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customXml/itemProps4.xml" ContentType="application/vnd.openxmlformats-officedocument.customXmlPropertie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hidePivotFieldList="1" defaultThemeVersion="124226"/>
  <bookViews>
    <workbookView xWindow="-15" yWindow="4350" windowWidth="15390" windowHeight="3915" tabRatio="906"/>
  </bookViews>
  <sheets>
    <sheet name="Covers" sheetId="63" r:id="rId1"/>
    <sheet name="Contents" sheetId="64" r:id="rId2"/>
    <sheet name="Dataset1" sheetId="90" state="hidden" r:id="rId3"/>
    <sheet name="dataset2" sheetId="89" state="hidden" r:id="rId4"/>
    <sheet name="Dataset3" sheetId="91" state="hidden" r:id="rId5"/>
    <sheet name="Dataset4" sheetId="97" state="hidden" r:id="rId6"/>
    <sheet name="Dataset5" sheetId="96" state="hidden" r:id="rId7"/>
    <sheet name="Dataset6" sheetId="98" state="hidden" r:id="rId8"/>
    <sheet name="Dataset8" sheetId="94" state="hidden" r:id="rId9"/>
    <sheet name="Dataset9" sheetId="95" state="hidden" r:id="rId10"/>
    <sheet name="Dataset10" sheetId="106" state="hidden" r:id="rId11"/>
    <sheet name="Dataset12" sheetId="102" state="hidden" r:id="rId12"/>
    <sheet name="Dataset14" sheetId="92" state="hidden" r:id="rId13"/>
    <sheet name="Dataset15" sheetId="100" state="hidden" r:id="rId14"/>
    <sheet name="Dataset17 " sheetId="104" state="hidden" r:id="rId15"/>
    <sheet name="dataset18" sheetId="120" state="hidden" r:id="rId16"/>
    <sheet name="dataset20" sheetId="121" state="hidden" r:id="rId17"/>
    <sheet name="Table 1" sheetId="67" r:id="rId18"/>
    <sheet name="Table 2" sheetId="6" r:id="rId19"/>
    <sheet name="Table 3a 3b" sheetId="68" r:id="rId20"/>
    <sheet name="Table 3c" sheetId="119" r:id="rId21"/>
    <sheet name="Table 4a" sheetId="75" r:id="rId22"/>
    <sheet name="Table 4b" sheetId="71" r:id="rId23"/>
    <sheet name="Table 5" sheetId="123" r:id="rId24"/>
    <sheet name="Table 6" sheetId="124" r:id="rId25"/>
    <sheet name="Table 7 " sheetId="115" r:id="rId26"/>
    <sheet name="Table 8" sheetId="117" r:id="rId27"/>
    <sheet name="Table 9a" sheetId="74" r:id="rId28"/>
    <sheet name="Table 9b " sheetId="83" r:id="rId29"/>
    <sheet name="Table 9c" sheetId="122" r:id="rId30"/>
    <sheet name="Table 10a" sheetId="62" r:id="rId31"/>
    <sheet name="Table 10b" sheetId="70" r:id="rId32"/>
    <sheet name="Chart 1" sheetId="40" r:id="rId33"/>
    <sheet name="Chart 2" sheetId="41" r:id="rId34"/>
    <sheet name="Chart 3 " sheetId="109" r:id="rId35"/>
    <sheet name="Chart 4" sheetId="118" r:id="rId36"/>
    <sheet name="Chart 5" sheetId="114" r:id="rId37"/>
    <sheet name="Chart 1 and 2 data" sheetId="108" state="hidden" r:id="rId38"/>
    <sheet name="Chart 3 and 4 data" sheetId="110" state="hidden" r:id="rId39"/>
    <sheet name="Chart 5 data" sheetId="113" state="hidden" r:id="rId40"/>
    <sheet name="Ranges" sheetId="5" state="hidden" r:id="rId41"/>
  </sheets>
  <externalReferences>
    <externalReference r:id="rId42"/>
  </externalReferences>
  <definedNames>
    <definedName name="_xlnm._FilterDatabase" localSheetId="2" hidden="1">Dataset1!$A$1:$I$5</definedName>
    <definedName name="_xlnm._FilterDatabase" localSheetId="10" hidden="1">Dataset10!$A$1:$K$524</definedName>
    <definedName name="_xlnm._FilterDatabase" localSheetId="11" hidden="1">Dataset12!$A$1:$G$539</definedName>
    <definedName name="_xlnm._FilterDatabase" localSheetId="12" hidden="1">Dataset14!$A$1:$H$5</definedName>
    <definedName name="_xlnm._FilterDatabase" localSheetId="13" hidden="1">Dataset15!$A$1:$IV$384</definedName>
    <definedName name="_xlnm._FilterDatabase" localSheetId="15" hidden="1">dataset18!$A$1:$G$3241</definedName>
    <definedName name="_xlnm._FilterDatabase" localSheetId="3" hidden="1">dataset2!$A$1:$I$473</definedName>
    <definedName name="_xlnm._FilterDatabase" localSheetId="16" hidden="1">dataset20!$A$1:$G$578</definedName>
    <definedName name="_xlnm._FilterDatabase" localSheetId="4" hidden="1">Dataset3!$A$1:$J$1889</definedName>
    <definedName name="_xlnm._FilterDatabase" localSheetId="5" hidden="1">Dataset4!$A$1:$H$529</definedName>
    <definedName name="_xlnm._FilterDatabase" localSheetId="7" hidden="1">Dataset6!$A$1:$I$2113</definedName>
    <definedName name="_xlnm._FilterDatabase" localSheetId="8" hidden="1">Dataset8!$A$1:$L$468</definedName>
    <definedName name="_xlnm._FilterDatabase" localSheetId="9" hidden="1">Dataset9!$A$1:$G$17</definedName>
    <definedName name="_xlnm._FilterDatabase" localSheetId="40" hidden="1">Ranges!#REF!</definedName>
    <definedName name="_xlnm._FilterDatabase" localSheetId="17" hidden="1">'Table 1'!$B$5:$G$10</definedName>
    <definedName name="all_months">Ranges!$A$1:$B$4</definedName>
    <definedName name="allmonths">Ranges!#REF!</definedName>
    <definedName name="CCR_reg_combinations">Ranges!$D$25:$D$28</definedName>
    <definedName name="current_quarter">Ranges!$A$1</definedName>
    <definedName name="cycle">Ranges!$F$21</definedName>
    <definedName name="dataset_18_actions">dataset18!$1:$1048576</definedName>
    <definedName name="Dataset1">Dataset1!$A:$I</definedName>
    <definedName name="Dataset10">Dataset10!$A:$K</definedName>
    <definedName name="Dataset11">#REF!</definedName>
    <definedName name="Dataset12">Dataset12!$A:$G</definedName>
    <definedName name="dataset13">#REF!</definedName>
    <definedName name="dataset14">Dataset14!$A:$H</definedName>
    <definedName name="Dataset15">Dataset15!$A:$O</definedName>
    <definedName name="Dataset16">#REF!</definedName>
    <definedName name="Dataset17">'Dataset17 '!$A:$O</definedName>
    <definedName name="dataset18">dataset18!$A:$G</definedName>
    <definedName name="Dataset2">dataset2!$A:$I</definedName>
    <definedName name="dataset20">dataset20!$J$20</definedName>
    <definedName name="Dataset3">Dataset3!$A:$J</definedName>
    <definedName name="Dataset4">Dataset4!$A:$H</definedName>
    <definedName name="Dataset5">Dataset5!$A:$H</definedName>
    <definedName name="Dataset6">Dataset6!$A:$I</definedName>
    <definedName name="Dataset7">#REF!</definedName>
    <definedName name="Dataset8">Dataset8!$A:$L</definedName>
    <definedName name="Dataset9">Dataset9!$A:$G</definedName>
    <definedName name="Date">[1]Dates!$B$3:$B$7</definedName>
    <definedName name="dates">Ranges!$A$1:$A$4</definedName>
    <definedName name="EY_provision">Ranges!$A$12:$A$15</definedName>
    <definedName name="EYR_reg_combinations">Ranges!$C$25:$C$28</definedName>
    <definedName name="JudgementAbbreviations">Ranges!$E$1:$E$4</definedName>
    <definedName name="judgements">Ranges!$E$1:$E$2</definedName>
    <definedName name="LA_most_recent">'Table 10b'!$B$10:$K$181</definedName>
    <definedName name="LA_Quarter">'Table 10a'!$B$12:$K$185</definedName>
    <definedName name="LocalAuthority">Ranges!$A$29:$A$182</definedName>
    <definedName name="Month">#REF!</definedName>
    <definedName name="Period">Ranges!$A$7:$A$9</definedName>
    <definedName name="Periodicity">Ranges!$A$1:$A$4</definedName>
    <definedName name="Print">#REF!</definedName>
    <definedName name="_xlnm.Print_Area" localSheetId="32">'Chart 1'!$A$1:$L$32</definedName>
    <definedName name="_xlnm.Print_Area" localSheetId="33">'Chart 2'!$A$1:$N$68</definedName>
    <definedName name="_xlnm.Print_Area" localSheetId="34">'Chart 3 '!$A$2:$L$34</definedName>
    <definedName name="_xlnm.Print_Area" localSheetId="35">'Chart 4'!$B$1:$M$67</definedName>
    <definedName name="_xlnm.Print_Area" localSheetId="36">'Chart 5'!$A$1:$M$47</definedName>
    <definedName name="_xlnm.Print_Area" localSheetId="1">Contents!$A$1:$B$36</definedName>
    <definedName name="_xlnm.Print_Area" localSheetId="0">Covers!$A$1:$D$34</definedName>
    <definedName name="_xlnm.Print_Area" localSheetId="17">'Table 1'!$A$1:$G$10</definedName>
    <definedName name="_xlnm.Print_Area" localSheetId="30">'Table 10a'!$B$2:$K$191</definedName>
    <definedName name="_xlnm.Print_Area" localSheetId="31">'Table 10b'!$A$1:$K$188</definedName>
    <definedName name="_xlnm.Print_Area" localSheetId="18">'Table 2'!$A$1:$P$22</definedName>
    <definedName name="_xlnm.Print_Area" localSheetId="19">'Table 3a 3b'!$B$1:$K$36</definedName>
    <definedName name="_xlnm.Print_Area" localSheetId="20">'Table 3c'!$A$1:$M$24</definedName>
    <definedName name="_xlnm.Print_Area" localSheetId="21">'Table 4a'!$A$1:$L$27</definedName>
    <definedName name="_xlnm.Print_Area" localSheetId="22">'Table 4b'!$A$1:$J$18</definedName>
    <definedName name="_xlnm.Print_Area" localSheetId="23">'Table 5'!$B$1:$K$29</definedName>
    <definedName name="_xlnm.Print_Area" localSheetId="24">'Table 6'!$B$2:$I$19</definedName>
    <definedName name="_xlnm.Print_Area" localSheetId="25">'Table 7 '!$B$1:$H$56</definedName>
    <definedName name="_xlnm.Print_Area" localSheetId="26">'Table 8'!$B$2:$H$17</definedName>
    <definedName name="_xlnm.Print_Area" localSheetId="27">'Table 9a'!$B$2:$I$17</definedName>
    <definedName name="_xlnm.Print_Area" localSheetId="28">'Table 9b '!$A$1:$K$17</definedName>
    <definedName name="_xlnm.Print_Area" localSheetId="29">'Table 9c'!$B$2:$J$22</definedName>
    <definedName name="Provision">Ranges!$A$12:$A$16</definedName>
    <definedName name="Provision_table2">Ranges!$C$13:$C$22</definedName>
    <definedName name="Provision_table3">Ranges!$C$13:$C$22</definedName>
    <definedName name="Quarter_end">Ranges!$A$22</definedName>
    <definedName name="Quarter1" localSheetId="40">Ranges!$A$1:$A$4</definedName>
    <definedName name="Quarter2">Ranges!$B$1:$B$4</definedName>
    <definedName name="Quarter3">Ranges!$C$1:$C$4</definedName>
    <definedName name="Table4a_4e">Dataset4!$1:$1048576</definedName>
    <definedName name="Table4b_4f">Dataset5!$1:$1048576</definedName>
    <definedName name="table5">#REF!</definedName>
  </definedNames>
  <calcPr calcId="125725"/>
</workbook>
</file>

<file path=xl/calcChain.xml><?xml version="1.0" encoding="utf-8"?>
<calcChain xmlns="http://schemas.openxmlformats.org/spreadsheetml/2006/main">
  <c r="A6" i="113"/>
  <c r="A5"/>
  <c r="E6"/>
  <c r="D6"/>
  <c r="C6"/>
  <c r="E5"/>
  <c r="D5"/>
  <c r="C5"/>
  <c r="B6"/>
  <c r="B5"/>
  <c r="B2" i="119" l="1"/>
  <c r="D53" i="115" l="1"/>
  <c r="D52"/>
  <c r="D51"/>
  <c r="D50"/>
  <c r="D49"/>
  <c r="D48"/>
  <c r="D46"/>
  <c r="D45"/>
  <c r="D44"/>
  <c r="D43"/>
  <c r="D42"/>
  <c r="D41"/>
  <c r="D39"/>
  <c r="D38"/>
  <c r="D37"/>
  <c r="D36"/>
  <c r="D34"/>
  <c r="D33"/>
  <c r="D32"/>
  <c r="D30"/>
  <c r="D29"/>
  <c r="D28"/>
  <c r="D27"/>
  <c r="D25"/>
  <c r="D24"/>
  <c r="D23"/>
  <c r="D21"/>
  <c r="D20"/>
  <c r="D17"/>
  <c r="D16"/>
  <c r="D15"/>
  <c r="G15" i="122" l="1"/>
  <c r="F15"/>
  <c r="E15"/>
  <c r="C15"/>
  <c r="G14"/>
  <c r="F14"/>
  <c r="E14"/>
  <c r="C14"/>
  <c r="G13"/>
  <c r="F13"/>
  <c r="E13"/>
  <c r="C13"/>
  <c r="G12"/>
  <c r="F12"/>
  <c r="E12"/>
  <c r="C12"/>
  <c r="T7"/>
  <c r="B2"/>
  <c r="D12" l="1"/>
  <c r="D13"/>
  <c r="D14"/>
  <c r="D15"/>
  <c r="I13" l="1"/>
  <c r="J13"/>
  <c r="H13"/>
  <c r="J12"/>
  <c r="I12"/>
  <c r="H12"/>
  <c r="I15"/>
  <c r="H15"/>
  <c r="J15"/>
  <c r="H14"/>
  <c r="J14"/>
  <c r="I14"/>
  <c r="B2" i="40"/>
  <c r="B2" i="118"/>
  <c r="B2" i="109"/>
  <c r="B2" i="62" l="1"/>
  <c r="B2" i="123"/>
  <c r="B2" i="74"/>
  <c r="B2" i="117"/>
  <c r="B2" i="115"/>
  <c r="B2" i="67"/>
  <c r="B2" i="124"/>
  <c r="B2" i="71"/>
  <c r="B2" i="75"/>
  <c r="B20" i="68"/>
  <c r="B2"/>
  <c r="C12" i="62" l="1"/>
  <c r="B2" i="83"/>
  <c r="H9" i="123"/>
  <c r="H10"/>
  <c r="H11"/>
  <c r="H13"/>
  <c r="H12" i="124"/>
  <c r="F12"/>
  <c r="D12"/>
  <c r="C12"/>
  <c r="H11"/>
  <c r="F11"/>
  <c r="D11"/>
  <c r="C11"/>
  <c r="H10"/>
  <c r="F10"/>
  <c r="D10"/>
  <c r="C10"/>
  <c r="H9"/>
  <c r="F9"/>
  <c r="D9"/>
  <c r="C9"/>
  <c r="H8"/>
  <c r="F8"/>
  <c r="D8"/>
  <c r="C8"/>
  <c r="I6" s="1"/>
  <c r="J20" i="123"/>
  <c r="H20"/>
  <c r="F20"/>
  <c r="E20"/>
  <c r="K19"/>
  <c r="I19"/>
  <c r="G19"/>
  <c r="J18"/>
  <c r="H18"/>
  <c r="F18"/>
  <c r="E18"/>
  <c r="J17"/>
  <c r="H17"/>
  <c r="F17"/>
  <c r="E17"/>
  <c r="J16"/>
  <c r="H16"/>
  <c r="F16"/>
  <c r="E16"/>
  <c r="J13"/>
  <c r="F13"/>
  <c r="E13"/>
  <c r="J11"/>
  <c r="F11"/>
  <c r="E11"/>
  <c r="J10"/>
  <c r="F10"/>
  <c r="E10"/>
  <c r="J9"/>
  <c r="F9"/>
  <c r="E9"/>
  <c r="I13" l="1"/>
  <c r="K20"/>
  <c r="I9" i="124"/>
  <c r="G10"/>
  <c r="G11"/>
  <c r="I11"/>
  <c r="I8"/>
  <c r="E11"/>
  <c r="I12"/>
  <c r="G13" i="123"/>
  <c r="K10"/>
  <c r="K13"/>
  <c r="G6"/>
  <c r="G16"/>
  <c r="K17"/>
  <c r="K18"/>
  <c r="G20"/>
  <c r="K11"/>
  <c r="I10"/>
  <c r="K9"/>
  <c r="G9"/>
  <c r="I16"/>
  <c r="I11"/>
  <c r="I9"/>
  <c r="I6"/>
  <c r="K16"/>
  <c r="I20"/>
  <c r="G9" i="124"/>
  <c r="G8"/>
  <c r="E10"/>
  <c r="I10"/>
  <c r="G12"/>
  <c r="E6"/>
  <c r="E9"/>
  <c r="G6"/>
  <c r="E8"/>
  <c r="E12"/>
  <c r="I18" i="123"/>
  <c r="K6"/>
  <c r="I17"/>
  <c r="G11"/>
  <c r="G18"/>
  <c r="G10"/>
  <c r="G17"/>
  <c r="F53" i="115"/>
  <c r="E53"/>
  <c r="F52"/>
  <c r="E52"/>
  <c r="F51"/>
  <c r="E51"/>
  <c r="F50"/>
  <c r="E50"/>
  <c r="F49"/>
  <c r="E49"/>
  <c r="F48"/>
  <c r="E48"/>
  <c r="F46"/>
  <c r="E46"/>
  <c r="F45"/>
  <c r="E45"/>
  <c r="F44"/>
  <c r="E44"/>
  <c r="F43"/>
  <c r="E43"/>
  <c r="F42"/>
  <c r="E42"/>
  <c r="F41"/>
  <c r="E41"/>
  <c r="F39"/>
  <c r="E39"/>
  <c r="F38"/>
  <c r="E38"/>
  <c r="F37"/>
  <c r="E37"/>
  <c r="F36"/>
  <c r="E36"/>
  <c r="F34"/>
  <c r="E34"/>
  <c r="F33"/>
  <c r="E33"/>
  <c r="F32"/>
  <c r="E32"/>
  <c r="F30"/>
  <c r="E30"/>
  <c r="F29"/>
  <c r="E29"/>
  <c r="F28"/>
  <c r="E28"/>
  <c r="F27"/>
  <c r="E27"/>
  <c r="F25"/>
  <c r="E25"/>
  <c r="F24"/>
  <c r="E24"/>
  <c r="F23"/>
  <c r="E23"/>
  <c r="F21"/>
  <c r="E21"/>
  <c r="F20"/>
  <c r="E20"/>
  <c r="F17"/>
  <c r="E17"/>
  <c r="F16"/>
  <c r="E16"/>
  <c r="F15"/>
  <c r="E15"/>
  <c r="F12"/>
  <c r="E12"/>
  <c r="D12"/>
  <c r="F9" i="71" l="1"/>
  <c r="F10"/>
  <c r="F11"/>
  <c r="F13"/>
  <c r="F8"/>
  <c r="E9"/>
  <c r="E10"/>
  <c r="E11"/>
  <c r="E13"/>
  <c r="E8"/>
  <c r="D9"/>
  <c r="D10"/>
  <c r="D11"/>
  <c r="D13"/>
  <c r="D8"/>
  <c r="C9"/>
  <c r="C10"/>
  <c r="C11"/>
  <c r="C13"/>
  <c r="C8"/>
  <c r="G10" l="1"/>
  <c r="G11"/>
  <c r="A22" i="5" l="1"/>
  <c r="B2" i="41" l="1"/>
  <c r="B2" i="6" l="1"/>
  <c r="B2" i="114" l="1"/>
  <c r="B2" i="70" l="1"/>
  <c r="H19" i="83" l="1"/>
  <c r="A7" i="113" l="1"/>
  <c r="B7"/>
  <c r="C7"/>
  <c r="D7"/>
  <c r="E7"/>
  <c r="E58" i="118"/>
  <c r="B23" i="110" s="1"/>
  <c r="F58" i="118"/>
  <c r="G58"/>
  <c r="H58"/>
  <c r="I58"/>
  <c r="E59"/>
  <c r="F59"/>
  <c r="G59"/>
  <c r="H59"/>
  <c r="I59"/>
  <c r="E60"/>
  <c r="B24" i="110" s="1"/>
  <c r="F60" i="118"/>
  <c r="G60"/>
  <c r="H60"/>
  <c r="I60"/>
  <c r="I57"/>
  <c r="H57"/>
  <c r="G57"/>
  <c r="F57"/>
  <c r="E57"/>
  <c r="B22" i="110" s="1"/>
  <c r="E53" i="118"/>
  <c r="B20" i="110" s="1"/>
  <c r="F53" i="118"/>
  <c r="G53"/>
  <c r="H53"/>
  <c r="I53"/>
  <c r="E54"/>
  <c r="F54"/>
  <c r="G54"/>
  <c r="H54"/>
  <c r="I54"/>
  <c r="E55"/>
  <c r="B21" i="110" s="1"/>
  <c r="F55" i="118"/>
  <c r="G55"/>
  <c r="H55"/>
  <c r="I55"/>
  <c r="I52"/>
  <c r="H52"/>
  <c r="G52"/>
  <c r="F52"/>
  <c r="E52"/>
  <c r="B19" i="110" s="1"/>
  <c r="E48" i="118"/>
  <c r="B17" i="110" s="1"/>
  <c r="F48" i="118"/>
  <c r="G48"/>
  <c r="H48"/>
  <c r="I48"/>
  <c r="E49"/>
  <c r="F49"/>
  <c r="G49"/>
  <c r="H49"/>
  <c r="I49"/>
  <c r="E50"/>
  <c r="B18" i="110" s="1"/>
  <c r="F50" i="118"/>
  <c r="G50"/>
  <c r="H50"/>
  <c r="I50"/>
  <c r="I47"/>
  <c r="H47"/>
  <c r="G47"/>
  <c r="F47"/>
  <c r="E47"/>
  <c r="B16" i="110" s="1"/>
  <c r="E43" i="118"/>
  <c r="B14" i="110" s="1"/>
  <c r="E44" i="118"/>
  <c r="E45"/>
  <c r="B15" i="110" s="1"/>
  <c r="F43" i="118"/>
  <c r="G43"/>
  <c r="H43"/>
  <c r="I43"/>
  <c r="F44"/>
  <c r="G44"/>
  <c r="H44"/>
  <c r="I44"/>
  <c r="F45"/>
  <c r="G45"/>
  <c r="H45"/>
  <c r="I45"/>
  <c r="G42"/>
  <c r="I42"/>
  <c r="H42"/>
  <c r="F42"/>
  <c r="E42"/>
  <c r="B13" i="110" s="1"/>
  <c r="F7" i="113" l="1"/>
  <c r="F47" i="41"/>
  <c r="G47"/>
  <c r="H47"/>
  <c r="I47"/>
  <c r="F48"/>
  <c r="G48"/>
  <c r="H48"/>
  <c r="I48"/>
  <c r="F49"/>
  <c r="G49"/>
  <c r="H49"/>
  <c r="I49"/>
  <c r="F50"/>
  <c r="G50"/>
  <c r="H50"/>
  <c r="I50"/>
  <c r="F43"/>
  <c r="G43"/>
  <c r="H43"/>
  <c r="I43"/>
  <c r="F44"/>
  <c r="G44"/>
  <c r="H44"/>
  <c r="I44"/>
  <c r="F45"/>
  <c r="G45"/>
  <c r="H45"/>
  <c r="I45"/>
  <c r="I42"/>
  <c r="H42"/>
  <c r="G42"/>
  <c r="F42"/>
  <c r="E58"/>
  <c r="E59"/>
  <c r="E60"/>
  <c r="E57"/>
  <c r="E53"/>
  <c r="E54"/>
  <c r="E55"/>
  <c r="E52"/>
  <c r="E48"/>
  <c r="E49"/>
  <c r="E50"/>
  <c r="E47"/>
  <c r="E43"/>
  <c r="E44"/>
  <c r="E45"/>
  <c r="E42"/>
  <c r="B12" i="108" s="1"/>
  <c r="F58" i="41"/>
  <c r="G58"/>
  <c r="H58"/>
  <c r="I58"/>
  <c r="F59"/>
  <c r="G59"/>
  <c r="H59"/>
  <c r="I59"/>
  <c r="F60"/>
  <c r="G60"/>
  <c r="H60"/>
  <c r="I60"/>
  <c r="I57"/>
  <c r="H57"/>
  <c r="G57"/>
  <c r="F57"/>
  <c r="F53"/>
  <c r="G53"/>
  <c r="H53"/>
  <c r="I53"/>
  <c r="F54"/>
  <c r="G54"/>
  <c r="H54"/>
  <c r="I54"/>
  <c r="F55"/>
  <c r="G55"/>
  <c r="H55"/>
  <c r="I55"/>
  <c r="I52"/>
  <c r="H52"/>
  <c r="G52"/>
  <c r="F52"/>
  <c r="C25" i="40" l="1"/>
  <c r="C26"/>
  <c r="C27"/>
  <c r="D25"/>
  <c r="E25"/>
  <c r="F25"/>
  <c r="G25"/>
  <c r="D26"/>
  <c r="E26"/>
  <c r="F26"/>
  <c r="G26"/>
  <c r="D27"/>
  <c r="E27"/>
  <c r="F27"/>
  <c r="G27"/>
  <c r="G24"/>
  <c r="F24"/>
  <c r="E24"/>
  <c r="D24"/>
  <c r="C24"/>
  <c r="K29" i="68" l="1"/>
  <c r="J29"/>
  <c r="I29"/>
  <c r="H29"/>
  <c r="H11"/>
  <c r="I11"/>
  <c r="J11"/>
  <c r="K11"/>
  <c r="G12" i="71"/>
  <c r="I12"/>
  <c r="H12"/>
  <c r="J14" i="75"/>
  <c r="K14"/>
  <c r="I14"/>
  <c r="K23" i="71"/>
  <c r="I18" i="119" l="1"/>
  <c r="I16"/>
  <c r="I14"/>
  <c r="I11"/>
  <c r="H18"/>
  <c r="H16"/>
  <c r="H14"/>
  <c r="H11"/>
  <c r="G18"/>
  <c r="G16"/>
  <c r="G14"/>
  <c r="G11"/>
  <c r="G183" i="70" l="1"/>
  <c r="F183"/>
  <c r="F182" s="1"/>
  <c r="E183"/>
  <c r="D183"/>
  <c r="C183"/>
  <c r="C166"/>
  <c r="D166"/>
  <c r="E166"/>
  <c r="F166"/>
  <c r="G166"/>
  <c r="K166" s="1"/>
  <c r="C167"/>
  <c r="D167"/>
  <c r="E167"/>
  <c r="F167"/>
  <c r="G167"/>
  <c r="K167" s="1"/>
  <c r="C168"/>
  <c r="D168"/>
  <c r="E168"/>
  <c r="F168"/>
  <c r="G168"/>
  <c r="K168" s="1"/>
  <c r="C169"/>
  <c r="D169"/>
  <c r="E169"/>
  <c r="F169"/>
  <c r="G169"/>
  <c r="C170"/>
  <c r="D170"/>
  <c r="E170"/>
  <c r="F170"/>
  <c r="G170"/>
  <c r="K170" s="1"/>
  <c r="C171"/>
  <c r="D171"/>
  <c r="E171"/>
  <c r="F171"/>
  <c r="G171"/>
  <c r="K171" s="1"/>
  <c r="C172"/>
  <c r="D172"/>
  <c r="E172"/>
  <c r="F172"/>
  <c r="G172"/>
  <c r="C173"/>
  <c r="D173"/>
  <c r="E173"/>
  <c r="F173"/>
  <c r="G173"/>
  <c r="K173" s="1"/>
  <c r="C174"/>
  <c r="D174"/>
  <c r="E174"/>
  <c r="F174"/>
  <c r="G174"/>
  <c r="K174" s="1"/>
  <c r="C175"/>
  <c r="D175"/>
  <c r="E175"/>
  <c r="F175"/>
  <c r="G175"/>
  <c r="K175" s="1"/>
  <c r="C176"/>
  <c r="D176"/>
  <c r="E176"/>
  <c r="F176"/>
  <c r="G176"/>
  <c r="K176" s="1"/>
  <c r="C177"/>
  <c r="D177"/>
  <c r="E177"/>
  <c r="F177"/>
  <c r="G177"/>
  <c r="K177" s="1"/>
  <c r="C178"/>
  <c r="D178"/>
  <c r="E178"/>
  <c r="F178"/>
  <c r="G178"/>
  <c r="K178" s="1"/>
  <c r="C179"/>
  <c r="D179"/>
  <c r="E179"/>
  <c r="F179"/>
  <c r="G179"/>
  <c r="K179" s="1"/>
  <c r="C180"/>
  <c r="D180"/>
  <c r="E180"/>
  <c r="F180"/>
  <c r="G180"/>
  <c r="G165"/>
  <c r="F165"/>
  <c r="E165"/>
  <c r="D165"/>
  <c r="C165"/>
  <c r="C145"/>
  <c r="D145"/>
  <c r="E145"/>
  <c r="F145"/>
  <c r="G145"/>
  <c r="C146"/>
  <c r="D146"/>
  <c r="E146"/>
  <c r="F146"/>
  <c r="G146"/>
  <c r="K146" s="1"/>
  <c r="C147"/>
  <c r="D147"/>
  <c r="E147"/>
  <c r="F147"/>
  <c r="G147"/>
  <c r="C148"/>
  <c r="D148"/>
  <c r="E148"/>
  <c r="F148"/>
  <c r="G148"/>
  <c r="K148" s="1"/>
  <c r="C149"/>
  <c r="D149"/>
  <c r="E149"/>
  <c r="F149"/>
  <c r="G149"/>
  <c r="K149" s="1"/>
  <c r="C150"/>
  <c r="D150"/>
  <c r="E150"/>
  <c r="F150"/>
  <c r="G150"/>
  <c r="K150" s="1"/>
  <c r="C151"/>
  <c r="D151"/>
  <c r="E151"/>
  <c r="F151"/>
  <c r="G151"/>
  <c r="C152"/>
  <c r="D152"/>
  <c r="E152"/>
  <c r="F152"/>
  <c r="G152"/>
  <c r="K152" s="1"/>
  <c r="C153"/>
  <c r="D153"/>
  <c r="E153"/>
  <c r="F153"/>
  <c r="G153"/>
  <c r="K153" s="1"/>
  <c r="C154"/>
  <c r="D154"/>
  <c r="E154"/>
  <c r="F154"/>
  <c r="G154"/>
  <c r="K154" s="1"/>
  <c r="C155"/>
  <c r="D155"/>
  <c r="E155"/>
  <c r="F155"/>
  <c r="G155"/>
  <c r="K155" s="1"/>
  <c r="C156"/>
  <c r="D156"/>
  <c r="E156"/>
  <c r="F156"/>
  <c r="G156"/>
  <c r="C157"/>
  <c r="D157"/>
  <c r="E157"/>
  <c r="F157"/>
  <c r="G157"/>
  <c r="K157" s="1"/>
  <c r="C158"/>
  <c r="D158"/>
  <c r="E158"/>
  <c r="F158"/>
  <c r="G158"/>
  <c r="K158" s="1"/>
  <c r="C159"/>
  <c r="D159"/>
  <c r="E159"/>
  <c r="F159"/>
  <c r="G159"/>
  <c r="C160"/>
  <c r="D160"/>
  <c r="E160"/>
  <c r="F160"/>
  <c r="G160"/>
  <c r="C161"/>
  <c r="D161"/>
  <c r="E161"/>
  <c r="F161"/>
  <c r="G161"/>
  <c r="K161" s="1"/>
  <c r="C162"/>
  <c r="D162"/>
  <c r="E162"/>
  <c r="F162"/>
  <c r="G162"/>
  <c r="K162" s="1"/>
  <c r="G144"/>
  <c r="F144"/>
  <c r="E144"/>
  <c r="D144"/>
  <c r="C144"/>
  <c r="C110"/>
  <c r="D110"/>
  <c r="E110"/>
  <c r="F110"/>
  <c r="G110"/>
  <c r="K110" s="1"/>
  <c r="C111"/>
  <c r="D111"/>
  <c r="E111"/>
  <c r="F111"/>
  <c r="G111"/>
  <c r="K111" s="1"/>
  <c r="C112"/>
  <c r="D112"/>
  <c r="E112"/>
  <c r="F112"/>
  <c r="G112"/>
  <c r="C113"/>
  <c r="D113"/>
  <c r="E113"/>
  <c r="F113"/>
  <c r="G113"/>
  <c r="C114"/>
  <c r="D114"/>
  <c r="E114"/>
  <c r="F114"/>
  <c r="G114"/>
  <c r="K114" s="1"/>
  <c r="C115"/>
  <c r="D115"/>
  <c r="E115"/>
  <c r="F115"/>
  <c r="G115"/>
  <c r="K115" s="1"/>
  <c r="C116"/>
  <c r="D116"/>
  <c r="E116"/>
  <c r="F116"/>
  <c r="G116"/>
  <c r="K116" s="1"/>
  <c r="C117"/>
  <c r="D117"/>
  <c r="E117"/>
  <c r="F117"/>
  <c r="G117"/>
  <c r="K117" s="1"/>
  <c r="C118"/>
  <c r="D118"/>
  <c r="E118"/>
  <c r="F118"/>
  <c r="G118"/>
  <c r="C119"/>
  <c r="D119"/>
  <c r="E119"/>
  <c r="F119"/>
  <c r="G119"/>
  <c r="K119" s="1"/>
  <c r="C120"/>
  <c r="D120"/>
  <c r="E120"/>
  <c r="F120"/>
  <c r="G120"/>
  <c r="K120" s="1"/>
  <c r="C121"/>
  <c r="D121"/>
  <c r="E121"/>
  <c r="F121"/>
  <c r="G121"/>
  <c r="C122"/>
  <c r="D122"/>
  <c r="E122"/>
  <c r="F122"/>
  <c r="G122"/>
  <c r="K122" s="1"/>
  <c r="C123"/>
  <c r="D123"/>
  <c r="E123"/>
  <c r="F123"/>
  <c r="G123"/>
  <c r="C124"/>
  <c r="D124"/>
  <c r="E124"/>
  <c r="F124"/>
  <c r="G124"/>
  <c r="K124" s="1"/>
  <c r="C125"/>
  <c r="D125"/>
  <c r="E125"/>
  <c r="F125"/>
  <c r="G125"/>
  <c r="C126"/>
  <c r="D126"/>
  <c r="E126"/>
  <c r="F126"/>
  <c r="G126"/>
  <c r="K126" s="1"/>
  <c r="C127"/>
  <c r="D127"/>
  <c r="E127"/>
  <c r="F127"/>
  <c r="G127"/>
  <c r="K127" s="1"/>
  <c r="C128"/>
  <c r="D128"/>
  <c r="E128"/>
  <c r="F128"/>
  <c r="G128"/>
  <c r="K128" s="1"/>
  <c r="C129"/>
  <c r="D129"/>
  <c r="E129"/>
  <c r="F129"/>
  <c r="G129"/>
  <c r="K129" s="1"/>
  <c r="C130"/>
  <c r="D130"/>
  <c r="E130"/>
  <c r="F130"/>
  <c r="G130"/>
  <c r="C131"/>
  <c r="D131"/>
  <c r="E131"/>
  <c r="F131"/>
  <c r="G131"/>
  <c r="K131" s="1"/>
  <c r="C132"/>
  <c r="D132"/>
  <c r="E132"/>
  <c r="F132"/>
  <c r="G132"/>
  <c r="K132" s="1"/>
  <c r="C133"/>
  <c r="D133"/>
  <c r="E133"/>
  <c r="F133"/>
  <c r="G133"/>
  <c r="K133" s="1"/>
  <c r="C134"/>
  <c r="D134"/>
  <c r="E134"/>
  <c r="F134"/>
  <c r="G134"/>
  <c r="C135"/>
  <c r="D135"/>
  <c r="E135"/>
  <c r="F135"/>
  <c r="G135"/>
  <c r="K135" s="1"/>
  <c r="C136"/>
  <c r="D136"/>
  <c r="E136"/>
  <c r="F136"/>
  <c r="G136"/>
  <c r="K136" s="1"/>
  <c r="C137"/>
  <c r="D137"/>
  <c r="E137"/>
  <c r="F137"/>
  <c r="G137"/>
  <c r="C138"/>
  <c r="D138"/>
  <c r="E138"/>
  <c r="F138"/>
  <c r="G138"/>
  <c r="K138" s="1"/>
  <c r="C139"/>
  <c r="D139"/>
  <c r="E139"/>
  <c r="F139"/>
  <c r="G139"/>
  <c r="K139" s="1"/>
  <c r="C140"/>
  <c r="D140"/>
  <c r="E140"/>
  <c r="F140"/>
  <c r="G140"/>
  <c r="K140" s="1"/>
  <c r="C141"/>
  <c r="D141"/>
  <c r="E141"/>
  <c r="F141"/>
  <c r="G141"/>
  <c r="G109"/>
  <c r="F109"/>
  <c r="E109"/>
  <c r="D109"/>
  <c r="C109"/>
  <c r="C97"/>
  <c r="D97"/>
  <c r="E97"/>
  <c r="F97"/>
  <c r="G97"/>
  <c r="C98"/>
  <c r="D98"/>
  <c r="E98"/>
  <c r="F98"/>
  <c r="G98"/>
  <c r="K98" s="1"/>
  <c r="C99"/>
  <c r="D99"/>
  <c r="E99"/>
  <c r="F99"/>
  <c r="G99"/>
  <c r="C100"/>
  <c r="D100"/>
  <c r="E100"/>
  <c r="F100"/>
  <c r="G100"/>
  <c r="C101"/>
  <c r="D101"/>
  <c r="E101"/>
  <c r="F101"/>
  <c r="G101"/>
  <c r="C102"/>
  <c r="D102"/>
  <c r="E102"/>
  <c r="F102"/>
  <c r="G102"/>
  <c r="K102" s="1"/>
  <c r="C103"/>
  <c r="D103"/>
  <c r="E103"/>
  <c r="F103"/>
  <c r="G103"/>
  <c r="C104"/>
  <c r="D104"/>
  <c r="E104"/>
  <c r="F104"/>
  <c r="G104"/>
  <c r="C105"/>
  <c r="D105"/>
  <c r="E105"/>
  <c r="F105"/>
  <c r="G105"/>
  <c r="K105" s="1"/>
  <c r="C106"/>
  <c r="D106"/>
  <c r="E106"/>
  <c r="F106"/>
  <c r="G106"/>
  <c r="G96"/>
  <c r="F96"/>
  <c r="E96"/>
  <c r="D96"/>
  <c r="C96"/>
  <c r="C81"/>
  <c r="D81"/>
  <c r="E81"/>
  <c r="F81"/>
  <c r="G81"/>
  <c r="K81" s="1"/>
  <c r="C82"/>
  <c r="D82"/>
  <c r="E82"/>
  <c r="F82"/>
  <c r="G82"/>
  <c r="K82" s="1"/>
  <c r="C83"/>
  <c r="D83"/>
  <c r="E83"/>
  <c r="F83"/>
  <c r="G83"/>
  <c r="C84"/>
  <c r="D84"/>
  <c r="E84"/>
  <c r="F84"/>
  <c r="G84"/>
  <c r="C85"/>
  <c r="D85"/>
  <c r="E85"/>
  <c r="F85"/>
  <c r="G85"/>
  <c r="K85" s="1"/>
  <c r="C86"/>
  <c r="D86"/>
  <c r="E86"/>
  <c r="F86"/>
  <c r="G86"/>
  <c r="C87"/>
  <c r="D87"/>
  <c r="E87"/>
  <c r="F87"/>
  <c r="G87"/>
  <c r="C88"/>
  <c r="D88"/>
  <c r="E88"/>
  <c r="F88"/>
  <c r="G88"/>
  <c r="C89"/>
  <c r="D89"/>
  <c r="E89"/>
  <c r="F89"/>
  <c r="G89"/>
  <c r="C90"/>
  <c r="D90"/>
  <c r="E90"/>
  <c r="F90"/>
  <c r="G90"/>
  <c r="C91"/>
  <c r="D91"/>
  <c r="E91"/>
  <c r="F91"/>
  <c r="G91"/>
  <c r="K91" s="1"/>
  <c r="C92"/>
  <c r="D92"/>
  <c r="E92"/>
  <c r="F92"/>
  <c r="G92"/>
  <c r="K92" s="1"/>
  <c r="C93"/>
  <c r="D93"/>
  <c r="E93"/>
  <c r="F93"/>
  <c r="G93"/>
  <c r="G80"/>
  <c r="F80"/>
  <c r="E80"/>
  <c r="D80"/>
  <c r="C80"/>
  <c r="C70"/>
  <c r="D70"/>
  <c r="E70"/>
  <c r="F70"/>
  <c r="G70"/>
  <c r="K70" s="1"/>
  <c r="C71"/>
  <c r="D71"/>
  <c r="E71"/>
  <c r="F71"/>
  <c r="G71"/>
  <c r="C72"/>
  <c r="D72"/>
  <c r="E72"/>
  <c r="F72"/>
  <c r="G72"/>
  <c r="K72" s="1"/>
  <c r="C73"/>
  <c r="D73"/>
  <c r="E73"/>
  <c r="F73"/>
  <c r="G73"/>
  <c r="K73" s="1"/>
  <c r="C74"/>
  <c r="D74"/>
  <c r="E74"/>
  <c r="F74"/>
  <c r="G74"/>
  <c r="K74" s="1"/>
  <c r="C75"/>
  <c r="D75"/>
  <c r="E75"/>
  <c r="F75"/>
  <c r="G75"/>
  <c r="C76"/>
  <c r="D76"/>
  <c r="E76"/>
  <c r="F76"/>
  <c r="G76"/>
  <c r="C77"/>
  <c r="D77"/>
  <c r="E77"/>
  <c r="F77"/>
  <c r="G77"/>
  <c r="K77" s="1"/>
  <c r="G69"/>
  <c r="F69"/>
  <c r="E69"/>
  <c r="D69"/>
  <c r="C69"/>
  <c r="C53"/>
  <c r="D53"/>
  <c r="E53"/>
  <c r="F53"/>
  <c r="G53"/>
  <c r="C54"/>
  <c r="D54"/>
  <c r="E54"/>
  <c r="F54"/>
  <c r="G54"/>
  <c r="K54" s="1"/>
  <c r="C55"/>
  <c r="D55"/>
  <c r="E55"/>
  <c r="F55"/>
  <c r="G55"/>
  <c r="K55" s="1"/>
  <c r="C56"/>
  <c r="D56"/>
  <c r="E56"/>
  <c r="F56"/>
  <c r="G56"/>
  <c r="C57"/>
  <c r="D57"/>
  <c r="E57"/>
  <c r="F57"/>
  <c r="G57"/>
  <c r="C58"/>
  <c r="D58"/>
  <c r="E58"/>
  <c r="F58"/>
  <c r="G58"/>
  <c r="C59"/>
  <c r="D59"/>
  <c r="E59"/>
  <c r="F59"/>
  <c r="G59"/>
  <c r="K59" s="1"/>
  <c r="C60"/>
  <c r="D60"/>
  <c r="E60"/>
  <c r="F60"/>
  <c r="G60"/>
  <c r="K60" s="1"/>
  <c r="C61"/>
  <c r="D61"/>
  <c r="E61"/>
  <c r="F61"/>
  <c r="G61"/>
  <c r="C62"/>
  <c r="D62"/>
  <c r="E62"/>
  <c r="F62"/>
  <c r="G62"/>
  <c r="K62" s="1"/>
  <c r="C63"/>
  <c r="D63"/>
  <c r="E63"/>
  <c r="F63"/>
  <c r="G63"/>
  <c r="C64"/>
  <c r="D64"/>
  <c r="E64"/>
  <c r="F64"/>
  <c r="G64"/>
  <c r="K64" s="1"/>
  <c r="C65"/>
  <c r="D65"/>
  <c r="E65"/>
  <c r="F65"/>
  <c r="G65"/>
  <c r="C66"/>
  <c r="D66"/>
  <c r="E66"/>
  <c r="F66"/>
  <c r="G66"/>
  <c r="G52"/>
  <c r="F52"/>
  <c r="E52"/>
  <c r="D52"/>
  <c r="C52"/>
  <c r="C28"/>
  <c r="D28"/>
  <c r="E28"/>
  <c r="F28"/>
  <c r="G28"/>
  <c r="K28" s="1"/>
  <c r="C29"/>
  <c r="D29"/>
  <c r="E29"/>
  <c r="F29"/>
  <c r="G29"/>
  <c r="K29" s="1"/>
  <c r="C30"/>
  <c r="D30"/>
  <c r="E30"/>
  <c r="F30"/>
  <c r="G30"/>
  <c r="K30" s="1"/>
  <c r="C31"/>
  <c r="D31"/>
  <c r="E31"/>
  <c r="F31"/>
  <c r="G31"/>
  <c r="K31" s="1"/>
  <c r="C32"/>
  <c r="D32"/>
  <c r="E32"/>
  <c r="F32"/>
  <c r="G32"/>
  <c r="C33"/>
  <c r="D33"/>
  <c r="E33"/>
  <c r="F33"/>
  <c r="G33"/>
  <c r="K33" s="1"/>
  <c r="C34"/>
  <c r="D34"/>
  <c r="E34"/>
  <c r="F34"/>
  <c r="G34"/>
  <c r="C35"/>
  <c r="D35"/>
  <c r="E35"/>
  <c r="F35"/>
  <c r="G35"/>
  <c r="C36"/>
  <c r="D36"/>
  <c r="E36"/>
  <c r="F36"/>
  <c r="G36"/>
  <c r="C37"/>
  <c r="D37"/>
  <c r="E37"/>
  <c r="F37"/>
  <c r="G37"/>
  <c r="C38"/>
  <c r="D38"/>
  <c r="E38"/>
  <c r="F38"/>
  <c r="G38"/>
  <c r="C39"/>
  <c r="D39"/>
  <c r="E39"/>
  <c r="F39"/>
  <c r="G39"/>
  <c r="K39" s="1"/>
  <c r="C40"/>
  <c r="D40"/>
  <c r="E40"/>
  <c r="F40"/>
  <c r="G40"/>
  <c r="C41"/>
  <c r="D41"/>
  <c r="E41"/>
  <c r="F41"/>
  <c r="G41"/>
  <c r="C42"/>
  <c r="D42"/>
  <c r="E42"/>
  <c r="F42"/>
  <c r="G42"/>
  <c r="C43"/>
  <c r="D43"/>
  <c r="E43"/>
  <c r="F43"/>
  <c r="G43"/>
  <c r="K43" s="1"/>
  <c r="C44"/>
  <c r="D44"/>
  <c r="E44"/>
  <c r="F44"/>
  <c r="G44"/>
  <c r="C45"/>
  <c r="D45"/>
  <c r="E45"/>
  <c r="F45"/>
  <c r="G45"/>
  <c r="C46"/>
  <c r="D46"/>
  <c r="E46"/>
  <c r="F46"/>
  <c r="G46"/>
  <c r="C47"/>
  <c r="D47"/>
  <c r="E47"/>
  <c r="F47"/>
  <c r="G47"/>
  <c r="C48"/>
  <c r="D48"/>
  <c r="E48"/>
  <c r="F48"/>
  <c r="G48"/>
  <c r="C49"/>
  <c r="D49"/>
  <c r="E49"/>
  <c r="F49"/>
  <c r="G49"/>
  <c r="G27"/>
  <c r="F27"/>
  <c r="E27"/>
  <c r="D27"/>
  <c r="C27"/>
  <c r="C14"/>
  <c r="D14"/>
  <c r="E14"/>
  <c r="F14"/>
  <c r="G14"/>
  <c r="K14" s="1"/>
  <c r="C15"/>
  <c r="D15"/>
  <c r="E15"/>
  <c r="F15"/>
  <c r="G15"/>
  <c r="K15" s="1"/>
  <c r="C16"/>
  <c r="D16"/>
  <c r="E16"/>
  <c r="F16"/>
  <c r="G16"/>
  <c r="C17"/>
  <c r="D17"/>
  <c r="E17"/>
  <c r="F17"/>
  <c r="G17"/>
  <c r="C18"/>
  <c r="D18"/>
  <c r="E18"/>
  <c r="F18"/>
  <c r="G18"/>
  <c r="K18" s="1"/>
  <c r="C19"/>
  <c r="D19"/>
  <c r="E19"/>
  <c r="F19"/>
  <c r="G19"/>
  <c r="C20"/>
  <c r="D20"/>
  <c r="E20"/>
  <c r="F20"/>
  <c r="G20"/>
  <c r="C21"/>
  <c r="D21"/>
  <c r="E21"/>
  <c r="F21"/>
  <c r="G21"/>
  <c r="C22"/>
  <c r="D22"/>
  <c r="E22"/>
  <c r="F22"/>
  <c r="G22"/>
  <c r="C23"/>
  <c r="D23"/>
  <c r="E23"/>
  <c r="F23"/>
  <c r="G23"/>
  <c r="C24"/>
  <c r="D24"/>
  <c r="E24"/>
  <c r="F24"/>
  <c r="G24"/>
  <c r="G13"/>
  <c r="F13"/>
  <c r="E13"/>
  <c r="D13"/>
  <c r="C13"/>
  <c r="G10"/>
  <c r="F10"/>
  <c r="E10"/>
  <c r="D10"/>
  <c r="C10"/>
  <c r="G185" i="62"/>
  <c r="F185"/>
  <c r="E185"/>
  <c r="D185"/>
  <c r="C185"/>
  <c r="C168"/>
  <c r="D168"/>
  <c r="E168"/>
  <c r="F168"/>
  <c r="G168"/>
  <c r="C169"/>
  <c r="D169"/>
  <c r="E169"/>
  <c r="F169"/>
  <c r="G169"/>
  <c r="K169" s="1"/>
  <c r="C170"/>
  <c r="D170"/>
  <c r="E170"/>
  <c r="F170"/>
  <c r="G170"/>
  <c r="K170" s="1"/>
  <c r="C171"/>
  <c r="D171"/>
  <c r="E171"/>
  <c r="F171"/>
  <c r="G171"/>
  <c r="C172"/>
  <c r="D172"/>
  <c r="E172"/>
  <c r="F172"/>
  <c r="G172"/>
  <c r="C173"/>
  <c r="D173"/>
  <c r="E173"/>
  <c r="F173"/>
  <c r="G173"/>
  <c r="K173" s="1"/>
  <c r="C174"/>
  <c r="D174"/>
  <c r="E174"/>
  <c r="F174"/>
  <c r="G174"/>
  <c r="K174" s="1"/>
  <c r="C175"/>
  <c r="D175"/>
  <c r="E175"/>
  <c r="F175"/>
  <c r="G175"/>
  <c r="C176"/>
  <c r="D176"/>
  <c r="E176"/>
  <c r="F176"/>
  <c r="G176"/>
  <c r="K176" s="1"/>
  <c r="C177"/>
  <c r="D177"/>
  <c r="E177"/>
  <c r="F177"/>
  <c r="G177"/>
  <c r="K177" s="1"/>
  <c r="C178"/>
  <c r="D178"/>
  <c r="E178"/>
  <c r="F178"/>
  <c r="G178"/>
  <c r="K178" s="1"/>
  <c r="C179"/>
  <c r="D179"/>
  <c r="E179"/>
  <c r="F179"/>
  <c r="G179"/>
  <c r="C180"/>
  <c r="D180"/>
  <c r="E180"/>
  <c r="F180"/>
  <c r="G180"/>
  <c r="C181"/>
  <c r="D181"/>
  <c r="E181"/>
  <c r="F181"/>
  <c r="G181"/>
  <c r="K181" s="1"/>
  <c r="C182"/>
  <c r="D182"/>
  <c r="E182"/>
  <c r="F182"/>
  <c r="G182"/>
  <c r="K182" s="1"/>
  <c r="G167"/>
  <c r="F167"/>
  <c r="E167"/>
  <c r="D167"/>
  <c r="C167"/>
  <c r="C147"/>
  <c r="D147"/>
  <c r="E147"/>
  <c r="F147"/>
  <c r="G147"/>
  <c r="K147" s="1"/>
  <c r="C148"/>
  <c r="D148"/>
  <c r="E148"/>
  <c r="F148"/>
  <c r="G148"/>
  <c r="K148" s="1"/>
  <c r="C149"/>
  <c r="D149"/>
  <c r="E149"/>
  <c r="F149"/>
  <c r="G149"/>
  <c r="C150"/>
  <c r="D150"/>
  <c r="E150"/>
  <c r="F150"/>
  <c r="G150"/>
  <c r="K150" s="1"/>
  <c r="C151"/>
  <c r="D151"/>
  <c r="E151"/>
  <c r="F151"/>
  <c r="G151"/>
  <c r="K151" s="1"/>
  <c r="C152"/>
  <c r="D152"/>
  <c r="E152"/>
  <c r="F152"/>
  <c r="G152"/>
  <c r="C153"/>
  <c r="D153"/>
  <c r="E153"/>
  <c r="F153"/>
  <c r="G153"/>
  <c r="C154"/>
  <c r="D154"/>
  <c r="E154"/>
  <c r="F154"/>
  <c r="G154"/>
  <c r="K154" s="1"/>
  <c r="C155"/>
  <c r="D155"/>
  <c r="E155"/>
  <c r="F155"/>
  <c r="G155"/>
  <c r="K155" s="1"/>
  <c r="C156"/>
  <c r="D156"/>
  <c r="E156"/>
  <c r="F156"/>
  <c r="G156"/>
  <c r="C157"/>
  <c r="D157"/>
  <c r="E157"/>
  <c r="F157"/>
  <c r="G157"/>
  <c r="C158"/>
  <c r="D158"/>
  <c r="E158"/>
  <c r="F158"/>
  <c r="G158"/>
  <c r="C159"/>
  <c r="D159"/>
  <c r="E159"/>
  <c r="F159"/>
  <c r="G159"/>
  <c r="C160"/>
  <c r="D160"/>
  <c r="E160"/>
  <c r="F160"/>
  <c r="G160"/>
  <c r="K160" s="1"/>
  <c r="C161"/>
  <c r="D161"/>
  <c r="E161"/>
  <c r="F161"/>
  <c r="G161"/>
  <c r="C162"/>
  <c r="D162"/>
  <c r="E162"/>
  <c r="F162"/>
  <c r="G162"/>
  <c r="C163"/>
  <c r="D163"/>
  <c r="E163"/>
  <c r="F163"/>
  <c r="G163"/>
  <c r="C164"/>
  <c r="D164"/>
  <c r="E164"/>
  <c r="F164"/>
  <c r="G164"/>
  <c r="K164" s="1"/>
  <c r="G146"/>
  <c r="F146"/>
  <c r="E146"/>
  <c r="D146"/>
  <c r="C146"/>
  <c r="C112"/>
  <c r="D112"/>
  <c r="E112"/>
  <c r="F112"/>
  <c r="G112"/>
  <c r="K112" s="1"/>
  <c r="C113"/>
  <c r="D113"/>
  <c r="E113"/>
  <c r="F113"/>
  <c r="G113"/>
  <c r="K113" s="1"/>
  <c r="C114"/>
  <c r="D114"/>
  <c r="E114"/>
  <c r="F114"/>
  <c r="G114"/>
  <c r="K114" s="1"/>
  <c r="C115"/>
  <c r="D115"/>
  <c r="E115"/>
  <c r="F115"/>
  <c r="G115"/>
  <c r="K115" s="1"/>
  <c r="C116"/>
  <c r="D116"/>
  <c r="E116"/>
  <c r="F116"/>
  <c r="G116"/>
  <c r="C117"/>
  <c r="D117"/>
  <c r="E117"/>
  <c r="F117"/>
  <c r="G117"/>
  <c r="C118"/>
  <c r="D118"/>
  <c r="E118"/>
  <c r="F118"/>
  <c r="G118"/>
  <c r="K118" s="1"/>
  <c r="C119"/>
  <c r="D119"/>
  <c r="E119"/>
  <c r="F119"/>
  <c r="G119"/>
  <c r="K119" s="1"/>
  <c r="C120"/>
  <c r="D120"/>
  <c r="E120"/>
  <c r="F120"/>
  <c r="G120"/>
  <c r="C121"/>
  <c r="D121"/>
  <c r="E121"/>
  <c r="F121"/>
  <c r="G121"/>
  <c r="C122"/>
  <c r="D122"/>
  <c r="E122"/>
  <c r="F122"/>
  <c r="G122"/>
  <c r="K122" s="1"/>
  <c r="C123"/>
  <c r="D123"/>
  <c r="E123"/>
  <c r="F123"/>
  <c r="G123"/>
  <c r="K123" s="1"/>
  <c r="C124"/>
  <c r="D124"/>
  <c r="E124"/>
  <c r="F124"/>
  <c r="G124"/>
  <c r="C125"/>
  <c r="D125"/>
  <c r="E125"/>
  <c r="F125"/>
  <c r="G125"/>
  <c r="C126"/>
  <c r="D126"/>
  <c r="E126"/>
  <c r="F126"/>
  <c r="G126"/>
  <c r="K126" s="1"/>
  <c r="C127"/>
  <c r="D127"/>
  <c r="E127"/>
  <c r="F127"/>
  <c r="G127"/>
  <c r="K127" s="1"/>
  <c r="C128"/>
  <c r="D128"/>
  <c r="E128"/>
  <c r="F128"/>
  <c r="G128"/>
  <c r="C129"/>
  <c r="D129"/>
  <c r="E129"/>
  <c r="F129"/>
  <c r="G129"/>
  <c r="C130"/>
  <c r="D130"/>
  <c r="E130"/>
  <c r="F130"/>
  <c r="G130"/>
  <c r="K130" s="1"/>
  <c r="C131"/>
  <c r="D131"/>
  <c r="E131"/>
  <c r="F131"/>
  <c r="G131"/>
  <c r="K131" s="1"/>
  <c r="C132"/>
  <c r="D132"/>
  <c r="E132"/>
  <c r="F132"/>
  <c r="G132"/>
  <c r="C133"/>
  <c r="D133"/>
  <c r="E133"/>
  <c r="F133"/>
  <c r="G133"/>
  <c r="C134"/>
  <c r="D134"/>
  <c r="E134"/>
  <c r="F134"/>
  <c r="G134"/>
  <c r="K134" s="1"/>
  <c r="C135"/>
  <c r="D135"/>
  <c r="E135"/>
  <c r="F135"/>
  <c r="G135"/>
  <c r="C136"/>
  <c r="D136"/>
  <c r="E136"/>
  <c r="F136"/>
  <c r="G136"/>
  <c r="C137"/>
  <c r="D137"/>
  <c r="E137"/>
  <c r="F137"/>
  <c r="G137"/>
  <c r="K137" s="1"/>
  <c r="C138"/>
  <c r="D138"/>
  <c r="E138"/>
  <c r="F138"/>
  <c r="G138"/>
  <c r="C139"/>
  <c r="D139"/>
  <c r="E139"/>
  <c r="F139"/>
  <c r="G139"/>
  <c r="C140"/>
  <c r="D140"/>
  <c r="E140"/>
  <c r="F140"/>
  <c r="G140"/>
  <c r="C141"/>
  <c r="D141"/>
  <c r="E141"/>
  <c r="F141"/>
  <c r="G141"/>
  <c r="C142"/>
  <c r="D142"/>
  <c r="E142"/>
  <c r="F142"/>
  <c r="G142"/>
  <c r="C143"/>
  <c r="D143"/>
  <c r="E143"/>
  <c r="F143"/>
  <c r="G143"/>
  <c r="G111"/>
  <c r="F111"/>
  <c r="E111"/>
  <c r="D111"/>
  <c r="C111"/>
  <c r="C99"/>
  <c r="D99"/>
  <c r="E99"/>
  <c r="F99"/>
  <c r="G99"/>
  <c r="C100"/>
  <c r="D100"/>
  <c r="E100"/>
  <c r="F100"/>
  <c r="G100"/>
  <c r="K100" s="1"/>
  <c r="C101"/>
  <c r="D101"/>
  <c r="E101"/>
  <c r="F101"/>
  <c r="G101"/>
  <c r="C102"/>
  <c r="D102"/>
  <c r="E102"/>
  <c r="F102"/>
  <c r="G102"/>
  <c r="C103"/>
  <c r="D103"/>
  <c r="E103"/>
  <c r="F103"/>
  <c r="G103"/>
  <c r="C104"/>
  <c r="D104"/>
  <c r="E104"/>
  <c r="F104"/>
  <c r="G104"/>
  <c r="C105"/>
  <c r="D105"/>
  <c r="E105"/>
  <c r="F105"/>
  <c r="G105"/>
  <c r="K105" s="1"/>
  <c r="C106"/>
  <c r="D106"/>
  <c r="E106"/>
  <c r="F106"/>
  <c r="G106"/>
  <c r="K106" s="1"/>
  <c r="C107"/>
  <c r="D107"/>
  <c r="E107"/>
  <c r="F107"/>
  <c r="G107"/>
  <c r="K107" s="1"/>
  <c r="C108"/>
  <c r="D108"/>
  <c r="E108"/>
  <c r="F108"/>
  <c r="G108"/>
  <c r="G98"/>
  <c r="F98"/>
  <c r="E98"/>
  <c r="D98"/>
  <c r="C98"/>
  <c r="C83"/>
  <c r="D83"/>
  <c r="E83"/>
  <c r="F83"/>
  <c r="G83"/>
  <c r="C84"/>
  <c r="D84"/>
  <c r="E84"/>
  <c r="F84"/>
  <c r="G84"/>
  <c r="K84" s="1"/>
  <c r="C85"/>
  <c r="D85"/>
  <c r="E85"/>
  <c r="F85"/>
  <c r="G85"/>
  <c r="K85" s="1"/>
  <c r="C86"/>
  <c r="D86"/>
  <c r="E86"/>
  <c r="F86"/>
  <c r="G86"/>
  <c r="K86" s="1"/>
  <c r="C87"/>
  <c r="D87"/>
  <c r="E87"/>
  <c r="F87"/>
  <c r="G87"/>
  <c r="C88"/>
  <c r="D88"/>
  <c r="E88"/>
  <c r="F88"/>
  <c r="G88"/>
  <c r="C89"/>
  <c r="D89"/>
  <c r="E89"/>
  <c r="F89"/>
  <c r="G89"/>
  <c r="C90"/>
  <c r="D90"/>
  <c r="E90"/>
  <c r="F90"/>
  <c r="G90"/>
  <c r="C91"/>
  <c r="D91"/>
  <c r="E91"/>
  <c r="F91"/>
  <c r="G91"/>
  <c r="K91" s="1"/>
  <c r="C92"/>
  <c r="D92"/>
  <c r="E92"/>
  <c r="F92"/>
  <c r="G92"/>
  <c r="C93"/>
  <c r="D93"/>
  <c r="E93"/>
  <c r="F93"/>
  <c r="G93"/>
  <c r="C94"/>
  <c r="D94"/>
  <c r="E94"/>
  <c r="F94"/>
  <c r="G94"/>
  <c r="C95"/>
  <c r="D95"/>
  <c r="E95"/>
  <c r="F95"/>
  <c r="G95"/>
  <c r="K95" s="1"/>
  <c r="G82"/>
  <c r="F82"/>
  <c r="E82"/>
  <c r="D82"/>
  <c r="C82"/>
  <c r="C72"/>
  <c r="D72"/>
  <c r="E72"/>
  <c r="F72"/>
  <c r="G72"/>
  <c r="K72" s="1"/>
  <c r="C73"/>
  <c r="D73"/>
  <c r="E73"/>
  <c r="F73"/>
  <c r="G73"/>
  <c r="K73" s="1"/>
  <c r="C74"/>
  <c r="D74"/>
  <c r="E74"/>
  <c r="F74"/>
  <c r="G74"/>
  <c r="C75"/>
  <c r="D75"/>
  <c r="E75"/>
  <c r="F75"/>
  <c r="G75"/>
  <c r="C76"/>
  <c r="D76"/>
  <c r="E76"/>
  <c r="F76"/>
  <c r="G76"/>
  <c r="C77"/>
  <c r="D77"/>
  <c r="E77"/>
  <c r="F77"/>
  <c r="G77"/>
  <c r="K77" s="1"/>
  <c r="C78"/>
  <c r="D78"/>
  <c r="E78"/>
  <c r="F78"/>
  <c r="G78"/>
  <c r="C79"/>
  <c r="D79"/>
  <c r="E79"/>
  <c r="F79"/>
  <c r="G79"/>
  <c r="K79" s="1"/>
  <c r="G71"/>
  <c r="F71"/>
  <c r="E71"/>
  <c r="D71"/>
  <c r="C71"/>
  <c r="C55"/>
  <c r="D55"/>
  <c r="E55"/>
  <c r="F55"/>
  <c r="G55"/>
  <c r="K55" s="1"/>
  <c r="C56"/>
  <c r="D56"/>
  <c r="E56"/>
  <c r="F56"/>
  <c r="G56"/>
  <c r="C57"/>
  <c r="D57"/>
  <c r="E57"/>
  <c r="F57"/>
  <c r="G57"/>
  <c r="K57" s="1"/>
  <c r="C58"/>
  <c r="D58"/>
  <c r="E58"/>
  <c r="F58"/>
  <c r="G58"/>
  <c r="C59"/>
  <c r="D59"/>
  <c r="E59"/>
  <c r="F59"/>
  <c r="G59"/>
  <c r="C60"/>
  <c r="D60"/>
  <c r="E60"/>
  <c r="F60"/>
  <c r="G60"/>
  <c r="C61"/>
  <c r="D61"/>
  <c r="E61"/>
  <c r="F61"/>
  <c r="G61"/>
  <c r="C62"/>
  <c r="D62"/>
  <c r="E62"/>
  <c r="F62"/>
  <c r="G62"/>
  <c r="C63"/>
  <c r="D63"/>
  <c r="E63"/>
  <c r="F63"/>
  <c r="G63"/>
  <c r="C64"/>
  <c r="D64"/>
  <c r="E64"/>
  <c r="F64"/>
  <c r="G64"/>
  <c r="C65"/>
  <c r="D65"/>
  <c r="E65"/>
  <c r="F65"/>
  <c r="G65"/>
  <c r="C66"/>
  <c r="D66"/>
  <c r="E66"/>
  <c r="F66"/>
  <c r="G66"/>
  <c r="C67"/>
  <c r="D67"/>
  <c r="E67"/>
  <c r="F67"/>
  <c r="G67"/>
  <c r="C68"/>
  <c r="D68"/>
  <c r="E68"/>
  <c r="F68"/>
  <c r="G68"/>
  <c r="K68" s="1"/>
  <c r="G54"/>
  <c r="F54"/>
  <c r="E54"/>
  <c r="D54"/>
  <c r="C54"/>
  <c r="G12"/>
  <c r="F12"/>
  <c r="E12"/>
  <c r="G30"/>
  <c r="G31"/>
  <c r="G32"/>
  <c r="G33"/>
  <c r="G34"/>
  <c r="G35"/>
  <c r="G36"/>
  <c r="G37"/>
  <c r="G38"/>
  <c r="G39"/>
  <c r="G40"/>
  <c r="G41"/>
  <c r="G42"/>
  <c r="G43"/>
  <c r="G44"/>
  <c r="G45"/>
  <c r="G46"/>
  <c r="G47"/>
  <c r="G48"/>
  <c r="G49"/>
  <c r="G50"/>
  <c r="G51"/>
  <c r="G29"/>
  <c r="F30"/>
  <c r="F31"/>
  <c r="F32"/>
  <c r="F33"/>
  <c r="F34"/>
  <c r="F35"/>
  <c r="F36"/>
  <c r="F37"/>
  <c r="F38"/>
  <c r="F39"/>
  <c r="F40"/>
  <c r="F41"/>
  <c r="F42"/>
  <c r="F43"/>
  <c r="F44"/>
  <c r="F45"/>
  <c r="F46"/>
  <c r="F47"/>
  <c r="F48"/>
  <c r="F49"/>
  <c r="F50"/>
  <c r="F51"/>
  <c r="F29"/>
  <c r="E30"/>
  <c r="E31"/>
  <c r="E32"/>
  <c r="E33"/>
  <c r="E34"/>
  <c r="E35"/>
  <c r="E36"/>
  <c r="E37"/>
  <c r="E38"/>
  <c r="E39"/>
  <c r="E40"/>
  <c r="E41"/>
  <c r="E42"/>
  <c r="E43"/>
  <c r="E44"/>
  <c r="E45"/>
  <c r="E46"/>
  <c r="E47"/>
  <c r="E48"/>
  <c r="E49"/>
  <c r="E50"/>
  <c r="E51"/>
  <c r="E29"/>
  <c r="D30"/>
  <c r="D31"/>
  <c r="D32"/>
  <c r="D33"/>
  <c r="D34"/>
  <c r="D35"/>
  <c r="D36"/>
  <c r="D37"/>
  <c r="D38"/>
  <c r="D39"/>
  <c r="D40"/>
  <c r="D41"/>
  <c r="D42"/>
  <c r="D43"/>
  <c r="D44"/>
  <c r="D45"/>
  <c r="D46"/>
  <c r="D47"/>
  <c r="D48"/>
  <c r="D49"/>
  <c r="D50"/>
  <c r="D51"/>
  <c r="D29"/>
  <c r="C30"/>
  <c r="C31"/>
  <c r="C32"/>
  <c r="C33"/>
  <c r="C34"/>
  <c r="C35"/>
  <c r="C36"/>
  <c r="C37"/>
  <c r="C38"/>
  <c r="C39"/>
  <c r="C40"/>
  <c r="C41"/>
  <c r="C42"/>
  <c r="C43"/>
  <c r="C44"/>
  <c r="C45"/>
  <c r="C46"/>
  <c r="C47"/>
  <c r="C48"/>
  <c r="C49"/>
  <c r="C50"/>
  <c r="C51"/>
  <c r="C29"/>
  <c r="G16"/>
  <c r="G17"/>
  <c r="G18"/>
  <c r="G19"/>
  <c r="G20"/>
  <c r="G21"/>
  <c r="G22"/>
  <c r="G23"/>
  <c r="G24"/>
  <c r="G25"/>
  <c r="G26"/>
  <c r="F16"/>
  <c r="F17"/>
  <c r="F18"/>
  <c r="F19"/>
  <c r="F20"/>
  <c r="F21"/>
  <c r="F22"/>
  <c r="F23"/>
  <c r="F24"/>
  <c r="F25"/>
  <c r="F26"/>
  <c r="E16"/>
  <c r="E17"/>
  <c r="E18"/>
  <c r="E19"/>
  <c r="E20"/>
  <c r="E21"/>
  <c r="E22"/>
  <c r="E23"/>
  <c r="E24"/>
  <c r="E25"/>
  <c r="E26"/>
  <c r="D16"/>
  <c r="D17"/>
  <c r="D18"/>
  <c r="D19"/>
  <c r="D20"/>
  <c r="D21"/>
  <c r="D22"/>
  <c r="D23"/>
  <c r="D24"/>
  <c r="D25"/>
  <c r="D26"/>
  <c r="C16"/>
  <c r="C17"/>
  <c r="C18"/>
  <c r="C19"/>
  <c r="C20"/>
  <c r="C21"/>
  <c r="C22"/>
  <c r="C23"/>
  <c r="C24"/>
  <c r="C25"/>
  <c r="C26"/>
  <c r="G15"/>
  <c r="F15"/>
  <c r="E15"/>
  <c r="D15"/>
  <c r="K163" l="1"/>
  <c r="K120"/>
  <c r="K158"/>
  <c r="K58"/>
  <c r="K74"/>
  <c r="K133"/>
  <c r="K121"/>
  <c r="K180"/>
  <c r="K172"/>
  <c r="K67"/>
  <c r="K101"/>
  <c r="K143"/>
  <c r="K139"/>
  <c r="K135"/>
  <c r="K161"/>
  <c r="K157"/>
  <c r="K153"/>
  <c r="K149"/>
  <c r="K99"/>
  <c r="D26" i="70"/>
  <c r="K168" i="62"/>
  <c r="K65"/>
  <c r="K60"/>
  <c r="K83"/>
  <c r="K116"/>
  <c r="F26" i="70"/>
  <c r="E26"/>
  <c r="C26"/>
  <c r="H26" s="1"/>
  <c r="G26"/>
  <c r="K64" i="62"/>
  <c r="K102"/>
  <c r="K162"/>
  <c r="K37" i="70"/>
  <c r="K172"/>
  <c r="K175" i="62"/>
  <c r="K112" i="70"/>
  <c r="K23"/>
  <c r="K47"/>
  <c r="K63"/>
  <c r="K90"/>
  <c r="K86"/>
  <c r="K123"/>
  <c r="K145"/>
  <c r="K141" i="62"/>
  <c r="K125"/>
  <c r="K140"/>
  <c r="K66"/>
  <c r="K61"/>
  <c r="K92"/>
  <c r="K129"/>
  <c r="K117"/>
  <c r="K159"/>
  <c r="K56"/>
  <c r="K45" i="70"/>
  <c r="K65"/>
  <c r="K88"/>
  <c r="K84"/>
  <c r="K125"/>
  <c r="K113"/>
  <c r="K159"/>
  <c r="K147"/>
  <c r="K83"/>
  <c r="K106"/>
  <c r="K40"/>
  <c r="K44"/>
  <c r="K56"/>
  <c r="K87"/>
  <c r="K38"/>
  <c r="K58"/>
  <c r="K76"/>
  <c r="K104"/>
  <c r="K130"/>
  <c r="K49"/>
  <c r="K103"/>
  <c r="K99"/>
  <c r="K22"/>
  <c r="K21"/>
  <c r="K17"/>
  <c r="K24"/>
  <c r="K20"/>
  <c r="K16"/>
  <c r="K61"/>
  <c r="K57"/>
  <c r="K53"/>
  <c r="K75"/>
  <c r="K71"/>
  <c r="K141"/>
  <c r="K137"/>
  <c r="K121"/>
  <c r="K151"/>
  <c r="K180"/>
  <c r="K62" i="62"/>
  <c r="K103"/>
  <c r="J129"/>
  <c r="J125"/>
  <c r="J121"/>
  <c r="J117"/>
  <c r="J113"/>
  <c r="J163"/>
  <c r="J159"/>
  <c r="J155"/>
  <c r="J151"/>
  <c r="J147"/>
  <c r="J180"/>
  <c r="J176"/>
  <c r="J172"/>
  <c r="J168"/>
  <c r="K63"/>
  <c r="K59"/>
  <c r="K94"/>
  <c r="J84"/>
  <c r="J107"/>
  <c r="J103"/>
  <c r="J99"/>
  <c r="J141"/>
  <c r="J137"/>
  <c r="J133"/>
  <c r="J65"/>
  <c r="J57"/>
  <c r="J79"/>
  <c r="H82"/>
  <c r="H54"/>
  <c r="J61"/>
  <c r="J75"/>
  <c r="J92"/>
  <c r="J88"/>
  <c r="I54"/>
  <c r="I65"/>
  <c r="I61"/>
  <c r="I57"/>
  <c r="I79"/>
  <c r="I75"/>
  <c r="I92"/>
  <c r="I88"/>
  <c r="I84"/>
  <c r="I107"/>
  <c r="I103"/>
  <c r="I99"/>
  <c r="I141"/>
  <c r="I137"/>
  <c r="I133"/>
  <c r="I129"/>
  <c r="I125"/>
  <c r="I121"/>
  <c r="K75"/>
  <c r="K88"/>
  <c r="H61"/>
  <c r="H57"/>
  <c r="H79"/>
  <c r="H75"/>
  <c r="J82"/>
  <c r="H92"/>
  <c r="H88"/>
  <c r="H84"/>
  <c r="H107"/>
  <c r="H103"/>
  <c r="H99"/>
  <c r="H141"/>
  <c r="H121"/>
  <c r="H117"/>
  <c r="H113"/>
  <c r="H163"/>
  <c r="H159"/>
  <c r="H155"/>
  <c r="K134" i="70"/>
  <c r="K35"/>
  <c r="K97"/>
  <c r="K160"/>
  <c r="K169"/>
  <c r="K34"/>
  <c r="K41"/>
  <c r="J10"/>
  <c r="H22"/>
  <c r="H18"/>
  <c r="H14"/>
  <c r="H47"/>
  <c r="H43"/>
  <c r="H39"/>
  <c r="H35"/>
  <c r="H31"/>
  <c r="J52"/>
  <c r="H63"/>
  <c r="J61"/>
  <c r="H59"/>
  <c r="J57"/>
  <c r="H55"/>
  <c r="J53"/>
  <c r="H77"/>
  <c r="J75"/>
  <c r="H73"/>
  <c r="J71"/>
  <c r="J80"/>
  <c r="J92"/>
  <c r="H90"/>
  <c r="J88"/>
  <c r="H86"/>
  <c r="J84"/>
  <c r="H82"/>
  <c r="H96"/>
  <c r="H105"/>
  <c r="J103"/>
  <c r="H101"/>
  <c r="J99"/>
  <c r="H97"/>
  <c r="J141"/>
  <c r="H139"/>
  <c r="J137"/>
  <c r="H135"/>
  <c r="J133"/>
  <c r="H131"/>
  <c r="J129"/>
  <c r="H127"/>
  <c r="J125"/>
  <c r="H123"/>
  <c r="J121"/>
  <c r="H119"/>
  <c r="J117"/>
  <c r="H115"/>
  <c r="J113"/>
  <c r="H111"/>
  <c r="H144"/>
  <c r="H161"/>
  <c r="J159"/>
  <c r="H157"/>
  <c r="J155"/>
  <c r="H153"/>
  <c r="J151"/>
  <c r="H149"/>
  <c r="J147"/>
  <c r="H145"/>
  <c r="J180"/>
  <c r="H178"/>
  <c r="J176"/>
  <c r="H174"/>
  <c r="J172"/>
  <c r="H170"/>
  <c r="J168"/>
  <c r="H166"/>
  <c r="J24"/>
  <c r="J20"/>
  <c r="J16"/>
  <c r="J49"/>
  <c r="J45"/>
  <c r="J41"/>
  <c r="J37"/>
  <c r="J33"/>
  <c r="J29"/>
  <c r="J65"/>
  <c r="K101"/>
  <c r="K19"/>
  <c r="K48"/>
  <c r="K36"/>
  <c r="K32"/>
  <c r="K46"/>
  <c r="K42"/>
  <c r="K66"/>
  <c r="K93"/>
  <c r="K89"/>
  <c r="K100"/>
  <c r="K118"/>
  <c r="K156"/>
  <c r="D182"/>
  <c r="H183"/>
  <c r="I180"/>
  <c r="I176"/>
  <c r="E182"/>
  <c r="I183"/>
  <c r="J183"/>
  <c r="G182"/>
  <c r="K183"/>
  <c r="J21" i="62"/>
  <c r="J46"/>
  <c r="J38"/>
  <c r="J34"/>
  <c r="J30"/>
  <c r="K124"/>
  <c r="J25"/>
  <c r="J17"/>
  <c r="J50"/>
  <c r="J42"/>
  <c r="K90"/>
  <c r="J54"/>
  <c r="H65"/>
  <c r="H23"/>
  <c r="H19"/>
  <c r="H29"/>
  <c r="H48"/>
  <c r="H44"/>
  <c r="H40"/>
  <c r="H36"/>
  <c r="H32"/>
  <c r="H67"/>
  <c r="H63"/>
  <c r="H59"/>
  <c r="H55"/>
  <c r="H77"/>
  <c r="H73"/>
  <c r="H94"/>
  <c r="H90"/>
  <c r="H86"/>
  <c r="J98"/>
  <c r="H105"/>
  <c r="H101"/>
  <c r="H143"/>
  <c r="H139"/>
  <c r="H135"/>
  <c r="H131"/>
  <c r="H127"/>
  <c r="I126"/>
  <c r="H123"/>
  <c r="I122"/>
  <c r="H119"/>
  <c r="H115"/>
  <c r="J146"/>
  <c r="H161"/>
  <c r="H157"/>
  <c r="H153"/>
  <c r="H149"/>
  <c r="H182"/>
  <c r="H178"/>
  <c r="H174"/>
  <c r="H170"/>
  <c r="H151"/>
  <c r="H147"/>
  <c r="I26"/>
  <c r="I22"/>
  <c r="I18"/>
  <c r="I51"/>
  <c r="I47"/>
  <c r="I43"/>
  <c r="I39"/>
  <c r="I35"/>
  <c r="I31"/>
  <c r="I66"/>
  <c r="I62"/>
  <c r="I58"/>
  <c r="I71"/>
  <c r="I76"/>
  <c r="I72"/>
  <c r="I93"/>
  <c r="I89"/>
  <c r="I85"/>
  <c r="I108"/>
  <c r="I104"/>
  <c r="I100"/>
  <c r="I142"/>
  <c r="I138"/>
  <c r="I134"/>
  <c r="I130"/>
  <c r="I118"/>
  <c r="I114"/>
  <c r="I164"/>
  <c r="I160"/>
  <c r="I156"/>
  <c r="I152"/>
  <c r="I148"/>
  <c r="I181"/>
  <c r="I177"/>
  <c r="I173"/>
  <c r="I169"/>
  <c r="H26"/>
  <c r="H22"/>
  <c r="H18"/>
  <c r="I25"/>
  <c r="I21"/>
  <c r="I17"/>
  <c r="H51"/>
  <c r="H47"/>
  <c r="H43"/>
  <c r="H39"/>
  <c r="H35"/>
  <c r="H31"/>
  <c r="I50"/>
  <c r="I46"/>
  <c r="I42"/>
  <c r="I38"/>
  <c r="I34"/>
  <c r="I30"/>
  <c r="H66"/>
  <c r="H62"/>
  <c r="H58"/>
  <c r="J71"/>
  <c r="H76"/>
  <c r="I82"/>
  <c r="I117"/>
  <c r="I113"/>
  <c r="I163"/>
  <c r="I159"/>
  <c r="I155"/>
  <c r="I151"/>
  <c r="I147"/>
  <c r="I180"/>
  <c r="I176"/>
  <c r="I172"/>
  <c r="I168"/>
  <c r="K78"/>
  <c r="K128"/>
  <c r="H180"/>
  <c r="H172"/>
  <c r="H168"/>
  <c r="H72"/>
  <c r="H93"/>
  <c r="H89"/>
  <c r="H85"/>
  <c r="H108"/>
  <c r="H104"/>
  <c r="H100"/>
  <c r="H142"/>
  <c r="H138"/>
  <c r="H134"/>
  <c r="H130"/>
  <c r="H126"/>
  <c r="H122"/>
  <c r="H118"/>
  <c r="H114"/>
  <c r="H164"/>
  <c r="H160"/>
  <c r="H156"/>
  <c r="H152"/>
  <c r="H148"/>
  <c r="H181"/>
  <c r="H177"/>
  <c r="H173"/>
  <c r="H169"/>
  <c r="K87"/>
  <c r="K136"/>
  <c r="K132"/>
  <c r="K179"/>
  <c r="K171"/>
  <c r="K76"/>
  <c r="K93"/>
  <c r="K89"/>
  <c r="K108"/>
  <c r="K104"/>
  <c r="K142"/>
  <c r="K138"/>
  <c r="K156"/>
  <c r="K152"/>
  <c r="J66"/>
  <c r="J138"/>
  <c r="J134"/>
  <c r="J130"/>
  <c r="J126"/>
  <c r="J122"/>
  <c r="J118"/>
  <c r="J160"/>
  <c r="J156"/>
  <c r="J152"/>
  <c r="J148"/>
  <c r="J181"/>
  <c r="J177"/>
  <c r="J173"/>
  <c r="J169"/>
  <c r="K20"/>
  <c r="K45"/>
  <c r="K37"/>
  <c r="J45"/>
  <c r="J41"/>
  <c r="J33"/>
  <c r="K29"/>
  <c r="K44"/>
  <c r="K36"/>
  <c r="K32"/>
  <c r="J64"/>
  <c r="J56"/>
  <c r="J74"/>
  <c r="J87"/>
  <c r="J106"/>
  <c r="J140"/>
  <c r="J132"/>
  <c r="J124"/>
  <c r="J120"/>
  <c r="J112"/>
  <c r="K146"/>
  <c r="J158"/>
  <c r="J150"/>
  <c r="H167"/>
  <c r="J175"/>
  <c r="H25"/>
  <c r="H21"/>
  <c r="H17"/>
  <c r="I24"/>
  <c r="I20"/>
  <c r="I16"/>
  <c r="J23"/>
  <c r="J19"/>
  <c r="K26"/>
  <c r="K22"/>
  <c r="K18"/>
  <c r="H50"/>
  <c r="H46"/>
  <c r="H42"/>
  <c r="H38"/>
  <c r="H34"/>
  <c r="H30"/>
  <c r="I49"/>
  <c r="I45"/>
  <c r="I41"/>
  <c r="I37"/>
  <c r="I33"/>
  <c r="J29"/>
  <c r="J48"/>
  <c r="J44"/>
  <c r="J40"/>
  <c r="J36"/>
  <c r="J32"/>
  <c r="K51"/>
  <c r="K47"/>
  <c r="K43"/>
  <c r="K39"/>
  <c r="K35"/>
  <c r="K31"/>
  <c r="I68"/>
  <c r="J67"/>
  <c r="I64"/>
  <c r="J63"/>
  <c r="I60"/>
  <c r="J59"/>
  <c r="I56"/>
  <c r="J55"/>
  <c r="K71"/>
  <c r="I78"/>
  <c r="J77"/>
  <c r="I74"/>
  <c r="J73"/>
  <c r="I95"/>
  <c r="J94"/>
  <c r="I91"/>
  <c r="J90"/>
  <c r="I87"/>
  <c r="J86"/>
  <c r="I83"/>
  <c r="H98"/>
  <c r="I106"/>
  <c r="J105"/>
  <c r="I102"/>
  <c r="J101"/>
  <c r="I111"/>
  <c r="J143"/>
  <c r="I140"/>
  <c r="J139"/>
  <c r="H137"/>
  <c r="I136"/>
  <c r="J135"/>
  <c r="H133"/>
  <c r="I132"/>
  <c r="J131"/>
  <c r="H129"/>
  <c r="I128"/>
  <c r="J127"/>
  <c r="H125"/>
  <c r="I124"/>
  <c r="J123"/>
  <c r="I120"/>
  <c r="J119"/>
  <c r="I116"/>
  <c r="J115"/>
  <c r="I112"/>
  <c r="H146"/>
  <c r="I162"/>
  <c r="J161"/>
  <c r="I158"/>
  <c r="J157"/>
  <c r="I154"/>
  <c r="J153"/>
  <c r="I150"/>
  <c r="J149"/>
  <c r="I167"/>
  <c r="J182"/>
  <c r="I179"/>
  <c r="J178"/>
  <c r="H176"/>
  <c r="I175"/>
  <c r="J174"/>
  <c r="I171"/>
  <c r="J170"/>
  <c r="E184"/>
  <c r="I185"/>
  <c r="K24"/>
  <c r="K16"/>
  <c r="K49"/>
  <c r="K41"/>
  <c r="K33"/>
  <c r="K111"/>
  <c r="K167"/>
  <c r="G184"/>
  <c r="K185"/>
  <c r="J24"/>
  <c r="J20"/>
  <c r="J16"/>
  <c r="K23"/>
  <c r="K19"/>
  <c r="J49"/>
  <c r="J37"/>
  <c r="K48"/>
  <c r="K40"/>
  <c r="J68"/>
  <c r="J60"/>
  <c r="J78"/>
  <c r="J95"/>
  <c r="J91"/>
  <c r="J83"/>
  <c r="K98"/>
  <c r="J102"/>
  <c r="H111"/>
  <c r="J136"/>
  <c r="J128"/>
  <c r="J116"/>
  <c r="J162"/>
  <c r="J154"/>
  <c r="J179"/>
  <c r="J171"/>
  <c r="D184"/>
  <c r="H185"/>
  <c r="H24"/>
  <c r="H20"/>
  <c r="H16"/>
  <c r="I23"/>
  <c r="I19"/>
  <c r="J26"/>
  <c r="J22"/>
  <c r="J18"/>
  <c r="K25"/>
  <c r="K21"/>
  <c r="K17"/>
  <c r="H49"/>
  <c r="H45"/>
  <c r="H41"/>
  <c r="H37"/>
  <c r="H33"/>
  <c r="I29"/>
  <c r="I48"/>
  <c r="I44"/>
  <c r="I40"/>
  <c r="I36"/>
  <c r="I32"/>
  <c r="J51"/>
  <c r="J47"/>
  <c r="J43"/>
  <c r="J39"/>
  <c r="J35"/>
  <c r="J31"/>
  <c r="K50"/>
  <c r="K46"/>
  <c r="K42"/>
  <c r="K38"/>
  <c r="K34"/>
  <c r="K30"/>
  <c r="K54"/>
  <c r="H68"/>
  <c r="I67"/>
  <c r="H64"/>
  <c r="I63"/>
  <c r="J62"/>
  <c r="H60"/>
  <c r="I59"/>
  <c r="J58"/>
  <c r="H56"/>
  <c r="I55"/>
  <c r="H71"/>
  <c r="H78"/>
  <c r="I77"/>
  <c r="J76"/>
  <c r="H74"/>
  <c r="I73"/>
  <c r="J72"/>
  <c r="K82"/>
  <c r="H95"/>
  <c r="I94"/>
  <c r="J93"/>
  <c r="H91"/>
  <c r="I90"/>
  <c r="J89"/>
  <c r="H87"/>
  <c r="I86"/>
  <c r="J85"/>
  <c r="H83"/>
  <c r="I98"/>
  <c r="J108"/>
  <c r="H106"/>
  <c r="I105"/>
  <c r="J104"/>
  <c r="H102"/>
  <c r="I101"/>
  <c r="J100"/>
  <c r="J111"/>
  <c r="I143"/>
  <c r="J142"/>
  <c r="H140"/>
  <c r="I139"/>
  <c r="H136"/>
  <c r="I135"/>
  <c r="H132"/>
  <c r="I131"/>
  <c r="H128"/>
  <c r="I127"/>
  <c r="H124"/>
  <c r="I123"/>
  <c r="H120"/>
  <c r="I119"/>
  <c r="H116"/>
  <c r="I115"/>
  <c r="J114"/>
  <c r="H112"/>
  <c r="I146"/>
  <c r="J164"/>
  <c r="H162"/>
  <c r="I161"/>
  <c r="H158"/>
  <c r="I157"/>
  <c r="H154"/>
  <c r="I153"/>
  <c r="H150"/>
  <c r="I149"/>
  <c r="J167"/>
  <c r="I182"/>
  <c r="H179"/>
  <c r="I178"/>
  <c r="H175"/>
  <c r="I174"/>
  <c r="H171"/>
  <c r="I170"/>
  <c r="F184"/>
  <c r="J185"/>
  <c r="H10" i="70"/>
  <c r="H24"/>
  <c r="I23"/>
  <c r="J22"/>
  <c r="H20"/>
  <c r="I19"/>
  <c r="J18"/>
  <c r="H16"/>
  <c r="I15"/>
  <c r="J14"/>
  <c r="H49"/>
  <c r="I48"/>
  <c r="J47"/>
  <c r="H45"/>
  <c r="I44"/>
  <c r="J43"/>
  <c r="H41"/>
  <c r="I40"/>
  <c r="J39"/>
  <c r="H37"/>
  <c r="I36"/>
  <c r="J35"/>
  <c r="H33"/>
  <c r="I32"/>
  <c r="J31"/>
  <c r="H29"/>
  <c r="I28"/>
  <c r="H52"/>
  <c r="H65"/>
  <c r="I64"/>
  <c r="I10"/>
  <c r="I22"/>
  <c r="I18"/>
  <c r="I14"/>
  <c r="I47"/>
  <c r="I43"/>
  <c r="I39"/>
  <c r="I35"/>
  <c r="I31"/>
  <c r="I52"/>
  <c r="I63"/>
  <c r="J63"/>
  <c r="H61"/>
  <c r="I60"/>
  <c r="J59"/>
  <c r="H57"/>
  <c r="I56"/>
  <c r="J55"/>
  <c r="H53"/>
  <c r="I69"/>
  <c r="J77"/>
  <c r="H75"/>
  <c r="I74"/>
  <c r="J73"/>
  <c r="H71"/>
  <c r="I70"/>
  <c r="H80"/>
  <c r="H92"/>
  <c r="I91"/>
  <c r="J90"/>
  <c r="H88"/>
  <c r="I87"/>
  <c r="J86"/>
  <c r="H84"/>
  <c r="I83"/>
  <c r="J82"/>
  <c r="J96"/>
  <c r="I106"/>
  <c r="J105"/>
  <c r="H103"/>
  <c r="I102"/>
  <c r="J101"/>
  <c r="H99"/>
  <c r="I98"/>
  <c r="J97"/>
  <c r="H141"/>
  <c r="I140"/>
  <c r="J139"/>
  <c r="H137"/>
  <c r="I136"/>
  <c r="J135"/>
  <c r="H133"/>
  <c r="I132"/>
  <c r="J131"/>
  <c r="H129"/>
  <c r="I128"/>
  <c r="J127"/>
  <c r="H125"/>
  <c r="I124"/>
  <c r="J123"/>
  <c r="H121"/>
  <c r="I120"/>
  <c r="J119"/>
  <c r="H117"/>
  <c r="I116"/>
  <c r="J115"/>
  <c r="H113"/>
  <c r="I112"/>
  <c r="J111"/>
  <c r="J144"/>
  <c r="I162"/>
  <c r="J161"/>
  <c r="H159"/>
  <c r="I158"/>
  <c r="J157"/>
  <c r="H155"/>
  <c r="I154"/>
  <c r="J153"/>
  <c r="H151"/>
  <c r="I150"/>
  <c r="J149"/>
  <c r="H147"/>
  <c r="I146"/>
  <c r="J145"/>
  <c r="H180"/>
  <c r="I179"/>
  <c r="J178"/>
  <c r="H176"/>
  <c r="I175"/>
  <c r="J174"/>
  <c r="H172"/>
  <c r="I171"/>
  <c r="J170"/>
  <c r="H168"/>
  <c r="I167"/>
  <c r="J166"/>
  <c r="I59"/>
  <c r="I55"/>
  <c r="I77"/>
  <c r="I73"/>
  <c r="I80"/>
  <c r="I90"/>
  <c r="I86"/>
  <c r="I82"/>
  <c r="I105"/>
  <c r="I101"/>
  <c r="I97"/>
  <c r="I139"/>
  <c r="I135"/>
  <c r="I131"/>
  <c r="I127"/>
  <c r="I123"/>
  <c r="I119"/>
  <c r="I115"/>
  <c r="I111"/>
  <c r="I161"/>
  <c r="I157"/>
  <c r="I153"/>
  <c r="I149"/>
  <c r="I145"/>
  <c r="I178"/>
  <c r="I174"/>
  <c r="I170"/>
  <c r="I166"/>
  <c r="I13"/>
  <c r="I21"/>
  <c r="I17"/>
  <c r="I27"/>
  <c r="I46"/>
  <c r="I42"/>
  <c r="I38"/>
  <c r="I34"/>
  <c r="I30"/>
  <c r="I66"/>
  <c r="I62"/>
  <c r="I58"/>
  <c r="I54"/>
  <c r="K69"/>
  <c r="I76"/>
  <c r="I72"/>
  <c r="I93"/>
  <c r="I89"/>
  <c r="I85"/>
  <c r="I81"/>
  <c r="I104"/>
  <c r="I100"/>
  <c r="I109"/>
  <c r="I138"/>
  <c r="I134"/>
  <c r="I130"/>
  <c r="I126"/>
  <c r="I122"/>
  <c r="I118"/>
  <c r="I114"/>
  <c r="I110"/>
  <c r="I160"/>
  <c r="I156"/>
  <c r="I152"/>
  <c r="I148"/>
  <c r="I165"/>
  <c r="I177"/>
  <c r="I173"/>
  <c r="I169"/>
  <c r="K10"/>
  <c r="J13"/>
  <c r="I24"/>
  <c r="J23"/>
  <c r="H21"/>
  <c r="I20"/>
  <c r="J19"/>
  <c r="H17"/>
  <c r="I16"/>
  <c r="J15"/>
  <c r="J27"/>
  <c r="I49"/>
  <c r="J48"/>
  <c r="H46"/>
  <c r="I45"/>
  <c r="J44"/>
  <c r="H42"/>
  <c r="I41"/>
  <c r="J40"/>
  <c r="H38"/>
  <c r="I37"/>
  <c r="J36"/>
  <c r="H34"/>
  <c r="I33"/>
  <c r="J32"/>
  <c r="H30"/>
  <c r="I29"/>
  <c r="J28"/>
  <c r="K52"/>
  <c r="H66"/>
  <c r="I65"/>
  <c r="J64"/>
  <c r="H62"/>
  <c r="I61"/>
  <c r="J60"/>
  <c r="H58"/>
  <c r="I57"/>
  <c r="J56"/>
  <c r="H54"/>
  <c r="I53"/>
  <c r="H69"/>
  <c r="H76"/>
  <c r="I75"/>
  <c r="J74"/>
  <c r="H72"/>
  <c r="I71"/>
  <c r="J70"/>
  <c r="K80"/>
  <c r="H93"/>
  <c r="I92"/>
  <c r="J91"/>
  <c r="H89"/>
  <c r="I88"/>
  <c r="J87"/>
  <c r="H85"/>
  <c r="I84"/>
  <c r="J83"/>
  <c r="H81"/>
  <c r="I96"/>
  <c r="J106"/>
  <c r="H104"/>
  <c r="I103"/>
  <c r="J102"/>
  <c r="H100"/>
  <c r="I99"/>
  <c r="J98"/>
  <c r="J109"/>
  <c r="I141"/>
  <c r="J140"/>
  <c r="H138"/>
  <c r="I137"/>
  <c r="J136"/>
  <c r="H134"/>
  <c r="I133"/>
  <c r="J132"/>
  <c r="H130"/>
  <c r="I129"/>
  <c r="J128"/>
  <c r="H126"/>
  <c r="I125"/>
  <c r="J124"/>
  <c r="H122"/>
  <c r="I121"/>
  <c r="J120"/>
  <c r="H118"/>
  <c r="I117"/>
  <c r="J116"/>
  <c r="H114"/>
  <c r="I113"/>
  <c r="J112"/>
  <c r="H110"/>
  <c r="I144"/>
  <c r="J162"/>
  <c r="H160"/>
  <c r="I159"/>
  <c r="J158"/>
  <c r="H156"/>
  <c r="I155"/>
  <c r="J154"/>
  <c r="H152"/>
  <c r="I151"/>
  <c r="J150"/>
  <c r="H148"/>
  <c r="I147"/>
  <c r="J146"/>
  <c r="J165"/>
  <c r="J179"/>
  <c r="H177"/>
  <c r="J175"/>
  <c r="H173"/>
  <c r="I172"/>
  <c r="J171"/>
  <c r="H169"/>
  <c r="I168"/>
  <c r="J167"/>
  <c r="K13"/>
  <c r="K27"/>
  <c r="K109"/>
  <c r="K165"/>
  <c r="H13"/>
  <c r="H23"/>
  <c r="J21"/>
  <c r="H19"/>
  <c r="J17"/>
  <c r="H15"/>
  <c r="H27"/>
  <c r="H48"/>
  <c r="J46"/>
  <c r="H44"/>
  <c r="J42"/>
  <c r="H40"/>
  <c r="J38"/>
  <c r="H36"/>
  <c r="J34"/>
  <c r="H32"/>
  <c r="J30"/>
  <c r="H28"/>
  <c r="J66"/>
  <c r="H64"/>
  <c r="J62"/>
  <c r="H60"/>
  <c r="J58"/>
  <c r="H56"/>
  <c r="J54"/>
  <c r="J69"/>
  <c r="J76"/>
  <c r="H74"/>
  <c r="J72"/>
  <c r="H70"/>
  <c r="J93"/>
  <c r="H91"/>
  <c r="J89"/>
  <c r="H87"/>
  <c r="J85"/>
  <c r="H83"/>
  <c r="J81"/>
  <c r="K96"/>
  <c r="H106"/>
  <c r="J104"/>
  <c r="H102"/>
  <c r="J100"/>
  <c r="H98"/>
  <c r="H109"/>
  <c r="H140"/>
  <c r="J138"/>
  <c r="H136"/>
  <c r="J134"/>
  <c r="H132"/>
  <c r="J130"/>
  <c r="H128"/>
  <c r="J126"/>
  <c r="H124"/>
  <c r="J122"/>
  <c r="H120"/>
  <c r="J118"/>
  <c r="H116"/>
  <c r="J114"/>
  <c r="H112"/>
  <c r="J110"/>
  <c r="K144"/>
  <c r="H162"/>
  <c r="J160"/>
  <c r="H158"/>
  <c r="J156"/>
  <c r="H154"/>
  <c r="J152"/>
  <c r="H150"/>
  <c r="J148"/>
  <c r="H146"/>
  <c r="H165"/>
  <c r="H179"/>
  <c r="J177"/>
  <c r="H175"/>
  <c r="J173"/>
  <c r="H171"/>
  <c r="J169"/>
  <c r="H167"/>
  <c r="F12"/>
  <c r="G164"/>
  <c r="F143"/>
  <c r="G12"/>
  <c r="F79"/>
  <c r="F108"/>
  <c r="G143"/>
  <c r="G51"/>
  <c r="F51"/>
  <c r="G68"/>
  <c r="E79"/>
  <c r="D68"/>
  <c r="F95"/>
  <c r="G108"/>
  <c r="G79"/>
  <c r="F164"/>
  <c r="C182"/>
  <c r="J182" s="1"/>
  <c r="E164"/>
  <c r="C164"/>
  <c r="D164"/>
  <c r="E143"/>
  <c r="C143"/>
  <c r="D143"/>
  <c r="E108"/>
  <c r="C108"/>
  <c r="D108"/>
  <c r="E95"/>
  <c r="G95"/>
  <c r="D95"/>
  <c r="C95"/>
  <c r="D79"/>
  <c r="C79"/>
  <c r="F68"/>
  <c r="E68"/>
  <c r="C68"/>
  <c r="D51"/>
  <c r="E51"/>
  <c r="C51"/>
  <c r="E12"/>
  <c r="D12"/>
  <c r="C12"/>
  <c r="G14" i="62"/>
  <c r="E28"/>
  <c r="E81"/>
  <c r="F28"/>
  <c r="E14"/>
  <c r="G28"/>
  <c r="F14"/>
  <c r="D28"/>
  <c r="F70"/>
  <c r="E97"/>
  <c r="F110"/>
  <c r="G145"/>
  <c r="C28"/>
  <c r="G53"/>
  <c r="E70"/>
  <c r="G81"/>
  <c r="G110"/>
  <c r="D166"/>
  <c r="F53"/>
  <c r="G70"/>
  <c r="F145"/>
  <c r="E53"/>
  <c r="F81"/>
  <c r="F97"/>
  <c r="E110"/>
  <c r="G166"/>
  <c r="E166"/>
  <c r="C184"/>
  <c r="F166"/>
  <c r="C166"/>
  <c r="D145"/>
  <c r="E145"/>
  <c r="C145"/>
  <c r="D110"/>
  <c r="C110"/>
  <c r="G97"/>
  <c r="D97"/>
  <c r="C97"/>
  <c r="D81"/>
  <c r="C81"/>
  <c r="D70"/>
  <c r="C70"/>
  <c r="D53"/>
  <c r="C53"/>
  <c r="C15"/>
  <c r="J15" s="1"/>
  <c r="D12"/>
  <c r="I12"/>
  <c r="I26" i="70" l="1"/>
  <c r="J26"/>
  <c r="K26"/>
  <c r="K28" i="62"/>
  <c r="I28"/>
  <c r="I95" i="70"/>
  <c r="H143"/>
  <c r="K51"/>
  <c r="I12"/>
  <c r="I51"/>
  <c r="J68"/>
  <c r="H95"/>
  <c r="I143"/>
  <c r="J95"/>
  <c r="J51"/>
  <c r="H51"/>
  <c r="K95"/>
  <c r="J143"/>
  <c r="K182"/>
  <c r="I182"/>
  <c r="H182"/>
  <c r="H110" i="62"/>
  <c r="H12"/>
  <c r="I145"/>
  <c r="J97"/>
  <c r="K70"/>
  <c r="K145"/>
  <c r="H28"/>
  <c r="J28"/>
  <c r="H145"/>
  <c r="K97"/>
  <c r="I15"/>
  <c r="K15"/>
  <c r="K12"/>
  <c r="K166"/>
  <c r="I53"/>
  <c r="H166"/>
  <c r="K53"/>
  <c r="I97"/>
  <c r="H70"/>
  <c r="H97"/>
  <c r="J166"/>
  <c r="I110"/>
  <c r="J145"/>
  <c r="K110"/>
  <c r="J70"/>
  <c r="K81"/>
  <c r="H184"/>
  <c r="K184"/>
  <c r="H53"/>
  <c r="H81"/>
  <c r="I166"/>
  <c r="J81"/>
  <c r="J53"/>
  <c r="I70"/>
  <c r="J110"/>
  <c r="I81"/>
  <c r="J184"/>
  <c r="I184"/>
  <c r="H15"/>
  <c r="J12"/>
  <c r="H164" i="70"/>
  <c r="K108"/>
  <c r="J108"/>
  <c r="I108"/>
  <c r="J79"/>
  <c r="H79"/>
  <c r="J164"/>
  <c r="H68"/>
  <c r="I79"/>
  <c r="K164"/>
  <c r="H12"/>
  <c r="I68"/>
  <c r="H108"/>
  <c r="I164"/>
  <c r="K79"/>
  <c r="K68"/>
  <c r="K143"/>
  <c r="K12"/>
  <c r="J12"/>
  <c r="D14" i="62"/>
  <c r="C14"/>
  <c r="I14" s="1"/>
  <c r="H14" l="1"/>
  <c r="K14"/>
  <c r="J14"/>
  <c r="E11" i="119"/>
  <c r="K11" l="1"/>
  <c r="L11"/>
  <c r="M11"/>
  <c r="F12" i="117"/>
  <c r="E12"/>
  <c r="D12"/>
  <c r="F17" i="6" l="1"/>
  <c r="F11"/>
  <c r="G15" l="1"/>
  <c r="H13"/>
  <c r="E11"/>
  <c r="J11" s="1"/>
  <c r="E13"/>
  <c r="G11"/>
  <c r="I17"/>
  <c r="E17"/>
  <c r="J17" s="1"/>
  <c r="F15"/>
  <c r="G13"/>
  <c r="H11"/>
  <c r="H17"/>
  <c r="L17" s="1"/>
  <c r="I15"/>
  <c r="E15"/>
  <c r="F13"/>
  <c r="I11"/>
  <c r="G17"/>
  <c r="H15"/>
  <c r="I13"/>
  <c r="M11" l="1"/>
  <c r="L15"/>
  <c r="J13"/>
  <c r="M13"/>
  <c r="L13"/>
  <c r="M17"/>
  <c r="K17"/>
  <c r="L11"/>
  <c r="K11"/>
  <c r="K13"/>
  <c r="M15"/>
  <c r="J15"/>
  <c r="K15"/>
  <c r="F11" i="119"/>
  <c r="J11" s="1"/>
  <c r="E18"/>
  <c r="L18" l="1"/>
  <c r="M18"/>
  <c r="K18"/>
  <c r="F18"/>
  <c r="J18" s="1"/>
  <c r="F16"/>
  <c r="E16"/>
  <c r="F14"/>
  <c r="E14"/>
  <c r="M60" i="118"/>
  <c r="F24" i="110" s="1"/>
  <c r="L60" i="118"/>
  <c r="E24" i="110" s="1"/>
  <c r="K60" i="118"/>
  <c r="D24" i="110" s="1"/>
  <c r="J60" i="118"/>
  <c r="C24" i="110" s="1"/>
  <c r="M59" i="118"/>
  <c r="L59"/>
  <c r="K59"/>
  <c r="J59"/>
  <c r="M58"/>
  <c r="F23" i="110" s="1"/>
  <c r="L58" i="118"/>
  <c r="E23" i="110" s="1"/>
  <c r="K58" i="118"/>
  <c r="D23" i="110" s="1"/>
  <c r="J58" i="118"/>
  <c r="C23" i="110" s="1"/>
  <c r="M57" i="118"/>
  <c r="F22" i="110" s="1"/>
  <c r="L57" i="118"/>
  <c r="E22" i="110" s="1"/>
  <c r="K57" i="118"/>
  <c r="D22" i="110" s="1"/>
  <c r="J57" i="118"/>
  <c r="C22" i="110" s="1"/>
  <c r="M55" i="118"/>
  <c r="F21" i="110" s="1"/>
  <c r="L55" i="118"/>
  <c r="E21" i="110" s="1"/>
  <c r="K55" i="118"/>
  <c r="D21" i="110" s="1"/>
  <c r="J55" i="118"/>
  <c r="C21" i="110" s="1"/>
  <c r="M54" i="118"/>
  <c r="L54"/>
  <c r="K54"/>
  <c r="J54"/>
  <c r="M53"/>
  <c r="F20" i="110" s="1"/>
  <c r="L53" i="118"/>
  <c r="E20" i="110" s="1"/>
  <c r="K53" i="118"/>
  <c r="D20" i="110" s="1"/>
  <c r="J53" i="118"/>
  <c r="C20" i="110" s="1"/>
  <c r="M52" i="118"/>
  <c r="F19" i="110" s="1"/>
  <c r="L52" i="118"/>
  <c r="E19" i="110" s="1"/>
  <c r="K52" i="118"/>
  <c r="D19" i="110" s="1"/>
  <c r="J52" i="118"/>
  <c r="C19" i="110" s="1"/>
  <c r="M50" i="118"/>
  <c r="F18" i="110" s="1"/>
  <c r="L50" i="118"/>
  <c r="E18" i="110" s="1"/>
  <c r="K50" i="118"/>
  <c r="D18" i="110" s="1"/>
  <c r="J50" i="118"/>
  <c r="C18" i="110" s="1"/>
  <c r="M49" i="118"/>
  <c r="L49"/>
  <c r="K49"/>
  <c r="J49"/>
  <c r="M48"/>
  <c r="F17" i="110" s="1"/>
  <c r="L48" i="118"/>
  <c r="E17" i="110" s="1"/>
  <c r="K48" i="118"/>
  <c r="D17" i="110" s="1"/>
  <c r="J48" i="118"/>
  <c r="C17" i="110" s="1"/>
  <c r="M47" i="118"/>
  <c r="F16" i="110" s="1"/>
  <c r="L47" i="118"/>
  <c r="E16" i="110" s="1"/>
  <c r="K47" i="118"/>
  <c r="D16" i="110" s="1"/>
  <c r="J47" i="118"/>
  <c r="C16" i="110" s="1"/>
  <c r="M45" i="118"/>
  <c r="F15" i="110" s="1"/>
  <c r="L45" i="118"/>
  <c r="E15" i="110" s="1"/>
  <c r="K45" i="118"/>
  <c r="D15" i="110" s="1"/>
  <c r="J45" i="118"/>
  <c r="C15" i="110" s="1"/>
  <c r="M44" i="118"/>
  <c r="L44"/>
  <c r="K44"/>
  <c r="J44"/>
  <c r="M43"/>
  <c r="F14" i="110" s="1"/>
  <c r="L43" i="118"/>
  <c r="E14" i="110" s="1"/>
  <c r="K43" i="118"/>
  <c r="D14" i="110" s="1"/>
  <c r="J43" i="118"/>
  <c r="C14" i="110" s="1"/>
  <c r="M42" i="118"/>
  <c r="F13" i="110" s="1"/>
  <c r="L42" i="118"/>
  <c r="E13" i="110" s="1"/>
  <c r="K42" i="118"/>
  <c r="D13" i="110" s="1"/>
  <c r="J42" i="118"/>
  <c r="C13" i="110" s="1"/>
  <c r="J60" i="41"/>
  <c r="C23" i="108" s="1"/>
  <c r="K60" i="41"/>
  <c r="D23" i="108" s="1"/>
  <c r="L60" i="41"/>
  <c r="E23" i="108" s="1"/>
  <c r="M60" i="41"/>
  <c r="F23" i="108" s="1"/>
  <c r="J55" i="41"/>
  <c r="C20" i="108" s="1"/>
  <c r="K55" i="41"/>
  <c r="D20" i="108" s="1"/>
  <c r="L55" i="41"/>
  <c r="E20" i="108" s="1"/>
  <c r="M55" i="41"/>
  <c r="F20" i="108" s="1"/>
  <c r="K50" i="41"/>
  <c r="D17" i="108" s="1"/>
  <c r="L50" i="41"/>
  <c r="E17" i="108" s="1"/>
  <c r="M50" i="41"/>
  <c r="F17" i="108" s="1"/>
  <c r="J50" i="41"/>
  <c r="C17" i="108" s="1"/>
  <c r="L45" i="41"/>
  <c r="E14" i="108" s="1"/>
  <c r="M45" i="41"/>
  <c r="F14" i="108" s="1"/>
  <c r="K45" i="41"/>
  <c r="D14" i="108" s="1"/>
  <c r="J45" i="41"/>
  <c r="C14" i="108" s="1"/>
  <c r="O7" i="117"/>
  <c r="A12" i="108"/>
  <c r="I8" i="71"/>
  <c r="I9"/>
  <c r="I10"/>
  <c r="I11"/>
  <c r="I13"/>
  <c r="C25" i="109"/>
  <c r="C26"/>
  <c r="C27"/>
  <c r="C24"/>
  <c r="H25" i="40"/>
  <c r="C6" i="108" s="1"/>
  <c r="J27" i="40"/>
  <c r="E7" i="108" s="1"/>
  <c r="B5"/>
  <c r="A4" i="113"/>
  <c r="B4"/>
  <c r="C4"/>
  <c r="D4"/>
  <c r="E4"/>
  <c r="A8"/>
  <c r="B8"/>
  <c r="C8"/>
  <c r="D8"/>
  <c r="E8"/>
  <c r="A9"/>
  <c r="B9"/>
  <c r="C9"/>
  <c r="D9"/>
  <c r="E9"/>
  <c r="A10"/>
  <c r="B10"/>
  <c r="C10"/>
  <c r="D10"/>
  <c r="E10"/>
  <c r="A11"/>
  <c r="B11"/>
  <c r="C11"/>
  <c r="D11"/>
  <c r="E11"/>
  <c r="A12"/>
  <c r="B12"/>
  <c r="C12"/>
  <c r="D12"/>
  <c r="E12"/>
  <c r="A13"/>
  <c r="B13"/>
  <c r="C13"/>
  <c r="D13"/>
  <c r="E13"/>
  <c r="A15" i="108"/>
  <c r="A18"/>
  <c r="A21"/>
  <c r="D24" i="109"/>
  <c r="E24"/>
  <c r="F24"/>
  <c r="G24"/>
  <c r="D25"/>
  <c r="E25"/>
  <c r="F25"/>
  <c r="G25"/>
  <c r="D26"/>
  <c r="E26"/>
  <c r="F26"/>
  <c r="G26"/>
  <c r="D27"/>
  <c r="E27"/>
  <c r="F27"/>
  <c r="G27"/>
  <c r="M43" i="41"/>
  <c r="F13" i="108" s="1"/>
  <c r="K44" i="41"/>
  <c r="L47"/>
  <c r="E15" i="108" s="1"/>
  <c r="K48" i="41"/>
  <c r="D16" i="108" s="1"/>
  <c r="L49" i="41"/>
  <c r="K49"/>
  <c r="J52"/>
  <c r="C18" i="108" s="1"/>
  <c r="L53" i="41"/>
  <c r="E19" i="108" s="1"/>
  <c r="J54" i="41"/>
  <c r="K57"/>
  <c r="D21" i="108" s="1"/>
  <c r="M58" i="41"/>
  <c r="F22" i="108" s="1"/>
  <c r="L59" i="41"/>
  <c r="E9" i="83"/>
  <c r="F9"/>
  <c r="G9"/>
  <c r="H9"/>
  <c r="E10"/>
  <c r="F10"/>
  <c r="G10"/>
  <c r="H10"/>
  <c r="E11"/>
  <c r="F11"/>
  <c r="G11"/>
  <c r="H11"/>
  <c r="C12" i="74"/>
  <c r="H12"/>
  <c r="P5" i="75"/>
  <c r="E11"/>
  <c r="F11"/>
  <c r="G11"/>
  <c r="H11"/>
  <c r="E12"/>
  <c r="F12"/>
  <c r="G12"/>
  <c r="H12"/>
  <c r="E13"/>
  <c r="F13"/>
  <c r="G13"/>
  <c r="H13"/>
  <c r="E15"/>
  <c r="F15"/>
  <c r="G15"/>
  <c r="H15"/>
  <c r="E18"/>
  <c r="F18"/>
  <c r="G18"/>
  <c r="H18"/>
  <c r="E19"/>
  <c r="F19"/>
  <c r="G19"/>
  <c r="H19"/>
  <c r="E20"/>
  <c r="F20"/>
  <c r="G20"/>
  <c r="H20"/>
  <c r="E21"/>
  <c r="F21"/>
  <c r="G21"/>
  <c r="H21"/>
  <c r="E22"/>
  <c r="F22"/>
  <c r="G22"/>
  <c r="H22"/>
  <c r="C8" i="68"/>
  <c r="D8"/>
  <c r="E8"/>
  <c r="F8"/>
  <c r="G8"/>
  <c r="K8" s="1"/>
  <c r="C9"/>
  <c r="D9"/>
  <c r="E9"/>
  <c r="F9"/>
  <c r="G9"/>
  <c r="K9" s="1"/>
  <c r="C10"/>
  <c r="D10"/>
  <c r="E10"/>
  <c r="F10"/>
  <c r="G10"/>
  <c r="C12"/>
  <c r="D12"/>
  <c r="E12"/>
  <c r="F12"/>
  <c r="G12"/>
  <c r="K12" s="1"/>
  <c r="N7" i="6"/>
  <c r="D6" i="67"/>
  <c r="E6"/>
  <c r="F6"/>
  <c r="C7"/>
  <c r="D7"/>
  <c r="E7"/>
  <c r="F7"/>
  <c r="D8"/>
  <c r="E8"/>
  <c r="F8"/>
  <c r="G8"/>
  <c r="G9" s="1"/>
  <c r="H7" i="74"/>
  <c r="J58" i="41"/>
  <c r="C22" i="108" s="1"/>
  <c r="B22"/>
  <c r="M54" i="41"/>
  <c r="L48"/>
  <c r="E16" i="108" s="1"/>
  <c r="K58" i="41"/>
  <c r="D22" i="108" s="1"/>
  <c r="M59" i="41"/>
  <c r="B16" i="108"/>
  <c r="M53" i="41"/>
  <c r="F19" i="108" s="1"/>
  <c r="K42" i="41"/>
  <c r="D12" i="108" s="1"/>
  <c r="L54" i="41"/>
  <c r="J48"/>
  <c r="C16" i="108" s="1"/>
  <c r="M44" i="41"/>
  <c r="B14" i="108"/>
  <c r="J57" i="41"/>
  <c r="C21" i="108" s="1"/>
  <c r="L58" i="41"/>
  <c r="E22" i="108" s="1"/>
  <c r="L44" i="41"/>
  <c r="J44"/>
  <c r="M48"/>
  <c r="F16" i="108" s="1"/>
  <c r="K54" i="41"/>
  <c r="M52"/>
  <c r="F18" i="108" s="1"/>
  <c r="M42" i="41"/>
  <c r="F12" i="108" s="1"/>
  <c r="J59" i="41"/>
  <c r="L42"/>
  <c r="E12" i="108" s="1"/>
  <c r="J43" i="41"/>
  <c r="C13" i="108" s="1"/>
  <c r="J42" i="41"/>
  <c r="C12" i="108" s="1"/>
  <c r="B20"/>
  <c r="B18"/>
  <c r="J49" i="41"/>
  <c r="M49"/>
  <c r="K53"/>
  <c r="D19" i="108" s="1"/>
  <c r="M57" i="41"/>
  <c r="F21" i="108" s="1"/>
  <c r="B21"/>
  <c r="J47" i="41"/>
  <c r="C15" i="108" s="1"/>
  <c r="K52" i="41"/>
  <c r="D18" i="108" s="1"/>
  <c r="L57" i="41"/>
  <c r="E21" i="108" s="1"/>
  <c r="L52" i="41"/>
  <c r="E18" i="108" s="1"/>
  <c r="L43" i="41"/>
  <c r="E13" i="108" s="1"/>
  <c r="J53" i="41"/>
  <c r="C19" i="108" s="1"/>
  <c r="B23"/>
  <c r="B17"/>
  <c r="B19"/>
  <c r="B13"/>
  <c r="B15"/>
  <c r="K59" i="41"/>
  <c r="K47"/>
  <c r="D15" i="108" s="1"/>
  <c r="K43" i="41"/>
  <c r="D13" i="108" s="1"/>
  <c r="M47" i="41"/>
  <c r="F15" i="108" s="1"/>
  <c r="I24" i="109" l="1"/>
  <c r="D5" i="110" s="1"/>
  <c r="H12" i="68"/>
  <c r="G13" i="110"/>
  <c r="G14"/>
  <c r="G15"/>
  <c r="G16"/>
  <c r="G17"/>
  <c r="G18"/>
  <c r="G19"/>
  <c r="G20"/>
  <c r="G21"/>
  <c r="G22"/>
  <c r="G23"/>
  <c r="G24"/>
  <c r="H27" i="109"/>
  <c r="C7" i="110" s="1"/>
  <c r="K10" i="68"/>
  <c r="I11" i="83"/>
  <c r="I10"/>
  <c r="I9"/>
  <c r="J12" i="68"/>
  <c r="I12"/>
  <c r="H9"/>
  <c r="I8"/>
  <c r="H8"/>
  <c r="H10" i="71"/>
  <c r="G13"/>
  <c r="G9"/>
  <c r="H11"/>
  <c r="H9"/>
  <c r="H13"/>
  <c r="G8"/>
  <c r="H8"/>
  <c r="I22" i="75"/>
  <c r="I21"/>
  <c r="I20"/>
  <c r="I19"/>
  <c r="I18"/>
  <c r="I15"/>
  <c r="I13"/>
  <c r="I12"/>
  <c r="I11"/>
  <c r="J8" i="68"/>
  <c r="J10"/>
  <c r="J9"/>
  <c r="I10"/>
  <c r="H10"/>
  <c r="I9"/>
  <c r="K11" i="83"/>
  <c r="K10"/>
  <c r="K9"/>
  <c r="J11"/>
  <c r="J10"/>
  <c r="J9"/>
  <c r="F9" i="113"/>
  <c r="F8"/>
  <c r="F4"/>
  <c r="F11"/>
  <c r="F13"/>
  <c r="F12"/>
  <c r="F5"/>
  <c r="F6"/>
  <c r="G19" i="108"/>
  <c r="G18"/>
  <c r="G17"/>
  <c r="G14"/>
  <c r="G13"/>
  <c r="G21"/>
  <c r="G16"/>
  <c r="M14" i="119"/>
  <c r="K14"/>
  <c r="L14"/>
  <c r="J14"/>
  <c r="K16"/>
  <c r="L16"/>
  <c r="M16"/>
  <c r="J16"/>
  <c r="K22" i="75"/>
  <c r="K21"/>
  <c r="K20"/>
  <c r="K19"/>
  <c r="K18"/>
  <c r="K15"/>
  <c r="K13"/>
  <c r="K12"/>
  <c r="K11"/>
  <c r="J22"/>
  <c r="J21"/>
  <c r="J20"/>
  <c r="J19"/>
  <c r="J18"/>
  <c r="J15"/>
  <c r="J12"/>
  <c r="J11"/>
  <c r="J13"/>
  <c r="I27" i="40"/>
  <c r="D7" i="108" s="1"/>
  <c r="K24" i="109"/>
  <c r="F5" i="110" s="1"/>
  <c r="K27" i="109"/>
  <c r="F7" i="110" s="1"/>
  <c r="I26" i="40"/>
  <c r="B7" i="110"/>
  <c r="J24" i="109"/>
  <c r="E5" i="110" s="1"/>
  <c r="B5"/>
  <c r="H24" i="109"/>
  <c r="C5" i="110" s="1"/>
  <c r="J27" i="109"/>
  <c r="E7" i="110" s="1"/>
  <c r="I27" i="109"/>
  <c r="D7" i="110" s="1"/>
  <c r="K24" i="40"/>
  <c r="F5" i="108" s="1"/>
  <c r="J25" i="40"/>
  <c r="E6" i="108" s="1"/>
  <c r="B6"/>
  <c r="B7"/>
  <c r="H24" i="40"/>
  <c r="C5" i="108" s="1"/>
  <c r="J24" i="40"/>
  <c r="E5" i="108" s="1"/>
  <c r="I24" i="40"/>
  <c r="D5" i="108" s="1"/>
  <c r="H25" i="109"/>
  <c r="C6" i="110" s="1"/>
  <c r="K26" i="40"/>
  <c r="I25" i="109"/>
  <c r="D6" i="110" s="1"/>
  <c r="K25" i="109"/>
  <c r="F6" i="110" s="1"/>
  <c r="J25" i="109"/>
  <c r="E6" i="110" s="1"/>
  <c r="C26" i="68"/>
  <c r="E9" i="67"/>
  <c r="C6"/>
  <c r="D9"/>
  <c r="G12" i="108"/>
  <c r="G22"/>
  <c r="G15"/>
  <c r="G20"/>
  <c r="G23"/>
  <c r="F9" i="67"/>
  <c r="G30" i="68"/>
  <c r="C28"/>
  <c r="C27"/>
  <c r="D26"/>
  <c r="H9" i="74"/>
  <c r="D8"/>
  <c r="C7"/>
  <c r="H26" i="40"/>
  <c r="H26" i="109"/>
  <c r="K26"/>
  <c r="I26"/>
  <c r="J26"/>
  <c r="F30" i="68"/>
  <c r="G28"/>
  <c r="K28" s="1"/>
  <c r="G27"/>
  <c r="K27" s="1"/>
  <c r="H10" i="74"/>
  <c r="D9"/>
  <c r="C8"/>
  <c r="J26" i="40"/>
  <c r="K25"/>
  <c r="F6" i="108" s="1"/>
  <c r="F26" i="68"/>
  <c r="D27"/>
  <c r="F28"/>
  <c r="D30"/>
  <c r="E30"/>
  <c r="E28"/>
  <c r="I28" s="1"/>
  <c r="F27"/>
  <c r="J27" s="1"/>
  <c r="G26"/>
  <c r="D10" i="74"/>
  <c r="C9"/>
  <c r="B6" i="110"/>
  <c r="F7" i="74"/>
  <c r="F8"/>
  <c r="F9"/>
  <c r="F10"/>
  <c r="F12"/>
  <c r="C8" i="67"/>
  <c r="C30" i="68"/>
  <c r="D28"/>
  <c r="E27"/>
  <c r="E26"/>
  <c r="D12" i="74"/>
  <c r="C10"/>
  <c r="H8"/>
  <c r="D7"/>
  <c r="I25" i="40"/>
  <c r="D6" i="108" s="1"/>
  <c r="F10" i="113"/>
  <c r="K27" i="40"/>
  <c r="F7" i="108" s="1"/>
  <c r="H27" i="40"/>
  <c r="C7" i="108" s="1"/>
  <c r="I26" i="68" l="1"/>
  <c r="J26"/>
  <c r="H27"/>
  <c r="I27"/>
  <c r="K26"/>
  <c r="H26"/>
  <c r="H28"/>
  <c r="I30"/>
  <c r="J30"/>
  <c r="K30"/>
  <c r="H30"/>
  <c r="J28"/>
  <c r="G5" i="110"/>
  <c r="G7"/>
  <c r="G5" i="108"/>
  <c r="G6"/>
  <c r="G6" i="110"/>
  <c r="C9" i="67"/>
  <c r="G7" i="108"/>
</calcChain>
</file>

<file path=xl/sharedStrings.xml><?xml version="1.0" encoding="utf-8"?>
<sst xmlns="http://schemas.openxmlformats.org/spreadsheetml/2006/main" count="43460" uniqueCount="9221">
  <si>
    <t>1. Percentages are rounded and do not always add exactly to 100.</t>
  </si>
  <si>
    <t>Not met: 
actions</t>
  </si>
  <si>
    <t>Not met:
enforcement</t>
  </si>
  <si>
    <t>Not met:
Actions</t>
  </si>
  <si>
    <t>Not met:
Enforcement</t>
  </si>
  <si>
    <t>Childcare Register</t>
  </si>
  <si>
    <t>Early Years Register</t>
  </si>
  <si>
    <t>Local authority comparison tables</t>
  </si>
  <si>
    <t>Chart 5</t>
  </si>
  <si>
    <t>http://www.ofsted.gov.uk/resources/official-statistics-early-years-and-childcare-registered-providers-inspections-and-outcomes</t>
  </si>
  <si>
    <t>No children on roll</t>
  </si>
  <si>
    <t>_</t>
  </si>
  <si>
    <t xml:space="preserve">Requirements of the compulsory part of the Childcare Register </t>
  </si>
  <si>
    <t xml:space="preserve">Requirements of the voluntary part of the Childcare Register </t>
  </si>
  <si>
    <t>All registers</t>
  </si>
  <si>
    <t>EYR only</t>
  </si>
  <si>
    <t>EYR-CCR</t>
  </si>
  <si>
    <t>EYR-VCR</t>
  </si>
  <si>
    <t>CCR_VCR</t>
  </si>
  <si>
    <t>CCR only</t>
  </si>
  <si>
    <t>VCR only</t>
  </si>
  <si>
    <t>Stockton-on-Tees</t>
  </si>
  <si>
    <t>Sunderland</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</si>
  <si>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</si>
  <si>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</si>
  <si>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</si>
  <si>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</si>
  <si>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</si>
  <si>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</si>
  <si>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</si>
  <si>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</si>
  <si>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</si>
  <si>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</si>
  <si>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</si>
  <si>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</si>
  <si>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</si>
  <si>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</si>
  <si>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</si>
  <si>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</si>
  <si>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</si>
  <si>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</si>
  <si>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</si>
  <si>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</si>
  <si>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</si>
  <si>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</si>
  <si>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East Midlands</t>
  </si>
  <si>
    <t>East of England</t>
  </si>
  <si>
    <t>London</t>
  </si>
  <si>
    <t>North East</t>
  </si>
  <si>
    <t>North West</t>
  </si>
  <si>
    <t>South East</t>
  </si>
  <si>
    <t>South West</t>
  </si>
  <si>
    <t>West Midlands</t>
  </si>
  <si>
    <t>Yorkshire and The Humber</t>
  </si>
  <si>
    <t>Region not recorded</t>
  </si>
  <si>
    <t>Select provider type:</t>
  </si>
  <si>
    <t>Select local authority:</t>
  </si>
  <si>
    <t>Source: Ofsted inspections</t>
  </si>
  <si>
    <t>Total number inspected</t>
  </si>
  <si>
    <t>North East Lincolnshire</t>
  </si>
  <si>
    <t>North Lincolnshire</t>
  </si>
  <si>
    <t>North Yorkshire</t>
  </si>
  <si>
    <t>Rotherham</t>
  </si>
  <si>
    <t>Sheffield</t>
  </si>
  <si>
    <t>Wakefield</t>
  </si>
  <si>
    <t>York</t>
  </si>
  <si>
    <t>All</t>
  </si>
  <si>
    <t>England</t>
  </si>
  <si>
    <t>Or write to the Information Policy Team, The National Archives, Kew, London, TW9 4DU</t>
  </si>
  <si>
    <t>Or email:</t>
  </si>
  <si>
    <t>psi@nationalarchives.gsi.gov.uk</t>
  </si>
  <si>
    <t>Contents</t>
  </si>
  <si>
    <t>Total</t>
  </si>
  <si>
    <t>Outstanding</t>
  </si>
  <si>
    <t>Good</t>
  </si>
  <si>
    <t>Satisfactory</t>
  </si>
  <si>
    <t>Inadequate</t>
  </si>
  <si>
    <t>Derby</t>
  </si>
  <si>
    <t>Derbyshire</t>
  </si>
  <si>
    <t>Leicester</t>
  </si>
  <si>
    <t>Leicestershire</t>
  </si>
  <si>
    <t>Lincolnshire</t>
  </si>
  <si>
    <t>Northamptonshire</t>
  </si>
  <si>
    <t>Nottingham</t>
  </si>
  <si>
    <t>Nottinghamshire</t>
  </si>
  <si>
    <t>Rutland</t>
  </si>
  <si>
    <t>Bedford</t>
  </si>
  <si>
    <t>Cambridgeshire</t>
  </si>
  <si>
    <t>Central Bedfordshire</t>
  </si>
  <si>
    <t>Essex</t>
  </si>
  <si>
    <t>Hertfordshire</t>
  </si>
  <si>
    <t>Luton</t>
  </si>
  <si>
    <t>Norfolk</t>
  </si>
  <si>
    <t>Peterborough</t>
  </si>
  <si>
    <t>Southend on Sea</t>
  </si>
  <si>
    <t>Suffolk</t>
  </si>
  <si>
    <t>Thurrock</t>
  </si>
  <si>
    <t>Barking and Dagenham</t>
  </si>
  <si>
    <t>Barnet</t>
  </si>
  <si>
    <t>Bexley</t>
  </si>
  <si>
    <t>Brent</t>
  </si>
  <si>
    <t>Bromley</t>
  </si>
  <si>
    <t>Camden</t>
  </si>
  <si>
    <t>City of London</t>
  </si>
  <si>
    <t>Croydon</t>
  </si>
  <si>
    <t>Ealing</t>
  </si>
  <si>
    <t>Enfield</t>
  </si>
  <si>
    <t>Greenwich</t>
  </si>
  <si>
    <t>Hackney</t>
  </si>
  <si>
    <t>Hammersmith and Fulham</t>
  </si>
  <si>
    <t>Haringey</t>
  </si>
  <si>
    <t>Harrow</t>
  </si>
  <si>
    <t>Havering</t>
  </si>
  <si>
    <t>Hillingdon</t>
  </si>
  <si>
    <t>Hounslow</t>
  </si>
  <si>
    <t>Islington</t>
  </si>
  <si>
    <t>http://www.nationalarchives.gov.uk/doc/open-government-licence/</t>
  </si>
  <si>
    <t>early years and childcare</t>
  </si>
  <si>
    <t>Kirklees</t>
  </si>
  <si>
    <t>Leeds</t>
  </si>
  <si>
    <t>Official Statistics Release</t>
  </si>
  <si>
    <t>Policy area:</t>
  </si>
  <si>
    <t>Theme:</t>
  </si>
  <si>
    <t>Education, children’s services and skills</t>
  </si>
  <si>
    <t>Published on:</t>
  </si>
  <si>
    <t>Coverage:</t>
  </si>
  <si>
    <t>Period covered:</t>
  </si>
  <si>
    <t>Status:</t>
  </si>
  <si>
    <t>Issued by:</t>
  </si>
  <si>
    <t>Office for Standards in Education, Children's Services and Skills (Ofsted)
Aviation House
125 Kingsway
London
WC2B 6SE</t>
  </si>
  <si>
    <t>Responsible director:</t>
  </si>
  <si>
    <t>Public enquiries:</t>
  </si>
  <si>
    <t>enquiries@ofsted.gov.uk</t>
  </si>
  <si>
    <t>Press enquiries:</t>
  </si>
  <si>
    <t>pressenquiries@ofsted.gov.uk</t>
  </si>
  <si>
    <t>Link to official statistics release web page:</t>
  </si>
  <si>
    <t>Publication medium:</t>
  </si>
  <si>
    <t>Ofsted website</t>
  </si>
  <si>
    <t>© Crown copyright</t>
  </si>
  <si>
    <t xml:space="preserve">You may use and re-use this information (not including logos) free of charge in any format or medium, under the terms of the Open Government Licence. </t>
  </si>
  <si>
    <t>To view this licence, visit:</t>
  </si>
  <si>
    <t>Charts</t>
  </si>
  <si>
    <t>provision_table2 (now used for table 3)</t>
  </si>
  <si>
    <t>Home Childcarer</t>
  </si>
  <si>
    <t>Childminder</t>
  </si>
  <si>
    <t>How well does the setting meet the needs of children in the Early Years Foundation Stage?</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</si>
  <si>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</si>
  <si>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</si>
  <si>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</si>
  <si>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</si>
  <si>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</si>
  <si>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</si>
  <si>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</si>
  <si>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</si>
  <si>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</si>
  <si>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</si>
  <si>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</si>
  <si>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</si>
  <si>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</si>
  <si>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</si>
  <si>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Darlington</t>
  </si>
  <si>
    <t>Durham</t>
  </si>
  <si>
    <t>Gateshead</t>
  </si>
  <si>
    <t>Hartlepool</t>
  </si>
  <si>
    <t>Middlesbrough</t>
  </si>
  <si>
    <t>Newcastle upon Tyne</t>
  </si>
  <si>
    <t>North Tyneside</t>
  </si>
  <si>
    <t>Northumberland</t>
  </si>
  <si>
    <t>Redcar and Cleveland</t>
  </si>
  <si>
    <t>South Tyneside</t>
  </si>
  <si>
    <t>Childcare register</t>
  </si>
  <si>
    <t>Isles Of Scilly</t>
  </si>
  <si>
    <t>All provision</t>
  </si>
  <si>
    <t>Provision</t>
  </si>
  <si>
    <t>Childcare on Domestic Premises</t>
  </si>
  <si>
    <t>Childcare on Non-Domestic Premises</t>
  </si>
  <si>
    <t>End of quarter</t>
  </si>
  <si>
    <r>
      <t>Select provider type</t>
    </r>
    <r>
      <rPr>
        <sz val="10"/>
        <rFont val="Tahoma"/>
        <family val="2"/>
      </rPr>
      <t>:</t>
    </r>
  </si>
  <si>
    <t>Met</t>
  </si>
  <si>
    <t>Local authority not recorded</t>
  </si>
  <si>
    <t>Wirral</t>
  </si>
  <si>
    <t>Bracknell Forest</t>
  </si>
  <si>
    <t>Brighton and Hove</t>
  </si>
  <si>
    <t>Buckinghamshire</t>
  </si>
  <si>
    <t>East Sussex</t>
  </si>
  <si>
    <t>Hampshire</t>
  </si>
  <si>
    <t>Isle of Wight</t>
  </si>
  <si>
    <t>Kent</t>
  </si>
  <si>
    <t>Medway</t>
  </si>
  <si>
    <t>Milton Keynes</t>
  </si>
  <si>
    <t>Oxfordshire</t>
  </si>
  <si>
    <t>Portsmouth</t>
  </si>
  <si>
    <t>Reading</t>
  </si>
  <si>
    <t>Slough</t>
  </si>
  <si>
    <t>Southampton</t>
  </si>
  <si>
    <t>Surrey</t>
  </si>
  <si>
    <t>West Berkshire</t>
  </si>
  <si>
    <t>West Sussex</t>
  </si>
  <si>
    <t>Windsor and Maidenhead</t>
  </si>
  <si>
    <t>Wokingham</t>
  </si>
  <si>
    <t>Bath and North East Somerset</t>
  </si>
  <si>
    <t>Bournemouth</t>
  </si>
  <si>
    <t>Bristol</t>
  </si>
  <si>
    <t>Cornwall</t>
  </si>
  <si>
    <t>Devon</t>
  </si>
  <si>
    <t>Dorset</t>
  </si>
  <si>
    <t>Gloucestershire</t>
  </si>
  <si>
    <t>Isles of Scilly</t>
  </si>
  <si>
    <t>North Somerset</t>
  </si>
  <si>
    <t>Plymouth</t>
  </si>
  <si>
    <t>Poole</t>
  </si>
  <si>
    <t>Somerset</t>
  </si>
  <si>
    <t>South Gloucestershire</t>
  </si>
  <si>
    <t>Swindon</t>
  </si>
  <si>
    <t>Torbay</t>
  </si>
  <si>
    <t>Wiltshire</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</si>
  <si>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</si>
  <si>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</si>
  <si>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</si>
  <si>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</si>
  <si>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</si>
  <si>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</si>
  <si>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</si>
  <si>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</si>
  <si>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</si>
  <si>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</si>
  <si>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</si>
  <si>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</si>
  <si>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</si>
  <si>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</si>
  <si>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Barnsley</t>
  </si>
  <si>
    <t>Bradford</t>
  </si>
  <si>
    <t>Calderdale</t>
  </si>
  <si>
    <t>Doncaster</t>
  </si>
  <si>
    <t>East Riding of Yorkshire</t>
  </si>
  <si>
    <t>Kingston upon Hull</t>
  </si>
  <si>
    <t>Chart 1</t>
  </si>
  <si>
    <t>Chart 2</t>
  </si>
  <si>
    <t>Early years and childcare inspections and outcomes</t>
  </si>
  <si>
    <t>Childcare on non-domestic premises</t>
  </si>
  <si>
    <t>Childcare on domestic premises</t>
  </si>
  <si>
    <t>Home childcarer</t>
  </si>
  <si>
    <t>Early years register (full inspection)</t>
  </si>
  <si>
    <t>Early years register (no children on roll)</t>
  </si>
  <si>
    <t>Responsible statistician:</t>
  </si>
  <si>
    <t>2. Data are based on inspections carried out since the introduction of the Early Years Foundation Stage in September 2008.</t>
  </si>
  <si>
    <t>Table 3b: Overall effectiveness of closed providers previously on the Early Years Register at their last inspection before closure, by provider type (provisional)</t>
  </si>
  <si>
    <t>1. Figures are based on the number of no children on roll inspections.</t>
  </si>
  <si>
    <t>3. Figures are based on the number of no children on roll inspections.</t>
  </si>
  <si>
    <t>Local Authority</t>
  </si>
  <si>
    <t>Lookup</t>
  </si>
  <si>
    <t>Provider Type</t>
  </si>
  <si>
    <t>LA / GOR</t>
  </si>
  <si>
    <t>Total Inspected</t>
  </si>
  <si>
    <t>All provisionEngland</t>
  </si>
  <si>
    <t>Childcare on Domestic PremisesEngland</t>
  </si>
  <si>
    <t>Childcare on Non-Domestic PremisesEngland</t>
  </si>
  <si>
    <t>ChildminderEngland</t>
  </si>
  <si>
    <t>All provisionBarking and Dagenham</t>
  </si>
  <si>
    <t>All provisionBarnet</t>
  </si>
  <si>
    <t>All provisionBarnsley</t>
  </si>
  <si>
    <t>All provisionBath and North East Somerset</t>
  </si>
  <si>
    <t>All provisionBedford</t>
  </si>
  <si>
    <t>All provisionBexley</t>
  </si>
  <si>
    <t>All provisionBirmingham</t>
  </si>
  <si>
    <t>All provisionBlackburn with Darwen</t>
  </si>
  <si>
    <t>All provisionBlackpool</t>
  </si>
  <si>
    <t>All provisionBolton</t>
  </si>
  <si>
    <t>All provisionBournemouth</t>
  </si>
  <si>
    <t>All provisionBracknell Forest</t>
  </si>
  <si>
    <t>All provisionBradford</t>
  </si>
  <si>
    <t>All provisionBrent</t>
  </si>
  <si>
    <t>All provisionBrighton and Hove</t>
  </si>
  <si>
    <t>All provisionBristol</t>
  </si>
  <si>
    <t>All provisionBromley</t>
  </si>
  <si>
    <t>All provisionBuckinghamshire</t>
  </si>
  <si>
    <t>All provisionBury</t>
  </si>
  <si>
    <t>All provisionCalderdale</t>
  </si>
  <si>
    <t>All provisionCambridgeshire</t>
  </si>
  <si>
    <t>All provisionCamden</t>
  </si>
  <si>
    <t>All provisionCentral Bedfordshire</t>
  </si>
  <si>
    <t>All provisionCheshire East</t>
  </si>
  <si>
    <t>All provisionCheshire West and Chester</t>
  </si>
  <si>
    <t>All provisionCornwall</t>
  </si>
  <si>
    <t>All provisionCoventry</t>
  </si>
  <si>
    <t>All provisionCroydon</t>
  </si>
  <si>
    <t>All provisionCumbria</t>
  </si>
  <si>
    <t>All provisionDarlington</t>
  </si>
  <si>
    <t>All provisionDerby</t>
  </si>
  <si>
    <t>All provisionDerbyshire</t>
  </si>
  <si>
    <t>All provisionDevon</t>
  </si>
  <si>
    <t>All provisionDoncaster</t>
  </si>
  <si>
    <t>All provisionDorset</t>
  </si>
  <si>
    <t>All provisionDudley</t>
  </si>
  <si>
    <t>All provisionDurham</t>
  </si>
  <si>
    <t>All provisionEaling</t>
  </si>
  <si>
    <t>All provisionEast Riding of Yorkshire</t>
  </si>
  <si>
    <t>All provisionEast Sussex</t>
  </si>
  <si>
    <t>All provisionEnfield</t>
  </si>
  <si>
    <t>All provisionEssex</t>
  </si>
  <si>
    <t>All provisionGateshead</t>
  </si>
  <si>
    <t>All provisionGloucestershire</t>
  </si>
  <si>
    <t>All provisionGreenwich</t>
  </si>
  <si>
    <t>All provisionHackney</t>
  </si>
  <si>
    <t>All provisionHalton</t>
  </si>
  <si>
    <t>All provisionHammersmith and Fulham</t>
  </si>
  <si>
    <t>All provisionHampshire</t>
  </si>
  <si>
    <t>All provisionHaringey</t>
  </si>
  <si>
    <t>All provisionHarrow</t>
  </si>
  <si>
    <t>All provisionHartlepool</t>
  </si>
  <si>
    <t>All provisionHavering</t>
  </si>
  <si>
    <t>All provisionHerefordshire</t>
  </si>
  <si>
    <t>All provisionHertfordshire</t>
  </si>
  <si>
    <t>All provisionHillingdon</t>
  </si>
  <si>
    <t>All provisionHounslow</t>
  </si>
  <si>
    <t>All provisionIsle of Wight</t>
  </si>
  <si>
    <t>All provisionIslington</t>
  </si>
  <si>
    <t>All provisionKensington and Chelsea</t>
  </si>
  <si>
    <t>All provisionKent</t>
  </si>
  <si>
    <t>All provisionKingston upon Hull</t>
  </si>
  <si>
    <t>All provisionKingston upon Thames</t>
  </si>
  <si>
    <t>All provisionKirklees</t>
  </si>
  <si>
    <t>All provisionKnowsley</t>
  </si>
  <si>
    <t>All provisionLambeth</t>
  </si>
  <si>
    <t>All provisionLancashire</t>
  </si>
  <si>
    <t>All provisionLeeds</t>
  </si>
  <si>
    <t>All provisionLeicester</t>
  </si>
  <si>
    <t>All provisionLeicestershire</t>
  </si>
  <si>
    <t>All provisionLewisham</t>
  </si>
  <si>
    <t>All provisionLincolnshire</t>
  </si>
  <si>
    <t>All provisionLiverpool</t>
  </si>
  <si>
    <t>All provisionLuton</t>
  </si>
  <si>
    <t>All provisionManchester</t>
  </si>
  <si>
    <t>All provisionMedway</t>
  </si>
  <si>
    <t>All provisionMerton</t>
  </si>
  <si>
    <t>All provisionMiddlesbrough</t>
  </si>
  <si>
    <t>All provisionMilton Keynes</t>
  </si>
  <si>
    <t>All provisionNewcastle upon Tyne</t>
  </si>
  <si>
    <t>All provisionNewham</t>
  </si>
  <si>
    <t>All provisionNorfolk</t>
  </si>
  <si>
    <t>All provisionNorth East Lincolnshire</t>
  </si>
  <si>
    <t>All provisionNorth Lincolnshire</t>
  </si>
  <si>
    <t>All provisionNorth Somerset</t>
  </si>
  <si>
    <t>All provisionNorth Tyneside</t>
  </si>
  <si>
    <t>All provisionNorth Yorkshire</t>
  </si>
  <si>
    <t>All provisionNorthamptonshire</t>
  </si>
  <si>
    <t>All provisionNorthumberland</t>
  </si>
  <si>
    <t>All provisionNottingham</t>
  </si>
  <si>
    <t>All provisionNottinghamshire</t>
  </si>
  <si>
    <t>All provisionLocal authority not recorded</t>
  </si>
  <si>
    <t>All provisionOldham</t>
  </si>
  <si>
    <t>All provisionOxfordshire</t>
  </si>
  <si>
    <t>All provisionPeterborough</t>
  </si>
  <si>
    <t>All provisionPlymouth</t>
  </si>
  <si>
    <t>All provisionPoole</t>
  </si>
  <si>
    <t>All provisionPortsmouth</t>
  </si>
  <si>
    <t>All provisionReading</t>
  </si>
  <si>
    <t>All provisionRedbridge</t>
  </si>
  <si>
    <t>All provisionRedcar and Cleveland</t>
  </si>
  <si>
    <t>All provisionRichmond upon Thames</t>
  </si>
  <si>
    <t>All provisionRochdale</t>
  </si>
  <si>
    <t>All provisionRotherham</t>
  </si>
  <si>
    <t>All provisionRutland</t>
  </si>
  <si>
    <t>All provisionSalford</t>
  </si>
  <si>
    <t>All provisionSandwell</t>
  </si>
  <si>
    <t>All provisionSefton</t>
  </si>
  <si>
    <t>All provisionSheffield</t>
  </si>
  <si>
    <t>All provisionShropshire</t>
  </si>
  <si>
    <t>All provisionSlough</t>
  </si>
  <si>
    <t>All provisionSolihull</t>
  </si>
  <si>
    <t>All provisionSomerset</t>
  </si>
  <si>
    <t>All provisionSouth Gloucestershire</t>
  </si>
  <si>
    <t>All provisionSouth Tyneside</t>
  </si>
  <si>
    <t>All provisionSouthampton</t>
  </si>
  <si>
    <t>All provisionSouthend on Sea</t>
  </si>
  <si>
    <t>All provisionSouthwark</t>
  </si>
  <si>
    <t>All provisionSt Helens</t>
  </si>
  <si>
    <t>All provisionStaffordshire</t>
  </si>
  <si>
    <t>All provisionStockport</t>
  </si>
  <si>
    <t>All provisionStockton-on-Tees</t>
  </si>
  <si>
    <t>All provisionStoke-on-Trent</t>
  </si>
  <si>
    <t>All provisionSuffolk</t>
  </si>
  <si>
    <t>All provisionSunderland</t>
  </si>
  <si>
    <t>All provisionSurrey</t>
  </si>
  <si>
    <t>All provisionSutton</t>
  </si>
  <si>
    <t>All provisionSwindon</t>
  </si>
  <si>
    <t>All provisionTameside</t>
  </si>
  <si>
    <t>All provisionTelford and Wrekin</t>
  </si>
  <si>
    <t>All provisionThurrock</t>
  </si>
  <si>
    <t>All provisionTorbay</t>
  </si>
  <si>
    <t>All provisionTower Hamlets</t>
  </si>
  <si>
    <t>All provisionTrafford</t>
  </si>
  <si>
    <t>All provisionWakefield</t>
  </si>
  <si>
    <t>All provisionWalsall</t>
  </si>
  <si>
    <t>All provisionWaltham Forest</t>
  </si>
  <si>
    <t>All provisionWandsworth</t>
  </si>
  <si>
    <t>All provisionWarrington</t>
  </si>
  <si>
    <t>All provisionWarwickshire</t>
  </si>
  <si>
    <t>All provisionWest Berkshire</t>
  </si>
  <si>
    <t>All provisionWest Sussex</t>
  </si>
  <si>
    <t>All provisionWestminster</t>
  </si>
  <si>
    <t>All provisionWigan</t>
  </si>
  <si>
    <t>All provisionWiltshire</t>
  </si>
  <si>
    <t>All provisionWindsor and Maidenhead</t>
  </si>
  <si>
    <t>All provisionWirral</t>
  </si>
  <si>
    <t>All provisionWokingham</t>
  </si>
  <si>
    <t>All provisionWolverhampton</t>
  </si>
  <si>
    <t>All provisionWorcestershire</t>
  </si>
  <si>
    <t>All provisionYork</t>
  </si>
  <si>
    <t>Childcare on Domestic PremisesBrent</t>
  </si>
  <si>
    <t>Childcare on Domestic PremisesCroydon</t>
  </si>
  <si>
    <t>Childcare on Domestic PremisesDevon</t>
  </si>
  <si>
    <t>Childcare on Domestic PremisesEssex</t>
  </si>
  <si>
    <t>Childcare on Domestic PremisesHertfordshire</t>
  </si>
  <si>
    <t>Childcare on Domestic PremisesLambeth</t>
  </si>
  <si>
    <t>Childcare on Domestic PremisesLincolnshire</t>
  </si>
  <si>
    <t>Childcare on Domestic PremisesManchester</t>
  </si>
  <si>
    <t>Childcare on Domestic PremisesSomerset</t>
  </si>
  <si>
    <t>Childcare on Domestic PremisesSurrey</t>
  </si>
  <si>
    <t>Childcare on Non-Domestic PremisesBarking and Dagenham</t>
  </si>
  <si>
    <t>Childcare on Non-Domestic PremisesBarnet</t>
  </si>
  <si>
    <t>Childcare on Non-Domestic PremisesBarnsley</t>
  </si>
  <si>
    <t>Childcare on Non-Domestic PremisesBath and North East Somerset</t>
  </si>
  <si>
    <t>Childcare on Non-Domestic PremisesBedford</t>
  </si>
  <si>
    <t>Childcare on Non-Domestic PremisesBexley</t>
  </si>
  <si>
    <t>Childcare on Non-Domestic PremisesBirmingham</t>
  </si>
  <si>
    <t>Childcare on Non-Domestic PremisesBlackburn with Darwen</t>
  </si>
  <si>
    <t>Childcare on Non-Domestic PremisesBlackpool</t>
  </si>
  <si>
    <t>Childcare on Non-Domestic PremisesBolton</t>
  </si>
  <si>
    <t>Childcare on Non-Domestic PremisesBournemouth</t>
  </si>
  <si>
    <t>Childcare on Non-Domestic PremisesBracknell Forest</t>
  </si>
  <si>
    <t>Childcare on Non-Domestic PremisesBradford</t>
  </si>
  <si>
    <t>Childcare on Non-Domestic PremisesBrent</t>
  </si>
  <si>
    <t>Childcare on Non-Domestic PremisesBrighton and Hove</t>
  </si>
  <si>
    <t>Childcare on Non-Domestic PremisesBristol</t>
  </si>
  <si>
    <t>Childcare on Non-Domestic PremisesBromley</t>
  </si>
  <si>
    <t>Childcare on Non-Domestic PremisesBuckinghamshire</t>
  </si>
  <si>
    <t>Childcare on Non-Domestic PremisesBury</t>
  </si>
  <si>
    <t>Childcare on Non-Domestic PremisesCalderdale</t>
  </si>
  <si>
    <t>Childcare on Non-Domestic PremisesCambridgeshire</t>
  </si>
  <si>
    <t>Childcare on Non-Domestic PremisesCamden</t>
  </si>
  <si>
    <t>Childcare on Non-Domestic PremisesCentral Bedfordshire</t>
  </si>
  <si>
    <t>Childcare on Non-Domestic PremisesCheshire East</t>
  </si>
  <si>
    <t>Childcare on Non-Domestic PremisesCheshire West and Chester</t>
  </si>
  <si>
    <t>Childcare on Non-Domestic PremisesCornwall</t>
  </si>
  <si>
    <t>Childcare on Non-Domestic PremisesCoventry</t>
  </si>
  <si>
    <t>Childcare on Non-Domestic PremisesCroydon</t>
  </si>
  <si>
    <t>Childcare on Non-Domestic PremisesCumbria</t>
  </si>
  <si>
    <t>Childcare on Non-Domestic PremisesDarlington</t>
  </si>
  <si>
    <t>Childcare on Non-Domestic PremisesDerby</t>
  </si>
  <si>
    <t>Childcare on Non-Domestic PremisesDerbyshire</t>
  </si>
  <si>
    <t>Childcare on Non-Domestic PremisesDevon</t>
  </si>
  <si>
    <t>Childcare on Non-Domestic PremisesDoncaster</t>
  </si>
  <si>
    <t>Childcare on Non-Domestic PremisesDorset</t>
  </si>
  <si>
    <t>Childcare on Non-Domestic PremisesDudley</t>
  </si>
  <si>
    <t>Childcare on Non-Domestic PremisesDurham</t>
  </si>
  <si>
    <t>Childcare on Non-Domestic PremisesEaling</t>
  </si>
  <si>
    <t>Childcare on Non-Domestic PremisesEast Riding of Yorkshire</t>
  </si>
  <si>
    <t>Childcare on Non-Domestic PremisesEast Sussex</t>
  </si>
  <si>
    <t>Childcare on Non-Domestic PremisesEnfield</t>
  </si>
  <si>
    <t>Childcare on Non-Domestic PremisesEssex</t>
  </si>
  <si>
    <t>Childcare on Non-Domestic PremisesGateshead</t>
  </si>
  <si>
    <t>Childcare on Non-Domestic PremisesGloucestershire</t>
  </si>
  <si>
    <t>Childcare on Non-Domestic PremisesGreenwich</t>
  </si>
  <si>
    <t>Childcare on Non-Domestic PremisesHackney</t>
  </si>
  <si>
    <t>Childcare on Non-Domestic PremisesHalton</t>
  </si>
  <si>
    <t>Childcare on Non-Domestic PremisesHammersmith and Fulham</t>
  </si>
  <si>
    <t>Childcare on Non-Domestic PremisesHampshire</t>
  </si>
  <si>
    <t>Childcare on Non-Domestic PremisesHaringey</t>
  </si>
  <si>
    <t>Childcare on Non-Domestic PremisesHarrow</t>
  </si>
  <si>
    <t>Childcare on Non-Domestic PremisesHartlepool</t>
  </si>
  <si>
    <t>Childcare on Non-Domestic PremisesHavering</t>
  </si>
  <si>
    <t>Childcare on Non-Domestic PremisesHerefordshire</t>
  </si>
  <si>
    <t>Childcare on Non-Domestic PremisesHertfordshire</t>
  </si>
  <si>
    <t>Childcare on Non-Domestic PremisesHillingdon</t>
  </si>
  <si>
    <t>Childcare on Non-Domestic PremisesHounslow</t>
  </si>
  <si>
    <t>Childcare on Non-Domestic PremisesIsle of Wight</t>
  </si>
  <si>
    <t>Childcare on Non-Domestic PremisesIslington</t>
  </si>
  <si>
    <t>Childcare on Non-Domestic PremisesKensington and Chelsea</t>
  </si>
  <si>
    <t>Childcare on Non-Domestic PremisesKent</t>
  </si>
  <si>
    <t>Childcare on Non-Domestic PremisesKingston upon Hull</t>
  </si>
  <si>
    <t>Childcare on Non-Domestic PremisesKingston upon Thames</t>
  </si>
  <si>
    <t>Childcare on Non-Domestic PremisesKirklees</t>
  </si>
  <si>
    <t>Childcare on Non-Domestic PremisesKnowsley</t>
  </si>
  <si>
    <t>Childcare on Non-Domestic PremisesLambeth</t>
  </si>
  <si>
    <t>Childcare on Non-Domestic PremisesLancashire</t>
  </si>
  <si>
    <t>Childcare on Non-Domestic PremisesLeeds</t>
  </si>
  <si>
    <t>Childcare on Non-Domestic PremisesLeicester</t>
  </si>
  <si>
    <t>Childcare on Non-Domestic PremisesLeicestershire</t>
  </si>
  <si>
    <t>Childcare on Non-Domestic PremisesLewisham</t>
  </si>
  <si>
    <t>Childcare on Non-Domestic PremisesLincolnshire</t>
  </si>
  <si>
    <t>Childcare on Non-Domestic PremisesLiverpool</t>
  </si>
  <si>
    <t>Childcare on Non-Domestic PremisesLuton</t>
  </si>
  <si>
    <t>Childcare on Non-Domestic PremisesManchester</t>
  </si>
  <si>
    <t>Childcare on Non-Domestic PremisesMedway</t>
  </si>
  <si>
    <t>Childcare on Non-Domestic PremisesMerton</t>
  </si>
  <si>
    <t>Childcare on Non-Domestic PremisesMiddlesbrough</t>
  </si>
  <si>
    <t>Childcare on Non-Domestic PremisesMilton Keynes</t>
  </si>
  <si>
    <t>Childcare on Non-Domestic PremisesNewcastle upon Tyne</t>
  </si>
  <si>
    <t>Childcare on Non-Domestic PremisesNewham</t>
  </si>
  <si>
    <t>Childcare on Non-Domestic PremisesNorfolk</t>
  </si>
  <si>
    <t>Childcare on Non-Domestic PremisesNorth East Lincolnshire</t>
  </si>
  <si>
    <t>Childcare on Non-Domestic PremisesNorth Lincolnshire</t>
  </si>
  <si>
    <t>Childcare on Non-Domestic PremisesNorth Somerset</t>
  </si>
  <si>
    <t>Childcare on Non-Domestic PremisesNorth Tyneside</t>
  </si>
  <si>
    <t>Childcare on Non-Domestic PremisesNorth Yorkshire</t>
  </si>
  <si>
    <t>Childcare on Non-Domestic PremisesNorthamptonshire</t>
  </si>
  <si>
    <t>Childcare on Non-Domestic PremisesNorthumberland</t>
  </si>
  <si>
    <t>Childcare on Non-Domestic PremisesNottingham</t>
  </si>
  <si>
    <t>Childcare on Non-Domestic PremisesNottinghamshire</t>
  </si>
  <si>
    <t>Childcare on Non-Domestic PremisesLocal authority not recorded</t>
  </si>
  <si>
    <t>Childcare on Non-Domestic PremisesOldham</t>
  </si>
  <si>
    <t>Childcare on Non-Domestic PremisesOxfordshire</t>
  </si>
  <si>
    <t>Childcare on Non-Domestic PremisesPeterborough</t>
  </si>
  <si>
    <t>Childcare on Non-Domestic PremisesPlymouth</t>
  </si>
  <si>
    <t>Childcare on Non-Domestic PremisesPoole</t>
  </si>
  <si>
    <t>Childcare on Non-Domestic PremisesPortsmouth</t>
  </si>
  <si>
    <t>Childcare on Non-Domestic PremisesReading</t>
  </si>
  <si>
    <t>Childcare on Non-Domestic PremisesRedbridge</t>
  </si>
  <si>
    <t>Childcare on Non-Domestic PremisesRedcar and Cleveland</t>
  </si>
  <si>
    <t>Childcare on Non-Domestic PremisesRichmond upon Thames</t>
  </si>
  <si>
    <t>Childcare on Non-Domestic PremisesRochdale</t>
  </si>
  <si>
    <t>Childcare on Non-Domestic PremisesRotherham</t>
  </si>
  <si>
    <t>Childcare on Non-Domestic PremisesRutland</t>
  </si>
  <si>
    <t>Childcare on Non-Domestic PremisesSalford</t>
  </si>
  <si>
    <t>Childcare on Non-Domestic PremisesSandwell</t>
  </si>
  <si>
    <t>Childcare on Non-Domestic PremisesSefton</t>
  </si>
  <si>
    <t>Childcare on Non-Domestic PremisesSheffield</t>
  </si>
  <si>
    <t>Childcare on Non-Domestic PremisesShropshire</t>
  </si>
  <si>
    <t>Childcare on Non-Domestic PremisesSlough</t>
  </si>
  <si>
    <t>Childcare on Non-Domestic PremisesSolihull</t>
  </si>
  <si>
    <t>Childcare on Non-Domestic PremisesSomerset</t>
  </si>
  <si>
    <t>Childcare on Non-Domestic PremisesSouth Gloucestershire</t>
  </si>
  <si>
    <t>Childcare on Non-Domestic PremisesSouth Tyneside</t>
  </si>
  <si>
    <t>Childcare on Non-Domestic PremisesSouthampton</t>
  </si>
  <si>
    <t>Childcare on Non-Domestic PremisesSouthend on Sea</t>
  </si>
  <si>
    <t>Childcare on Non-Domestic PremisesSouthwark</t>
  </si>
  <si>
    <t>Childcare on Non-Domestic PremisesSt Helens</t>
  </si>
  <si>
    <t>Childcare on Non-Domestic PremisesStaffordshire</t>
  </si>
  <si>
    <t>Childcare on Non-Domestic PremisesStockport</t>
  </si>
  <si>
    <t>Childcare on Non-Domestic PremisesStockton-on-Tees</t>
  </si>
  <si>
    <t>Childcare on Non-Domestic PremisesStoke-on-Trent</t>
  </si>
  <si>
    <t>Childcare on Non-Domestic PremisesSuffolk</t>
  </si>
  <si>
    <t>Childcare on Non-Domestic PremisesSunderland</t>
  </si>
  <si>
    <t>Childcare on Non-Domestic PremisesSurrey</t>
  </si>
  <si>
    <t>Childcare on Non-Domestic PremisesSutton</t>
  </si>
  <si>
    <t>Childcare on Non-Domestic PremisesSwindon</t>
  </si>
  <si>
    <t>Childcare on Non-Domestic PremisesTameside</t>
  </si>
  <si>
    <t>Childcare on Non-Domestic PremisesTelford and Wrekin</t>
  </si>
  <si>
    <t>Childcare on Non-Domestic PremisesThurrock</t>
  </si>
  <si>
    <t>Childcare on Non-Domestic PremisesTorbay</t>
  </si>
  <si>
    <t>Childcare on Non-Domestic PremisesTower Hamlets</t>
  </si>
  <si>
    <t>Childcare on Non-Domestic PremisesTrafford</t>
  </si>
  <si>
    <t>Childcare on Non-Domestic PremisesWakefield</t>
  </si>
  <si>
    <t>Childcare on Non-Domestic PremisesWalsall</t>
  </si>
  <si>
    <t>Childcare on Non-Domestic PremisesWaltham Forest</t>
  </si>
  <si>
    <t>Childcare on Non-Domestic PremisesWandsworth</t>
  </si>
  <si>
    <t>Childcare on Non-Domestic PremisesWarrington</t>
  </si>
  <si>
    <t>Childcare on Non-Domestic PremisesWarwickshire</t>
  </si>
  <si>
    <t>Childcare on Non-Domestic PremisesWest Berkshire</t>
  </si>
  <si>
    <t>Childcare on Non-Domestic PremisesWest Sussex</t>
  </si>
  <si>
    <t>Childcare on Non-Domestic PremisesWestminster</t>
  </si>
  <si>
    <t>Childcare on Non-Domestic PremisesWigan</t>
  </si>
  <si>
    <t>Childcare on Non-Domestic PremisesWiltshire</t>
  </si>
  <si>
    <t>Childcare on Non-Domestic PremisesWindsor and Maidenhead</t>
  </si>
  <si>
    <t>Childcare on Non-Domestic PremisesWirral</t>
  </si>
  <si>
    <t>Childcare on Non-Domestic PremisesWokingham</t>
  </si>
  <si>
    <t>Childcare on Non-Domestic PremisesWolverhampton</t>
  </si>
  <si>
    <t>Childcare on Non-Domestic PremisesWorcestershire</t>
  </si>
  <si>
    <t>Childcare on Non-Domestic PremisesYork</t>
  </si>
  <si>
    <t>ChildminderBarking and Dagenham</t>
  </si>
  <si>
    <t>ChildminderBarnet</t>
  </si>
  <si>
    <t>ChildminderBarnsley</t>
  </si>
  <si>
    <t>ChildminderBath and North East Somerset</t>
  </si>
  <si>
    <t>ChildminderBedford</t>
  </si>
  <si>
    <t>ChildminderBexley</t>
  </si>
  <si>
    <t>ChildminderBirmingham</t>
  </si>
  <si>
    <t>ChildminderBlackburn with Darwen</t>
  </si>
  <si>
    <t>ChildminderBlackpool</t>
  </si>
  <si>
    <t>ChildminderBolton</t>
  </si>
  <si>
    <t>ChildminderBournemouth</t>
  </si>
  <si>
    <t>ChildminderBracknell Forest</t>
  </si>
  <si>
    <t>ChildminderBradford</t>
  </si>
  <si>
    <t>ChildminderBrent</t>
  </si>
  <si>
    <t>ChildminderBrighton and Hove</t>
  </si>
  <si>
    <t>ChildminderBristol</t>
  </si>
  <si>
    <t>ChildminderBromley</t>
  </si>
  <si>
    <t>ChildminderBuckinghamshire</t>
  </si>
  <si>
    <t>ChildminderBury</t>
  </si>
  <si>
    <t>ChildminderCalderdale</t>
  </si>
  <si>
    <t>ChildminderCambridgeshire</t>
  </si>
  <si>
    <t>ChildminderCamden</t>
  </si>
  <si>
    <t>ChildminderCentral Bedfordshire</t>
  </si>
  <si>
    <t>ChildminderCheshire East</t>
  </si>
  <si>
    <t>ChildminderCheshire West and Chester</t>
  </si>
  <si>
    <t>ChildminderCornwall</t>
  </si>
  <si>
    <t>ChildminderCoventry</t>
  </si>
  <si>
    <t>ChildminderCroydon</t>
  </si>
  <si>
    <t>ChildminderCumbria</t>
  </si>
  <si>
    <t>ChildminderDarlington</t>
  </si>
  <si>
    <t>ChildminderDerby</t>
  </si>
  <si>
    <t>ChildminderDerbyshire</t>
  </si>
  <si>
    <t>ChildminderDevon</t>
  </si>
  <si>
    <t>ChildminderDoncaster</t>
  </si>
  <si>
    <t>ChildminderDorset</t>
  </si>
  <si>
    <t>ChildminderDudley</t>
  </si>
  <si>
    <t>ChildminderDurham</t>
  </si>
  <si>
    <t>ChildminderEaling</t>
  </si>
  <si>
    <t>ChildminderEast Riding of Yorkshire</t>
  </si>
  <si>
    <t>ChildminderEast Sussex</t>
  </si>
  <si>
    <t>ChildminderEnfield</t>
  </si>
  <si>
    <t>ChildminderEssex</t>
  </si>
  <si>
    <t>ChildminderGateshead</t>
  </si>
  <si>
    <t>ChildminderGloucestershire</t>
  </si>
  <si>
    <t>ChildminderGreenwich</t>
  </si>
  <si>
    <t>ChildminderHackney</t>
  </si>
  <si>
    <t>ChildminderHalton</t>
  </si>
  <si>
    <t>ChildminderHammersmith and Fulham</t>
  </si>
  <si>
    <t>ChildminderHampshire</t>
  </si>
  <si>
    <t>ChildminderHaringey</t>
  </si>
  <si>
    <t>ChildminderHarrow</t>
  </si>
  <si>
    <t>ChildminderHartlepool</t>
  </si>
  <si>
    <t>ChildminderHavering</t>
  </si>
  <si>
    <t>ChildminderHerefordshire</t>
  </si>
  <si>
    <t>ChildminderHertfordshire</t>
  </si>
  <si>
    <t>ChildminderHillingdon</t>
  </si>
  <si>
    <t>ChildminderHounslow</t>
  </si>
  <si>
    <t>ChildminderIsle of Wight</t>
  </si>
  <si>
    <t>ChildminderIslington</t>
  </si>
  <si>
    <t>ChildminderKensington and Chelsea</t>
  </si>
  <si>
    <t>ChildminderKent</t>
  </si>
  <si>
    <t>ChildminderKingston upon Hull</t>
  </si>
  <si>
    <t>ChildminderKingston upon Thames</t>
  </si>
  <si>
    <t>ChildminderKirklees</t>
  </si>
  <si>
    <t>ChildminderKnowsley</t>
  </si>
  <si>
    <t>ChildminderLambeth</t>
  </si>
  <si>
    <t>ChildminderLancashire</t>
  </si>
  <si>
    <t>ChildminderLeeds</t>
  </si>
  <si>
    <t>ChildminderLeicester</t>
  </si>
  <si>
    <t>ChildminderLeicestershire</t>
  </si>
  <si>
    <t>ChildminderLewisham</t>
  </si>
  <si>
    <t>ChildminderLincolnshire</t>
  </si>
  <si>
    <t>ChildminderLiverpool</t>
  </si>
  <si>
    <t>ChildminderLuton</t>
  </si>
  <si>
    <t>ChildminderManchester</t>
  </si>
  <si>
    <t>ChildminderMedway</t>
  </si>
  <si>
    <t>ChildminderMerton</t>
  </si>
  <si>
    <t>ChildminderMiddlesbrough</t>
  </si>
  <si>
    <t>ChildminderMilton Keynes</t>
  </si>
  <si>
    <t>ChildminderNewcastle upon Tyne</t>
  </si>
  <si>
    <t>ChildminderNewham</t>
  </si>
  <si>
    <t>ChildminderNorfolk</t>
  </si>
  <si>
    <t>ChildminderNorth East Lincolnshire</t>
  </si>
  <si>
    <t>ChildminderNorth Lincolnshire</t>
  </si>
  <si>
    <t>ChildminderNorth Somerset</t>
  </si>
  <si>
    <t>ChildminderNorth Tyneside</t>
  </si>
  <si>
    <t>ChildminderNorth Yorkshire</t>
  </si>
  <si>
    <t>ChildminderNorthamptonshire</t>
  </si>
  <si>
    <t>ChildminderNorthumberland</t>
  </si>
  <si>
    <t>ChildminderNottingham</t>
  </si>
  <si>
    <t>ChildminderNottinghamshire</t>
  </si>
  <si>
    <t>ChildminderOldham</t>
  </si>
  <si>
    <t>ChildminderOxfordshire</t>
  </si>
  <si>
    <t>ChildminderPeterborough</t>
  </si>
  <si>
    <t>ChildminderPlymouth</t>
  </si>
  <si>
    <t>ChildminderPoole</t>
  </si>
  <si>
    <t>ChildminderPortsmouth</t>
  </si>
  <si>
    <t>ChildminderReading</t>
  </si>
  <si>
    <t>ChildminderRedbridge</t>
  </si>
  <si>
    <t>ChildminderRedcar and Cleveland</t>
  </si>
  <si>
    <t>ChildminderRichmond upon Thames</t>
  </si>
  <si>
    <t>ChildminderRochdale</t>
  </si>
  <si>
    <t>ChildminderRotherham</t>
  </si>
  <si>
    <t>ChildminderRutland</t>
  </si>
  <si>
    <t>ChildminderSalford</t>
  </si>
  <si>
    <t>ChildminderSandwell</t>
  </si>
  <si>
    <t>ChildminderSefton</t>
  </si>
  <si>
    <t>ChildminderSheffield</t>
  </si>
  <si>
    <t>ChildminderShropshire</t>
  </si>
  <si>
    <t>ChildminderSlough</t>
  </si>
  <si>
    <t>ChildminderSolihull</t>
  </si>
  <si>
    <t>ChildminderSomerset</t>
  </si>
  <si>
    <t>ChildminderSouth Gloucestershire</t>
  </si>
  <si>
    <t>ChildminderSouth Tyneside</t>
  </si>
  <si>
    <t>ChildminderSouthampton</t>
  </si>
  <si>
    <t>ChildminderSouthend on Sea</t>
  </si>
  <si>
    <t>ChildminderSouthwark</t>
  </si>
  <si>
    <t>ChildminderSt Helens</t>
  </si>
  <si>
    <t>ChildminderStaffordshire</t>
  </si>
  <si>
    <t>ChildminderStockport</t>
  </si>
  <si>
    <t>ChildminderStockton-on-Tees</t>
  </si>
  <si>
    <t>ChildminderStoke-on-Trent</t>
  </si>
  <si>
    <t>ChildminderSuffolk</t>
  </si>
  <si>
    <t>ChildminderSunderland</t>
  </si>
  <si>
    <t>ChildminderSurrey</t>
  </si>
  <si>
    <t>ChildminderSutton</t>
  </si>
  <si>
    <t>ChildminderSwindon</t>
  </si>
  <si>
    <t>ChildminderTameside</t>
  </si>
  <si>
    <t>ChildminderTelford and Wrekin</t>
  </si>
  <si>
    <t>ChildminderThurrock</t>
  </si>
  <si>
    <t>ChildminderTorbay</t>
  </si>
  <si>
    <t>ChildminderTower Hamlets</t>
  </si>
  <si>
    <t>ChildminderTrafford</t>
  </si>
  <si>
    <t>ChildminderWakefield</t>
  </si>
  <si>
    <t>ChildminderWalsall</t>
  </si>
  <si>
    <t>ChildminderWaltham Forest</t>
  </si>
  <si>
    <t>ChildminderWandsworth</t>
  </si>
  <si>
    <t>ChildminderWarrington</t>
  </si>
  <si>
    <t>ChildminderWarwickshire</t>
  </si>
  <si>
    <t>ChildminderWest Berkshire</t>
  </si>
  <si>
    <t>ChildminderWest Sussex</t>
  </si>
  <si>
    <t>ChildminderWestminster</t>
  </si>
  <si>
    <t>ChildminderWigan</t>
  </si>
  <si>
    <t>ChildminderWiltshire</t>
  </si>
  <si>
    <t>ChildminderWindsor and Maidenhead</t>
  </si>
  <si>
    <t>ChildminderWirral</t>
  </si>
  <si>
    <t>ChildminderWokingham</t>
  </si>
  <si>
    <t>ChildminderWolverhampton</t>
  </si>
  <si>
    <t>ChildminderWorcestershire</t>
  </si>
  <si>
    <t>ChildminderYork</t>
  </si>
  <si>
    <t>LA</t>
  </si>
  <si>
    <t>Not Met (with actions)</t>
  </si>
  <si>
    <t>Not Met (enforcement)</t>
  </si>
  <si>
    <t>Not met</t>
  </si>
  <si>
    <t>Not met enforcement</t>
  </si>
  <si>
    <t>All provisionAll</t>
  </si>
  <si>
    <t>Childcare on Domestic PremisesAll</t>
  </si>
  <si>
    <t>Childcare on Non-Domestic PremisesAll</t>
  </si>
  <si>
    <t>ChildminderAll</t>
  </si>
  <si>
    <t>Home ChildcarerAll</t>
  </si>
  <si>
    <t>lookup</t>
  </si>
  <si>
    <t>Susan Gregory</t>
  </si>
  <si>
    <t>Chart 4</t>
  </si>
  <si>
    <t>Chart 3</t>
  </si>
  <si>
    <t>PROVISIONAL</t>
  </si>
  <si>
    <t>Louise Butler</t>
  </si>
  <si>
    <t>region</t>
  </si>
  <si>
    <t>Childcare on Domestic PremisesBath and North East Somerset</t>
  </si>
  <si>
    <t>Childcare on Domestic PremisesLuton</t>
  </si>
  <si>
    <t>Childcare on Domestic PremisesTorbay</t>
  </si>
  <si>
    <t>total</t>
  </si>
  <si>
    <t>period</t>
  </si>
  <si>
    <t>la</t>
  </si>
  <si>
    <t>visit</t>
  </si>
  <si>
    <t>All providers</t>
  </si>
  <si>
    <t>4AllChildcare Register</t>
  </si>
  <si>
    <t>4AllEarly years register (full inspection)</t>
  </si>
  <si>
    <t>4AllEarly years register (no children on roll)</t>
  </si>
  <si>
    <t>Month</t>
  </si>
  <si>
    <t>4All provisionBarking and Dagenham</t>
  </si>
  <si>
    <t>4All provisionBarnet</t>
  </si>
  <si>
    <t>4All provisionBarnsley</t>
  </si>
  <si>
    <t>4All provisionBath and North East Somerset</t>
  </si>
  <si>
    <t>4All provisionBedford</t>
  </si>
  <si>
    <t>4All provisionBexley</t>
  </si>
  <si>
    <t>4All provisionBirmingham</t>
  </si>
  <si>
    <t>4All provisionBlackburn with Darwen</t>
  </si>
  <si>
    <t>4All provisionBlackpool</t>
  </si>
  <si>
    <t>4All provisionBolton</t>
  </si>
  <si>
    <t>4All provisionBournemouth</t>
  </si>
  <si>
    <t>4All provisionBracknell Forest</t>
  </si>
  <si>
    <t>4All provisionBradford</t>
  </si>
  <si>
    <t>4All provisionBrent</t>
  </si>
  <si>
    <t>4All provisionBrighton and Hove</t>
  </si>
  <si>
    <t>4All provisionBristol</t>
  </si>
  <si>
    <t>4All provisionBromley</t>
  </si>
  <si>
    <t>4All provisionBuckinghamshire</t>
  </si>
  <si>
    <t>4All provisionBury</t>
  </si>
  <si>
    <t>4All provisionCalderdale</t>
  </si>
  <si>
    <t>4All provisionCambridgeshire</t>
  </si>
  <si>
    <t>4All provisionCamden</t>
  </si>
  <si>
    <t>4All provisionCentral Bedfordshire</t>
  </si>
  <si>
    <t>4All provisionCheshire East</t>
  </si>
  <si>
    <t>4All provisionCheshire West and Chester</t>
  </si>
  <si>
    <t>4All provisionCornwall</t>
  </si>
  <si>
    <t>4All provisionCoventry</t>
  </si>
  <si>
    <t>4All provisionCroydon</t>
  </si>
  <si>
    <t>4All provisionCumbria</t>
  </si>
  <si>
    <t>4All provisionDarlington</t>
  </si>
  <si>
    <t>4All provisionDerby</t>
  </si>
  <si>
    <t>4All provisionDerbyshire</t>
  </si>
  <si>
    <t>4All provisionDevon</t>
  </si>
  <si>
    <t>4All provisionDoncaster</t>
  </si>
  <si>
    <t>4All provisionDorset</t>
  </si>
  <si>
    <t>4All provisionDudley</t>
  </si>
  <si>
    <t>4All provisionDurham</t>
  </si>
  <si>
    <t>4All provisionEaling</t>
  </si>
  <si>
    <t>4All provisionEast Riding of Yorkshire</t>
  </si>
  <si>
    <t>4All provisionEast Sussex</t>
  </si>
  <si>
    <t>4All provisionEnfield</t>
  </si>
  <si>
    <t>4All provisionEssex</t>
  </si>
  <si>
    <t>4All provisionGateshead</t>
  </si>
  <si>
    <t>4All provisionGloucestershire</t>
  </si>
  <si>
    <t>4All provisionGreenwich</t>
  </si>
  <si>
    <t>4All provisionHackney</t>
  </si>
  <si>
    <t>4All provisionHalton</t>
  </si>
  <si>
    <t>4All provisionHammersmith and Fulham</t>
  </si>
  <si>
    <t>4All provisionHampshire</t>
  </si>
  <si>
    <t>4All provisionHaringey</t>
  </si>
  <si>
    <t>4All provisionHarrow</t>
  </si>
  <si>
    <t>4All provisionHartlepool</t>
  </si>
  <si>
    <t>4All provisionHavering</t>
  </si>
  <si>
    <t>4All provisionHerefordshire</t>
  </si>
  <si>
    <t>4All provisionHertfordshire</t>
  </si>
  <si>
    <t>4All provisionHillingdon</t>
  </si>
  <si>
    <t>4All provisionHounslow</t>
  </si>
  <si>
    <t>4All provisionIsle of Wight</t>
  </si>
  <si>
    <t>4All provisionIslington</t>
  </si>
  <si>
    <t>4All provisionKensington and Chelsea</t>
  </si>
  <si>
    <t>4All provisionKent</t>
  </si>
  <si>
    <t>4All provisionKingston upon Hull</t>
  </si>
  <si>
    <t>4All provisionKingston upon Thames</t>
  </si>
  <si>
    <t>4All provisionKirklees</t>
  </si>
  <si>
    <t>4All provisionKnowsley</t>
  </si>
  <si>
    <t>4All provisionLambeth</t>
  </si>
  <si>
    <t>4All provisionLancashire</t>
  </si>
  <si>
    <t>4All provisionLeeds</t>
  </si>
  <si>
    <t>4All provisionLeicester</t>
  </si>
  <si>
    <t>4All provisionLeicestershire</t>
  </si>
  <si>
    <t>4All provisionLewisham</t>
  </si>
  <si>
    <t>4All provisionLincolnshire</t>
  </si>
  <si>
    <t>4All provisionLiverpool</t>
  </si>
  <si>
    <t>4All provisionLuton</t>
  </si>
  <si>
    <t>4All provisionManchester</t>
  </si>
  <si>
    <t>4All provisionMedway</t>
  </si>
  <si>
    <t>4All provisionMerton</t>
  </si>
  <si>
    <t>4All provisionMiddlesbrough</t>
  </si>
  <si>
    <t>4All provisionMilton Keynes</t>
  </si>
  <si>
    <t>4All provisionNewcastle upon Tyne</t>
  </si>
  <si>
    <t>4All provisionNewham</t>
  </si>
  <si>
    <t>4All provisionNorfolk</t>
  </si>
  <si>
    <t>4All provisionNorth East Lincolnshire</t>
  </si>
  <si>
    <t>4All provisionNorth Lincolnshire</t>
  </si>
  <si>
    <t>4All provisionNorth Somerset</t>
  </si>
  <si>
    <t>4All provisionNorth Tyneside</t>
  </si>
  <si>
    <t>4All provisionNorth Yorkshire</t>
  </si>
  <si>
    <t>4All provisionNorthamptonshire</t>
  </si>
  <si>
    <t>4All provisionNorthumberland</t>
  </si>
  <si>
    <t>4All provisionNottingham</t>
  </si>
  <si>
    <t>4All provisionNottinghamshire</t>
  </si>
  <si>
    <t>4All provisionLocal authority not recorded</t>
  </si>
  <si>
    <t>4All provisionOldham</t>
  </si>
  <si>
    <t>4All provisionOxfordshire</t>
  </si>
  <si>
    <t>4All provisionPeterborough</t>
  </si>
  <si>
    <t>4All provisionPlymouth</t>
  </si>
  <si>
    <t>4All provisionPoole</t>
  </si>
  <si>
    <t>4All provisionPortsmouth</t>
  </si>
  <si>
    <t>4All provisionReading</t>
  </si>
  <si>
    <t>4All provisionRedbridge</t>
  </si>
  <si>
    <t>4All provisionRedcar and Cleveland</t>
  </si>
  <si>
    <t>4All provisionRichmond upon Thames</t>
  </si>
  <si>
    <t>4All provisionRochdale</t>
  </si>
  <si>
    <t>4All provisionRotherham</t>
  </si>
  <si>
    <t>4All provisionRutland</t>
  </si>
  <si>
    <t>4All provisionSalford</t>
  </si>
  <si>
    <t>4All provisionSandwell</t>
  </si>
  <si>
    <t>4All provisionSefton</t>
  </si>
  <si>
    <t>4All provisionSheffield</t>
  </si>
  <si>
    <t>4All provisionShropshire</t>
  </si>
  <si>
    <t>4All provisionSlough</t>
  </si>
  <si>
    <t>4All provisionSolihull</t>
  </si>
  <si>
    <t>4All provisionSomerset</t>
  </si>
  <si>
    <t>4All provisionSouth Gloucestershire</t>
  </si>
  <si>
    <t>4All provisionSouth Tyneside</t>
  </si>
  <si>
    <t>4All provisionSouthampton</t>
  </si>
  <si>
    <t>4All provisionSouthend on Sea</t>
  </si>
  <si>
    <t>4All provisionSouthwark</t>
  </si>
  <si>
    <t>4All provisionSt Helens</t>
  </si>
  <si>
    <t>4All provisionStaffordshire</t>
  </si>
  <si>
    <t>4All provisionStockport</t>
  </si>
  <si>
    <t>4All provisionStockton-on-Tees</t>
  </si>
  <si>
    <t>4All provisionStoke-on-Trent</t>
  </si>
  <si>
    <t>4All provisionSuffolk</t>
  </si>
  <si>
    <t>4All provisionSunderland</t>
  </si>
  <si>
    <t>4All provisionSurrey</t>
  </si>
  <si>
    <t>4All provisionSutton</t>
  </si>
  <si>
    <t>4All provisionSwindon</t>
  </si>
  <si>
    <t>4All provisionTameside</t>
  </si>
  <si>
    <t>4All provisionTelford and Wrekin</t>
  </si>
  <si>
    <t>4All provisionThurrock</t>
  </si>
  <si>
    <t>4All provisionTorbay</t>
  </si>
  <si>
    <t>4All provisionTower Hamlets</t>
  </si>
  <si>
    <t>4All provisionTrafford</t>
  </si>
  <si>
    <t>4All provisionWakefield</t>
  </si>
  <si>
    <t>4All provisionWalsall</t>
  </si>
  <si>
    <t>4All provisionWaltham Forest</t>
  </si>
  <si>
    <t>4All provisionWandsworth</t>
  </si>
  <si>
    <t>4All provisionWarrington</t>
  </si>
  <si>
    <t>4All provisionWarwickshire</t>
  </si>
  <si>
    <t>4All provisionWest Berkshire</t>
  </si>
  <si>
    <t>4All provisionWest Sussex</t>
  </si>
  <si>
    <t>4All provisionWestminster</t>
  </si>
  <si>
    <t>4All provisionWigan</t>
  </si>
  <si>
    <t>4All provisionWiltshire</t>
  </si>
  <si>
    <t>4All provisionWindsor and Maidenhead</t>
  </si>
  <si>
    <t>4All provisionWirral</t>
  </si>
  <si>
    <t>4All provisionWokingham</t>
  </si>
  <si>
    <t>4All provisionWolverhampton</t>
  </si>
  <si>
    <t>4All provisionWorcestershire</t>
  </si>
  <si>
    <t>4All provisionYork</t>
  </si>
  <si>
    <t>4Childcare on Domestic PremisesBrent</t>
  </si>
  <si>
    <t>4Childcare on Domestic PremisesDevon</t>
  </si>
  <si>
    <t>4Childcare on Non-Domestic PremisesBarking and Dagenham</t>
  </si>
  <si>
    <t>4Childcare on Non-Domestic PremisesBarnet</t>
  </si>
  <si>
    <t>4Childcare on Non-Domestic PremisesBarnsley</t>
  </si>
  <si>
    <t>4Childcare on Non-Domestic PremisesBath and North East Somerset</t>
  </si>
  <si>
    <t>4Childcare on Non-Domestic PremisesBedford</t>
  </si>
  <si>
    <t>4Childcare on Non-Domestic PremisesBexley</t>
  </si>
  <si>
    <t>4Childcare on Non-Domestic PremisesBirmingham</t>
  </si>
  <si>
    <t>4Childcare on Non-Domestic PremisesBlackburn with Darwen</t>
  </si>
  <si>
    <t>4Childcare on Non-Domestic PremisesBlackpool</t>
  </si>
  <si>
    <t>4Childcare on Non-Domestic PremisesBolton</t>
  </si>
  <si>
    <t>4Childcare on Non-Domestic PremisesBournemouth</t>
  </si>
  <si>
    <t>4Childcare on Non-Domestic PremisesBradford</t>
  </si>
  <si>
    <t>4Childcare on Non-Domestic PremisesBrent</t>
  </si>
  <si>
    <t>4Childcare on Non-Domestic PremisesBrighton and Hove</t>
  </si>
  <si>
    <t>4Childcare on Non-Domestic PremisesBristol</t>
  </si>
  <si>
    <t>4Childcare on Non-Domestic PremisesBromley</t>
  </si>
  <si>
    <t>4Childcare on Non-Domestic PremisesBuckinghamshire</t>
  </si>
  <si>
    <t>4Childcare on Non-Domestic PremisesBury</t>
  </si>
  <si>
    <t>4Childcare on Non-Domestic PremisesCalderdale</t>
  </si>
  <si>
    <t>4Childcare on Non-Domestic PremisesCambridgeshire</t>
  </si>
  <si>
    <t>4Childcare on Non-Domestic PremisesCamden</t>
  </si>
  <si>
    <t>4Childcare on Non-Domestic PremisesCentral Bedfordshire</t>
  </si>
  <si>
    <t>4Childcare on Non-Domestic PremisesCheshire East</t>
  </si>
  <si>
    <t>4Childcare on Non-Domestic PremisesCheshire West and Chester</t>
  </si>
  <si>
    <t>4Childcare on Non-Domestic PremisesCornwall</t>
  </si>
  <si>
    <t>4Childcare on Non-Domestic PremisesCoventry</t>
  </si>
  <si>
    <t>4Childcare on Non-Domestic PremisesCroydon</t>
  </si>
  <si>
    <t>4Childcare on Non-Domestic PremisesCumbria</t>
  </si>
  <si>
    <t>4Childcare on Non-Domestic PremisesDarlington</t>
  </si>
  <si>
    <t>4Childcare on Non-Domestic PremisesDerby</t>
  </si>
  <si>
    <t>4Childcare on Non-Domestic PremisesDerbyshire</t>
  </si>
  <si>
    <t>4Childcare on Non-Domestic PremisesDevon</t>
  </si>
  <si>
    <t>4Childcare on Non-Domestic PremisesDoncaster</t>
  </si>
  <si>
    <t>4Childcare on Non-Domestic PremisesDorset</t>
  </si>
  <si>
    <t>4Childcare on Non-Domestic PremisesDudley</t>
  </si>
  <si>
    <t>4Childcare on Non-Domestic PremisesDurham</t>
  </si>
  <si>
    <t>4Childcare on Non-Domestic PremisesEaling</t>
  </si>
  <si>
    <t>4Childcare on Non-Domestic PremisesEast Riding of Yorkshire</t>
  </si>
  <si>
    <t>4Childcare on Non-Domestic PremisesEast Sussex</t>
  </si>
  <si>
    <t>4Childcare on Non-Domestic PremisesEnfield</t>
  </si>
  <si>
    <t>4Childcare on Non-Domestic PremisesEssex</t>
  </si>
  <si>
    <t>4Childcare on Non-Domestic PremisesGateshead</t>
  </si>
  <si>
    <t>4Childcare on Non-Domestic PremisesGloucestershire</t>
  </si>
  <si>
    <t>4Childcare on Non-Domestic PremisesGreenwich</t>
  </si>
  <si>
    <t>4Childcare on Non-Domestic PremisesHackney</t>
  </si>
  <si>
    <t>4Childcare on Non-Domestic PremisesHalton</t>
  </si>
  <si>
    <t>4Childcare on Non-Domestic PremisesHammersmith and Fulham</t>
  </si>
  <si>
    <t>4Childcare on Non-Domestic PremisesHampshire</t>
  </si>
  <si>
    <t>4Childcare on Non-Domestic PremisesHaringey</t>
  </si>
  <si>
    <t>4Childcare on Non-Domestic PremisesHarrow</t>
  </si>
  <si>
    <t>4Childcare on Non-Domestic PremisesHavering</t>
  </si>
  <si>
    <t>4Childcare on Non-Domestic PremisesHerefordshire</t>
  </si>
  <si>
    <t>4Childcare on Non-Domestic PremisesHertfordshire</t>
  </si>
  <si>
    <t>4Childcare on Non-Domestic PremisesHillingdon</t>
  </si>
  <si>
    <t>4Childcare on Non-Domestic PremisesHounslow</t>
  </si>
  <si>
    <t>4Childcare on Non-Domestic PremisesIsle of Wight</t>
  </si>
  <si>
    <t>4Childcare on Non-Domestic PremisesIslington</t>
  </si>
  <si>
    <t>4Childcare on Non-Domestic PremisesKensington and Chelsea</t>
  </si>
  <si>
    <t>4Childcare on Non-Domestic PremisesKent</t>
  </si>
  <si>
    <t>4Childcare on Non-Domestic PremisesKingston upon Hull</t>
  </si>
  <si>
    <t>4Childcare on Non-Domestic PremisesKingston upon Thames</t>
  </si>
  <si>
    <t>4Childcare on Non-Domestic PremisesKirklees</t>
  </si>
  <si>
    <t>4Childcare on Non-Domestic PremisesKnowsley</t>
  </si>
  <si>
    <t>4Childcare on Non-Domestic PremisesLambeth</t>
  </si>
  <si>
    <t>4Childcare on Non-Domestic PremisesLancashire</t>
  </si>
  <si>
    <t>4Childcare on Non-Domestic PremisesLeeds</t>
  </si>
  <si>
    <t>4Childcare on Non-Domestic PremisesLeicester</t>
  </si>
  <si>
    <t>4Childcare on Non-Domestic PremisesLeicestershire</t>
  </si>
  <si>
    <t>4Childcare on Non-Domestic PremisesLewisham</t>
  </si>
  <si>
    <t>4Childcare on Non-Domestic PremisesLincolnshire</t>
  </si>
  <si>
    <t>4Childcare on Non-Domestic PremisesLiverpool</t>
  </si>
  <si>
    <t>4Childcare on Non-Domestic PremisesLuton</t>
  </si>
  <si>
    <t>4Childcare on Non-Domestic PremisesManchester</t>
  </si>
  <si>
    <t>4Childcare on Non-Domestic PremisesMedway</t>
  </si>
  <si>
    <t>4Childcare on Non-Domestic PremisesMerton</t>
  </si>
  <si>
    <t>4Childcare on Non-Domestic PremisesMiddlesbrough</t>
  </si>
  <si>
    <t>4Childcare on Non-Domestic PremisesMilton Keynes</t>
  </si>
  <si>
    <t>4Childcare on Non-Domestic PremisesNewcastle upon Tyne</t>
  </si>
  <si>
    <t>4Childcare on Non-Domestic PremisesNewham</t>
  </si>
  <si>
    <t>4Childcare on Non-Domestic PremisesNorfolk</t>
  </si>
  <si>
    <t>4Childcare on Non-Domestic PremisesNorth Lincolnshire</t>
  </si>
  <si>
    <t>4Childcare on Non-Domestic PremisesNorth Somerset</t>
  </si>
  <si>
    <t>4Childcare on Non-Domestic PremisesNorth Tyneside</t>
  </si>
  <si>
    <t>4Childcare on Non-Domestic PremisesNorth Yorkshire</t>
  </si>
  <si>
    <t>4Childcare on Non-Domestic PremisesNorthamptonshire</t>
  </si>
  <si>
    <t>4Childcare on Non-Domestic PremisesNorthumberland</t>
  </si>
  <si>
    <t>4Childcare on Non-Domestic PremisesNottingham</t>
  </si>
  <si>
    <t>4Childcare on Non-Domestic PremisesNottinghamshire</t>
  </si>
  <si>
    <t>4Childcare on Non-Domestic PremisesOldham</t>
  </si>
  <si>
    <t>4Childcare on Non-Domestic PremisesOxfordshire</t>
  </si>
  <si>
    <t>4Childcare on Non-Domestic PremisesPeterborough</t>
  </si>
  <si>
    <t>4Childcare on Non-Domestic PremisesPlymouth</t>
  </si>
  <si>
    <t>4Childcare on Non-Domestic PremisesPoole</t>
  </si>
  <si>
    <t>4Childcare on Non-Domestic PremisesPortsmouth</t>
  </si>
  <si>
    <t>4Childcare on Non-Domestic PremisesReading</t>
  </si>
  <si>
    <t>4Childcare on Non-Domestic PremisesRedbridge</t>
  </si>
  <si>
    <t>4Childcare on Non-Domestic PremisesRichmond upon Thames</t>
  </si>
  <si>
    <t>4Childcare on Non-Domestic PremisesRochdale</t>
  </si>
  <si>
    <t>4Childcare on Non-Domestic PremisesRotherham</t>
  </si>
  <si>
    <t>4Childcare on Non-Domestic PremisesSalford</t>
  </si>
  <si>
    <t>4Childcare on Non-Domestic PremisesSandwell</t>
  </si>
  <si>
    <t>4Childcare on Non-Domestic PremisesSefton</t>
  </si>
  <si>
    <t>4Childcare on Non-Domestic PremisesSheffield</t>
  </si>
  <si>
    <t>4Childcare on Non-Domestic PremisesShropshire</t>
  </si>
  <si>
    <t>4Childcare on Non-Domestic PremisesSlough</t>
  </si>
  <si>
    <t>4Childcare on Non-Domestic PremisesSolihull</t>
  </si>
  <si>
    <t>4Childcare on Non-Domestic PremisesSomerset</t>
  </si>
  <si>
    <t>4Childcare on Non-Domestic PremisesSouth Gloucestershire</t>
  </si>
  <si>
    <t>4Childcare on Non-Domestic PremisesSouth Tyneside</t>
  </si>
  <si>
    <t>4Childcare on Non-Domestic PremisesSouthampton</t>
  </si>
  <si>
    <t>4Childcare on Non-Domestic PremisesSouthend on Sea</t>
  </si>
  <si>
    <t>4Childcare on Non-Domestic PremisesSouthwark</t>
  </si>
  <si>
    <t>4Childcare on Non-Domestic PremisesSt Helens</t>
  </si>
  <si>
    <t>4Childcare on Non-Domestic PremisesStaffordshire</t>
  </si>
  <si>
    <t>4Childcare on Non-Domestic PremisesStockport</t>
  </si>
  <si>
    <t>4Childcare on Non-Domestic PremisesStoke-on-Trent</t>
  </si>
  <si>
    <t>4Childcare on Non-Domestic PremisesSuffolk</t>
  </si>
  <si>
    <t>4Childcare on Non-Domestic PremisesSunderland</t>
  </si>
  <si>
    <t>4Childcare on Non-Domestic PremisesSurrey</t>
  </si>
  <si>
    <t>4Childcare on Non-Domestic PremisesSutton</t>
  </si>
  <si>
    <t>4Childcare on Non-Domestic PremisesSwindon</t>
  </si>
  <si>
    <t>4Childcare on Non-Domestic PremisesTameside</t>
  </si>
  <si>
    <t>4Childcare on Non-Domestic PremisesTelford and Wrekin</t>
  </si>
  <si>
    <t>4Childcare on Non-Domestic PremisesThurrock</t>
  </si>
  <si>
    <t>4Childcare on Non-Domestic PremisesTorbay</t>
  </si>
  <si>
    <t>4Childcare on Non-Domestic PremisesTower Hamlets</t>
  </si>
  <si>
    <t>4Childcare on Non-Domestic PremisesTrafford</t>
  </si>
  <si>
    <t>4Childcare on Non-Domestic PremisesWakefield</t>
  </si>
  <si>
    <t>4Childcare on Non-Domestic PremisesWalsall</t>
  </si>
  <si>
    <t>4Childcare on Non-Domestic PremisesWaltham Forest</t>
  </si>
  <si>
    <t>4Childcare on Non-Domestic PremisesWandsworth</t>
  </si>
  <si>
    <t>4Childcare on Non-Domestic PremisesWarrington</t>
  </si>
  <si>
    <t>4Childcare on Non-Domestic PremisesWarwickshire</t>
  </si>
  <si>
    <t>4Childcare on Non-Domestic PremisesWest Berkshire</t>
  </si>
  <si>
    <t>4Childcare on Non-Domestic PremisesWest Sussex</t>
  </si>
  <si>
    <t>4Childcare on Non-Domestic PremisesWigan</t>
  </si>
  <si>
    <t>4Childcare on Non-Domestic PremisesWiltshire</t>
  </si>
  <si>
    <t>4Childcare on Non-Domestic PremisesWindsor and Maidenhead</t>
  </si>
  <si>
    <t>4Childcare on Non-Domestic PremisesWirral</t>
  </si>
  <si>
    <t>4Childcare on Non-Domestic PremisesWokingham</t>
  </si>
  <si>
    <t>4Childcare on Non-Domestic PremisesWolverhampton</t>
  </si>
  <si>
    <t>4Childcare on Non-Domestic PremisesWorcestershire</t>
  </si>
  <si>
    <t>4Childcare on Non-Domestic PremisesYork</t>
  </si>
  <si>
    <t>4ChildminderBarking and Dagenham</t>
  </si>
  <si>
    <t>4ChildminderBarnet</t>
  </si>
  <si>
    <t>4ChildminderBarnsley</t>
  </si>
  <si>
    <t>4ChildminderBath and North East Somerset</t>
  </si>
  <si>
    <t>4ChildminderBedford</t>
  </si>
  <si>
    <t>4ChildminderBexley</t>
  </si>
  <si>
    <t>4ChildminderBirmingham</t>
  </si>
  <si>
    <t>4ChildminderBlackburn with Darwen</t>
  </si>
  <si>
    <t>4ChildminderBlackpool</t>
  </si>
  <si>
    <t>4ChildminderBolton</t>
  </si>
  <si>
    <t>4ChildminderBournemouth</t>
  </si>
  <si>
    <t>4ChildminderBracknell Forest</t>
  </si>
  <si>
    <t>4ChildminderBradford</t>
  </si>
  <si>
    <t>4ChildminderBrent</t>
  </si>
  <si>
    <t>4ChildminderBrighton and Hove</t>
  </si>
  <si>
    <t>4ChildminderBristol</t>
  </si>
  <si>
    <t>4ChildminderBromley</t>
  </si>
  <si>
    <t>4ChildminderBuckinghamshire</t>
  </si>
  <si>
    <t>4ChildminderBury</t>
  </si>
  <si>
    <t>4ChildminderCalderdale</t>
  </si>
  <si>
    <t>4ChildminderCambridgeshire</t>
  </si>
  <si>
    <t>4ChildminderCamden</t>
  </si>
  <si>
    <t>4ChildminderCentral Bedfordshire</t>
  </si>
  <si>
    <t>4ChildminderCheshire East</t>
  </si>
  <si>
    <t>4ChildminderCheshire West and Chester</t>
  </si>
  <si>
    <t>4ChildminderCornwall</t>
  </si>
  <si>
    <t>4ChildminderCoventry</t>
  </si>
  <si>
    <t>4ChildminderCroydon</t>
  </si>
  <si>
    <t>4ChildminderCumbria</t>
  </si>
  <si>
    <t>4ChildminderDarlington</t>
  </si>
  <si>
    <t>4ChildminderDerby</t>
  </si>
  <si>
    <t>4ChildminderDerbyshire</t>
  </si>
  <si>
    <t>4ChildminderDevon</t>
  </si>
  <si>
    <t>4ChildminderDoncaster</t>
  </si>
  <si>
    <t>4ChildminderDorset</t>
  </si>
  <si>
    <t>4ChildminderDudley</t>
  </si>
  <si>
    <t>4ChildminderDurham</t>
  </si>
  <si>
    <t>4ChildminderEaling</t>
  </si>
  <si>
    <t>4ChildminderEast Riding of Yorkshire</t>
  </si>
  <si>
    <t>4ChildminderEast Sussex</t>
  </si>
  <si>
    <t>4ChildminderEnfield</t>
  </si>
  <si>
    <t>4ChildminderEssex</t>
  </si>
  <si>
    <t>4ChildminderGateshead</t>
  </si>
  <si>
    <t>4ChildminderGloucestershire</t>
  </si>
  <si>
    <t>4ChildminderGreenwich</t>
  </si>
  <si>
    <t>4ChildminderHackney</t>
  </si>
  <si>
    <t>4ChildminderHalton</t>
  </si>
  <si>
    <t>4ChildminderHammersmith and Fulham</t>
  </si>
  <si>
    <t>4ChildminderHampshire</t>
  </si>
  <si>
    <t>4ChildminderHaringey</t>
  </si>
  <si>
    <t>4ChildminderHarrow</t>
  </si>
  <si>
    <t>4ChildminderHartlepool</t>
  </si>
  <si>
    <t>4ChildminderHavering</t>
  </si>
  <si>
    <t>4ChildminderHerefordshire</t>
  </si>
  <si>
    <t>4ChildminderHertfordshire</t>
  </si>
  <si>
    <t>4ChildminderHillingdon</t>
  </si>
  <si>
    <t>4ChildminderHounslow</t>
  </si>
  <si>
    <t>4ChildminderIsle of Wight</t>
  </si>
  <si>
    <t>4ChildminderIslington</t>
  </si>
  <si>
    <t>4ChildminderKensington and Chelsea</t>
  </si>
  <si>
    <t>4ChildminderKent</t>
  </si>
  <si>
    <t>4ChildminderKingston upon Hull</t>
  </si>
  <si>
    <t>4ChildminderKingston upon Thames</t>
  </si>
  <si>
    <t>4ChildminderKirklees</t>
  </si>
  <si>
    <t>4ChildminderKnowsley</t>
  </si>
  <si>
    <t>4ChildminderLambeth</t>
  </si>
  <si>
    <t>4ChildminderLancashire</t>
  </si>
  <si>
    <t>4ChildminderLeeds</t>
  </si>
  <si>
    <t>4ChildminderLeicester</t>
  </si>
  <si>
    <t>4ChildminderLeicestershire</t>
  </si>
  <si>
    <t>4ChildminderLewisham</t>
  </si>
  <si>
    <t>4ChildminderLincolnshire</t>
  </si>
  <si>
    <t>4ChildminderLiverpool</t>
  </si>
  <si>
    <t>4ChildminderLuton</t>
  </si>
  <si>
    <t>4ChildminderManchester</t>
  </si>
  <si>
    <t>4ChildminderMedway</t>
  </si>
  <si>
    <t>4ChildminderMerton</t>
  </si>
  <si>
    <t>4ChildminderMiddlesbrough</t>
  </si>
  <si>
    <t>4ChildminderMilton Keynes</t>
  </si>
  <si>
    <t>4ChildminderNewcastle upon Tyne</t>
  </si>
  <si>
    <t>4ChildminderNewham</t>
  </si>
  <si>
    <t>4ChildminderNorfolk</t>
  </si>
  <si>
    <t>4ChildminderNorth East Lincolnshire</t>
  </si>
  <si>
    <t>4ChildminderNorth Lincolnshire</t>
  </si>
  <si>
    <t>4ChildminderNorth Somerset</t>
  </si>
  <si>
    <t>4ChildminderNorth Tyneside</t>
  </si>
  <si>
    <t>4ChildminderNorth Yorkshire</t>
  </si>
  <si>
    <t>4ChildminderNorthamptonshire</t>
  </si>
  <si>
    <t>4ChildminderNorthumberland</t>
  </si>
  <si>
    <t>4ChildminderNottingham</t>
  </si>
  <si>
    <t>4ChildminderNottinghamshire</t>
  </si>
  <si>
    <t>4ChildminderLocal authority not recorded</t>
  </si>
  <si>
    <t>4ChildminderOldham</t>
  </si>
  <si>
    <t>4ChildminderOxfordshire</t>
  </si>
  <si>
    <t>4ChildminderPeterborough</t>
  </si>
  <si>
    <t>4ChildminderPlymouth</t>
  </si>
  <si>
    <t>4ChildminderPoole</t>
  </si>
  <si>
    <t>4ChildminderPortsmouth</t>
  </si>
  <si>
    <t>4ChildminderReading</t>
  </si>
  <si>
    <t>4ChildminderRedbridge</t>
  </si>
  <si>
    <t>4ChildminderRedcar and Cleveland</t>
  </si>
  <si>
    <t>4ChildminderRichmond upon Thames</t>
  </si>
  <si>
    <t>4ChildminderRochdale</t>
  </si>
  <si>
    <t>4ChildminderRotherham</t>
  </si>
  <si>
    <t>4ChildminderRutland</t>
  </si>
  <si>
    <t>4ChildminderSalford</t>
  </si>
  <si>
    <t>4ChildminderSandwell</t>
  </si>
  <si>
    <t>4ChildminderSefton</t>
  </si>
  <si>
    <t>4ChildminderSheffield</t>
  </si>
  <si>
    <t>4ChildminderShropshire</t>
  </si>
  <si>
    <t>4ChildminderSlough</t>
  </si>
  <si>
    <t>4ChildminderSolihull</t>
  </si>
  <si>
    <t>4ChildminderSomerset</t>
  </si>
  <si>
    <t>4ChildminderSouth Gloucestershire</t>
  </si>
  <si>
    <t>4ChildminderSouth Tyneside</t>
  </si>
  <si>
    <t>4ChildminderSouthampton</t>
  </si>
  <si>
    <t>4ChildminderSouthend on Sea</t>
  </si>
  <si>
    <t>4ChildminderSouthwark</t>
  </si>
  <si>
    <t>4ChildminderSt Helens</t>
  </si>
  <si>
    <t>4ChildminderStaffordshire</t>
  </si>
  <si>
    <t>4ChildminderStockport</t>
  </si>
  <si>
    <t>4ChildminderStockton-on-Tees</t>
  </si>
  <si>
    <t>4ChildminderStoke-on-Trent</t>
  </si>
  <si>
    <t>4ChildminderSuffolk</t>
  </si>
  <si>
    <t>4ChildminderSunderland</t>
  </si>
  <si>
    <t>4ChildminderSurrey</t>
  </si>
  <si>
    <t>4ChildminderSutton</t>
  </si>
  <si>
    <t>4ChildminderSwindon</t>
  </si>
  <si>
    <t>4ChildminderTameside</t>
  </si>
  <si>
    <t>4ChildminderTelford and Wrekin</t>
  </si>
  <si>
    <t>4ChildminderThurrock</t>
  </si>
  <si>
    <t>4ChildminderTorbay</t>
  </si>
  <si>
    <t>4ChildminderTower Hamlets</t>
  </si>
  <si>
    <t>4ChildminderTrafford</t>
  </si>
  <si>
    <t>4ChildminderWakefield</t>
  </si>
  <si>
    <t>4ChildminderWalsall</t>
  </si>
  <si>
    <t>4ChildminderWaltham Forest</t>
  </si>
  <si>
    <t>4ChildminderWandsworth</t>
  </si>
  <si>
    <t>4ChildminderWarrington</t>
  </si>
  <si>
    <t>4ChildminderWarwickshire</t>
  </si>
  <si>
    <t>4ChildminderWest Berkshire</t>
  </si>
  <si>
    <t>4ChildminderWest Sussex</t>
  </si>
  <si>
    <t>4ChildminderWestminster</t>
  </si>
  <si>
    <t>4ChildminderWigan</t>
  </si>
  <si>
    <t>4ChildminderWiltshire</t>
  </si>
  <si>
    <t>4ChildminderWindsor and Maidenhead</t>
  </si>
  <si>
    <t>4ChildminderWirral</t>
  </si>
  <si>
    <t>4ChildminderWokingham</t>
  </si>
  <si>
    <t>4ChildminderWolverhampton</t>
  </si>
  <si>
    <t>4ChildminderWorcestershire</t>
  </si>
  <si>
    <t>4ChildminderYork</t>
  </si>
  <si>
    <t>Master Question Text</t>
  </si>
  <si>
    <t>4All provisionAll</t>
  </si>
  <si>
    <t>4Childcare on Domestic PremisesAll</t>
  </si>
  <si>
    <t>4Childcare on Non-Domestic PremisesAll</t>
  </si>
  <si>
    <t>4ChildminderAll</t>
  </si>
  <si>
    <t>4Home ChildcarerAll</t>
  </si>
  <si>
    <t>provider type</t>
  </si>
  <si>
    <t>local authority</t>
  </si>
  <si>
    <t>2. Childcare on domestic premises are not shown in chart due to the small number of inspections.</t>
  </si>
  <si>
    <t>3. Childcare on domestic premises are not shown in graph due to the small number of inspections.</t>
  </si>
  <si>
    <t>The quality of leadership and management</t>
  </si>
  <si>
    <t>The contribution of the provision to the wellbeing of children</t>
  </si>
  <si>
    <t>How well the provision meets the needs of the children who attend</t>
  </si>
  <si>
    <t>2. Data are based on inspections carried out since September 2012.</t>
  </si>
  <si>
    <t>3. Judgement only made at inspections from 1 September 2012 onwards.</t>
  </si>
  <si>
    <r>
      <t>Select provider type</t>
    </r>
    <r>
      <rPr>
        <sz val="10"/>
        <rFont val="Tahoma"/>
        <family val="2"/>
      </rPr>
      <t>:</t>
    </r>
  </si>
  <si>
    <t>Total number of inspections</t>
  </si>
  <si>
    <t>Number with actions</t>
  </si>
  <si>
    <t>Percentage with actions</t>
  </si>
  <si>
    <t xml:space="preserve">Any action </t>
  </si>
  <si>
    <t>Learning and development requirements</t>
  </si>
  <si>
    <t>Safeguarding and Welfare Requirements</t>
  </si>
  <si>
    <t>Child Protection</t>
  </si>
  <si>
    <t>Suitable people</t>
  </si>
  <si>
    <t>Staff : child ratios</t>
  </si>
  <si>
    <t xml:space="preserve">Health </t>
  </si>
  <si>
    <t>Information and records</t>
  </si>
  <si>
    <t>Number with recommendations</t>
  </si>
  <si>
    <t>Percentage with recommendations</t>
  </si>
  <si>
    <t>Any recommendation</t>
  </si>
  <si>
    <t>Number of Providers</t>
  </si>
  <si>
    <t>Percentage of Providers</t>
  </si>
  <si>
    <t>Question Text</t>
  </si>
  <si>
    <t>Overall effectiveness: the quality and standards of the provision</t>
  </si>
  <si>
    <t>Childcare on Non-Domestic PremisesAllOverall effectiveness: the quality and standards of the provision</t>
  </si>
  <si>
    <t>Childcare on Non-Domestic PremisesAllThe contribution of the provision to the wellbeing of children</t>
  </si>
  <si>
    <t>Childcare on Non-Domestic PremisesAllThe quality of leadership and management</t>
  </si>
  <si>
    <t>All provisionBarking and DagenhamOverall effectiveness: the quality and standards of the provision</t>
  </si>
  <si>
    <t>All provisionBarking and DagenhamThe contribution of the provision to the wellbeing of children</t>
  </si>
  <si>
    <t>All provisionBarking and DagenhamThe quality of leadership and management</t>
  </si>
  <si>
    <t>All provisionBarnetOverall effectiveness: the quality and standards of the provision</t>
  </si>
  <si>
    <t>All provisionBarnetThe contribution of the provision to the wellbeing of children</t>
  </si>
  <si>
    <t>All provisionBarnetThe quality of leadership and management</t>
  </si>
  <si>
    <t>All provisionBarnsleyOverall effectiveness: the quality and standards of the provision</t>
  </si>
  <si>
    <t>All provisionBarnsleyThe contribution of the provision to the wellbeing of children</t>
  </si>
  <si>
    <t>All provisionBarnsleyThe quality of leadership and management</t>
  </si>
  <si>
    <t>All provisionBath and North East SomersetOverall effectiveness: the quality and standards of the provision</t>
  </si>
  <si>
    <t>All provisionBath and North East SomersetThe contribution of the provision to the wellbeing of children</t>
  </si>
  <si>
    <t>All provisionBath and North East SomersetThe quality of leadership and management</t>
  </si>
  <si>
    <t>All provisionBedfordOverall effectiveness: the quality and standards of the provision</t>
  </si>
  <si>
    <t>All provisionBedfordThe contribution of the provision to the wellbeing of children</t>
  </si>
  <si>
    <t>All provisionBedfordThe quality of leadership and management</t>
  </si>
  <si>
    <t>All provisionBexleyOverall effectiveness: the quality and standards of the provision</t>
  </si>
  <si>
    <t>All provisionBexleyThe contribution of the provision to the wellbeing of children</t>
  </si>
  <si>
    <t>All provisionBexleyThe quality of leadership and management</t>
  </si>
  <si>
    <t>All provisionBirminghamOverall effectiveness: the quality and standards of the provision</t>
  </si>
  <si>
    <t>All provisionBirminghamThe contribution of the provision to the wellbeing of children</t>
  </si>
  <si>
    <t>All provisionBirminghamThe quality of leadership and management</t>
  </si>
  <si>
    <t>All provisionBlackburn with DarwenOverall effectiveness: the quality and standards of the provision</t>
  </si>
  <si>
    <t>All provisionBlackburn with DarwenThe contribution of the provision to the wellbeing of children</t>
  </si>
  <si>
    <t>All provisionBlackburn with DarwenThe quality of leadership and management</t>
  </si>
  <si>
    <t>All provisionBlackpoolOverall effectiveness: the quality and standards of the provision</t>
  </si>
  <si>
    <t>All provisionBlackpoolThe contribution of the provision to the wellbeing of children</t>
  </si>
  <si>
    <t>All provisionBlackpoolThe quality of leadership and management</t>
  </si>
  <si>
    <t>All provisionBoltonOverall effectiveness: the quality and standards of the provision</t>
  </si>
  <si>
    <t>All provisionBoltonThe contribution of the provision to the wellbeing of children</t>
  </si>
  <si>
    <t>All provisionBoltonThe quality of leadership and management</t>
  </si>
  <si>
    <t>All provisionBournemouthOverall effectiveness: the quality and standards of the provision</t>
  </si>
  <si>
    <t>All provisionBournemouthThe contribution of the provision to the wellbeing of children</t>
  </si>
  <si>
    <t>All provisionBournemouthThe quality of leadership and management</t>
  </si>
  <si>
    <t>All provisionBracknell ForestOverall effectiveness: the quality and standards of the provision</t>
  </si>
  <si>
    <t>All provisionBracknell ForestThe contribution of the provision to the wellbeing of children</t>
  </si>
  <si>
    <t>All provisionBracknell ForestThe quality of leadership and management</t>
  </si>
  <si>
    <t>All provisionBradfordOverall effectiveness: the quality and standards of the provision</t>
  </si>
  <si>
    <t>All provisionBradfordThe contribution of the provision to the wellbeing of children</t>
  </si>
  <si>
    <t>All provisionBradfordThe quality of leadership and management</t>
  </si>
  <si>
    <t>All provisionBrentOverall effectiveness: the quality and standards of the provision</t>
  </si>
  <si>
    <t>All provisionBrentThe contribution of the provision to the wellbeing of children</t>
  </si>
  <si>
    <t>All provisionBrentThe quality of leadership and management</t>
  </si>
  <si>
    <t>All provisionBrighton and HoveOverall effectiveness: the quality and standards of the provision</t>
  </si>
  <si>
    <t>All provisionBrighton and HoveThe contribution of the provision to the wellbeing of children</t>
  </si>
  <si>
    <t>All provisionBrighton and HoveThe quality of leadership and management</t>
  </si>
  <si>
    <t>All provisionBristolOverall effectiveness: the quality and standards of the provision</t>
  </si>
  <si>
    <t>All provisionBristolThe contribution of the provision to the wellbeing of children</t>
  </si>
  <si>
    <t>All provisionBristolThe quality of leadership and management</t>
  </si>
  <si>
    <t>All provisionBromleyOverall effectiveness: the quality and standards of the provision</t>
  </si>
  <si>
    <t>All provisionBromleyThe contribution of the provision to the wellbeing of children</t>
  </si>
  <si>
    <t>All provisionBromleyThe quality of leadership and management</t>
  </si>
  <si>
    <t>All provisionBuckinghamshireOverall effectiveness: the quality and standards of the provision</t>
  </si>
  <si>
    <t>All provisionBuckinghamshireThe contribution of the provision to the wellbeing of children</t>
  </si>
  <si>
    <t>All provisionBuckinghamshireThe quality of leadership and management</t>
  </si>
  <si>
    <t>All provisionBuryOverall effectiveness: the quality and standards of the provision</t>
  </si>
  <si>
    <t>All provisionBuryThe contribution of the provision to the wellbeing of children</t>
  </si>
  <si>
    <t>All provisionBuryThe quality of leadership and management</t>
  </si>
  <si>
    <t>All provisionCalderdaleOverall effectiveness: the quality and standards of the provision</t>
  </si>
  <si>
    <t>All provisionCalderdaleThe contribution of the provision to the wellbeing of children</t>
  </si>
  <si>
    <t>All provisionCalderdaleThe quality of leadership and management</t>
  </si>
  <si>
    <t>All provisionCambridgeshireOverall effectiveness: the quality and standards of the provision</t>
  </si>
  <si>
    <t>All provisionCambridgeshireThe contribution of the provision to the wellbeing of children</t>
  </si>
  <si>
    <t>All provisionCambridgeshireThe quality of leadership and management</t>
  </si>
  <si>
    <t>All provisionCamdenOverall effectiveness: the quality and standards of the provision</t>
  </si>
  <si>
    <t>All provisionCamdenThe contribution of the provision to the wellbeing of children</t>
  </si>
  <si>
    <t>All provisionCamdenThe quality of leadership and management</t>
  </si>
  <si>
    <t>All provisionCentral BedfordshireOverall effectiveness: the quality and standards of the provision</t>
  </si>
  <si>
    <t>All provisionCentral BedfordshireThe contribution of the provision to the wellbeing of children</t>
  </si>
  <si>
    <t>All provisionCentral BedfordshireThe quality of leadership and management</t>
  </si>
  <si>
    <t>All provisionCheshire EastOverall effectiveness: the quality and standards of the provision</t>
  </si>
  <si>
    <t>All provisionCheshire EastThe contribution of the provision to the wellbeing of children</t>
  </si>
  <si>
    <t>All provisionCheshire EastThe quality of leadership and management</t>
  </si>
  <si>
    <t>All provisionCheshire West and ChesterOverall effectiveness: the quality and standards of the provision</t>
  </si>
  <si>
    <t>All provisionCheshire West and ChesterThe contribution of the provision to the wellbeing of children</t>
  </si>
  <si>
    <t>All provisionCheshire West and ChesterThe quality of leadership and management</t>
  </si>
  <si>
    <t>All provisionCornwallOverall effectiveness: the quality and standards of the provision</t>
  </si>
  <si>
    <t>All provisionCornwallThe contribution of the provision to the wellbeing of children</t>
  </si>
  <si>
    <t>All provisionCornwallThe quality of leadership and management</t>
  </si>
  <si>
    <t>All provisionCoventryOverall effectiveness: the quality and standards of the provision</t>
  </si>
  <si>
    <t>All provisionCoventryThe contribution of the provision to the wellbeing of children</t>
  </si>
  <si>
    <t>All provisionCoventryThe quality of leadership and management</t>
  </si>
  <si>
    <t>All provisionCroydonOverall effectiveness: the quality and standards of the provision</t>
  </si>
  <si>
    <t>All provisionCroydonThe contribution of the provision to the wellbeing of children</t>
  </si>
  <si>
    <t>All provisionCroydonThe quality of leadership and management</t>
  </si>
  <si>
    <t>All provisionCumbriaOverall effectiveness: the quality and standards of the provision</t>
  </si>
  <si>
    <t>All provisionCumbriaThe contribution of the provision to the wellbeing of children</t>
  </si>
  <si>
    <t>All provisionCumbriaThe quality of leadership and management</t>
  </si>
  <si>
    <t>All provisionDarlingtonOverall effectiveness: the quality and standards of the provision</t>
  </si>
  <si>
    <t>All provisionDarlingtonThe contribution of the provision to the wellbeing of children</t>
  </si>
  <si>
    <t>All provisionDarlingtonThe quality of leadership and management</t>
  </si>
  <si>
    <t>All provisionDerbyOverall effectiveness: the quality and standards of the provision</t>
  </si>
  <si>
    <t>All provisionDerbyThe contribution of the provision to the wellbeing of children</t>
  </si>
  <si>
    <t>All provisionDerbyThe quality of leadership and management</t>
  </si>
  <si>
    <t>All provisionDerbyshireOverall effectiveness: the quality and standards of the provision</t>
  </si>
  <si>
    <t>All provisionDerbyshireThe contribution of the provision to the wellbeing of children</t>
  </si>
  <si>
    <t>All provisionDerbyshireThe quality of leadership and management</t>
  </si>
  <si>
    <t>All provisionDevonOverall effectiveness: the quality and standards of the provision</t>
  </si>
  <si>
    <t>All provisionDevonThe contribution of the provision to the wellbeing of children</t>
  </si>
  <si>
    <t>All provisionDevonThe quality of leadership and management</t>
  </si>
  <si>
    <t>All provisionDoncasterOverall effectiveness: the quality and standards of the provision</t>
  </si>
  <si>
    <t>All provisionDoncasterThe contribution of the provision to the wellbeing of children</t>
  </si>
  <si>
    <t>All provisionDoncasterThe quality of leadership and management</t>
  </si>
  <si>
    <t>All provisionDorsetOverall effectiveness: the quality and standards of the provision</t>
  </si>
  <si>
    <t>All provisionDorsetThe contribution of the provision to the wellbeing of children</t>
  </si>
  <si>
    <t>All provisionDorsetThe quality of leadership and management</t>
  </si>
  <si>
    <t>All provisionDudleyOverall effectiveness: the quality and standards of the provision</t>
  </si>
  <si>
    <t>All provisionDudleyThe contribution of the provision to the wellbeing of children</t>
  </si>
  <si>
    <t>All provisionDudleyThe quality of leadership and management</t>
  </si>
  <si>
    <t>All provisionDurhamOverall effectiveness: the quality and standards of the provision</t>
  </si>
  <si>
    <t>All provisionDurhamThe contribution of the provision to the wellbeing of children</t>
  </si>
  <si>
    <t>All provisionDurhamThe quality of leadership and management</t>
  </si>
  <si>
    <t>All provisionEalingOverall effectiveness: the quality and standards of the provision</t>
  </si>
  <si>
    <t>All provisionEalingThe contribution of the provision to the wellbeing of children</t>
  </si>
  <si>
    <t>All provisionEalingThe quality of leadership and management</t>
  </si>
  <si>
    <t>All provisionEast Riding of YorkshireOverall effectiveness: the quality and standards of the provision</t>
  </si>
  <si>
    <t>All provisionEast Riding of YorkshireThe contribution of the provision to the wellbeing of children</t>
  </si>
  <si>
    <t>All provisionEast Riding of YorkshireThe quality of leadership and management</t>
  </si>
  <si>
    <t>All provisionEast SussexOverall effectiveness: the quality and standards of the provision</t>
  </si>
  <si>
    <t>All provisionEast SussexThe contribution of the provision to the wellbeing of children</t>
  </si>
  <si>
    <t>All provisionEast SussexThe quality of leadership and management</t>
  </si>
  <si>
    <t>All provisionEnfieldOverall effectiveness: the quality and standards of the provision</t>
  </si>
  <si>
    <t>All provisionEnfieldThe contribution of the provision to the wellbeing of children</t>
  </si>
  <si>
    <t>All provisionEnfieldThe quality of leadership and management</t>
  </si>
  <si>
    <t>All provisionEssexOverall effectiveness: the quality and standards of the provision</t>
  </si>
  <si>
    <t>All provisionEssexThe contribution of the provision to the wellbeing of children</t>
  </si>
  <si>
    <t>All provisionEssexThe quality of leadership and management</t>
  </si>
  <si>
    <t>All provisionGatesheadOverall effectiveness: the quality and standards of the provision</t>
  </si>
  <si>
    <t>All provisionGatesheadThe contribution of the provision to the wellbeing of children</t>
  </si>
  <si>
    <t>All provisionGatesheadThe quality of leadership and management</t>
  </si>
  <si>
    <t>All provisionGloucestershireOverall effectiveness: the quality and standards of the provision</t>
  </si>
  <si>
    <t>All provisionGloucestershireThe contribution of the provision to the wellbeing of children</t>
  </si>
  <si>
    <t>All provisionGloucestershireThe quality of leadership and management</t>
  </si>
  <si>
    <t>All provisionGreenwichOverall effectiveness: the quality and standards of the provision</t>
  </si>
  <si>
    <t>All provisionGreenwichThe contribution of the provision to the wellbeing of children</t>
  </si>
  <si>
    <t>All provisionGreenwichThe quality of leadership and management</t>
  </si>
  <si>
    <t>All provisionHackneyOverall effectiveness: the quality and standards of the provision</t>
  </si>
  <si>
    <t>All provisionHackneyThe contribution of the provision to the wellbeing of children</t>
  </si>
  <si>
    <t>All provisionHackneyThe quality of leadership and management</t>
  </si>
  <si>
    <t>All provisionHaltonOverall effectiveness: the quality and standards of the provision</t>
  </si>
  <si>
    <t>All provisionHaltonThe contribution of the provision to the wellbeing of children</t>
  </si>
  <si>
    <t>All provisionHaltonThe quality of leadership and management</t>
  </si>
  <si>
    <t>All provisionHammersmith and FulhamOverall effectiveness: the quality and standards of the provision</t>
  </si>
  <si>
    <t>All provisionHammersmith and FulhamThe contribution of the provision to the wellbeing of children</t>
  </si>
  <si>
    <t>All provisionHammersmith and FulhamThe quality of leadership and management</t>
  </si>
  <si>
    <t>All provisionHampshireOverall effectiveness: the quality and standards of the provision</t>
  </si>
  <si>
    <t>All provisionHampshireThe contribution of the provision to the wellbeing of children</t>
  </si>
  <si>
    <t>All provisionHampshireThe quality of leadership and management</t>
  </si>
  <si>
    <t>All provisionHaringeyOverall effectiveness: the quality and standards of the provision</t>
  </si>
  <si>
    <t>All provisionHaringeyThe contribution of the provision to the wellbeing of children</t>
  </si>
  <si>
    <t>All provisionHaringeyThe quality of leadership and management</t>
  </si>
  <si>
    <t>All provisionHarrowOverall effectiveness: the quality and standards of the provision</t>
  </si>
  <si>
    <t>All provisionHarrowThe contribution of the provision to the wellbeing of children</t>
  </si>
  <si>
    <t>All provisionHarrowThe quality of leadership and management</t>
  </si>
  <si>
    <t>All provisionHartlepoolOverall effectiveness: the quality and standards of the provision</t>
  </si>
  <si>
    <t>All provisionHartlepoolThe contribution of the provision to the wellbeing of children</t>
  </si>
  <si>
    <t>All provisionHartlepoolThe quality of leadership and management</t>
  </si>
  <si>
    <t>All provisionHaveringOverall effectiveness: the quality and standards of the provision</t>
  </si>
  <si>
    <t>All provisionHaveringThe contribution of the provision to the wellbeing of children</t>
  </si>
  <si>
    <t>All provisionHaveringThe quality of leadership and management</t>
  </si>
  <si>
    <t>All provisionHerefordshireOverall effectiveness: the quality and standards of the provision</t>
  </si>
  <si>
    <t>All provisionHerefordshireThe contribution of the provision to the wellbeing of children</t>
  </si>
  <si>
    <t>All provisionHerefordshireThe quality of leadership and management</t>
  </si>
  <si>
    <t>All provisionHertfordshireOverall effectiveness: the quality and standards of the provision</t>
  </si>
  <si>
    <t>All provisionHertfordshireThe contribution of the provision to the wellbeing of children</t>
  </si>
  <si>
    <t>All provisionHertfordshireThe quality of leadership and management</t>
  </si>
  <si>
    <t>All provisionHillingdonOverall effectiveness: the quality and standards of the provision</t>
  </si>
  <si>
    <t>All provisionHillingdonThe contribution of the provision to the wellbeing of children</t>
  </si>
  <si>
    <t>All provisionHillingdonThe quality of leadership and management</t>
  </si>
  <si>
    <t>All provisionHounslowOverall effectiveness: the quality and standards of the provision</t>
  </si>
  <si>
    <t>All provisionHounslowThe contribution of the provision to the wellbeing of children</t>
  </si>
  <si>
    <t>All provisionHounslowThe quality of leadership and management</t>
  </si>
  <si>
    <t>All provisionIsle of WightOverall effectiveness: the quality and standards of the provision</t>
  </si>
  <si>
    <t>All provisionIsle of WightThe contribution of the provision to the wellbeing of children</t>
  </si>
  <si>
    <t>All provisionIsle of WightThe quality of leadership and management</t>
  </si>
  <si>
    <t>All provisionIslingtonOverall effectiveness: the quality and standards of the provision</t>
  </si>
  <si>
    <t>All provisionIslingtonThe contribution of the provision to the wellbeing of children</t>
  </si>
  <si>
    <t>All provisionIslingtonThe quality of leadership and management</t>
  </si>
  <si>
    <t>All provisionKensington and ChelseaOverall effectiveness: the quality and standards of the provision</t>
  </si>
  <si>
    <t>All provisionKensington and ChelseaThe contribution of the provision to the wellbeing of children</t>
  </si>
  <si>
    <t>All provisionKensington and ChelseaThe quality of leadership and management</t>
  </si>
  <si>
    <t>All provisionKentOverall effectiveness: the quality and standards of the provision</t>
  </si>
  <si>
    <t>All provisionKentThe contribution of the provision to the wellbeing of children</t>
  </si>
  <si>
    <t>All provisionKentThe quality of leadership and management</t>
  </si>
  <si>
    <t>All provisionKingston upon HullOverall effectiveness: the quality and standards of the provision</t>
  </si>
  <si>
    <t>All provisionKingston upon HullThe contribution of the provision to the wellbeing of children</t>
  </si>
  <si>
    <t>All provisionKingston upon HullThe quality of leadership and management</t>
  </si>
  <si>
    <t>All provisionKingston upon ThamesOverall effectiveness: the quality and standards of the provision</t>
  </si>
  <si>
    <t>All provisionKingston upon ThamesThe contribution of the provision to the wellbeing of children</t>
  </si>
  <si>
    <t>All provisionKingston upon ThamesThe quality of leadership and management</t>
  </si>
  <si>
    <t>All provisionKirkleesOverall effectiveness: the quality and standards of the provision</t>
  </si>
  <si>
    <t>All provisionKirkleesThe contribution of the provision to the wellbeing of children</t>
  </si>
  <si>
    <t>All provisionKirkleesThe quality of leadership and management</t>
  </si>
  <si>
    <t>All provisionKnowsleyOverall effectiveness: the quality and standards of the provision</t>
  </si>
  <si>
    <t>All provisionKnowsleyThe contribution of the provision to the wellbeing of children</t>
  </si>
  <si>
    <t>All provisionKnowsleyThe quality of leadership and management</t>
  </si>
  <si>
    <t>All provisionLambethOverall effectiveness: the quality and standards of the provision</t>
  </si>
  <si>
    <t>All provisionLambethThe contribution of the provision to the wellbeing of children</t>
  </si>
  <si>
    <t>All provisionLambethThe quality of leadership and management</t>
  </si>
  <si>
    <t>All provisionLancashireOverall effectiveness: the quality and standards of the provision</t>
  </si>
  <si>
    <t>All provisionLancashireThe contribution of the provision to the wellbeing of children</t>
  </si>
  <si>
    <t>All provisionLancashireThe quality of leadership and management</t>
  </si>
  <si>
    <t>All provisionLeedsOverall effectiveness: the quality and standards of the provision</t>
  </si>
  <si>
    <t>All provisionLeedsThe contribution of the provision to the wellbeing of children</t>
  </si>
  <si>
    <t>All provisionLeedsThe quality of leadership and management</t>
  </si>
  <si>
    <t>All provisionLeicesterOverall effectiveness: the quality and standards of the provision</t>
  </si>
  <si>
    <t>All provisionLeicesterThe contribution of the provision to the wellbeing of children</t>
  </si>
  <si>
    <t>All provisionLeicesterThe quality of leadership and management</t>
  </si>
  <si>
    <t>All provisionLeicestershireOverall effectiveness: the quality and standards of the provision</t>
  </si>
  <si>
    <t>All provisionLeicestershireThe contribution of the provision to the wellbeing of children</t>
  </si>
  <si>
    <t>All provisionLeicestershireThe quality of leadership and management</t>
  </si>
  <si>
    <t>All provisionLewishamOverall effectiveness: the quality and standards of the provision</t>
  </si>
  <si>
    <t>All provisionLewishamThe contribution of the provision to the wellbeing of children</t>
  </si>
  <si>
    <t>All provisionLewishamThe quality of leadership and management</t>
  </si>
  <si>
    <t>All provisionLincolnshireOverall effectiveness: the quality and standards of the provision</t>
  </si>
  <si>
    <t>All provisionLincolnshireThe contribution of the provision to the wellbeing of children</t>
  </si>
  <si>
    <t>All provisionLincolnshireThe quality of leadership and management</t>
  </si>
  <si>
    <t>All provisionLiverpoolOverall effectiveness: the quality and standards of the provision</t>
  </si>
  <si>
    <t>All provisionLiverpoolThe contribution of the provision to the wellbeing of children</t>
  </si>
  <si>
    <t>All provisionLiverpoolThe quality of leadership and management</t>
  </si>
  <si>
    <t>All provisionLutonOverall effectiveness: the quality and standards of the provision</t>
  </si>
  <si>
    <t>All provisionLutonThe contribution of the provision to the wellbeing of children</t>
  </si>
  <si>
    <t>All provisionLutonThe quality of leadership and management</t>
  </si>
  <si>
    <t>All provisionManchesterOverall effectiveness: the quality and standards of the provision</t>
  </si>
  <si>
    <t>All provisionManchesterThe contribution of the provision to the wellbeing of children</t>
  </si>
  <si>
    <t>All provisionManchesterThe quality of leadership and management</t>
  </si>
  <si>
    <t>All provisionMedwayOverall effectiveness: the quality and standards of the provision</t>
  </si>
  <si>
    <t>All provisionMedwayThe contribution of the provision to the wellbeing of children</t>
  </si>
  <si>
    <t>All provisionMedwayThe quality of leadership and management</t>
  </si>
  <si>
    <t>All provisionMertonOverall effectiveness: the quality and standards of the provision</t>
  </si>
  <si>
    <t>All provisionMertonThe contribution of the provision to the wellbeing of children</t>
  </si>
  <si>
    <t>All provisionMertonThe quality of leadership and management</t>
  </si>
  <si>
    <t>All provisionMiddlesbroughOverall effectiveness: the quality and standards of the provision</t>
  </si>
  <si>
    <t>All provisionMiddlesbroughThe contribution of the provision to the wellbeing of children</t>
  </si>
  <si>
    <t>All provisionMiddlesbroughThe quality of leadership and management</t>
  </si>
  <si>
    <t>All provisionMilton KeynesOverall effectiveness: the quality and standards of the provision</t>
  </si>
  <si>
    <t>All provisionMilton KeynesThe contribution of the provision to the wellbeing of children</t>
  </si>
  <si>
    <t>All provisionMilton KeynesThe quality of leadership and management</t>
  </si>
  <si>
    <t>All provisionNewcastle upon TyneOverall effectiveness: the quality and standards of the provision</t>
  </si>
  <si>
    <t>All provisionNewcastle upon TyneThe contribution of the provision to the wellbeing of children</t>
  </si>
  <si>
    <t>All provisionNewcastle upon TyneThe quality of leadership and management</t>
  </si>
  <si>
    <t>All provisionNewhamOverall effectiveness: the quality and standards of the provision</t>
  </si>
  <si>
    <t>All provisionNewhamThe contribution of the provision to the wellbeing of children</t>
  </si>
  <si>
    <t>All provisionNewhamThe quality of leadership and management</t>
  </si>
  <si>
    <t>All provisionNorfolkOverall effectiveness: the quality and standards of the provision</t>
  </si>
  <si>
    <t>All provisionNorfolkThe contribution of the provision to the wellbeing of children</t>
  </si>
  <si>
    <t>All provisionNorfolkThe quality of leadership and management</t>
  </si>
  <si>
    <t>All provisionNorth East LincolnshireOverall effectiveness: the quality and standards of the provision</t>
  </si>
  <si>
    <t>All provisionNorth East LincolnshireThe contribution of the provision to the wellbeing of children</t>
  </si>
  <si>
    <t>All provisionNorth East LincolnshireThe quality of leadership and management</t>
  </si>
  <si>
    <t>All provisionNorth LincolnshireOverall effectiveness: the quality and standards of the provision</t>
  </si>
  <si>
    <t>All provisionNorth LincolnshireThe contribution of the provision to the wellbeing of children</t>
  </si>
  <si>
    <t>All provisionNorth LincolnshireThe quality of leadership and management</t>
  </si>
  <si>
    <t>All provisionNorth SomersetOverall effectiveness: the quality and standards of the provision</t>
  </si>
  <si>
    <t>All provisionNorth SomersetThe contribution of the provision to the wellbeing of children</t>
  </si>
  <si>
    <t>All provisionNorth SomersetThe quality of leadership and management</t>
  </si>
  <si>
    <t>All provisionNorth TynesideOverall effectiveness: the quality and standards of the provision</t>
  </si>
  <si>
    <t>All provisionNorth TynesideThe contribution of the provision to the wellbeing of children</t>
  </si>
  <si>
    <t>All provisionNorth TynesideThe quality of leadership and management</t>
  </si>
  <si>
    <t>All provisionNorth YorkshireOverall effectiveness: the quality and standards of the provision</t>
  </si>
  <si>
    <t>All provisionNorth YorkshireThe contribution of the provision to the wellbeing of children</t>
  </si>
  <si>
    <t>All provisionNorth YorkshireThe quality of leadership and management</t>
  </si>
  <si>
    <t>All provisionNorthamptonshireOverall effectiveness: the quality and standards of the provision</t>
  </si>
  <si>
    <t>All provisionNorthamptonshireThe contribution of the provision to the wellbeing of children</t>
  </si>
  <si>
    <t>All provisionNorthamptonshireThe quality of leadership and management</t>
  </si>
  <si>
    <t>All provisionNorthumberlandOverall effectiveness: the quality and standards of the provision</t>
  </si>
  <si>
    <t>All provisionNorthumberlandThe contribution of the provision to the wellbeing of children</t>
  </si>
  <si>
    <t>All provisionNorthumberlandThe quality of leadership and management</t>
  </si>
  <si>
    <t>All provisionNottinghamOverall effectiveness: the quality and standards of the provision</t>
  </si>
  <si>
    <t>All provisionNottinghamThe contribution of the provision to the wellbeing of children</t>
  </si>
  <si>
    <t>All provisionNottinghamThe quality of leadership and management</t>
  </si>
  <si>
    <t>All provisionNottinghamshireOverall effectiveness: the quality and standards of the provision</t>
  </si>
  <si>
    <t>All provisionNottinghamshireThe contribution of the provision to the wellbeing of children</t>
  </si>
  <si>
    <t>All provisionNottinghamshireThe quality of leadership and management</t>
  </si>
  <si>
    <t>All provisionOldhamOverall effectiveness: the quality and standards of the provision</t>
  </si>
  <si>
    <t>All provisionOldhamThe contribution of the provision to the wellbeing of children</t>
  </si>
  <si>
    <t>All provisionOldhamThe quality of leadership and management</t>
  </si>
  <si>
    <t>All provisionOxfordshireOverall effectiveness: the quality and standards of the provision</t>
  </si>
  <si>
    <t>All provisionOxfordshireThe contribution of the provision to the wellbeing of children</t>
  </si>
  <si>
    <t>All provisionOxfordshireThe quality of leadership and management</t>
  </si>
  <si>
    <t>All provisionPeterboroughOverall effectiveness: the quality and standards of the provision</t>
  </si>
  <si>
    <t>All provisionPeterboroughThe contribution of the provision to the wellbeing of children</t>
  </si>
  <si>
    <t>All provisionPeterboroughThe quality of leadership and management</t>
  </si>
  <si>
    <t>All provisionPlymouthOverall effectiveness: the quality and standards of the provision</t>
  </si>
  <si>
    <t>All provisionPlymouthThe contribution of the provision to the wellbeing of children</t>
  </si>
  <si>
    <t>All provisionPlymouthThe quality of leadership and management</t>
  </si>
  <si>
    <t>All provisionPooleOverall effectiveness: the quality and standards of the provision</t>
  </si>
  <si>
    <t>All provisionPooleThe contribution of the provision to the wellbeing of children</t>
  </si>
  <si>
    <t>All provisionPooleThe quality of leadership and management</t>
  </si>
  <si>
    <t>All provisionPortsmouthOverall effectiveness: the quality and standards of the provision</t>
  </si>
  <si>
    <t>All provisionPortsmouthThe contribution of the provision to the wellbeing of children</t>
  </si>
  <si>
    <t>All provisionPortsmouthThe quality of leadership and management</t>
  </si>
  <si>
    <t>All provisionReadingOverall effectiveness: the quality and standards of the provision</t>
  </si>
  <si>
    <t>All provisionReadingThe contribution of the provision to the wellbeing of children</t>
  </si>
  <si>
    <t>All provisionReadingThe quality of leadership and management</t>
  </si>
  <si>
    <t>All provisionRedbridgeOverall effectiveness: the quality and standards of the provision</t>
  </si>
  <si>
    <t>All provisionRedbridgeThe contribution of the provision to the wellbeing of children</t>
  </si>
  <si>
    <t>All provisionRedbridgeThe quality of leadership and management</t>
  </si>
  <si>
    <t>All provisionRedcar and ClevelandOverall effectiveness: the quality and standards of the provision</t>
  </si>
  <si>
    <t>All provisionRedcar and ClevelandThe contribution of the provision to the wellbeing of children</t>
  </si>
  <si>
    <t>All provisionRedcar and ClevelandThe quality of leadership and management</t>
  </si>
  <si>
    <t>All provisionRichmond upon ThamesOverall effectiveness: the quality and standards of the provision</t>
  </si>
  <si>
    <t>All provisionRichmond upon ThamesThe contribution of the provision to the wellbeing of children</t>
  </si>
  <si>
    <t>All provisionRichmond upon ThamesThe quality of leadership and management</t>
  </si>
  <si>
    <t>All provisionRochdaleOverall effectiveness: the quality and standards of the provision</t>
  </si>
  <si>
    <t>All provisionRochdaleThe contribution of the provision to the wellbeing of children</t>
  </si>
  <si>
    <t>All provisionRochdaleThe quality of leadership and management</t>
  </si>
  <si>
    <t>All provisionRotherhamOverall effectiveness: the quality and standards of the provision</t>
  </si>
  <si>
    <t>All provisionRotherhamThe contribution of the provision to the wellbeing of children</t>
  </si>
  <si>
    <t>All provisionRotherhamThe quality of leadership and management</t>
  </si>
  <si>
    <t>All provisionSalfordOverall effectiveness: the quality and standards of the provision</t>
  </si>
  <si>
    <t>All provisionSalfordThe contribution of the provision to the wellbeing of children</t>
  </si>
  <si>
    <t>All provisionSalfordThe quality of leadership and management</t>
  </si>
  <si>
    <t>All provisionSandwellOverall effectiveness: the quality and standards of the provision</t>
  </si>
  <si>
    <t>All provisionSandwellThe contribution of the provision to the wellbeing of children</t>
  </si>
  <si>
    <t>All provisionSandwellThe quality of leadership and management</t>
  </si>
  <si>
    <t>All provisionSeftonOverall effectiveness: the quality and standards of the provision</t>
  </si>
  <si>
    <t>All provisionSeftonThe contribution of the provision to the wellbeing of children</t>
  </si>
  <si>
    <t>All provisionSeftonThe quality of leadership and management</t>
  </si>
  <si>
    <t>All provisionSheffieldOverall effectiveness: the quality and standards of the provision</t>
  </si>
  <si>
    <t>All provisionSheffieldThe contribution of the provision to the wellbeing of children</t>
  </si>
  <si>
    <t>All provisionSheffieldThe quality of leadership and management</t>
  </si>
  <si>
    <t>All provisionShropshireOverall effectiveness: the quality and standards of the provision</t>
  </si>
  <si>
    <t>All provisionShropshireThe contribution of the provision to the wellbeing of children</t>
  </si>
  <si>
    <t>All provisionShropshireThe quality of leadership and management</t>
  </si>
  <si>
    <t>All provisionSloughOverall effectiveness: the quality and standards of the provision</t>
  </si>
  <si>
    <t>All provisionSloughThe contribution of the provision to the wellbeing of children</t>
  </si>
  <si>
    <t>All provisionSloughThe quality of leadership and management</t>
  </si>
  <si>
    <t>All provisionSolihullOverall effectiveness: the quality and standards of the provision</t>
  </si>
  <si>
    <t>All provisionSolihullThe contribution of the provision to the wellbeing of children</t>
  </si>
  <si>
    <t>All provisionSolihullThe quality of leadership and management</t>
  </si>
  <si>
    <t>All provisionSomersetOverall effectiveness: the quality and standards of the provision</t>
  </si>
  <si>
    <t>All provisionSomersetThe contribution of the provision to the wellbeing of children</t>
  </si>
  <si>
    <t>All provisionSomersetThe quality of leadership and management</t>
  </si>
  <si>
    <t>All provisionSouth GloucestershireOverall effectiveness: the quality and standards of the provision</t>
  </si>
  <si>
    <t>All provisionSouth GloucestershireThe contribution of the provision to the wellbeing of children</t>
  </si>
  <si>
    <t>All provisionSouth GloucestershireThe quality of leadership and management</t>
  </si>
  <si>
    <t>All provisionSouth TynesideOverall effectiveness: the quality and standards of the provision</t>
  </si>
  <si>
    <t>All provisionSouth TynesideThe contribution of the provision to the wellbeing of children</t>
  </si>
  <si>
    <t>All provisionSouth TynesideThe quality of leadership and management</t>
  </si>
  <si>
    <t>All provisionSouthamptonOverall effectiveness: the quality and standards of the provision</t>
  </si>
  <si>
    <t>All provisionSouthamptonThe contribution of the provision to the wellbeing of children</t>
  </si>
  <si>
    <t>All provisionSouthamptonThe quality of leadership and management</t>
  </si>
  <si>
    <t>All provisionSouthend on SeaOverall effectiveness: the quality and standards of the provision</t>
  </si>
  <si>
    <t>All provisionSouthend on SeaThe contribution of the provision to the wellbeing of children</t>
  </si>
  <si>
    <t>All provisionSouthend on SeaThe quality of leadership and management</t>
  </si>
  <si>
    <t>All provisionSouthwarkOverall effectiveness: the quality and standards of the provision</t>
  </si>
  <si>
    <t>All provisionSouthwarkThe contribution of the provision to the wellbeing of children</t>
  </si>
  <si>
    <t>All provisionSouthwarkThe quality of leadership and management</t>
  </si>
  <si>
    <t>All provisionSt HelensOverall effectiveness: the quality and standards of the provision</t>
  </si>
  <si>
    <t>All provisionSt HelensThe contribution of the provision to the wellbeing of children</t>
  </si>
  <si>
    <t>All provisionSt HelensThe quality of leadership and management</t>
  </si>
  <si>
    <t>All provisionStaffordshireOverall effectiveness: the quality and standards of the provision</t>
  </si>
  <si>
    <t>All provisionStaffordshireThe contribution of the provision to the wellbeing of children</t>
  </si>
  <si>
    <t>All provisionStaffordshireThe quality of leadership and management</t>
  </si>
  <si>
    <t>All provisionStockportOverall effectiveness: the quality and standards of the provision</t>
  </si>
  <si>
    <t>All provisionStockportThe contribution of the provision to the wellbeing of children</t>
  </si>
  <si>
    <t>All provisionStockportThe quality of leadership and management</t>
  </si>
  <si>
    <t>All provisionStockton-on-TeesOverall effectiveness: the quality and standards of the provision</t>
  </si>
  <si>
    <t>All provisionStockton-on-TeesThe contribution of the provision to the wellbeing of children</t>
  </si>
  <si>
    <t>All provisionStockton-on-TeesThe quality of leadership and management</t>
  </si>
  <si>
    <t>All provisionStoke-on-TrentOverall effectiveness: the quality and standards of the provision</t>
  </si>
  <si>
    <t>All provisionStoke-on-TrentThe contribution of the provision to the wellbeing of children</t>
  </si>
  <si>
    <t>All provisionStoke-on-TrentThe quality of leadership and management</t>
  </si>
  <si>
    <t>All provisionSuffolkOverall effectiveness: the quality and standards of the provision</t>
  </si>
  <si>
    <t>All provisionSuffolkThe contribution of the provision to the wellbeing of children</t>
  </si>
  <si>
    <t>All provisionSuffolkThe quality of leadership and management</t>
  </si>
  <si>
    <t>All provisionSunderlandOverall effectiveness: the quality and standards of the provision</t>
  </si>
  <si>
    <t>All provisionSunderlandThe contribution of the provision to the wellbeing of children</t>
  </si>
  <si>
    <t>All provisionSunderlandThe quality of leadership and management</t>
  </si>
  <si>
    <t>All provisionSurreyOverall effectiveness: the quality and standards of the provision</t>
  </si>
  <si>
    <t>All provisionSurreyThe contribution of the provision to the wellbeing of children</t>
  </si>
  <si>
    <t>All provisionSurreyThe quality of leadership and management</t>
  </si>
  <si>
    <t>All provisionSuttonOverall effectiveness: the quality and standards of the provision</t>
  </si>
  <si>
    <t>All provisionSuttonThe contribution of the provision to the wellbeing of children</t>
  </si>
  <si>
    <t>All provisionSuttonThe quality of leadership and management</t>
  </si>
  <si>
    <t>All provisionSwindonOverall effectiveness: the quality and standards of the provision</t>
  </si>
  <si>
    <t>All provisionSwindonThe contribution of the provision to the wellbeing of children</t>
  </si>
  <si>
    <t>All provisionSwindonThe quality of leadership and management</t>
  </si>
  <si>
    <t>All provisionTamesideOverall effectiveness: the quality and standards of the provision</t>
  </si>
  <si>
    <t>All provisionTamesideThe contribution of the provision to the wellbeing of children</t>
  </si>
  <si>
    <t>All provisionTamesideThe quality of leadership and management</t>
  </si>
  <si>
    <t>All provisionTelford and WrekinOverall effectiveness: the quality and standards of the provision</t>
  </si>
  <si>
    <t>All provisionTelford and WrekinThe contribution of the provision to the wellbeing of children</t>
  </si>
  <si>
    <t>All provisionTelford and WrekinThe quality of leadership and management</t>
  </si>
  <si>
    <t>All provisionThurrockOverall effectiveness: the quality and standards of the provision</t>
  </si>
  <si>
    <t>All provisionThurrockThe contribution of the provision to the wellbeing of children</t>
  </si>
  <si>
    <t>All provisionThurrockThe quality of leadership and management</t>
  </si>
  <si>
    <t>All provisionTorbayOverall effectiveness: the quality and standards of the provision</t>
  </si>
  <si>
    <t>All provisionTorbayThe contribution of the provision to the wellbeing of children</t>
  </si>
  <si>
    <t>All provisionTorbayThe quality of leadership and management</t>
  </si>
  <si>
    <t>All provisionTower HamletsOverall effectiveness: the quality and standards of the provision</t>
  </si>
  <si>
    <t>All provisionTower HamletsThe contribution of the provision to the wellbeing of children</t>
  </si>
  <si>
    <t>All provisionTower HamletsThe quality of leadership and management</t>
  </si>
  <si>
    <t>All provisionTraffordOverall effectiveness: the quality and standards of the provision</t>
  </si>
  <si>
    <t>All provisionTraffordThe contribution of the provision to the wellbeing of children</t>
  </si>
  <si>
    <t>All provisionTraffordThe quality of leadership and management</t>
  </si>
  <si>
    <t>All provisionWakefieldOverall effectiveness: the quality and standards of the provision</t>
  </si>
  <si>
    <t>All provisionWakefieldThe contribution of the provision to the wellbeing of children</t>
  </si>
  <si>
    <t>All provisionWakefieldThe quality of leadership and management</t>
  </si>
  <si>
    <t>All provisionWalsallOverall effectiveness: the quality and standards of the provision</t>
  </si>
  <si>
    <t>All provisionWalsallThe contribution of the provision to the wellbeing of children</t>
  </si>
  <si>
    <t>All provisionWalsallThe quality of leadership and management</t>
  </si>
  <si>
    <t>All provisionWaltham ForestOverall effectiveness: the quality and standards of the provision</t>
  </si>
  <si>
    <t>All provisionWaltham ForestThe contribution of the provision to the wellbeing of children</t>
  </si>
  <si>
    <t>All provisionWaltham ForestThe quality of leadership and management</t>
  </si>
  <si>
    <t>All provisionWandsworthOverall effectiveness: the quality and standards of the provision</t>
  </si>
  <si>
    <t>All provisionWandsworthThe contribution of the provision to the wellbeing of children</t>
  </si>
  <si>
    <t>All provisionWandsworthThe quality of leadership and management</t>
  </si>
  <si>
    <t>All provisionWarringtonOverall effectiveness: the quality and standards of the provision</t>
  </si>
  <si>
    <t>All provisionWarringtonThe contribution of the provision to the wellbeing of children</t>
  </si>
  <si>
    <t>All provisionWarringtonThe quality of leadership and management</t>
  </si>
  <si>
    <t>All provisionWarwickshireOverall effectiveness: the quality and standards of the provision</t>
  </si>
  <si>
    <t>All provisionWarwickshireThe contribution of the provision to the wellbeing of children</t>
  </si>
  <si>
    <t>All provisionWarwickshireThe quality of leadership and management</t>
  </si>
  <si>
    <t>All provisionWest BerkshireOverall effectiveness: the quality and standards of the provision</t>
  </si>
  <si>
    <t>All provisionWest BerkshireThe contribution of the provision to the wellbeing of children</t>
  </si>
  <si>
    <t>All provisionWest BerkshireThe quality of leadership and management</t>
  </si>
  <si>
    <t>All provisionWest SussexOverall effectiveness: the quality and standards of the provision</t>
  </si>
  <si>
    <t>All provisionWest SussexThe contribution of the provision to the wellbeing of children</t>
  </si>
  <si>
    <t>All provisionWest SussexThe quality of leadership and management</t>
  </si>
  <si>
    <t>All provisionWestminsterOverall effectiveness: the quality and standards of the provision</t>
  </si>
  <si>
    <t>All provisionWestminsterThe contribution of the provision to the wellbeing of children</t>
  </si>
  <si>
    <t>All provisionWestminsterThe quality of leadership and management</t>
  </si>
  <si>
    <t>All provisionWiganOverall effectiveness: the quality and standards of the provision</t>
  </si>
  <si>
    <t>All provisionWiganThe contribution of the provision to the wellbeing of children</t>
  </si>
  <si>
    <t>All provisionWiganThe quality of leadership and management</t>
  </si>
  <si>
    <t>All provisionWiltshireOverall effectiveness: the quality and standards of the provision</t>
  </si>
  <si>
    <t>All provisionWiltshireThe contribution of the provision to the wellbeing of children</t>
  </si>
  <si>
    <t>All provisionWiltshireThe quality of leadership and management</t>
  </si>
  <si>
    <t>All provisionWindsor and MaidenheadOverall effectiveness: the quality and standards of the provision</t>
  </si>
  <si>
    <t>All provisionWindsor and MaidenheadThe contribution of the provision to the wellbeing of children</t>
  </si>
  <si>
    <t>All provisionWindsor and MaidenheadThe quality of leadership and management</t>
  </si>
  <si>
    <t>All provisionWirralOverall effectiveness: the quality and standards of the provision</t>
  </si>
  <si>
    <t>All provisionWirralThe contribution of the provision to the wellbeing of children</t>
  </si>
  <si>
    <t>All provisionWirralThe quality of leadership and management</t>
  </si>
  <si>
    <t>All provisionWokinghamOverall effectiveness: the quality and standards of the provision</t>
  </si>
  <si>
    <t>All provisionWokinghamThe contribution of the provision to the wellbeing of children</t>
  </si>
  <si>
    <t>All provisionWokinghamThe quality of leadership and management</t>
  </si>
  <si>
    <t>All provisionWolverhamptonOverall effectiveness: the quality and standards of the provision</t>
  </si>
  <si>
    <t>All provisionWolverhamptonThe contribution of the provision to the wellbeing of children</t>
  </si>
  <si>
    <t>All provisionWolverhamptonThe quality of leadership and management</t>
  </si>
  <si>
    <t>All provisionWorcestershireOverall effectiveness: the quality and standards of the provision</t>
  </si>
  <si>
    <t>All provisionWorcestershireThe contribution of the provision to the wellbeing of children</t>
  </si>
  <si>
    <t>All provisionWorcestershireThe quality of leadership and management</t>
  </si>
  <si>
    <t>All provisionYorkOverall effectiveness: the quality and standards of the provision</t>
  </si>
  <si>
    <t>All provisionYorkThe contribution of the provision to the wellbeing of children</t>
  </si>
  <si>
    <t>All provisionYorkThe quality of leadership and management</t>
  </si>
  <si>
    <t>Childcare on Domestic PremisesBrentOverall effectiveness: the quality and standards of the provision</t>
  </si>
  <si>
    <t>Childcare on Domestic PremisesBrentThe contribution of the provision to the wellbeing of children</t>
  </si>
  <si>
    <t>Childcare on Domestic PremisesBrentThe quality of leadership and management</t>
  </si>
  <si>
    <t>Childcare on Domestic PremisesCroydonOverall effectiveness: the quality and standards of the provision</t>
  </si>
  <si>
    <t>Childcare on Domestic PremisesCroydonThe contribution of the provision to the wellbeing of children</t>
  </si>
  <si>
    <t>Childcare on Domestic PremisesCroydonThe quality of leadership and management</t>
  </si>
  <si>
    <t>Childcare on Domestic PremisesDevonOverall effectiveness: the quality and standards of the provision</t>
  </si>
  <si>
    <t>Childcare on Domestic PremisesDevonThe contribution of the provision to the wellbeing of children</t>
  </si>
  <si>
    <t>Childcare on Domestic PremisesDevonThe quality of leadership and management</t>
  </si>
  <si>
    <t>Childcare on Domestic PremisesHertfordshireOverall effectiveness: the quality and standards of the provision</t>
  </si>
  <si>
    <t>Childcare on Domestic PremisesHertfordshireThe contribution of the provision to the wellbeing of children</t>
  </si>
  <si>
    <t>Childcare on Domestic PremisesHertfordshireThe quality of leadership and management</t>
  </si>
  <si>
    <t>Childcare on Domestic PremisesLambethOverall effectiveness: the quality and standards of the provision</t>
  </si>
  <si>
    <t>Childcare on Domestic PremisesLambethThe contribution of the provision to the wellbeing of children</t>
  </si>
  <si>
    <t>Childcare on Domestic PremisesLambethThe quality of leadership and management</t>
  </si>
  <si>
    <t>Childcare on Domestic PremisesManchesterOverall effectiveness: the quality and standards of the provision</t>
  </si>
  <si>
    <t>Childcare on Domestic PremisesManchesterThe contribution of the provision to the wellbeing of children</t>
  </si>
  <si>
    <t>Childcare on Domestic PremisesManchesterThe quality of leadership and management</t>
  </si>
  <si>
    <t>Childcare on Domestic PremisesSomersetOverall effectiveness: the quality and standards of the provision</t>
  </si>
  <si>
    <t>Childcare on Domestic PremisesSomersetThe contribution of the provision to the wellbeing of children</t>
  </si>
  <si>
    <t>Childcare on Domestic PremisesSomersetThe quality of leadership and management</t>
  </si>
  <si>
    <t>Childcare on Domestic PremisesSurreyOverall effectiveness: the quality and standards of the provision</t>
  </si>
  <si>
    <t>Childcare on Domestic PremisesSurreyThe contribution of the provision to the wellbeing of children</t>
  </si>
  <si>
    <t>Childcare on Domestic PremisesSurreyThe quality of leadership and management</t>
  </si>
  <si>
    <t>Childcare on Non-Domestic PremisesBarking and DagenhamOverall effectiveness: the quality and standards of the provision</t>
  </si>
  <si>
    <t>Childcare on Non-Domestic PremisesBarking and DagenhamThe contribution of the provision to the wellbeing of children</t>
  </si>
  <si>
    <t>Childcare on Non-Domestic PremisesBarking and DagenhamThe quality of leadership and management</t>
  </si>
  <si>
    <t>Childcare on Non-Domestic PremisesBarnetOverall effectiveness: the quality and standards of the provision</t>
  </si>
  <si>
    <t>Childcare on Non-Domestic PremisesBarnetThe contribution of the provision to the wellbeing of children</t>
  </si>
  <si>
    <t>Childcare on Non-Domestic PremisesBarnetThe quality of leadership and management</t>
  </si>
  <si>
    <t>Childcare on Non-Domestic PremisesBarnsleyOverall effectiveness: the quality and standards of the provision</t>
  </si>
  <si>
    <t>Childcare on Non-Domestic PremisesBarnsleyThe contribution of the provision to the wellbeing of children</t>
  </si>
  <si>
    <t>Childcare on Non-Domestic PremisesBarnsleyThe quality of leadership and management</t>
  </si>
  <si>
    <t>Childcare on Non-Domestic PremisesBath and North East SomersetOverall effectiveness: the quality and standards of the provision</t>
  </si>
  <si>
    <t>Childcare on Non-Domestic PremisesBath and North East SomersetThe contribution of the provision to the wellbeing of children</t>
  </si>
  <si>
    <t>Childcare on Non-Domestic PremisesBath and North East SomersetThe quality of leadership and management</t>
  </si>
  <si>
    <t>Childcare on Non-Domestic PremisesBedfordOverall effectiveness: the quality and standards of the provision</t>
  </si>
  <si>
    <t>Childcare on Non-Domestic PremisesBedfordThe contribution of the provision to the wellbeing of children</t>
  </si>
  <si>
    <t>Childcare on Non-Domestic PremisesBedfordThe quality of leadership and management</t>
  </si>
  <si>
    <t>Childcare on Non-Domestic PremisesBexleyOverall effectiveness: the quality and standards of the provision</t>
  </si>
  <si>
    <t>Childcare on Non-Domestic PremisesBexleyThe contribution of the provision to the wellbeing of children</t>
  </si>
  <si>
    <t>Childcare on Non-Domestic PremisesBexleyThe quality of leadership and management</t>
  </si>
  <si>
    <t>Childcare on Non-Domestic PremisesBirminghamOverall effectiveness: the quality and standards of the provision</t>
  </si>
  <si>
    <t>Childcare on Non-Domestic PremisesBirminghamThe contribution of the provision to the wellbeing of children</t>
  </si>
  <si>
    <t>Childcare on Non-Domestic PremisesBirminghamThe quality of leadership and management</t>
  </si>
  <si>
    <t>Childcare on Non-Domestic PremisesBlackburn with DarwenOverall effectiveness: the quality and standards of the provision</t>
  </si>
  <si>
    <t>Childcare on Non-Domestic PremisesBlackburn with DarwenThe contribution of the provision to the wellbeing of children</t>
  </si>
  <si>
    <t>Childcare on Non-Domestic PremisesBlackburn with DarwenThe quality of leadership and management</t>
  </si>
  <si>
    <t>Childcare on Non-Domestic PremisesBlackpoolOverall effectiveness: the quality and standards of the provision</t>
  </si>
  <si>
    <t>Childcare on Non-Domestic PremisesBlackpoolThe contribution of the provision to the wellbeing of children</t>
  </si>
  <si>
    <t>Childcare on Non-Domestic PremisesBlackpoolThe quality of leadership and management</t>
  </si>
  <si>
    <t>Childcare on Non-Domestic PremisesBoltonOverall effectiveness: the quality and standards of the provision</t>
  </si>
  <si>
    <t>Childcare on Non-Domestic PremisesBoltonThe contribution of the provision to the wellbeing of children</t>
  </si>
  <si>
    <t>Childcare on Non-Domestic PremisesBoltonThe quality of leadership and management</t>
  </si>
  <si>
    <t>Childcare on Non-Domestic PremisesBournemouthOverall effectiveness: the quality and standards of the provision</t>
  </si>
  <si>
    <t>Childcare on Non-Domestic PremisesBournemouthThe contribution of the provision to the wellbeing of children</t>
  </si>
  <si>
    <t>Childcare on Non-Domestic PremisesBournemouthThe quality of leadership and management</t>
  </si>
  <si>
    <t>Childcare on Non-Domestic PremisesBracknell ForestOverall effectiveness: the quality and standards of the provision</t>
  </si>
  <si>
    <t>Childcare on Non-Domestic PremisesBracknell ForestThe contribution of the provision to the wellbeing of children</t>
  </si>
  <si>
    <t>Childcare on Non-Domestic PremisesBracknell ForestThe quality of leadership and management</t>
  </si>
  <si>
    <t>Childcare on Non-Domestic PremisesBradfordOverall effectiveness: the quality and standards of the provision</t>
  </si>
  <si>
    <t>Childcare on Non-Domestic PremisesBradfordThe contribution of the provision to the wellbeing of children</t>
  </si>
  <si>
    <t>Childcare on Non-Domestic PremisesBradfordThe quality of leadership and management</t>
  </si>
  <si>
    <t>Childcare on Non-Domestic PremisesBrentOverall effectiveness: the quality and standards of the provision</t>
  </si>
  <si>
    <t>Childcare on Non-Domestic PremisesBrentThe contribution of the provision to the wellbeing of children</t>
  </si>
  <si>
    <t>Childcare on Non-Domestic PremisesBrentThe quality of leadership and management</t>
  </si>
  <si>
    <t>Childcare on Non-Domestic PremisesBrighton and HoveOverall effectiveness: the quality and standards of the provision</t>
  </si>
  <si>
    <t>Childcare on Non-Domestic PremisesBrighton and HoveThe contribution of the provision to the wellbeing of children</t>
  </si>
  <si>
    <t>Childcare on Non-Domestic PremisesBrighton and HoveThe quality of leadership and management</t>
  </si>
  <si>
    <t>Childcare on Non-Domestic PremisesBristolOverall effectiveness: the quality and standards of the provision</t>
  </si>
  <si>
    <t>Childcare on Non-Domestic PremisesBristolThe contribution of the provision to the wellbeing of children</t>
  </si>
  <si>
    <t>Childcare on Non-Domestic PremisesBristolThe quality of leadership and management</t>
  </si>
  <si>
    <t>Childcare on Non-Domestic PremisesBromleyOverall effectiveness: the quality and standards of the provision</t>
  </si>
  <si>
    <t>Childcare on Non-Domestic PremisesBromleyThe contribution of the provision to the wellbeing of children</t>
  </si>
  <si>
    <t>Childcare on Non-Domestic PremisesBromleyThe quality of leadership and management</t>
  </si>
  <si>
    <t>Childcare on Non-Domestic PremisesBuckinghamshireOverall effectiveness: the quality and standards of the provision</t>
  </si>
  <si>
    <t>Childcare on Non-Domestic PremisesBuckinghamshireThe contribution of the provision to the wellbeing of children</t>
  </si>
  <si>
    <t>Childcare on Non-Domestic PremisesBuckinghamshireThe quality of leadership and management</t>
  </si>
  <si>
    <t>Childcare on Non-Domestic PremisesBuryOverall effectiveness: the quality and standards of the provision</t>
  </si>
  <si>
    <t>Childcare on Non-Domestic PremisesBuryThe contribution of the provision to the wellbeing of children</t>
  </si>
  <si>
    <t>Childcare on Non-Domestic PremisesBuryThe quality of leadership and management</t>
  </si>
  <si>
    <t>Childcare on Non-Domestic PremisesCalderdaleOverall effectiveness: the quality and standards of the provision</t>
  </si>
  <si>
    <t>Childcare on Non-Domestic PremisesCalderdaleThe contribution of the provision to the wellbeing of children</t>
  </si>
  <si>
    <t>Childcare on Non-Domestic PremisesCalderdaleThe quality of leadership and management</t>
  </si>
  <si>
    <t>Childcare on Non-Domestic PremisesCambridgeshireOverall effectiveness: the quality and standards of the provision</t>
  </si>
  <si>
    <t>Childcare on Non-Domestic PremisesCambridgeshireThe contribution of the provision to the wellbeing of children</t>
  </si>
  <si>
    <t>Childcare on Non-Domestic PremisesCambridgeshireThe quality of leadership and management</t>
  </si>
  <si>
    <t>Childcare on Non-Domestic PremisesCamdenOverall effectiveness: the quality and standards of the provision</t>
  </si>
  <si>
    <t>Childcare on Non-Domestic PremisesCamdenThe contribution of the provision to the wellbeing of children</t>
  </si>
  <si>
    <t>Childcare on Non-Domestic PremisesCamdenThe quality of leadership and management</t>
  </si>
  <si>
    <t>Childcare on Non-Domestic PremisesCentral BedfordshireOverall effectiveness: the quality and standards of the provision</t>
  </si>
  <si>
    <t>Childcare on Non-Domestic PremisesCentral BedfordshireThe contribution of the provision to the wellbeing of children</t>
  </si>
  <si>
    <t>Childcare on Non-Domestic PremisesCentral BedfordshireThe quality of leadership and management</t>
  </si>
  <si>
    <t>Childcare on Non-Domestic PremisesCheshire EastOverall effectiveness: the quality and standards of the provision</t>
  </si>
  <si>
    <t>Childcare on Non-Domestic PremisesCheshire EastThe contribution of the provision to the wellbeing of children</t>
  </si>
  <si>
    <t>Childcare on Non-Domestic PremisesCheshire EastThe quality of leadership and management</t>
  </si>
  <si>
    <t>Childcare on Non-Domestic PremisesCheshire West and ChesterOverall effectiveness: the quality and standards of the provision</t>
  </si>
  <si>
    <t>Childcare on Non-Domestic PremisesCheshire West and ChesterThe contribution of the provision to the wellbeing of children</t>
  </si>
  <si>
    <t>Childcare on Non-Domestic PremisesCheshire West and ChesterThe quality of leadership and management</t>
  </si>
  <si>
    <t>Childcare on Non-Domestic PremisesCornwallOverall effectiveness: the quality and standards of the provision</t>
  </si>
  <si>
    <t>Childcare on Non-Domestic PremisesCornwallThe contribution of the provision to the wellbeing of children</t>
  </si>
  <si>
    <t>Childcare on Non-Domestic PremisesCornwallThe quality of leadership and management</t>
  </si>
  <si>
    <t>Childcare on Non-Domestic PremisesCoventryOverall effectiveness: the quality and standards of the provision</t>
  </si>
  <si>
    <t>Childcare on Non-Domestic PremisesCoventryThe contribution of the provision to the wellbeing of children</t>
  </si>
  <si>
    <t>Childcare on Non-Domestic PremisesCoventryThe quality of leadership and management</t>
  </si>
  <si>
    <t>Childcare on Non-Domestic PremisesCroydonOverall effectiveness: the quality and standards of the provision</t>
  </si>
  <si>
    <t>Childcare on Non-Domestic PremisesCroydonThe contribution of the provision to the wellbeing of children</t>
  </si>
  <si>
    <t>Childcare on Non-Domestic PremisesCroydonThe quality of leadership and management</t>
  </si>
  <si>
    <t>Childcare on Non-Domestic PremisesCumbriaOverall effectiveness: the quality and standards of the provision</t>
  </si>
  <si>
    <t>Childcare on Non-Domestic PremisesCumbriaThe contribution of the provision to the wellbeing of children</t>
  </si>
  <si>
    <t>Childcare on Non-Domestic PremisesCumbriaThe quality of leadership and management</t>
  </si>
  <si>
    <t>Childcare on Non-Domestic PremisesDarlingtonOverall effectiveness: the quality and standards of the provision</t>
  </si>
  <si>
    <t>Childcare on Non-Domestic PremisesDarlingtonThe contribution of the provision to the wellbeing of children</t>
  </si>
  <si>
    <t>Childcare on Non-Domestic PremisesDarlingtonThe quality of leadership and management</t>
  </si>
  <si>
    <t>Childcare on Non-Domestic PremisesDerbyOverall effectiveness: the quality and standards of the provision</t>
  </si>
  <si>
    <t>Childcare on Non-Domestic PremisesDerbyThe contribution of the provision to the wellbeing of children</t>
  </si>
  <si>
    <t>Childcare on Non-Domestic PremisesDerbyThe quality of leadership and management</t>
  </si>
  <si>
    <t>Childcare on Non-Domestic PremisesDerbyshireOverall effectiveness: the quality and standards of the provision</t>
  </si>
  <si>
    <t>Childcare on Non-Domestic PremisesDerbyshireThe contribution of the provision to the wellbeing of children</t>
  </si>
  <si>
    <t>Childcare on Non-Domestic PremisesDerbyshireThe quality of leadership and management</t>
  </si>
  <si>
    <t>Childcare on Non-Domestic PremisesDevonOverall effectiveness: the quality and standards of the provision</t>
  </si>
  <si>
    <t>Childcare on Non-Domestic PremisesDevonThe contribution of the provision to the wellbeing of children</t>
  </si>
  <si>
    <t>Childcare on Non-Domestic PremisesDevonThe quality of leadership and management</t>
  </si>
  <si>
    <t>Childcare on Non-Domestic PremisesDoncasterOverall effectiveness: the quality and standards of the provision</t>
  </si>
  <si>
    <t>Childcare on Non-Domestic PremisesDoncasterThe contribution of the provision to the wellbeing of children</t>
  </si>
  <si>
    <t>Childcare on Non-Domestic PremisesDoncasterThe quality of leadership and management</t>
  </si>
  <si>
    <t>Childcare on Non-Domestic PremisesDorsetOverall effectiveness: the quality and standards of the provision</t>
  </si>
  <si>
    <t>Childcare on Non-Domestic PremisesDorsetThe contribution of the provision to the wellbeing of children</t>
  </si>
  <si>
    <t>Childcare on Non-Domestic PremisesDorsetThe quality of leadership and management</t>
  </si>
  <si>
    <t>Childcare on Non-Domestic PremisesDudleyOverall effectiveness: the quality and standards of the provision</t>
  </si>
  <si>
    <t>Childcare on Non-Domestic PremisesDudleyThe contribution of the provision to the wellbeing of children</t>
  </si>
  <si>
    <t>Childcare on Non-Domestic PremisesDudleyThe quality of leadership and management</t>
  </si>
  <si>
    <t>Childcare on Non-Domestic PremisesDurhamOverall effectiveness: the quality and standards of the provision</t>
  </si>
  <si>
    <t>Childcare on Non-Domestic PremisesDurhamThe contribution of the provision to the wellbeing of children</t>
  </si>
  <si>
    <t>Childcare on Non-Domestic PremisesDurhamThe quality of leadership and management</t>
  </si>
  <si>
    <t>Childcare on Non-Domestic PremisesEalingOverall effectiveness: the quality and standards of the provision</t>
  </si>
  <si>
    <t>Childcare on Non-Domestic PremisesEalingThe contribution of the provision to the wellbeing of children</t>
  </si>
  <si>
    <t>Childcare on Non-Domestic PremisesEalingThe quality of leadership and management</t>
  </si>
  <si>
    <t>Childcare on Non-Domestic PremisesEast Riding of YorkshireOverall effectiveness: the quality and standards of the provision</t>
  </si>
  <si>
    <t>Childcare on Non-Domestic PremisesEast Riding of YorkshireThe contribution of the provision to the wellbeing of children</t>
  </si>
  <si>
    <t>Childcare on Non-Domestic PremisesEast Riding of YorkshireThe quality of leadership and management</t>
  </si>
  <si>
    <t>Childcare on Non-Domestic PremisesEast SussexOverall effectiveness: the quality and standards of the provision</t>
  </si>
  <si>
    <t>Childcare on Non-Domestic PremisesEast SussexThe contribution of the provision to the wellbeing of children</t>
  </si>
  <si>
    <t>Childcare on Non-Domestic PremisesEast SussexThe quality of leadership and management</t>
  </si>
  <si>
    <t>Childcare on Non-Domestic PremisesEnfieldOverall effectiveness: the quality and standards of the provision</t>
  </si>
  <si>
    <t>Childcare on Non-Domestic PremisesEnfieldThe contribution of the provision to the wellbeing of children</t>
  </si>
  <si>
    <t>Childcare on Non-Domestic PremisesEnfieldThe quality of leadership and management</t>
  </si>
  <si>
    <t>Childcare on Non-Domestic PremisesEssexOverall effectiveness: the quality and standards of the provision</t>
  </si>
  <si>
    <t>Childcare on Non-Domestic PremisesEssexThe contribution of the provision to the wellbeing of children</t>
  </si>
  <si>
    <t>Childcare on Non-Domestic PremisesEssexThe quality of leadership and management</t>
  </si>
  <si>
    <t>Childcare on Non-Domestic PremisesGatesheadOverall effectiveness: the quality and standards of the provision</t>
  </si>
  <si>
    <t>Childcare on Non-Domestic PremisesGatesheadThe contribution of the provision to the wellbeing of children</t>
  </si>
  <si>
    <t>Childcare on Non-Domestic PremisesGatesheadThe quality of leadership and management</t>
  </si>
  <si>
    <t>Childcare on Non-Domestic PremisesGloucestershireOverall effectiveness: the quality and standards of the provision</t>
  </si>
  <si>
    <t>Childcare on Non-Domestic PremisesGloucestershireThe contribution of the provision to the wellbeing of children</t>
  </si>
  <si>
    <t>Childcare on Non-Domestic PremisesGloucestershireThe quality of leadership and management</t>
  </si>
  <si>
    <t>Childcare on Non-Domestic PremisesGreenwichOverall effectiveness: the quality and standards of the provision</t>
  </si>
  <si>
    <t>Childcare on Non-Domestic PremisesGreenwichThe contribution of the provision to the wellbeing of children</t>
  </si>
  <si>
    <t>Childcare on Non-Domestic PremisesGreenwichThe quality of leadership and management</t>
  </si>
  <si>
    <t>Childcare on Non-Domestic PremisesHackneyOverall effectiveness: the quality and standards of the provision</t>
  </si>
  <si>
    <t>Childcare on Non-Domestic PremisesHackneyThe contribution of the provision to the wellbeing of children</t>
  </si>
  <si>
    <t>Childcare on Non-Domestic PremisesHackneyThe quality of leadership and management</t>
  </si>
  <si>
    <t>Childcare on Non-Domestic PremisesHaltonOverall effectiveness: the quality and standards of the provision</t>
  </si>
  <si>
    <t>Childcare on Non-Domestic PremisesHaltonThe contribution of the provision to the wellbeing of children</t>
  </si>
  <si>
    <t>Childcare on Non-Domestic PremisesHaltonThe quality of leadership and management</t>
  </si>
  <si>
    <t>Childcare on Non-Domestic PremisesHammersmith and FulhamOverall effectiveness: the quality and standards of the provision</t>
  </si>
  <si>
    <t>Childcare on Non-Domestic PremisesHammersmith and FulhamThe contribution of the provision to the wellbeing of children</t>
  </si>
  <si>
    <t>Childcare on Non-Domestic PremisesHammersmith and FulhamThe quality of leadership and management</t>
  </si>
  <si>
    <t>Childcare on Non-Domestic PremisesHampshireOverall effectiveness: the quality and standards of the provision</t>
  </si>
  <si>
    <t>Childcare on Non-Domestic PremisesHampshireThe contribution of the provision to the wellbeing of children</t>
  </si>
  <si>
    <t>Childcare on Non-Domestic PremisesHampshireThe quality of leadership and management</t>
  </si>
  <si>
    <t>Childcare on Non-Domestic PremisesHaringeyOverall effectiveness: the quality and standards of the provision</t>
  </si>
  <si>
    <t>Childcare on Non-Domestic PremisesHaringeyThe contribution of the provision to the wellbeing of children</t>
  </si>
  <si>
    <t>Childcare on Non-Domestic PremisesHaringeyThe quality of leadership and management</t>
  </si>
  <si>
    <t>Childcare on Non-Domestic PremisesHarrowOverall effectiveness: the quality and standards of the provision</t>
  </si>
  <si>
    <t>Childcare on Non-Domestic PremisesHarrowThe contribution of the provision to the wellbeing of children</t>
  </si>
  <si>
    <t>Childcare on Non-Domestic PremisesHarrowThe quality of leadership and management</t>
  </si>
  <si>
    <t>Childcare on Non-Domestic PremisesHaveringOverall effectiveness: the quality and standards of the provision</t>
  </si>
  <si>
    <t>Childcare on Non-Domestic PremisesHaveringThe contribution of the provision to the wellbeing of children</t>
  </si>
  <si>
    <t>Childcare on Non-Domestic PremisesHaveringThe quality of leadership and management</t>
  </si>
  <si>
    <t>Childcare on Non-Domestic PremisesHerefordshireOverall effectiveness: the quality and standards of the provision</t>
  </si>
  <si>
    <t>Childcare on Non-Domestic PremisesHerefordshireThe contribution of the provision to the wellbeing of children</t>
  </si>
  <si>
    <t>Childcare on Non-Domestic PremisesHerefordshireThe quality of leadership and management</t>
  </si>
  <si>
    <t>Childcare on Non-Domestic PremisesHertfordshireOverall effectiveness: the quality and standards of the provision</t>
  </si>
  <si>
    <t>Childcare on Non-Domestic PremisesHertfordshireThe contribution of the provision to the wellbeing of children</t>
  </si>
  <si>
    <t>Childcare on Non-Domestic PremisesHertfordshireThe quality of leadership and management</t>
  </si>
  <si>
    <t>Childcare on Non-Domestic PremisesHillingdonOverall effectiveness: the quality and standards of the provision</t>
  </si>
  <si>
    <t>Childcare on Non-Domestic PremisesHillingdonThe contribution of the provision to the wellbeing of children</t>
  </si>
  <si>
    <t>Childcare on Non-Domestic PremisesHillingdonThe quality of leadership and management</t>
  </si>
  <si>
    <t>Childcare on Non-Domestic PremisesHounslowOverall effectiveness: the quality and standards of the provision</t>
  </si>
  <si>
    <t>Childcare on Non-Domestic PremisesHounslowThe contribution of the provision to the wellbeing of children</t>
  </si>
  <si>
    <t>Childcare on Non-Domestic PremisesHounslowThe quality of leadership and management</t>
  </si>
  <si>
    <t>Childcare on Non-Domestic PremisesIsle of WightOverall effectiveness: the quality and standards of the provision</t>
  </si>
  <si>
    <t>Childcare on Non-Domestic PremisesIsle of WightThe contribution of the provision to the wellbeing of children</t>
  </si>
  <si>
    <t>Childcare on Non-Domestic PremisesIsle of WightThe quality of leadership and management</t>
  </si>
  <si>
    <t>Childcare on Non-Domestic PremisesIslingtonOverall effectiveness: the quality and standards of the provision</t>
  </si>
  <si>
    <t>Childcare on Non-Domestic PremisesIslingtonThe contribution of the provision to the wellbeing of children</t>
  </si>
  <si>
    <t>Childcare on Non-Domestic PremisesIslingtonThe quality of leadership and management</t>
  </si>
  <si>
    <t>Childcare on Non-Domestic PremisesKensington and ChelseaOverall effectiveness: the quality and standards of the provision</t>
  </si>
  <si>
    <t>Childcare on Non-Domestic PremisesKensington and ChelseaThe contribution of the provision to the wellbeing of children</t>
  </si>
  <si>
    <t>Childcare on Non-Domestic PremisesKensington and ChelseaThe quality of leadership and management</t>
  </si>
  <si>
    <t>Childcare on Non-Domestic PremisesKentOverall effectiveness: the quality and standards of the provision</t>
  </si>
  <si>
    <t>Childcare on Non-Domestic PremisesKentThe contribution of the provision to the wellbeing of children</t>
  </si>
  <si>
    <t>Childcare on Non-Domestic PremisesKentThe quality of leadership and management</t>
  </si>
  <si>
    <t>Childcare on Non-Domestic PremisesKingston upon HullOverall effectiveness: the quality and standards of the provision</t>
  </si>
  <si>
    <t>Childcare on Non-Domestic PremisesKingston upon HullThe contribution of the provision to the wellbeing of children</t>
  </si>
  <si>
    <t>Childcare on Non-Domestic PremisesKingston upon HullThe quality of leadership and management</t>
  </si>
  <si>
    <t>Childcare on Non-Domestic PremisesKingston upon ThamesOverall effectiveness: the quality and standards of the provision</t>
  </si>
  <si>
    <t>Childcare on Non-Domestic PremisesKingston upon ThamesThe contribution of the provision to the wellbeing of children</t>
  </si>
  <si>
    <t>Childcare on Non-Domestic PremisesKingston upon ThamesThe quality of leadership and management</t>
  </si>
  <si>
    <t>Childcare on Non-Domestic PremisesKirkleesOverall effectiveness: the quality and standards of the provision</t>
  </si>
  <si>
    <t>Childcare on Non-Domestic PremisesKirkleesThe contribution of the provision to the wellbeing of children</t>
  </si>
  <si>
    <t>Childcare on Non-Domestic PremisesKirkleesThe quality of leadership and management</t>
  </si>
  <si>
    <t>Childcare on Non-Domestic PremisesKnowsleyOverall effectiveness: the quality and standards of the provision</t>
  </si>
  <si>
    <t>Childcare on Non-Domestic PremisesKnowsleyThe contribution of the provision to the wellbeing of children</t>
  </si>
  <si>
    <t>Childcare on Non-Domestic PremisesKnowsleyThe quality of leadership and management</t>
  </si>
  <si>
    <t>Childcare on Non-Domestic PremisesLambethOverall effectiveness: the quality and standards of the provision</t>
  </si>
  <si>
    <t>Childcare on Non-Domestic PremisesLambethThe contribution of the provision to the wellbeing of children</t>
  </si>
  <si>
    <t>Childcare on Non-Domestic PremisesLambethThe quality of leadership and management</t>
  </si>
  <si>
    <t>Childcare on Non-Domestic PremisesLancashireOverall effectiveness: the quality and standards of the provision</t>
  </si>
  <si>
    <t>Childcare on Non-Domestic PremisesLancashireThe contribution of the provision to the wellbeing of children</t>
  </si>
  <si>
    <t>Childcare on Non-Domestic PremisesLancashireThe quality of leadership and management</t>
  </si>
  <si>
    <t>Childcare on Non-Domestic PremisesLeedsOverall effectiveness: the quality and standards of the provision</t>
  </si>
  <si>
    <t>Childcare on Non-Domestic PremisesLeedsThe contribution of the provision to the wellbeing of children</t>
  </si>
  <si>
    <t>Childcare on Non-Domestic PremisesLeedsThe quality of leadership and management</t>
  </si>
  <si>
    <t>Childcare on Non-Domestic PremisesLeicesterOverall effectiveness: the quality and standards of the provision</t>
  </si>
  <si>
    <t>Childcare on Non-Domestic PremisesLeicesterThe contribution of the provision to the wellbeing of children</t>
  </si>
  <si>
    <t>Childcare on Non-Domestic PremisesLeicesterThe quality of leadership and management</t>
  </si>
  <si>
    <t>Childcare on Non-Domestic PremisesLeicestershireOverall effectiveness: the quality and standards of the provision</t>
  </si>
  <si>
    <t>Childcare on Non-Domestic PremisesLeicestershireThe contribution of the provision to the wellbeing of children</t>
  </si>
  <si>
    <t>Childcare on Non-Domestic PremisesLeicestershireThe quality of leadership and management</t>
  </si>
  <si>
    <t>Childcare on Non-Domestic PremisesLewishamOverall effectiveness: the quality and standards of the provision</t>
  </si>
  <si>
    <t>Childcare on Non-Domestic PremisesLewishamThe contribution of the provision to the wellbeing of children</t>
  </si>
  <si>
    <t>Childcare on Non-Domestic PremisesLewishamThe quality of leadership and management</t>
  </si>
  <si>
    <t>Childcare on Non-Domestic PremisesLincolnshireOverall effectiveness: the quality and standards of the provision</t>
  </si>
  <si>
    <t>Childcare on Non-Domestic PremisesLincolnshireThe contribution of the provision to the wellbeing of children</t>
  </si>
  <si>
    <t>Childcare on Non-Domestic PremisesLincolnshireThe quality of leadership and management</t>
  </si>
  <si>
    <t>Childcare on Non-Domestic PremisesLiverpoolOverall effectiveness: the quality and standards of the provision</t>
  </si>
  <si>
    <t>Childcare on Non-Domestic PremisesLiverpoolThe contribution of the provision to the wellbeing of children</t>
  </si>
  <si>
    <t>Childcare on Non-Domestic PremisesLiverpoolThe quality of leadership and management</t>
  </si>
  <si>
    <t>Childcare on Non-Domestic PremisesLutonOverall effectiveness: the quality and standards of the provision</t>
  </si>
  <si>
    <t>Childcare on Non-Domestic PremisesLutonThe contribution of the provision to the wellbeing of children</t>
  </si>
  <si>
    <t>Childcare on Non-Domestic PremisesLutonThe quality of leadership and management</t>
  </si>
  <si>
    <t>Childcare on Non-Domestic PremisesManchesterOverall effectiveness: the quality and standards of the provision</t>
  </si>
  <si>
    <t>Childcare on Non-Domestic PremisesManchesterThe contribution of the provision to the wellbeing of children</t>
  </si>
  <si>
    <t>Childcare on Non-Domestic PremisesManchesterThe quality of leadership and management</t>
  </si>
  <si>
    <t>Childcare on Non-Domestic PremisesMedwayOverall effectiveness: the quality and standards of the provision</t>
  </si>
  <si>
    <t>Childcare on Non-Domestic PremisesMedwayThe contribution of the provision to the wellbeing of children</t>
  </si>
  <si>
    <t>Childcare on Non-Domestic PremisesMedwayThe quality of leadership and management</t>
  </si>
  <si>
    <t>Childcare on Non-Domestic PremisesMertonOverall effectiveness: the quality and standards of the provision</t>
  </si>
  <si>
    <t>Childcare on Non-Domestic PremisesMertonThe contribution of the provision to the wellbeing of children</t>
  </si>
  <si>
    <t>Childcare on Non-Domestic PremisesMertonThe quality of leadership and management</t>
  </si>
  <si>
    <t>Childcare on Non-Domestic PremisesMiddlesbroughOverall effectiveness: the quality and standards of the provision</t>
  </si>
  <si>
    <t>Childcare on Non-Domestic PremisesMiddlesbroughThe contribution of the provision to the wellbeing of children</t>
  </si>
  <si>
    <t>Childcare on Non-Domestic PremisesMiddlesbroughThe quality of leadership and management</t>
  </si>
  <si>
    <t>Childcare on Non-Domestic PremisesMilton KeynesOverall effectiveness: the quality and standards of the provision</t>
  </si>
  <si>
    <t>Childcare on Non-Domestic PremisesMilton KeynesThe contribution of the provision to the wellbeing of children</t>
  </si>
  <si>
    <t>Childcare on Non-Domestic PremisesMilton KeynesThe quality of leadership and management</t>
  </si>
  <si>
    <t>Childcare on Non-Domestic PremisesNewcastle upon TyneOverall effectiveness: the quality and standards of the provision</t>
  </si>
  <si>
    <t>Childcare on Non-Domestic PremisesNewcastle upon TyneThe contribution of the provision to the wellbeing of children</t>
  </si>
  <si>
    <t>Childcare on Non-Domestic PremisesNewcastle upon TyneThe quality of leadership and management</t>
  </si>
  <si>
    <t>Childcare on Non-Domestic PremisesNewhamOverall effectiveness: the quality and standards of the provision</t>
  </si>
  <si>
    <t>Childcare on Non-Domestic PremisesNewhamThe contribution of the provision to the wellbeing of children</t>
  </si>
  <si>
    <t>Childcare on Non-Domestic PremisesNewhamThe quality of leadership and management</t>
  </si>
  <si>
    <t>Childcare on Non-Domestic PremisesNorfolkOverall effectiveness: the quality and standards of the provision</t>
  </si>
  <si>
    <t>Childcare on Non-Domestic PremisesNorfolkThe contribution of the provision to the wellbeing of children</t>
  </si>
  <si>
    <t>Childcare on Non-Domestic PremisesNorfolkThe quality of leadership and management</t>
  </si>
  <si>
    <t>Childcare on Non-Domestic PremisesNorth East LincolnshireOverall effectiveness: the quality and standards of the provision</t>
  </si>
  <si>
    <t>Childcare on Non-Domestic PremisesNorth East LincolnshireThe contribution of the provision to the wellbeing of children</t>
  </si>
  <si>
    <t>Childcare on Non-Domestic PremisesNorth East LincolnshireThe quality of leadership and management</t>
  </si>
  <si>
    <t>Childcare on Non-Domestic PremisesNorth LincolnshireOverall effectiveness: the quality and standards of the provision</t>
  </si>
  <si>
    <t>Childcare on Non-Domestic PremisesNorth LincolnshireThe contribution of the provision to the wellbeing of children</t>
  </si>
  <si>
    <t>Childcare on Non-Domestic PremisesNorth LincolnshireThe quality of leadership and management</t>
  </si>
  <si>
    <t>Childcare on Non-Domestic PremisesNorth SomersetOverall effectiveness: the quality and standards of the provision</t>
  </si>
  <si>
    <t>Childcare on Non-Domestic PremisesNorth SomersetThe contribution of the provision to the wellbeing of children</t>
  </si>
  <si>
    <t>Childcare on Non-Domestic PremisesNorth SomersetThe quality of leadership and management</t>
  </si>
  <si>
    <t>Childcare on Non-Domestic PremisesNorth TynesideOverall effectiveness: the quality and standards of the provision</t>
  </si>
  <si>
    <t>Childcare on Non-Domestic PremisesNorth TynesideThe contribution of the provision to the wellbeing of children</t>
  </si>
  <si>
    <t>Childcare on Non-Domestic PremisesNorth TynesideThe quality of leadership and management</t>
  </si>
  <si>
    <t>Childcare on Non-Domestic PremisesNorth YorkshireOverall effectiveness: the quality and standards of the provision</t>
  </si>
  <si>
    <t>Childcare on Non-Domestic PremisesNorth YorkshireThe contribution of the provision to the wellbeing of children</t>
  </si>
  <si>
    <t>Childcare on Non-Domestic PremisesNorth YorkshireThe quality of leadership and management</t>
  </si>
  <si>
    <t>Childcare on Non-Domestic PremisesNorthamptonshireOverall effectiveness: the quality and standards of the provision</t>
  </si>
  <si>
    <t>Childcare on Non-Domestic PremisesNorthamptonshireThe contribution of the provision to the wellbeing of children</t>
  </si>
  <si>
    <t>Childcare on Non-Domestic PremisesNorthamptonshireThe quality of leadership and management</t>
  </si>
  <si>
    <t>Childcare on Non-Domestic PremisesNorthumberlandOverall effectiveness: the quality and standards of the provision</t>
  </si>
  <si>
    <t>Childcare on Non-Domestic PremisesNorthumberlandThe contribution of the provision to the wellbeing of children</t>
  </si>
  <si>
    <t>Childcare on Non-Domestic PremisesNorthumberlandThe quality of leadership and management</t>
  </si>
  <si>
    <t>Childcare on Non-Domestic PremisesNottinghamOverall effectiveness: the quality and standards of the provision</t>
  </si>
  <si>
    <t>Childcare on Non-Domestic PremisesNottinghamThe contribution of the provision to the wellbeing of children</t>
  </si>
  <si>
    <t>Childcare on Non-Domestic PremisesNottinghamThe quality of leadership and management</t>
  </si>
  <si>
    <t>Childcare on Non-Domestic PremisesNottinghamshireOverall effectiveness: the quality and standards of the provision</t>
  </si>
  <si>
    <t>Childcare on Non-Domestic PremisesNottinghamshireThe contribution of the provision to the wellbeing of children</t>
  </si>
  <si>
    <t>Childcare on Non-Domestic PremisesNottinghamshireThe quality of leadership and management</t>
  </si>
  <si>
    <t>Childcare on Non-Domestic PremisesOldhamOverall effectiveness: the quality and standards of the provision</t>
  </si>
  <si>
    <t>Childcare on Non-Domestic PremisesOldhamThe contribution of the provision to the wellbeing of children</t>
  </si>
  <si>
    <t>Childcare on Non-Domestic PremisesOldhamThe quality of leadership and management</t>
  </si>
  <si>
    <t>Childcare on Non-Domestic PremisesOxfordshireOverall effectiveness: the quality and standards of the provision</t>
  </si>
  <si>
    <t>Childcare on Non-Domestic PremisesOxfordshireThe contribution of the provision to the wellbeing of children</t>
  </si>
  <si>
    <t>Childcare on Non-Domestic PremisesOxfordshireThe quality of leadership and management</t>
  </si>
  <si>
    <t>Childcare on Non-Domestic PremisesPeterboroughOverall effectiveness: the quality and standards of the provision</t>
  </si>
  <si>
    <t>Childcare on Non-Domestic PremisesPeterboroughThe contribution of the provision to the wellbeing of children</t>
  </si>
  <si>
    <t>Childcare on Non-Domestic PremisesPeterboroughThe quality of leadership and management</t>
  </si>
  <si>
    <t>Childcare on Non-Domestic PremisesPlymouthOverall effectiveness: the quality and standards of the provision</t>
  </si>
  <si>
    <t>Childcare on Non-Domestic PremisesPlymouthThe contribution of the provision to the wellbeing of children</t>
  </si>
  <si>
    <t>Childcare on Non-Domestic PremisesPlymouthThe quality of leadership and management</t>
  </si>
  <si>
    <t>Childcare on Non-Domestic PremisesPooleOverall effectiveness: the quality and standards of the provision</t>
  </si>
  <si>
    <t>Childcare on Non-Domestic PremisesPooleThe contribution of the provision to the wellbeing of children</t>
  </si>
  <si>
    <t>Childcare on Non-Domestic PremisesPooleThe quality of leadership and management</t>
  </si>
  <si>
    <t>Childcare on Non-Domestic PremisesPortsmouthOverall effectiveness: the quality and standards of the provision</t>
  </si>
  <si>
    <t>Childcare on Non-Domestic PremisesPortsmouthThe contribution of the provision to the wellbeing of children</t>
  </si>
  <si>
    <t>Childcare on Non-Domestic PremisesPortsmouthThe quality of leadership and management</t>
  </si>
  <si>
    <t>Childcare on Non-Domestic PremisesReadingOverall effectiveness: the quality and standards of the provision</t>
  </si>
  <si>
    <t>Childcare on Non-Domestic PremisesReadingThe contribution of the provision to the wellbeing of children</t>
  </si>
  <si>
    <t>Childcare on Non-Domestic PremisesReadingThe quality of leadership and management</t>
  </si>
  <si>
    <t>Childcare on Non-Domestic PremisesRedbridgeOverall effectiveness: the quality and standards of the provision</t>
  </si>
  <si>
    <t>Childcare on Non-Domestic PremisesRedbridgeThe contribution of the provision to the wellbeing of children</t>
  </si>
  <si>
    <t>Childcare on Non-Domestic PremisesRedbridgeThe quality of leadership and management</t>
  </si>
  <si>
    <t>Childcare on Non-Domestic PremisesRichmond upon ThamesOverall effectiveness: the quality and standards of the provision</t>
  </si>
  <si>
    <t>Childcare on Non-Domestic PremisesRichmond upon ThamesThe contribution of the provision to the wellbeing of children</t>
  </si>
  <si>
    <t>Childcare on Non-Domestic PremisesRichmond upon ThamesThe quality of leadership and management</t>
  </si>
  <si>
    <t>Childcare on Non-Domestic PremisesRochdaleOverall effectiveness: the quality and standards of the provision</t>
  </si>
  <si>
    <t>Childcare on Non-Domestic PremisesRochdaleThe contribution of the provision to the wellbeing of children</t>
  </si>
  <si>
    <t>Childcare on Non-Domestic PremisesRochdaleThe quality of leadership and management</t>
  </si>
  <si>
    <t>Childcare on Non-Domestic PremisesRotherhamOverall effectiveness: the quality and standards of the provision</t>
  </si>
  <si>
    <t>Childcare on Non-Domestic PremisesRotherhamThe contribution of the provision to the wellbeing of children</t>
  </si>
  <si>
    <t>Childcare on Non-Domestic PremisesRotherhamThe quality of leadership and management</t>
  </si>
  <si>
    <t>Childcare on Non-Domestic PremisesSalfordOverall effectiveness: the quality and standards of the provision</t>
  </si>
  <si>
    <t>Childcare on Non-Domestic PremisesSalfordThe contribution of the provision to the wellbeing of children</t>
  </si>
  <si>
    <t>Childcare on Non-Domestic PremisesSalfordThe quality of leadership and management</t>
  </si>
  <si>
    <t>Childcare on Non-Domestic PremisesSandwellOverall effectiveness: the quality and standards of the provision</t>
  </si>
  <si>
    <t>Childcare on Non-Domestic PremisesSandwellThe contribution of the provision to the wellbeing of children</t>
  </si>
  <si>
    <t>Childcare on Non-Domestic PremisesSandwellThe quality of leadership and management</t>
  </si>
  <si>
    <t>Childcare on Non-Domestic PremisesSeftonOverall effectiveness: the quality and standards of the provision</t>
  </si>
  <si>
    <t>Childcare on Non-Domestic PremisesSeftonThe contribution of the provision to the wellbeing of children</t>
  </si>
  <si>
    <t>Childcare on Non-Domestic PremisesSeftonThe quality of leadership and management</t>
  </si>
  <si>
    <t>Childcare on Non-Domestic PremisesSheffieldOverall effectiveness: the quality and standards of the provision</t>
  </si>
  <si>
    <t>Childcare on Non-Domestic PremisesSheffieldThe contribution of the provision to the wellbeing of children</t>
  </si>
  <si>
    <t>Childcare on Non-Domestic PremisesSheffieldThe quality of leadership and management</t>
  </si>
  <si>
    <t>Childcare on Non-Domestic PremisesShropshireOverall effectiveness: the quality and standards of the provision</t>
  </si>
  <si>
    <t>Childcare on Non-Domestic PremisesShropshireThe contribution of the provision to the wellbeing of children</t>
  </si>
  <si>
    <t>Childcare on Non-Domestic PremisesShropshireThe quality of leadership and management</t>
  </si>
  <si>
    <t>Childcare on Non-Domestic PremisesSloughOverall effectiveness: the quality and standards of the provision</t>
  </si>
  <si>
    <t>Childcare on Non-Domestic PremisesSloughThe contribution of the provision to the wellbeing of children</t>
  </si>
  <si>
    <t>Childcare on Non-Domestic PremisesSloughThe quality of leadership and management</t>
  </si>
  <si>
    <t>Childcare on Non-Domestic PremisesSolihullOverall effectiveness: the quality and standards of the provision</t>
  </si>
  <si>
    <t>Childcare on Non-Domestic PremisesSolihullThe contribution of the provision to the wellbeing of children</t>
  </si>
  <si>
    <t>Childcare on Non-Domestic PremisesSolihullThe quality of leadership and management</t>
  </si>
  <si>
    <t>Childcare on Non-Domestic PremisesSomersetOverall effectiveness: the quality and standards of the provision</t>
  </si>
  <si>
    <t>Childcare on Non-Domestic PremisesSomersetThe contribution of the provision to the wellbeing of children</t>
  </si>
  <si>
    <t>Childcare on Non-Domestic PremisesSomersetThe quality of leadership and management</t>
  </si>
  <si>
    <t>Childcare on Non-Domestic PremisesSouth GloucestershireOverall effectiveness: the quality and standards of the provision</t>
  </si>
  <si>
    <t>Childcare on Non-Domestic PremisesSouth GloucestershireThe contribution of the provision to the wellbeing of children</t>
  </si>
  <si>
    <t>Childcare on Non-Domestic PremisesSouth GloucestershireThe quality of leadership and management</t>
  </si>
  <si>
    <t>Childcare on Non-Domestic PremisesSouth TynesideOverall effectiveness: the quality and standards of the provision</t>
  </si>
  <si>
    <t>Childcare on Non-Domestic PremisesSouth TynesideThe contribution of the provision to the wellbeing of children</t>
  </si>
  <si>
    <t>Childcare on Non-Domestic PremisesSouth TynesideThe quality of leadership and management</t>
  </si>
  <si>
    <t>Childcare on Non-Domestic PremisesSouthamptonOverall effectiveness: the quality and standards of the provision</t>
  </si>
  <si>
    <t>Childcare on Non-Domestic PremisesSouthamptonThe contribution of the provision to the wellbeing of children</t>
  </si>
  <si>
    <t>Childcare on Non-Domestic PremisesSouthamptonThe quality of leadership and management</t>
  </si>
  <si>
    <t>Childcare on Non-Domestic PremisesSouthend on SeaOverall effectiveness: the quality and standards of the provision</t>
  </si>
  <si>
    <t>Childcare on Non-Domestic PremisesSouthend on SeaThe contribution of the provision to the wellbeing of children</t>
  </si>
  <si>
    <t>Childcare on Non-Domestic PremisesSouthend on SeaThe quality of leadership and management</t>
  </si>
  <si>
    <t>Childcare on Non-Domestic PremisesSouthwarkOverall effectiveness: the quality and standards of the provision</t>
  </si>
  <si>
    <t>Childcare on Non-Domestic PremisesSouthwarkThe contribution of the provision to the wellbeing of children</t>
  </si>
  <si>
    <t>Childcare on Non-Domestic PremisesSouthwarkThe quality of leadership and management</t>
  </si>
  <si>
    <t>Childcare on Non-Domestic PremisesSt HelensOverall effectiveness: the quality and standards of the provision</t>
  </si>
  <si>
    <t>Childcare on Non-Domestic PremisesSt HelensThe contribution of the provision to the wellbeing of children</t>
  </si>
  <si>
    <t>Childcare on Non-Domestic PremisesSt HelensThe quality of leadership and management</t>
  </si>
  <si>
    <t>Childcare on Non-Domestic PremisesStaffordshireOverall effectiveness: the quality and standards of the provision</t>
  </si>
  <si>
    <t>Childcare on Non-Domestic PremisesStaffordshireThe contribution of the provision to the wellbeing of children</t>
  </si>
  <si>
    <t>Childcare on Non-Domestic PremisesStaffordshireThe quality of leadership and management</t>
  </si>
  <si>
    <t>Childcare on Non-Domestic PremisesStockportOverall effectiveness: the quality and standards of the provision</t>
  </si>
  <si>
    <t>Childcare on Non-Domestic PremisesStockportThe contribution of the provision to the wellbeing of children</t>
  </si>
  <si>
    <t>Childcare on Non-Domestic PremisesStockportThe quality of leadership and management</t>
  </si>
  <si>
    <t>Childcare on Non-Domestic PremisesStockton-on-TeesOverall effectiveness: the quality and standards of the provision</t>
  </si>
  <si>
    <t>Childcare on Non-Domestic PremisesStockton-on-TeesThe contribution of the provision to the wellbeing of children</t>
  </si>
  <si>
    <t>Childcare on Non-Domestic PremisesStockton-on-TeesThe quality of leadership and management</t>
  </si>
  <si>
    <t>Childcare on Non-Domestic PremisesStoke-on-TrentOverall effectiveness: the quality and standards of the provision</t>
  </si>
  <si>
    <t>Childcare on Non-Domestic PremisesStoke-on-TrentThe contribution of the provision to the wellbeing of children</t>
  </si>
  <si>
    <t>Childcare on Non-Domestic PremisesStoke-on-TrentThe quality of leadership and management</t>
  </si>
  <si>
    <t>Childcare on Non-Domestic PremisesSuffolkOverall effectiveness: the quality and standards of the provision</t>
  </si>
  <si>
    <t>Childcare on Non-Domestic PremisesSuffolkThe contribution of the provision to the wellbeing of children</t>
  </si>
  <si>
    <t>Childcare on Non-Domestic PremisesSuffolkThe quality of leadership and management</t>
  </si>
  <si>
    <t>Childcare on Non-Domestic PremisesSunderlandOverall effectiveness: the quality and standards of the provision</t>
  </si>
  <si>
    <t>Childcare on Non-Domestic PremisesSunderlandThe contribution of the provision to the wellbeing of children</t>
  </si>
  <si>
    <t>Childcare on Non-Domestic PremisesSunderlandThe quality of leadership and management</t>
  </si>
  <si>
    <t>Childcare on Non-Domestic PremisesSurreyOverall effectiveness: the quality and standards of the provision</t>
  </si>
  <si>
    <t>Childcare on Non-Domestic PremisesSurreyThe contribution of the provision to the wellbeing of children</t>
  </si>
  <si>
    <t>Childcare on Non-Domestic PremisesSurreyThe quality of leadership and management</t>
  </si>
  <si>
    <t>Childcare on Non-Domestic PremisesSuttonOverall effectiveness: the quality and standards of the provision</t>
  </si>
  <si>
    <t>Childcare on Non-Domestic PremisesSuttonThe contribution of the provision to the wellbeing of children</t>
  </si>
  <si>
    <t>Childcare on Non-Domestic PremisesSuttonThe quality of leadership and management</t>
  </si>
  <si>
    <t>Childcare on Non-Domestic PremisesSwindonOverall effectiveness: the quality and standards of the provision</t>
  </si>
  <si>
    <t>Childcare on Non-Domestic PremisesSwindonThe contribution of the provision to the wellbeing of children</t>
  </si>
  <si>
    <t>Childcare on Non-Domestic PremisesSwindonThe quality of leadership and management</t>
  </si>
  <si>
    <t>Childcare on Non-Domestic PremisesTamesideOverall effectiveness: the quality and standards of the provision</t>
  </si>
  <si>
    <t>Childcare on Non-Domestic PremisesTamesideThe contribution of the provision to the wellbeing of children</t>
  </si>
  <si>
    <t>Childcare on Non-Domestic PremisesTamesideThe quality of leadership and management</t>
  </si>
  <si>
    <t>Childcare on Non-Domestic PremisesTelford and WrekinOverall effectiveness: the quality and standards of the provision</t>
  </si>
  <si>
    <t>Childcare on Non-Domestic PremisesTelford and WrekinThe contribution of the provision to the wellbeing of children</t>
  </si>
  <si>
    <t>Childcare on Non-Domestic PremisesTelford and WrekinThe quality of leadership and management</t>
  </si>
  <si>
    <t>Childcare on Non-Domestic PremisesThurrockOverall effectiveness: the quality and standards of the provision</t>
  </si>
  <si>
    <t>Childcare on Non-Domestic PremisesThurrockThe contribution of the provision to the wellbeing of children</t>
  </si>
  <si>
    <t>Childcare on Non-Domestic PremisesThurrockThe quality of leadership and management</t>
  </si>
  <si>
    <t>Childcare on Non-Domestic PremisesTorbayOverall effectiveness: the quality and standards of the provision</t>
  </si>
  <si>
    <t>Childcare on Non-Domestic PremisesTorbayThe contribution of the provision to the wellbeing of children</t>
  </si>
  <si>
    <t>Childcare on Non-Domestic PremisesTorbayThe quality of leadership and management</t>
  </si>
  <si>
    <t>Childcare on Non-Domestic PremisesTower HamletsOverall effectiveness: the quality and standards of the provision</t>
  </si>
  <si>
    <t>Childcare on Non-Domestic PremisesTower HamletsThe contribution of the provision to the wellbeing of children</t>
  </si>
  <si>
    <t>Childcare on Non-Domestic PremisesTower HamletsThe quality of leadership and management</t>
  </si>
  <si>
    <t>Childcare on Non-Domestic PremisesTraffordOverall effectiveness: the quality and standards of the provision</t>
  </si>
  <si>
    <t>Childcare on Non-Domestic PremisesTraffordThe contribution of the provision to the wellbeing of children</t>
  </si>
  <si>
    <t>Childcare on Non-Domestic PremisesTraffordThe quality of leadership and management</t>
  </si>
  <si>
    <t>Childcare on Non-Domestic PremisesWakefieldOverall effectiveness: the quality and standards of the provision</t>
  </si>
  <si>
    <t>Childcare on Non-Domestic PremisesWakefieldThe contribution of the provision to the wellbeing of children</t>
  </si>
  <si>
    <t>Childcare on Non-Domestic PremisesWakefieldThe quality of leadership and management</t>
  </si>
  <si>
    <t>Childcare on Non-Domestic PremisesWalsallOverall effectiveness: the quality and standards of the provision</t>
  </si>
  <si>
    <t>Childcare on Non-Domestic PremisesWalsallThe contribution of the provision to the wellbeing of children</t>
  </si>
  <si>
    <t>Childcare on Non-Domestic PremisesWalsallThe quality of leadership and management</t>
  </si>
  <si>
    <t>Childcare on Non-Domestic PremisesWaltham ForestOverall effectiveness: the quality and standards of the provision</t>
  </si>
  <si>
    <t>Childcare on Non-Domestic PremisesWaltham ForestThe contribution of the provision to the wellbeing of children</t>
  </si>
  <si>
    <t>Childcare on Non-Domestic PremisesWaltham ForestThe quality of leadership and management</t>
  </si>
  <si>
    <t>Childcare on Non-Domestic PremisesWandsworthOverall effectiveness: the quality and standards of the provision</t>
  </si>
  <si>
    <t>Childcare on Non-Domestic PremisesWandsworthThe contribution of the provision to the wellbeing of children</t>
  </si>
  <si>
    <t>Childcare on Non-Domestic PremisesWandsworthThe quality of leadership and management</t>
  </si>
  <si>
    <t>Childcare on Non-Domestic PremisesWarringtonOverall effectiveness: the quality and standards of the provision</t>
  </si>
  <si>
    <t>Childcare on Non-Domestic PremisesWarringtonThe contribution of the provision to the wellbeing of children</t>
  </si>
  <si>
    <t>Childcare on Non-Domestic PremisesWarringtonThe quality of leadership and management</t>
  </si>
  <si>
    <t>Childcare on Non-Domestic PremisesWarwickshireOverall effectiveness: the quality and standards of the provision</t>
  </si>
  <si>
    <t>Childcare on Non-Domestic PremisesWarwickshireThe contribution of the provision to the wellbeing of children</t>
  </si>
  <si>
    <t>Childcare on Non-Domestic PremisesWarwickshireThe quality of leadership and management</t>
  </si>
  <si>
    <t>Childcare on Non-Domestic PremisesWest BerkshireOverall effectiveness: the quality and standards of the provision</t>
  </si>
  <si>
    <t>Childcare on Non-Domestic PremisesWest BerkshireThe contribution of the provision to the wellbeing of children</t>
  </si>
  <si>
    <t>Childcare on Non-Domestic PremisesWest BerkshireThe quality of leadership and management</t>
  </si>
  <si>
    <t>Childcare on Non-Domestic PremisesWest SussexOverall effectiveness: the quality and standards of the provision</t>
  </si>
  <si>
    <t>Childcare on Non-Domestic PremisesWest SussexThe contribution of the provision to the wellbeing of children</t>
  </si>
  <si>
    <t>Childcare on Non-Domestic PremisesWest SussexThe quality of leadership and management</t>
  </si>
  <si>
    <t>Childcare on Non-Domestic PremisesWestminsterOverall effectiveness: the quality and standards of the provision</t>
  </si>
  <si>
    <t>Childcare on Non-Domestic PremisesWestminsterThe contribution of the provision to the wellbeing of children</t>
  </si>
  <si>
    <t>Childcare on Non-Domestic PremisesWestminsterThe quality of leadership and management</t>
  </si>
  <si>
    <t>Childcare on Non-Domestic PremisesWiganOverall effectiveness: the quality and standards of the provision</t>
  </si>
  <si>
    <t>Childcare on Non-Domestic PremisesWiganThe contribution of the provision to the wellbeing of children</t>
  </si>
  <si>
    <t>Childcare on Non-Domestic PremisesWiganThe quality of leadership and management</t>
  </si>
  <si>
    <t>Childcare on Non-Domestic PremisesWiltshireOverall effectiveness: the quality and standards of the provision</t>
  </si>
  <si>
    <t>Childcare on Non-Domestic PremisesWiltshireThe contribution of the provision to the wellbeing of children</t>
  </si>
  <si>
    <t>Childcare on Non-Domestic PremisesWiltshireThe quality of leadership and management</t>
  </si>
  <si>
    <t>Childcare on Non-Domestic PremisesWindsor and MaidenheadOverall effectiveness: the quality and standards of the provision</t>
  </si>
  <si>
    <t>Childcare on Non-Domestic PremisesWindsor and MaidenheadThe contribution of the provision to the wellbeing of children</t>
  </si>
  <si>
    <t>Childcare on Non-Domestic PremisesWindsor and MaidenheadThe quality of leadership and management</t>
  </si>
  <si>
    <t>Childcare on Non-Domestic PremisesWirralOverall effectiveness: the quality and standards of the provision</t>
  </si>
  <si>
    <t>Childcare on Non-Domestic PremisesWirralThe contribution of the provision to the wellbeing of children</t>
  </si>
  <si>
    <t>Childcare on Non-Domestic PremisesWirralThe quality of leadership and management</t>
  </si>
  <si>
    <t>Childcare on Non-Domestic PremisesWokinghamOverall effectiveness: the quality and standards of the provision</t>
  </si>
  <si>
    <t>Childcare on Non-Domestic PremisesWokinghamThe contribution of the provision to the wellbeing of children</t>
  </si>
  <si>
    <t>Childcare on Non-Domestic PremisesWokinghamThe quality of leadership and management</t>
  </si>
  <si>
    <t>Childcare on Non-Domestic PremisesWolverhamptonOverall effectiveness: the quality and standards of the provision</t>
  </si>
  <si>
    <t>Childcare on Non-Domestic PremisesWolverhamptonThe contribution of the provision to the wellbeing of children</t>
  </si>
  <si>
    <t>Childcare on Non-Domestic PremisesWolverhamptonThe quality of leadership and management</t>
  </si>
  <si>
    <t>Childcare on Non-Domestic PremisesWorcestershireOverall effectiveness: the quality and standards of the provision</t>
  </si>
  <si>
    <t>Childcare on Non-Domestic PremisesWorcestershireThe contribution of the provision to the wellbeing of children</t>
  </si>
  <si>
    <t>Childcare on Non-Domestic PremisesWorcestershireThe quality of leadership and management</t>
  </si>
  <si>
    <t>Childcare on Non-Domestic PremisesYorkOverall effectiveness: the quality and standards of the provision</t>
  </si>
  <si>
    <t>Childcare on Non-Domestic PremisesYorkThe contribution of the provision to the wellbeing of children</t>
  </si>
  <si>
    <t>Childcare on Non-Domestic PremisesYorkThe quality of leadership and management</t>
  </si>
  <si>
    <t>ChildminderBarking and DagenhamOverall effectiveness: the quality and standards of the provision</t>
  </si>
  <si>
    <t>ChildminderBarking and DagenhamThe contribution of the provision to the wellbeing of children</t>
  </si>
  <si>
    <t>ChildminderBarking and DagenhamThe quality of leadership and management</t>
  </si>
  <si>
    <t>ChildminderBarnetOverall effectiveness: the quality and standards of the provision</t>
  </si>
  <si>
    <t>ChildminderBarnetThe contribution of the provision to the wellbeing of children</t>
  </si>
  <si>
    <t>ChildminderBarnetThe quality of leadership and management</t>
  </si>
  <si>
    <t>ChildminderBarnsleyOverall effectiveness: the quality and standards of the provision</t>
  </si>
  <si>
    <t>ChildminderBarnsleyThe contribution of the provision to the wellbeing of children</t>
  </si>
  <si>
    <t>ChildminderBarnsleyThe quality of leadership and management</t>
  </si>
  <si>
    <t>ChildminderBath and North East SomersetOverall effectiveness: the quality and standards of the provision</t>
  </si>
  <si>
    <t>ChildminderBath and North East SomersetThe contribution of the provision to the wellbeing of children</t>
  </si>
  <si>
    <t>ChildminderBath and North East SomersetThe quality of leadership and management</t>
  </si>
  <si>
    <t>ChildminderBedfordOverall effectiveness: the quality and standards of the provision</t>
  </si>
  <si>
    <t>ChildminderBedfordThe contribution of the provision to the wellbeing of children</t>
  </si>
  <si>
    <t>ChildminderBedfordThe quality of leadership and management</t>
  </si>
  <si>
    <t>ChildminderBexleyOverall effectiveness: the quality and standards of the provision</t>
  </si>
  <si>
    <t>ChildminderBexleyThe contribution of the provision to the wellbeing of children</t>
  </si>
  <si>
    <t>ChildminderBexleyThe quality of leadership and management</t>
  </si>
  <si>
    <t>ChildminderBirminghamOverall effectiveness: the quality and standards of the provision</t>
  </si>
  <si>
    <t>ChildminderBirminghamThe contribution of the provision to the wellbeing of children</t>
  </si>
  <si>
    <t>ChildminderBirminghamThe quality of leadership and management</t>
  </si>
  <si>
    <t>ChildminderBlackburn with DarwenOverall effectiveness: the quality and standards of the provision</t>
  </si>
  <si>
    <t>ChildminderBlackburn with DarwenThe contribution of the provision to the wellbeing of children</t>
  </si>
  <si>
    <t>ChildminderBlackburn with DarwenThe quality of leadership and management</t>
  </si>
  <si>
    <t>ChildminderBlackpoolOverall effectiveness: the quality and standards of the provision</t>
  </si>
  <si>
    <t>ChildminderBlackpoolThe contribution of the provision to the wellbeing of children</t>
  </si>
  <si>
    <t>ChildminderBlackpoolThe quality of leadership and management</t>
  </si>
  <si>
    <t>ChildminderBoltonOverall effectiveness: the quality and standards of the provision</t>
  </si>
  <si>
    <t>ChildminderBoltonThe contribution of the provision to the wellbeing of children</t>
  </si>
  <si>
    <t>ChildminderBoltonThe quality of leadership and management</t>
  </si>
  <si>
    <t>ChildminderBournemouthOverall effectiveness: the quality and standards of the provision</t>
  </si>
  <si>
    <t>ChildminderBournemouthThe contribution of the provision to the wellbeing of children</t>
  </si>
  <si>
    <t>ChildminderBournemouthThe quality of leadership and management</t>
  </si>
  <si>
    <t>ChildminderBracknell ForestOverall effectiveness: the quality and standards of the provision</t>
  </si>
  <si>
    <t>ChildminderBracknell ForestThe contribution of the provision to the wellbeing of children</t>
  </si>
  <si>
    <t>ChildminderBracknell ForestThe quality of leadership and management</t>
  </si>
  <si>
    <t>ChildminderBradfordOverall effectiveness: the quality and standards of the provision</t>
  </si>
  <si>
    <t>ChildminderBradfordThe contribution of the provision to the wellbeing of children</t>
  </si>
  <si>
    <t>ChildminderBradfordThe quality of leadership and management</t>
  </si>
  <si>
    <t>ChildminderBrentOverall effectiveness: the quality and standards of the provision</t>
  </si>
  <si>
    <t>ChildminderBrentThe contribution of the provision to the wellbeing of children</t>
  </si>
  <si>
    <t>ChildminderBrentThe quality of leadership and management</t>
  </si>
  <si>
    <t>ChildminderBrighton and HoveOverall effectiveness: the quality and standards of the provision</t>
  </si>
  <si>
    <t>ChildminderBrighton and HoveThe contribution of the provision to the wellbeing of children</t>
  </si>
  <si>
    <t>ChildminderBrighton and HoveThe quality of leadership and management</t>
  </si>
  <si>
    <t>ChildminderBristolOverall effectiveness: the quality and standards of the provision</t>
  </si>
  <si>
    <t>ChildminderBristolThe contribution of the provision to the wellbeing of children</t>
  </si>
  <si>
    <t>ChildminderBristolThe quality of leadership and management</t>
  </si>
  <si>
    <t>ChildminderBromleyOverall effectiveness: the quality and standards of the provision</t>
  </si>
  <si>
    <t>ChildminderBromleyThe contribution of the provision to the wellbeing of children</t>
  </si>
  <si>
    <t>ChildminderBromleyThe quality of leadership and management</t>
  </si>
  <si>
    <t>ChildminderBuckinghamshireOverall effectiveness: the quality and standards of the provision</t>
  </si>
  <si>
    <t>ChildminderBuckinghamshireThe contribution of the provision to the wellbeing of children</t>
  </si>
  <si>
    <t>ChildminderBuckinghamshireThe quality of leadership and management</t>
  </si>
  <si>
    <t>ChildminderBuryOverall effectiveness: the quality and standards of the provision</t>
  </si>
  <si>
    <t>ChildminderBuryThe contribution of the provision to the wellbeing of children</t>
  </si>
  <si>
    <t>ChildminderBuryThe quality of leadership and management</t>
  </si>
  <si>
    <t>ChildminderCalderdaleOverall effectiveness: the quality and standards of the provision</t>
  </si>
  <si>
    <t>ChildminderCalderdaleThe contribution of the provision to the wellbeing of children</t>
  </si>
  <si>
    <t>ChildminderCalderdaleThe quality of leadership and management</t>
  </si>
  <si>
    <t>ChildminderCambridgeshireOverall effectiveness: the quality and standards of the provision</t>
  </si>
  <si>
    <t>ChildminderCambridgeshireThe contribution of the provision to the wellbeing of children</t>
  </si>
  <si>
    <t>ChildminderCambridgeshireThe quality of leadership and management</t>
  </si>
  <si>
    <t>ChildminderCamdenOverall effectiveness: the quality and standards of the provision</t>
  </si>
  <si>
    <t>ChildminderCamdenThe contribution of the provision to the wellbeing of children</t>
  </si>
  <si>
    <t>ChildminderCamdenThe quality of leadership and management</t>
  </si>
  <si>
    <t>ChildminderCentral BedfordshireOverall effectiveness: the quality and standards of the provision</t>
  </si>
  <si>
    <t>ChildminderCentral BedfordshireThe contribution of the provision to the wellbeing of children</t>
  </si>
  <si>
    <t>ChildminderCentral BedfordshireThe quality of leadership and management</t>
  </si>
  <si>
    <t>ChildminderCheshire EastOverall effectiveness: the quality and standards of the provision</t>
  </si>
  <si>
    <t>ChildminderCheshire EastThe contribution of the provision to the wellbeing of children</t>
  </si>
  <si>
    <t>ChildminderCheshire EastThe quality of leadership and management</t>
  </si>
  <si>
    <t>ChildminderCheshire West and ChesterOverall effectiveness: the quality and standards of the provision</t>
  </si>
  <si>
    <t>ChildminderCheshire West and ChesterThe contribution of the provision to the wellbeing of children</t>
  </si>
  <si>
    <t>ChildminderCheshire West and ChesterThe quality of leadership and management</t>
  </si>
  <si>
    <t>ChildminderCornwallOverall effectiveness: the quality and standards of the provision</t>
  </si>
  <si>
    <t>ChildminderCornwallThe contribution of the provision to the wellbeing of children</t>
  </si>
  <si>
    <t>ChildminderCornwallThe quality of leadership and management</t>
  </si>
  <si>
    <t>ChildminderCoventryOverall effectiveness: the quality and standards of the provision</t>
  </si>
  <si>
    <t>ChildminderCoventryThe contribution of the provision to the wellbeing of children</t>
  </si>
  <si>
    <t>ChildminderCoventryThe quality of leadership and management</t>
  </si>
  <si>
    <t>ChildminderCroydonOverall effectiveness: the quality and standards of the provision</t>
  </si>
  <si>
    <t>ChildminderCroydonThe contribution of the provision to the wellbeing of children</t>
  </si>
  <si>
    <t>ChildminderCroydonThe quality of leadership and management</t>
  </si>
  <si>
    <t>ChildminderCumbriaOverall effectiveness: the quality and standards of the provision</t>
  </si>
  <si>
    <t>ChildminderCumbriaThe contribution of the provision to the wellbeing of children</t>
  </si>
  <si>
    <t>ChildminderCumbriaThe quality of leadership and management</t>
  </si>
  <si>
    <t>ChildminderDarlingtonOverall effectiveness: the quality and standards of the provision</t>
  </si>
  <si>
    <t>ChildminderDarlingtonThe contribution of the provision to the wellbeing of children</t>
  </si>
  <si>
    <t>ChildminderDarlingtonThe quality of leadership and management</t>
  </si>
  <si>
    <t>ChildminderDerbyOverall effectiveness: the quality and standards of the provision</t>
  </si>
  <si>
    <t>ChildminderDerbyThe contribution of the provision to the wellbeing of children</t>
  </si>
  <si>
    <t>ChildminderDerbyThe quality of leadership and management</t>
  </si>
  <si>
    <t>ChildminderDerbyshireOverall effectiveness: the quality and standards of the provision</t>
  </si>
  <si>
    <t>ChildminderDerbyshireThe contribution of the provision to the wellbeing of children</t>
  </si>
  <si>
    <t>ChildminderDerbyshireThe quality of leadership and management</t>
  </si>
  <si>
    <t>ChildminderDevonOverall effectiveness: the quality and standards of the provision</t>
  </si>
  <si>
    <t>ChildminderDevonThe contribution of the provision to the wellbeing of children</t>
  </si>
  <si>
    <t>ChildminderDevonThe quality of leadership and management</t>
  </si>
  <si>
    <t>ChildminderDoncasterOverall effectiveness: the quality and standards of the provision</t>
  </si>
  <si>
    <t>ChildminderDoncasterThe contribution of the provision to the wellbeing of children</t>
  </si>
  <si>
    <t>ChildminderDoncasterThe quality of leadership and management</t>
  </si>
  <si>
    <t>ChildminderDorsetOverall effectiveness: the quality and standards of the provision</t>
  </si>
  <si>
    <t>ChildminderDorsetThe contribution of the provision to the wellbeing of children</t>
  </si>
  <si>
    <t>ChildminderDorsetThe quality of leadership and management</t>
  </si>
  <si>
    <t>ChildminderDudleyOverall effectiveness: the quality and standards of the provision</t>
  </si>
  <si>
    <t>ChildminderDudleyThe contribution of the provision to the wellbeing of children</t>
  </si>
  <si>
    <t>ChildminderDudleyThe quality of leadership and management</t>
  </si>
  <si>
    <t>ChildminderDurhamOverall effectiveness: the quality and standards of the provision</t>
  </si>
  <si>
    <t>ChildminderDurhamThe contribution of the provision to the wellbeing of children</t>
  </si>
  <si>
    <t>ChildminderDurhamThe quality of leadership and management</t>
  </si>
  <si>
    <t>ChildminderEalingOverall effectiveness: the quality and standards of the provision</t>
  </si>
  <si>
    <t>ChildminderEalingThe contribution of the provision to the wellbeing of children</t>
  </si>
  <si>
    <t>ChildminderEalingThe quality of leadership and management</t>
  </si>
  <si>
    <t>ChildminderEast Riding of YorkshireOverall effectiveness: the quality and standards of the provision</t>
  </si>
  <si>
    <t>ChildminderEast Riding of YorkshireThe contribution of the provision to the wellbeing of children</t>
  </si>
  <si>
    <t>ChildminderEast Riding of YorkshireThe quality of leadership and management</t>
  </si>
  <si>
    <t>ChildminderEast SussexOverall effectiveness: the quality and standards of the provision</t>
  </si>
  <si>
    <t>ChildminderEast SussexThe contribution of the provision to the wellbeing of children</t>
  </si>
  <si>
    <t>ChildminderEast SussexThe quality of leadership and management</t>
  </si>
  <si>
    <t>ChildminderEnfieldOverall effectiveness: the quality and standards of the provision</t>
  </si>
  <si>
    <t>ChildminderEnfieldThe contribution of the provision to the wellbeing of children</t>
  </si>
  <si>
    <t>ChildminderEnfieldThe quality of leadership and management</t>
  </si>
  <si>
    <t>ChildminderEssexOverall effectiveness: the quality and standards of the provision</t>
  </si>
  <si>
    <t>ChildminderEssexThe contribution of the provision to the wellbeing of children</t>
  </si>
  <si>
    <t>ChildminderEssexThe quality of leadership and management</t>
  </si>
  <si>
    <t>ChildminderGatesheadOverall effectiveness: the quality and standards of the provision</t>
  </si>
  <si>
    <t>ChildminderGatesheadThe contribution of the provision to the wellbeing of children</t>
  </si>
  <si>
    <t>ChildminderGatesheadThe quality of leadership and management</t>
  </si>
  <si>
    <t>ChildminderGloucestershireOverall effectiveness: the quality and standards of the provision</t>
  </si>
  <si>
    <t>ChildminderGloucestershireThe contribution of the provision to the wellbeing of children</t>
  </si>
  <si>
    <t>ChildminderGloucestershireThe quality of leadership and management</t>
  </si>
  <si>
    <t>ChildminderGreenwichOverall effectiveness: the quality and standards of the provision</t>
  </si>
  <si>
    <t>ChildminderGreenwichThe contribution of the provision to the wellbeing of children</t>
  </si>
  <si>
    <t>ChildminderGreenwichThe quality of leadership and management</t>
  </si>
  <si>
    <t>ChildminderHackneyOverall effectiveness: the quality and standards of the provision</t>
  </si>
  <si>
    <t>ChildminderHackneyThe contribution of the provision to the wellbeing of children</t>
  </si>
  <si>
    <t>ChildminderHackneyThe quality of leadership and management</t>
  </si>
  <si>
    <t>ChildminderHaltonOverall effectiveness: the quality and standards of the provision</t>
  </si>
  <si>
    <t>ChildminderHaltonThe contribution of the provision to the wellbeing of children</t>
  </si>
  <si>
    <t>ChildminderHaltonThe quality of leadership and management</t>
  </si>
  <si>
    <t>ChildminderHammersmith and FulhamOverall effectiveness: the quality and standards of the provision</t>
  </si>
  <si>
    <t>ChildminderHammersmith and FulhamThe contribution of the provision to the wellbeing of children</t>
  </si>
  <si>
    <t>ChildminderHammersmith and FulhamThe quality of leadership and management</t>
  </si>
  <si>
    <t>ChildminderHampshireOverall effectiveness: the quality and standards of the provision</t>
  </si>
  <si>
    <t>ChildminderHampshireThe contribution of the provision to the wellbeing of children</t>
  </si>
  <si>
    <t>ChildminderHampshireThe quality of leadership and management</t>
  </si>
  <si>
    <t>ChildminderHaringeyOverall effectiveness: the quality and standards of the provision</t>
  </si>
  <si>
    <t>ChildminderHaringeyThe contribution of the provision to the wellbeing of children</t>
  </si>
  <si>
    <t>ChildminderHaringeyThe quality of leadership and management</t>
  </si>
  <si>
    <t>ChildminderHarrowOverall effectiveness: the quality and standards of the provision</t>
  </si>
  <si>
    <t>ChildminderHarrowThe contribution of the provision to the wellbeing of children</t>
  </si>
  <si>
    <t>ChildminderHarrowThe quality of leadership and management</t>
  </si>
  <si>
    <t>ChildminderHartlepoolOverall effectiveness: the quality and standards of the provision</t>
  </si>
  <si>
    <t>ChildminderHartlepoolThe contribution of the provision to the wellbeing of children</t>
  </si>
  <si>
    <t>ChildminderHartlepoolThe quality of leadership and management</t>
  </si>
  <si>
    <t>ChildminderHaveringOverall effectiveness: the quality and standards of the provision</t>
  </si>
  <si>
    <t>ChildminderHaveringThe contribution of the provision to the wellbeing of children</t>
  </si>
  <si>
    <t>ChildminderHaveringThe quality of leadership and management</t>
  </si>
  <si>
    <t>ChildminderHerefordshireOverall effectiveness: the quality and standards of the provision</t>
  </si>
  <si>
    <t>ChildminderHerefordshireThe contribution of the provision to the wellbeing of children</t>
  </si>
  <si>
    <t>ChildminderHerefordshireThe quality of leadership and management</t>
  </si>
  <si>
    <t>ChildminderHertfordshireOverall effectiveness: the quality and standards of the provision</t>
  </si>
  <si>
    <t>ChildminderHertfordshireThe contribution of the provision to the wellbeing of children</t>
  </si>
  <si>
    <t>ChildminderHertfordshireThe quality of leadership and management</t>
  </si>
  <si>
    <t>ChildminderHillingdonOverall effectiveness: the quality and standards of the provision</t>
  </si>
  <si>
    <t>ChildminderHillingdonThe contribution of the provision to the wellbeing of children</t>
  </si>
  <si>
    <t>ChildminderHillingdonThe quality of leadership and management</t>
  </si>
  <si>
    <t>ChildminderHounslowOverall effectiveness: the quality and standards of the provision</t>
  </si>
  <si>
    <t>ChildminderHounslowThe contribution of the provision to the wellbeing of children</t>
  </si>
  <si>
    <t>ChildminderHounslowThe quality of leadership and management</t>
  </si>
  <si>
    <t>ChildminderIsle of WightOverall effectiveness: the quality and standards of the provision</t>
  </si>
  <si>
    <t>ChildminderIsle of WightThe contribution of the provision to the wellbeing of children</t>
  </si>
  <si>
    <t>ChildminderIsle of WightThe quality of leadership and management</t>
  </si>
  <si>
    <t>ChildminderIslingtonOverall effectiveness: the quality and standards of the provision</t>
  </si>
  <si>
    <t>ChildminderIslingtonThe contribution of the provision to the wellbeing of children</t>
  </si>
  <si>
    <t>ChildminderIslingtonThe quality of leadership and management</t>
  </si>
  <si>
    <t>ChildminderKensington and ChelseaOverall effectiveness: the quality and standards of the provision</t>
  </si>
  <si>
    <t>ChildminderKensington and ChelseaThe contribution of the provision to the wellbeing of children</t>
  </si>
  <si>
    <t>ChildminderKensington and ChelseaThe quality of leadership and management</t>
  </si>
  <si>
    <t>ChildminderKentOverall effectiveness: the quality and standards of the provision</t>
  </si>
  <si>
    <t>ChildminderKentThe contribution of the provision to the wellbeing of children</t>
  </si>
  <si>
    <t>ChildminderKentThe quality of leadership and management</t>
  </si>
  <si>
    <t>ChildminderKingston upon HullOverall effectiveness: the quality and standards of the provision</t>
  </si>
  <si>
    <t>ChildminderKingston upon HullThe contribution of the provision to the wellbeing of children</t>
  </si>
  <si>
    <t>ChildminderKingston upon HullThe quality of leadership and management</t>
  </si>
  <si>
    <t>ChildminderKingston upon ThamesOverall effectiveness: the quality and standards of the provision</t>
  </si>
  <si>
    <t>ChildminderKingston upon ThamesThe contribution of the provision to the wellbeing of children</t>
  </si>
  <si>
    <t>ChildminderKingston upon ThamesThe quality of leadership and management</t>
  </si>
  <si>
    <t>ChildminderKirkleesOverall effectiveness: the quality and standards of the provision</t>
  </si>
  <si>
    <t>ChildminderKirkleesThe contribution of the provision to the wellbeing of children</t>
  </si>
  <si>
    <t>ChildminderKirkleesThe quality of leadership and management</t>
  </si>
  <si>
    <t>ChildminderKnowsleyOverall effectiveness: the quality and standards of the provision</t>
  </si>
  <si>
    <t>ChildminderKnowsleyThe contribution of the provision to the wellbeing of children</t>
  </si>
  <si>
    <t>ChildminderKnowsleyThe quality of leadership and management</t>
  </si>
  <si>
    <t>ChildminderLambethOverall effectiveness: the quality and standards of the provision</t>
  </si>
  <si>
    <t>ChildminderLambethThe contribution of the provision to the wellbeing of children</t>
  </si>
  <si>
    <t>ChildminderLambethThe quality of leadership and management</t>
  </si>
  <si>
    <t>ChildminderLancashireOverall effectiveness: the quality and standards of the provision</t>
  </si>
  <si>
    <t>ChildminderLancashireThe contribution of the provision to the wellbeing of children</t>
  </si>
  <si>
    <t>ChildminderLancashireThe quality of leadership and management</t>
  </si>
  <si>
    <t>ChildminderLeedsOverall effectiveness: the quality and standards of the provision</t>
  </si>
  <si>
    <t>ChildminderLeedsThe contribution of the provision to the wellbeing of children</t>
  </si>
  <si>
    <t>ChildminderLeedsThe quality of leadership and management</t>
  </si>
  <si>
    <t>ChildminderLeicesterOverall effectiveness: the quality and standards of the provision</t>
  </si>
  <si>
    <t>ChildminderLeicesterThe contribution of the provision to the wellbeing of children</t>
  </si>
  <si>
    <t>ChildminderLeicesterThe quality of leadership and management</t>
  </si>
  <si>
    <t>ChildminderLeicestershireOverall effectiveness: the quality and standards of the provision</t>
  </si>
  <si>
    <t>ChildminderLeicestershireThe contribution of the provision to the wellbeing of children</t>
  </si>
  <si>
    <t>ChildminderLeicestershireThe quality of leadership and management</t>
  </si>
  <si>
    <t>ChildminderLewishamOverall effectiveness: the quality and standards of the provision</t>
  </si>
  <si>
    <t>ChildminderLewishamThe contribution of the provision to the wellbeing of children</t>
  </si>
  <si>
    <t>ChildminderLewishamThe quality of leadership and management</t>
  </si>
  <si>
    <t>ChildminderLincolnshireOverall effectiveness: the quality and standards of the provision</t>
  </si>
  <si>
    <t>ChildminderLincolnshireThe contribution of the provision to the wellbeing of children</t>
  </si>
  <si>
    <t>ChildminderLincolnshireThe quality of leadership and management</t>
  </si>
  <si>
    <t>ChildminderLiverpoolOverall effectiveness: the quality and standards of the provision</t>
  </si>
  <si>
    <t>ChildminderLiverpoolThe contribution of the provision to the wellbeing of children</t>
  </si>
  <si>
    <t>ChildminderLiverpoolThe quality of leadership and management</t>
  </si>
  <si>
    <t>ChildminderLutonOverall effectiveness: the quality and standards of the provision</t>
  </si>
  <si>
    <t>ChildminderLutonThe contribution of the provision to the wellbeing of children</t>
  </si>
  <si>
    <t>ChildminderLutonThe quality of leadership and management</t>
  </si>
  <si>
    <t>ChildminderManchesterOverall effectiveness: the quality and standards of the provision</t>
  </si>
  <si>
    <t>ChildminderManchesterThe contribution of the provision to the wellbeing of children</t>
  </si>
  <si>
    <t>ChildminderManchesterThe quality of leadership and management</t>
  </si>
  <si>
    <t>ChildminderMedwayOverall effectiveness: the quality and standards of the provision</t>
  </si>
  <si>
    <t>ChildminderMedwayThe contribution of the provision to the wellbeing of children</t>
  </si>
  <si>
    <t>ChildminderMedwayThe quality of leadership and management</t>
  </si>
  <si>
    <t>ChildminderMertonOverall effectiveness: the quality and standards of the provision</t>
  </si>
  <si>
    <t>ChildminderMertonThe contribution of the provision to the wellbeing of children</t>
  </si>
  <si>
    <t>ChildminderMertonThe quality of leadership and management</t>
  </si>
  <si>
    <t>ChildminderMiddlesbroughOverall effectiveness: the quality and standards of the provision</t>
  </si>
  <si>
    <t>ChildminderMiddlesbroughThe contribution of the provision to the wellbeing of children</t>
  </si>
  <si>
    <t>ChildminderMiddlesbroughThe quality of leadership and management</t>
  </si>
  <si>
    <t>ChildminderMilton KeynesOverall effectiveness: the quality and standards of the provision</t>
  </si>
  <si>
    <t>ChildminderMilton KeynesThe contribution of the provision to the wellbeing of children</t>
  </si>
  <si>
    <t>ChildminderMilton KeynesThe quality of leadership and management</t>
  </si>
  <si>
    <t>ChildminderNewcastle upon TyneOverall effectiveness: the quality and standards of the provision</t>
  </si>
  <si>
    <t>ChildminderNewcastle upon TyneThe contribution of the provision to the wellbeing of children</t>
  </si>
  <si>
    <t>ChildminderNewcastle upon TyneThe quality of leadership and management</t>
  </si>
  <si>
    <t>ChildminderNewhamOverall effectiveness: the quality and standards of the provision</t>
  </si>
  <si>
    <t>ChildminderNewhamThe contribution of the provision to the wellbeing of children</t>
  </si>
  <si>
    <t>ChildminderNewhamThe quality of leadership and management</t>
  </si>
  <si>
    <t>ChildminderNorfolkOverall effectiveness: the quality and standards of the provision</t>
  </si>
  <si>
    <t>ChildminderNorfolkThe contribution of the provision to the wellbeing of children</t>
  </si>
  <si>
    <t>ChildminderNorfolkThe quality of leadership and management</t>
  </si>
  <si>
    <t>ChildminderNorth East LincolnshireOverall effectiveness: the quality and standards of the provision</t>
  </si>
  <si>
    <t>ChildminderNorth East LincolnshireThe contribution of the provision to the wellbeing of children</t>
  </si>
  <si>
    <t>ChildminderNorth East LincolnshireThe quality of leadership and management</t>
  </si>
  <si>
    <t>ChildminderNorth LincolnshireOverall effectiveness: the quality and standards of the provision</t>
  </si>
  <si>
    <t>ChildminderNorth LincolnshireThe contribution of the provision to the wellbeing of children</t>
  </si>
  <si>
    <t>ChildminderNorth LincolnshireThe quality of leadership and management</t>
  </si>
  <si>
    <t>ChildminderNorth SomersetOverall effectiveness: the quality and standards of the provision</t>
  </si>
  <si>
    <t>ChildminderNorth SomersetThe contribution of the provision to the wellbeing of children</t>
  </si>
  <si>
    <t>ChildminderNorth SomersetThe quality of leadership and management</t>
  </si>
  <si>
    <t>ChildminderNorth TynesideOverall effectiveness: the quality and standards of the provision</t>
  </si>
  <si>
    <t>ChildminderNorth TynesideThe contribution of the provision to the wellbeing of children</t>
  </si>
  <si>
    <t>ChildminderNorth TynesideThe quality of leadership and management</t>
  </si>
  <si>
    <t>ChildminderNorth YorkshireOverall effectiveness: the quality and standards of the provision</t>
  </si>
  <si>
    <t>ChildminderNorth YorkshireThe contribution of the provision to the wellbeing of children</t>
  </si>
  <si>
    <t>ChildminderNorth YorkshireThe quality of leadership and management</t>
  </si>
  <si>
    <t>ChildminderNorthamptonshireOverall effectiveness: the quality and standards of the provision</t>
  </si>
  <si>
    <t>ChildminderNorthamptonshireThe contribution of the provision to the wellbeing of children</t>
  </si>
  <si>
    <t>ChildminderNorthamptonshireThe quality of leadership and management</t>
  </si>
  <si>
    <t>ChildminderNorthumberlandOverall effectiveness: the quality and standards of the provision</t>
  </si>
  <si>
    <t>ChildminderNorthumberlandThe contribution of the provision to the wellbeing of children</t>
  </si>
  <si>
    <t>ChildminderNorthumberlandThe quality of leadership and management</t>
  </si>
  <si>
    <t>ChildminderNottinghamOverall effectiveness: the quality and standards of the provision</t>
  </si>
  <si>
    <t>ChildminderNottinghamThe contribution of the provision to the wellbeing of children</t>
  </si>
  <si>
    <t>ChildminderNottinghamThe quality of leadership and management</t>
  </si>
  <si>
    <t>ChildminderNottinghamshireOverall effectiveness: the quality and standards of the provision</t>
  </si>
  <si>
    <t>ChildminderNottinghamshireThe contribution of the provision to the wellbeing of children</t>
  </si>
  <si>
    <t>ChildminderNottinghamshireThe quality of leadership and management</t>
  </si>
  <si>
    <t>ChildminderOldhamOverall effectiveness: the quality and standards of the provision</t>
  </si>
  <si>
    <t>ChildminderOldhamThe contribution of the provision to the wellbeing of children</t>
  </si>
  <si>
    <t>ChildminderOldhamThe quality of leadership and management</t>
  </si>
  <si>
    <t>ChildminderOxfordshireOverall effectiveness: the quality and standards of the provision</t>
  </si>
  <si>
    <t>ChildminderOxfordshireThe contribution of the provision to the wellbeing of children</t>
  </si>
  <si>
    <t>ChildminderOxfordshireThe quality of leadership and management</t>
  </si>
  <si>
    <t>ChildminderPeterboroughOverall effectiveness: the quality and standards of the provision</t>
  </si>
  <si>
    <t>ChildminderPeterboroughThe contribution of the provision to the wellbeing of children</t>
  </si>
  <si>
    <t>ChildminderPeterboroughThe quality of leadership and management</t>
  </si>
  <si>
    <t>ChildminderPlymouthOverall effectiveness: the quality and standards of the provision</t>
  </si>
  <si>
    <t>ChildminderPlymouthThe contribution of the provision to the wellbeing of children</t>
  </si>
  <si>
    <t>ChildminderPlymouthThe quality of leadership and management</t>
  </si>
  <si>
    <t>ChildminderPooleOverall effectiveness: the quality and standards of the provision</t>
  </si>
  <si>
    <t>ChildminderPooleThe contribution of the provision to the wellbeing of children</t>
  </si>
  <si>
    <t>ChildminderPooleThe quality of leadership and management</t>
  </si>
  <si>
    <t>ChildminderPortsmouthOverall effectiveness: the quality and standards of the provision</t>
  </si>
  <si>
    <t>ChildminderPortsmouthThe contribution of the provision to the wellbeing of children</t>
  </si>
  <si>
    <t>ChildminderPortsmouthThe quality of leadership and management</t>
  </si>
  <si>
    <t>ChildminderReadingOverall effectiveness: the quality and standards of the provision</t>
  </si>
  <si>
    <t>ChildminderReadingThe contribution of the provision to the wellbeing of children</t>
  </si>
  <si>
    <t>ChildminderReadingThe quality of leadership and management</t>
  </si>
  <si>
    <t>ChildminderRedbridgeOverall effectiveness: the quality and standards of the provision</t>
  </si>
  <si>
    <t>ChildminderRedbridgeThe contribution of the provision to the wellbeing of children</t>
  </si>
  <si>
    <t>ChildminderRedbridgeThe quality of leadership and management</t>
  </si>
  <si>
    <t>ChildminderRedcar and ClevelandOverall effectiveness: the quality and standards of the provision</t>
  </si>
  <si>
    <t>ChildminderRedcar and ClevelandThe contribution of the provision to the wellbeing of children</t>
  </si>
  <si>
    <t>ChildminderRedcar and ClevelandThe quality of leadership and management</t>
  </si>
  <si>
    <t>ChildminderRichmond upon ThamesOverall effectiveness: the quality and standards of the provision</t>
  </si>
  <si>
    <t>ChildminderRichmond upon ThamesThe contribution of the provision to the wellbeing of children</t>
  </si>
  <si>
    <t>ChildminderRichmond upon ThamesThe quality of leadership and management</t>
  </si>
  <si>
    <t>ChildminderRochdaleOverall effectiveness: the quality and standards of the provision</t>
  </si>
  <si>
    <t>ChildminderRochdaleThe contribution of the provision to the wellbeing of children</t>
  </si>
  <si>
    <t>ChildminderRochdaleThe quality of leadership and management</t>
  </si>
  <si>
    <t>ChildminderRotherhamOverall effectiveness: the quality and standards of the provision</t>
  </si>
  <si>
    <t>ChildminderRotherhamThe contribution of the provision to the wellbeing of children</t>
  </si>
  <si>
    <t>ChildminderRotherhamThe quality of leadership and management</t>
  </si>
  <si>
    <t>ChildminderSalfordOverall effectiveness: the quality and standards of the provision</t>
  </si>
  <si>
    <t>ChildminderSalfordThe contribution of the provision to the wellbeing of children</t>
  </si>
  <si>
    <t>ChildminderSalfordThe quality of leadership and management</t>
  </si>
  <si>
    <t>ChildminderSandwellOverall effectiveness: the quality and standards of the provision</t>
  </si>
  <si>
    <t>ChildminderSandwellThe contribution of the provision to the wellbeing of children</t>
  </si>
  <si>
    <t>ChildminderSandwellThe quality of leadership and management</t>
  </si>
  <si>
    <t>ChildminderSeftonOverall effectiveness: the quality and standards of the provision</t>
  </si>
  <si>
    <t>ChildminderSeftonThe contribution of the provision to the wellbeing of children</t>
  </si>
  <si>
    <t>ChildminderSeftonThe quality of leadership and management</t>
  </si>
  <si>
    <t>ChildminderSheffieldOverall effectiveness: the quality and standards of the provision</t>
  </si>
  <si>
    <t>ChildminderSheffieldThe contribution of the provision to the wellbeing of children</t>
  </si>
  <si>
    <t>ChildminderSheffieldThe quality of leadership and management</t>
  </si>
  <si>
    <t>ChildminderShropshireOverall effectiveness: the quality and standards of the provision</t>
  </si>
  <si>
    <t>ChildminderShropshireThe contribution of the provision to the wellbeing of children</t>
  </si>
  <si>
    <t>ChildminderShropshireThe quality of leadership and management</t>
  </si>
  <si>
    <t>ChildminderSloughOverall effectiveness: the quality and standards of the provision</t>
  </si>
  <si>
    <t>ChildminderSloughThe contribution of the provision to the wellbeing of children</t>
  </si>
  <si>
    <t>ChildminderSloughThe quality of leadership and management</t>
  </si>
  <si>
    <t>ChildminderSolihullOverall effectiveness: the quality and standards of the provision</t>
  </si>
  <si>
    <t>ChildminderSolihullThe contribution of the provision to the wellbeing of children</t>
  </si>
  <si>
    <t>ChildminderSolihullThe quality of leadership and management</t>
  </si>
  <si>
    <t>ChildminderSomersetOverall effectiveness: the quality and standards of the provision</t>
  </si>
  <si>
    <t>ChildminderSomersetThe contribution of the provision to the wellbeing of children</t>
  </si>
  <si>
    <t>ChildminderSomersetThe quality of leadership and management</t>
  </si>
  <si>
    <t>ChildminderSouth GloucestershireOverall effectiveness: the quality and standards of the provision</t>
  </si>
  <si>
    <t>ChildminderSouth GloucestershireThe contribution of the provision to the wellbeing of children</t>
  </si>
  <si>
    <t>ChildminderSouth GloucestershireThe quality of leadership and management</t>
  </si>
  <si>
    <t>ChildminderSouth TynesideOverall effectiveness: the quality and standards of the provision</t>
  </si>
  <si>
    <t>ChildminderSouth TynesideThe contribution of the provision to the wellbeing of children</t>
  </si>
  <si>
    <t>ChildminderSouth TynesideThe quality of leadership and management</t>
  </si>
  <si>
    <t>ChildminderSouthamptonOverall effectiveness: the quality and standards of the provision</t>
  </si>
  <si>
    <t>ChildminderSouthamptonThe contribution of the provision to the wellbeing of children</t>
  </si>
  <si>
    <t>ChildminderSouthamptonThe quality of leadership and management</t>
  </si>
  <si>
    <t>ChildminderSouthend on SeaOverall effectiveness: the quality and standards of the provision</t>
  </si>
  <si>
    <t>ChildminderSouthend on SeaThe contribution of the provision to the wellbeing of children</t>
  </si>
  <si>
    <t>ChildminderSouthend on SeaThe quality of leadership and management</t>
  </si>
  <si>
    <t>ChildminderSouthwarkOverall effectiveness: the quality and standards of the provision</t>
  </si>
  <si>
    <t>ChildminderSouthwarkThe contribution of the provision to the wellbeing of children</t>
  </si>
  <si>
    <t>ChildminderSouthwarkThe quality of leadership and management</t>
  </si>
  <si>
    <t>ChildminderSt HelensOverall effectiveness: the quality and standards of the provision</t>
  </si>
  <si>
    <t>ChildminderSt HelensThe contribution of the provision to the wellbeing of children</t>
  </si>
  <si>
    <t>ChildminderSt HelensThe quality of leadership and management</t>
  </si>
  <si>
    <t>ChildminderStaffordshireOverall effectiveness: the quality and standards of the provision</t>
  </si>
  <si>
    <t>ChildminderStaffordshireThe contribution of the provision to the wellbeing of children</t>
  </si>
  <si>
    <t>ChildminderStaffordshireThe quality of leadership and management</t>
  </si>
  <si>
    <t>ChildminderStockportOverall effectiveness: the quality and standards of the provision</t>
  </si>
  <si>
    <t>ChildminderStockportThe contribution of the provision to the wellbeing of children</t>
  </si>
  <si>
    <t>ChildminderStockportThe quality of leadership and management</t>
  </si>
  <si>
    <t>ChildminderStockton-on-TeesOverall effectiveness: the quality and standards of the provision</t>
  </si>
  <si>
    <t>ChildminderStockton-on-TeesThe contribution of the provision to the wellbeing of children</t>
  </si>
  <si>
    <t>ChildminderStockton-on-TeesThe quality of leadership and management</t>
  </si>
  <si>
    <t>ChildminderStoke-on-TrentOverall effectiveness: the quality and standards of the provision</t>
  </si>
  <si>
    <t>ChildminderStoke-on-TrentThe contribution of the provision to the wellbeing of children</t>
  </si>
  <si>
    <t>ChildminderStoke-on-TrentThe quality of leadership and management</t>
  </si>
  <si>
    <t>ChildminderSuffolkOverall effectiveness: the quality and standards of the provision</t>
  </si>
  <si>
    <t>ChildminderSuffolkThe contribution of the provision to the wellbeing of children</t>
  </si>
  <si>
    <t>ChildminderSuffolkThe quality of leadership and management</t>
  </si>
  <si>
    <t>ChildminderSunderlandOverall effectiveness: the quality and standards of the provision</t>
  </si>
  <si>
    <t>ChildminderSunderlandThe contribution of the provision to the wellbeing of children</t>
  </si>
  <si>
    <t>ChildminderSunderlandThe quality of leadership and management</t>
  </si>
  <si>
    <t>ChildminderSurreyOverall effectiveness: the quality and standards of the provision</t>
  </si>
  <si>
    <t>ChildminderSurreyThe contribution of the provision to the wellbeing of children</t>
  </si>
  <si>
    <t>ChildminderSurreyThe quality of leadership and management</t>
  </si>
  <si>
    <t>ChildminderSuttonOverall effectiveness: the quality and standards of the provision</t>
  </si>
  <si>
    <t>ChildminderSuttonThe contribution of the provision to the wellbeing of children</t>
  </si>
  <si>
    <t>ChildminderSuttonThe quality of leadership and management</t>
  </si>
  <si>
    <t>ChildminderSwindonOverall effectiveness: the quality and standards of the provision</t>
  </si>
  <si>
    <t>ChildminderSwindonThe contribution of the provision to the wellbeing of children</t>
  </si>
  <si>
    <t>ChildminderSwindonThe quality of leadership and management</t>
  </si>
  <si>
    <t>ChildminderTamesideOverall effectiveness: the quality and standards of the provision</t>
  </si>
  <si>
    <t>ChildminderTamesideThe contribution of the provision to the wellbeing of children</t>
  </si>
  <si>
    <t>ChildminderTamesideThe quality of leadership and management</t>
  </si>
  <si>
    <t>ChildminderTelford and WrekinOverall effectiveness: the quality and standards of the provision</t>
  </si>
  <si>
    <t>ChildminderTelford and WrekinThe contribution of the provision to the wellbeing of children</t>
  </si>
  <si>
    <t>ChildminderTelford and WrekinThe quality of leadership and management</t>
  </si>
  <si>
    <t>ChildminderThurrockOverall effectiveness: the quality and standards of the provision</t>
  </si>
  <si>
    <t>ChildminderThurrockThe contribution of the provision to the wellbeing of children</t>
  </si>
  <si>
    <t>ChildminderThurrockThe quality of leadership and management</t>
  </si>
  <si>
    <t>ChildminderTorbayOverall effectiveness: the quality and standards of the provision</t>
  </si>
  <si>
    <t>ChildminderTorbayThe contribution of the provision to the wellbeing of children</t>
  </si>
  <si>
    <t>ChildminderTorbayThe quality of leadership and management</t>
  </si>
  <si>
    <t>ChildminderTower HamletsOverall effectiveness: the quality and standards of the provision</t>
  </si>
  <si>
    <t>ChildminderTower HamletsThe contribution of the provision to the wellbeing of children</t>
  </si>
  <si>
    <t>ChildminderTower HamletsThe quality of leadership and management</t>
  </si>
  <si>
    <t>ChildminderTraffordOverall effectiveness: the quality and standards of the provision</t>
  </si>
  <si>
    <t>ChildminderTraffordThe contribution of the provision to the wellbeing of children</t>
  </si>
  <si>
    <t>ChildminderTraffordThe quality of leadership and management</t>
  </si>
  <si>
    <t>ChildminderWakefieldOverall effectiveness: the quality and standards of the provision</t>
  </si>
  <si>
    <t>ChildminderWakefieldThe contribution of the provision to the wellbeing of children</t>
  </si>
  <si>
    <t>ChildminderWakefieldThe quality of leadership and management</t>
  </si>
  <si>
    <t>ChildminderWalsallOverall effectiveness: the quality and standards of the provision</t>
  </si>
  <si>
    <t>ChildminderWalsallThe contribution of the provision to the wellbeing of children</t>
  </si>
  <si>
    <t>ChildminderWalsallThe quality of leadership and management</t>
  </si>
  <si>
    <t>ChildminderWaltham ForestOverall effectiveness: the quality and standards of the provision</t>
  </si>
  <si>
    <t>ChildminderWaltham ForestThe contribution of the provision to the wellbeing of children</t>
  </si>
  <si>
    <t>ChildminderWaltham ForestThe quality of leadership and management</t>
  </si>
  <si>
    <t>ChildminderWandsworthOverall effectiveness: the quality and standards of the provision</t>
  </si>
  <si>
    <t>ChildminderWandsworthThe contribution of the provision to the wellbeing of children</t>
  </si>
  <si>
    <t>ChildminderWandsworthThe quality of leadership and management</t>
  </si>
  <si>
    <t>ChildminderWarringtonOverall effectiveness: the quality and standards of the provision</t>
  </si>
  <si>
    <t>ChildminderWarringtonThe contribution of the provision to the wellbeing of children</t>
  </si>
  <si>
    <t>ChildminderWarringtonThe quality of leadership and management</t>
  </si>
  <si>
    <t>ChildminderWarwickshireOverall effectiveness: the quality and standards of the provision</t>
  </si>
  <si>
    <t>ChildminderWarwickshireThe contribution of the provision to the wellbeing of children</t>
  </si>
  <si>
    <t>ChildminderWarwickshireThe quality of leadership and management</t>
  </si>
  <si>
    <t>ChildminderWest BerkshireOverall effectiveness: the quality and standards of the provision</t>
  </si>
  <si>
    <t>ChildminderWest BerkshireThe contribution of the provision to the wellbeing of children</t>
  </si>
  <si>
    <t>ChildminderWest BerkshireThe quality of leadership and management</t>
  </si>
  <si>
    <t>ChildminderWest SussexOverall effectiveness: the quality and standards of the provision</t>
  </si>
  <si>
    <t>ChildminderWest SussexThe contribution of the provision to the wellbeing of children</t>
  </si>
  <si>
    <t>ChildminderWest SussexThe quality of leadership and management</t>
  </si>
  <si>
    <t>ChildminderWestminsterOverall effectiveness: the quality and standards of the provision</t>
  </si>
  <si>
    <t>ChildminderWestminsterThe contribution of the provision to the wellbeing of children</t>
  </si>
  <si>
    <t>ChildminderWestminsterThe quality of leadership and management</t>
  </si>
  <si>
    <t>ChildminderWiganOverall effectiveness: the quality and standards of the provision</t>
  </si>
  <si>
    <t>ChildminderWiganThe contribution of the provision to the wellbeing of children</t>
  </si>
  <si>
    <t>ChildminderWiganThe quality of leadership and management</t>
  </si>
  <si>
    <t>ChildminderWiltshireOverall effectiveness: the quality and standards of the provision</t>
  </si>
  <si>
    <t>ChildminderWiltshireThe contribution of the provision to the wellbeing of children</t>
  </si>
  <si>
    <t>ChildminderWiltshireThe quality of leadership and management</t>
  </si>
  <si>
    <t>ChildminderWindsor and MaidenheadOverall effectiveness: the quality and standards of the provision</t>
  </si>
  <si>
    <t>ChildminderWindsor and MaidenheadThe contribution of the provision to the wellbeing of children</t>
  </si>
  <si>
    <t>ChildminderWindsor and MaidenheadThe quality of leadership and management</t>
  </si>
  <si>
    <t>ChildminderWirralOverall effectiveness: the quality and standards of the provision</t>
  </si>
  <si>
    <t>ChildminderWirralThe contribution of the provision to the wellbeing of children</t>
  </si>
  <si>
    <t>ChildminderWirralThe quality of leadership and management</t>
  </si>
  <si>
    <t>ChildminderWokinghamOverall effectiveness: the quality and standards of the provision</t>
  </si>
  <si>
    <t>ChildminderWokinghamThe contribution of the provision to the wellbeing of children</t>
  </si>
  <si>
    <t>ChildminderWokinghamThe quality of leadership and management</t>
  </si>
  <si>
    <t>ChildminderWolverhamptonOverall effectiveness: the quality and standards of the provision</t>
  </si>
  <si>
    <t>ChildminderWolverhamptonThe contribution of the provision to the wellbeing of children</t>
  </si>
  <si>
    <t>ChildminderWolverhamptonThe quality of leadership and management</t>
  </si>
  <si>
    <t>ChildminderWorcestershireOverall effectiveness: the quality and standards of the provision</t>
  </si>
  <si>
    <t>ChildminderWorcestershireThe contribution of the provision to the wellbeing of children</t>
  </si>
  <si>
    <t>ChildminderWorcestershireThe quality of leadership and management</t>
  </si>
  <si>
    <t>ChildminderYorkOverall effectiveness: the quality and standards of the provision</t>
  </si>
  <si>
    <t>ChildminderYorkThe contribution of the provision to the wellbeing of children</t>
  </si>
  <si>
    <t>ChildminderYorkThe quality of leadership and management</t>
  </si>
  <si>
    <t>Table 1</t>
  </si>
  <si>
    <t>Financial Quarter Name</t>
  </si>
  <si>
    <t>Event Type</t>
  </si>
  <si>
    <t>Childcare on Domestic PremisesBolton</t>
  </si>
  <si>
    <t>Childcare on Domestic PremisesEast Sussex</t>
  </si>
  <si>
    <t>Home ChildcarerBarking and Dagenham</t>
  </si>
  <si>
    <t>Home ChildcarerBarnet</t>
  </si>
  <si>
    <t>Home ChildcarerBath and North East Somerset</t>
  </si>
  <si>
    <t>Home ChildcarerBexley</t>
  </si>
  <si>
    <t>Home ChildcarerBournemouth</t>
  </si>
  <si>
    <t>Home ChildcarerBradford</t>
  </si>
  <si>
    <t>Home ChildcarerBrighton and Hove</t>
  </si>
  <si>
    <t>Home ChildcarerBristol</t>
  </si>
  <si>
    <t>Home ChildcarerBromley</t>
  </si>
  <si>
    <t>Home ChildcarerBuckinghamshire</t>
  </si>
  <si>
    <t>Home ChildcarerCambridgeshire</t>
  </si>
  <si>
    <t>Home ChildcarerCamden</t>
  </si>
  <si>
    <t>Home ChildcarerCentral Bedfordshire</t>
  </si>
  <si>
    <t>Home ChildcarerCheshire East</t>
  </si>
  <si>
    <t>Home ChildcarerCheshire West and Chester</t>
  </si>
  <si>
    <t>Home ChildcarerCroydon</t>
  </si>
  <si>
    <t>Home ChildcarerCumbria</t>
  </si>
  <si>
    <t>Home ChildcarerDerbyshire</t>
  </si>
  <si>
    <t>Home ChildcarerDevon</t>
  </si>
  <si>
    <t>Home ChildcarerDoncaster</t>
  </si>
  <si>
    <t>Home ChildcarerDorset</t>
  </si>
  <si>
    <t>Home ChildcarerEaling</t>
  </si>
  <si>
    <t>Home ChildcarerEast Sussex</t>
  </si>
  <si>
    <t>Home ChildcarerEnfield</t>
  </si>
  <si>
    <t>Home ChildcarerEssex</t>
  </si>
  <si>
    <t>Home ChildcarerGloucestershire</t>
  </si>
  <si>
    <t>Home ChildcarerGreenwich</t>
  </si>
  <si>
    <t>Home ChildcarerHackney</t>
  </si>
  <si>
    <t>Home ChildcarerHammersmith and Fulham</t>
  </si>
  <si>
    <t>Home ChildcarerHampshire</t>
  </si>
  <si>
    <t>Home ChildcarerHaringey</t>
  </si>
  <si>
    <t>Home ChildcarerHarrow</t>
  </si>
  <si>
    <t>Home ChildcarerHertfordshire</t>
  </si>
  <si>
    <t>Home ChildcarerHillingdon</t>
  </si>
  <si>
    <t>Home ChildcarerHounslow</t>
  </si>
  <si>
    <t>Home ChildcarerIslington</t>
  </si>
  <si>
    <t>Home ChildcarerKensington and Chelsea</t>
  </si>
  <si>
    <t>Home ChildcarerKent</t>
  </si>
  <si>
    <t>Home ChildcarerKingston upon Thames</t>
  </si>
  <si>
    <t>Home ChildcarerKirklees</t>
  </si>
  <si>
    <t>Home ChildcarerLambeth</t>
  </si>
  <si>
    <t>Home ChildcarerLancashire</t>
  </si>
  <si>
    <t>Home ChildcarerLeeds</t>
  </si>
  <si>
    <t>Home ChildcarerLeicestershire</t>
  </si>
  <si>
    <t>Home ChildcarerLewisham</t>
  </si>
  <si>
    <t>Home ChildcarerLuton</t>
  </si>
  <si>
    <t>Home ChildcarerMerton</t>
  </si>
  <si>
    <t>Home ChildcarerNewham</t>
  </si>
  <si>
    <t>Home ChildcarerNorfolk</t>
  </si>
  <si>
    <t>Home ChildcarerNorth Yorkshire</t>
  </si>
  <si>
    <t>Home ChildcarerNorthamptonshire</t>
  </si>
  <si>
    <t>Home ChildcarerNorthumberland</t>
  </si>
  <si>
    <t>Home ChildcarerOldham</t>
  </si>
  <si>
    <t>Home ChildcarerOxfordshire</t>
  </si>
  <si>
    <t>Home ChildcarerReading</t>
  </si>
  <si>
    <t>Home ChildcarerRichmond upon Thames</t>
  </si>
  <si>
    <t>Home ChildcarerSlough</t>
  </si>
  <si>
    <t>Home ChildcarerSomerset</t>
  </si>
  <si>
    <t>Home ChildcarerSouth Gloucestershire</t>
  </si>
  <si>
    <t>Home ChildcarerSouthampton</t>
  </si>
  <si>
    <t>Home ChildcarerSouthend on Sea</t>
  </si>
  <si>
    <t>Home ChildcarerSouthwark</t>
  </si>
  <si>
    <t>Home ChildcarerStaffordshire</t>
  </si>
  <si>
    <t>Home ChildcarerSuffolk</t>
  </si>
  <si>
    <t>Home ChildcarerSurrey</t>
  </si>
  <si>
    <t>Home ChildcarerSwindon</t>
  </si>
  <si>
    <t>Home ChildcarerTower Hamlets</t>
  </si>
  <si>
    <t>Home ChildcarerWaltham Forest</t>
  </si>
  <si>
    <t>Home ChildcarerWandsworth</t>
  </si>
  <si>
    <t>Home ChildcarerWarwickshire</t>
  </si>
  <si>
    <t>Home ChildcarerWest Sussex</t>
  </si>
  <si>
    <t>Home ChildcarerWestminster</t>
  </si>
  <si>
    <t>Home ChildcarerWindsor and Maidenhead</t>
  </si>
  <si>
    <t>Home ChildcarerWokingham</t>
  </si>
  <si>
    <t>Home ChildcarerYork</t>
  </si>
  <si>
    <t>Provision type</t>
  </si>
  <si>
    <t>local_education_authority_name</t>
  </si>
  <si>
    <t>action_req</t>
  </si>
  <si>
    <t>all_insp</t>
  </si>
  <si>
    <t>inspections_with_actions</t>
  </si>
  <si>
    <t>Percent_with_actions</t>
  </si>
  <si>
    <t>W10.1 General information and records matters</t>
  </si>
  <si>
    <t>W10.5 Information about the provider</t>
  </si>
  <si>
    <t>W3.2 Training, support and skills</t>
  </si>
  <si>
    <t>W5.2 Child supervision</t>
  </si>
  <si>
    <t>W6.3 Accident or injury</t>
  </si>
  <si>
    <t>W3.3 First aid</t>
  </si>
  <si>
    <t>LD3 Assessment</t>
  </si>
  <si>
    <t>W4 Key persons</t>
  </si>
  <si>
    <t>W1.2 Safeguarding policy</t>
  </si>
  <si>
    <t>W10.3 Information for parents and carers</t>
  </si>
  <si>
    <t>W3.1 Qualifications</t>
  </si>
  <si>
    <t>Any action</t>
  </si>
  <si>
    <t>LD2 Education Programmes</t>
  </si>
  <si>
    <t>W10.6 Changes that must be notified to Ofsted</t>
  </si>
  <si>
    <t>W6.2 Food and drink</t>
  </si>
  <si>
    <t>W10.4 Complaints</t>
  </si>
  <si>
    <t>W2.2 Disqualification</t>
  </si>
  <si>
    <t>LD1 Planning</t>
  </si>
  <si>
    <t>W8.4 Risk Assessment</t>
  </si>
  <si>
    <t>W8.1 Safety</t>
  </si>
  <si>
    <t>W1.1 Safeguarding practice</t>
  </si>
  <si>
    <t>W8.5 Outings</t>
  </si>
  <si>
    <t>W9 Equal opportunities</t>
  </si>
  <si>
    <t>W5.1 Ratios</t>
  </si>
  <si>
    <t>W10.2 Information about the child</t>
  </si>
  <si>
    <t>W6.1 Medicine</t>
  </si>
  <si>
    <t>W2.1 General suitable people matters</t>
  </si>
  <si>
    <t>W5.3 Staff deployment</t>
  </si>
  <si>
    <t>W8.3 Premises</t>
  </si>
  <si>
    <t>W7 Managing Behaviour</t>
  </si>
  <si>
    <t>W2.3 Staff taking medicine / other substances</t>
  </si>
  <si>
    <t>NULL</t>
  </si>
  <si>
    <t>rec_req</t>
  </si>
  <si>
    <t>inspections_with_recs</t>
  </si>
  <si>
    <t>Percent_with_recs</t>
  </si>
  <si>
    <t>4 Key persons</t>
  </si>
  <si>
    <t>7 Managing Behaviour</t>
  </si>
  <si>
    <t>8 Safety and suitability of premises, environment and equipment</t>
  </si>
  <si>
    <t>9 Equal opportunities</t>
  </si>
  <si>
    <t>1 Planning</t>
  </si>
  <si>
    <t>3 Assessment</t>
  </si>
  <si>
    <t>All provisionAllW2.1 General suitable people matters</t>
  </si>
  <si>
    <t>All provisionAllW3.3 First aid</t>
  </si>
  <si>
    <t xml:space="preserve">All provisionBath and North East SomersetAny action </t>
  </si>
  <si>
    <t>All provisionBirminghamW3.2 Training, support and skills</t>
  </si>
  <si>
    <t xml:space="preserve">All provisionBlackburn with DarwenAny action </t>
  </si>
  <si>
    <t>All provisionBournemouthW3.2 Training, support and skills</t>
  </si>
  <si>
    <t xml:space="preserve">All provisionBrentAny action </t>
  </si>
  <si>
    <t>All provisionBrentW8.4 Risk Assessment</t>
  </si>
  <si>
    <t xml:space="preserve">All provisionBristolAny action </t>
  </si>
  <si>
    <t>All provisionBristolLD1 Planning</t>
  </si>
  <si>
    <t>All provisionBromleyW3.2 Training, support and skills</t>
  </si>
  <si>
    <t>All provisionBuckinghamshireLD1 Planning</t>
  </si>
  <si>
    <t>All provisionBuckinghamshireLD3 Assessment</t>
  </si>
  <si>
    <t>All provisionBuryW1.1 Safeguarding practice</t>
  </si>
  <si>
    <t>All provisionBuryW1.2 Safeguarding policy</t>
  </si>
  <si>
    <t>All provisionBuryW4 Key persons</t>
  </si>
  <si>
    <t xml:space="preserve">All provisionCalderdaleAny action </t>
  </si>
  <si>
    <t>All provisionCalderdaleW10.3 Information for parents and carers</t>
  </si>
  <si>
    <t>All provisionCambridgeshireLD2 Education Programmes</t>
  </si>
  <si>
    <t>All provisionCambridgeshireW3.3 First aid</t>
  </si>
  <si>
    <t xml:space="preserve">All provisionCamdenAny action </t>
  </si>
  <si>
    <t xml:space="preserve">All provisionCheshire EastAny action </t>
  </si>
  <si>
    <t>All provisionAllLD2 Education Programmes</t>
  </si>
  <si>
    <t>All provisionAllW10.3 Information for parents and carers</t>
  </si>
  <si>
    <t>All provisionAllW5.2 Child supervision</t>
  </si>
  <si>
    <t>All provisionAllW6.3 Accident or injury</t>
  </si>
  <si>
    <t>All provisionBarking and DagenhamW3.3 First aid</t>
  </si>
  <si>
    <t xml:space="preserve">All provisionBarnsleyAny action </t>
  </si>
  <si>
    <t>All provisionBirminghamW6.1 Medicine</t>
  </si>
  <si>
    <t>All provisionBirminghamW8.4 Risk Assessment</t>
  </si>
  <si>
    <t>All provisionBlackburn with DarwenLD2 Education Programmes</t>
  </si>
  <si>
    <t xml:space="preserve">All provisionBlackpoolAny action </t>
  </si>
  <si>
    <t>All provisionBoltonLD3 Assessment</t>
  </si>
  <si>
    <t>All provisionBournemouthLD2 Education Programmes</t>
  </si>
  <si>
    <t xml:space="preserve">All provisionBracknell ForestAny action </t>
  </si>
  <si>
    <t xml:space="preserve">All provisionBradfordAny action </t>
  </si>
  <si>
    <t>All provisionBrentW10.1 General information and records matters</t>
  </si>
  <si>
    <t>All provisionBrentW3.2 Training, support and skills</t>
  </si>
  <si>
    <t>All provisionBristolLD2 Education Programmes</t>
  </si>
  <si>
    <t>All provisionBristolW8.5 Outings</t>
  </si>
  <si>
    <t xml:space="preserve">All provisionBromleyAny action </t>
  </si>
  <si>
    <t>All provisionBromleyLD2 Education Programmes</t>
  </si>
  <si>
    <t>All provisionBuckinghamshireW8.3 Premises</t>
  </si>
  <si>
    <t>All provisionCambridgeshireLD3 Assessment</t>
  </si>
  <si>
    <t>All provisionCambridgeshireW8.4 Risk Assessment</t>
  </si>
  <si>
    <t>All provisionAllW1.1 Safeguarding practice</t>
  </si>
  <si>
    <t>All provisionAllW1.2 Safeguarding policy</t>
  </si>
  <si>
    <t>All provisionAllW2.2 Disqualification</t>
  </si>
  <si>
    <t xml:space="preserve">All provisionBarnetAny action </t>
  </si>
  <si>
    <t>All provisionBarnetLD1 Planning</t>
  </si>
  <si>
    <t xml:space="preserve">All provisionBedfordAny action </t>
  </si>
  <si>
    <t>All provisionBexleyLD1 Planning</t>
  </si>
  <si>
    <t>All provisionBirminghamW10.1 General information and records matters</t>
  </si>
  <si>
    <t>All provisionBirminghamW10.3 Information for parents and carers</t>
  </si>
  <si>
    <t>All provisionBoltonLD1 Planning</t>
  </si>
  <si>
    <t>All provisionBrentLD1 Planning</t>
  </si>
  <si>
    <t>All provisionBrentW4 Key persons</t>
  </si>
  <si>
    <t>All provisionBristolW10.5 Information about the provider</t>
  </si>
  <si>
    <t>All provisionBromleyLD3 Assessment</t>
  </si>
  <si>
    <t>All provisionBromleyW8.3 Premises</t>
  </si>
  <si>
    <t>All provisionBuckinghamshireLD2 Education Programmes</t>
  </si>
  <si>
    <t>All provisionBuryW3.2 Training, support and skills</t>
  </si>
  <si>
    <t xml:space="preserve">All provisionCambridgeshireAny action </t>
  </si>
  <si>
    <t>All provisionCambridgeshireW3.2 Training, support and skills</t>
  </si>
  <si>
    <t>All provisionCambridgeshireW4 Key persons</t>
  </si>
  <si>
    <t>All provisionCamdenLD2 Education Programmes</t>
  </si>
  <si>
    <t xml:space="preserve">All provisionCentral BedfordshireAny action </t>
  </si>
  <si>
    <t>All provisionCentral BedfordshireLD2 Education Programmes</t>
  </si>
  <si>
    <t>All provisionAllW10.4 Complaints</t>
  </si>
  <si>
    <t>All provisionAllW5.3 Staff deployment</t>
  </si>
  <si>
    <t>All provisionAllW6.1 Medicine</t>
  </si>
  <si>
    <t>All provisionAllW8.4 Risk Assessment</t>
  </si>
  <si>
    <t>All provisionAllW9 Equal opportunities</t>
  </si>
  <si>
    <t>All provisionBarking and DagenhamW2.1 General suitable people matters</t>
  </si>
  <si>
    <t>All provisionBarnsleyLD2 Education Programmes</t>
  </si>
  <si>
    <t>All provisionBedfordLD3 Assessment</t>
  </si>
  <si>
    <t>All provisionBexleyW2.1 General suitable people matters</t>
  </si>
  <si>
    <t>All provisionBexleyW8.4 Risk Assessment</t>
  </si>
  <si>
    <t>All provisionBirminghamLD1 Planning</t>
  </si>
  <si>
    <t>All provisionBirminghamW1.2 Safeguarding policy</t>
  </si>
  <si>
    <t>All provisionBirminghamW3.3 First aid</t>
  </si>
  <si>
    <t>All provisionBlackburn with DarwenLD1 Planning</t>
  </si>
  <si>
    <t>All provisionBlackpoolLD3 Assessment</t>
  </si>
  <si>
    <t>All provisionBracknell ForestLD3 Assessment</t>
  </si>
  <si>
    <t>All provisionBristolLD3 Assessment</t>
  </si>
  <si>
    <t>All provisionBuckinghamshireW10.3 Information for parents and carers</t>
  </si>
  <si>
    <t>All provisionBuckinghamshireW3.1 Qualifications</t>
  </si>
  <si>
    <t>All provisionBuckinghamshireW5.3 Staff deployment</t>
  </si>
  <si>
    <t>All provisionBuckinghamshireW8.4 Risk Assessment</t>
  </si>
  <si>
    <t>All provisionAllLD3 Assessment</t>
  </si>
  <si>
    <t>All provisionAllW10.6 Changes that must be notified to Ofsted</t>
  </si>
  <si>
    <t>All provisionAllW3.1 Qualifications</t>
  </si>
  <si>
    <t>All provisionAllW4 Key persons</t>
  </si>
  <si>
    <t>All provisionAllW7 Managing Behaviour</t>
  </si>
  <si>
    <t>All provisionAllW8.3 Premises</t>
  </si>
  <si>
    <t xml:space="preserve">All provisionBarking and DagenhamAny action </t>
  </si>
  <si>
    <t>All provisionBarnetLD3 Assessment</t>
  </si>
  <si>
    <t xml:space="preserve">All provisionBirminghamAny action </t>
  </si>
  <si>
    <t>All provisionBirminghamLD2 Education Programmes</t>
  </si>
  <si>
    <t>All provisionBirminghamLD3 Assessment</t>
  </si>
  <si>
    <t>All provisionBirminghamW10.5 Information about the provider</t>
  </si>
  <si>
    <t>All provisionBlackburn with DarwenLD3 Assessment</t>
  </si>
  <si>
    <t xml:space="preserve">All provisionBournemouthAny action </t>
  </si>
  <si>
    <t>All provisionBradfordLD3 Assessment</t>
  </si>
  <si>
    <t>All provisionBradfordW1.1 Safeguarding practice</t>
  </si>
  <si>
    <t xml:space="preserve">All provisionBrighton and HoveAny action </t>
  </si>
  <si>
    <t>All provisionBromleyW2.1 General suitable people matters</t>
  </si>
  <si>
    <t xml:space="preserve">All provisionBuckinghamshireAny action </t>
  </si>
  <si>
    <t xml:space="preserve">All provisionBuryAny action </t>
  </si>
  <si>
    <t>All provisionBuryLD1 Planning</t>
  </si>
  <si>
    <t>All provisionBuryLD3 Assessment</t>
  </si>
  <si>
    <t>All provisionCambridgeshireLD1 Planning</t>
  </si>
  <si>
    <t>All provisionCambridgeshireW10.5 Information about the provider</t>
  </si>
  <si>
    <t>All provisionCentral BedfordshireLD3 Assessment</t>
  </si>
  <si>
    <t xml:space="preserve">All provisionAllAny action </t>
  </si>
  <si>
    <t>All provisionAllLD1 Planning</t>
  </si>
  <si>
    <t>All provisionAllW10.1 General information and records matters</t>
  </si>
  <si>
    <t>All provisionAllW10.2 Information about the child</t>
  </si>
  <si>
    <t>All provisionAllW10.5 Information about the provider</t>
  </si>
  <si>
    <t>All provisionAllW2.3 Staff taking medicine / other substances</t>
  </si>
  <si>
    <t>All provisionAllW3.2 Training, support and skills</t>
  </si>
  <si>
    <t>All provisionAllW5.1 Ratios</t>
  </si>
  <si>
    <t>All provisionAllW6.2 Food and drink</t>
  </si>
  <si>
    <t>All provisionAllW8.1 Safety</t>
  </si>
  <si>
    <t>All provisionAllW8.5 Outings</t>
  </si>
  <si>
    <t>All provisionBarking and DagenhamLD1 Planning</t>
  </si>
  <si>
    <t>All provisionBarnsleyLD3 Assessment</t>
  </si>
  <si>
    <t>All provisionBedfordLD2 Education Programmes</t>
  </si>
  <si>
    <t xml:space="preserve">All provisionBexleyAny action </t>
  </si>
  <si>
    <t>All provisionBexleyLD2 Education Programmes</t>
  </si>
  <si>
    <t>All provisionBirminghamW1.1 Safeguarding practice</t>
  </si>
  <si>
    <t>All provisionBirminghamW10.2 Information about the child</t>
  </si>
  <si>
    <t>All provisionBirminghamW3.1 Qualifications</t>
  </si>
  <si>
    <t>All provisionBirminghamW4 Key persons</t>
  </si>
  <si>
    <t xml:space="preserve">All provisionBoltonAny action </t>
  </si>
  <si>
    <t>All provisionBradfordLD1 Planning</t>
  </si>
  <si>
    <t>All provisionBradfordLD2 Education Programmes</t>
  </si>
  <si>
    <t>All provisionBrentLD2 Education Programmes</t>
  </si>
  <si>
    <t>All provisionBrentLD3 Assessment</t>
  </si>
  <si>
    <t>All provisionBrentW3.1 Qualifications</t>
  </si>
  <si>
    <t>All provisionBuckinghamshireW1.1 Safeguarding practice</t>
  </si>
  <si>
    <t>All provisionBuckinghamshireW3.2 Training, support and skills</t>
  </si>
  <si>
    <t>All provisionBuryLD2 Education Programmes</t>
  </si>
  <si>
    <t>All provisionCalderdaleLD2 Education Programmes</t>
  </si>
  <si>
    <t>All provisionCheshire West and ChesterLD2 Education Programmes</t>
  </si>
  <si>
    <t>All provisionCroydonLD3 Assessment</t>
  </si>
  <si>
    <t>All provisionCumbriaLD2 Education Programmes</t>
  </si>
  <si>
    <t>All provisionCumbriaW3.2 Training, support and skills</t>
  </si>
  <si>
    <t>All provisionDerbyLD3 Assessment</t>
  </si>
  <si>
    <t>All provisionDerbyshireLD2 Education Programmes</t>
  </si>
  <si>
    <t>All provisionDerbyshireLD3 Assessment</t>
  </si>
  <si>
    <t>All provisionDevonW10.1 General information and records matters</t>
  </si>
  <si>
    <t xml:space="preserve">All provisionDoncasterAny action </t>
  </si>
  <si>
    <t>All provisionDoncasterLD3 Assessment</t>
  </si>
  <si>
    <t>All provisionDorsetW5.3 Staff deployment</t>
  </si>
  <si>
    <t>All provisionDorsetW8.4 Risk Assessment</t>
  </si>
  <si>
    <t>All provisionDurhamLD1 Planning</t>
  </si>
  <si>
    <t xml:space="preserve">All provisionEalingAny action </t>
  </si>
  <si>
    <t>All provisionEalingW3.2 Training, support and skills</t>
  </si>
  <si>
    <t>All provisionEast SussexLD2 Education Programmes</t>
  </si>
  <si>
    <t>All provisionEast SussexW10.1 General information and records matters</t>
  </si>
  <si>
    <t>All provisionEnfieldLD2 Education Programmes</t>
  </si>
  <si>
    <t>All provisionEssexLD3 Assessment</t>
  </si>
  <si>
    <t>All provisionEssexW3.2 Training, support and skills</t>
  </si>
  <si>
    <t xml:space="preserve">All provisionGatesheadAny action </t>
  </si>
  <si>
    <t>All provisionGloucestershireLD1 Planning</t>
  </si>
  <si>
    <t>All provisionGloucestershireW6.2 Food and drink</t>
  </si>
  <si>
    <t>All provisionCornwallW1.2 Safeguarding policy</t>
  </si>
  <si>
    <t>All provisionCornwallW3.2 Training, support and skills</t>
  </si>
  <si>
    <t>All provisionCoventryLD3 Assessment</t>
  </si>
  <si>
    <t>All provisionCoventryW3.2 Training, support and skills</t>
  </si>
  <si>
    <t>All provisionCroydonLD2 Education Programmes</t>
  </si>
  <si>
    <t>All provisionCumbriaW8.5 Outings</t>
  </si>
  <si>
    <t>All provisionDevonW7 Managing Behaviour</t>
  </si>
  <si>
    <t>All provisionDoncasterLD2 Education Programmes</t>
  </si>
  <si>
    <t>All provisionDurhamLD2 Education Programmes</t>
  </si>
  <si>
    <t>All provisionEalingLD2 Education Programmes</t>
  </si>
  <si>
    <t>All provisionEalingW8.4 Risk Assessment</t>
  </si>
  <si>
    <t>All provisionEnfieldLD3 Assessment</t>
  </si>
  <si>
    <t>All provisionEnfieldW2.1 General suitable people matters</t>
  </si>
  <si>
    <t xml:space="preserve">All provisionEssexAny action </t>
  </si>
  <si>
    <t>All provisionEssexW1.1 Safeguarding practice</t>
  </si>
  <si>
    <t>All provisionGatesheadLD2 Education Programmes</t>
  </si>
  <si>
    <t>All provisionGatesheadLD3 Assessment</t>
  </si>
  <si>
    <t>All provisionGreenwichW1.1 Safeguarding practice</t>
  </si>
  <si>
    <t>All provisionHaltonLD3 Assessment</t>
  </si>
  <si>
    <t>All provisionHampshireW1.2 Safeguarding policy</t>
  </si>
  <si>
    <t>All provisionHampshireW3.1 Qualifications</t>
  </si>
  <si>
    <t>All provisionCentral BedfordshireLD1 Planning</t>
  </si>
  <si>
    <t>All provisionCentral BedfordshireW10.5 Information about the provider</t>
  </si>
  <si>
    <t>All provisionCornwallLD2 Education Programmes</t>
  </si>
  <si>
    <t>All provisionCroydonW6.2 Food and drink</t>
  </si>
  <si>
    <t xml:space="preserve">All provisionCumbriaAny action </t>
  </si>
  <si>
    <t>All provisionCumbriaW1.2 Safeguarding policy</t>
  </si>
  <si>
    <t>All provisionCumbriaW6.2 Food and drink</t>
  </si>
  <si>
    <t xml:space="preserve">All provisionDarlingtonAny action </t>
  </si>
  <si>
    <t xml:space="preserve">All provisionDerbyshireAny action </t>
  </si>
  <si>
    <t>All provisionDerbyshireLD1 Planning</t>
  </si>
  <si>
    <t>All provisionDerbyshireW1.1 Safeguarding practice</t>
  </si>
  <si>
    <t xml:space="preserve">All provisionDevonAny action </t>
  </si>
  <si>
    <t>All provisionDevonLD1 Planning</t>
  </si>
  <si>
    <t>All provisionDevonLD3 Assessment</t>
  </si>
  <si>
    <t>All provisionDevonW3.1 Qualifications</t>
  </si>
  <si>
    <t>All provisionDevonW3.2 Training, support and skills</t>
  </si>
  <si>
    <t>All provisionDevonW6.2 Food and drink</t>
  </si>
  <si>
    <t>All provisionDevonW8.4 Risk Assessment</t>
  </si>
  <si>
    <t xml:space="preserve">All provisionDorsetAny action </t>
  </si>
  <si>
    <t xml:space="preserve">All provisionDurhamAny action </t>
  </si>
  <si>
    <t>All provisionDurhamLD3 Assessment</t>
  </si>
  <si>
    <t>All provisionEalingLD3 Assessment</t>
  </si>
  <si>
    <t>All provisionEalingW1.2 Safeguarding policy</t>
  </si>
  <si>
    <t>All provisionEssexW6.2 Food and drink</t>
  </si>
  <si>
    <t xml:space="preserve">All provisionCheshire West and ChesterAny action </t>
  </si>
  <si>
    <t>All provisionCheshire West and ChesterLD1 Planning</t>
  </si>
  <si>
    <t xml:space="preserve">All provisionCornwallAny action </t>
  </si>
  <si>
    <t>All provisionCornwallLD1 Planning</t>
  </si>
  <si>
    <t xml:space="preserve">All provisionCroydonAny action </t>
  </si>
  <si>
    <t>All provisionCumbriaW3.3 First aid</t>
  </si>
  <si>
    <t>All provisionDarlingtonW3.2 Training, support and skills</t>
  </si>
  <si>
    <t xml:space="preserve">All provisionDerbyAny action </t>
  </si>
  <si>
    <t>All provisionDevonLD2 Education Programmes</t>
  </si>
  <si>
    <t>All provisionDevonW2.1 General suitable people matters</t>
  </si>
  <si>
    <t>All provisionDorsetLD2 Education Programmes</t>
  </si>
  <si>
    <t>All provisionDudleyLD1 Planning</t>
  </si>
  <si>
    <t>All provisionDurhamW10.1 General information and records matters</t>
  </si>
  <si>
    <t>All provisionEalingW3.3 First aid</t>
  </si>
  <si>
    <t xml:space="preserve">All provisionEast Riding of YorkshireAny action </t>
  </si>
  <si>
    <t>All provisionEast Riding of YorkshireLD2 Education Programmes</t>
  </si>
  <si>
    <t>All provisionEast Riding of YorkshireLD3 Assessment</t>
  </si>
  <si>
    <t>All provisionEast SussexW8.5 Outings</t>
  </si>
  <si>
    <t>All provisionEnfieldLD1 Planning</t>
  </si>
  <si>
    <t>All provisionEnfieldW10.1 General information and records matters</t>
  </si>
  <si>
    <t>All provisionEssexW1.2 Safeguarding policy</t>
  </si>
  <si>
    <t>All provisionCheshire EastLD2 Education Programmes</t>
  </si>
  <si>
    <t>All provisionCheshire West and ChesterLD3 Assessment</t>
  </si>
  <si>
    <t>All provisionCheshire West and ChesterW10.1 General information and records matters</t>
  </si>
  <si>
    <t>All provisionCornwallW10.2 Information about the child</t>
  </si>
  <si>
    <t>All provisionCoventryLD2 Education Programmes</t>
  </si>
  <si>
    <t>All provisionCroydonW7 Managing Behaviour</t>
  </si>
  <si>
    <t>All provisionCumbriaLD3 Assessment</t>
  </si>
  <si>
    <t>All provisionDerbyshireW10.2 Information about the child</t>
  </si>
  <si>
    <t>All provisionDorsetLD3 Assessment</t>
  </si>
  <si>
    <t xml:space="preserve">All provisionDudleyAny action </t>
  </si>
  <si>
    <t>All provisionEalingW6.1 Medicine</t>
  </si>
  <si>
    <t xml:space="preserve">All provisionEast SussexAny action </t>
  </si>
  <si>
    <t>All provisionEast SussexLD3 Assessment</t>
  </si>
  <si>
    <t>All provisionEast SussexW3.3 First aid</t>
  </si>
  <si>
    <t>All provisionEast SussexW6.1 Medicine</t>
  </si>
  <si>
    <t>All provisionEast SussexW8.3 Premises</t>
  </si>
  <si>
    <t>All provisionEssexLD1 Planning</t>
  </si>
  <si>
    <t>All provisionEssexLD2 Education Programmes</t>
  </si>
  <si>
    <t>All provisionEssexW8.1 Safety</t>
  </si>
  <si>
    <t>All provisionGloucestershireW2.1 General suitable people matters</t>
  </si>
  <si>
    <t>All provisionGreenwichLD3 Assessment</t>
  </si>
  <si>
    <t>All provisionHaltonW3.2 Training, support and skills</t>
  </si>
  <si>
    <t>All provisionHammersmith and FulhamLD2 Education Programmes</t>
  </si>
  <si>
    <t>All provisionHampshireW3.2 Training, support and skills</t>
  </si>
  <si>
    <t>All provisionHampshireW6.1 Medicine</t>
  </si>
  <si>
    <t>All provisionHarrowLD1 Planning</t>
  </si>
  <si>
    <t>All provisionHarrowLD2 Education Programmes</t>
  </si>
  <si>
    <t>All provisionHaveringW3.2 Training, support and skills</t>
  </si>
  <si>
    <t>All provisionHerefordshireLD2 Education Programmes</t>
  </si>
  <si>
    <t>All provisionHerefordshireLD3 Assessment</t>
  </si>
  <si>
    <t>All provisionHertfordshireLD3 Assessment</t>
  </si>
  <si>
    <t>All provisionHertfordshireW2.1 General suitable people matters</t>
  </si>
  <si>
    <t>All provisionHertfordshireW8.5 Outings</t>
  </si>
  <si>
    <t>All provisionHillingdonLD2 Education Programmes</t>
  </si>
  <si>
    <t>All provisionHounslowLD2 Education Programmes</t>
  </si>
  <si>
    <t xml:space="preserve">All provisionIslingtonAny action </t>
  </si>
  <si>
    <t xml:space="preserve">All provisionKingston upon ThamesAny action </t>
  </si>
  <si>
    <t>All provisionKirkleesW10.1 General information and records matters</t>
  </si>
  <si>
    <t>All provisionKnowsleyLD3 Assessment</t>
  </si>
  <si>
    <t>All provisionHaringeyLD1 Planning</t>
  </si>
  <si>
    <t>All provisionHarrowLD3 Assessment</t>
  </si>
  <si>
    <t xml:space="preserve">All provisionHaveringAny action </t>
  </si>
  <si>
    <t>All provisionHaveringLD2 Education Programmes</t>
  </si>
  <si>
    <t>All provisionHertfordshireW1.1 Safeguarding practice</t>
  </si>
  <si>
    <t>All provisionHillingdonLD3 Assessment</t>
  </si>
  <si>
    <t>All provisionKentW10.1 General information and records matters</t>
  </si>
  <si>
    <t>All provisionKingston upon ThamesLD2 Education Programmes</t>
  </si>
  <si>
    <t xml:space="preserve">All provisionKirkleesAny action </t>
  </si>
  <si>
    <t xml:space="preserve">All provisionKnowsleyAny action </t>
  </si>
  <si>
    <t>All provisionLancashireW10.2 Information about the child</t>
  </si>
  <si>
    <t>All provisionLancashireW10.3 Information for parents and carers</t>
  </si>
  <si>
    <t xml:space="preserve">All provisionLeedsAny action </t>
  </si>
  <si>
    <t>All provisionLeedsLD3 Assessment</t>
  </si>
  <si>
    <t>All provisionLeedsW1.1 Safeguarding practice</t>
  </si>
  <si>
    <t>All provisionLeicestershireW2.1 General suitable people matters</t>
  </si>
  <si>
    <t>All provisionLeicestershireW3.3 First aid</t>
  </si>
  <si>
    <t xml:space="preserve">All provisionGloucestershireAny action </t>
  </si>
  <si>
    <t>All provisionGloucestershireLD2 Education Programmes</t>
  </si>
  <si>
    <t>All provisionHackneyLD1 Planning</t>
  </si>
  <si>
    <t>All provisionHammersmith and FulhamW1.1 Safeguarding practice</t>
  </si>
  <si>
    <t>All provisionHampshireW10.1 General information and records matters</t>
  </si>
  <si>
    <t>All provisionHampshireW5.2 Child supervision</t>
  </si>
  <si>
    <t>All provisionHaringeyLD2 Education Programmes</t>
  </si>
  <si>
    <t>All provisionHaringeyLD3 Assessment</t>
  </si>
  <si>
    <t xml:space="preserve">All provisionHartlepoolAny action </t>
  </si>
  <si>
    <t>All provisionHaveringLD1 Planning</t>
  </si>
  <si>
    <t>All provisionHertfordshireLD2 Education Programmes</t>
  </si>
  <si>
    <t>All provisionHertfordshireW3.3 First aid</t>
  </si>
  <si>
    <t xml:space="preserve">All provisionHounslowAny action </t>
  </si>
  <si>
    <t xml:space="preserve">All provisionKentAny action </t>
  </si>
  <si>
    <t>All provisionKingston upon HullLD2 Education Programmes</t>
  </si>
  <si>
    <t>All provisionKnowsleyLD2 Education Programmes</t>
  </si>
  <si>
    <t xml:space="preserve">All provisionLambethAny action </t>
  </si>
  <si>
    <t>All provisionLambethW3.1 Qualifications</t>
  </si>
  <si>
    <t>All provisionLancashireLD1 Planning</t>
  </si>
  <si>
    <t>All provisionLancashireLD2 Education Programmes</t>
  </si>
  <si>
    <t>All provisionLancashireW2.1 General suitable people matters</t>
  </si>
  <si>
    <t>All provisionLancashireW3.3 First aid</t>
  </si>
  <si>
    <t>All provisionEssexW10.3 Information for parents and carers</t>
  </si>
  <si>
    <t>All provisionEssexW9 Equal opportunities</t>
  </si>
  <si>
    <t>All provisionGloucestershireW1.2 Safeguarding policy</t>
  </si>
  <si>
    <t>All provisionHackneyLD3 Assessment</t>
  </si>
  <si>
    <t xml:space="preserve">All provisionHaltonAny action </t>
  </si>
  <si>
    <t>All provisionHaltonLD2 Education Programmes</t>
  </si>
  <si>
    <t xml:space="preserve">All provisionHammersmith and FulhamAny action </t>
  </si>
  <si>
    <t>All provisionHampshireLD3 Assessment</t>
  </si>
  <si>
    <t>All provisionHaringeyW1.1 Safeguarding practice</t>
  </si>
  <si>
    <t>All provisionHaringeyW3.1 Qualifications</t>
  </si>
  <si>
    <t>All provisionHertfordshireW1.2 Safeguarding policy</t>
  </si>
  <si>
    <t xml:space="preserve">All provisionHillingdonAny action </t>
  </si>
  <si>
    <t>All provisionIslingtonLD1 Planning</t>
  </si>
  <si>
    <t>All provisionKentLD1 Planning</t>
  </si>
  <si>
    <t>All provisionKentLD2 Education Programmes</t>
  </si>
  <si>
    <t>All provisionKentW3.2 Training, support and skills</t>
  </si>
  <si>
    <t>All provisionKirkleesLD2 Education Programmes</t>
  </si>
  <si>
    <t>All provisionLambethW1.2 Safeguarding policy</t>
  </si>
  <si>
    <t>All provisionLambethW3.2 Training, support and skills</t>
  </si>
  <si>
    <t>All provisionLambethW6.2 Food and drink</t>
  </si>
  <si>
    <t>All provisionLeicestershireLD2 Education Programmes</t>
  </si>
  <si>
    <t>All provisionLeicestershireW10.4 Complaints</t>
  </si>
  <si>
    <t>All provisionLewishamLD3 Assessment</t>
  </si>
  <si>
    <t>All provisionLincolnshireLD3 Assessment</t>
  </si>
  <si>
    <t>All provisionLincolnshireW3.3 First aid</t>
  </si>
  <si>
    <t xml:space="preserve">All provisionLiverpoolAny action </t>
  </si>
  <si>
    <t>All provisionLiverpoolW3.3 First aid</t>
  </si>
  <si>
    <t>All provisionManchesterLD3 Assessment</t>
  </si>
  <si>
    <t>All provisionMertonW2.1 General suitable people matters</t>
  </si>
  <si>
    <t>All provisionMertonW8.4 Risk Assessment</t>
  </si>
  <si>
    <t xml:space="preserve">All provisionMilton KeynesAny action </t>
  </si>
  <si>
    <t>All provisionNewcastle upon TyneW3.3 First aid</t>
  </si>
  <si>
    <t>All provisionNorfolkW10.2 Information about the child</t>
  </si>
  <si>
    <t xml:space="preserve">All provisionNorth YorkshireAny action </t>
  </si>
  <si>
    <t>All provisionNorth YorkshireW1.1 Safeguarding practice</t>
  </si>
  <si>
    <t>All provisionNorth YorkshireW10.3 Information for parents and carers</t>
  </si>
  <si>
    <t>All provisionNorthamptonshireLD1 Planning</t>
  </si>
  <si>
    <t>All provisionLeicesterW8.1 Safety</t>
  </si>
  <si>
    <t>All provisionLewishamW5.1 Ratios</t>
  </si>
  <si>
    <t>All provisionLewishamW7 Managing Behaviour</t>
  </si>
  <si>
    <t>All provisionLewishamW8.3 Premises</t>
  </si>
  <si>
    <t xml:space="preserve">All provisionLincolnshireAny action </t>
  </si>
  <si>
    <t>All provisionLincolnshireW1.2 Safeguarding policy</t>
  </si>
  <si>
    <t>All provisionLiverpoolLD3 Assessment</t>
  </si>
  <si>
    <t xml:space="preserve">All provisionLocal authority not recordedAny action </t>
  </si>
  <si>
    <t xml:space="preserve">All provisionManchesterAny action </t>
  </si>
  <si>
    <t xml:space="preserve">All provisionMedwayAny action </t>
  </si>
  <si>
    <t>All provisionMertonLD3 Assessment</t>
  </si>
  <si>
    <t>All provisionMilton KeynesLD2 Education Programmes</t>
  </si>
  <si>
    <t>All provisionMilton KeynesW3.2 Training, support and skills</t>
  </si>
  <si>
    <t>All provisionNewcastle upon TyneLD3 Assessment</t>
  </si>
  <si>
    <t xml:space="preserve">All provisionNorfolkAny action </t>
  </si>
  <si>
    <t>All provisionNorfolkLD2 Education Programmes</t>
  </si>
  <si>
    <t xml:space="preserve">All provisionNorth SomersetAny action </t>
  </si>
  <si>
    <t>All provisionNorth SomersetLD3 Assessment</t>
  </si>
  <si>
    <t xml:space="preserve">All provisionNorth TynesideAny action </t>
  </si>
  <si>
    <t>All provisionNorth TynesideLD1 Planning</t>
  </si>
  <si>
    <t xml:space="preserve">All provisionNorthamptonshireAny action </t>
  </si>
  <si>
    <t>All provisionNorthamptonshireW1.1 Safeguarding practice</t>
  </si>
  <si>
    <t>All provisionNorthamptonshireW8.1 Safety</t>
  </si>
  <si>
    <t xml:space="preserve">All provisionNottinghamshireAny action </t>
  </si>
  <si>
    <t>All provisionNottinghamshireLD2 Education Programmes</t>
  </si>
  <si>
    <t>All provisionNottinghamshireW3.2 Training, support and skills</t>
  </si>
  <si>
    <t xml:space="preserve">All provisionOldhamAny action </t>
  </si>
  <si>
    <t xml:space="preserve">All provisionHackneyAny action </t>
  </si>
  <si>
    <t>All provisionHammersmith and FulhamLD3 Assessment</t>
  </si>
  <si>
    <t xml:space="preserve">All provisionHertfordshireAny action </t>
  </si>
  <si>
    <t>All provisionHertfordshireW10.2 Information about the child</t>
  </si>
  <si>
    <t>All provisionHertfordshireW10.3 Information for parents and carers</t>
  </si>
  <si>
    <t>All provisionHertfordshireW3.2 Training, support and skills</t>
  </si>
  <si>
    <t>All provisionHillingdonW1.1 Safeguarding practice</t>
  </si>
  <si>
    <t xml:space="preserve">All provisionIsle of WightAny action </t>
  </si>
  <si>
    <t>All provisionIslingtonW3.2 Training, support and skills</t>
  </si>
  <si>
    <t>All provisionIslingtonW4 Key persons</t>
  </si>
  <si>
    <t>All provisionKentLD3 Assessment</t>
  </si>
  <si>
    <t>All provisionKentW2.1 General suitable people matters</t>
  </si>
  <si>
    <t xml:space="preserve">All provisionKingston upon HullAny action </t>
  </si>
  <si>
    <t>All provisionKirkleesLD3 Assessment</t>
  </si>
  <si>
    <t>All provisionKirkleesW6.2 Food and drink</t>
  </si>
  <si>
    <t xml:space="preserve">All provisionLancashireAny action </t>
  </si>
  <si>
    <t>All provisionLancashireW4 Key persons</t>
  </si>
  <si>
    <t>All provisionLeedsLD2 Education Programmes</t>
  </si>
  <si>
    <t>All provisionLeicestershireLD1 Planning</t>
  </si>
  <si>
    <t>All provisionLeicestershireW3.1 Qualifications</t>
  </si>
  <si>
    <t>All provisionLeicestershireW8.3 Premises</t>
  </si>
  <si>
    <t>All provisionLeicesterW1.1 Safeguarding practice</t>
  </si>
  <si>
    <t>All provisionLeicesterW3.2 Training, support and skills</t>
  </si>
  <si>
    <t>All provisionLewishamLD2 Education Programmes</t>
  </si>
  <si>
    <t>All provisionLewishamW10.1 General information and records matters</t>
  </si>
  <si>
    <t>All provisionLewishamW10.5 Information about the provider</t>
  </si>
  <si>
    <t>All provisionLewishamW8.5 Outings</t>
  </si>
  <si>
    <t>All provisionLocal authority not recordedLD3 Assessment</t>
  </si>
  <si>
    <t>All provisionMedwayLD3 Assessment</t>
  </si>
  <si>
    <t>All provisionMilton KeynesLD3 Assessment</t>
  </si>
  <si>
    <t>All provisionMilton KeynesW8.4 Risk Assessment</t>
  </si>
  <si>
    <t xml:space="preserve">All provisionNewcastle upon TyneAny action </t>
  </si>
  <si>
    <t>All provisionNewcastle upon TyneW3.2 Training, support and skills</t>
  </si>
  <si>
    <t>All provisionNewcastle upon TyneW8.4 Risk Assessment</t>
  </si>
  <si>
    <t xml:space="preserve">All provisionNewhamAny action </t>
  </si>
  <si>
    <t>All provisionNewhamW3.1 Qualifications</t>
  </si>
  <si>
    <t>All provisionNorfolkLD3 Assessment</t>
  </si>
  <si>
    <t>All provisionNorth LincolnshireLD2 Education Programmes</t>
  </si>
  <si>
    <t>All provisionNorth LincolnshireLD3 Assessment</t>
  </si>
  <si>
    <t>All provisionNorth TynesideLD3 Assessment</t>
  </si>
  <si>
    <t>All provisionNorth YorkshireLD3 Assessment</t>
  </si>
  <si>
    <t>All provisionOldhamW4 Key persons</t>
  </si>
  <si>
    <t>All provisionOxfordshireW3.2 Training, support and skills</t>
  </si>
  <si>
    <t>All provisionLancashireLD3 Assessment</t>
  </si>
  <si>
    <t>All provisionLeicesterLD2 Education Programmes</t>
  </si>
  <si>
    <t>All provisionLeicestershireW1.2 Safeguarding policy</t>
  </si>
  <si>
    <t xml:space="preserve">All provisionLewishamAny action </t>
  </si>
  <si>
    <t>All provisionLewishamW2.1 General suitable people matters</t>
  </si>
  <si>
    <t>All provisionLewishamW3.1 Qualifications</t>
  </si>
  <si>
    <t>All provisionLewishamW3.2 Training, support and skills</t>
  </si>
  <si>
    <t>All provisionLiverpoolLD2 Education Programmes</t>
  </si>
  <si>
    <t>All provisionLutonLD2 Education Programmes</t>
  </si>
  <si>
    <t>All provisionLutonW3.2 Training, support and skills</t>
  </si>
  <si>
    <t>All provisionMilton KeynesLD1 Planning</t>
  </si>
  <si>
    <t>All provisionMilton KeynesW10.3 Information for parents and carers</t>
  </si>
  <si>
    <t>All provisionNewcastle upon TyneLD1 Planning</t>
  </si>
  <si>
    <t>All provisionNewhamLD1 Planning</t>
  </si>
  <si>
    <t>All provisionNewhamLD3 Assessment</t>
  </si>
  <si>
    <t>All provisionNewhamW3.2 Training, support and skills</t>
  </si>
  <si>
    <t>All provisionNorfolkLD1 Planning</t>
  </si>
  <si>
    <t>All provisionNorfolkW3.2 Training, support and skills</t>
  </si>
  <si>
    <t xml:space="preserve">All provisionNorth East LincolnshireAny action </t>
  </si>
  <si>
    <t xml:space="preserve">All provisionNorth LincolnshireAny action </t>
  </si>
  <si>
    <t>All provisionNorthamptonshireW10.5 Information about the provider</t>
  </si>
  <si>
    <t xml:space="preserve">All provisionNorthumberlandAny action </t>
  </si>
  <si>
    <t>All provisionNottinghamshireLD3 Assessment</t>
  </si>
  <si>
    <t>All provisionNottinghamshireW6.1 Medicine</t>
  </si>
  <si>
    <t>All provisionNottinghamW10.1 General information and records matters</t>
  </si>
  <si>
    <t>All provisionOxfordshireLD2 Education Programmes</t>
  </si>
  <si>
    <t>All provisionPeterboroughLD1 Planning</t>
  </si>
  <si>
    <t>All provisionPooleLD1 Planning</t>
  </si>
  <si>
    <t>All provisionReadingLD2 Education Programmes</t>
  </si>
  <si>
    <t xml:space="preserve">All provisionRedbridgeAny action </t>
  </si>
  <si>
    <t xml:space="preserve">All provisionRotherhamAny action </t>
  </si>
  <si>
    <t>All provisionSandwellLD1 Planning</t>
  </si>
  <si>
    <t>All provisionSandwellLD2 Education Programmes</t>
  </si>
  <si>
    <t>All provisionSolihullLD1 Planning</t>
  </si>
  <si>
    <t>All provisionSolihullLD2 Education Programmes</t>
  </si>
  <si>
    <t>All provisionSolihullW3.2 Training, support and skills</t>
  </si>
  <si>
    <t>All provisionSomersetW3.1 Qualifications</t>
  </si>
  <si>
    <t xml:space="preserve">All provisionSouth GloucestershireAny action </t>
  </si>
  <si>
    <t xml:space="preserve">All provisionSouthamptonAny action </t>
  </si>
  <si>
    <t>All provisionSouthend on SeaLD1 Planning</t>
  </si>
  <si>
    <t>All provisionSouthwarkLD3 Assessment</t>
  </si>
  <si>
    <t>All provisionSouthwarkW3.1 Qualifications</t>
  </si>
  <si>
    <t>All provisionStaffordshireW1.1 Safeguarding practice</t>
  </si>
  <si>
    <t>All provisionOxfordshireLD3 Assessment</t>
  </si>
  <si>
    <t>All provisionPeterboroughLD2 Education Programmes</t>
  </si>
  <si>
    <t>All provisionRedbridgeLD2 Education Programmes</t>
  </si>
  <si>
    <t xml:space="preserve">All provisionRochdaleAny action </t>
  </si>
  <si>
    <t>All provisionRotherhamW8.4 Risk Assessment</t>
  </si>
  <si>
    <t>All provisionSalfordW8.3 Premises</t>
  </si>
  <si>
    <t xml:space="preserve">All provisionSandwellAny action </t>
  </si>
  <si>
    <t>All provisionSandwellLD3 Assessment</t>
  </si>
  <si>
    <t>All provisionSandwellW4 Key persons</t>
  </si>
  <si>
    <t>All provisionSandwellW8.3 Premises</t>
  </si>
  <si>
    <t xml:space="preserve">All provisionSeftonAny action </t>
  </si>
  <si>
    <t xml:space="preserve">All provisionSloughAny action </t>
  </si>
  <si>
    <t xml:space="preserve">All provisionSolihullAny action </t>
  </si>
  <si>
    <t xml:space="preserve">All provisionSomersetAny action </t>
  </si>
  <si>
    <t>All provisionSomersetLD2 Education Programmes</t>
  </si>
  <si>
    <t>All provisionSomersetW1.2 Safeguarding policy</t>
  </si>
  <si>
    <t>All provisionSouth GloucestershireLD1 Planning</t>
  </si>
  <si>
    <t>All provisionSouthamptonLD3 Assessment</t>
  </si>
  <si>
    <t>All provisionLeedsLD1 Planning</t>
  </si>
  <si>
    <t>All provisionLeedsW10.1 General information and records matters</t>
  </si>
  <si>
    <t xml:space="preserve">All provisionLeicesterAny action </t>
  </si>
  <si>
    <t>All provisionLeicesterW8.5 Outings</t>
  </si>
  <si>
    <t>All provisionLewishamLD1 Planning</t>
  </si>
  <si>
    <t>All provisionLincolnshireLD1 Planning</t>
  </si>
  <si>
    <t>All provisionLincolnshireW3.2 Training, support and skills</t>
  </si>
  <si>
    <t>All provisionLiverpoolW3.2 Training, support and skills</t>
  </si>
  <si>
    <t>All provisionManchesterLD1 Planning</t>
  </si>
  <si>
    <t>All provisionManchesterLD2 Education Programmes</t>
  </si>
  <si>
    <t>All provisionManchesterW3.1 Qualifications</t>
  </si>
  <si>
    <t>All provisionMertonLD1 Planning</t>
  </si>
  <si>
    <t>All provisionMertonW3.2 Training, support and skills</t>
  </si>
  <si>
    <t xml:space="preserve">All provisionMiddlesbroughAny action </t>
  </si>
  <si>
    <t>All provisionNorth YorkshireW1.2 Safeguarding policy</t>
  </si>
  <si>
    <t>All provisionNorth YorkshireW8.3 Premises</t>
  </si>
  <si>
    <t>All provisionNorthamptonshireLD2 Education Programmes</t>
  </si>
  <si>
    <t>All provisionNorthamptonshireW3.2 Training, support and skills</t>
  </si>
  <si>
    <t>All provisionNorthamptonshireW5.3 Staff deployment</t>
  </si>
  <si>
    <t>All provisionNorthamptonshireW8.3 Premises</t>
  </si>
  <si>
    <t>All provisionNorthumberlandLD2 Education Programmes</t>
  </si>
  <si>
    <t>All provisionNorthumberlandW10.1 General information and records matters</t>
  </si>
  <si>
    <t xml:space="preserve">All provisionPlymouthAny action </t>
  </si>
  <si>
    <t xml:space="preserve">All provisionReadingAny action </t>
  </si>
  <si>
    <t>All provisionRedbridgeLD1 Planning</t>
  </si>
  <si>
    <t xml:space="preserve">All provisionRedcar and ClevelandAny action </t>
  </si>
  <si>
    <t>All provisionRichmond upon ThamesW3.1 Qualifications</t>
  </si>
  <si>
    <t>All provisionRochdaleLD3 Assessment</t>
  </si>
  <si>
    <t>All provisionRotherhamLD2 Education Programmes</t>
  </si>
  <si>
    <t>All provisionSalfordW1.2 Safeguarding policy</t>
  </si>
  <si>
    <t>All provisionSeftonLD3 Assessment</t>
  </si>
  <si>
    <t>All provisionSheffieldW10.1 General information and records matters</t>
  </si>
  <si>
    <t>All provisionSloughLD2 Education Programmes</t>
  </si>
  <si>
    <t xml:space="preserve">All provisionSouth TynesideAny action </t>
  </si>
  <si>
    <t>All provisionSouthend on SeaW10.2 Information about the child</t>
  </si>
  <si>
    <t xml:space="preserve">All provisionStaffordshireAny action </t>
  </si>
  <si>
    <t>All provisionStaffordshireW3.2 Training, support and skills</t>
  </si>
  <si>
    <t>All provisionStockportLD3 Assessment</t>
  </si>
  <si>
    <t xml:space="preserve">All provisionStoke-on-TrentAny action </t>
  </si>
  <si>
    <t>All provisionStoke-on-TrentLD1 Planning</t>
  </si>
  <si>
    <t xml:space="preserve">All provisionSuffolkAny action </t>
  </si>
  <si>
    <t>All provisionNorth YorkshireW4 Key persons</t>
  </si>
  <si>
    <t>All provisionNorthamptonshireLD3 Assessment</t>
  </si>
  <si>
    <t>All provisionNorthumberlandLD1 Planning</t>
  </si>
  <si>
    <t>All provisionNottinghamLD2 Education Programmes</t>
  </si>
  <si>
    <t>All provisionNottinghamshireW1.1 Safeguarding practice</t>
  </si>
  <si>
    <t>All provisionNottinghamshireW1.2 Safeguarding policy</t>
  </si>
  <si>
    <t>All provisionNottinghamshireW8.4 Risk Assessment</t>
  </si>
  <si>
    <t xml:space="preserve">All provisionOxfordshireAny action </t>
  </si>
  <si>
    <t>All provisionPeterboroughLD3 Assessment</t>
  </si>
  <si>
    <t>All provisionRochdaleLD2 Education Programmes</t>
  </si>
  <si>
    <t>All provisionSalfordLD2 Education Programmes</t>
  </si>
  <si>
    <t>All provisionSalfordLD3 Assessment</t>
  </si>
  <si>
    <t xml:space="preserve">All provisionSheffieldAny action </t>
  </si>
  <si>
    <t>All provisionShropshireLD3 Assessment</t>
  </si>
  <si>
    <t>All provisionSolihullW10.1 General information and records matters</t>
  </si>
  <si>
    <t>All provisionSomersetLD1 Planning</t>
  </si>
  <si>
    <t>All provisionSomersetW8.1 Safety</t>
  </si>
  <si>
    <t>All provisionSouth GloucestershireLD2 Education Programmes</t>
  </si>
  <si>
    <t>All provisionSouthamptonLD1 Planning</t>
  </si>
  <si>
    <t xml:space="preserve">All provisionStockton-on-TeesAny action </t>
  </si>
  <si>
    <t>All provisionSuffolkW10.1 General information and records matters</t>
  </si>
  <si>
    <t>All provisionSuffolkW10.5 Information about the provider</t>
  </si>
  <si>
    <t>All provisionSurreyW10.3 Information for parents and carers</t>
  </si>
  <si>
    <t>All provisionSurreyW2.1 General suitable people matters</t>
  </si>
  <si>
    <t>All provisionSurreyW3.3 First aid</t>
  </si>
  <si>
    <t>All provisionSurreyW7 Managing Behaviour</t>
  </si>
  <si>
    <t xml:space="preserve">All provisionTamesideAny action </t>
  </si>
  <si>
    <t>All provisionThurrockW1.1 Safeguarding practice</t>
  </si>
  <si>
    <t>All provisionWakefieldLD3 Assessment</t>
  </si>
  <si>
    <t>All provisionWaltham ForestLD3 Assessment</t>
  </si>
  <si>
    <t>All provisionWaltham ForestW2.1 General suitable people matters</t>
  </si>
  <si>
    <t xml:space="preserve">All provisionWandsworthAny action </t>
  </si>
  <si>
    <t>All provisionWandsworthLD1 Planning</t>
  </si>
  <si>
    <t>All provisionWandsworthW3.2 Training, support and skills</t>
  </si>
  <si>
    <t>All provisionWarringtonW4 Key persons</t>
  </si>
  <si>
    <t>All provisionWest SussexLD1 Planning</t>
  </si>
  <si>
    <t>All provisionWest SussexW10.1 General information and records matters</t>
  </si>
  <si>
    <t>All provisionWest SussexW3.2 Training, support and skills</t>
  </si>
  <si>
    <t>All provisionWest SussexW8.1 Safety</t>
  </si>
  <si>
    <t>All provisionWestminsterLD1 Planning</t>
  </si>
  <si>
    <t>All provisionWestminsterLD2 Education Programmes</t>
  </si>
  <si>
    <t>All provisionWestminsterW1.1 Safeguarding practice</t>
  </si>
  <si>
    <t>All provisionOldhamLD1 Planning</t>
  </si>
  <si>
    <t>All provisionOxfordshireLD1 Planning</t>
  </si>
  <si>
    <t>All provisionOxfordshireW10.1 General information and records matters</t>
  </si>
  <si>
    <t>All provisionOxfordshireW8.3 Premises</t>
  </si>
  <si>
    <t xml:space="preserve">All provisionPeterboroughAny action </t>
  </si>
  <si>
    <t xml:space="preserve">All provisionPooleAny action </t>
  </si>
  <si>
    <t xml:space="preserve">All provisionRichmond upon ThamesAny action </t>
  </si>
  <si>
    <t>All provisionSandwellW1.1 Safeguarding practice</t>
  </si>
  <si>
    <t>All provisionSandwellW10.3 Information for parents and carers</t>
  </si>
  <si>
    <t>All provisionSandwellW3.2 Training, support and skills</t>
  </si>
  <si>
    <t>All provisionSeftonLD1 Planning</t>
  </si>
  <si>
    <t>All provisionSheffieldLD2 Education Programmes</t>
  </si>
  <si>
    <t xml:space="preserve">All provisionShropshireAny action </t>
  </si>
  <si>
    <t>All provisionSolihullLD3 Assessment</t>
  </si>
  <si>
    <t>All provisionSomersetLD3 Assessment</t>
  </si>
  <si>
    <t>All provisionSomersetW4 Key persons</t>
  </si>
  <si>
    <t>All provisionSouth TynesideLD3 Assessment</t>
  </si>
  <si>
    <t>All provisionSouthamptonW4 Key persons</t>
  </si>
  <si>
    <t>All provisionSouthamptonW5.3 Staff deployment</t>
  </si>
  <si>
    <t>All provisionSouthend on SeaLD2 Education Programmes</t>
  </si>
  <si>
    <t>All provisionSt HelensLD2 Education Programmes</t>
  </si>
  <si>
    <t>All provisionSouthwarkLD2 Education Programmes</t>
  </si>
  <si>
    <t>All provisionSouthwarkW8.4 Risk Assessment</t>
  </si>
  <si>
    <t>All provisionStaffordshireW10.1 General information and records matters</t>
  </si>
  <si>
    <t xml:space="preserve">All provisionStockportAny action </t>
  </si>
  <si>
    <t>All provisionStockportW3.2 Training, support and skills</t>
  </si>
  <si>
    <t>All provisionStoke-on-TrentLD2 Education Programmes</t>
  </si>
  <si>
    <t>All provisionSuffolkW1.1 Safeguarding practice</t>
  </si>
  <si>
    <t>All provisionSuffolkW1.2 Safeguarding policy</t>
  </si>
  <si>
    <t>All provisionTelford and WrekinLD2 Education Programmes</t>
  </si>
  <si>
    <t>All provisionTelford and WrekinLD3 Assessment</t>
  </si>
  <si>
    <t xml:space="preserve">All provisionThurrockAny action </t>
  </si>
  <si>
    <t>All provisionTorbayLD2 Education Programmes</t>
  </si>
  <si>
    <t>All provisionWaltham ForestLD2 Education Programmes</t>
  </si>
  <si>
    <t xml:space="preserve">All provisionWarwickshireAny action </t>
  </si>
  <si>
    <t>All provisionWarwickshireLD1 Planning</t>
  </si>
  <si>
    <t>All provisionWarwickshireLD3 Assessment</t>
  </si>
  <si>
    <t>All provisionWarwickshireW3.2 Training, support and skills</t>
  </si>
  <si>
    <t>All provisionWest BerkshireLD1 Planning</t>
  </si>
  <si>
    <t>All provisionWest BerkshireW1.2 Safeguarding policy</t>
  </si>
  <si>
    <t>All provisionWest BerkshireW10.4 Complaints</t>
  </si>
  <si>
    <t>All provisionWiganW3.2 Training, support and skills</t>
  </si>
  <si>
    <t>All provisionWiltshireW10.1 General information and records matters</t>
  </si>
  <si>
    <t>All provisionWirralW8.3 Premises</t>
  </si>
  <si>
    <t>All provisionWokinghamLD2 Education Programmes</t>
  </si>
  <si>
    <t>All provisionSuffolkLD3 Assessment</t>
  </si>
  <si>
    <t>All provisionSunderlandLD1 Planning</t>
  </si>
  <si>
    <t>All provisionSurreyLD1 Planning</t>
  </si>
  <si>
    <t>All provisionSurreyLD3 Assessment</t>
  </si>
  <si>
    <t>All provisionSurreyW1.1 Safeguarding practice</t>
  </si>
  <si>
    <t>All provisionSurreyW10.1 General information and records matters</t>
  </si>
  <si>
    <t>All provisionSurreyW8.4 Risk Assessment</t>
  </si>
  <si>
    <t xml:space="preserve">All provisionSuttonAny action </t>
  </si>
  <si>
    <t>All provisionTamesideLD1 Planning</t>
  </si>
  <si>
    <t xml:space="preserve">All provisionTower HamletsAny action </t>
  </si>
  <si>
    <t xml:space="preserve">All provisionTraffordAny action </t>
  </si>
  <si>
    <t>All provisionWalsallW2.1 General suitable people matters</t>
  </si>
  <si>
    <t>All provisionWandsworthLD2 Education Programmes</t>
  </si>
  <si>
    <t>All provisionWarwickshireW1.2 Safeguarding policy</t>
  </si>
  <si>
    <t>All provisionWest BerkshireW1.1 Safeguarding practice</t>
  </si>
  <si>
    <t>All provisionWest BerkshireW6.2 Food and drink</t>
  </si>
  <si>
    <t xml:space="preserve">All provisionWest SussexAny action </t>
  </si>
  <si>
    <t>All provisionWest SussexW6.1 Medicine</t>
  </si>
  <si>
    <t>All provisionWiltshireLD2 Education Programmes</t>
  </si>
  <si>
    <t>All provisionWiltshireLD3 Assessment</t>
  </si>
  <si>
    <t xml:space="preserve">All provisionWindsor and MaidenheadAny action </t>
  </si>
  <si>
    <t>All provisionWindsor and MaidenheadLD1 Planning</t>
  </si>
  <si>
    <t xml:space="preserve">All provisionWokinghamAny action </t>
  </si>
  <si>
    <t>All provisionWolverhamptonW3.2 Training, support and skills</t>
  </si>
  <si>
    <t>All provisionWolverhamptonW8.3 Premises</t>
  </si>
  <si>
    <t xml:space="preserve">All provisionSouthend on SeaAny action </t>
  </si>
  <si>
    <t xml:space="preserve">All provisionSouthwarkAny action </t>
  </si>
  <si>
    <t xml:space="preserve">All provisionSt HelensAny action </t>
  </si>
  <si>
    <t>All provisionSt HelensLD3 Assessment</t>
  </si>
  <si>
    <t>All provisionSuffolkW8.4 Risk Assessment</t>
  </si>
  <si>
    <t xml:space="preserve">All provisionSunderlandAny action </t>
  </si>
  <si>
    <t>All provisionSunderlandLD3 Assessment</t>
  </si>
  <si>
    <t xml:space="preserve">All provisionSurreyAny action </t>
  </si>
  <si>
    <t>All provisionSurreyLD2 Education Programmes</t>
  </si>
  <si>
    <t>All provisionSurreyW3.2 Training, support and skills</t>
  </si>
  <si>
    <t>All provisionSurreyW4 Key persons</t>
  </si>
  <si>
    <t>All provisionSwindonLD1 Planning</t>
  </si>
  <si>
    <t>All provisionTamesideLD3 Assessment</t>
  </si>
  <si>
    <t>All provisionTamesideW1.2 Safeguarding policy</t>
  </si>
  <si>
    <t xml:space="preserve">All provisionTelford and WrekinAny action </t>
  </si>
  <si>
    <t>All provisionThurrockW8.1 Safety</t>
  </si>
  <si>
    <t xml:space="preserve">All provisionTorbayAny action </t>
  </si>
  <si>
    <t>All provisionTraffordW4 Key persons</t>
  </si>
  <si>
    <t>All provisionWakefieldLD1 Planning</t>
  </si>
  <si>
    <t xml:space="preserve">All provisionWalsallAny action </t>
  </si>
  <si>
    <t>All provisionWandsworthLD3 Assessment</t>
  </si>
  <si>
    <t xml:space="preserve">All provisionWarringtonAny action </t>
  </si>
  <si>
    <t>All provisionWarringtonLD2 Education Programmes</t>
  </si>
  <si>
    <t xml:space="preserve">All provisionWest BerkshireAny action </t>
  </si>
  <si>
    <t xml:space="preserve">All provisionWiltshireAny action </t>
  </si>
  <si>
    <t>All provisionWirralLD1 Planning</t>
  </si>
  <si>
    <t>All provisionWirralW1.2 Safeguarding policy</t>
  </si>
  <si>
    <t>All provisionWolverhamptonLD1 Planning</t>
  </si>
  <si>
    <t>All provisionWolverhamptonLD3 Assessment</t>
  </si>
  <si>
    <t>All provisionYorkW1.1 Safeguarding practice</t>
  </si>
  <si>
    <t>All provisionYorkW10.1 General information and records matters</t>
  </si>
  <si>
    <t xml:space="preserve">Childcare on Domestic PremisesAllAny action </t>
  </si>
  <si>
    <t xml:space="preserve">Childcare on Domestic PremisesBrentAny action </t>
  </si>
  <si>
    <t>Childcare on Non-Domestic PremisesAllW10.4 Complaints</t>
  </si>
  <si>
    <t>Childcare on Non-Domestic PremisesAllW6.2 Food and drink</t>
  </si>
  <si>
    <t>Childcare on Non-Domestic PremisesAllW6.3 Accident or injury</t>
  </si>
  <si>
    <t>Childcare on Non-Domestic PremisesAllW8.3 Premises</t>
  </si>
  <si>
    <t xml:space="preserve">Childcare on Non-Domestic PremisesBath and North East SomersetAny action </t>
  </si>
  <si>
    <t>Childcare on Non-Domestic PremisesBexleyLD2 Education Programmes</t>
  </si>
  <si>
    <t xml:space="preserve">Childcare on Non-Domestic PremisesBirminghamAny action </t>
  </si>
  <si>
    <t>Childcare on Non-Domestic PremisesBirminghamLD2 Education Programmes</t>
  </si>
  <si>
    <t>Childcare on Non-Domestic PremisesBirminghamW10.3 Information for parents and carers</t>
  </si>
  <si>
    <t>Childcare on Non-Domestic PremisesBirminghamW4 Key persons</t>
  </si>
  <si>
    <t>Childcare on Non-Domestic PremisesBradfordLD3 Assessment</t>
  </si>
  <si>
    <t>Childcare on Non-Domestic PremisesBradfordW1.1 Safeguarding practice</t>
  </si>
  <si>
    <t xml:space="preserve">Childcare on Non-Domestic PremisesBrentAny action </t>
  </si>
  <si>
    <t>Childcare on Non-Domestic PremisesBrentLD3 Assessment</t>
  </si>
  <si>
    <t xml:space="preserve">All provisionWorcestershireAny action </t>
  </si>
  <si>
    <t>All provisionWorcestershireLD1 Planning</t>
  </si>
  <si>
    <t>All provisionWorcestershireLD3 Assessment</t>
  </si>
  <si>
    <t>All provisionYorkLD1 Planning</t>
  </si>
  <si>
    <t>All provisionYorkLD2 Education Programmes</t>
  </si>
  <si>
    <t>Childcare on Non-Domestic PremisesAllW3.3 First aid</t>
  </si>
  <si>
    <t>Childcare on Non-Domestic PremisesAllW4 Key persons</t>
  </si>
  <si>
    <t>Childcare on Non-Domestic PremisesAllW5.2 Child supervision</t>
  </si>
  <si>
    <t>Childcare on Non-Domestic PremisesAllW5.3 Staff deployment</t>
  </si>
  <si>
    <t>Childcare on Non-Domestic PremisesAllW8.1 Safety</t>
  </si>
  <si>
    <t>Childcare on Non-Domestic PremisesBarnetLD3 Assessment</t>
  </si>
  <si>
    <t>Childcare on Non-Domestic PremisesBirminghamW10.2 Information about the child</t>
  </si>
  <si>
    <t xml:space="preserve">Childcare on Non-Domestic PremisesBlackpoolAny action </t>
  </si>
  <si>
    <t xml:space="preserve">Childcare on Non-Domestic PremisesBracknell ForestAny action </t>
  </si>
  <si>
    <t>Childcare on Non-Domestic PremisesBristolLD2 Education Programmes</t>
  </si>
  <si>
    <t>Childcare on Non-Domestic PremisesBuryLD2 Education Programmes</t>
  </si>
  <si>
    <t>Childcare on Non-Domestic PremisesBuryW3.2 Training, support and skills</t>
  </si>
  <si>
    <t xml:space="preserve">Childcare on Non-Domestic PremisesAllAny action </t>
  </si>
  <si>
    <t>Childcare on Non-Domestic PremisesAllLD1 Planning</t>
  </si>
  <si>
    <t>Childcare on Non-Domestic PremisesAllLD2 Education Programmes</t>
  </si>
  <si>
    <t>Childcare on Non-Domestic PremisesAllW1.1 Safeguarding practice</t>
  </si>
  <si>
    <t>Childcare on Non-Domestic PremisesAllW1.2 Safeguarding policy</t>
  </si>
  <si>
    <t>Childcare on Non-Domestic PremisesAllW2.1 General suitable people matters</t>
  </si>
  <si>
    <t>Childcare on Non-Domestic PremisesAllW2.2 Disqualification</t>
  </si>
  <si>
    <t>Childcare on Non-Domestic PremisesAllW3.1 Qualifications</t>
  </si>
  <si>
    <t>Childcare on Non-Domestic PremisesAllW5.1 Ratios</t>
  </si>
  <si>
    <t>Childcare on Non-Domestic PremisesAllW8.4 Risk Assessment</t>
  </si>
  <si>
    <t xml:space="preserve">Childcare on Non-Domestic PremisesBexleyAny action </t>
  </si>
  <si>
    <t>Childcare on Non-Domestic PremisesBexleyW2.1 General suitable people matters</t>
  </si>
  <si>
    <t>Childcare on Non-Domestic PremisesBirminghamLD3 Assessment</t>
  </si>
  <si>
    <t>Childcare on Non-Domestic PremisesBirminghamW3.3 First aid</t>
  </si>
  <si>
    <t xml:space="preserve">Childcare on Non-Domestic PremisesBlackburn with DarwenAny action </t>
  </si>
  <si>
    <t xml:space="preserve">Childcare on Non-Domestic PremisesBournemouthAny action </t>
  </si>
  <si>
    <t>Childcare on Non-Domestic PremisesBradfordLD2 Education Programmes</t>
  </si>
  <si>
    <t>Childcare on Non-Domestic PremisesBristolLD1 Planning</t>
  </si>
  <si>
    <t>Childcare on Non-Domestic PremisesBromleyW2.1 General suitable people matters</t>
  </si>
  <si>
    <t>All provisionStaffordshireLD2 Education Programmes</t>
  </si>
  <si>
    <t>All provisionStaffordshireLD3 Assessment</t>
  </si>
  <si>
    <t>All provisionSunderlandW10.1 General information and records matters</t>
  </si>
  <si>
    <t>All provisionSuttonLD1 Planning</t>
  </si>
  <si>
    <t xml:space="preserve">All provisionSwindonAny action </t>
  </si>
  <si>
    <t>All provisionSwindonLD2 Education Programmes</t>
  </si>
  <si>
    <t>All provisionTamesideW3.2 Training, support and skills</t>
  </si>
  <si>
    <t>All provisionTraffordLD1 Planning</t>
  </si>
  <si>
    <t xml:space="preserve">All provisionWakefieldAny action </t>
  </si>
  <si>
    <t xml:space="preserve">All provisionWaltham ForestAny action </t>
  </si>
  <si>
    <t>All provisionWandsworthW2.1 General suitable people matters</t>
  </si>
  <si>
    <t>All provisionWarwickshireW10.1 General information and records matters</t>
  </si>
  <si>
    <t>All provisionWest BerkshireLD2 Education Programmes</t>
  </si>
  <si>
    <t>All provisionWest BerkshireW8.3 Premises</t>
  </si>
  <si>
    <t>All provisionWest SussexLD2 Education Programmes</t>
  </si>
  <si>
    <t>All provisionWest SussexLD3 Assessment</t>
  </si>
  <si>
    <t>All provisionWest SussexW3.1 Qualifications</t>
  </si>
  <si>
    <t>All provisionWestminsterLD3 Assessment</t>
  </si>
  <si>
    <t>All provisionWiltshireW3.2 Training, support and skills</t>
  </si>
  <si>
    <t>All provisionWirralLD2 Education Programmes</t>
  </si>
  <si>
    <t>All provisionWest BerkshireW10.2 Information about the child</t>
  </si>
  <si>
    <t>All provisionWest BerkshireW10.5 Information about the provider</t>
  </si>
  <si>
    <t>All provisionWiltshireLD1 Planning</t>
  </si>
  <si>
    <t>All provisionWorcestershireW10.1 General information and records matters</t>
  </si>
  <si>
    <t>All provisionWorcestershireW10.3 Information for parents and carers</t>
  </si>
  <si>
    <t>Childcare on Domestic PremisesAllLD3 Assessment</t>
  </si>
  <si>
    <t xml:space="preserve">Childcare on Domestic PremisesDevonAny action </t>
  </si>
  <si>
    <t>Childcare on Non-Domestic PremisesAllW10.3 Information for parents and carers</t>
  </si>
  <si>
    <t>Childcare on Non-Domestic PremisesAllW10.6 Changes that must be notified to Ofsted</t>
  </si>
  <si>
    <t>Childcare on Non-Domestic PremisesAllW6.1 Medicine</t>
  </si>
  <si>
    <t>Childcare on Non-Domestic PremisesAllW7 Managing Behaviour</t>
  </si>
  <si>
    <t xml:space="preserve">Childcare on Non-Domestic PremisesBarking and DagenhamAny action </t>
  </si>
  <si>
    <t xml:space="preserve">Childcare on Non-Domestic PremisesBedfordAny action </t>
  </si>
  <si>
    <t>Childcare on Non-Domestic PremisesBirminghamW10.1 General information and records matters</t>
  </si>
  <si>
    <t xml:space="preserve">Childcare on Non-Domestic PremisesBristolAny action </t>
  </si>
  <si>
    <t xml:space="preserve">Childcare on Non-Domestic PremisesBromleyAny action </t>
  </si>
  <si>
    <t>Childcare on Non-Domestic PremisesBromleyLD3 Assessment</t>
  </si>
  <si>
    <t>Childcare on Non-Domestic PremisesBromleyW3.2 Training, support and skills</t>
  </si>
  <si>
    <t xml:space="preserve">Childcare on Non-Domestic PremisesBuckinghamshireAny action </t>
  </si>
  <si>
    <t>Childcare on Non-Domestic PremisesBuckinghamshireLD2 Education Programmes</t>
  </si>
  <si>
    <t>Childcare on Non-Domestic PremisesBuckinghamshireW3.2 Training, support and skills</t>
  </si>
  <si>
    <t>Childcare on Non-Domestic PremisesBuryW1.1 Safeguarding practice</t>
  </si>
  <si>
    <t>Childcare on Non-Domestic PremisesBuryW1.2 Safeguarding policy</t>
  </si>
  <si>
    <t xml:space="preserve">Childcare on Non-Domestic PremisesCambridgeshireAny action </t>
  </si>
  <si>
    <t>Childcare on Non-Domestic PremisesCambridgeshireLD1 Planning</t>
  </si>
  <si>
    <t>Childcare on Non-Domestic PremisesCambridgeshireLD2 Education Programmes</t>
  </si>
  <si>
    <t>Childcare on Non-Domestic PremisesCambridgeshireW3.2 Training, support and skills</t>
  </si>
  <si>
    <t xml:space="preserve">Childcare on Non-Domestic PremisesCamdenAny action </t>
  </si>
  <si>
    <t>Childcare on Non-Domestic PremisesCoventryLD1 Planning</t>
  </si>
  <si>
    <t xml:space="preserve">Childcare on Non-Domestic PremisesCroydonAny action </t>
  </si>
  <si>
    <t xml:space="preserve">Childcare on Non-Domestic PremisesCheshire EastAny action </t>
  </si>
  <si>
    <t>Childcare on Non-Domestic PremisesCheshire West and ChesterLD2 Education Programmes</t>
  </si>
  <si>
    <t>Childcare on Non-Domestic PremisesCumbriaW1.2 Safeguarding policy</t>
  </si>
  <si>
    <t xml:space="preserve">Childcare on Non-Domestic PremisesDevonAny action </t>
  </si>
  <si>
    <t>Childcare on Non-Domestic PremisesDevonW3.1 Qualifications</t>
  </si>
  <si>
    <t>Childcare on Non-Domestic PremisesDurhamLD1 Planning</t>
  </si>
  <si>
    <t>Childcare on Non-Domestic PremisesEast SussexW10.1 General information and records matters</t>
  </si>
  <si>
    <t>Childcare on Non-Domestic PremisesEnfieldLD2 Education Programmes</t>
  </si>
  <si>
    <t>Childcare on Non-Domestic PremisesEssexLD1 Planning</t>
  </si>
  <si>
    <t>Childcare on Non-Domestic PremisesGloucestershireLD2 Education Programmes</t>
  </si>
  <si>
    <t>Childcare on Non-Domestic PremisesHammersmith and FulhamLD1 Planning</t>
  </si>
  <si>
    <t>Childcare on Non-Domestic PremisesHammersmith and FulhamLD3 Assessment</t>
  </si>
  <si>
    <t>Childcare on Non-Domestic PremisesHampshireLD2 Education Programmes</t>
  </si>
  <si>
    <t>Childcare on Non-Domestic PremisesBuryLD3 Assessment</t>
  </si>
  <si>
    <t xml:space="preserve">Childcare on Non-Domestic PremisesCalderdaleAny action </t>
  </si>
  <si>
    <t>Childcare on Non-Domestic PremisesCheshire EastLD2 Education Programmes</t>
  </si>
  <si>
    <t xml:space="preserve">Childcare on Non-Domestic PremisesCheshire West and ChesterAny action </t>
  </si>
  <si>
    <t xml:space="preserve">Childcare on Non-Domestic PremisesCornwallAny action </t>
  </si>
  <si>
    <t>Childcare on Non-Domestic PremisesCornwallW1.2 Safeguarding policy</t>
  </si>
  <si>
    <t xml:space="preserve">Childcare on Non-Domestic PremisesCoventryAny action </t>
  </si>
  <si>
    <t>Childcare on Non-Domestic PremisesCroydonLD3 Assessment</t>
  </si>
  <si>
    <t xml:space="preserve">Childcare on Non-Domestic PremisesDoncasterAny action </t>
  </si>
  <si>
    <t>Childcare on Non-Domestic PremisesDorsetW1.1 Safeguarding practice</t>
  </si>
  <si>
    <t xml:space="preserve">Childcare on Non-Domestic PremisesDurhamAny action </t>
  </si>
  <si>
    <t>Childcare on Non-Domestic PremisesDurhamLD3 Assessment</t>
  </si>
  <si>
    <t xml:space="preserve">Childcare on Non-Domestic PremisesEalingAny action </t>
  </si>
  <si>
    <t>All provisionWorcestershireW3.1 Qualifications</t>
  </si>
  <si>
    <t>All provisionWorcestershireW8.3 Premises</t>
  </si>
  <si>
    <t xml:space="preserve">All provisionYorkAny action </t>
  </si>
  <si>
    <t>All provisionYorkW8.4 Risk Assessment</t>
  </si>
  <si>
    <t>Childcare on Domestic PremisesAllW3.2 Training, support and skills</t>
  </si>
  <si>
    <t>Childcare on Non-Domestic PremisesAllLD3 Assessment</t>
  </si>
  <si>
    <t>Childcare on Non-Domestic PremisesAllW10.2 Information about the child</t>
  </si>
  <si>
    <t>Childcare on Non-Domestic PremisesAllW3.2 Training, support and skills</t>
  </si>
  <si>
    <t>Childcare on Non-Domestic PremisesAllW8.5 Outings</t>
  </si>
  <si>
    <t>Childcare on Non-Domestic PremisesBarking and DagenhamLD1 Planning</t>
  </si>
  <si>
    <t xml:space="preserve">Childcare on Non-Domestic PremisesBarnsleyAny action </t>
  </si>
  <si>
    <t>Childcare on Non-Domestic PremisesBarnsleyLD2 Education Programmes</t>
  </si>
  <si>
    <t>Childcare on Non-Domestic PremisesBlackburn with DarwenLD2 Education Programmes</t>
  </si>
  <si>
    <t>Childcare on Non-Domestic PremisesBlackpoolLD3 Assessment</t>
  </si>
  <si>
    <t xml:space="preserve">Childcare on Non-Domestic PremisesBradfordAny action </t>
  </si>
  <si>
    <t>Childcare on Non-Domestic PremisesBradfordLD1 Planning</t>
  </si>
  <si>
    <t>Childcare on Non-Domestic PremisesBrentLD1 Planning</t>
  </si>
  <si>
    <t>Childcare on Non-Domestic PremisesBrentLD2 Education Programmes</t>
  </si>
  <si>
    <t xml:space="preserve">Childcare on Non-Domestic PremisesBoltonAny action </t>
  </si>
  <si>
    <t>Childcare on Non-Domestic PremisesBournemouthLD2 Education Programmes</t>
  </si>
  <si>
    <t>Childcare on Non-Domestic PremisesBournemouthW3.2 Training, support and skills</t>
  </si>
  <si>
    <t>Childcare on Non-Domestic PremisesBromleyW8.3 Premises</t>
  </si>
  <si>
    <t>Childcare on Non-Domestic PremisesBuckinghamshireLD1 Planning</t>
  </si>
  <si>
    <t>Childcare on Non-Domestic PremisesBuckinghamshireW5.3 Staff deployment</t>
  </si>
  <si>
    <t>Childcare on Non-Domestic PremisesBuckinghamshireW8.3 Premises</t>
  </si>
  <si>
    <t>Childcare on Non-Domestic PremisesBuryW4 Key persons</t>
  </si>
  <si>
    <t>Childcare on Non-Domestic PremisesCambridgeshireW10.5 Information about the provider</t>
  </si>
  <si>
    <t>Childcare on Non-Domestic PremisesCambridgeshireW8.4 Risk Assessment</t>
  </si>
  <si>
    <t xml:space="preserve">Childcare on Non-Domestic PremisesCentral BedfordshireAny action </t>
  </si>
  <si>
    <t>Childcare on Non-Domestic PremisesCoventryLD2 Education Programmes</t>
  </si>
  <si>
    <t>Childcare on Non-Domestic PremisesCroydonW3.2 Training, support and skills</t>
  </si>
  <si>
    <t xml:space="preserve">Childcare on Non-Domestic PremisesDarlingtonAny action </t>
  </si>
  <si>
    <t xml:space="preserve">Childcare on Non-Domestic PremisesDerbyshireAny action </t>
  </si>
  <si>
    <t>Childcare on Non-Domestic PremisesDevonW10.1 General information and records matters</t>
  </si>
  <si>
    <t>Childcare on Non-Domestic PremisesDevonW2.1 General suitable people matters</t>
  </si>
  <si>
    <t>Childcare on Non-Domestic PremisesDevonW5.3 Staff deployment</t>
  </si>
  <si>
    <t xml:space="preserve">Childcare on Non-Domestic PremisesCumbriaAny action </t>
  </si>
  <si>
    <t>Childcare on Non-Domestic PremisesDerbyshireW1.1 Safeguarding practice</t>
  </si>
  <si>
    <t>Childcare on Non-Domestic PremisesDevonLD3 Assessment</t>
  </si>
  <si>
    <t>Childcare on Non-Domestic PremisesEalingLD2 Education Programmes</t>
  </si>
  <si>
    <t>Childcare on Non-Domestic PremisesEast SussexW3.3 First aid</t>
  </si>
  <si>
    <t>Childcare on Non-Domestic PremisesEast SussexW6.1 Medicine</t>
  </si>
  <si>
    <t>Childcare on Non-Domestic PremisesEssexW9 Equal opportunities</t>
  </si>
  <si>
    <t>Childcare on Non-Domestic PremisesGreenwichLD3 Assessment</t>
  </si>
  <si>
    <t>Childcare on Non-Domestic PremisesGreenwichW1.1 Safeguarding practice</t>
  </si>
  <si>
    <t>Childcare on Non-Domestic PremisesHammersmith and FulhamW1.1 Safeguarding practice</t>
  </si>
  <si>
    <t>Childcare on Non-Domestic PremisesHampshireW3.2 Training, support and skills</t>
  </si>
  <si>
    <t>Childcare on Non-Domestic PremisesHaringeyLD1 Planning</t>
  </si>
  <si>
    <t>Childcare on Non-Domestic PremisesHarrowLD2 Education Programmes</t>
  </si>
  <si>
    <t>Childcare on Non-Domestic PremisesHaveringLD1 Planning</t>
  </si>
  <si>
    <t xml:space="preserve">Childcare on Non-Domestic PremisesHerefordshireAny action </t>
  </si>
  <si>
    <t xml:space="preserve">Childcare on Non-Domestic PremisesHertfordshireAny action </t>
  </si>
  <si>
    <t xml:space="preserve">Childcare on Non-Domestic PremisesKingston upon ThamesAny action </t>
  </si>
  <si>
    <t xml:space="preserve">Childcare on Non-Domestic PremisesLancashireAny action </t>
  </si>
  <si>
    <t>Childcare on Non-Domestic PremisesLancashireW10.3 Information for parents and carers</t>
  </si>
  <si>
    <t>Childcare on Non-Domestic PremisesLeedsLD1 Planning</t>
  </si>
  <si>
    <t>Childcare on Non-Domestic PremisesLeicesterLD2 Education Programmes</t>
  </si>
  <si>
    <t xml:space="preserve">Childcare on Non-Domestic PremisesLeicestershireAny action </t>
  </si>
  <si>
    <t>Childcare on Non-Domestic PremisesLeicestershireLD2 Education Programmes</t>
  </si>
  <si>
    <t>Childcare on Non-Domestic PremisesEalingLD3 Assessment</t>
  </si>
  <si>
    <t>Childcare on Non-Domestic PremisesEssexW1.2 Safeguarding policy</t>
  </si>
  <si>
    <t>Childcare on Non-Domestic PremisesEssexW3.2 Training, support and skills</t>
  </si>
  <si>
    <t>Childcare on Non-Domestic PremisesEssexW8.1 Safety</t>
  </si>
  <si>
    <t xml:space="preserve">Childcare on Non-Domestic PremisesGatesheadAny action </t>
  </si>
  <si>
    <t>Childcare on Non-Domestic PremisesGloucestershireW1.2 Safeguarding policy</t>
  </si>
  <si>
    <t xml:space="preserve">Childcare on Non-Domestic PremisesHaltonAny action </t>
  </si>
  <si>
    <t>Childcare on Non-Domestic PremisesHammersmith and FulhamLD2 Education Programmes</t>
  </si>
  <si>
    <t>Childcare on Non-Domestic PremisesHampshireLD3 Assessment</t>
  </si>
  <si>
    <t>Childcare on Non-Domestic PremisesHerefordshireLD2 Education Programmes</t>
  </si>
  <si>
    <t xml:space="preserve">Childcare on Non-Domestic PremisesHillingdonAny action </t>
  </si>
  <si>
    <t>Childcare on Non-Domestic PremisesLambethLD1 Planning</t>
  </si>
  <si>
    <t>Childcare on Non-Domestic PremisesLancashireLD3 Assessment</t>
  </si>
  <si>
    <t>Childcare on Non-Domestic PremisesBuckinghamshireW8.4 Risk Assessment</t>
  </si>
  <si>
    <t xml:space="preserve">Childcare on Non-Domestic PremisesBuryAny action </t>
  </si>
  <si>
    <t>Childcare on Non-Domestic PremisesBuryLD1 Planning</t>
  </si>
  <si>
    <t>Childcare on Non-Domestic PremisesCambridgeshireLD3 Assessment</t>
  </si>
  <si>
    <t>Childcare on Non-Domestic PremisesCambridgeshireW4 Key persons</t>
  </si>
  <si>
    <t>Childcare on Non-Domestic PremisesCamdenLD2 Education Programmes</t>
  </si>
  <si>
    <t>Childcare on Non-Domestic PremisesCentral BedfordshireLD2 Education Programmes</t>
  </si>
  <si>
    <t>Childcare on Non-Domestic PremisesCentral BedfordshireW10.5 Information about the provider</t>
  </si>
  <si>
    <t>Childcare on Non-Domestic PremisesCentral BedfordshireW8.3 Premises</t>
  </si>
  <si>
    <t>Childcare on Non-Domestic PremisesCornwallW3.2 Training, support and skills</t>
  </si>
  <si>
    <t>Childcare on Non-Domestic PremisesDarlingtonW3.2 Training, support and skills</t>
  </si>
  <si>
    <t>Childcare on Non-Domestic PremisesDerbyshireLD2 Education Programmes</t>
  </si>
  <si>
    <t>Childcare on Non-Domestic PremisesDerbyshireLD3 Assessment</t>
  </si>
  <si>
    <t>Childcare on Non-Domestic PremisesDevonW6.2 Food and drink</t>
  </si>
  <si>
    <t xml:space="preserve">Childcare on Non-Domestic PremisesDorsetAny action </t>
  </si>
  <si>
    <t>Childcare on Non-Domestic PremisesDorsetLD1 Planning</t>
  </si>
  <si>
    <t>Childcare on Non-Domestic PremisesDorsetLD2 Education Programmes</t>
  </si>
  <si>
    <t>Childcare on Non-Domestic PremisesEalingLD1 Planning</t>
  </si>
  <si>
    <t xml:space="preserve">Childcare on Non-Domestic PremisesEast Riding of YorkshireAny action </t>
  </si>
  <si>
    <t>Childcare on Non-Domestic PremisesEssexW1.1 Safeguarding practice</t>
  </si>
  <si>
    <t>Childcare on Non-Domestic PremisesGloucestershireLD1 Planning</t>
  </si>
  <si>
    <t>Childcare on Non-Domestic PremisesHackneyLD3 Assessment</t>
  </si>
  <si>
    <t>Childcare on Non-Domestic PremisesHaltonLD2 Education Programmes</t>
  </si>
  <si>
    <t xml:space="preserve">Childcare on Non-Domestic PremisesHammersmith and FulhamAny action </t>
  </si>
  <si>
    <t xml:space="preserve">Childcare on Non-Domestic PremisesHampshireAny action </t>
  </si>
  <si>
    <t xml:space="preserve">Childcare on Non-Domestic PremisesHaringeyAny action </t>
  </si>
  <si>
    <t>Childcare on Non-Domestic PremisesHaringeyW3.1 Qualifications</t>
  </si>
  <si>
    <t>Childcare on Non-Domestic PremisesHaveringW3.2 Training, support and skills</t>
  </si>
  <si>
    <t>Childcare on Non-Domestic PremisesHertfordshireW10.1 General information and records matters</t>
  </si>
  <si>
    <t>Childcare on Non-Domestic PremisesHertfordshireW3.2 Training, support and skills</t>
  </si>
  <si>
    <t xml:space="preserve">Childcare on Non-Domestic PremisesIslingtonAny action </t>
  </si>
  <si>
    <t>Childcare on Non-Domestic PremisesIslingtonW4 Key persons</t>
  </si>
  <si>
    <t xml:space="preserve">Childcare on Non-Domestic PremisesKentAny action </t>
  </si>
  <si>
    <t xml:space="preserve">Childcare on Non-Domestic PremisesKingston upon HullAny action </t>
  </si>
  <si>
    <t>Childcare on Non-Domestic PremisesLambethLD2 Education Programmes</t>
  </si>
  <si>
    <t>Childcare on Non-Domestic PremisesLancashireLD2 Education Programmes</t>
  </si>
  <si>
    <t>Childcare on Non-Domestic PremisesLancashireW10.1 General information and records matters</t>
  </si>
  <si>
    <t xml:space="preserve">Childcare on Non-Domestic PremisesLeedsAny action </t>
  </si>
  <si>
    <t xml:space="preserve">Childcare on Non-Domestic PremisesLeicesterAny action </t>
  </si>
  <si>
    <t>Childcare on Non-Domestic PremisesLeicestershireW3.2 Training, support and skills</t>
  </si>
  <si>
    <t>Childcare on Non-Domestic PremisesLeicesterW3.2 Training, support and skills</t>
  </si>
  <si>
    <t>Childcare on Non-Domestic PremisesLewishamW10.5 Information about the provider</t>
  </si>
  <si>
    <t>Childcare on Non-Domestic PremisesLewishamW7 Managing Behaviour</t>
  </si>
  <si>
    <t>Childcare on Non-Domestic PremisesLiverpoolLD2 Education Programmes</t>
  </si>
  <si>
    <t xml:space="preserve">Childcare on Non-Domestic PremisesManchesterAny action </t>
  </si>
  <si>
    <t xml:space="preserve">Childcare on Non-Domestic PremisesMedwayAny action </t>
  </si>
  <si>
    <t xml:space="preserve">Childcare on Non-Domestic PremisesNorth LincolnshireAny action </t>
  </si>
  <si>
    <t xml:space="preserve">Childcare on Non-Domestic PremisesNorth SomersetAny action </t>
  </si>
  <si>
    <t>Childcare on Non-Domestic PremisesNorth YorkshireW4 Key persons</t>
  </si>
  <si>
    <t>Childcare on Non-Domestic PremisesNorthumberlandW10.1 General information and records matters</t>
  </si>
  <si>
    <t xml:space="preserve">Childcare on Non-Domestic PremisesNottinghamAny action </t>
  </si>
  <si>
    <t xml:space="preserve">Childcare on Non-Domestic PremisesOldhamAny action </t>
  </si>
  <si>
    <t>Childcare on Non-Domestic PremisesOxfordshireLD2 Education Programmes</t>
  </si>
  <si>
    <t xml:space="preserve">Childcare on Non-Domestic PremisesPooleAny action </t>
  </si>
  <si>
    <t>Childcare on Non-Domestic PremisesLancashireW4 Key persons</t>
  </si>
  <si>
    <t>Childcare on Non-Domestic PremisesLeicestershireW2.1 General suitable people matters</t>
  </si>
  <si>
    <t>Childcare on Non-Domestic PremisesLewishamLD1 Planning</t>
  </si>
  <si>
    <t xml:space="preserve">Childcare on Non-Domestic PremisesLiverpoolAny action </t>
  </si>
  <si>
    <t>Childcare on Non-Domestic PremisesManchesterLD2 Education Programmes</t>
  </si>
  <si>
    <t>Childcare on Non-Domestic PremisesMilton KeynesLD1 Planning</t>
  </si>
  <si>
    <t>Childcare on Non-Domestic PremisesMilton KeynesLD2 Education Programmes</t>
  </si>
  <si>
    <t>Childcare on Non-Domestic PremisesNewcastle upon TyneW3.2 Training, support and skills</t>
  </si>
  <si>
    <t xml:space="preserve">Childcare on Non-Domestic PremisesNewhamAny action </t>
  </si>
  <si>
    <t>Childcare on Non-Domestic PremisesNewhamLD1 Planning</t>
  </si>
  <si>
    <t>Childcare on Non-Domestic PremisesNewhamW3.2 Training, support and skills</t>
  </si>
  <si>
    <t xml:space="preserve">Childcare on Non-Domestic PremisesNorth East LincolnshireAny action </t>
  </si>
  <si>
    <t>Childcare on Non-Domestic PremisesNorth YorkshireW1.1 Safeguarding practice</t>
  </si>
  <si>
    <t>Childcare on Non-Domestic PremisesNorth YorkshireW1.2 Safeguarding policy</t>
  </si>
  <si>
    <t xml:space="preserve">Childcare on Non-Domestic PremisesNorthumberlandAny action </t>
  </si>
  <si>
    <t>Childcare on Non-Domestic PremisesEalingW3.2 Training, support and skills</t>
  </si>
  <si>
    <t>Childcare on Non-Domestic PremisesEast Riding of YorkshireLD3 Assessment</t>
  </si>
  <si>
    <t>Childcare on Non-Domestic PremisesEast SussexLD1 Planning</t>
  </si>
  <si>
    <t>Childcare on Non-Domestic PremisesEast SussexLD2 Education Programmes</t>
  </si>
  <si>
    <t>Childcare on Non-Domestic PremisesEast SussexLD3 Assessment</t>
  </si>
  <si>
    <t xml:space="preserve">Childcare on Non-Domestic PremisesEnfieldAny action </t>
  </si>
  <si>
    <t>Childcare on Non-Domestic PremisesEnfieldLD1 Planning</t>
  </si>
  <si>
    <t>Childcare on Non-Domestic PremisesEnfieldW2.1 General suitable people matters</t>
  </si>
  <si>
    <t xml:space="preserve">Childcare on Non-Domestic PremisesEssexAny action </t>
  </si>
  <si>
    <t>Childcare on Non-Domestic PremisesEssexLD3 Assessment</t>
  </si>
  <si>
    <t>Childcare on Non-Domestic PremisesEssexW6.2 Food and drink</t>
  </si>
  <si>
    <t>Childcare on Non-Domestic PremisesGloucestershireLD3 Assessment</t>
  </si>
  <si>
    <t>Childcare on Non-Domestic PremisesGloucestershireW2.1 General suitable people matters</t>
  </si>
  <si>
    <t xml:space="preserve">Childcare on Non-Domestic PremisesHackneyAny action </t>
  </si>
  <si>
    <t xml:space="preserve">Childcare on Non-Domestic PremisesHarrowAny action </t>
  </si>
  <si>
    <t>Childcare on Non-Domestic PremisesHarrowLD1 Planning</t>
  </si>
  <si>
    <t>Childcare on Non-Domestic PremisesHarrowW3.2 Training, support and skills</t>
  </si>
  <si>
    <t xml:space="preserve">Childcare on Non-Domestic PremisesHounslowAny action </t>
  </si>
  <si>
    <t>Childcare on Non-Domestic PremisesKentLD1 Planning</t>
  </si>
  <si>
    <t>Childcare on Non-Domestic PremisesKentLD2 Education Programmes</t>
  </si>
  <si>
    <t>Childcare on Non-Domestic PremisesKentLD3 Assessment</t>
  </si>
  <si>
    <t>Childcare on Non-Domestic PremisesKentW3.2 Training, support and skills</t>
  </si>
  <si>
    <t>Childcare on Non-Domestic PremisesLambethW3.1 Qualifications</t>
  </si>
  <si>
    <t>Childcare on Non-Domestic PremisesLeedsLD2 Education Programmes</t>
  </si>
  <si>
    <t>Childcare on Non-Domestic PremisesLewishamW3.2 Training, support and skills</t>
  </si>
  <si>
    <t xml:space="preserve">Childcare on Non-Domestic PremisesLincolnshireAny action </t>
  </si>
  <si>
    <t>Childcare on Non-Domestic PremisesLiverpoolLD1 Planning</t>
  </si>
  <si>
    <t>Childcare on Non-Domestic PremisesLiverpoolW3.2 Training, support and skills</t>
  </si>
  <si>
    <t xml:space="preserve">Childcare on Non-Domestic PremisesLutonAny action </t>
  </si>
  <si>
    <t>Childcare on Non-Domestic PremisesMertonW2.1 General suitable people matters</t>
  </si>
  <si>
    <t xml:space="preserve">Childcare on Non-Domestic PremisesMiddlesbroughAny action </t>
  </si>
  <si>
    <t xml:space="preserve">Childcare on Non-Domestic PremisesNorfolkAny action </t>
  </si>
  <si>
    <t>Childcare on Non-Domestic PremisesNorthamptonshireLD2 Education Programmes</t>
  </si>
  <si>
    <t>Childcare on Non-Domestic PremisesLincolnshireW3.2 Training, support and skills</t>
  </si>
  <si>
    <t>Childcare on Non-Domestic PremisesLiverpoolW3.3 First aid</t>
  </si>
  <si>
    <t>Childcare on Non-Domestic PremisesMertonLD1 Planning</t>
  </si>
  <si>
    <t xml:space="preserve">Childcare on Non-Domestic PremisesMilton KeynesAny action </t>
  </si>
  <si>
    <t xml:space="preserve">Childcare on Non-Domestic PremisesNewcastle upon TyneAny action </t>
  </si>
  <si>
    <t xml:space="preserve">Childcare on Non-Domestic PremisesNorth TynesideAny action </t>
  </si>
  <si>
    <t>Childcare on Non-Domestic PremisesNorth YorkshireW10.1 General information and records matters</t>
  </si>
  <si>
    <t>Childcare on Non-Domestic PremisesNorth YorkshireW8.3 Premises</t>
  </si>
  <si>
    <t>Childcare on Non-Domestic PremisesNorthamptonshireW5.3 Staff deployment</t>
  </si>
  <si>
    <t>Childcare on Non-Domestic PremisesNorthamptonshireW8.1 Safety</t>
  </si>
  <si>
    <t>Childcare on Non-Domestic PremisesPooleLD1 Planning</t>
  </si>
  <si>
    <t xml:space="preserve">Childcare on Non-Domestic PremisesReadingAny action </t>
  </si>
  <si>
    <t xml:space="preserve">Childcare on Non-Domestic PremisesRichmond upon ThamesAny action </t>
  </si>
  <si>
    <t>Childcare on Non-Domestic PremisesSandwellW8.3 Premises</t>
  </si>
  <si>
    <t xml:space="preserve">Childcare on Non-Domestic PremisesSheffieldAny action </t>
  </si>
  <si>
    <t>Childcare on Non-Domestic PremisesSolihullW3.2 Training, support and skills</t>
  </si>
  <si>
    <t>Childcare on Non-Domestic PremisesRichmond upon ThamesLD1 Planning</t>
  </si>
  <si>
    <t xml:space="preserve">Childcare on Non-Domestic PremisesRochdaleAny action </t>
  </si>
  <si>
    <t>Childcare on Non-Domestic PremisesSalfordLD3 Assessment</t>
  </si>
  <si>
    <t>Childcare on Non-Domestic PremisesSandwellLD3 Assessment</t>
  </si>
  <si>
    <t>Childcare on Non-Domestic PremisesSandwellW8.4 Risk Assessment</t>
  </si>
  <si>
    <t xml:space="preserve">Childcare on Non-Domestic PremisesSloughAny action </t>
  </si>
  <si>
    <t>Childcare on Non-Domestic PremisesSouthamptonW4 Key persons</t>
  </si>
  <si>
    <t>Childcare on Non-Domestic PremisesSouthwarkLD3 Assessment</t>
  </si>
  <si>
    <t>Childcare on Non-Domestic PremisesSt HelensLD3 Assessment</t>
  </si>
  <si>
    <t>Childcare on Non-Domestic PremisesStaffordshireW3.2 Training, support and skills</t>
  </si>
  <si>
    <t>Childcare on Non-Domestic PremisesSuffolkLD2 Education Programmes</t>
  </si>
  <si>
    <t xml:space="preserve">Childcare on Non-Domestic PremisesSurreyAny action </t>
  </si>
  <si>
    <t>Childcare on Non-Domestic PremisesTamesideW3.2 Training, support and skills</t>
  </si>
  <si>
    <t xml:space="preserve">Childcare on Non-Domestic PremisesTelford and WrekinAny action </t>
  </si>
  <si>
    <t xml:space="preserve">Childcare on Non-Domestic PremisesThurrockAny action </t>
  </si>
  <si>
    <t xml:space="preserve">Childcare on Non-Domestic PremisesTorbayAny action </t>
  </si>
  <si>
    <t>Childcare on Non-Domestic PremisesNottinghamshireLD2 Education Programmes</t>
  </si>
  <si>
    <t>Childcare on Non-Domestic PremisesNottinghamshireLD3 Assessment</t>
  </si>
  <si>
    <t>Childcare on Non-Domestic PremisesNottinghamshireW3.2 Training, support and skills</t>
  </si>
  <si>
    <t>Childcare on Non-Domestic PremisesPeterboroughLD2 Education Programmes</t>
  </si>
  <si>
    <t xml:space="preserve">Childcare on Non-Domestic PremisesSalfordAny action </t>
  </si>
  <si>
    <t>Childcare on Non-Domestic PremisesSandwellW3.2 Training, support and skills</t>
  </si>
  <si>
    <t xml:space="preserve">Childcare on Non-Domestic PremisesSeftonAny action </t>
  </si>
  <si>
    <t>Childcare on Non-Domestic PremisesSheffieldLD2 Education Programmes</t>
  </si>
  <si>
    <t xml:space="preserve">Childcare on Non-Domestic PremisesShropshireAny action </t>
  </si>
  <si>
    <t>Childcare on Non-Domestic PremisesSolihullLD3 Assessment</t>
  </si>
  <si>
    <t xml:space="preserve">Childcare on Non-Domestic PremisesSomersetAny action </t>
  </si>
  <si>
    <t>Childcare on Non-Domestic PremisesSouthwarkLD2 Education Programmes</t>
  </si>
  <si>
    <t>Childcare on Non-Domestic PremisesSouthwarkW3.1 Qualifications</t>
  </si>
  <si>
    <t>Childcare on Non-Domestic PremisesStaffordshireLD2 Education Programmes</t>
  </si>
  <si>
    <t>Childcare on Non-Domestic PremisesHertfordshireLD1 Planning</t>
  </si>
  <si>
    <t>Childcare on Non-Domestic PremisesHertfordshireW1.2 Safeguarding policy</t>
  </si>
  <si>
    <t>Childcare on Non-Domestic PremisesHertfordshireW2.1 General suitable people matters</t>
  </si>
  <si>
    <t>Childcare on Non-Domestic PremisesIslingtonW3.2 Training, support and skills</t>
  </si>
  <si>
    <t xml:space="preserve">Childcare on Non-Domestic PremisesKensington and ChelseaAny action </t>
  </si>
  <si>
    <t>Childcare on Non-Domestic PremisesKingston upon HullLD2 Education Programmes</t>
  </si>
  <si>
    <t xml:space="preserve">Childcare on Non-Domestic PremisesKirkleesAny action </t>
  </si>
  <si>
    <t xml:space="preserve">Childcare on Non-Domestic PremisesKnowsleyAny action </t>
  </si>
  <si>
    <t xml:space="preserve">Childcare on Non-Domestic PremisesLambethAny action </t>
  </si>
  <si>
    <t>Childcare on Non-Domestic PremisesLeicestershireLD1 Planning</t>
  </si>
  <si>
    <t>Childcare on Non-Domestic PremisesLeicestershireW6.2 Food and drink</t>
  </si>
  <si>
    <t xml:space="preserve">Childcare on Non-Domestic PremisesLewishamAny action </t>
  </si>
  <si>
    <t>Childcare on Non-Domestic PremisesLewishamLD3 Assessment</t>
  </si>
  <si>
    <t>Childcare on Non-Domestic PremisesLewishamW10.1 General information and records matters</t>
  </si>
  <si>
    <t>Childcare on Non-Domestic PremisesLewishamW3.1 Qualifications</t>
  </si>
  <si>
    <t>Childcare on Non-Domestic PremisesMedwayLD2 Education Programmes</t>
  </si>
  <si>
    <t>Childcare on Non-Domestic PremisesNorthamptonshireW8.3 Premises</t>
  </si>
  <si>
    <t>Childcare on Non-Domestic PremisesOldhamW3.2 Training, support and skills</t>
  </si>
  <si>
    <t>Childcare on Non-Domestic PremisesRedbridgeLD2 Education Programmes</t>
  </si>
  <si>
    <t>Childcare on Non-Domestic PremisesRichmond upon ThamesW3.1 Qualifications</t>
  </si>
  <si>
    <t>Childcare on Non-Domestic PremisesSheffieldW10.1 General information and records matters</t>
  </si>
  <si>
    <t>Childcare on Non-Domestic PremisesSouthamptonW5.3 Staff deployment</t>
  </si>
  <si>
    <t>Childcare on Non-Domestic PremisesSt HelensW3.2 Training, support and skills</t>
  </si>
  <si>
    <t xml:space="preserve">Childcare on Non-Domestic PremisesSuffolkAny action </t>
  </si>
  <si>
    <t>Childcare on Non-Domestic PremisesSurreyW7 Managing Behaviour</t>
  </si>
  <si>
    <t xml:space="preserve">Childcare on Non-Domestic PremisesTamesideAny action </t>
  </si>
  <si>
    <t>Childcare on Non-Domestic PremisesThurrockW8.1 Safety</t>
  </si>
  <si>
    <t xml:space="preserve">Childcare on Non-Domestic PremisesTower HamletsAny action </t>
  </si>
  <si>
    <t xml:space="preserve">Childcare on Non-Domestic PremisesTraffordAny action </t>
  </si>
  <si>
    <t xml:space="preserve">Childcare on Non-Domestic PremisesWakefieldAny action </t>
  </si>
  <si>
    <t>Childcare on Non-Domestic PremisesSouth GloucestershireLD2 Education Programmes</t>
  </si>
  <si>
    <t>Childcare on Non-Domestic PremisesSt HelensLD2 Education Programmes</t>
  </si>
  <si>
    <t xml:space="preserve">Childcare on Non-Domestic PremisesStaffordshireAny action </t>
  </si>
  <si>
    <t>Childcare on Non-Domestic PremisesSurreyW10.1 General information and records matters</t>
  </si>
  <si>
    <t>Childcare on Non-Domestic PremisesSurreyW4 Key persons</t>
  </si>
  <si>
    <t xml:space="preserve">Childcare on Non-Domestic PremisesSwindonAny action </t>
  </si>
  <si>
    <t xml:space="preserve">Childcare on Non-Domestic PremisesWalsallAny action </t>
  </si>
  <si>
    <t>Childcare on Non-Domestic PremisesWandsworthLD3 Assessment</t>
  </si>
  <si>
    <t>Childcare on Non-Domestic PremisesWandsworthW8.1 Safety</t>
  </si>
  <si>
    <t>Childcare on Non-Domestic PremisesWarringtonLD2 Education Programmes</t>
  </si>
  <si>
    <t>Childcare on Non-Domestic PremisesWarwickshireW1.1 Safeguarding practice</t>
  </si>
  <si>
    <t xml:space="preserve">Childcare on Non-Domestic PremisesWest BerkshireAny action </t>
  </si>
  <si>
    <t>Childcare on Non-Domestic PremisesTraffordLD3 Assessment</t>
  </si>
  <si>
    <t xml:space="preserve">Childcare on Non-Domestic PremisesWaltham ForestAny action </t>
  </si>
  <si>
    <t xml:space="preserve">Childcare on Non-Domestic PremisesWandsworthAny action </t>
  </si>
  <si>
    <t>Childcare on Non-Domestic PremisesWarwickshireW1.2 Safeguarding policy</t>
  </si>
  <si>
    <t>Childcare on Non-Domestic PremisesWarwickshireW3.2 Training, support and skills</t>
  </si>
  <si>
    <t xml:space="preserve">Childcare on Non-Domestic PremisesWiganAny action </t>
  </si>
  <si>
    <t xml:space="preserve">Childcare on Non-Domestic PremisesWiltshireAny action </t>
  </si>
  <si>
    <t>Childcare on Non-Domestic PremisesWiltshireLD1 Planning</t>
  </si>
  <si>
    <t>Childcare on Non-Domestic PremisesWiltshireW3.2 Training, support and skills</t>
  </si>
  <si>
    <t>Childcare on Non-Domestic PremisesWolverhamptonW3.2 Training, support and skills</t>
  </si>
  <si>
    <t>ChildminderAllLD3 Assessment</t>
  </si>
  <si>
    <t>ChildminderAllW1.2 Safeguarding policy</t>
  </si>
  <si>
    <t>ChildminderAllW4 Key persons</t>
  </si>
  <si>
    <t>ChildminderAllW6.3 Accident or injury</t>
  </si>
  <si>
    <t xml:space="preserve">Childcare on Non-Domestic PremisesSunderlandAny action </t>
  </si>
  <si>
    <t>Childcare on Non-Domestic PremisesSurreyLD1 Planning</t>
  </si>
  <si>
    <t>Childcare on Non-Domestic PremisesSurreyLD2 Education Programmes</t>
  </si>
  <si>
    <t>Childcare on Non-Domestic PremisesSurreyLD3 Assessment</t>
  </si>
  <si>
    <t>Childcare on Non-Domestic PremisesSurreyW1.1 Safeguarding practice</t>
  </si>
  <si>
    <t>Childcare on Non-Domestic PremisesSurreyW2.1 General suitable people matters</t>
  </si>
  <si>
    <t>Childcare on Non-Domestic PremisesWarringtonW4 Key persons</t>
  </si>
  <si>
    <t>Childcare on Non-Domestic PremisesWarwickshireLD3 Assessment</t>
  </si>
  <si>
    <t>Childcare on Non-Domestic PremisesWest BerkshireLD3 Assessment</t>
  </si>
  <si>
    <t>Childcare on Non-Domestic PremisesWest BerkshireW6.2 Food and drink</t>
  </si>
  <si>
    <t>Childcare on Non-Domestic PremisesWest SussexLD3 Assessment</t>
  </si>
  <si>
    <t>Childcare on Non-Domestic PremisesWest SussexW3.2 Training, support and skills</t>
  </si>
  <si>
    <t>Childcare on Non-Domestic PremisesYorkW1.1 Safeguarding practice</t>
  </si>
  <si>
    <t>ChildminderAllW1.1 Safeguarding practice</t>
  </si>
  <si>
    <t>ChildminderAllW10.4 Complaints</t>
  </si>
  <si>
    <t>ChildminderAllW3.3 First aid</t>
  </si>
  <si>
    <t>ChildminderAllW8.1 Safety</t>
  </si>
  <si>
    <t xml:space="preserve">ChildminderBarking and DagenhamAny action </t>
  </si>
  <si>
    <t>ChildminderBarking and DagenhamLD1 Planning</t>
  </si>
  <si>
    <t xml:space="preserve">ChildminderBexleyAny action </t>
  </si>
  <si>
    <t>Childcare on Non-Domestic PremisesWandsworthW3.2 Training, support and skills</t>
  </si>
  <si>
    <t xml:space="preserve">Childcare on Non-Domestic PremisesWarringtonAny action </t>
  </si>
  <si>
    <t xml:space="preserve">Childcare on Non-Domestic PremisesWindsor and MaidenheadAny action </t>
  </si>
  <si>
    <t xml:space="preserve">Childcare on Non-Domestic PremisesWirralAny action </t>
  </si>
  <si>
    <t xml:space="preserve">Childcare on Non-Domestic PremisesWokinghamAny action </t>
  </si>
  <si>
    <t xml:space="preserve">ChildminderAllAny action </t>
  </si>
  <si>
    <t>ChildminderAllW10.6 Changes that must be notified to Ofsted</t>
  </si>
  <si>
    <t>ChildminderAllW3.1 Qualifications</t>
  </si>
  <si>
    <t>ChildminderAllW6.2 Food and drink</t>
  </si>
  <si>
    <t>ChildminderAllW7 Managing Behaviour</t>
  </si>
  <si>
    <t>ChildminderAllW8.3 Premises</t>
  </si>
  <si>
    <t>ChildminderAllW8.4 Risk Assessment</t>
  </si>
  <si>
    <t>ChildminderAllW9 Equal opportunities</t>
  </si>
  <si>
    <t xml:space="preserve">ChildminderBath and North East SomersetAny action </t>
  </si>
  <si>
    <t>ChildminderBedfordLD2 Education Programmes</t>
  </si>
  <si>
    <t>ChildminderBexleyLD2 Education Programmes</t>
  </si>
  <si>
    <t>ChildminderBexleyW8.4 Risk Assessment</t>
  </si>
  <si>
    <t>ChildminderBirminghamW1.1 Safeguarding practice</t>
  </si>
  <si>
    <t xml:space="preserve">ChildminderBlackpoolAny action </t>
  </si>
  <si>
    <t xml:space="preserve">ChildminderBoltonAny action </t>
  </si>
  <si>
    <t>ChildminderBoltonLD3 Assessment</t>
  </si>
  <si>
    <t xml:space="preserve">ChildminderBournemouthAny action </t>
  </si>
  <si>
    <t>Childcare on Non-Domestic PremisesWest BerkshireLD2 Education Programmes</t>
  </si>
  <si>
    <t>Childcare on Non-Domestic PremisesWest SussexLD1 Planning</t>
  </si>
  <si>
    <t xml:space="preserve">Childcare on Non-Domestic PremisesWestminsterAny action </t>
  </si>
  <si>
    <t>Childcare on Non-Domestic PremisesWirralW8.3 Premises</t>
  </si>
  <si>
    <t xml:space="preserve">Childcare on Non-Domestic PremisesWolverhamptonAny action </t>
  </si>
  <si>
    <t>Childcare on Non-Domestic PremisesYorkW10.1 General information and records matters</t>
  </si>
  <si>
    <t>Childcare on Non-Domestic PremisesYorkW8.4 Risk Assessment</t>
  </si>
  <si>
    <t>ChildminderAllW10.1 General information and records matters</t>
  </si>
  <si>
    <t>ChildminderAllW10.2 Information about the child</t>
  </si>
  <si>
    <t>ChildminderAllW10.3 Information for parents and carers</t>
  </si>
  <si>
    <t>ChildminderAllW2.1 General suitable people matters</t>
  </si>
  <si>
    <t>ChildminderAllW8.5 Outings</t>
  </si>
  <si>
    <t>ChildminderBarnetLD1 Planning</t>
  </si>
  <si>
    <t xml:space="preserve">ChildminderBarnsleyAny action </t>
  </si>
  <si>
    <t>ChildminderBexleyLD1 Planning</t>
  </si>
  <si>
    <t xml:space="preserve">ChildminderBirminghamAny action </t>
  </si>
  <si>
    <t xml:space="preserve">ChildminderBlackburn with DarwenAny action </t>
  </si>
  <si>
    <t xml:space="preserve">ChildminderBracknell ForestAny action </t>
  </si>
  <si>
    <t>ChildminderBradfordW1.1 Safeguarding practice</t>
  </si>
  <si>
    <t>ChildminderBrentLD1 Planning</t>
  </si>
  <si>
    <t xml:space="preserve">ChildminderBrighton and HoveAny action </t>
  </si>
  <si>
    <t>ChildminderBristolLD3 Assessment</t>
  </si>
  <si>
    <t>ChildminderBarnetLD3 Assessment</t>
  </si>
  <si>
    <t>ChildminderBirminghamLD3 Assessment</t>
  </si>
  <si>
    <t>ChildminderBirminghamW3.2 Training, support and skills</t>
  </si>
  <si>
    <t>ChildminderBoltonLD1 Planning</t>
  </si>
  <si>
    <t>ChildminderBradfordLD2 Education Programmes</t>
  </si>
  <si>
    <t xml:space="preserve">ChildminderBrentAny action </t>
  </si>
  <si>
    <t>ChildminderBristolW8.5 Outings</t>
  </si>
  <si>
    <t>ChildminderBuckinghamshireW1.1 Safeguarding practice</t>
  </si>
  <si>
    <t>ChildminderBuryLD1 Planning</t>
  </si>
  <si>
    <t xml:space="preserve">ChildminderCentral BedfordshireAny action </t>
  </si>
  <si>
    <t>ChildminderCentral BedfordshireLD2 Education Programmes</t>
  </si>
  <si>
    <t>ChildminderCroydonW3.2 Training, support and skills</t>
  </si>
  <si>
    <t>ChildminderCroydonW6.2 Food and drink</t>
  </si>
  <si>
    <t xml:space="preserve">ChildminderCumbriaAny action </t>
  </si>
  <si>
    <t xml:space="preserve">ChildminderDerbyAny action </t>
  </si>
  <si>
    <t>ChildminderDerbyLD3 Assessment</t>
  </si>
  <si>
    <t xml:space="preserve">ChildminderDerbyshireAny action </t>
  </si>
  <si>
    <t>ChildminderDoncasterLD2 Education Programmes</t>
  </si>
  <si>
    <t>ChildminderBirminghamLD2 Education Programmes</t>
  </si>
  <si>
    <t>ChildminderBirminghamW10.1 General information and records matters</t>
  </si>
  <si>
    <t>ChildminderBirminghamW3.1 Qualifications</t>
  </si>
  <si>
    <t>ChildminderBrentLD3 Assessment</t>
  </si>
  <si>
    <t>ChildminderBristolW10.5 Information about the provider</t>
  </si>
  <si>
    <t>ChildminderBuckinghamshireLD3 Assessment</t>
  </si>
  <si>
    <t xml:space="preserve">ChildminderBuryAny action </t>
  </si>
  <si>
    <t xml:space="preserve">ChildminderCalderdaleAny action </t>
  </si>
  <si>
    <t>ChildminderCalderdaleW10.3 Information for parents and carers</t>
  </si>
  <si>
    <t>ChildminderCambridgeshireW3.2 Training, support and skills</t>
  </si>
  <si>
    <t xml:space="preserve">ChildminderCamdenAny action </t>
  </si>
  <si>
    <t>ChildminderCoventryLD2 Education Programmes</t>
  </si>
  <si>
    <t>ChildminderCumbriaLD2 Education Programmes</t>
  </si>
  <si>
    <t xml:space="preserve">ChildminderDarlingtonAny action </t>
  </si>
  <si>
    <t xml:space="preserve">ChildminderEast Riding of YorkshireAny action </t>
  </si>
  <si>
    <t>ChildminderEast SussexLD1 Planning</t>
  </si>
  <si>
    <t xml:space="preserve">ChildminderEnfieldAny action </t>
  </si>
  <si>
    <t>ChildminderEssexLD3 Assessment</t>
  </si>
  <si>
    <t>ChildminderGloucestershireLD1 Planning</t>
  </si>
  <si>
    <t xml:space="preserve">ChildminderHackneyAny action </t>
  </si>
  <si>
    <t xml:space="preserve">ChildminderHammersmith and FulhamAny action </t>
  </si>
  <si>
    <t xml:space="preserve">ChildminderBradfordAny action </t>
  </si>
  <si>
    <t>ChildminderBradfordLD1 Planning</t>
  </si>
  <si>
    <t>ChildminderBradfordLD3 Assessment</t>
  </si>
  <si>
    <t xml:space="preserve">ChildminderBristolAny action </t>
  </si>
  <si>
    <t>ChildminderBuckinghamshireLD1 Planning</t>
  </si>
  <si>
    <t>ChildminderBuckinghamshireLD2 Education Programmes</t>
  </si>
  <si>
    <t>ChildminderBuckinghamshireW10.3 Information for parents and carers</t>
  </si>
  <si>
    <t>ChildminderBuckinghamshireW3.1 Qualifications</t>
  </si>
  <si>
    <t xml:space="preserve">ChildminderCheshire EastAny action </t>
  </si>
  <si>
    <t>ChildminderCheshire West and ChesterLD2 Education Programmes</t>
  </si>
  <si>
    <t>ChildminderCheshire West and ChesterLD3 Assessment</t>
  </si>
  <si>
    <t>ChildminderCoventryLD1 Planning</t>
  </si>
  <si>
    <t>ChildminderCumbriaW3.3 First aid</t>
  </si>
  <si>
    <t>ChildminderCumbriaW8.5 Outings</t>
  </si>
  <si>
    <t>ChildminderDevonLD1 Planning</t>
  </si>
  <si>
    <t>ChildminderDevonW8.1 Safety</t>
  </si>
  <si>
    <t>ChildminderDoncasterLD3 Assessment</t>
  </si>
  <si>
    <t>ChildminderDorsetLD2 Education Programmes</t>
  </si>
  <si>
    <t xml:space="preserve">ChildminderDudleyAny action </t>
  </si>
  <si>
    <t>ChildminderDudleyLD1 Planning</t>
  </si>
  <si>
    <t>ChildminderCambridgeshireLD2 Education Programmes</t>
  </si>
  <si>
    <t>ChildminderCambridgeshireLD3 Assessment</t>
  </si>
  <si>
    <t>ChildminderCentral BedfordshireLD1 Planning</t>
  </si>
  <si>
    <t>ChildminderCroydonLD3 Assessment</t>
  </si>
  <si>
    <t>ChildminderDerbyshireLD1 Planning</t>
  </si>
  <si>
    <t>ChildminderDerbyshireLD2 Education Programmes</t>
  </si>
  <si>
    <t>ChildminderDevonW3.2 Training, support and skills</t>
  </si>
  <si>
    <t>ChildminderDevonW7 Managing Behaviour</t>
  </si>
  <si>
    <t xml:space="preserve">ChildminderDurhamAny action </t>
  </si>
  <si>
    <t>ChildminderDurhamLD2 Education Programmes</t>
  </si>
  <si>
    <t>ChildminderEalingW10.2 Information about the child</t>
  </si>
  <si>
    <t>ChildminderEast Riding of YorkshireLD2 Education Programmes</t>
  </si>
  <si>
    <t xml:space="preserve">ChildminderEast SussexAny action </t>
  </si>
  <si>
    <t>ChildminderEssexLD2 Education Programmes</t>
  </si>
  <si>
    <t>ChildminderGloucestershireLD2 Education Programmes</t>
  </si>
  <si>
    <t xml:space="preserve">ChildminderHaltonAny action </t>
  </si>
  <si>
    <t>ChildminderHaltonLD3 Assessment</t>
  </si>
  <si>
    <t>ChildminderHampshireW3.3 First aid</t>
  </si>
  <si>
    <t xml:space="preserve">ChildminderHaveringAny action </t>
  </si>
  <si>
    <t>ChildminderHertfordshireW1.2 Safeguarding policy</t>
  </si>
  <si>
    <t>Childcare on Non-Domestic PremisesNorfolkLD2 Education Programmes</t>
  </si>
  <si>
    <t>Childcare on Non-Domestic PremisesNorth LincolnshireLD2 Education Programmes</t>
  </si>
  <si>
    <t>Childcare on Non-Domestic PremisesNorth YorkshireLD2 Education Programmes</t>
  </si>
  <si>
    <t>Childcare on Non-Domestic PremisesNorth YorkshireW3.2 Training, support and skills</t>
  </si>
  <si>
    <t>Childcare on Non-Domestic PremisesNorthamptonshireW3.2 Training, support and skills</t>
  </si>
  <si>
    <t>Childcare on Non-Domestic PremisesNottinghamLD3 Assessment</t>
  </si>
  <si>
    <t xml:space="preserve">Childcare on Non-Domestic PremisesNottinghamshireAny action </t>
  </si>
  <si>
    <t>Childcare on Non-Domestic PremisesOxfordshireW10.1 General information and records matters</t>
  </si>
  <si>
    <t>Childcare on Non-Domestic PremisesOxfordshireW3.2 Training, support and skills</t>
  </si>
  <si>
    <t xml:space="preserve">Childcare on Non-Domestic PremisesPortsmouthAny action </t>
  </si>
  <si>
    <t xml:space="preserve">Childcare on Non-Domestic PremisesRedbridgeAny action </t>
  </si>
  <si>
    <t>Childcare on Non-Domestic PremisesSandwellLD2 Education Programmes</t>
  </si>
  <si>
    <t>Childcare on Non-Domestic PremisesSandwellW1.1 Safeguarding practice</t>
  </si>
  <si>
    <t>Childcare on Non-Domestic PremisesSomersetLD2 Education Programmes</t>
  </si>
  <si>
    <t>Childcare on Non-Domestic PremisesSomersetLD3 Assessment</t>
  </si>
  <si>
    <t>ChildminderEalingLD2 Education Programmes</t>
  </si>
  <si>
    <t>ChildminderEast SussexW8.5 Outings</t>
  </si>
  <si>
    <t>ChildminderEnfieldLD1 Planning</t>
  </si>
  <si>
    <t>ChildminderEnfieldLD2 Education Programmes</t>
  </si>
  <si>
    <t>ChildminderEssexW8.3 Premises</t>
  </si>
  <si>
    <t>ChildminderHampshireW3.1 Qualifications</t>
  </si>
  <si>
    <t>ChildminderHampshireW6.2 Food and drink</t>
  </si>
  <si>
    <t xml:space="preserve">ChildminderHarrowAny action </t>
  </si>
  <si>
    <t>ChildminderHaveringLD2 Education Programmes</t>
  </si>
  <si>
    <t>ChildminderHaveringLD3 Assessment</t>
  </si>
  <si>
    <t>ChildminderHertfordshireW10.1 General information and records matters</t>
  </si>
  <si>
    <t>ChildminderHertfordshireW3.3 First aid</t>
  </si>
  <si>
    <t>ChildminderHillingdonLD2 Education Programmes</t>
  </si>
  <si>
    <t>ChildminderKentLD3 Assessment</t>
  </si>
  <si>
    <t>ChildminderKentW3.3 First aid</t>
  </si>
  <si>
    <t xml:space="preserve">ChildminderKnowsleyAny action </t>
  </si>
  <si>
    <t>ChildminderLambethW10.3 Information for parents and carers</t>
  </si>
  <si>
    <t>ChildminderLancashireLD1 Planning</t>
  </si>
  <si>
    <t>ChildminderLeicesterLD2 Education Programmes</t>
  </si>
  <si>
    <t>ChildminderLeicesterW8.5 Outings</t>
  </si>
  <si>
    <t xml:space="preserve">ChildminderLewishamAny action </t>
  </si>
  <si>
    <t>ChildminderLewishamLD2 Education Programmes</t>
  </si>
  <si>
    <t xml:space="preserve">ChildminderLutonAny action </t>
  </si>
  <si>
    <t xml:space="preserve">ChildminderHampshireAny action </t>
  </si>
  <si>
    <t>ChildminderHampshireW10.1 General information and records matters</t>
  </si>
  <si>
    <t>ChildminderHampshireW3.2 Training, support and skills</t>
  </si>
  <si>
    <t>ChildminderHampshireW6.1 Medicine</t>
  </si>
  <si>
    <t xml:space="preserve">ChildminderKentAny action </t>
  </si>
  <si>
    <t xml:space="preserve">ChildminderKingston upon HullAny action </t>
  </si>
  <si>
    <t>ChildminderKingston upon HullLD1 Planning</t>
  </si>
  <si>
    <t>ChildminderKirkleesLD3 Assessment</t>
  </si>
  <si>
    <t>ChildminderKnowsleyLD3 Assessment</t>
  </si>
  <si>
    <t>ChildminderLambethLD3 Assessment</t>
  </si>
  <si>
    <t>ChildminderLancashireLD2 Education Programmes</t>
  </si>
  <si>
    <t xml:space="preserve">ChildminderLeicestershireAny action </t>
  </si>
  <si>
    <t>ChildminderLeicestershireW3.1 Qualifications</t>
  </si>
  <si>
    <t>ChildminderLincolnshireLD1 Planning</t>
  </si>
  <si>
    <t>ChildminderLincolnshireLD2 Education Programmes</t>
  </si>
  <si>
    <t xml:space="preserve">ChildminderMertonAny action </t>
  </si>
  <si>
    <t>ChildminderMilton KeynesLD2 Education Programmes</t>
  </si>
  <si>
    <t>ChildminderMilton KeynesLD3 Assessment</t>
  </si>
  <si>
    <t>ChildminderNewcastle upon TyneW3.3 First aid</t>
  </si>
  <si>
    <t>ChildminderNewcastle upon TyneW8.4 Risk Assessment</t>
  </si>
  <si>
    <t>ChildminderNorthamptonshireW10.1 General information and records matters</t>
  </si>
  <si>
    <t>ChildminderEssexW10.3 Information for parents and carers</t>
  </si>
  <si>
    <t>ChildminderEssexW3.2 Training, support and skills</t>
  </si>
  <si>
    <t>ChildminderGatesheadLD2 Education Programmes</t>
  </si>
  <si>
    <t>ChildminderGatesheadLD3 Assessment</t>
  </si>
  <si>
    <t>ChildminderHackneyLD1 Planning</t>
  </si>
  <si>
    <t>ChildminderHampshireLD1 Planning</t>
  </si>
  <si>
    <t>ChildminderHampshireLD3 Assessment</t>
  </si>
  <si>
    <t>ChildminderHampshireW8.1 Safety</t>
  </si>
  <si>
    <t xml:space="preserve">ChildminderHaringeyAny action </t>
  </si>
  <si>
    <t>ChildminderHaringeyLD2 Education Programmes</t>
  </si>
  <si>
    <t>ChildminderHaveringLD1 Planning</t>
  </si>
  <si>
    <t>ChildminderHerefordshireLD3 Assessment</t>
  </si>
  <si>
    <t>ChildminderHertfordshireLD2 Education Programmes</t>
  </si>
  <si>
    <t>ChildminderHillingdonLD3 Assessment</t>
  </si>
  <si>
    <t>ChildminderHounslowLD2 Education Programmes</t>
  </si>
  <si>
    <t xml:space="preserve">ChildminderIslingtonAny action </t>
  </si>
  <si>
    <t xml:space="preserve">ChildminderKingston upon ThamesAny action </t>
  </si>
  <si>
    <t xml:space="preserve">ChildminderKirkleesAny action </t>
  </si>
  <si>
    <t>ChildminderKnowsleyLD2 Education Programmes</t>
  </si>
  <si>
    <t>ChildminderLambethW1.2 Safeguarding policy</t>
  </si>
  <si>
    <t>ChildminderLambethW6.2 Food and drink</t>
  </si>
  <si>
    <t>ChildminderLancashireW10.3 Information for parents and carers</t>
  </si>
  <si>
    <t xml:space="preserve">ChildminderLeedsAny action </t>
  </si>
  <si>
    <t>ChildminderLeedsLD2 Education Programmes</t>
  </si>
  <si>
    <t>ChildminderLeicesterW1.2 Safeguarding policy</t>
  </si>
  <si>
    <t>ChildminderLewishamLD3 Assessment</t>
  </si>
  <si>
    <t xml:space="preserve">ChildminderHounslowAny action </t>
  </si>
  <si>
    <t xml:space="preserve">ChildminderKensington and ChelseaAny action </t>
  </si>
  <si>
    <t>ChildminderKirkleesW10.3 Information for parents and carers</t>
  </si>
  <si>
    <t>ChildminderLambethLD1 Planning</t>
  </si>
  <si>
    <t>ChildminderLancashireLD3 Assessment</t>
  </si>
  <si>
    <t>ChildminderLeedsLD3 Assessment</t>
  </si>
  <si>
    <t>ChildminderLeicestershireLD3 Assessment</t>
  </si>
  <si>
    <t>ChildminderLeicestershireW3.2 Training, support and skills</t>
  </si>
  <si>
    <t>ChildminderLeicesterW8.1 Safety</t>
  </si>
  <si>
    <t>ChildminderLewishamLD1 Planning</t>
  </si>
  <si>
    <t>ChildminderLincolnshireLD3 Assessment</t>
  </si>
  <si>
    <t>ChildminderLincolnshireW1.2 Safeguarding policy</t>
  </si>
  <si>
    <t xml:space="preserve">ChildminderLiverpoolAny action </t>
  </si>
  <si>
    <t>ChildminderLutonLD3 Assessment</t>
  </si>
  <si>
    <t xml:space="preserve">ChildminderMilton KeynesAny action </t>
  </si>
  <si>
    <t>ChildminderNewcastle upon TyneW3.2 Training, support and skills</t>
  </si>
  <si>
    <t xml:space="preserve">ChildminderNewhamAny action </t>
  </si>
  <si>
    <t xml:space="preserve">ChildminderNorth East LincolnshireAny action </t>
  </si>
  <si>
    <t xml:space="preserve">ChildminderNorth TynesideAny action </t>
  </si>
  <si>
    <t>ChildminderNorth TynesideLD1 Planning</t>
  </si>
  <si>
    <t>ChildminderNorth YorkshireLD3 Assessment</t>
  </si>
  <si>
    <t>ChildminderNorthamptonshireLD1 Planning</t>
  </si>
  <si>
    <t>ChildminderNorthamptonshireLD2 Education Programmes</t>
  </si>
  <si>
    <t>ChildminderNorthamptonshireW1.1 Safeguarding practice</t>
  </si>
  <si>
    <t>ChildminderNottinghamshireW1.1 Safeguarding practice</t>
  </si>
  <si>
    <t>Childcare on Non-Domestic PremisesSouthwarkW8.4 Risk Assessment</t>
  </si>
  <si>
    <t>Childcare on Non-Domestic PremisesStaffordshireLD3 Assessment</t>
  </si>
  <si>
    <t xml:space="preserve">Childcare on Non-Domestic PremisesStoke-on-TrentAny action </t>
  </si>
  <si>
    <t xml:space="preserve">Childcare on Non-Domestic PremisesSuttonAny action </t>
  </si>
  <si>
    <t>Childcare on Non-Domestic PremisesSuttonLD2 Education Programmes</t>
  </si>
  <si>
    <t>Childcare on Non-Domestic PremisesTamesideLD2 Education Programmes</t>
  </si>
  <si>
    <t>Childcare on Non-Domestic PremisesWandsworthW2.1 General suitable people matters</t>
  </si>
  <si>
    <t xml:space="preserve">Childcare on Non-Domestic PremisesWarwickshireAny action </t>
  </si>
  <si>
    <t>Childcare on Non-Domestic PremisesWest BerkshireW3.2 Training, support and skills</t>
  </si>
  <si>
    <t xml:space="preserve">Childcare on Non-Domestic PremisesWest SussexAny action </t>
  </si>
  <si>
    <t>Childcare on Non-Domestic PremisesWest SussexLD2 Education Programmes</t>
  </si>
  <si>
    <t>Childcare on Non-Domestic PremisesWiganW5.3 Staff deployment</t>
  </si>
  <si>
    <t xml:space="preserve">ChildminderNottinghamAny action </t>
  </si>
  <si>
    <t>ChildminderNottinghamLD2 Education Programmes</t>
  </si>
  <si>
    <t>ChildminderNottinghamshireLD3 Assessment</t>
  </si>
  <si>
    <t xml:space="preserve">ChildminderOldhamAny action </t>
  </si>
  <si>
    <t>ChildminderOldhamLD2 Education Programmes</t>
  </si>
  <si>
    <t>ChildminderOxfordshireLD1 Planning</t>
  </si>
  <si>
    <t>ChildminderOxfordshireLD3 Assessment</t>
  </si>
  <si>
    <t>ChildminderPeterboroughLD2 Education Programmes</t>
  </si>
  <si>
    <t>ChildminderPooleLD1 Planning</t>
  </si>
  <si>
    <t xml:space="preserve">ChildminderPortsmouthAny action </t>
  </si>
  <si>
    <t>ChildminderRedbridgeLD1 Planning</t>
  </si>
  <si>
    <t>ChildminderRochdaleLD2 Education Programmes</t>
  </si>
  <si>
    <t>ChildminderSandwellW10.3 Information for parents and carers</t>
  </si>
  <si>
    <t xml:space="preserve">ChildminderSheffieldAny action </t>
  </si>
  <si>
    <t xml:space="preserve">ChildminderSomersetAny action </t>
  </si>
  <si>
    <t>ChildminderSouthamptonLD3 Assessment</t>
  </si>
  <si>
    <t>ChildminderStaffordshireLD3 Assessment</t>
  </si>
  <si>
    <t xml:space="preserve">ChildminderStockportAny action </t>
  </si>
  <si>
    <t xml:space="preserve">ChildminderStockton-on-TeesAny action </t>
  </si>
  <si>
    <t>ChildminderSunderlandLD2 Education Programmes</t>
  </si>
  <si>
    <t>ChildminderLewishamW8.4 Risk Assessment</t>
  </si>
  <si>
    <t>ChildminderLutonLD2 Education Programmes</t>
  </si>
  <si>
    <t>ChildminderMedwayLD2 Education Programmes</t>
  </si>
  <si>
    <t>ChildminderMedwayLD3 Assessment</t>
  </si>
  <si>
    <t>ChildminderMertonW8.4 Risk Assessment</t>
  </si>
  <si>
    <t xml:space="preserve">ChildminderNewcastle upon TyneAny action </t>
  </si>
  <si>
    <t>ChildminderNewcastle upon TyneLD3 Assessment</t>
  </si>
  <si>
    <t>ChildminderNorfolkLD2 Education Programmes</t>
  </si>
  <si>
    <t>ChildminderNorfolkLD3 Assessment</t>
  </si>
  <si>
    <t xml:space="preserve">ChildminderNorth SomersetAny action </t>
  </si>
  <si>
    <t xml:space="preserve">ChildminderNorth YorkshireAny action </t>
  </si>
  <si>
    <t xml:space="preserve">ChildminderNorthamptonshireAny action </t>
  </si>
  <si>
    <t>ChildminderNorthamptonshireLD3 Assessment</t>
  </si>
  <si>
    <t>ChildminderNorthumberlandLD3 Assessment</t>
  </si>
  <si>
    <t>ChildminderNottinghamshireLD1 Planning</t>
  </si>
  <si>
    <t>ChildminderOldhamLD1 Planning</t>
  </si>
  <si>
    <t xml:space="preserve">ChildminderPeterboroughAny action </t>
  </si>
  <si>
    <t>ChildminderPeterboroughLD3 Assessment</t>
  </si>
  <si>
    <t>ChildminderRichmond upon ThamesLD1 Planning</t>
  </si>
  <si>
    <t xml:space="preserve">ChildminderRotherhamAny action </t>
  </si>
  <si>
    <t>ChildminderRotherhamLD3 Assessment</t>
  </si>
  <si>
    <t>ChildminderRotherhamW8.4 Risk Assessment</t>
  </si>
  <si>
    <t xml:space="preserve">ChildminderSandwellAny action </t>
  </si>
  <si>
    <t>ChildminderSandwellLD1 Planning</t>
  </si>
  <si>
    <t xml:space="preserve">ChildminderSalfordAny action </t>
  </si>
  <si>
    <t>ChildminderSandwellLD2 Education Programmes</t>
  </si>
  <si>
    <t>ChildminderSeftonLD1 Planning</t>
  </si>
  <si>
    <t>ChildminderShropshireLD3 Assessment</t>
  </si>
  <si>
    <t xml:space="preserve">ChildminderSolihullAny action </t>
  </si>
  <si>
    <t>ChildminderSolihullLD2 Education Programmes</t>
  </si>
  <si>
    <t>ChildminderSomersetLD1 Planning</t>
  </si>
  <si>
    <t>ChildminderSomersetLD3 Assessment</t>
  </si>
  <si>
    <t>ChildminderSomersetW8.1 Safety</t>
  </si>
  <si>
    <t xml:space="preserve">ChildminderSouth GloucestershireAny action </t>
  </si>
  <si>
    <t xml:space="preserve">ChildminderSouthwarkAny action </t>
  </si>
  <si>
    <t>ChildminderSuffolkW10.5 Information about the provider</t>
  </si>
  <si>
    <t>ChildminderSwindonLD1 Planning</t>
  </si>
  <si>
    <t xml:space="preserve">ChildminderTamesideAny action </t>
  </si>
  <si>
    <t>ChildminderTamesideLD1 Planning</t>
  </si>
  <si>
    <t xml:space="preserve">ChildminderThurrockAny action </t>
  </si>
  <si>
    <t xml:space="preserve">ChildminderTraffordAny action </t>
  </si>
  <si>
    <t>ChildminderWakefieldLD1 Planning</t>
  </si>
  <si>
    <t xml:space="preserve">ChildminderWalsallAny action </t>
  </si>
  <si>
    <t xml:space="preserve">ChildminderWarringtonAny action </t>
  </si>
  <si>
    <t>ChildminderWest SussexLD3 Assessment</t>
  </si>
  <si>
    <t xml:space="preserve">ChildminderMedwayAny action </t>
  </si>
  <si>
    <t xml:space="preserve">ChildminderMiddlesbroughAny action </t>
  </si>
  <si>
    <t>ChildminderMilton KeynesW3.2 Training, support and skills</t>
  </si>
  <si>
    <t>ChildminderNewhamLD1 Planning</t>
  </si>
  <si>
    <t>ChildminderNewhamLD3 Assessment</t>
  </si>
  <si>
    <t>ChildminderNorfolkW10.6 Changes that must be notified to Ofsted</t>
  </si>
  <si>
    <t>ChildminderNorth YorkshireLD2 Education Programmes</t>
  </si>
  <si>
    <t>ChildminderNorthamptonshireW10.5 Information about the provider</t>
  </si>
  <si>
    <t>ChildminderNorthumberlandLD1 Planning</t>
  </si>
  <si>
    <t>ChildminderNottinghamshireLD2 Education Programmes</t>
  </si>
  <si>
    <t xml:space="preserve">ChildminderOxfordshireAny action </t>
  </si>
  <si>
    <t>ChildminderOxfordshireW8.3 Premises</t>
  </si>
  <si>
    <t>ChildminderOxfordshireW8.5 Outings</t>
  </si>
  <si>
    <t>ChildminderReadingLD2 Education Programmes</t>
  </si>
  <si>
    <t xml:space="preserve">ChildminderRedbridgeAny action </t>
  </si>
  <si>
    <t xml:space="preserve">ChildminderRichmond upon ThamesAny action </t>
  </si>
  <si>
    <t xml:space="preserve">ChildminderRochdaleAny action </t>
  </si>
  <si>
    <t>ChildminderRotherhamLD2 Education Programmes</t>
  </si>
  <si>
    <t xml:space="preserve">ChildminderRutlandAny action </t>
  </si>
  <si>
    <t>ChildminderSeftonLD3 Assessment</t>
  </si>
  <si>
    <t xml:space="preserve">ChildminderShropshireAny action </t>
  </si>
  <si>
    <t>ChildminderSomersetW1.1 Safeguarding practice</t>
  </si>
  <si>
    <t xml:space="preserve">ChildminderSouthamptonAny action </t>
  </si>
  <si>
    <t>ChildminderSouthend on SeaW10.2 Information about the child</t>
  </si>
  <si>
    <t>ChildminderSurreyLD1 Planning</t>
  </si>
  <si>
    <t>ChildminderSurreyLD2 Education Programmes</t>
  </si>
  <si>
    <t xml:space="preserve">ChildminderSuttonAny action </t>
  </si>
  <si>
    <t>ChildminderSwindonLD2 Education Programmes</t>
  </si>
  <si>
    <t xml:space="preserve">ChildminderTorbayAny action </t>
  </si>
  <si>
    <t xml:space="preserve">ChildminderTower HamletsAny action </t>
  </si>
  <si>
    <t xml:space="preserve">ChildminderWiganAny action </t>
  </si>
  <si>
    <t xml:space="preserve">ChildminderWiltshireAny action </t>
  </si>
  <si>
    <t>ChildminderWirralW1.2 Safeguarding policy</t>
  </si>
  <si>
    <t>ChildminderWorcestershireLD3 Assessment</t>
  </si>
  <si>
    <t>ChildminderWorcestershireW3.1 Qualifications</t>
  </si>
  <si>
    <t>ChildminderWorcestershireW3.2 Training, support and skills</t>
  </si>
  <si>
    <t xml:space="preserve">ChildminderSouthend on SeaAny action </t>
  </si>
  <si>
    <t xml:space="preserve">ChildminderSt HelensAny action </t>
  </si>
  <si>
    <t xml:space="preserve">ChildminderStaffordshireAny action </t>
  </si>
  <si>
    <t>ChildminderStaffordshireLD2 Education Programmes</t>
  </si>
  <si>
    <t>ChildminderSuffolkLD3 Assessment</t>
  </si>
  <si>
    <t xml:space="preserve">ChildminderSunderlandAny action </t>
  </si>
  <si>
    <t xml:space="preserve">ChildminderSurreyAny action </t>
  </si>
  <si>
    <t>ChildminderSuttonLD1 Planning</t>
  </si>
  <si>
    <t xml:space="preserve">ChildminderSwindonAny action </t>
  </si>
  <si>
    <t xml:space="preserve">ChildminderTelford and WrekinAny action </t>
  </si>
  <si>
    <t>ChildminderThurrockLD1 Planning</t>
  </si>
  <si>
    <t>ChildminderWest BerkshireLD3 Assessment</t>
  </si>
  <si>
    <t>ChildminderWest BerkshireW6.1 Medicine</t>
  </si>
  <si>
    <t>ChildminderWest SussexW3.1 Qualifications</t>
  </si>
  <si>
    <t>ChildminderWiltshireLD1 Planning</t>
  </si>
  <si>
    <t>ChildminderWiltshireLD3 Assessment</t>
  </si>
  <si>
    <t>ChildminderYorkLD3 Assessment</t>
  </si>
  <si>
    <t>ChildminderWirralLD2 Education Programmes</t>
  </si>
  <si>
    <t>ChildminderWorcestershireW8.4 Risk Assessment</t>
  </si>
  <si>
    <t>ChildminderYorkLD1 Planning</t>
  </si>
  <si>
    <t xml:space="preserve">ChildminderSuffolkAny action </t>
  </si>
  <si>
    <t>ChildminderSuffolkLD2 Education Programmes</t>
  </si>
  <si>
    <t>ChildminderSuffolkW1.2 Safeguarding policy</t>
  </si>
  <si>
    <t>ChildminderSuffolkW10.1 General information and records matters</t>
  </si>
  <si>
    <t>ChildminderSunderlandLD1 Planning</t>
  </si>
  <si>
    <t>ChildminderTamesideLD2 Education Programmes</t>
  </si>
  <si>
    <t>ChildminderWandsworthLD1 Planning</t>
  </si>
  <si>
    <t>ChildminderWandsworthLD2 Education Programmes</t>
  </si>
  <si>
    <t>ChildminderWandsworthLD3 Assessment</t>
  </si>
  <si>
    <t xml:space="preserve">ChildminderWarwickshireAny action </t>
  </si>
  <si>
    <t>ChildminderWarwickshireLD2 Education Programmes</t>
  </si>
  <si>
    <t xml:space="preserve">ChildminderWest BerkshireAny action </t>
  </si>
  <si>
    <t>ChildminderWest BerkshireLD1 Planning</t>
  </si>
  <si>
    <t>ChildminderWest SussexW6.1 Medicine</t>
  </si>
  <si>
    <t>ChildminderWestminsterW1.1 Safeguarding practice</t>
  </si>
  <si>
    <t xml:space="preserve">ChildminderWindsor and MaidenheadAny action </t>
  </si>
  <si>
    <t xml:space="preserve">ChildminderWirralAny action </t>
  </si>
  <si>
    <t>ChildminderWirralLD1 Planning</t>
  </si>
  <si>
    <t>ChildminderWokinghamLD2 Education Programmes</t>
  </si>
  <si>
    <t>ChildminderWolverhamptonLD2 Education Programmes</t>
  </si>
  <si>
    <t xml:space="preserve">ChildminderWorcestershireAny action </t>
  </si>
  <si>
    <t>ChildminderWorcestershireLD1 Planning</t>
  </si>
  <si>
    <t>Childcare on Non-Domestic PremisesWolverhamptonLD2 Education Programmes</t>
  </si>
  <si>
    <t>Childcare on Non-Domestic PremisesWolverhamptonW8.3 Premises</t>
  </si>
  <si>
    <t xml:space="preserve">Childcare on Non-Domestic PremisesWorcestershireAny action </t>
  </si>
  <si>
    <t>Childcare on Non-Domestic PremisesWorcestershireLD2 Education Programmes</t>
  </si>
  <si>
    <t>Childcare on Non-Domestic PremisesWorcestershireW3.2 Training, support and skills</t>
  </si>
  <si>
    <t xml:space="preserve">Childcare on Non-Domestic PremisesYorkAny action </t>
  </si>
  <si>
    <t>Childcare on Non-Domestic PremisesYorkLD1 Planning</t>
  </si>
  <si>
    <t>ChildminderAllLD2 Education Programmes</t>
  </si>
  <si>
    <t>ChildminderAllW10.5 Information about the provider</t>
  </si>
  <si>
    <t>ChildminderAllW3.2 Training, support and skills</t>
  </si>
  <si>
    <t>ChildminderAllW5.2 Child supervision</t>
  </si>
  <si>
    <t xml:space="preserve">ChildminderBedfordAny action </t>
  </si>
  <si>
    <t>ChildminderBirminghamW3.3 First aid</t>
  </si>
  <si>
    <t>ChildminderBirminghamW6.1 Medicine</t>
  </si>
  <si>
    <t xml:space="preserve">ChildminderBromleyAny action </t>
  </si>
  <si>
    <t>ChildminderBromleyLD2 Education Programmes</t>
  </si>
  <si>
    <t xml:space="preserve">ChildminderCambridgeshireAny action </t>
  </si>
  <si>
    <t>ChildminderCambridgeshireLD1 Planning</t>
  </si>
  <si>
    <t>ChildminderCambridgeshireW3.3 First aid</t>
  </si>
  <si>
    <t xml:space="preserve">ChildminderCheshire West and ChesterAny action </t>
  </si>
  <si>
    <t>ChildminderCheshire West and ChesterW10.1 General information and records matters</t>
  </si>
  <si>
    <t xml:space="preserve">ChildminderCoventryAny action </t>
  </si>
  <si>
    <t xml:space="preserve">ChildminderCroydonAny action </t>
  </si>
  <si>
    <t>ChildminderCumbriaLD3 Assessment</t>
  </si>
  <si>
    <t>ChildminderDerbyshireLD3 Assessment</t>
  </si>
  <si>
    <t xml:space="preserve">ChildminderDevonAny action </t>
  </si>
  <si>
    <t xml:space="preserve">ChildminderDoncasterAny action </t>
  </si>
  <si>
    <t xml:space="preserve">ChildminderDorsetAny action </t>
  </si>
  <si>
    <t>ChildminderDorsetLD1 Planning</t>
  </si>
  <si>
    <t>ChildminderDorsetLD3 Assessment</t>
  </si>
  <si>
    <t>ChildminderDurhamLD3 Assessment</t>
  </si>
  <si>
    <t>ChildminderDurhamW3.2 Training, support and skills</t>
  </si>
  <si>
    <t>ChildminderEalingLD3 Assessment</t>
  </si>
  <si>
    <t xml:space="preserve">ChildminderEssexAny action </t>
  </si>
  <si>
    <t>ChildminderEssexLD1 Planning</t>
  </si>
  <si>
    <t>ChildminderEssexW1.2 Safeguarding policy</t>
  </si>
  <si>
    <t>ChildminderGloucestershireLD3 Assessment</t>
  </si>
  <si>
    <t>ChildminderHaltonW1.1 Safeguarding practice</t>
  </si>
  <si>
    <t>ChildminderHarrowLD3 Assessment</t>
  </si>
  <si>
    <t xml:space="preserve">ChildminderHerefordshireAny action </t>
  </si>
  <si>
    <t>ChildminderHertfordshireW3.2 Training, support and skills</t>
  </si>
  <si>
    <t xml:space="preserve">ChildminderHillingdonAny action </t>
  </si>
  <si>
    <t>ChildminderKentLD1 Planning</t>
  </si>
  <si>
    <t xml:space="preserve">ChildminderLambethAny action </t>
  </si>
  <si>
    <t xml:space="preserve">ChildminderLancashireAny action </t>
  </si>
  <si>
    <t>ChildminderLeedsLD1 Planning</t>
  </si>
  <si>
    <t>ChildminderLeicestershireLD2 Education Programmes</t>
  </si>
  <si>
    <t xml:space="preserve">ChildminderLincolnshireAny action </t>
  </si>
  <si>
    <t xml:space="preserve">ChildminderManchesterAny action </t>
  </si>
  <si>
    <t>ChildminderManchesterLD2 Education Programmes</t>
  </si>
  <si>
    <t>ChildminderManchesterW8.5 Outings</t>
  </si>
  <si>
    <t xml:space="preserve">ChildminderNorfolkAny action </t>
  </si>
  <si>
    <t>ChildminderNorfolkLD1 Planning</t>
  </si>
  <si>
    <t>ChildminderNorth TynesideLD3 Assessment</t>
  </si>
  <si>
    <t>ChildminderNorth YorkshireLD1 Planning</t>
  </si>
  <si>
    <t>ChildminderNorth YorkshireW10.3 Information for parents and carers</t>
  </si>
  <si>
    <t xml:space="preserve">ChildminderNorthumberlandAny action </t>
  </si>
  <si>
    <t>ChildminderPeterboroughLD1 Planning</t>
  </si>
  <si>
    <t xml:space="preserve">ChildminderPooleAny action </t>
  </si>
  <si>
    <t xml:space="preserve">ChildminderReadingAny action </t>
  </si>
  <si>
    <t>ChildminderRedbridgeLD2 Education Programmes</t>
  </si>
  <si>
    <t xml:space="preserve">ChildminderRedcar and ClevelandAny action </t>
  </si>
  <si>
    <t>ChildminderRochdaleLD3 Assessment</t>
  </si>
  <si>
    <t>ChildminderSalfordLD2 Education Programmes</t>
  </si>
  <si>
    <t xml:space="preserve">ChildminderSeftonAny action </t>
  </si>
  <si>
    <t>ChildminderSloughLD2 Education Programmes</t>
  </si>
  <si>
    <t>ChildminderSolihullLD1 Planning</t>
  </si>
  <si>
    <t xml:space="preserve">ChildminderSouth TynesideAny action </t>
  </si>
  <si>
    <t>ChildminderSouth TynesideLD3 Assessment</t>
  </si>
  <si>
    <t>ChildminderSouthamptonLD2 Education Programmes</t>
  </si>
  <si>
    <t>ChildminderSouthend on SeaLD2 Education Programmes</t>
  </si>
  <si>
    <t>ChildminderSuffolkW1.1 Safeguarding practice</t>
  </si>
  <si>
    <t>ChildminderSunderlandW10.1 General information and records matters</t>
  </si>
  <si>
    <t>ChildminderSurreyLD3 Assessment</t>
  </si>
  <si>
    <t>ChildminderSuttonLD2 Education Programmes</t>
  </si>
  <si>
    <t>ChildminderTamesideLD3 Assessment</t>
  </si>
  <si>
    <t>ChildminderTelford and WrekinLD2 Education Programmes</t>
  </si>
  <si>
    <t>ChildminderTelford and WrekinLD3 Assessment</t>
  </si>
  <si>
    <t>ChildminderTraffordLD1 Planning</t>
  </si>
  <si>
    <t>ChildminderTraffordLD2 Education Programmes</t>
  </si>
  <si>
    <t xml:space="preserve">ChildminderWakefieldAny action </t>
  </si>
  <si>
    <t xml:space="preserve">ChildminderWandsworthAny action </t>
  </si>
  <si>
    <t>ChildminderWarwickshireLD3 Assessment</t>
  </si>
  <si>
    <t xml:space="preserve">ChildminderWest SussexAny action </t>
  </si>
  <si>
    <t>ChildminderWest SussexLD2 Education Programmes</t>
  </si>
  <si>
    <t>ChildminderWindsor and MaidenheadLD1 Planning</t>
  </si>
  <si>
    <t>ChildminderWirralLD3 Assessment</t>
  </si>
  <si>
    <t xml:space="preserve">ChildminderWokinghamAny action </t>
  </si>
  <si>
    <t xml:space="preserve">ChildminderWolverhamptonAny action </t>
  </si>
  <si>
    <t>ChildminderWorcestershireLD2 Education Programmes</t>
  </si>
  <si>
    <t xml:space="preserve">ChildminderYorkAny action </t>
  </si>
  <si>
    <t>ChildminderYorkLD2 Education Programmes</t>
  </si>
  <si>
    <t>All provisionCentral BedfordshireW8.3 Premises</t>
  </si>
  <si>
    <t xml:space="preserve">All provisionCoventryAny action </t>
  </si>
  <si>
    <t>All provisionCoventryLD1 Planning</t>
  </si>
  <si>
    <t>All provisionCroydonW10.4 Complaints</t>
  </si>
  <si>
    <t>All provisionCroydonW3.2 Training, support and skills</t>
  </si>
  <si>
    <t>All provisionDarlingtonLD2 Education Programmes</t>
  </si>
  <si>
    <t>All provisionDevonW5.3 Staff deployment</t>
  </si>
  <si>
    <t>All provisionDevonW8.1 Safety</t>
  </si>
  <si>
    <t>All provisionDorsetLD1 Planning</t>
  </si>
  <si>
    <t>All provisionDorsetW1.1 Safeguarding practice</t>
  </si>
  <si>
    <t>All provisionDudleyW10.5 Information about the provider</t>
  </si>
  <si>
    <t>All provisionDurhamW3.2 Training, support and skills</t>
  </si>
  <si>
    <t>All provisionEalingLD1 Planning</t>
  </si>
  <si>
    <t>All provisionEalingW10.2 Information about the child</t>
  </si>
  <si>
    <t>All provisionEast SussexLD1 Planning</t>
  </si>
  <si>
    <t xml:space="preserve">All provisionEnfieldAny action </t>
  </si>
  <si>
    <t>All provisionEssexW10.1 General information and records matters</t>
  </si>
  <si>
    <t>All provisionEssexW8.3 Premises</t>
  </si>
  <si>
    <t>All provisionGloucestershireLD3 Assessment</t>
  </si>
  <si>
    <t xml:space="preserve">All provisionGreenwichAny action </t>
  </si>
  <si>
    <t>All provisionHaltonW1.1 Safeguarding practice</t>
  </si>
  <si>
    <t>All provisionHammersmith and FulhamLD1 Planning</t>
  </si>
  <si>
    <t xml:space="preserve">All provisionHampshireAny action </t>
  </si>
  <si>
    <t>All provisionHampshireLD1 Planning</t>
  </si>
  <si>
    <t>All provisionHampshireLD2 Education Programmes</t>
  </si>
  <si>
    <t>All provisionHampshireW3.3 First aid</t>
  </si>
  <si>
    <t>All provisionHampshireW6.2 Food and drink</t>
  </si>
  <si>
    <t>All provisionHampshireW8.1 Safety</t>
  </si>
  <si>
    <t>All provisionHampshireW8.4 Risk Assessment</t>
  </si>
  <si>
    <t>All provisionHampshireW8.5 Outings</t>
  </si>
  <si>
    <t xml:space="preserve">All provisionHaringeyAny action </t>
  </si>
  <si>
    <t xml:space="preserve">All provisionHarrowAny action </t>
  </si>
  <si>
    <t>All provisionHarrowW3.2 Training, support and skills</t>
  </si>
  <si>
    <t>All provisionHaveringLD3 Assessment</t>
  </si>
  <si>
    <t>All provisionHaveringW8.3 Premises</t>
  </si>
  <si>
    <t xml:space="preserve">All provisionHerefordshireAny action </t>
  </si>
  <si>
    <t>All provisionHertfordshireLD1 Planning</t>
  </si>
  <si>
    <t>All provisionHertfordshireW10.1 General information and records matters</t>
  </si>
  <si>
    <t>All provisionHillingdonW8.3 Premises</t>
  </si>
  <si>
    <t>All provisionHounslowLD3 Assessment</t>
  </si>
  <si>
    <t>All provisionIslingtonLD2 Education Programmes</t>
  </si>
  <si>
    <t xml:space="preserve">All provisionKensington and ChelseaAny action </t>
  </si>
  <si>
    <t>All provisionKentW3.3 First aid</t>
  </si>
  <si>
    <t>All provisionKingston upon HullLD1 Planning</t>
  </si>
  <si>
    <t>All provisionKirkleesW10.3 Information for parents and carers</t>
  </si>
  <si>
    <t>All provisionKnowsleyW2.1 General suitable people matters</t>
  </si>
  <si>
    <t>All provisionLambethLD1 Planning</t>
  </si>
  <si>
    <t>All provisionLambethLD2 Education Programmes</t>
  </si>
  <si>
    <t>All provisionLambethLD3 Assessment</t>
  </si>
  <si>
    <t>All provisionLambethW10.3 Information for parents and carers</t>
  </si>
  <si>
    <t>All provisionLancashireW10.1 General information and records matters</t>
  </si>
  <si>
    <t>All provisionLancashireW3.2 Training, support and skills</t>
  </si>
  <si>
    <t>All provisionLeicesterLD3 Assessment</t>
  </si>
  <si>
    <t xml:space="preserve">All provisionLeicestershireAny action </t>
  </si>
  <si>
    <t>All provisionLeicestershireLD3 Assessment</t>
  </si>
  <si>
    <t>All provisionLeicestershireW3.2 Training, support and skills</t>
  </si>
  <si>
    <t>All provisionLeicestershireW6.2 Food and drink</t>
  </si>
  <si>
    <t>All provisionLeicesterW1.2 Safeguarding policy</t>
  </si>
  <si>
    <t>All provisionLewishamW8.4 Risk Assessment</t>
  </si>
  <si>
    <t>All provisionLincolnshireLD2 Education Programmes</t>
  </si>
  <si>
    <t>All provisionLiverpoolLD1 Planning</t>
  </si>
  <si>
    <t>All provisionLiverpoolW1.2 Safeguarding policy</t>
  </si>
  <si>
    <t xml:space="preserve">All provisionLutonAny action </t>
  </si>
  <si>
    <t>All provisionLutonLD3 Assessment</t>
  </si>
  <si>
    <t>All provisionManchesterW8.5 Outings</t>
  </si>
  <si>
    <t>All provisionMedwayLD2 Education Programmes</t>
  </si>
  <si>
    <t xml:space="preserve">All provisionMertonAny action </t>
  </si>
  <si>
    <t>All provisionMilton KeynesW10.1 General information and records matters</t>
  </si>
  <si>
    <t>All provisionNorfolkW10.6 Changes that must be notified to Ofsted</t>
  </si>
  <si>
    <t>All provisionNorth YorkshireLD1 Planning</t>
  </si>
  <si>
    <t>All provisionNorth YorkshireLD2 Education Programmes</t>
  </si>
  <si>
    <t>All provisionNorth YorkshireW10.1 General information and records matters</t>
  </si>
  <si>
    <t>All provisionNorth YorkshireW3.2 Training, support and skills</t>
  </si>
  <si>
    <t>All provisionNorthamptonshireW10.1 General information and records matters</t>
  </si>
  <si>
    <t>All provisionNorthamptonshireW10.2 Information about the child</t>
  </si>
  <si>
    <t>All provisionNorthumberlandLD3 Assessment</t>
  </si>
  <si>
    <t xml:space="preserve">All provisionNottinghamAny action </t>
  </si>
  <si>
    <t>All provisionNottinghamLD3 Assessment</t>
  </si>
  <si>
    <t>All provisionNottinghamshireLD1 Planning</t>
  </si>
  <si>
    <t>All provisionNottinghamshireW10.2 Information about the child</t>
  </si>
  <si>
    <t>All provisionOldhamLD2 Education Programmes</t>
  </si>
  <si>
    <t>All provisionOldhamLD3 Assessment</t>
  </si>
  <si>
    <t>All provisionOldhamW3.2 Training, support and skills</t>
  </si>
  <si>
    <t>All provisionOxfordshireW8.5 Outings</t>
  </si>
  <si>
    <t xml:space="preserve">All provisionPortsmouthAny action </t>
  </si>
  <si>
    <t>All provisionReadingLD3 Assessment</t>
  </si>
  <si>
    <t>All provisionRichmond upon ThamesLD1 Planning</t>
  </si>
  <si>
    <t>All provisionRichmond upon ThamesW3.2 Training, support and skills</t>
  </si>
  <si>
    <t>All provisionRotherhamLD3 Assessment</t>
  </si>
  <si>
    <t xml:space="preserve">All provisionRutlandAny action </t>
  </si>
  <si>
    <t xml:space="preserve">All provisionSalfordAny action </t>
  </si>
  <si>
    <t>All provisionSandwellW8.4 Risk Assessment</t>
  </si>
  <si>
    <t>All provisionSomersetW1.1 Safeguarding practice</t>
  </si>
  <si>
    <t>All provisionSouthamptonLD2 Education Programmes</t>
  </si>
  <si>
    <t>All provisionSouthwarkLD1 Planning</t>
  </si>
  <si>
    <t>All provisionSt HelensW3.2 Training, support and skills</t>
  </si>
  <si>
    <t>All provisionSuffolkLD2 Education Programmes</t>
  </si>
  <si>
    <t>All provisionSunderlandLD2 Education Programmes</t>
  </si>
  <si>
    <t>All provisionSurreyW8.3 Premises</t>
  </si>
  <si>
    <t>All provisionSuttonLD2 Education Programmes</t>
  </si>
  <si>
    <t>All provisionTamesideLD2 Education Programmes</t>
  </si>
  <si>
    <t>All provisionThurrockLD1 Planning</t>
  </si>
  <si>
    <t>All provisionTower HamletsLD3 Assessment</t>
  </si>
  <si>
    <t>All provisionTraffordLD2 Education Programmes</t>
  </si>
  <si>
    <t>All provisionTraffordLD3 Assessment</t>
  </si>
  <si>
    <t>All provisionWakefieldLD2 Education Programmes</t>
  </si>
  <si>
    <t>All provisionWandsworthW8.1 Safety</t>
  </si>
  <si>
    <t>All provisionWarwickshireLD2 Education Programmes</t>
  </si>
  <si>
    <t>All provisionWarwickshireW1.1 Safeguarding practice</t>
  </si>
  <si>
    <t>All provisionWarwickshireW8.3 Premises</t>
  </si>
  <si>
    <t>All provisionWest BerkshireLD3 Assessment</t>
  </si>
  <si>
    <t>All provisionWest BerkshireW3.2 Training, support and skills</t>
  </si>
  <si>
    <t>All provisionWest BerkshireW6.1 Medicine</t>
  </si>
  <si>
    <t>All provisionWest SussexW10.3 Information for parents and carers</t>
  </si>
  <si>
    <t>All provisionWest SussexW10.5 Information about the provider</t>
  </si>
  <si>
    <t xml:space="preserve">All provisionWestminsterAny action </t>
  </si>
  <si>
    <t xml:space="preserve">All provisionWiganAny action </t>
  </si>
  <si>
    <t>All provisionWiganW5.3 Staff deployment</t>
  </si>
  <si>
    <t xml:space="preserve">All provisionWirralAny action </t>
  </si>
  <si>
    <t>All provisionWirralLD3 Assessment</t>
  </si>
  <si>
    <t xml:space="preserve">All provisionWolverhamptonAny action </t>
  </si>
  <si>
    <t>All provisionWolverhamptonLD2 Education Programmes</t>
  </si>
  <si>
    <t>All provisionWorcestershireLD2 Education Programmes</t>
  </si>
  <si>
    <t>All provisionWorcestershireW3.2 Training, support and skills</t>
  </si>
  <si>
    <t>All provisionWorcestershireW8.4 Risk Assessment</t>
  </si>
  <si>
    <t>All provisionYorkLD3 Assessment</t>
  </si>
  <si>
    <t>Childcare on Non-Domestic PremisesAllW10.1 General information and records matters</t>
  </si>
  <si>
    <t>Childcare on Non-Domestic PremisesAllW10.5 Information about the provider</t>
  </si>
  <si>
    <t>Childcare on Non-Domestic PremisesAllW9 Equal opportunities</t>
  </si>
  <si>
    <t xml:space="preserve">Childcare on Non-Domestic PremisesBarnetAny action </t>
  </si>
  <si>
    <t>Childcare on Non-Domestic PremisesBirminghamW1.1 Safeguarding practice</t>
  </si>
  <si>
    <t>Childcare on Non-Domestic PremisesBirminghamW1.2 Safeguarding policy</t>
  </si>
  <si>
    <t>Childcare on Non-Domestic PremisesBirminghamW3.2 Training, support and skills</t>
  </si>
  <si>
    <t>Childcare on Non-Domestic PremisesBirminghamW8.4 Risk Assessment</t>
  </si>
  <si>
    <t>Childcare on Non-Domestic PremisesBrentW3.1 Qualifications</t>
  </si>
  <si>
    <t>Childcare on Non-Domestic PremisesBrentW3.2 Training, support and skills</t>
  </si>
  <si>
    <t>Childcare on Non-Domestic PremisesBrentW4 Key persons</t>
  </si>
  <si>
    <t xml:space="preserve">Childcare on Non-Domestic PremisesBrighton and HoveAny action </t>
  </si>
  <si>
    <t>Childcare on Non-Domestic PremisesCroydonW7 Managing Behaviour</t>
  </si>
  <si>
    <t>Childcare on Non-Domestic PremisesCumbriaW3.2 Training, support and skills</t>
  </si>
  <si>
    <t xml:space="preserve">Childcare on Non-Domestic PremisesDerbyAny action </t>
  </si>
  <si>
    <t>Childcare on Non-Domestic PremisesDevonLD2 Education Programmes</t>
  </si>
  <si>
    <t xml:space="preserve">Childcare on Non-Domestic PremisesDudleyAny action </t>
  </si>
  <si>
    <t xml:space="preserve">Childcare on Non-Domestic PremisesEast SussexAny action </t>
  </si>
  <si>
    <t>Childcare on Non-Domestic PremisesEnfieldLD3 Assessment</t>
  </si>
  <si>
    <t>Childcare on Non-Domestic PremisesEssexLD2 Education Programmes</t>
  </si>
  <si>
    <t xml:space="preserve">Childcare on Non-Domestic PremisesGloucestershireAny action </t>
  </si>
  <si>
    <t xml:space="preserve">Childcare on Non-Domestic PremisesGreenwichAny action </t>
  </si>
  <si>
    <t>Childcare on Non-Domestic PremisesHampshireLD1 Planning</t>
  </si>
  <si>
    <t xml:space="preserve">Childcare on Non-Domestic PremisesHaveringAny action </t>
  </si>
  <si>
    <t>Childcare on Non-Domestic PremisesHertfordshireLD2 Education Programmes</t>
  </si>
  <si>
    <t>Childcare on Non-Domestic PremisesHertfordshireLD3 Assessment</t>
  </si>
  <si>
    <t>Childcare on Non-Domestic PremisesHertfordshireW3.3 First aid</t>
  </si>
  <si>
    <t xml:space="preserve">Childcare on Non-Domestic PremisesIsle of WightAny action </t>
  </si>
  <si>
    <t>Childcare on Non-Domestic PremisesIslingtonLD2 Education Programmes</t>
  </si>
  <si>
    <t>Childcare on Non-Domestic PremisesKingston upon HullLD1 Planning</t>
  </si>
  <si>
    <t>Childcare on Non-Domestic PremisesKingston upon ThamesLD2 Education Programmes</t>
  </si>
  <si>
    <t>Childcare on Non-Domestic PremisesLancashireW2.1 General suitable people matters</t>
  </si>
  <si>
    <t>Childcare on Non-Domestic PremisesLancashireW3.2 Training, support and skills</t>
  </si>
  <si>
    <t>Childcare on Non-Domestic PremisesLeicestershireW1.2 Safeguarding policy</t>
  </si>
  <si>
    <t>Childcare on Non-Domestic PremisesLeicestershireW8.3 Premises</t>
  </si>
  <si>
    <t>Childcare on Non-Domestic PremisesLewishamLD2 Education Programmes</t>
  </si>
  <si>
    <t>Childcare on Non-Domestic PremisesLincolnshireLD2 Education Programmes</t>
  </si>
  <si>
    <t>Childcare on Non-Domestic PremisesLincolnshireLD3 Assessment</t>
  </si>
  <si>
    <t>Childcare on Non-Domestic PremisesLutonW3.2 Training, support and skills</t>
  </si>
  <si>
    <t>Childcare on Non-Domestic PremisesManchesterLD3 Assessment</t>
  </si>
  <si>
    <t>Childcare on Non-Domestic PremisesManchesterW3.1 Qualifications</t>
  </si>
  <si>
    <t xml:space="preserve">Childcare on Non-Domestic PremisesMertonAny action </t>
  </si>
  <si>
    <t>Childcare on Non-Domestic PremisesMertonW3.2 Training, support and skills</t>
  </si>
  <si>
    <t>Childcare on Non-Domestic PremisesNewcastle upon TyneLD1 Planning</t>
  </si>
  <si>
    <t xml:space="preserve">Childcare on Non-Domestic PremisesNorth YorkshireAny action </t>
  </si>
  <si>
    <t xml:space="preserve">Childcare on Non-Domestic PremisesNorthamptonshireAny action </t>
  </si>
  <si>
    <t>Childcare on Non-Domestic PremisesNorthamptonshireLD1 Planning</t>
  </si>
  <si>
    <t>Childcare on Non-Domestic PremisesNorthamptonshireLD3 Assessment</t>
  </si>
  <si>
    <t>Childcare on Non-Domestic PremisesNottinghamshireW8.4 Risk Assessment</t>
  </si>
  <si>
    <t>Childcare on Non-Domestic PremisesOldhamLD2 Education Programmes</t>
  </si>
  <si>
    <t>Childcare on Non-Domestic PremisesOldhamW4 Key persons</t>
  </si>
  <si>
    <t xml:space="preserve">Childcare on Non-Domestic PremisesOxfordshireAny action </t>
  </si>
  <si>
    <t>Childcare on Non-Domestic PremisesOxfordshireLD1 Planning</t>
  </si>
  <si>
    <t xml:space="preserve">Childcare on Non-Domestic PremisesPeterboroughAny action </t>
  </si>
  <si>
    <t xml:space="preserve">Childcare on Non-Domestic PremisesPlymouthAny action </t>
  </si>
  <si>
    <t>Childcare on Non-Domestic PremisesRichmond upon ThamesW3.2 Training, support and skills</t>
  </si>
  <si>
    <t xml:space="preserve">Childcare on Non-Domestic PremisesRotherhamAny action </t>
  </si>
  <si>
    <t xml:space="preserve">Childcare on Non-Domestic PremisesSandwellAny action </t>
  </si>
  <si>
    <t>Childcare on Non-Domestic PremisesSandwellW4 Key persons</t>
  </si>
  <si>
    <t xml:space="preserve">Childcare on Non-Domestic PremisesSolihullAny action </t>
  </si>
  <si>
    <t>Childcare on Non-Domestic PremisesSomersetLD1 Planning</t>
  </si>
  <si>
    <t xml:space="preserve">Childcare on Non-Domestic PremisesSouth GloucestershireAny action </t>
  </si>
  <si>
    <t>Childcare on Non-Domestic PremisesSouth GloucestershireLD1 Planning</t>
  </si>
  <si>
    <t xml:space="preserve">Childcare on Non-Domestic PremisesSouth TynesideAny action </t>
  </si>
  <si>
    <t xml:space="preserve">Childcare on Non-Domestic PremisesSouthamptonAny action </t>
  </si>
  <si>
    <t>Childcare on Non-Domestic PremisesSouthamptonLD1 Planning</t>
  </si>
  <si>
    <t>Childcare on Non-Domestic PremisesSouthamptonLD3 Assessment</t>
  </si>
  <si>
    <t xml:space="preserve">Childcare on Non-Domestic PremisesSouthend on SeaAny action </t>
  </si>
  <si>
    <t xml:space="preserve">Childcare on Non-Domestic PremisesSouthwarkAny action </t>
  </si>
  <si>
    <t xml:space="preserve">Childcare on Non-Domestic PremisesSt HelensAny action </t>
  </si>
  <si>
    <t>Childcare on Non-Domestic PremisesStaffordshireW1.1 Safeguarding practice</t>
  </si>
  <si>
    <t>Childcare on Non-Domestic PremisesStaffordshireW10.1 General information and records matters</t>
  </si>
  <si>
    <t xml:space="preserve">Childcare on Non-Domestic PremisesStockportAny action </t>
  </si>
  <si>
    <t>Childcare on Non-Domestic PremisesStoke-on-TrentLD2 Education Programmes</t>
  </si>
  <si>
    <t>Childcare on Non-Domestic PremisesSurreyW3.2 Training, support and skills</t>
  </si>
  <si>
    <t>Childcare on Non-Domestic PremisesTamesideLD3 Assessment</t>
  </si>
  <si>
    <t>Childcare on Non-Domestic PremisesThurrockW1.1 Safeguarding practice</t>
  </si>
  <si>
    <t>Childcare on Non-Domestic PremisesTraffordW4 Key persons</t>
  </si>
  <si>
    <t>Childcare on Non-Domestic PremisesWaltham ForestW2.1 General suitable people matters</t>
  </si>
  <si>
    <t>Childcare on Non-Domestic PremisesWandsworthLD2 Education Programmes</t>
  </si>
  <si>
    <t>Childcare on Non-Domestic PremisesWarwickshireLD2 Education Programmes</t>
  </si>
  <si>
    <t>Childcare on Non-Domestic PremisesWiganW3.2 Training, support and skills</t>
  </si>
  <si>
    <t>Childcare on Non-Domestic PremisesWorcestershireW8.3 Premises</t>
  </si>
  <si>
    <t>ChildminderAllLD1 Planning</t>
  </si>
  <si>
    <t>ChildminderAllW5.1 Ratios</t>
  </si>
  <si>
    <t>ChildminderAllW5.3 Staff deployment</t>
  </si>
  <si>
    <t>ChildminderAllW6.1 Medicine</t>
  </si>
  <si>
    <t xml:space="preserve">ChildminderBarnetAny action </t>
  </si>
  <si>
    <t>ChildminderBirminghamLD1 Planning</t>
  </si>
  <si>
    <t xml:space="preserve">ChildminderBuckinghamshireAny action </t>
  </si>
  <si>
    <t>ChildminderBuryLD3 Assessment</t>
  </si>
  <si>
    <t xml:space="preserve">ChildminderCornwallAny action </t>
  </si>
  <si>
    <t>ChildminderCoventryW3.2 Training, support and skills</t>
  </si>
  <si>
    <t>ChildminderCroydonLD2 Education Programmes</t>
  </si>
  <si>
    <t>ChildminderDevonLD2 Education Programmes</t>
  </si>
  <si>
    <t>ChildminderDevonLD3 Assessment</t>
  </si>
  <si>
    <t>ChildminderDudleyW10.5 Information about the provider</t>
  </si>
  <si>
    <t xml:space="preserve">ChildminderEalingAny action </t>
  </si>
  <si>
    <t>ChildminderEalingW3.3 First aid</t>
  </si>
  <si>
    <t>ChildminderEalingW8.4 Risk Assessment</t>
  </si>
  <si>
    <t xml:space="preserve">ChildminderGatesheadAny action </t>
  </si>
  <si>
    <t xml:space="preserve">ChildminderGloucestershireAny action </t>
  </si>
  <si>
    <t xml:space="preserve">ChildminderGreenwichAny action </t>
  </si>
  <si>
    <t>ChildminderHampshireLD2 Education Programmes</t>
  </si>
  <si>
    <t>ChildminderHampshireW1.2 Safeguarding policy</t>
  </si>
  <si>
    <t>ChildminderHampshireW8.5 Outings</t>
  </si>
  <si>
    <t>ChildminderHaringeyLD3 Assessment</t>
  </si>
  <si>
    <t xml:space="preserve">ChildminderHartlepoolAny action </t>
  </si>
  <si>
    <t xml:space="preserve">ChildminderHertfordshireAny action </t>
  </si>
  <si>
    <t>ChildminderHertfordshireLD1 Planning</t>
  </si>
  <si>
    <t>ChildminderHertfordshireLD3 Assessment</t>
  </si>
  <si>
    <t>ChildminderHertfordshireW1.1 Safeguarding practice</t>
  </si>
  <si>
    <t>ChildminderHertfordshireW8.5 Outings</t>
  </si>
  <si>
    <t xml:space="preserve">ChildminderIsle of WightAny action </t>
  </si>
  <si>
    <t>ChildminderKentLD2 Education Programmes</t>
  </si>
  <si>
    <t>ChildminderKirkleesLD2 Education Programmes</t>
  </si>
  <si>
    <t>ChildminderKirkleesW6.2 Food and drink</t>
  </si>
  <si>
    <t>ChildminderLancashireW3.3 First aid</t>
  </si>
  <si>
    <t xml:space="preserve">ChildminderLeicesterAny action </t>
  </si>
  <si>
    <t>ChildminderLiverpoolLD3 Assessment</t>
  </si>
  <si>
    <t xml:space="preserve">ChildminderLocal authority not recordedAny action </t>
  </si>
  <si>
    <t>ChildminderManchesterLD3 Assessment</t>
  </si>
  <si>
    <t>ChildminderMilton KeynesW8.4 Risk Assessment</t>
  </si>
  <si>
    <t>ChildminderNorfolkW10.2 Information about the child</t>
  </si>
  <si>
    <t xml:space="preserve">ChildminderNorth LincolnshireAny action </t>
  </si>
  <si>
    <t>ChildminderNorthamptonshireW10.2 Information about the child</t>
  </si>
  <si>
    <t>ChildminderNorthumberlandLD2 Education Programmes</t>
  </si>
  <si>
    <t xml:space="preserve">ChildminderNottinghamshireAny action </t>
  </si>
  <si>
    <t>ChildminderNottinghamshireW10.2 Information about the child</t>
  </si>
  <si>
    <t>ChildminderOldhamLD3 Assessment</t>
  </si>
  <si>
    <t>ChildminderOxfordshireLD2 Education Programmes</t>
  </si>
  <si>
    <t xml:space="preserve">ChildminderPlymouthAny action </t>
  </si>
  <si>
    <t>ChildminderSalfordLD3 Assessment</t>
  </si>
  <si>
    <t xml:space="preserve">ChildminderSloughAny action </t>
  </si>
  <si>
    <t>ChildminderSolihullLD3 Assessment</t>
  </si>
  <si>
    <t>ChildminderSomersetLD2 Education Programmes</t>
  </si>
  <si>
    <t>ChildminderSouthend on SeaLD1 Planning</t>
  </si>
  <si>
    <t>ChildminderStaffordshireW1.1 Safeguarding practice</t>
  </si>
  <si>
    <t xml:space="preserve">ChildminderStoke-on-TrentAny action </t>
  </si>
  <si>
    <t>ChildminderSunderlandLD3 Assessment</t>
  </si>
  <si>
    <t>ChildminderSurreyW10.3 Information for parents and carers</t>
  </si>
  <si>
    <t>ChildminderWakefieldLD2 Education Programmes</t>
  </si>
  <si>
    <t xml:space="preserve">ChildminderWaltham ForestAny action </t>
  </si>
  <si>
    <t>ChildminderWaltham ForestLD2 Education Programmes</t>
  </si>
  <si>
    <t>ChildminderWaltham ForestLD3 Assessment</t>
  </si>
  <si>
    <t>ChildminderWest SussexW10.3 Information for parents and carers</t>
  </si>
  <si>
    <t xml:space="preserve">ChildminderWestminsterAny action </t>
  </si>
  <si>
    <t>ChildminderWestminsterLD1 Planning</t>
  </si>
  <si>
    <t>ChildminderWestminsterLD2 Education Programmes</t>
  </si>
  <si>
    <t>ChildminderWiltshireLD2 Education Programmes</t>
  </si>
  <si>
    <t>10.3 Information for parents and carers</t>
  </si>
  <si>
    <t>6.2 Food and drink</t>
  </si>
  <si>
    <t>2 Education Programmes</t>
  </si>
  <si>
    <t>1.1 Safeguarding practice</t>
  </si>
  <si>
    <t>1.2 Safeguarding policy</t>
  </si>
  <si>
    <t>10.1 General information and records matters</t>
  </si>
  <si>
    <t>10.2 Information about the child</t>
  </si>
  <si>
    <t>10.4 Complaints</t>
  </si>
  <si>
    <t>10.5 Information about the provider</t>
  </si>
  <si>
    <t>10.6 Changes that must be notified to Ofsted</t>
  </si>
  <si>
    <t>2.1 General suitable people matters</t>
  </si>
  <si>
    <t>2.2 Disqualification</t>
  </si>
  <si>
    <t>2.3 Staff taking medicine / other substances</t>
  </si>
  <si>
    <t>3.1 Qualifications</t>
  </si>
  <si>
    <t>3.2 Training, support and skills</t>
  </si>
  <si>
    <t>3.3 First aid</t>
  </si>
  <si>
    <t>5.1 Ratios</t>
  </si>
  <si>
    <t>5.2 Child supervision</t>
  </si>
  <si>
    <t>5.3 Staff deployment</t>
  </si>
  <si>
    <t>6.1 Medicine</t>
  </si>
  <si>
    <t>6.3 Accident or injury</t>
  </si>
  <si>
    <t>8.1 Safety</t>
  </si>
  <si>
    <t>8.2 Smoking</t>
  </si>
  <si>
    <t>8.3 Premises</t>
  </si>
  <si>
    <t>8.4 Risk Assessment</t>
  </si>
  <si>
    <t>8.5 Outings</t>
  </si>
  <si>
    <t>Staff qualifications, training, support and skills</t>
  </si>
  <si>
    <t>All provisionBarking and DagenhamAny recommendation</t>
  </si>
  <si>
    <t>all</t>
  </si>
  <si>
    <t>All provisionBarnetAny recommendation</t>
  </si>
  <si>
    <t>All provisionBarnsleyAny recommendation</t>
  </si>
  <si>
    <t>All provisionBath and North East SomersetAny recommendation</t>
  </si>
  <si>
    <t>All provisionBedfordAny recommendation</t>
  </si>
  <si>
    <t>All provisionBexleyAny recommendation</t>
  </si>
  <si>
    <t>All provisionBirminghamAny recommendation</t>
  </si>
  <si>
    <t>All provisionBlackburn with DarwenAny recommendation</t>
  </si>
  <si>
    <t>All provisionBlackpoolAny recommendation</t>
  </si>
  <si>
    <t>All provisionBoltonAny recommendation</t>
  </si>
  <si>
    <t>All provisionBournemouthAny recommendation</t>
  </si>
  <si>
    <t>All provisionBracknell ForestAny recommendation</t>
  </si>
  <si>
    <t>All provisionBradfordAny recommendation</t>
  </si>
  <si>
    <t>All provisionBrentAny recommendation</t>
  </si>
  <si>
    <t>All provisionBrighton and HoveAny recommendation</t>
  </si>
  <si>
    <t>All provisionBristolAny recommendation</t>
  </si>
  <si>
    <t>All provisionBromleyAny recommendation</t>
  </si>
  <si>
    <t>All provisionBuckinghamshireAny recommendation</t>
  </si>
  <si>
    <t>All provisionBuryAny recommendation</t>
  </si>
  <si>
    <t>All provisionCalderdaleAny recommendation</t>
  </si>
  <si>
    <t>All provisionCambridgeshireAny recommendation</t>
  </si>
  <si>
    <t>All provisionCamdenAny recommendation</t>
  </si>
  <si>
    <t>All provisionCentral BedfordshireAny recommendation</t>
  </si>
  <si>
    <t>All provisionCheshire EastAny recommendation</t>
  </si>
  <si>
    <t>All provisionCheshire West and ChesterAny recommendation</t>
  </si>
  <si>
    <t>All provisionCornwallAny recommendation</t>
  </si>
  <si>
    <t>All provisionCoventryAny recommendation</t>
  </si>
  <si>
    <t>All provisionCroydonAny recommendation</t>
  </si>
  <si>
    <t>All provisionCumbriaAny recommendation</t>
  </si>
  <si>
    <t>All provisionDarlingtonAny recommendation</t>
  </si>
  <si>
    <t>All provisionDerbyAny recommendation</t>
  </si>
  <si>
    <t>All provisionDerbyshireAny recommendation</t>
  </si>
  <si>
    <t>All provisionDevonAny recommendation</t>
  </si>
  <si>
    <t>All provisionDoncasterAny recommendation</t>
  </si>
  <si>
    <t>All provisionDorsetAny recommendation</t>
  </si>
  <si>
    <t>All provisionDudleyAny recommendation</t>
  </si>
  <si>
    <t>All provisionDurhamAny recommendation</t>
  </si>
  <si>
    <t>All provisionEalingAny recommendation</t>
  </si>
  <si>
    <t>All provisionEast Riding of YorkshireAny recommendation</t>
  </si>
  <si>
    <t>All provisionEast SussexAny recommendation</t>
  </si>
  <si>
    <t>All provisionEnfieldAny recommendation</t>
  </si>
  <si>
    <t>All provisionEssexAny recommendation</t>
  </si>
  <si>
    <t>All provisionGatesheadAny recommendation</t>
  </si>
  <si>
    <t>All provisionGloucestershireAny recommendation</t>
  </si>
  <si>
    <t>All provisionGreenwichAny recommendation</t>
  </si>
  <si>
    <t>All provisionHackneyAny recommendation</t>
  </si>
  <si>
    <t>All provisionHaltonAny recommendation</t>
  </si>
  <si>
    <t>All provisionHammersmith and FulhamAny recommendation</t>
  </si>
  <si>
    <t>All provisionHampshireAny recommendation</t>
  </si>
  <si>
    <t>All provisionHaringeyAny recommendation</t>
  </si>
  <si>
    <t>All provisionHarrowAny recommendation</t>
  </si>
  <si>
    <t>All provisionHartlepoolAny recommendation</t>
  </si>
  <si>
    <t>All provisionHaveringAny recommendation</t>
  </si>
  <si>
    <t>All provisionHerefordshireAny recommendation</t>
  </si>
  <si>
    <t>All provisionHertfordshireAny recommendation</t>
  </si>
  <si>
    <t>All provisionHillingdonAny recommendation</t>
  </si>
  <si>
    <t>All provisionHounslowAny recommendation</t>
  </si>
  <si>
    <t>All provisionIsle of WightAny recommendation</t>
  </si>
  <si>
    <t>All provisionIslingtonAny recommendation</t>
  </si>
  <si>
    <t>All provisionKensington and ChelseaAny recommendation</t>
  </si>
  <si>
    <t>All provisionKentAny recommendation</t>
  </si>
  <si>
    <t>All provisionKingston upon HullAny recommendation</t>
  </si>
  <si>
    <t>All provisionKingston upon ThamesAny recommendation</t>
  </si>
  <si>
    <t>All provisionKirkleesAny recommendation</t>
  </si>
  <si>
    <t>All provisionKnowsleyAny recommendation</t>
  </si>
  <si>
    <t>All provisionLambethAny recommendation</t>
  </si>
  <si>
    <t>All provisionLancashireAny recommendation</t>
  </si>
  <si>
    <t>All provisionLeedsAny recommendation</t>
  </si>
  <si>
    <t>All provisionLeicesterAny recommendation</t>
  </si>
  <si>
    <t>All provisionLeicestershireAny recommendation</t>
  </si>
  <si>
    <t>All provisionLewishamAny recommendation</t>
  </si>
  <si>
    <t>All provisionLincolnshireAny recommendation</t>
  </si>
  <si>
    <t>All provisionLiverpoolAny recommendation</t>
  </si>
  <si>
    <t>All provisionLocal authority not recordedAny recommendation</t>
  </si>
  <si>
    <t>All provisionLutonAny recommendation</t>
  </si>
  <si>
    <t>All provisionManchesterAny recommendation</t>
  </si>
  <si>
    <t>All provisionMedwayAny recommendation</t>
  </si>
  <si>
    <t>All provisionMertonAny recommendation</t>
  </si>
  <si>
    <t>All provisionMiddlesbroughAny recommendation</t>
  </si>
  <si>
    <t>All provisionMilton KeynesAny recommendation</t>
  </si>
  <si>
    <t>All provisionNewcastle upon TyneAny recommendation</t>
  </si>
  <si>
    <t>All provisionNewhamAny recommendation</t>
  </si>
  <si>
    <t>All provisionNorfolkAny recommendation</t>
  </si>
  <si>
    <t>All provisionNorth East LincolnshireAny recommendation</t>
  </si>
  <si>
    <t>All provisionNorth LincolnshireAny recommendation</t>
  </si>
  <si>
    <t>All provisionNorth SomersetAny recommendation</t>
  </si>
  <si>
    <t>All provisionNorth TynesideAny recommendation</t>
  </si>
  <si>
    <t>All provisionNorth YorkshireAny recommendation</t>
  </si>
  <si>
    <t>All provisionNorthamptonshireAny recommendation</t>
  </si>
  <si>
    <t>All provisionNorthumberlandAny recommendation</t>
  </si>
  <si>
    <t>All provisionNottinghamAny recommendation</t>
  </si>
  <si>
    <t>All provisionNottinghamshireAny recommendation</t>
  </si>
  <si>
    <t>All provisionOldhamAny recommendation</t>
  </si>
  <si>
    <t>All provisionOxfordshireAny recommendation</t>
  </si>
  <si>
    <t>All provisionPeterboroughAny recommendation</t>
  </si>
  <si>
    <t>All provisionPlymouthAny recommendation</t>
  </si>
  <si>
    <t>All provisionPooleAny recommendation</t>
  </si>
  <si>
    <t>All provisionPortsmouthAny recommendation</t>
  </si>
  <si>
    <t>All provisionReadingAny recommendation</t>
  </si>
  <si>
    <t>All provisionRedbridgeAny recommendation</t>
  </si>
  <si>
    <t>All provisionRedcar and ClevelandAny recommendation</t>
  </si>
  <si>
    <t>All provisionRichmond upon ThamesAny recommendation</t>
  </si>
  <si>
    <t>All provisionRochdaleAny recommendation</t>
  </si>
  <si>
    <t>All provisionRotherhamAny recommendation</t>
  </si>
  <si>
    <t>All provisionRutlandAny recommendation</t>
  </si>
  <si>
    <t>All provisionSalfordAny recommendation</t>
  </si>
  <si>
    <t>All provisionSandwellAny recommendation</t>
  </si>
  <si>
    <t>All provisionSeftonAny recommendation</t>
  </si>
  <si>
    <t>All provisionSheffieldAny recommendation</t>
  </si>
  <si>
    <t>All provisionShropshireAny recommendation</t>
  </si>
  <si>
    <t>All provisionSloughAny recommendation</t>
  </si>
  <si>
    <t>All provisionSolihullAny recommendation</t>
  </si>
  <si>
    <t>All provisionSomersetAny recommendation</t>
  </si>
  <si>
    <t>All provisionSouth GloucestershireAny recommendation</t>
  </si>
  <si>
    <t>All provisionSouth TynesideAny recommendation</t>
  </si>
  <si>
    <t>All provisionSouthamptonAny recommendation</t>
  </si>
  <si>
    <t>All provisionSouthend on SeaAny recommendation</t>
  </si>
  <si>
    <t>All provisionSouthwarkAny recommendation</t>
  </si>
  <si>
    <t>All provisionSt HelensAny recommendation</t>
  </si>
  <si>
    <t>All provisionStaffordshireAny recommendation</t>
  </si>
  <si>
    <t>All provisionStockportAny recommendation</t>
  </si>
  <si>
    <t>All provisionStockton-on-TeesAny recommendation</t>
  </si>
  <si>
    <t>All provisionStoke-on-TrentAny recommendation</t>
  </si>
  <si>
    <t>All provisionSuffolkAny recommendation</t>
  </si>
  <si>
    <t>All provisionSunderlandAny recommendation</t>
  </si>
  <si>
    <t>All provisionSurreyAny recommendation</t>
  </si>
  <si>
    <t>All provisionSuttonAny recommendation</t>
  </si>
  <si>
    <t>All provisionSwindonAny recommendation</t>
  </si>
  <si>
    <t>All provisionTamesideAny recommendation</t>
  </si>
  <si>
    <t>All provisionTelford and WrekinAny recommendation</t>
  </si>
  <si>
    <t>All provisionThurrockAny recommendation</t>
  </si>
  <si>
    <t>All provisionTorbayAny recommendation</t>
  </si>
  <si>
    <t>All provisionTower HamletsAny recommendation</t>
  </si>
  <si>
    <t>All provisionTraffordAny recommendation</t>
  </si>
  <si>
    <t>All provisionWakefieldAny recommendation</t>
  </si>
  <si>
    <t>All provisionWalsallAny recommendation</t>
  </si>
  <si>
    <t>All provisionWaltham ForestAny recommendation</t>
  </si>
  <si>
    <t>All provisionWandsworthAny recommendation</t>
  </si>
  <si>
    <t>All provisionWarringtonAny recommendation</t>
  </si>
  <si>
    <t>All provisionWarwickshireAny recommendation</t>
  </si>
  <si>
    <t>All provisionWest BerkshireAny recommendation</t>
  </si>
  <si>
    <t>All provisionWest SussexAny recommendation</t>
  </si>
  <si>
    <t>All provisionWestminsterAny recommendation</t>
  </si>
  <si>
    <t>All provisionWiganAny recommendation</t>
  </si>
  <si>
    <t>All provisionWiltshireAny recommendation</t>
  </si>
  <si>
    <t>All provisionWindsor and MaidenheadAny recommendation</t>
  </si>
  <si>
    <t>All provisionWirralAny recommendation</t>
  </si>
  <si>
    <t>All provisionWokinghamAny recommendation</t>
  </si>
  <si>
    <t>All provisionWolverhamptonAny recommendation</t>
  </si>
  <si>
    <t>All provisionWorcestershireAny recommendation</t>
  </si>
  <si>
    <t>All provisionYorkAny recommendation</t>
  </si>
  <si>
    <t>All provisionBournemouthLD1 Planning</t>
  </si>
  <si>
    <t>All provisionBromleyLD1 Planning</t>
  </si>
  <si>
    <t>All provisionCroydonLD1 Planning</t>
  </si>
  <si>
    <t>All provisionCumbriaLD1 Planning</t>
  </si>
  <si>
    <t>All provisionEast Riding of YorkshireLD1 Planning</t>
  </si>
  <si>
    <t>All provisionHaltonLD1 Planning</t>
  </si>
  <si>
    <t>All provisionHillingdonLD1 Planning</t>
  </si>
  <si>
    <t>All provisionKnowsleyLD1 Planning</t>
  </si>
  <si>
    <t>All provisionMedwayLD1 Planning</t>
  </si>
  <si>
    <t>All provisionMiddlesbroughLD1 Planning</t>
  </si>
  <si>
    <t>All provisionNottinghamLD1 Planning</t>
  </si>
  <si>
    <t>All provisionRochdaleLD1 Planning</t>
  </si>
  <si>
    <t>All provisionSloughLD1 Planning</t>
  </si>
  <si>
    <t>All provisionSouth TynesideLD1 Planning</t>
  </si>
  <si>
    <t>All provisionSt HelensLD1 Planning</t>
  </si>
  <si>
    <t>All provisionStaffordshireLD1 Planning</t>
  </si>
  <si>
    <t>All provisionSuffolkLD1 Planning</t>
  </si>
  <si>
    <t>All provisionWaltham ForestLD1 Planning</t>
  </si>
  <si>
    <t>All provisionWarringtonLD1 Planning</t>
  </si>
  <si>
    <t>All provisionWokinghamLD1 Planning</t>
  </si>
  <si>
    <t>All provisionBoltonLD2 Education Programmes</t>
  </si>
  <si>
    <t>All provisionHackneyLD2 Education Programmes</t>
  </si>
  <si>
    <t>All provisionNorth East LincolnshireLD2 Education Programmes</t>
  </si>
  <si>
    <t>All provisionNorth SomersetLD2 Education Programmes</t>
  </si>
  <si>
    <t>All provisionPlymouthLD2 Education Programmes</t>
  </si>
  <si>
    <t>All provisionSeftonLD2 Education Programmes</t>
  </si>
  <si>
    <t>All provisionShropshireLD2 Education Programmes</t>
  </si>
  <si>
    <t>All provisionStockportLD2 Education Programmes</t>
  </si>
  <si>
    <t>All provisionStockton-on-TeesLD2 Education Programmes</t>
  </si>
  <si>
    <t>All provisionWiganLD2 Education Programmes</t>
  </si>
  <si>
    <t>All provisionBath and North East SomersetLD3 Assessment</t>
  </si>
  <si>
    <t>All provisionCalderdaleLD3 Assessment</t>
  </si>
  <si>
    <t>All provisionCornwallLD3 Assessment</t>
  </si>
  <si>
    <t>All provisionKingston upon HullLD3 Assessment</t>
  </si>
  <si>
    <t>All provisionRedbridgeLD3 Assessment</t>
  </si>
  <si>
    <t>All provisionRutlandLD3 Assessment</t>
  </si>
  <si>
    <t>All provisionSuttonLD3 Assessment</t>
  </si>
  <si>
    <t>All provisionSwindonLD3 Assessment</t>
  </si>
  <si>
    <t>All provisionWalsallLD3 Assessment</t>
  </si>
  <si>
    <t>All provisionHaltonW10.1 General information and records matters</t>
  </si>
  <si>
    <t>All provisionHerefordshireW10.1 General information and records matters</t>
  </si>
  <si>
    <t>All provisionSouth TynesideW10.1 General information and records matters</t>
  </si>
  <si>
    <t>All provisionDevonW10.2 Information about the child</t>
  </si>
  <si>
    <t>All provisionLincolnshireW10.2 Information about the child</t>
  </si>
  <si>
    <t>All provisionStockton-on-TeesW10.2 Information about the child</t>
  </si>
  <si>
    <t>All provisionCentral BedfordshireW10.3 Information for parents and carers</t>
  </si>
  <si>
    <t>All provisionCoventryW10.3 Information for parents and carers</t>
  </si>
  <si>
    <t>All provisionCumbriaW10.3 Information for parents and carers</t>
  </si>
  <si>
    <t>All provisionDerbyshireW10.3 Information for parents and carers</t>
  </si>
  <si>
    <t>All provisionHaltonW10.3 Information for parents and carers</t>
  </si>
  <si>
    <t>All provisionLeicesterW10.3 Information for parents and carers</t>
  </si>
  <si>
    <t>All provisionLiverpoolW10.3 Information for parents and carers</t>
  </si>
  <si>
    <t>All provisionLutonW10.3 Information for parents and carers</t>
  </si>
  <si>
    <t>All provisionNorthamptonshireW10.3 Information for parents and carers</t>
  </si>
  <si>
    <t>All provisionNorthumberlandW10.3 Information for parents and carers</t>
  </si>
  <si>
    <t>All provisionNottinghamshireW10.3 Information for parents and carers</t>
  </si>
  <si>
    <t>All provisionStaffordshireW10.3 Information for parents and carers</t>
  </si>
  <si>
    <t>All provisionSuffolkW10.3 Information for parents and carers</t>
  </si>
  <si>
    <t>All provisionSunderlandW10.3 Information for parents and carers</t>
  </si>
  <si>
    <t>All provisionWarwickshireW10.3 Information for parents and carers</t>
  </si>
  <si>
    <t>All provisionYorkW10.3 Information for parents and carers</t>
  </si>
  <si>
    <t>All provisionDorsetW3.1 Qualifications</t>
  </si>
  <si>
    <t>All provisionBoltonW3.2 Training, support and skills</t>
  </si>
  <si>
    <t>All provisionDudleyW3.2 Training, support and skills</t>
  </si>
  <si>
    <t>All provisionNorth TynesideW3.2 Training, support and skills</t>
  </si>
  <si>
    <t>All provisionNorthumberlandW3.2 Training, support and skills</t>
  </si>
  <si>
    <t>All provisionSeftonW3.2 Training, support and skills</t>
  </si>
  <si>
    <t>All provisionSouthend on SeaW3.2 Training, support and skills</t>
  </si>
  <si>
    <t>All provisionTraffordW3.2 Training, support and skills</t>
  </si>
  <si>
    <t>All provisionWakefieldW3.2 Training, support and skills</t>
  </si>
  <si>
    <t>All provisionYorkW3.2 Training, support and skills</t>
  </si>
  <si>
    <t>All provisionBuckinghamshireW4 Key persons</t>
  </si>
  <si>
    <t>All provisionHampshireW4 Key persons</t>
  </si>
  <si>
    <t>All provisionLincolnshireW4 Key persons</t>
  </si>
  <si>
    <t>All provisionBarnetW5.3 Staff deployment</t>
  </si>
  <si>
    <t>All provisionLincolnshireW5.3 Staff deployment</t>
  </si>
  <si>
    <t>All provisionLiverpoolW5.3 Staff deployment</t>
  </si>
  <si>
    <t>All provisionKentW6.2 Food and drink</t>
  </si>
  <si>
    <t>All provisionLincolnshireW6.2 Food and drink</t>
  </si>
  <si>
    <t>All provisionManchesterW6.2 Food and drink</t>
  </si>
  <si>
    <t>All provisionNewcastle upon TyneW6.2 Food and drink</t>
  </si>
  <si>
    <t>All provisionStaffordshireW6.2 Food and drink</t>
  </si>
  <si>
    <t>All provisionCentral BedfordshireW7 Managing Behaviour</t>
  </si>
  <si>
    <t>All provisionHampshireW7 Managing Behaviour</t>
  </si>
  <si>
    <t>All provisionLancashireW7 Managing Behaviour</t>
  </si>
  <si>
    <t>All provisionWarwickshireW8.1 Safety</t>
  </si>
  <si>
    <t>All provisionBirminghamW8.3 Premises</t>
  </si>
  <si>
    <t>All provisionBlackburn with DarwenW8.3 Premises</t>
  </si>
  <si>
    <t>All provisionCumbriaW8.3 Premises</t>
  </si>
  <si>
    <t>All provisionGatesheadW8.3 Premises</t>
  </si>
  <si>
    <t>All provisionLeedsW8.3 Premises</t>
  </si>
  <si>
    <t>All provisionLeicesterW8.3 Premises</t>
  </si>
  <si>
    <t>All provisionManchesterW8.3 Premises</t>
  </si>
  <si>
    <t>All provisionSolihullW8.3 Premises</t>
  </si>
  <si>
    <t>All provisionWest SussexW8.3 Premises</t>
  </si>
  <si>
    <t>All provisionWiganW8.3 Premises</t>
  </si>
  <si>
    <t>All provisionEssexW8.4 Risk Assessment</t>
  </si>
  <si>
    <t>All provisionGreenwichW8.4 Risk Assessment</t>
  </si>
  <si>
    <t>All provisionHaltonW8.4 Risk Assessment</t>
  </si>
  <si>
    <t>All provisionNottinghamW8.4 Risk Assessment</t>
  </si>
  <si>
    <t>All provisionStaffordshireW8.4 Risk Assessment</t>
  </si>
  <si>
    <t>All provisionWalsallW8.4 Risk Assessment</t>
  </si>
  <si>
    <t>All provisionPeterboroughW9 Equal opportunities</t>
  </si>
  <si>
    <t>All provisionAllAny recommendation</t>
  </si>
  <si>
    <t>Childcare on Domestic PremisesAllAny recommendation</t>
  </si>
  <si>
    <t>Childcare on Domestic PremisesBrentAny recommendation</t>
  </si>
  <si>
    <t>Childcare on Domestic PremisesDevonAny recommendation</t>
  </si>
  <si>
    <t>Childcare on Domestic PremisesAllLD1 Planning</t>
  </si>
  <si>
    <t>Childcare on Domestic PremisesAllLD2 Education Programmes</t>
  </si>
  <si>
    <t>Childcare on Domestic PremisesAllW10.1 General information and records matters</t>
  </si>
  <si>
    <t>Childcare on Non-Domestic PremisesAllAny recommendation</t>
  </si>
  <si>
    <t>Childcare on Non-Domestic PremisesBarking and DagenhamAny recommendation</t>
  </si>
  <si>
    <t>Childcare on Non-Domestic PremisesBarnetAny recommendation</t>
  </si>
  <si>
    <t>Childcare on Non-Domestic PremisesBarnsleyAny recommendation</t>
  </si>
  <si>
    <t>Childcare on Non-Domestic PremisesBath and North East SomersetAny recommendation</t>
  </si>
  <si>
    <t>Childcare on Non-Domestic PremisesBedfordAny recommendation</t>
  </si>
  <si>
    <t>Childcare on Non-Domestic PremisesBexleyAny recommendation</t>
  </si>
  <si>
    <t>Childcare on Non-Domestic PremisesBirminghamAny recommendation</t>
  </si>
  <si>
    <t>Childcare on Non-Domestic PremisesBlackburn with DarwenAny recommendation</t>
  </si>
  <si>
    <t>Childcare on Non-Domestic PremisesBlackpoolAny recommendation</t>
  </si>
  <si>
    <t>Childcare on Non-Domestic PremisesBoltonAny recommendation</t>
  </si>
  <si>
    <t>Childcare on Non-Domestic PremisesBournemouthAny recommendation</t>
  </si>
  <si>
    <t>Childcare on Non-Domestic PremisesBracknell ForestAny recommendation</t>
  </si>
  <si>
    <t>Childcare on Non-Domestic PremisesBradfordAny recommendation</t>
  </si>
  <si>
    <t>Childcare on Non-Domestic PremisesBrentAny recommendation</t>
  </si>
  <si>
    <t>Childcare on Non-Domestic PremisesBrighton and HoveAny recommendation</t>
  </si>
  <si>
    <t>Childcare on Non-Domestic PremisesBristolAny recommendation</t>
  </si>
  <si>
    <t>Childcare on Non-Domestic PremisesBromleyAny recommendation</t>
  </si>
  <si>
    <t>Childcare on Non-Domestic PremisesBuckinghamshireAny recommendation</t>
  </si>
  <si>
    <t>Childcare on Non-Domestic PremisesBuryAny recommendation</t>
  </si>
  <si>
    <t>Childcare on Non-Domestic PremisesCalderdaleAny recommendation</t>
  </si>
  <si>
    <t>Childcare on Non-Domestic PremisesCambridgeshireAny recommendation</t>
  </si>
  <si>
    <t>Childcare on Non-Domestic PremisesCamdenAny recommendation</t>
  </si>
  <si>
    <t>Childcare on Non-Domestic PremisesCentral BedfordshireAny recommendation</t>
  </si>
  <si>
    <t>Childcare on Non-Domestic PremisesCheshire EastAny recommendation</t>
  </si>
  <si>
    <t>Childcare on Non-Domestic PremisesCheshire West and ChesterAny recommendation</t>
  </si>
  <si>
    <t>Childcare on Non-Domestic PremisesCornwallAny recommendation</t>
  </si>
  <si>
    <t>Childcare on Non-Domestic PremisesCoventryAny recommendation</t>
  </si>
  <si>
    <t>Childcare on Non-Domestic PremisesCroydonAny recommendation</t>
  </si>
  <si>
    <t>Childcare on Non-Domestic PremisesCumbriaAny recommendation</t>
  </si>
  <si>
    <t>Childcare on Non-Domestic PremisesDarlingtonAny recommendation</t>
  </si>
  <si>
    <t>Childcare on Non-Domestic PremisesDerbyAny recommendation</t>
  </si>
  <si>
    <t>Childcare on Non-Domestic PremisesDerbyshireAny recommendation</t>
  </si>
  <si>
    <t>Childcare on Non-Domestic PremisesDevonAny recommendation</t>
  </si>
  <si>
    <t>Childcare on Non-Domestic PremisesDoncasterAny recommendation</t>
  </si>
  <si>
    <t>Childcare on Non-Domestic PremisesDorsetAny recommendation</t>
  </si>
  <si>
    <t>Childcare on Non-Domestic PremisesDudleyAny recommendation</t>
  </si>
  <si>
    <t>Childcare on Non-Domestic PremisesDurhamAny recommendation</t>
  </si>
  <si>
    <t>Childcare on Non-Domestic PremisesEalingAny recommendation</t>
  </si>
  <si>
    <t>Childcare on Non-Domestic PremisesEast Riding of YorkshireAny recommendation</t>
  </si>
  <si>
    <t>Childcare on Non-Domestic PremisesEast SussexAny recommendation</t>
  </si>
  <si>
    <t>Childcare on Non-Domestic PremisesEnfieldAny recommendation</t>
  </si>
  <si>
    <t>Childcare on Non-Domestic PremisesEssexAny recommendation</t>
  </si>
  <si>
    <t>Childcare on Non-Domestic PremisesGatesheadAny recommendation</t>
  </si>
  <si>
    <t>Childcare on Non-Domestic PremisesGloucestershireAny recommendation</t>
  </si>
  <si>
    <t>Childcare on Non-Domestic PremisesGreenwichAny recommendation</t>
  </si>
  <si>
    <t>Childcare on Non-Domestic PremisesHackneyAny recommendation</t>
  </si>
  <si>
    <t>Childcare on Non-Domestic PremisesHaltonAny recommendation</t>
  </si>
  <si>
    <t>Childcare on Non-Domestic PremisesHammersmith and FulhamAny recommendation</t>
  </si>
  <si>
    <t>Childcare on Non-Domestic PremisesHampshireAny recommendation</t>
  </si>
  <si>
    <t>Childcare on Non-Domestic PremisesHaringeyAny recommendation</t>
  </si>
  <si>
    <t>Childcare on Non-Domestic PremisesHarrowAny recommendation</t>
  </si>
  <si>
    <t>Childcare on Non-Domestic PremisesHaveringAny recommendation</t>
  </si>
  <si>
    <t>Childcare on Non-Domestic PremisesHerefordshireAny recommendation</t>
  </si>
  <si>
    <t>Childcare on Non-Domestic PremisesHertfordshireAny recommendation</t>
  </si>
  <si>
    <t>Childcare on Non-Domestic PremisesHillingdonAny recommendation</t>
  </si>
  <si>
    <t>Childcare on Non-Domestic PremisesHounslowAny recommendation</t>
  </si>
  <si>
    <t>Childcare on Non-Domestic PremisesIsle of WightAny recommendation</t>
  </si>
  <si>
    <t>Childcare on Non-Domestic PremisesIslingtonAny recommendation</t>
  </si>
  <si>
    <t>Childcare on Non-Domestic PremisesKensington and ChelseaAny recommendation</t>
  </si>
  <si>
    <t>Childcare on Non-Domestic PremisesKentAny recommendation</t>
  </si>
  <si>
    <t>Childcare on Non-Domestic PremisesKingston upon HullAny recommendation</t>
  </si>
  <si>
    <t>Childcare on Non-Domestic PremisesKingston upon ThamesAny recommendation</t>
  </si>
  <si>
    <t>Childcare on Non-Domestic PremisesKirkleesAny recommendation</t>
  </si>
  <si>
    <t>Childcare on Non-Domestic PremisesKnowsleyAny recommendation</t>
  </si>
  <si>
    <t>Childcare on Non-Domestic PremisesLambethAny recommendation</t>
  </si>
  <si>
    <t>Childcare on Non-Domestic PremisesLancashireAny recommendation</t>
  </si>
  <si>
    <t>Childcare on Non-Domestic PremisesLeedsAny recommendation</t>
  </si>
  <si>
    <t>Childcare on Non-Domestic PremisesLeicesterAny recommendation</t>
  </si>
  <si>
    <t>Childcare on Non-Domestic PremisesLeicestershireAny recommendation</t>
  </si>
  <si>
    <t>Childcare on Non-Domestic PremisesLewishamAny recommendation</t>
  </si>
  <si>
    <t>Childcare on Non-Domestic PremisesLincolnshireAny recommendation</t>
  </si>
  <si>
    <t>Childcare on Non-Domestic PremisesLiverpoolAny recommendation</t>
  </si>
  <si>
    <t>Childcare on Non-Domestic PremisesLutonAny recommendation</t>
  </si>
  <si>
    <t>Childcare on Non-Domestic PremisesManchesterAny recommendation</t>
  </si>
  <si>
    <t>Childcare on Non-Domestic PremisesMedwayAny recommendation</t>
  </si>
  <si>
    <t>Childcare on Non-Domestic PremisesMertonAny recommendation</t>
  </si>
  <si>
    <t>Childcare on Non-Domestic PremisesMiddlesbroughAny recommendation</t>
  </si>
  <si>
    <t>Childcare on Non-Domestic PremisesMilton KeynesAny recommendation</t>
  </si>
  <si>
    <t>Childcare on Non-Domestic PremisesNewcastle upon TyneAny recommendation</t>
  </si>
  <si>
    <t>Childcare on Non-Domestic PremisesNewhamAny recommendation</t>
  </si>
  <si>
    <t>Childcare on Non-Domestic PremisesNorfolkAny recommendation</t>
  </si>
  <si>
    <t>Childcare on Non-Domestic PremisesNorth East LincolnshireAny recommendation</t>
  </si>
  <si>
    <t>Childcare on Non-Domestic PremisesNorth LincolnshireAny recommendation</t>
  </si>
  <si>
    <t>Childcare on Non-Domestic PremisesNorth SomersetAny recommendation</t>
  </si>
  <si>
    <t>Childcare on Non-Domestic PremisesNorth TynesideAny recommendation</t>
  </si>
  <si>
    <t>Childcare on Non-Domestic PremisesNorth YorkshireAny recommendation</t>
  </si>
  <si>
    <t>Childcare on Non-Domestic PremisesNorthamptonshireAny recommendation</t>
  </si>
  <si>
    <t>Childcare on Non-Domestic PremisesNorthumberlandAny recommendation</t>
  </si>
  <si>
    <t>Childcare on Non-Domestic PremisesNottinghamAny recommendation</t>
  </si>
  <si>
    <t>Childcare on Non-Domestic PremisesNottinghamshireAny recommendation</t>
  </si>
  <si>
    <t>Childcare on Non-Domestic PremisesOldhamAny recommendation</t>
  </si>
  <si>
    <t>Childcare on Non-Domestic PremisesOxfordshireAny recommendation</t>
  </si>
  <si>
    <t>Childcare on Non-Domestic PremisesPeterboroughAny recommendation</t>
  </si>
  <si>
    <t>Childcare on Non-Domestic PremisesPlymouthAny recommendation</t>
  </si>
  <si>
    <t>Childcare on Non-Domestic PremisesPooleAny recommendation</t>
  </si>
  <si>
    <t>Childcare on Non-Domestic PremisesPortsmouthAny recommendation</t>
  </si>
  <si>
    <t>Childcare on Non-Domestic PremisesReadingAny recommendation</t>
  </si>
  <si>
    <t>Childcare on Non-Domestic PremisesRedbridgeAny recommendation</t>
  </si>
  <si>
    <t>Childcare on Non-Domestic PremisesRichmond upon ThamesAny recommendation</t>
  </si>
  <si>
    <t>Childcare on Non-Domestic PremisesRochdaleAny recommendation</t>
  </si>
  <si>
    <t>Childcare on Non-Domestic PremisesRotherhamAny recommendation</t>
  </si>
  <si>
    <t>Childcare on Non-Domestic PremisesSalfordAny recommendation</t>
  </si>
  <si>
    <t>Childcare on Non-Domestic PremisesSandwellAny recommendation</t>
  </si>
  <si>
    <t>Childcare on Non-Domestic PremisesSeftonAny recommendation</t>
  </si>
  <si>
    <t>Childcare on Non-Domestic PremisesSheffieldAny recommendation</t>
  </si>
  <si>
    <t>Childcare on Non-Domestic PremisesShropshireAny recommendation</t>
  </si>
  <si>
    <t>Childcare on Non-Domestic PremisesSloughAny recommendation</t>
  </si>
  <si>
    <t>Childcare on Non-Domestic PremisesSolihullAny recommendation</t>
  </si>
  <si>
    <t>Childcare on Non-Domestic PremisesSomersetAny recommendation</t>
  </si>
  <si>
    <t>Childcare on Non-Domestic PremisesSouth GloucestershireAny recommendation</t>
  </si>
  <si>
    <t>Childcare on Non-Domestic PremisesSouth TynesideAny recommendation</t>
  </si>
  <si>
    <t>Childcare on Non-Domestic PremisesSouthamptonAny recommendation</t>
  </si>
  <si>
    <t>Childcare on Non-Domestic PremisesSouthend on SeaAny recommendation</t>
  </si>
  <si>
    <t>Childcare on Non-Domestic PremisesSouthwarkAny recommendation</t>
  </si>
  <si>
    <t>Childcare on Non-Domestic PremisesSt HelensAny recommendation</t>
  </si>
  <si>
    <t>Childcare on Non-Domestic PremisesStaffordshireAny recommendation</t>
  </si>
  <si>
    <t>Childcare on Non-Domestic PremisesStockportAny recommendation</t>
  </si>
  <si>
    <t>Childcare on Non-Domestic PremisesStoke-on-TrentAny recommendation</t>
  </si>
  <si>
    <t>Childcare on Non-Domestic PremisesSuffolkAny recommendation</t>
  </si>
  <si>
    <t>Childcare on Non-Domestic PremisesSunderlandAny recommendation</t>
  </si>
  <si>
    <t>Childcare on Non-Domestic PremisesSurreyAny recommendation</t>
  </si>
  <si>
    <t>Childcare on Non-Domestic PremisesSuttonAny recommendation</t>
  </si>
  <si>
    <t>Childcare on Non-Domestic PremisesSwindonAny recommendation</t>
  </si>
  <si>
    <t>Childcare on Non-Domestic PremisesTamesideAny recommendation</t>
  </si>
  <si>
    <t>Childcare on Non-Domestic PremisesTelford and WrekinAny recommendation</t>
  </si>
  <si>
    <t>Childcare on Non-Domestic PremisesThurrockAny recommendation</t>
  </si>
  <si>
    <t>Childcare on Non-Domestic PremisesTorbayAny recommendation</t>
  </si>
  <si>
    <t>Childcare on Non-Domestic PremisesTower HamletsAny recommendation</t>
  </si>
  <si>
    <t>Childcare on Non-Domestic PremisesTraffordAny recommendation</t>
  </si>
  <si>
    <t>Childcare on Non-Domestic PremisesWakefieldAny recommendation</t>
  </si>
  <si>
    <t>Childcare on Non-Domestic PremisesWalsallAny recommendation</t>
  </si>
  <si>
    <t>Childcare on Non-Domestic PremisesWaltham ForestAny recommendation</t>
  </si>
  <si>
    <t>Childcare on Non-Domestic PremisesWandsworthAny recommendation</t>
  </si>
  <si>
    <t>Childcare on Non-Domestic PremisesWarringtonAny recommendation</t>
  </si>
  <si>
    <t>Childcare on Non-Domestic PremisesWarwickshireAny recommendation</t>
  </si>
  <si>
    <t>Childcare on Non-Domestic PremisesWest BerkshireAny recommendation</t>
  </si>
  <si>
    <t>Childcare on Non-Domestic PremisesWest SussexAny recommendation</t>
  </si>
  <si>
    <t>Childcare on Non-Domestic PremisesWestminsterAny recommendation</t>
  </si>
  <si>
    <t>Childcare on Non-Domestic PremisesWiganAny recommendation</t>
  </si>
  <si>
    <t>Childcare on Non-Domestic PremisesWiltshireAny recommendation</t>
  </si>
  <si>
    <t>Childcare on Non-Domestic PremisesWindsor and MaidenheadAny recommendation</t>
  </si>
  <si>
    <t>Childcare on Non-Domestic PremisesWirralAny recommendation</t>
  </si>
  <si>
    <t>Childcare on Non-Domestic PremisesWokinghamAny recommendation</t>
  </si>
  <si>
    <t>Childcare on Non-Domestic PremisesWolverhamptonAny recommendation</t>
  </si>
  <si>
    <t>Childcare on Non-Domestic PremisesWorcestershireAny recommendation</t>
  </si>
  <si>
    <t>Childcare on Non-Domestic PremisesYorkAny recommendation</t>
  </si>
  <si>
    <t>Childcare on Non-Domestic PremisesBirminghamLD1 Planning</t>
  </si>
  <si>
    <t>Childcare on Non-Domestic PremisesBournemouthLD1 Planning</t>
  </si>
  <si>
    <t>Childcare on Non-Domestic PremisesCroydonLD1 Planning</t>
  </si>
  <si>
    <t>Childcare on Non-Domestic PremisesEast Riding of YorkshireLD1 Planning</t>
  </si>
  <si>
    <t>Childcare on Non-Domestic PremisesNorth YorkshireLD1 Planning</t>
  </si>
  <si>
    <t>Childcare on Non-Domestic PremisesRochdaleLD1 Planning</t>
  </si>
  <si>
    <t>Childcare on Non-Domestic PremisesSolihullLD1 Planning</t>
  </si>
  <si>
    <t>Childcare on Non-Domestic PremisesSt HelensLD1 Planning</t>
  </si>
  <si>
    <t>Childcare on Non-Domestic PremisesWaltham ForestLD1 Planning</t>
  </si>
  <si>
    <t>Childcare on Non-Domestic PremisesWarringtonLD1 Planning</t>
  </si>
  <si>
    <t>Childcare on Non-Domestic PremisesBoltonLD2 Education Programmes</t>
  </si>
  <si>
    <t>Childcare on Non-Domestic PremisesCalderdaleLD2 Education Programmes</t>
  </si>
  <si>
    <t>Childcare on Non-Domestic PremisesDurhamLD2 Education Programmes</t>
  </si>
  <si>
    <t>Childcare on Non-Domestic PremisesEast Riding of YorkshireLD2 Education Programmes</t>
  </si>
  <si>
    <t>Childcare on Non-Domestic PremisesKnowsleyLD2 Education Programmes</t>
  </si>
  <si>
    <t>Childcare on Non-Domestic PremisesNorth East LincolnshireLD2 Education Programmes</t>
  </si>
  <si>
    <t>Childcare on Non-Domestic PremisesRochdaleLD2 Education Programmes</t>
  </si>
  <si>
    <t>Childcare on Non-Domestic PremisesSeftonLD2 Education Programmes</t>
  </si>
  <si>
    <t>Childcare on Non-Domestic PremisesSloughLD2 Education Programmes</t>
  </si>
  <si>
    <t>Childcare on Non-Domestic PremisesSolihullLD2 Education Programmes</t>
  </si>
  <si>
    <t>Childcare on Non-Domestic PremisesSouthamptonLD2 Education Programmes</t>
  </si>
  <si>
    <t>Childcare on Non-Domestic PremisesStockportLD2 Education Programmes</t>
  </si>
  <si>
    <t>Childcare on Non-Domestic PremisesWaltham ForestLD2 Education Programmes</t>
  </si>
  <si>
    <t>Childcare on Non-Domestic PremisesWestminsterLD2 Education Programmes</t>
  </si>
  <si>
    <t>Childcare on Non-Domestic PremisesWiganLD2 Education Programmes</t>
  </si>
  <si>
    <t>Childcare on Non-Domestic PremisesWiltshireLD2 Education Programmes</t>
  </si>
  <si>
    <t>Childcare on Non-Domestic PremisesYorkLD2 Education Programmes</t>
  </si>
  <si>
    <t>Childcare on Non-Domestic PremisesBarnsleyLD3 Assessment</t>
  </si>
  <si>
    <t>Childcare on Non-Domestic PremisesCornwallLD3 Assessment</t>
  </si>
  <si>
    <t>Childcare on Non-Domestic PremisesLambethLD3 Assessment</t>
  </si>
  <si>
    <t>Childcare on Non-Domestic PremisesLeicesterLD3 Assessment</t>
  </si>
  <si>
    <t>Childcare on Non-Domestic PremisesLeicestershireLD3 Assessment</t>
  </si>
  <si>
    <t>Childcare on Non-Domestic PremisesNorfolkLD3 Assessment</t>
  </si>
  <si>
    <t>Childcare on Non-Domestic PremisesNorth YorkshireLD3 Assessment</t>
  </si>
  <si>
    <t>Childcare on Non-Domestic PremisesNorthumberlandLD3 Assessment</t>
  </si>
  <si>
    <t>Childcare on Non-Domestic PremisesOldhamLD3 Assessment</t>
  </si>
  <si>
    <t>Childcare on Non-Domestic PremisesSuffolkLD3 Assessment</t>
  </si>
  <si>
    <t>Childcare on Non-Domestic PremisesWiltshireLD3 Assessment</t>
  </si>
  <si>
    <t>Childcare on Non-Domestic PremisesCheshire West and ChesterW10.1 General information and records matters</t>
  </si>
  <si>
    <t>Childcare on Non-Domestic PremisesDurhamW10.1 General information and records matters</t>
  </si>
  <si>
    <t>Childcare on Non-Domestic PremisesEssexW10.1 General information and records matters</t>
  </si>
  <si>
    <t>Childcare on Non-Domestic PremisesKirkleesW10.1 General information and records matters</t>
  </si>
  <si>
    <t>Childcare on Non-Domestic PremisesNottinghamW10.1 General information and records matters</t>
  </si>
  <si>
    <t>Childcare on Non-Domestic PremisesDerbyshireW10.2 Information about the child</t>
  </si>
  <si>
    <t>Childcare on Non-Domestic PremisesBuckinghamshireW10.3 Information for parents and carers</t>
  </si>
  <si>
    <t>Childcare on Non-Domestic PremisesCumbriaW10.3 Information for parents and carers</t>
  </si>
  <si>
    <t>Childcare on Non-Domestic PremisesEssexW10.3 Information for parents and carers</t>
  </si>
  <si>
    <t>Childcare on Non-Domestic PremisesNorthamptonshireW10.3 Information for parents and carers</t>
  </si>
  <si>
    <t>Childcare on Non-Domestic PremisesNottinghamshireW10.3 Information for parents and carers</t>
  </si>
  <si>
    <t>Childcare on Non-Domestic PremisesYorkW10.3 Information for parents and carers</t>
  </si>
  <si>
    <t>Childcare on Non-Domestic PremisesBirminghamW10.5 Information about the provider</t>
  </si>
  <si>
    <t>Childcare on Non-Domestic PremisesDorsetW3.1 Qualifications</t>
  </si>
  <si>
    <t>Childcare on Non-Domestic PremisesBoltonW3.2 Training, support and skills</t>
  </si>
  <si>
    <t>Childcare on Non-Domestic PremisesNorfolkW3.2 Training, support and skills</t>
  </si>
  <si>
    <t>Childcare on Non-Domestic PremisesNorth TynesideW3.2 Training, support and skills</t>
  </si>
  <si>
    <t>Childcare on Non-Domestic PremisesNorthumberlandW3.2 Training, support and skills</t>
  </si>
  <si>
    <t>Childcare on Non-Domestic PremisesTraffordW3.2 Training, support and skills</t>
  </si>
  <si>
    <t>Childcare on Non-Domestic PremisesHampshireW4 Key persons</t>
  </si>
  <si>
    <t>Childcare on Non-Domestic PremisesLincolnshireW4 Key persons</t>
  </si>
  <si>
    <t>Childcare on Non-Domestic PremisesBarnetW5.3 Staff deployment</t>
  </si>
  <si>
    <t>Childcare on Non-Domestic PremisesLincolnshireW5.3 Staff deployment</t>
  </si>
  <si>
    <t>Childcare on Non-Domestic PremisesLiverpoolW5.3 Staff deployment</t>
  </si>
  <si>
    <t>Childcare on Non-Domestic PremisesManchesterW6.2 Food and drink</t>
  </si>
  <si>
    <t>Childcare on Non-Domestic PremisesNewcastle upon TyneW6.2 Food and drink</t>
  </si>
  <si>
    <t>Childcare on Non-Domestic PremisesStaffordshireW6.2 Food and drink</t>
  </si>
  <si>
    <t>Childcare on Non-Domestic PremisesCentral BedfordshireW7 Managing Behaviour</t>
  </si>
  <si>
    <t>Childcare on Non-Domestic PremisesHampshireW7 Managing Behaviour</t>
  </si>
  <si>
    <t>Childcare on Non-Domestic PremisesHampshireW8.1 Safety</t>
  </si>
  <si>
    <t>Childcare on Non-Domestic PremisesWarwickshireW8.1 Safety</t>
  </si>
  <si>
    <t>Childcare on Non-Domestic PremisesBirminghamW8.3 Premises</t>
  </si>
  <si>
    <t>Childcare on Non-Domestic PremisesBlackburn with DarwenW8.3 Premises</t>
  </si>
  <si>
    <t>Childcare on Non-Domestic PremisesCumbriaW8.3 Premises</t>
  </si>
  <si>
    <t>Childcare on Non-Domestic PremisesEssexW8.3 Premises</t>
  </si>
  <si>
    <t>Childcare on Non-Domestic PremisesManchesterW8.3 Premises</t>
  </si>
  <si>
    <t>Childcare on Non-Domestic PremisesSolihullW8.3 Premises</t>
  </si>
  <si>
    <t>Childcare on Non-Domestic PremisesWarwickshireW8.3 Premises</t>
  </si>
  <si>
    <t>Childcare on Non-Domestic PremisesWiganW8.3 Premises</t>
  </si>
  <si>
    <t>Childcare on Non-Domestic PremisesGreenwichW8.4 Risk Assessment</t>
  </si>
  <si>
    <t>ChildminderAllAny recommendation</t>
  </si>
  <si>
    <t>ChildminderBarking and DagenhamAny recommendation</t>
  </si>
  <si>
    <t>ChildminderBarnetAny recommendation</t>
  </si>
  <si>
    <t>ChildminderBarnsleyAny recommendation</t>
  </si>
  <si>
    <t>ChildminderBath and North East SomersetAny recommendation</t>
  </si>
  <si>
    <t>ChildminderBedfordAny recommendation</t>
  </si>
  <si>
    <t>ChildminderBexleyAny recommendation</t>
  </si>
  <si>
    <t>ChildminderBirminghamAny recommendation</t>
  </si>
  <si>
    <t>ChildminderBlackburn with DarwenAny recommendation</t>
  </si>
  <si>
    <t>ChildminderBlackpoolAny recommendation</t>
  </si>
  <si>
    <t>ChildminderBoltonAny recommendation</t>
  </si>
  <si>
    <t>ChildminderBournemouthAny recommendation</t>
  </si>
  <si>
    <t>ChildminderBracknell ForestAny recommendation</t>
  </si>
  <si>
    <t>ChildminderBradfordAny recommendation</t>
  </si>
  <si>
    <t>ChildminderBrentAny recommendation</t>
  </si>
  <si>
    <t>ChildminderBrighton and HoveAny recommendation</t>
  </si>
  <si>
    <t>ChildminderBristolAny recommendation</t>
  </si>
  <si>
    <t>ChildminderBromleyAny recommendation</t>
  </si>
  <si>
    <t>ChildminderBuckinghamshireAny recommendation</t>
  </si>
  <si>
    <t>ChildminderBuryAny recommendation</t>
  </si>
  <si>
    <t>ChildminderCalderdaleAny recommendation</t>
  </si>
  <si>
    <t>ChildminderCambridgeshireAny recommendation</t>
  </si>
  <si>
    <t>ChildminderCamdenAny recommendation</t>
  </si>
  <si>
    <t>ChildminderCentral BedfordshireAny recommendation</t>
  </si>
  <si>
    <t>ChildminderCheshire EastAny recommendation</t>
  </si>
  <si>
    <t>ChildminderCheshire West and ChesterAny recommendation</t>
  </si>
  <si>
    <t>ChildminderCornwallAny recommendation</t>
  </si>
  <si>
    <t>ChildminderCoventryAny recommendation</t>
  </si>
  <si>
    <t>ChildminderCroydonAny recommendation</t>
  </si>
  <si>
    <t>ChildminderCumbriaAny recommendation</t>
  </si>
  <si>
    <t>ChildminderDarlingtonAny recommendation</t>
  </si>
  <si>
    <t>ChildminderDerbyAny recommendation</t>
  </si>
  <si>
    <t>ChildminderDerbyshireAny recommendation</t>
  </si>
  <si>
    <t>ChildminderDevonAny recommendation</t>
  </si>
  <si>
    <t>ChildminderDoncasterAny recommendation</t>
  </si>
  <si>
    <t>ChildminderDorsetAny recommendation</t>
  </si>
  <si>
    <t>ChildminderDudleyAny recommendation</t>
  </si>
  <si>
    <t>ChildminderDurhamAny recommendation</t>
  </si>
  <si>
    <t>ChildminderEalingAny recommendation</t>
  </si>
  <si>
    <t>ChildminderEast Riding of YorkshireAny recommendation</t>
  </si>
  <si>
    <t>ChildminderEast SussexAny recommendation</t>
  </si>
  <si>
    <t>ChildminderEnfieldAny recommendation</t>
  </si>
  <si>
    <t>ChildminderEssexAny recommendation</t>
  </si>
  <si>
    <t>ChildminderGatesheadAny recommendation</t>
  </si>
  <si>
    <t>ChildminderGloucestershireAny recommendation</t>
  </si>
  <si>
    <t>ChildminderGreenwichAny recommendation</t>
  </si>
  <si>
    <t>ChildminderHackneyAny recommendation</t>
  </si>
  <si>
    <t>ChildminderHaltonAny recommendation</t>
  </si>
  <si>
    <t>ChildminderHammersmith and FulhamAny recommendation</t>
  </si>
  <si>
    <t>ChildminderHampshireAny recommendation</t>
  </si>
  <si>
    <t>ChildminderHaringeyAny recommendation</t>
  </si>
  <si>
    <t>ChildminderHarrowAny recommendation</t>
  </si>
  <si>
    <t>ChildminderHartlepoolAny recommendation</t>
  </si>
  <si>
    <t>ChildminderHaveringAny recommendation</t>
  </si>
  <si>
    <t>ChildminderHerefordshireAny recommendation</t>
  </si>
  <si>
    <t>ChildminderHertfordshireAny recommendation</t>
  </si>
  <si>
    <t>ChildminderHillingdonAny recommendation</t>
  </si>
  <si>
    <t>ChildminderHounslowAny recommendation</t>
  </si>
  <si>
    <t>ChildminderIsle of WightAny recommendation</t>
  </si>
  <si>
    <t>ChildminderIslingtonAny recommendation</t>
  </si>
  <si>
    <t>ChildminderKensington and ChelseaAny recommendation</t>
  </si>
  <si>
    <t>ChildminderKentAny recommendation</t>
  </si>
  <si>
    <t>ChildminderKingston upon HullAny recommendation</t>
  </si>
  <si>
    <t>ChildminderKingston upon ThamesAny recommendation</t>
  </si>
  <si>
    <t>ChildminderKirkleesAny recommendation</t>
  </si>
  <si>
    <t>ChildminderKnowsleyAny recommendation</t>
  </si>
  <si>
    <t>ChildminderLambethAny recommendation</t>
  </si>
  <si>
    <t>ChildminderLancashireAny recommendation</t>
  </si>
  <si>
    <t>ChildminderLeedsAny recommendation</t>
  </si>
  <si>
    <t>ChildminderLeicesterAny recommendation</t>
  </si>
  <si>
    <t>ChildminderLeicestershireAny recommendation</t>
  </si>
  <si>
    <t>ChildminderLewishamAny recommendation</t>
  </si>
  <si>
    <t>ChildminderLincolnshireAny recommendation</t>
  </si>
  <si>
    <t>ChildminderLiverpoolAny recommendation</t>
  </si>
  <si>
    <t>ChildminderLocal authority not recordedAny recommendation</t>
  </si>
  <si>
    <t>ChildminderLutonAny recommendation</t>
  </si>
  <si>
    <t>ChildminderManchesterAny recommendation</t>
  </si>
  <si>
    <t>ChildminderMedwayAny recommendation</t>
  </si>
  <si>
    <t>ChildminderMertonAny recommendation</t>
  </si>
  <si>
    <t>ChildminderMiddlesbroughAny recommendation</t>
  </si>
  <si>
    <t>ChildminderMilton KeynesAny recommendation</t>
  </si>
  <si>
    <t>ChildminderNewcastle upon TyneAny recommendation</t>
  </si>
  <si>
    <t>ChildminderNewhamAny recommendation</t>
  </si>
  <si>
    <t>ChildminderNorfolkAny recommendation</t>
  </si>
  <si>
    <t>ChildminderNorth East LincolnshireAny recommendation</t>
  </si>
  <si>
    <t>ChildminderNorth LincolnshireAny recommendation</t>
  </si>
  <si>
    <t>ChildminderNorth SomersetAny recommendation</t>
  </si>
  <si>
    <t>ChildminderNorth TynesideAny recommendation</t>
  </si>
  <si>
    <t>ChildminderNorth YorkshireAny recommendation</t>
  </si>
  <si>
    <t>ChildminderNorthamptonshireAny recommendation</t>
  </si>
  <si>
    <t>ChildminderNorthumberlandAny recommendation</t>
  </si>
  <si>
    <t>ChildminderNottinghamAny recommendation</t>
  </si>
  <si>
    <t>ChildminderNottinghamshireAny recommendation</t>
  </si>
  <si>
    <t>ChildminderOldhamAny recommendation</t>
  </si>
  <si>
    <t>ChildminderOxfordshireAny recommendation</t>
  </si>
  <si>
    <t>ChildminderPeterboroughAny recommendation</t>
  </si>
  <si>
    <t>ChildminderPlymouthAny recommendation</t>
  </si>
  <si>
    <t>ChildminderPooleAny recommendation</t>
  </si>
  <si>
    <t>ChildminderPortsmouthAny recommendation</t>
  </si>
  <si>
    <t>ChildminderReadingAny recommendation</t>
  </si>
  <si>
    <t>ChildminderRedbridgeAny recommendation</t>
  </si>
  <si>
    <t>ChildminderRedcar and ClevelandAny recommendation</t>
  </si>
  <si>
    <t>ChildminderRichmond upon ThamesAny recommendation</t>
  </si>
  <si>
    <t>ChildminderRochdaleAny recommendation</t>
  </si>
  <si>
    <t>ChildminderRotherhamAny recommendation</t>
  </si>
  <si>
    <t>ChildminderRutlandAny recommendation</t>
  </si>
  <si>
    <t>ChildminderSalfordAny recommendation</t>
  </si>
  <si>
    <t>ChildminderSandwellAny recommendation</t>
  </si>
  <si>
    <t>ChildminderSeftonAny recommendation</t>
  </si>
  <si>
    <t>ChildminderSheffieldAny recommendation</t>
  </si>
  <si>
    <t>ChildminderShropshireAny recommendation</t>
  </si>
  <si>
    <t>ChildminderSloughAny recommendation</t>
  </si>
  <si>
    <t>ChildminderSolihullAny recommendation</t>
  </si>
  <si>
    <t>ChildminderSomersetAny recommendation</t>
  </si>
  <si>
    <t>ChildminderSouth GloucestershireAny recommendation</t>
  </si>
  <si>
    <t>ChildminderSouth TynesideAny recommendation</t>
  </si>
  <si>
    <t>ChildminderSouthamptonAny recommendation</t>
  </si>
  <si>
    <t>ChildminderSouthend on SeaAny recommendation</t>
  </si>
  <si>
    <t>ChildminderSouthwarkAny recommendation</t>
  </si>
  <si>
    <t>ChildminderSt HelensAny recommendation</t>
  </si>
  <si>
    <t>ChildminderStaffordshireAny recommendation</t>
  </si>
  <si>
    <t>ChildminderStockportAny recommendation</t>
  </si>
  <si>
    <t>ChildminderStockton-on-TeesAny recommendation</t>
  </si>
  <si>
    <t>ChildminderStoke-on-TrentAny recommendation</t>
  </si>
  <si>
    <t>ChildminderSuffolkAny recommendation</t>
  </si>
  <si>
    <t>ChildminderSunderlandAny recommendation</t>
  </si>
  <si>
    <t>ChildminderSurreyAny recommendation</t>
  </si>
  <si>
    <t>ChildminderSuttonAny recommendation</t>
  </si>
  <si>
    <t>ChildminderSwindonAny recommendation</t>
  </si>
  <si>
    <t>ChildminderTamesideAny recommendation</t>
  </si>
  <si>
    <t>ChildminderTelford and WrekinAny recommendation</t>
  </si>
  <si>
    <t>ChildminderThurrockAny recommendation</t>
  </si>
  <si>
    <t>ChildminderTorbayAny recommendation</t>
  </si>
  <si>
    <t>ChildminderTower HamletsAny recommendation</t>
  </si>
  <si>
    <t>ChildminderTraffordAny recommendation</t>
  </si>
  <si>
    <t>ChildminderWakefieldAny recommendation</t>
  </si>
  <si>
    <t>ChildminderWalsallAny recommendation</t>
  </si>
  <si>
    <t>ChildminderWaltham ForestAny recommendation</t>
  </si>
  <si>
    <t>ChildminderWandsworthAny recommendation</t>
  </si>
  <si>
    <t>ChildminderWarringtonAny recommendation</t>
  </si>
  <si>
    <t>ChildminderWarwickshireAny recommendation</t>
  </si>
  <si>
    <t>ChildminderWest BerkshireAny recommendation</t>
  </si>
  <si>
    <t>ChildminderWest SussexAny recommendation</t>
  </si>
  <si>
    <t>ChildminderWestminsterAny recommendation</t>
  </si>
  <si>
    <t>ChildminderWiganAny recommendation</t>
  </si>
  <si>
    <t>ChildminderWiltshireAny recommendation</t>
  </si>
  <si>
    <t>ChildminderWindsor and MaidenheadAny recommendation</t>
  </si>
  <si>
    <t>ChildminderWirralAny recommendation</t>
  </si>
  <si>
    <t>ChildminderWokinghamAny recommendation</t>
  </si>
  <si>
    <t>ChildminderWolverhamptonAny recommendation</t>
  </si>
  <si>
    <t>ChildminderWorcestershireAny recommendation</t>
  </si>
  <si>
    <t>ChildminderYorkAny recommendation</t>
  </si>
  <si>
    <t>ChildminderBromleyLD1 Planning</t>
  </si>
  <si>
    <t>ChildminderEast Riding of YorkshireLD1 Planning</t>
  </si>
  <si>
    <t>ChildminderHaltonLD1 Planning</t>
  </si>
  <si>
    <t>ChildminderKnowsleyLD1 Planning</t>
  </si>
  <si>
    <t>ChildminderManchesterLD1 Planning</t>
  </si>
  <si>
    <t>ChildminderMedwayLD1 Planning</t>
  </si>
  <si>
    <t>ChildminderMilton KeynesLD1 Planning</t>
  </si>
  <si>
    <t>ChildminderRochdaleLD1 Planning</t>
  </si>
  <si>
    <t>ChildminderSouth TynesideLD1 Planning</t>
  </si>
  <si>
    <t>ChildminderStaffordshireLD1 Planning</t>
  </si>
  <si>
    <t>ChildminderSuffolkLD1 Planning</t>
  </si>
  <si>
    <t>ChildminderWarringtonLD1 Planning</t>
  </si>
  <si>
    <t>ChildminderWest SussexLD1 Planning</t>
  </si>
  <si>
    <t>ChildminderWokinghamLD1 Planning</t>
  </si>
  <si>
    <t>ChildminderBlackburn with DarwenLD2 Education Programmes</t>
  </si>
  <si>
    <t>ChildminderBoltonLD2 Education Programmes</t>
  </si>
  <si>
    <t>ChildminderBristolLD2 Education Programmes</t>
  </si>
  <si>
    <t>ChildminderBuryLD2 Education Programmes</t>
  </si>
  <si>
    <t>ChildminderCornwallLD2 Education Programmes</t>
  </si>
  <si>
    <t>ChildminderDarlingtonLD2 Education Programmes</t>
  </si>
  <si>
    <t>ChildminderEast SussexLD2 Education Programmes</t>
  </si>
  <si>
    <t>ChildminderHackneyLD2 Education Programmes</t>
  </si>
  <si>
    <t>ChildminderKingston upon HullLD2 Education Programmes</t>
  </si>
  <si>
    <t>ChildminderNorth SomersetLD2 Education Programmes</t>
  </si>
  <si>
    <t>ChildminderPlymouthLD2 Education Programmes</t>
  </si>
  <si>
    <t>ChildminderShropshireLD2 Education Programmes</t>
  </si>
  <si>
    <t>ChildminderStockportLD2 Education Programmes</t>
  </si>
  <si>
    <t>ChildminderStockton-on-TeesLD2 Education Programmes</t>
  </si>
  <si>
    <t>ChildminderWarringtonLD2 Education Programmes</t>
  </si>
  <si>
    <t>ChildminderWest BerkshireLD2 Education Programmes</t>
  </si>
  <si>
    <t>ChildminderWiganLD2 Education Programmes</t>
  </si>
  <si>
    <t>ChildminderBath and North East SomersetLD3 Assessment</t>
  </si>
  <si>
    <t>ChildminderBedfordLD3 Assessment</t>
  </si>
  <si>
    <t>ChildminderBromleyLD3 Assessment</t>
  </si>
  <si>
    <t>ChildminderCalderdaleLD3 Assessment</t>
  </si>
  <si>
    <t>ChildminderCentral BedfordshireLD3 Assessment</t>
  </si>
  <si>
    <t>ChildminderMertonLD3 Assessment</t>
  </si>
  <si>
    <t>ChildminderNorth LincolnshireLD3 Assessment</t>
  </si>
  <si>
    <t>ChildminderNorth SomersetLD3 Assessment</t>
  </si>
  <si>
    <t>ChildminderReadingLD3 Assessment</t>
  </si>
  <si>
    <t>ChildminderRedbridgeLD3 Assessment</t>
  </si>
  <si>
    <t>ChildminderRutlandLD3 Assessment</t>
  </si>
  <si>
    <t>ChildminderStockportLD3 Assessment</t>
  </si>
  <si>
    <t>ChildminderSwindonLD3 Assessment</t>
  </si>
  <si>
    <t>ChildminderWakefieldLD3 Assessment</t>
  </si>
  <si>
    <t>ChildminderWalsallLD3 Assessment</t>
  </si>
  <si>
    <t>ChildminderWolverhamptonLD3 Assessment</t>
  </si>
  <si>
    <t>ChildminderHaltonW10.1 General information and records matters</t>
  </si>
  <si>
    <t>ChildminderHerefordshireW10.1 General information and records matters</t>
  </si>
  <si>
    <t>ChildminderLeedsW10.1 General information and records matters</t>
  </si>
  <si>
    <t>ChildminderOxfordshireW10.1 General information and records matters</t>
  </si>
  <si>
    <t>ChildminderSolihullW10.1 General information and records matters</t>
  </si>
  <si>
    <t>ChildminderSouth TynesideW10.1 General information and records matters</t>
  </si>
  <si>
    <t>ChildminderStaffordshireW10.1 General information and records matters</t>
  </si>
  <si>
    <t>ChildminderWarwickshireW10.1 General information and records matters</t>
  </si>
  <si>
    <t>ChildminderWorcestershireW10.1 General information and records matters</t>
  </si>
  <si>
    <t>ChildminderYorkW10.1 General information and records matters</t>
  </si>
  <si>
    <t>ChildminderDevonW10.2 Information about the child</t>
  </si>
  <si>
    <t>ChildminderLancashireW10.2 Information about the child</t>
  </si>
  <si>
    <t>ChildminderStockton-on-TeesW10.2 Information about the child</t>
  </si>
  <si>
    <t>ChildminderCentral BedfordshireW10.3 Information for parents and carers</t>
  </si>
  <si>
    <t>ChildminderCoventryW10.3 Information for parents and carers</t>
  </si>
  <si>
    <t>ChildminderDerbyshireW10.3 Information for parents and carers</t>
  </si>
  <si>
    <t>ChildminderHaltonW10.3 Information for parents and carers</t>
  </si>
  <si>
    <t>ChildminderHertfordshireW10.3 Information for parents and carers</t>
  </si>
  <si>
    <t>ChildminderLeicesterW10.3 Information for parents and carers</t>
  </si>
  <si>
    <t>ChildminderLiverpoolW10.3 Information for parents and carers</t>
  </si>
  <si>
    <t>ChildminderLutonW10.3 Information for parents and carers</t>
  </si>
  <si>
    <t>ChildminderNorthamptonshireW10.3 Information for parents and carers</t>
  </si>
  <si>
    <t>ChildminderNorthumberlandW10.3 Information for parents and carers</t>
  </si>
  <si>
    <t>ChildminderSuffolkW10.3 Information for parents and carers</t>
  </si>
  <si>
    <t>ChildminderSunderlandW10.3 Information for parents and carers</t>
  </si>
  <si>
    <t>ChildminderWarwickshireW10.3 Information for parents and carers</t>
  </si>
  <si>
    <t>ChildminderCumbriaW3.2 Training, support and skills</t>
  </si>
  <si>
    <t>ChildminderDudleyW3.2 Training, support and skills</t>
  </si>
  <si>
    <t>ChildminderHaltonW3.2 Training, support and skills</t>
  </si>
  <si>
    <t>ChildminderLancashireW3.2 Training, support and skills</t>
  </si>
  <si>
    <t>ChildminderNorth YorkshireW3.2 Training, support and skills</t>
  </si>
  <si>
    <t>ChildminderSouthend on SeaW3.2 Training, support and skills</t>
  </si>
  <si>
    <t>ChildminderStaffordshireW3.2 Training, support and skills</t>
  </si>
  <si>
    <t>ChildminderSurreyW3.2 Training, support and skills</t>
  </si>
  <si>
    <t>ChildminderWakefieldW3.2 Training, support and skills</t>
  </si>
  <si>
    <t>ChildminderBirminghamW8.3 Premises</t>
  </si>
  <si>
    <t>ChildminderNorth YorkshireW8.3 Premises</t>
  </si>
  <si>
    <t>ChildminderWorcestershireW8.3 Premises</t>
  </si>
  <si>
    <t>ChildminderEssexW8.4 Risk Assessment</t>
  </si>
  <si>
    <t>ChildminderNottinghamW8.4 Risk Assessment</t>
  </si>
  <si>
    <t>ChildminderWalsallW8.4 Risk Assessment</t>
  </si>
  <si>
    <t>4Childcare on Domestic PremisesAllHow well the provision meets the needs of the children who attend</t>
  </si>
  <si>
    <t>4Childcare on Domestic PremisesAllOverall effectiveness: the quality and standards of the provision</t>
  </si>
  <si>
    <t>4Childcare on Domestic PremisesAllThe contribution of the provision to the wellbeing of children</t>
  </si>
  <si>
    <t>4Childcare on Domestic PremisesAllThe quality of leadership and management</t>
  </si>
  <si>
    <t>4Childcare on Non-Domestic PremisesAllHow well the provision meets the needs of the children who attend</t>
  </si>
  <si>
    <t>4Childcare on Non-Domestic PremisesAllOverall effectiveness: the quality and standards of the provision</t>
  </si>
  <si>
    <t>4Childcare on Non-Domestic PremisesAllThe contribution of the provision to the wellbeing of children</t>
  </si>
  <si>
    <t>4Childcare on Non-Domestic PremisesAllThe quality of leadership and management</t>
  </si>
  <si>
    <t>4ChildminderAllHow well the provision meets the needs of the children who attend</t>
  </si>
  <si>
    <t>4ChildminderAllOverall effectiveness: the quality and standards of the provision</t>
  </si>
  <si>
    <t>4ChildminderAllThe contribution of the provision to the wellbeing of children</t>
  </si>
  <si>
    <t>4ChildminderAllThe quality of leadership and management</t>
  </si>
  <si>
    <t>4Childcare on Domestic PremisesBrentHow well the provision meets the needs of the children who attend</t>
  </si>
  <si>
    <t>4Childcare on Domestic PremisesDevonHow well the provision meets the needs of the children who attend</t>
  </si>
  <si>
    <t>4Childcare on Domestic PremisesBrentOverall effectiveness: the quality and standards of the provision</t>
  </si>
  <si>
    <t>4Childcare on Domestic PremisesDevonOverall effectiveness: the quality and standards of the provision</t>
  </si>
  <si>
    <t>4Childcare on Domestic PremisesBrentThe contribution of the provision to the wellbeing of children</t>
  </si>
  <si>
    <t>4Childcare on Domestic PremisesDevonThe contribution of the provision to the wellbeing of children</t>
  </si>
  <si>
    <t>4Childcare on Domestic PremisesBrentThe quality of leadership and management</t>
  </si>
  <si>
    <t>4Childcare on Domestic PremisesDevonThe quality of leadership and management</t>
  </si>
  <si>
    <t>4Childcare on Non-Domestic PremisesBarking and DagenhamHow well the provision meets the needs of the children who attend</t>
  </si>
  <si>
    <t>4Childcare on Non-Domestic PremisesBarnetHow well the provision meets the needs of the children who attend</t>
  </si>
  <si>
    <t>4Childcare on Non-Domestic PremisesBarnsleyHow well the provision meets the needs of the children who attend</t>
  </si>
  <si>
    <t>4Childcare on Non-Domestic PremisesBath and North East SomersetHow well the provision meets the needs of the children who attend</t>
  </si>
  <si>
    <t>4Childcare on Non-Domestic PremisesBedfordHow well the provision meets the needs of the children who attend</t>
  </si>
  <si>
    <t>4Childcare on Non-Domestic PremisesBexleyHow well the provision meets the needs of the children who attend</t>
  </si>
  <si>
    <t>4Childcare on Non-Domestic PremisesBirminghamHow well the provision meets the needs of the children who attend</t>
  </si>
  <si>
    <t>4Childcare on Non-Domestic PremisesBlackburn with DarwenHow well the provision meets the needs of the children who attend</t>
  </si>
  <si>
    <t>4Childcare on Non-Domestic PremisesBlackpoolHow well the provision meets the needs of the children who attend</t>
  </si>
  <si>
    <t>4Childcare on Non-Domestic PremisesBoltonHow well the provision meets the needs of the children who attend</t>
  </si>
  <si>
    <t>4Childcare on Non-Domestic PremisesBournemouthHow well the provision meets the needs of the children who attend</t>
  </si>
  <si>
    <t>4Childcare on Non-Domestic PremisesBracknell ForestHow well the provision meets the needs of the children who attend</t>
  </si>
  <si>
    <t>4Childcare on Non-Domestic PremisesBradfordHow well the provision meets the needs of the children who attend</t>
  </si>
  <si>
    <t>4Childcare on Non-Domestic PremisesBrentHow well the provision meets the needs of the children who attend</t>
  </si>
  <si>
    <t>4Childcare on Non-Domestic PremisesBrighton and HoveHow well the provision meets the needs of the children who attend</t>
  </si>
  <si>
    <t>4Childcare on Non-Domestic PremisesBristolHow well the provision meets the needs of the children who attend</t>
  </si>
  <si>
    <t>4Childcare on Non-Domestic PremisesBromleyHow well the provision meets the needs of the children who attend</t>
  </si>
  <si>
    <t>4Childcare on Non-Domestic PremisesBuckinghamshireHow well the provision meets the needs of the children who attend</t>
  </si>
  <si>
    <t>4Childcare on Non-Domestic PremisesBuryHow well the provision meets the needs of the children who attend</t>
  </si>
  <si>
    <t>4Childcare on Non-Domestic PremisesCalderdaleHow well the provision meets the needs of the children who attend</t>
  </si>
  <si>
    <t>4Childcare on Non-Domestic PremisesCambridgeshireHow well the provision meets the needs of the children who attend</t>
  </si>
  <si>
    <t>4Childcare on Non-Domestic PremisesCamdenHow well the provision meets the needs of the children who attend</t>
  </si>
  <si>
    <t>4Childcare on Non-Domestic PremisesCentral BedfordshireHow well the provision meets the needs of the children who attend</t>
  </si>
  <si>
    <t>4Childcare on Non-Domestic PremisesCheshire EastHow well the provision meets the needs of the children who attend</t>
  </si>
  <si>
    <t>4Childcare on Non-Domestic PremisesCheshire West and ChesterHow well the provision meets the needs of the children who attend</t>
  </si>
  <si>
    <t>4Childcare on Non-Domestic PremisesCornwallHow well the provision meets the needs of the children who attend</t>
  </si>
  <si>
    <t>4Childcare on Non-Domestic PremisesCoventryHow well the provision meets the needs of the children who attend</t>
  </si>
  <si>
    <t>4Childcare on Non-Domestic PremisesCroydonHow well the provision meets the needs of the children who attend</t>
  </si>
  <si>
    <t>4Childcare on Non-Domestic PremisesCumbriaHow well the provision meets the needs of the children who attend</t>
  </si>
  <si>
    <t>4Childcare on Non-Domestic PremisesDarlingtonHow well the provision meets the needs of the children who attend</t>
  </si>
  <si>
    <t>4Childcare on Non-Domestic PremisesDerbyHow well the provision meets the needs of the children who attend</t>
  </si>
  <si>
    <t>4Childcare on Non-Domestic PremisesDerbyshireHow well the provision meets the needs of the children who attend</t>
  </si>
  <si>
    <t>4Childcare on Non-Domestic PremisesDevonHow well the provision meets the needs of the children who attend</t>
  </si>
  <si>
    <t>4Childcare on Non-Domestic PremisesDoncasterHow well the provision meets the needs of the children who attend</t>
  </si>
  <si>
    <t>4Childcare on Non-Domestic PremisesDorsetHow well the provision meets the needs of the children who attend</t>
  </si>
  <si>
    <t>4Childcare on Non-Domestic PremisesDudleyHow well the provision meets the needs of the children who attend</t>
  </si>
  <si>
    <t>4Childcare on Non-Domestic PremisesDurhamHow well the provision meets the needs of the children who attend</t>
  </si>
  <si>
    <t>4Childcare on Non-Domestic PremisesEalingHow well the provision meets the needs of the children who attend</t>
  </si>
  <si>
    <t>4Childcare on Non-Domestic PremisesEast Riding of YorkshireHow well the provision meets the needs of the children who attend</t>
  </si>
  <si>
    <t>4Childcare on Non-Domestic PremisesEast SussexHow well the provision meets the needs of the children who attend</t>
  </si>
  <si>
    <t>4Childcare on Non-Domestic PremisesEnfieldHow well the provision meets the needs of the children who attend</t>
  </si>
  <si>
    <t>4Childcare on Non-Domestic PremisesEssexHow well the provision meets the needs of the children who attend</t>
  </si>
  <si>
    <t>4Childcare on Non-Domestic PremisesGatesheadHow well the provision meets the needs of the children who attend</t>
  </si>
  <si>
    <t>4Childcare on Non-Domestic PremisesGloucestershireHow well the provision meets the needs of the children who attend</t>
  </si>
  <si>
    <t>4Childcare on Non-Domestic PremisesGreenwichHow well the provision meets the needs of the children who attend</t>
  </si>
  <si>
    <t>4Childcare on Non-Domestic PremisesHackneyHow well the provision meets the needs of the children who attend</t>
  </si>
  <si>
    <t>4Childcare on Non-Domestic PremisesHaltonHow well the provision meets the needs of the children who attend</t>
  </si>
  <si>
    <t>4Childcare on Non-Domestic PremisesHammersmith and FulhamHow well the provision meets the needs of the children who attend</t>
  </si>
  <si>
    <t>4Childcare on Non-Domestic PremisesHampshireHow well the provision meets the needs of the children who attend</t>
  </si>
  <si>
    <t>4Childcare on Non-Domestic PremisesHaringeyHow well the provision meets the needs of the children who attend</t>
  </si>
  <si>
    <t>4Childcare on Non-Domestic PremisesHarrowHow well the provision meets the needs of the children who attend</t>
  </si>
  <si>
    <t>4Childcare on Non-Domestic PremisesHaveringHow well the provision meets the needs of the children who attend</t>
  </si>
  <si>
    <t>4Childcare on Non-Domestic PremisesHerefordshireHow well the provision meets the needs of the children who attend</t>
  </si>
  <si>
    <t>4Childcare on Non-Domestic PremisesHertfordshireHow well the provision meets the needs of the children who attend</t>
  </si>
  <si>
    <t>4Childcare on Non-Domestic PremisesHillingdonHow well the provision meets the needs of the children who attend</t>
  </si>
  <si>
    <t>4Childcare on Non-Domestic PremisesHounslowHow well the provision meets the needs of the children who attend</t>
  </si>
  <si>
    <t>4Childcare on Non-Domestic PremisesIsle of WightHow well the provision meets the needs of the children who attend</t>
  </si>
  <si>
    <t>4Childcare on Non-Domestic PremisesIslingtonHow well the provision meets the needs of the children who attend</t>
  </si>
  <si>
    <t>4Childcare on Non-Domestic PremisesKensington and ChelseaHow well the provision meets the needs of the children who attend</t>
  </si>
  <si>
    <t>4Childcare on Non-Domestic PremisesKentHow well the provision meets the needs of the children who attend</t>
  </si>
  <si>
    <t>4Childcare on Non-Domestic PremisesKingston upon HullHow well the provision meets the needs of the children who attend</t>
  </si>
  <si>
    <t>4Childcare on Non-Domestic PremisesKingston upon ThamesHow well the provision meets the needs of the children who attend</t>
  </si>
  <si>
    <t>4Childcare on Non-Domestic PremisesKirkleesHow well the provision meets the needs of the children who attend</t>
  </si>
  <si>
    <t>4Childcare on Non-Domestic PremisesKnowsleyHow well the provision meets the needs of the children who attend</t>
  </si>
  <si>
    <t>4Childcare on Non-Domestic PremisesLambethHow well the provision meets the needs of the children who attend</t>
  </si>
  <si>
    <t>4Childcare on Non-Domestic PremisesLancashireHow well the provision meets the needs of the children who attend</t>
  </si>
  <si>
    <t>4Childcare on Non-Domestic PremisesLeedsHow well the provision meets the needs of the children who attend</t>
  </si>
  <si>
    <t>4Childcare on Non-Domestic PremisesLeicesterHow well the provision meets the needs of the children who attend</t>
  </si>
  <si>
    <t>4Childcare on Non-Domestic PremisesLeicestershireHow well the provision meets the needs of the children who attend</t>
  </si>
  <si>
    <t>4Childcare on Non-Domestic PremisesLewishamHow well the provision meets the needs of the children who attend</t>
  </si>
  <si>
    <t>4Childcare on Non-Domestic PremisesLincolnshireHow well the provision meets the needs of the children who attend</t>
  </si>
  <si>
    <t>4Childcare on Non-Domestic PremisesLiverpoolHow well the provision meets the needs of the children who attend</t>
  </si>
  <si>
    <t>4Childcare on Non-Domestic PremisesLutonHow well the provision meets the needs of the children who attend</t>
  </si>
  <si>
    <t>4Childcare on Non-Domestic PremisesManchesterHow well the provision meets the needs of the children who attend</t>
  </si>
  <si>
    <t>4Childcare on Non-Domestic PremisesMedwayHow well the provision meets the needs of the children who attend</t>
  </si>
  <si>
    <t>4Childcare on Non-Domestic PremisesMertonHow well the provision meets the needs of the children who attend</t>
  </si>
  <si>
    <t>4Childcare on Non-Domestic PremisesMiddlesbroughHow well the provision meets the needs of the children who attend</t>
  </si>
  <si>
    <t>4Childcare on Non-Domestic PremisesMilton KeynesHow well the provision meets the needs of the children who attend</t>
  </si>
  <si>
    <t>4Childcare on Non-Domestic PremisesNewcastle upon TyneHow well the provision meets the needs of the children who attend</t>
  </si>
  <si>
    <t>4Childcare on Non-Domestic PremisesNewhamHow well the provision meets the needs of the children who attend</t>
  </si>
  <si>
    <t>4Childcare on Non-Domestic PremisesNorfolkHow well the provision meets the needs of the children who attend</t>
  </si>
  <si>
    <t>4Childcare on Non-Domestic PremisesNorth East LincolnshireHow well the provision meets the needs of the children who attend</t>
  </si>
  <si>
    <t>4Childcare on Non-Domestic PremisesNorth LincolnshireHow well the provision meets the needs of the children who attend</t>
  </si>
  <si>
    <t>4Childcare on Non-Domestic PremisesNorth SomersetHow well the provision meets the needs of the children who attend</t>
  </si>
  <si>
    <t>4Childcare on Non-Domestic PremisesNorth TynesideHow well the provision meets the needs of the children who attend</t>
  </si>
  <si>
    <t>4Childcare on Non-Domestic PremisesNorth YorkshireHow well the provision meets the needs of the children who attend</t>
  </si>
  <si>
    <t>4Childcare on Non-Domestic PremisesNorthamptonshireHow well the provision meets the needs of the children who attend</t>
  </si>
  <si>
    <t>4Childcare on Non-Domestic PremisesNorthumberlandHow well the provision meets the needs of the children who attend</t>
  </si>
  <si>
    <t>4Childcare on Non-Domestic PremisesNottinghamHow well the provision meets the needs of the children who attend</t>
  </si>
  <si>
    <t>4Childcare on Non-Domestic PremisesNottinghamshireHow well the provision meets the needs of the children who attend</t>
  </si>
  <si>
    <t>4Childcare on Non-Domestic PremisesOldhamHow well the provision meets the needs of the children who attend</t>
  </si>
  <si>
    <t>4Childcare on Non-Domestic PremisesOxfordshireHow well the provision meets the needs of the children who attend</t>
  </si>
  <si>
    <t>4Childcare on Non-Domestic PremisesPeterboroughHow well the provision meets the needs of the children who attend</t>
  </si>
  <si>
    <t>4Childcare on Non-Domestic PremisesPlymouthHow well the provision meets the needs of the children who attend</t>
  </si>
  <si>
    <t>4Childcare on Non-Domestic PremisesPooleHow well the provision meets the needs of the children who attend</t>
  </si>
  <si>
    <t>4Childcare on Non-Domestic PremisesPortsmouthHow well the provision meets the needs of the children who attend</t>
  </si>
  <si>
    <t>4Childcare on Non-Domestic PremisesReadingHow well the provision meets the needs of the children who attend</t>
  </si>
  <si>
    <t>4Childcare on Non-Domestic PremisesRedbridgeHow well the provision meets the needs of the children who attend</t>
  </si>
  <si>
    <t>4Childcare on Non-Domestic PremisesRichmond upon ThamesHow well the provision meets the needs of the children who attend</t>
  </si>
  <si>
    <t>4Childcare on Non-Domestic PremisesRochdaleHow well the provision meets the needs of the children who attend</t>
  </si>
  <si>
    <t>4Childcare on Non-Domestic PremisesRotherhamHow well the provision meets the needs of the children who attend</t>
  </si>
  <si>
    <t>4Childcare on Non-Domestic PremisesSalfordHow well the provision meets the needs of the children who attend</t>
  </si>
  <si>
    <t>4Childcare on Non-Domestic PremisesSandwellHow well the provision meets the needs of the children who attend</t>
  </si>
  <si>
    <t>4Childcare on Non-Domestic PremisesSeftonHow well the provision meets the needs of the children who attend</t>
  </si>
  <si>
    <t>4Childcare on Non-Domestic PremisesSheffieldHow well the provision meets the needs of the children who attend</t>
  </si>
  <si>
    <t>4Childcare on Non-Domestic PremisesShropshireHow well the provision meets the needs of the children who attend</t>
  </si>
  <si>
    <t>4Childcare on Non-Domestic PremisesSloughHow well the provision meets the needs of the children who attend</t>
  </si>
  <si>
    <t>4Childcare on Non-Domestic PremisesSolihullHow well the provision meets the needs of the children who attend</t>
  </si>
  <si>
    <t>4Childcare on Non-Domestic PremisesSomersetHow well the provision meets the needs of the children who attend</t>
  </si>
  <si>
    <t>4Childcare on Non-Domestic PremisesSouth GloucestershireHow well the provision meets the needs of the children who attend</t>
  </si>
  <si>
    <t>4Childcare on Non-Domestic PremisesSouth TynesideHow well the provision meets the needs of the children who attend</t>
  </si>
  <si>
    <t>4Childcare on Non-Domestic PremisesSouthamptonHow well the provision meets the needs of the children who attend</t>
  </si>
  <si>
    <t>4Childcare on Non-Domestic PremisesSouthend on SeaHow well the provision meets the needs of the children who attend</t>
  </si>
  <si>
    <t>4Childcare on Non-Domestic PremisesSouthwarkHow well the provision meets the needs of the children who attend</t>
  </si>
  <si>
    <t>4Childcare on Non-Domestic PremisesSt HelensHow well the provision meets the needs of the children who attend</t>
  </si>
  <si>
    <t>4Childcare on Non-Domestic PremisesStaffordshireHow well the provision meets the needs of the children who attend</t>
  </si>
  <si>
    <t>4Childcare on Non-Domestic PremisesStockportHow well the provision meets the needs of the children who attend</t>
  </si>
  <si>
    <t>4Childcare on Non-Domestic PremisesStoke-on-TrentHow well the provision meets the needs of the children who attend</t>
  </si>
  <si>
    <t>4Childcare on Non-Domestic PremisesSuffolkHow well the provision meets the needs of the children who attend</t>
  </si>
  <si>
    <t>4Childcare on Non-Domestic PremisesSunderlandHow well the provision meets the needs of the children who attend</t>
  </si>
  <si>
    <t>4Childcare on Non-Domestic PremisesSurreyHow well the provision meets the needs of the children who attend</t>
  </si>
  <si>
    <t>4Childcare on Non-Domestic PremisesSuttonHow well the provision meets the needs of the children who attend</t>
  </si>
  <si>
    <t>4Childcare on Non-Domestic PremisesSwindonHow well the provision meets the needs of the children who attend</t>
  </si>
  <si>
    <t>4Childcare on Non-Domestic PremisesTamesideHow well the provision meets the needs of the children who attend</t>
  </si>
  <si>
    <t>4Childcare on Non-Domestic PremisesTelford and WrekinHow well the provision meets the needs of the children who attend</t>
  </si>
  <si>
    <t>4Childcare on Non-Domestic PremisesThurrockHow well the provision meets the needs of the children who attend</t>
  </si>
  <si>
    <t>4Childcare on Non-Domestic PremisesTorbayHow well the provision meets the needs of the children who attend</t>
  </si>
  <si>
    <t>4Childcare on Non-Domestic PremisesTower HamletsHow well the provision meets the needs of the children who attend</t>
  </si>
  <si>
    <t>4Childcare on Non-Domestic PremisesTraffordHow well the provision meets the needs of the children who attend</t>
  </si>
  <si>
    <t>4Childcare on Non-Domestic PremisesWakefieldHow well the provision meets the needs of the children who attend</t>
  </si>
  <si>
    <t>4Childcare on Non-Domestic PremisesWalsallHow well the provision meets the needs of the children who attend</t>
  </si>
  <si>
    <t>4Childcare on Non-Domestic PremisesWaltham ForestHow well the provision meets the needs of the children who attend</t>
  </si>
  <si>
    <t>4Childcare on Non-Domestic PremisesWandsworthHow well the provision meets the needs of the children who attend</t>
  </si>
  <si>
    <t>4Childcare on Non-Domestic PremisesWarringtonHow well the provision meets the needs of the children who attend</t>
  </si>
  <si>
    <t>4Childcare on Non-Domestic PremisesWarwickshireHow well the provision meets the needs of the children who attend</t>
  </si>
  <si>
    <t>4Childcare on Non-Domestic PremisesWest BerkshireHow well the provision meets the needs of the children who attend</t>
  </si>
  <si>
    <t>4Childcare on Non-Domestic PremisesWest SussexHow well the provision meets the needs of the children who attend</t>
  </si>
  <si>
    <t>4Childcare on Non-Domestic PremisesWestminsterHow well the provision meets the needs of the children who attend</t>
  </si>
  <si>
    <t>4Childcare on Non-Domestic PremisesWiganHow well the provision meets the needs of the children who attend</t>
  </si>
  <si>
    <t>4Childcare on Non-Domestic PremisesWiltshireHow well the provision meets the needs of the children who attend</t>
  </si>
  <si>
    <t>4Childcare on Non-Domestic PremisesWindsor and MaidenheadHow well the provision meets the needs of the children who attend</t>
  </si>
  <si>
    <t>4Childcare on Non-Domestic PremisesWirralHow well the provision meets the needs of the children who attend</t>
  </si>
  <si>
    <t>4Childcare on Non-Domestic PremisesWokinghamHow well the provision meets the needs of the children who attend</t>
  </si>
  <si>
    <t>4Childcare on Non-Domestic PremisesWolverhamptonHow well the provision meets the needs of the children who attend</t>
  </si>
  <si>
    <t>4Childcare on Non-Domestic PremisesWorcestershireHow well the provision meets the needs of the children who attend</t>
  </si>
  <si>
    <t>4Childcare on Non-Domestic PremisesYorkHow well the provision meets the needs of the children who attend</t>
  </si>
  <si>
    <t>4Childcare on Non-Domestic PremisesBarking and DagenhamOverall effectiveness: the quality and standards of the provision</t>
  </si>
  <si>
    <t>4Childcare on Non-Domestic PremisesBarnetOverall effectiveness: the quality and standards of the provision</t>
  </si>
  <si>
    <t>4Childcare on Non-Domestic PremisesBarnsleyOverall effectiveness: the quality and standards of the provision</t>
  </si>
  <si>
    <t>4Childcare on Non-Domestic PremisesBath and North East SomersetOverall effectiveness: the quality and standards of the provision</t>
  </si>
  <si>
    <t>4Childcare on Non-Domestic PremisesBedfordOverall effectiveness: the quality and standards of the provision</t>
  </si>
  <si>
    <t>4Childcare on Non-Domestic PremisesBexleyOverall effectiveness: the quality and standards of the provision</t>
  </si>
  <si>
    <t>4Childcare on Non-Domestic PremisesBirminghamOverall effectiveness: the quality and standards of the provision</t>
  </si>
  <si>
    <t>4Childcare on Non-Domestic PremisesBlackburn with DarwenOverall effectiveness: the quality and standards of the provision</t>
  </si>
  <si>
    <t>4Childcare on Non-Domestic PremisesBlackpoolOverall effectiveness: the quality and standards of the provision</t>
  </si>
  <si>
    <t>4Childcare on Non-Domestic PremisesBoltonOverall effectiveness: the quality and standards of the provision</t>
  </si>
  <si>
    <t>4Childcare on Non-Domestic PremisesBournemouthOverall effectiveness: the quality and standards of the provision</t>
  </si>
  <si>
    <t>4Childcare on Non-Domestic PremisesBracknell ForestOverall effectiveness: the quality and standards of the provision</t>
  </si>
  <si>
    <t>4Childcare on Non-Domestic PremisesBradfordOverall effectiveness: the quality and standards of the provision</t>
  </si>
  <si>
    <t>4Childcare on Non-Domestic PremisesBrentOverall effectiveness: the quality and standards of the provision</t>
  </si>
  <si>
    <t>4Childcare on Non-Domestic PremisesBrighton and HoveOverall effectiveness: the quality and standards of the provision</t>
  </si>
  <si>
    <t>4Childcare on Non-Domestic PremisesBristolOverall effectiveness: the quality and standards of the provision</t>
  </si>
  <si>
    <t>4Childcare on Non-Domestic PremisesBromleyOverall effectiveness: the quality and standards of the provision</t>
  </si>
  <si>
    <t>4Childcare on Non-Domestic PremisesBuckinghamshireOverall effectiveness: the quality and standards of the provision</t>
  </si>
  <si>
    <t>4Childcare on Non-Domestic PremisesBuryOverall effectiveness: the quality and standards of the provision</t>
  </si>
  <si>
    <t>4Childcare on Non-Domestic PremisesCalderdaleOverall effectiveness: the quality and standards of the provision</t>
  </si>
  <si>
    <t>4Childcare on Non-Domestic PremisesCambridgeshireOverall effectiveness: the quality and standards of the provision</t>
  </si>
  <si>
    <t>4Childcare on Non-Domestic PremisesCamdenOverall effectiveness: the quality and standards of the provision</t>
  </si>
  <si>
    <t>4Childcare on Non-Domestic PremisesCentral BedfordshireOverall effectiveness: the quality and standards of the provision</t>
  </si>
  <si>
    <t>4Childcare on Non-Domestic PremisesCheshire EastOverall effectiveness: the quality and standards of the provision</t>
  </si>
  <si>
    <t>4Childcare on Non-Domestic PremisesCheshire West and ChesterOverall effectiveness: the quality and standards of the provision</t>
  </si>
  <si>
    <t>4Childcare on Non-Domestic PremisesCornwallOverall effectiveness: the quality and standards of the provision</t>
  </si>
  <si>
    <t>4Childcare on Non-Domestic PremisesCoventryOverall effectiveness: the quality and standards of the provision</t>
  </si>
  <si>
    <t>4Childcare on Non-Domestic PremisesCroydonOverall effectiveness: the quality and standards of the provision</t>
  </si>
  <si>
    <t>4Childcare on Non-Domestic PremisesCumbriaOverall effectiveness: the quality and standards of the provision</t>
  </si>
  <si>
    <t>4Childcare on Non-Domestic PremisesDarlingtonOverall effectiveness: the quality and standards of the provision</t>
  </si>
  <si>
    <t>4Childcare on Non-Domestic PremisesDerbyOverall effectiveness: the quality and standards of the provision</t>
  </si>
  <si>
    <t>4Childcare on Non-Domestic PremisesDerbyshireOverall effectiveness: the quality and standards of the provision</t>
  </si>
  <si>
    <t>4Childcare on Non-Domestic PremisesDevonOverall effectiveness: the quality and standards of the provision</t>
  </si>
  <si>
    <t>4Childcare on Non-Domestic PremisesDoncasterOverall effectiveness: the quality and standards of the provision</t>
  </si>
  <si>
    <t>4Childcare on Non-Domestic PremisesDorsetOverall effectiveness: the quality and standards of the provision</t>
  </si>
  <si>
    <t>4Childcare on Non-Domestic PremisesDudleyOverall effectiveness: the quality and standards of the provision</t>
  </si>
  <si>
    <t>4Childcare on Non-Domestic PremisesDurhamOverall effectiveness: the quality and standards of the provision</t>
  </si>
  <si>
    <t>4Childcare on Non-Domestic PremisesEalingOverall effectiveness: the quality and standards of the provision</t>
  </si>
  <si>
    <t>4Childcare on Non-Domestic PremisesEast Riding of YorkshireOverall effectiveness: the quality and standards of the provision</t>
  </si>
  <si>
    <t>4Childcare on Non-Domestic PremisesEast SussexOverall effectiveness: the quality and standards of the provision</t>
  </si>
  <si>
    <t>4Childcare on Non-Domestic PremisesEnfieldOverall effectiveness: the quality and standards of the provision</t>
  </si>
  <si>
    <t>4Childcare on Non-Domestic PremisesEssexOverall effectiveness: the quality and standards of the provision</t>
  </si>
  <si>
    <t>4Childcare on Non-Domestic PremisesGatesheadOverall effectiveness: the quality and standards of the provision</t>
  </si>
  <si>
    <t>4Childcare on Non-Domestic PremisesGloucestershireOverall effectiveness: the quality and standards of the provision</t>
  </si>
  <si>
    <t>4Childcare on Non-Domestic PremisesGreenwichOverall effectiveness: the quality and standards of the provision</t>
  </si>
  <si>
    <t>4Childcare on Non-Domestic PremisesHackneyOverall effectiveness: the quality and standards of the provision</t>
  </si>
  <si>
    <t>4Childcare on Non-Domestic PremisesHaltonOverall effectiveness: the quality and standards of the provision</t>
  </si>
  <si>
    <t>4Childcare on Non-Domestic PremisesHammersmith and FulhamOverall effectiveness: the quality and standards of the provision</t>
  </si>
  <si>
    <t>4Childcare on Non-Domestic PremisesHampshireOverall effectiveness: the quality and standards of the provision</t>
  </si>
  <si>
    <t>4Childcare on Non-Domestic PremisesHaringeyOverall effectiveness: the quality and standards of the provision</t>
  </si>
  <si>
    <t>4Childcare on Non-Domestic PremisesHarrowOverall effectiveness: the quality and standards of the provision</t>
  </si>
  <si>
    <t>4Childcare on Non-Domestic PremisesHaveringOverall effectiveness: the quality and standards of the provision</t>
  </si>
  <si>
    <t>4Childcare on Non-Domestic PremisesHerefordshireOverall effectiveness: the quality and standards of the provision</t>
  </si>
  <si>
    <t>4Childcare on Non-Domestic PremisesHertfordshireOverall effectiveness: the quality and standards of the provision</t>
  </si>
  <si>
    <t>4Childcare on Non-Domestic PremisesHillingdonOverall effectiveness: the quality and standards of the provision</t>
  </si>
  <si>
    <t>4Childcare on Non-Domestic PremisesHounslowOverall effectiveness: the quality and standards of the provision</t>
  </si>
  <si>
    <t>4Childcare on Non-Domestic PremisesIsle of WightOverall effectiveness: the quality and standards of the provision</t>
  </si>
  <si>
    <t>4Childcare on Non-Domestic PremisesIslingtonOverall effectiveness: the quality and standards of the provision</t>
  </si>
  <si>
    <t>4Childcare on Non-Domestic PremisesKensington and ChelseaOverall effectiveness: the quality and standards of the provision</t>
  </si>
  <si>
    <t>4Childcare on Non-Domestic PremisesKentOverall effectiveness: the quality and standards of the provision</t>
  </si>
  <si>
    <t>4Childcare on Non-Domestic PremisesKingston upon HullOverall effectiveness: the quality and standards of the provision</t>
  </si>
  <si>
    <t>4Childcare on Non-Domestic PremisesKingston upon ThamesOverall effectiveness: the quality and standards of the provision</t>
  </si>
  <si>
    <t>4Childcare on Non-Domestic PremisesKirkleesOverall effectiveness: the quality and standards of the provision</t>
  </si>
  <si>
    <t>4Childcare on Non-Domestic PremisesKnowsleyOverall effectiveness: the quality and standards of the provision</t>
  </si>
  <si>
    <t>4Childcare on Non-Domestic PremisesLambethOverall effectiveness: the quality and standards of the provision</t>
  </si>
  <si>
    <t>4Childcare on Non-Domestic PremisesLancashireOverall effectiveness: the quality and standards of the provision</t>
  </si>
  <si>
    <t>4Childcare on Non-Domestic PremisesLeedsOverall effectiveness: the quality and standards of the provision</t>
  </si>
  <si>
    <t>4Childcare on Non-Domestic PremisesLeicesterOverall effectiveness: the quality and standards of the provision</t>
  </si>
  <si>
    <t>4Childcare on Non-Domestic PremisesLeicestershireOverall effectiveness: the quality and standards of the provision</t>
  </si>
  <si>
    <t>4Childcare on Non-Domestic PremisesLewishamOverall effectiveness: the quality and standards of the provision</t>
  </si>
  <si>
    <t>4Childcare on Non-Domestic PremisesLincolnshireOverall effectiveness: the quality and standards of the provision</t>
  </si>
  <si>
    <t>4Childcare on Non-Domestic PremisesLiverpoolOverall effectiveness: the quality and standards of the provision</t>
  </si>
  <si>
    <t>4Childcare on Non-Domestic PremisesLutonOverall effectiveness: the quality and standards of the provision</t>
  </si>
  <si>
    <t>4Childcare on Non-Domestic PremisesManchesterOverall effectiveness: the quality and standards of the provision</t>
  </si>
  <si>
    <t>4Childcare on Non-Domestic PremisesMedwayOverall effectiveness: the quality and standards of the provision</t>
  </si>
  <si>
    <t>4Childcare on Non-Domestic PremisesMertonOverall effectiveness: the quality and standards of the provision</t>
  </si>
  <si>
    <t>4Childcare on Non-Domestic PremisesMiddlesbroughOverall effectiveness: the quality and standards of the provision</t>
  </si>
  <si>
    <t>4Childcare on Non-Domestic PremisesMilton KeynesOverall effectiveness: the quality and standards of the provision</t>
  </si>
  <si>
    <t>4Childcare on Non-Domestic PremisesNewcastle upon TyneOverall effectiveness: the quality and standards of the provision</t>
  </si>
  <si>
    <t>4Childcare on Non-Domestic PremisesNewhamOverall effectiveness: the quality and standards of the provision</t>
  </si>
  <si>
    <t>4Childcare on Non-Domestic PremisesNorfolkOverall effectiveness: the quality and standards of the provision</t>
  </si>
  <si>
    <t>4Childcare on Non-Domestic PremisesNorth East LincolnshireOverall effectiveness: the quality and standards of the provision</t>
  </si>
  <si>
    <t>4Childcare on Non-Domestic PremisesNorth LincolnshireOverall effectiveness: the quality and standards of the provision</t>
  </si>
  <si>
    <t>4Childcare on Non-Domestic PremisesNorth SomersetOverall effectiveness: the quality and standards of the provision</t>
  </si>
  <si>
    <t>4Childcare on Non-Domestic PremisesNorth TynesideOverall effectiveness: the quality and standards of the provision</t>
  </si>
  <si>
    <t>4Childcare on Non-Domestic PremisesNorth YorkshireOverall effectiveness: the quality and standards of the provision</t>
  </si>
  <si>
    <t>4Childcare on Non-Domestic PremisesNorthamptonshireOverall effectiveness: the quality and standards of the provision</t>
  </si>
  <si>
    <t>4Childcare on Non-Domestic PremisesNorthumberlandOverall effectiveness: the quality and standards of the provision</t>
  </si>
  <si>
    <t>4Childcare on Non-Domestic PremisesNottinghamOverall effectiveness: the quality and standards of the provision</t>
  </si>
  <si>
    <t>4Childcare on Non-Domestic PremisesNottinghamshireOverall effectiveness: the quality and standards of the provision</t>
  </si>
  <si>
    <t>4Childcare on Non-Domestic PremisesOldhamOverall effectiveness: the quality and standards of the provision</t>
  </si>
  <si>
    <t>4Childcare on Non-Domestic PremisesOxfordshireOverall effectiveness: the quality and standards of the provision</t>
  </si>
  <si>
    <t>4Childcare on Non-Domestic PremisesPeterboroughOverall effectiveness: the quality and standards of the provision</t>
  </si>
  <si>
    <t>4Childcare on Non-Domestic PremisesPlymouthOverall effectiveness: the quality and standards of the provision</t>
  </si>
  <si>
    <t>4Childcare on Non-Domestic PremisesPooleOverall effectiveness: the quality and standards of the provision</t>
  </si>
  <si>
    <t>4Childcare on Non-Domestic PremisesPortsmouthOverall effectiveness: the quality and standards of the provision</t>
  </si>
  <si>
    <t>4Childcare on Non-Domestic PremisesReadingOverall effectiveness: the quality and standards of the provision</t>
  </si>
  <si>
    <t>4Childcare on Non-Domestic PremisesRedbridgeOverall effectiveness: the quality and standards of the provision</t>
  </si>
  <si>
    <t>4Childcare on Non-Domestic PremisesRichmond upon ThamesOverall effectiveness: the quality and standards of the provision</t>
  </si>
  <si>
    <t>4Childcare on Non-Domestic PremisesRochdaleOverall effectiveness: the quality and standards of the provision</t>
  </si>
  <si>
    <t>4Childcare on Non-Domestic PremisesRotherhamOverall effectiveness: the quality and standards of the provision</t>
  </si>
  <si>
    <t>4Childcare on Non-Domestic PremisesSalfordOverall effectiveness: the quality and standards of the provision</t>
  </si>
  <si>
    <t>4Childcare on Non-Domestic PremisesSandwellOverall effectiveness: the quality and standards of the provision</t>
  </si>
  <si>
    <t>4Childcare on Non-Domestic PremisesSeftonOverall effectiveness: the quality and standards of the provision</t>
  </si>
  <si>
    <t>4Childcare on Non-Domestic PremisesSheffieldOverall effectiveness: the quality and standards of the provision</t>
  </si>
  <si>
    <t>4Childcare on Non-Domestic PremisesShropshireOverall effectiveness: the quality and standards of the provision</t>
  </si>
  <si>
    <t>4Childcare on Non-Domestic PremisesSloughOverall effectiveness: the quality and standards of the provision</t>
  </si>
  <si>
    <t>4Childcare on Non-Domestic PremisesSolihullOverall effectiveness: the quality and standards of the provision</t>
  </si>
  <si>
    <t>4Childcare on Non-Domestic PremisesSomersetOverall effectiveness: the quality and standards of the provision</t>
  </si>
  <si>
    <t>4Childcare on Non-Domestic PremisesSouth GloucestershireOverall effectiveness: the quality and standards of the provision</t>
  </si>
  <si>
    <t>4Childcare on Non-Domestic PremisesSouth TynesideOverall effectiveness: the quality and standards of the provision</t>
  </si>
  <si>
    <t>4Childcare on Non-Domestic PremisesSouthamptonOverall effectiveness: the quality and standards of the provision</t>
  </si>
  <si>
    <t>4Childcare on Non-Domestic PremisesSouthend on SeaOverall effectiveness: the quality and standards of the provision</t>
  </si>
  <si>
    <t>4Childcare on Non-Domestic PremisesSouthwarkOverall effectiveness: the quality and standards of the provision</t>
  </si>
  <si>
    <t>4Childcare on Non-Domestic PremisesSt HelensOverall effectiveness: the quality and standards of the provision</t>
  </si>
  <si>
    <t>4Childcare on Non-Domestic PremisesStaffordshireOverall effectiveness: the quality and standards of the provision</t>
  </si>
  <si>
    <t>4Childcare on Non-Domestic PremisesStockportOverall effectiveness: the quality and standards of the provision</t>
  </si>
  <si>
    <t>4Childcare on Non-Domestic PremisesStoke-on-TrentOverall effectiveness: the quality and standards of the provision</t>
  </si>
  <si>
    <t>4Childcare on Non-Domestic PremisesSuffolkOverall effectiveness: the quality and standards of the provision</t>
  </si>
  <si>
    <t>4Childcare on Non-Domestic PremisesSunderlandOverall effectiveness: the quality and standards of the provision</t>
  </si>
  <si>
    <t>4Childcare on Non-Domestic PremisesSurreyOverall effectiveness: the quality and standards of the provision</t>
  </si>
  <si>
    <t>4Childcare on Non-Domestic PremisesSuttonOverall effectiveness: the quality and standards of the provision</t>
  </si>
  <si>
    <t>4Childcare on Non-Domestic PremisesSwindonOverall effectiveness: the quality and standards of the provision</t>
  </si>
  <si>
    <t>4Childcare on Non-Domestic PremisesTamesideOverall effectiveness: the quality and standards of the provision</t>
  </si>
  <si>
    <t>4Childcare on Non-Domestic PremisesTelford and WrekinOverall effectiveness: the quality and standards of the provision</t>
  </si>
  <si>
    <t>4Childcare on Non-Domestic PremisesThurrockOverall effectiveness: the quality and standards of the provision</t>
  </si>
  <si>
    <t>4Childcare on Non-Domestic PremisesTorbayOverall effectiveness: the quality and standards of the provision</t>
  </si>
  <si>
    <t>4Childcare on Non-Domestic PremisesTower HamletsOverall effectiveness: the quality and standards of the provision</t>
  </si>
  <si>
    <t>4Childcare on Non-Domestic PremisesTraffordOverall effectiveness: the quality and standards of the provision</t>
  </si>
  <si>
    <t>4Childcare on Non-Domestic PremisesWakefieldOverall effectiveness: the quality and standards of the provision</t>
  </si>
  <si>
    <t>4Childcare on Non-Domestic PremisesWalsallOverall effectiveness: the quality and standards of the provision</t>
  </si>
  <si>
    <t>4Childcare on Non-Domestic PremisesWaltham ForestOverall effectiveness: the quality and standards of the provision</t>
  </si>
  <si>
    <t>4Childcare on Non-Domestic PremisesWandsworthOverall effectiveness: the quality and standards of the provision</t>
  </si>
  <si>
    <t>4Childcare on Non-Domestic PremisesWarringtonOverall effectiveness: the quality and standards of the provision</t>
  </si>
  <si>
    <t>4Childcare on Non-Domestic PremisesWarwickshireOverall effectiveness: the quality and standards of the provision</t>
  </si>
  <si>
    <t>4Childcare on Non-Domestic PremisesWest BerkshireOverall effectiveness: the quality and standards of the provision</t>
  </si>
  <si>
    <t>4Childcare on Non-Domestic PremisesWest SussexOverall effectiveness: the quality and standards of the provision</t>
  </si>
  <si>
    <t>4Childcare on Non-Domestic PremisesWestminsterOverall effectiveness: the quality and standards of the provision</t>
  </si>
  <si>
    <t>4Childcare on Non-Domestic PremisesWiganOverall effectiveness: the quality and standards of the provision</t>
  </si>
  <si>
    <t>4Childcare on Non-Domestic PremisesWiltshireOverall effectiveness: the quality and standards of the provision</t>
  </si>
  <si>
    <t>4Childcare on Non-Domestic PremisesWindsor and MaidenheadOverall effectiveness: the quality and standards of the provision</t>
  </si>
  <si>
    <t>4Childcare on Non-Domestic PremisesWirralOverall effectiveness: the quality and standards of the provision</t>
  </si>
  <si>
    <t>4Childcare on Non-Domestic PremisesWokinghamOverall effectiveness: the quality and standards of the provision</t>
  </si>
  <si>
    <t>4Childcare on Non-Domestic PremisesWolverhamptonOverall effectiveness: the quality and standards of the provision</t>
  </si>
  <si>
    <t>4Childcare on Non-Domestic PremisesWorcestershireOverall effectiveness: the quality and standards of the provision</t>
  </si>
  <si>
    <t>4Childcare on Non-Domestic PremisesYorkOverall effectiveness: the quality and standards of the provision</t>
  </si>
  <si>
    <t>4Childcare on Non-Domestic PremisesBarking and DagenhamThe contribution of the provision to the wellbeing of children</t>
  </si>
  <si>
    <t>4Childcare on Non-Domestic PremisesBarnetThe contribution of the provision to the wellbeing of children</t>
  </si>
  <si>
    <t>4Childcare on Non-Domestic PremisesBarnsleyThe contribution of the provision to the wellbeing of children</t>
  </si>
  <si>
    <t>4Childcare on Non-Domestic PremisesBath and North East SomersetThe contribution of the provision to the wellbeing of children</t>
  </si>
  <si>
    <t>4Childcare on Non-Domestic PremisesBedfordThe contribution of the provision to the wellbeing of children</t>
  </si>
  <si>
    <t>4Childcare on Non-Domestic PremisesBexleyThe contribution of the provision to the wellbeing of children</t>
  </si>
  <si>
    <t>4Childcare on Non-Domestic PremisesBirminghamThe contribution of the provision to the wellbeing of children</t>
  </si>
  <si>
    <t>4Childcare on Non-Domestic PremisesBlackburn with DarwenThe contribution of the provision to the wellbeing of children</t>
  </si>
  <si>
    <t>4Childcare on Non-Domestic PremisesBlackpoolThe contribution of the provision to the wellbeing of children</t>
  </si>
  <si>
    <t>4Childcare on Non-Domestic PremisesBoltonThe contribution of the provision to the wellbeing of children</t>
  </si>
  <si>
    <t>4Childcare on Non-Domestic PremisesBournemouthThe contribution of the provision to the wellbeing of children</t>
  </si>
  <si>
    <t>4Childcare on Non-Domestic PremisesBracknell ForestThe contribution of the provision to the wellbeing of children</t>
  </si>
  <si>
    <t>4Childcare on Non-Domestic PremisesBradfordThe contribution of the provision to the wellbeing of children</t>
  </si>
  <si>
    <t>4Childcare on Non-Domestic PremisesBrentThe contribution of the provision to the wellbeing of children</t>
  </si>
  <si>
    <t>4Childcare on Non-Domestic PremisesBrighton and HoveThe contribution of the provision to the wellbeing of children</t>
  </si>
  <si>
    <t>4Childcare on Non-Domestic PremisesBristolThe contribution of the provision to the wellbeing of children</t>
  </si>
  <si>
    <t>4Childcare on Non-Domestic PremisesBromleyThe contribution of the provision to the wellbeing of children</t>
  </si>
  <si>
    <t>4Childcare on Non-Domestic PremisesBuckinghamshireThe contribution of the provision to the wellbeing of children</t>
  </si>
  <si>
    <t>4Childcare on Non-Domestic PremisesBuryThe contribution of the provision to the wellbeing of children</t>
  </si>
  <si>
    <t>4Childcare on Non-Domestic PremisesCalderdaleThe contribution of the provision to the wellbeing of children</t>
  </si>
  <si>
    <t>4Childcare on Non-Domestic PremisesCambridgeshireThe contribution of the provision to the wellbeing of children</t>
  </si>
  <si>
    <t>4Childcare on Non-Domestic PremisesCamdenThe contribution of the provision to the wellbeing of children</t>
  </si>
  <si>
    <t>4Childcare on Non-Domestic PremisesCentral BedfordshireThe contribution of the provision to the wellbeing of children</t>
  </si>
  <si>
    <t>4Childcare on Non-Domestic PremisesCheshire EastThe contribution of the provision to the wellbeing of children</t>
  </si>
  <si>
    <t>4Childcare on Non-Domestic PremisesCheshire West and ChesterThe contribution of the provision to the wellbeing of children</t>
  </si>
  <si>
    <t>4Childcare on Non-Domestic PremisesCornwallThe contribution of the provision to the wellbeing of children</t>
  </si>
  <si>
    <t>4Childcare on Non-Domestic PremisesCoventryThe contribution of the provision to the wellbeing of children</t>
  </si>
  <si>
    <t>4Childcare on Non-Domestic PremisesCroydonThe contribution of the provision to the wellbeing of children</t>
  </si>
  <si>
    <t>4Childcare on Non-Domestic PremisesCumbriaThe contribution of the provision to the wellbeing of children</t>
  </si>
  <si>
    <t>4Childcare on Non-Domestic PremisesDarlingtonThe contribution of the provision to the wellbeing of children</t>
  </si>
  <si>
    <t>4Childcare on Non-Domestic PremisesDerbyThe contribution of the provision to the wellbeing of children</t>
  </si>
  <si>
    <t>4Childcare on Non-Domestic PremisesDerbyshireThe contribution of the provision to the wellbeing of children</t>
  </si>
  <si>
    <t>4Childcare on Non-Domestic PremisesDevonThe contribution of the provision to the wellbeing of children</t>
  </si>
  <si>
    <t>4Childcare on Non-Domestic PremisesDoncasterThe contribution of the provision to the wellbeing of children</t>
  </si>
  <si>
    <t>4Childcare on Non-Domestic PremisesDorsetThe contribution of the provision to the wellbeing of children</t>
  </si>
  <si>
    <t>4Childcare on Non-Domestic PremisesDudleyThe contribution of the provision to the wellbeing of children</t>
  </si>
  <si>
    <t>4Childcare on Non-Domestic PremisesDurhamThe contribution of the provision to the wellbeing of children</t>
  </si>
  <si>
    <t>4Childcare on Non-Domestic PremisesEalingThe contribution of the provision to the wellbeing of children</t>
  </si>
  <si>
    <t>4Childcare on Non-Domestic PremisesEast Riding of YorkshireThe contribution of the provision to the wellbeing of children</t>
  </si>
  <si>
    <t>4Childcare on Non-Domestic PremisesEast SussexThe contribution of the provision to the wellbeing of children</t>
  </si>
  <si>
    <t>4Childcare on Non-Domestic PremisesEnfieldThe contribution of the provision to the wellbeing of children</t>
  </si>
  <si>
    <t>4Childcare on Non-Domestic PremisesEssexThe contribution of the provision to the wellbeing of children</t>
  </si>
  <si>
    <t>4Childcare on Non-Domestic PremisesGatesheadThe contribution of the provision to the wellbeing of children</t>
  </si>
  <si>
    <t>4Childcare on Non-Domestic PremisesGloucestershireThe contribution of the provision to the wellbeing of children</t>
  </si>
  <si>
    <t>4Childcare on Non-Domestic PremisesGreenwichThe contribution of the provision to the wellbeing of children</t>
  </si>
  <si>
    <t>4Childcare on Non-Domestic PremisesHackneyThe contribution of the provision to the wellbeing of children</t>
  </si>
  <si>
    <t>4Childcare on Non-Domestic PremisesHaltonThe contribution of the provision to the wellbeing of children</t>
  </si>
  <si>
    <t>4Childcare on Non-Domestic PremisesHammersmith and FulhamThe contribution of the provision to the wellbeing of children</t>
  </si>
  <si>
    <t>4Childcare on Non-Domestic PremisesHampshireThe contribution of the provision to the wellbeing of children</t>
  </si>
  <si>
    <t>4Childcare on Non-Domestic PremisesHaringeyThe contribution of the provision to the wellbeing of children</t>
  </si>
  <si>
    <t>4Childcare on Non-Domestic PremisesHarrowThe contribution of the provision to the wellbeing of children</t>
  </si>
  <si>
    <t>4Childcare on Non-Domestic PremisesHaveringThe contribution of the provision to the wellbeing of children</t>
  </si>
  <si>
    <t>4Childcare on Non-Domestic PremisesHerefordshireThe contribution of the provision to the wellbeing of children</t>
  </si>
  <si>
    <t>4Childcare on Non-Domestic PremisesHertfordshireThe contribution of the provision to the wellbeing of children</t>
  </si>
  <si>
    <t>4Childcare on Non-Domestic PremisesHillingdonThe contribution of the provision to the wellbeing of children</t>
  </si>
  <si>
    <t>4Childcare on Non-Domestic PremisesHounslowThe contribution of the provision to the wellbeing of children</t>
  </si>
  <si>
    <t>4Childcare on Non-Domestic PremisesIsle of WightThe contribution of the provision to the wellbeing of children</t>
  </si>
  <si>
    <t>4Childcare on Non-Domestic PremisesIslingtonThe contribution of the provision to the wellbeing of children</t>
  </si>
  <si>
    <t>4Childcare on Non-Domestic PremisesKensington and ChelseaThe contribution of the provision to the wellbeing of children</t>
  </si>
  <si>
    <t>4Childcare on Non-Domestic PremisesKentThe contribution of the provision to the wellbeing of children</t>
  </si>
  <si>
    <t>4Childcare on Non-Domestic PremisesKingston upon HullThe contribution of the provision to the wellbeing of children</t>
  </si>
  <si>
    <t>4Childcare on Non-Domestic PremisesKingston upon ThamesThe contribution of the provision to the wellbeing of children</t>
  </si>
  <si>
    <t>4Childcare on Non-Domestic PremisesKirkleesThe contribution of the provision to the wellbeing of children</t>
  </si>
  <si>
    <t>4Childcare on Non-Domestic PremisesKnowsleyThe contribution of the provision to the wellbeing of children</t>
  </si>
  <si>
    <t>4Childcare on Non-Domestic PremisesLambethThe contribution of the provision to the wellbeing of children</t>
  </si>
  <si>
    <t>4Childcare on Non-Domestic PremisesLancashireThe contribution of the provision to the wellbeing of children</t>
  </si>
  <si>
    <t>4Childcare on Non-Domestic PremisesLeedsThe contribution of the provision to the wellbeing of children</t>
  </si>
  <si>
    <t>4Childcare on Non-Domestic PremisesLeicesterThe contribution of the provision to the wellbeing of children</t>
  </si>
  <si>
    <t>4Childcare on Non-Domestic PremisesLeicestershireThe contribution of the provision to the wellbeing of children</t>
  </si>
  <si>
    <t>4Childcare on Non-Domestic PremisesLewishamThe contribution of the provision to the wellbeing of children</t>
  </si>
  <si>
    <t>4Childcare on Non-Domestic PremisesLincolnshireThe contribution of the provision to the wellbeing of children</t>
  </si>
  <si>
    <t>4Childcare on Non-Domestic PremisesLiverpoolThe contribution of the provision to the wellbeing of children</t>
  </si>
  <si>
    <t>4Childcare on Non-Domestic PremisesLutonThe contribution of the provision to the wellbeing of children</t>
  </si>
  <si>
    <t>4Childcare on Non-Domestic PremisesManchesterThe contribution of the provision to the wellbeing of children</t>
  </si>
  <si>
    <t>4Childcare on Non-Domestic PremisesMedwayThe contribution of the provision to the wellbeing of children</t>
  </si>
  <si>
    <t>4Childcare on Non-Domestic PremisesMertonThe contribution of the provision to the wellbeing of children</t>
  </si>
  <si>
    <t>4Childcare on Non-Domestic PremisesMiddlesbroughThe contribution of the provision to the wellbeing of children</t>
  </si>
  <si>
    <t>4Childcare on Non-Domestic PremisesMilton KeynesThe contribution of the provision to the wellbeing of children</t>
  </si>
  <si>
    <t>4Childcare on Non-Domestic PremisesNewcastle upon TyneThe contribution of the provision to the wellbeing of children</t>
  </si>
  <si>
    <t>4Childcare on Non-Domestic PremisesNewhamThe contribution of the provision to the wellbeing of children</t>
  </si>
  <si>
    <t>4Childcare on Non-Domestic PremisesNorfolkThe contribution of the provision to the wellbeing of children</t>
  </si>
  <si>
    <t>4Childcare on Non-Domestic PremisesNorth East LincolnshireThe contribution of the provision to the wellbeing of children</t>
  </si>
  <si>
    <t>4Childcare on Non-Domestic PremisesNorth LincolnshireThe contribution of the provision to the wellbeing of children</t>
  </si>
  <si>
    <t>4Childcare on Non-Domestic PremisesNorth SomersetThe contribution of the provision to the wellbeing of children</t>
  </si>
  <si>
    <t>4Childcare on Non-Domestic PremisesNorth TynesideThe contribution of the provision to the wellbeing of children</t>
  </si>
  <si>
    <t>4Childcare on Non-Domestic PremisesNorth YorkshireThe contribution of the provision to the wellbeing of children</t>
  </si>
  <si>
    <t>4Childcare on Non-Domestic PremisesNorthamptonshireThe contribution of the provision to the wellbeing of children</t>
  </si>
  <si>
    <t>4Childcare on Non-Domestic PremisesNorthumberlandThe contribution of the provision to the wellbeing of children</t>
  </si>
  <si>
    <t>4Childcare on Non-Domestic PremisesNottinghamThe contribution of the provision to the wellbeing of children</t>
  </si>
  <si>
    <t>4Childcare on Non-Domestic PremisesNottinghamshireThe contribution of the provision to the wellbeing of children</t>
  </si>
  <si>
    <t>4Childcare on Non-Domestic PremisesOldhamThe contribution of the provision to the wellbeing of children</t>
  </si>
  <si>
    <t>4Childcare on Non-Domestic PremisesOxfordshireThe contribution of the provision to the wellbeing of children</t>
  </si>
  <si>
    <t>4Childcare on Non-Domestic PremisesPeterboroughThe contribution of the provision to the wellbeing of children</t>
  </si>
  <si>
    <t>4Childcare on Non-Domestic PremisesPlymouthThe contribution of the provision to the wellbeing of children</t>
  </si>
  <si>
    <t>4Childcare on Non-Domestic PremisesPooleThe contribution of the provision to the wellbeing of children</t>
  </si>
  <si>
    <t>4Childcare on Non-Domestic PremisesPortsmouthThe contribution of the provision to the wellbeing of children</t>
  </si>
  <si>
    <t>4Childcare on Non-Domestic PremisesReadingThe contribution of the provision to the wellbeing of children</t>
  </si>
  <si>
    <t>4Childcare on Non-Domestic PremisesRedbridgeThe contribution of the provision to the wellbeing of children</t>
  </si>
  <si>
    <t>4Childcare on Non-Domestic PremisesRichmond upon ThamesThe contribution of the provision to the wellbeing of children</t>
  </si>
  <si>
    <t>4Childcare on Non-Domestic PremisesRochdaleThe contribution of the provision to the wellbeing of children</t>
  </si>
  <si>
    <t>4Childcare on Non-Domestic PremisesRotherhamThe contribution of the provision to the wellbeing of children</t>
  </si>
  <si>
    <t>4Childcare on Non-Domestic PremisesSalfordThe contribution of the provision to the wellbeing of children</t>
  </si>
  <si>
    <t>4Childcare on Non-Domestic PremisesSandwellThe contribution of the provision to the wellbeing of children</t>
  </si>
  <si>
    <t>4Childcare on Non-Domestic PremisesSeftonThe contribution of the provision to the wellbeing of children</t>
  </si>
  <si>
    <t>4Childcare on Non-Domestic PremisesSheffieldThe contribution of the provision to the wellbeing of children</t>
  </si>
  <si>
    <t>4Childcare on Non-Domestic PremisesShropshireThe contribution of the provision to the wellbeing of children</t>
  </si>
  <si>
    <t>4Childcare on Non-Domestic PremisesSloughThe contribution of the provision to the wellbeing of children</t>
  </si>
  <si>
    <t>4Childcare on Non-Domestic PremisesSolihullThe contribution of the provision to the wellbeing of children</t>
  </si>
  <si>
    <t>4Childcare on Non-Domestic PremisesSomersetThe contribution of the provision to the wellbeing of children</t>
  </si>
  <si>
    <t>4Childcare on Non-Domestic PremisesSouth GloucestershireThe contribution of the provision to the wellbeing of children</t>
  </si>
  <si>
    <t>4Childcare on Non-Domestic PremisesSouth TynesideThe contribution of the provision to the wellbeing of children</t>
  </si>
  <si>
    <t>4Childcare on Non-Domestic PremisesSouthamptonThe contribution of the provision to the wellbeing of children</t>
  </si>
  <si>
    <t>4Childcare on Non-Domestic PremisesSouthend on SeaThe contribution of the provision to the wellbeing of children</t>
  </si>
  <si>
    <t>4Childcare on Non-Domestic PremisesSouthwarkThe contribution of the provision to the wellbeing of children</t>
  </si>
  <si>
    <t>4Childcare on Non-Domestic PremisesSt HelensThe contribution of the provision to the wellbeing of children</t>
  </si>
  <si>
    <t>4Childcare on Non-Domestic PremisesStaffordshireThe contribution of the provision to the wellbeing of children</t>
  </si>
  <si>
    <t>4Childcare on Non-Domestic PremisesStockportThe contribution of the provision to the wellbeing of children</t>
  </si>
  <si>
    <t>4Childcare on Non-Domestic PremisesStoke-on-TrentThe contribution of the provision to the wellbeing of children</t>
  </si>
  <si>
    <t>4Childcare on Non-Domestic PremisesSuffolkThe contribution of the provision to the wellbeing of children</t>
  </si>
  <si>
    <t>4Childcare on Non-Domestic PremisesSunderlandThe contribution of the provision to the wellbeing of children</t>
  </si>
  <si>
    <t>4Childcare on Non-Domestic PremisesSurreyThe contribution of the provision to the wellbeing of children</t>
  </si>
  <si>
    <t>4Childcare on Non-Domestic PremisesSuttonThe contribution of the provision to the wellbeing of children</t>
  </si>
  <si>
    <t>4Childcare on Non-Domestic PremisesSwindonThe contribution of the provision to the wellbeing of children</t>
  </si>
  <si>
    <t>4Childcare on Non-Domestic PremisesTamesideThe contribution of the provision to the wellbeing of children</t>
  </si>
  <si>
    <t>4Childcare on Non-Domestic PremisesTelford and WrekinThe contribution of the provision to the wellbeing of children</t>
  </si>
  <si>
    <t>4Childcare on Non-Domestic PremisesThurrockThe contribution of the provision to the wellbeing of children</t>
  </si>
  <si>
    <t>4Childcare on Non-Domestic PremisesTorbayThe contribution of the provision to the wellbeing of children</t>
  </si>
  <si>
    <t>4Childcare on Non-Domestic PremisesTower HamletsThe contribution of the provision to the wellbeing of children</t>
  </si>
  <si>
    <t>4Childcare on Non-Domestic PremisesTraffordThe contribution of the provision to the wellbeing of children</t>
  </si>
  <si>
    <t>4Childcare on Non-Domestic PremisesWakefieldThe contribution of the provision to the wellbeing of children</t>
  </si>
  <si>
    <t>4Childcare on Non-Domestic PremisesWalsallThe contribution of the provision to the wellbeing of children</t>
  </si>
  <si>
    <t>4Childcare on Non-Domestic PremisesWaltham ForestThe contribution of the provision to the wellbeing of children</t>
  </si>
  <si>
    <t>4Childcare on Non-Domestic PremisesWandsworthThe contribution of the provision to the wellbeing of children</t>
  </si>
  <si>
    <t>4Childcare on Non-Domestic PremisesWarringtonThe contribution of the provision to the wellbeing of children</t>
  </si>
  <si>
    <t>4Childcare on Non-Domestic PremisesWarwickshireThe contribution of the provision to the wellbeing of children</t>
  </si>
  <si>
    <t>4Childcare on Non-Domestic PremisesWest BerkshireThe contribution of the provision to the wellbeing of children</t>
  </si>
  <si>
    <t>4Childcare on Non-Domestic PremisesWest SussexThe contribution of the provision to the wellbeing of children</t>
  </si>
  <si>
    <t>4Childcare on Non-Domestic PremisesWestminsterThe contribution of the provision to the wellbeing of children</t>
  </si>
  <si>
    <t>4Childcare on Non-Domestic PremisesWiganThe contribution of the provision to the wellbeing of children</t>
  </si>
  <si>
    <t>4Childcare on Non-Domestic PremisesWiltshireThe contribution of the provision to the wellbeing of children</t>
  </si>
  <si>
    <t>4Childcare on Non-Domestic PremisesWindsor and MaidenheadThe contribution of the provision to the wellbeing of children</t>
  </si>
  <si>
    <t>4Childcare on Non-Domestic PremisesWirralThe contribution of the provision to the wellbeing of children</t>
  </si>
  <si>
    <t>4Childcare on Non-Domestic PremisesWokinghamThe contribution of the provision to the wellbeing of children</t>
  </si>
  <si>
    <t>4Childcare on Non-Domestic PremisesWolverhamptonThe contribution of the provision to the wellbeing of children</t>
  </si>
  <si>
    <t>4Childcare on Non-Domestic PremisesWorcestershireThe contribution of the provision to the wellbeing of children</t>
  </si>
  <si>
    <t>4Childcare on Non-Domestic PremisesYorkThe contribution of the provision to the wellbeing of children</t>
  </si>
  <si>
    <t>4Childcare on Non-Domestic PremisesBarking and DagenhamThe quality of leadership and management</t>
  </si>
  <si>
    <t>4Childcare on Non-Domestic PremisesBarnetThe quality of leadership and management</t>
  </si>
  <si>
    <t>4Childcare on Non-Domestic PremisesBarnsleyThe quality of leadership and management</t>
  </si>
  <si>
    <t>4Childcare on Non-Domestic PremisesBath and North East SomersetThe quality of leadership and management</t>
  </si>
  <si>
    <t>4Childcare on Non-Domestic PremisesBedfordThe quality of leadership and management</t>
  </si>
  <si>
    <t>4Childcare on Non-Domestic PremisesBexleyThe quality of leadership and management</t>
  </si>
  <si>
    <t>4Childcare on Non-Domestic PremisesBirminghamThe quality of leadership and management</t>
  </si>
  <si>
    <t>4Childcare on Non-Domestic PremisesBlackburn with DarwenThe quality of leadership and management</t>
  </si>
  <si>
    <t>4Childcare on Non-Domestic PremisesBlackpoolThe quality of leadership and management</t>
  </si>
  <si>
    <t>4Childcare on Non-Domestic PremisesBoltonThe quality of leadership and management</t>
  </si>
  <si>
    <t>4Childcare on Non-Domestic PremisesBournemouthThe quality of leadership and management</t>
  </si>
  <si>
    <t>4Childcare on Non-Domestic PremisesBracknell ForestThe quality of leadership and management</t>
  </si>
  <si>
    <t>4Childcare on Non-Domestic PremisesBradfordThe quality of leadership and management</t>
  </si>
  <si>
    <t>4Childcare on Non-Domestic PremisesBrentThe quality of leadership and management</t>
  </si>
  <si>
    <t>4Childcare on Non-Domestic PremisesBrighton and HoveThe quality of leadership and management</t>
  </si>
  <si>
    <t>4Childcare on Non-Domestic PremisesBristolThe quality of leadership and management</t>
  </si>
  <si>
    <t>4Childcare on Non-Domestic PremisesBromleyThe quality of leadership and management</t>
  </si>
  <si>
    <t>4Childcare on Non-Domestic PremisesBuckinghamshireThe quality of leadership and management</t>
  </si>
  <si>
    <t>4Childcare on Non-Domestic PremisesBuryThe quality of leadership and management</t>
  </si>
  <si>
    <t>4Childcare on Non-Domestic PremisesCalderdaleThe quality of leadership and management</t>
  </si>
  <si>
    <t>4Childcare on Non-Domestic PremisesCambridgeshireThe quality of leadership and management</t>
  </si>
  <si>
    <t>4Childcare on Non-Domestic PremisesCamdenThe quality of leadership and management</t>
  </si>
  <si>
    <t>4Childcare on Non-Domestic PremisesCentral BedfordshireThe quality of leadership and management</t>
  </si>
  <si>
    <t>4Childcare on Non-Domestic PremisesCheshire EastThe quality of leadership and management</t>
  </si>
  <si>
    <t>4Childcare on Non-Domestic PremisesCheshire West and ChesterThe quality of leadership and management</t>
  </si>
  <si>
    <t>4Childcare on Non-Domestic PremisesCornwallThe quality of leadership and management</t>
  </si>
  <si>
    <t>4Childcare on Non-Domestic PremisesCoventryThe quality of leadership and management</t>
  </si>
  <si>
    <t>4Childcare on Non-Domestic PremisesCroydonThe quality of leadership and management</t>
  </si>
  <si>
    <t>4Childcare on Non-Domestic PremisesCumbriaThe quality of leadership and management</t>
  </si>
  <si>
    <t>4Childcare on Non-Domestic PremisesDarlingtonThe quality of leadership and management</t>
  </si>
  <si>
    <t>4Childcare on Non-Domestic PremisesDerbyThe quality of leadership and management</t>
  </si>
  <si>
    <t>4Childcare on Non-Domestic PremisesDerbyshireThe quality of leadership and management</t>
  </si>
  <si>
    <t>4Childcare on Non-Domestic PremisesDevonThe quality of leadership and management</t>
  </si>
  <si>
    <t>4Childcare on Non-Domestic PremisesDoncasterThe quality of leadership and management</t>
  </si>
  <si>
    <t>4Childcare on Non-Domestic PremisesDorsetThe quality of leadership and management</t>
  </si>
  <si>
    <t>4Childcare on Non-Domestic PremisesDudleyThe quality of leadership and management</t>
  </si>
  <si>
    <t>4Childcare on Non-Domestic PremisesDurhamThe quality of leadership and management</t>
  </si>
  <si>
    <t>4Childcare on Non-Domestic PremisesEalingThe quality of leadership and management</t>
  </si>
  <si>
    <t>4Childcare on Non-Domestic PremisesEast Riding of YorkshireThe quality of leadership and management</t>
  </si>
  <si>
    <t>4Childcare on Non-Domestic PremisesEast SussexThe quality of leadership and management</t>
  </si>
  <si>
    <t>4Childcare on Non-Domestic PremisesEnfieldThe quality of leadership and management</t>
  </si>
  <si>
    <t>4Childcare on Non-Domestic PremisesEssexThe quality of leadership and management</t>
  </si>
  <si>
    <t>4Childcare on Non-Domestic PremisesGatesheadThe quality of leadership and management</t>
  </si>
  <si>
    <t>4Childcare on Non-Domestic PremisesGloucestershireThe quality of leadership and management</t>
  </si>
  <si>
    <t>4Childcare on Non-Domestic PremisesGreenwichThe quality of leadership and management</t>
  </si>
  <si>
    <t>4Childcare on Non-Domestic PremisesHackneyThe quality of leadership and management</t>
  </si>
  <si>
    <t>4Childcare on Non-Domestic PremisesHaltonThe quality of leadership and management</t>
  </si>
  <si>
    <t>4Childcare on Non-Domestic PremisesHammersmith and FulhamThe quality of leadership and management</t>
  </si>
  <si>
    <t>4Childcare on Non-Domestic PremisesHampshireThe quality of leadership and management</t>
  </si>
  <si>
    <t>4Childcare on Non-Domestic PremisesHaringeyThe quality of leadership and management</t>
  </si>
  <si>
    <t>4Childcare on Non-Domestic PremisesHarrowThe quality of leadership and management</t>
  </si>
  <si>
    <t>4Childcare on Non-Domestic PremisesHaveringThe quality of leadership and management</t>
  </si>
  <si>
    <t>4Childcare on Non-Domestic PremisesHerefordshireThe quality of leadership and management</t>
  </si>
  <si>
    <t>4Childcare on Non-Domestic PremisesHertfordshireThe quality of leadership and management</t>
  </si>
  <si>
    <t>4Childcare on Non-Domestic PremisesHillingdonThe quality of leadership and management</t>
  </si>
  <si>
    <t>4Childcare on Non-Domestic PremisesHounslowThe quality of leadership and management</t>
  </si>
  <si>
    <t>4Childcare on Non-Domestic PremisesIsle of WightThe quality of leadership and management</t>
  </si>
  <si>
    <t>4Childcare on Non-Domestic PremisesIslingtonThe quality of leadership and management</t>
  </si>
  <si>
    <t>4Childcare on Non-Domestic PremisesKensington and ChelseaThe quality of leadership and management</t>
  </si>
  <si>
    <t>4Childcare on Non-Domestic PremisesKentThe quality of leadership and management</t>
  </si>
  <si>
    <t>4Childcare on Non-Domestic PremisesKingston upon HullThe quality of leadership and management</t>
  </si>
  <si>
    <t>4Childcare on Non-Domestic PremisesKingston upon ThamesThe quality of leadership and management</t>
  </si>
  <si>
    <t>4Childcare on Non-Domestic PremisesKirkleesThe quality of leadership and management</t>
  </si>
  <si>
    <t>4Childcare on Non-Domestic PremisesKnowsleyThe quality of leadership and management</t>
  </si>
  <si>
    <t>4Childcare on Non-Domestic PremisesLambethThe quality of leadership and management</t>
  </si>
  <si>
    <t>4Childcare on Non-Domestic PremisesLancashireThe quality of leadership and management</t>
  </si>
  <si>
    <t>4Childcare on Non-Domestic PremisesLeedsThe quality of leadership and management</t>
  </si>
  <si>
    <t>4Childcare on Non-Domestic PremisesLeicesterThe quality of leadership and management</t>
  </si>
  <si>
    <t>4Childcare on Non-Domestic PremisesLeicestershireThe quality of leadership and management</t>
  </si>
  <si>
    <t>4Childcare on Non-Domestic PremisesLewishamThe quality of leadership and management</t>
  </si>
  <si>
    <t>4Childcare on Non-Domestic PremisesLincolnshireThe quality of leadership and management</t>
  </si>
  <si>
    <t>4Childcare on Non-Domestic PremisesLiverpoolThe quality of leadership and management</t>
  </si>
  <si>
    <t>4Childcare on Non-Domestic PremisesLutonThe quality of leadership and management</t>
  </si>
  <si>
    <t>4Childcare on Non-Domestic PremisesManchesterThe quality of leadership and management</t>
  </si>
  <si>
    <t>4Childcare on Non-Domestic PremisesMedwayThe quality of leadership and management</t>
  </si>
  <si>
    <t>4Childcare on Non-Domestic PremisesMertonThe quality of leadership and management</t>
  </si>
  <si>
    <t>4Childcare on Non-Domestic PremisesMiddlesbroughThe quality of leadership and management</t>
  </si>
  <si>
    <t>4Childcare on Non-Domestic PremisesMilton KeynesThe quality of leadership and management</t>
  </si>
  <si>
    <t>4Childcare on Non-Domestic PremisesNewcastle upon TyneThe quality of leadership and management</t>
  </si>
  <si>
    <t>4Childcare on Non-Domestic PremisesNewhamThe quality of leadership and management</t>
  </si>
  <si>
    <t>4Childcare on Non-Domestic PremisesNorfolkThe quality of leadership and management</t>
  </si>
  <si>
    <t>4Childcare on Non-Domestic PremisesNorth East LincolnshireThe quality of leadership and management</t>
  </si>
  <si>
    <t>4Childcare on Non-Domestic PremisesNorth LincolnshireThe quality of leadership and management</t>
  </si>
  <si>
    <t>4Childcare on Non-Domestic PremisesNorth SomersetThe quality of leadership and management</t>
  </si>
  <si>
    <t>4Childcare on Non-Domestic PremisesNorth TynesideThe quality of leadership and management</t>
  </si>
  <si>
    <t>4Childcare on Non-Domestic PremisesNorth YorkshireThe quality of leadership and management</t>
  </si>
  <si>
    <t>4Childcare on Non-Domestic PremisesNorthamptonshireThe quality of leadership and management</t>
  </si>
  <si>
    <t>4Childcare on Non-Domestic PremisesNorthumberlandThe quality of leadership and management</t>
  </si>
  <si>
    <t>4Childcare on Non-Domestic PremisesNottinghamThe quality of leadership and management</t>
  </si>
  <si>
    <t>4Childcare on Non-Domestic PremisesNottinghamshireThe quality of leadership and management</t>
  </si>
  <si>
    <t>4Childcare on Non-Domestic PremisesOldhamThe quality of leadership and management</t>
  </si>
  <si>
    <t>4Childcare on Non-Domestic PremisesOxfordshireThe quality of leadership and management</t>
  </si>
  <si>
    <t>4Childcare on Non-Domestic PremisesPeterboroughThe quality of leadership and management</t>
  </si>
  <si>
    <t>4Childcare on Non-Domestic PremisesPlymouthThe quality of leadership and management</t>
  </si>
  <si>
    <t>4Childcare on Non-Domestic PremisesPooleThe quality of leadership and management</t>
  </si>
  <si>
    <t>4Childcare on Non-Domestic PremisesPortsmouthThe quality of leadership and management</t>
  </si>
  <si>
    <t>4Childcare on Non-Domestic PremisesReadingThe quality of leadership and management</t>
  </si>
  <si>
    <t>4Childcare on Non-Domestic PremisesRedbridgeThe quality of leadership and management</t>
  </si>
  <si>
    <t>4Childcare on Non-Domestic PremisesRichmond upon ThamesThe quality of leadership and management</t>
  </si>
  <si>
    <t>4Childcare on Non-Domestic PremisesRochdaleThe quality of leadership and management</t>
  </si>
  <si>
    <t>4Childcare on Non-Domestic PremisesRotherhamThe quality of leadership and management</t>
  </si>
  <si>
    <t>4Childcare on Non-Domestic PremisesSalfordThe quality of leadership and management</t>
  </si>
  <si>
    <t>4Childcare on Non-Domestic PremisesSandwellThe quality of leadership and management</t>
  </si>
  <si>
    <t>4Childcare on Non-Domestic PremisesSeftonThe quality of leadership and management</t>
  </si>
  <si>
    <t>4Childcare on Non-Domestic PremisesSheffieldThe quality of leadership and management</t>
  </si>
  <si>
    <t>4Childcare on Non-Domestic PremisesShropshireThe quality of leadership and management</t>
  </si>
  <si>
    <t>4Childcare on Non-Domestic PremisesSloughThe quality of leadership and management</t>
  </si>
  <si>
    <t>4Childcare on Non-Domestic PremisesSolihullThe quality of leadership and management</t>
  </si>
  <si>
    <t>4Childcare on Non-Domestic PremisesSomersetThe quality of leadership and management</t>
  </si>
  <si>
    <t>4Childcare on Non-Domestic PremisesSouth GloucestershireThe quality of leadership and management</t>
  </si>
  <si>
    <t>4Childcare on Non-Domestic PremisesSouth TynesideThe quality of leadership and management</t>
  </si>
  <si>
    <t>4Childcare on Non-Domestic PremisesSouthamptonThe quality of leadership and management</t>
  </si>
  <si>
    <t>4Childcare on Non-Domestic PremisesSouthend on SeaThe quality of leadership and management</t>
  </si>
  <si>
    <t>4Childcare on Non-Domestic PremisesSouthwarkThe quality of leadership and management</t>
  </si>
  <si>
    <t>4Childcare on Non-Domestic PremisesSt HelensThe quality of leadership and management</t>
  </si>
  <si>
    <t>4Childcare on Non-Domestic PremisesStaffordshireThe quality of leadership and management</t>
  </si>
  <si>
    <t>4Childcare on Non-Domestic PremisesStockportThe quality of leadership and management</t>
  </si>
  <si>
    <t>4Childcare on Non-Domestic PremisesStoke-on-TrentThe quality of leadership and management</t>
  </si>
  <si>
    <t>4Childcare on Non-Domestic PremisesSuffolkThe quality of leadership and management</t>
  </si>
  <si>
    <t>4Childcare on Non-Domestic PremisesSunderlandThe quality of leadership and management</t>
  </si>
  <si>
    <t>4Childcare on Non-Domestic PremisesSurreyThe quality of leadership and management</t>
  </si>
  <si>
    <t>4Childcare on Non-Domestic PremisesSuttonThe quality of leadership and management</t>
  </si>
  <si>
    <t>4Childcare on Non-Domestic PremisesSwindonThe quality of leadership and management</t>
  </si>
  <si>
    <t>4Childcare on Non-Domestic PremisesTamesideThe quality of leadership and management</t>
  </si>
  <si>
    <t>4Childcare on Non-Domestic PremisesTelford and WrekinThe quality of leadership and management</t>
  </si>
  <si>
    <t>4Childcare on Non-Domestic PremisesThurrockThe quality of leadership and management</t>
  </si>
  <si>
    <t>4Childcare on Non-Domestic PremisesTorbayThe quality of leadership and management</t>
  </si>
  <si>
    <t>4Childcare on Non-Domestic PremisesTower HamletsThe quality of leadership and management</t>
  </si>
  <si>
    <t>4Childcare on Non-Domestic PremisesTraffordThe quality of leadership and management</t>
  </si>
  <si>
    <t>4Childcare on Non-Domestic PremisesWakefieldThe quality of leadership and management</t>
  </si>
  <si>
    <t>4Childcare on Non-Domestic PremisesWalsallThe quality of leadership and management</t>
  </si>
  <si>
    <t>4Childcare on Non-Domestic PremisesWaltham ForestThe quality of leadership and management</t>
  </si>
  <si>
    <t>4Childcare on Non-Domestic PremisesWandsworthThe quality of leadership and management</t>
  </si>
  <si>
    <t>4Childcare on Non-Domestic PremisesWarringtonThe quality of leadership and management</t>
  </si>
  <si>
    <t>4Childcare on Non-Domestic PremisesWarwickshireThe quality of leadership and management</t>
  </si>
  <si>
    <t>4Childcare on Non-Domestic PremisesWest BerkshireThe quality of leadership and management</t>
  </si>
  <si>
    <t>4Childcare on Non-Domestic PremisesWest SussexThe quality of leadership and management</t>
  </si>
  <si>
    <t>4Childcare on Non-Domestic PremisesWestminsterThe quality of leadership and management</t>
  </si>
  <si>
    <t>4Childcare on Non-Domestic PremisesWiganThe quality of leadership and management</t>
  </si>
  <si>
    <t>4Childcare on Non-Domestic PremisesWiltshireThe quality of leadership and management</t>
  </si>
  <si>
    <t>4Childcare on Non-Domestic PremisesWindsor and MaidenheadThe quality of leadership and management</t>
  </si>
  <si>
    <t>4Childcare on Non-Domestic PremisesWirralThe quality of leadership and management</t>
  </si>
  <si>
    <t>4Childcare on Non-Domestic PremisesWokinghamThe quality of leadership and management</t>
  </si>
  <si>
    <t>4Childcare on Non-Domestic PremisesWolverhamptonThe quality of leadership and management</t>
  </si>
  <si>
    <t>4Childcare on Non-Domestic PremisesWorcestershireThe quality of leadership and management</t>
  </si>
  <si>
    <t>4Childcare on Non-Domestic PremisesYorkThe quality of leadership and management</t>
  </si>
  <si>
    <t>4ChildminderBarking and DagenhamHow well the provision meets the needs of the children who attend</t>
  </si>
  <si>
    <t>4ChildminderBarnetHow well the provision meets the needs of the children who attend</t>
  </si>
  <si>
    <t>4ChildminderBarnsleyHow well the provision meets the needs of the children who attend</t>
  </si>
  <si>
    <t>4ChildminderBath and North East SomersetHow well the provision meets the needs of the children who attend</t>
  </si>
  <si>
    <t>4ChildminderBedfordHow well the provision meets the needs of the children who attend</t>
  </si>
  <si>
    <t>4ChildminderBexleyHow well the provision meets the needs of the children who attend</t>
  </si>
  <si>
    <t>4ChildminderBirminghamHow well the provision meets the needs of the children who attend</t>
  </si>
  <si>
    <t>4ChildminderBlackburn with DarwenHow well the provision meets the needs of the children who attend</t>
  </si>
  <si>
    <t>4ChildminderBlackpoolHow well the provision meets the needs of the children who attend</t>
  </si>
  <si>
    <t>4ChildminderBoltonHow well the provision meets the needs of the children who attend</t>
  </si>
  <si>
    <t>4ChildminderBournemouthHow well the provision meets the needs of the children who attend</t>
  </si>
  <si>
    <t>4ChildminderBracknell ForestHow well the provision meets the needs of the children who attend</t>
  </si>
  <si>
    <t>4ChildminderBradfordHow well the provision meets the needs of the children who attend</t>
  </si>
  <si>
    <t>4ChildminderBrentHow well the provision meets the needs of the children who attend</t>
  </si>
  <si>
    <t>4ChildminderBrighton and HoveHow well the provision meets the needs of the children who attend</t>
  </si>
  <si>
    <t>4ChildminderBristolHow well the provision meets the needs of the children who attend</t>
  </si>
  <si>
    <t>4ChildminderBromleyHow well the provision meets the needs of the children who attend</t>
  </si>
  <si>
    <t>4ChildminderBuckinghamshireHow well the provision meets the needs of the children who attend</t>
  </si>
  <si>
    <t>4ChildminderBuryHow well the provision meets the needs of the children who attend</t>
  </si>
  <si>
    <t>4ChildminderCalderdaleHow well the provision meets the needs of the children who attend</t>
  </si>
  <si>
    <t>4ChildminderCambridgeshireHow well the provision meets the needs of the children who attend</t>
  </si>
  <si>
    <t>4ChildminderCamdenHow well the provision meets the needs of the children who attend</t>
  </si>
  <si>
    <t>4ChildminderCentral BedfordshireHow well the provision meets the needs of the children who attend</t>
  </si>
  <si>
    <t>4ChildminderCheshire EastHow well the provision meets the needs of the children who attend</t>
  </si>
  <si>
    <t>4ChildminderCheshire West and ChesterHow well the provision meets the needs of the children who attend</t>
  </si>
  <si>
    <t>4ChildminderCornwallHow well the provision meets the needs of the children who attend</t>
  </si>
  <si>
    <t>4ChildminderCoventryHow well the provision meets the needs of the children who attend</t>
  </si>
  <si>
    <t>4ChildminderCroydonHow well the provision meets the needs of the children who attend</t>
  </si>
  <si>
    <t>4ChildminderCumbriaHow well the provision meets the needs of the children who attend</t>
  </si>
  <si>
    <t>4ChildminderDarlingtonHow well the provision meets the needs of the children who attend</t>
  </si>
  <si>
    <t>4ChildminderDerbyHow well the provision meets the needs of the children who attend</t>
  </si>
  <si>
    <t>4ChildminderDerbyshireHow well the provision meets the needs of the children who attend</t>
  </si>
  <si>
    <t>4ChildminderDevonHow well the provision meets the needs of the children who attend</t>
  </si>
  <si>
    <t>4ChildminderDoncasterHow well the provision meets the needs of the children who attend</t>
  </si>
  <si>
    <t>4ChildminderDorsetHow well the provision meets the needs of the children who attend</t>
  </si>
  <si>
    <t>4ChildminderDudleyHow well the provision meets the needs of the children who attend</t>
  </si>
  <si>
    <t>4ChildminderDurhamHow well the provision meets the needs of the children who attend</t>
  </si>
  <si>
    <t>4ChildminderEalingHow well the provision meets the needs of the children who attend</t>
  </si>
  <si>
    <t>4ChildminderEast Riding of YorkshireHow well the provision meets the needs of the children who attend</t>
  </si>
  <si>
    <t>4ChildminderEast SussexHow well the provision meets the needs of the children who attend</t>
  </si>
  <si>
    <t>4ChildminderEnfieldHow well the provision meets the needs of the children who attend</t>
  </si>
  <si>
    <t>4ChildminderEssexHow well the provision meets the needs of the children who attend</t>
  </si>
  <si>
    <t>4ChildminderGatesheadHow well the provision meets the needs of the children who attend</t>
  </si>
  <si>
    <t>4ChildminderGloucestershireHow well the provision meets the needs of the children who attend</t>
  </si>
  <si>
    <t>4ChildminderGreenwichHow well the provision meets the needs of the children who attend</t>
  </si>
  <si>
    <t>4ChildminderHackneyHow well the provision meets the needs of the children who attend</t>
  </si>
  <si>
    <t>4ChildminderHaltonHow well the provision meets the needs of the children who attend</t>
  </si>
  <si>
    <t>4ChildminderHammersmith and FulhamHow well the provision meets the needs of the children who attend</t>
  </si>
  <si>
    <t>4ChildminderHampshireHow well the provision meets the needs of the children who attend</t>
  </si>
  <si>
    <t>4ChildminderHaringeyHow well the provision meets the needs of the children who attend</t>
  </si>
  <si>
    <t>4ChildminderHarrowHow well the provision meets the needs of the children who attend</t>
  </si>
  <si>
    <t>4ChildminderHartlepoolHow well the provision meets the needs of the children who attend</t>
  </si>
  <si>
    <t>4ChildminderHaveringHow well the provision meets the needs of the children who attend</t>
  </si>
  <si>
    <t>4ChildminderHerefordshireHow well the provision meets the needs of the children who attend</t>
  </si>
  <si>
    <t>4ChildminderHertfordshireHow well the provision meets the needs of the children who attend</t>
  </si>
  <si>
    <t>4ChildminderHillingdonHow well the provision meets the needs of the children who attend</t>
  </si>
  <si>
    <t>4ChildminderHounslowHow well the provision meets the needs of the children who attend</t>
  </si>
  <si>
    <t>4ChildminderIsle of WightHow well the provision meets the needs of the children who attend</t>
  </si>
  <si>
    <t>4ChildminderIslingtonHow well the provision meets the needs of the children who attend</t>
  </si>
  <si>
    <t>4ChildminderKensington and ChelseaHow well the provision meets the needs of the children who attend</t>
  </si>
  <si>
    <t>4ChildminderKentHow well the provision meets the needs of the children who attend</t>
  </si>
  <si>
    <t>4ChildminderKingston upon HullHow well the provision meets the needs of the children who attend</t>
  </si>
  <si>
    <t>4ChildminderKingston upon ThamesHow well the provision meets the needs of the children who attend</t>
  </si>
  <si>
    <t>4ChildminderKirkleesHow well the provision meets the needs of the children who attend</t>
  </si>
  <si>
    <t>4ChildminderKnowsleyHow well the provision meets the needs of the children who attend</t>
  </si>
  <si>
    <t>4ChildminderLambethHow well the provision meets the needs of the children who attend</t>
  </si>
  <si>
    <t>4ChildminderLancashireHow well the provision meets the needs of the children who attend</t>
  </si>
  <si>
    <t>4ChildminderLeedsHow well the provision meets the needs of the children who attend</t>
  </si>
  <si>
    <t>4ChildminderLeicesterHow well the provision meets the needs of the children who attend</t>
  </si>
  <si>
    <t>4ChildminderLeicestershireHow well the provision meets the needs of the children who attend</t>
  </si>
  <si>
    <t>4ChildminderLewishamHow well the provision meets the needs of the children who attend</t>
  </si>
  <si>
    <t>4ChildminderLincolnshireHow well the provision meets the needs of the children who attend</t>
  </si>
  <si>
    <t>4ChildminderLiverpoolHow well the provision meets the needs of the children who attend</t>
  </si>
  <si>
    <t>4ChildminderLutonHow well the provision meets the needs of the children who attend</t>
  </si>
  <si>
    <t>4ChildminderManchesterHow well the provision meets the needs of the children who attend</t>
  </si>
  <si>
    <t>4ChildminderMedwayHow well the provision meets the needs of the children who attend</t>
  </si>
  <si>
    <t>4ChildminderMertonHow well the provision meets the needs of the children who attend</t>
  </si>
  <si>
    <t>4ChildminderMiddlesbroughHow well the provision meets the needs of the children who attend</t>
  </si>
  <si>
    <t>4ChildminderMilton KeynesHow well the provision meets the needs of the children who attend</t>
  </si>
  <si>
    <t>4ChildminderNewcastle upon TyneHow well the provision meets the needs of the children who attend</t>
  </si>
  <si>
    <t>4ChildminderNewhamHow well the provision meets the needs of the children who attend</t>
  </si>
  <si>
    <t>4ChildminderNorfolkHow well the provision meets the needs of the children who attend</t>
  </si>
  <si>
    <t>4ChildminderNorth East LincolnshireHow well the provision meets the needs of the children who attend</t>
  </si>
  <si>
    <t>4ChildminderNorth LincolnshireHow well the provision meets the needs of the children who attend</t>
  </si>
  <si>
    <t>4ChildminderNorth SomersetHow well the provision meets the needs of the children who attend</t>
  </si>
  <si>
    <t>4ChildminderNorth TynesideHow well the provision meets the needs of the children who attend</t>
  </si>
  <si>
    <t>4ChildminderNorth YorkshireHow well the provision meets the needs of the children who attend</t>
  </si>
  <si>
    <t>4ChildminderNorthamptonshireHow well the provision meets the needs of the children who attend</t>
  </si>
  <si>
    <t>4ChildminderNorthumberlandHow well the provision meets the needs of the children who attend</t>
  </si>
  <si>
    <t>4ChildminderNottinghamHow well the provision meets the needs of the children who attend</t>
  </si>
  <si>
    <t>4ChildminderNottinghamshireHow well the provision meets the needs of the children who attend</t>
  </si>
  <si>
    <t>4ChildminderLocal authority not recordedHow well the provision meets the needs of the children who attend</t>
  </si>
  <si>
    <t>4ChildminderOldhamHow well the provision meets the needs of the children who attend</t>
  </si>
  <si>
    <t>4ChildminderOxfordshireHow well the provision meets the needs of the children who attend</t>
  </si>
  <si>
    <t>4ChildminderPeterboroughHow well the provision meets the needs of the children who attend</t>
  </si>
  <si>
    <t>4ChildminderPlymouthHow well the provision meets the needs of the children who attend</t>
  </si>
  <si>
    <t>4ChildminderPooleHow well the provision meets the needs of the children who attend</t>
  </si>
  <si>
    <t>4ChildminderPortsmouthHow well the provision meets the needs of the children who attend</t>
  </si>
  <si>
    <t>4ChildminderReadingHow well the provision meets the needs of the children who attend</t>
  </si>
  <si>
    <t>4ChildminderRedbridgeHow well the provision meets the needs of the children who attend</t>
  </si>
  <si>
    <t>4ChildminderRedcar and ClevelandHow well the provision meets the needs of the children who attend</t>
  </si>
  <si>
    <t>4ChildminderRichmond upon ThamesHow well the provision meets the needs of the children who attend</t>
  </si>
  <si>
    <t>4ChildminderRochdaleHow well the provision meets the needs of the children who attend</t>
  </si>
  <si>
    <t>4ChildminderRotherhamHow well the provision meets the needs of the children who attend</t>
  </si>
  <si>
    <t>4ChildminderRutlandHow well the provision meets the needs of the children who attend</t>
  </si>
  <si>
    <t>4ChildminderSalfordHow well the provision meets the needs of the children who attend</t>
  </si>
  <si>
    <t>4ChildminderSandwellHow well the provision meets the needs of the children who attend</t>
  </si>
  <si>
    <t>4ChildminderSeftonHow well the provision meets the needs of the children who attend</t>
  </si>
  <si>
    <t>4ChildminderSheffieldHow well the provision meets the needs of the children who attend</t>
  </si>
  <si>
    <t>4ChildminderShropshireHow well the provision meets the needs of the children who attend</t>
  </si>
  <si>
    <t>4ChildminderSloughHow well the provision meets the needs of the children who attend</t>
  </si>
  <si>
    <t>4ChildminderSolihullHow well the provision meets the needs of the children who attend</t>
  </si>
  <si>
    <t>4ChildminderSomersetHow well the provision meets the needs of the children who attend</t>
  </si>
  <si>
    <t>4ChildminderSouth GloucestershireHow well the provision meets the needs of the children who attend</t>
  </si>
  <si>
    <t>4ChildminderSouth TynesideHow well the provision meets the needs of the children who attend</t>
  </si>
  <si>
    <t>4ChildminderSouthamptonHow well the provision meets the needs of the children who attend</t>
  </si>
  <si>
    <t>4ChildminderSouthend on SeaHow well the provision meets the needs of the children who attend</t>
  </si>
  <si>
    <t>4ChildminderSouthwarkHow well the provision meets the needs of the children who attend</t>
  </si>
  <si>
    <t>4ChildminderSt HelensHow well the provision meets the needs of the children who attend</t>
  </si>
  <si>
    <t>4ChildminderStaffordshireHow well the provision meets the needs of the children who attend</t>
  </si>
  <si>
    <t>4ChildminderStockportHow well the provision meets the needs of the children who attend</t>
  </si>
  <si>
    <t>4ChildminderStockton-on-TeesHow well the provision meets the needs of the children who attend</t>
  </si>
  <si>
    <t>4ChildminderStoke-on-TrentHow well the provision meets the needs of the children who attend</t>
  </si>
  <si>
    <t>4ChildminderSuffolkHow well the provision meets the needs of the children who attend</t>
  </si>
  <si>
    <t>4ChildminderSunderlandHow well the provision meets the needs of the children who attend</t>
  </si>
  <si>
    <t>4ChildminderSurreyHow well the provision meets the needs of the children who attend</t>
  </si>
  <si>
    <t>4ChildminderSuttonHow well the provision meets the needs of the children who attend</t>
  </si>
  <si>
    <t>4ChildminderSwindonHow well the provision meets the needs of the children who attend</t>
  </si>
  <si>
    <t>4ChildminderTamesideHow well the provision meets the needs of the children who attend</t>
  </si>
  <si>
    <t>4ChildminderTelford and WrekinHow well the provision meets the needs of the children who attend</t>
  </si>
  <si>
    <t>4ChildminderThurrockHow well the provision meets the needs of the children who attend</t>
  </si>
  <si>
    <t>4ChildminderTorbayHow well the provision meets the needs of the children who attend</t>
  </si>
  <si>
    <t>4ChildminderTower HamletsHow well the provision meets the needs of the children who attend</t>
  </si>
  <si>
    <t>4ChildminderTraffordHow well the provision meets the needs of the children who attend</t>
  </si>
  <si>
    <t>4ChildminderWakefieldHow well the provision meets the needs of the children who attend</t>
  </si>
  <si>
    <t>4ChildminderWalsallHow well the provision meets the needs of the children who attend</t>
  </si>
  <si>
    <t>4ChildminderWaltham ForestHow well the provision meets the needs of the children who attend</t>
  </si>
  <si>
    <t>4ChildminderWandsworthHow well the provision meets the needs of the children who attend</t>
  </si>
  <si>
    <t>4ChildminderWarringtonHow well the provision meets the needs of the children who attend</t>
  </si>
  <si>
    <t>4ChildminderWarwickshireHow well the provision meets the needs of the children who attend</t>
  </si>
  <si>
    <t>4ChildminderWest BerkshireHow well the provision meets the needs of the children who attend</t>
  </si>
  <si>
    <t>4ChildminderWest SussexHow well the provision meets the needs of the children who attend</t>
  </si>
  <si>
    <t>4ChildminderWestminsterHow well the provision meets the needs of the children who attend</t>
  </si>
  <si>
    <t>4ChildminderWiganHow well the provision meets the needs of the children who attend</t>
  </si>
  <si>
    <t>4ChildminderWiltshireHow well the provision meets the needs of the children who attend</t>
  </si>
  <si>
    <t>4ChildminderWindsor and MaidenheadHow well the provision meets the needs of the children who attend</t>
  </si>
  <si>
    <t>4ChildminderWirralHow well the provision meets the needs of the children who attend</t>
  </si>
  <si>
    <t>4ChildminderWokinghamHow well the provision meets the needs of the children who attend</t>
  </si>
  <si>
    <t>4ChildminderWolverhamptonHow well the provision meets the needs of the children who attend</t>
  </si>
  <si>
    <t>4ChildminderWorcestershireHow well the provision meets the needs of the children who attend</t>
  </si>
  <si>
    <t>4ChildminderYorkHow well the provision meets the needs of the children who attend</t>
  </si>
  <si>
    <t>4ChildminderBarking and DagenhamOverall effectiveness: the quality and standards of the provision</t>
  </si>
  <si>
    <t>4ChildminderBarnetOverall effectiveness: the quality and standards of the provision</t>
  </si>
  <si>
    <t>4ChildminderBarnsleyOverall effectiveness: the quality and standards of the provision</t>
  </si>
  <si>
    <t>4ChildminderBath and North East SomersetOverall effectiveness: the quality and standards of the provision</t>
  </si>
  <si>
    <t>4ChildminderBedfordOverall effectiveness: the quality and standards of the provision</t>
  </si>
  <si>
    <t>4ChildminderBexleyOverall effectiveness: the quality and standards of the provision</t>
  </si>
  <si>
    <t>4ChildminderBirminghamOverall effectiveness: the quality and standards of the provision</t>
  </si>
  <si>
    <t>4ChildminderBlackburn with DarwenOverall effectiveness: the quality and standards of the provision</t>
  </si>
  <si>
    <t>4ChildminderBlackpoolOverall effectiveness: the quality and standards of the provision</t>
  </si>
  <si>
    <t>4ChildminderBoltonOverall effectiveness: the quality and standards of the provision</t>
  </si>
  <si>
    <t>4ChildminderBournemouthOverall effectiveness: the quality and standards of the provision</t>
  </si>
  <si>
    <t>4ChildminderBracknell ForestOverall effectiveness: the quality and standards of the provision</t>
  </si>
  <si>
    <t>4ChildminderBradfordOverall effectiveness: the quality and standards of the provision</t>
  </si>
  <si>
    <t>4ChildminderBrentOverall effectiveness: the quality and standards of the provision</t>
  </si>
  <si>
    <t>4ChildminderBrighton and HoveOverall effectiveness: the quality and standards of the provision</t>
  </si>
  <si>
    <t>4ChildminderBristolOverall effectiveness: the quality and standards of the provision</t>
  </si>
  <si>
    <t>4ChildminderBromleyOverall effectiveness: the quality and standards of the provision</t>
  </si>
  <si>
    <t>4ChildminderBuckinghamshireOverall effectiveness: the quality and standards of the provision</t>
  </si>
  <si>
    <t>4ChildminderBuryOverall effectiveness: the quality and standards of the provision</t>
  </si>
  <si>
    <t>4ChildminderCalderdaleOverall effectiveness: the quality and standards of the provision</t>
  </si>
  <si>
    <t>4ChildminderCambridgeshireOverall effectiveness: the quality and standards of the provision</t>
  </si>
  <si>
    <t>4ChildminderCamdenOverall effectiveness: the quality and standards of the provision</t>
  </si>
  <si>
    <t>4ChildminderCentral BedfordshireOverall effectiveness: the quality and standards of the provision</t>
  </si>
  <si>
    <t>4ChildminderCheshire EastOverall effectiveness: the quality and standards of the provision</t>
  </si>
  <si>
    <t>4ChildminderCheshire West and ChesterOverall effectiveness: the quality and standards of the provision</t>
  </si>
  <si>
    <t>4ChildminderCornwallOverall effectiveness: the quality and standards of the provision</t>
  </si>
  <si>
    <t>4ChildminderCoventryOverall effectiveness: the quality and standards of the provision</t>
  </si>
  <si>
    <t>4ChildminderCroydonOverall effectiveness: the quality and standards of the provision</t>
  </si>
  <si>
    <t>4ChildminderCumbriaOverall effectiveness: the quality and standards of the provision</t>
  </si>
  <si>
    <t>4ChildminderDarlingtonOverall effectiveness: the quality and standards of the provision</t>
  </si>
  <si>
    <t>4ChildminderDerbyOverall effectiveness: the quality and standards of the provision</t>
  </si>
  <si>
    <t>4ChildminderDerbyshireOverall effectiveness: the quality and standards of the provision</t>
  </si>
  <si>
    <t>4ChildminderDevonOverall effectiveness: the quality and standards of the provision</t>
  </si>
  <si>
    <t>4ChildminderDoncasterOverall effectiveness: the quality and standards of the provision</t>
  </si>
  <si>
    <t>4ChildminderDorsetOverall effectiveness: the quality and standards of the provision</t>
  </si>
  <si>
    <t>4ChildminderDudleyOverall effectiveness: the quality and standards of the provision</t>
  </si>
  <si>
    <t>4ChildminderDurhamOverall effectiveness: the quality and standards of the provision</t>
  </si>
  <si>
    <t>4ChildminderEalingOverall effectiveness: the quality and standards of the provision</t>
  </si>
  <si>
    <t>4ChildminderEast Riding of YorkshireOverall effectiveness: the quality and standards of the provision</t>
  </si>
  <si>
    <t>4ChildminderEast SussexOverall effectiveness: the quality and standards of the provision</t>
  </si>
  <si>
    <t>4ChildminderEnfieldOverall effectiveness: the quality and standards of the provision</t>
  </si>
  <si>
    <t>4ChildminderEssexOverall effectiveness: the quality and standards of the provision</t>
  </si>
  <si>
    <t>4ChildminderGatesheadOverall effectiveness: the quality and standards of the provision</t>
  </si>
  <si>
    <t>4ChildminderGloucestershireOverall effectiveness: the quality and standards of the provision</t>
  </si>
  <si>
    <t>4ChildminderGreenwichOverall effectiveness: the quality and standards of the provision</t>
  </si>
  <si>
    <t>4ChildminderHackneyOverall effectiveness: the quality and standards of the provision</t>
  </si>
  <si>
    <t>4ChildminderHaltonOverall effectiveness: the quality and standards of the provision</t>
  </si>
  <si>
    <t>4ChildminderHammersmith and FulhamOverall effectiveness: the quality and standards of the provision</t>
  </si>
  <si>
    <t>4ChildminderHampshireOverall effectiveness: the quality and standards of the provision</t>
  </si>
  <si>
    <t>4ChildminderHaringeyOverall effectiveness: the quality and standards of the provision</t>
  </si>
  <si>
    <t>4ChildminderHarrowOverall effectiveness: the quality and standards of the provision</t>
  </si>
  <si>
    <t>4ChildminderHartlepoolOverall effectiveness: the quality and standards of the provision</t>
  </si>
  <si>
    <t>4ChildminderHaveringOverall effectiveness: the quality and standards of the provision</t>
  </si>
  <si>
    <t>4ChildminderHerefordshireOverall effectiveness: the quality and standards of the provision</t>
  </si>
  <si>
    <t>4ChildminderHertfordshireOverall effectiveness: the quality and standards of the provision</t>
  </si>
  <si>
    <t>4ChildminderHillingdonOverall effectiveness: the quality and standards of the provision</t>
  </si>
  <si>
    <t>4ChildminderHounslowOverall effectiveness: the quality and standards of the provision</t>
  </si>
  <si>
    <t>4ChildminderIsle of WightOverall effectiveness: the quality and standards of the provision</t>
  </si>
  <si>
    <t>4ChildminderIslingtonOverall effectiveness: the quality and standards of the provision</t>
  </si>
  <si>
    <t>4ChildminderKensington and ChelseaOverall effectiveness: the quality and standards of the provision</t>
  </si>
  <si>
    <t>4ChildminderKentOverall effectiveness: the quality and standards of the provision</t>
  </si>
  <si>
    <t>4ChildminderKingston upon HullOverall effectiveness: the quality and standards of the provision</t>
  </si>
  <si>
    <t>4ChildminderKingston upon ThamesOverall effectiveness: the quality and standards of the provision</t>
  </si>
  <si>
    <t>4ChildminderKirkleesOverall effectiveness: the quality and standards of the provision</t>
  </si>
  <si>
    <t>4ChildminderKnowsleyOverall effectiveness: the quality and standards of the provision</t>
  </si>
  <si>
    <t>4ChildminderLambethOverall effectiveness: the quality and standards of the provision</t>
  </si>
  <si>
    <t>4ChildminderLancashireOverall effectiveness: the quality and standards of the provision</t>
  </si>
  <si>
    <t>4ChildminderLeedsOverall effectiveness: the quality and standards of the provision</t>
  </si>
  <si>
    <t>4ChildminderLeicesterOverall effectiveness: the quality and standards of the provision</t>
  </si>
  <si>
    <t>4ChildminderLeicestershireOverall effectiveness: the quality and standards of the provision</t>
  </si>
  <si>
    <t>4ChildminderLewishamOverall effectiveness: the quality and standards of the provision</t>
  </si>
  <si>
    <t>4ChildminderLincolnshireOverall effectiveness: the quality and standards of the provision</t>
  </si>
  <si>
    <t>4ChildminderLiverpoolOverall effectiveness: the quality and standards of the provision</t>
  </si>
  <si>
    <t>4ChildminderLutonOverall effectiveness: the quality and standards of the provision</t>
  </si>
  <si>
    <t>4ChildminderManchesterOverall effectiveness: the quality and standards of the provision</t>
  </si>
  <si>
    <t>4ChildminderMedwayOverall effectiveness: the quality and standards of the provision</t>
  </si>
  <si>
    <t>4ChildminderMertonOverall effectiveness: the quality and standards of the provision</t>
  </si>
  <si>
    <t>4ChildminderMiddlesbroughOverall effectiveness: the quality and standards of the provision</t>
  </si>
  <si>
    <t>4ChildminderMilton KeynesOverall effectiveness: the quality and standards of the provision</t>
  </si>
  <si>
    <t>4ChildminderNewcastle upon TyneOverall effectiveness: the quality and standards of the provision</t>
  </si>
  <si>
    <t>4ChildminderNewhamOverall effectiveness: the quality and standards of the provision</t>
  </si>
  <si>
    <t>4ChildminderNorfolkOverall effectiveness: the quality and standards of the provision</t>
  </si>
  <si>
    <t>4ChildminderNorth East LincolnshireOverall effectiveness: the quality and standards of the provision</t>
  </si>
  <si>
    <t>4ChildminderNorth LincolnshireOverall effectiveness: the quality and standards of the provision</t>
  </si>
  <si>
    <t>4ChildminderNorth SomersetOverall effectiveness: the quality and standards of the provision</t>
  </si>
  <si>
    <t>4ChildminderNorth TynesideOverall effectiveness: the quality and standards of the provision</t>
  </si>
  <si>
    <t>4ChildminderNorth YorkshireOverall effectiveness: the quality and standards of the provision</t>
  </si>
  <si>
    <t>4ChildminderNorthamptonshireOverall effectiveness: the quality and standards of the provision</t>
  </si>
  <si>
    <t>4ChildminderNorthumberlandOverall effectiveness: the quality and standards of the provision</t>
  </si>
  <si>
    <t>4ChildminderNottinghamOverall effectiveness: the quality and standards of the provision</t>
  </si>
  <si>
    <t>4ChildminderNottinghamshireOverall effectiveness: the quality and standards of the provision</t>
  </si>
  <si>
    <t>4ChildminderLocal authority not recordedOverall effectiveness: the quality and standards of the provision</t>
  </si>
  <si>
    <t>4ChildminderOldhamOverall effectiveness: the quality and standards of the provision</t>
  </si>
  <si>
    <t>4ChildminderOxfordshireOverall effectiveness: the quality and standards of the provision</t>
  </si>
  <si>
    <t>4ChildminderPeterboroughOverall effectiveness: the quality and standards of the provision</t>
  </si>
  <si>
    <t>4ChildminderPlymouthOverall effectiveness: the quality and standards of the provision</t>
  </si>
  <si>
    <t>4ChildminderPooleOverall effectiveness: the quality and standards of the provision</t>
  </si>
  <si>
    <t>4ChildminderPortsmouthOverall effectiveness: the quality and standards of the provision</t>
  </si>
  <si>
    <t>4ChildminderReadingOverall effectiveness: the quality and standards of the provision</t>
  </si>
  <si>
    <t>4ChildminderRedbridgeOverall effectiveness: the quality and standards of the provision</t>
  </si>
  <si>
    <t>4ChildminderRedcar and ClevelandOverall effectiveness: the quality and standards of the provision</t>
  </si>
  <si>
    <t>4ChildminderRichmond upon ThamesOverall effectiveness: the quality and standards of the provision</t>
  </si>
  <si>
    <t>4ChildminderRochdaleOverall effectiveness: the quality and standards of the provision</t>
  </si>
  <si>
    <t>4ChildminderRotherhamOverall effectiveness: the quality and standards of the provision</t>
  </si>
  <si>
    <t>4ChildminderRutlandOverall effectiveness: the quality and standards of the provision</t>
  </si>
  <si>
    <t>4ChildminderSalfordOverall effectiveness: the quality and standards of the provision</t>
  </si>
  <si>
    <t>4ChildminderSandwellOverall effectiveness: the quality and standards of the provision</t>
  </si>
  <si>
    <t>4ChildminderSeftonOverall effectiveness: the quality and standards of the provision</t>
  </si>
  <si>
    <t>4ChildminderSheffieldOverall effectiveness: the quality and standards of the provision</t>
  </si>
  <si>
    <t>4ChildminderShropshireOverall effectiveness: the quality and standards of the provision</t>
  </si>
  <si>
    <t>4ChildminderSloughOverall effectiveness: the quality and standards of the provision</t>
  </si>
  <si>
    <t>4ChildminderSolihullOverall effectiveness: the quality and standards of the provision</t>
  </si>
  <si>
    <t>4ChildminderSomersetOverall effectiveness: the quality and standards of the provision</t>
  </si>
  <si>
    <t>4ChildminderSouth GloucestershireOverall effectiveness: the quality and standards of the provision</t>
  </si>
  <si>
    <t>4ChildminderSouth TynesideOverall effectiveness: the quality and standards of the provision</t>
  </si>
  <si>
    <t>4ChildminderSouthamptonOverall effectiveness: the quality and standards of the provision</t>
  </si>
  <si>
    <t>4ChildminderSouthend on SeaOverall effectiveness: the quality and standards of the provision</t>
  </si>
  <si>
    <t>4ChildminderSouthwarkOverall effectiveness: the quality and standards of the provision</t>
  </si>
  <si>
    <t>4ChildminderSt HelensOverall effectiveness: the quality and standards of the provision</t>
  </si>
  <si>
    <t>4ChildminderStaffordshireOverall effectiveness: the quality and standards of the provision</t>
  </si>
  <si>
    <t>4ChildminderStockportOverall effectiveness: the quality and standards of the provision</t>
  </si>
  <si>
    <t>4ChildminderStockton-on-TeesOverall effectiveness: the quality and standards of the provision</t>
  </si>
  <si>
    <t>4ChildminderStoke-on-TrentOverall effectiveness: the quality and standards of the provision</t>
  </si>
  <si>
    <t>4ChildminderSuffolkOverall effectiveness: the quality and standards of the provision</t>
  </si>
  <si>
    <t>4ChildminderSunderlandOverall effectiveness: the quality and standards of the provision</t>
  </si>
  <si>
    <t>4ChildminderSurreyOverall effectiveness: the quality and standards of the provision</t>
  </si>
  <si>
    <t>4ChildminderSuttonOverall effectiveness: the quality and standards of the provision</t>
  </si>
  <si>
    <t>4ChildminderSwindonOverall effectiveness: the quality and standards of the provision</t>
  </si>
  <si>
    <t>4ChildminderTamesideOverall effectiveness: the quality and standards of the provision</t>
  </si>
  <si>
    <t>4ChildminderTelford and WrekinOverall effectiveness: the quality and standards of the provision</t>
  </si>
  <si>
    <t>4ChildminderThurrockOverall effectiveness: the quality and standards of the provision</t>
  </si>
  <si>
    <t>4ChildminderTorbayOverall effectiveness: the quality and standards of the provision</t>
  </si>
  <si>
    <t>4ChildminderTower HamletsOverall effectiveness: the quality and standards of the provision</t>
  </si>
  <si>
    <t>4ChildminderTraffordOverall effectiveness: the quality and standards of the provision</t>
  </si>
  <si>
    <t>4ChildminderWakefieldOverall effectiveness: the quality and standards of the provision</t>
  </si>
  <si>
    <t>4ChildminderWalsallOverall effectiveness: the quality and standards of the provision</t>
  </si>
  <si>
    <t>4ChildminderWaltham ForestOverall effectiveness: the quality and standards of the provision</t>
  </si>
  <si>
    <t>4ChildminderWandsworthOverall effectiveness: the quality and standards of the provision</t>
  </si>
  <si>
    <t>4ChildminderWarringtonOverall effectiveness: the quality and standards of the provision</t>
  </si>
  <si>
    <t>4ChildminderWarwickshireOverall effectiveness: the quality and standards of the provision</t>
  </si>
  <si>
    <t>4ChildminderWest BerkshireOverall effectiveness: the quality and standards of the provision</t>
  </si>
  <si>
    <t>4ChildminderWest SussexOverall effectiveness: the quality and standards of the provision</t>
  </si>
  <si>
    <t>4ChildminderWestminsterOverall effectiveness: the quality and standards of the provision</t>
  </si>
  <si>
    <t>4ChildminderWiganOverall effectiveness: the quality and standards of the provision</t>
  </si>
  <si>
    <t>4ChildminderWiltshireOverall effectiveness: the quality and standards of the provision</t>
  </si>
  <si>
    <t>4ChildminderWindsor and MaidenheadOverall effectiveness: the quality and standards of the provision</t>
  </si>
  <si>
    <t>4ChildminderWirralOverall effectiveness: the quality and standards of the provision</t>
  </si>
  <si>
    <t>4ChildminderWokinghamOverall effectiveness: the quality and standards of the provision</t>
  </si>
  <si>
    <t>4ChildminderWolverhamptonOverall effectiveness: the quality and standards of the provision</t>
  </si>
  <si>
    <t>4ChildminderWorcestershireOverall effectiveness: the quality and standards of the provision</t>
  </si>
  <si>
    <t>4ChildminderYorkOverall effectiveness: the quality and standards of the provision</t>
  </si>
  <si>
    <t>4ChildminderBarking and DagenhamThe contribution of the provision to the wellbeing of children</t>
  </si>
  <si>
    <t>4ChildminderBarnetThe contribution of the provision to the wellbeing of children</t>
  </si>
  <si>
    <t>4ChildminderBarnsleyThe contribution of the provision to the wellbeing of children</t>
  </si>
  <si>
    <t>4ChildminderBath and North East SomersetThe contribution of the provision to the wellbeing of children</t>
  </si>
  <si>
    <t>4ChildminderBedfordThe contribution of the provision to the wellbeing of children</t>
  </si>
  <si>
    <t>4ChildminderBexleyThe contribution of the provision to the wellbeing of children</t>
  </si>
  <si>
    <t>4ChildminderBirminghamThe contribution of the provision to the wellbeing of children</t>
  </si>
  <si>
    <t>4ChildminderBlackburn with DarwenThe contribution of the provision to the wellbeing of children</t>
  </si>
  <si>
    <t>4ChildminderBlackpoolThe contribution of the provision to the wellbeing of children</t>
  </si>
  <si>
    <t>4ChildminderBoltonThe contribution of the provision to the wellbeing of children</t>
  </si>
  <si>
    <t>4ChildminderBournemouthThe contribution of the provision to the wellbeing of children</t>
  </si>
  <si>
    <t>4ChildminderBracknell ForestThe contribution of the provision to the wellbeing of children</t>
  </si>
  <si>
    <t>4ChildminderBradfordThe contribution of the provision to the wellbeing of children</t>
  </si>
  <si>
    <t>4ChildminderBrentThe contribution of the provision to the wellbeing of children</t>
  </si>
  <si>
    <t>4ChildminderBrighton and HoveThe contribution of the provision to the wellbeing of children</t>
  </si>
  <si>
    <t>4ChildminderBristolThe contribution of the provision to the wellbeing of children</t>
  </si>
  <si>
    <t>4ChildminderBromleyThe contribution of the provision to the wellbeing of children</t>
  </si>
  <si>
    <t>4ChildminderBuckinghamshireThe contribution of the provision to the wellbeing of children</t>
  </si>
  <si>
    <t>4ChildminderBuryThe contribution of the provision to the wellbeing of children</t>
  </si>
  <si>
    <t>4ChildminderCalderdaleThe contribution of the provision to the wellbeing of children</t>
  </si>
  <si>
    <t>4ChildminderCambridgeshireThe contribution of the provision to the wellbeing of children</t>
  </si>
  <si>
    <t>4ChildminderCamdenThe contribution of the provision to the wellbeing of children</t>
  </si>
  <si>
    <t>4ChildminderCentral BedfordshireThe contribution of the provision to the wellbeing of children</t>
  </si>
  <si>
    <t>4ChildminderCheshire EastThe contribution of the provision to the wellbeing of children</t>
  </si>
  <si>
    <t>4ChildminderCheshire West and ChesterThe contribution of the provision to the wellbeing of children</t>
  </si>
  <si>
    <t>4ChildminderCornwallThe contribution of the provision to the wellbeing of children</t>
  </si>
  <si>
    <t>4ChildminderCoventryThe contribution of the provision to the wellbeing of children</t>
  </si>
  <si>
    <t>4ChildminderCroydonThe contribution of the provision to the wellbeing of children</t>
  </si>
  <si>
    <t>4ChildminderCumbriaThe contribution of the provision to the wellbeing of children</t>
  </si>
  <si>
    <t>4ChildminderDarlingtonThe contribution of the provision to the wellbeing of children</t>
  </si>
  <si>
    <t>4ChildminderDerbyThe contribution of the provision to the wellbeing of children</t>
  </si>
  <si>
    <t>4ChildminderDerbyshireThe contribution of the provision to the wellbeing of children</t>
  </si>
  <si>
    <t>4ChildminderDevonThe contribution of the provision to the wellbeing of children</t>
  </si>
  <si>
    <t>4ChildminderDoncasterThe contribution of the provision to the wellbeing of children</t>
  </si>
  <si>
    <t>4ChildminderDorsetThe contribution of the provision to the wellbeing of children</t>
  </si>
  <si>
    <t>4ChildminderDudleyThe contribution of the provision to the wellbeing of children</t>
  </si>
  <si>
    <t>4ChildminderDurhamThe contribution of the provision to the wellbeing of children</t>
  </si>
  <si>
    <t>4ChildminderEalingThe contribution of the provision to the wellbeing of children</t>
  </si>
  <si>
    <t>4ChildminderEast Riding of YorkshireThe contribution of the provision to the wellbeing of children</t>
  </si>
  <si>
    <t>4ChildminderEast SussexThe contribution of the provision to the wellbeing of children</t>
  </si>
  <si>
    <t>4ChildminderEnfieldThe contribution of the provision to the wellbeing of children</t>
  </si>
  <si>
    <t>4ChildminderEssexThe contribution of the provision to the wellbeing of children</t>
  </si>
  <si>
    <t>4ChildminderGatesheadThe contribution of the provision to the wellbeing of children</t>
  </si>
  <si>
    <t>4ChildminderGloucestershireThe contribution of the provision to the wellbeing of children</t>
  </si>
  <si>
    <t>4ChildminderGreenwichThe contribution of the provision to the wellbeing of children</t>
  </si>
  <si>
    <t>4ChildminderHackneyThe contribution of the provision to the wellbeing of children</t>
  </si>
  <si>
    <t>4ChildminderHaltonThe contribution of the provision to the wellbeing of children</t>
  </si>
  <si>
    <t>4ChildminderHammersmith and FulhamThe contribution of the provision to the wellbeing of children</t>
  </si>
  <si>
    <t>4ChildminderHampshireThe contribution of the provision to the wellbeing of children</t>
  </si>
  <si>
    <t>4ChildminderHaringeyThe contribution of the provision to the wellbeing of children</t>
  </si>
  <si>
    <t>4ChildminderHarrowThe contribution of the provision to the wellbeing of children</t>
  </si>
  <si>
    <t>4ChildminderHartlepoolThe contribution of the provision to the wellbeing of children</t>
  </si>
  <si>
    <t>4ChildminderHaveringThe contribution of the provision to the wellbeing of children</t>
  </si>
  <si>
    <t>4ChildminderHerefordshireThe contribution of the provision to the wellbeing of children</t>
  </si>
  <si>
    <t>4ChildminderHertfordshireThe contribution of the provision to the wellbeing of children</t>
  </si>
  <si>
    <t>4ChildminderHillingdonThe contribution of the provision to the wellbeing of children</t>
  </si>
  <si>
    <t>4ChildminderHounslowThe contribution of the provision to the wellbeing of children</t>
  </si>
  <si>
    <t>4ChildminderIsle of WightThe contribution of the provision to the wellbeing of children</t>
  </si>
  <si>
    <t>4ChildminderIslingtonThe contribution of the provision to the wellbeing of children</t>
  </si>
  <si>
    <t>4ChildminderKensington and ChelseaThe contribution of the provision to the wellbeing of children</t>
  </si>
  <si>
    <t>4ChildminderKentThe contribution of the provision to the wellbeing of children</t>
  </si>
  <si>
    <t>4ChildminderKingston upon HullThe contribution of the provision to the wellbeing of children</t>
  </si>
  <si>
    <t>4ChildminderKingston upon ThamesThe contribution of the provision to the wellbeing of children</t>
  </si>
  <si>
    <t>4ChildminderKirkleesThe contribution of the provision to the wellbeing of children</t>
  </si>
  <si>
    <t>4ChildminderKnowsleyThe contribution of the provision to the wellbeing of children</t>
  </si>
  <si>
    <t>4ChildminderLambethThe contribution of the provision to the wellbeing of children</t>
  </si>
  <si>
    <t>4ChildminderLancashireThe contribution of the provision to the wellbeing of children</t>
  </si>
  <si>
    <t>4ChildminderLeedsThe contribution of the provision to the wellbeing of children</t>
  </si>
  <si>
    <t>4ChildminderLeicesterThe contribution of the provision to the wellbeing of children</t>
  </si>
  <si>
    <t>4ChildminderLeicestershireThe contribution of the provision to the wellbeing of children</t>
  </si>
  <si>
    <t>4ChildminderLewishamThe contribution of the provision to the wellbeing of children</t>
  </si>
  <si>
    <t>4ChildminderLincolnshireThe contribution of the provision to the wellbeing of children</t>
  </si>
  <si>
    <t>4ChildminderLiverpoolThe contribution of the provision to the wellbeing of children</t>
  </si>
  <si>
    <t>4ChildminderLutonThe contribution of the provision to the wellbeing of children</t>
  </si>
  <si>
    <t>4ChildminderManchesterThe contribution of the provision to the wellbeing of children</t>
  </si>
  <si>
    <t>4ChildminderMedwayThe contribution of the provision to the wellbeing of children</t>
  </si>
  <si>
    <t>4ChildminderMertonThe contribution of the provision to the wellbeing of children</t>
  </si>
  <si>
    <t>4ChildminderMiddlesbroughThe contribution of the provision to the wellbeing of children</t>
  </si>
  <si>
    <t>4ChildminderMilton KeynesThe contribution of the provision to the wellbeing of children</t>
  </si>
  <si>
    <t>4ChildminderNewcastle upon TyneThe contribution of the provision to the wellbeing of children</t>
  </si>
  <si>
    <t>4ChildminderNewhamThe contribution of the provision to the wellbeing of children</t>
  </si>
  <si>
    <t>4ChildminderNorfolkThe contribution of the provision to the wellbeing of children</t>
  </si>
  <si>
    <t>4ChildminderNorth East LincolnshireThe contribution of the provision to the wellbeing of children</t>
  </si>
  <si>
    <t>4ChildminderNorth LincolnshireThe contribution of the provision to the wellbeing of children</t>
  </si>
  <si>
    <t>4ChildminderNorth SomersetThe contribution of the provision to the wellbeing of children</t>
  </si>
  <si>
    <t>4ChildminderNorth TynesideThe contribution of the provision to the wellbeing of children</t>
  </si>
  <si>
    <t>4ChildminderNorth YorkshireThe contribution of the provision to the wellbeing of children</t>
  </si>
  <si>
    <t>4ChildminderNorthamptonshireThe contribution of the provision to the wellbeing of children</t>
  </si>
  <si>
    <t>4ChildminderNorthumberlandThe contribution of the provision to the wellbeing of children</t>
  </si>
  <si>
    <t>4ChildminderNottinghamThe contribution of the provision to the wellbeing of children</t>
  </si>
  <si>
    <t>4ChildminderNottinghamshireThe contribution of the provision to the wellbeing of children</t>
  </si>
  <si>
    <t>4ChildminderLocal authority not recordedThe contribution of the provision to the wellbeing of children</t>
  </si>
  <si>
    <t>4ChildminderOldhamThe contribution of the provision to the wellbeing of children</t>
  </si>
  <si>
    <t>4ChildminderOxfordshireThe contribution of the provision to the wellbeing of children</t>
  </si>
  <si>
    <t>4ChildminderPeterboroughThe contribution of the provision to the wellbeing of children</t>
  </si>
  <si>
    <t>4ChildminderPlymouthThe contribution of the provision to the wellbeing of children</t>
  </si>
  <si>
    <t>4ChildminderPooleThe contribution of the provision to the wellbeing of children</t>
  </si>
  <si>
    <t>4ChildminderPortsmouthThe contribution of the provision to the wellbeing of children</t>
  </si>
  <si>
    <t>4ChildminderReadingThe contribution of the provision to the wellbeing of children</t>
  </si>
  <si>
    <t>4ChildminderRedbridgeThe contribution of the provision to the wellbeing of children</t>
  </si>
  <si>
    <t>4ChildminderRedcar and ClevelandThe contribution of the provision to the wellbeing of children</t>
  </si>
  <si>
    <t>4ChildminderRichmond upon ThamesThe contribution of the provision to the wellbeing of children</t>
  </si>
  <si>
    <t>4ChildminderRochdaleThe contribution of the provision to the wellbeing of children</t>
  </si>
  <si>
    <t>4ChildminderRotherhamThe contribution of the provision to the wellbeing of children</t>
  </si>
  <si>
    <t>4ChildminderRutlandThe contribution of the provision to the wellbeing of children</t>
  </si>
  <si>
    <t>4ChildminderSalfordThe contribution of the provision to the wellbeing of children</t>
  </si>
  <si>
    <t>4ChildminderSandwellThe contribution of the provision to the wellbeing of children</t>
  </si>
  <si>
    <t>4ChildminderSeftonThe contribution of the provision to the wellbeing of children</t>
  </si>
  <si>
    <t>4ChildminderSheffieldThe contribution of the provision to the wellbeing of children</t>
  </si>
  <si>
    <t>4ChildminderShropshireThe contribution of the provision to the wellbeing of children</t>
  </si>
  <si>
    <t>4ChildminderSloughThe contribution of the provision to the wellbeing of children</t>
  </si>
  <si>
    <t>4ChildminderSolihullThe contribution of the provision to the wellbeing of children</t>
  </si>
  <si>
    <t>4ChildminderSomersetThe contribution of the provision to the wellbeing of children</t>
  </si>
  <si>
    <t>4ChildminderSouth GloucestershireThe contribution of the provision to the wellbeing of children</t>
  </si>
  <si>
    <t>4ChildminderSouth TynesideThe contribution of the provision to the wellbeing of children</t>
  </si>
  <si>
    <t>4ChildminderSouthamptonThe contribution of the provision to the wellbeing of children</t>
  </si>
  <si>
    <t>4ChildminderSouthend on SeaThe contribution of the provision to the wellbeing of children</t>
  </si>
  <si>
    <t>4ChildminderSouthwarkThe contribution of the provision to the wellbeing of children</t>
  </si>
  <si>
    <t>4ChildminderSt HelensThe contribution of the provision to the wellbeing of children</t>
  </si>
  <si>
    <t>4ChildminderStaffordshireThe contribution of the provision to the wellbeing of children</t>
  </si>
  <si>
    <t>4ChildminderStockportThe contribution of the provision to the wellbeing of children</t>
  </si>
  <si>
    <t>4ChildminderStockton-on-TeesThe contribution of the provision to the wellbeing of children</t>
  </si>
  <si>
    <t>4ChildminderStoke-on-TrentThe contribution of the provision to the wellbeing of children</t>
  </si>
  <si>
    <t>4ChildminderSuffolkThe contribution of the provision to the wellbeing of children</t>
  </si>
  <si>
    <t>4ChildminderSunderlandThe contribution of the provision to the wellbeing of children</t>
  </si>
  <si>
    <t>4ChildminderSurreyThe contribution of the provision to the wellbeing of children</t>
  </si>
  <si>
    <t>4ChildminderSuttonThe contribution of the provision to the wellbeing of children</t>
  </si>
  <si>
    <t>4ChildminderSwindonThe contribution of the provision to the wellbeing of children</t>
  </si>
  <si>
    <t>4ChildminderTamesideThe contribution of the provision to the wellbeing of children</t>
  </si>
  <si>
    <t>4ChildminderTelford and WrekinThe contribution of the provision to the wellbeing of children</t>
  </si>
  <si>
    <t>4ChildminderThurrockThe contribution of the provision to the wellbeing of children</t>
  </si>
  <si>
    <t>4ChildminderTorbayThe contribution of the provision to the wellbeing of children</t>
  </si>
  <si>
    <t>4ChildminderTower HamletsThe contribution of the provision to the wellbeing of children</t>
  </si>
  <si>
    <t>4ChildminderTraffordThe contribution of the provision to the wellbeing of children</t>
  </si>
  <si>
    <t>4ChildminderWakefieldThe contribution of the provision to the wellbeing of children</t>
  </si>
  <si>
    <t>4ChildminderWalsallThe contribution of the provision to the wellbeing of children</t>
  </si>
  <si>
    <t>4ChildminderWaltham ForestThe contribution of the provision to the wellbeing of children</t>
  </si>
  <si>
    <t>4ChildminderWandsworthThe contribution of the provision to the wellbeing of children</t>
  </si>
  <si>
    <t>4ChildminderWarringtonThe contribution of the provision to the wellbeing of children</t>
  </si>
  <si>
    <t>4ChildminderWarwickshireThe contribution of the provision to the wellbeing of children</t>
  </si>
  <si>
    <t>4ChildminderWest BerkshireThe contribution of the provision to the wellbeing of children</t>
  </si>
  <si>
    <t>4ChildminderWest SussexThe contribution of the provision to the wellbeing of children</t>
  </si>
  <si>
    <t>4ChildminderWestminsterThe contribution of the provision to the wellbeing of children</t>
  </si>
  <si>
    <t>4ChildminderWiganThe contribution of the provision to the wellbeing of children</t>
  </si>
  <si>
    <t>4ChildminderWiltshireThe contribution of the provision to the wellbeing of children</t>
  </si>
  <si>
    <t>4ChildminderWindsor and MaidenheadThe contribution of the provision to the wellbeing of children</t>
  </si>
  <si>
    <t>4ChildminderWirralThe contribution of the provision to the wellbeing of children</t>
  </si>
  <si>
    <t>4ChildminderWokinghamThe contribution of the provision to the wellbeing of children</t>
  </si>
  <si>
    <t>4ChildminderWolverhamptonThe contribution of the provision to the wellbeing of children</t>
  </si>
  <si>
    <t>4ChildminderWorcestershireThe contribution of the provision to the wellbeing of children</t>
  </si>
  <si>
    <t>4ChildminderYorkThe contribution of the provision to the wellbeing of children</t>
  </si>
  <si>
    <t>4ChildminderBarking and DagenhamThe quality of leadership and management</t>
  </si>
  <si>
    <t>4ChildminderBarnetThe quality of leadership and management</t>
  </si>
  <si>
    <t>4ChildminderBarnsleyThe quality of leadership and management</t>
  </si>
  <si>
    <t>4ChildminderBath and North East SomersetThe quality of leadership and management</t>
  </si>
  <si>
    <t>4ChildminderBedfordThe quality of leadership and management</t>
  </si>
  <si>
    <t>4ChildminderBexleyThe quality of leadership and management</t>
  </si>
  <si>
    <t>4ChildminderBirminghamThe quality of leadership and management</t>
  </si>
  <si>
    <t>4ChildminderBlackburn with DarwenThe quality of leadership and management</t>
  </si>
  <si>
    <t>4ChildminderBlackpoolThe quality of leadership and management</t>
  </si>
  <si>
    <t>4ChildminderBoltonThe quality of leadership and management</t>
  </si>
  <si>
    <t>4ChildminderBournemouthThe quality of leadership and management</t>
  </si>
  <si>
    <t>4ChildminderBracknell ForestThe quality of leadership and management</t>
  </si>
  <si>
    <t>4ChildminderBradfordThe quality of leadership and management</t>
  </si>
  <si>
    <t>4ChildminderBrentThe quality of leadership and management</t>
  </si>
  <si>
    <t>4ChildminderBrighton and HoveThe quality of leadership and management</t>
  </si>
  <si>
    <t>4ChildminderBristolThe quality of leadership and management</t>
  </si>
  <si>
    <t>4ChildminderBromleyThe quality of leadership and management</t>
  </si>
  <si>
    <t>4ChildminderBuckinghamshireThe quality of leadership and management</t>
  </si>
  <si>
    <t>4ChildminderBuryThe quality of leadership and management</t>
  </si>
  <si>
    <t>4ChildminderCalderdaleThe quality of leadership and management</t>
  </si>
  <si>
    <t>4ChildminderCambridgeshireThe quality of leadership and management</t>
  </si>
  <si>
    <t>4ChildminderCamdenThe quality of leadership and management</t>
  </si>
  <si>
    <t>4ChildminderCentral BedfordshireThe quality of leadership and management</t>
  </si>
  <si>
    <t>4ChildminderCheshire EastThe quality of leadership and management</t>
  </si>
  <si>
    <t>4ChildminderCheshire West and ChesterThe quality of leadership and management</t>
  </si>
  <si>
    <t>4ChildminderCornwallThe quality of leadership and management</t>
  </si>
  <si>
    <t>4ChildminderCoventryThe quality of leadership and management</t>
  </si>
  <si>
    <t>4ChildminderCroydonThe quality of leadership and management</t>
  </si>
  <si>
    <t>4ChildminderCumbriaThe quality of leadership and management</t>
  </si>
  <si>
    <t>4ChildminderDarlingtonThe quality of leadership and management</t>
  </si>
  <si>
    <t>4ChildminderDerbyThe quality of leadership and management</t>
  </si>
  <si>
    <t>4ChildminderDerbyshireThe quality of leadership and management</t>
  </si>
  <si>
    <t>4ChildminderDevonThe quality of leadership and management</t>
  </si>
  <si>
    <t>4ChildminderDoncasterThe quality of leadership and management</t>
  </si>
  <si>
    <t>4ChildminderDorsetThe quality of leadership and management</t>
  </si>
  <si>
    <t>4ChildminderDudleyThe quality of leadership and management</t>
  </si>
  <si>
    <t>4ChildminderDurhamThe quality of leadership and management</t>
  </si>
  <si>
    <t>4ChildminderEalingThe quality of leadership and management</t>
  </si>
  <si>
    <t>4ChildminderEast Riding of YorkshireThe quality of leadership and management</t>
  </si>
  <si>
    <t>4ChildminderEast SussexThe quality of leadership and management</t>
  </si>
  <si>
    <t>4ChildminderEnfieldThe quality of leadership and management</t>
  </si>
  <si>
    <t>4ChildminderEssexThe quality of leadership and management</t>
  </si>
  <si>
    <t>4ChildminderGatesheadThe quality of leadership and management</t>
  </si>
  <si>
    <t>4ChildminderGloucestershireThe quality of leadership and management</t>
  </si>
  <si>
    <t>4ChildminderGreenwichThe quality of leadership and management</t>
  </si>
  <si>
    <t>4ChildminderHackneyThe quality of leadership and management</t>
  </si>
  <si>
    <t>4ChildminderHaltonThe quality of leadership and management</t>
  </si>
  <si>
    <t>4ChildminderHammersmith and FulhamThe quality of leadership and management</t>
  </si>
  <si>
    <t>4ChildminderHampshireThe quality of leadership and management</t>
  </si>
  <si>
    <t>4ChildminderHaringeyThe quality of leadership and management</t>
  </si>
  <si>
    <t>4ChildminderHarrowThe quality of leadership and management</t>
  </si>
  <si>
    <t>4ChildminderHartlepoolThe quality of leadership and management</t>
  </si>
  <si>
    <t>4ChildminderHaveringThe quality of leadership and management</t>
  </si>
  <si>
    <t>4ChildminderHerefordshireThe quality of leadership and management</t>
  </si>
  <si>
    <t>4ChildminderHertfordshireThe quality of leadership and management</t>
  </si>
  <si>
    <t>4ChildminderHillingdonThe quality of leadership and management</t>
  </si>
  <si>
    <t>4ChildminderHounslowThe quality of leadership and management</t>
  </si>
  <si>
    <t>4ChildminderIsle of WightThe quality of leadership and management</t>
  </si>
  <si>
    <t>4ChildminderIslingtonThe quality of leadership and management</t>
  </si>
  <si>
    <t>4ChildminderKensington and ChelseaThe quality of leadership and management</t>
  </si>
  <si>
    <t>4ChildminderKentThe quality of leadership and management</t>
  </si>
  <si>
    <t>4ChildminderKingston upon HullThe quality of leadership and management</t>
  </si>
  <si>
    <t>4ChildminderKingston upon ThamesThe quality of leadership and management</t>
  </si>
  <si>
    <t>4ChildminderKirkleesThe quality of leadership and management</t>
  </si>
  <si>
    <t>4ChildminderKnowsleyThe quality of leadership and management</t>
  </si>
  <si>
    <t>4ChildminderLambethThe quality of leadership and management</t>
  </si>
  <si>
    <t>4ChildminderLancashireThe quality of leadership and management</t>
  </si>
  <si>
    <t>4ChildminderLeedsThe quality of leadership and management</t>
  </si>
  <si>
    <t>4ChildminderLeicesterThe quality of leadership and management</t>
  </si>
  <si>
    <t>4ChildminderLeicestershireThe quality of leadership and management</t>
  </si>
  <si>
    <t>4ChildminderLewishamThe quality of leadership and management</t>
  </si>
  <si>
    <t>4ChildminderLincolnshireThe quality of leadership and management</t>
  </si>
  <si>
    <t>4ChildminderLiverpoolThe quality of leadership and management</t>
  </si>
  <si>
    <t>4ChildminderLutonThe quality of leadership and management</t>
  </si>
  <si>
    <t>4ChildminderManchesterThe quality of leadership and management</t>
  </si>
  <si>
    <t>4ChildminderMedwayThe quality of leadership and management</t>
  </si>
  <si>
    <t>4ChildminderMertonThe quality of leadership and management</t>
  </si>
  <si>
    <t>4ChildminderMiddlesbroughThe quality of leadership and management</t>
  </si>
  <si>
    <t>4ChildminderMilton KeynesThe quality of leadership and management</t>
  </si>
  <si>
    <t>4ChildminderNewcastle upon TyneThe quality of leadership and management</t>
  </si>
  <si>
    <t>4ChildminderNewhamThe quality of leadership and management</t>
  </si>
  <si>
    <t>4ChildminderNorfolkThe quality of leadership and management</t>
  </si>
  <si>
    <t>4ChildminderNorth East LincolnshireThe quality of leadership and management</t>
  </si>
  <si>
    <t>4ChildminderNorth LincolnshireThe quality of leadership and management</t>
  </si>
  <si>
    <t>4ChildminderNorth SomersetThe quality of leadership and management</t>
  </si>
  <si>
    <t>4ChildminderNorth TynesideThe quality of leadership and management</t>
  </si>
  <si>
    <t>4ChildminderNorth YorkshireThe quality of leadership and management</t>
  </si>
  <si>
    <t>4ChildminderNorthamptonshireThe quality of leadership and management</t>
  </si>
  <si>
    <t>4ChildminderNorthumberlandThe quality of leadership and management</t>
  </si>
  <si>
    <t>4ChildminderNottinghamThe quality of leadership and management</t>
  </si>
  <si>
    <t>4ChildminderNottinghamshireThe quality of leadership and management</t>
  </si>
  <si>
    <t>4ChildminderLocal authority not recordedThe quality of leadership and management</t>
  </si>
  <si>
    <t>4ChildminderOldhamThe quality of leadership and management</t>
  </si>
  <si>
    <t>4ChildminderOxfordshireThe quality of leadership and management</t>
  </si>
  <si>
    <t>4ChildminderPeterboroughThe quality of leadership and management</t>
  </si>
  <si>
    <t>4ChildminderPlymouthThe quality of leadership and management</t>
  </si>
  <si>
    <t>4ChildminderPooleThe quality of leadership and management</t>
  </si>
  <si>
    <t>4ChildminderPortsmouthThe quality of leadership and management</t>
  </si>
  <si>
    <t>4ChildminderReadingThe quality of leadership and management</t>
  </si>
  <si>
    <t>4ChildminderRedbridgeThe quality of leadership and management</t>
  </si>
  <si>
    <t>4ChildminderRedcar and ClevelandThe quality of leadership and management</t>
  </si>
  <si>
    <t>4ChildminderRichmond upon ThamesThe quality of leadership and management</t>
  </si>
  <si>
    <t>4ChildminderRochdaleThe quality of leadership and management</t>
  </si>
  <si>
    <t>4ChildminderRotherhamThe quality of leadership and management</t>
  </si>
  <si>
    <t>4ChildminderRutlandThe quality of leadership and management</t>
  </si>
  <si>
    <t>4ChildminderSalfordThe quality of leadership and management</t>
  </si>
  <si>
    <t>4ChildminderSandwellThe quality of leadership and management</t>
  </si>
  <si>
    <t>4ChildminderSeftonThe quality of leadership and management</t>
  </si>
  <si>
    <t>4ChildminderSheffieldThe quality of leadership and management</t>
  </si>
  <si>
    <t>4ChildminderShropshireThe quality of leadership and management</t>
  </si>
  <si>
    <t>4ChildminderSloughThe quality of leadership and management</t>
  </si>
  <si>
    <t>4ChildminderSolihullThe quality of leadership and management</t>
  </si>
  <si>
    <t>4ChildminderSomersetThe quality of leadership and management</t>
  </si>
  <si>
    <t>4ChildminderSouth GloucestershireThe quality of leadership and management</t>
  </si>
  <si>
    <t>4ChildminderSouth TynesideThe quality of leadership and management</t>
  </si>
  <si>
    <t>4ChildminderSouthamptonThe quality of leadership and management</t>
  </si>
  <si>
    <t>4ChildminderSouthend on SeaThe quality of leadership and management</t>
  </si>
  <si>
    <t>4ChildminderSouthwarkThe quality of leadership and management</t>
  </si>
  <si>
    <t>4ChildminderSt HelensThe quality of leadership and management</t>
  </si>
  <si>
    <t>4ChildminderStaffordshireThe quality of leadership and management</t>
  </si>
  <si>
    <t>4ChildminderStockportThe quality of leadership and management</t>
  </si>
  <si>
    <t>4ChildminderStockton-on-TeesThe quality of leadership and management</t>
  </si>
  <si>
    <t>4ChildminderStoke-on-TrentThe quality of leadership and management</t>
  </si>
  <si>
    <t>4ChildminderSuffolkThe quality of leadership and management</t>
  </si>
  <si>
    <t>4ChildminderSunderlandThe quality of leadership and management</t>
  </si>
  <si>
    <t>4ChildminderSurreyThe quality of leadership and management</t>
  </si>
  <si>
    <t>4ChildminderSuttonThe quality of leadership and management</t>
  </si>
  <si>
    <t>4ChildminderSwindonThe quality of leadership and management</t>
  </si>
  <si>
    <t>4ChildminderTamesideThe quality of leadership and management</t>
  </si>
  <si>
    <t>4ChildminderTelford and WrekinThe quality of leadership and management</t>
  </si>
  <si>
    <t>4ChildminderThurrockThe quality of leadership and management</t>
  </si>
  <si>
    <t>4ChildminderTorbayThe quality of leadership and management</t>
  </si>
  <si>
    <t>4ChildminderTower HamletsThe quality of leadership and management</t>
  </si>
  <si>
    <t>4ChildminderTraffordThe quality of leadership and management</t>
  </si>
  <si>
    <t>4ChildminderWakefieldThe quality of leadership and management</t>
  </si>
  <si>
    <t>4ChildminderWalsallThe quality of leadership and management</t>
  </si>
  <si>
    <t>4ChildminderWaltham ForestThe quality of leadership and management</t>
  </si>
  <si>
    <t>4ChildminderWandsworthThe quality of leadership and management</t>
  </si>
  <si>
    <t>4ChildminderWarringtonThe quality of leadership and management</t>
  </si>
  <si>
    <t>4ChildminderWarwickshireThe quality of leadership and management</t>
  </si>
  <si>
    <t>4ChildminderWest BerkshireThe quality of leadership and management</t>
  </si>
  <si>
    <t>4ChildminderWest SussexThe quality of leadership and management</t>
  </si>
  <si>
    <t>4ChildminderWestminsterThe quality of leadership and management</t>
  </si>
  <si>
    <t>4ChildminderWiganThe quality of leadership and management</t>
  </si>
  <si>
    <t>4ChildminderWiltshireThe quality of leadership and management</t>
  </si>
  <si>
    <t>4ChildminderWindsor and MaidenheadThe quality of leadership and management</t>
  </si>
  <si>
    <t>4ChildminderWirralThe quality of leadership and management</t>
  </si>
  <si>
    <t>4ChildminderWokinghamThe quality of leadership and management</t>
  </si>
  <si>
    <t>4ChildminderWolverhamptonThe quality of leadership and management</t>
  </si>
  <si>
    <t>4ChildminderWorcestershireThe quality of leadership and management</t>
  </si>
  <si>
    <t>4ChildminderYorkThe quality of leadership and management</t>
  </si>
  <si>
    <t>All provisionCity of London</t>
  </si>
  <si>
    <t>All provisionIsles of Scilly</t>
  </si>
  <si>
    <t>Childcare on Domestic PremisesBarnet</t>
  </si>
  <si>
    <t>Childcare on Domestic PremisesBexley</t>
  </si>
  <si>
    <t>Childcare on Domestic PremisesBournemouth</t>
  </si>
  <si>
    <t>Childcare on Domestic PremisesBradford</t>
  </si>
  <si>
    <t>Childcare on Domestic PremisesBrighton and Hove</t>
  </si>
  <si>
    <t>Childcare on Domestic PremisesCalderdale</t>
  </si>
  <si>
    <t>Childcare on Domestic PremisesCambridgeshire</t>
  </si>
  <si>
    <t>Childcare on Domestic PremisesCornwall</t>
  </si>
  <si>
    <t>Childcare on Domestic PremisesCumbria</t>
  </si>
  <si>
    <t>Childcare on Domestic PremisesDorset</t>
  </si>
  <si>
    <t>Childcare on Domestic PremisesDudley</t>
  </si>
  <si>
    <t>Childcare on Domestic PremisesDurham</t>
  </si>
  <si>
    <t>Childcare on Domestic PremisesEaling</t>
  </si>
  <si>
    <t>Childcare on Domestic PremisesEnfield</t>
  </si>
  <si>
    <t>Childcare on Domestic PremisesGateshead</t>
  </si>
  <si>
    <t>Childcare on Domestic PremisesGloucestershire</t>
  </si>
  <si>
    <t>Childcare on Domestic PremisesGreenwich</t>
  </si>
  <si>
    <t>Childcare on Domestic PremisesHampshire</t>
  </si>
  <si>
    <t>Childcare on Domestic PremisesHaringey</t>
  </si>
  <si>
    <t>Childcare on Domestic PremisesHillingdon</t>
  </si>
  <si>
    <t>Childcare on Domestic PremisesIsle of Wight</t>
  </si>
  <si>
    <t>Childcare on Domestic PremisesKensington and Chelsea</t>
  </si>
  <si>
    <t>Childcare on Domestic PremisesKent</t>
  </si>
  <si>
    <t>Childcare on Domestic PremisesLeeds</t>
  </si>
  <si>
    <t>Childcare on Domestic PremisesLewisham</t>
  </si>
  <si>
    <t>Childcare on Domestic PremisesMilton Keynes</t>
  </si>
  <si>
    <t>Childcare on Domestic PremisesNewham</t>
  </si>
  <si>
    <t>Childcare on Domestic PremisesNorfolk</t>
  </si>
  <si>
    <t>Childcare on Domestic PremisesNorth Somerset</t>
  </si>
  <si>
    <t>Childcare on Domestic PremisesNorth Yorkshire</t>
  </si>
  <si>
    <t>Childcare on Domestic PremisesNorthamptonshire</t>
  </si>
  <si>
    <t>Childcare on Domestic PremisesNorthumberland</t>
  </si>
  <si>
    <t>Childcare on Domestic PremisesNottinghamshire</t>
  </si>
  <si>
    <t>Childcare on Domestic PremisesRichmond upon Thames</t>
  </si>
  <si>
    <t>Childcare on Domestic PremisesRotherham</t>
  </si>
  <si>
    <t>Childcare on Domestic PremisesShropshire</t>
  </si>
  <si>
    <t>Childcare on Domestic PremisesSolihull</t>
  </si>
  <si>
    <t>Childcare on Domestic PremisesSouthampton</t>
  </si>
  <si>
    <t>Childcare on Domestic PremisesSouthwark</t>
  </si>
  <si>
    <t>Childcare on Domestic PremisesStaffordshire</t>
  </si>
  <si>
    <t>Childcare on Domestic PremisesStockport</t>
  </si>
  <si>
    <t>Childcare on Domestic PremisesStoke-on-Trent</t>
  </si>
  <si>
    <t>Childcare on Domestic PremisesSuffolk</t>
  </si>
  <si>
    <t>Childcare on Domestic PremisesSwindon</t>
  </si>
  <si>
    <t>Childcare on Domestic PremisesWarwickshire</t>
  </si>
  <si>
    <t>Childcare on Domestic PremisesWiltshire</t>
  </si>
  <si>
    <t>Childcare on Domestic PremisesWindsor and Maidenhead</t>
  </si>
  <si>
    <t>Childcare on Non-Domestic PremisesCity of London</t>
  </si>
  <si>
    <t>Childcare on Non-Domestic PremisesIsles of Scilly</t>
  </si>
  <si>
    <t>ChildminderCity of London</t>
  </si>
  <si>
    <t>ChildminderIsles of Scilly</t>
  </si>
  <si>
    <t>ChildminderLocal authority not recorded</t>
  </si>
  <si>
    <t>Home ChildcarerBirmingham</t>
  </si>
  <si>
    <t>Home ChildcarerBlackburn with Darwen</t>
  </si>
  <si>
    <t>Home ChildcarerBracknell Forest</t>
  </si>
  <si>
    <t>Home ChildcarerBrent</t>
  </si>
  <si>
    <t>Home ChildcarerBury</t>
  </si>
  <si>
    <t>Home ChildcarerCalderdale</t>
  </si>
  <si>
    <t>Home ChildcarerCornwall</t>
  </si>
  <si>
    <t>Home ChildcarerDarlington</t>
  </si>
  <si>
    <t>Home ChildcarerDerby</t>
  </si>
  <si>
    <t>Home ChildcarerDurham</t>
  </si>
  <si>
    <t>Home ChildcarerEast Riding of Yorkshire</t>
  </si>
  <si>
    <t>Home ChildcarerGateshead</t>
  </si>
  <si>
    <t>Home ChildcarerHavering</t>
  </si>
  <si>
    <t>Home ChildcarerHerefordshire</t>
  </si>
  <si>
    <t>Home ChildcarerIsle of Wight</t>
  </si>
  <si>
    <t>Home ChildcarerKingston upon Hull</t>
  </si>
  <si>
    <t>Home ChildcarerLeicester</t>
  </si>
  <si>
    <t>Home ChildcarerLincolnshire</t>
  </si>
  <si>
    <t>Home ChildcarerLiverpool</t>
  </si>
  <si>
    <t>Home ChildcarerManchester</t>
  </si>
  <si>
    <t>Home ChildcarerMedway</t>
  </si>
  <si>
    <t>Home ChildcarerMiddlesbrough</t>
  </si>
  <si>
    <t>Home ChildcarerMilton Keynes</t>
  </si>
  <si>
    <t>Home ChildcarerNewcastle upon Tyne</t>
  </si>
  <si>
    <t>Home ChildcarerNorth East Lincolnshire</t>
  </si>
  <si>
    <t>Home ChildcarerNorth Lincolnshire</t>
  </si>
  <si>
    <t>Home ChildcarerNorth Somerset</t>
  </si>
  <si>
    <t>Home ChildcarerNorth Tyneside</t>
  </si>
  <si>
    <t>Home ChildcarerNottingham</t>
  </si>
  <si>
    <t>Home ChildcarerNottinghamshire</t>
  </si>
  <si>
    <t>Home ChildcarerLocal authority not recorded</t>
  </si>
  <si>
    <t>Home ChildcarerPeterborough</t>
  </si>
  <si>
    <t>Home ChildcarerPlymouth</t>
  </si>
  <si>
    <t>Home ChildcarerPoole</t>
  </si>
  <si>
    <t>Home ChildcarerPortsmouth</t>
  </si>
  <si>
    <t>Home ChildcarerRedbridge</t>
  </si>
  <si>
    <t>Home ChildcarerRotherham</t>
  </si>
  <si>
    <t>Home ChildcarerRutland</t>
  </si>
  <si>
    <t>Home ChildcarerSalford</t>
  </si>
  <si>
    <t>Home ChildcarerSandwell</t>
  </si>
  <si>
    <t>Home ChildcarerSheffield</t>
  </si>
  <si>
    <t>Home ChildcarerShropshire</t>
  </si>
  <si>
    <t>Home ChildcarerSolihull</t>
  </si>
  <si>
    <t>Home ChildcarerSouth Tyneside</t>
  </si>
  <si>
    <t>Home ChildcarerStockport</t>
  </si>
  <si>
    <t>Home ChildcarerStockton-on-Tees</t>
  </si>
  <si>
    <t>Home ChildcarerSunderland</t>
  </si>
  <si>
    <t>Home ChildcarerSutton</t>
  </si>
  <si>
    <t>Home ChildcarerThurrock</t>
  </si>
  <si>
    <t>Home ChildcarerTorbay</t>
  </si>
  <si>
    <t>Home ChildcarerTrafford</t>
  </si>
  <si>
    <t>Home ChildcarerWakefield</t>
  </si>
  <si>
    <t>Home ChildcarerWalsall</t>
  </si>
  <si>
    <t>Home ChildcarerWarrington</t>
  </si>
  <si>
    <t>Home ChildcarerWest Berkshire</t>
  </si>
  <si>
    <t>Home ChildcarerWigan</t>
  </si>
  <si>
    <t>Home ChildcarerWiltshire</t>
  </si>
  <si>
    <t>Home ChildcarerWirral</t>
  </si>
  <si>
    <t>Home ChildcarerWolverhampton</t>
  </si>
  <si>
    <t>Home ChildcarerWorcestershire</t>
  </si>
  <si>
    <t>Childcare on Non-Domestic PremisesAllHow well the provision meets the needs of the children who attend</t>
  </si>
  <si>
    <t>Childcare on Domestic PremisesDevonHow well the provision meets the needs of the children who attend</t>
  </si>
  <si>
    <t>Childcare on Non-Domestic PremisesBarking and DagenhamHow well the provision meets the needs of the children who attend</t>
  </si>
  <si>
    <t>ChildminderBarking and DagenhamHow well the provision meets the needs of the children who attend</t>
  </si>
  <si>
    <t>All provisionBarking and DagenhamHow well the provision meets the needs of the children who attend</t>
  </si>
  <si>
    <t>All provisionBarnetHow well the provision meets the needs of the children who attend</t>
  </si>
  <si>
    <t>All provisionBarnsleyHow well the provision meets the needs of the children who attend</t>
  </si>
  <si>
    <t>All provisionBath and North East SomersetHow well the provision meets the needs of the children who attend</t>
  </si>
  <si>
    <t>All provisionBedfordHow well the provision meets the needs of the children who attend</t>
  </si>
  <si>
    <t>All provisionBexleyHow well the provision meets the needs of the children who attend</t>
  </si>
  <si>
    <t>All provisionBirminghamHow well the provision meets the needs of the children who attend</t>
  </si>
  <si>
    <t>All provisionBlackburn with DarwenHow well the provision meets the needs of the children who attend</t>
  </si>
  <si>
    <t>All provisionBlackpoolHow well the provision meets the needs of the children who attend</t>
  </si>
  <si>
    <t>All provisionBoltonHow well the provision meets the needs of the children who attend</t>
  </si>
  <si>
    <t>All provisionBournemouthHow well the provision meets the needs of the children who attend</t>
  </si>
  <si>
    <t>All provisionBracknell ForestHow well the provision meets the needs of the children who attend</t>
  </si>
  <si>
    <t>All provisionBradfordHow well the provision meets the needs of the children who attend</t>
  </si>
  <si>
    <t>All provisionBrentHow well the provision meets the needs of the children who attend</t>
  </si>
  <si>
    <t>All provisionBrighton and HoveHow well the provision meets the needs of the children who attend</t>
  </si>
  <si>
    <t>All provisionBristolHow well the provision meets the needs of the children who attend</t>
  </si>
  <si>
    <t>All provisionBromleyHow well the provision meets the needs of the children who attend</t>
  </si>
  <si>
    <t>All provisionBuckinghamshireHow well the provision meets the needs of the children who attend</t>
  </si>
  <si>
    <t>All provisionBuryHow well the provision meets the needs of the children who attend</t>
  </si>
  <si>
    <t>All provisionCalderdaleHow well the provision meets the needs of the children who attend</t>
  </si>
  <si>
    <t>All provisionCambridgeshireHow well the provision meets the needs of the children who attend</t>
  </si>
  <si>
    <t>All provisionCamdenHow well the provision meets the needs of the children who attend</t>
  </si>
  <si>
    <t>All provisionCentral BedfordshireHow well the provision meets the needs of the children who attend</t>
  </si>
  <si>
    <t>All provisionCheshire EastHow well the provision meets the needs of the children who attend</t>
  </si>
  <si>
    <t>All provisionCheshire West and ChesterHow well the provision meets the needs of the children who attend</t>
  </si>
  <si>
    <t>All provisionCornwallHow well the provision meets the needs of the children who attend</t>
  </si>
  <si>
    <t>All provisionCoventryHow well the provision meets the needs of the children who attend</t>
  </si>
  <si>
    <t>All provisionCroydonHow well the provision meets the needs of the children who attend</t>
  </si>
  <si>
    <t>All provisionCumbriaHow well the provision meets the needs of the children who attend</t>
  </si>
  <si>
    <t>All provisionDarlingtonHow well the provision meets the needs of the children who attend</t>
  </si>
  <si>
    <t>All provisionDerbyHow well the provision meets the needs of the children who attend</t>
  </si>
  <si>
    <t>All provisionDerbyshireHow well the provision meets the needs of the children who attend</t>
  </si>
  <si>
    <t>All provisionDevonHow well the provision meets the needs of the children who attend</t>
  </si>
  <si>
    <t>All provisionDoncasterHow well the provision meets the needs of the children who attend</t>
  </si>
  <si>
    <t>All provisionDorsetHow well the provision meets the needs of the children who attend</t>
  </si>
  <si>
    <t>All provisionDudleyHow well the provision meets the needs of the children who attend</t>
  </si>
  <si>
    <t>All provisionDurhamHow well the provision meets the needs of the children who attend</t>
  </si>
  <si>
    <t>All provisionEalingHow well the provision meets the needs of the children who attend</t>
  </si>
  <si>
    <t>All provisionEast Riding of YorkshireHow well the provision meets the needs of the children who attend</t>
  </si>
  <si>
    <t>All provisionEast SussexHow well the provision meets the needs of the children who attend</t>
  </si>
  <si>
    <t>All provisionEnfieldHow well the provision meets the needs of the children who attend</t>
  </si>
  <si>
    <t>All provisionEssexHow well the provision meets the needs of the children who attend</t>
  </si>
  <si>
    <t>All provisionGatesheadHow well the provision meets the needs of the children who attend</t>
  </si>
  <si>
    <t>All provisionGloucestershireHow well the provision meets the needs of the children who attend</t>
  </si>
  <si>
    <t>All provisionGreenwichHow well the provision meets the needs of the children who attend</t>
  </si>
  <si>
    <t>All provisionHackneyHow well the provision meets the needs of the children who attend</t>
  </si>
  <si>
    <t>All provisionHaltonHow well the provision meets the needs of the children who attend</t>
  </si>
  <si>
    <t>All provisionHammersmith and FulhamHow well the provision meets the needs of the children who attend</t>
  </si>
  <si>
    <t>All provisionHampshireHow well the provision meets the needs of the children who attend</t>
  </si>
  <si>
    <t>All provisionHaringeyHow well the provision meets the needs of the children who attend</t>
  </si>
  <si>
    <t>All provisionHarrowHow well the provision meets the needs of the children who attend</t>
  </si>
  <si>
    <t>All provisionHartlepoolHow well the provision meets the needs of the children who attend</t>
  </si>
  <si>
    <t>All provisionHaveringHow well the provision meets the needs of the children who attend</t>
  </si>
  <si>
    <t>All provisionHerefordshireHow well the provision meets the needs of the children who attend</t>
  </si>
  <si>
    <t>All provisionHertfordshireHow well the provision meets the needs of the children who attend</t>
  </si>
  <si>
    <t>All provisionHillingdonHow well the provision meets the needs of the children who attend</t>
  </si>
  <si>
    <t>All provisionHounslowHow well the provision meets the needs of the children who attend</t>
  </si>
  <si>
    <t>All provisionIsle of WightHow well the provision meets the needs of the children who attend</t>
  </si>
  <si>
    <t>All provisionIslingtonHow well the provision meets the needs of the children who attend</t>
  </si>
  <si>
    <t>All provisionKensington and ChelseaHow well the provision meets the needs of the children who attend</t>
  </si>
  <si>
    <t>All provisionKentHow well the provision meets the needs of the children who attend</t>
  </si>
  <si>
    <t>All provisionKingston upon HullHow well the provision meets the needs of the children who attend</t>
  </si>
  <si>
    <t>All provisionKingston upon ThamesHow well the provision meets the needs of the children who attend</t>
  </si>
  <si>
    <t>All provisionKirkleesHow well the provision meets the needs of the children who attend</t>
  </si>
  <si>
    <t>All provisionKnowsleyHow well the provision meets the needs of the children who attend</t>
  </si>
  <si>
    <t>All provisionLambethHow well the provision meets the needs of the children who attend</t>
  </si>
  <si>
    <t>All provisionLancashireHow well the provision meets the needs of the children who attend</t>
  </si>
  <si>
    <t>All provisionLeedsHow well the provision meets the needs of the children who attend</t>
  </si>
  <si>
    <t>All provisionLeicesterHow well the provision meets the needs of the children who attend</t>
  </si>
  <si>
    <t>All provisionLeicestershireHow well the provision meets the needs of the children who attend</t>
  </si>
  <si>
    <t>All provisionLewishamHow well the provision meets the needs of the children who attend</t>
  </si>
  <si>
    <t>All provisionLincolnshireHow well the provision meets the needs of the children who attend</t>
  </si>
  <si>
    <t>All provisionLiverpoolHow well the provision meets the needs of the children who attend</t>
  </si>
  <si>
    <t>All provisionLutonHow well the provision meets the needs of the children who attend</t>
  </si>
  <si>
    <t>All provisionManchesterHow well the provision meets the needs of the children who attend</t>
  </si>
  <si>
    <t>All provisionMedwayHow well the provision meets the needs of the children who attend</t>
  </si>
  <si>
    <t>All provisionMertonHow well the provision meets the needs of the children who attend</t>
  </si>
  <si>
    <t>All provisionMiddlesbroughHow well the provision meets the needs of the children who attend</t>
  </si>
  <si>
    <t>All provisionMilton KeynesHow well the provision meets the needs of the children who attend</t>
  </si>
  <si>
    <t>All provisionNewcastle upon TyneHow well the provision meets the needs of the children who attend</t>
  </si>
  <si>
    <t>All provisionNewhamHow well the provision meets the needs of the children who attend</t>
  </si>
  <si>
    <t>All provisionNorfolkHow well the provision meets the needs of the children who attend</t>
  </si>
  <si>
    <t>All provisionNorth East LincolnshireHow well the provision meets the needs of the children who attend</t>
  </si>
  <si>
    <t>All provisionNorth LincolnshireHow well the provision meets the needs of the children who attend</t>
  </si>
  <si>
    <t>All provisionNorth SomersetHow well the provision meets the needs of the children who attend</t>
  </si>
  <si>
    <t>All provisionNorth TynesideHow well the provision meets the needs of the children who attend</t>
  </si>
  <si>
    <t>All provisionNorth YorkshireHow well the provision meets the needs of the children who attend</t>
  </si>
  <si>
    <t>All provisionNorthamptonshireHow well the provision meets the needs of the children who attend</t>
  </si>
  <si>
    <t>All provisionNorthumberlandHow well the provision meets the needs of the children who attend</t>
  </si>
  <si>
    <t>All provisionNottinghamHow well the provision meets the needs of the children who attend</t>
  </si>
  <si>
    <t>All provisionNottinghamshireHow well the provision meets the needs of the children who attend</t>
  </si>
  <si>
    <t>All provisionOldhamHow well the provision meets the needs of the children who attend</t>
  </si>
  <si>
    <t>All provisionOxfordshireHow well the provision meets the needs of the children who attend</t>
  </si>
  <si>
    <t>All provisionPeterboroughHow well the provision meets the needs of the children who attend</t>
  </si>
  <si>
    <t>All provisionPlymouthHow well the provision meets the needs of the children who attend</t>
  </si>
  <si>
    <t>All provisionPooleHow well the provision meets the needs of the children who attend</t>
  </si>
  <si>
    <t>All provisionPortsmouthHow well the provision meets the needs of the children who attend</t>
  </si>
  <si>
    <t>All provisionReadingHow well the provision meets the needs of the children who attend</t>
  </si>
  <si>
    <t>All provisionRedbridgeHow well the provision meets the needs of the children who attend</t>
  </si>
  <si>
    <t>All provisionRedcar and ClevelandHow well the provision meets the needs of the children who attend</t>
  </si>
  <si>
    <t>All provisionRichmond upon ThamesHow well the provision meets the needs of the children who attend</t>
  </si>
  <si>
    <t>All provisionRochdaleHow well the provision meets the needs of the children who attend</t>
  </si>
  <si>
    <t>All provisionRotherhamHow well the provision meets the needs of the children who attend</t>
  </si>
  <si>
    <t>All provisionSalfordHow well the provision meets the needs of the children who attend</t>
  </si>
  <si>
    <t>All provisionSandwellHow well the provision meets the needs of the children who attend</t>
  </si>
  <si>
    <t>All provisionSeftonHow well the provision meets the needs of the children who attend</t>
  </si>
  <si>
    <t>All provisionSheffieldHow well the provision meets the needs of the children who attend</t>
  </si>
  <si>
    <t>All provisionShropshireHow well the provision meets the needs of the children who attend</t>
  </si>
  <si>
    <t>All provisionSloughHow well the provision meets the needs of the children who attend</t>
  </si>
  <si>
    <t>All provisionSolihullHow well the provision meets the needs of the children who attend</t>
  </si>
  <si>
    <t>All provisionSomersetHow well the provision meets the needs of the children who attend</t>
  </si>
  <si>
    <t>All provisionSouth GloucestershireHow well the provision meets the needs of the children who attend</t>
  </si>
  <si>
    <t>All provisionSouth TynesideHow well the provision meets the needs of the children who attend</t>
  </si>
  <si>
    <t>All provisionSouthamptonHow well the provision meets the needs of the children who attend</t>
  </si>
  <si>
    <t>All provisionSouthend on SeaHow well the provision meets the needs of the children who attend</t>
  </si>
  <si>
    <t>All provisionSouthwarkHow well the provision meets the needs of the children who attend</t>
  </si>
  <si>
    <t>All provisionSt HelensHow well the provision meets the needs of the children who attend</t>
  </si>
  <si>
    <t>All provisionStaffordshireHow well the provision meets the needs of the children who attend</t>
  </si>
  <si>
    <t>All provisionStockportHow well the provision meets the needs of the children who attend</t>
  </si>
  <si>
    <t>All provisionStockton-on-TeesHow well the provision meets the needs of the children who attend</t>
  </si>
  <si>
    <t>All provisionStoke-on-TrentHow well the provision meets the needs of the children who attend</t>
  </si>
  <si>
    <t>All provisionSuffolkHow well the provision meets the needs of the children who attend</t>
  </si>
  <si>
    <t>All provisionSunderlandHow well the provision meets the needs of the children who attend</t>
  </si>
  <si>
    <t>All provisionSurreyHow well the provision meets the needs of the children who attend</t>
  </si>
  <si>
    <t>All provisionSuttonHow well the provision meets the needs of the children who attend</t>
  </si>
  <si>
    <t>All provisionSwindonHow well the provision meets the needs of the children who attend</t>
  </si>
  <si>
    <t>All provisionTamesideHow well the provision meets the needs of the children who attend</t>
  </si>
  <si>
    <t>All provisionTelford and WrekinHow well the provision meets the needs of the children who attend</t>
  </si>
  <si>
    <t>All provisionThurrockHow well the provision meets the needs of the children who attend</t>
  </si>
  <si>
    <t>All provisionTorbayHow well the provision meets the needs of the children who attend</t>
  </si>
  <si>
    <t>All provisionTower HamletsHow well the provision meets the needs of the children who attend</t>
  </si>
  <si>
    <t>All provisionTraffordHow well the provision meets the needs of the children who attend</t>
  </si>
  <si>
    <t>All provisionWakefieldHow well the provision meets the needs of the children who attend</t>
  </si>
  <si>
    <t>All provisionWalsallHow well the provision meets the needs of the children who attend</t>
  </si>
  <si>
    <t>All provisionWaltham ForestHow well the provision meets the needs of the children who attend</t>
  </si>
  <si>
    <t>All provisionWandsworthHow well the provision meets the needs of the children who attend</t>
  </si>
  <si>
    <t>All provisionWarringtonHow well the provision meets the needs of the children who attend</t>
  </si>
  <si>
    <t>All provisionWarwickshireHow well the provision meets the needs of the children who attend</t>
  </si>
  <si>
    <t>All provisionWest BerkshireHow well the provision meets the needs of the children who attend</t>
  </si>
  <si>
    <t>All provisionWest SussexHow well the provision meets the needs of the children who attend</t>
  </si>
  <si>
    <t>All provisionWestminsterHow well the provision meets the needs of the children who attend</t>
  </si>
  <si>
    <t>All provisionWiganHow well the provision meets the needs of the children who attend</t>
  </si>
  <si>
    <t>All provisionWiltshireHow well the provision meets the needs of the children who attend</t>
  </si>
  <si>
    <t>All provisionWindsor and MaidenheadHow well the provision meets the needs of the children who attend</t>
  </si>
  <si>
    <t>All provisionWirralHow well the provision meets the needs of the children who attend</t>
  </si>
  <si>
    <t>All provisionWokinghamHow well the provision meets the needs of the children who attend</t>
  </si>
  <si>
    <t>All provisionWolverhamptonHow well the provision meets the needs of the children who attend</t>
  </si>
  <si>
    <t>All provisionWorcestershireHow well the provision meets the needs of the children who attend</t>
  </si>
  <si>
    <t>All provisionYorkHow well the provision meets the needs of the children who attend</t>
  </si>
  <si>
    <t>Childcare on Domestic PremisesBrentHow well the provision meets the needs of the children who attend</t>
  </si>
  <si>
    <t>Childcare on Domestic PremisesCroydonHow well the provision meets the needs of the children who attend</t>
  </si>
  <si>
    <t>Childcare on Domestic PremisesHertfordshireHow well the provision meets the needs of the children who attend</t>
  </si>
  <si>
    <t>Childcare on Domestic PremisesLambethHow well the provision meets the needs of the children who attend</t>
  </si>
  <si>
    <t>Childcare on Domestic PremisesManchesterHow well the provision meets the needs of the children who attend</t>
  </si>
  <si>
    <t>Childcare on Domestic PremisesSomersetHow well the provision meets the needs of the children who attend</t>
  </si>
  <si>
    <t>Childcare on Domestic PremisesSurreyHow well the provision meets the needs of the children who attend</t>
  </si>
  <si>
    <t>Childcare on Non-Domestic PremisesBarnetHow well the provision meets the needs of the children who attend</t>
  </si>
  <si>
    <t>Childcare on Non-Domestic PremisesBarnsleyHow well the provision meets the needs of the children who attend</t>
  </si>
  <si>
    <t>Childcare on Non-Domestic PremisesBath and North East SomersetHow well the provision meets the needs of the children who attend</t>
  </si>
  <si>
    <t>Childcare on Non-Domestic PremisesBedfordHow well the provision meets the needs of the children who attend</t>
  </si>
  <si>
    <t>Childcare on Non-Domestic PremisesBexleyHow well the provision meets the needs of the children who attend</t>
  </si>
  <si>
    <t>Childcare on Non-Domestic PremisesBirminghamHow well the provision meets the needs of the children who attend</t>
  </si>
  <si>
    <t>Childcare on Non-Domestic PremisesBlackburn with DarwenHow well the provision meets the needs of the children who attend</t>
  </si>
  <si>
    <t>Childcare on Non-Domestic PremisesBlackpoolHow well the provision meets the needs of the children who attend</t>
  </si>
  <si>
    <t>Childcare on Non-Domestic PremisesBoltonHow well the provision meets the needs of the children who attend</t>
  </si>
  <si>
    <t>Childcare on Non-Domestic PremisesBournemouthHow well the provision meets the needs of the children who attend</t>
  </si>
  <si>
    <t>Childcare on Non-Domestic PremisesBracknell ForestHow well the provision meets the needs of the children who attend</t>
  </si>
  <si>
    <t>Childcare on Non-Domestic PremisesBradfordHow well the provision meets the needs of the children who attend</t>
  </si>
  <si>
    <t>Childcare on Non-Domestic PremisesBrentHow well the provision meets the needs of the children who attend</t>
  </si>
  <si>
    <t>Childcare on Non-Domestic PremisesBrighton and HoveHow well the provision meets the needs of the children who attend</t>
  </si>
  <si>
    <t>Childcare on Non-Domestic PremisesBristolHow well the provision meets the needs of the children who attend</t>
  </si>
  <si>
    <t>Childcare on Non-Domestic PremisesBromleyHow well the provision meets the needs of the children who attend</t>
  </si>
  <si>
    <t>Childcare on Non-Domestic PremisesBuckinghamshireHow well the provision meets the needs of the children who attend</t>
  </si>
  <si>
    <t>Childcare on Non-Domestic PremisesBuryHow well the provision meets the needs of the children who attend</t>
  </si>
  <si>
    <t>Childcare on Non-Domestic PremisesCalderdaleHow well the provision meets the needs of the children who attend</t>
  </si>
  <si>
    <t>Childcare on Non-Domestic PremisesCambridgeshireHow well the provision meets the needs of the children who attend</t>
  </si>
  <si>
    <t>Childcare on Non-Domestic PremisesCamdenHow well the provision meets the needs of the children who attend</t>
  </si>
  <si>
    <t>Childcare on Non-Domestic PremisesCentral BedfordshireHow well the provision meets the needs of the children who attend</t>
  </si>
  <si>
    <t>Childcare on Non-Domestic PremisesCheshire EastHow well the provision meets the needs of the children who attend</t>
  </si>
  <si>
    <t>Childcare on Non-Domestic PremisesCheshire West and ChesterHow well the provision meets the needs of the children who attend</t>
  </si>
  <si>
    <t>Childcare on Non-Domestic PremisesCornwallHow well the provision meets the needs of the children who attend</t>
  </si>
  <si>
    <t>Childcare on Non-Domestic PremisesCoventryHow well the provision meets the needs of the children who attend</t>
  </si>
  <si>
    <t>Childcare on Non-Domestic PremisesCroydonHow well the provision meets the needs of the children who attend</t>
  </si>
  <si>
    <t>Childcare on Non-Domestic PremisesCumbriaHow well the provision meets the needs of the children who attend</t>
  </si>
  <si>
    <t>Childcare on Non-Domestic PremisesDarlingtonHow well the provision meets the needs of the children who attend</t>
  </si>
  <si>
    <t>Childcare on Non-Domestic PremisesDerbyHow well the provision meets the needs of the children who attend</t>
  </si>
  <si>
    <t>Childcare on Non-Domestic PremisesDerbyshireHow well the provision meets the needs of the children who attend</t>
  </si>
  <si>
    <t>Childcare on Non-Domestic PremisesDevonHow well the provision meets the needs of the children who attend</t>
  </si>
  <si>
    <t>Childcare on Non-Domestic PremisesDoncasterHow well the provision meets the needs of the children who attend</t>
  </si>
  <si>
    <t>Childcare on Non-Domestic PremisesDorsetHow well the provision meets the needs of the children who attend</t>
  </si>
  <si>
    <t>Childcare on Non-Domestic PremisesDudleyHow well the provision meets the needs of the children who attend</t>
  </si>
  <si>
    <t>Childcare on Non-Domestic PremisesDurhamHow well the provision meets the needs of the children who attend</t>
  </si>
  <si>
    <t>Childcare on Non-Domestic PremisesEalingHow well the provision meets the needs of the children who attend</t>
  </si>
  <si>
    <t>Childcare on Non-Domestic PremisesEast Riding of YorkshireHow well the provision meets the needs of the children who attend</t>
  </si>
  <si>
    <t>Childcare on Non-Domestic PremisesEast SussexHow well the provision meets the needs of the children who attend</t>
  </si>
  <si>
    <t>Childcare on Non-Domestic PremisesEnfieldHow well the provision meets the needs of the children who attend</t>
  </si>
  <si>
    <t>Childcare on Non-Domestic PremisesEssexHow well the provision meets the needs of the children who attend</t>
  </si>
  <si>
    <t>Childcare on Non-Domestic PremisesGatesheadHow well the provision meets the needs of the children who attend</t>
  </si>
  <si>
    <t>Childcare on Non-Domestic PremisesGloucestershireHow well the provision meets the needs of the children who attend</t>
  </si>
  <si>
    <t>Childcare on Non-Domestic PremisesGreenwichHow well the provision meets the needs of the children who attend</t>
  </si>
  <si>
    <t>Childcare on Non-Domestic PremisesHackneyHow well the provision meets the needs of the children who attend</t>
  </si>
  <si>
    <t>Childcare on Non-Domestic PremisesHaltonHow well the provision meets the needs of the children who attend</t>
  </si>
  <si>
    <t>Childcare on Non-Domestic PremisesHammersmith and FulhamHow well the provision meets the needs of the children who attend</t>
  </si>
  <si>
    <t>Childcare on Non-Domestic PremisesHampshireHow well the provision meets the needs of the children who attend</t>
  </si>
  <si>
    <t>Childcare on Non-Domestic PremisesHaringeyHow well the provision meets the needs of the children who attend</t>
  </si>
  <si>
    <t>Childcare on Non-Domestic PremisesHarrowHow well the provision meets the needs of the children who attend</t>
  </si>
  <si>
    <t>Childcare on Non-Domestic PremisesHaveringHow well the provision meets the needs of the children who attend</t>
  </si>
  <si>
    <t>Childcare on Non-Domestic PremisesHerefordshireHow well the provision meets the needs of the children who attend</t>
  </si>
  <si>
    <t>Childcare on Non-Domestic PremisesHertfordshireHow well the provision meets the needs of the children who attend</t>
  </si>
  <si>
    <t>Childcare on Non-Domestic PremisesHillingdonHow well the provision meets the needs of the children who attend</t>
  </si>
  <si>
    <t>Childcare on Non-Domestic PremisesHounslowHow well the provision meets the needs of the children who attend</t>
  </si>
  <si>
    <t>Childcare on Non-Domestic PremisesIsle of WightHow well the provision meets the needs of the children who attend</t>
  </si>
  <si>
    <t>Childcare on Non-Domestic PremisesIslingtonHow well the provision meets the needs of the children who attend</t>
  </si>
  <si>
    <t>Childcare on Non-Domestic PremisesKensington and ChelseaHow well the provision meets the needs of the children who attend</t>
  </si>
  <si>
    <t>Childcare on Non-Domestic PremisesKentHow well the provision meets the needs of the children who attend</t>
  </si>
  <si>
    <t>Childcare on Non-Domestic PremisesKingston upon HullHow well the provision meets the needs of the children who attend</t>
  </si>
  <si>
    <t>Childcare on Non-Domestic PremisesKingston upon ThamesHow well the provision meets the needs of the children who attend</t>
  </si>
  <si>
    <t>Childcare on Non-Domestic PremisesKirkleesHow well the provision meets the needs of the children who attend</t>
  </si>
  <si>
    <t>Childcare on Non-Domestic PremisesKnowsleyHow well the provision meets the needs of the children who attend</t>
  </si>
  <si>
    <t>Childcare on Non-Domestic PremisesLambethHow well the provision meets the needs of the children who attend</t>
  </si>
  <si>
    <t>Childcare on Non-Domestic PremisesLancashireHow well the provision meets the needs of the children who attend</t>
  </si>
  <si>
    <t>Childcare on Non-Domestic PremisesLeedsHow well the provision meets the needs of the children who attend</t>
  </si>
  <si>
    <t>Childcare on Non-Domestic PremisesLeicesterHow well the provision meets the needs of the children who attend</t>
  </si>
  <si>
    <t>Childcare on Non-Domestic PremisesLeicestershireHow well the provision meets the needs of the children who attend</t>
  </si>
  <si>
    <t>Childcare on Non-Domestic PremisesLewishamHow well the provision meets the needs of the children who attend</t>
  </si>
  <si>
    <t>Childcare on Non-Domestic PremisesLincolnshireHow well the provision meets the needs of the children who attend</t>
  </si>
  <si>
    <t>Childcare on Non-Domestic PremisesLiverpoolHow well the provision meets the needs of the children who attend</t>
  </si>
  <si>
    <t>Childcare on Non-Domestic PremisesLutonHow well the provision meets the needs of the children who attend</t>
  </si>
  <si>
    <t>Childcare on Non-Domestic PremisesManchesterHow well the provision meets the needs of the children who attend</t>
  </si>
  <si>
    <t>Childcare on Non-Domestic PremisesMedwayHow well the provision meets the needs of the children who attend</t>
  </si>
  <si>
    <t>Childcare on Non-Domestic PremisesMertonHow well the provision meets the needs of the children who attend</t>
  </si>
  <si>
    <t>Childcare on Non-Domestic PremisesMiddlesbroughHow well the provision meets the needs of the children who attend</t>
  </si>
  <si>
    <t>Childcare on Non-Domestic PremisesMilton KeynesHow well the provision meets the needs of the children who attend</t>
  </si>
  <si>
    <t>Childcare on Non-Domestic PremisesNewcastle upon TyneHow well the provision meets the needs of the children who attend</t>
  </si>
  <si>
    <t>Childcare on Non-Domestic PremisesNewhamHow well the provision meets the needs of the children who attend</t>
  </si>
  <si>
    <t>Childcare on Non-Domestic PremisesNorfolkHow well the provision meets the needs of the children who attend</t>
  </si>
  <si>
    <t>Childcare on Non-Domestic PremisesNorth East LincolnshireHow well the provision meets the needs of the children who attend</t>
  </si>
  <si>
    <t>Childcare on Non-Domestic PremisesNorth LincolnshireHow well the provision meets the needs of the children who attend</t>
  </si>
  <si>
    <t>Childcare on Non-Domestic PremisesNorth SomersetHow well the provision meets the needs of the children who attend</t>
  </si>
  <si>
    <t>Childcare on Non-Domestic PremisesNorth TynesideHow well the provision meets the needs of the children who attend</t>
  </si>
  <si>
    <t>Childcare on Non-Domestic PremisesNorth YorkshireHow well the provision meets the needs of the children who attend</t>
  </si>
  <si>
    <t>Childcare on Non-Domestic PremisesNorthamptonshireHow well the provision meets the needs of the children who attend</t>
  </si>
  <si>
    <t>Childcare on Non-Domestic PremisesNorthumberlandHow well the provision meets the needs of the children who attend</t>
  </si>
  <si>
    <t>Childcare on Non-Domestic PremisesNottinghamHow well the provision meets the needs of the children who attend</t>
  </si>
  <si>
    <t>Childcare on Non-Domestic PremisesNottinghamshireHow well the provision meets the needs of the children who attend</t>
  </si>
  <si>
    <t>Childcare on Non-Domestic PremisesOldhamHow well the provision meets the needs of the children who attend</t>
  </si>
  <si>
    <t>Childcare on Non-Domestic PremisesOxfordshireHow well the provision meets the needs of the children who attend</t>
  </si>
  <si>
    <t>Childcare on Non-Domestic PremisesPeterboroughHow well the provision meets the needs of the children who attend</t>
  </si>
  <si>
    <t>Childcare on Non-Domestic PremisesPlymouthHow well the provision meets the needs of the children who attend</t>
  </si>
  <si>
    <t>Childcare on Non-Domestic PremisesPooleHow well the provision meets the needs of the children who attend</t>
  </si>
  <si>
    <t>Childcare on Non-Domestic PremisesPortsmouthHow well the provision meets the needs of the children who attend</t>
  </si>
  <si>
    <t>Childcare on Non-Domestic PremisesReadingHow well the provision meets the needs of the children who attend</t>
  </si>
  <si>
    <t>Childcare on Non-Domestic PremisesRedbridgeHow well the provision meets the needs of the children who attend</t>
  </si>
  <si>
    <t>Childcare on Non-Domestic PremisesRichmond upon ThamesHow well the provision meets the needs of the children who attend</t>
  </si>
  <si>
    <t>Childcare on Non-Domestic PremisesRochdaleHow well the provision meets the needs of the children who attend</t>
  </si>
  <si>
    <t>Childcare on Non-Domestic PremisesRotherhamHow well the provision meets the needs of the children who attend</t>
  </si>
  <si>
    <t>Childcare on Non-Domestic PremisesSalfordHow well the provision meets the needs of the children who attend</t>
  </si>
  <si>
    <t>Childcare on Non-Domestic PremisesSandwellHow well the provision meets the needs of the children who attend</t>
  </si>
  <si>
    <t>Childcare on Non-Domestic PremisesSeftonHow well the provision meets the needs of the children who attend</t>
  </si>
  <si>
    <t>Childcare on Non-Domestic PremisesSheffieldHow well the provision meets the needs of the children who attend</t>
  </si>
  <si>
    <t>Childcare on Non-Domestic PremisesShropshireHow well the provision meets the needs of the children who attend</t>
  </si>
  <si>
    <t>Childcare on Non-Domestic PremisesSloughHow well the provision meets the needs of the children who attend</t>
  </si>
  <si>
    <t>Childcare on Non-Domestic PremisesSolihullHow well the provision meets the needs of the children who attend</t>
  </si>
  <si>
    <t>Childcare on Non-Domestic PremisesSomersetHow well the provision meets the needs of the children who attend</t>
  </si>
  <si>
    <t>Childcare on Non-Domestic PremisesSouth GloucestershireHow well the provision meets the needs of the children who attend</t>
  </si>
  <si>
    <t>Childcare on Non-Domestic PremisesSouth TynesideHow well the provision meets the needs of the children who attend</t>
  </si>
  <si>
    <t>Childcare on Non-Domestic PremisesSouthamptonHow well the provision meets the needs of the children who attend</t>
  </si>
  <si>
    <t>Childcare on Non-Domestic PremisesSouthend on SeaHow well the provision meets the needs of the children who attend</t>
  </si>
  <si>
    <t>Childcare on Non-Domestic PremisesSouthwarkHow well the provision meets the needs of the children who attend</t>
  </si>
  <si>
    <t>Childcare on Non-Domestic PremisesSt HelensHow well the provision meets the needs of the children who attend</t>
  </si>
  <si>
    <t>Childcare on Non-Domestic PremisesStaffordshireHow well the provision meets the needs of the children who attend</t>
  </si>
  <si>
    <t>Childcare on Non-Domestic PremisesStockportHow well the provision meets the needs of the children who attend</t>
  </si>
  <si>
    <t>Childcare on Non-Domestic PremisesStockton-on-TeesHow well the provision meets the needs of the children who attend</t>
  </si>
  <si>
    <t>Childcare on Non-Domestic PremisesStoke-on-TrentHow well the provision meets the needs of the children who attend</t>
  </si>
  <si>
    <t>Childcare on Non-Domestic PremisesSuffolkHow well the provision meets the needs of the children who attend</t>
  </si>
  <si>
    <t>Childcare on Non-Domestic PremisesSunderlandHow well the provision meets the needs of the children who attend</t>
  </si>
  <si>
    <t>Childcare on Non-Domestic PremisesSurreyHow well the provision meets the needs of the children who attend</t>
  </si>
  <si>
    <t>Childcare on Non-Domestic PremisesSuttonHow well the provision meets the needs of the children who attend</t>
  </si>
  <si>
    <t>Childcare on Non-Domestic PremisesSwindonHow well the provision meets the needs of the children who attend</t>
  </si>
  <si>
    <t>Childcare on Non-Domestic PremisesTamesideHow well the provision meets the needs of the children who attend</t>
  </si>
  <si>
    <t>Childcare on Non-Domestic PremisesTelford and WrekinHow well the provision meets the needs of the children who attend</t>
  </si>
  <si>
    <t>Childcare on Non-Domestic PremisesThurrockHow well the provision meets the needs of the children who attend</t>
  </si>
  <si>
    <t>Childcare on Non-Domestic PremisesTorbayHow well the provision meets the needs of the children who attend</t>
  </si>
  <si>
    <t>Childcare on Non-Domestic PremisesTower HamletsHow well the provision meets the needs of the children who attend</t>
  </si>
  <si>
    <t>Childcare on Non-Domestic PremisesTraffordHow well the provision meets the needs of the children who attend</t>
  </si>
  <si>
    <t>Childcare on Non-Domestic PremisesWakefieldHow well the provision meets the needs of the children who attend</t>
  </si>
  <si>
    <t>Childcare on Non-Domestic PremisesWalsallHow well the provision meets the needs of the children who attend</t>
  </si>
  <si>
    <t>Childcare on Non-Domestic PremisesWaltham ForestHow well the provision meets the needs of the children who attend</t>
  </si>
  <si>
    <t>Childcare on Non-Domestic PremisesWandsworthHow well the provision meets the needs of the children who attend</t>
  </si>
  <si>
    <t>Childcare on Non-Domestic PremisesWarringtonHow well the provision meets the needs of the children who attend</t>
  </si>
  <si>
    <t>Childcare on Non-Domestic PremisesWarwickshireHow well the provision meets the needs of the children who attend</t>
  </si>
  <si>
    <t>Childcare on Non-Domestic PremisesWest BerkshireHow well the provision meets the needs of the children who attend</t>
  </si>
  <si>
    <t>Childcare on Non-Domestic PremisesWest SussexHow well the provision meets the needs of the children who attend</t>
  </si>
  <si>
    <t>Childcare on Non-Domestic PremisesWestminsterHow well the provision meets the needs of the children who attend</t>
  </si>
  <si>
    <t>Childcare on Non-Domestic PremisesWiganHow well the provision meets the needs of the children who attend</t>
  </si>
  <si>
    <t>Childcare on Non-Domestic PremisesWiltshireHow well the provision meets the needs of the children who attend</t>
  </si>
  <si>
    <t>Childcare on Non-Domestic PremisesWindsor and MaidenheadHow well the provision meets the needs of the children who attend</t>
  </si>
  <si>
    <t>Childcare on Non-Domestic PremisesWirralHow well the provision meets the needs of the children who attend</t>
  </si>
  <si>
    <t>Childcare on Non-Domestic PremisesWokinghamHow well the provision meets the needs of the children who attend</t>
  </si>
  <si>
    <t>Childcare on Non-Domestic PremisesWolverhamptonHow well the provision meets the needs of the children who attend</t>
  </si>
  <si>
    <t>Childcare on Non-Domestic PremisesWorcestershireHow well the provision meets the needs of the children who attend</t>
  </si>
  <si>
    <t>Childcare on Non-Domestic PremisesYorkHow well the provision meets the needs of the children who attend</t>
  </si>
  <si>
    <t>ChildminderBarnetHow well the provision meets the needs of the children who attend</t>
  </si>
  <si>
    <t>ChildminderBarnsleyHow well the provision meets the needs of the children who attend</t>
  </si>
  <si>
    <t>ChildminderBath and North East SomersetHow well the provision meets the needs of the children who attend</t>
  </si>
  <si>
    <t>ChildminderBedfordHow well the provision meets the needs of the children who attend</t>
  </si>
  <si>
    <t>ChildminderBexleyHow well the provision meets the needs of the children who attend</t>
  </si>
  <si>
    <t>ChildminderBirminghamHow well the provision meets the needs of the children who attend</t>
  </si>
  <si>
    <t>ChildminderBlackburn with DarwenHow well the provision meets the needs of the children who attend</t>
  </si>
  <si>
    <t>ChildminderBlackpoolHow well the provision meets the needs of the children who attend</t>
  </si>
  <si>
    <t>ChildminderBoltonHow well the provision meets the needs of the children who attend</t>
  </si>
  <si>
    <t>ChildminderBournemouthHow well the provision meets the needs of the children who attend</t>
  </si>
  <si>
    <t>ChildminderBracknell ForestHow well the provision meets the needs of the children who attend</t>
  </si>
  <si>
    <t>ChildminderBradfordHow well the provision meets the needs of the children who attend</t>
  </si>
  <si>
    <t>ChildminderBrentHow well the provision meets the needs of the children who attend</t>
  </si>
  <si>
    <t>ChildminderBrighton and HoveHow well the provision meets the needs of the children who attend</t>
  </si>
  <si>
    <t>ChildminderBristolHow well the provision meets the needs of the children who attend</t>
  </si>
  <si>
    <t>ChildminderBromleyHow well the provision meets the needs of the children who attend</t>
  </si>
  <si>
    <t>ChildminderBuckinghamshireHow well the provision meets the needs of the children who attend</t>
  </si>
  <si>
    <t>ChildminderBuryHow well the provision meets the needs of the children who attend</t>
  </si>
  <si>
    <t>ChildminderCalderdaleHow well the provision meets the needs of the children who attend</t>
  </si>
  <si>
    <t>ChildminderCambridgeshireHow well the provision meets the needs of the children who attend</t>
  </si>
  <si>
    <t>ChildminderCamdenHow well the provision meets the needs of the children who attend</t>
  </si>
  <si>
    <t>ChildminderCentral BedfordshireHow well the provision meets the needs of the children who attend</t>
  </si>
  <si>
    <t>ChildminderCheshire EastHow well the provision meets the needs of the children who attend</t>
  </si>
  <si>
    <t>ChildminderCheshire West and ChesterHow well the provision meets the needs of the children who attend</t>
  </si>
  <si>
    <t>ChildminderCornwallHow well the provision meets the needs of the children who attend</t>
  </si>
  <si>
    <t>ChildminderCoventryHow well the provision meets the needs of the children who attend</t>
  </si>
  <si>
    <t>ChildminderCroydonHow well the provision meets the needs of the children who attend</t>
  </si>
  <si>
    <t>ChildminderCumbriaHow well the provision meets the needs of the children who attend</t>
  </si>
  <si>
    <t>ChildminderDarlingtonHow well the provision meets the needs of the children who attend</t>
  </si>
  <si>
    <t>ChildminderDerbyHow well the provision meets the needs of the children who attend</t>
  </si>
  <si>
    <t>ChildminderDerbyshireHow well the provision meets the needs of the children who attend</t>
  </si>
  <si>
    <t>ChildminderDevonHow well the provision meets the needs of the children who attend</t>
  </si>
  <si>
    <t>ChildminderDoncasterHow well the provision meets the needs of the children who attend</t>
  </si>
  <si>
    <t>ChildminderDorsetHow well the provision meets the needs of the children who attend</t>
  </si>
  <si>
    <t>ChildminderDudleyHow well the provision meets the needs of the children who attend</t>
  </si>
  <si>
    <t>ChildminderDurhamHow well the provision meets the needs of the children who attend</t>
  </si>
  <si>
    <t>ChildminderEalingHow well the provision meets the needs of the children who attend</t>
  </si>
  <si>
    <t>ChildminderEast Riding of YorkshireHow well the provision meets the needs of the children who attend</t>
  </si>
  <si>
    <t>ChildminderEast SussexHow well the provision meets the needs of the children who attend</t>
  </si>
  <si>
    <t>ChildminderEnfieldHow well the provision meets the needs of the children who attend</t>
  </si>
  <si>
    <t>ChildminderEssexHow well the provision meets the needs of the children who attend</t>
  </si>
  <si>
    <t>ChildminderGatesheadHow well the provision meets the needs of the children who attend</t>
  </si>
  <si>
    <t>ChildminderGloucestershireHow well the provision meets the needs of the children who attend</t>
  </si>
  <si>
    <t>ChildminderGreenwichHow well the provision meets the needs of the children who attend</t>
  </si>
  <si>
    <t>ChildminderHackneyHow well the provision meets the needs of the children who attend</t>
  </si>
  <si>
    <t>ChildminderHaltonHow well the provision meets the needs of the children who attend</t>
  </si>
  <si>
    <t>ChildminderHammersmith and FulhamHow well the provision meets the needs of the children who attend</t>
  </si>
  <si>
    <t>ChildminderHampshireHow well the provision meets the needs of the children who attend</t>
  </si>
  <si>
    <t>ChildminderHaringeyHow well the provision meets the needs of the children who attend</t>
  </si>
  <si>
    <t>ChildminderHarrowHow well the provision meets the needs of the children who attend</t>
  </si>
  <si>
    <t>ChildminderHartlepoolHow well the provision meets the needs of the children who attend</t>
  </si>
  <si>
    <t>ChildminderHaveringHow well the provision meets the needs of the children who attend</t>
  </si>
  <si>
    <t>ChildminderHerefordshireHow well the provision meets the needs of the children who attend</t>
  </si>
  <si>
    <t>ChildminderHertfordshireHow well the provision meets the needs of the children who attend</t>
  </si>
  <si>
    <t>ChildminderHillingdonHow well the provision meets the needs of the children who attend</t>
  </si>
  <si>
    <t>ChildminderHounslowHow well the provision meets the needs of the children who attend</t>
  </si>
  <si>
    <t>ChildminderIsle of WightHow well the provision meets the needs of the children who attend</t>
  </si>
  <si>
    <t>ChildminderIslingtonHow well the provision meets the needs of the children who attend</t>
  </si>
  <si>
    <t>ChildminderKensington and ChelseaHow well the provision meets the needs of the children who attend</t>
  </si>
  <si>
    <t>ChildminderKentHow well the provision meets the needs of the children who attend</t>
  </si>
  <si>
    <t>ChildminderKingston upon HullHow well the provision meets the needs of the children who attend</t>
  </si>
  <si>
    <t>ChildminderKingston upon ThamesHow well the provision meets the needs of the children who attend</t>
  </si>
  <si>
    <t>ChildminderKirkleesHow well the provision meets the needs of the children who attend</t>
  </si>
  <si>
    <t>ChildminderKnowsleyHow well the provision meets the needs of the children who attend</t>
  </si>
  <si>
    <t>ChildminderLambethHow well the provision meets the needs of the children who attend</t>
  </si>
  <si>
    <t>ChildminderLancashireHow well the provision meets the needs of the children who attend</t>
  </si>
  <si>
    <t>ChildminderLeedsHow well the provision meets the needs of the children who attend</t>
  </si>
  <si>
    <t>ChildminderLeicesterHow well the provision meets the needs of the children who attend</t>
  </si>
  <si>
    <t>ChildminderLeicestershireHow well the provision meets the needs of the children who attend</t>
  </si>
  <si>
    <t>ChildminderLewishamHow well the provision meets the needs of the children who attend</t>
  </si>
  <si>
    <t>ChildminderLincolnshireHow well the provision meets the needs of the children who attend</t>
  </si>
  <si>
    <t>ChildminderLiverpoolHow well the provision meets the needs of the children who attend</t>
  </si>
  <si>
    <t>ChildminderLutonHow well the provision meets the needs of the children who attend</t>
  </si>
  <si>
    <t>ChildminderManchesterHow well the provision meets the needs of the children who attend</t>
  </si>
  <si>
    <t>ChildminderMedwayHow well the provision meets the needs of the children who attend</t>
  </si>
  <si>
    <t>ChildminderMertonHow well the provision meets the needs of the children who attend</t>
  </si>
  <si>
    <t>ChildminderMiddlesbroughHow well the provision meets the needs of the children who attend</t>
  </si>
  <si>
    <t>ChildminderMilton KeynesHow well the provision meets the needs of the children who attend</t>
  </si>
  <si>
    <t>ChildminderNewcastle upon TyneHow well the provision meets the needs of the children who attend</t>
  </si>
  <si>
    <t>ChildminderNewhamHow well the provision meets the needs of the children who attend</t>
  </si>
  <si>
    <t>ChildminderNorfolkHow well the provision meets the needs of the children who attend</t>
  </si>
  <si>
    <t>ChildminderNorth East LincolnshireHow well the provision meets the needs of the children who attend</t>
  </si>
  <si>
    <t>ChildminderNorth LincolnshireHow well the provision meets the needs of the children who attend</t>
  </si>
  <si>
    <t>ChildminderNorth SomersetHow well the provision meets the needs of the children who attend</t>
  </si>
  <si>
    <t>ChildminderNorth TynesideHow well the provision meets the needs of the children who attend</t>
  </si>
  <si>
    <t>ChildminderNorth YorkshireHow well the provision meets the needs of the children who attend</t>
  </si>
  <si>
    <t>ChildminderNorthamptonshireHow well the provision meets the needs of the children who attend</t>
  </si>
  <si>
    <t>ChildminderNorthumberlandHow well the provision meets the needs of the children who attend</t>
  </si>
  <si>
    <t>ChildminderNottinghamHow well the provision meets the needs of the children who attend</t>
  </si>
  <si>
    <t>ChildminderNottinghamshireHow well the provision meets the needs of the children who attend</t>
  </si>
  <si>
    <t>ChildminderOldhamHow well the provision meets the needs of the children who attend</t>
  </si>
  <si>
    <t>ChildminderOxfordshireHow well the provision meets the needs of the children who attend</t>
  </si>
  <si>
    <t>ChildminderPeterboroughHow well the provision meets the needs of the children who attend</t>
  </si>
  <si>
    <t>ChildminderPlymouthHow well the provision meets the needs of the children who attend</t>
  </si>
  <si>
    <t>ChildminderPooleHow well the provision meets the needs of the children who attend</t>
  </si>
  <si>
    <t>ChildminderPortsmouthHow well the provision meets the needs of the children who attend</t>
  </si>
  <si>
    <t>ChildminderReadingHow well the provision meets the needs of the children who attend</t>
  </si>
  <si>
    <t>ChildminderRedbridgeHow well the provision meets the needs of the children who attend</t>
  </si>
  <si>
    <t>ChildminderRedcar and ClevelandHow well the provision meets the needs of the children who attend</t>
  </si>
  <si>
    <t>ChildminderRichmond upon ThamesHow well the provision meets the needs of the children who attend</t>
  </si>
  <si>
    <t>ChildminderRochdaleHow well the provision meets the needs of the children who attend</t>
  </si>
  <si>
    <t>ChildminderRotherhamHow well the provision meets the needs of the children who attend</t>
  </si>
  <si>
    <t>ChildminderSalfordHow well the provision meets the needs of the children who attend</t>
  </si>
  <si>
    <t>ChildminderSandwellHow well the provision meets the needs of the children who attend</t>
  </si>
  <si>
    <t>ChildminderSeftonHow well the provision meets the needs of the children who attend</t>
  </si>
  <si>
    <t>ChildminderSheffieldHow well the provision meets the needs of the children who attend</t>
  </si>
  <si>
    <t>ChildminderShropshireHow well the provision meets the needs of the children who attend</t>
  </si>
  <si>
    <t>ChildminderSloughHow well the provision meets the needs of the children who attend</t>
  </si>
  <si>
    <t>ChildminderSolihullHow well the provision meets the needs of the children who attend</t>
  </si>
  <si>
    <t>ChildminderSomersetHow well the provision meets the needs of the children who attend</t>
  </si>
  <si>
    <t>ChildminderSouth GloucestershireHow well the provision meets the needs of the children who attend</t>
  </si>
  <si>
    <t>ChildminderSouth TynesideHow well the provision meets the needs of the children who attend</t>
  </si>
  <si>
    <t>ChildminderSouthamptonHow well the provision meets the needs of the children who attend</t>
  </si>
  <si>
    <t>ChildminderSouthend on SeaHow well the provision meets the needs of the children who attend</t>
  </si>
  <si>
    <t>ChildminderSouthwarkHow well the provision meets the needs of the children who attend</t>
  </si>
  <si>
    <t>ChildminderSt HelensHow well the provision meets the needs of the children who attend</t>
  </si>
  <si>
    <t>ChildminderStaffordshireHow well the provision meets the needs of the children who attend</t>
  </si>
  <si>
    <t>ChildminderStockportHow well the provision meets the needs of the children who attend</t>
  </si>
  <si>
    <t>ChildminderStockton-on-TeesHow well the provision meets the needs of the children who attend</t>
  </si>
  <si>
    <t>ChildminderStoke-on-TrentHow well the provision meets the needs of the children who attend</t>
  </si>
  <si>
    <t>ChildminderSuffolkHow well the provision meets the needs of the children who attend</t>
  </si>
  <si>
    <t>ChildminderSunderlandHow well the provision meets the needs of the children who attend</t>
  </si>
  <si>
    <t>ChildminderSurreyHow well the provision meets the needs of the children who attend</t>
  </si>
  <si>
    <t>ChildminderSuttonHow well the provision meets the needs of the children who attend</t>
  </si>
  <si>
    <t>ChildminderSwindonHow well the provision meets the needs of the children who attend</t>
  </si>
  <si>
    <t>ChildminderTamesideHow well the provision meets the needs of the children who attend</t>
  </si>
  <si>
    <t>ChildminderTelford and WrekinHow well the provision meets the needs of the children who attend</t>
  </si>
  <si>
    <t>ChildminderThurrockHow well the provision meets the needs of the children who attend</t>
  </si>
  <si>
    <t>ChildminderTorbayHow well the provision meets the needs of the children who attend</t>
  </si>
  <si>
    <t>ChildminderTower HamletsHow well the provision meets the needs of the children who attend</t>
  </si>
  <si>
    <t>ChildminderTraffordHow well the provision meets the needs of the children who attend</t>
  </si>
  <si>
    <t>ChildminderWakefieldHow well the provision meets the needs of the children who attend</t>
  </si>
  <si>
    <t>ChildminderWalsallHow well the provision meets the needs of the children who attend</t>
  </si>
  <si>
    <t>ChildminderWaltham ForestHow well the provision meets the needs of the children who attend</t>
  </si>
  <si>
    <t>ChildminderWandsworthHow well the provision meets the needs of the children who attend</t>
  </si>
  <si>
    <t>ChildminderWarringtonHow well the provision meets the needs of the children who attend</t>
  </si>
  <si>
    <t>ChildminderWarwickshireHow well the provision meets the needs of the children who attend</t>
  </si>
  <si>
    <t>ChildminderWest BerkshireHow well the provision meets the needs of the children who attend</t>
  </si>
  <si>
    <t>ChildminderWest SussexHow well the provision meets the needs of the children who attend</t>
  </si>
  <si>
    <t>ChildminderWestminsterHow well the provision meets the needs of the children who attend</t>
  </si>
  <si>
    <t>ChildminderWiganHow well the provision meets the needs of the children who attend</t>
  </si>
  <si>
    <t>ChildminderWiltshireHow well the provision meets the needs of the children who attend</t>
  </si>
  <si>
    <t>ChildminderWindsor and MaidenheadHow well the provision meets the needs of the children who attend</t>
  </si>
  <si>
    <t>ChildminderWirralHow well the provision meets the needs of the children who attend</t>
  </si>
  <si>
    <t>ChildminderWokinghamHow well the provision meets the needs of the children who attend</t>
  </si>
  <si>
    <t>ChildminderWolverhamptonHow well the provision meets the needs of the children who attend</t>
  </si>
  <si>
    <t>ChildminderWorcestershireHow well the provision meets the needs of the children who attend</t>
  </si>
  <si>
    <t>ChildminderYorkHow well the provision meets the needs of the children who attend</t>
  </si>
  <si>
    <t>All provisionAllHow well the provision meets the needs of the children who attend</t>
  </si>
  <si>
    <t>All provisionCity of LondonHow well the provision meets the needs of the children who attend</t>
  </si>
  <si>
    <t>All provisionIsles of ScillyHow well the provision meets the needs of the children who attend</t>
  </si>
  <si>
    <t>All provisionLocal authority not recordedHow well the provision meets the needs of the children who attend</t>
  </si>
  <si>
    <t>All provisionRutlandHow well the provision meets the needs of the children who attend</t>
  </si>
  <si>
    <t>All provisionAllOverall effectiveness: the quality and standards of the provision</t>
  </si>
  <si>
    <t>All provisionCity of LondonOverall effectiveness: the quality and standards of the provision</t>
  </si>
  <si>
    <t>All provisionIsles of ScillyOverall effectiveness: the quality and standards of the provision</t>
  </si>
  <si>
    <t>All provisionLocal authority not recordedOverall effectiveness: the quality and standards of the provision</t>
  </si>
  <si>
    <t>All provisionRutlandOverall effectiveness: the quality and standards of the provision</t>
  </si>
  <si>
    <t>All provisionAllThe contribution of the provision to the wellbeing of children</t>
  </si>
  <si>
    <t>All provisionCity of LondonThe contribution of the provision to the wellbeing of children</t>
  </si>
  <si>
    <t>All provisionIsles of ScillyThe contribution of the provision to the wellbeing of children</t>
  </si>
  <si>
    <t>All provisionLocal authority not recordedThe contribution of the provision to the wellbeing of children</t>
  </si>
  <si>
    <t>All provisionRutlandThe contribution of the provision to the wellbeing of children</t>
  </si>
  <si>
    <t>All provisionAllThe quality of leadership and management</t>
  </si>
  <si>
    <t>All provisionCity of LondonThe quality of leadership and management</t>
  </si>
  <si>
    <t>All provisionIsles of ScillyThe quality of leadership and management</t>
  </si>
  <si>
    <t>All provisionLocal authority not recordedThe quality of leadership and management</t>
  </si>
  <si>
    <t>All provisionRutlandThe quality of leadership and management</t>
  </si>
  <si>
    <t>Childcare on Domestic PremisesAllHow well the provision meets the needs of the children who attend</t>
  </si>
  <si>
    <t>Childcare on Domestic PremisesBarnetHow well the provision meets the needs of the children who attend</t>
  </si>
  <si>
    <t>Childcare on Domestic PremisesBath and North East SomersetHow well the provision meets the needs of the children who attend</t>
  </si>
  <si>
    <t>Childcare on Domestic PremisesBexleyHow well the provision meets the needs of the children who attend</t>
  </si>
  <si>
    <t>Childcare on Domestic PremisesBoltonHow well the provision meets the needs of the children who attend</t>
  </si>
  <si>
    <t>Childcare on Domestic PremisesBournemouthHow well the provision meets the needs of the children who attend</t>
  </si>
  <si>
    <t>Childcare on Domestic PremisesBradfordHow well the provision meets the needs of the children who attend</t>
  </si>
  <si>
    <t>Childcare on Domestic PremisesBrighton and HoveHow well the provision meets the needs of the children who attend</t>
  </si>
  <si>
    <t>Childcare on Domestic PremisesCalderdaleHow well the provision meets the needs of the children who attend</t>
  </si>
  <si>
    <t>Childcare on Domestic PremisesCambridgeshireHow well the provision meets the needs of the children who attend</t>
  </si>
  <si>
    <t>Childcare on Domestic PremisesCornwallHow well the provision meets the needs of the children who attend</t>
  </si>
  <si>
    <t>Childcare on Domestic PremisesCumbriaHow well the provision meets the needs of the children who attend</t>
  </si>
  <si>
    <t>Childcare on Domestic PremisesDorsetHow well the provision meets the needs of the children who attend</t>
  </si>
  <si>
    <t>Childcare on Domestic PremisesDudleyHow well the provision meets the needs of the children who attend</t>
  </si>
  <si>
    <t>Childcare on Domestic PremisesDurhamHow well the provision meets the needs of the children who attend</t>
  </si>
  <si>
    <t>Childcare on Domestic PremisesEalingHow well the provision meets the needs of the children who attend</t>
  </si>
  <si>
    <t>Childcare on Domestic PremisesEast SussexHow well the provision meets the needs of the children who attend</t>
  </si>
  <si>
    <t>Childcare on Domestic PremisesEnfieldHow well the provision meets the needs of the children who attend</t>
  </si>
  <si>
    <t>Childcare on Domestic PremisesEssexHow well the provision meets the needs of the children who attend</t>
  </si>
  <si>
    <t>Childcare on Domestic PremisesGatesheadHow well the provision meets the needs of the children who attend</t>
  </si>
  <si>
    <t>Childcare on Domestic PremisesGloucestershireHow well the provision meets the needs of the children who attend</t>
  </si>
  <si>
    <t>Childcare on Domestic PremisesGreenwichHow well the provision meets the needs of the children who attend</t>
  </si>
  <si>
    <t>Childcare on Domestic PremisesHampshireHow well the provision meets the needs of the children who attend</t>
  </si>
  <si>
    <t>Childcare on Domestic PremisesHaringeyHow well the provision meets the needs of the children who attend</t>
  </si>
  <si>
    <t>Childcare on Domestic PremisesHillingdonHow well the provision meets the needs of the children who attend</t>
  </si>
  <si>
    <t>Childcare on Domestic PremisesIsle of WightHow well the provision meets the needs of the children who attend</t>
  </si>
  <si>
    <t>Childcare on Domestic PremisesKensington and ChelseaHow well the provision meets the needs of the children who attend</t>
  </si>
  <si>
    <t>Childcare on Domestic PremisesKentHow well the provision meets the needs of the children who attend</t>
  </si>
  <si>
    <t>Childcare on Domestic PremisesLeedsHow well the provision meets the needs of the children who attend</t>
  </si>
  <si>
    <t>Childcare on Domestic PremisesLewishamHow well the provision meets the needs of the children who attend</t>
  </si>
  <si>
    <t>Childcare on Domestic PremisesLincolnshireHow well the provision meets the needs of the children who attend</t>
  </si>
  <si>
    <t>Childcare on Domestic PremisesLutonHow well the provision meets the needs of the children who attend</t>
  </si>
  <si>
    <t>Childcare on Domestic PremisesMilton KeynesHow well the provision meets the needs of the children who attend</t>
  </si>
  <si>
    <t>Childcare on Domestic PremisesNewhamHow well the provision meets the needs of the children who attend</t>
  </si>
  <si>
    <t>Childcare on Domestic PremisesNorfolkHow well the provision meets the needs of the children who attend</t>
  </si>
  <si>
    <t>Childcare on Domestic PremisesNorth SomersetHow well the provision meets the needs of the children who attend</t>
  </si>
  <si>
    <t>Childcare on Domestic PremisesNorth YorkshireHow well the provision meets the needs of the children who attend</t>
  </si>
  <si>
    <t>Childcare on Domestic PremisesNorthamptonshireHow well the provision meets the needs of the children who attend</t>
  </si>
  <si>
    <t>Childcare on Domestic PremisesNorthumberlandHow well the provision meets the needs of the children who attend</t>
  </si>
  <si>
    <t>Childcare on Domestic PremisesNottinghamshireHow well the provision meets the needs of the children who attend</t>
  </si>
  <si>
    <t>Childcare on Domestic PremisesRichmond upon ThamesHow well the provision meets the needs of the children who attend</t>
  </si>
  <si>
    <t>Childcare on Domestic PremisesRotherhamHow well the provision meets the needs of the children who attend</t>
  </si>
  <si>
    <t>Childcare on Domestic PremisesShropshireHow well the provision meets the needs of the children who attend</t>
  </si>
  <si>
    <t>Childcare on Domestic PremisesSolihullHow well the provision meets the needs of the children who attend</t>
  </si>
  <si>
    <t>Childcare on Domestic PremisesSouthamptonHow well the provision meets the needs of the children who attend</t>
  </si>
  <si>
    <t>Childcare on Domestic PremisesSouthwarkHow well the provision meets the needs of the children who attend</t>
  </si>
  <si>
    <t>Childcare on Domestic PremisesStaffordshireHow well the provision meets the needs of the children who attend</t>
  </si>
  <si>
    <t>Childcare on Domestic PremisesStockportHow well the provision meets the needs of the children who attend</t>
  </si>
  <si>
    <t>Childcare on Domestic PremisesStoke-on-TrentHow well the provision meets the needs of the children who attend</t>
  </si>
  <si>
    <t>Childcare on Domestic PremisesSuffolkHow well the provision meets the needs of the children who attend</t>
  </si>
  <si>
    <t>Childcare on Domestic PremisesSwindonHow well the provision meets the needs of the children who attend</t>
  </si>
  <si>
    <t>Childcare on Domestic PremisesTorbayHow well the provision meets the needs of the children who attend</t>
  </si>
  <si>
    <t>Childcare on Domestic PremisesWarwickshireHow well the provision meets the needs of the children who attend</t>
  </si>
  <si>
    <t>Childcare on Domestic PremisesWiltshireHow well the provision meets the needs of the children who attend</t>
  </si>
  <si>
    <t>Childcare on Domestic PremisesWindsor and MaidenheadHow well the provision meets the needs of the children who attend</t>
  </si>
  <si>
    <t>Childcare on Domestic PremisesAllOverall effectiveness: the quality and standards of the provision</t>
  </si>
  <si>
    <t>Childcare on Domestic PremisesBarnetOverall effectiveness: the quality and standards of the provision</t>
  </si>
  <si>
    <t>Childcare on Domestic PremisesBath and North East SomersetOverall effectiveness: the quality and standards of the provision</t>
  </si>
  <si>
    <t>Childcare on Domestic PremisesBexleyOverall effectiveness: the quality and standards of the provision</t>
  </si>
  <si>
    <t>Childcare on Domestic PremisesBoltonOverall effectiveness: the quality and standards of the provision</t>
  </si>
  <si>
    <t>Childcare on Domestic PremisesBournemouthOverall effectiveness: the quality and standards of the provision</t>
  </si>
  <si>
    <t>Childcare on Domestic PremisesBradfordOverall effectiveness: the quality and standards of the provision</t>
  </si>
  <si>
    <t>Childcare on Domestic PremisesBrighton and HoveOverall effectiveness: the quality and standards of the provision</t>
  </si>
  <si>
    <t>Childcare on Domestic PremisesCalderdaleOverall effectiveness: the quality and standards of the provision</t>
  </si>
  <si>
    <t>Childcare on Domestic PremisesCambridgeshireOverall effectiveness: the quality and standards of the provision</t>
  </si>
  <si>
    <t>Childcare on Domestic PremisesCornwallOverall effectiveness: the quality and standards of the provision</t>
  </si>
  <si>
    <t>Childcare on Domestic PremisesCumbriaOverall effectiveness: the quality and standards of the provision</t>
  </si>
  <si>
    <t>Childcare on Domestic PremisesDorsetOverall effectiveness: the quality and standards of the provision</t>
  </si>
  <si>
    <t>Childcare on Domestic PremisesDudleyOverall effectiveness: the quality and standards of the provision</t>
  </si>
  <si>
    <t>Childcare on Domestic PremisesDurhamOverall effectiveness: the quality and standards of the provision</t>
  </si>
  <si>
    <t>Childcare on Domestic PremisesEalingOverall effectiveness: the quality and standards of the provision</t>
  </si>
  <si>
    <t>Childcare on Domestic PremisesEast SussexOverall effectiveness: the quality and standards of the provision</t>
  </si>
  <si>
    <t>Childcare on Domestic PremisesEnfieldOverall effectiveness: the quality and standards of the provision</t>
  </si>
  <si>
    <t>Childcare on Domestic PremisesEssexOverall effectiveness: the quality and standards of the provision</t>
  </si>
  <si>
    <t>Childcare on Domestic PremisesGatesheadOverall effectiveness: the quality and standards of the provision</t>
  </si>
  <si>
    <t>Childcare on Domestic PremisesGloucestershireOverall effectiveness: the quality and standards of the provision</t>
  </si>
  <si>
    <t>Childcare on Domestic PremisesGreenwichOverall effectiveness: the quality and standards of the provision</t>
  </si>
  <si>
    <t>Childcare on Domestic PremisesHampshireOverall effectiveness: the quality and standards of the provision</t>
  </si>
  <si>
    <t>Childcare on Domestic PremisesHaringeyOverall effectiveness: the quality and standards of the provision</t>
  </si>
  <si>
    <t>Childcare on Domestic PremisesHillingdonOverall effectiveness: the quality and standards of the provision</t>
  </si>
  <si>
    <t>Childcare on Domestic PremisesIsle of WightOverall effectiveness: the quality and standards of the provision</t>
  </si>
  <si>
    <t>Childcare on Domestic PremisesKensington and ChelseaOverall effectiveness: the quality and standards of the provision</t>
  </si>
  <si>
    <t>Childcare on Domestic PremisesKentOverall effectiveness: the quality and standards of the provision</t>
  </si>
  <si>
    <t>Childcare on Domestic PremisesLeedsOverall effectiveness: the quality and standards of the provision</t>
  </si>
  <si>
    <t>Childcare on Domestic PremisesLewishamOverall effectiveness: the quality and standards of the provision</t>
  </si>
  <si>
    <t>Childcare on Domestic PremisesLincolnshireOverall effectiveness: the quality and standards of the provision</t>
  </si>
  <si>
    <t>Childcare on Domestic PremisesLutonOverall effectiveness: the quality and standards of the provision</t>
  </si>
  <si>
    <t>Childcare on Domestic PremisesMilton KeynesOverall effectiveness: the quality and standards of the provision</t>
  </si>
  <si>
    <t>Childcare on Domestic PremisesNewhamOverall effectiveness: the quality and standards of the provision</t>
  </si>
  <si>
    <t>Childcare on Domestic PremisesNorfolkOverall effectiveness: the quality and standards of the provision</t>
  </si>
  <si>
    <t>Childcare on Domestic PremisesNorth SomersetOverall effectiveness: the quality and standards of the provision</t>
  </si>
  <si>
    <t>Childcare on Domestic PremisesNorth YorkshireOverall effectiveness: the quality and standards of the provision</t>
  </si>
  <si>
    <t>Childcare on Domestic PremisesNorthamptonshireOverall effectiveness: the quality and standards of the provision</t>
  </si>
  <si>
    <t>Childcare on Domestic PremisesNorthumberlandOverall effectiveness: the quality and standards of the provision</t>
  </si>
  <si>
    <t>Childcare on Domestic PremisesNottinghamshireOverall effectiveness: the quality and standards of the provision</t>
  </si>
  <si>
    <t>Childcare on Domestic PremisesRichmond upon ThamesOverall effectiveness: the quality and standards of the provision</t>
  </si>
  <si>
    <t>Childcare on Domestic PremisesRotherhamOverall effectiveness: the quality and standards of the provision</t>
  </si>
  <si>
    <t>Childcare on Domestic PremisesShropshireOverall effectiveness: the quality and standards of the provision</t>
  </si>
  <si>
    <t>Childcare on Domestic PremisesSolihullOverall effectiveness: the quality and standards of the provision</t>
  </si>
  <si>
    <t>Childcare on Domestic PremisesSouthamptonOverall effectiveness: the quality and standards of the provision</t>
  </si>
  <si>
    <t>Childcare on Domestic PremisesSouthwarkOverall effectiveness: the quality and standards of the provision</t>
  </si>
  <si>
    <t>Childcare on Domestic PremisesStaffordshireOverall effectiveness: the quality and standards of the provision</t>
  </si>
  <si>
    <t>Childcare on Domestic PremisesStockportOverall effectiveness: the quality and standards of the provision</t>
  </si>
  <si>
    <t>Childcare on Domestic PremisesStoke-on-TrentOverall effectiveness: the quality and standards of the provision</t>
  </si>
  <si>
    <t>Childcare on Domestic PremisesSuffolkOverall effectiveness: the quality and standards of the provision</t>
  </si>
  <si>
    <t>Childcare on Domestic PremisesSwindonOverall effectiveness: the quality and standards of the provision</t>
  </si>
  <si>
    <t>Childcare on Domestic PremisesTorbayOverall effectiveness: the quality and standards of the provision</t>
  </si>
  <si>
    <t>Childcare on Domestic PremisesWarwickshireOverall effectiveness: the quality and standards of the provision</t>
  </si>
  <si>
    <t>Childcare on Domestic PremisesWiltshireOverall effectiveness: the quality and standards of the provision</t>
  </si>
  <si>
    <t>Childcare on Domestic PremisesWindsor and MaidenheadOverall effectiveness: the quality and standards of the provision</t>
  </si>
  <si>
    <t>Childcare on Domestic PremisesAllThe contribution of the provision to the wellbeing of children</t>
  </si>
  <si>
    <t>Childcare on Domestic PremisesBarnetThe contribution of the provision to the wellbeing of children</t>
  </si>
  <si>
    <t>Childcare on Domestic PremisesBath and North East SomersetThe contribution of the provision to the wellbeing of children</t>
  </si>
  <si>
    <t>Childcare on Domestic PremisesBexleyThe contribution of the provision to the wellbeing of children</t>
  </si>
  <si>
    <t>Childcare on Domestic PremisesBoltonThe contribution of the provision to the wellbeing of children</t>
  </si>
  <si>
    <t>Childcare on Domestic PremisesBournemouthThe contribution of the provision to the wellbeing of children</t>
  </si>
  <si>
    <t>Childcare on Domestic PremisesBradfordThe contribution of the provision to the wellbeing of children</t>
  </si>
  <si>
    <t>Childcare on Domestic PremisesBrighton and HoveThe contribution of the provision to the wellbeing of children</t>
  </si>
  <si>
    <t>Childcare on Domestic PremisesCalderdaleThe contribution of the provision to the wellbeing of children</t>
  </si>
  <si>
    <t>Childcare on Domestic PremisesCambridgeshireThe contribution of the provision to the wellbeing of children</t>
  </si>
  <si>
    <t>Childcare on Domestic PremisesCornwallThe contribution of the provision to the wellbeing of children</t>
  </si>
  <si>
    <t>Childcare on Domestic PremisesCumbriaThe contribution of the provision to the wellbeing of children</t>
  </si>
  <si>
    <t>Childcare on Domestic PremisesDorsetThe contribution of the provision to the wellbeing of children</t>
  </si>
  <si>
    <t>Childcare on Domestic PremisesDudleyThe contribution of the provision to the wellbeing of children</t>
  </si>
  <si>
    <t>Childcare on Domestic PremisesDurhamThe contribution of the provision to the wellbeing of children</t>
  </si>
  <si>
    <t>Childcare on Domestic PremisesEalingThe contribution of the provision to the wellbeing of children</t>
  </si>
  <si>
    <t>Childcare on Domestic PremisesEast SussexThe contribution of the provision to the wellbeing of children</t>
  </si>
  <si>
    <t>Childcare on Domestic PremisesEnfieldThe contribution of the provision to the wellbeing of children</t>
  </si>
  <si>
    <t>Childcare on Domestic PremisesEssexThe contribution of the provision to the wellbeing of children</t>
  </si>
  <si>
    <t>Childcare on Domestic PremisesGatesheadThe contribution of the provision to the wellbeing of children</t>
  </si>
  <si>
    <t>Childcare on Domestic PremisesGloucestershireThe contribution of the provision to the wellbeing of children</t>
  </si>
  <si>
    <t>Childcare on Domestic PremisesGreenwichThe contribution of the provision to the wellbeing of children</t>
  </si>
  <si>
    <t>Childcare on Domestic PremisesHampshireThe contribution of the provision to the wellbeing of children</t>
  </si>
  <si>
    <t>Childcare on Domestic PremisesHaringeyThe contribution of the provision to the wellbeing of children</t>
  </si>
  <si>
    <t>Childcare on Domestic PremisesHillingdonThe contribution of the provision to the wellbeing of children</t>
  </si>
  <si>
    <t>Childcare on Domestic PremisesIsle of WightThe contribution of the provision to the wellbeing of children</t>
  </si>
  <si>
    <t>Childcare on Domestic PremisesKensington and ChelseaThe contribution of the provision to the wellbeing of children</t>
  </si>
  <si>
    <t>Childcare on Domestic PremisesKentThe contribution of the provision to the wellbeing of children</t>
  </si>
  <si>
    <t>Childcare on Domestic PremisesLeedsThe contribution of the provision to the wellbeing of children</t>
  </si>
  <si>
    <t>Childcare on Domestic PremisesLewishamThe contribution of the provision to the wellbeing of children</t>
  </si>
  <si>
    <t>Childcare on Domestic PremisesLincolnshireThe contribution of the provision to the wellbeing of children</t>
  </si>
  <si>
    <t>Childcare on Domestic PremisesLutonThe contribution of the provision to the wellbeing of children</t>
  </si>
  <si>
    <t>Childcare on Domestic PremisesMilton KeynesThe contribution of the provision to the wellbeing of children</t>
  </si>
  <si>
    <t>Childcare on Domestic PremisesNewhamThe contribution of the provision to the wellbeing of children</t>
  </si>
  <si>
    <t>Childcare on Domestic PremisesNorfolkThe contribution of the provision to the wellbeing of children</t>
  </si>
  <si>
    <t>Childcare on Domestic PremisesNorth SomersetThe contribution of the provision to the wellbeing of children</t>
  </si>
  <si>
    <t>Childcare on Domestic PremisesNorth YorkshireThe contribution of the provision to the wellbeing of children</t>
  </si>
  <si>
    <t>Childcare on Domestic PremisesNorthamptonshireThe contribution of the provision to the wellbeing of children</t>
  </si>
  <si>
    <t>Childcare on Domestic PremisesNorthumberlandThe contribution of the provision to the wellbeing of children</t>
  </si>
  <si>
    <t>Childcare on Domestic PremisesNottinghamshireThe contribution of the provision to the wellbeing of children</t>
  </si>
  <si>
    <t>Childcare on Domestic PremisesRichmond upon ThamesThe contribution of the provision to the wellbeing of children</t>
  </si>
  <si>
    <t>Childcare on Domestic PremisesRotherhamThe contribution of the provision to the wellbeing of children</t>
  </si>
  <si>
    <t>Childcare on Domestic PremisesShropshireThe contribution of the provision to the wellbeing of children</t>
  </si>
  <si>
    <t>Childcare on Domestic PremisesSolihullThe contribution of the provision to the wellbeing of children</t>
  </si>
  <si>
    <t>Childcare on Domestic PremisesSouthamptonThe contribution of the provision to the wellbeing of children</t>
  </si>
  <si>
    <t>Childcare on Domestic PremisesSouthwarkThe contribution of the provision to the wellbeing of children</t>
  </si>
  <si>
    <t>Childcare on Domestic PremisesStaffordshireThe contribution of the provision to the wellbeing of children</t>
  </si>
  <si>
    <t>Childcare on Domestic PremisesStockportThe contribution of the provision to the wellbeing of children</t>
  </si>
  <si>
    <t>Childcare on Domestic PremisesStoke-on-TrentThe contribution of the provision to the wellbeing of children</t>
  </si>
  <si>
    <t>Childcare on Domestic PremisesSuffolkThe contribution of the provision to the wellbeing of children</t>
  </si>
  <si>
    <t>Childcare on Domestic PremisesSwindonThe contribution of the provision to the wellbeing of children</t>
  </si>
  <si>
    <t>Childcare on Domestic PremisesTorbayThe contribution of the provision to the wellbeing of children</t>
  </si>
  <si>
    <t>Childcare on Domestic PremisesWarwickshireThe contribution of the provision to the wellbeing of children</t>
  </si>
  <si>
    <t>Childcare on Domestic PremisesWiltshireThe contribution of the provision to the wellbeing of children</t>
  </si>
  <si>
    <t>Childcare on Domestic PremisesWindsor and MaidenheadThe contribution of the provision to the wellbeing of children</t>
  </si>
  <si>
    <t>Childcare on Domestic PremisesAllThe quality of leadership and management</t>
  </si>
  <si>
    <t>Childcare on Domestic PremisesBarnetThe quality of leadership and management</t>
  </si>
  <si>
    <t>Childcare on Domestic PremisesBath and North East SomersetThe quality of leadership and management</t>
  </si>
  <si>
    <t>Childcare on Domestic PremisesBexleyThe quality of leadership and management</t>
  </si>
  <si>
    <t>Childcare on Domestic PremisesBoltonThe quality of leadership and management</t>
  </si>
  <si>
    <t>Childcare on Domestic PremisesBournemouthThe quality of leadership and management</t>
  </si>
  <si>
    <t>Childcare on Domestic PremisesBradfordThe quality of leadership and management</t>
  </si>
  <si>
    <t>Childcare on Domestic PremisesBrighton and HoveThe quality of leadership and management</t>
  </si>
  <si>
    <t>Childcare on Domestic PremisesCalderdaleThe quality of leadership and management</t>
  </si>
  <si>
    <t>Childcare on Domestic PremisesCambridgeshireThe quality of leadership and management</t>
  </si>
  <si>
    <t>Childcare on Domestic PremisesCornwallThe quality of leadership and management</t>
  </si>
  <si>
    <t>Childcare on Domestic PremisesCumbriaThe quality of leadership and management</t>
  </si>
  <si>
    <t>Childcare on Domestic PremisesDorsetThe quality of leadership and management</t>
  </si>
  <si>
    <t>Childcare on Domestic PremisesDudleyThe quality of leadership and management</t>
  </si>
  <si>
    <t>Childcare on Domestic PremisesDurhamThe quality of leadership and management</t>
  </si>
  <si>
    <t>Childcare on Domestic PremisesEalingThe quality of leadership and management</t>
  </si>
  <si>
    <t>Childcare on Domestic PremisesEast SussexThe quality of leadership and management</t>
  </si>
  <si>
    <t>Childcare on Domestic PremisesEnfieldThe quality of leadership and management</t>
  </si>
  <si>
    <t>Childcare on Domestic PremisesEssexThe quality of leadership and management</t>
  </si>
  <si>
    <t>Childcare on Domestic PremisesGatesheadThe quality of leadership and management</t>
  </si>
  <si>
    <t>Childcare on Domestic PremisesGloucestershireThe quality of leadership and management</t>
  </si>
  <si>
    <t>Childcare on Domestic PremisesGreenwichThe quality of leadership and management</t>
  </si>
  <si>
    <t>Childcare on Domestic PremisesHampshireThe quality of leadership and management</t>
  </si>
  <si>
    <t>Childcare on Domestic PremisesHaringeyThe quality of leadership and management</t>
  </si>
  <si>
    <t>Childcare on Domestic PremisesHillingdonThe quality of leadership and management</t>
  </si>
  <si>
    <t>Childcare on Domestic PremisesIsle of WightThe quality of leadership and management</t>
  </si>
  <si>
    <t>Childcare on Domestic PremisesKensington and ChelseaThe quality of leadership and management</t>
  </si>
  <si>
    <t>Childcare on Domestic PremisesKentThe quality of leadership and management</t>
  </si>
  <si>
    <t>Childcare on Domestic PremisesLeedsThe quality of leadership and management</t>
  </si>
  <si>
    <t>Childcare on Domestic PremisesLewishamThe quality of leadership and management</t>
  </si>
  <si>
    <t>Childcare on Domestic PremisesLincolnshireThe quality of leadership and management</t>
  </si>
  <si>
    <t>Childcare on Domestic PremisesLutonThe quality of leadership and management</t>
  </si>
  <si>
    <t>Childcare on Domestic PremisesMilton KeynesThe quality of leadership and management</t>
  </si>
  <si>
    <t>Childcare on Domestic PremisesNewhamThe quality of leadership and management</t>
  </si>
  <si>
    <t>Childcare on Domestic PremisesNorfolkThe quality of leadership and management</t>
  </si>
  <si>
    <t>Childcare on Domestic PremisesNorth SomersetThe quality of leadership and management</t>
  </si>
  <si>
    <t>Childcare on Domestic PremisesNorth YorkshireThe quality of leadership and management</t>
  </si>
  <si>
    <t>Childcare on Domestic PremisesNorthamptonshireThe quality of leadership and management</t>
  </si>
  <si>
    <t>Childcare on Domestic PremisesNorthumberlandThe quality of leadership and management</t>
  </si>
  <si>
    <t>Childcare on Domestic PremisesNottinghamshireThe quality of leadership and management</t>
  </si>
  <si>
    <t>Childcare on Domestic PremisesRichmond upon ThamesThe quality of leadership and management</t>
  </si>
  <si>
    <t>Childcare on Domestic PremisesRotherhamThe quality of leadership and management</t>
  </si>
  <si>
    <t>Childcare on Domestic PremisesShropshireThe quality of leadership and management</t>
  </si>
  <si>
    <t>Childcare on Domestic PremisesSolihullThe quality of leadership and management</t>
  </si>
  <si>
    <t>Childcare on Domestic PremisesSouthamptonThe quality of leadership and management</t>
  </si>
  <si>
    <t>Childcare on Domestic PremisesSouthwarkThe quality of leadership and management</t>
  </si>
  <si>
    <t>Childcare on Domestic PremisesStaffordshireThe quality of leadership and management</t>
  </si>
  <si>
    <t>Childcare on Domestic PremisesStockportThe quality of leadership and management</t>
  </si>
  <si>
    <t>Childcare on Domestic PremisesStoke-on-TrentThe quality of leadership and management</t>
  </si>
  <si>
    <t>Childcare on Domestic PremisesSuffolkThe quality of leadership and management</t>
  </si>
  <si>
    <t>Childcare on Domestic PremisesSwindonThe quality of leadership and management</t>
  </si>
  <si>
    <t>Childcare on Domestic PremisesTorbayThe quality of leadership and management</t>
  </si>
  <si>
    <t>Childcare on Domestic PremisesWarwickshireThe quality of leadership and management</t>
  </si>
  <si>
    <t>Childcare on Domestic PremisesWiltshireThe quality of leadership and management</t>
  </si>
  <si>
    <t>Childcare on Domestic PremisesWindsor and MaidenheadThe quality of leadership and management</t>
  </si>
  <si>
    <t>Childcare on Non-Domestic PremisesCity of LondonHow well the provision meets the needs of the children who attend</t>
  </si>
  <si>
    <t>Childcare on Non-Domestic PremisesHartlepoolHow well the provision meets the needs of the children who attend</t>
  </si>
  <si>
    <t>Childcare on Non-Domestic PremisesIsles of ScillyHow well the provision meets the needs of the children who attend</t>
  </si>
  <si>
    <t>Childcare on Non-Domestic PremisesLocal authority not recordedHow well the provision meets the needs of the children who attend</t>
  </si>
  <si>
    <t>Childcare on Non-Domestic PremisesRedcar and ClevelandHow well the provision meets the needs of the children who attend</t>
  </si>
  <si>
    <t>Childcare on Non-Domestic PremisesRutlandHow well the provision meets the needs of the children who attend</t>
  </si>
  <si>
    <t>Childcare on Non-Domestic PremisesCity of LondonOverall effectiveness: the quality and standards of the provision</t>
  </si>
  <si>
    <t>Childcare on Non-Domestic PremisesHartlepoolOverall effectiveness: the quality and standards of the provision</t>
  </si>
  <si>
    <t>Childcare on Non-Domestic PremisesIsles of ScillyOverall effectiveness: the quality and standards of the provision</t>
  </si>
  <si>
    <t>Childcare on Non-Domestic PremisesLocal authority not recordedOverall effectiveness: the quality and standards of the provision</t>
  </si>
  <si>
    <t>Childcare on Non-Domestic PremisesRedcar and ClevelandOverall effectiveness: the quality and standards of the provision</t>
  </si>
  <si>
    <t>Childcare on Non-Domestic PremisesRutlandOverall effectiveness: the quality and standards of the provision</t>
  </si>
  <si>
    <t>Childcare on Non-Domestic PremisesCity of LondonThe contribution of the provision to the wellbeing of children</t>
  </si>
  <si>
    <t>Childcare on Non-Domestic PremisesHartlepoolThe contribution of the provision to the wellbeing of children</t>
  </si>
  <si>
    <t>Childcare on Non-Domestic PremisesIsles of ScillyThe contribution of the provision to the wellbeing of children</t>
  </si>
  <si>
    <t>Childcare on Non-Domestic PremisesLocal authority not recordedThe contribution of the provision to the wellbeing of children</t>
  </si>
  <si>
    <t>Childcare on Non-Domestic PremisesRedcar and ClevelandThe contribution of the provision to the wellbeing of children</t>
  </si>
  <si>
    <t>Childcare on Non-Domestic PremisesRutlandThe contribution of the provision to the wellbeing of children</t>
  </si>
  <si>
    <t>Childcare on Non-Domestic PremisesCity of LondonThe quality of leadership and management</t>
  </si>
  <si>
    <t>Childcare on Non-Domestic PremisesHartlepoolThe quality of leadership and management</t>
  </si>
  <si>
    <t>Childcare on Non-Domestic PremisesIsles of ScillyThe quality of leadership and management</t>
  </si>
  <si>
    <t>Childcare on Non-Domestic PremisesLocal authority not recordedThe quality of leadership and management</t>
  </si>
  <si>
    <t>Childcare on Non-Domestic PremisesRedcar and ClevelandThe quality of leadership and management</t>
  </si>
  <si>
    <t>Childcare on Non-Domestic PremisesRutlandThe quality of leadership and management</t>
  </si>
  <si>
    <t>ChildminderAllHow well the provision meets the needs of the children who attend</t>
  </si>
  <si>
    <t>ChildminderCity of LondonHow well the provision meets the needs of the children who attend</t>
  </si>
  <si>
    <t>ChildminderIsles of ScillyHow well the provision meets the needs of the children who attend</t>
  </si>
  <si>
    <t>ChildminderLocal authority not recordedHow well the provision meets the needs of the children who attend</t>
  </si>
  <si>
    <t>ChildminderRutlandHow well the provision meets the needs of the children who attend</t>
  </si>
  <si>
    <t>ChildminderAllOverall effectiveness: the quality and standards of the provision</t>
  </si>
  <si>
    <t>ChildminderCity of LondonOverall effectiveness: the quality and standards of the provision</t>
  </si>
  <si>
    <t>ChildminderIsles of ScillyOverall effectiveness: the quality and standards of the provision</t>
  </si>
  <si>
    <t>ChildminderLocal authority not recordedOverall effectiveness: the quality and standards of the provision</t>
  </si>
  <si>
    <t>ChildminderRutlandOverall effectiveness: the quality and standards of the provision</t>
  </si>
  <si>
    <t>ChildminderAllThe contribution of the provision to the wellbeing of children</t>
  </si>
  <si>
    <t>ChildminderCity of LondonThe contribution of the provision to the wellbeing of children</t>
  </si>
  <si>
    <t>ChildminderIsles of ScillyThe contribution of the provision to the wellbeing of children</t>
  </si>
  <si>
    <t>ChildminderLocal authority not recordedThe contribution of the provision to the wellbeing of children</t>
  </si>
  <si>
    <t>ChildminderRutlandThe contribution of the provision to the wellbeing of children</t>
  </si>
  <si>
    <t>ChildminderAllThe quality of leadership and management</t>
  </si>
  <si>
    <t>ChildminderCity of LondonThe quality of leadership and management</t>
  </si>
  <si>
    <t>ChildminderIsles of ScillyThe quality of leadership and management</t>
  </si>
  <si>
    <t>ChildminderLocal authority not recordedThe quality of leadership and management</t>
  </si>
  <si>
    <t>ChildminderRutlandThe quality of leadership and management</t>
  </si>
  <si>
    <r>
      <t>Overall effectiveness: The quality and standards of the provision</t>
    </r>
    <r>
      <rPr>
        <vertAlign val="superscript"/>
        <sz val="8"/>
        <rFont val="Tahoma"/>
        <family val="2"/>
      </rPr>
      <t>3</t>
    </r>
  </si>
  <si>
    <t>Overall effectiveness: The quality and standards of the provision</t>
  </si>
  <si>
    <t xml:space="preserve">Table 5: Early years registered providers complying with the requirements of the Childcare Register at their most recent inspection </t>
  </si>
  <si>
    <t>Table 6: Providers on the Childcare Register only complying with the requirements of the Childcare Register at their most recent inspection</t>
  </si>
  <si>
    <t xml:space="preserve">Table 7: Actions issued at early years registered inspections </t>
  </si>
  <si>
    <t>Table 8: Recommendations made at early years registered inspections</t>
  </si>
  <si>
    <t>1. Figures represent all inspections in this period, including re-inspections and inspections of providers who have since closed.</t>
  </si>
  <si>
    <t>2. This judgement includes the outcomes from 'How well does the setting meet the needs of children in the Early Years Foundation Stage?' from the previous EYFS framework.</t>
  </si>
  <si>
    <t>1 September 2008 to 31 March 2013</t>
  </si>
  <si>
    <t>20 June 2013</t>
  </si>
  <si>
    <t>Table 1: Number of early years and childcare provider inspections between 1 January 2013 and 31 March 2013, by inspection type (provisional)</t>
  </si>
  <si>
    <t>Table 2: Inspection outcomes of early years registered providers inspected between 1 January 2013 and 31 March 2013 (provisional)</t>
  </si>
  <si>
    <t>Table 3a: Overall effectiveness of active early years registered providers at their most recent inspection as at 31 March 2013, by provider type (provisional)</t>
  </si>
  <si>
    <t>Table 3c: Inspection outcomes of active early years registered providers at their most recent inspection as at 31 March 2013 (provisional)</t>
  </si>
  <si>
    <t>Table 4a: Early years registered providers complying with the requirements of the Childcare Register at inspections carried out between 1 January 2013 and 31 March 2013, by provider type (provisional)</t>
  </si>
  <si>
    <t>Table 4b: Providers on the Childcare Register only complying with the requirements of the Childcare Register at inspections carried out between 1 January 2013 and 31 March 2013, by provider type (provisional)</t>
  </si>
  <si>
    <t>Table 9a: Early years registered providers inspected when there were no children on roll complying with the requirements for registration between 1 January 2013 and 31 March 2013, by provider type (provisional)</t>
  </si>
  <si>
    <t>Table 9b: Early years registered providers inspected when there were no children on roll complying with the requirements of registration at their most recent inspection as at 31 March 2013 (provisional)</t>
  </si>
  <si>
    <t>Table 10a: Overall effectiveness of early years registered providers inspected between 1 January 2013 and 31 March 2013, by region and local authority (provisional)</t>
  </si>
  <si>
    <t>Table 10b: Overall effectiveness of active early years registered providers at their most recent inspection as at 31 March 2013, by region and local authority (provisional)</t>
  </si>
  <si>
    <t>Chart 1: Overall effectiveness of early years registered providers inspected between 1 January 2013 and 31 March 2013, by provider type (provisional)</t>
  </si>
  <si>
    <t>Chart 2: Key inspection judgements of early years registered providers inspected between 1 January 2013 and 31 March 2013, by provider type (provisional)</t>
  </si>
  <si>
    <t>Chart 3: Overall effectiveness of active early years registered providers at their most recent inspection as at 31 March 2013, by provider type (provisional)</t>
  </si>
  <si>
    <t>Chart 4: Key inspection judgements of active early years registered providers at their most recent inspection as at 31 March 2013, by provider type (provisional)</t>
  </si>
  <si>
    <t>Chart 5: Overall effectiveness of active early years registered providers at their most recent inspection as at 31 March 2013, by region (provisional)</t>
  </si>
  <si>
    <t>4</t>
  </si>
  <si>
    <t>4All provisionCity of London</t>
  </si>
  <si>
    <t>4Childcare on Domestic PremisesCambridgeshire</t>
  </si>
  <si>
    <t>4Childcare on Domestic PremisesDerbyshire</t>
  </si>
  <si>
    <t>4Childcare on Domestic PremisesDudley</t>
  </si>
  <si>
    <t>4Childcare on Domestic PremisesEnfield</t>
  </si>
  <si>
    <t>4Childcare on Domestic PremisesHampshire</t>
  </si>
  <si>
    <t>4Childcare on Domestic PremisesIslington</t>
  </si>
  <si>
    <t>4Childcare on Domestic PremisesLewisham</t>
  </si>
  <si>
    <t>4Childcare on Domestic PremisesLincolnshire</t>
  </si>
  <si>
    <t>4Childcare on Domestic PremisesNewham</t>
  </si>
  <si>
    <t>4Childcare on Domestic PremisesShropshire</t>
  </si>
  <si>
    <t>4Childcare on Non-Domestic PremisesCity of London</t>
  </si>
  <si>
    <t>4Childcare on Non-Domestic PremisesHartlepool</t>
  </si>
  <si>
    <t>4Childcare on Non-Domestic PremisesLocal authority not recorded</t>
  </si>
  <si>
    <t>4Childcare on Non-Domestic PremisesRedcar and Cleveland</t>
  </si>
  <si>
    <t>4Childcare on Non-Domestic PremisesWestminster</t>
  </si>
  <si>
    <t>4All ProvisionAllHow well the provision meets the needs of the children who attend</t>
  </si>
  <si>
    <t>All Provision</t>
  </si>
  <si>
    <t>4All ProvisionBarking and DagenhamHow well the provision meets the needs of the children who attend</t>
  </si>
  <si>
    <t>4All ProvisionBarnetHow well the provision meets the needs of the children who attend</t>
  </si>
  <si>
    <t>4All ProvisionBarnsleyHow well the provision meets the needs of the children who attend</t>
  </si>
  <si>
    <t>4All ProvisionBath and North East SomersetHow well the provision meets the needs of the children who attend</t>
  </si>
  <si>
    <t>4All ProvisionBedfordHow well the provision meets the needs of the children who attend</t>
  </si>
  <si>
    <t>4All ProvisionBexleyHow well the provision meets the needs of the children who attend</t>
  </si>
  <si>
    <t>4All ProvisionBirminghamHow well the provision meets the needs of the children who attend</t>
  </si>
  <si>
    <t>4All ProvisionBlackburn with DarwenHow well the provision meets the needs of the children who attend</t>
  </si>
  <si>
    <t>4All ProvisionBlackpoolHow well the provision meets the needs of the children who attend</t>
  </si>
  <si>
    <t>4All ProvisionBoltonHow well the provision meets the needs of the children who attend</t>
  </si>
  <si>
    <t>4All ProvisionBournemouthHow well the provision meets the needs of the children who attend</t>
  </si>
  <si>
    <t>4All ProvisionBracknell ForestHow well the provision meets the needs of the children who attend</t>
  </si>
  <si>
    <t>4All ProvisionBradfordHow well the provision meets the needs of the children who attend</t>
  </si>
  <si>
    <t>4All ProvisionBrentHow well the provision meets the needs of the children who attend</t>
  </si>
  <si>
    <t>4All ProvisionBrighton and HoveHow well the provision meets the needs of the children who attend</t>
  </si>
  <si>
    <t>4All ProvisionBristolHow well the provision meets the needs of the children who attend</t>
  </si>
  <si>
    <t>4All ProvisionBromleyHow well the provision meets the needs of the children who attend</t>
  </si>
  <si>
    <t>4All ProvisionBuckinghamshireHow well the provision meets the needs of the children who attend</t>
  </si>
  <si>
    <t>4All ProvisionBuryHow well the provision meets the needs of the children who attend</t>
  </si>
  <si>
    <t>4All ProvisionCalderdaleHow well the provision meets the needs of the children who attend</t>
  </si>
  <si>
    <t>4All ProvisionCambridgeshireHow well the provision meets the needs of the children who attend</t>
  </si>
  <si>
    <t>4All ProvisionCamdenHow well the provision meets the needs of the children who attend</t>
  </si>
  <si>
    <t>4All ProvisionCentral BedfordshireHow well the provision meets the needs of the children who attend</t>
  </si>
  <si>
    <t>4All ProvisionCheshire EastHow well the provision meets the needs of the children who attend</t>
  </si>
  <si>
    <t>4All ProvisionCheshire West and ChesterHow well the provision meets the needs of the children who attend</t>
  </si>
  <si>
    <t>4All ProvisionCity of LondonHow well the provision meets the needs of the children who attend</t>
  </si>
  <si>
    <t>4All ProvisionCornwallHow well the provision meets the needs of the children who attend</t>
  </si>
  <si>
    <t>4All ProvisionCoventryHow well the provision meets the needs of the children who attend</t>
  </si>
  <si>
    <t>4All ProvisionCroydonHow well the provision meets the needs of the children who attend</t>
  </si>
  <si>
    <t>4All ProvisionCumbriaHow well the provision meets the needs of the children who attend</t>
  </si>
  <si>
    <t>4All ProvisionDarlingtonHow well the provision meets the needs of the children who attend</t>
  </si>
  <si>
    <t>4All ProvisionDerbyHow well the provision meets the needs of the children who attend</t>
  </si>
  <si>
    <t>4All ProvisionDerbyshireHow well the provision meets the needs of the children who attend</t>
  </si>
  <si>
    <t>4All ProvisionDevonHow well the provision meets the needs of the children who attend</t>
  </si>
  <si>
    <t>4All ProvisionDoncasterHow well the provision meets the needs of the children who attend</t>
  </si>
  <si>
    <t>4All ProvisionDorsetHow well the provision meets the needs of the children who attend</t>
  </si>
  <si>
    <t>4All ProvisionDudleyHow well the provision meets the needs of the children who attend</t>
  </si>
  <si>
    <t>4All ProvisionDurhamHow well the provision meets the needs of the children who attend</t>
  </si>
  <si>
    <t>4All ProvisionEalingHow well the provision meets the needs of the children who attend</t>
  </si>
  <si>
    <t>4All ProvisionEast Riding of YorkshireHow well the provision meets the needs of the children who attend</t>
  </si>
  <si>
    <t>4All ProvisionEast SussexHow well the provision meets the needs of the children who attend</t>
  </si>
  <si>
    <t>4All ProvisionEnfieldHow well the provision meets the needs of the children who attend</t>
  </si>
  <si>
    <t>4All ProvisionEssexHow well the provision meets the needs of the children who attend</t>
  </si>
  <si>
    <t>4All ProvisionGatesheadHow well the provision meets the needs of the children who attend</t>
  </si>
  <si>
    <t>4All ProvisionGloucestershireHow well the provision meets the needs of the children who attend</t>
  </si>
  <si>
    <t>4All ProvisionGreenwichHow well the provision meets the needs of the children who attend</t>
  </si>
  <si>
    <t>4All ProvisionHackneyHow well the provision meets the needs of the children who attend</t>
  </si>
  <si>
    <t>4All ProvisionHaltonHow well the provision meets the needs of the children who attend</t>
  </si>
  <si>
    <t>4All ProvisionHammersmith and FulhamHow well the provision meets the needs of the children who attend</t>
  </si>
  <si>
    <t>4All ProvisionHampshireHow well the provision meets the needs of the children who attend</t>
  </si>
  <si>
    <t>4All ProvisionHaringeyHow well the provision meets the needs of the children who attend</t>
  </si>
  <si>
    <t>4All ProvisionHarrowHow well the provision meets the needs of the children who attend</t>
  </si>
  <si>
    <t>4All ProvisionHartlepoolHow well the provision meets the needs of the children who attend</t>
  </si>
  <si>
    <t>4All ProvisionHaveringHow well the provision meets the needs of the children who attend</t>
  </si>
  <si>
    <t>4All ProvisionHerefordshireHow well the provision meets the needs of the children who attend</t>
  </si>
  <si>
    <t>4All ProvisionHertfordshireHow well the provision meets the needs of the children who attend</t>
  </si>
  <si>
    <t>4All ProvisionHillingdonHow well the provision meets the needs of the children who attend</t>
  </si>
  <si>
    <t>4All ProvisionHounslowHow well the provision meets the needs of the children who attend</t>
  </si>
  <si>
    <t>4All ProvisionIsle of WightHow well the provision meets the needs of the children who attend</t>
  </si>
  <si>
    <t>4All ProvisionIslingtonHow well the provision meets the needs of the children who attend</t>
  </si>
  <si>
    <t>4All ProvisionKensington and ChelseaHow well the provision meets the needs of the children who attend</t>
  </si>
  <si>
    <t>4All ProvisionKentHow well the provision meets the needs of the children who attend</t>
  </si>
  <si>
    <t>4All ProvisionKingston upon HullHow well the provision meets the needs of the children who attend</t>
  </si>
  <si>
    <t>4All ProvisionKingston upon ThamesHow well the provision meets the needs of the children who attend</t>
  </si>
  <si>
    <t>4All ProvisionKirkleesHow well the provision meets the needs of the children who attend</t>
  </si>
  <si>
    <t>4All ProvisionKnowsleyHow well the provision meets the needs of the children who attend</t>
  </si>
  <si>
    <t>4All ProvisionLambethHow well the provision meets the needs of the children who attend</t>
  </si>
  <si>
    <t>4All ProvisionLancashireHow well the provision meets the needs of the children who attend</t>
  </si>
  <si>
    <t>4All ProvisionLeedsHow well the provision meets the needs of the children who attend</t>
  </si>
  <si>
    <t>4All ProvisionLeicesterHow well the provision meets the needs of the children who attend</t>
  </si>
  <si>
    <t>4All ProvisionLeicestershireHow well the provision meets the needs of the children who attend</t>
  </si>
  <si>
    <t>4All ProvisionLewishamHow well the provision meets the needs of the children who attend</t>
  </si>
  <si>
    <t>4All ProvisionLincolnshireHow well the provision meets the needs of the children who attend</t>
  </si>
  <si>
    <t>4All ProvisionLiverpoolHow well the provision meets the needs of the children who attend</t>
  </si>
  <si>
    <t>4All ProvisionLutonHow well the provision meets the needs of the children who attend</t>
  </si>
  <si>
    <t>4All ProvisionManchesterHow well the provision meets the needs of the children who attend</t>
  </si>
  <si>
    <t>4All ProvisionMedwayHow well the provision meets the needs of the children who attend</t>
  </si>
  <si>
    <t>4All ProvisionMertonHow well the provision meets the needs of the children who attend</t>
  </si>
  <si>
    <t>4All ProvisionMiddlesbroughHow well the provision meets the needs of the children who attend</t>
  </si>
  <si>
    <t>4All ProvisionMilton KeynesHow well the provision meets the needs of the children who attend</t>
  </si>
  <si>
    <t>4All ProvisionNewcastle upon TyneHow well the provision meets the needs of the children who attend</t>
  </si>
  <si>
    <t>4All ProvisionNewhamHow well the provision meets the needs of the children who attend</t>
  </si>
  <si>
    <t>4All ProvisionNorfolkHow well the provision meets the needs of the children who attend</t>
  </si>
  <si>
    <t>4All ProvisionNorth East LincolnshireHow well the provision meets the needs of the children who attend</t>
  </si>
  <si>
    <t>4All ProvisionNorth LincolnshireHow well the provision meets the needs of the children who attend</t>
  </si>
  <si>
    <t>4All ProvisionNorth SomersetHow well the provision meets the needs of the children who attend</t>
  </si>
  <si>
    <t>4All ProvisionNorth TynesideHow well the provision meets the needs of the children who attend</t>
  </si>
  <si>
    <t>4All ProvisionNorth YorkshireHow well the provision meets the needs of the children who attend</t>
  </si>
  <si>
    <t>4All ProvisionNorthamptonshireHow well the provision meets the needs of the children who attend</t>
  </si>
  <si>
    <t>4All ProvisionNorthumberlandHow well the provision meets the needs of the children who attend</t>
  </si>
  <si>
    <t>4All ProvisionNottinghamHow well the provision meets the needs of the children who attend</t>
  </si>
  <si>
    <t>4All ProvisionNottinghamshireHow well the provision meets the needs of the children who attend</t>
  </si>
  <si>
    <t>4All ProvisionLocal authority not recordedHow well the provision meets the needs of the children who attend</t>
  </si>
  <si>
    <t>4All ProvisionOldhamHow well the provision meets the needs of the children who attend</t>
  </si>
  <si>
    <t>4All ProvisionOxfordshireHow well the provision meets the needs of the children who attend</t>
  </si>
  <si>
    <t>4All ProvisionPeterboroughHow well the provision meets the needs of the children who attend</t>
  </si>
  <si>
    <t>4All ProvisionPlymouthHow well the provision meets the needs of the children who attend</t>
  </si>
  <si>
    <t>4All ProvisionPooleHow well the provision meets the needs of the children who attend</t>
  </si>
  <si>
    <t>4All ProvisionPortsmouthHow well the provision meets the needs of the children who attend</t>
  </si>
  <si>
    <t>4All ProvisionReadingHow well the provision meets the needs of the children who attend</t>
  </si>
  <si>
    <t>4All ProvisionRedbridgeHow well the provision meets the needs of the children who attend</t>
  </si>
  <si>
    <t>4All ProvisionRedcar and ClevelandHow well the provision meets the needs of the children who attend</t>
  </si>
  <si>
    <t>4All ProvisionRichmond upon ThamesHow well the provision meets the needs of the children who attend</t>
  </si>
  <si>
    <t>4All ProvisionRochdaleHow well the provision meets the needs of the children who attend</t>
  </si>
  <si>
    <t>4All ProvisionRotherhamHow well the provision meets the needs of the children who attend</t>
  </si>
  <si>
    <t>4All ProvisionRutlandHow well the provision meets the needs of the children who attend</t>
  </si>
  <si>
    <t>4All ProvisionSalfordHow well the provision meets the needs of the children who attend</t>
  </si>
  <si>
    <t>4All ProvisionSandwellHow well the provision meets the needs of the children who attend</t>
  </si>
  <si>
    <t>4All ProvisionSeftonHow well the provision meets the needs of the children who attend</t>
  </si>
  <si>
    <t>4All ProvisionSheffieldHow well the provision meets the needs of the children who attend</t>
  </si>
  <si>
    <t>4All ProvisionShropshireHow well the provision meets the needs of the children who attend</t>
  </si>
  <si>
    <t>4All ProvisionSloughHow well the provision meets the needs of the children who attend</t>
  </si>
  <si>
    <t>4All ProvisionSolihullHow well the provision meets the needs of the children who attend</t>
  </si>
  <si>
    <t>4All ProvisionSomersetHow well the provision meets the needs of the children who attend</t>
  </si>
  <si>
    <t>4All ProvisionSouth GloucestershireHow well the provision meets the needs of the children who attend</t>
  </si>
  <si>
    <t>4All ProvisionSouth TynesideHow well the provision meets the needs of the children who attend</t>
  </si>
  <si>
    <t>4All ProvisionSouthamptonHow well the provision meets the needs of the children who attend</t>
  </si>
  <si>
    <t>4All ProvisionSouthend on SeaHow well the provision meets the needs of the children who attend</t>
  </si>
  <si>
    <t>4All ProvisionSouthwarkHow well the provision meets the needs of the children who attend</t>
  </si>
  <si>
    <t>4All ProvisionSt HelensHow well the provision meets the needs of the children who attend</t>
  </si>
  <si>
    <t>4All ProvisionStaffordshireHow well the provision meets the needs of the children who attend</t>
  </si>
  <si>
    <t>4All ProvisionStockportHow well the provision meets the needs of the children who attend</t>
  </si>
  <si>
    <t>4All ProvisionStockton-on-TeesHow well the provision meets the needs of the children who attend</t>
  </si>
  <si>
    <t>4All ProvisionStoke-on-TrentHow well the provision meets the needs of the children who attend</t>
  </si>
  <si>
    <t>4All ProvisionSuffolkHow well the provision meets the needs of the children who attend</t>
  </si>
  <si>
    <t>4All ProvisionSunderlandHow well the provision meets the needs of the children who attend</t>
  </si>
  <si>
    <t>4All ProvisionSurreyHow well the provision meets the needs of the children who attend</t>
  </si>
  <si>
    <t>4All ProvisionSuttonHow well the provision meets the needs of the children who attend</t>
  </si>
  <si>
    <t>4All ProvisionSwindonHow well the provision meets the needs of the children who attend</t>
  </si>
  <si>
    <t>4All ProvisionTamesideHow well the provision meets the needs of the children who attend</t>
  </si>
  <si>
    <t>4All ProvisionTelford and WrekinHow well the provision meets the needs of the children who attend</t>
  </si>
  <si>
    <t>4All ProvisionThurrockHow well the provision meets the needs of the children who attend</t>
  </si>
  <si>
    <t>4All ProvisionTorbayHow well the provision meets the needs of the children who attend</t>
  </si>
  <si>
    <t>4All ProvisionTower HamletsHow well the provision meets the needs of the children who attend</t>
  </si>
  <si>
    <t>4All ProvisionTraffordHow well the provision meets the needs of the children who attend</t>
  </si>
  <si>
    <t>4All ProvisionWakefieldHow well the provision meets the needs of the children who attend</t>
  </si>
  <si>
    <t>4All ProvisionWalsallHow well the provision meets the needs of the children who attend</t>
  </si>
  <si>
    <t>4All ProvisionWaltham ForestHow well the provision meets the needs of the children who attend</t>
  </si>
  <si>
    <t>4All ProvisionWandsworthHow well the provision meets the needs of the children who attend</t>
  </si>
  <si>
    <t>4All ProvisionWarringtonHow well the provision meets the needs of the children who attend</t>
  </si>
  <si>
    <t>4All ProvisionWarwickshireHow well the provision meets the needs of the children who attend</t>
  </si>
  <si>
    <t>4All ProvisionWest BerkshireHow well the provision meets the needs of the children who attend</t>
  </si>
  <si>
    <t>4All ProvisionWest SussexHow well the provision meets the needs of the children who attend</t>
  </si>
  <si>
    <t>4All ProvisionWestminsterHow well the provision meets the needs of the children who attend</t>
  </si>
  <si>
    <t>4All ProvisionWiganHow well the provision meets the needs of the children who attend</t>
  </si>
  <si>
    <t>4All ProvisionWiltshireHow well the provision meets the needs of the children who attend</t>
  </si>
  <si>
    <t>4All ProvisionWindsor and MaidenheadHow well the provision meets the needs of the children who attend</t>
  </si>
  <si>
    <t>4All ProvisionWirralHow well the provision meets the needs of the children who attend</t>
  </si>
  <si>
    <t>4All ProvisionWokinghamHow well the provision meets the needs of the children who attend</t>
  </si>
  <si>
    <t>4All ProvisionWolverhamptonHow well the provision meets the needs of the children who attend</t>
  </si>
  <si>
    <t>4All ProvisionWorcestershireHow well the provision meets the needs of the children who attend</t>
  </si>
  <si>
    <t>4All ProvisionYorkHow well the provision meets the needs of the children who attend</t>
  </si>
  <si>
    <t>4All ProvisionAllOverall effectiveness: the quality and standards of the provision</t>
  </si>
  <si>
    <t>4All ProvisionBarking and DagenhamOverall effectiveness: the quality and standards of the provision</t>
  </si>
  <si>
    <t>4All ProvisionBarnetOverall effectiveness: the quality and standards of the provision</t>
  </si>
  <si>
    <t>4All ProvisionBarnsleyOverall effectiveness: the quality and standards of the provision</t>
  </si>
  <si>
    <t>4All ProvisionBath and North East SomersetOverall effectiveness: the quality and standards of the provision</t>
  </si>
  <si>
    <t>4All ProvisionBedfordOverall effectiveness: the quality and standards of the provision</t>
  </si>
  <si>
    <t>4All ProvisionBexleyOverall effectiveness: the quality and standards of the provision</t>
  </si>
  <si>
    <t>4All ProvisionBirminghamOverall effectiveness: the quality and standards of the provision</t>
  </si>
  <si>
    <t>4All ProvisionBlackburn with DarwenOverall effectiveness: the quality and standards of the provision</t>
  </si>
  <si>
    <t>4All ProvisionBlackpoolOverall effectiveness: the quality and standards of the provision</t>
  </si>
  <si>
    <t>4All ProvisionBoltonOverall effectiveness: the quality and standards of the provision</t>
  </si>
  <si>
    <t>4All ProvisionBournemouthOverall effectiveness: the quality and standards of the provision</t>
  </si>
  <si>
    <t>4All ProvisionBracknell ForestOverall effectiveness: the quality and standards of the provision</t>
  </si>
  <si>
    <t>4All ProvisionBradfordOverall effectiveness: the quality and standards of the provision</t>
  </si>
  <si>
    <t>4All ProvisionBrentOverall effectiveness: the quality and standards of the provision</t>
  </si>
  <si>
    <t>4All ProvisionBrighton and HoveOverall effectiveness: the quality and standards of the provision</t>
  </si>
  <si>
    <t>4All ProvisionBristolOverall effectiveness: the quality and standards of the provision</t>
  </si>
  <si>
    <t>4All ProvisionBromleyOverall effectiveness: the quality and standards of the provision</t>
  </si>
  <si>
    <t>4All ProvisionBuckinghamshireOverall effectiveness: the quality and standards of the provision</t>
  </si>
  <si>
    <t>4All ProvisionBuryOverall effectiveness: the quality and standards of the provision</t>
  </si>
  <si>
    <t>4All ProvisionCalderdaleOverall effectiveness: the quality and standards of the provision</t>
  </si>
  <si>
    <t>4All ProvisionCambridgeshireOverall effectiveness: the quality and standards of the provision</t>
  </si>
  <si>
    <t>4All ProvisionCamdenOverall effectiveness: the quality and standards of the provision</t>
  </si>
  <si>
    <t>4All ProvisionCentral BedfordshireOverall effectiveness: the quality and standards of the provision</t>
  </si>
  <si>
    <t>4All ProvisionCheshire EastOverall effectiveness: the quality and standards of the provision</t>
  </si>
  <si>
    <t>4All ProvisionCheshire West and ChesterOverall effectiveness: the quality and standards of the provision</t>
  </si>
  <si>
    <t>4All ProvisionCity of LondonOverall effectiveness: the quality and standards of the provision</t>
  </si>
  <si>
    <t>4All ProvisionCornwallOverall effectiveness: the quality and standards of the provision</t>
  </si>
  <si>
    <t>4All ProvisionCoventryOverall effectiveness: the quality and standards of the provision</t>
  </si>
  <si>
    <t>4All ProvisionCroydonOverall effectiveness: the quality and standards of the provision</t>
  </si>
  <si>
    <t>4All ProvisionCumbriaOverall effectiveness: the quality and standards of the provision</t>
  </si>
  <si>
    <t>4All ProvisionDarlingtonOverall effectiveness: the quality and standards of the provision</t>
  </si>
  <si>
    <t>4All ProvisionDerbyOverall effectiveness: the quality and standards of the provision</t>
  </si>
  <si>
    <t>4All ProvisionDerbyshireOverall effectiveness: the quality and standards of the provision</t>
  </si>
  <si>
    <t>4All ProvisionDevonOverall effectiveness: the quality and standards of the provision</t>
  </si>
  <si>
    <t>4All ProvisionDoncasterOverall effectiveness: the quality and standards of the provision</t>
  </si>
  <si>
    <t>4All ProvisionDorsetOverall effectiveness: the quality and standards of the provision</t>
  </si>
  <si>
    <t>4All ProvisionDudleyOverall effectiveness: the quality and standards of the provision</t>
  </si>
  <si>
    <t>4All ProvisionDurhamOverall effectiveness: the quality and standards of the provision</t>
  </si>
  <si>
    <t>4All ProvisionEalingOverall effectiveness: the quality and standards of the provision</t>
  </si>
  <si>
    <t>4All ProvisionEast Riding of YorkshireOverall effectiveness: the quality and standards of the provision</t>
  </si>
  <si>
    <t>4All ProvisionEast SussexOverall effectiveness: the quality and standards of the provision</t>
  </si>
  <si>
    <t>4All ProvisionEnfieldOverall effectiveness: the quality and standards of the provision</t>
  </si>
  <si>
    <t>4All ProvisionEssexOverall effectiveness: the quality and standards of the provision</t>
  </si>
  <si>
    <t>4All ProvisionGatesheadOverall effectiveness: the quality and standards of the provision</t>
  </si>
  <si>
    <t>4All ProvisionGloucestershireOverall effectiveness: the quality and standards of the provision</t>
  </si>
  <si>
    <t>4All ProvisionGreenwichOverall effectiveness: the quality and standards of the provision</t>
  </si>
  <si>
    <t>4All ProvisionHackneyOverall effectiveness: the quality and standards of the provision</t>
  </si>
  <si>
    <t>4All ProvisionHaltonOverall effectiveness: the quality and standards of the provision</t>
  </si>
  <si>
    <t>4All ProvisionHammersmith and FulhamOverall effectiveness: the quality and standards of the provision</t>
  </si>
  <si>
    <t>4All ProvisionHampshireOverall effectiveness: the quality and standards of the provision</t>
  </si>
  <si>
    <t>4All ProvisionHaringeyOverall effectiveness: the quality and standards of the provision</t>
  </si>
  <si>
    <t>4All ProvisionHarrowOverall effectiveness: the quality and standards of the provision</t>
  </si>
  <si>
    <t>4All ProvisionHartlepoolOverall effectiveness: the quality and standards of the provision</t>
  </si>
  <si>
    <t>4All ProvisionHaveringOverall effectiveness: the quality and standards of the provision</t>
  </si>
  <si>
    <t>4All ProvisionHerefordshireOverall effectiveness: the quality and standards of the provision</t>
  </si>
  <si>
    <t>4All ProvisionHertfordshireOverall effectiveness: the quality and standards of the provision</t>
  </si>
  <si>
    <t>4All ProvisionHillingdonOverall effectiveness: the quality and standards of the provision</t>
  </si>
  <si>
    <t>4All ProvisionHounslowOverall effectiveness: the quality and standards of the provision</t>
  </si>
  <si>
    <t>4All ProvisionIsle of WightOverall effectiveness: the quality and standards of the provision</t>
  </si>
  <si>
    <t>4All ProvisionIslingtonOverall effectiveness: the quality and standards of the provision</t>
  </si>
  <si>
    <t>4All ProvisionKensington and ChelseaOverall effectiveness: the quality and standards of the provision</t>
  </si>
  <si>
    <t>4All ProvisionKentOverall effectiveness: the quality and standards of the provision</t>
  </si>
  <si>
    <t>4All ProvisionKingston upon HullOverall effectiveness: the quality and standards of the provision</t>
  </si>
  <si>
    <t>4All ProvisionKingston upon ThamesOverall effectiveness: the quality and standards of the provision</t>
  </si>
  <si>
    <t>4All ProvisionKirkleesOverall effectiveness: the quality and standards of the provision</t>
  </si>
  <si>
    <t>4All ProvisionKnowsleyOverall effectiveness: the quality and standards of the provision</t>
  </si>
  <si>
    <t>4All ProvisionLambethOverall effectiveness: the quality and standards of the provision</t>
  </si>
  <si>
    <t>4All ProvisionLancashireOverall effectiveness: the quality and standards of the provision</t>
  </si>
  <si>
    <t>4All ProvisionLeedsOverall effectiveness: the quality and standards of the provision</t>
  </si>
  <si>
    <t>4All ProvisionLeicesterOverall effectiveness: the quality and standards of the provision</t>
  </si>
  <si>
    <t>4All ProvisionLeicestershireOverall effectiveness: the quality and standards of the provision</t>
  </si>
  <si>
    <t>4All ProvisionLewishamOverall effectiveness: the quality and standards of the provision</t>
  </si>
  <si>
    <t>4All ProvisionLincolnshireOverall effectiveness: the quality and standards of the provision</t>
  </si>
  <si>
    <t>4All ProvisionLiverpoolOverall effectiveness: the quality and standards of the provision</t>
  </si>
  <si>
    <t>4All ProvisionLutonOverall effectiveness: the quality and standards of the provision</t>
  </si>
  <si>
    <t>4All ProvisionManchesterOverall effectiveness: the quality and standards of the provision</t>
  </si>
  <si>
    <t>4All ProvisionMedwayOverall effectiveness: the quality and standards of the provision</t>
  </si>
  <si>
    <t>4All ProvisionMertonOverall effectiveness: the quality and standards of the provision</t>
  </si>
  <si>
    <t>4All ProvisionMiddlesbroughOverall effectiveness: the quality and standards of the provision</t>
  </si>
  <si>
    <t>4All ProvisionMilton KeynesOverall effectiveness: the quality and standards of the provision</t>
  </si>
  <si>
    <t>4All ProvisionNewcastle upon TyneOverall effectiveness: the quality and standards of the provision</t>
  </si>
  <si>
    <t>4All ProvisionNewhamOverall effectiveness: the quality and standards of the provision</t>
  </si>
  <si>
    <t>4All ProvisionNorfolkOverall effectiveness: the quality and standards of the provision</t>
  </si>
  <si>
    <t>4All ProvisionNorth East LincolnshireOverall effectiveness: the quality and standards of the provision</t>
  </si>
  <si>
    <t>4All ProvisionNorth LincolnshireOverall effectiveness: the quality and standards of the provision</t>
  </si>
  <si>
    <t>4All ProvisionNorth SomersetOverall effectiveness: the quality and standards of the provision</t>
  </si>
  <si>
    <t>4All ProvisionNorth TynesideOverall effectiveness: the quality and standards of the provision</t>
  </si>
  <si>
    <t>4All ProvisionNorth YorkshireOverall effectiveness: the quality and standards of the provision</t>
  </si>
  <si>
    <t>4All ProvisionNorthamptonshireOverall effectiveness: the quality and standards of the provision</t>
  </si>
  <si>
    <t>4All ProvisionNorthumberlandOverall effectiveness: the quality and standards of the provision</t>
  </si>
  <si>
    <t>4All ProvisionNottinghamOverall effectiveness: the quality and standards of the provision</t>
  </si>
  <si>
    <t>4All ProvisionNottinghamshireOverall effectiveness: the quality and standards of the provision</t>
  </si>
  <si>
    <t>4All ProvisionLocal authority not recordedOverall effectiveness: the quality and standards of the provision</t>
  </si>
  <si>
    <t>4All ProvisionOldhamOverall effectiveness: the quality and standards of the provision</t>
  </si>
  <si>
    <t>4All ProvisionOxfordshireOverall effectiveness: the quality and standards of the provision</t>
  </si>
  <si>
    <t>4All ProvisionPeterboroughOverall effectiveness: the quality and standards of the provision</t>
  </si>
  <si>
    <t>4All ProvisionPlymouthOverall effectiveness: the quality and standards of the provision</t>
  </si>
  <si>
    <t>4All ProvisionPooleOverall effectiveness: the quality and standards of the provision</t>
  </si>
  <si>
    <t>4All ProvisionPortsmouthOverall effectiveness: the quality and standards of the provision</t>
  </si>
  <si>
    <t>4All ProvisionReadingOverall effectiveness: the quality and standards of the provision</t>
  </si>
  <si>
    <t>4All ProvisionRedbridgeOverall effectiveness: the quality and standards of the provision</t>
  </si>
  <si>
    <t>4All ProvisionRedcar and ClevelandOverall effectiveness: the quality and standards of the provision</t>
  </si>
  <si>
    <t>4All ProvisionRichmond upon ThamesOverall effectiveness: the quality and standards of the provision</t>
  </si>
  <si>
    <t>4All ProvisionRochdaleOverall effectiveness: the quality and standards of the provision</t>
  </si>
  <si>
    <t>4All ProvisionRotherhamOverall effectiveness: the quality and standards of the provision</t>
  </si>
  <si>
    <t>4All ProvisionRutlandOverall effectiveness: the quality and standards of the provision</t>
  </si>
  <si>
    <t>4All ProvisionSalfordOverall effectiveness: the quality and standards of the provision</t>
  </si>
  <si>
    <t>4All ProvisionSandwellOverall effectiveness: the quality and standards of the provision</t>
  </si>
  <si>
    <t>4All ProvisionSeftonOverall effectiveness: the quality and standards of the provision</t>
  </si>
  <si>
    <t>4All ProvisionSheffieldOverall effectiveness: the quality and standards of the provision</t>
  </si>
  <si>
    <t>4All ProvisionShropshireOverall effectiveness: the quality and standards of the provision</t>
  </si>
  <si>
    <t>4All ProvisionSloughOverall effectiveness: the quality and standards of the provision</t>
  </si>
  <si>
    <t>4All ProvisionSolihullOverall effectiveness: the quality and standards of the provision</t>
  </si>
  <si>
    <t>4All ProvisionSomersetOverall effectiveness: the quality and standards of the provision</t>
  </si>
  <si>
    <t>4All ProvisionSouth GloucestershireOverall effectiveness: the quality and standards of the provision</t>
  </si>
  <si>
    <t>4All ProvisionSouth TynesideOverall effectiveness: the quality and standards of the provision</t>
  </si>
  <si>
    <t>4All ProvisionSouthamptonOverall effectiveness: the quality and standards of the provision</t>
  </si>
  <si>
    <t>4All ProvisionSouthend on SeaOverall effectiveness: the quality and standards of the provision</t>
  </si>
  <si>
    <t>4All ProvisionSouthwarkOverall effectiveness: the quality and standards of the provision</t>
  </si>
  <si>
    <t>4All ProvisionSt HelensOverall effectiveness: the quality and standards of the provision</t>
  </si>
  <si>
    <t>4All ProvisionStaffordshireOverall effectiveness: the quality and standards of the provision</t>
  </si>
  <si>
    <t>4All ProvisionStockportOverall effectiveness: the quality and standards of the provision</t>
  </si>
  <si>
    <t>4All ProvisionStockton-on-TeesOverall effectiveness: the quality and standards of the provision</t>
  </si>
  <si>
    <t>4All ProvisionStoke-on-TrentOverall effectiveness: the quality and standards of the provision</t>
  </si>
  <si>
    <t>4All ProvisionSuffolkOverall effectiveness: the quality and standards of the provision</t>
  </si>
  <si>
    <t>4All ProvisionSunderlandOverall effectiveness: the quality and standards of the provision</t>
  </si>
  <si>
    <t>4All ProvisionSurreyOverall effectiveness: the quality and standards of the provision</t>
  </si>
  <si>
    <t>4All ProvisionSuttonOverall effectiveness: the quality and standards of the provision</t>
  </si>
  <si>
    <t>4All ProvisionSwindonOverall effectiveness: the quality and standards of the provision</t>
  </si>
  <si>
    <t>4All ProvisionTamesideOverall effectiveness: the quality and standards of the provision</t>
  </si>
  <si>
    <t>4All ProvisionTelford and WrekinOverall effectiveness: the quality and standards of the provision</t>
  </si>
  <si>
    <t>4All ProvisionThurrockOverall effectiveness: the quality and standards of the provision</t>
  </si>
  <si>
    <t>4All ProvisionTorbayOverall effectiveness: the quality and standards of the provision</t>
  </si>
  <si>
    <t>4All ProvisionTower HamletsOverall effectiveness: the quality and standards of the provision</t>
  </si>
  <si>
    <t>4All ProvisionTraffordOverall effectiveness: the quality and standards of the provision</t>
  </si>
  <si>
    <t>4All ProvisionWakefieldOverall effectiveness: the quality and standards of the provision</t>
  </si>
  <si>
    <t>4All ProvisionWalsallOverall effectiveness: the quality and standards of the provision</t>
  </si>
  <si>
    <t>4All ProvisionWaltham ForestOverall effectiveness: the quality and standards of the provision</t>
  </si>
  <si>
    <t>4All ProvisionWandsworthOverall effectiveness: the quality and standards of the provision</t>
  </si>
  <si>
    <t>4All ProvisionWarringtonOverall effectiveness: the quality and standards of the provision</t>
  </si>
  <si>
    <t>4All ProvisionWarwickshireOverall effectiveness: the quality and standards of the provision</t>
  </si>
  <si>
    <t>4All ProvisionWest BerkshireOverall effectiveness: the quality and standards of the provision</t>
  </si>
  <si>
    <t>4All ProvisionWest SussexOverall effectiveness: the quality and standards of the provision</t>
  </si>
  <si>
    <t>4All ProvisionWestminsterOverall effectiveness: the quality and standards of the provision</t>
  </si>
  <si>
    <t>4All ProvisionWiganOverall effectiveness: the quality and standards of the provision</t>
  </si>
  <si>
    <t>4All ProvisionWiltshireOverall effectiveness: the quality and standards of the provision</t>
  </si>
  <si>
    <t>4All ProvisionWindsor and MaidenheadOverall effectiveness: the quality and standards of the provision</t>
  </si>
  <si>
    <t>4All ProvisionWirralOverall effectiveness: the quality and standards of the provision</t>
  </si>
  <si>
    <t>4All ProvisionWokinghamOverall effectiveness: the quality and standards of the provision</t>
  </si>
  <si>
    <t>4All ProvisionWolverhamptonOverall effectiveness: the quality and standards of the provision</t>
  </si>
  <si>
    <t>4All ProvisionWorcestershireOverall effectiveness: the quality and standards of the provision</t>
  </si>
  <si>
    <t>4All ProvisionYorkOverall effectiveness: the quality and standards of the provision</t>
  </si>
  <si>
    <t>4All ProvisionAllThe contribution of the provision to the wellbeing of children</t>
  </si>
  <si>
    <t>4All ProvisionBarking and DagenhamThe contribution of the provision to the wellbeing of children</t>
  </si>
  <si>
    <t>4All ProvisionBarnetThe contribution of the provision to the wellbeing of children</t>
  </si>
  <si>
    <t>4All ProvisionBarnsleyThe contribution of the provision to the wellbeing of children</t>
  </si>
  <si>
    <t>4All ProvisionBath and North East SomersetThe contribution of the provision to the wellbeing of children</t>
  </si>
  <si>
    <t>4All ProvisionBedfordThe contribution of the provision to the wellbeing of children</t>
  </si>
  <si>
    <t>4All ProvisionBexleyThe contribution of the provision to the wellbeing of children</t>
  </si>
  <si>
    <t>4All ProvisionBirminghamThe contribution of the provision to the wellbeing of children</t>
  </si>
  <si>
    <t>4All ProvisionBlackburn with DarwenThe contribution of the provision to the wellbeing of children</t>
  </si>
  <si>
    <t>4All ProvisionBlackpoolThe contribution of the provision to the wellbeing of children</t>
  </si>
  <si>
    <t>4All ProvisionBoltonThe contribution of the provision to the wellbeing of children</t>
  </si>
  <si>
    <t>4All ProvisionBournemouthThe contribution of the provision to the wellbeing of children</t>
  </si>
  <si>
    <t>4All ProvisionBracknell ForestThe contribution of the provision to the wellbeing of children</t>
  </si>
  <si>
    <t>4All ProvisionBradfordThe contribution of the provision to the wellbeing of children</t>
  </si>
  <si>
    <t>4All ProvisionBrentThe contribution of the provision to the wellbeing of children</t>
  </si>
  <si>
    <t>4All ProvisionBrighton and HoveThe contribution of the provision to the wellbeing of children</t>
  </si>
  <si>
    <t>4All ProvisionBristolThe contribution of the provision to the wellbeing of children</t>
  </si>
  <si>
    <t>4All ProvisionBromleyThe contribution of the provision to the wellbeing of children</t>
  </si>
  <si>
    <t>4All ProvisionBuckinghamshireThe contribution of the provision to the wellbeing of children</t>
  </si>
  <si>
    <t>4All ProvisionBuryThe contribution of the provision to the wellbeing of children</t>
  </si>
  <si>
    <t>4All ProvisionCalderdaleThe contribution of the provision to the wellbeing of children</t>
  </si>
  <si>
    <t>4All ProvisionCambridgeshireThe contribution of the provision to the wellbeing of children</t>
  </si>
  <si>
    <t>4All ProvisionCamdenThe contribution of the provision to the wellbeing of children</t>
  </si>
  <si>
    <t>4All ProvisionCentral BedfordshireThe contribution of the provision to the wellbeing of children</t>
  </si>
  <si>
    <t>4All ProvisionCheshire EastThe contribution of the provision to the wellbeing of children</t>
  </si>
  <si>
    <t>4All ProvisionCheshire West and ChesterThe contribution of the provision to the wellbeing of children</t>
  </si>
  <si>
    <t>4All ProvisionCity of LondonThe contribution of the provision to the wellbeing of children</t>
  </si>
  <si>
    <t>4All ProvisionCornwallThe contribution of the provision to the wellbeing of children</t>
  </si>
  <si>
    <t>4All ProvisionCoventryThe contribution of the provision to the wellbeing of children</t>
  </si>
  <si>
    <t>4All ProvisionCroydonThe contribution of the provision to the wellbeing of children</t>
  </si>
  <si>
    <t>4All ProvisionCumbriaThe contribution of the provision to the wellbeing of children</t>
  </si>
  <si>
    <t>4All ProvisionDarlingtonThe contribution of the provision to the wellbeing of children</t>
  </si>
  <si>
    <t>4All ProvisionDerbyThe contribution of the provision to the wellbeing of children</t>
  </si>
  <si>
    <t>4All ProvisionDerbyshireThe contribution of the provision to the wellbeing of children</t>
  </si>
  <si>
    <t>4All ProvisionDevonThe contribution of the provision to the wellbeing of children</t>
  </si>
  <si>
    <t>4All ProvisionDoncasterThe contribution of the provision to the wellbeing of children</t>
  </si>
  <si>
    <t>4All ProvisionDorsetThe contribution of the provision to the wellbeing of children</t>
  </si>
  <si>
    <t>4All ProvisionDudleyThe contribution of the provision to the wellbeing of children</t>
  </si>
  <si>
    <t>4All ProvisionDurhamThe contribution of the provision to the wellbeing of children</t>
  </si>
  <si>
    <t>4All ProvisionEalingThe contribution of the provision to the wellbeing of children</t>
  </si>
  <si>
    <t>4All ProvisionEast Riding of YorkshireThe contribution of the provision to the wellbeing of children</t>
  </si>
  <si>
    <t>4All ProvisionEast SussexThe contribution of the provision to the wellbeing of children</t>
  </si>
  <si>
    <t>4All ProvisionEnfieldThe contribution of the provision to the wellbeing of children</t>
  </si>
  <si>
    <t>4All ProvisionEssexThe contribution of the provision to the wellbeing of children</t>
  </si>
  <si>
    <t>4All ProvisionGatesheadThe contribution of the provision to the wellbeing of children</t>
  </si>
  <si>
    <t>4All ProvisionGloucestershireThe contribution of the provision to the wellbeing of children</t>
  </si>
  <si>
    <t>4All ProvisionGreenwichThe contribution of the provision to the wellbeing of children</t>
  </si>
  <si>
    <t>4All ProvisionHackneyThe contribution of the provision to the wellbeing of children</t>
  </si>
  <si>
    <t>4All ProvisionHaltonThe contribution of the provision to the wellbeing of children</t>
  </si>
  <si>
    <t>4All ProvisionHammersmith and FulhamThe contribution of the provision to the wellbeing of children</t>
  </si>
  <si>
    <t>4All ProvisionHampshireThe contribution of the provision to the wellbeing of children</t>
  </si>
  <si>
    <t>4All ProvisionHaringeyThe contribution of the provision to the wellbeing of children</t>
  </si>
  <si>
    <t>4All ProvisionHarrowThe contribution of the provision to the wellbeing of children</t>
  </si>
  <si>
    <t>4All ProvisionHartlepoolThe contribution of the provision to the wellbeing of children</t>
  </si>
  <si>
    <t>4All ProvisionHaveringThe contribution of the provision to the wellbeing of children</t>
  </si>
  <si>
    <t>4All ProvisionHerefordshireThe contribution of the provision to the wellbeing of children</t>
  </si>
  <si>
    <t>4All ProvisionHertfordshireThe contribution of the provision to the wellbeing of children</t>
  </si>
  <si>
    <t>4All ProvisionHillingdonThe contribution of the provision to the wellbeing of children</t>
  </si>
  <si>
    <t>4All ProvisionHounslowThe contribution of the provision to the wellbeing of children</t>
  </si>
  <si>
    <t>4All ProvisionIsle of WightThe contribution of the provision to the wellbeing of children</t>
  </si>
  <si>
    <t>4All ProvisionIslingtonThe contribution of the provision to the wellbeing of children</t>
  </si>
  <si>
    <t>4All ProvisionKensington and ChelseaThe contribution of the provision to the wellbeing of children</t>
  </si>
  <si>
    <t>4All ProvisionKentThe contribution of the provision to the wellbeing of children</t>
  </si>
  <si>
    <t>4All ProvisionKingston upon HullThe contribution of the provision to the wellbeing of children</t>
  </si>
  <si>
    <t>4All ProvisionKingston upon ThamesThe contribution of the provision to the wellbeing of children</t>
  </si>
  <si>
    <t>4All ProvisionKirkleesThe contribution of the provision to the wellbeing of children</t>
  </si>
  <si>
    <t>4All ProvisionKnowsleyThe contribution of the provision to the wellbeing of children</t>
  </si>
  <si>
    <t>4All ProvisionLambethThe contribution of the provision to the wellbeing of children</t>
  </si>
  <si>
    <t>4All ProvisionLancashireThe contribution of the provision to the wellbeing of children</t>
  </si>
  <si>
    <t>4All ProvisionLeedsThe contribution of the provision to the wellbeing of children</t>
  </si>
  <si>
    <t>4All ProvisionLeicesterThe contribution of the provision to the wellbeing of children</t>
  </si>
  <si>
    <t>4All ProvisionLeicestershireThe contribution of the provision to the wellbeing of children</t>
  </si>
  <si>
    <t>4All ProvisionLewishamThe contribution of the provision to the wellbeing of children</t>
  </si>
  <si>
    <t>4All ProvisionLincolnshireThe contribution of the provision to the wellbeing of children</t>
  </si>
  <si>
    <t>4All ProvisionLiverpoolThe contribution of the provision to the wellbeing of children</t>
  </si>
  <si>
    <t>4All ProvisionLutonThe contribution of the provision to the wellbeing of children</t>
  </si>
  <si>
    <t>4All ProvisionManchesterThe contribution of the provision to the wellbeing of children</t>
  </si>
  <si>
    <t>4All ProvisionMedwayThe contribution of the provision to the wellbeing of children</t>
  </si>
  <si>
    <t>4All ProvisionMertonThe contribution of the provision to the wellbeing of children</t>
  </si>
  <si>
    <t>4All ProvisionMiddlesbroughThe contribution of the provision to the wellbeing of children</t>
  </si>
  <si>
    <t>4All ProvisionMilton KeynesThe contribution of the provision to the wellbeing of children</t>
  </si>
  <si>
    <t>4All ProvisionNewcastle upon TyneThe contribution of the provision to the wellbeing of children</t>
  </si>
  <si>
    <t>4All ProvisionNewhamThe contribution of the provision to the wellbeing of children</t>
  </si>
  <si>
    <t>4All ProvisionNorfolkThe contribution of the provision to the wellbeing of children</t>
  </si>
  <si>
    <t>4All ProvisionNorth East LincolnshireThe contribution of the provision to the wellbeing of children</t>
  </si>
  <si>
    <t>4All ProvisionNorth LincolnshireThe contribution of the provision to the wellbeing of children</t>
  </si>
  <si>
    <t>4All ProvisionNorth SomersetThe contribution of the provision to the wellbeing of children</t>
  </si>
  <si>
    <t>4All ProvisionNorth TynesideThe contribution of the provision to the wellbeing of children</t>
  </si>
  <si>
    <t>4All ProvisionNorth YorkshireThe contribution of the provision to the wellbeing of children</t>
  </si>
  <si>
    <t>4All ProvisionNorthamptonshireThe contribution of the provision to the wellbeing of children</t>
  </si>
  <si>
    <t>4All ProvisionNorthumberlandThe contribution of the provision to the wellbeing of children</t>
  </si>
  <si>
    <t>4All ProvisionNottinghamThe contribution of the provision to the wellbeing of children</t>
  </si>
  <si>
    <t>4All ProvisionNottinghamshireThe contribution of the provision to the wellbeing of children</t>
  </si>
  <si>
    <t>4All ProvisionLocal authority not recordedThe contribution of the provision to the wellbeing of children</t>
  </si>
  <si>
    <t>4All ProvisionOldhamThe contribution of the provision to the wellbeing of children</t>
  </si>
  <si>
    <t>4All ProvisionOxfordshireThe contribution of the provision to the wellbeing of children</t>
  </si>
  <si>
    <t>4All ProvisionPeterboroughThe contribution of the provision to the wellbeing of children</t>
  </si>
  <si>
    <t>4All ProvisionPlymouthThe contribution of the provision to the wellbeing of children</t>
  </si>
  <si>
    <t>4All ProvisionPooleThe contribution of the provision to the wellbeing of children</t>
  </si>
  <si>
    <t>4All ProvisionPortsmouthThe contribution of the provision to the wellbeing of children</t>
  </si>
  <si>
    <t>4All ProvisionReadingThe contribution of the provision to the wellbeing of children</t>
  </si>
  <si>
    <t>4All ProvisionRedbridgeThe contribution of the provision to the wellbeing of children</t>
  </si>
  <si>
    <t>4All ProvisionRedcar and ClevelandThe contribution of the provision to the wellbeing of children</t>
  </si>
  <si>
    <t>4All ProvisionRichmond upon ThamesThe contribution of the provision to the wellbeing of children</t>
  </si>
  <si>
    <t>4All ProvisionRochdaleThe contribution of the provision to the wellbeing of children</t>
  </si>
  <si>
    <t>4All ProvisionRotherhamThe contribution of the provision to the wellbeing of children</t>
  </si>
  <si>
    <t>4All ProvisionRutlandThe contribution of the provision to the wellbeing of children</t>
  </si>
  <si>
    <t>4All ProvisionSalfordThe contribution of the provision to the wellbeing of children</t>
  </si>
  <si>
    <t>4All ProvisionSandwellThe contribution of the provision to the wellbeing of children</t>
  </si>
  <si>
    <t>4All ProvisionSeftonThe contribution of the provision to the wellbeing of children</t>
  </si>
  <si>
    <t>4All ProvisionSheffieldThe contribution of the provision to the wellbeing of children</t>
  </si>
  <si>
    <t>4All ProvisionShropshireThe contribution of the provision to the wellbeing of children</t>
  </si>
  <si>
    <t>4All ProvisionSloughThe contribution of the provision to the wellbeing of children</t>
  </si>
  <si>
    <t>4All ProvisionSolihullThe contribution of the provision to the wellbeing of children</t>
  </si>
  <si>
    <t>4All ProvisionSomersetThe contribution of the provision to the wellbeing of children</t>
  </si>
  <si>
    <t>4All ProvisionSouth GloucestershireThe contribution of the provision to the wellbeing of children</t>
  </si>
  <si>
    <t>4All ProvisionSouth TynesideThe contribution of the provision to the wellbeing of children</t>
  </si>
  <si>
    <t>4All ProvisionSouthamptonThe contribution of the provision to the wellbeing of children</t>
  </si>
  <si>
    <t>4All ProvisionSouthend on SeaThe contribution of the provision to the wellbeing of children</t>
  </si>
  <si>
    <t>4All ProvisionSouthwarkThe contribution of the provision to the wellbeing of children</t>
  </si>
  <si>
    <t>4All ProvisionSt HelensThe contribution of the provision to the wellbeing of children</t>
  </si>
  <si>
    <t>4All ProvisionStaffordshireThe contribution of the provision to the wellbeing of children</t>
  </si>
  <si>
    <t>4All ProvisionStockportThe contribution of the provision to the wellbeing of children</t>
  </si>
  <si>
    <t>4All ProvisionStockton-on-TeesThe contribution of the provision to the wellbeing of children</t>
  </si>
  <si>
    <t>4All ProvisionStoke-on-TrentThe contribution of the provision to the wellbeing of children</t>
  </si>
  <si>
    <t>4All ProvisionSuffolkThe contribution of the provision to the wellbeing of children</t>
  </si>
  <si>
    <t>4All ProvisionSunderlandThe contribution of the provision to the wellbeing of children</t>
  </si>
  <si>
    <t>4All ProvisionSurreyThe contribution of the provision to the wellbeing of children</t>
  </si>
  <si>
    <t>4All ProvisionSuttonThe contribution of the provision to the wellbeing of children</t>
  </si>
  <si>
    <t>4All ProvisionSwindonThe contribution of the provision to the wellbeing of children</t>
  </si>
  <si>
    <t>4All ProvisionTamesideThe contribution of the provision to the wellbeing of children</t>
  </si>
  <si>
    <t>4All ProvisionTelford and WrekinThe contribution of the provision to the wellbeing of children</t>
  </si>
  <si>
    <t>4All ProvisionThurrockThe contribution of the provision to the wellbeing of children</t>
  </si>
  <si>
    <t>4All ProvisionTorbayThe contribution of the provision to the wellbeing of children</t>
  </si>
  <si>
    <t>4All ProvisionTower HamletsThe contribution of the provision to the wellbeing of children</t>
  </si>
  <si>
    <t>4All ProvisionTraffordThe contribution of the provision to the wellbeing of children</t>
  </si>
  <si>
    <t>4All ProvisionWakefieldThe contribution of the provision to the wellbeing of children</t>
  </si>
  <si>
    <t>4All ProvisionWalsallThe contribution of the provision to the wellbeing of children</t>
  </si>
  <si>
    <t>4All ProvisionWaltham ForestThe contribution of the provision to the wellbeing of children</t>
  </si>
  <si>
    <t>4All ProvisionWandsworthThe contribution of the provision to the wellbeing of children</t>
  </si>
  <si>
    <t>4All ProvisionWarringtonThe contribution of the provision to the wellbeing of children</t>
  </si>
  <si>
    <t>4All ProvisionWarwickshireThe contribution of the provision to the wellbeing of children</t>
  </si>
  <si>
    <t>4All ProvisionWest BerkshireThe contribution of the provision to the wellbeing of children</t>
  </si>
  <si>
    <t>4All ProvisionWest SussexThe contribution of the provision to the wellbeing of children</t>
  </si>
  <si>
    <t>4All ProvisionWestminsterThe contribution of the provision to the wellbeing of children</t>
  </si>
  <si>
    <t>4All ProvisionWiganThe contribution of the provision to the wellbeing of children</t>
  </si>
  <si>
    <t>4All ProvisionWiltshireThe contribution of the provision to the wellbeing of children</t>
  </si>
  <si>
    <t>4All ProvisionWindsor and MaidenheadThe contribution of the provision to the wellbeing of children</t>
  </si>
  <si>
    <t>4All ProvisionWirralThe contribution of the provision to the wellbeing of children</t>
  </si>
  <si>
    <t>4All ProvisionWokinghamThe contribution of the provision to the wellbeing of children</t>
  </si>
  <si>
    <t>4All ProvisionWolverhamptonThe contribution of the provision to the wellbeing of children</t>
  </si>
  <si>
    <t>4All ProvisionWorcestershireThe contribution of the provision to the wellbeing of children</t>
  </si>
  <si>
    <t>4All ProvisionYorkThe contribution of the provision to the wellbeing of children</t>
  </si>
  <si>
    <t>4All ProvisionAllThe quality of leadership and management</t>
  </si>
  <si>
    <t>4All ProvisionBarking and DagenhamThe quality of leadership and management</t>
  </si>
  <si>
    <t>4All ProvisionBarnetThe quality of leadership and management</t>
  </si>
  <si>
    <t>4All ProvisionBarnsleyThe quality of leadership and management</t>
  </si>
  <si>
    <t>4All ProvisionBath and North East SomersetThe quality of leadership and management</t>
  </si>
  <si>
    <t>4All ProvisionBedfordThe quality of leadership and management</t>
  </si>
  <si>
    <t>4All ProvisionBexleyThe quality of leadership and management</t>
  </si>
  <si>
    <t>4All ProvisionBirminghamThe quality of leadership and management</t>
  </si>
  <si>
    <t>4All ProvisionBlackburn with DarwenThe quality of leadership and management</t>
  </si>
  <si>
    <t>4All ProvisionBlackpoolThe quality of leadership and management</t>
  </si>
  <si>
    <t>4All ProvisionBoltonThe quality of leadership and management</t>
  </si>
  <si>
    <t>4All ProvisionBournemouthThe quality of leadership and management</t>
  </si>
  <si>
    <t>4All ProvisionBracknell ForestThe quality of leadership and management</t>
  </si>
  <si>
    <t>4All ProvisionBradfordThe quality of leadership and management</t>
  </si>
  <si>
    <t>4All ProvisionBrentThe quality of leadership and management</t>
  </si>
  <si>
    <t>4All ProvisionBrighton and HoveThe quality of leadership and management</t>
  </si>
  <si>
    <t>4All ProvisionBristolThe quality of leadership and management</t>
  </si>
  <si>
    <t>4All ProvisionBromleyThe quality of leadership and management</t>
  </si>
  <si>
    <t>4All ProvisionBuckinghamshireThe quality of leadership and management</t>
  </si>
  <si>
    <t>4All ProvisionBuryThe quality of leadership and management</t>
  </si>
  <si>
    <t>4All ProvisionCalderdaleThe quality of leadership and management</t>
  </si>
  <si>
    <t>4All ProvisionCambridgeshireThe quality of leadership and management</t>
  </si>
  <si>
    <t>4All ProvisionCamdenThe quality of leadership and management</t>
  </si>
  <si>
    <t>4All ProvisionCentral BedfordshireThe quality of leadership and management</t>
  </si>
  <si>
    <t>4All ProvisionCheshire EastThe quality of leadership and management</t>
  </si>
  <si>
    <t>4All ProvisionCheshire West and ChesterThe quality of leadership and management</t>
  </si>
  <si>
    <t>4All ProvisionCity of LondonThe quality of leadership and management</t>
  </si>
  <si>
    <t>4All ProvisionCornwallThe quality of leadership and management</t>
  </si>
  <si>
    <t>4All ProvisionCoventryThe quality of leadership and management</t>
  </si>
  <si>
    <t>4All ProvisionCroydonThe quality of leadership and management</t>
  </si>
  <si>
    <t>4All ProvisionCumbriaThe quality of leadership and management</t>
  </si>
  <si>
    <t>4All ProvisionDarlingtonThe quality of leadership and management</t>
  </si>
  <si>
    <t>4All ProvisionDerbyThe quality of leadership and management</t>
  </si>
  <si>
    <t>4All ProvisionDerbyshireThe quality of leadership and management</t>
  </si>
  <si>
    <t>4All ProvisionDevonThe quality of leadership and management</t>
  </si>
  <si>
    <t>4All ProvisionDoncasterThe quality of leadership and management</t>
  </si>
  <si>
    <t>4All ProvisionDorsetThe quality of leadership and management</t>
  </si>
  <si>
    <t>4All ProvisionDudleyThe quality of leadership and management</t>
  </si>
  <si>
    <t>4All ProvisionDurhamThe quality of leadership and management</t>
  </si>
  <si>
    <t>4All ProvisionEalingThe quality of leadership and management</t>
  </si>
  <si>
    <t>4All ProvisionEast Riding of YorkshireThe quality of leadership and management</t>
  </si>
  <si>
    <t>4All ProvisionEast SussexThe quality of leadership and management</t>
  </si>
  <si>
    <t>4All ProvisionEnfieldThe quality of leadership and management</t>
  </si>
  <si>
    <t>4All ProvisionEssexThe quality of leadership and management</t>
  </si>
  <si>
    <t>4All ProvisionGatesheadThe quality of leadership and management</t>
  </si>
  <si>
    <t>4All ProvisionGloucestershireThe quality of leadership and management</t>
  </si>
  <si>
    <t>4All ProvisionGreenwichThe quality of leadership and management</t>
  </si>
  <si>
    <t>4All ProvisionHackneyThe quality of leadership and management</t>
  </si>
  <si>
    <t>4All ProvisionHaltonThe quality of leadership and management</t>
  </si>
  <si>
    <t>4All ProvisionHammersmith and FulhamThe quality of leadership and management</t>
  </si>
  <si>
    <t>4All ProvisionHampshireThe quality of leadership and management</t>
  </si>
  <si>
    <t>4All ProvisionHaringeyThe quality of leadership and management</t>
  </si>
  <si>
    <t>4All ProvisionHarrowThe quality of leadership and management</t>
  </si>
  <si>
    <t>4All ProvisionHartlepoolThe quality of leadership and management</t>
  </si>
  <si>
    <t>4All ProvisionHaveringThe quality of leadership and management</t>
  </si>
  <si>
    <t>4All ProvisionHerefordshireThe quality of leadership and management</t>
  </si>
  <si>
    <t>4All ProvisionHertfordshireThe quality of leadership and management</t>
  </si>
  <si>
    <t>4All ProvisionHillingdonThe quality of leadership and management</t>
  </si>
  <si>
    <t>4All ProvisionHounslowThe quality of leadership and management</t>
  </si>
  <si>
    <t>4All ProvisionIsle of WightThe quality of leadership and management</t>
  </si>
  <si>
    <t>4All ProvisionIslingtonThe quality of leadership and management</t>
  </si>
  <si>
    <t>4All ProvisionKensington and ChelseaThe quality of leadership and management</t>
  </si>
  <si>
    <t>4All ProvisionKentThe quality of leadership and management</t>
  </si>
  <si>
    <t>4All ProvisionKingston upon HullThe quality of leadership and management</t>
  </si>
  <si>
    <t>4All ProvisionKingston upon ThamesThe quality of leadership and management</t>
  </si>
  <si>
    <t>4All ProvisionKirkleesThe quality of leadership and management</t>
  </si>
  <si>
    <t>4All ProvisionKnowsleyThe quality of leadership and management</t>
  </si>
  <si>
    <t>4All ProvisionLambethThe quality of leadership and management</t>
  </si>
  <si>
    <t>4All ProvisionLancashireThe quality of leadership and management</t>
  </si>
  <si>
    <t>4All ProvisionLeedsThe quality of leadership and management</t>
  </si>
  <si>
    <t>4All ProvisionLeicesterThe quality of leadership and management</t>
  </si>
  <si>
    <t>4All ProvisionLeicestershireThe quality of leadership and management</t>
  </si>
  <si>
    <t>4All ProvisionLewishamThe quality of leadership and management</t>
  </si>
  <si>
    <t>4All ProvisionLincolnshireThe quality of leadership and management</t>
  </si>
  <si>
    <t>4All ProvisionLiverpoolThe quality of leadership and management</t>
  </si>
  <si>
    <t>4All ProvisionLutonThe quality of leadership and management</t>
  </si>
  <si>
    <t>4All ProvisionManchesterThe quality of leadership and management</t>
  </si>
  <si>
    <t>4All ProvisionMedwayThe quality of leadership and management</t>
  </si>
  <si>
    <t>4All ProvisionMertonThe quality of leadership and management</t>
  </si>
  <si>
    <t>4All ProvisionMiddlesbroughThe quality of leadership and management</t>
  </si>
  <si>
    <t>4All ProvisionMilton KeynesThe quality of leadership and management</t>
  </si>
  <si>
    <t>4All ProvisionNewcastle upon TyneThe quality of leadership and management</t>
  </si>
  <si>
    <t>4All ProvisionNewhamThe quality of leadership and management</t>
  </si>
  <si>
    <t>4All ProvisionNorfolkThe quality of leadership and management</t>
  </si>
  <si>
    <t>4All ProvisionNorth East LincolnshireThe quality of leadership and management</t>
  </si>
  <si>
    <t>4All ProvisionNorth LincolnshireThe quality of leadership and management</t>
  </si>
  <si>
    <t>4All ProvisionNorth SomersetThe quality of leadership and management</t>
  </si>
  <si>
    <t>4All ProvisionNorth TynesideThe quality of leadership and management</t>
  </si>
  <si>
    <t>4All ProvisionNorth YorkshireThe quality of leadership and management</t>
  </si>
  <si>
    <t>4All ProvisionNorthamptonshireThe quality of leadership and management</t>
  </si>
  <si>
    <t>4All ProvisionNorthumberlandThe quality of leadership and management</t>
  </si>
  <si>
    <t>4All ProvisionNottinghamThe quality of leadership and management</t>
  </si>
  <si>
    <t>4All ProvisionNottinghamshireThe quality of leadership and management</t>
  </si>
  <si>
    <t>4All ProvisionLocal authority not recordedThe quality of leadership and management</t>
  </si>
  <si>
    <t>4All ProvisionOldhamThe quality of leadership and management</t>
  </si>
  <si>
    <t>4All ProvisionOxfordshireThe quality of leadership and management</t>
  </si>
  <si>
    <t>4All ProvisionPeterboroughThe quality of leadership and management</t>
  </si>
  <si>
    <t>4All ProvisionPlymouthThe quality of leadership and management</t>
  </si>
  <si>
    <t>4All ProvisionPooleThe quality of leadership and management</t>
  </si>
  <si>
    <t>4All ProvisionPortsmouthThe quality of leadership and management</t>
  </si>
  <si>
    <t>4All ProvisionReadingThe quality of leadership and management</t>
  </si>
  <si>
    <t>4All ProvisionRedbridgeThe quality of leadership and management</t>
  </si>
  <si>
    <t>4All ProvisionRedcar and ClevelandThe quality of leadership and management</t>
  </si>
  <si>
    <t>4All ProvisionRichmond upon ThamesThe quality of leadership and management</t>
  </si>
  <si>
    <t>4All ProvisionRochdaleThe quality of leadership and management</t>
  </si>
  <si>
    <t>4All ProvisionRotherhamThe quality of leadership and management</t>
  </si>
  <si>
    <t>4All ProvisionRutlandThe quality of leadership and management</t>
  </si>
  <si>
    <t>4All ProvisionSalfordThe quality of leadership and management</t>
  </si>
  <si>
    <t>4All ProvisionSandwellThe quality of leadership and management</t>
  </si>
  <si>
    <t>4All ProvisionSeftonThe quality of leadership and management</t>
  </si>
  <si>
    <t>4All ProvisionSheffieldThe quality of leadership and management</t>
  </si>
  <si>
    <t>4All ProvisionShropshireThe quality of leadership and management</t>
  </si>
  <si>
    <t>4All ProvisionSloughThe quality of leadership and management</t>
  </si>
  <si>
    <t>4All ProvisionSolihullThe quality of leadership and management</t>
  </si>
  <si>
    <t>4All ProvisionSomersetThe quality of leadership and management</t>
  </si>
  <si>
    <t>4All ProvisionSouth GloucestershireThe quality of leadership and management</t>
  </si>
  <si>
    <t>4All ProvisionSouth TynesideThe quality of leadership and management</t>
  </si>
  <si>
    <t>4All ProvisionSouthamptonThe quality of leadership and management</t>
  </si>
  <si>
    <t>4All ProvisionSouthend on SeaThe quality of leadership and management</t>
  </si>
  <si>
    <t>4All ProvisionSouthwarkThe quality of leadership and management</t>
  </si>
  <si>
    <t>4All ProvisionSt HelensThe quality of leadership and management</t>
  </si>
  <si>
    <t>4All ProvisionStaffordshireThe quality of leadership and management</t>
  </si>
  <si>
    <t>4All ProvisionStockportThe quality of leadership and management</t>
  </si>
  <si>
    <t>4All ProvisionStockton-on-TeesThe quality of leadership and management</t>
  </si>
  <si>
    <t>4All ProvisionStoke-on-TrentThe quality of leadership and management</t>
  </si>
  <si>
    <t>4All ProvisionSuffolkThe quality of leadership and management</t>
  </si>
  <si>
    <t>4All ProvisionSunderlandThe quality of leadership and management</t>
  </si>
  <si>
    <t>4All ProvisionSurreyThe quality of leadership and management</t>
  </si>
  <si>
    <t>4All ProvisionSuttonThe quality of leadership and management</t>
  </si>
  <si>
    <t>4All ProvisionSwindonThe quality of leadership and management</t>
  </si>
  <si>
    <t>4All ProvisionTamesideThe quality of leadership and management</t>
  </si>
  <si>
    <t>4All ProvisionTelford and WrekinThe quality of leadership and management</t>
  </si>
  <si>
    <t>4All ProvisionThurrockThe quality of leadership and management</t>
  </si>
  <si>
    <t>4All ProvisionTorbayThe quality of leadership and management</t>
  </si>
  <si>
    <t>4All ProvisionTower HamletsThe quality of leadership and management</t>
  </si>
  <si>
    <t>4All ProvisionTraffordThe quality of leadership and management</t>
  </si>
  <si>
    <t>4All ProvisionWakefieldThe quality of leadership and management</t>
  </si>
  <si>
    <t>4All ProvisionWalsallThe quality of leadership and management</t>
  </si>
  <si>
    <t>4All ProvisionWaltham ForestThe quality of leadership and management</t>
  </si>
  <si>
    <t>4All ProvisionWandsworthThe quality of leadership and management</t>
  </si>
  <si>
    <t>4All ProvisionWarringtonThe quality of leadership and management</t>
  </si>
  <si>
    <t>4All ProvisionWarwickshireThe quality of leadership and management</t>
  </si>
  <si>
    <t>4All ProvisionWest BerkshireThe quality of leadership and management</t>
  </si>
  <si>
    <t>4All ProvisionWest SussexThe quality of leadership and management</t>
  </si>
  <si>
    <t>4All ProvisionWestminsterThe quality of leadership and management</t>
  </si>
  <si>
    <t>4All ProvisionWiganThe quality of leadership and management</t>
  </si>
  <si>
    <t>4All ProvisionWiltshireThe quality of leadership and management</t>
  </si>
  <si>
    <t>4All ProvisionWindsor and MaidenheadThe quality of leadership and management</t>
  </si>
  <si>
    <t>4All ProvisionWirralThe quality of leadership and management</t>
  </si>
  <si>
    <t>4All ProvisionWokinghamThe quality of leadership and management</t>
  </si>
  <si>
    <t>4All ProvisionWolverhamptonThe quality of leadership and management</t>
  </si>
  <si>
    <t>4All ProvisionWorcestershireThe quality of leadership and management</t>
  </si>
  <si>
    <t>4All ProvisionYorkThe quality of leadership and management</t>
  </si>
  <si>
    <t>4Childcare on Domestic PremisesCambridgeshireHow well the provision meets the needs of the children who attend</t>
  </si>
  <si>
    <t>4Childcare on Domestic PremisesDerbyshireHow well the provision meets the needs of the children who attend</t>
  </si>
  <si>
    <t>4Childcare on Domestic PremisesDudleyHow well the provision meets the needs of the children who attend</t>
  </si>
  <si>
    <t>4Childcare on Domestic PremisesEnfieldHow well the provision meets the needs of the children who attend</t>
  </si>
  <si>
    <t>4Childcare on Domestic PremisesHampshireHow well the provision meets the needs of the children who attend</t>
  </si>
  <si>
    <t>4Childcare on Domestic PremisesHaringeyHow well the provision meets the needs of the children who attend</t>
  </si>
  <si>
    <t>4Childcare on Domestic PremisesIslingtonHow well the provision meets the needs of the children who attend</t>
  </si>
  <si>
    <t>4Childcare on Domestic PremisesKensington and ChelseaHow well the provision meets the needs of the children who attend</t>
  </si>
  <si>
    <t>4Childcare on Domestic PremisesLewishamHow well the provision meets the needs of the children who attend</t>
  </si>
  <si>
    <t>4Childcare on Domestic PremisesLincolnshireHow well the provision meets the needs of the children who attend</t>
  </si>
  <si>
    <t>4Childcare on Domestic PremisesNewhamHow well the provision meets the needs of the children who attend</t>
  </si>
  <si>
    <t>4Childcare on Domestic PremisesShropshireHow well the provision meets the needs of the children who attend</t>
  </si>
  <si>
    <t>4Childcare on Domestic PremisesSouthwarkHow well the provision meets the needs of the children who attend</t>
  </si>
  <si>
    <t>4Childcare on Domestic PremisesCambridgeshireOverall effectiveness: the quality and standards of the provision</t>
  </si>
  <si>
    <t>4Childcare on Domestic PremisesDerbyshireOverall effectiveness: the quality and standards of the provision</t>
  </si>
  <si>
    <t>4Childcare on Domestic PremisesDudleyOverall effectiveness: the quality and standards of the provision</t>
  </si>
  <si>
    <t>4Childcare on Domestic PremisesEnfieldOverall effectiveness: the quality and standards of the provision</t>
  </si>
  <si>
    <t>4Childcare on Domestic PremisesHampshireOverall effectiveness: the quality and standards of the provision</t>
  </si>
  <si>
    <t>4Childcare on Domestic PremisesHaringeyOverall effectiveness: the quality and standards of the provision</t>
  </si>
  <si>
    <t>4Childcare on Domestic PremisesIslingtonOverall effectiveness: the quality and standards of the provision</t>
  </si>
  <si>
    <t>4Childcare on Domestic PremisesKensington and ChelseaOverall effectiveness: the quality and standards of the provision</t>
  </si>
  <si>
    <t>4Childcare on Domestic PremisesLewishamOverall effectiveness: the quality and standards of the provision</t>
  </si>
  <si>
    <t>4Childcare on Domestic PremisesLincolnshireOverall effectiveness: the quality and standards of the provision</t>
  </si>
  <si>
    <t>4Childcare on Domestic PremisesNewhamOverall effectiveness: the quality and standards of the provision</t>
  </si>
  <si>
    <t>4Childcare on Domestic PremisesShropshireOverall effectiveness: the quality and standards of the provision</t>
  </si>
  <si>
    <t>4Childcare on Domestic PremisesSouthwarkOverall effectiveness: the quality and standards of the provision</t>
  </si>
  <si>
    <t>4Childcare on Domestic PremisesCambridgeshireThe contribution of the provision to the wellbeing of children</t>
  </si>
  <si>
    <t>4Childcare on Domestic PremisesDerbyshireThe contribution of the provision to the wellbeing of children</t>
  </si>
  <si>
    <t>4Childcare on Domestic PremisesDudleyThe contribution of the provision to the wellbeing of children</t>
  </si>
  <si>
    <t>4Childcare on Domestic PremisesEnfieldThe contribution of the provision to the wellbeing of children</t>
  </si>
  <si>
    <t>4Childcare on Domestic PremisesHampshireThe contribution of the provision to the wellbeing of children</t>
  </si>
  <si>
    <t>4Childcare on Domestic PremisesHaringeyThe contribution of the provision to the wellbeing of children</t>
  </si>
  <si>
    <t>4Childcare on Domestic PremisesIslingtonThe contribution of the provision to the wellbeing of children</t>
  </si>
  <si>
    <t>4Childcare on Domestic PremisesKensington and ChelseaThe contribution of the provision to the wellbeing of children</t>
  </si>
  <si>
    <t>4Childcare on Domestic PremisesLewishamThe contribution of the provision to the wellbeing of children</t>
  </si>
  <si>
    <t>4Childcare on Domestic PremisesLincolnshireThe contribution of the provision to the wellbeing of children</t>
  </si>
  <si>
    <t>4Childcare on Domestic PremisesNewhamThe contribution of the provision to the wellbeing of children</t>
  </si>
  <si>
    <t>4Childcare on Domestic PremisesShropshireThe contribution of the provision to the wellbeing of children</t>
  </si>
  <si>
    <t>4Childcare on Domestic PremisesSouthwarkThe contribution of the provision to the wellbeing of children</t>
  </si>
  <si>
    <t>4Childcare on Domestic PremisesCambridgeshireThe quality of leadership and management</t>
  </si>
  <si>
    <t>4Childcare on Domestic PremisesDerbyshireThe quality of leadership and management</t>
  </si>
  <si>
    <t>4Childcare on Domestic PremisesDudleyThe quality of leadership and management</t>
  </si>
  <si>
    <t>4Childcare on Domestic PremisesEnfieldThe quality of leadership and management</t>
  </si>
  <si>
    <t>4Childcare on Domestic PremisesHampshireThe quality of leadership and management</t>
  </si>
  <si>
    <t>4Childcare on Domestic PremisesHaringeyThe quality of leadership and management</t>
  </si>
  <si>
    <t>4Childcare on Domestic PremisesIslingtonThe quality of leadership and management</t>
  </si>
  <si>
    <t>4Childcare on Domestic PremisesKensington and ChelseaThe quality of leadership and management</t>
  </si>
  <si>
    <t>4Childcare on Domestic PremisesLewishamThe quality of leadership and management</t>
  </si>
  <si>
    <t>4Childcare on Domestic PremisesLincolnshireThe quality of leadership and management</t>
  </si>
  <si>
    <t>4Childcare on Domestic PremisesNewhamThe quality of leadership and management</t>
  </si>
  <si>
    <t>4Childcare on Domestic PremisesShropshireThe quality of leadership and management</t>
  </si>
  <si>
    <t>4Childcare on Domestic PremisesSouthwarkThe quality of leadership and management</t>
  </si>
  <si>
    <t>4Childcare on Non-Domestic PremisesCity of LondonHow well the provision meets the needs of the children who attend</t>
  </si>
  <si>
    <t>4Childcare on Non-Domestic PremisesHartlepoolHow well the provision meets the needs of the children who attend</t>
  </si>
  <si>
    <t>4Childcare on Non-Domestic PremisesLocal authority not recordedHow well the provision meets the needs of the children who attend</t>
  </si>
  <si>
    <t>4Childcare on Non-Domestic PremisesRedcar and ClevelandHow well the provision meets the needs of the children who attend</t>
  </si>
  <si>
    <t>4Childcare on Non-Domestic PremisesCity of LondonOverall effectiveness: the quality and standards of the provision</t>
  </si>
  <si>
    <t>4Childcare on Non-Domestic PremisesHartlepoolOverall effectiveness: the quality and standards of the provision</t>
  </si>
  <si>
    <t>4Childcare on Non-Domestic PremisesLocal authority not recordedOverall effectiveness: the quality and standards of the provision</t>
  </si>
  <si>
    <t>4Childcare on Non-Domestic PremisesRedcar and ClevelandOverall effectiveness: the quality and standards of the provision</t>
  </si>
  <si>
    <t>4Childcare on Non-Domestic PremisesCity of LondonThe contribution of the provision to the wellbeing of children</t>
  </si>
  <si>
    <t>4Childcare on Non-Domestic PremisesHartlepoolThe contribution of the provision to the wellbeing of children</t>
  </si>
  <si>
    <t>4Childcare on Non-Domestic PremisesLocal authority not recordedThe contribution of the provision to the wellbeing of children</t>
  </si>
  <si>
    <t>4Childcare on Non-Domestic PremisesRedcar and ClevelandThe contribution of the provision to the wellbeing of children</t>
  </si>
  <si>
    <t>4Childcare on Non-Domestic PremisesCity of LondonThe quality of leadership and management</t>
  </si>
  <si>
    <t>4Childcare on Non-Domestic PremisesHartlepoolThe quality of leadership and management</t>
  </si>
  <si>
    <t>4Childcare on Non-Domestic PremisesLocal authority not recordedThe quality of leadership and management</t>
  </si>
  <si>
    <t>4Childcare on Non-Domestic PremisesRedcar and ClevelandThe quality of leadership and management</t>
  </si>
  <si>
    <t>Childcare on Domestic PremisesIslington</t>
  </si>
  <si>
    <t>Childcare on Domestic PremisesIslingtonHow well the provision meets the needs of the children who attend</t>
  </si>
  <si>
    <t>Childcare on Domestic PremisesIslingtonOverall effectiveness: the quality and standards of the provision</t>
  </si>
  <si>
    <t>Childcare on Domestic PremisesIslingtonThe contribution of the provision to the wellbeing of children</t>
  </si>
  <si>
    <t>Childcare on Domestic PremisesIslingtonThe quality of leadership and management</t>
  </si>
  <si>
    <t>Home ChildcarerBarnsley</t>
  </si>
  <si>
    <t>Home ChildcarerBedford</t>
  </si>
  <si>
    <t>Home ChildcarerBolton</t>
  </si>
  <si>
    <t>Home ChildcarerHartlepool</t>
  </si>
  <si>
    <t>Home ChildcarerRochdale</t>
  </si>
  <si>
    <t>Home ChildcarerTelford and Wrekin</t>
  </si>
  <si>
    <t>Number of inadequate providers</t>
  </si>
  <si>
    <t>Number re-inspected where there were  no children on roll</t>
  </si>
  <si>
    <t>Requirements for registration on the Early Years Register</t>
  </si>
  <si>
    <t>Number</t>
  </si>
  <si>
    <t>All provisionBath and North East SomersetW3.2 Training, support and skills</t>
  </si>
  <si>
    <t>All provisionBath and North East SomersetW3.3 First aid</t>
  </si>
  <si>
    <t>All provisionBath and North East SomersetW8.4 Risk Assessment</t>
  </si>
  <si>
    <t>All provisionBexleyW4 Key persons</t>
  </si>
  <si>
    <t>All provisionBirminghamW7 Managing Behaviour</t>
  </si>
  <si>
    <t>All provisionBournemouthW5.3 Staff deployment</t>
  </si>
  <si>
    <t>All provisionBradfordW2.1 General suitable people matters</t>
  </si>
  <si>
    <t>All provisionBrentW8.3 Premises</t>
  </si>
  <si>
    <t>All provisionBrighton and HoveW2.1 General suitable people matters</t>
  </si>
  <si>
    <t>All provisionBrighton and HoveW4 Key persons</t>
  </si>
  <si>
    <t>All provisionBristolW6.1 Medicine</t>
  </si>
  <si>
    <t>All provisionBromleyW10.2 Information about the child</t>
  </si>
  <si>
    <t>All provisionBuckinghamshireW10.6 Changes that must be notified to Ofsted</t>
  </si>
  <si>
    <t>All provisionBath and North East SomersetW1.1 Safeguarding practice</t>
  </si>
  <si>
    <t>All provisionBath and North East SomersetW1.2 Safeguarding policy</t>
  </si>
  <si>
    <t>All provisionBoltonW10.1 General information and records matters</t>
  </si>
  <si>
    <t>All provisionBromleyW10.1 General information and records matters</t>
  </si>
  <si>
    <t>All provisionBromleyW10.3 Information for parents and carers</t>
  </si>
  <si>
    <t>All provisionBromleyW8.5 Outings</t>
  </si>
  <si>
    <t>All provisionCambridgeshireW1.2 Safeguarding policy</t>
  </si>
  <si>
    <t>All provisionCheshire West and ChesterW1.1 Safeguarding practice</t>
  </si>
  <si>
    <t>All provisionBarking and DagenhamW4 Key persons</t>
  </si>
  <si>
    <t>All provisionBarking and DagenhamW6.1 Medicine</t>
  </si>
  <si>
    <t>All provisionBath and North East SomersetLD1 Planning</t>
  </si>
  <si>
    <t>All provisionBath and North East SomersetW10.1 General information and records matters</t>
  </si>
  <si>
    <t>All provisionBath and North East SomersetW10.4 Complaints</t>
  </si>
  <si>
    <t>All provisionBirminghamW6.3 Accident or injury</t>
  </si>
  <si>
    <t>All provisionBoltonW3.1 Qualifications</t>
  </si>
  <si>
    <t>All provisionBoltonW6.3 Accident or injury</t>
  </si>
  <si>
    <t>All provisionBournemouthW8.1 Safety</t>
  </si>
  <si>
    <t>All provisionBrentW10.5 Information about the provider</t>
  </si>
  <si>
    <t>All provisionBrighton and HoveW3.2 Training, support and skills</t>
  </si>
  <si>
    <t>All provisionBristolW2.3 Staff taking medicine / other substances</t>
  </si>
  <si>
    <t>All provisionBuckinghamshireW3.3 First aid</t>
  </si>
  <si>
    <t>All provisionBarking and DagenhamW10.5 Information about the provider</t>
  </si>
  <si>
    <t>All provisionBarnetW10.1 General information and records matters</t>
  </si>
  <si>
    <t>All provisionBath and North East SomersetW2.1 General suitable people matters</t>
  </si>
  <si>
    <t>All provisionBirminghamW10.4 Complaints</t>
  </si>
  <si>
    <t>All provisionBlackpoolW10.2 Information about the child</t>
  </si>
  <si>
    <t>All provisionBoltonW8.4 Risk Assessment</t>
  </si>
  <si>
    <t>All provisionBristolW3.2 Training, support and skills</t>
  </si>
  <si>
    <t>All provisionBromleyW1.2 Safeguarding policy</t>
  </si>
  <si>
    <t>All provisionBromleyW6.2 Food and drink</t>
  </si>
  <si>
    <t>All provisionBromleyW8.4 Risk Assessment</t>
  </si>
  <si>
    <t>All provisionBuckinghamshireW5.2 Child supervision</t>
  </si>
  <si>
    <t>All provisionBuckinghamshireW6.3 Accident or injury</t>
  </si>
  <si>
    <t>All provisionBarnsleyW2.1 General suitable people matters</t>
  </si>
  <si>
    <t>All provisionBarnsleyW3.2 Training, support and skills</t>
  </si>
  <si>
    <t>All provisionBath and North East SomersetW6.3 Accident or injury</t>
  </si>
  <si>
    <t>All provisionBath and North East SomersetW8.5 Outings</t>
  </si>
  <si>
    <t>All provisionBexleyW10.5 Information about the provider</t>
  </si>
  <si>
    <t>All provisionBexleyW6.3 Accident or injury</t>
  </si>
  <si>
    <t>All provisionBoltonW2.1 General suitable people matters</t>
  </si>
  <si>
    <t>All provisionBrentW5.1 Ratios</t>
  </si>
  <si>
    <t>All provisionBrighton and HoveW6.1 Medicine</t>
  </si>
  <si>
    <t>All provisionBristolW8.4 Risk Assessment</t>
  </si>
  <si>
    <t>All provisionBuckinghamshireW10.5 Information about the provider</t>
  </si>
  <si>
    <t>All provisionBuckinghamshireW2.1 General suitable people matters</t>
  </si>
  <si>
    <t>All provisionBuckinghamshireW6.1 Medicine</t>
  </si>
  <si>
    <t>All provisionCambridgeshireW8.3 Premises</t>
  </si>
  <si>
    <t>All provisionCheshire EastW6.1 Medicine</t>
  </si>
  <si>
    <t xml:space="preserve">All provisionCity of LondonAny action </t>
  </si>
  <si>
    <t>All provisionCornwallW3.1 Qualifications</t>
  </si>
  <si>
    <t>All provisionCroydonW1.1 Safeguarding practice</t>
  </si>
  <si>
    <t>All provisionCheshire West and ChesterW10.6 Changes that must be notified to Ofsted</t>
  </si>
  <si>
    <t>All provisionCornwallW1.1 Safeguarding practice</t>
  </si>
  <si>
    <t>All provisionCumbriaW8.4 Risk Assessment</t>
  </si>
  <si>
    <t>All provisionDerbyW8.1 Safety</t>
  </si>
  <si>
    <t>All provisionDorsetW10.5 Information about the provider</t>
  </si>
  <si>
    <t>All provisionEalingW10.3 Information for parents and carers</t>
  </si>
  <si>
    <t>All provisionEalingW8.1 Safety</t>
  </si>
  <si>
    <t>All provisionEast SussexW1.1 Safeguarding practice</t>
  </si>
  <si>
    <t>All provisionEnfieldW8.4 Risk Assessment</t>
  </si>
  <si>
    <t>All provisionCambridgeshireW3.1 Qualifications</t>
  </si>
  <si>
    <t>All provisionCamdenW8.4 Risk Assessment</t>
  </si>
  <si>
    <t>All provisionCornwallW10.5 Information about the provider</t>
  </si>
  <si>
    <t>All provisionCornwallW2.1 General suitable people matters</t>
  </si>
  <si>
    <t>All provisionDerbyshireW3.3 First aid</t>
  </si>
  <si>
    <t>All provisionDudleyLD3 Assessment</t>
  </si>
  <si>
    <t>All provisionDudleyW10.2 Information about the child</t>
  </si>
  <si>
    <t>All provisionDudleyW6.3 Accident or injury</t>
  </si>
  <si>
    <t>All provisionDudleyW8.4 Risk Assessment</t>
  </si>
  <si>
    <t>All provisionEast SussexW10.2 Information about the child</t>
  </si>
  <si>
    <t>All provisionGatesheadW3.3 First aid</t>
  </si>
  <si>
    <t>All provisionGreenwichW1.2 Safeguarding policy</t>
  </si>
  <si>
    <t>All provisionBarking and DagenhamW8.3 Premises</t>
  </si>
  <si>
    <t>All provisionBath and North East SomersetW6.2 Food and drink</t>
  </si>
  <si>
    <t>All provisionBath and North East SomersetW8.1 Safety</t>
  </si>
  <si>
    <t>All provisionBexleyW7 Managing Behaviour</t>
  </si>
  <si>
    <t>All provisionBirminghamW8.5 Outings</t>
  </si>
  <si>
    <t>All provisionBlackpoolW3.1 Qualifications</t>
  </si>
  <si>
    <t>All provisionBoltonW10.2 Information about the child</t>
  </si>
  <si>
    <t>All provisionBoltonW3.3 First aid</t>
  </si>
  <si>
    <t>All provisionBoltonW5.1 Ratios</t>
  </si>
  <si>
    <t>All provisionBoltonW8.3 Premises</t>
  </si>
  <si>
    <t>All provisionBradfordW8.1 Safety</t>
  </si>
  <si>
    <t>All provisionBristolW3.1 Qualifications</t>
  </si>
  <si>
    <t>All provisionBromleyW6.1 Medicine</t>
  </si>
  <si>
    <t>All provisionBuckinghamshireW1.2 Safeguarding policy</t>
  </si>
  <si>
    <t>All provisionBuryW5.3 Staff deployment</t>
  </si>
  <si>
    <t>All provisionCamdenW3.2 Training, support and skills</t>
  </si>
  <si>
    <t>All provisionCentral BedfordshireW1.2 Safeguarding policy</t>
  </si>
  <si>
    <t>All provisionCumbriaW10.6 Changes that must be notified to Ofsted</t>
  </si>
  <si>
    <t>All provisionDevonW3.3 First aid</t>
  </si>
  <si>
    <t>All provisionEalingW3.1 Qualifications</t>
  </si>
  <si>
    <t>All provisionEalingW8.5 Outings</t>
  </si>
  <si>
    <t>All provisionEnfieldW10.3 Information for parents and carers</t>
  </si>
  <si>
    <t>All provisionEnfieldW7 Managing Behaviour</t>
  </si>
  <si>
    <t>All provisionEssexW3.3 First aid</t>
  </si>
  <si>
    <t>All provisionEssexW5.2 Child supervision</t>
  </si>
  <si>
    <t>All provisionHammersmith and FulhamW3.2 Training, support and skills</t>
  </si>
  <si>
    <t>All provisionHampshireW1.1 Safeguarding practice</t>
  </si>
  <si>
    <t>All provisionHaringeyW3.3 First aid</t>
  </si>
  <si>
    <t>All provisionHampshireW10.3 Information for parents and carers</t>
  </si>
  <si>
    <t>All provisionHaringeyW10.4 Complaints</t>
  </si>
  <si>
    <t>All provisionHaringeyW3.2 Training, support and skills</t>
  </si>
  <si>
    <t>All provisionHaveringW10.1 General information and records matters</t>
  </si>
  <si>
    <t>All provisionHillingdonW10.5 Information about the provider</t>
  </si>
  <si>
    <t>All provisionIslingtonW5.3 Staff deployment</t>
  </si>
  <si>
    <t>All provisionLambethW2.2 Disqualification</t>
  </si>
  <si>
    <t>All provisionLambethW8.1 Safety</t>
  </si>
  <si>
    <t>All provisionLeicesterLD1 Planning</t>
  </si>
  <si>
    <t>All provisionLewishamW1.1 Safeguarding practice</t>
  </si>
  <si>
    <t>All provisionLewishamW1.2 Safeguarding policy</t>
  </si>
  <si>
    <t>All provisionCornwallW8.1 Safety</t>
  </si>
  <si>
    <t>All provisionCroydonW1.2 Safeguarding policy</t>
  </si>
  <si>
    <t>All provisionCroydonW3.3 First aid</t>
  </si>
  <si>
    <t>All provisionCroydonW8.5 Outings</t>
  </si>
  <si>
    <t>All provisionDarlingtonLD1 Planning</t>
  </si>
  <si>
    <t>All provisionDerbyshireW8.1 Safety</t>
  </si>
  <si>
    <t>All provisionDevonW10.4 Complaints</t>
  </si>
  <si>
    <t>All provisionEast Riding of YorkshireW6.2 Food and drink</t>
  </si>
  <si>
    <t>All provisionEnfieldW1.2 Safeguarding policy</t>
  </si>
  <si>
    <t>All provisionCentral BedfordshireW8.4 Risk Assessment</t>
  </si>
  <si>
    <t>All provisionCheshire West and ChesterW10.3 Information for parents and carers</t>
  </si>
  <si>
    <t>All provisionCheshire West and ChesterW3.3 First aid</t>
  </si>
  <si>
    <t>All provisionCheshire West and ChesterW6.3 Accident or injury</t>
  </si>
  <si>
    <t>All provisionDerbyW8.3 Premises</t>
  </si>
  <si>
    <t>All provisionDorsetW10.2 Information about the child</t>
  </si>
  <si>
    <t>All provisionDorsetW3.2 Training, support and skills</t>
  </si>
  <si>
    <t>All provisionDorsetW8.5 Outings</t>
  </si>
  <si>
    <t>All provisionEalingW10.1 General information and records matters</t>
  </si>
  <si>
    <t>All provisionEalingW5.1 Ratios</t>
  </si>
  <si>
    <t>All provisionEalingW8.3 Premises</t>
  </si>
  <si>
    <t>All provisionEast SussexW10.5 Information about the provider</t>
  </si>
  <si>
    <t>All provisionEast SussexW8.4 Risk Assessment</t>
  </si>
  <si>
    <t>All provisionEssexW5.3 Staff deployment</t>
  </si>
  <si>
    <t>All provisionGatesheadW10.5 Information about the provider</t>
  </si>
  <si>
    <t>All provisionHammersmith and FulhamW5.3 Staff deployment</t>
  </si>
  <si>
    <t>All provisionHampshireW5.1 Ratios</t>
  </si>
  <si>
    <t>All provisionHartlepoolW5.3 Staff deployment</t>
  </si>
  <si>
    <t>All provisionHounslowW8.4 Risk Assessment</t>
  </si>
  <si>
    <t>All provisionKentW3.1 Qualifications</t>
  </si>
  <si>
    <t>All provisionKingston upon HullW8.1 Safety</t>
  </si>
  <si>
    <t>All provisionLeicesterW10.4 Complaints</t>
  </si>
  <si>
    <t>All provisionCroydonW6.1 Medicine</t>
  </si>
  <si>
    <t>All provisionCroydonW8.3 Premises</t>
  </si>
  <si>
    <t>All provisionCumbriaW2.1 General suitable people matters</t>
  </si>
  <si>
    <t>All provisionCumbriaW8.1 Safety</t>
  </si>
  <si>
    <t>All provisionDoncasterLD1 Planning</t>
  </si>
  <si>
    <t>All provisionDorsetW8.3 Premises</t>
  </si>
  <si>
    <t>All provisionEalingW2.1 General suitable people matters</t>
  </si>
  <si>
    <t>All provisionEast Riding of YorkshireW1.1 Safeguarding practice</t>
  </si>
  <si>
    <t>All provisionEast SussexW6.2 Food and drink</t>
  </si>
  <si>
    <t>All provisionEnfieldW3.2 Training, support and skills</t>
  </si>
  <si>
    <t>All provisionGloucestershireW10.1 General information and records matters</t>
  </si>
  <si>
    <t>All provisionGloucestershireW4 Key persons</t>
  </si>
  <si>
    <t>All provisionHammersmith and FulhamW3.3 First aid</t>
  </si>
  <si>
    <t>All provisionHammersmith and FulhamW4 Key persons</t>
  </si>
  <si>
    <t>All provisionHammersmith and FulhamW6.3 Accident or injury</t>
  </si>
  <si>
    <t>All provisionHampshireW10.4 Complaints</t>
  </si>
  <si>
    <t>All provisionHaringeyW4 Key persons</t>
  </si>
  <si>
    <t>All provisionHillingdonW3.3 First aid</t>
  </si>
  <si>
    <t>All provisionKingston upon HullW8.4 Risk Assessment</t>
  </si>
  <si>
    <t>All provisionKnowsleyW8.4 Risk Assessment</t>
  </si>
  <si>
    <t>All provisionLincolnshireW1.1 Safeguarding practice</t>
  </si>
  <si>
    <t>All provisionLiverpoolW8.4 Risk Assessment</t>
  </si>
  <si>
    <t>All provisionNewhamW7 Managing Behaviour</t>
  </si>
  <si>
    <t>All provisionNorfolkW1.2 Safeguarding policy</t>
  </si>
  <si>
    <t>All provisionNorfolkW8.1 Safety</t>
  </si>
  <si>
    <t>All provisionNorth LincolnshireW3.2 Training, support and skills</t>
  </si>
  <si>
    <t>All provisionNorth SomersetW10.3 Information for parents and carers</t>
  </si>
  <si>
    <t>All provisionNorth YorkshireW2.1 General suitable people matters</t>
  </si>
  <si>
    <t>All provisionNorth YorkshireW3.3 First aid</t>
  </si>
  <si>
    <t>All provisionNorthamptonshireW8.4 Risk Assessment</t>
  </si>
  <si>
    <t>All provisionNorthumberlandW8.3 Premises</t>
  </si>
  <si>
    <t>All provisionPooleLD3 Assessment</t>
  </si>
  <si>
    <t>All provisionPooleW3.2 Training, support and skills</t>
  </si>
  <si>
    <t>All provisionRedbridgeW10.5 Information about the provider</t>
  </si>
  <si>
    <t>All provisionRedcar and ClevelandW8.5 Outings</t>
  </si>
  <si>
    <t>All provisionRichmond upon ThamesW1.1 Safeguarding practice</t>
  </si>
  <si>
    <t>All provisionRichmond upon ThamesW8.1 Safety</t>
  </si>
  <si>
    <t>All provisionRochdaleW6.1 Medicine</t>
  </si>
  <si>
    <t>All provisionHaringeyW10.1 General information and records matters</t>
  </si>
  <si>
    <t>All provisionHarrowW1.1 Safeguarding practice</t>
  </si>
  <si>
    <t>All provisionHaveringW3.1 Qualifications</t>
  </si>
  <si>
    <t>All provisionHertfordshireW10.6 Changes that must be notified to Ofsted</t>
  </si>
  <si>
    <t>All provisionHillingdonW3.1 Qualifications</t>
  </si>
  <si>
    <t>All provisionHounslowW10.5 Information about the provider</t>
  </si>
  <si>
    <t>All provisionHounslowW6.1 Medicine</t>
  </si>
  <si>
    <t>All provisionIslingtonW8.3 Premises</t>
  </si>
  <si>
    <t>All provisionKensington and ChelseaW3.3 First aid</t>
  </si>
  <si>
    <t>All provisionKingston upon HullW1.2 Safeguarding policy</t>
  </si>
  <si>
    <t>All provisionLambethW10.5 Information about the provider</t>
  </si>
  <si>
    <t>All provisionLeedsW5.1 Ratios</t>
  </si>
  <si>
    <t>All provisionLewishamW5.2 Child supervision</t>
  </si>
  <si>
    <t>All provisionLincolnshireW2.1 General suitable people matters</t>
  </si>
  <si>
    <t>All provisionLiverpoolW10.4 Complaints</t>
  </si>
  <si>
    <t>All provisionLutonW10.5 Information about the provider</t>
  </si>
  <si>
    <t>All provisionHaringeyW10.3 Information for parents and carers</t>
  </si>
  <si>
    <t>All provisionHarrowW5.2 Child supervision</t>
  </si>
  <si>
    <t>All provisionHarrowW5.3 Staff deployment</t>
  </si>
  <si>
    <t>All provisionHillingdonW3.2 Training, support and skills</t>
  </si>
  <si>
    <t>All provisionIsle of WightW8.4 Risk Assessment</t>
  </si>
  <si>
    <t>All provisionKirkleesW7 Managing Behaviour</t>
  </si>
  <si>
    <t>All provisionKnowsleyW1.1 Safeguarding practice</t>
  </si>
  <si>
    <t>All provisionLancashireW6.3 Accident or injury</t>
  </si>
  <si>
    <t>All provisionLancashireW8.4 Risk Assessment</t>
  </si>
  <si>
    <t>All provisionLocal authority not recordedW10.3 Information for parents and carers</t>
  </si>
  <si>
    <t>All provisionManchesterW1.1 Safeguarding practice</t>
  </si>
  <si>
    <t>All provisionMilton KeynesW5.2 Child supervision</t>
  </si>
  <si>
    <t>All provisionNorfolkW3.1 Qualifications</t>
  </si>
  <si>
    <t>All provisionNorfolkW8.5 Outings</t>
  </si>
  <si>
    <t>All provisionNorth SomersetW10.6 Changes that must be notified to Ofsted</t>
  </si>
  <si>
    <t>All provisionNorth TynesideW5.1 Ratios</t>
  </si>
  <si>
    <t>All provisionNorth YorkshireW6.2 Food and drink</t>
  </si>
  <si>
    <t>All provisionOxfordshireW5.3 Staff deployment</t>
  </si>
  <si>
    <t>All provisionRedcar and ClevelandLD3 Assessment</t>
  </si>
  <si>
    <t>All provisionKingston upon HullW3.2 Training, support and skills</t>
  </si>
  <si>
    <t>All provisionKnowsleyW5.1 Ratios</t>
  </si>
  <si>
    <t>All provisionLambethW5.1 Ratios</t>
  </si>
  <si>
    <t>All provisionLewishamW5.3 Staff deployment</t>
  </si>
  <si>
    <t>All provisionLiverpoolW10.5 Information about the provider</t>
  </si>
  <si>
    <t>All provisionMedwayW6.2 Food and drink</t>
  </si>
  <si>
    <t>All provisionMedwayW7 Managing Behaviour</t>
  </si>
  <si>
    <t>All provisionMertonW10.5 Information about the provider</t>
  </si>
  <si>
    <t>All provisionMedwayW1.1 Safeguarding practice</t>
  </si>
  <si>
    <t>All provisionMedwayW10.3 Information for parents and carers</t>
  </si>
  <si>
    <t>All provisionMilton KeynesW7 Managing Behaviour</t>
  </si>
  <si>
    <t>All provisionNewcastle upon TyneW1.2 Safeguarding policy</t>
  </si>
  <si>
    <t>All provisionNewhamW3.3 First aid</t>
  </si>
  <si>
    <t>All provisionNorth East LincolnshireW4 Key persons</t>
  </si>
  <si>
    <t>All provisionNorth TynesideW6.1 Medicine</t>
  </si>
  <si>
    <t>All provisionNorth YorkshireW6.3 Accident or injury</t>
  </si>
  <si>
    <t>All provisionNorthumberlandW6.2 Food and drink</t>
  </si>
  <si>
    <t>All provisionRutlandW6.1 Medicine</t>
  </si>
  <si>
    <t>All provisionSandwellW8.1 Safety</t>
  </si>
  <si>
    <t>All provisionSeftonW10.3 Information for parents and carers</t>
  </si>
  <si>
    <t>All provisionSouth GloucestershireLD3 Assessment</t>
  </si>
  <si>
    <t>All provisionSouth GloucestershireW10.3 Information for parents and carers</t>
  </si>
  <si>
    <t>All provisionSt HelensW1.1 Safeguarding practice</t>
  </si>
  <si>
    <t>All provisionStaffordshireW10.4 Complaints</t>
  </si>
  <si>
    <t>All provisionStaffordshireW4 Key persons</t>
  </si>
  <si>
    <t>All provisionStaffordshireW6.1 Medicine</t>
  </si>
  <si>
    <t>All provisionSurreyW1.2 Safeguarding policy</t>
  </si>
  <si>
    <t>All provisionSuttonW4 Key persons</t>
  </si>
  <si>
    <t>All provisionSwindonW3.2 Training, support and skills</t>
  </si>
  <si>
    <t>All provisionSwindonW4 Key persons</t>
  </si>
  <si>
    <t>All provisionMertonW4 Key persons</t>
  </si>
  <si>
    <t>All provisionMilton KeynesW1.1 Safeguarding practice</t>
  </si>
  <si>
    <t>All provisionNorth YorkshireW10.2 Information about the child</t>
  </si>
  <si>
    <t>All provisionNorth YorkshireW3.1 Qualifications</t>
  </si>
  <si>
    <t>All provisionNottinghamW6.1 Medicine</t>
  </si>
  <si>
    <t>All provisionNottinghamW8.1 Safety</t>
  </si>
  <si>
    <t>All provisionPooleW8.5 Outings</t>
  </si>
  <si>
    <t>All provisionRotherhamW1.1 Safeguarding practice</t>
  </si>
  <si>
    <t>All provisionRutlandW6.3 Accident or injury</t>
  </si>
  <si>
    <t>All provisionSalfordW2.1 General suitable people matters</t>
  </si>
  <si>
    <t>All provisionLeicesterW2.1 General suitable people matters</t>
  </si>
  <si>
    <t>All provisionLincolnshireW8.5 Outings</t>
  </si>
  <si>
    <t>All provisionMilton KeynesW6.1 Medicine</t>
  </si>
  <si>
    <t>All provisionMilton KeynesW8.1 Safety</t>
  </si>
  <si>
    <t>All provisionNewcastle upon TyneW10.3 Information for parents and carers</t>
  </si>
  <si>
    <t>All provisionNorfolkW10.1 General information and records matters</t>
  </si>
  <si>
    <t>All provisionNorthamptonshireW3.1 Qualifications</t>
  </si>
  <si>
    <t>All provisionNorthamptonshireW3.3 First aid</t>
  </si>
  <si>
    <t>All provisionNorthumberlandW10.2 Information about the child</t>
  </si>
  <si>
    <t>All provisionNottinghamshireW5.3 Staff deployment</t>
  </si>
  <si>
    <t>All provisionOxfordshireW3.1 Qualifications</t>
  </si>
  <si>
    <t>All provisionRichmond upon ThamesW1.2 Safeguarding policy</t>
  </si>
  <si>
    <t>All provisionRutlandW10.1 General information and records matters</t>
  </si>
  <si>
    <t>All provisionSalfordW8.4 Risk Assessment</t>
  </si>
  <si>
    <t>All provisionSheffieldW2.1 General suitable people matters</t>
  </si>
  <si>
    <t>All provisionSomersetW8.4 Risk Assessment</t>
  </si>
  <si>
    <t>All provisionSouth GloucestershireW9 Equal opportunities</t>
  </si>
  <si>
    <t>All provisionSouthend on SeaW1.2 Safeguarding policy</t>
  </si>
  <si>
    <t>All provisionSouthwarkW1.2 Safeguarding policy</t>
  </si>
  <si>
    <t>All provisionSouthwarkW8.3 Premises</t>
  </si>
  <si>
    <t>All provisionTelford and WrekinW3.3 First aid</t>
  </si>
  <si>
    <t>All provisionThurrockW6.3 Accident or injury</t>
  </si>
  <si>
    <t>All provisionTraffordW3.1 Qualifications</t>
  </si>
  <si>
    <t>All provisionNorth SomersetLD1 Planning</t>
  </si>
  <si>
    <t>All provisionNorth SomersetW10.5 Information about the provider</t>
  </si>
  <si>
    <t>All provisionNorth YorkshireW10.5 Information about the provider</t>
  </si>
  <si>
    <t>All provisionNorth YorkshireW8.4 Risk Assessment</t>
  </si>
  <si>
    <t>All provisionOxfordshireW3.3 First aid</t>
  </si>
  <si>
    <t>All provisionReadingLD1 Planning</t>
  </si>
  <si>
    <t>All provisionRedbridgeW1.1 Safeguarding practice</t>
  </si>
  <si>
    <t>All provisionRedbridgeW3.2 Training, support and skills</t>
  </si>
  <si>
    <t>All provisionRedbridgeW6.2 Food and drink</t>
  </si>
  <si>
    <t>All provisionRichmond upon ThamesW10.1 General information and records matters</t>
  </si>
  <si>
    <t>All provisionRochdaleW1.1 Safeguarding practice</t>
  </si>
  <si>
    <t>All provisionRotherhamLD1 Planning</t>
  </si>
  <si>
    <t>All provisionSalfordW8.5 Outings</t>
  </si>
  <si>
    <t>All provisionSandwellW1.2 Safeguarding policy</t>
  </si>
  <si>
    <t>All provisionSloughW10.1 General information and records matters</t>
  </si>
  <si>
    <t>All provisionNottinghamshireW5.1 Ratios</t>
  </si>
  <si>
    <t>All provisionOxfordshireW8.1 Safety</t>
  </si>
  <si>
    <t>All provisionPlymouthLD3 Assessment</t>
  </si>
  <si>
    <t>All provisionRichmond upon ThamesW2.1 General suitable people matters</t>
  </si>
  <si>
    <t>All provisionRichmond upon ThamesW7 Managing Behaviour</t>
  </si>
  <si>
    <t>All provisionRochdaleW4 Key persons</t>
  </si>
  <si>
    <t>All provisionSomersetW10.5 Information about the provider</t>
  </si>
  <si>
    <t>All provisionSomersetW6.1 Medicine</t>
  </si>
  <si>
    <t>All provisionSomersetW6.2 Food and drink</t>
  </si>
  <si>
    <t>All provisionSouth TynesideW6.3 Accident or injury</t>
  </si>
  <si>
    <t>All provisionSouthamptonW6.1 Medicine</t>
  </si>
  <si>
    <t>All provisionSouthwarkW10.4 Complaints</t>
  </si>
  <si>
    <t>All provisionSouthwarkW6.2 Food and drink</t>
  </si>
  <si>
    <t>All provisionStockportW1.2 Safeguarding policy</t>
  </si>
  <si>
    <t>All provisionSuffolkW8.3 Premises</t>
  </si>
  <si>
    <t>All provisionTower HamletsW3.2 Training, support and skills</t>
  </si>
  <si>
    <t>All provisionTraffordW1.2 Safeguarding policy</t>
  </si>
  <si>
    <t>All provisionTraffordW8.4 Risk Assessment</t>
  </si>
  <si>
    <t>All provisionWest BerkshireW6.3 Accident or injury</t>
  </si>
  <si>
    <t>All provisionWest BerkshireW8.1 Safety</t>
  </si>
  <si>
    <t>All provisionWiltshireW1.2 Safeguarding policy</t>
  </si>
  <si>
    <t>All provisionWirralW10.2 Information about the child</t>
  </si>
  <si>
    <t>All provisionWirralW10.5 Information about the provider</t>
  </si>
  <si>
    <t>All provisionWirralW8.5 Outings</t>
  </si>
  <si>
    <t>All provisionWokinghamW8.5 Outings</t>
  </si>
  <si>
    <t>All provisionWorcestershireW6.1 Medicine</t>
  </si>
  <si>
    <t>All provisionWorcestershireW8.1 Safety</t>
  </si>
  <si>
    <t>All provisionSandwellW3.3 First aid</t>
  </si>
  <si>
    <t>All provisionSeftonW8.5 Outings</t>
  </si>
  <si>
    <t>All provisionSolihullW1.1 Safeguarding practice</t>
  </si>
  <si>
    <t>All provisionSolihullW2.1 General suitable people matters</t>
  </si>
  <si>
    <t>All provisionSolihullW5.1 Ratios</t>
  </si>
  <si>
    <t>All provisionSouth GloucestershireW3.2 Training, support and skills</t>
  </si>
  <si>
    <t>All provisionSouthamptonW10.1 General information and records matters</t>
  </si>
  <si>
    <t>All provisionSouthwarkW2.1 General suitable people matters</t>
  </si>
  <si>
    <t>All provisionSouthwarkW3.3 First aid</t>
  </si>
  <si>
    <t>All provisionSt HelensW1.2 Safeguarding policy</t>
  </si>
  <si>
    <t>All provisionStaffordshireW10.2 Information about the child</t>
  </si>
  <si>
    <t>All provisionStaffordshireW10.5 Information about the provider</t>
  </si>
  <si>
    <t>All provisionSuffolkW10.6 Changes that must be notified to Ofsted</t>
  </si>
  <si>
    <t>All provisionSuffolkW5.3 Staff deployment</t>
  </si>
  <si>
    <t>All provisionSunderlandW8.3 Premises</t>
  </si>
  <si>
    <t>All provisionSurreyW6.1 Medicine</t>
  </si>
  <si>
    <t>All provisionRichmond upon ThamesW4 Key persons</t>
  </si>
  <si>
    <t>All provisionRochdaleW2.1 General suitable people matters</t>
  </si>
  <si>
    <t>All provisionSandwellW3.1 Qualifications</t>
  </si>
  <si>
    <t>All provisionSolihullW10.6 Changes that must be notified to Ofsted</t>
  </si>
  <si>
    <t>All provisionSolihullW3.3 First aid</t>
  </si>
  <si>
    <t>All provisionSouth GloucestershireW4 Key persons</t>
  </si>
  <si>
    <t>All provisionSouth TynesideW3.3 First aid</t>
  </si>
  <si>
    <t>All provisionSouthend on SeaW7 Managing Behaviour</t>
  </si>
  <si>
    <t>All provisionSouthend on SeaW8.3 Premises</t>
  </si>
  <si>
    <t>All provisionSouthwarkW3.2 Training, support and skills</t>
  </si>
  <si>
    <t>All provisionSuttonW10.5 Information about the provider</t>
  </si>
  <si>
    <t>All provisionSuttonW5.3 Staff deployment</t>
  </si>
  <si>
    <t>All provisionWakefieldW1.1 Safeguarding practice</t>
  </si>
  <si>
    <t>All provisionWaltham ForestW1.1 Safeguarding practice</t>
  </si>
  <si>
    <t>All provisionWaltham ForestW10.1 General information and records matters</t>
  </si>
  <si>
    <t>All provisionWaltham ForestW7 Managing Behaviour</t>
  </si>
  <si>
    <t>All provisionWaltham ForestW8.3 Premises</t>
  </si>
  <si>
    <t>All provisionWandsworthW3.1 Qualifications</t>
  </si>
  <si>
    <t>All provisionWest BerkshireW10.3 Information for parents and carers</t>
  </si>
  <si>
    <t>All provisionWest SussexW3.3 First aid</t>
  </si>
  <si>
    <t>All provisionWiganW1.1 Safeguarding practice</t>
  </si>
  <si>
    <t>All provisionWiltshireW10.4 Complaints</t>
  </si>
  <si>
    <t>All provisionWiltshireW6.1 Medicine</t>
  </si>
  <si>
    <t>Childcare on Domestic PremisesEnfieldLD3 Assessment</t>
  </si>
  <si>
    <t>Childcare on Domestic PremisesEnfieldW3.2 Training, support and skills</t>
  </si>
  <si>
    <t xml:space="preserve">Childcare on Domestic PremisesHampshireAny action </t>
  </si>
  <si>
    <t>Childcare on Domestic PremisesHaringeyW1.1 Safeguarding practice</t>
  </si>
  <si>
    <t>All provisionSomersetW8.5 Outings</t>
  </si>
  <si>
    <t>All provisionSouthend on SeaW5.3 Staff deployment</t>
  </si>
  <si>
    <t>All provisionSouthwarkW1.1 Safeguarding practice</t>
  </si>
  <si>
    <t>All provisionSouthwarkW8.1 Safety</t>
  </si>
  <si>
    <t>All provisionStaffordshireW5.1 Ratios</t>
  </si>
  <si>
    <t>All provisionStockton-on-TeesLD1 Planning</t>
  </si>
  <si>
    <t>All provisionSuffolkW3.3 First aid</t>
  </si>
  <si>
    <t>All provisionSuffolkW6.1 Medicine</t>
  </si>
  <si>
    <t>All provisionSuffolkW7 Managing Behaviour</t>
  </si>
  <si>
    <t>All provisionSunderlandW2.1 General suitable people matters</t>
  </si>
  <si>
    <t>All provisionSuttonW2.3 Staff taking medicine / other substances</t>
  </si>
  <si>
    <t>All provisionSuttonW3.2 Training, support and skills</t>
  </si>
  <si>
    <t>All provisionSuttonW7 Managing Behaviour</t>
  </si>
  <si>
    <t>All provisionSwindonW8.3 Premises</t>
  </si>
  <si>
    <t>All provisionThurrockW1.2 Safeguarding policy</t>
  </si>
  <si>
    <t>All provisionSuttonW6.1 Medicine</t>
  </si>
  <si>
    <t>All provisionSwindonW5.1 Ratios</t>
  </si>
  <si>
    <t>All provisionSwindonW5.3 Staff deployment</t>
  </si>
  <si>
    <t>All provisionTamesideW8.5 Outings</t>
  </si>
  <si>
    <t>All provisionTraffordW5.3 Staff deployment</t>
  </si>
  <si>
    <t>All provisionWest BerkshireW10.1 General information and records matters</t>
  </si>
  <si>
    <t>All provisionWest BerkshireW4 Key persons</t>
  </si>
  <si>
    <t>All provisionWiganW10.4 Complaints</t>
  </si>
  <si>
    <t>All provisionWiltshireW10.3 Information for parents and carers</t>
  </si>
  <si>
    <t>All provisionWiltshireW10.6 Changes that must be notified to Ofsted</t>
  </si>
  <si>
    <t>All provisionWirralW10.3 Information for parents and carers</t>
  </si>
  <si>
    <t>Childcare on Domestic PremisesEnfieldW10.1 General information and records matters</t>
  </si>
  <si>
    <t xml:space="preserve">Childcare on Domestic PremisesHaringeyAny action </t>
  </si>
  <si>
    <t xml:space="preserve">Childcare on Domestic PremisesKensington and ChelseaAny action </t>
  </si>
  <si>
    <t xml:space="preserve">Childcare on Domestic PremisesNewhamAny action </t>
  </si>
  <si>
    <t xml:space="preserve">Childcare on Domestic PremisesShropshireAny action </t>
  </si>
  <si>
    <t>Childcare on Non-Domestic PremisesBexleyW7 Managing Behaviour</t>
  </si>
  <si>
    <t>Childcare on Non-Domestic PremisesBoltonLD1 Planning</t>
  </si>
  <si>
    <t>Childcare on Non-Domestic PremisesBoltonW3.1 Qualifications</t>
  </si>
  <si>
    <t>Childcare on Non-Domestic PremisesBournemouthW5.3 Staff deployment</t>
  </si>
  <si>
    <t>Childcare on Non-Domestic PremisesBrentW10.1 General information and records matters</t>
  </si>
  <si>
    <t>Childcare on Non-Domestic PremisesBrentW10.5 Information about the provider</t>
  </si>
  <si>
    <t>Childcare on Non-Domestic PremisesBristolW2.3 Staff taking medicine / other substances</t>
  </si>
  <si>
    <t>Childcare on Non-Domestic PremisesBuckinghamshireLD3 Assessment</t>
  </si>
  <si>
    <t>Childcare on Non-Domestic PremisesBuckinghamshireW10.6 Changes that must be notified to Ofsted</t>
  </si>
  <si>
    <t>All provisionSwindonW1.2 Safeguarding policy</t>
  </si>
  <si>
    <t>All provisionThurrockW3.2 Training, support and skills</t>
  </si>
  <si>
    <t>All provisionTorbayW6.1 Medicine</t>
  </si>
  <si>
    <t>All provisionWaltham ForestW3.2 Training, support and skills</t>
  </si>
  <si>
    <t>All provisionWaltham ForestW8.4 Risk Assessment</t>
  </si>
  <si>
    <t>All provisionWest SussexW10.6 Changes that must be notified to Ofsted</t>
  </si>
  <si>
    <t>All provisionWest SussexW8.4 Risk Assessment</t>
  </si>
  <si>
    <t>All provisionWestminsterW8.1 Safety</t>
  </si>
  <si>
    <t>All provisionWiltshireW5.1 Ratios</t>
  </si>
  <si>
    <t>All provisionWiltshireW8.3 Premises</t>
  </si>
  <si>
    <t>Childcare on Domestic PremisesAllW1.1 Safeguarding practice</t>
  </si>
  <si>
    <t>Childcare on Domestic PremisesDerbyshire</t>
  </si>
  <si>
    <t>All provisionWaltham ForestW3.1 Qualifications</t>
  </si>
  <si>
    <t>All provisionWest SussexW6.3 Accident or injury</t>
  </si>
  <si>
    <t>All provisionWest SussexW9 Equal opportunities</t>
  </si>
  <si>
    <t>All provisionWiganW1.2 Safeguarding policy</t>
  </si>
  <si>
    <t>All provisionWiganW5.2 Child supervision</t>
  </si>
  <si>
    <t>All provisionWiltshireW3.3 First aid</t>
  </si>
  <si>
    <t>All provisionWiltshireW7 Managing Behaviour</t>
  </si>
  <si>
    <t>All provisionWirralW8.4 Risk Assessment</t>
  </si>
  <si>
    <t>All provisionWokinghamW5.1 Ratios</t>
  </si>
  <si>
    <t>All provisionWolverhamptonW10.3 Information for parents and carers</t>
  </si>
  <si>
    <t xml:space="preserve">Childcare on Domestic PremisesDudleyAny action </t>
  </si>
  <si>
    <t xml:space="preserve">Childcare on Domestic PremisesLincolnshireAny action </t>
  </si>
  <si>
    <t>Childcare on Non-Domestic PremisesBarnsleyW3.2 Training, support and skills</t>
  </si>
  <si>
    <t>Childcare on Non-Domestic PremisesBath and North East SomersetW10.1 General information and records matters</t>
  </si>
  <si>
    <t>Childcare on Non-Domestic PremisesBoltonLD3 Assessment</t>
  </si>
  <si>
    <t>Childcare on Non-Domestic PremisesBoltonW10.2 Information about the child</t>
  </si>
  <si>
    <t>Childcare on Non-Domestic PremisesBrentW8.4 Risk Assessment</t>
  </si>
  <si>
    <t>Childcare on Non-Domestic PremisesBromleyW1.2 Safeguarding policy</t>
  </si>
  <si>
    <t>Childcare on Non-Domestic PremisesBromleyW10.1 General information and records matters</t>
  </si>
  <si>
    <t>Childcare on Non-Domestic PremisesBuckinghamshireW2.1 General suitable people matters</t>
  </si>
  <si>
    <t>Childcare on Non-Domestic PremisesCamdenW3.2 Training, support and skills</t>
  </si>
  <si>
    <t xml:space="preserve">Childcare on Non-Domestic PremisesCity of LondonAny action </t>
  </si>
  <si>
    <t>Childcare on Non-Domestic PremisesCornwallW2.1 General suitable people matters</t>
  </si>
  <si>
    <t>All provisionWest BerkshireW8.4 Risk Assessment</t>
  </si>
  <si>
    <t>All provisionWest SussexW7 Managing Behaviour</t>
  </si>
  <si>
    <t>All provisionWokinghamLD3 Assessment</t>
  </si>
  <si>
    <t>All provisionWolverhamptonW8.4 Risk Assessment</t>
  </si>
  <si>
    <t>All provisionWorcestershireW1.2 Safeguarding policy</t>
  </si>
  <si>
    <t>All provisionWorcestershireW5.1 Ratios</t>
  </si>
  <si>
    <t>All provisionYorkW4 Key persons</t>
  </si>
  <si>
    <t>Childcare on Domestic PremisesAllW3.1 Qualifications</t>
  </si>
  <si>
    <t xml:space="preserve">Childcare on Domestic PremisesDerbyshireAny action </t>
  </si>
  <si>
    <t>Childcare on Non-Domestic PremisesBarking and DagenhamW10.5 Information about the provider</t>
  </si>
  <si>
    <t>Childcare on Non-Domestic PremisesBath and North East SomersetW6.2 Food and drink</t>
  </si>
  <si>
    <t>Childcare on Non-Domestic PremisesBoltonW8.4 Risk Assessment</t>
  </si>
  <si>
    <t>Childcare on Non-Domestic PremisesBournemouthW8.1 Safety</t>
  </si>
  <si>
    <t xml:space="preserve">Childcare on Domestic PremisesCambridgeshireAny action </t>
  </si>
  <si>
    <t xml:space="preserve">Childcare on Domestic PremisesEnfieldAny action </t>
  </si>
  <si>
    <t>Childcare on Domestic PremisesEnfieldLD1 Planning</t>
  </si>
  <si>
    <t>Childcare on Domestic PremisesHaringeyLD2 Education Programmes</t>
  </si>
  <si>
    <t xml:space="preserve">Childcare on Domestic PremisesLewishamAny action </t>
  </si>
  <si>
    <t>Childcare on Non-Domestic PremisesBarking and DagenhamW2.1 General suitable people matters</t>
  </si>
  <si>
    <t>Childcare on Non-Domestic PremisesBarking and DagenhamW3.3 First aid</t>
  </si>
  <si>
    <t>Childcare on Non-Domestic PremisesBarking and DagenhamW8.3 Premises</t>
  </si>
  <si>
    <t>Childcare on Non-Domestic PremisesBarnetW10.1 General information and records matters</t>
  </si>
  <si>
    <t>Childcare on Non-Domestic PremisesBath and North East SomersetLD1 Planning</t>
  </si>
  <si>
    <t>Childcare on Non-Domestic PremisesBath and North East SomersetW2.1 General suitable people matters</t>
  </si>
  <si>
    <t>Childcare on Non-Domestic PremisesBlackpoolW3.1 Qualifications</t>
  </si>
  <si>
    <t>Childcare on Non-Domestic PremisesBrighton and HoveW4 Key persons</t>
  </si>
  <si>
    <t>Childcare on Non-Domestic PremisesBuckinghamshireW6.3 Accident or injury</t>
  </si>
  <si>
    <t>Childcare on Non-Domestic PremisesCamdenW8.4 Risk Assessment</t>
  </si>
  <si>
    <t>Childcare on Non-Domestic PremisesEalingW1.2 Safeguarding policy</t>
  </si>
  <si>
    <t>Childcare on Non-Domestic PremisesEalingW10.1 General information and records matters</t>
  </si>
  <si>
    <t>Childcare on Non-Domestic PremisesEalingW3.1 Qualifications</t>
  </si>
  <si>
    <t>Childcare on Non-Domestic PremisesEalingW5.1 Ratios</t>
  </si>
  <si>
    <t>Childcare on Non-Domestic PremisesEalingW8.1 Safety</t>
  </si>
  <si>
    <t>Childcare on Non-Domestic PremisesHammersmith and FulhamW3.2 Training, support and skills</t>
  </si>
  <si>
    <t>Childcare on Non-Domestic PremisesHaringeyW3.3 First aid</t>
  </si>
  <si>
    <t>Childcare on Domestic PremisesHampshireLD2 Education Programmes</t>
  </si>
  <si>
    <t>Childcare on Domestic PremisesHampshireW3.1 Qualifications</t>
  </si>
  <si>
    <t xml:space="preserve">Childcare on Domestic PremisesIslingtonAny action </t>
  </si>
  <si>
    <t xml:space="preserve">Childcare on Domestic PremisesSouthwarkAny action </t>
  </si>
  <si>
    <t>Childcare on Non-Domestic PremisesBarking and DagenhamW4 Key persons</t>
  </si>
  <si>
    <t>Childcare on Non-Domestic PremisesBarking and DagenhamW6.1 Medicine</t>
  </si>
  <si>
    <t>Childcare on Non-Domestic PremisesBath and North East SomersetW8.4 Risk Assessment</t>
  </si>
  <si>
    <t>Childcare on Non-Domestic PremisesBirminghamW10.4 Complaints</t>
  </si>
  <si>
    <t>Childcare on Non-Domestic PremisesBirminghamW6.3 Accident or injury</t>
  </si>
  <si>
    <t>Childcare on Non-Domestic PremisesBlackburn with DarwenLD1 Planning</t>
  </si>
  <si>
    <t>Childcare on Non-Domestic PremisesBlackpoolW10.2 Information about the child</t>
  </si>
  <si>
    <t>Childcare on Non-Domestic PremisesBoltonW2.1 General suitable people matters</t>
  </si>
  <si>
    <t>Childcare on Non-Domestic PremisesBoltonW3.3 First aid</t>
  </si>
  <si>
    <t>Childcare on Non-Domestic PremisesBoltonW6.3 Accident or injury</t>
  </si>
  <si>
    <t>Childcare on Non-Domestic PremisesBoltonW8.3 Premises</t>
  </si>
  <si>
    <t>Childcare on Non-Domestic PremisesBrentW5.1 Ratios</t>
  </si>
  <si>
    <t>Childcare on Non-Domestic PremisesBristolW10.5 Information about the provider</t>
  </si>
  <si>
    <t>Childcare on Non-Domestic PremisesAllW2.3 Staff taking medicine / other substances</t>
  </si>
  <si>
    <t>Childcare on Non-Domestic PremisesBarnsleyW2.1 General suitable people matters</t>
  </si>
  <si>
    <t>Childcare on Non-Domestic PremisesBath and North East SomersetW8.1 Safety</t>
  </si>
  <si>
    <t>Childcare on Non-Domestic PremisesBexleyW4 Key persons</t>
  </si>
  <si>
    <t>Childcare on Non-Domestic PremisesBirminghamW6.1 Medicine</t>
  </si>
  <si>
    <t>Childcare on Non-Domestic PremisesBirminghamW7 Managing Behaviour</t>
  </si>
  <si>
    <t>Childcare on Non-Domestic PremisesBristolW3.1 Qualifications</t>
  </si>
  <si>
    <t>Childcare on Non-Domestic PremisesBromleyLD1 Planning</t>
  </si>
  <si>
    <t>Childcare on Non-Domestic PremisesBuckinghamshireW5.2 Child supervision</t>
  </si>
  <si>
    <t>Childcare on Non-Domestic PremisesDorsetW8.3 Premises</t>
  </si>
  <si>
    <t>Childcare on Non-Domestic PremisesEalingW2.1 General suitable people matters</t>
  </si>
  <si>
    <t>Childcare on Non-Domestic PremisesEast SussexW1.1 Safeguarding practice</t>
  </si>
  <si>
    <t>Childcare on Non-Domestic PremisesEnfieldW7 Managing Behaviour</t>
  </si>
  <si>
    <t>Childcare on Non-Domestic PremisesEssexW5.2 Child supervision</t>
  </si>
  <si>
    <t>Childcare on Non-Domestic PremisesHaringeyW10.4 Complaints</t>
  </si>
  <si>
    <t>Childcare on Non-Domestic PremisesBradfordW2.1 General suitable people matters</t>
  </si>
  <si>
    <t>Childcare on Non-Domestic PremisesBradfordW8.1 Safety</t>
  </si>
  <si>
    <t>Childcare on Non-Domestic PremisesBristolW3.2 Training, support and skills</t>
  </si>
  <si>
    <t>Childcare on Non-Domestic PremisesBromleyW6.2 Food and drink</t>
  </si>
  <si>
    <t>Childcare on Non-Domestic PremisesBromleyW8.4 Risk Assessment</t>
  </si>
  <si>
    <t>Childcare on Non-Domestic PremisesBuckinghamshireW10.5 Information about the provider</t>
  </si>
  <si>
    <t>Childcare on Non-Domestic PremisesCroydonW1.2 Safeguarding policy</t>
  </si>
  <si>
    <t>Childcare on Non-Domestic PremisesEast Riding of YorkshireW6.2 Food and drink</t>
  </si>
  <si>
    <t>Childcare on Non-Domestic PremisesBristolW6.1 Medicine</t>
  </si>
  <si>
    <t>Childcare on Non-Domestic PremisesBristolW8.4 Risk Assessment</t>
  </si>
  <si>
    <t>Childcare on Non-Domestic PremisesBromleyW8.5 Outings</t>
  </si>
  <si>
    <t>Childcare on Non-Domestic PremisesBuckinghamshireW1.1 Safeguarding practice</t>
  </si>
  <si>
    <t>Childcare on Non-Domestic PremisesBuryW5.3 Staff deployment</t>
  </si>
  <si>
    <t>Childcare on Non-Domestic PremisesCheshire West and ChesterLD1 Planning</t>
  </si>
  <si>
    <t>Childcare on Non-Domestic PremisesCornwallW8.1 Safety</t>
  </si>
  <si>
    <t>Childcare on Non-Domestic PremisesCroydonW1.1 Safeguarding practice</t>
  </si>
  <si>
    <t>Childcare on Non-Domestic PremisesDorsetW3.2 Training, support and skills</t>
  </si>
  <si>
    <t>Childcare on Non-Domestic PremisesDudleyLD3 Assessment</t>
  </si>
  <si>
    <t>Childcare on Non-Domestic PremisesEalingW3.3 First aid</t>
  </si>
  <si>
    <t>Childcare on Non-Domestic PremisesEnfieldW1.2 Safeguarding policy</t>
  </si>
  <si>
    <t>Childcare on Non-Domestic PremisesEnfieldW8.4 Risk Assessment</t>
  </si>
  <si>
    <t>Childcare on Non-Domestic PremisesHaringeyW4 Key persons</t>
  </si>
  <si>
    <t>Childcare on Non-Domestic PremisesHarrowW5.3 Staff deployment</t>
  </si>
  <si>
    <t>Childcare on Non-Domestic PremisesKingston upon HullW8.1 Safety</t>
  </si>
  <si>
    <t>Childcare on Non-Domestic PremisesLancashireW7 Managing Behaviour</t>
  </si>
  <si>
    <t>Childcare on Non-Domestic PremisesLeedsW8.3 Premises</t>
  </si>
  <si>
    <t>Childcare on Non-Domestic PremisesLiverpoolW8.4 Risk Assessment</t>
  </si>
  <si>
    <t xml:space="preserve">Childcare on Non-Domestic PremisesLocal authority not recordedAny action </t>
  </si>
  <si>
    <t>Childcare on Non-Domestic PremisesMilton KeynesW5.2 Child supervision</t>
  </si>
  <si>
    <t>Childcare on Non-Domestic PremisesMilton KeynesW7 Managing Behaviour</t>
  </si>
  <si>
    <t>Childcare on Non-Domestic PremisesNorfolkW3.1 Qualifications</t>
  </si>
  <si>
    <t>Childcare on Non-Domestic PremisesNorth SomersetW10.5 Information about the provider</t>
  </si>
  <si>
    <t>Childcare on Non-Domestic PremisesNorth YorkshireW8.4 Risk Assessment</t>
  </si>
  <si>
    <t>Childcare on Non-Domestic PremisesBuckinghamshireW4 Key persons</t>
  </si>
  <si>
    <t>Childcare on Non-Domestic PremisesCalderdaleLD3 Assessment</t>
  </si>
  <si>
    <t>Childcare on Non-Domestic PremisesCheshire West and ChesterW10.6 Changes that must be notified to Ofsted</t>
  </si>
  <si>
    <t>Childcare on Non-Domestic PremisesDarlingtonLD1 Planning</t>
  </si>
  <si>
    <t>Childcare on Non-Domestic PremisesDevonW10.4 Complaints</t>
  </si>
  <si>
    <t>Childcare on Non-Domestic PremisesDorsetW10.2 Information about the child</t>
  </si>
  <si>
    <t>Childcare on Non-Domestic PremisesEast Riding of YorkshireW1.1 Safeguarding practice</t>
  </si>
  <si>
    <t>Childcare on Non-Domestic PremisesEnfieldW10.1 General information and records matters</t>
  </si>
  <si>
    <t>Childcare on Non-Domestic PremisesHammersmith and FulhamW6.3 Accident or injury</t>
  </si>
  <si>
    <t>Childcare on Non-Domestic PremisesHampshireW8.4 Risk Assessment</t>
  </si>
  <si>
    <t>Childcare on Non-Domestic PremisesCambridgeshireW3.1 Qualifications</t>
  </si>
  <si>
    <t>Childcare on Non-Domestic PremisesCoventryLD3 Assessment</t>
  </si>
  <si>
    <t>Childcare on Non-Domestic PremisesCoventryW10.3 Information for parents and carers</t>
  </si>
  <si>
    <t>Childcare on Non-Domestic PremisesEalingW6.1 Medicine</t>
  </si>
  <si>
    <t>Childcare on Non-Domestic PremisesEnfieldW10.3 Information for parents and carers</t>
  </si>
  <si>
    <t>Childcare on Non-Domestic PremisesEnfieldW3.2 Training, support and skills</t>
  </si>
  <si>
    <t>Childcare on Non-Domestic PremisesEssexW8.4 Risk Assessment</t>
  </si>
  <si>
    <t>Childcare on Non-Domestic PremisesGreenwichW1.2 Safeguarding policy</t>
  </si>
  <si>
    <t>Childcare on Non-Domestic PremisesHaltonLD1 Planning</t>
  </si>
  <si>
    <t>Childcare on Non-Domestic PremisesIslingtonLD1 Planning</t>
  </si>
  <si>
    <t>Childcare on Non-Domestic PremisesIslingtonW5.3 Staff deployment</t>
  </si>
  <si>
    <t>Childcare on Non-Domestic PremisesKirkleesW7 Managing Behaviour</t>
  </si>
  <si>
    <t>Childcare on Non-Domestic PremisesLeicesterLD1 Planning</t>
  </si>
  <si>
    <t>Childcare on Non-Domestic PremisesLeicesterW2.1 General suitable people matters</t>
  </si>
  <si>
    <t>Childcare on Non-Domestic PremisesLiverpoolLD3 Assessment</t>
  </si>
  <si>
    <t>Childcare on Non-Domestic PremisesMedwayW10.3 Information for parents and carers</t>
  </si>
  <si>
    <t>Childcare on Non-Domestic PremisesNorth TynesideW5.1 Ratios</t>
  </si>
  <si>
    <t>Childcare on Non-Domestic PremisesEssexW5.3 Staff deployment</t>
  </si>
  <si>
    <t>Childcare on Non-Domestic PremisesHammersmith and FulhamW5.3 Staff deployment</t>
  </si>
  <si>
    <t>Childcare on Non-Domestic PremisesHaveringLD3 Assessment</t>
  </si>
  <si>
    <t>Childcare on Non-Domestic PremisesHaveringW10.1 General information and records matters</t>
  </si>
  <si>
    <t>Childcare on Non-Domestic PremisesLambethW5.1 Ratios</t>
  </si>
  <si>
    <t>Childcare on Non-Domestic PremisesLambethW8.1 Safety</t>
  </si>
  <si>
    <t>Childcare on Non-Domestic PremisesLeedsW5.1 Ratios</t>
  </si>
  <si>
    <t>Childcare on Non-Domestic PremisesGloucestershireW4 Key persons</t>
  </si>
  <si>
    <t>Childcare on Non-Domestic PremisesHampshireW3.1 Qualifications</t>
  </si>
  <si>
    <t>Childcare on Non-Domestic PremisesHampshireW5.2 Child supervision</t>
  </si>
  <si>
    <t>Childcare on Non-Domestic PremisesHaringeyW10.1 General information and records matters</t>
  </si>
  <si>
    <t>Childcare on Non-Domestic PremisesIslingtonW8.3 Premises</t>
  </si>
  <si>
    <t>Childcare on Non-Domestic PremisesKingston upon HullW3.2 Training, support and skills</t>
  </si>
  <si>
    <t>Childcare on Non-Domestic PremisesLancashireW8.4 Risk Assessment</t>
  </si>
  <si>
    <t>Childcare on Non-Domestic PremisesRichmond upon ThamesW4 Key persons</t>
  </si>
  <si>
    <t>Childcare on Non-Domestic PremisesRochdaleW1.1 Safeguarding practice</t>
  </si>
  <si>
    <t>Childcare on Non-Domestic PremisesSeftonLD1 Planning</t>
  </si>
  <si>
    <t>Childcare on Non-Domestic PremisesSomersetW6.2 Food and drink</t>
  </si>
  <si>
    <t>Childcare on Non-Domestic PremisesSouth GloucestershireW10.3 Information for parents and carers</t>
  </si>
  <si>
    <t>Childcare on Non-Domestic PremisesSouth GloucestershireW4 Key persons</t>
  </si>
  <si>
    <t>Childcare on Non-Domestic PremisesSouthwarkW3.2 Training, support and skills</t>
  </si>
  <si>
    <t>Childcare on Non-Domestic PremisesSouthwarkW8.1 Safety</t>
  </si>
  <si>
    <t>Childcare on Non-Domestic PremisesStoke-on-TrentLD1 Planning</t>
  </si>
  <si>
    <t>Childcare on Non-Domestic PremisesSuffolkW8.3 Premises</t>
  </si>
  <si>
    <t>Childcare on Non-Domestic PremisesSuffolkW8.4 Risk Assessment</t>
  </si>
  <si>
    <t>Childcare on Non-Domestic PremisesSurreyW8.3 Premises</t>
  </si>
  <si>
    <t>Childcare on Non-Domestic PremisesSuttonW4 Key persons</t>
  </si>
  <si>
    <t>Childcare on Non-Domestic PremisesSuttonW7 Managing Behaviour</t>
  </si>
  <si>
    <t>Childcare on Non-Domestic PremisesSwindonW1.2 Safeguarding policy</t>
  </si>
  <si>
    <t>Childcare on Non-Domestic PremisesHaringeyW3.2 Training, support and skills</t>
  </si>
  <si>
    <t xml:space="preserve">Childcare on Non-Domestic PremisesHartlepoolAny action </t>
  </si>
  <si>
    <t>Childcare on Non-Domestic PremisesHartlepoolW5.3 Staff deployment</t>
  </si>
  <si>
    <t>Childcare on Non-Domestic PremisesHaveringW3.1 Qualifications</t>
  </si>
  <si>
    <t>Childcare on Non-Domestic PremisesKingston upon HullW8.4 Risk Assessment</t>
  </si>
  <si>
    <t>Childcare on Non-Domestic PremisesLewishamW1.1 Safeguarding practice</t>
  </si>
  <si>
    <t>Childcare on Non-Domestic PremisesLewishamW5.3 Staff deployment</t>
  </si>
  <si>
    <t>Childcare on Non-Domestic PremisesLincolnshireW3.3 First aid</t>
  </si>
  <si>
    <t>Childcare on Non-Domestic PremisesMilton KeynesLD3 Assessment</t>
  </si>
  <si>
    <t>Childcare on Non-Domestic PremisesMilton KeynesW3.2 Training, support and skills</t>
  </si>
  <si>
    <t>Childcare on Non-Domestic PremisesHammersmith and FulhamW4 Key persons</t>
  </si>
  <si>
    <t>Childcare on Non-Domestic PremisesHampshireW10.1 General information and records matters</t>
  </si>
  <si>
    <t>Childcare on Non-Domestic PremisesHampshireW6.1 Medicine</t>
  </si>
  <si>
    <t>Childcare on Non-Domestic PremisesHarrowW5.2 Child supervision</t>
  </si>
  <si>
    <t>Childcare on Non-Domestic PremisesKentW6.2 Food and drink</t>
  </si>
  <si>
    <t>Childcare on Non-Domestic PremisesLambethW2.2 Disqualification</t>
  </si>
  <si>
    <t>Childcare on Non-Domestic PremisesLancashireW3.3 First aid</t>
  </si>
  <si>
    <t>Childcare on Non-Domestic PremisesLeicestershireW3.1 Qualifications</t>
  </si>
  <si>
    <t>Childcare on Non-Domestic PremisesLewishamW1.2 Safeguarding policy</t>
  </si>
  <si>
    <t>Childcare on Non-Domestic PremisesLincolnshireW6.2 Food and drink</t>
  </si>
  <si>
    <t>Childcare on Non-Domestic PremisesLiverpoolW10.4 Complaints</t>
  </si>
  <si>
    <t>Childcare on Non-Domestic PremisesNorthumberlandW6.2 Food and drink</t>
  </si>
  <si>
    <t>Childcare on Non-Domestic PremisesNottinghamshireW5.3 Staff deployment</t>
  </si>
  <si>
    <t>Childcare on Non-Domestic PremisesOxfordshireW5.3 Staff deployment</t>
  </si>
  <si>
    <t>Childcare on Non-Domestic PremisesPooleLD3 Assessment</t>
  </si>
  <si>
    <t>Childcare on Non-Domestic PremisesSandwellW8.1 Safety</t>
  </si>
  <si>
    <t>Childcare on Non-Domestic PremisesSolihullW1.1 Safeguarding practice</t>
  </si>
  <si>
    <t>Childcare on Non-Domestic PremisesSomersetW1.1 Safeguarding practice</t>
  </si>
  <si>
    <t>Childcare on Non-Domestic PremisesSomersetW4 Key persons</t>
  </si>
  <si>
    <t>Childcare on Non-Domestic PremisesSouth GloucestershireW9 Equal opportunities</t>
  </si>
  <si>
    <t>Childcare on Non-Domestic PremisesSt HelensW1.1 Safeguarding practice</t>
  </si>
  <si>
    <t>Childcare on Non-Domestic PremisesSuffolkW5.3 Staff deployment</t>
  </si>
  <si>
    <t>Childcare on Non-Domestic PremisesLeicesterW1.2 Safeguarding policy</t>
  </si>
  <si>
    <t>Childcare on Non-Domestic PremisesLincolnshireW2.1 General suitable people matters</t>
  </si>
  <si>
    <t>Childcare on Non-Domestic PremisesLocal authority not recordedW10.3 Information for parents and carers</t>
  </si>
  <si>
    <t>Childcare on Non-Domestic PremisesMilton KeynesW10.1 General information and records matters</t>
  </si>
  <si>
    <t>Childcare on Non-Domestic PremisesMilton KeynesW6.1 Medicine</t>
  </si>
  <si>
    <t>Childcare on Non-Domestic PremisesNewhamW7 Managing Behaviour</t>
  </si>
  <si>
    <t>Childcare on Non-Domestic PremisesNorth East LincolnshireW4 Key persons</t>
  </si>
  <si>
    <t>Childcare on Non-Domestic PremisesNorthamptonshireW10.5 Information about the provider</t>
  </si>
  <si>
    <t>Childcare on Non-Domestic PremisesNorthamptonshireW8.4 Risk Assessment</t>
  </si>
  <si>
    <t>Childcare on Non-Domestic PremisesLewishamW5.2 Child supervision</t>
  </si>
  <si>
    <t>Childcare on Non-Domestic PremisesLincolnshireW1.1 Safeguarding practice</t>
  </si>
  <si>
    <t>Childcare on Non-Domestic PremisesLiverpoolW10.5 Information about the provider</t>
  </si>
  <si>
    <t>Childcare on Non-Domestic PremisesLocal authority not recordedLD3 Assessment</t>
  </si>
  <si>
    <t>Childcare on Non-Domestic PremisesMedwayW1.1 Safeguarding practice</t>
  </si>
  <si>
    <t>Childcare on Non-Domestic PremisesMiddlesbroughLD1 Planning</t>
  </si>
  <si>
    <t>Childcare on Non-Domestic PremisesNewcastle upon TyneW1.2 Safeguarding policy</t>
  </si>
  <si>
    <t>Childcare on Non-Domestic PremisesNorth YorkshireW10.5 Information about the provider</t>
  </si>
  <si>
    <t>Childcare on Non-Domestic PremisesNorth YorkshireW6.2 Food and drink</t>
  </si>
  <si>
    <t>Childcare on Non-Domestic PremisesOxfordshireW8.1 Safety</t>
  </si>
  <si>
    <t>Childcare on Non-Domestic PremisesThurrockLD1 Planning</t>
  </si>
  <si>
    <t>Childcare on Non-Domestic PremisesWest BerkshireW10.3 Information for parents and carers</t>
  </si>
  <si>
    <t>Childcare on Non-Domestic PremisesWest BerkshireW4 Key persons</t>
  </si>
  <si>
    <t>Childcare on Non-Domestic PremisesWest SussexW7 Managing Behaviour</t>
  </si>
  <si>
    <t>Childcare on Non-Domestic PremisesWest SussexW8.4 Risk Assessment</t>
  </si>
  <si>
    <t>Childcare on Non-Domestic PremisesWestminsterLD3 Assessment</t>
  </si>
  <si>
    <t>ChildminderBarnetW10.1 General information and records matters</t>
  </si>
  <si>
    <t>ChildminderBexleyW6.3 Accident or injury</t>
  </si>
  <si>
    <t>ChildminderBrighton and HoveW3.2 Training, support and skills</t>
  </si>
  <si>
    <t>ChildminderBromleyW1.2 Safeguarding policy</t>
  </si>
  <si>
    <t>ChildminderBromleyW2.1 General suitable people matters</t>
  </si>
  <si>
    <t>ChildminderBromleyW6.1 Medicine</t>
  </si>
  <si>
    <t>ChildminderBromleyW8.4 Risk Assessment</t>
  </si>
  <si>
    <t>ChildminderBuckinghamshireW5.2 Child supervision</t>
  </si>
  <si>
    <t>Childcare on Non-Domestic PremisesNorth SomersetW10.3 Information for parents and carers</t>
  </si>
  <si>
    <t>Childcare on Non-Domestic PremisesNorth YorkshireW10.2 Information about the child</t>
  </si>
  <si>
    <t>Childcare on Non-Domestic PremisesNorth YorkshireW2.1 General suitable people matters</t>
  </si>
  <si>
    <t>Childcare on Non-Domestic PremisesNorthamptonshireW10.1 General information and records matters</t>
  </si>
  <si>
    <t>Childcare on Non-Domestic PremisesOldhamLD1 Planning</t>
  </si>
  <si>
    <t>Childcare on Non-Domestic PremisesRichmond upon ThamesW1.1 Safeguarding practice</t>
  </si>
  <si>
    <t>Childcare on Non-Domestic PremisesRichmond upon ThamesW7 Managing Behaviour</t>
  </si>
  <si>
    <t>Childcare on Non-Domestic PremisesSandwellW3.3 First aid</t>
  </si>
  <si>
    <t>Childcare on Non-Domestic PremisesSloughLD1 Planning</t>
  </si>
  <si>
    <t>Childcare on Non-Domestic PremisesSomersetW6.1 Medicine</t>
  </si>
  <si>
    <t>Childcare on Non-Domestic PremisesSouthwarkW6.2 Food and drink</t>
  </si>
  <si>
    <t>Childcare on Non-Domestic PremisesMertonW4 Key persons</t>
  </si>
  <si>
    <t>Childcare on Non-Domestic PremisesNorth YorkshireW3.3 First aid</t>
  </si>
  <si>
    <t>Childcare on Non-Domestic PremisesNorth YorkshireW6.3 Accident or injury</t>
  </si>
  <si>
    <t>Childcare on Non-Domestic PremisesPooleW3.2 Training, support and skills</t>
  </si>
  <si>
    <t>Childcare on Non-Domestic PremisesRochdaleW2.1 General suitable people matters</t>
  </si>
  <si>
    <t>Childcare on Non-Domestic PremisesSandwellW1.2 Safeguarding policy</t>
  </si>
  <si>
    <t>Childcare on Non-Domestic PremisesSwindonW8.3 Premises</t>
  </si>
  <si>
    <t>Childcare on Non-Domestic PremisesThurrockW6.3 Accident or injury</t>
  </si>
  <si>
    <t>Childcare on Non-Domestic PremisesWaltham ForestW8.3 Premises</t>
  </si>
  <si>
    <t>Childcare on Non-Domestic PremisesWestminsterW8.1 Safety</t>
  </si>
  <si>
    <t>Childcare on Non-Domestic PremisesWiganW10.4 Complaints</t>
  </si>
  <si>
    <t>Childcare on Non-Domestic PremisesWolverhamptonW8.4 Risk Assessment</t>
  </si>
  <si>
    <t>Childcare on Non-Domestic PremisesYorkW4 Key persons</t>
  </si>
  <si>
    <t>ChildminderBath and North East SomersetW3.3 First aid</t>
  </si>
  <si>
    <t>ChildminderBath and North East SomersetW8.5 Outings</t>
  </si>
  <si>
    <t>Childcare on Non-Domestic PremisesNottinghamLD1 Planning</t>
  </si>
  <si>
    <t>Childcare on Non-Domestic PremisesNottinghamshireW6.1 Medicine</t>
  </si>
  <si>
    <t xml:space="preserve">Childcare on Non-Domestic PremisesRedcar and ClevelandAny action </t>
  </si>
  <si>
    <t>Childcare on Non-Domestic PremisesSeftonW3.2 Training, support and skills</t>
  </si>
  <si>
    <t>Childcare on Non-Domestic PremisesSouth GloucestershireW3.2 Training, support and skills</t>
  </si>
  <si>
    <t>Childcare on Non-Domestic PremisesSouthend on SeaW1.2 Safeguarding policy</t>
  </si>
  <si>
    <t>Childcare on Non-Domestic PremisesSouthwarkW1.1 Safeguarding practice</t>
  </si>
  <si>
    <t>Childcare on Non-Domestic PremisesSouthwarkW1.2 Safeguarding policy</t>
  </si>
  <si>
    <t>Childcare on Non-Domestic PremisesSouthwarkW3.3 First aid</t>
  </si>
  <si>
    <t>Childcare on Non-Domestic PremisesSuffolkW7 Managing Behaviour</t>
  </si>
  <si>
    <t>Childcare on Non-Domestic PremisesRedcar and ClevelandLD3 Assessment</t>
  </si>
  <si>
    <t>Childcare on Non-Domestic PremisesRichmond upon ThamesW1.2 Safeguarding policy</t>
  </si>
  <si>
    <t>Childcare on Non-Domestic PremisesRichmond upon ThamesW10.1 General information and records matters</t>
  </si>
  <si>
    <t>Childcare on Non-Domestic PremisesRochdaleW4 Key persons</t>
  </si>
  <si>
    <t>Childcare on Non-Domestic PremisesSalfordW8.4 Risk Assessment</t>
  </si>
  <si>
    <t>Childcare on Non-Domestic PremisesSandwellW3.1 Qualifications</t>
  </si>
  <si>
    <t>Childcare on Non-Domestic PremisesSheffieldW2.1 General suitable people matters</t>
  </si>
  <si>
    <t>Childcare on Non-Domestic PremisesSolihullW5.1 Ratios</t>
  </si>
  <si>
    <t>Childcare on Non-Domestic PremisesSouthwarkLD1 Planning</t>
  </si>
  <si>
    <t>Childcare on Non-Domestic PremisesSouthwarkW2.1 General suitable people matters</t>
  </si>
  <si>
    <t>Childcare on Non-Domestic PremisesSouthwarkW8.3 Premises</t>
  </si>
  <si>
    <t>Childcare on Non-Domestic PremisesStaffordshireW10.3 Information for parents and carers</t>
  </si>
  <si>
    <t>Childcare on Non-Domestic PremisesStaffordshireW10.4 Complaints</t>
  </si>
  <si>
    <t>Childcare on Non-Domestic PremisesStaffordshireW10.5 Information about the provider</t>
  </si>
  <si>
    <t>Childcare on Non-Domestic PremisesSuffolkW10.6 Changes that must be notified to Ofsted</t>
  </si>
  <si>
    <t>ChildminderCheshire West and ChesterW10.3 Information for parents and carers</t>
  </si>
  <si>
    <t>ChildminderCornwallW1.1 Safeguarding practice</t>
  </si>
  <si>
    <t>ChildminderCroydonW1.1 Safeguarding practice</t>
  </si>
  <si>
    <t>ChildminderCroydonW8.3 Premises</t>
  </si>
  <si>
    <t>ChildminderDerbyshireW3.3 First aid</t>
  </si>
  <si>
    <t>ChildminderDerbyW8.1 Safety</t>
  </si>
  <si>
    <t>ChildminderDevonW2.1 General suitable people matters</t>
  </si>
  <si>
    <t>ChildminderDevonW8.4 Risk Assessment</t>
  </si>
  <si>
    <t>ChildminderEast SussexLD3 Assessment</t>
  </si>
  <si>
    <t>ChildminderEast SussexW6.2 Food and drink</t>
  </si>
  <si>
    <t>ChildminderGatesheadW8.3 Premises</t>
  </si>
  <si>
    <t>ChildminderGloucestershireW6.2 Food and drink</t>
  </si>
  <si>
    <t>ChildminderHackneyLD3 Assessment</t>
  </si>
  <si>
    <t>ChildminderHaltonLD2 Education Programmes</t>
  </si>
  <si>
    <t>ChildminderHampshireW7 Managing Behaviour</t>
  </si>
  <si>
    <t>ChildminderHarrowW1.1 Safeguarding practice</t>
  </si>
  <si>
    <t>ChildminderHaveringW3.2 Training, support and skills</t>
  </si>
  <si>
    <t>ChildminderHillingdonW3.2 Training, support and skills</t>
  </si>
  <si>
    <t>ChildminderHillingdonW8.3 Premises</t>
  </si>
  <si>
    <t>Childcare on Non-Domestic PremisesSuttonLD3 Assessment</t>
  </si>
  <si>
    <t>Childcare on Non-Domestic PremisesTower HamletsLD3 Assessment</t>
  </si>
  <si>
    <t>Childcare on Non-Domestic PremisesTraffordW3.1 Qualifications</t>
  </si>
  <si>
    <t>Childcare on Non-Domestic PremisesWest BerkshireW10.1 General information and records matters</t>
  </si>
  <si>
    <t>Childcare on Non-Domestic PremisesWiltshireW10.1 General information and records matters</t>
  </si>
  <si>
    <t>Childcare on Non-Domestic PremisesWiltshireW10.6 Changes that must be notified to Ofsted</t>
  </si>
  <si>
    <t>ChildminderBromleyW10.2 Information about the child</t>
  </si>
  <si>
    <t>ChildminderBuckinghamshireW1.2 Safeguarding policy</t>
  </si>
  <si>
    <t>ChildminderCheshire EastW6.1 Medicine</t>
  </si>
  <si>
    <t>ChildminderCornwallW10.2 Information about the child</t>
  </si>
  <si>
    <t>ChildminderCroydonW8.5 Outings</t>
  </si>
  <si>
    <t>ChildminderCumbriaW2.1 General suitable people matters</t>
  </si>
  <si>
    <t>ChildminderDerbyW8.3 Premises</t>
  </si>
  <si>
    <t>ChildminderDoncasterLD1 Planning</t>
  </si>
  <si>
    <t>ChildminderDorsetW10.5 Information about the provider</t>
  </si>
  <si>
    <t>ChildminderDorsetW8.5 Outings</t>
  </si>
  <si>
    <t>ChildminderEalingW10.1 General information and records matters</t>
  </si>
  <si>
    <t>ChildminderEast SussexW10.2 Information about the child</t>
  </si>
  <si>
    <t>ChildminderHammersmith and FulhamLD1 Planning</t>
  </si>
  <si>
    <t>ChildminderHammersmith and FulhamLD3 Assessment</t>
  </si>
  <si>
    <t>Childcare on Non-Domestic PremisesSurreyW1.2 Safeguarding policy</t>
  </si>
  <si>
    <t>Childcare on Non-Domestic PremisesSwindonW4 Key persons</t>
  </si>
  <si>
    <t>Childcare on Non-Domestic PremisesTraffordW8.4 Risk Assessment</t>
  </si>
  <si>
    <t>Childcare on Non-Domestic PremisesWaltham ForestW1.1 Safeguarding practice</t>
  </si>
  <si>
    <t>Childcare on Non-Domestic PremisesWaltham ForestW10.1 General information and records matters</t>
  </si>
  <si>
    <t>Childcare on Non-Domestic PremisesWaltham ForestW3.1 Qualifications</t>
  </si>
  <si>
    <t>Childcare on Non-Domestic PremisesWaltham ForestW3.2 Training, support and skills</t>
  </si>
  <si>
    <t>Childcare on Non-Domestic PremisesWest SussexW10.1 General information and records matters</t>
  </si>
  <si>
    <t>Childcare on Non-Domestic PremisesWiltshireW7 Managing Behaviour</t>
  </si>
  <si>
    <t>Childcare on Non-Domestic PremisesSomersetW10.5 Information about the provider</t>
  </si>
  <si>
    <t>Childcare on Non-Domestic PremisesSt HelensW1.2 Safeguarding policy</t>
  </si>
  <si>
    <t>Childcare on Non-Domestic PremisesStaffordshireW5.1 Ratios</t>
  </si>
  <si>
    <t>Childcare on Non-Domestic PremisesThurrockW3.2 Training, support and skills</t>
  </si>
  <si>
    <t>Childcare on Non-Domestic PremisesTower HamletsW3.2 Training, support and skills</t>
  </si>
  <si>
    <t>Childcare on Non-Domestic PremisesTraffordW5.3 Staff deployment</t>
  </si>
  <si>
    <t>Childcare on Non-Domestic PremisesWandsworthW3.1 Qualifications</t>
  </si>
  <si>
    <t>Childcare on Non-Domestic PremisesSuttonW2.3 Staff taking medicine / other substances</t>
  </si>
  <si>
    <t>Childcare on Non-Domestic PremisesSuttonW3.2 Training, support and skills</t>
  </si>
  <si>
    <t>Childcare on Non-Domestic PremisesSuttonW5.3 Staff deployment</t>
  </si>
  <si>
    <t>Childcare on Non-Domestic PremisesSuttonW6.1 Medicine</t>
  </si>
  <si>
    <t>Childcare on Non-Domestic PremisesThurrockW1.2 Safeguarding policy</t>
  </si>
  <si>
    <t>Childcare on Non-Domestic PremisesWaltham ForestW8.4 Risk Assessment</t>
  </si>
  <si>
    <t>Childcare on Non-Domestic PremisesWiltshireW1.2 Safeguarding policy</t>
  </si>
  <si>
    <t>Childcare on Non-Domestic PremisesWirralW10.5 Information about the provider</t>
  </si>
  <si>
    <t>Childcare on Non-Domestic PremisesWorcestershireW10.3 Information for parents and carers</t>
  </si>
  <si>
    <t>ChildminderBath and North East SomersetW10.4 Complaints</t>
  </si>
  <si>
    <t>ChildminderBirminghamW1.2 Safeguarding policy</t>
  </si>
  <si>
    <t>ChildminderLambethW10.5 Information about the provider</t>
  </si>
  <si>
    <t>ChildminderLambethW3.2 Training, support and skills</t>
  </si>
  <si>
    <t>ChildminderLeicesterW10.4 Complaints</t>
  </si>
  <si>
    <t>ChildminderLewishamW5.1 Ratios</t>
  </si>
  <si>
    <t>ChildminderLincolnshireW10.2 Information about the child</t>
  </si>
  <si>
    <t>ChildminderMedwayW6.2 Food and drink</t>
  </si>
  <si>
    <t>ChildminderNorth SomersetLD1 Planning</t>
  </si>
  <si>
    <t>ChildminderNorth YorkshireW3.3 First aid</t>
  </si>
  <si>
    <t>ChildminderNorthumberlandW3.2 Training, support and skills</t>
  </si>
  <si>
    <t>ChildminderPeterboroughW9 Equal opportunities</t>
  </si>
  <si>
    <t>ChildminderPlymouthLD3 Assessment</t>
  </si>
  <si>
    <t>ChildminderPooleLD3 Assessment</t>
  </si>
  <si>
    <t>ChildminderRichmond upon ThamesW8.1 Safety</t>
  </si>
  <si>
    <t>ChildminderBirminghamW8.5 Outings</t>
  </si>
  <si>
    <t>ChildminderBoltonW5.1 Ratios</t>
  </si>
  <si>
    <t>ChildminderBrentW8.3 Premises</t>
  </si>
  <si>
    <t>ChildminderBrighton and HoveW2.1 General suitable people matters</t>
  </si>
  <si>
    <t>ChildminderCornwallW10.5 Information about the provider</t>
  </si>
  <si>
    <t>ChildminderCroydonW1.2 Safeguarding policy</t>
  </si>
  <si>
    <t>ChildminderCroydonW3.3 First aid</t>
  </si>
  <si>
    <t>ChildminderCumbriaLD1 Planning</t>
  </si>
  <si>
    <t>ChildminderCumbriaW8.1 Safety</t>
  </si>
  <si>
    <t>ChildminderDevonW3.3 First aid</t>
  </si>
  <si>
    <t>ChildminderDorsetW8.4 Risk Assessment</t>
  </si>
  <si>
    <t>ChildminderEalingW8.3 Premises</t>
  </si>
  <si>
    <t>ChildminderEalingW8.5 Outings</t>
  </si>
  <si>
    <t>ChildminderEast SussexW10.5 Information about the provider</t>
  </si>
  <si>
    <t>ChildminderGatesheadW10.5 Information about the provider</t>
  </si>
  <si>
    <t>ChildminderGatesheadW3.3 First aid</t>
  </si>
  <si>
    <t>ChildminderHaltonW8.4 Risk Assessment</t>
  </si>
  <si>
    <t>ChildminderHammersmith and FulhamLD2 Education Programmes</t>
  </si>
  <si>
    <t>ChildminderHammersmith and FulhamW3.3 First aid</t>
  </si>
  <si>
    <t>ChildminderHampshireW1.1 Safeguarding practice</t>
  </si>
  <si>
    <t>ChildminderIsle of WightW8.4 Risk Assessment</t>
  </si>
  <si>
    <t>ChildminderKentW10.1 General information and records matters</t>
  </si>
  <si>
    <t>ChildminderKnowsleyW5.1 Ratios</t>
  </si>
  <si>
    <t>ChildminderLewishamW2.1 General suitable people matters</t>
  </si>
  <si>
    <t>ChildminderManchesterW1.1 Safeguarding practice</t>
  </si>
  <si>
    <t>ChildminderNorfolkW1.2 Safeguarding policy</t>
  </si>
  <si>
    <t>ChildminderNorth LincolnshireW3.2 Training, support and skills</t>
  </si>
  <si>
    <t>ChildminderBath and North East SomersetW3.2 Training, support and skills</t>
  </si>
  <si>
    <t>ChildminderBath and North East SomersetW6.3 Accident or injury</t>
  </si>
  <si>
    <t>ChildminderBexleyW10.5 Information about the provider</t>
  </si>
  <si>
    <t>ChildminderBirminghamW7 Managing Behaviour</t>
  </si>
  <si>
    <t>ChildminderBracknell ForestLD3 Assessment</t>
  </si>
  <si>
    <t>ChildminderBuckinghamshireW6.1 Medicine</t>
  </si>
  <si>
    <t>ChildminderCamdenLD2 Education Programmes</t>
  </si>
  <si>
    <t>ChildminderCentral BedfordshireW1.2 Safeguarding policy</t>
  </si>
  <si>
    <t>ChildminderCentral BedfordshireW8.4 Risk Assessment</t>
  </si>
  <si>
    <t>ChildminderCheshire West and ChesterW1.1 Safeguarding practice</t>
  </si>
  <si>
    <t>Childcare on Non-Domestic PremisesWiganW1.1 Safeguarding practice</t>
  </si>
  <si>
    <t>Childcare on Non-Domestic PremisesWiganW5.2 Child supervision</t>
  </si>
  <si>
    <t>Childcare on Non-Domestic PremisesWirralW10.2 Information about the child</t>
  </si>
  <si>
    <t>ChildminderBath and North East SomersetW1.1 Safeguarding practice</t>
  </si>
  <si>
    <t>ChildminderBath and North East SomersetW1.2 Safeguarding policy</t>
  </si>
  <si>
    <t>ChildminderBlackburn with DarwenLD3 Assessment</t>
  </si>
  <si>
    <t>ChildminderBrighton and HoveW6.1 Medicine</t>
  </si>
  <si>
    <t>ChildminderBromleyW10.3 Information for parents and carers</t>
  </si>
  <si>
    <t>ChildminderBuckinghamshireW3.3 First aid</t>
  </si>
  <si>
    <t>ChildminderCambridgeshireW1.2 Safeguarding policy</t>
  </si>
  <si>
    <t>ChildminderCroydonW6.1 Medicine</t>
  </si>
  <si>
    <t>ChildminderCumbriaW10.6 Changes that must be notified to Ofsted</t>
  </si>
  <si>
    <t>ChildminderBoltonW10.1 General information and records matters</t>
  </si>
  <si>
    <t>ChildminderCambridgeshireW8.3 Premises</t>
  </si>
  <si>
    <t>ChildminderCheshire West and ChesterW3.3 First aid</t>
  </si>
  <si>
    <t>ChildminderCheshire West and ChesterW6.3 Accident or injury</t>
  </si>
  <si>
    <t>ChildminderCornwallW3.1 Qualifications</t>
  </si>
  <si>
    <t>ChildminderCroydonLD1 Planning</t>
  </si>
  <si>
    <t>ChildminderCroydonW10.4 Complaints</t>
  </si>
  <si>
    <t>ChildminderCroydonW7 Managing Behaviour</t>
  </si>
  <si>
    <t>ChildminderDorsetW5.3 Staff deployment</t>
  </si>
  <si>
    <t>ChildminderDudleyW10.2 Information about the child</t>
  </si>
  <si>
    <t>ChildminderDudleyW8.4 Risk Assessment</t>
  </si>
  <si>
    <t>ChildminderEast SussexW8.4 Risk Assessment</t>
  </si>
  <si>
    <t>ChildminderEnfieldLD3 Assessment</t>
  </si>
  <si>
    <t>ChildminderEssexW8.1 Safety</t>
  </si>
  <si>
    <t>ChildminderGloucestershireW10.1 General information and records matters</t>
  </si>
  <si>
    <t>ChildminderRutlandW6.1 Medicine</t>
  </si>
  <si>
    <t>ChildminderSolihullW3.3 First aid</t>
  </si>
  <si>
    <t>ChildminderSomersetW6.1 Medicine</t>
  </si>
  <si>
    <t>ChildminderSomersetW8.5 Outings</t>
  </si>
  <si>
    <t>ChildminderSouthamptonW10.1 General information and records matters</t>
  </si>
  <si>
    <t>ChildminderSouthend on SeaW5.3 Staff deployment</t>
  </si>
  <si>
    <t>ChildminderStaffordshireW6.1 Medicine</t>
  </si>
  <si>
    <t>ChildminderSurreyW1.2 Safeguarding policy</t>
  </si>
  <si>
    <t>ChildminderSwindonW3.2 Training, support and skills</t>
  </si>
  <si>
    <t>ChildminderSwindonW5.1 Ratios</t>
  </si>
  <si>
    <t>ChildminderTorbayW6.1 Medicine</t>
  </si>
  <si>
    <t>ChildminderWaltham ForestW7 Managing Behaviour</t>
  </si>
  <si>
    <t>ChildminderWandsworthW2.1 General suitable people matters</t>
  </si>
  <si>
    <t>ChildminderWest BerkshireW3.2 Training, support and skills</t>
  </si>
  <si>
    <t>ChildminderWest BerkshireW8.4 Risk Assessment</t>
  </si>
  <si>
    <t>ChildminderWiltshireW10.4 Complaints</t>
  </si>
  <si>
    <t>ChildminderWokinghamW5.1 Ratios</t>
  </si>
  <si>
    <t>ChildminderWolverhamptonLD1 Planning</t>
  </si>
  <si>
    <t>ChildminderHampshireW5.1 Ratios</t>
  </si>
  <si>
    <t>ChildminderHillingdonW3.1 Qualifications</t>
  </si>
  <si>
    <t>ChildminderHounslowLD3 Assessment</t>
  </si>
  <si>
    <t>ChildminderHounslowW10.5 Information about the provider</t>
  </si>
  <si>
    <t>ChildminderHounslowW8.4 Risk Assessment</t>
  </si>
  <si>
    <t>ChildminderLancashireW6.3 Accident or injury</t>
  </si>
  <si>
    <t>ChildminderLeicesterW3.2 Training, support and skills</t>
  </si>
  <si>
    <t>ChildminderLeicesterW8.3 Premises</t>
  </si>
  <si>
    <t>ChildminderLewishamW3.1 Qualifications</t>
  </si>
  <si>
    <t>ChildminderLewishamW8.3 Premises</t>
  </si>
  <si>
    <t>ChildminderLewishamW8.5 Outings</t>
  </si>
  <si>
    <t>ChildminderLiverpoolLD2 Education Programmes</t>
  </si>
  <si>
    <t>ChildminderLiverpoolW1.2 Safeguarding policy</t>
  </si>
  <si>
    <t>ChildminderMedwayW7 Managing Behaviour</t>
  </si>
  <si>
    <t>ChildminderMilton KeynesW1.1 Safeguarding practice</t>
  </si>
  <si>
    <t>ChildminderNorfolkW8.1 Safety</t>
  </si>
  <si>
    <t>ChildminderNorthamptonshireW8.4 Risk Assessment</t>
  </si>
  <si>
    <t>ChildminderNorthumberlandW10.2 Information about the child</t>
  </si>
  <si>
    <t>ChildminderReadingLD1 Planning</t>
  </si>
  <si>
    <t>ChildminderRedbridgeW3.2 Training, support and skills</t>
  </si>
  <si>
    <t>ChildminderSeftonW10.3 Information for parents and carers</t>
  </si>
  <si>
    <t>ChildminderSeftonW8.5 Outings</t>
  </si>
  <si>
    <t>ChildminderSloughW10.1 General information and records matters</t>
  </si>
  <si>
    <t>ChildminderSolihullW10.6 Changes that must be notified to Ofsted</t>
  </si>
  <si>
    <t>ChildminderSomersetW3.1 Qualifications</t>
  </si>
  <si>
    <t>ChildminderSomersetW8.4 Risk Assessment</t>
  </si>
  <si>
    <t>ChildminderSouthamptonW6.1 Medicine</t>
  </si>
  <si>
    <t>ChildminderStaffordshireW10.2 Information about the child</t>
  </si>
  <si>
    <t>ChildminderStockportW1.2 Safeguarding policy</t>
  </si>
  <si>
    <t>ChildminderSuffolkW3.3 First aid</t>
  </si>
  <si>
    <t>ChildminderSuffolkW8.3 Premises</t>
  </si>
  <si>
    <t>ChildminderCornwallLD1 Planning</t>
  </si>
  <si>
    <t>ChildminderCumbriaW6.2 Food and drink</t>
  </si>
  <si>
    <t>ChildminderDarlingtonLD1 Planning</t>
  </si>
  <si>
    <t>ChildminderDerbyshireW8.1 Safety</t>
  </si>
  <si>
    <t>ChildminderDudleyLD3 Assessment</t>
  </si>
  <si>
    <t>ChildminderEalingW10.3 Information for parents and carers</t>
  </si>
  <si>
    <t>ChildminderEnfieldW8.4 Risk Assessment</t>
  </si>
  <si>
    <t>ChildminderEssexW3.3 First aid</t>
  </si>
  <si>
    <t>ChildminderGloucestershireW1.2 Safeguarding policy</t>
  </si>
  <si>
    <t>ChildminderHampshireW10.4 Complaints</t>
  </si>
  <si>
    <t>ChildminderHillingdonW1.1 Safeguarding practice</t>
  </si>
  <si>
    <t>ChildminderKensington and ChelseaW3.3 First aid</t>
  </si>
  <si>
    <t>ChildminderKentW3.1 Qualifications</t>
  </si>
  <si>
    <t>ChildminderKingston upon HullLD3 Assessment</t>
  </si>
  <si>
    <t>ChildminderKingston upon HullW1.2 Safeguarding policy</t>
  </si>
  <si>
    <t>ChildminderKnowsleyW1.1 Safeguarding practice</t>
  </si>
  <si>
    <t>ChildminderKnowsleyW2.1 General suitable people matters</t>
  </si>
  <si>
    <t>ChildminderCumbriaW8.3 Premises</t>
  </si>
  <si>
    <t>ChildminderCumbriaW8.4 Risk Assessment</t>
  </si>
  <si>
    <t>ChildminderDudleyW6.3 Accident or injury</t>
  </si>
  <si>
    <t>ChildminderEast SussexW8.3 Premises</t>
  </si>
  <si>
    <t>ChildminderEssexW5.3 Staff deployment</t>
  </si>
  <si>
    <t>ChildminderHampshireW10.3 Information for parents and carers</t>
  </si>
  <si>
    <t>ChildminderHaringeyW10.3 Information for parents and carers</t>
  </si>
  <si>
    <t>ChildminderHertfordshireW10.2 Information about the child</t>
  </si>
  <si>
    <t>ChildminderHertfordshireW10.6 Changes that must be notified to Ofsted</t>
  </si>
  <si>
    <t>ChildminderHillingdonLD1 Planning</t>
  </si>
  <si>
    <t>ChildminderHillingdonW10.5 Information about the provider</t>
  </si>
  <si>
    <t>ChildminderHounslowW6.1 Medicine</t>
  </si>
  <si>
    <t>ChildminderLeicestershireW10.4 Complaints</t>
  </si>
  <si>
    <t>ChildminderLeicesterW2.1 General suitable people matters</t>
  </si>
  <si>
    <t>ChildminderLincolnshireW1.1 Safeguarding practice</t>
  </si>
  <si>
    <t>ChildminderLincolnshireW8.5 Outings</t>
  </si>
  <si>
    <t>ChildminderHaveringW8.3 Premises</t>
  </si>
  <si>
    <t>ChildminderHillingdonW3.3 First aid</t>
  </si>
  <si>
    <t>ChildminderKentW2.1 General suitable people matters</t>
  </si>
  <si>
    <t>ChildminderKnowsleyW8.4 Risk Assessment</t>
  </si>
  <si>
    <t>ChildminderLancashireW8.4 Risk Assessment</t>
  </si>
  <si>
    <t>ChildminderLeicestershireW3.3 First aid</t>
  </si>
  <si>
    <t>ChildminderLeicesterW1.1 Safeguarding practice</t>
  </si>
  <si>
    <t>ChildminderLewishamW1.1 Safeguarding practice</t>
  </si>
  <si>
    <t>ChildminderMertonW10.5 Information about the provider</t>
  </si>
  <si>
    <t>ChildminderNewhamW3.3 First aid</t>
  </si>
  <si>
    <t>ChildminderNorfolkW8.5 Outings</t>
  </si>
  <si>
    <t>ChildminderNorth TynesideW6.1 Medicine</t>
  </si>
  <si>
    <t>ChildminderNorth YorkshireW6.2 Food and drink</t>
  </si>
  <si>
    <t>ChildminderNorthamptonshireW3.3 First aid</t>
  </si>
  <si>
    <t>ChildminderNottinghamshireW1.2 Safeguarding policy</t>
  </si>
  <si>
    <t>ChildminderRedbridgeW6.2 Food and drink</t>
  </si>
  <si>
    <t>ChildminderRochdaleW6.1 Medicine</t>
  </si>
  <si>
    <t>ChildminderRotherhamW1.1 Safeguarding practice</t>
  </si>
  <si>
    <t>ChildminderRutlandW6.3 Accident or injury</t>
  </si>
  <si>
    <t>ChildminderSalfordW8.3 Premises</t>
  </si>
  <si>
    <t>ChildminderSouth TynesideW3.3 First aid</t>
  </si>
  <si>
    <t>ChildminderSouthend on SeaW8.3 Premises</t>
  </si>
  <si>
    <t>ChildminderStockportW3.2 Training, support and skills</t>
  </si>
  <si>
    <t>ChildminderSurreyW7 Managing Behaviour</t>
  </si>
  <si>
    <t>ChildminderTamesideW8.5 Outings</t>
  </si>
  <si>
    <t>ChildminderSwindonW8.3 Premises</t>
  </si>
  <si>
    <t>ChildminderWakefieldW1.1 Safeguarding practice</t>
  </si>
  <si>
    <t>ChildminderWest BerkshireW1.1 Safeguarding practice</t>
  </si>
  <si>
    <t>ChildminderWest BerkshireW10.4 Complaints</t>
  </si>
  <si>
    <t>ChildminderWest SussexW10.5 Information about the provider</t>
  </si>
  <si>
    <t>ChildminderWest SussexW8.1 Safety</t>
  </si>
  <si>
    <t>ChildminderYorkW10.3 Information for parents and carers</t>
  </si>
  <si>
    <t>ChildminderYorkW3.2 Training, support and skills</t>
  </si>
  <si>
    <t>ChildminderLeedsW1.1 Safeguarding practice</t>
  </si>
  <si>
    <t>ChildminderLewishamW10.5 Information about the provider</t>
  </si>
  <si>
    <t>ChildminderLiverpoolW8.4 Risk Assessment</t>
  </si>
  <si>
    <t>ChildminderLutonW10.5 Information about the provider</t>
  </si>
  <si>
    <t>ChildminderNorfolkW10.1 General information and records matters</t>
  </si>
  <si>
    <t>ChildminderNorth YorkshireW6.3 Accident or injury</t>
  </si>
  <si>
    <t>ChildminderRichmond upon ThamesW2.1 General suitable people matters</t>
  </si>
  <si>
    <t>ChildminderMilton KeynesW10.3 Information for parents and carers</t>
  </si>
  <si>
    <t>ChildminderMilton KeynesW8.1 Safety</t>
  </si>
  <si>
    <t>ChildminderNewcastle upon TyneW10.3 Information for parents and carers</t>
  </si>
  <si>
    <t>ChildminderNewhamW3.1 Qualifications</t>
  </si>
  <si>
    <t>ChildminderNorth SomersetW10.6 Changes that must be notified to Ofsted</t>
  </si>
  <si>
    <t>ChildminderNorth YorkshireW1.2 Safeguarding policy</t>
  </si>
  <si>
    <t>ChildminderNorth YorkshireW3.1 Qualifications</t>
  </si>
  <si>
    <t>ChildminderNorthamptonshireW3.1 Qualifications</t>
  </si>
  <si>
    <t>ChildminderNorthumberlandW8.3 Premises</t>
  </si>
  <si>
    <t>ChildminderNottinghamshireW5.1 Ratios</t>
  </si>
  <si>
    <t>ChildminderOxfordshireW3.3 First aid</t>
  </si>
  <si>
    <t>ChildminderRedbridgeW1.1 Safeguarding practice</t>
  </si>
  <si>
    <t>ChildminderRotherhamLD1 Planning</t>
  </si>
  <si>
    <t>ChildminderRutlandW10.1 General information and records matters</t>
  </si>
  <si>
    <t>ChildminderSalfordW1.2 Safeguarding policy</t>
  </si>
  <si>
    <t>ChildminderSouthend on SeaW7 Managing Behaviour</t>
  </si>
  <si>
    <t>ChildminderSouthwarkW10.4 Complaints</t>
  </si>
  <si>
    <t>ChildminderNorth SomersetW10.5 Information about the provider</t>
  </si>
  <si>
    <t>ChildminderNottinghamW6.1 Medicine</t>
  </si>
  <si>
    <t>ChildminderNottinghamW8.1 Safety</t>
  </si>
  <si>
    <t>ChildminderOxfordshireW3.1 Qualifications</t>
  </si>
  <si>
    <t>ChildminderPooleW8.5 Outings</t>
  </si>
  <si>
    <t>ChildminderRedbridgeW10.5 Information about the provider</t>
  </si>
  <si>
    <t>ChildminderRedcar and ClevelandW8.5 Outings</t>
  </si>
  <si>
    <t>ChildminderRichmond upon ThamesW3.2 Training, support and skills</t>
  </si>
  <si>
    <t>ChildminderSolihullW1.1 Safeguarding practice</t>
  </si>
  <si>
    <t>ChildminderSomersetW1.2 Safeguarding policy</t>
  </si>
  <si>
    <t>ChildminderSouth GloucestershireLD3 Assessment</t>
  </si>
  <si>
    <t>ChildminderSouth TynesideW6.3 Accident or injury</t>
  </si>
  <si>
    <t>ChildminderSouthwarkW8.4 Risk Assessment</t>
  </si>
  <si>
    <t>ChildminderTorbayLD2 Education Programmes</t>
  </si>
  <si>
    <t>ChildminderWarwickshireLD1 Planning</t>
  </si>
  <si>
    <t>ChildminderWarwickshireW1.1 Safeguarding practice</t>
  </si>
  <si>
    <t>ChildminderWest BerkshireW1.2 Safeguarding policy</t>
  </si>
  <si>
    <t>ChildminderWest BerkshireW8.1 Safety</t>
  </si>
  <si>
    <t>ChildminderWirralW8.4 Risk Assessment</t>
  </si>
  <si>
    <t>ChildminderWorcestershireW5.1 Ratios</t>
  </si>
  <si>
    <t>ChildminderWorcestershireW6.1 Medicine</t>
  </si>
  <si>
    <t>ChildminderWorcestershireW8.1 Safety</t>
  </si>
  <si>
    <t>ChildminderSalfordW2.1 General suitable people matters</t>
  </si>
  <si>
    <t>ChildminderSalfordW8.5 Outings</t>
  </si>
  <si>
    <t>ChildminderSolihullW2.1 General suitable people matters</t>
  </si>
  <si>
    <t>ChildminderStaffordshireW10.5 Information about the provider</t>
  </si>
  <si>
    <t>ChildminderStaffordshireW4 Key persons</t>
  </si>
  <si>
    <t>ChildminderSuffolkW6.1 Medicine</t>
  </si>
  <si>
    <t>ChildminderSunderlandW8.3 Premises</t>
  </si>
  <si>
    <t>ChildminderSwindonW5.3 Staff deployment</t>
  </si>
  <si>
    <t>ChildminderTelford and WrekinW3.3 First aid</t>
  </si>
  <si>
    <t>ChildminderTraffordW1.2 Safeguarding policy</t>
  </si>
  <si>
    <t>ChildminderWaltham ForestLD1 Planning</t>
  </si>
  <si>
    <t>ChildminderWest BerkshireW10.5 Information about the provider</t>
  </si>
  <si>
    <t>ChildminderWest SussexW10.6 Changes that must be notified to Ofsted</t>
  </si>
  <si>
    <t>ChildminderWest SussexW3.3 First aid</t>
  </si>
  <si>
    <t>ChildminderWiltshireW10.3 Information for parents and carers</t>
  </si>
  <si>
    <t>ChildminderWiltshireW3.2 Training, support and skills</t>
  </si>
  <si>
    <t>ChildminderWiltshireW6.1 Medicine</t>
  </si>
  <si>
    <t>ChildminderWiltshireW8.3 Premises</t>
  </si>
  <si>
    <t>ChildminderWokinghamW8.5 Outings</t>
  </si>
  <si>
    <t>ChildminderStockton-on-TeesLD1 Planning</t>
  </si>
  <si>
    <t>ChildminderSunderlandW2.1 General suitable people matters</t>
  </si>
  <si>
    <t>ChildminderSurreyW6.1 Medicine</t>
  </si>
  <si>
    <t>ChildminderSurreyW8.4 Risk Assessment</t>
  </si>
  <si>
    <t>ChildminderSuttonW10.5 Information about the provider</t>
  </si>
  <si>
    <t>ChildminderTraffordLD3 Assessment</t>
  </si>
  <si>
    <t>ChildminderWest BerkshireW10.3 Information for parents and carers</t>
  </si>
  <si>
    <t>ChildminderWest SussexW6.3 Accident or injury</t>
  </si>
  <si>
    <t>ChildminderWest SussexW9 Equal opportunities</t>
  </si>
  <si>
    <t>ChildminderWiganW1.2 Safeguarding policy</t>
  </si>
  <si>
    <t>ChildminderWiltshireW3.3 First aid</t>
  </si>
  <si>
    <t>ChildminderWiltshireW5.1 Ratios</t>
  </si>
  <si>
    <t>ChildminderWolverhamptonW10.3 Information for parents and carers</t>
  </si>
  <si>
    <t>ChildminderStaffordshireW8.4 Risk Assessment</t>
  </si>
  <si>
    <t>ChildminderSurreyW3.3 First aid</t>
  </si>
  <si>
    <t>ChildminderTamesideW1.2 Safeguarding policy</t>
  </si>
  <si>
    <t>ChildminderWalsallW2.1 General suitable people matters</t>
  </si>
  <si>
    <t>ChildminderWest BerkshireW10.1 General information and records matters</t>
  </si>
  <si>
    <t>ChildminderWest BerkshireW10.2 Information about the child</t>
  </si>
  <si>
    <t>ChildminderWest BerkshireW6.3 Accident or injury</t>
  </si>
  <si>
    <t>ChildminderWest BerkshireW8.3 Premises</t>
  </si>
  <si>
    <t>ChildminderWest SussexW7 Managing Behaviour</t>
  </si>
  <si>
    <t>ChildminderWest SussexW8.3 Premises</t>
  </si>
  <si>
    <t>ChildminderWest SussexW8.4 Risk Assessment</t>
  </si>
  <si>
    <t>ChildminderWirralW10.3 Information for parents and carers</t>
  </si>
  <si>
    <t>ChildminderWirralW8.5 Outings</t>
  </si>
  <si>
    <t>ChildminderWokinghamLD3 Assessment</t>
  </si>
  <si>
    <t>ChildminderWorcestershireW1.2 Safeguarding policy</t>
  </si>
  <si>
    <t>All provisionCity of LondonAny recommendation</t>
  </si>
  <si>
    <t>Childcare on Domestic PremisesCambridgeshireAny recommendation</t>
  </si>
  <si>
    <t>Childcare on Domestic PremisesDerbyshireAny recommendation</t>
  </si>
  <si>
    <t>Childcare on Domestic PremisesDudleyAny recommendation</t>
  </si>
  <si>
    <t>Childcare on Domestic PremisesEnfieldAny recommendation</t>
  </si>
  <si>
    <t>Childcare on Domestic PremisesHampshireAny recommendation</t>
  </si>
  <si>
    <t>Childcare on Domestic PremisesHaringeyAny recommendation</t>
  </si>
  <si>
    <t>Childcare on Domestic PremisesIslingtonAny recommendation</t>
  </si>
  <si>
    <t>Childcare on Domestic PremisesKensington and ChelseaAny recommendation</t>
  </si>
  <si>
    <t>Childcare on Domestic PremisesLewishamAny recommendation</t>
  </si>
  <si>
    <t>Childcare on Domestic PremisesLincolnshireAny recommendation</t>
  </si>
  <si>
    <t>Childcare on Domestic PremisesNewhamAny recommendation</t>
  </si>
  <si>
    <t>Childcare on Domestic PremisesShropshireAny recommendation</t>
  </si>
  <si>
    <t>Childcare on Domestic PremisesSouthwarkAny recommendation</t>
  </si>
  <si>
    <t>Childcare on Non-Domestic PremisesCity of LondonAny recommendation</t>
  </si>
  <si>
    <t>Childcare on Non-Domestic PremisesHartlepoolAny recommendation</t>
  </si>
  <si>
    <t>Childcare on Non-Domestic PremisesLocal authority not recordedAny recommendation</t>
  </si>
  <si>
    <t>Childcare on Non-Domestic PremisesRedcar and ClevelandAny recommendation</t>
  </si>
  <si>
    <t>1 January 2013 and 31 March 2013</t>
  </si>
  <si>
    <t xml:space="preserve">Requirements of the compulsory part of the childcare register </t>
  </si>
  <si>
    <t xml:space="preserve">Requirements of the voluntary part of the childcare register </t>
  </si>
  <si>
    <t>2. Includes inspections published by 30 April 2013.</t>
  </si>
  <si>
    <t>2. Figures represent all inspections in this period, including re-inspections and inspections of providers who have since closed. Includes inspections published by 30 April 2013.</t>
  </si>
  <si>
    <t>3. Includes inspections published by 30 April 2013.</t>
  </si>
  <si>
    <t>3. This judgement includes the outcome 'How well does the setting meet the needs of children in the Early Years Foundation Stage?' from the previous EYFS framework that began in September 2008. Includes inspections published by 30 April 2013.</t>
  </si>
  <si>
    <t>3. This judgement includes the outcome 'How well does the setting meet the needs of children in the Early Years Foundation Stage?' from the previous EYFS framework that began in September 2008. Includes outcomes for the most recent inspections that were published by 31 March 2012.</t>
  </si>
  <si>
    <t>1. Includes inspections published by 30 April 2013.</t>
  </si>
  <si>
    <r>
      <t>2. This judgement includes the outcome</t>
    </r>
    <r>
      <rPr>
        <i/>
        <sz val="8"/>
        <rFont val="Tahoma"/>
        <family val="2"/>
      </rPr>
      <t xml:space="preserve"> 'How well does the setting meet the needs of children in the Early Years Foundation Stage?' </t>
    </r>
    <r>
      <rPr>
        <sz val="8"/>
        <rFont val="Tahoma"/>
        <family val="2"/>
      </rPr>
      <t>from the previous EYFS framework that began in September 2008.</t>
    </r>
    <r>
      <rPr>
        <i/>
        <sz val="8"/>
        <rFont val="Tahoma"/>
        <family val="2"/>
      </rPr>
      <t xml:space="preserve"> </t>
    </r>
    <r>
      <rPr>
        <sz val="8"/>
        <rFont val="Tahoma"/>
        <family val="2"/>
      </rPr>
      <t>Includes outcomes for the most recent inspections that were published by 31 March 2013.</t>
    </r>
  </si>
  <si>
    <t>3. Includes outcomes for the most recent inspections that were published by 31 March 2013.</t>
  </si>
  <si>
    <t xml:space="preserve">2. Data are based on inspections carried out since the introduction of the Early Years Foundation Stage in September 2008 and includes inspections carried out under the new arrangements introduced in September 2012.  Includes outcomes for the most recent inspections that were published by 31 March 2013.
</t>
  </si>
  <si>
    <t>3.This judgement includes the outcomes from 'How well does the setting meet the needs of children in the Early Years Foundation Stage?' from the previous EYFS framework that began in September 2008. Includes outcomes for the most recent inspections that were published by 31 March 2013.</t>
  </si>
  <si>
    <t xml:space="preserve">2. Data are based on inspections carried out since the introduction of the Early Years Foundation Stage in September 2008  and includes inspections carried out under the new arrangements introduced in September 2012.  Includes outcomes for the most recent inspections that were published by 31 March 2013.
</t>
  </si>
  <si>
    <t>Actions and Recommendations</t>
  </si>
</sst>
</file>

<file path=xl/styles.xml><?xml version="1.0" encoding="utf-8"?>
<styleSheet xmlns="http://schemas.openxmlformats.org/spreadsheetml/2006/main">
  <numFmts count="3">
    <numFmt numFmtId="164" formatCode="General_)"/>
    <numFmt numFmtId="165" formatCode="\(0\)"/>
    <numFmt numFmtId="166" formatCode="[$-10809]#,##0;\-#,##0"/>
  </numFmts>
  <fonts count="67">
    <font>
      <sz val="10"/>
      <name val="Tahoma"/>
    </font>
    <font>
      <sz val="10"/>
      <color indexed="8"/>
      <name val="Tahoma"/>
      <family val="2"/>
    </font>
    <font>
      <sz val="10"/>
      <name val="Tahoma"/>
      <family val="2"/>
    </font>
    <font>
      <sz val="8"/>
      <name val="Tahoma"/>
      <family val="2"/>
    </font>
    <font>
      <sz val="8"/>
      <name val="Tahoma"/>
      <family val="2"/>
    </font>
    <font>
      <b/>
      <sz val="10"/>
      <name val="Tahoma"/>
      <family val="2"/>
    </font>
    <font>
      <sz val="10"/>
      <name val="Tahoma"/>
      <family val="2"/>
    </font>
    <font>
      <b/>
      <sz val="8"/>
      <name val="Tahoma"/>
      <family val="2"/>
    </font>
    <font>
      <sz val="10"/>
      <color indexed="10"/>
      <name val="Tahoma"/>
      <family val="2"/>
    </font>
    <font>
      <b/>
      <sz val="8"/>
      <name val="Tahoma"/>
      <family val="2"/>
    </font>
    <font>
      <sz val="8"/>
      <color indexed="9"/>
      <name val="Tahoma"/>
      <family val="2"/>
    </font>
    <font>
      <sz val="10"/>
      <color indexed="9"/>
      <name val="Tahoma"/>
      <family val="2"/>
    </font>
    <font>
      <sz val="10"/>
      <name val="Tahoma"/>
      <family val="2"/>
    </font>
    <font>
      <b/>
      <sz val="8"/>
      <color indexed="9"/>
      <name val="Tahoma"/>
      <family val="2"/>
    </font>
    <font>
      <sz val="10"/>
      <name val="Courier"/>
      <family val="3"/>
    </font>
    <font>
      <b/>
      <sz val="12"/>
      <name val="Tahoma"/>
      <family val="2"/>
    </font>
    <font>
      <b/>
      <sz val="8"/>
      <name val="Arial"/>
      <family val="2"/>
    </font>
    <font>
      <sz val="8"/>
      <name val="Arial"/>
      <family val="2"/>
    </font>
    <font>
      <b/>
      <sz val="8"/>
      <color indexed="9"/>
      <name val="Arial"/>
      <family val="2"/>
    </font>
    <font>
      <sz val="8"/>
      <color indexed="9"/>
      <name val="Arial"/>
      <family val="2"/>
    </font>
    <font>
      <i/>
      <sz val="10"/>
      <name val="Tahoma"/>
      <family val="2"/>
    </font>
    <font>
      <u/>
      <sz val="10"/>
      <color indexed="12"/>
      <name val="Tahoma"/>
      <family val="2"/>
    </font>
    <font>
      <b/>
      <sz val="20"/>
      <color indexed="9"/>
      <name val="Tahoma"/>
      <family val="2"/>
    </font>
    <font>
      <sz val="12"/>
      <name val="Tahoma"/>
      <family val="2"/>
    </font>
    <font>
      <u/>
      <sz val="12"/>
      <color indexed="12"/>
      <name val="Tahoma"/>
      <family val="2"/>
    </font>
    <font>
      <sz val="8"/>
      <name val="Tahoma"/>
      <family val="2"/>
    </font>
    <font>
      <sz val="8"/>
      <color indexed="9"/>
      <name val="Tahoma"/>
      <family val="2"/>
    </font>
    <font>
      <sz val="10"/>
      <color indexed="9"/>
      <name val="Tahoma"/>
      <family val="2"/>
    </font>
    <font>
      <i/>
      <sz val="8"/>
      <name val="Tahoma"/>
      <family val="2"/>
    </font>
    <font>
      <b/>
      <sz val="9"/>
      <color indexed="8"/>
      <name val="Tahoma"/>
      <family val="2"/>
    </font>
    <font>
      <sz val="9"/>
      <color indexed="8"/>
      <name val="Tahoma"/>
      <family val="2"/>
    </font>
    <font>
      <sz val="8"/>
      <name val="Arial"/>
      <family val="2"/>
    </font>
    <font>
      <sz val="8"/>
      <color indexed="8"/>
      <name val="Tahoma"/>
      <family val="2"/>
    </font>
    <font>
      <vertAlign val="superscript"/>
      <sz val="8"/>
      <name val="Tahoma"/>
      <family val="2"/>
    </font>
    <font>
      <sz val="8"/>
      <color indexed="8"/>
      <name val="Arial"/>
      <family val="2"/>
    </font>
    <font>
      <sz val="8.5"/>
      <color indexed="9"/>
      <name val="Tahoma"/>
      <family val="2"/>
    </font>
    <font>
      <b/>
      <sz val="10"/>
      <name val="Tahoma"/>
      <family val="2"/>
    </font>
    <font>
      <b/>
      <sz val="10"/>
      <color indexed="8"/>
      <name val="Tahoma"/>
      <family val="2"/>
    </font>
    <font>
      <sz val="10"/>
      <color indexed="8"/>
      <name val="Tahoma"/>
      <family val="2"/>
    </font>
    <font>
      <sz val="10"/>
      <name val="Tahoma"/>
      <family val="2"/>
    </font>
    <font>
      <b/>
      <sz val="10"/>
      <color indexed="9"/>
      <name val="Tahoma"/>
      <family val="2"/>
    </font>
    <font>
      <b/>
      <sz val="9"/>
      <color indexed="9"/>
      <name val="Tahoma"/>
      <family val="2"/>
    </font>
    <font>
      <i/>
      <sz val="8"/>
      <name val="Tahoma"/>
      <family val="2"/>
    </font>
    <font>
      <sz val="10"/>
      <name val="Arial"/>
      <family val="2"/>
    </font>
    <font>
      <sz val="7"/>
      <name val="Tahoma"/>
      <family val="2"/>
    </font>
    <font>
      <sz val="8"/>
      <color indexed="8"/>
      <name val="Tahoma"/>
      <family val="2"/>
    </font>
    <font>
      <b/>
      <sz val="10"/>
      <color indexed="8"/>
      <name val="Tahoma"/>
      <family val="2"/>
    </font>
    <font>
      <sz val="10"/>
      <color indexed="8"/>
      <name val="Tahoma"/>
      <family val="2"/>
    </font>
    <font>
      <sz val="9"/>
      <color indexed="9"/>
      <name val="Arial"/>
      <family val="2"/>
    </font>
    <font>
      <sz val="8.5"/>
      <name val="Tahoma"/>
      <family val="2"/>
    </font>
    <font>
      <sz val="10"/>
      <color theme="1"/>
      <name val="Tahoma"/>
      <family val="2"/>
    </font>
    <font>
      <sz val="10"/>
      <color theme="0"/>
      <name val="Tahoma"/>
      <family val="2"/>
    </font>
    <font>
      <sz val="10"/>
      <color rgb="FFFF0000"/>
      <name val="Tahoma"/>
      <family val="2"/>
    </font>
    <font>
      <sz val="8"/>
      <color rgb="FFFF0000"/>
      <name val="Tahoma"/>
      <family val="2"/>
    </font>
    <font>
      <b/>
      <sz val="8"/>
      <color rgb="FFFF0000"/>
      <name val="Tahoma"/>
      <family val="2"/>
    </font>
    <font>
      <b/>
      <sz val="10"/>
      <color rgb="FFFF0000"/>
      <name val="Tahoma"/>
      <family val="2"/>
    </font>
    <font>
      <i/>
      <sz val="8"/>
      <color rgb="FFFF0000"/>
      <name val="Tahoma"/>
      <family val="2"/>
    </font>
    <font>
      <sz val="8"/>
      <color rgb="FFFF0000"/>
      <name val="Arial"/>
      <family val="2"/>
    </font>
    <font>
      <sz val="8"/>
      <color theme="1"/>
      <name val="Tahoma"/>
      <family val="2"/>
    </font>
    <font>
      <b/>
      <sz val="10"/>
      <color indexed="8"/>
      <name val="Tahoma"/>
      <family val="2"/>
    </font>
    <font>
      <sz val="9"/>
      <name val="Tahoma"/>
      <family val="2"/>
    </font>
    <font>
      <b/>
      <sz val="9"/>
      <name val="Tahoma"/>
      <family val="2"/>
    </font>
    <font>
      <i/>
      <sz val="9"/>
      <name val="Tahoma"/>
      <family val="2"/>
    </font>
    <font>
      <i/>
      <u/>
      <sz val="12"/>
      <color indexed="12"/>
      <name val="Tahoma"/>
      <family val="2"/>
    </font>
    <font>
      <i/>
      <sz val="12"/>
      <name val="Tahoma"/>
      <family val="2"/>
    </font>
    <font>
      <sz val="8"/>
      <color rgb="FF000000"/>
      <name val="Tahoma"/>
      <family val="2"/>
    </font>
    <font>
      <sz val="8.5"/>
      <color rgb="FFFF0000"/>
      <name val="Tahoma"/>
      <family val="2"/>
    </font>
  </fonts>
  <fills count="5">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1"/>
        <bgColor indexed="64"/>
      </patternFill>
    </fill>
  </fills>
  <borders count="18">
    <border>
      <left/>
      <right/>
      <top/>
      <bottom/>
      <diagonal/>
    </border>
    <border>
      <left/>
      <right/>
      <top/>
      <bottom style="thin">
        <color indexed="64"/>
      </bottom>
      <diagonal/>
    </border>
    <border>
      <left style="thin">
        <color indexed="55"/>
      </left>
      <right/>
      <top/>
      <bottom/>
      <diagonal/>
    </border>
    <border>
      <left/>
      <right style="thin">
        <color indexed="55"/>
      </right>
      <top/>
      <bottom/>
      <diagonal/>
    </border>
    <border>
      <left style="thin">
        <color indexed="64"/>
      </left>
      <right style="thin">
        <color indexed="64"/>
      </right>
      <top style="thin">
        <color indexed="64"/>
      </top>
      <bottom style="thin">
        <color indexed="64"/>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thin">
        <color indexed="8"/>
      </left>
      <right/>
      <top style="thin">
        <color indexed="8"/>
      </top>
      <bottom/>
      <diagonal/>
    </border>
    <border>
      <left style="thin">
        <color indexed="8"/>
      </left>
      <right/>
      <top/>
      <bottom/>
      <diagonal/>
    </border>
    <border>
      <left/>
      <right/>
      <top style="thin">
        <color indexed="64"/>
      </top>
      <bottom/>
      <diagonal/>
    </border>
    <border>
      <left/>
      <right/>
      <top style="thin">
        <color indexed="9"/>
      </top>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auto="1"/>
      </bottom>
      <diagonal/>
    </border>
  </borders>
  <cellStyleXfs count="6">
    <xf numFmtId="0" fontId="0" fillId="0" borderId="0"/>
    <xf numFmtId="0" fontId="21" fillId="0" borderId="0" applyNumberFormat="0" applyFill="0" applyBorder="0" applyAlignment="0" applyProtection="0">
      <alignment vertical="top"/>
      <protection locked="0"/>
    </xf>
    <xf numFmtId="0" fontId="6" fillId="0" borderId="0"/>
    <xf numFmtId="0" fontId="43" fillId="0" borderId="0"/>
    <xf numFmtId="164" fontId="14" fillId="0" borderId="0"/>
    <xf numFmtId="0" fontId="14" fillId="0" borderId="0"/>
  </cellStyleXfs>
  <cellXfs count="789">
    <xf numFmtId="0" fontId="0" fillId="0" borderId="0" xfId="0"/>
    <xf numFmtId="0" fontId="8" fillId="0" borderId="0" xfId="0" applyFont="1" applyAlignment="1">
      <alignment horizontal="left"/>
    </xf>
    <xf numFmtId="0" fontId="3" fillId="0" borderId="0" xfId="0" applyFont="1"/>
    <xf numFmtId="0" fontId="0" fillId="2" borderId="0" xfId="0" applyFill="1" applyProtection="1">
      <protection hidden="1"/>
    </xf>
    <xf numFmtId="0" fontId="11" fillId="2" borderId="0" xfId="0" applyFont="1" applyFill="1" applyProtection="1">
      <protection hidden="1"/>
    </xf>
    <xf numFmtId="0" fontId="0" fillId="2" borderId="0" xfId="0" applyFill="1" applyBorder="1" applyProtection="1">
      <protection hidden="1"/>
    </xf>
    <xf numFmtId="0" fontId="2" fillId="2" borderId="0" xfId="0" applyFont="1" applyFill="1" applyProtection="1">
      <protection hidden="1"/>
    </xf>
    <xf numFmtId="0" fontId="4" fillId="2" borderId="0" xfId="0" applyFont="1" applyFill="1" applyProtection="1">
      <protection hidden="1"/>
    </xf>
    <xf numFmtId="0" fontId="10" fillId="2" borderId="0" xfId="0" applyFont="1" applyFill="1" applyBorder="1" applyAlignment="1" applyProtection="1">
      <alignment horizontal="center"/>
      <protection hidden="1"/>
    </xf>
    <xf numFmtId="0" fontId="13" fillId="2" borderId="0" xfId="0" applyFont="1" applyFill="1" applyBorder="1" applyAlignment="1" applyProtection="1">
      <alignment horizontal="center"/>
      <protection hidden="1"/>
    </xf>
    <xf numFmtId="1" fontId="10" fillId="2" borderId="0" xfId="0" applyNumberFormat="1" applyFont="1" applyFill="1" applyBorder="1" applyAlignment="1" applyProtection="1">
      <alignment horizontal="center" vertical="center"/>
      <protection hidden="1"/>
    </xf>
    <xf numFmtId="0" fontId="4" fillId="2" borderId="0" xfId="0" applyFont="1" applyFill="1" applyBorder="1" applyAlignment="1" applyProtection="1">
      <alignment horizontal="left"/>
      <protection hidden="1"/>
    </xf>
    <xf numFmtId="1" fontId="7" fillId="2" borderId="0" xfId="0" applyNumberFormat="1" applyFont="1" applyFill="1" applyBorder="1" applyAlignment="1" applyProtection="1">
      <alignment horizontal="center" vertical="center"/>
      <protection hidden="1"/>
    </xf>
    <xf numFmtId="0" fontId="4" fillId="2" borderId="1" xfId="0" applyFont="1" applyFill="1" applyBorder="1" applyAlignment="1" applyProtection="1">
      <alignment horizontal="left"/>
      <protection hidden="1"/>
    </xf>
    <xf numFmtId="1" fontId="7" fillId="2" borderId="1" xfId="0" applyNumberFormat="1" applyFont="1" applyFill="1" applyBorder="1" applyAlignment="1" applyProtection="1">
      <alignment horizontal="center" vertical="center"/>
      <protection hidden="1"/>
    </xf>
    <xf numFmtId="0" fontId="4"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11" fillId="2" borderId="0" xfId="0" applyFont="1" applyFill="1" applyAlignment="1" applyProtection="1">
      <alignment vertical="center"/>
      <protection hidden="1"/>
    </xf>
    <xf numFmtId="0" fontId="2" fillId="2" borderId="0" xfId="0" applyFont="1" applyFill="1" applyAlignment="1" applyProtection="1">
      <alignment vertical="center"/>
      <protection hidden="1"/>
    </xf>
    <xf numFmtId="0" fontId="8" fillId="2" borderId="0" xfId="0" applyFont="1" applyFill="1" applyProtection="1">
      <protection hidden="1"/>
    </xf>
    <xf numFmtId="0" fontId="5" fillId="2" borderId="0" xfId="0" applyFont="1" applyFill="1" applyAlignment="1" applyProtection="1">
      <alignment vertical="top" wrapText="1"/>
      <protection hidden="1"/>
    </xf>
    <xf numFmtId="0" fontId="6" fillId="2" borderId="0" xfId="0" applyFont="1" applyFill="1"/>
    <xf numFmtId="0" fontId="6" fillId="2" borderId="0" xfId="0" applyFont="1" applyFill="1" applyProtection="1">
      <protection hidden="1"/>
    </xf>
    <xf numFmtId="0" fontId="26" fillId="2" borderId="0" xfId="0" applyFont="1" applyFill="1" applyBorder="1" applyAlignment="1" applyProtection="1">
      <alignment horizontal="left"/>
      <protection hidden="1"/>
    </xf>
    <xf numFmtId="1" fontId="26" fillId="2" borderId="0" xfId="0" applyNumberFormat="1" applyFont="1" applyFill="1" applyBorder="1" applyAlignment="1" applyProtection="1">
      <alignment horizontal="center" vertical="center"/>
      <protection hidden="1"/>
    </xf>
    <xf numFmtId="0" fontId="27" fillId="2" borderId="0" xfId="0" applyFont="1" applyFill="1" applyProtection="1">
      <protection hidden="1"/>
    </xf>
    <xf numFmtId="0" fontId="24" fillId="0" borderId="0" xfId="1" applyFont="1" applyAlignment="1" applyProtection="1">
      <protection hidden="1"/>
    </xf>
    <xf numFmtId="0" fontId="23" fillId="2" borderId="0" xfId="0" applyFont="1" applyFill="1" applyProtection="1">
      <protection hidden="1"/>
    </xf>
    <xf numFmtId="0" fontId="15" fillId="2" borderId="0" xfId="0" applyFont="1" applyFill="1" applyProtection="1">
      <protection hidden="1"/>
    </xf>
    <xf numFmtId="0" fontId="21" fillId="2" borderId="0" xfId="1" applyFont="1" applyFill="1" applyAlignment="1" applyProtection="1">
      <alignment vertical="center" wrapText="1"/>
      <protection hidden="1"/>
    </xf>
    <xf numFmtId="0" fontId="24" fillId="2" borderId="0" xfId="1" applyFont="1" applyFill="1" applyAlignment="1" applyProtection="1">
      <protection hidden="1"/>
    </xf>
    <xf numFmtId="2" fontId="24" fillId="2" borderId="0" xfId="1" applyNumberFormat="1" applyFont="1" applyFill="1" applyAlignment="1" applyProtection="1">
      <protection hidden="1"/>
    </xf>
    <xf numFmtId="0" fontId="24" fillId="2" borderId="0" xfId="1" applyFont="1" applyFill="1" applyAlignment="1" applyProtection="1">
      <alignment horizontal="left" vertical="center"/>
      <protection hidden="1"/>
    </xf>
    <xf numFmtId="0" fontId="24" fillId="2" borderId="0" xfId="1" applyFont="1" applyFill="1" applyAlignment="1" applyProtection="1">
      <alignment horizontal="left" vertical="center" wrapText="1"/>
      <protection hidden="1"/>
    </xf>
    <xf numFmtId="0" fontId="15" fillId="2" borderId="0" xfId="0" applyFont="1" applyFill="1" applyAlignment="1" applyProtection="1">
      <alignment horizontal="left"/>
      <protection hidden="1"/>
    </xf>
    <xf numFmtId="0" fontId="15" fillId="2" borderId="0" xfId="0" applyFont="1" applyFill="1" applyAlignment="1" applyProtection="1">
      <protection hidden="1"/>
    </xf>
    <xf numFmtId="0" fontId="23" fillId="2" borderId="0" xfId="0" applyFont="1" applyFill="1" applyAlignment="1" applyProtection="1">
      <alignment horizontal="center"/>
      <protection hidden="1"/>
    </xf>
    <xf numFmtId="0" fontId="21" fillId="2" borderId="0" xfId="1" applyFont="1" applyFill="1" applyAlignment="1" applyProtection="1">
      <protection hidden="1"/>
    </xf>
    <xf numFmtId="0" fontId="6" fillId="2" borderId="0" xfId="0" applyFont="1" applyFill="1" applyAlignment="1" applyProtection="1">
      <protection hidden="1"/>
    </xf>
    <xf numFmtId="0" fontId="0" fillId="0" borderId="0" xfId="0" applyAlignment="1" applyProtection="1">
      <protection hidden="1"/>
    </xf>
    <xf numFmtId="3" fontId="4" fillId="2" borderId="0" xfId="0" applyNumberFormat="1" applyFont="1" applyFill="1" applyBorder="1" applyAlignment="1" applyProtection="1">
      <alignment horizontal="center" vertical="center"/>
      <protection hidden="1"/>
    </xf>
    <xf numFmtId="0" fontId="0" fillId="2" borderId="2" xfId="0" applyFill="1" applyBorder="1" applyProtection="1">
      <protection hidden="1"/>
    </xf>
    <xf numFmtId="0" fontId="0" fillId="2" borderId="3" xfId="0" applyFill="1" applyBorder="1" applyProtection="1">
      <protection hidden="1"/>
    </xf>
    <xf numFmtId="0" fontId="5" fillId="2" borderId="0" xfId="0" applyFont="1" applyFill="1" applyAlignment="1" applyProtection="1">
      <alignment horizontal="left" vertical="top" wrapText="1"/>
      <protection hidden="1"/>
    </xf>
    <xf numFmtId="0" fontId="0" fillId="2" borderId="4" xfId="0" applyFill="1" applyBorder="1" applyAlignment="1" applyProtection="1">
      <alignment horizontal="center" vertical="center" wrapText="1"/>
      <protection locked="0" hidden="1"/>
    </xf>
    <xf numFmtId="0" fontId="0" fillId="2" borderId="5" xfId="0" applyFill="1" applyBorder="1" applyProtection="1">
      <protection hidden="1"/>
    </xf>
    <xf numFmtId="0" fontId="0" fillId="2" borderId="6" xfId="0" applyFill="1" applyBorder="1" applyProtection="1">
      <protection hidden="1"/>
    </xf>
    <xf numFmtId="0" fontId="23" fillId="0" borderId="7" xfId="0" applyFont="1" applyBorder="1" applyAlignment="1" applyProtection="1">
      <alignment vertical="center" wrapText="1"/>
      <protection hidden="1"/>
    </xf>
    <xf numFmtId="0" fontId="23" fillId="0" borderId="7" xfId="0" applyFont="1" applyBorder="1" applyAlignment="1" applyProtection="1">
      <alignment horizontal="left" vertical="center" wrapText="1"/>
      <protection hidden="1"/>
    </xf>
    <xf numFmtId="49" fontId="23" fillId="0" borderId="7" xfId="0" applyNumberFormat="1" applyFont="1" applyBorder="1" applyAlignment="1" applyProtection="1">
      <alignment horizontal="left" vertical="center" wrapText="1"/>
      <protection hidden="1"/>
    </xf>
    <xf numFmtId="3" fontId="0" fillId="2" borderId="2" xfId="0" applyNumberFormat="1" applyFill="1" applyBorder="1" applyProtection="1">
      <protection hidden="1"/>
    </xf>
    <xf numFmtId="3" fontId="0" fillId="2" borderId="3" xfId="0" applyNumberFormat="1" applyFill="1" applyBorder="1" applyProtection="1">
      <protection hidden="1"/>
    </xf>
    <xf numFmtId="3" fontId="0" fillId="2" borderId="0" xfId="0" applyNumberFormat="1" applyFill="1" applyBorder="1" applyProtection="1">
      <protection hidden="1"/>
    </xf>
    <xf numFmtId="3" fontId="23" fillId="0" borderId="2" xfId="0" applyNumberFormat="1" applyFont="1" applyBorder="1" applyProtection="1">
      <protection hidden="1"/>
    </xf>
    <xf numFmtId="3" fontId="23" fillId="2" borderId="3" xfId="0" applyNumberFormat="1" applyFont="1" applyFill="1" applyBorder="1" applyProtection="1">
      <protection hidden="1"/>
    </xf>
    <xf numFmtId="3" fontId="23" fillId="2" borderId="0" xfId="0" applyNumberFormat="1" applyFont="1" applyFill="1" applyBorder="1" applyProtection="1">
      <protection hidden="1"/>
    </xf>
    <xf numFmtId="3" fontId="23" fillId="2" borderId="2" xfId="0" applyNumberFormat="1" applyFont="1" applyFill="1" applyBorder="1" applyProtection="1">
      <protection hidden="1"/>
    </xf>
    <xf numFmtId="3" fontId="15" fillId="2" borderId="3" xfId="0" applyNumberFormat="1" applyFont="1" applyFill="1" applyBorder="1" applyProtection="1">
      <protection hidden="1"/>
    </xf>
    <xf numFmtId="3" fontId="23" fillId="2" borderId="2" xfId="0" applyNumberFormat="1" applyFont="1" applyFill="1" applyBorder="1" applyAlignment="1" applyProtection="1">
      <alignment wrapText="1"/>
      <protection hidden="1"/>
    </xf>
    <xf numFmtId="3" fontId="23" fillId="2" borderId="3" xfId="0" applyNumberFormat="1" applyFont="1" applyFill="1" applyBorder="1" applyAlignment="1" applyProtection="1">
      <alignment wrapText="1"/>
      <protection hidden="1"/>
    </xf>
    <xf numFmtId="3" fontId="23" fillId="2" borderId="0" xfId="0" applyNumberFormat="1" applyFont="1" applyFill="1" applyBorder="1" applyAlignment="1" applyProtection="1">
      <alignment wrapText="1"/>
      <protection hidden="1"/>
    </xf>
    <xf numFmtId="3" fontId="24" fillId="2" borderId="2" xfId="1" applyNumberFormat="1" applyFont="1" applyFill="1" applyBorder="1" applyAlignment="1" applyProtection="1">
      <protection hidden="1"/>
    </xf>
    <xf numFmtId="3" fontId="24" fillId="2" borderId="3" xfId="1" applyNumberFormat="1" applyFont="1" applyFill="1" applyBorder="1" applyAlignment="1" applyProtection="1">
      <protection hidden="1"/>
    </xf>
    <xf numFmtId="3" fontId="24" fillId="2" borderId="0" xfId="1" applyNumberFormat="1" applyFont="1" applyFill="1" applyBorder="1" applyAlignment="1" applyProtection="1">
      <protection hidden="1"/>
    </xf>
    <xf numFmtId="3" fontId="0" fillId="2" borderId="5" xfId="0" applyNumberFormat="1" applyFill="1" applyBorder="1" applyProtection="1">
      <protection hidden="1"/>
    </xf>
    <xf numFmtId="3" fontId="0" fillId="2" borderId="6" xfId="0" applyNumberFormat="1" applyFill="1" applyBorder="1" applyProtection="1">
      <protection hidden="1"/>
    </xf>
    <xf numFmtId="1" fontId="4" fillId="2" borderId="0" xfId="0" applyNumberFormat="1" applyFont="1" applyFill="1" applyBorder="1" applyAlignment="1" applyProtection="1">
      <alignment horizontal="center" vertical="center"/>
      <protection hidden="1"/>
    </xf>
    <xf numFmtId="0" fontId="3" fillId="2" borderId="0" xfId="0" applyFont="1" applyFill="1" applyProtection="1">
      <protection hidden="1"/>
    </xf>
    <xf numFmtId="0" fontId="9" fillId="2" borderId="0" xfId="0" applyFont="1" applyFill="1" applyBorder="1" applyAlignment="1" applyProtection="1">
      <alignment horizontal="center" vertical="center"/>
      <protection hidden="1"/>
    </xf>
    <xf numFmtId="0" fontId="11" fillId="2" borderId="0" xfId="0" applyFont="1" applyFill="1" applyBorder="1" applyAlignment="1" applyProtection="1">
      <alignment vertical="top" wrapText="1"/>
      <protection hidden="1"/>
    </xf>
    <xf numFmtId="0" fontId="0" fillId="2" borderId="0" xfId="0" applyFill="1" applyBorder="1" applyAlignment="1" applyProtection="1">
      <protection hidden="1"/>
    </xf>
    <xf numFmtId="0" fontId="0" fillId="2" borderId="0" xfId="0" applyFill="1" applyAlignment="1" applyProtection="1">
      <alignment horizontal="center"/>
      <protection hidden="1"/>
    </xf>
    <xf numFmtId="9" fontId="0" fillId="2" borderId="0" xfId="0" applyNumberFormat="1" applyFill="1" applyBorder="1" applyAlignment="1" applyProtection="1">
      <alignment horizontal="center"/>
      <protection hidden="1"/>
    </xf>
    <xf numFmtId="9" fontId="0" fillId="2" borderId="0" xfId="0" applyNumberFormat="1" applyFill="1" applyProtection="1">
      <protection hidden="1"/>
    </xf>
    <xf numFmtId="0" fontId="6" fillId="2" borderId="0" xfId="0" applyFont="1" applyFill="1" applyAlignment="1" applyProtection="1">
      <alignment vertical="top"/>
      <protection hidden="1"/>
    </xf>
    <xf numFmtId="9" fontId="6" fillId="2" borderId="0" xfId="0" applyNumberFormat="1" applyFont="1" applyFill="1" applyAlignment="1" applyProtection="1">
      <alignment vertical="top"/>
      <protection hidden="1"/>
    </xf>
    <xf numFmtId="1" fontId="0" fillId="2" borderId="0" xfId="0" applyNumberFormat="1" applyFill="1" applyAlignment="1" applyProtection="1">
      <alignment horizontal="center"/>
      <protection hidden="1"/>
    </xf>
    <xf numFmtId="9" fontId="6" fillId="2" borderId="0" xfId="0" applyNumberFormat="1" applyFont="1" applyFill="1" applyAlignment="1" applyProtection="1">
      <alignment horizontal="center" vertical="top" wrapText="1"/>
      <protection hidden="1"/>
    </xf>
    <xf numFmtId="0" fontId="6" fillId="2" borderId="0" xfId="0" applyFont="1" applyFill="1" applyAlignment="1" applyProtection="1">
      <alignment vertical="top" wrapText="1"/>
      <protection hidden="1"/>
    </xf>
    <xf numFmtId="9" fontId="6" fillId="2" borderId="0" xfId="0" applyNumberFormat="1" applyFont="1" applyFill="1" applyAlignment="1" applyProtection="1">
      <alignment vertical="top" wrapText="1"/>
      <protection hidden="1"/>
    </xf>
    <xf numFmtId="9" fontId="0" fillId="2" borderId="0" xfId="0" applyNumberFormat="1" applyFill="1" applyAlignment="1" applyProtection="1">
      <alignment horizontal="center"/>
      <protection hidden="1"/>
    </xf>
    <xf numFmtId="0" fontId="11" fillId="0" borderId="0" xfId="0" applyFont="1" applyFill="1" applyAlignment="1" applyProtection="1">
      <alignment horizontal="center"/>
      <protection hidden="1"/>
    </xf>
    <xf numFmtId="0" fontId="11" fillId="2" borderId="0" xfId="0" applyFont="1" applyFill="1" applyAlignment="1" applyProtection="1">
      <alignment horizontal="center"/>
      <protection hidden="1"/>
    </xf>
    <xf numFmtId="3" fontId="16" fillId="2" borderId="0" xfId="5" applyNumberFormat="1" applyFont="1" applyFill="1" applyAlignment="1" applyProtection="1">
      <alignment horizontal="center"/>
      <protection hidden="1"/>
    </xf>
    <xf numFmtId="9" fontId="0" fillId="2" borderId="0" xfId="0" applyNumberFormat="1" applyFill="1" applyBorder="1" applyProtection="1">
      <protection hidden="1"/>
    </xf>
    <xf numFmtId="0" fontId="7" fillId="2" borderId="0" xfId="0" applyFont="1" applyFill="1" applyAlignment="1" applyProtection="1">
      <alignment horizontal="center"/>
      <protection hidden="1"/>
    </xf>
    <xf numFmtId="9" fontId="9" fillId="2" borderId="0" xfId="0" applyNumberFormat="1" applyFont="1" applyFill="1" applyBorder="1" applyAlignment="1" applyProtection="1">
      <alignment horizontal="center" vertical="center"/>
      <protection hidden="1"/>
    </xf>
    <xf numFmtId="3" fontId="18" fillId="2" borderId="0" xfId="0" applyNumberFormat="1" applyFont="1" applyFill="1" applyProtection="1">
      <protection hidden="1"/>
    </xf>
    <xf numFmtId="3" fontId="16" fillId="2" borderId="0" xfId="0" applyNumberFormat="1" applyFont="1" applyFill="1" applyProtection="1">
      <protection hidden="1"/>
    </xf>
    <xf numFmtId="0" fontId="17" fillId="2" borderId="0" xfId="0" applyFont="1" applyFill="1" applyProtection="1">
      <protection hidden="1"/>
    </xf>
    <xf numFmtId="1" fontId="4" fillId="2" borderId="0" xfId="0" applyNumberFormat="1" applyFont="1" applyFill="1" applyBorder="1" applyAlignment="1" applyProtection="1">
      <alignment vertical="center"/>
      <protection hidden="1"/>
    </xf>
    <xf numFmtId="3" fontId="7" fillId="2" borderId="0" xfId="0" applyNumberFormat="1" applyFont="1" applyFill="1" applyAlignment="1" applyProtection="1">
      <alignment horizontal="left"/>
      <protection hidden="1"/>
    </xf>
    <xf numFmtId="0" fontId="2" fillId="2" borderId="0" xfId="0" applyFont="1" applyFill="1" applyBorder="1" applyProtection="1">
      <protection hidden="1"/>
    </xf>
    <xf numFmtId="0" fontId="11" fillId="2" borderId="0" xfId="0" applyFont="1" applyFill="1" applyAlignment="1" applyProtection="1">
      <alignment vertical="top" wrapText="1"/>
      <protection hidden="1"/>
    </xf>
    <xf numFmtId="0" fontId="0" fillId="2" borderId="1" xfId="0" applyFill="1" applyBorder="1" applyProtection="1">
      <protection hidden="1"/>
    </xf>
    <xf numFmtId="0" fontId="0" fillId="2" borderId="1" xfId="0" applyFill="1" applyBorder="1" applyAlignment="1" applyProtection="1">
      <alignment horizontal="center"/>
      <protection hidden="1"/>
    </xf>
    <xf numFmtId="1" fontId="0" fillId="2" borderId="1" xfId="0" applyNumberFormat="1" applyFill="1" applyBorder="1" applyAlignment="1" applyProtection="1">
      <alignment horizontal="center"/>
      <protection hidden="1"/>
    </xf>
    <xf numFmtId="0" fontId="0" fillId="2" borderId="0" xfId="0" applyFill="1" applyBorder="1" applyAlignment="1" applyProtection="1">
      <alignment vertical="center"/>
      <protection hidden="1"/>
    </xf>
    <xf numFmtId="0" fontId="3" fillId="2" borderId="0" xfId="0" applyFont="1" applyFill="1" applyBorder="1" applyAlignment="1" applyProtection="1">
      <alignment horizontal="center" vertical="center" wrapText="1"/>
      <protection hidden="1"/>
    </xf>
    <xf numFmtId="0" fontId="9" fillId="2" borderId="1" xfId="0" applyFont="1" applyFill="1" applyBorder="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0" fontId="3" fillId="2" borderId="0" xfId="0" applyFont="1" applyFill="1" applyBorder="1" applyAlignment="1" applyProtection="1">
      <alignment vertical="center"/>
      <protection hidden="1"/>
    </xf>
    <xf numFmtId="0" fontId="3" fillId="2" borderId="1" xfId="0" applyFont="1" applyFill="1" applyBorder="1" applyAlignment="1" applyProtection="1">
      <alignment horizontal="center"/>
      <protection hidden="1"/>
    </xf>
    <xf numFmtId="0" fontId="3" fillId="2" borderId="0" xfId="0" applyFont="1" applyFill="1" applyBorder="1" applyProtection="1">
      <protection hidden="1"/>
    </xf>
    <xf numFmtId="0" fontId="5" fillId="2" borderId="0" xfId="0" applyFont="1" applyFill="1" applyProtection="1">
      <protection hidden="1"/>
    </xf>
    <xf numFmtId="0" fontId="0" fillId="0" borderId="0" xfId="0" applyFill="1" applyBorder="1" applyAlignment="1" applyProtection="1">
      <alignment horizontal="center"/>
      <protection hidden="1"/>
    </xf>
    <xf numFmtId="0" fontId="0" fillId="0" borderId="0" xfId="0" applyFill="1" applyBorder="1" applyAlignment="1" applyProtection="1">
      <alignment horizontal="center" wrapText="1"/>
      <protection hidden="1"/>
    </xf>
    <xf numFmtId="9" fontId="0" fillId="0" borderId="0" xfId="0" applyNumberFormat="1" applyFill="1" applyBorder="1" applyAlignment="1" applyProtection="1">
      <alignment horizontal="center" wrapText="1"/>
      <protection hidden="1"/>
    </xf>
    <xf numFmtId="9" fontId="0" fillId="0" borderId="0" xfId="0" applyNumberFormat="1" applyFill="1" applyBorder="1" applyAlignment="1" applyProtection="1">
      <alignment horizontal="center"/>
      <protection hidden="1"/>
    </xf>
    <xf numFmtId="3" fontId="4" fillId="0" borderId="0" xfId="0" applyNumberFormat="1" applyFont="1" applyBorder="1" applyAlignment="1" applyProtection="1">
      <alignment horizontal="center"/>
    </xf>
    <xf numFmtId="0" fontId="30" fillId="0" borderId="0" xfId="0" applyFont="1" applyBorder="1" applyAlignment="1" applyProtection="1">
      <alignment horizontal="left" vertical="top"/>
    </xf>
    <xf numFmtId="0" fontId="34" fillId="0" borderId="0" xfId="0" applyFont="1" applyFill="1" applyBorder="1" applyAlignment="1" applyProtection="1">
      <alignment vertical="top"/>
    </xf>
    <xf numFmtId="0" fontId="26" fillId="0" borderId="0" xfId="0" applyFont="1" applyFill="1" applyBorder="1" applyAlignment="1" applyProtection="1">
      <alignment vertical="top" wrapText="1"/>
    </xf>
    <xf numFmtId="1" fontId="35" fillId="0" borderId="0" xfId="0" applyNumberFormat="1" applyFont="1" applyFill="1" applyBorder="1" applyAlignment="1" applyProtection="1">
      <alignment horizontal="left" vertical="top"/>
    </xf>
    <xf numFmtId="165" fontId="35" fillId="0" borderId="0" xfId="0" applyNumberFormat="1" applyFont="1" applyFill="1" applyBorder="1" applyAlignment="1" applyProtection="1">
      <alignment horizontal="left" vertical="top"/>
    </xf>
    <xf numFmtId="1" fontId="35" fillId="0" borderId="0" xfId="0" applyNumberFormat="1" applyFont="1" applyFill="1" applyBorder="1" applyAlignment="1" applyProtection="1">
      <alignment horizontal="center" vertical="top"/>
    </xf>
    <xf numFmtId="0" fontId="0" fillId="0" borderId="0" xfId="0" applyFill="1" applyBorder="1" applyProtection="1">
      <protection hidden="1"/>
    </xf>
    <xf numFmtId="9" fontId="0" fillId="0" borderId="0" xfId="0" applyNumberFormat="1" applyFill="1" applyBorder="1" applyProtection="1">
      <protection hidden="1"/>
    </xf>
    <xf numFmtId="0" fontId="29"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31" fillId="0" borderId="0" xfId="0" applyFont="1" applyFill="1" applyBorder="1" applyAlignment="1" applyProtection="1">
      <alignment vertical="center"/>
    </xf>
    <xf numFmtId="15" fontId="3" fillId="0" borderId="0" xfId="0" applyNumberFormat="1" applyFont="1"/>
    <xf numFmtId="9" fontId="9" fillId="2" borderId="0" xfId="0" applyNumberFormat="1" applyFont="1" applyFill="1" applyBorder="1" applyAlignment="1" applyProtection="1">
      <alignment horizontal="left" vertical="center"/>
      <protection hidden="1"/>
    </xf>
    <xf numFmtId="3" fontId="4" fillId="2" borderId="0" xfId="0" applyNumberFormat="1" applyFont="1" applyFill="1" applyAlignment="1" applyProtection="1">
      <alignment horizontal="left"/>
      <protection hidden="1"/>
    </xf>
    <xf numFmtId="3" fontId="4" fillId="2" borderId="0" xfId="5" applyNumberFormat="1" applyFont="1" applyFill="1" applyAlignment="1" applyProtection="1">
      <alignment horizontal="left"/>
      <protection hidden="1"/>
    </xf>
    <xf numFmtId="0" fontId="0" fillId="0" borderId="0" xfId="0" applyFill="1" applyAlignment="1" applyProtection="1">
      <alignment horizontal="center"/>
      <protection hidden="1"/>
    </xf>
    <xf numFmtId="0" fontId="0" fillId="0" borderId="0" xfId="0" applyFill="1" applyBorder="1" applyAlignment="1" applyProtection="1">
      <protection hidden="1"/>
    </xf>
    <xf numFmtId="0" fontId="0" fillId="0" borderId="0" xfId="0" applyFill="1" applyProtection="1">
      <protection hidden="1"/>
    </xf>
    <xf numFmtId="9" fontId="6" fillId="0" borderId="0" xfId="0" applyNumberFormat="1" applyFont="1" applyFill="1" applyAlignment="1" applyProtection="1">
      <alignment horizontal="center" vertical="top"/>
      <protection hidden="1"/>
    </xf>
    <xf numFmtId="0" fontId="6" fillId="0" borderId="0" xfId="0" applyFont="1" applyFill="1" applyAlignment="1" applyProtection="1">
      <alignment vertical="top"/>
      <protection hidden="1"/>
    </xf>
    <xf numFmtId="9" fontId="6" fillId="0" borderId="0" xfId="0" applyNumberFormat="1" applyFont="1" applyFill="1" applyAlignment="1" applyProtection="1">
      <alignment vertical="top"/>
      <protection hidden="1"/>
    </xf>
    <xf numFmtId="9" fontId="0" fillId="0" borderId="0" xfId="0" applyNumberFormat="1" applyFill="1" applyProtection="1">
      <protection hidden="1"/>
    </xf>
    <xf numFmtId="0" fontId="5" fillId="0" borderId="0" xfId="0" applyFont="1" applyFill="1" applyAlignment="1" applyProtection="1">
      <alignment vertical="top" wrapText="1"/>
      <protection hidden="1"/>
    </xf>
    <xf numFmtId="0" fontId="5" fillId="0" borderId="0" xfId="0" applyFont="1" applyFill="1" applyBorder="1" applyAlignment="1" applyProtection="1">
      <alignment vertical="top" wrapText="1"/>
      <protection hidden="1"/>
    </xf>
    <xf numFmtId="0" fontId="6" fillId="0" borderId="0" xfId="0" applyFont="1" applyFill="1" applyBorder="1" applyAlignment="1" applyProtection="1">
      <alignment horizontal="center" vertical="top" wrapText="1"/>
      <protection hidden="1"/>
    </xf>
    <xf numFmtId="0" fontId="6" fillId="0" borderId="0" xfId="0" applyFont="1" applyFill="1" applyAlignment="1" applyProtection="1">
      <alignment horizontal="center" vertical="top" wrapText="1"/>
      <protection hidden="1"/>
    </xf>
    <xf numFmtId="9" fontId="6" fillId="0" borderId="0" xfId="0" applyNumberFormat="1" applyFont="1" applyFill="1" applyAlignment="1" applyProtection="1">
      <alignment horizontal="center" vertical="top" wrapText="1"/>
      <protection hidden="1"/>
    </xf>
    <xf numFmtId="0" fontId="6" fillId="0" borderId="0" xfId="0" applyFont="1" applyFill="1" applyAlignment="1" applyProtection="1">
      <alignment vertical="top" wrapText="1"/>
      <protection hidden="1"/>
    </xf>
    <xf numFmtId="9" fontId="6" fillId="0" borderId="0" xfId="0" applyNumberFormat="1" applyFont="1" applyFill="1" applyAlignment="1" applyProtection="1">
      <alignment vertical="top" wrapText="1"/>
      <protection hidden="1"/>
    </xf>
    <xf numFmtId="9" fontId="0" fillId="0" borderId="0" xfId="0" applyNumberFormat="1" applyFill="1" applyAlignment="1" applyProtection="1">
      <alignment horizontal="center"/>
      <protection hidden="1"/>
    </xf>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0" fontId="3" fillId="0" borderId="0"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left" vertical="center"/>
      <protection hidden="1"/>
    </xf>
    <xf numFmtId="0" fontId="9" fillId="0" borderId="0" xfId="0" applyFont="1" applyFill="1" applyBorder="1" applyAlignment="1" applyProtection="1">
      <alignment horizontal="center" vertical="center"/>
      <protection hidden="1"/>
    </xf>
    <xf numFmtId="9" fontId="9" fillId="0" borderId="0" xfId="0" applyNumberFormat="1" applyFont="1" applyFill="1" applyBorder="1" applyAlignment="1" applyProtection="1">
      <alignment horizontal="center" vertical="center"/>
      <protection hidden="1"/>
    </xf>
    <xf numFmtId="0" fontId="9" fillId="0" borderId="0" xfId="0" applyFont="1" applyFill="1" applyBorder="1" applyAlignment="1" applyProtection="1">
      <alignment horizontal="left" vertical="center"/>
      <protection hidden="1"/>
    </xf>
    <xf numFmtId="0" fontId="5" fillId="0" borderId="0" xfId="0" applyFont="1" applyFill="1" applyProtection="1">
      <protection hidden="1"/>
    </xf>
    <xf numFmtId="0" fontId="2" fillId="0" borderId="0" xfId="0" applyFont="1" applyFill="1" applyProtection="1">
      <protection hidden="1"/>
    </xf>
    <xf numFmtId="0" fontId="3" fillId="0" borderId="0" xfId="0"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4" fillId="0" borderId="0" xfId="0" applyNumberFormat="1" applyFont="1" applyFill="1" applyBorder="1" applyAlignment="1" applyProtection="1">
      <alignment vertical="center"/>
      <protection hidden="1"/>
    </xf>
    <xf numFmtId="0" fontId="0" fillId="0" borderId="1" xfId="0" applyFill="1" applyBorder="1" applyProtection="1">
      <protection hidden="1"/>
    </xf>
    <xf numFmtId="0" fontId="3" fillId="0" borderId="1" xfId="0" applyFont="1" applyFill="1" applyBorder="1" applyAlignment="1" applyProtection="1">
      <alignment horizontal="center"/>
      <protection hidden="1"/>
    </xf>
    <xf numFmtId="1" fontId="4" fillId="0" borderId="1" xfId="0" applyNumberFormat="1" applyFont="1" applyFill="1" applyBorder="1" applyAlignment="1" applyProtection="1">
      <alignment horizontal="center" vertical="center"/>
      <protection hidden="1"/>
    </xf>
    <xf numFmtId="0" fontId="3" fillId="0" borderId="0" xfId="0" applyFont="1" applyFill="1" applyProtection="1">
      <protection hidden="1"/>
    </xf>
    <xf numFmtId="0" fontId="3" fillId="0" borderId="0" xfId="0" applyFont="1" applyFill="1" applyBorder="1" applyProtection="1">
      <protection hidden="1"/>
    </xf>
    <xf numFmtId="0" fontId="20" fillId="0" borderId="0" xfId="0" applyFont="1" applyFill="1" applyAlignment="1" applyProtection="1">
      <alignment horizontal="right"/>
      <protection hidden="1"/>
    </xf>
    <xf numFmtId="3" fontId="4" fillId="0" borderId="0" xfId="0" applyNumberFormat="1" applyFont="1" applyFill="1" applyBorder="1" applyAlignment="1" applyProtection="1">
      <alignment horizontal="center"/>
    </xf>
    <xf numFmtId="15" fontId="4" fillId="0" borderId="0" xfId="0" applyNumberFormat="1" applyFont="1" applyFill="1" applyBorder="1" applyAlignment="1" applyProtection="1">
      <alignment vertical="center"/>
    </xf>
    <xf numFmtId="0" fontId="11" fillId="0" borderId="0" xfId="0" applyFont="1" applyFill="1" applyProtection="1">
      <protection hidden="1"/>
    </xf>
    <xf numFmtId="0" fontId="8" fillId="0" borderId="0" xfId="0" applyFont="1" applyFill="1" applyProtection="1">
      <protection hidden="1"/>
    </xf>
    <xf numFmtId="0" fontId="11" fillId="0" borderId="0" xfId="0" applyFont="1" applyFill="1" applyAlignment="1" applyProtection="1">
      <alignment vertical="center"/>
      <protection hidden="1"/>
    </xf>
    <xf numFmtId="0" fontId="2" fillId="0" borderId="0" xfId="0" applyFont="1" applyFill="1" applyAlignment="1" applyProtection="1">
      <alignment vertical="center"/>
      <protection hidden="1"/>
    </xf>
    <xf numFmtId="0" fontId="4" fillId="0" borderId="0" xfId="0" applyFont="1" applyFill="1" applyBorder="1" applyAlignment="1" applyProtection="1">
      <alignment horizontal="left"/>
      <protection hidden="1"/>
    </xf>
    <xf numFmtId="3" fontId="4" fillId="0" borderId="0" xfId="0" applyNumberFormat="1" applyFont="1" applyFill="1" applyBorder="1" applyAlignment="1" applyProtection="1">
      <alignment horizontal="center" vertical="center"/>
      <protection hidden="1"/>
    </xf>
    <xf numFmtId="0" fontId="6" fillId="0" borderId="0" xfId="0" applyFont="1" applyFill="1" applyProtection="1">
      <protection hidden="1"/>
    </xf>
    <xf numFmtId="0" fontId="26" fillId="0" borderId="0" xfId="0" applyFont="1" applyFill="1" applyBorder="1" applyAlignment="1" applyProtection="1">
      <alignment horizontal="left"/>
      <protection hidden="1"/>
    </xf>
    <xf numFmtId="1" fontId="26" fillId="0" borderId="0" xfId="0" applyNumberFormat="1" applyFont="1" applyFill="1" applyBorder="1" applyAlignment="1" applyProtection="1">
      <alignment horizontal="center" vertical="center"/>
      <protection hidden="1"/>
    </xf>
    <xf numFmtId="0" fontId="27" fillId="0" borderId="0" xfId="0" applyFont="1" applyFill="1" applyProtection="1">
      <protection hidden="1"/>
    </xf>
    <xf numFmtId="0" fontId="25" fillId="0" borderId="0" xfId="0" applyFont="1" applyFill="1" applyProtection="1">
      <protection hidden="1"/>
    </xf>
    <xf numFmtId="3" fontId="25" fillId="0" borderId="0"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horizontal="left"/>
      <protection hidden="1"/>
    </xf>
    <xf numFmtId="1" fontId="7" fillId="0" borderId="1" xfId="0" applyNumberFormat="1" applyFont="1" applyFill="1" applyBorder="1" applyAlignment="1" applyProtection="1">
      <alignment horizontal="center" vertical="center"/>
      <protection hidden="1"/>
    </xf>
    <xf numFmtId="1" fontId="7" fillId="0" borderId="1" xfId="0" applyNumberFormat="1" applyFont="1" applyFill="1" applyBorder="1" applyAlignment="1" applyProtection="1">
      <alignment horizontal="center"/>
      <protection hidden="1"/>
    </xf>
    <xf numFmtId="1" fontId="7" fillId="0" borderId="0" xfId="0" applyNumberFormat="1" applyFont="1" applyFill="1" applyBorder="1" applyAlignment="1" applyProtection="1">
      <alignment horizontal="center" vertical="center"/>
      <protection hidden="1"/>
    </xf>
    <xf numFmtId="0" fontId="4" fillId="0" borderId="0" xfId="0" applyFont="1" applyFill="1" applyProtection="1">
      <protection hidden="1"/>
    </xf>
    <xf numFmtId="0" fontId="36" fillId="2" borderId="0" xfId="0" applyFont="1" applyFill="1" applyBorder="1" applyProtection="1">
      <protection hidden="1"/>
    </xf>
    <xf numFmtId="0" fontId="36" fillId="2" borderId="0" xfId="0" applyFont="1" applyFill="1" applyProtection="1">
      <protection hidden="1"/>
    </xf>
    <xf numFmtId="1" fontId="7" fillId="2" borderId="0" xfId="0" applyNumberFormat="1" applyFont="1" applyFill="1" applyBorder="1" applyAlignment="1" applyProtection="1">
      <alignment vertical="center"/>
      <protection hidden="1"/>
    </xf>
    <xf numFmtId="9" fontId="36" fillId="2" borderId="0" xfId="0" applyNumberFormat="1" applyFont="1" applyFill="1" applyBorder="1" applyProtection="1">
      <protection hidden="1"/>
    </xf>
    <xf numFmtId="9" fontId="36" fillId="2" borderId="0" xfId="0" applyNumberFormat="1" applyFont="1" applyFill="1" applyProtection="1">
      <protection hidden="1"/>
    </xf>
    <xf numFmtId="0" fontId="7" fillId="2" borderId="0" xfId="0" applyFont="1" applyFill="1" applyBorder="1" applyAlignment="1" applyProtection="1">
      <alignment horizontal="center" vertical="center"/>
      <protection hidden="1"/>
    </xf>
    <xf numFmtId="0" fontId="11" fillId="0" borderId="0" xfId="0" applyFont="1" applyFill="1" applyBorder="1" applyProtection="1">
      <protection hidden="1"/>
    </xf>
    <xf numFmtId="0" fontId="27" fillId="0" borderId="0" xfId="0" applyFont="1" applyFill="1" applyBorder="1" applyProtection="1">
      <protection hidden="1"/>
    </xf>
    <xf numFmtId="0" fontId="37" fillId="0" borderId="0" xfId="0" applyFont="1" applyAlignment="1" applyProtection="1">
      <alignment vertical="top" wrapText="1" readingOrder="1"/>
      <protection locked="0"/>
    </xf>
    <xf numFmtId="0" fontId="37" fillId="0" borderId="0" xfId="0" applyFont="1" applyAlignment="1" applyProtection="1">
      <alignment horizontal="center" vertical="center" wrapText="1" readingOrder="1"/>
      <protection locked="0"/>
    </xf>
    <xf numFmtId="17" fontId="2" fillId="0" borderId="0" xfId="0" applyNumberFormat="1" applyFont="1"/>
    <xf numFmtId="0" fontId="38" fillId="0" borderId="0" xfId="0" applyFont="1" applyAlignment="1" applyProtection="1">
      <alignment vertical="top" wrapText="1" readingOrder="1"/>
      <protection locked="0"/>
    </xf>
    <xf numFmtId="0" fontId="39" fillId="0" borderId="0" xfId="0" applyFont="1"/>
    <xf numFmtId="0" fontId="38" fillId="0" borderId="0" xfId="0" applyFont="1"/>
    <xf numFmtId="0" fontId="28" fillId="2" borderId="0" xfId="0" applyFont="1" applyFill="1" applyAlignment="1" applyProtection="1">
      <alignment horizontal="right"/>
      <protection hidden="1"/>
    </xf>
    <xf numFmtId="0" fontId="2" fillId="0" borderId="0" xfId="0" applyFont="1" applyAlignment="1" applyProtection="1">
      <alignment vertical="top" wrapText="1" readingOrder="1"/>
      <protection locked="0"/>
    </xf>
    <xf numFmtId="0" fontId="2" fillId="0" borderId="0" xfId="0" applyFont="1"/>
    <xf numFmtId="0" fontId="2" fillId="0" borderId="0" xfId="0" applyFont="1" applyAlignment="1">
      <alignment wrapText="1"/>
    </xf>
    <xf numFmtId="0" fontId="2" fillId="0" borderId="0" xfId="0" applyFont="1" applyAlignment="1">
      <alignment horizontal="right" wrapText="1"/>
    </xf>
    <xf numFmtId="0" fontId="2" fillId="0" borderId="0" xfId="0" applyFont="1" applyAlignment="1">
      <alignment horizontal="center"/>
    </xf>
    <xf numFmtId="0" fontId="2" fillId="0" borderId="0" xfId="0" applyFont="1" applyAlignment="1">
      <alignment horizontal="left"/>
    </xf>
    <xf numFmtId="0" fontId="2" fillId="3" borderId="0" xfId="0" applyFont="1" applyFill="1"/>
    <xf numFmtId="0" fontId="39" fillId="0" borderId="0" xfId="0" applyFont="1" applyAlignment="1">
      <alignment horizontal="right" wrapText="1"/>
    </xf>
    <xf numFmtId="0" fontId="39" fillId="0" borderId="0" xfId="0" applyFont="1" applyAlignment="1" applyProtection="1">
      <alignment vertical="top" wrapText="1" readingOrder="1"/>
      <protection locked="0"/>
    </xf>
    <xf numFmtId="0" fontId="12" fillId="0" borderId="0" xfId="0" applyFont="1"/>
    <xf numFmtId="0" fontId="12" fillId="0" borderId="0" xfId="0" applyFont="1" applyBorder="1" applyAlignment="1">
      <alignment horizontal="left"/>
    </xf>
    <xf numFmtId="0" fontId="12" fillId="0" borderId="0" xfId="0" applyFont="1" applyFill="1" applyBorder="1" applyAlignment="1">
      <alignment horizontal="left"/>
    </xf>
    <xf numFmtId="0" fontId="12" fillId="0" borderId="9" xfId="0" applyFont="1" applyBorder="1" applyAlignment="1">
      <alignment horizontal="left"/>
    </xf>
    <xf numFmtId="0" fontId="12" fillId="0" borderId="10" xfId="0" applyFont="1" applyBorder="1" applyAlignment="1">
      <alignment horizontal="left"/>
    </xf>
    <xf numFmtId="0" fontId="12" fillId="0" borderId="10" xfId="0" applyFont="1" applyFill="1" applyBorder="1" applyAlignment="1">
      <alignment horizontal="left"/>
    </xf>
    <xf numFmtId="17" fontId="2" fillId="0" borderId="0" xfId="0" applyNumberFormat="1" applyFont="1" applyAlignment="1">
      <alignment wrapText="1"/>
    </xf>
    <xf numFmtId="0" fontId="28" fillId="0" borderId="0" xfId="0" applyFont="1" applyFill="1" applyAlignment="1" applyProtection="1">
      <alignment horizontal="right"/>
      <protection hidden="1"/>
    </xf>
    <xf numFmtId="3" fontId="0" fillId="2" borderId="0" xfId="0" applyNumberFormat="1" applyFill="1" applyProtection="1">
      <protection hidden="1"/>
    </xf>
    <xf numFmtId="3" fontId="0" fillId="2" borderId="0" xfId="0" applyNumberFormat="1" applyFill="1" applyAlignment="1" applyProtection="1">
      <alignment horizontal="center"/>
      <protection hidden="1"/>
    </xf>
    <xf numFmtId="3" fontId="0" fillId="2" borderId="0" xfId="0" applyNumberFormat="1" applyFill="1" applyBorder="1" applyAlignment="1" applyProtection="1">
      <alignment horizontal="center"/>
      <protection hidden="1"/>
    </xf>
    <xf numFmtId="3" fontId="7" fillId="2" borderId="0" xfId="0" applyNumberFormat="1" applyFont="1" applyFill="1" applyAlignment="1" applyProtection="1">
      <alignment horizontal="center"/>
      <protection hidden="1"/>
    </xf>
    <xf numFmtId="3" fontId="9" fillId="2" borderId="0" xfId="0" applyNumberFormat="1" applyFont="1" applyFill="1" applyBorder="1" applyAlignment="1" applyProtection="1">
      <alignment horizontal="center" vertical="center"/>
      <protection hidden="1"/>
    </xf>
    <xf numFmtId="3" fontId="28" fillId="2" borderId="0" xfId="0" applyNumberFormat="1" applyFont="1" applyFill="1" applyAlignment="1" applyProtection="1">
      <alignment horizontal="right"/>
      <protection hidden="1"/>
    </xf>
    <xf numFmtId="3" fontId="26" fillId="0" borderId="0" xfId="0" applyNumberFormat="1" applyFont="1" applyFill="1" applyBorder="1" applyAlignment="1" applyProtection="1">
      <alignment vertical="top" wrapText="1"/>
    </xf>
    <xf numFmtId="3" fontId="35" fillId="0" borderId="0" xfId="0" applyNumberFormat="1" applyFont="1" applyFill="1" applyBorder="1" applyAlignment="1" applyProtection="1">
      <alignment horizontal="left" vertical="top"/>
    </xf>
    <xf numFmtId="3"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wrapText="1"/>
      <protection hidden="1"/>
    </xf>
    <xf numFmtId="3" fontId="3" fillId="2" borderId="1" xfId="0" applyNumberFormat="1" applyFont="1" applyFill="1" applyBorder="1" applyAlignment="1" applyProtection="1">
      <alignment horizontal="center"/>
      <protection hidden="1"/>
    </xf>
    <xf numFmtId="3" fontId="4" fillId="2" borderId="1" xfId="0" applyNumberFormat="1" applyFont="1" applyFill="1" applyBorder="1" applyAlignment="1" applyProtection="1">
      <alignment horizontal="center" vertical="center"/>
      <protection hidden="1"/>
    </xf>
    <xf numFmtId="3" fontId="3" fillId="0" borderId="1" xfId="0" applyNumberFormat="1" applyFont="1" applyFill="1" applyBorder="1" applyAlignment="1" applyProtection="1">
      <alignment horizontal="center"/>
      <protection hidden="1"/>
    </xf>
    <xf numFmtId="3" fontId="0" fillId="0" borderId="0" xfId="0" applyNumberFormat="1" applyFill="1" applyAlignment="1" applyProtection="1">
      <alignment horizontal="center"/>
      <protection hidden="1"/>
    </xf>
    <xf numFmtId="0" fontId="7"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right"/>
      <protection hidden="1"/>
    </xf>
    <xf numFmtId="0" fontId="6" fillId="0" borderId="0" xfId="0" applyFont="1" applyFill="1" applyAlignment="1" applyProtection="1">
      <alignment vertical="center"/>
      <protection hidden="1"/>
    </xf>
    <xf numFmtId="0" fontId="27" fillId="0" borderId="0" xfId="0" applyFont="1" applyFill="1" applyAlignment="1" applyProtection="1">
      <alignment vertical="center"/>
      <protection hidden="1"/>
    </xf>
    <xf numFmtId="3" fontId="5" fillId="2" borderId="0" xfId="0" applyNumberFormat="1" applyFont="1" applyFill="1" applyAlignment="1" applyProtection="1">
      <alignment vertical="top" wrapText="1"/>
      <protection hidden="1"/>
    </xf>
    <xf numFmtId="3" fontId="7" fillId="0" borderId="1" xfId="0" applyNumberFormat="1" applyFont="1" applyFill="1" applyBorder="1" applyAlignment="1" applyProtection="1">
      <alignment horizontal="center" vertical="center"/>
      <protection hidden="1"/>
    </xf>
    <xf numFmtId="3" fontId="7" fillId="0" borderId="1" xfId="0" applyNumberFormat="1" applyFont="1" applyFill="1" applyBorder="1" applyAlignment="1" applyProtection="1">
      <alignment horizontal="center"/>
      <protection hidden="1"/>
    </xf>
    <xf numFmtId="3" fontId="7" fillId="2" borderId="0" xfId="0" applyNumberFormat="1" applyFont="1" applyFill="1" applyBorder="1" applyAlignment="1" applyProtection="1">
      <alignment horizontal="center" vertical="center"/>
      <protection hidden="1"/>
    </xf>
    <xf numFmtId="0" fontId="25" fillId="0" borderId="0" xfId="0" applyFont="1" applyFill="1" applyAlignment="1" applyProtection="1">
      <alignment vertical="center"/>
      <protection hidden="1"/>
    </xf>
    <xf numFmtId="0" fontId="11" fillId="2" borderId="0" xfId="0" applyFont="1" applyFill="1" applyBorder="1" applyProtection="1">
      <protection hidden="1"/>
    </xf>
    <xf numFmtId="0" fontId="41" fillId="0" borderId="0" xfId="0" applyFont="1" applyFill="1" applyBorder="1" applyAlignment="1" applyProtection="1">
      <alignment vertical="center"/>
    </xf>
    <xf numFmtId="1" fontId="25" fillId="2" borderId="0" xfId="0" applyNumberFormat="1" applyFont="1" applyFill="1" applyBorder="1" applyAlignment="1" applyProtection="1">
      <alignment vertical="center"/>
      <protection hidden="1"/>
    </xf>
    <xf numFmtId="0" fontId="39" fillId="2" borderId="0" xfId="0" applyFont="1" applyFill="1" applyProtection="1">
      <protection hidden="1"/>
    </xf>
    <xf numFmtId="3" fontId="30" fillId="0" borderId="0" xfId="0" applyNumberFormat="1" applyFont="1" applyBorder="1" applyAlignment="1" applyProtection="1">
      <alignment horizontal="center" vertical="top"/>
    </xf>
    <xf numFmtId="3" fontId="26" fillId="0" borderId="0" xfId="0" applyNumberFormat="1" applyFont="1" applyFill="1" applyBorder="1" applyAlignment="1" applyProtection="1">
      <alignment horizontal="center" vertical="top" wrapText="1"/>
    </xf>
    <xf numFmtId="0" fontId="7" fillId="2" borderId="0" xfId="0" applyFont="1" applyFill="1" applyProtection="1">
      <protection hidden="1"/>
    </xf>
    <xf numFmtId="0" fontId="7" fillId="2" borderId="0" xfId="0" applyFont="1" applyFill="1" applyAlignment="1" applyProtection="1">
      <alignment vertical="center"/>
      <protection hidden="1"/>
    </xf>
    <xf numFmtId="3" fontId="3" fillId="0" borderId="0" xfId="0" applyNumberFormat="1" applyFont="1" applyFill="1" applyAlignment="1" applyProtection="1">
      <alignment horizontal="center"/>
      <protection hidden="1"/>
    </xf>
    <xf numFmtId="0" fontId="33" fillId="2" borderId="0" xfId="0" applyFont="1" applyFill="1" applyAlignment="1" applyProtection="1">
      <alignment horizontal="right"/>
      <protection hidden="1"/>
    </xf>
    <xf numFmtId="0" fontId="0" fillId="2" borderId="0" xfId="0" applyFill="1" applyBorder="1" applyAlignment="1" applyProtection="1">
      <alignment horizontal="center" vertical="center"/>
      <protection hidden="1"/>
    </xf>
    <xf numFmtId="0" fontId="0" fillId="2" borderId="0" xfId="0" applyFill="1" applyBorder="1" applyAlignment="1" applyProtection="1">
      <alignment horizontal="center" vertical="center" wrapText="1"/>
      <protection hidden="1"/>
    </xf>
    <xf numFmtId="0" fontId="7" fillId="0" borderId="0" xfId="0" applyFont="1" applyFill="1" applyProtection="1">
      <protection hidden="1"/>
    </xf>
    <xf numFmtId="0" fontId="25" fillId="0" borderId="0" xfId="0" applyFont="1" applyFill="1" applyAlignment="1" applyProtection="1">
      <alignment horizontal="left" indent="1"/>
      <protection hidden="1"/>
    </xf>
    <xf numFmtId="0" fontId="0" fillId="0" borderId="0" xfId="0" applyAlignment="1">
      <alignment wrapText="1"/>
    </xf>
    <xf numFmtId="0" fontId="0" fillId="0" borderId="0" xfId="0" applyBorder="1" applyAlignment="1">
      <alignment wrapText="1"/>
    </xf>
    <xf numFmtId="0" fontId="0" fillId="0" borderId="0" xfId="0" applyBorder="1"/>
    <xf numFmtId="1" fontId="0" fillId="0" borderId="0" xfId="0" applyNumberFormat="1" applyBorder="1"/>
    <xf numFmtId="0" fontId="0" fillId="0" borderId="0" xfId="0" applyFill="1" applyBorder="1" applyAlignment="1">
      <alignment wrapText="1"/>
    </xf>
    <xf numFmtId="0" fontId="11" fillId="0" borderId="0" xfId="0" applyFont="1" applyFill="1" applyBorder="1" applyAlignment="1" applyProtection="1">
      <alignment vertical="top" wrapText="1"/>
      <protection hidden="1"/>
    </xf>
    <xf numFmtId="3" fontId="18" fillId="0" borderId="0" xfId="0" applyNumberFormat="1" applyFont="1" applyFill="1" applyProtection="1">
      <protection hidden="1"/>
    </xf>
    <xf numFmtId="0" fontId="17" fillId="0" borderId="0" xfId="0" applyFont="1" applyFill="1" applyProtection="1">
      <protection hidden="1"/>
    </xf>
    <xf numFmtId="3" fontId="19" fillId="0" borderId="0" xfId="0" applyNumberFormat="1" applyFont="1" applyFill="1" applyAlignment="1" applyProtection="1">
      <alignment horizontal="left"/>
      <protection hidden="1"/>
    </xf>
    <xf numFmtId="0" fontId="19" fillId="0" borderId="0" xfId="0" applyFont="1" applyFill="1" applyProtection="1">
      <protection hidden="1"/>
    </xf>
    <xf numFmtId="3" fontId="18" fillId="0" borderId="0" xfId="0" applyNumberFormat="1" applyFont="1" applyFill="1" applyAlignment="1" applyProtection="1">
      <alignment horizontal="left"/>
      <protection hidden="1"/>
    </xf>
    <xf numFmtId="3" fontId="18" fillId="0" borderId="0" xfId="5" applyNumberFormat="1" applyFont="1" applyFill="1" applyAlignment="1" applyProtection="1">
      <alignment horizontal="left"/>
      <protection hidden="1"/>
    </xf>
    <xf numFmtId="3" fontId="19" fillId="0" borderId="0" xfId="5" applyNumberFormat="1" applyFont="1" applyFill="1" applyAlignment="1" applyProtection="1">
      <alignment horizontal="left"/>
      <protection hidden="1"/>
    </xf>
    <xf numFmtId="0" fontId="10" fillId="0" borderId="10" xfId="0" applyFont="1" applyFill="1" applyBorder="1" applyAlignment="1" applyProtection="1">
      <alignment horizontal="left"/>
      <protection hidden="1"/>
    </xf>
    <xf numFmtId="164" fontId="19" fillId="0" borderId="0" xfId="4" applyFont="1" applyFill="1" applyAlignment="1" applyProtection="1">
      <protection hidden="1"/>
    </xf>
    <xf numFmtId="0" fontId="11" fillId="0" borderId="0" xfId="0" applyFont="1" applyFill="1" applyAlignment="1" applyProtection="1">
      <alignment vertical="top" wrapText="1"/>
      <protection hidden="1"/>
    </xf>
    <xf numFmtId="1" fontId="0" fillId="0" borderId="0" xfId="0" applyNumberFormat="1" applyFill="1" applyBorder="1" applyAlignment="1">
      <alignment wrapText="1"/>
    </xf>
    <xf numFmtId="0" fontId="5" fillId="0" borderId="0" xfId="0" applyFont="1" applyFill="1" applyAlignment="1" applyProtection="1">
      <alignment vertical="center"/>
      <protection hidden="1"/>
    </xf>
    <xf numFmtId="3" fontId="5" fillId="0" borderId="0" xfId="0" applyNumberFormat="1" applyFont="1" applyFill="1" applyAlignment="1" applyProtection="1">
      <alignment vertical="center"/>
      <protection hidden="1"/>
    </xf>
    <xf numFmtId="3" fontId="0" fillId="0" borderId="0" xfId="0" applyNumberFormat="1" applyFill="1" applyProtection="1">
      <protection hidden="1"/>
    </xf>
    <xf numFmtId="3" fontId="0" fillId="0" borderId="0" xfId="0" applyNumberFormat="1" applyFill="1" applyBorder="1" applyAlignment="1" applyProtection="1">
      <alignment horizontal="center" vertical="center" wrapText="1"/>
      <protection hidden="1"/>
    </xf>
    <xf numFmtId="3" fontId="0" fillId="0" borderId="0" xfId="0" applyNumberFormat="1" applyFill="1" applyBorder="1" applyProtection="1"/>
    <xf numFmtId="0" fontId="7" fillId="0" borderId="8" xfId="0" applyFont="1" applyFill="1" applyBorder="1" applyAlignment="1" applyProtection="1">
      <alignment vertical="center"/>
      <protection hidden="1"/>
    </xf>
    <xf numFmtId="3" fontId="7" fillId="0" borderId="8" xfId="0" applyNumberFormat="1"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wrapText="1"/>
      <protection hidden="1"/>
    </xf>
    <xf numFmtId="3" fontId="0" fillId="0" borderId="0" xfId="0" applyNumberFormat="1" applyFill="1" applyBorder="1" applyProtection="1">
      <protection hidden="1"/>
    </xf>
    <xf numFmtId="0" fontId="4" fillId="0" borderId="0" xfId="0" applyFont="1" applyFill="1" applyBorder="1" applyAlignment="1" applyProtection="1">
      <alignment horizontal="left" vertical="center" wrapText="1"/>
      <protection hidden="1"/>
    </xf>
    <xf numFmtId="0" fontId="0" fillId="0" borderId="0" xfId="0" applyFill="1" applyBorder="1" applyAlignment="1" applyProtection="1">
      <alignment wrapText="1"/>
      <protection hidden="1"/>
    </xf>
    <xf numFmtId="3" fontId="4" fillId="0" borderId="0" xfId="0" applyNumberFormat="1" applyFont="1" applyFill="1" applyBorder="1" applyAlignment="1" applyProtection="1">
      <alignment horizontal="center" vertical="center" wrapText="1"/>
      <protection hidden="1"/>
    </xf>
    <xf numFmtId="0" fontId="0" fillId="0" borderId="11" xfId="0" applyFill="1" applyBorder="1" applyProtection="1">
      <protection hidden="1"/>
    </xf>
    <xf numFmtId="3" fontId="28" fillId="0" borderId="11" xfId="0" applyNumberFormat="1" applyFont="1" applyFill="1" applyBorder="1" applyAlignment="1" applyProtection="1">
      <alignment horizontal="right"/>
      <protection hidden="1"/>
    </xf>
    <xf numFmtId="3" fontId="0" fillId="0" borderId="11" xfId="0" applyNumberFormat="1" applyFill="1" applyBorder="1" applyProtection="1">
      <protection hidden="1"/>
    </xf>
    <xf numFmtId="0" fontId="28" fillId="0" borderId="11" xfId="0" applyFont="1" applyFill="1" applyBorder="1" applyAlignment="1" applyProtection="1">
      <alignment horizontal="right" vertical="center"/>
      <protection hidden="1"/>
    </xf>
    <xf numFmtId="3" fontId="28" fillId="0" borderId="0" xfId="0" applyNumberFormat="1" applyFont="1" applyFill="1" applyBorder="1" applyAlignment="1" applyProtection="1">
      <alignment horizontal="right" vertical="center"/>
      <protection hidden="1"/>
    </xf>
    <xf numFmtId="0" fontId="28" fillId="0" borderId="0" xfId="0" applyFont="1" applyFill="1" applyBorder="1" applyAlignment="1" applyProtection="1">
      <alignment horizontal="right" vertical="center"/>
      <protection hidden="1"/>
    </xf>
    <xf numFmtId="0" fontId="0" fillId="0" borderId="0" xfId="0" applyFill="1" applyBorder="1" applyAlignment="1" applyProtection="1">
      <alignment horizontal="center" vertical="center" wrapText="1"/>
      <protection hidden="1"/>
    </xf>
    <xf numFmtId="0" fontId="3" fillId="0" borderId="0" xfId="0" applyFont="1" applyAlignment="1" applyProtection="1">
      <alignment vertical="top" wrapText="1" readingOrder="1"/>
    </xf>
    <xf numFmtId="0" fontId="3" fillId="0" borderId="0" xfId="0" applyFont="1" applyAlignment="1" applyProtection="1">
      <alignment vertical="center" wrapText="1"/>
    </xf>
    <xf numFmtId="0" fontId="5" fillId="0" borderId="0" xfId="0" applyFont="1" applyFill="1" applyAlignment="1" applyProtection="1">
      <alignment horizontal="left" wrapText="1"/>
      <protection hidden="1"/>
    </xf>
    <xf numFmtId="0" fontId="3" fillId="0" borderId="0" xfId="0" applyFont="1" applyFill="1" applyAlignment="1" applyProtection="1">
      <alignment vertical="top" wrapText="1" readingOrder="1"/>
    </xf>
    <xf numFmtId="0" fontId="3" fillId="0" borderId="0" xfId="0" applyFont="1" applyFill="1" applyAlignment="1" applyProtection="1">
      <alignment horizontal="center" wrapText="1"/>
      <protection hidden="1"/>
    </xf>
    <xf numFmtId="0" fontId="3" fillId="0" borderId="0" xfId="0" applyFont="1" applyAlignment="1" applyProtection="1">
      <alignment horizontal="left" vertical="top" wrapText="1" indent="1"/>
    </xf>
    <xf numFmtId="0" fontId="32" fillId="0" borderId="0" xfId="0" applyFont="1" applyFill="1" applyBorder="1" applyAlignment="1" applyProtection="1">
      <alignment horizontal="left" vertical="center" wrapText="1"/>
    </xf>
    <xf numFmtId="3" fontId="0" fillId="0" borderId="0" xfId="0" applyNumberFormat="1"/>
    <xf numFmtId="0" fontId="5" fillId="0" borderId="0" xfId="0" applyFont="1" applyFill="1" applyAlignment="1" applyProtection="1">
      <alignment horizontal="left" vertical="top" wrapText="1"/>
      <protection hidden="1"/>
    </xf>
    <xf numFmtId="3" fontId="4" fillId="2" borderId="0" xfId="0" applyNumberFormat="1" applyFont="1" applyFill="1" applyBorder="1" applyAlignment="1" applyProtection="1">
      <alignment horizontal="right" vertical="center" indent="2"/>
      <protection hidden="1"/>
    </xf>
    <xf numFmtId="3" fontId="4" fillId="2" borderId="0" xfId="0" applyNumberFormat="1" applyFont="1" applyFill="1" applyBorder="1" applyAlignment="1" applyProtection="1">
      <alignment horizontal="right" vertical="center" indent="1"/>
      <protection hidden="1"/>
    </xf>
    <xf numFmtId="0" fontId="0" fillId="0" borderId="0" xfId="0" applyFill="1" applyBorder="1" applyAlignment="1" applyProtection="1">
      <alignment horizontal="left" wrapText="1" indent="2"/>
      <protection hidden="1"/>
    </xf>
    <xf numFmtId="9" fontId="11" fillId="0" borderId="0" xfId="0" applyNumberFormat="1" applyFont="1" applyFill="1" applyBorder="1" applyAlignment="1" applyProtection="1">
      <alignment horizontal="left" wrapText="1" indent="2"/>
      <protection hidden="1"/>
    </xf>
    <xf numFmtId="9" fontId="0" fillId="2" borderId="0" xfId="0" applyNumberFormat="1" applyFill="1" applyAlignment="1" applyProtection="1">
      <alignment horizontal="left" indent="2"/>
      <protection hidden="1"/>
    </xf>
    <xf numFmtId="165" fontId="35" fillId="0" borderId="0" xfId="0" applyNumberFormat="1" applyFont="1" applyFill="1" applyBorder="1" applyAlignment="1" applyProtection="1">
      <alignment horizontal="left" vertical="top" indent="2"/>
    </xf>
    <xf numFmtId="9" fontId="0" fillId="0" borderId="0" xfId="0" applyNumberFormat="1" applyFill="1" applyBorder="1" applyAlignment="1" applyProtection="1">
      <alignment horizontal="left" indent="2"/>
      <protection hidden="1"/>
    </xf>
    <xf numFmtId="3" fontId="7" fillId="0" borderId="8" xfId="0" applyNumberFormat="1" applyFont="1" applyFill="1" applyBorder="1" applyAlignment="1" applyProtection="1">
      <alignment horizontal="center" vertical="center"/>
      <protection hidden="1"/>
    </xf>
    <xf numFmtId="0" fontId="2" fillId="0" borderId="0" xfId="0" applyFont="1" applyFill="1" applyBorder="1" applyProtection="1">
      <protection hidden="1"/>
    </xf>
    <xf numFmtId="0" fontId="0" fillId="0" borderId="8" xfId="0" applyBorder="1" applyAlignment="1">
      <alignment horizontal="left"/>
    </xf>
    <xf numFmtId="0" fontId="0" fillId="0" borderId="0" xfId="0" applyFill="1" applyAlignment="1" applyProtection="1">
      <alignment horizontal="right" vertical="center" wrapText="1"/>
      <protection hidden="1"/>
    </xf>
    <xf numFmtId="0" fontId="0" fillId="2" borderId="0" xfId="0" applyFill="1" applyAlignment="1" applyProtection="1">
      <alignment horizontal="right" vertical="center" wrapText="1"/>
      <protection hidden="1"/>
    </xf>
    <xf numFmtId="0" fontId="3" fillId="0" borderId="0" xfId="0" applyFont="1" applyFill="1" applyAlignment="1" applyProtection="1">
      <alignment horizontal="center"/>
      <protection hidden="1"/>
    </xf>
    <xf numFmtId="3" fontId="42" fillId="2" borderId="0" xfId="0" applyNumberFormat="1" applyFont="1" applyFill="1" applyBorder="1" applyAlignment="1" applyProtection="1">
      <protection hidden="1"/>
    </xf>
    <xf numFmtId="0" fontId="8" fillId="0" borderId="0" xfId="0" applyFont="1" applyFill="1" applyBorder="1" applyProtection="1">
      <protection hidden="1"/>
    </xf>
    <xf numFmtId="2" fontId="24" fillId="2" borderId="0" xfId="1" applyNumberFormat="1" applyFont="1" applyFill="1" applyAlignment="1" applyProtection="1">
      <alignment horizontal="left"/>
      <protection hidden="1"/>
    </xf>
    <xf numFmtId="0" fontId="21" fillId="0" borderId="0" xfId="1" applyAlignment="1" applyProtection="1">
      <protection hidden="1"/>
    </xf>
    <xf numFmtId="0" fontId="24" fillId="0" borderId="0" xfId="1" applyFont="1" applyAlignment="1" applyProtection="1">
      <alignment horizontal="left"/>
      <protection hidden="1"/>
    </xf>
    <xf numFmtId="0" fontId="0" fillId="0" borderId="0" xfId="0" applyAlignment="1">
      <alignment vertical="top" wrapText="1"/>
    </xf>
    <xf numFmtId="0" fontId="0" fillId="2" borderId="0" xfId="0" applyFill="1" applyAlignment="1" applyProtection="1">
      <alignment horizontal="right"/>
      <protection hidden="1"/>
    </xf>
    <xf numFmtId="0" fontId="0" fillId="0" borderId="0" xfId="0" applyFill="1" applyAlignment="1" applyProtection="1">
      <alignment horizontal="right"/>
      <protection hidden="1"/>
    </xf>
    <xf numFmtId="0" fontId="15" fillId="2" borderId="0" xfId="0" applyFont="1" applyFill="1" applyAlignment="1" applyProtection="1">
      <alignment horizontal="left" wrapText="1"/>
      <protection hidden="1"/>
    </xf>
    <xf numFmtId="0" fontId="21" fillId="2" borderId="0" xfId="1" applyFill="1" applyAlignment="1" applyProtection="1">
      <protection hidden="1"/>
    </xf>
    <xf numFmtId="0" fontId="21" fillId="0" borderId="0" xfId="1" applyAlignment="1" applyProtection="1">
      <alignment wrapText="1"/>
      <protection hidden="1"/>
    </xf>
    <xf numFmtId="0" fontId="21" fillId="2" borderId="0" xfId="1" applyFill="1" applyAlignment="1" applyProtection="1">
      <alignment wrapText="1"/>
      <protection hidden="1"/>
    </xf>
    <xf numFmtId="2" fontId="24" fillId="2" borderId="0" xfId="1" applyNumberFormat="1" applyFont="1" applyFill="1" applyAlignment="1" applyProtection="1">
      <alignment wrapText="1"/>
      <protection hidden="1"/>
    </xf>
    <xf numFmtId="0" fontId="23" fillId="2" borderId="0" xfId="0" applyFont="1" applyFill="1" applyAlignment="1" applyProtection="1">
      <alignment wrapText="1"/>
      <protection hidden="1"/>
    </xf>
    <xf numFmtId="0" fontId="6" fillId="2" borderId="0" xfId="0" applyFont="1" applyFill="1" applyAlignment="1" applyProtection="1">
      <alignment wrapText="1"/>
      <protection hidden="1"/>
    </xf>
    <xf numFmtId="0" fontId="6" fillId="2" borderId="0" xfId="0" applyFont="1" applyFill="1" applyAlignment="1">
      <alignment wrapText="1"/>
    </xf>
    <xf numFmtId="0" fontId="24" fillId="2" borderId="0" xfId="1" applyFont="1" applyFill="1" applyAlignment="1" applyProtection="1">
      <alignment horizontal="left" wrapText="1"/>
      <protection hidden="1"/>
    </xf>
    <xf numFmtId="0" fontId="24" fillId="2" borderId="0" xfId="1" applyFont="1" applyFill="1" applyAlignment="1" applyProtection="1">
      <alignment wrapText="1"/>
      <protection hidden="1"/>
    </xf>
    <xf numFmtId="0" fontId="24" fillId="0" borderId="0" xfId="1" applyFont="1" applyAlignment="1" applyProtection="1">
      <alignment horizontal="left" wrapText="1"/>
      <protection hidden="1"/>
    </xf>
    <xf numFmtId="0" fontId="21" fillId="2" borderId="0" xfId="1" applyFill="1" applyAlignment="1" applyProtection="1">
      <alignment horizontal="left" wrapText="1"/>
      <protection hidden="1"/>
    </xf>
    <xf numFmtId="0" fontId="24" fillId="0" borderId="0" xfId="1" applyFont="1" applyAlignment="1" applyProtection="1">
      <alignment wrapText="1"/>
      <protection hidden="1"/>
    </xf>
    <xf numFmtId="49" fontId="0" fillId="0" borderId="0" xfId="0" applyNumberFormat="1" applyFont="1"/>
    <xf numFmtId="0" fontId="3" fillId="0" borderId="0" xfId="0" applyFont="1" applyFill="1" applyAlignment="1" applyProtection="1">
      <alignment horizontal="left" wrapText="1"/>
      <protection hidden="1"/>
    </xf>
    <xf numFmtId="0" fontId="6" fillId="0" borderId="0" xfId="0" applyFont="1" applyBorder="1" applyAlignment="1">
      <alignment wrapText="1"/>
    </xf>
    <xf numFmtId="0" fontId="6" fillId="0" borderId="0" xfId="0" applyFont="1" applyAlignment="1">
      <alignment wrapText="1"/>
    </xf>
    <xf numFmtId="0" fontId="0" fillId="2" borderId="1" xfId="0" applyFill="1" applyBorder="1" applyAlignment="1" applyProtection="1">
      <alignment horizontal="center" vertical="center"/>
      <protection hidden="1"/>
    </xf>
    <xf numFmtId="0" fontId="24" fillId="0" borderId="7" xfId="1" applyFont="1" applyBorder="1" applyAlignment="1" applyProtection="1">
      <alignment wrapText="1"/>
    </xf>
    <xf numFmtId="3" fontId="7" fillId="2" borderId="0" xfId="0" applyNumberFormat="1" applyFont="1" applyFill="1" applyBorder="1" applyAlignment="1" applyProtection="1">
      <alignment horizontal="right" vertical="center" indent="1"/>
      <protection hidden="1"/>
    </xf>
    <xf numFmtId="3" fontId="7" fillId="2" borderId="0" xfId="0" applyNumberFormat="1" applyFont="1" applyFill="1" applyBorder="1" applyAlignment="1" applyProtection="1">
      <alignment horizontal="right" vertical="center" indent="2"/>
      <protection hidden="1"/>
    </xf>
    <xf numFmtId="0" fontId="3" fillId="0" borderId="0" xfId="0" applyFont="1" applyAlignment="1" applyProtection="1">
      <alignment horizontal="left" vertical="top"/>
    </xf>
    <xf numFmtId="0" fontId="7" fillId="2" borderId="8" xfId="0" applyFont="1" applyFill="1" applyBorder="1" applyAlignment="1" applyProtection="1">
      <alignment horizontal="center" vertical="center"/>
      <protection hidden="1"/>
    </xf>
    <xf numFmtId="0" fontId="7" fillId="2" borderId="8" xfId="0" applyFont="1" applyFill="1" applyBorder="1" applyAlignment="1" applyProtection="1">
      <alignment horizontal="center" vertical="center" wrapText="1"/>
      <protection hidden="1"/>
    </xf>
    <xf numFmtId="9" fontId="3" fillId="0" borderId="0" xfId="0" applyNumberFormat="1" applyFont="1" applyFill="1" applyAlignment="1" applyProtection="1">
      <alignment horizontal="center"/>
      <protection hidden="1"/>
    </xf>
    <xf numFmtId="0" fontId="3" fillId="0" borderId="0" xfId="0" applyFont="1" applyAlignment="1">
      <alignment horizontal="left"/>
    </xf>
    <xf numFmtId="9" fontId="0" fillId="2" borderId="0" xfId="0" applyNumberFormat="1" applyFill="1" applyAlignment="1" applyProtection="1">
      <alignment horizontal="left"/>
      <protection hidden="1"/>
    </xf>
    <xf numFmtId="0" fontId="0" fillId="2" borderId="0" xfId="0" applyFill="1" applyAlignment="1" applyProtection="1">
      <protection hidden="1"/>
    </xf>
    <xf numFmtId="1" fontId="45" fillId="0" borderId="0" xfId="0" applyNumberFormat="1" applyFont="1" applyFill="1" applyBorder="1" applyAlignment="1" applyProtection="1">
      <alignment horizontal="center" vertical="center"/>
      <protection hidden="1"/>
    </xf>
    <xf numFmtId="3" fontId="44" fillId="0" borderId="0" xfId="0" applyNumberFormat="1" applyFont="1" applyFill="1" applyBorder="1" applyProtection="1">
      <protection hidden="1"/>
    </xf>
    <xf numFmtId="49" fontId="0" fillId="0" borderId="0" xfId="0" applyNumberFormat="1"/>
    <xf numFmtId="0" fontId="52" fillId="2" borderId="0" xfId="0" applyFont="1" applyFill="1" applyBorder="1" applyProtection="1">
      <protection hidden="1"/>
    </xf>
    <xf numFmtId="0" fontId="52" fillId="0" borderId="0" xfId="0" applyFont="1" applyFill="1" applyBorder="1" applyProtection="1">
      <protection hidden="1"/>
    </xf>
    <xf numFmtId="0" fontId="52" fillId="0" borderId="0" xfId="0" applyFont="1" applyFill="1" applyBorder="1" applyAlignment="1" applyProtection="1">
      <alignment horizontal="center"/>
      <protection hidden="1"/>
    </xf>
    <xf numFmtId="9" fontId="52" fillId="0" borderId="0" xfId="0" applyNumberFormat="1" applyFont="1" applyFill="1" applyBorder="1" applyAlignment="1" applyProtection="1">
      <alignment horizontal="center"/>
      <protection hidden="1"/>
    </xf>
    <xf numFmtId="3" fontId="53" fillId="2" borderId="0" xfId="0" applyNumberFormat="1" applyFont="1" applyFill="1" applyBorder="1" applyAlignment="1" applyProtection="1">
      <alignment horizontal="right" vertical="center" indent="2"/>
      <protection hidden="1"/>
    </xf>
    <xf numFmtId="3" fontId="53" fillId="2" borderId="0" xfId="0" applyNumberFormat="1" applyFont="1" applyFill="1" applyBorder="1" applyAlignment="1" applyProtection="1">
      <alignment horizontal="right" vertical="center" indent="1"/>
      <protection hidden="1"/>
    </xf>
    <xf numFmtId="0" fontId="52" fillId="0" borderId="0" xfId="0" applyFont="1" applyFill="1" applyBorder="1" applyAlignment="1" applyProtection="1">
      <alignment vertical="center"/>
      <protection hidden="1"/>
    </xf>
    <xf numFmtId="0" fontId="54" fillId="0" borderId="0" xfId="0" applyFont="1" applyFill="1" applyBorder="1" applyAlignment="1" applyProtection="1">
      <alignment horizontal="left" vertical="center"/>
      <protection hidden="1"/>
    </xf>
    <xf numFmtId="0" fontId="53" fillId="0" borderId="0" xfId="0" applyFont="1" applyFill="1" applyBorder="1" applyAlignment="1" applyProtection="1">
      <alignment vertical="center"/>
      <protection hidden="1"/>
    </xf>
    <xf numFmtId="0" fontId="53" fillId="0" borderId="0" xfId="0" applyFont="1" applyFill="1" applyProtection="1">
      <protection hidden="1"/>
    </xf>
    <xf numFmtId="0" fontId="53" fillId="0" borderId="0" xfId="0" applyFont="1" applyFill="1" applyBorder="1" applyProtection="1">
      <protection hidden="1"/>
    </xf>
    <xf numFmtId="0" fontId="56" fillId="0" borderId="0" xfId="0" applyFont="1" applyFill="1" applyBorder="1" applyAlignment="1" applyProtection="1">
      <alignment horizontal="right"/>
      <protection hidden="1"/>
    </xf>
    <xf numFmtId="3" fontId="53" fillId="0" borderId="0" xfId="0" applyNumberFormat="1" applyFont="1" applyFill="1" applyBorder="1" applyAlignment="1" applyProtection="1">
      <alignment horizontal="center"/>
    </xf>
    <xf numFmtId="0" fontId="54" fillId="0" borderId="0" xfId="0" applyFont="1" applyFill="1" applyBorder="1" applyAlignment="1" applyProtection="1">
      <alignment horizontal="center" vertical="center"/>
      <protection hidden="1"/>
    </xf>
    <xf numFmtId="9" fontId="54" fillId="0" borderId="0" xfId="0" applyNumberFormat="1" applyFont="1" applyFill="1" applyBorder="1" applyAlignment="1" applyProtection="1">
      <alignment horizontal="center" vertical="center"/>
      <protection hidden="1"/>
    </xf>
    <xf numFmtId="1" fontId="53" fillId="0" borderId="0" xfId="0" applyNumberFormat="1" applyFont="1" applyFill="1" applyBorder="1" applyAlignment="1" applyProtection="1">
      <alignment horizontal="center" vertical="center"/>
      <protection hidden="1"/>
    </xf>
    <xf numFmtId="0" fontId="57" fillId="0" borderId="0" xfId="0" applyFont="1" applyFill="1" applyBorder="1" applyAlignment="1" applyProtection="1">
      <alignment vertical="top"/>
    </xf>
    <xf numFmtId="0" fontId="53" fillId="0" borderId="0" xfId="0" applyFont="1" applyFill="1" applyBorder="1" applyAlignment="1" applyProtection="1">
      <alignment horizontal="center"/>
      <protection hidden="1"/>
    </xf>
    <xf numFmtId="3" fontId="2" fillId="2" borderId="0" xfId="0" applyNumberFormat="1" applyFont="1" applyFill="1" applyAlignment="1" applyProtection="1">
      <alignment horizontal="center"/>
      <protection hidden="1"/>
    </xf>
    <xf numFmtId="0" fontId="1" fillId="0" borderId="0" xfId="0" applyFont="1" applyAlignment="1" applyProtection="1">
      <alignment vertical="top" wrapText="1" readingOrder="1"/>
      <protection locked="0"/>
    </xf>
    <xf numFmtId="0" fontId="1" fillId="0" borderId="0" xfId="0" applyFont="1" applyAlignment="1" applyProtection="1">
      <alignment vertical="center" wrapText="1" readingOrder="1"/>
      <protection locked="0"/>
    </xf>
    <xf numFmtId="166" fontId="1" fillId="0" borderId="0" xfId="0" applyNumberFormat="1" applyFont="1" applyAlignment="1" applyProtection="1">
      <alignment horizontal="center" vertical="center" wrapText="1" readingOrder="1"/>
      <protection locked="0"/>
    </xf>
    <xf numFmtId="0" fontId="1" fillId="0" borderId="0" xfId="0" applyFont="1" applyAlignment="1" applyProtection="1">
      <alignment horizontal="left" vertical="center" wrapText="1" readingOrder="1"/>
      <protection locked="0"/>
    </xf>
    <xf numFmtId="0" fontId="2" fillId="0" borderId="0" xfId="0" applyFont="1" applyBorder="1" applyAlignment="1">
      <alignment wrapText="1"/>
    </xf>
    <xf numFmtId="0" fontId="3" fillId="0" borderId="0" xfId="0" applyFont="1" applyFill="1" applyAlignment="1" applyProtection="1">
      <alignment vertical="top"/>
      <protection hidden="1"/>
    </xf>
    <xf numFmtId="0" fontId="55" fillId="0" borderId="0" xfId="0" applyFont="1" applyFill="1" applyBorder="1" applyAlignment="1" applyProtection="1">
      <alignment horizontal="left" vertical="top" wrapText="1"/>
      <protection hidden="1"/>
    </xf>
    <xf numFmtId="0" fontId="17" fillId="2" borderId="0" xfId="0" applyFont="1" applyFill="1" applyBorder="1" applyProtection="1">
      <protection hidden="1"/>
    </xf>
    <xf numFmtId="3" fontId="18" fillId="2" borderId="0" xfId="0" applyNumberFormat="1" applyFont="1" applyFill="1" applyBorder="1" applyAlignment="1" applyProtection="1">
      <alignment horizontal="left"/>
      <protection hidden="1"/>
    </xf>
    <xf numFmtId="3" fontId="7" fillId="2" borderId="0" xfId="0" applyNumberFormat="1" applyFont="1" applyFill="1" applyBorder="1" applyAlignment="1" applyProtection="1">
      <alignment horizontal="left"/>
      <protection hidden="1"/>
    </xf>
    <xf numFmtId="3" fontId="19" fillId="2" borderId="0" xfId="0" applyNumberFormat="1" applyFont="1" applyFill="1" applyBorder="1" applyAlignment="1" applyProtection="1">
      <alignment horizontal="left"/>
      <protection hidden="1"/>
    </xf>
    <xf numFmtId="0" fontId="19" fillId="2" borderId="0" xfId="0" applyFont="1" applyFill="1" applyBorder="1" applyProtection="1">
      <protection hidden="1"/>
    </xf>
    <xf numFmtId="3" fontId="18" fillId="2" borderId="0" xfId="5" applyNumberFormat="1" applyFont="1" applyFill="1" applyBorder="1" applyAlignment="1" applyProtection="1">
      <alignment horizontal="left"/>
      <protection hidden="1"/>
    </xf>
    <xf numFmtId="3" fontId="7" fillId="2" borderId="0" xfId="5" applyNumberFormat="1" applyFont="1" applyFill="1" applyBorder="1" applyAlignment="1" applyProtection="1">
      <alignment horizontal="left"/>
      <protection hidden="1"/>
    </xf>
    <xf numFmtId="3" fontId="19" fillId="2" borderId="0" xfId="5" applyNumberFormat="1" applyFont="1" applyFill="1" applyBorder="1" applyAlignment="1" applyProtection="1">
      <alignment horizontal="left"/>
      <protection hidden="1"/>
    </xf>
    <xf numFmtId="0" fontId="10" fillId="0" borderId="0" xfId="0" applyFont="1" applyBorder="1" applyAlignment="1" applyProtection="1">
      <alignment horizontal="left"/>
      <protection hidden="1"/>
    </xf>
    <xf numFmtId="164" fontId="19" fillId="2" borderId="0" xfId="4" applyFont="1" applyFill="1" applyBorder="1" applyAlignment="1" applyProtection="1">
      <protection hidden="1"/>
    </xf>
    <xf numFmtId="3" fontId="18" fillId="2" borderId="0" xfId="0" applyNumberFormat="1" applyFont="1" applyFill="1" applyBorder="1" applyProtection="1">
      <protection hidden="1"/>
    </xf>
    <xf numFmtId="3" fontId="16" fillId="2" borderId="0" xfId="0" applyNumberFormat="1" applyFont="1" applyFill="1" applyBorder="1" applyProtection="1">
      <protection hidden="1"/>
    </xf>
    <xf numFmtId="0" fontId="1" fillId="0" borderId="0" xfId="0" applyFont="1" applyFill="1" applyBorder="1" applyAlignment="1" applyProtection="1">
      <alignment vertical="center" readingOrder="1"/>
      <protection locked="0"/>
    </xf>
    <xf numFmtId="0" fontId="1" fillId="0" borderId="0" xfId="0" applyFont="1" applyFill="1" applyBorder="1" applyAlignment="1" applyProtection="1">
      <alignment horizontal="right" vertical="center" readingOrder="1"/>
      <protection locked="0"/>
    </xf>
    <xf numFmtId="0" fontId="1" fillId="0" borderId="0" xfId="0" applyFont="1" applyAlignment="1" applyProtection="1">
      <alignment vertical="top" readingOrder="1"/>
      <protection locked="0"/>
    </xf>
    <xf numFmtId="166" fontId="1" fillId="0" borderId="0" xfId="0" applyNumberFormat="1" applyFont="1" applyAlignment="1" applyProtection="1">
      <alignment horizontal="center" vertical="center" readingOrder="1"/>
      <protection locked="0"/>
    </xf>
    <xf numFmtId="0" fontId="0" fillId="0" borderId="0" xfId="0" applyAlignment="1"/>
    <xf numFmtId="0" fontId="37" fillId="0" borderId="0" xfId="0" applyFont="1" applyAlignment="1" applyProtection="1">
      <alignment vertical="top" readingOrder="1"/>
      <protection locked="0"/>
    </xf>
    <xf numFmtId="0" fontId="37" fillId="0" borderId="0" xfId="0" applyFont="1" applyAlignment="1" applyProtection="1">
      <alignment horizontal="center" vertical="center" readingOrder="1"/>
      <protection locked="0"/>
    </xf>
    <xf numFmtId="0" fontId="37" fillId="0" borderId="0" xfId="0" applyFont="1" applyAlignment="1" applyProtection="1">
      <alignment horizontal="right" vertical="center" wrapText="1" readingOrder="1"/>
      <protection locked="0"/>
    </xf>
    <xf numFmtId="0" fontId="1" fillId="0" borderId="0" xfId="0" applyFont="1" applyAlignment="1" applyProtection="1">
      <alignment horizontal="center" vertical="center" wrapText="1" readingOrder="1"/>
      <protection locked="0"/>
    </xf>
    <xf numFmtId="166" fontId="1" fillId="0" borderId="0" xfId="0" applyNumberFormat="1" applyFont="1" applyAlignment="1" applyProtection="1">
      <alignment horizontal="right" vertical="center" wrapText="1" readingOrder="1"/>
      <protection locked="0"/>
    </xf>
    <xf numFmtId="3" fontId="0" fillId="0" borderId="0" xfId="0" applyNumberFormat="1" applyFill="1" applyBorder="1" applyAlignment="1" applyProtection="1">
      <alignment horizontal="left"/>
      <protection hidden="1"/>
    </xf>
    <xf numFmtId="0" fontId="50" fillId="2" borderId="0" xfId="0" applyFont="1" applyFill="1" applyBorder="1" applyProtection="1">
      <protection hidden="1"/>
    </xf>
    <xf numFmtId="0" fontId="50" fillId="0" borderId="0" xfId="0" applyFont="1" applyFill="1" applyBorder="1" applyProtection="1">
      <protection hidden="1"/>
    </xf>
    <xf numFmtId="49" fontId="2" fillId="0" borderId="0" xfId="0" applyNumberFormat="1" applyFont="1" applyBorder="1" applyAlignment="1">
      <alignment wrapText="1"/>
    </xf>
    <xf numFmtId="0" fontId="3" fillId="0" borderId="0" xfId="0" applyFont="1" applyFill="1" applyAlignment="1" applyProtection="1">
      <alignment vertical="top" wrapText="1"/>
      <protection hidden="1"/>
    </xf>
    <xf numFmtId="0" fontId="1" fillId="0" borderId="0" xfId="0" applyFont="1" applyAlignment="1" applyProtection="1">
      <alignment horizontal="left" vertical="top" wrapText="1" readingOrder="1"/>
      <protection locked="0"/>
    </xf>
    <xf numFmtId="0" fontId="1" fillId="0" borderId="0" xfId="0" applyNumberFormat="1" applyFont="1" applyAlignment="1" applyProtection="1">
      <alignment horizontal="left" vertical="top" wrapText="1" readingOrder="1"/>
      <protection locked="0"/>
    </xf>
    <xf numFmtId="0" fontId="1" fillId="0" borderId="0" xfId="0" applyFont="1" applyAlignment="1" applyProtection="1">
      <alignment horizontal="left" wrapText="1" readingOrder="1"/>
      <protection locked="0"/>
    </xf>
    <xf numFmtId="166" fontId="1" fillId="0" borderId="0" xfId="0" applyNumberFormat="1" applyFont="1" applyAlignment="1" applyProtection="1">
      <alignment horizontal="left" vertical="center" wrapText="1" readingOrder="1"/>
      <protection locked="0"/>
    </xf>
    <xf numFmtId="0" fontId="0" fillId="0" borderId="0" xfId="0" applyAlignment="1">
      <alignment horizontal="left"/>
    </xf>
    <xf numFmtId="0" fontId="37" fillId="0" borderId="12" xfId="0" applyFont="1" applyBorder="1" applyAlignment="1" applyProtection="1">
      <alignment vertical="top" wrapText="1" readingOrder="1"/>
      <protection locked="0"/>
    </xf>
    <xf numFmtId="0" fontId="37" fillId="0" borderId="0" xfId="0" applyFont="1" applyAlignment="1" applyProtection="1">
      <alignment horizontal="center" wrapText="1" readingOrder="1"/>
      <protection locked="0"/>
    </xf>
    <xf numFmtId="0" fontId="37" fillId="0" borderId="0" xfId="0" applyFont="1" applyAlignment="1" applyProtection="1">
      <alignment vertical="center" wrapText="1" readingOrder="1"/>
      <protection locked="0"/>
    </xf>
    <xf numFmtId="0" fontId="0" fillId="0" borderId="0" xfId="0" applyAlignment="1">
      <alignment horizontal="center"/>
    </xf>
    <xf numFmtId="0" fontId="46" fillId="0" borderId="0" xfId="0" applyFont="1" applyAlignment="1" applyProtection="1">
      <alignment vertical="top" wrapText="1" readingOrder="1"/>
      <protection locked="0"/>
    </xf>
    <xf numFmtId="0" fontId="46" fillId="0" borderId="0" xfId="0" applyFont="1" applyAlignment="1" applyProtection="1">
      <alignment horizontal="center" vertical="center" wrapText="1" readingOrder="1"/>
      <protection locked="0"/>
    </xf>
    <xf numFmtId="0" fontId="47" fillId="0" borderId="0" xfId="0" applyFont="1" applyAlignment="1" applyProtection="1">
      <alignment vertical="top" wrapText="1" readingOrder="1"/>
      <protection locked="0"/>
    </xf>
    <xf numFmtId="0" fontId="47" fillId="0" borderId="0" xfId="0" applyFont="1" applyAlignment="1" applyProtection="1">
      <alignment vertical="center" wrapText="1" readingOrder="1"/>
      <protection locked="0"/>
    </xf>
    <xf numFmtId="166" fontId="47" fillId="0" borderId="0" xfId="0" applyNumberFormat="1" applyFont="1" applyAlignment="1" applyProtection="1">
      <alignment horizontal="center" vertical="center" wrapText="1" readingOrder="1"/>
      <protection locked="0"/>
    </xf>
    <xf numFmtId="0" fontId="37" fillId="0" borderId="0" xfId="0" applyFont="1" applyAlignment="1" applyProtection="1">
      <alignment vertical="center" readingOrder="1"/>
      <protection locked="0"/>
    </xf>
    <xf numFmtId="0" fontId="11" fillId="2" borderId="0" xfId="0" applyFont="1" applyFill="1" applyAlignment="1" applyProtection="1">
      <alignment wrapText="1"/>
      <protection hidden="1"/>
    </xf>
    <xf numFmtId="3" fontId="51" fillId="2" borderId="0" xfId="0" applyNumberFormat="1" applyFont="1" applyFill="1" applyBorder="1" applyAlignment="1" applyProtection="1">
      <alignment vertical="center" wrapText="1"/>
      <protection hidden="1"/>
    </xf>
    <xf numFmtId="0" fontId="2" fillId="2" borderId="0" xfId="0" applyFont="1" applyFill="1" applyBorder="1" applyAlignment="1" applyProtection="1">
      <alignment horizontal="right" vertical="center" wrapText="1"/>
      <protection hidden="1"/>
    </xf>
    <xf numFmtId="1" fontId="3" fillId="0" borderId="0" xfId="0" applyNumberFormat="1" applyFont="1" applyFill="1" applyBorder="1" applyAlignment="1" applyProtection="1">
      <alignment horizontal="center" vertical="center"/>
      <protection hidden="1"/>
    </xf>
    <xf numFmtId="3" fontId="3" fillId="2" borderId="0" xfId="0" applyNumberFormat="1" applyFont="1" applyFill="1" applyBorder="1" applyAlignment="1" applyProtection="1">
      <alignment horizontal="center" vertical="center"/>
      <protection hidden="1"/>
    </xf>
    <xf numFmtId="3" fontId="3" fillId="2" borderId="0" xfId="0" applyNumberFormat="1" applyFont="1" applyFill="1" applyAlignment="1" applyProtection="1">
      <alignment horizontal="center"/>
      <protection hidden="1"/>
    </xf>
    <xf numFmtId="1" fontId="3" fillId="2" borderId="0" xfId="0" applyNumberFormat="1" applyFont="1" applyFill="1" applyAlignment="1" applyProtection="1">
      <alignment horizontal="center"/>
      <protection hidden="1"/>
    </xf>
    <xf numFmtId="3" fontId="3" fillId="2" borderId="0" xfId="5" applyNumberFormat="1" applyFont="1" applyFill="1" applyAlignment="1" applyProtection="1">
      <alignment horizontal="left"/>
      <protection hidden="1"/>
    </xf>
    <xf numFmtId="3" fontId="3" fillId="2" borderId="1" xfId="0" applyNumberFormat="1" applyFont="1" applyFill="1" applyBorder="1" applyAlignment="1" applyProtection="1">
      <alignment horizontal="center" vertical="center"/>
      <protection hidden="1"/>
    </xf>
    <xf numFmtId="0" fontId="7" fillId="2" borderId="1" xfId="0" applyFont="1" applyFill="1" applyBorder="1" applyAlignment="1" applyProtection="1">
      <alignment horizontal="left" vertical="center"/>
      <protection hidden="1"/>
    </xf>
    <xf numFmtId="0" fontId="7" fillId="2" borderId="0" xfId="0" applyFont="1" applyFill="1" applyBorder="1" applyAlignment="1" applyProtection="1">
      <alignment horizontal="left" vertical="center"/>
      <protection hidden="1"/>
    </xf>
    <xf numFmtId="3" fontId="3" fillId="2" borderId="0" xfId="0" applyNumberFormat="1" applyFont="1" applyFill="1" applyBorder="1" applyAlignment="1" applyProtection="1">
      <alignment vertical="center"/>
      <protection hidden="1"/>
    </xf>
    <xf numFmtId="3" fontId="3" fillId="2" borderId="0" xfId="0" applyNumberFormat="1" applyFont="1" applyFill="1" applyBorder="1" applyAlignment="1" applyProtection="1">
      <alignment horizontal="right" vertical="center" indent="2"/>
      <protection hidden="1"/>
    </xf>
    <xf numFmtId="0" fontId="3" fillId="2" borderId="0" xfId="0" applyFont="1" applyFill="1" applyAlignment="1" applyProtection="1">
      <alignment vertical="center"/>
      <protection hidden="1"/>
    </xf>
    <xf numFmtId="3" fontId="2" fillId="0" borderId="0" xfId="0" applyNumberFormat="1" applyFont="1" applyFill="1" applyBorder="1" applyAlignment="1" applyProtection="1">
      <alignment horizontal="center" vertical="top" wrapText="1"/>
      <protection hidden="1"/>
    </xf>
    <xf numFmtId="3" fontId="2" fillId="0" borderId="0" xfId="0" applyNumberFormat="1" applyFont="1" applyFill="1" applyAlignment="1" applyProtection="1">
      <alignment horizontal="center" vertical="top" wrapText="1"/>
      <protection hidden="1"/>
    </xf>
    <xf numFmtId="0" fontId="2" fillId="0" borderId="0" xfId="0" applyFont="1" applyFill="1" applyAlignment="1" applyProtection="1">
      <alignment horizontal="right" vertical="center" wrapText="1"/>
      <protection hidden="1"/>
    </xf>
    <xf numFmtId="3" fontId="2" fillId="0" borderId="0" xfId="0" applyNumberFormat="1" applyFont="1" applyFill="1" applyBorder="1" applyAlignment="1" applyProtection="1">
      <alignment horizontal="center"/>
      <protection hidden="1"/>
    </xf>
    <xf numFmtId="0" fontId="2" fillId="0" borderId="0" xfId="0" applyFont="1" applyFill="1" applyBorder="1" applyAlignment="1" applyProtection="1">
      <alignment horizontal="center"/>
      <protection hidden="1"/>
    </xf>
    <xf numFmtId="0" fontId="2" fillId="0" borderId="0" xfId="0" applyFont="1" applyFill="1" applyBorder="1" applyAlignment="1" applyProtection="1">
      <alignment vertical="center"/>
      <protection hidden="1"/>
    </xf>
    <xf numFmtId="0" fontId="7" fillId="0" borderId="1" xfId="0" applyFont="1" applyFill="1" applyBorder="1" applyAlignment="1" applyProtection="1">
      <alignment horizontal="left" vertical="center"/>
      <protection hidden="1"/>
    </xf>
    <xf numFmtId="9" fontId="7" fillId="0" borderId="0"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left" vertical="center"/>
      <protection hidden="1"/>
    </xf>
    <xf numFmtId="3" fontId="7" fillId="0" borderId="0" xfId="0" applyNumberFormat="1" applyFont="1" applyFill="1" applyBorder="1" applyAlignment="1" applyProtection="1">
      <alignment horizontal="center" vertical="center"/>
      <protection hidden="1"/>
    </xf>
    <xf numFmtId="3" fontId="3" fillId="0" borderId="0" xfId="0" applyNumberFormat="1" applyFont="1" applyFill="1" applyBorder="1" applyAlignment="1" applyProtection="1">
      <alignment horizontal="right" vertical="center" indent="2"/>
      <protection hidden="1"/>
    </xf>
    <xf numFmtId="1" fontId="3" fillId="0" borderId="0" xfId="0" applyNumberFormat="1" applyFont="1" applyFill="1" applyBorder="1" applyAlignment="1" applyProtection="1">
      <alignment vertical="center"/>
      <protection hidden="1"/>
    </xf>
    <xf numFmtId="0" fontId="3" fillId="0" borderId="0" xfId="0" applyFont="1" applyFill="1" applyAlignment="1" applyProtection="1">
      <alignment vertical="center"/>
      <protection hidden="1"/>
    </xf>
    <xf numFmtId="3" fontId="3" fillId="0" borderId="0" xfId="0" applyNumberFormat="1" applyFont="1" applyFill="1" applyBorder="1" applyAlignment="1" applyProtection="1">
      <alignment horizontal="right" vertical="center" indent="1"/>
      <protection hidden="1"/>
    </xf>
    <xf numFmtId="0" fontId="2" fillId="0" borderId="1" xfId="0" applyFont="1" applyFill="1" applyBorder="1" applyProtection="1">
      <protection hidden="1"/>
    </xf>
    <xf numFmtId="3" fontId="3" fillId="0" borderId="1" xfId="0" applyNumberFormat="1" applyFont="1" applyFill="1" applyBorder="1" applyAlignment="1" applyProtection="1">
      <alignment horizontal="center" vertical="center"/>
      <protection hidden="1"/>
    </xf>
    <xf numFmtId="3" fontId="2" fillId="0" borderId="0" xfId="0" applyNumberFormat="1" applyFont="1" applyFill="1" applyAlignment="1" applyProtection="1">
      <alignment horizontal="center"/>
      <protection hidden="1"/>
    </xf>
    <xf numFmtId="3" fontId="3" fillId="0" borderId="0" xfId="0" applyNumberFormat="1" applyFont="1" applyFill="1" applyBorder="1" applyAlignment="1" applyProtection="1">
      <alignment horizontal="center"/>
    </xf>
    <xf numFmtId="3" fontId="2" fillId="2" borderId="0" xfId="0" applyNumberFormat="1" applyFont="1" applyFill="1" applyAlignment="1" applyProtection="1">
      <alignment horizontal="center" vertical="top"/>
      <protection hidden="1"/>
    </xf>
    <xf numFmtId="0" fontId="2" fillId="2" borderId="0" xfId="0" applyFont="1" applyFill="1" applyAlignment="1" applyProtection="1">
      <alignment vertical="top"/>
      <protection hidden="1"/>
    </xf>
    <xf numFmtId="9" fontId="2" fillId="2" borderId="0" xfId="0" applyNumberFormat="1" applyFont="1" applyFill="1" applyAlignment="1" applyProtection="1">
      <alignment vertical="top"/>
      <protection hidden="1"/>
    </xf>
    <xf numFmtId="3" fontId="11" fillId="0" borderId="0" xfId="0" applyNumberFormat="1" applyFont="1" applyFill="1" applyBorder="1" applyAlignment="1" applyProtection="1">
      <alignment horizontal="center" wrapText="1"/>
      <protection hidden="1"/>
    </xf>
    <xf numFmtId="9" fontId="7" fillId="2" borderId="0" xfId="0" applyNumberFormat="1" applyFont="1" applyFill="1" applyBorder="1" applyAlignment="1" applyProtection="1">
      <alignment horizontal="center" vertical="center"/>
      <protection hidden="1"/>
    </xf>
    <xf numFmtId="1" fontId="3" fillId="2" borderId="0" xfId="0" applyNumberFormat="1" applyFont="1" applyFill="1" applyBorder="1" applyAlignment="1" applyProtection="1">
      <alignment vertical="center"/>
      <protection hidden="1"/>
    </xf>
    <xf numFmtId="3" fontId="3" fillId="2" borderId="1" xfId="0" applyNumberFormat="1" applyFont="1" applyFill="1" applyBorder="1" applyAlignment="1" applyProtection="1">
      <alignment horizontal="right" vertical="center" indent="2"/>
      <protection hidden="1"/>
    </xf>
    <xf numFmtId="0" fontId="20" fillId="2" borderId="0" xfId="0" applyFont="1" applyFill="1" applyAlignment="1" applyProtection="1">
      <alignment horizontal="right"/>
      <protection hidden="1"/>
    </xf>
    <xf numFmtId="3" fontId="30" fillId="0" borderId="0" xfId="0" applyNumberFormat="1" applyFont="1" applyBorder="1" applyAlignment="1" applyProtection="1">
      <alignment horizontal="left" vertical="top"/>
    </xf>
    <xf numFmtId="3" fontId="3" fillId="0" borderId="0" xfId="0" applyNumberFormat="1" applyFont="1" applyBorder="1" applyAlignment="1" applyProtection="1">
      <alignment horizontal="center"/>
    </xf>
    <xf numFmtId="0" fontId="10" fillId="0" borderId="0" xfId="0" applyFont="1" applyFill="1" applyBorder="1" applyAlignment="1" applyProtection="1">
      <alignment vertical="top" wrapText="1"/>
    </xf>
    <xf numFmtId="3" fontId="10" fillId="0" borderId="0" xfId="0" applyNumberFormat="1" applyFont="1" applyFill="1" applyBorder="1" applyAlignment="1" applyProtection="1">
      <alignment vertical="top" wrapText="1"/>
    </xf>
    <xf numFmtId="0" fontId="2" fillId="0" borderId="0" xfId="0" applyFont="1" applyFill="1" applyBorder="1" applyProtection="1"/>
    <xf numFmtId="0" fontId="48" fillId="0" borderId="0" xfId="0" applyFont="1" applyFill="1" applyBorder="1" applyProtection="1"/>
    <xf numFmtId="0" fontId="2" fillId="0" borderId="0" xfId="0" applyFont="1" applyFill="1" applyProtection="1"/>
    <xf numFmtId="0" fontId="5" fillId="0" borderId="0" xfId="0" applyFont="1" applyFill="1" applyBorder="1" applyProtection="1"/>
    <xf numFmtId="0" fontId="2"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17" fillId="0" borderId="0" xfId="0" applyFont="1" applyFill="1" applyBorder="1" applyAlignment="1" applyProtection="1">
      <alignment vertical="center"/>
    </xf>
    <xf numFmtId="0" fontId="2" fillId="2" borderId="0" xfId="0" applyFont="1" applyFill="1" applyBorder="1" applyAlignment="1" applyProtection="1">
      <protection hidden="1"/>
    </xf>
    <xf numFmtId="9" fontId="5" fillId="2" borderId="0" xfId="0" applyNumberFormat="1" applyFont="1" applyFill="1" applyAlignment="1" applyProtection="1">
      <alignment vertical="top"/>
      <protection hidden="1"/>
    </xf>
    <xf numFmtId="0" fontId="7" fillId="2" borderId="0" xfId="0" applyFont="1" applyFill="1" applyBorder="1" applyAlignment="1" applyProtection="1">
      <alignment horizontal="center" vertical="center" wrapText="1"/>
      <protection hidden="1"/>
    </xf>
    <xf numFmtId="0" fontId="2" fillId="0" borderId="0" xfId="0" applyFont="1" applyAlignment="1">
      <alignment horizontal="left" vertical="top" wrapText="1"/>
    </xf>
    <xf numFmtId="0" fontId="32" fillId="0" borderId="0" xfId="0" applyFont="1" applyFill="1" applyBorder="1" applyAlignment="1" applyProtection="1">
      <alignment vertical="top"/>
    </xf>
    <xf numFmtId="3" fontId="3" fillId="2" borderId="0" xfId="0" applyNumberFormat="1" applyFont="1" applyFill="1" applyBorder="1" applyAlignment="1" applyProtection="1">
      <alignment horizontal="left"/>
      <protection hidden="1"/>
    </xf>
    <xf numFmtId="3" fontId="3" fillId="2" borderId="0" xfId="0" applyNumberFormat="1" applyFont="1" applyFill="1" applyAlignment="1" applyProtection="1">
      <alignment horizontal="right" indent="2"/>
      <protection hidden="1"/>
    </xf>
    <xf numFmtId="3" fontId="3"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right" indent="1"/>
      <protection hidden="1"/>
    </xf>
    <xf numFmtId="1" fontId="7" fillId="2" borderId="0" xfId="0" applyNumberFormat="1" applyFont="1" applyFill="1" applyAlignment="1" applyProtection="1">
      <alignment horizontal="right" indent="3"/>
      <protection hidden="1"/>
    </xf>
    <xf numFmtId="3" fontId="3" fillId="2" borderId="0" xfId="5" applyNumberFormat="1" applyFont="1" applyFill="1" applyBorder="1" applyAlignment="1" applyProtection="1">
      <alignment horizontal="left"/>
      <protection hidden="1"/>
    </xf>
    <xf numFmtId="1" fontId="3" fillId="2" borderId="0" xfId="0" applyNumberFormat="1" applyFont="1" applyFill="1" applyAlignment="1" applyProtection="1">
      <alignment horizontal="right" indent="3"/>
      <protection hidden="1"/>
    </xf>
    <xf numFmtId="164" fontId="3" fillId="2" borderId="0" xfId="4" applyFont="1" applyFill="1" applyBorder="1" applyAlignment="1" applyProtection="1">
      <protection hidden="1"/>
    </xf>
    <xf numFmtId="0" fontId="2" fillId="2" borderId="1" xfId="0"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0" fontId="3" fillId="0" borderId="0" xfId="0" applyFont="1" applyFill="1" applyBorder="1" applyAlignment="1" applyProtection="1">
      <alignment horizontal="left" vertical="center" wrapText="1"/>
      <protection hidden="1"/>
    </xf>
    <xf numFmtId="3" fontId="3" fillId="2" borderId="0" xfId="0" applyNumberFormat="1" applyFont="1" applyFill="1" applyAlignment="1" applyProtection="1">
      <alignment vertical="center"/>
      <protection hidden="1"/>
    </xf>
    <xf numFmtId="3" fontId="2" fillId="2" borderId="0" xfId="0" applyNumberFormat="1" applyFont="1" applyFill="1" applyAlignment="1" applyProtection="1">
      <alignment vertical="center"/>
      <protection hidden="1"/>
    </xf>
    <xf numFmtId="0" fontId="7" fillId="0" borderId="0" xfId="0" applyFont="1" applyFill="1" applyBorder="1" applyAlignment="1" applyProtection="1">
      <alignment horizontal="center"/>
      <protection hidden="1"/>
    </xf>
    <xf numFmtId="0" fontId="3" fillId="0" borderId="0" xfId="0" applyFont="1" applyFill="1" applyBorder="1" applyAlignment="1" applyProtection="1">
      <alignment horizontal="left"/>
      <protection hidden="1"/>
    </xf>
    <xf numFmtId="3" fontId="3" fillId="0" borderId="0" xfId="0" applyNumberFormat="1" applyFont="1" applyFill="1" applyBorder="1" applyAlignment="1" applyProtection="1">
      <alignment horizontal="center" vertical="center"/>
      <protection hidden="1"/>
    </xf>
    <xf numFmtId="1" fontId="3" fillId="0" borderId="0" xfId="0" applyNumberFormat="1" applyFont="1" applyFill="1" applyBorder="1" applyAlignment="1" applyProtection="1">
      <alignment horizontal="left"/>
      <protection hidden="1"/>
    </xf>
    <xf numFmtId="0" fontId="3" fillId="0" borderId="1"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3" fontId="2" fillId="2" borderId="0" xfId="0" applyNumberFormat="1" applyFont="1" applyFill="1" applyProtection="1">
      <protection hidden="1"/>
    </xf>
    <xf numFmtId="3" fontId="3" fillId="0" borderId="0" xfId="0" applyNumberFormat="1" applyFont="1" applyFill="1" applyBorder="1" applyAlignment="1" applyProtection="1">
      <alignment horizontal="right" vertical="center"/>
    </xf>
    <xf numFmtId="3" fontId="49" fillId="0" borderId="0" xfId="0" applyNumberFormat="1" applyFont="1" applyFill="1" applyBorder="1" applyAlignment="1" applyProtection="1">
      <alignment horizontal="left" vertical="top"/>
    </xf>
    <xf numFmtId="3" fontId="49" fillId="0" borderId="0" xfId="0" applyNumberFormat="1" applyFont="1" applyFill="1" applyBorder="1" applyAlignment="1" applyProtection="1">
      <alignment horizontal="center" vertical="top"/>
    </xf>
    <xf numFmtId="1" fontId="49" fillId="0" borderId="0" xfId="0" applyNumberFormat="1" applyFont="1" applyFill="1" applyBorder="1" applyAlignment="1" applyProtection="1">
      <alignment horizontal="left" vertical="top"/>
    </xf>
    <xf numFmtId="165" fontId="49" fillId="0" borderId="0" xfId="0" applyNumberFormat="1" applyFont="1" applyFill="1" applyBorder="1" applyAlignment="1" applyProtection="1">
      <alignment horizontal="left" vertical="top"/>
    </xf>
    <xf numFmtId="1" fontId="49" fillId="0" borderId="0" xfId="0" applyNumberFormat="1" applyFont="1" applyFill="1" applyBorder="1" applyAlignment="1" applyProtection="1">
      <alignment horizontal="center" vertical="top"/>
    </xf>
    <xf numFmtId="3" fontId="3" fillId="2" borderId="0" xfId="0" applyNumberFormat="1" applyFont="1" applyFill="1" applyProtection="1">
      <protection hidden="1"/>
    </xf>
    <xf numFmtId="0" fontId="3" fillId="2" borderId="0" xfId="0" applyFont="1" applyFill="1" applyBorder="1" applyAlignment="1" applyProtection="1">
      <alignment horizontal="center"/>
      <protection hidden="1"/>
    </xf>
    <xf numFmtId="3" fontId="3" fillId="0" borderId="0" xfId="0" applyNumberFormat="1" applyFont="1" applyFill="1" applyBorder="1" applyAlignment="1" applyProtection="1">
      <alignment horizontal="left" vertical="center"/>
      <protection hidden="1"/>
    </xf>
    <xf numFmtId="3" fontId="3" fillId="2" borderId="0" xfId="0" applyNumberFormat="1" applyFont="1" applyFill="1" applyAlignment="1" applyProtection="1">
      <alignment horizontal="left"/>
      <protection hidden="1"/>
    </xf>
    <xf numFmtId="9" fontId="2" fillId="2" borderId="0" xfId="0" applyNumberFormat="1" applyFont="1" applyFill="1" applyAlignment="1" applyProtection="1">
      <alignment horizontal="center" vertical="top" wrapText="1"/>
      <protection hidden="1"/>
    </xf>
    <xf numFmtId="0" fontId="2" fillId="2" borderId="0" xfId="0" applyFont="1" applyFill="1" applyAlignment="1" applyProtection="1">
      <alignment vertical="top" wrapText="1"/>
      <protection hidden="1"/>
    </xf>
    <xf numFmtId="9" fontId="2" fillId="2" borderId="0" xfId="0" applyNumberFormat="1" applyFont="1" applyFill="1" applyAlignment="1" applyProtection="1">
      <alignment vertical="top" wrapText="1"/>
      <protection hidden="1"/>
    </xf>
    <xf numFmtId="0" fontId="40" fillId="2" borderId="0" xfId="0" applyFont="1" applyFill="1" applyAlignment="1" applyProtection="1">
      <alignment vertical="center"/>
      <protection hidden="1"/>
    </xf>
    <xf numFmtId="1" fontId="3" fillId="2" borderId="1" xfId="0" applyNumberFormat="1" applyFont="1" applyFill="1" applyBorder="1" applyAlignment="1" applyProtection="1">
      <alignment horizontal="center" vertical="center"/>
      <protection hidden="1"/>
    </xf>
    <xf numFmtId="1" fontId="3" fillId="2" borderId="1" xfId="0" applyNumberFormat="1" applyFont="1" applyFill="1" applyBorder="1" applyAlignment="1" applyProtection="1">
      <alignment horizontal="left" vertical="center" indent="2"/>
      <protection hidden="1"/>
    </xf>
    <xf numFmtId="3" fontId="3" fillId="0" borderId="0" xfId="0" applyNumberFormat="1" applyFont="1" applyBorder="1" applyAlignment="1" applyProtection="1">
      <alignment horizontal="left"/>
    </xf>
    <xf numFmtId="0" fontId="3" fillId="0" borderId="0" xfId="0" applyFont="1" applyAlignment="1" applyProtection="1">
      <alignment horizontal="left"/>
    </xf>
    <xf numFmtId="0" fontId="33" fillId="0" borderId="0" xfId="0" applyFont="1" applyAlignment="1" applyProtection="1">
      <alignment horizontal="left" wrapText="1"/>
    </xf>
    <xf numFmtId="0" fontId="30" fillId="0" borderId="0" xfId="0" applyFont="1" applyBorder="1" applyAlignment="1" applyProtection="1">
      <alignment horizontal="left"/>
    </xf>
    <xf numFmtId="0" fontId="19" fillId="0" borderId="0" xfId="0" applyFont="1" applyFill="1" applyBorder="1" applyAlignment="1" applyProtection="1">
      <alignment vertical="center"/>
    </xf>
    <xf numFmtId="0" fontId="3" fillId="0" borderId="0" xfId="0" applyFont="1" applyFill="1" applyAlignment="1" applyProtection="1">
      <alignment horizontal="left" wrapText="1"/>
      <protection hidden="1"/>
    </xf>
    <xf numFmtId="0" fontId="59" fillId="0" borderId="0" xfId="0" applyFont="1" applyAlignment="1" applyProtection="1">
      <alignment vertical="top" wrapText="1" readingOrder="1"/>
      <protection locked="0"/>
    </xf>
    <xf numFmtId="0" fontId="59" fillId="0" borderId="0" xfId="0" applyFont="1" applyAlignment="1" applyProtection="1">
      <alignment horizontal="center" vertical="center" wrapText="1" readingOrder="1"/>
      <protection locked="0"/>
    </xf>
    <xf numFmtId="0" fontId="1" fillId="0" borderId="0" xfId="0" applyFont="1" applyAlignment="1" applyProtection="1">
      <alignment horizontal="right" vertical="center" wrapText="1" readingOrder="1"/>
      <protection locked="0"/>
    </xf>
    <xf numFmtId="0" fontId="0" fillId="0" borderId="0" xfId="0"/>
    <xf numFmtId="0" fontId="2" fillId="2" borderId="4" xfId="0" applyFont="1" applyFill="1" applyBorder="1" applyAlignment="1" applyProtection="1">
      <alignment horizontal="center" wrapText="1"/>
      <protection locked="0" hidden="1"/>
    </xf>
    <xf numFmtId="0" fontId="0" fillId="0" borderId="0" xfId="0" applyAlignment="1">
      <alignment horizontal="center" vertical="center" wrapText="1" readingOrder="1"/>
    </xf>
    <xf numFmtId="0" fontId="7" fillId="2" borderId="0" xfId="0" applyFont="1" applyFill="1" applyBorder="1" applyAlignment="1" applyProtection="1">
      <alignment horizontal="center" vertical="center"/>
      <protection hidden="1"/>
    </xf>
    <xf numFmtId="0" fontId="7" fillId="2" borderId="0" xfId="0" applyFont="1" applyFill="1" applyBorder="1" applyAlignment="1" applyProtection="1">
      <alignment horizontal="left" vertical="center"/>
      <protection hidden="1"/>
    </xf>
    <xf numFmtId="0" fontId="7" fillId="2" borderId="1" xfId="0" applyFont="1" applyFill="1" applyBorder="1" applyAlignment="1" applyProtection="1">
      <alignment horizontal="left" vertical="center"/>
      <protection hidden="1"/>
    </xf>
    <xf numFmtId="3" fontId="7" fillId="2" borderId="0" xfId="0" applyNumberFormat="1" applyFont="1" applyFill="1" applyBorder="1" applyAlignment="1" applyProtection="1">
      <alignment horizontal="center" vertical="center"/>
      <protection hidden="1"/>
    </xf>
    <xf numFmtId="3" fontId="2" fillId="2" borderId="0" xfId="0" applyNumberFormat="1" applyFont="1" applyFill="1" applyAlignment="1" applyProtection="1">
      <alignment horizontal="left" vertical="top"/>
      <protection hidden="1"/>
    </xf>
    <xf numFmtId="3" fontId="0" fillId="2" borderId="0" xfId="0" applyNumberFormat="1" applyFill="1" applyAlignment="1" applyProtection="1">
      <alignment horizontal="left"/>
      <protection hidden="1"/>
    </xf>
    <xf numFmtId="3" fontId="0" fillId="2" borderId="0" xfId="0" applyNumberFormat="1" applyFill="1" applyBorder="1" applyAlignment="1" applyProtection="1">
      <alignment horizontal="left"/>
      <protection hidden="1"/>
    </xf>
    <xf numFmtId="3" fontId="7" fillId="2" borderId="0" xfId="0" applyNumberFormat="1" applyFont="1" applyFill="1" applyBorder="1" applyAlignment="1" applyProtection="1">
      <alignment horizontal="left" vertical="center"/>
      <protection hidden="1"/>
    </xf>
    <xf numFmtId="3" fontId="3" fillId="2" borderId="0" xfId="0" applyNumberFormat="1" applyFont="1" applyFill="1" applyBorder="1" applyAlignment="1" applyProtection="1">
      <alignment horizontal="left" vertical="center"/>
      <protection hidden="1"/>
    </xf>
    <xf numFmtId="0" fontId="58" fillId="2" borderId="0" xfId="0" applyFont="1" applyFill="1" applyProtection="1">
      <protection hidden="1"/>
    </xf>
    <xf numFmtId="0" fontId="58" fillId="2" borderId="0" xfId="0" applyFont="1" applyFill="1" applyAlignment="1" applyProtection="1">
      <alignment vertical="center"/>
      <protection hidden="1"/>
    </xf>
    <xf numFmtId="0" fontId="58" fillId="2" borderId="1" xfId="0" applyFont="1" applyFill="1" applyBorder="1" applyProtection="1">
      <protection hidden="1"/>
    </xf>
    <xf numFmtId="0" fontId="15" fillId="2" borderId="0" xfId="0" applyFont="1" applyFill="1" applyBorder="1" applyAlignment="1" applyProtection="1">
      <protection hidden="1"/>
    </xf>
    <xf numFmtId="3" fontId="0" fillId="2" borderId="0" xfId="0" applyNumberFormat="1" applyFill="1" applyBorder="1" applyAlignment="1" applyProtection="1">
      <protection hidden="1"/>
    </xf>
    <xf numFmtId="9" fontId="52" fillId="2" borderId="0" xfId="0" applyNumberFormat="1" applyFont="1" applyFill="1" applyBorder="1" applyAlignment="1" applyProtection="1">
      <alignment wrapText="1"/>
      <protection hidden="1"/>
    </xf>
    <xf numFmtId="3" fontId="2" fillId="2" borderId="0" xfId="0" applyNumberFormat="1" applyFont="1" applyFill="1" applyBorder="1" applyAlignment="1" applyProtection="1">
      <alignment horizontal="center" vertical="center" wrapText="1"/>
      <protection locked="0" hidden="1"/>
    </xf>
    <xf numFmtId="0" fontId="0" fillId="2" borderId="0" xfId="0" applyFill="1" applyBorder="1" applyAlignment="1" applyProtection="1">
      <alignment horizontal="right"/>
      <protection hidden="1"/>
    </xf>
    <xf numFmtId="3" fontId="7" fillId="2" borderId="8" xfId="0" applyNumberFormat="1" applyFont="1" applyFill="1" applyBorder="1" applyAlignment="1" applyProtection="1">
      <alignment horizontal="center" vertical="center"/>
      <protection hidden="1"/>
    </xf>
    <xf numFmtId="0" fontId="7" fillId="2" borderId="8" xfId="0" applyFont="1" applyFill="1" applyBorder="1" applyAlignment="1" applyProtection="1">
      <alignment horizontal="center" vertical="center"/>
      <protection hidden="1"/>
    </xf>
    <xf numFmtId="3" fontId="7" fillId="0" borderId="8" xfId="0" applyNumberFormat="1" applyFont="1" applyFill="1" applyBorder="1" applyAlignment="1" applyProtection="1">
      <alignment horizontal="center" vertical="center" wrapText="1"/>
      <protection hidden="1"/>
    </xf>
    <xf numFmtId="3" fontId="7" fillId="0" borderId="8" xfId="0" applyNumberFormat="1" applyFont="1" applyFill="1" applyBorder="1" applyAlignment="1" applyProtection="1">
      <alignment horizontal="center" vertical="center"/>
      <protection hidden="1"/>
    </xf>
    <xf numFmtId="3" fontId="7" fillId="2" borderId="8" xfId="0" applyNumberFormat="1" applyFont="1" applyFill="1" applyBorder="1" applyAlignment="1" applyProtection="1">
      <alignment horizontal="center" vertical="center"/>
      <protection hidden="1"/>
    </xf>
    <xf numFmtId="0" fontId="1" fillId="0" borderId="0" xfId="0" applyFont="1" applyAlignment="1" applyProtection="1">
      <alignment horizontal="center" vertical="center" readingOrder="1"/>
      <protection locked="0"/>
    </xf>
    <xf numFmtId="0" fontId="2" fillId="0" borderId="0" xfId="0" applyFont="1" applyAlignment="1">
      <alignment readingOrder="1"/>
    </xf>
    <xf numFmtId="0" fontId="1" fillId="0" borderId="0" xfId="0" applyFont="1" applyAlignment="1" applyProtection="1">
      <alignment horizontal="left" vertical="center" readingOrder="1"/>
      <protection locked="0"/>
    </xf>
    <xf numFmtId="0" fontId="1" fillId="0" borderId="0" xfId="0" applyFont="1" applyAlignment="1" applyProtection="1">
      <alignment vertical="center" readingOrder="1"/>
      <protection locked="0"/>
    </xf>
    <xf numFmtId="47" fontId="0" fillId="0" borderId="0" xfId="0" applyNumberFormat="1"/>
    <xf numFmtId="15" fontId="0" fillId="0" borderId="0" xfId="0" applyNumberFormat="1"/>
    <xf numFmtId="0" fontId="5" fillId="2" borderId="0" xfId="0" applyFont="1" applyFill="1" applyAlignment="1" applyProtection="1">
      <alignment horizontal="center" vertical="top" wrapText="1"/>
      <protection hidden="1"/>
    </xf>
    <xf numFmtId="0" fontId="0" fillId="0" borderId="0" xfId="0" applyAlignment="1">
      <alignment horizontal="center" vertical="top" wrapText="1"/>
    </xf>
    <xf numFmtId="165" fontId="35" fillId="0" borderId="0" xfId="0" applyNumberFormat="1" applyFont="1" applyFill="1" applyBorder="1" applyAlignment="1" applyProtection="1">
      <alignment horizontal="center" vertical="top"/>
    </xf>
    <xf numFmtId="0" fontId="33" fillId="0" borderId="0" xfId="0" applyFont="1" applyAlignment="1" applyProtection="1">
      <alignment horizontal="center" wrapText="1"/>
    </xf>
    <xf numFmtId="3" fontId="4" fillId="0" borderId="11" xfId="0" applyNumberFormat="1" applyFont="1" applyFill="1" applyBorder="1" applyAlignment="1" applyProtection="1">
      <alignment horizontal="center" vertical="center" wrapText="1"/>
      <protection hidden="1"/>
    </xf>
    <xf numFmtId="3" fontId="3" fillId="0" borderId="0" xfId="0" applyNumberFormat="1" applyFont="1" applyFill="1" applyBorder="1" applyAlignment="1" applyProtection="1">
      <alignment horizontal="center" vertical="center" wrapText="1"/>
      <protection hidden="1"/>
    </xf>
    <xf numFmtId="3" fontId="7" fillId="2" borderId="8" xfId="0" applyNumberFormat="1" applyFont="1" applyFill="1" applyBorder="1" applyAlignment="1" applyProtection="1">
      <alignment horizontal="center" vertical="center"/>
      <protection hidden="1"/>
    </xf>
    <xf numFmtId="0" fontId="5" fillId="0" borderId="0" xfId="0" applyFont="1"/>
    <xf numFmtId="1" fontId="3" fillId="0" borderId="0" xfId="0" applyNumberFormat="1" applyFont="1" applyAlignment="1">
      <alignment horizontal="center"/>
    </xf>
    <xf numFmtId="1" fontId="7" fillId="2" borderId="0" xfId="0" applyNumberFormat="1" applyFont="1" applyFill="1" applyAlignment="1" applyProtection="1">
      <alignment horizontal="center" vertical="center"/>
      <protection hidden="1"/>
    </xf>
    <xf numFmtId="0" fontId="0" fillId="0" borderId="0" xfId="0" applyBorder="1" applyAlignment="1" applyProtection="1">
      <alignment horizontal="center"/>
      <protection locked="0" hidden="1"/>
    </xf>
    <xf numFmtId="0" fontId="26" fillId="0" borderId="0" xfId="0" applyFont="1" applyFill="1" applyBorder="1" applyAlignment="1" applyProtection="1">
      <alignment horizontal="center"/>
      <protection hidden="1"/>
    </xf>
    <xf numFmtId="3" fontId="0" fillId="0" borderId="0" xfId="0" applyNumberFormat="1" applyFill="1" applyBorder="1" applyAlignment="1" applyProtection="1">
      <alignment horizontal="center" vertical="top"/>
      <protection hidden="1"/>
    </xf>
    <xf numFmtId="0" fontId="3" fillId="0" borderId="0" xfId="0" applyFont="1" applyAlignment="1">
      <alignment vertical="top"/>
    </xf>
    <xf numFmtId="0" fontId="58" fillId="0" borderId="0" xfId="0" applyFont="1" applyAlignment="1">
      <alignment vertical="top" wrapText="1"/>
    </xf>
    <xf numFmtId="0" fontId="3" fillId="0" borderId="0" xfId="0" applyFont="1" applyAlignment="1"/>
    <xf numFmtId="0" fontId="32" fillId="0" borderId="0" xfId="0" applyFont="1" applyAlignment="1" applyProtection="1">
      <alignment wrapText="1" readingOrder="1"/>
      <protection locked="0"/>
    </xf>
    <xf numFmtId="0" fontId="3" fillId="2" borderId="0" xfId="0" applyFont="1" applyFill="1" applyAlignment="1" applyProtection="1">
      <alignment readingOrder="1"/>
      <protection hidden="1"/>
    </xf>
    <xf numFmtId="0" fontId="3" fillId="0" borderId="0" xfId="0" applyFont="1" applyAlignment="1">
      <alignment horizontal="left" readingOrder="1"/>
    </xf>
    <xf numFmtId="0" fontId="0" fillId="0" borderId="0" xfId="0" applyAlignment="1">
      <alignment horizontal="center" vertical="center"/>
    </xf>
    <xf numFmtId="1" fontId="0" fillId="0" borderId="0" xfId="0" applyNumberFormat="1"/>
    <xf numFmtId="0" fontId="29" fillId="0" borderId="0" xfId="0" applyFont="1" applyFill="1" applyBorder="1" applyAlignment="1" applyProtection="1">
      <alignment vertical="top"/>
    </xf>
    <xf numFmtId="0" fontId="0" fillId="0" borderId="0" xfId="0" applyFill="1" applyBorder="1" applyAlignment="1" applyProtection="1">
      <alignment vertical="top"/>
      <protection hidden="1"/>
    </xf>
    <xf numFmtId="9" fontId="0" fillId="0" borderId="0" xfId="0" applyNumberFormat="1" applyFill="1" applyBorder="1" applyAlignment="1" applyProtection="1">
      <alignment vertical="top"/>
      <protection hidden="1"/>
    </xf>
    <xf numFmtId="0" fontId="60" fillId="2" borderId="0" xfId="0" applyFont="1" applyFill="1" applyBorder="1" applyAlignment="1" applyProtection="1">
      <alignment vertical="center"/>
      <protection hidden="1"/>
    </xf>
    <xf numFmtId="0" fontId="61" fillId="2" borderId="1" xfId="0" applyFont="1" applyFill="1" applyBorder="1" applyAlignment="1" applyProtection="1">
      <alignment horizontal="left" vertical="center"/>
      <protection hidden="1"/>
    </xf>
    <xf numFmtId="3" fontId="61" fillId="2" borderId="8" xfId="0" applyNumberFormat="1" applyFont="1" applyFill="1" applyBorder="1" applyAlignment="1" applyProtection="1">
      <alignment horizontal="center" vertical="center"/>
      <protection hidden="1"/>
    </xf>
    <xf numFmtId="3" fontId="60" fillId="2" borderId="0" xfId="0" applyNumberFormat="1" applyFont="1" applyFill="1" applyAlignment="1" applyProtection="1">
      <alignment horizontal="center"/>
      <protection hidden="1"/>
    </xf>
    <xf numFmtId="0" fontId="60" fillId="2" borderId="1" xfId="0" applyFont="1" applyFill="1" applyBorder="1" applyProtection="1">
      <protection hidden="1"/>
    </xf>
    <xf numFmtId="3" fontId="60" fillId="2" borderId="1" xfId="0" applyNumberFormat="1" applyFont="1" applyFill="1" applyBorder="1" applyAlignment="1" applyProtection="1">
      <alignment horizontal="center"/>
      <protection hidden="1"/>
    </xf>
    <xf numFmtId="3" fontId="60" fillId="2" borderId="1" xfId="0" applyNumberFormat="1" applyFont="1" applyFill="1" applyBorder="1" applyAlignment="1" applyProtection="1">
      <alignment horizontal="center" vertical="center"/>
      <protection hidden="1"/>
    </xf>
    <xf numFmtId="0" fontId="60" fillId="2" borderId="0" xfId="0" applyFont="1" applyFill="1" applyProtection="1">
      <protection hidden="1"/>
    </xf>
    <xf numFmtId="0" fontId="60" fillId="2" borderId="0" xfId="0" applyFont="1" applyFill="1" applyBorder="1" applyProtection="1">
      <protection hidden="1"/>
    </xf>
    <xf numFmtId="3" fontId="62" fillId="2" borderId="11" xfId="0" applyNumberFormat="1" applyFont="1" applyFill="1" applyBorder="1" applyAlignment="1" applyProtection="1">
      <alignment horizontal="right"/>
      <protection hidden="1"/>
    </xf>
    <xf numFmtId="3" fontId="60" fillId="0" borderId="0" xfId="0" applyNumberFormat="1" applyFont="1" applyBorder="1" applyAlignment="1" applyProtection="1">
      <alignment horizontal="center"/>
    </xf>
    <xf numFmtId="0" fontId="20" fillId="2" borderId="0" xfId="0" applyFont="1" applyFill="1"/>
    <xf numFmtId="2" fontId="63" fillId="2" borderId="0" xfId="1" applyNumberFormat="1" applyFont="1" applyFill="1" applyAlignment="1" applyProtection="1">
      <protection hidden="1"/>
    </xf>
    <xf numFmtId="0" fontId="63" fillId="2" borderId="0" xfId="1" applyFont="1" applyFill="1" applyAlignment="1" applyProtection="1">
      <alignment horizontal="left" vertical="center"/>
      <protection hidden="1"/>
    </xf>
    <xf numFmtId="0" fontId="63" fillId="2" borderId="0" xfId="1" applyFont="1" applyFill="1" applyAlignment="1" applyProtection="1">
      <alignment horizontal="left" vertical="center" wrapText="1"/>
      <protection hidden="1"/>
    </xf>
    <xf numFmtId="0" fontId="64" fillId="2" borderId="0" xfId="0" applyFont="1" applyFill="1" applyProtection="1">
      <protection hidden="1"/>
    </xf>
    <xf numFmtId="0" fontId="20" fillId="2" borderId="0" xfId="0" applyFont="1" applyFill="1" applyProtection="1">
      <protection hidden="1"/>
    </xf>
    <xf numFmtId="0" fontId="65" fillId="0" borderId="0" xfId="0" applyFont="1"/>
    <xf numFmtId="0" fontId="65" fillId="0" borderId="0" xfId="0" applyFont="1" applyAlignment="1">
      <alignment horizontal="left" vertical="center" readingOrder="1"/>
    </xf>
    <xf numFmtId="3" fontId="3" fillId="2" borderId="0" xfId="0" applyNumberFormat="1" applyFont="1" applyFill="1" applyBorder="1" applyAlignment="1" applyProtection="1">
      <alignment horizontal="center"/>
      <protection hidden="1"/>
    </xf>
    <xf numFmtId="0" fontId="21" fillId="0" borderId="0" xfId="1" applyAlignment="1" applyProtection="1"/>
    <xf numFmtId="0" fontId="32" fillId="0" borderId="17" xfId="0" applyFont="1" applyBorder="1" applyAlignment="1" applyProtection="1">
      <alignment wrapText="1" readingOrder="1"/>
      <protection locked="0"/>
    </xf>
    <xf numFmtId="0" fontId="3" fillId="2" borderId="17" xfId="0" applyFont="1" applyFill="1" applyBorder="1" applyAlignment="1" applyProtection="1">
      <alignment vertical="center"/>
      <protection hidden="1"/>
    </xf>
    <xf numFmtId="3" fontId="3" fillId="2" borderId="17" xfId="0" applyNumberFormat="1" applyFont="1" applyFill="1" applyBorder="1" applyAlignment="1" applyProtection="1">
      <alignment horizontal="center"/>
      <protection hidden="1"/>
    </xf>
    <xf numFmtId="0" fontId="33" fillId="2" borderId="0" xfId="0" applyFont="1" applyFill="1" applyBorder="1" applyAlignment="1" applyProtection="1">
      <alignment horizontal="right"/>
      <protection hidden="1"/>
    </xf>
    <xf numFmtId="0" fontId="5" fillId="2" borderId="0" xfId="0" applyFont="1" applyFill="1" applyAlignment="1" applyProtection="1">
      <alignment vertical="top" wrapText="1"/>
      <protection hidden="1"/>
    </xf>
    <xf numFmtId="0" fontId="5" fillId="0" borderId="0" xfId="0" applyFont="1" applyFill="1" applyAlignment="1" applyProtection="1">
      <alignment horizontal="left" vertical="top" wrapText="1"/>
      <protection hidden="1"/>
    </xf>
    <xf numFmtId="3" fontId="52" fillId="0" borderId="0" xfId="0" applyNumberFormat="1" applyFont="1" applyFill="1" applyBorder="1" applyAlignment="1" applyProtection="1">
      <alignment horizontal="center" wrapText="1"/>
      <protection hidden="1"/>
    </xf>
    <xf numFmtId="3" fontId="54" fillId="0" borderId="0" xfId="0" applyNumberFormat="1" applyFont="1" applyFill="1" applyBorder="1" applyAlignment="1" applyProtection="1">
      <alignment horizontal="center" vertical="center"/>
      <protection hidden="1"/>
    </xf>
    <xf numFmtId="0" fontId="0" fillId="0" borderId="0" xfId="0" applyFill="1" applyBorder="1" applyAlignment="1"/>
    <xf numFmtId="0" fontId="1" fillId="0" borderId="0" xfId="0" applyFont="1" applyAlignment="1" applyProtection="1">
      <alignment vertical="top"/>
      <protection locked="0"/>
    </xf>
    <xf numFmtId="0" fontId="1" fillId="0" borderId="0" xfId="0" applyFont="1" applyAlignment="1" applyProtection="1">
      <alignment vertical="center"/>
      <protection locked="0"/>
    </xf>
    <xf numFmtId="166" fontId="1" fillId="0" borderId="0" xfId="0" applyNumberFormat="1" applyFont="1" applyAlignment="1" applyProtection="1">
      <alignment horizontal="right" vertical="center"/>
      <protection locked="0"/>
    </xf>
    <xf numFmtId="0" fontId="2" fillId="0" borderId="0" xfId="0" applyFont="1" applyAlignment="1" applyProtection="1">
      <alignment vertical="top"/>
      <protection locked="0"/>
    </xf>
    <xf numFmtId="0" fontId="2" fillId="0" borderId="0" xfId="0" applyNumberFormat="1" applyFont="1" applyAlignment="1" applyProtection="1">
      <alignment vertical="top"/>
      <protection locked="0"/>
    </xf>
    <xf numFmtId="166" fontId="2" fillId="0" borderId="0" xfId="0" applyNumberFormat="1" applyFont="1" applyAlignment="1" applyProtection="1">
      <alignment horizontal="right" vertical="top"/>
      <protection locked="0"/>
    </xf>
    <xf numFmtId="0" fontId="2" fillId="0" borderId="0" xfId="0" applyFont="1" applyAlignment="1"/>
    <xf numFmtId="166" fontId="1" fillId="0" borderId="0" xfId="0" applyNumberFormat="1" applyFont="1" applyAlignment="1" applyProtection="1">
      <alignment horizontal="center" vertical="center"/>
      <protection locked="0"/>
    </xf>
    <xf numFmtId="0" fontId="1" fillId="0" borderId="0" xfId="0" applyFont="1" applyAlignment="1" applyProtection="1">
      <alignment vertical="top" wrapText="1"/>
      <protection locked="0"/>
    </xf>
    <xf numFmtId="0" fontId="1" fillId="0" borderId="0" xfId="0" applyFont="1" applyAlignment="1" applyProtection="1">
      <alignment vertical="center" wrapText="1"/>
      <protection locked="0"/>
    </xf>
    <xf numFmtId="166" fontId="1" fillId="0" borderId="0" xfId="0" applyNumberFormat="1" applyFont="1" applyAlignment="1" applyProtection="1">
      <alignment horizontal="center" vertical="center" wrapText="1"/>
      <protection locked="0"/>
    </xf>
    <xf numFmtId="0" fontId="3" fillId="0" borderId="0" xfId="0" applyFont="1" applyFill="1" applyAlignment="1" applyProtection="1">
      <alignment horizontal="left" wrapText="1"/>
      <protection hidden="1"/>
    </xf>
    <xf numFmtId="1" fontId="3" fillId="2" borderId="0" xfId="0" applyNumberFormat="1" applyFont="1" applyFill="1" applyBorder="1" applyAlignment="1" applyProtection="1">
      <alignment horizontal="center" vertical="center"/>
      <protection hidden="1"/>
    </xf>
    <xf numFmtId="1" fontId="3" fillId="2" borderId="0" xfId="0" applyNumberFormat="1" applyFont="1" applyFill="1" applyBorder="1" applyAlignment="1" applyProtection="1">
      <alignment horizontal="right" vertical="center" indent="2"/>
      <protection hidden="1"/>
    </xf>
    <xf numFmtId="1" fontId="3" fillId="2" borderId="0" xfId="0" applyNumberFormat="1" applyFont="1" applyFill="1" applyBorder="1" applyAlignment="1" applyProtection="1">
      <alignment horizontal="right" vertical="center" indent="4"/>
      <protection hidden="1"/>
    </xf>
    <xf numFmtId="3" fontId="3" fillId="2" borderId="0" xfId="0" applyNumberFormat="1" applyFont="1" applyFill="1" applyBorder="1" applyAlignment="1" applyProtection="1">
      <alignment horizontal="right" vertical="center" indent="1"/>
      <protection hidden="1"/>
    </xf>
    <xf numFmtId="0" fontId="10" fillId="2" borderId="0" xfId="0" applyFont="1" applyFill="1" applyBorder="1" applyAlignment="1" applyProtection="1">
      <alignment horizontal="left"/>
      <protection hidden="1"/>
    </xf>
    <xf numFmtId="0" fontId="3" fillId="2" borderId="1" xfId="0" applyFont="1" applyFill="1" applyBorder="1" applyAlignment="1" applyProtection="1">
      <alignment horizontal="left"/>
      <protection hidden="1"/>
    </xf>
    <xf numFmtId="1" fontId="7" fillId="2" borderId="1" xfId="0" applyNumberFormat="1" applyFont="1" applyFill="1" applyBorder="1" applyAlignment="1" applyProtection="1">
      <alignment horizontal="center"/>
      <protection hidden="1"/>
    </xf>
    <xf numFmtId="0" fontId="3" fillId="0" borderId="0" xfId="0" applyFont="1" applyFill="1" applyAlignment="1" applyProtection="1">
      <alignment horizontal="left" vertical="top"/>
    </xf>
    <xf numFmtId="0" fontId="30" fillId="0" borderId="0" xfId="0" applyFont="1" applyFill="1" applyBorder="1" applyAlignment="1" applyProtection="1">
      <alignment horizontal="left" vertical="top"/>
    </xf>
    <xf numFmtId="15" fontId="3" fillId="0" borderId="0" xfId="0" applyNumberFormat="1" applyFont="1" applyFill="1" applyBorder="1" applyAlignment="1" applyProtection="1">
      <alignment horizontal="right" vertical="center"/>
    </xf>
    <xf numFmtId="15" fontId="3" fillId="0" borderId="0" xfId="0" applyNumberFormat="1" applyFont="1" applyFill="1" applyBorder="1" applyAlignment="1" applyProtection="1">
      <alignment vertical="center"/>
    </xf>
    <xf numFmtId="9" fontId="2" fillId="0" borderId="0" xfId="0" applyNumberFormat="1" applyFont="1" applyFill="1" applyAlignment="1" applyProtection="1">
      <alignment horizontal="center" vertical="top"/>
      <protection hidden="1"/>
    </xf>
    <xf numFmtId="0" fontId="2" fillId="0" borderId="0" xfId="0" applyFont="1" applyFill="1" applyAlignment="1" applyProtection="1">
      <alignment vertical="top"/>
      <protection hidden="1"/>
    </xf>
    <xf numFmtId="9" fontId="2" fillId="0" borderId="0" xfId="0" applyNumberFormat="1" applyFont="1" applyFill="1" applyAlignment="1" applyProtection="1">
      <alignment vertical="top"/>
      <protection hidden="1"/>
    </xf>
    <xf numFmtId="0" fontId="52" fillId="0" borderId="0" xfId="0" applyFont="1" applyFill="1" applyProtection="1">
      <protection hidden="1"/>
    </xf>
    <xf numFmtId="3" fontId="52" fillId="0" borderId="0" xfId="0" applyNumberFormat="1" applyFont="1" applyFill="1" applyBorder="1" applyAlignment="1" applyProtection="1">
      <alignment horizontal="center"/>
      <protection hidden="1"/>
    </xf>
    <xf numFmtId="0" fontId="52" fillId="0" borderId="0" xfId="0" applyFont="1" applyFill="1" applyAlignment="1" applyProtection="1">
      <alignment vertical="center"/>
      <protection hidden="1"/>
    </xf>
    <xf numFmtId="0" fontId="54" fillId="0" borderId="0" xfId="0" applyFont="1" applyFill="1" applyBorder="1" applyProtection="1">
      <protection hidden="1"/>
    </xf>
    <xf numFmtId="3" fontId="53" fillId="0" borderId="0" xfId="0" applyNumberFormat="1" applyFont="1" applyFill="1" applyBorder="1" applyAlignment="1" applyProtection="1">
      <alignment horizontal="center" vertical="center"/>
      <protection hidden="1"/>
    </xf>
    <xf numFmtId="0" fontId="55" fillId="0" borderId="0" xfId="0" applyFont="1" applyFill="1" applyProtection="1">
      <protection hidden="1"/>
    </xf>
    <xf numFmtId="3" fontId="53" fillId="0" borderId="0" xfId="0" applyNumberFormat="1" applyFont="1" applyFill="1" applyBorder="1" applyAlignment="1" applyProtection="1">
      <alignment horizontal="right" vertical="center" indent="2"/>
      <protection hidden="1"/>
    </xf>
    <xf numFmtId="3" fontId="53" fillId="0" borderId="0" xfId="0" applyNumberFormat="1" applyFont="1" applyFill="1" applyBorder="1" applyAlignment="1" applyProtection="1">
      <alignment horizontal="right" vertical="center" indent="1"/>
      <protection hidden="1"/>
    </xf>
    <xf numFmtId="0" fontId="53" fillId="0" borderId="0" xfId="0" applyFont="1" applyBorder="1" applyAlignment="1" applyProtection="1">
      <alignment vertical="center" wrapText="1"/>
    </xf>
    <xf numFmtId="0" fontId="55" fillId="0" borderId="0" xfId="0" applyFont="1" applyFill="1" applyBorder="1" applyProtection="1">
      <protection hidden="1"/>
    </xf>
    <xf numFmtId="3" fontId="53" fillId="0" borderId="0" xfId="0" applyNumberFormat="1" applyFont="1" applyFill="1" applyBorder="1" applyAlignment="1" applyProtection="1">
      <alignment horizontal="center"/>
      <protection hidden="1"/>
    </xf>
    <xf numFmtId="0" fontId="52" fillId="0" borderId="0" xfId="0" applyFont="1" applyFill="1" applyAlignment="1" applyProtection="1">
      <alignment horizontal="center"/>
      <protection hidden="1"/>
    </xf>
    <xf numFmtId="3" fontId="66" fillId="0" borderId="0" xfId="0" applyNumberFormat="1" applyFont="1" applyFill="1" applyBorder="1" applyAlignment="1" applyProtection="1">
      <alignment horizontal="left" vertical="top"/>
    </xf>
    <xf numFmtId="0" fontId="53" fillId="0" borderId="0" xfId="0" applyFont="1" applyAlignment="1">
      <alignment horizontal="left"/>
    </xf>
    <xf numFmtId="1" fontId="3" fillId="2" borderId="0" xfId="0" applyNumberFormat="1" applyFont="1" applyFill="1" applyBorder="1" applyAlignment="1" applyProtection="1">
      <alignment horizontal="right" vertical="center"/>
      <protection hidden="1"/>
    </xf>
    <xf numFmtId="3" fontId="3" fillId="2" borderId="0" xfId="0" applyNumberFormat="1" applyFont="1" applyFill="1" applyBorder="1" applyAlignment="1" applyProtection="1">
      <alignment horizontal="right" vertical="center"/>
      <protection hidden="1"/>
    </xf>
    <xf numFmtId="0" fontId="2" fillId="2" borderId="0" xfId="0" applyFont="1" applyFill="1" applyAlignment="1" applyProtection="1">
      <alignment horizontal="right"/>
      <protection hidden="1"/>
    </xf>
    <xf numFmtId="0" fontId="10" fillId="2" borderId="0" xfId="0" applyFont="1" applyFill="1" applyBorder="1" applyAlignment="1" applyProtection="1">
      <alignment horizontal="right"/>
      <protection hidden="1"/>
    </xf>
    <xf numFmtId="0" fontId="55" fillId="2" borderId="0" xfId="0" applyFont="1" applyFill="1" applyBorder="1" applyAlignment="1" applyProtection="1">
      <alignment horizontal="left" vertical="top" wrapText="1"/>
      <protection hidden="1"/>
    </xf>
    <xf numFmtId="0" fontId="55" fillId="2" borderId="0" xfId="0" applyFont="1" applyFill="1" applyBorder="1" applyAlignment="1" applyProtection="1">
      <alignment vertical="top" wrapText="1"/>
      <protection hidden="1"/>
    </xf>
    <xf numFmtId="0" fontId="53" fillId="2" borderId="0" xfId="0" applyFont="1" applyFill="1" applyBorder="1" applyAlignment="1" applyProtection="1">
      <alignment vertical="center"/>
      <protection hidden="1"/>
    </xf>
    <xf numFmtId="0" fontId="52" fillId="2" borderId="0" xfId="0" applyFont="1" applyFill="1" applyBorder="1" applyAlignment="1" applyProtection="1">
      <alignment vertical="center"/>
      <protection hidden="1"/>
    </xf>
    <xf numFmtId="0" fontId="53" fillId="2" borderId="0" xfId="0" applyFont="1" applyFill="1" applyBorder="1" applyAlignment="1" applyProtection="1">
      <alignment horizontal="center"/>
      <protection hidden="1"/>
    </xf>
    <xf numFmtId="0" fontId="53" fillId="2" borderId="0" xfId="0" applyFont="1" applyFill="1" applyBorder="1" applyAlignment="1" applyProtection="1">
      <alignment horizontal="left"/>
      <protection hidden="1"/>
    </xf>
    <xf numFmtId="1" fontId="53" fillId="2" borderId="0" xfId="0" applyNumberFormat="1" applyFont="1" applyFill="1" applyBorder="1" applyAlignment="1" applyProtection="1">
      <alignment horizontal="center" vertical="center"/>
      <protection hidden="1"/>
    </xf>
    <xf numFmtId="3" fontId="53" fillId="2" borderId="0" xfId="0" applyNumberFormat="1" applyFont="1" applyFill="1" applyBorder="1" applyAlignment="1" applyProtection="1">
      <alignment horizontal="center" vertical="center"/>
      <protection hidden="1"/>
    </xf>
    <xf numFmtId="1" fontId="54" fillId="2" borderId="0" xfId="0" applyNumberFormat="1" applyFont="1" applyFill="1" applyBorder="1" applyAlignment="1" applyProtection="1">
      <alignment horizontal="center" vertical="center"/>
      <protection hidden="1"/>
    </xf>
    <xf numFmtId="1" fontId="54" fillId="2" borderId="0" xfId="0" applyNumberFormat="1" applyFont="1" applyFill="1" applyBorder="1" applyAlignment="1" applyProtection="1">
      <alignment horizontal="center"/>
      <protection hidden="1"/>
    </xf>
    <xf numFmtId="0" fontId="56" fillId="2" borderId="0" xfId="0" applyFont="1" applyFill="1" applyBorder="1" applyAlignment="1" applyProtection="1">
      <alignment horizontal="right"/>
      <protection hidden="1"/>
    </xf>
    <xf numFmtId="0" fontId="53" fillId="0" borderId="0" xfId="0" applyFont="1" applyBorder="1" applyAlignment="1">
      <alignment horizontal="left"/>
    </xf>
    <xf numFmtId="1" fontId="7" fillId="0" borderId="0" xfId="0" applyNumberFormat="1" applyFont="1" applyAlignment="1">
      <alignment horizontal="center"/>
    </xf>
    <xf numFmtId="0" fontId="3" fillId="0" borderId="0" xfId="0" applyFont="1" applyFill="1" applyAlignment="1" applyProtection="1">
      <alignment horizontal="left"/>
    </xf>
    <xf numFmtId="0" fontId="3" fillId="0" borderId="0" xfId="0" applyFont="1" applyFill="1" applyAlignment="1" applyProtection="1">
      <protection hidden="1"/>
    </xf>
    <xf numFmtId="3" fontId="3" fillId="0" borderId="0" xfId="0" applyNumberFormat="1" applyFont="1" applyFill="1" applyBorder="1" applyAlignment="1" applyProtection="1">
      <alignment horizontal="left" vertical="top"/>
    </xf>
    <xf numFmtId="3" fontId="3" fillId="0" borderId="0" xfId="0" applyNumberFormat="1" applyFont="1" applyFill="1" applyBorder="1" applyAlignment="1" applyProtection="1">
      <alignment horizontal="center" vertical="top"/>
    </xf>
    <xf numFmtId="0" fontId="7" fillId="2" borderId="1" xfId="0" applyFont="1" applyFill="1" applyBorder="1" applyAlignment="1" applyProtection="1">
      <alignment horizontal="left" vertical="center"/>
      <protection hidden="1"/>
    </xf>
    <xf numFmtId="0" fontId="21" fillId="0" borderId="0" xfId="1" applyAlignment="1" applyProtection="1">
      <alignment wrapText="1"/>
    </xf>
    <xf numFmtId="0" fontId="5" fillId="2" borderId="0" xfId="0" applyFont="1" applyFill="1" applyAlignment="1" applyProtection="1">
      <alignment vertical="top" wrapText="1"/>
      <protection hidden="1"/>
    </xf>
    <xf numFmtId="3" fontId="7" fillId="0" borderId="8" xfId="0" applyNumberFormat="1" applyFont="1" applyFill="1" applyBorder="1" applyAlignment="1" applyProtection="1">
      <alignment horizontal="center" vertical="center"/>
      <protection hidden="1"/>
    </xf>
    <xf numFmtId="3" fontId="7" fillId="0" borderId="8" xfId="0" applyNumberFormat="1" applyFont="1" applyFill="1" applyBorder="1" applyAlignment="1" applyProtection="1">
      <alignment horizontal="center" vertical="center" wrapText="1"/>
      <protection hidden="1"/>
    </xf>
    <xf numFmtId="0" fontId="2" fillId="0" borderId="0" xfId="0" applyFont="1" applyFill="1"/>
    <xf numFmtId="2" fontId="24" fillId="0" borderId="0" xfId="1" applyNumberFormat="1" applyFont="1" applyFill="1" applyAlignment="1" applyProtection="1">
      <protection hidden="1"/>
    </xf>
    <xf numFmtId="0" fontId="15" fillId="2" borderId="2" xfId="0" applyFont="1" applyFill="1" applyBorder="1" applyProtection="1">
      <protection hidden="1"/>
    </xf>
    <xf numFmtId="3" fontId="24" fillId="2" borderId="2" xfId="1" applyNumberFormat="1" applyFont="1" applyFill="1" applyBorder="1" applyAlignment="1" applyProtection="1">
      <protection hidden="1"/>
    </xf>
    <xf numFmtId="0" fontId="0" fillId="0" borderId="3" xfId="0" applyBorder="1" applyAlignment="1"/>
    <xf numFmtId="3" fontId="23" fillId="2" borderId="2" xfId="0" applyNumberFormat="1" applyFont="1" applyFill="1" applyBorder="1" applyAlignment="1" applyProtection="1">
      <alignment horizontal="left" wrapText="1"/>
      <protection hidden="1"/>
    </xf>
    <xf numFmtId="3" fontId="23" fillId="2" borderId="3" xfId="0" applyNumberFormat="1" applyFont="1" applyFill="1" applyBorder="1" applyAlignment="1" applyProtection="1">
      <alignment horizontal="left" wrapText="1"/>
      <protection hidden="1"/>
    </xf>
    <xf numFmtId="0" fontId="22" fillId="4" borderId="7" xfId="0" applyFont="1" applyFill="1" applyBorder="1" applyAlignment="1" applyProtection="1">
      <alignment horizontal="left" vertical="center" wrapText="1"/>
      <protection hidden="1"/>
    </xf>
    <xf numFmtId="0" fontId="23" fillId="0" borderId="7" xfId="0" applyFont="1" applyBorder="1" applyAlignment="1" applyProtection="1">
      <alignment horizontal="left" vertical="center" wrapText="1"/>
      <protection hidden="1"/>
    </xf>
    <xf numFmtId="0" fontId="23" fillId="0" borderId="13" xfId="0" applyFont="1" applyBorder="1" applyAlignment="1" applyProtection="1">
      <alignment horizontal="left" vertical="center" wrapText="1"/>
      <protection hidden="1"/>
    </xf>
    <xf numFmtId="0" fontId="23" fillId="0" borderId="14" xfId="0" applyFont="1" applyBorder="1" applyAlignment="1" applyProtection="1">
      <alignment horizontal="left" vertical="center" wrapText="1"/>
      <protection hidden="1"/>
    </xf>
    <xf numFmtId="0" fontId="15" fillId="0" borderId="13" xfId="0" applyFont="1" applyBorder="1" applyAlignment="1" applyProtection="1">
      <alignment horizontal="left" vertical="center" wrapText="1"/>
      <protection hidden="1"/>
    </xf>
    <xf numFmtId="0" fontId="15" fillId="0" borderId="14" xfId="0" applyFont="1" applyBorder="1" applyAlignment="1" applyProtection="1">
      <alignment horizontal="left" vertical="center" wrapText="1"/>
      <protection hidden="1"/>
    </xf>
    <xf numFmtId="0" fontId="15" fillId="2" borderId="0" xfId="0" applyFont="1" applyFill="1" applyAlignment="1" applyProtection="1">
      <alignment horizontal="left" wrapText="1"/>
      <protection hidden="1"/>
    </xf>
    <xf numFmtId="0" fontId="5" fillId="0" borderId="0" xfId="0" applyFont="1" applyFill="1" applyAlignment="1" applyProtection="1">
      <alignment horizontal="left" vertical="center" wrapText="1"/>
      <protection hidden="1"/>
    </xf>
    <xf numFmtId="0" fontId="2" fillId="0" borderId="0" xfId="0" applyFont="1" applyAlignment="1">
      <alignment horizontal="left" vertical="center" wrapText="1"/>
    </xf>
    <xf numFmtId="0" fontId="58" fillId="0" borderId="0" xfId="0" applyFont="1" applyFill="1" applyAlignment="1" applyProtection="1">
      <alignment horizontal="left" vertical="top" wrapText="1"/>
      <protection hidden="1"/>
    </xf>
    <xf numFmtId="0" fontId="55" fillId="0" borderId="0" xfId="0" applyFont="1" applyFill="1" applyBorder="1" applyAlignment="1" applyProtection="1">
      <alignment horizontal="left" vertical="center" wrapText="1"/>
      <protection hidden="1"/>
    </xf>
    <xf numFmtId="0" fontId="52" fillId="0" borderId="0" xfId="0" applyFont="1" applyBorder="1" applyAlignment="1">
      <alignment vertical="center" wrapText="1"/>
    </xf>
    <xf numFmtId="0" fontId="32" fillId="0" borderId="0" xfId="0" applyFont="1" applyFill="1" applyBorder="1" applyAlignment="1" applyProtection="1">
      <alignment horizontal="left" vertical="center" wrapText="1"/>
    </xf>
    <xf numFmtId="0" fontId="5" fillId="2" borderId="0" xfId="0" applyFont="1" applyFill="1" applyAlignment="1" applyProtection="1">
      <alignment horizontal="left" vertical="top" wrapText="1"/>
      <protection hidden="1"/>
    </xf>
    <xf numFmtId="3" fontId="61" fillId="2" borderId="11" xfId="0" applyNumberFormat="1" applyFont="1" applyFill="1" applyBorder="1" applyAlignment="1" applyProtection="1">
      <alignment horizontal="center" vertical="center" wrapText="1"/>
      <protection hidden="1"/>
    </xf>
    <xf numFmtId="0" fontId="60" fillId="0" borderId="1" xfId="0" applyFont="1" applyBorder="1" applyAlignment="1">
      <alignment horizontal="center" vertical="center" wrapText="1"/>
    </xf>
    <xf numFmtId="3" fontId="61" fillId="2" borderId="8" xfId="0" applyNumberFormat="1" applyFont="1" applyFill="1" applyBorder="1" applyAlignment="1" applyProtection="1">
      <alignment horizontal="center" vertical="center"/>
      <protection hidden="1"/>
    </xf>
    <xf numFmtId="0" fontId="60" fillId="0" borderId="8" xfId="0" applyFont="1" applyBorder="1" applyAlignment="1">
      <alignment horizontal="center" vertical="center"/>
    </xf>
    <xf numFmtId="3" fontId="61" fillId="2" borderId="8" xfId="0" applyNumberFormat="1" applyFont="1" applyFill="1" applyBorder="1" applyAlignment="1" applyProtection="1">
      <alignment horizontal="center" vertical="center" wrapText="1"/>
      <protection hidden="1"/>
    </xf>
    <xf numFmtId="0" fontId="60" fillId="0" borderId="8" xfId="0" applyFont="1" applyBorder="1" applyAlignment="1">
      <alignment horizontal="center" vertical="center" wrapText="1"/>
    </xf>
    <xf numFmtId="0" fontId="3" fillId="0" borderId="0" xfId="0" applyFont="1" applyAlignment="1"/>
    <xf numFmtId="0" fontId="0" fillId="0" borderId="0" xfId="0" applyAlignment="1"/>
    <xf numFmtId="0" fontId="3" fillId="0" borderId="0" xfId="0" applyFont="1" applyFill="1" applyAlignment="1" applyProtection="1">
      <alignment horizontal="left"/>
    </xf>
    <xf numFmtId="0" fontId="0" fillId="0" borderId="0" xfId="0" applyAlignment="1">
      <alignment horizontal="left"/>
    </xf>
    <xf numFmtId="0" fontId="3" fillId="2" borderId="0" xfId="0" applyFont="1" applyFill="1" applyAlignment="1" applyProtection="1">
      <alignment wrapText="1"/>
      <protection hidden="1"/>
    </xf>
    <xf numFmtId="0" fontId="0" fillId="0" borderId="0" xfId="0" applyAlignment="1">
      <alignment wrapText="1"/>
    </xf>
    <xf numFmtId="0" fontId="2" fillId="0" borderId="0" xfId="0" applyFont="1" applyAlignment="1">
      <alignment horizontal="left" vertical="top" wrapText="1"/>
    </xf>
    <xf numFmtId="0" fontId="3" fillId="0" borderId="0" xfId="0" applyFont="1" applyFill="1" applyAlignment="1" applyProtection="1">
      <alignment horizontal="left" wrapText="1"/>
      <protection hidden="1"/>
    </xf>
    <xf numFmtId="0" fontId="7" fillId="2" borderId="0" xfId="0" applyFont="1" applyFill="1" applyBorder="1" applyAlignment="1" applyProtection="1">
      <alignment horizontal="center" vertical="center"/>
      <protection hidden="1"/>
    </xf>
    <xf numFmtId="3" fontId="7" fillId="0" borderId="11" xfId="0" applyNumberFormat="1" applyFont="1" applyFill="1" applyBorder="1" applyAlignment="1" applyProtection="1">
      <alignment horizontal="center" vertical="center" wrapText="1"/>
      <protection hidden="1"/>
    </xf>
    <xf numFmtId="3" fontId="2" fillId="0" borderId="1" xfId="0" applyNumberFormat="1" applyFont="1" applyFill="1" applyBorder="1" applyAlignment="1" applyProtection="1">
      <alignment horizontal="center" vertical="center" wrapText="1"/>
      <protection hidden="1"/>
    </xf>
    <xf numFmtId="0" fontId="7" fillId="0" borderId="11" xfId="0" applyFont="1" applyFill="1" applyBorder="1" applyAlignment="1" applyProtection="1">
      <alignment horizontal="center" vertical="center"/>
      <protection hidden="1"/>
    </xf>
    <xf numFmtId="0" fontId="7" fillId="0" borderId="1" xfId="0" applyFont="1" applyFill="1" applyBorder="1" applyAlignment="1" applyProtection="1">
      <alignment horizontal="center" vertical="center"/>
      <protection hidden="1"/>
    </xf>
    <xf numFmtId="0" fontId="5" fillId="2" borderId="0" xfId="0" applyFont="1" applyFill="1" applyAlignment="1" applyProtection="1">
      <alignment vertical="top" wrapText="1"/>
      <protection hidden="1"/>
    </xf>
    <xf numFmtId="0" fontId="3" fillId="0" borderId="0" xfId="0" applyFont="1" applyAlignment="1">
      <alignment wrapText="1"/>
    </xf>
    <xf numFmtId="3" fontId="7" fillId="2" borderId="8" xfId="0" applyNumberFormat="1" applyFont="1" applyFill="1" applyBorder="1" applyAlignment="1" applyProtection="1">
      <alignment horizontal="center" vertical="center"/>
      <protection hidden="1"/>
    </xf>
    <xf numFmtId="0" fontId="0" fillId="0" borderId="8" xfId="0" applyBorder="1" applyAlignment="1">
      <alignment horizontal="center" vertical="center"/>
    </xf>
    <xf numFmtId="3" fontId="7" fillId="2" borderId="8" xfId="0" applyNumberFormat="1" applyFont="1" applyFill="1" applyBorder="1" applyAlignment="1" applyProtection="1">
      <alignment horizontal="center" vertical="center" wrapText="1"/>
      <protection hidden="1"/>
    </xf>
    <xf numFmtId="0" fontId="0" fillId="0" borderId="8" xfId="0" applyBorder="1" applyAlignment="1">
      <alignment horizontal="center" vertical="center" wrapText="1"/>
    </xf>
    <xf numFmtId="0" fontId="5" fillId="2" borderId="0" xfId="0" applyFont="1" applyFill="1" applyAlignment="1" applyProtection="1">
      <alignment horizontal="left" vertical="top"/>
      <protection hidden="1"/>
    </xf>
    <xf numFmtId="0" fontId="7" fillId="2" borderId="0" xfId="0" applyFont="1" applyFill="1" applyBorder="1" applyAlignment="1" applyProtection="1">
      <alignment horizontal="center" vertical="center" wrapText="1"/>
      <protection hidden="1"/>
    </xf>
    <xf numFmtId="0" fontId="3" fillId="0" borderId="0" xfId="0" applyFont="1" applyAlignment="1" applyProtection="1">
      <alignment horizontal="left" vertical="top" wrapText="1"/>
    </xf>
    <xf numFmtId="0" fontId="7" fillId="2" borderId="11"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3" fillId="0" borderId="0" xfId="0" applyFont="1" applyFill="1" applyAlignment="1" applyProtection="1">
      <alignment horizontal="left" vertical="top" wrapText="1"/>
    </xf>
    <xf numFmtId="0" fontId="0" fillId="0" borderId="0" xfId="0" applyFill="1" applyAlignment="1">
      <alignment horizontal="left" vertical="top" wrapText="1"/>
    </xf>
    <xf numFmtId="0" fontId="0" fillId="0" borderId="0" xfId="0" applyFill="1" applyAlignment="1">
      <alignment wrapText="1"/>
    </xf>
    <xf numFmtId="0" fontId="0" fillId="2" borderId="15" xfId="0" applyFill="1" applyBorder="1" applyAlignment="1" applyProtection="1">
      <alignment horizontal="center" wrapText="1"/>
      <protection locked="0" hidden="1"/>
    </xf>
    <xf numFmtId="0" fontId="0" fillId="2" borderId="8" xfId="0" applyFill="1" applyBorder="1" applyAlignment="1" applyProtection="1">
      <alignment horizontal="center" wrapText="1"/>
      <protection locked="0" hidden="1"/>
    </xf>
    <xf numFmtId="0" fontId="0" fillId="0" borderId="16" xfId="0" applyBorder="1" applyAlignment="1">
      <alignment horizontal="center" wrapText="1"/>
    </xf>
    <xf numFmtId="0" fontId="0" fillId="2" borderId="15" xfId="0" applyFill="1" applyBorder="1" applyAlignment="1" applyProtection="1">
      <alignment horizontal="center" vertical="center" wrapText="1"/>
      <protection locked="0" hidden="1"/>
    </xf>
    <xf numFmtId="0" fontId="0" fillId="2" borderId="8" xfId="0" applyFill="1" applyBorder="1" applyAlignment="1" applyProtection="1">
      <alignment horizontal="center" vertical="center" wrapText="1"/>
      <protection locked="0" hidden="1"/>
    </xf>
    <xf numFmtId="0" fontId="7" fillId="0" borderId="0" xfId="0" applyFont="1" applyFill="1" applyBorder="1" applyAlignment="1" applyProtection="1">
      <alignment horizontal="center" vertical="center" wrapText="1"/>
      <protection hidden="1"/>
    </xf>
    <xf numFmtId="0" fontId="5" fillId="0" borderId="0" xfId="0" applyFont="1" applyFill="1" applyAlignment="1" applyProtection="1">
      <alignment horizontal="left" vertical="top" wrapText="1"/>
      <protection hidden="1"/>
    </xf>
    <xf numFmtId="0" fontId="2" fillId="0" borderId="15" xfId="0" applyFont="1" applyFill="1" applyBorder="1" applyAlignment="1" applyProtection="1">
      <alignment horizontal="center" vertical="center" wrapText="1"/>
      <protection locked="0" hidden="1"/>
    </xf>
    <xf numFmtId="0" fontId="2" fillId="0" borderId="8" xfId="0" applyFont="1" applyBorder="1" applyAlignment="1"/>
    <xf numFmtId="0" fontId="2" fillId="0" borderId="16" xfId="0" applyFont="1" applyBorder="1" applyAlignment="1"/>
    <xf numFmtId="0" fontId="0" fillId="0" borderId="0" xfId="0" applyBorder="1" applyAlignment="1">
      <alignment wrapText="1"/>
    </xf>
    <xf numFmtId="3" fontId="7" fillId="0" borderId="8" xfId="0" applyNumberFormat="1" applyFont="1" applyFill="1" applyBorder="1" applyAlignment="1" applyProtection="1">
      <alignment horizontal="center" vertical="center"/>
      <protection hidden="1"/>
    </xf>
    <xf numFmtId="0" fontId="7" fillId="2" borderId="11" xfId="0" applyFont="1" applyFill="1" applyBorder="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 fillId="0" borderId="0" xfId="0" applyFont="1" applyFill="1" applyBorder="1" applyAlignment="1" applyProtection="1">
      <alignment vertical="top" wrapText="1"/>
      <protection hidden="1"/>
    </xf>
    <xf numFmtId="0" fontId="2" fillId="0" borderId="0" xfId="0" applyFont="1" applyBorder="1" applyAlignment="1">
      <alignment vertical="top" wrapText="1"/>
    </xf>
    <xf numFmtId="0" fontId="2" fillId="0" borderId="0" xfId="0" applyFont="1" applyBorder="1" applyAlignment="1">
      <alignment wrapText="1"/>
    </xf>
    <xf numFmtId="3" fontId="0" fillId="0" borderId="1" xfId="0" applyNumberFormat="1" applyFill="1" applyBorder="1" applyAlignment="1" applyProtection="1">
      <alignment horizontal="center" vertical="center" wrapText="1"/>
      <protection hidden="1"/>
    </xf>
    <xf numFmtId="3" fontId="7" fillId="0" borderId="8" xfId="0" applyNumberFormat="1" applyFont="1" applyFill="1" applyBorder="1" applyAlignment="1" applyProtection="1">
      <alignment horizontal="center" vertical="center" wrapText="1"/>
      <protection hidden="1"/>
    </xf>
    <xf numFmtId="0" fontId="53" fillId="0" borderId="0" xfId="0" applyFont="1" applyFill="1" applyAlignment="1" applyProtection="1">
      <alignment horizontal="left" wrapText="1"/>
      <protection hidden="1"/>
    </xf>
    <xf numFmtId="0" fontId="55" fillId="0" borderId="0" xfId="0" applyFont="1" applyFill="1" applyBorder="1" applyAlignment="1" applyProtection="1">
      <alignment horizontal="left" vertical="top" wrapText="1"/>
      <protection hidden="1"/>
    </xf>
    <xf numFmtId="0" fontId="52" fillId="0" borderId="0" xfId="0" applyFont="1" applyBorder="1" applyAlignment="1">
      <alignment horizontal="left" vertical="top" wrapText="1"/>
    </xf>
    <xf numFmtId="3" fontId="54" fillId="0" borderId="0" xfId="0" applyNumberFormat="1" applyFont="1" applyFill="1" applyBorder="1" applyAlignment="1" applyProtection="1">
      <alignment horizontal="center" vertical="center" wrapText="1"/>
      <protection hidden="1"/>
    </xf>
    <xf numFmtId="3" fontId="52" fillId="0" borderId="0" xfId="0" applyNumberFormat="1" applyFont="1" applyFill="1" applyBorder="1" applyAlignment="1" applyProtection="1">
      <alignment horizontal="center" vertical="center" wrapText="1"/>
      <protection hidden="1"/>
    </xf>
    <xf numFmtId="3" fontId="54" fillId="0" borderId="0" xfId="0" applyNumberFormat="1" applyFont="1" applyFill="1" applyBorder="1" applyAlignment="1" applyProtection="1">
      <alignment horizontal="center" vertical="center"/>
      <protection hidden="1"/>
    </xf>
    <xf numFmtId="0" fontId="7" fillId="2" borderId="11" xfId="0" applyFont="1" applyFill="1" applyBorder="1" applyAlignment="1" applyProtection="1">
      <alignment horizontal="left" vertical="center"/>
      <protection hidden="1"/>
    </xf>
    <xf numFmtId="0" fontId="7" fillId="2" borderId="1" xfId="0" applyFont="1" applyFill="1" applyBorder="1" applyAlignment="1" applyProtection="1">
      <alignment horizontal="left" vertical="center"/>
      <protection hidden="1"/>
    </xf>
    <xf numFmtId="0" fontId="0" fillId="0" borderId="1" xfId="0" applyBorder="1" applyAlignment="1" applyProtection="1">
      <alignment horizontal="center" vertical="center" wrapText="1"/>
      <protection hidden="1"/>
    </xf>
    <xf numFmtId="0" fontId="53" fillId="0" borderId="0" xfId="0" applyFont="1" applyFill="1" applyBorder="1" applyAlignment="1" applyProtection="1">
      <alignment horizontal="left" wrapText="1"/>
      <protection hidden="1"/>
    </xf>
    <xf numFmtId="0" fontId="54" fillId="2" borderId="0" xfId="0" applyFont="1" applyFill="1" applyBorder="1" applyAlignment="1" applyProtection="1">
      <alignment horizontal="left" vertical="center"/>
      <protection hidden="1"/>
    </xf>
    <xf numFmtId="0" fontId="54" fillId="2"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0" fillId="2" borderId="16" xfId="0" applyFill="1" applyBorder="1" applyAlignment="1" applyProtection="1">
      <alignment horizontal="center" wrapText="1"/>
      <protection locked="0" hidden="1"/>
    </xf>
    <xf numFmtId="0" fontId="0" fillId="2" borderId="16" xfId="0" applyFill="1" applyBorder="1" applyAlignment="1" applyProtection="1">
      <alignment horizontal="center" vertical="center" wrapText="1"/>
      <protection locked="0" hidden="1"/>
    </xf>
    <xf numFmtId="3" fontId="7" fillId="2" borderId="11" xfId="0" applyNumberFormat="1" applyFont="1" applyFill="1" applyBorder="1" applyAlignment="1" applyProtection="1">
      <alignment horizontal="center" vertical="center" wrapText="1"/>
      <protection hidden="1"/>
    </xf>
    <xf numFmtId="3" fontId="0" fillId="0" borderId="1" xfId="0" applyNumberFormat="1" applyBorder="1" applyAlignment="1" applyProtection="1">
      <alignment horizontal="center" vertical="center" wrapText="1"/>
      <protection hidden="1"/>
    </xf>
    <xf numFmtId="3" fontId="7" fillId="2" borderId="1" xfId="0" applyNumberFormat="1" applyFont="1" applyFill="1" applyBorder="1" applyAlignment="1" applyProtection="1">
      <alignment horizontal="center" vertical="center" wrapText="1"/>
      <protection hidden="1"/>
    </xf>
    <xf numFmtId="3" fontId="7" fillId="2" borderId="0" xfId="0" applyNumberFormat="1" applyFont="1" applyFill="1" applyBorder="1" applyAlignment="1" applyProtection="1">
      <alignment horizontal="center" vertical="center"/>
      <protection hidden="1"/>
    </xf>
    <xf numFmtId="3" fontId="52" fillId="0" borderId="0" xfId="0" applyNumberFormat="1" applyFont="1" applyFill="1" applyBorder="1" applyAlignment="1" applyProtection="1">
      <alignment horizontal="center" wrapText="1"/>
      <protection hidden="1"/>
    </xf>
    <xf numFmtId="0" fontId="52" fillId="0" borderId="0" xfId="0" applyFont="1" applyBorder="1" applyAlignment="1">
      <alignment horizontal="center" wrapText="1"/>
    </xf>
    <xf numFmtId="0" fontId="3" fillId="2" borderId="0" xfId="0" applyFont="1" applyFill="1" applyAlignment="1" applyProtection="1">
      <alignment horizontal="left"/>
      <protection hidden="1"/>
    </xf>
    <xf numFmtId="0" fontId="3" fillId="0" borderId="0" xfId="0" applyFont="1" applyAlignment="1">
      <alignment horizontal="left" vertical="top" wrapText="1"/>
    </xf>
    <xf numFmtId="0" fontId="7" fillId="0" borderId="11"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54" fillId="0" borderId="0" xfId="0" applyFont="1" applyFill="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center" vertical="center"/>
      <protection hidden="1"/>
    </xf>
    <xf numFmtId="0" fontId="0" fillId="0" borderId="15" xfId="0" applyFill="1" applyBorder="1" applyAlignment="1" applyProtection="1">
      <alignment horizontal="center" wrapText="1"/>
      <protection locked="0" hidden="1"/>
    </xf>
    <xf numFmtId="0" fontId="0" fillId="0" borderId="16" xfId="0" applyFill="1" applyBorder="1" applyAlignment="1" applyProtection="1">
      <alignment horizontal="center" wrapText="1"/>
      <protection locked="0" hidden="1"/>
    </xf>
    <xf numFmtId="0" fontId="5" fillId="0" borderId="0" xfId="0" applyFont="1" applyFill="1" applyAlignment="1" applyProtection="1">
      <alignment vertical="top" wrapText="1"/>
      <protection hidden="1"/>
    </xf>
    <xf numFmtId="0" fontId="7" fillId="2" borderId="0" xfId="0" applyFont="1" applyFill="1" applyBorder="1" applyAlignment="1" applyProtection="1">
      <alignment horizontal="left" vertical="center"/>
      <protection hidden="1"/>
    </xf>
    <xf numFmtId="0" fontId="7" fillId="2" borderId="8" xfId="0" applyFont="1" applyFill="1" applyBorder="1" applyAlignment="1" applyProtection="1">
      <alignment horizontal="center" vertical="center" wrapText="1"/>
      <protection hidden="1"/>
    </xf>
    <xf numFmtId="0" fontId="58" fillId="0" borderId="0" xfId="0" applyFont="1" applyFill="1" applyAlignment="1" applyProtection="1">
      <alignment horizontal="left" vertical="center" wrapText="1"/>
      <protection hidden="1"/>
    </xf>
    <xf numFmtId="0" fontId="0" fillId="0" borderId="0" xfId="0" applyFill="1" applyAlignment="1">
      <alignment vertical="center" wrapText="1"/>
    </xf>
    <xf numFmtId="3" fontId="2" fillId="2" borderId="15" xfId="0" applyNumberFormat="1" applyFont="1" applyFill="1" applyBorder="1" applyAlignment="1" applyProtection="1">
      <alignment horizontal="center"/>
      <protection locked="0" hidden="1"/>
    </xf>
    <xf numFmtId="0" fontId="0" fillId="0" borderId="8" xfId="0" applyBorder="1" applyAlignment="1">
      <alignment horizontal="center"/>
    </xf>
    <xf numFmtId="0" fontId="0" fillId="0" borderId="16" xfId="0" applyBorder="1" applyAlignment="1">
      <alignment horizontal="center"/>
    </xf>
    <xf numFmtId="0" fontId="0" fillId="2" borderId="15" xfId="0" applyFill="1" applyBorder="1" applyAlignment="1" applyProtection="1">
      <alignment horizontal="center"/>
      <protection locked="0" hidden="1"/>
    </xf>
    <xf numFmtId="0" fontId="3" fillId="0" borderId="0" xfId="0" applyFont="1" applyFill="1" applyAlignment="1" applyProtection="1">
      <alignment horizontal="left"/>
      <protection hidden="1"/>
    </xf>
    <xf numFmtId="0" fontId="5" fillId="0" borderId="0" xfId="0" applyFont="1" applyFill="1" applyAlignment="1" applyProtection="1">
      <alignment horizontal="left" wrapText="1"/>
      <protection hidden="1"/>
    </xf>
    <xf numFmtId="0" fontId="3" fillId="0" borderId="0" xfId="0" applyFont="1" applyFill="1" applyBorder="1" applyAlignment="1" applyProtection="1">
      <alignment wrapText="1"/>
      <protection hidden="1"/>
    </xf>
    <xf numFmtId="3" fontId="42" fillId="2" borderId="11" xfId="0" applyNumberFormat="1" applyFont="1" applyFill="1" applyBorder="1" applyAlignment="1" applyProtection="1">
      <alignment horizontal="right"/>
      <protection hidden="1"/>
    </xf>
    <xf numFmtId="0" fontId="58" fillId="2" borderId="0" xfId="0" applyFont="1" applyFill="1" applyAlignment="1" applyProtection="1">
      <alignment horizontal="left" vertical="top" wrapText="1"/>
      <protection hidden="1"/>
    </xf>
    <xf numFmtId="0" fontId="3" fillId="0" borderId="0" xfId="0" applyFont="1" applyFill="1" applyAlignment="1" applyProtection="1">
      <alignment horizontal="left" vertical="center" wrapText="1"/>
      <protection hidden="1"/>
    </xf>
    <xf numFmtId="0" fontId="3" fillId="0" borderId="0" xfId="0" applyFont="1" applyFill="1" applyAlignment="1">
      <alignment vertical="top" wrapText="1"/>
    </xf>
    <xf numFmtId="0" fontId="0" fillId="0" borderId="0" xfId="0" applyFill="1" applyAlignment="1">
      <alignment vertical="top" wrapText="1"/>
    </xf>
    <xf numFmtId="0" fontId="3" fillId="0" borderId="0" xfId="0" applyFont="1" applyFill="1" applyAlignment="1" applyProtection="1">
      <alignment horizontal="left" vertical="top" wrapText="1"/>
      <protection hidden="1"/>
    </xf>
    <xf numFmtId="0" fontId="58" fillId="2" borderId="0" xfId="0" applyFont="1" applyFill="1" applyAlignment="1" applyProtection="1">
      <alignment vertical="top" wrapText="1"/>
      <protection hidden="1"/>
    </xf>
    <xf numFmtId="0" fontId="58" fillId="0" borderId="0" xfId="0" applyFont="1" applyAlignment="1">
      <alignment vertical="top" wrapText="1"/>
    </xf>
    <xf numFmtId="3" fontId="42" fillId="2" borderId="11" xfId="0" applyNumberFormat="1" applyFont="1" applyFill="1" applyBorder="1" applyAlignment="1" applyProtection="1">
      <alignment horizontal="right" vertical="top"/>
      <protection hidden="1"/>
    </xf>
    <xf numFmtId="3" fontId="52" fillId="2" borderId="0" xfId="0" applyNumberFormat="1" applyFont="1" applyFill="1" applyBorder="1" applyAlignment="1" applyProtection="1">
      <alignment horizontal="center" wrapText="1"/>
      <protection hidden="1"/>
    </xf>
    <xf numFmtId="0" fontId="52" fillId="0" borderId="0" xfId="0" applyFont="1" applyBorder="1" applyAlignment="1">
      <alignment wrapText="1"/>
    </xf>
  </cellXfs>
  <cellStyles count="6">
    <cellStyle name="Hyperlink" xfId="1" builtinId="8"/>
    <cellStyle name="Normal" xfId="0" builtinId="0"/>
    <cellStyle name="Normal 2" xfId="2"/>
    <cellStyle name="Normal 3" xfId="3"/>
    <cellStyle name="Normal_Table12" xfId="4"/>
    <cellStyle name="Normal_Table17_LATablesWeb" xf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AB23E"/>
      <rgbColor rgb="009B5BA5"/>
      <rgbColor rgb="00F9B44D"/>
      <rgbColor rgb="00D13D6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CCFF"/>
      <color rgb="FF800000"/>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28771313769864282"/>
          <c:y val="7.6104873683242411E-2"/>
          <c:w val="0.7072207517360376"/>
          <c:h val="0.74925700759535763"/>
        </c:manualLayout>
      </c:layout>
      <c:barChart>
        <c:barDir val="bar"/>
        <c:grouping val="percentStacked"/>
        <c:ser>
          <c:idx val="0"/>
          <c:order val="0"/>
          <c:tx>
            <c:strRef>
              <c:f>'Chart 1 and 2 data'!$C$4</c:f>
              <c:strCache>
                <c:ptCount val="1"/>
                <c:pt idx="0">
                  <c:v>Outstanding</c:v>
                </c:pt>
              </c:strCache>
            </c:strRef>
          </c:tx>
          <c:spPr>
            <a:solidFill>
              <a:srgbClr val="8AB23E"/>
            </a:solidFill>
            <a:ln w="3175">
              <a:solidFill>
                <a:srgbClr val="8AB23E"/>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1 and 2 data'!$B$5:$B$7</c:f>
              <c:strCache>
                <c:ptCount val="3"/>
                <c:pt idx="0">
                  <c:v>Childminder  (2,420)</c:v>
                </c:pt>
                <c:pt idx="1">
                  <c:v>Childcare on non-domestic premises (1,675)</c:v>
                </c:pt>
                <c:pt idx="2">
                  <c:v>All provision (4,110)</c:v>
                </c:pt>
              </c:strCache>
            </c:strRef>
          </c:cat>
          <c:val>
            <c:numRef>
              <c:f>'Chart 1 and 2 data'!$C$5:$C$7</c:f>
              <c:numCache>
                <c:formatCode>0</c:formatCode>
                <c:ptCount val="3"/>
                <c:pt idx="0">
                  <c:v>4.7107438016528924</c:v>
                </c:pt>
                <c:pt idx="1">
                  <c:v>10.149253731343284</c:v>
                </c:pt>
                <c:pt idx="2">
                  <c:v>7.0316301703163013</c:v>
                </c:pt>
              </c:numCache>
            </c:numRef>
          </c:val>
        </c:ser>
        <c:ser>
          <c:idx val="1"/>
          <c:order val="1"/>
          <c:tx>
            <c:strRef>
              <c:f>'Chart 1 and 2 data'!$D$4</c:f>
              <c:strCache>
                <c:ptCount val="1"/>
                <c:pt idx="0">
                  <c:v>Good</c:v>
                </c:pt>
              </c:strCache>
            </c:strRef>
          </c:tx>
          <c:spPr>
            <a:solidFill>
              <a:srgbClr val="9B5BA5"/>
            </a:solidFill>
            <a:ln w="3175">
              <a:solidFill>
                <a:srgbClr val="9B5BA5"/>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1 and 2 data'!$B$5:$B$7</c:f>
              <c:strCache>
                <c:ptCount val="3"/>
                <c:pt idx="0">
                  <c:v>Childminder  (2,420)</c:v>
                </c:pt>
                <c:pt idx="1">
                  <c:v>Childcare on non-domestic premises (1,675)</c:v>
                </c:pt>
                <c:pt idx="2">
                  <c:v>All provision (4,110)</c:v>
                </c:pt>
              </c:strCache>
            </c:strRef>
          </c:cat>
          <c:val>
            <c:numRef>
              <c:f>'Chart 1 and 2 data'!$D$5:$D$7</c:f>
              <c:numCache>
                <c:formatCode>0</c:formatCode>
                <c:ptCount val="3"/>
                <c:pt idx="0">
                  <c:v>62.314049586776861</c:v>
                </c:pt>
                <c:pt idx="1">
                  <c:v>60.179104477611943</c:v>
                </c:pt>
                <c:pt idx="2">
                  <c:v>61.386861313868614</c:v>
                </c:pt>
              </c:numCache>
            </c:numRef>
          </c:val>
        </c:ser>
        <c:ser>
          <c:idx val="2"/>
          <c:order val="2"/>
          <c:tx>
            <c:strRef>
              <c:f>'Chart 1 and 2 data'!$E$4</c:f>
              <c:strCache>
                <c:ptCount val="1"/>
                <c:pt idx="0">
                  <c:v>Satisfactory</c:v>
                </c:pt>
              </c:strCache>
            </c:strRef>
          </c:tx>
          <c:spPr>
            <a:solidFill>
              <a:srgbClr val="F9B44D"/>
            </a:solidFill>
            <a:ln w="3175">
              <a:solidFill>
                <a:srgbClr val="F9B44D"/>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1 and 2 data'!$B$5:$B$7</c:f>
              <c:strCache>
                <c:ptCount val="3"/>
                <c:pt idx="0">
                  <c:v>Childminder  (2,420)</c:v>
                </c:pt>
                <c:pt idx="1">
                  <c:v>Childcare on non-domestic premises (1,675)</c:v>
                </c:pt>
                <c:pt idx="2">
                  <c:v>All provision (4,110)</c:v>
                </c:pt>
              </c:strCache>
            </c:strRef>
          </c:cat>
          <c:val>
            <c:numRef>
              <c:f>'Chart 1 and 2 data'!$E$5:$E$7</c:f>
              <c:numCache>
                <c:formatCode>0</c:formatCode>
                <c:ptCount val="3"/>
                <c:pt idx="0">
                  <c:v>27.644628099173552</c:v>
                </c:pt>
                <c:pt idx="1">
                  <c:v>23.522388059701491</c:v>
                </c:pt>
                <c:pt idx="2">
                  <c:v>25.912408759124087</c:v>
                </c:pt>
              </c:numCache>
            </c:numRef>
          </c:val>
        </c:ser>
        <c:ser>
          <c:idx val="3"/>
          <c:order val="3"/>
          <c:tx>
            <c:strRef>
              <c:f>'Chart 1 and 2 data'!$F$4</c:f>
              <c:strCache>
                <c:ptCount val="1"/>
                <c:pt idx="0">
                  <c:v>Inadequate</c:v>
                </c:pt>
              </c:strCache>
            </c:strRef>
          </c:tx>
          <c:spPr>
            <a:solidFill>
              <a:srgbClr val="D13D6A"/>
            </a:solidFill>
            <a:ln w="3175">
              <a:solidFill>
                <a:srgbClr val="D13D6A"/>
              </a:solidFill>
            </a:ln>
          </c:spPr>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1 and 2 data'!$B$5:$B$7</c:f>
              <c:strCache>
                <c:ptCount val="3"/>
                <c:pt idx="0">
                  <c:v>Childminder  (2,420)</c:v>
                </c:pt>
                <c:pt idx="1">
                  <c:v>Childcare on non-domestic premises (1,675)</c:v>
                </c:pt>
                <c:pt idx="2">
                  <c:v>All provision (4,110)</c:v>
                </c:pt>
              </c:strCache>
            </c:strRef>
          </c:cat>
          <c:val>
            <c:numRef>
              <c:f>'Chart 1 and 2 data'!$F$5:$F$7</c:f>
              <c:numCache>
                <c:formatCode>0</c:formatCode>
                <c:ptCount val="3"/>
                <c:pt idx="0">
                  <c:v>5.330578512396694</c:v>
                </c:pt>
                <c:pt idx="1">
                  <c:v>6.1492537313432836</c:v>
                </c:pt>
                <c:pt idx="2">
                  <c:v>5.669099756690998</c:v>
                </c:pt>
              </c:numCache>
            </c:numRef>
          </c:val>
        </c:ser>
        <c:dLbls/>
        <c:gapWidth val="70"/>
        <c:overlap val="100"/>
        <c:axId val="100043392"/>
        <c:axId val="100057472"/>
      </c:barChart>
      <c:catAx>
        <c:axId val="100043392"/>
        <c:scaling>
          <c:orientation val="maxMin"/>
        </c:scaling>
        <c:axPos val="l"/>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ahoma"/>
                <a:ea typeface="Tahoma"/>
                <a:cs typeface="Tahoma"/>
              </a:defRPr>
            </a:pPr>
            <a:endParaRPr lang="en-US"/>
          </a:p>
        </c:txPr>
        <c:crossAx val="100057472"/>
        <c:crossesAt val="0"/>
        <c:auto val="1"/>
        <c:lblAlgn val="ctr"/>
        <c:lblOffset val="100"/>
        <c:tickLblSkip val="1"/>
        <c:tickMarkSkip val="1"/>
      </c:catAx>
      <c:valAx>
        <c:axId val="100057472"/>
        <c:scaling>
          <c:orientation val="minMax"/>
          <c:max val="1"/>
          <c:min val="0"/>
        </c:scaling>
        <c:delete val="1"/>
        <c:axPos val="t"/>
        <c:numFmt formatCode="0%" sourceLinked="1"/>
        <c:tickLblPos val="none"/>
        <c:crossAx val="100043392"/>
        <c:crosses val="autoZero"/>
        <c:crossBetween val="between"/>
        <c:majorUnit val="1"/>
        <c:minorUnit val="1"/>
      </c:valAx>
      <c:spPr>
        <a:noFill/>
        <a:ln w="25400">
          <a:noFill/>
        </a:ln>
      </c:spPr>
    </c:plotArea>
    <c:legend>
      <c:legendPos val="r"/>
      <c:layout>
        <c:manualLayout>
          <c:xMode val="edge"/>
          <c:yMode val="edge"/>
          <c:x val="0.33384147546072873"/>
          <c:y val="0.86642750883576358"/>
          <c:w val="0.6387195552168885"/>
          <c:h val="7.5812274368231028E-2"/>
        </c:manualLayout>
      </c:layout>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000000000000122" r="0.7500000000000012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34059052579742816"/>
          <c:y val="4.5650862985192539E-2"/>
          <c:w val="0.65457388426059904"/>
          <c:h val="0.86967249531764734"/>
        </c:manualLayout>
      </c:layout>
      <c:barChart>
        <c:barDir val="bar"/>
        <c:grouping val="percentStacked"/>
        <c:ser>
          <c:idx val="0"/>
          <c:order val="0"/>
          <c:tx>
            <c:strRef>
              <c:f>'Chart 1 and 2 data'!$C$11</c:f>
              <c:strCache>
                <c:ptCount val="1"/>
                <c:pt idx="0">
                  <c:v>Outstanding</c:v>
                </c:pt>
              </c:strCache>
            </c:strRef>
          </c:tx>
          <c:spPr>
            <a:solidFill>
              <a:srgbClr val="8AB23E"/>
            </a:solidFill>
            <a:ln w="3175">
              <a:solidFill>
                <a:srgbClr val="8AB23E"/>
              </a:solidFill>
              <a:prstDash val="solid"/>
            </a:ln>
          </c:spPr>
          <c:dLbls>
            <c:dLbl>
              <c:idx val="12"/>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6"/>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8"/>
              <c:numFmt formatCode="0" sourceLinked="0"/>
              <c:spPr>
                <a:noFill/>
                <a:ln w="25400">
                  <a:noFill/>
                </a:ln>
              </c:spPr>
              <c:txPr>
                <a:bodyPr/>
                <a:lstStyle/>
                <a:p>
                  <a:pPr>
                    <a:defRPr sz="450" b="0"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1 and 2 data'!$A$12:$B$23</c:f>
              <c:multiLvlStrCache>
                <c:ptCount val="12"/>
                <c:lvl>
                  <c:pt idx="0">
                    <c:v>Childminder (2,420)</c:v>
                  </c:pt>
                  <c:pt idx="1">
                    <c:v>Childcare on non-domestic premises (1,675)</c:v>
                  </c:pt>
                  <c:pt idx="2">
                    <c:v>All provision (4,110)</c:v>
                  </c:pt>
                  <c:pt idx="3">
                    <c:v>Childminder (2,420)</c:v>
                  </c:pt>
                  <c:pt idx="4">
                    <c:v>Childcare on non-domestic premises (1,675)</c:v>
                  </c:pt>
                  <c:pt idx="5">
                    <c:v>All provision (4,110)</c:v>
                  </c:pt>
                  <c:pt idx="6">
                    <c:v>Childminder (2,420)</c:v>
                  </c:pt>
                  <c:pt idx="7">
                    <c:v>Childcare on non-domestic premises (1,675)</c:v>
                  </c:pt>
                  <c:pt idx="8">
                    <c:v>All provision (4,110)</c:v>
                  </c:pt>
                  <c:pt idx="9">
                    <c:v>Childminder (2,420)</c:v>
                  </c:pt>
                  <c:pt idx="10">
                    <c:v>Childcare on non-domestic premises (1,675)</c:v>
                  </c:pt>
                  <c:pt idx="11">
                    <c:v>All provision (4,110)</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data'!$C$12:$C$23</c:f>
              <c:numCache>
                <c:formatCode>0</c:formatCode>
                <c:ptCount val="12"/>
                <c:pt idx="0">
                  <c:v>4.7107438016528924</c:v>
                </c:pt>
                <c:pt idx="1">
                  <c:v>10.149253731343283</c:v>
                </c:pt>
                <c:pt idx="2">
                  <c:v>7.0316301703163013</c:v>
                </c:pt>
                <c:pt idx="3">
                  <c:v>4.7107438016528924</c:v>
                </c:pt>
                <c:pt idx="4">
                  <c:v>10.149253731343283</c:v>
                </c:pt>
                <c:pt idx="5">
                  <c:v>7.0316301703163013</c:v>
                </c:pt>
                <c:pt idx="6">
                  <c:v>5.3719008264462813</c:v>
                </c:pt>
                <c:pt idx="7">
                  <c:v>11.641791044776118</c:v>
                </c:pt>
                <c:pt idx="8">
                  <c:v>8.0291970802919703</c:v>
                </c:pt>
                <c:pt idx="9">
                  <c:v>4.8760330578512399</c:v>
                </c:pt>
                <c:pt idx="10">
                  <c:v>10.26865671641791</c:v>
                </c:pt>
                <c:pt idx="11">
                  <c:v>7.1776155717761556</c:v>
                </c:pt>
              </c:numCache>
            </c:numRef>
          </c:val>
        </c:ser>
        <c:ser>
          <c:idx val="1"/>
          <c:order val="1"/>
          <c:tx>
            <c:strRef>
              <c:f>'Chart 1 and 2 data'!$D$11</c:f>
              <c:strCache>
                <c:ptCount val="1"/>
                <c:pt idx="0">
                  <c:v>Good</c:v>
                </c:pt>
              </c:strCache>
            </c:strRef>
          </c:tx>
          <c:spPr>
            <a:solidFill>
              <a:srgbClr val="9B5BA5"/>
            </a:solidFill>
            <a:ln w="3175">
              <a:solidFill>
                <a:srgbClr val="9B5BA5"/>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1 and 2 data'!$A$12:$B$23</c:f>
              <c:multiLvlStrCache>
                <c:ptCount val="12"/>
                <c:lvl>
                  <c:pt idx="0">
                    <c:v>Childminder (2,420)</c:v>
                  </c:pt>
                  <c:pt idx="1">
                    <c:v>Childcare on non-domestic premises (1,675)</c:v>
                  </c:pt>
                  <c:pt idx="2">
                    <c:v>All provision (4,110)</c:v>
                  </c:pt>
                  <c:pt idx="3">
                    <c:v>Childminder (2,420)</c:v>
                  </c:pt>
                  <c:pt idx="4">
                    <c:v>Childcare on non-domestic premises (1,675)</c:v>
                  </c:pt>
                  <c:pt idx="5">
                    <c:v>All provision (4,110)</c:v>
                  </c:pt>
                  <c:pt idx="6">
                    <c:v>Childminder (2,420)</c:v>
                  </c:pt>
                  <c:pt idx="7">
                    <c:v>Childcare on non-domestic premises (1,675)</c:v>
                  </c:pt>
                  <c:pt idx="8">
                    <c:v>All provision (4,110)</c:v>
                  </c:pt>
                  <c:pt idx="9">
                    <c:v>Childminder (2,420)</c:v>
                  </c:pt>
                  <c:pt idx="10">
                    <c:v>Childcare on non-domestic premises (1,675)</c:v>
                  </c:pt>
                  <c:pt idx="11">
                    <c:v>All provision (4,110)</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data'!$D$12:$D$23</c:f>
              <c:numCache>
                <c:formatCode>0</c:formatCode>
                <c:ptCount val="12"/>
                <c:pt idx="0">
                  <c:v>62.314049586776854</c:v>
                </c:pt>
                <c:pt idx="1">
                  <c:v>60.179104477611943</c:v>
                </c:pt>
                <c:pt idx="2">
                  <c:v>61.386861313868614</c:v>
                </c:pt>
                <c:pt idx="3">
                  <c:v>62.272727272727266</c:v>
                </c:pt>
                <c:pt idx="4">
                  <c:v>60.238805970149258</c:v>
                </c:pt>
                <c:pt idx="5">
                  <c:v>61.386861313868614</c:v>
                </c:pt>
                <c:pt idx="6">
                  <c:v>65.950413223140487</c:v>
                </c:pt>
                <c:pt idx="7">
                  <c:v>61.970149253731343</c:v>
                </c:pt>
                <c:pt idx="8">
                  <c:v>64.257907542579076</c:v>
                </c:pt>
                <c:pt idx="9">
                  <c:v>63.305785123966942</c:v>
                </c:pt>
                <c:pt idx="10">
                  <c:v>61.552238805970148</c:v>
                </c:pt>
                <c:pt idx="11">
                  <c:v>62.530413625304135</c:v>
                </c:pt>
              </c:numCache>
            </c:numRef>
          </c:val>
        </c:ser>
        <c:ser>
          <c:idx val="2"/>
          <c:order val="2"/>
          <c:tx>
            <c:strRef>
              <c:f>'Chart 1 and 2 data'!$E$11</c:f>
              <c:strCache>
                <c:ptCount val="1"/>
                <c:pt idx="0">
                  <c:v>Satisfactory</c:v>
                </c:pt>
              </c:strCache>
            </c:strRef>
          </c:tx>
          <c:spPr>
            <a:solidFill>
              <a:srgbClr val="F9B44D"/>
            </a:solidFill>
            <a:ln w="3175">
              <a:solidFill>
                <a:srgbClr val="F9B44D"/>
              </a:solidFill>
              <a:prstDash val="solid"/>
            </a:ln>
          </c:spPr>
          <c:dLbls>
            <c:dLbl>
              <c:idx val="14"/>
              <c:numFmt formatCode="0" sourceLinked="0"/>
              <c:spPr>
                <a:noFill/>
                <a:ln w="25400">
                  <a:noFill/>
                </a:ln>
              </c:spPr>
              <c:txPr>
                <a:bodyPr/>
                <a:lstStyle/>
                <a:p>
                  <a:pPr>
                    <a:defRPr sz="550" b="1"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1 and 2 data'!$A$12:$B$23</c:f>
              <c:multiLvlStrCache>
                <c:ptCount val="12"/>
                <c:lvl>
                  <c:pt idx="0">
                    <c:v>Childminder (2,420)</c:v>
                  </c:pt>
                  <c:pt idx="1">
                    <c:v>Childcare on non-domestic premises (1,675)</c:v>
                  </c:pt>
                  <c:pt idx="2">
                    <c:v>All provision (4,110)</c:v>
                  </c:pt>
                  <c:pt idx="3">
                    <c:v>Childminder (2,420)</c:v>
                  </c:pt>
                  <c:pt idx="4">
                    <c:v>Childcare on non-domestic premises (1,675)</c:v>
                  </c:pt>
                  <c:pt idx="5">
                    <c:v>All provision (4,110)</c:v>
                  </c:pt>
                  <c:pt idx="6">
                    <c:v>Childminder (2,420)</c:v>
                  </c:pt>
                  <c:pt idx="7">
                    <c:v>Childcare on non-domestic premises (1,675)</c:v>
                  </c:pt>
                  <c:pt idx="8">
                    <c:v>All provision (4,110)</c:v>
                  </c:pt>
                  <c:pt idx="9">
                    <c:v>Childminder (2,420)</c:v>
                  </c:pt>
                  <c:pt idx="10">
                    <c:v>Childcare on non-domestic premises (1,675)</c:v>
                  </c:pt>
                  <c:pt idx="11">
                    <c:v>All provision (4,110)</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data'!$E$12:$E$23</c:f>
              <c:numCache>
                <c:formatCode>0</c:formatCode>
                <c:ptCount val="12"/>
                <c:pt idx="0">
                  <c:v>27.644628099173552</c:v>
                </c:pt>
                <c:pt idx="1">
                  <c:v>23.522388059701495</c:v>
                </c:pt>
                <c:pt idx="2">
                  <c:v>25.912408759124091</c:v>
                </c:pt>
                <c:pt idx="3">
                  <c:v>27.685950413223143</c:v>
                </c:pt>
                <c:pt idx="4">
                  <c:v>23.522388059701495</c:v>
                </c:pt>
                <c:pt idx="5">
                  <c:v>25.936739659367397</c:v>
                </c:pt>
                <c:pt idx="6">
                  <c:v>24.008264462809915</c:v>
                </c:pt>
                <c:pt idx="7">
                  <c:v>20.776119402985074</c:v>
                </c:pt>
                <c:pt idx="8">
                  <c:v>22.676399026763992</c:v>
                </c:pt>
                <c:pt idx="9">
                  <c:v>27.231404958677686</c:v>
                </c:pt>
                <c:pt idx="10">
                  <c:v>22.746268656716417</c:v>
                </c:pt>
                <c:pt idx="11">
                  <c:v>25.35279805352798</c:v>
                </c:pt>
              </c:numCache>
            </c:numRef>
          </c:val>
        </c:ser>
        <c:ser>
          <c:idx val="3"/>
          <c:order val="3"/>
          <c:tx>
            <c:strRef>
              <c:f>'Chart 1 and 2 data'!$F$11</c:f>
              <c:strCache>
                <c:ptCount val="1"/>
                <c:pt idx="0">
                  <c:v>Inadequate</c:v>
                </c:pt>
              </c:strCache>
            </c:strRef>
          </c:tx>
          <c:spPr>
            <a:solidFill>
              <a:srgbClr val="D13D6A"/>
            </a:solidFill>
            <a:ln w="3175">
              <a:solidFill>
                <a:srgbClr val="D13D6A"/>
              </a:solidFill>
            </a:ln>
          </c:spPr>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1 and 2 data'!$A$12:$B$23</c:f>
              <c:multiLvlStrCache>
                <c:ptCount val="12"/>
                <c:lvl>
                  <c:pt idx="0">
                    <c:v>Childminder (2,420)</c:v>
                  </c:pt>
                  <c:pt idx="1">
                    <c:v>Childcare on non-domestic premises (1,675)</c:v>
                  </c:pt>
                  <c:pt idx="2">
                    <c:v>All provision (4,110)</c:v>
                  </c:pt>
                  <c:pt idx="3">
                    <c:v>Childminder (2,420)</c:v>
                  </c:pt>
                  <c:pt idx="4">
                    <c:v>Childcare on non-domestic premises (1,675)</c:v>
                  </c:pt>
                  <c:pt idx="5">
                    <c:v>All provision (4,110)</c:v>
                  </c:pt>
                  <c:pt idx="6">
                    <c:v>Childminder (2,420)</c:v>
                  </c:pt>
                  <c:pt idx="7">
                    <c:v>Childcare on non-domestic premises (1,675)</c:v>
                  </c:pt>
                  <c:pt idx="8">
                    <c:v>All provision (4,110)</c:v>
                  </c:pt>
                  <c:pt idx="9">
                    <c:v>Childminder (2,420)</c:v>
                  </c:pt>
                  <c:pt idx="10">
                    <c:v>Childcare on non-domestic premises (1,675)</c:v>
                  </c:pt>
                  <c:pt idx="11">
                    <c:v>All provision (4,110)</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1 and 2 data'!$F$12:$F$23</c:f>
              <c:numCache>
                <c:formatCode>0</c:formatCode>
                <c:ptCount val="12"/>
                <c:pt idx="0">
                  <c:v>5.330578512396694</c:v>
                </c:pt>
                <c:pt idx="1">
                  <c:v>6.1492537313432836</c:v>
                </c:pt>
                <c:pt idx="2">
                  <c:v>5.669099756690998</c:v>
                </c:pt>
                <c:pt idx="3">
                  <c:v>5.330578512396694</c:v>
                </c:pt>
                <c:pt idx="4">
                  <c:v>6.08955223880597</c:v>
                </c:pt>
                <c:pt idx="5">
                  <c:v>5.6447688564476888</c:v>
                </c:pt>
                <c:pt idx="6">
                  <c:v>4.669421487603306</c:v>
                </c:pt>
                <c:pt idx="7">
                  <c:v>5.6119402985074629</c:v>
                </c:pt>
                <c:pt idx="8">
                  <c:v>5.0364963503649633</c:v>
                </c:pt>
                <c:pt idx="9">
                  <c:v>4.5867768595041323</c:v>
                </c:pt>
                <c:pt idx="10">
                  <c:v>5.4328358208955221</c:v>
                </c:pt>
                <c:pt idx="11">
                  <c:v>4.9391727493917275</c:v>
                </c:pt>
              </c:numCache>
            </c:numRef>
          </c:val>
        </c:ser>
        <c:dLbls/>
        <c:gapWidth val="70"/>
        <c:overlap val="100"/>
        <c:axId val="98056064"/>
        <c:axId val="98057600"/>
      </c:barChart>
      <c:catAx>
        <c:axId val="98056064"/>
        <c:scaling>
          <c:orientation val="maxMin"/>
        </c:scaling>
        <c:axPos val="l"/>
        <c:numFmt formatCode="General" sourceLinked="1"/>
        <c:maj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en-US"/>
          </a:p>
        </c:txPr>
        <c:crossAx val="98057600"/>
        <c:crossesAt val="0"/>
        <c:auto val="1"/>
        <c:lblAlgn val="ctr"/>
        <c:lblOffset val="100"/>
        <c:tickLblSkip val="1"/>
        <c:tickMarkSkip val="1"/>
      </c:catAx>
      <c:valAx>
        <c:axId val="98057600"/>
        <c:scaling>
          <c:orientation val="minMax"/>
          <c:max val="1"/>
          <c:min val="0"/>
        </c:scaling>
        <c:delete val="1"/>
        <c:axPos val="t"/>
        <c:numFmt formatCode="0%" sourceLinked="1"/>
        <c:tickLblPos val="none"/>
        <c:crossAx val="98056064"/>
        <c:crosses val="autoZero"/>
        <c:crossBetween val="between"/>
        <c:majorUnit val="1"/>
        <c:minorUnit val="1"/>
      </c:valAx>
      <c:spPr>
        <a:noFill/>
        <a:ln w="25400">
          <a:noFill/>
        </a:ln>
      </c:spPr>
    </c:plotArea>
    <c:legend>
      <c:legendPos val="r"/>
      <c:layout>
        <c:manualLayout>
          <c:xMode val="edge"/>
          <c:yMode val="edge"/>
          <c:x val="0.45693939936814515"/>
          <c:y val="0.93523638422202549"/>
          <c:w val="0.44777915219969122"/>
          <c:h val="3.5650623885918005E-2"/>
        </c:manualLayout>
      </c:layout>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chart>
  <c:spPr>
    <a:no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000000000000011" r="0.750000000000000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25033870851047885"/>
          <c:y val="6.2893274903187982E-2"/>
          <c:w val="0.72936521020080036"/>
          <c:h val="0.78931060003500908"/>
        </c:manualLayout>
      </c:layout>
      <c:barChart>
        <c:barDir val="bar"/>
        <c:grouping val="percentStacked"/>
        <c:ser>
          <c:idx val="0"/>
          <c:order val="0"/>
          <c:tx>
            <c:strRef>
              <c:f>'Chart 3 and 4 data'!$C$4</c:f>
              <c:strCache>
                <c:ptCount val="1"/>
                <c:pt idx="0">
                  <c:v>Outstanding</c:v>
                </c:pt>
              </c:strCache>
            </c:strRef>
          </c:tx>
          <c:spPr>
            <a:solidFill>
              <a:srgbClr val="8AB23E"/>
            </a:solidFill>
            <a:ln w="3175">
              <a:solidFill>
                <a:srgbClr val="8AB23E"/>
              </a:solidFill>
              <a:prstDash val="solid"/>
            </a:ln>
          </c:spPr>
          <c:dLbls>
            <c:dLbl>
              <c:idx val="12"/>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6"/>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8"/>
              <c:numFmt formatCode="0" sourceLinked="0"/>
              <c:spPr>
                <a:noFill/>
                <a:ln w="25400">
                  <a:noFill/>
                </a:ln>
              </c:spPr>
              <c:txPr>
                <a:bodyPr/>
                <a:lstStyle/>
                <a:p>
                  <a:pPr>
                    <a:defRPr sz="450" b="0"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3 and 4 data'!$B$5:$B$7</c:f>
              <c:strCache>
                <c:ptCount val="3"/>
                <c:pt idx="0">
                  <c:v>Childminder (44,225)</c:v>
                </c:pt>
                <c:pt idx="1">
                  <c:v>Childcare on non-domestic premises (23,329)</c:v>
                </c:pt>
                <c:pt idx="2">
                  <c:v>All provision (67,673)</c:v>
                </c:pt>
              </c:strCache>
            </c:strRef>
          </c:cat>
          <c:val>
            <c:numRef>
              <c:f>'Chart 3 and 4 data'!$C$5:$C$7</c:f>
              <c:numCache>
                <c:formatCode>0</c:formatCode>
                <c:ptCount val="3"/>
                <c:pt idx="0">
                  <c:v>9.9265121537591856</c:v>
                </c:pt>
                <c:pt idx="1">
                  <c:v>14.672724934630716</c:v>
                </c:pt>
                <c:pt idx="2">
                  <c:v>11.596944128382072</c:v>
                </c:pt>
              </c:numCache>
            </c:numRef>
          </c:val>
        </c:ser>
        <c:ser>
          <c:idx val="1"/>
          <c:order val="1"/>
          <c:tx>
            <c:strRef>
              <c:f>'Chart 3 and 4 data'!$D$4</c:f>
              <c:strCache>
                <c:ptCount val="1"/>
                <c:pt idx="0">
                  <c:v>Good</c:v>
                </c:pt>
              </c:strCache>
            </c:strRef>
          </c:tx>
          <c:spPr>
            <a:solidFill>
              <a:srgbClr val="9B5BA5"/>
            </a:solidFill>
            <a:ln w="3175">
              <a:solidFill>
                <a:srgbClr val="9B5BA5"/>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3 and 4 data'!$B$5:$B$7</c:f>
              <c:strCache>
                <c:ptCount val="3"/>
                <c:pt idx="0">
                  <c:v>Childminder (44,225)</c:v>
                </c:pt>
                <c:pt idx="1">
                  <c:v>Childcare on non-domestic premises (23,329)</c:v>
                </c:pt>
                <c:pt idx="2">
                  <c:v>All provision (67,673)</c:v>
                </c:pt>
              </c:strCache>
            </c:strRef>
          </c:cat>
          <c:val>
            <c:numRef>
              <c:f>'Chart 3 and 4 data'!$D$5:$D$7</c:f>
              <c:numCache>
                <c:formatCode>0</c:formatCode>
                <c:ptCount val="3"/>
                <c:pt idx="0">
                  <c:v>63.599773883550029</c:v>
                </c:pt>
                <c:pt idx="1">
                  <c:v>66.933859145269835</c:v>
                </c:pt>
                <c:pt idx="2">
                  <c:v>64.731872386328376</c:v>
                </c:pt>
              </c:numCache>
            </c:numRef>
          </c:val>
        </c:ser>
        <c:ser>
          <c:idx val="2"/>
          <c:order val="2"/>
          <c:tx>
            <c:strRef>
              <c:f>'Chart 3 and 4 data'!$E$4</c:f>
              <c:strCache>
                <c:ptCount val="1"/>
                <c:pt idx="0">
                  <c:v>Satisfactory</c:v>
                </c:pt>
              </c:strCache>
            </c:strRef>
          </c:tx>
          <c:spPr>
            <a:solidFill>
              <a:srgbClr val="F9B44D"/>
            </a:solidFill>
            <a:ln w="3175">
              <a:solidFill>
                <a:srgbClr val="F9B44D"/>
              </a:solidFill>
              <a:prstDash val="solid"/>
            </a:ln>
          </c:spPr>
          <c:dLbls>
            <c:dLbl>
              <c:idx val="14"/>
              <c:numFmt formatCode="0" sourceLinked="0"/>
              <c:spPr>
                <a:noFill/>
                <a:ln w="25400">
                  <a:noFill/>
                </a:ln>
              </c:spPr>
              <c:txPr>
                <a:bodyPr/>
                <a:lstStyle/>
                <a:p>
                  <a:pPr>
                    <a:defRPr sz="550" b="1"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3 and 4 data'!$B$5:$B$7</c:f>
              <c:strCache>
                <c:ptCount val="3"/>
                <c:pt idx="0">
                  <c:v>Childminder (44,225)</c:v>
                </c:pt>
                <c:pt idx="1">
                  <c:v>Childcare on non-domestic premises (23,329)</c:v>
                </c:pt>
                <c:pt idx="2">
                  <c:v>All provision (67,673)</c:v>
                </c:pt>
              </c:strCache>
            </c:strRef>
          </c:cat>
          <c:val>
            <c:numRef>
              <c:f>'Chart 3 and 4 data'!$E$5:$E$7</c:f>
              <c:numCache>
                <c:formatCode>0</c:formatCode>
                <c:ptCount val="3"/>
                <c:pt idx="0">
                  <c:v>25.52854720180893</c:v>
                </c:pt>
                <c:pt idx="1">
                  <c:v>17.38608598739766</c:v>
                </c:pt>
                <c:pt idx="2">
                  <c:v>22.704771474591048</c:v>
                </c:pt>
              </c:numCache>
            </c:numRef>
          </c:val>
        </c:ser>
        <c:ser>
          <c:idx val="3"/>
          <c:order val="3"/>
          <c:tx>
            <c:strRef>
              <c:f>'Chart 3 and 4 data'!$F$4</c:f>
              <c:strCache>
                <c:ptCount val="1"/>
                <c:pt idx="0">
                  <c:v>Inadequate</c:v>
                </c:pt>
              </c:strCache>
            </c:strRef>
          </c:tx>
          <c:spPr>
            <a:solidFill>
              <a:srgbClr val="D13D6A"/>
            </a:solidFill>
            <a:ln w="3175">
              <a:solidFill>
                <a:srgbClr val="D13D6A"/>
              </a:solidFill>
            </a:ln>
          </c:spPr>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3 and 4 data'!$B$5:$B$7</c:f>
              <c:strCache>
                <c:ptCount val="3"/>
                <c:pt idx="0">
                  <c:v>Childminder (44,225)</c:v>
                </c:pt>
                <c:pt idx="1">
                  <c:v>Childcare on non-domestic premises (23,329)</c:v>
                </c:pt>
                <c:pt idx="2">
                  <c:v>All provision (67,673)</c:v>
                </c:pt>
              </c:strCache>
            </c:strRef>
          </c:cat>
          <c:val>
            <c:numRef>
              <c:f>'Chart 3 and 4 data'!$F$5:$F$7</c:f>
              <c:numCache>
                <c:formatCode>0</c:formatCode>
                <c:ptCount val="3"/>
                <c:pt idx="0">
                  <c:v>0.94516676088185414</c:v>
                </c:pt>
                <c:pt idx="1">
                  <c:v>1.0073299327017875</c:v>
                </c:pt>
                <c:pt idx="2">
                  <c:v>0.96641201069850602</c:v>
                </c:pt>
              </c:numCache>
            </c:numRef>
          </c:val>
        </c:ser>
        <c:dLbls/>
        <c:gapWidth val="70"/>
        <c:overlap val="100"/>
        <c:axId val="108307968"/>
        <c:axId val="108309504"/>
      </c:barChart>
      <c:catAx>
        <c:axId val="108307968"/>
        <c:scaling>
          <c:orientation val="maxMin"/>
        </c:scaling>
        <c:axPos val="l"/>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ahoma"/>
                <a:ea typeface="Tahoma"/>
                <a:cs typeface="Tahoma"/>
              </a:defRPr>
            </a:pPr>
            <a:endParaRPr lang="en-US"/>
          </a:p>
        </c:txPr>
        <c:crossAx val="108309504"/>
        <c:crossesAt val="0"/>
        <c:auto val="1"/>
        <c:lblAlgn val="ctr"/>
        <c:lblOffset val="100"/>
        <c:tickLblSkip val="1"/>
        <c:tickMarkSkip val="1"/>
      </c:catAx>
      <c:valAx>
        <c:axId val="108309504"/>
        <c:scaling>
          <c:orientation val="minMax"/>
          <c:max val="1"/>
          <c:min val="0"/>
        </c:scaling>
        <c:delete val="1"/>
        <c:axPos val="t"/>
        <c:numFmt formatCode="0%" sourceLinked="1"/>
        <c:tickLblPos val="none"/>
        <c:crossAx val="108307968"/>
        <c:crosses val="autoZero"/>
        <c:crossBetween val="between"/>
        <c:majorUnit val="1"/>
        <c:minorUnit val="1"/>
      </c:valAx>
      <c:spPr>
        <a:noFill/>
        <a:ln w="25400">
          <a:noFill/>
        </a:ln>
      </c:spPr>
    </c:plotArea>
    <c:legend>
      <c:legendPos val="r"/>
      <c:layout>
        <c:manualLayout>
          <c:xMode val="edge"/>
          <c:yMode val="edge"/>
          <c:x val="0.32728518893644531"/>
          <c:y val="0.88037166085946561"/>
          <c:w val="0.56191996747294559"/>
          <c:h val="7.6655052264808385E-2"/>
        </c:manualLayout>
      </c:layout>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chart>
  <c:spPr>
    <a:no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000000000000122" r="0.75000000000000122"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34059052579742816"/>
          <c:y val="4.5650862985192539E-2"/>
          <c:w val="0.65457388426059904"/>
          <c:h val="0.86967249531764734"/>
        </c:manualLayout>
      </c:layout>
      <c:barChart>
        <c:barDir val="bar"/>
        <c:grouping val="percentStacked"/>
        <c:ser>
          <c:idx val="0"/>
          <c:order val="0"/>
          <c:tx>
            <c:strRef>
              <c:f>'Chart 3 and 4 data'!$C$12</c:f>
              <c:strCache>
                <c:ptCount val="1"/>
                <c:pt idx="0">
                  <c:v>Outstanding</c:v>
                </c:pt>
              </c:strCache>
            </c:strRef>
          </c:tx>
          <c:spPr>
            <a:solidFill>
              <a:srgbClr val="8AB23E"/>
            </a:solidFill>
            <a:ln w="3175">
              <a:solidFill>
                <a:srgbClr val="8AB23E"/>
              </a:solidFill>
              <a:prstDash val="solid"/>
            </a:ln>
          </c:spPr>
          <c:dLbls>
            <c:dLbl>
              <c:idx val="12"/>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6"/>
              <c:numFmt formatCode="0" sourceLinked="0"/>
              <c:spPr>
                <a:noFill/>
                <a:ln w="25400">
                  <a:noFill/>
                </a:ln>
              </c:spPr>
              <c:txPr>
                <a:bodyPr/>
                <a:lstStyle/>
                <a:p>
                  <a:pPr>
                    <a:defRPr sz="550" b="1" i="0" u="none" strike="noStrike" baseline="0">
                      <a:solidFill>
                        <a:srgbClr val="FFFFFF"/>
                      </a:solidFill>
                      <a:latin typeface="Tahoma"/>
                      <a:ea typeface="Tahoma"/>
                      <a:cs typeface="Tahoma"/>
                    </a:defRPr>
                  </a:pPr>
                  <a:endParaRPr lang="en-US"/>
                </a:p>
              </c:txPr>
            </c:dLbl>
            <c:dLbl>
              <c:idx val="18"/>
              <c:numFmt formatCode="0" sourceLinked="0"/>
              <c:spPr>
                <a:noFill/>
                <a:ln w="25400">
                  <a:noFill/>
                </a:ln>
              </c:spPr>
              <c:txPr>
                <a:bodyPr/>
                <a:lstStyle/>
                <a:p>
                  <a:pPr>
                    <a:defRPr sz="450" b="0"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3 and 4 data'!$A$13:$B$24</c:f>
              <c:multiLvlStrCache>
                <c:ptCount val="12"/>
                <c:lvl>
                  <c:pt idx="0">
                    <c:v>Childminder (44,225)</c:v>
                  </c:pt>
                  <c:pt idx="1">
                    <c:v>Childcare on non-domestic premises (23,329)</c:v>
                  </c:pt>
                  <c:pt idx="2">
                    <c:v>All provision (67,673)</c:v>
                  </c:pt>
                  <c:pt idx="3">
                    <c:v>Childminder (4,501)</c:v>
                  </c:pt>
                  <c:pt idx="4">
                    <c:v>Childcare on non-domestic premises (2,985)</c:v>
                  </c:pt>
                  <c:pt idx="5">
                    <c:v>All provision (7,511)</c:v>
                  </c:pt>
                  <c:pt idx="6">
                    <c:v>Childminder (4,501)</c:v>
                  </c:pt>
                  <c:pt idx="7">
                    <c:v>Childcare on non-domestic premises (2,985)</c:v>
                  </c:pt>
                  <c:pt idx="8">
                    <c:v>All provision (7,511)</c:v>
                  </c:pt>
                  <c:pt idx="9">
                    <c:v>Childminder (4,501)</c:v>
                  </c:pt>
                  <c:pt idx="10">
                    <c:v>Childcare on non-domestic premises (2,985)</c:v>
                  </c:pt>
                  <c:pt idx="11">
                    <c:v>All provision (7,511)</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3 and 4 data'!$C$13:$C$24</c:f>
              <c:numCache>
                <c:formatCode>0</c:formatCode>
                <c:ptCount val="12"/>
                <c:pt idx="0">
                  <c:v>9.9265121537591856</c:v>
                </c:pt>
                <c:pt idx="1">
                  <c:v>14.672724934630718</c:v>
                </c:pt>
                <c:pt idx="2">
                  <c:v>11.596944128382072</c:v>
                </c:pt>
                <c:pt idx="3">
                  <c:v>3.665852032881582</c:v>
                </c:pt>
                <c:pt idx="4">
                  <c:v>8.1072026800670027</c:v>
                </c:pt>
                <c:pt idx="5">
                  <c:v>5.4986020503261877</c:v>
                </c:pt>
                <c:pt idx="6">
                  <c:v>4.6656298600311041</c:v>
                </c:pt>
                <c:pt idx="7">
                  <c:v>9.81574539363484</c:v>
                </c:pt>
                <c:pt idx="8">
                  <c:v>6.7767274663826385</c:v>
                </c:pt>
                <c:pt idx="9">
                  <c:v>3.8213730282159517</c:v>
                </c:pt>
                <c:pt idx="10">
                  <c:v>8.0067001675041887</c:v>
                </c:pt>
                <c:pt idx="11">
                  <c:v>5.5518572759952072</c:v>
                </c:pt>
              </c:numCache>
            </c:numRef>
          </c:val>
        </c:ser>
        <c:ser>
          <c:idx val="1"/>
          <c:order val="1"/>
          <c:tx>
            <c:strRef>
              <c:f>'Chart 3 and 4 data'!$D$12</c:f>
              <c:strCache>
                <c:ptCount val="1"/>
                <c:pt idx="0">
                  <c:v>Good</c:v>
                </c:pt>
              </c:strCache>
            </c:strRef>
          </c:tx>
          <c:spPr>
            <a:solidFill>
              <a:srgbClr val="9B5BA5"/>
            </a:solidFill>
            <a:ln w="3175">
              <a:solidFill>
                <a:srgbClr val="9B5BA5"/>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3 and 4 data'!$A$13:$B$24</c:f>
              <c:multiLvlStrCache>
                <c:ptCount val="12"/>
                <c:lvl>
                  <c:pt idx="0">
                    <c:v>Childminder (44,225)</c:v>
                  </c:pt>
                  <c:pt idx="1">
                    <c:v>Childcare on non-domestic premises (23,329)</c:v>
                  </c:pt>
                  <c:pt idx="2">
                    <c:v>All provision (67,673)</c:v>
                  </c:pt>
                  <c:pt idx="3">
                    <c:v>Childminder (4,501)</c:v>
                  </c:pt>
                  <c:pt idx="4">
                    <c:v>Childcare on non-domestic premises (2,985)</c:v>
                  </c:pt>
                  <c:pt idx="5">
                    <c:v>All provision (7,511)</c:v>
                  </c:pt>
                  <c:pt idx="6">
                    <c:v>Childminder (4,501)</c:v>
                  </c:pt>
                  <c:pt idx="7">
                    <c:v>Childcare on non-domestic premises (2,985)</c:v>
                  </c:pt>
                  <c:pt idx="8">
                    <c:v>All provision (7,511)</c:v>
                  </c:pt>
                  <c:pt idx="9">
                    <c:v>Childminder (4,501)</c:v>
                  </c:pt>
                  <c:pt idx="10">
                    <c:v>Childcare on non-domestic premises (2,985)</c:v>
                  </c:pt>
                  <c:pt idx="11">
                    <c:v>All provision (7,511)</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3 and 4 data'!$D$13:$D$24</c:f>
              <c:numCache>
                <c:formatCode>0</c:formatCode>
                <c:ptCount val="12"/>
                <c:pt idx="0">
                  <c:v>63.599773883550029</c:v>
                </c:pt>
                <c:pt idx="1">
                  <c:v>66.933859145269835</c:v>
                </c:pt>
                <c:pt idx="2">
                  <c:v>64.731872386328376</c:v>
                </c:pt>
                <c:pt idx="3">
                  <c:v>63.497000666518552</c:v>
                </c:pt>
                <c:pt idx="4">
                  <c:v>60.804020100502512</c:v>
                </c:pt>
                <c:pt idx="5">
                  <c:v>62.401810677672742</c:v>
                </c:pt>
                <c:pt idx="6">
                  <c:v>69.051321928460339</c:v>
                </c:pt>
                <c:pt idx="7">
                  <c:v>63.283082077051922</c:v>
                </c:pt>
                <c:pt idx="8">
                  <c:v>66.728797763280525</c:v>
                </c:pt>
                <c:pt idx="9">
                  <c:v>64.496778493668074</c:v>
                </c:pt>
                <c:pt idx="10">
                  <c:v>61.976549413735341</c:v>
                </c:pt>
                <c:pt idx="11">
                  <c:v>63.480228997470377</c:v>
                </c:pt>
              </c:numCache>
            </c:numRef>
          </c:val>
        </c:ser>
        <c:ser>
          <c:idx val="2"/>
          <c:order val="2"/>
          <c:tx>
            <c:strRef>
              <c:f>'Chart 3 and 4 data'!$E$12</c:f>
              <c:strCache>
                <c:ptCount val="1"/>
                <c:pt idx="0">
                  <c:v>Satisfactory</c:v>
                </c:pt>
              </c:strCache>
            </c:strRef>
          </c:tx>
          <c:spPr>
            <a:solidFill>
              <a:srgbClr val="F9B44D"/>
            </a:solidFill>
            <a:ln w="3175">
              <a:solidFill>
                <a:srgbClr val="F9B44D"/>
              </a:solidFill>
              <a:prstDash val="solid"/>
            </a:ln>
          </c:spPr>
          <c:dLbls>
            <c:dLbl>
              <c:idx val="14"/>
              <c:numFmt formatCode="0" sourceLinked="0"/>
              <c:spPr>
                <a:noFill/>
                <a:ln w="25400">
                  <a:noFill/>
                </a:ln>
              </c:spPr>
              <c:txPr>
                <a:bodyPr/>
                <a:lstStyle/>
                <a:p>
                  <a:pPr>
                    <a:defRPr sz="550" b="1" i="0" u="none" strike="noStrike" baseline="0">
                      <a:solidFill>
                        <a:srgbClr val="000000"/>
                      </a:solidFill>
                      <a:latin typeface="Tahoma"/>
                      <a:ea typeface="Tahoma"/>
                      <a:cs typeface="Tahoma"/>
                    </a:defRPr>
                  </a:pPr>
                  <a:endParaRPr lang="en-US"/>
                </a:p>
              </c:txPr>
            </c:dLbl>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3 and 4 data'!$A$13:$B$24</c:f>
              <c:multiLvlStrCache>
                <c:ptCount val="12"/>
                <c:lvl>
                  <c:pt idx="0">
                    <c:v>Childminder (44,225)</c:v>
                  </c:pt>
                  <c:pt idx="1">
                    <c:v>Childcare on non-domestic premises (23,329)</c:v>
                  </c:pt>
                  <c:pt idx="2">
                    <c:v>All provision (67,673)</c:v>
                  </c:pt>
                  <c:pt idx="3">
                    <c:v>Childminder (4,501)</c:v>
                  </c:pt>
                  <c:pt idx="4">
                    <c:v>Childcare on non-domestic premises (2,985)</c:v>
                  </c:pt>
                  <c:pt idx="5">
                    <c:v>All provision (7,511)</c:v>
                  </c:pt>
                  <c:pt idx="6">
                    <c:v>Childminder (4,501)</c:v>
                  </c:pt>
                  <c:pt idx="7">
                    <c:v>Childcare on non-domestic premises (2,985)</c:v>
                  </c:pt>
                  <c:pt idx="8">
                    <c:v>All provision (7,511)</c:v>
                  </c:pt>
                  <c:pt idx="9">
                    <c:v>Childminder (4,501)</c:v>
                  </c:pt>
                  <c:pt idx="10">
                    <c:v>Childcare on non-domestic premises (2,985)</c:v>
                  </c:pt>
                  <c:pt idx="11">
                    <c:v>All provision (7,511)</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3 and 4 data'!$E$13:$E$24</c:f>
              <c:numCache>
                <c:formatCode>0</c:formatCode>
                <c:ptCount val="12"/>
                <c:pt idx="0">
                  <c:v>25.528547201808934</c:v>
                </c:pt>
                <c:pt idx="1">
                  <c:v>17.38608598739766</c:v>
                </c:pt>
                <c:pt idx="2">
                  <c:v>22.704771474591048</c:v>
                </c:pt>
                <c:pt idx="3">
                  <c:v>28.304821150855364</c:v>
                </c:pt>
                <c:pt idx="4">
                  <c:v>24.321608040201003</c:v>
                </c:pt>
                <c:pt idx="5">
                  <c:v>26.680868060178405</c:v>
                </c:pt>
                <c:pt idx="6">
                  <c:v>22.906020884247948</c:v>
                </c:pt>
                <c:pt idx="7">
                  <c:v>20.938023450586265</c:v>
                </c:pt>
                <c:pt idx="8">
                  <c:v>22.10091865264279</c:v>
                </c:pt>
                <c:pt idx="9">
                  <c:v>27.749389024661188</c:v>
                </c:pt>
                <c:pt idx="10">
                  <c:v>24.221105527638191</c:v>
                </c:pt>
                <c:pt idx="11">
                  <c:v>26.294767674078017</c:v>
                </c:pt>
              </c:numCache>
            </c:numRef>
          </c:val>
        </c:ser>
        <c:ser>
          <c:idx val="3"/>
          <c:order val="3"/>
          <c:tx>
            <c:strRef>
              <c:f>'Chart 3 and 4 data'!$F$12</c:f>
              <c:strCache>
                <c:ptCount val="1"/>
                <c:pt idx="0">
                  <c:v>Inadequate</c:v>
                </c:pt>
              </c:strCache>
            </c:strRef>
          </c:tx>
          <c:spPr>
            <a:solidFill>
              <a:srgbClr val="D13D6A"/>
            </a:solidFill>
            <a:ln w="3175">
              <a:solidFill>
                <a:srgbClr val="D13D6A"/>
              </a:solidFill>
            </a:ln>
          </c:spPr>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multiLvlStrRef>
              <c:f>'Chart 3 and 4 data'!$A$13:$B$24</c:f>
              <c:multiLvlStrCache>
                <c:ptCount val="12"/>
                <c:lvl>
                  <c:pt idx="0">
                    <c:v>Childminder (44,225)</c:v>
                  </c:pt>
                  <c:pt idx="1">
                    <c:v>Childcare on non-domestic premises (23,329)</c:v>
                  </c:pt>
                  <c:pt idx="2">
                    <c:v>All provision (67,673)</c:v>
                  </c:pt>
                  <c:pt idx="3">
                    <c:v>Childminder (4,501)</c:v>
                  </c:pt>
                  <c:pt idx="4">
                    <c:v>Childcare on non-domestic premises (2,985)</c:v>
                  </c:pt>
                  <c:pt idx="5">
                    <c:v>All provision (7,511)</c:v>
                  </c:pt>
                  <c:pt idx="6">
                    <c:v>Childminder (4,501)</c:v>
                  </c:pt>
                  <c:pt idx="7">
                    <c:v>Childcare on non-domestic premises (2,985)</c:v>
                  </c:pt>
                  <c:pt idx="8">
                    <c:v>All provision (7,511)</c:v>
                  </c:pt>
                  <c:pt idx="9">
                    <c:v>Childminder (4,501)</c:v>
                  </c:pt>
                  <c:pt idx="10">
                    <c:v>Childcare on non-domestic premises (2,985)</c:v>
                  </c:pt>
                  <c:pt idx="11">
                    <c:v>All provision (7,511)</c:v>
                  </c:pt>
                </c:lvl>
                <c:lvl>
                  <c:pt idx="0">
                    <c:v>Overall effectiveness: The quality and standards of the provision</c:v>
                  </c:pt>
                  <c:pt idx="3">
                    <c:v>The quality of leadership and management</c:v>
                  </c:pt>
                  <c:pt idx="6">
                    <c:v>The contribution of the provision to the wellbeing of children</c:v>
                  </c:pt>
                  <c:pt idx="9">
                    <c:v>How well the provision meets the needs of the children who attend</c:v>
                  </c:pt>
                </c:lvl>
              </c:multiLvlStrCache>
            </c:multiLvlStrRef>
          </c:cat>
          <c:val>
            <c:numRef>
              <c:f>'Chart 3 and 4 data'!$F$13:$F$24</c:f>
              <c:numCache>
                <c:formatCode>0</c:formatCode>
                <c:ptCount val="12"/>
                <c:pt idx="0">
                  <c:v>0.94516676088185414</c:v>
                </c:pt>
                <c:pt idx="1">
                  <c:v>1.0073299327017875</c:v>
                </c:pt>
                <c:pt idx="2">
                  <c:v>0.96641201069850602</c:v>
                </c:pt>
                <c:pt idx="3">
                  <c:v>4.5323261497445015</c:v>
                </c:pt>
                <c:pt idx="4">
                  <c:v>6.7671691792294801</c:v>
                </c:pt>
                <c:pt idx="5">
                  <c:v>5.4187192118226601</c:v>
                </c:pt>
                <c:pt idx="6">
                  <c:v>3.3770273272606088</c:v>
                </c:pt>
                <c:pt idx="7">
                  <c:v>5.9631490787269685</c:v>
                </c:pt>
                <c:pt idx="8">
                  <c:v>4.3935561176940485</c:v>
                </c:pt>
                <c:pt idx="9">
                  <c:v>3.9324594534547876</c:v>
                </c:pt>
                <c:pt idx="10">
                  <c:v>5.7956448911222775</c:v>
                </c:pt>
                <c:pt idx="11">
                  <c:v>4.6731460524563975</c:v>
                </c:pt>
              </c:numCache>
            </c:numRef>
          </c:val>
        </c:ser>
        <c:dLbls>
          <c:showVal val="1"/>
        </c:dLbls>
        <c:gapWidth val="70"/>
        <c:overlap val="100"/>
        <c:axId val="108445696"/>
        <c:axId val="108447232"/>
      </c:barChart>
      <c:catAx>
        <c:axId val="108445696"/>
        <c:scaling>
          <c:orientation val="maxMin"/>
        </c:scaling>
        <c:axPos val="l"/>
        <c:numFmt formatCode="General" sourceLinked="1"/>
        <c:maj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en-US"/>
          </a:p>
        </c:txPr>
        <c:crossAx val="108447232"/>
        <c:crossesAt val="0"/>
        <c:auto val="1"/>
        <c:lblAlgn val="ctr"/>
        <c:lblOffset val="100"/>
        <c:tickLblSkip val="1"/>
        <c:tickMarkSkip val="1"/>
      </c:catAx>
      <c:valAx>
        <c:axId val="108447232"/>
        <c:scaling>
          <c:orientation val="minMax"/>
          <c:max val="1"/>
          <c:min val="0"/>
        </c:scaling>
        <c:delete val="1"/>
        <c:axPos val="t"/>
        <c:numFmt formatCode="0%" sourceLinked="1"/>
        <c:tickLblPos val="none"/>
        <c:crossAx val="108445696"/>
        <c:crosses val="autoZero"/>
        <c:crossBetween val="between"/>
        <c:majorUnit val="1"/>
        <c:minorUnit val="1"/>
      </c:valAx>
      <c:spPr>
        <a:noFill/>
        <a:ln w="25400">
          <a:noFill/>
        </a:ln>
      </c:spPr>
    </c:plotArea>
    <c:legend>
      <c:legendPos val="r"/>
      <c:layout>
        <c:manualLayout>
          <c:xMode val="edge"/>
          <c:yMode val="edge"/>
          <c:x val="0.43669543441541525"/>
          <c:y val="0.93523638422202549"/>
          <c:w val="0.44777915219969122"/>
          <c:h val="3.5650623885918005E-2"/>
        </c:manualLayout>
      </c:layout>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chart>
  <c:spPr>
    <a:noFill/>
    <a:ln w="9525">
      <a:noFill/>
    </a:ln>
  </c:spPr>
  <c:txPr>
    <a:bodyPr/>
    <a:lstStyle/>
    <a:p>
      <a:pPr>
        <a:defRPr sz="450" b="0" i="0" u="none" strike="noStrike" baseline="0">
          <a:solidFill>
            <a:srgbClr val="000000"/>
          </a:solidFill>
          <a:latin typeface="Tahoma"/>
          <a:ea typeface="Tahoma"/>
          <a:cs typeface="Tahoma"/>
        </a:defRPr>
      </a:pPr>
      <a:endParaRPr lang="en-US"/>
    </a:p>
  </c:txPr>
  <c:printSettings>
    <c:headerFooter alignWithMargins="0"/>
    <c:pageMargins b="1" l="0.75000000000000011" r="0.75000000000000011"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27338187116795032"/>
          <c:y val="3.3955927759095297E-2"/>
          <c:w val="0.7107928650366705"/>
          <c:h val="0.87606293618465869"/>
        </c:manualLayout>
      </c:layout>
      <c:barChart>
        <c:barDir val="bar"/>
        <c:grouping val="percentStacked"/>
        <c:ser>
          <c:idx val="0"/>
          <c:order val="0"/>
          <c:tx>
            <c:strRef>
              <c:f>'Chart 5 data'!$B$3</c:f>
              <c:strCache>
                <c:ptCount val="1"/>
                <c:pt idx="0">
                  <c:v>Outstanding</c:v>
                </c:pt>
              </c:strCache>
            </c:strRef>
          </c:tx>
          <c:spPr>
            <a:solidFill>
              <a:srgbClr val="8AB23E"/>
            </a:solidFill>
            <a:ln w="3175">
              <a:solidFill>
                <a:srgbClr val="8AB23E"/>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5 data'!$A$4:$A$13</c:f>
              <c:strCache>
                <c:ptCount val="10"/>
                <c:pt idx="0">
                  <c:v>England (67,673)</c:v>
                </c:pt>
                <c:pt idx="1">
                  <c:v>North West (8,210)</c:v>
                </c:pt>
                <c:pt idx="2">
                  <c:v>North East (2,647)</c:v>
                </c:pt>
                <c:pt idx="3">
                  <c:v>Yorkshire and The Humber (6,421)</c:v>
                </c:pt>
                <c:pt idx="4">
                  <c:v>East Midlands (5,961)</c:v>
                </c:pt>
                <c:pt idx="5">
                  <c:v>West Midlands (6,090)</c:v>
                </c:pt>
                <c:pt idx="6">
                  <c:v>East of England (7,995)</c:v>
                </c:pt>
                <c:pt idx="7">
                  <c:v>London (10,190)</c:v>
                </c:pt>
                <c:pt idx="8">
                  <c:v>South East (13,178)</c:v>
                </c:pt>
                <c:pt idx="9">
                  <c:v>South West (6,950)</c:v>
                </c:pt>
              </c:strCache>
            </c:strRef>
          </c:cat>
          <c:val>
            <c:numRef>
              <c:f>'Chart 5 data'!$B$4:$B$13</c:f>
              <c:numCache>
                <c:formatCode>#,##0</c:formatCode>
                <c:ptCount val="10"/>
                <c:pt idx="0">
                  <c:v>11.596944128382072</c:v>
                </c:pt>
                <c:pt idx="1">
                  <c:v>10.085261875761267</c:v>
                </c:pt>
                <c:pt idx="2">
                  <c:v>9.1046467699282214</c:v>
                </c:pt>
                <c:pt idx="3">
                  <c:v>8.0828531381404769</c:v>
                </c:pt>
                <c:pt idx="4">
                  <c:v>9.2769669518537157</c:v>
                </c:pt>
                <c:pt idx="5">
                  <c:v>12.413793103448276</c:v>
                </c:pt>
                <c:pt idx="6">
                  <c:v>12.220137585991244</c:v>
                </c:pt>
                <c:pt idx="7">
                  <c:v>10.461236506378803</c:v>
                </c:pt>
                <c:pt idx="8">
                  <c:v>14.251024434663833</c:v>
                </c:pt>
                <c:pt idx="9">
                  <c:v>14.776978417266188</c:v>
                </c:pt>
              </c:numCache>
            </c:numRef>
          </c:val>
        </c:ser>
        <c:ser>
          <c:idx val="1"/>
          <c:order val="1"/>
          <c:tx>
            <c:strRef>
              <c:f>'Chart 5 data'!$C$3</c:f>
              <c:strCache>
                <c:ptCount val="1"/>
                <c:pt idx="0">
                  <c:v>Good</c:v>
                </c:pt>
              </c:strCache>
            </c:strRef>
          </c:tx>
          <c:spPr>
            <a:solidFill>
              <a:srgbClr val="9B5BA5"/>
            </a:solidFill>
            <a:ln w="3175">
              <a:solidFill>
                <a:srgbClr val="9B5BA5"/>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5 data'!$A$4:$A$13</c:f>
              <c:strCache>
                <c:ptCount val="10"/>
                <c:pt idx="0">
                  <c:v>England (67,673)</c:v>
                </c:pt>
                <c:pt idx="1">
                  <c:v>North West (8,210)</c:v>
                </c:pt>
                <c:pt idx="2">
                  <c:v>North East (2,647)</c:v>
                </c:pt>
                <c:pt idx="3">
                  <c:v>Yorkshire and The Humber (6,421)</c:v>
                </c:pt>
                <c:pt idx="4">
                  <c:v>East Midlands (5,961)</c:v>
                </c:pt>
                <c:pt idx="5">
                  <c:v>West Midlands (6,090)</c:v>
                </c:pt>
                <c:pt idx="6">
                  <c:v>East of England (7,995)</c:v>
                </c:pt>
                <c:pt idx="7">
                  <c:v>London (10,190)</c:v>
                </c:pt>
                <c:pt idx="8">
                  <c:v>South East (13,178)</c:v>
                </c:pt>
                <c:pt idx="9">
                  <c:v>South West (6,950)</c:v>
                </c:pt>
              </c:strCache>
            </c:strRef>
          </c:cat>
          <c:val>
            <c:numRef>
              <c:f>'Chart 5 data'!$C$4:$C$13</c:f>
              <c:numCache>
                <c:formatCode>#,##0</c:formatCode>
                <c:ptCount val="10"/>
                <c:pt idx="0">
                  <c:v>64.731872386328376</c:v>
                </c:pt>
                <c:pt idx="1">
                  <c:v>63.093788063337392</c:v>
                </c:pt>
                <c:pt idx="2">
                  <c:v>61.919153758972421</c:v>
                </c:pt>
                <c:pt idx="3">
                  <c:v>64.429216632923215</c:v>
                </c:pt>
                <c:pt idx="4">
                  <c:v>63.160543532964269</c:v>
                </c:pt>
                <c:pt idx="5">
                  <c:v>66.584564860426923</c:v>
                </c:pt>
                <c:pt idx="6">
                  <c:v>67.954971857410882</c:v>
                </c:pt>
                <c:pt idx="7">
                  <c:v>64.111874386653582</c:v>
                </c:pt>
                <c:pt idx="8">
                  <c:v>65.745940203369258</c:v>
                </c:pt>
                <c:pt idx="9">
                  <c:v>63.021582733812949</c:v>
                </c:pt>
              </c:numCache>
            </c:numRef>
          </c:val>
        </c:ser>
        <c:ser>
          <c:idx val="2"/>
          <c:order val="2"/>
          <c:tx>
            <c:strRef>
              <c:f>'Chart 5 data'!$D$3</c:f>
              <c:strCache>
                <c:ptCount val="1"/>
                <c:pt idx="0">
                  <c:v>Satisfactory</c:v>
                </c:pt>
              </c:strCache>
            </c:strRef>
          </c:tx>
          <c:spPr>
            <a:solidFill>
              <a:srgbClr val="F9B44D"/>
            </a:solidFill>
            <a:ln w="3175">
              <a:solidFill>
                <a:srgbClr val="F9B44D"/>
              </a:solidFill>
              <a:prstDash val="solid"/>
            </a:ln>
          </c:spPr>
          <c:dLbls>
            <c:numFmt formatCode="0" sourceLinked="0"/>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5 data'!$A$4:$A$13</c:f>
              <c:strCache>
                <c:ptCount val="10"/>
                <c:pt idx="0">
                  <c:v>England (67,673)</c:v>
                </c:pt>
                <c:pt idx="1">
                  <c:v>North West (8,210)</c:v>
                </c:pt>
                <c:pt idx="2">
                  <c:v>North East (2,647)</c:v>
                </c:pt>
                <c:pt idx="3">
                  <c:v>Yorkshire and The Humber (6,421)</c:v>
                </c:pt>
                <c:pt idx="4">
                  <c:v>East Midlands (5,961)</c:v>
                </c:pt>
                <c:pt idx="5">
                  <c:v>West Midlands (6,090)</c:v>
                </c:pt>
                <c:pt idx="6">
                  <c:v>East of England (7,995)</c:v>
                </c:pt>
                <c:pt idx="7">
                  <c:v>London (10,190)</c:v>
                </c:pt>
                <c:pt idx="8">
                  <c:v>South East (13,178)</c:v>
                </c:pt>
                <c:pt idx="9">
                  <c:v>South West (6,950)</c:v>
                </c:pt>
              </c:strCache>
            </c:strRef>
          </c:cat>
          <c:val>
            <c:numRef>
              <c:f>'Chart 5 data'!$D$4:$D$13</c:f>
              <c:numCache>
                <c:formatCode>#,##0</c:formatCode>
                <c:ptCount val="10"/>
                <c:pt idx="0">
                  <c:v>22.704771474591048</c:v>
                </c:pt>
                <c:pt idx="1">
                  <c:v>25.785627283800245</c:v>
                </c:pt>
                <c:pt idx="2">
                  <c:v>28.145069890442009</c:v>
                </c:pt>
                <c:pt idx="3">
                  <c:v>26.755957016041116</c:v>
                </c:pt>
                <c:pt idx="4">
                  <c:v>26.488844153665493</c:v>
                </c:pt>
                <c:pt idx="5">
                  <c:v>19.753694581280786</c:v>
                </c:pt>
                <c:pt idx="6">
                  <c:v>18.949343339587241</c:v>
                </c:pt>
                <c:pt idx="7">
                  <c:v>23.876349362119726</c:v>
                </c:pt>
                <c:pt idx="8">
                  <c:v>19.312490514493852</c:v>
                </c:pt>
                <c:pt idx="9">
                  <c:v>21.611510791366907</c:v>
                </c:pt>
              </c:numCache>
            </c:numRef>
          </c:val>
        </c:ser>
        <c:ser>
          <c:idx val="3"/>
          <c:order val="3"/>
          <c:tx>
            <c:strRef>
              <c:f>'Chart 5 data'!$E$3</c:f>
              <c:strCache>
                <c:ptCount val="1"/>
                <c:pt idx="0">
                  <c:v>Inadequate</c:v>
                </c:pt>
              </c:strCache>
            </c:strRef>
          </c:tx>
          <c:spPr>
            <a:solidFill>
              <a:srgbClr val="D13D6A"/>
            </a:solidFill>
            <a:ln w="25400">
              <a:noFill/>
            </a:ln>
          </c:spPr>
          <c:dPt>
            <c:idx val="0"/>
            <c:spPr>
              <a:solidFill>
                <a:srgbClr val="D13D6A"/>
              </a:solidFill>
              <a:ln w="3175">
                <a:solidFill>
                  <a:srgbClr val="D13D6A"/>
                </a:solidFill>
              </a:ln>
            </c:spPr>
          </c:dPt>
          <c:dLbls>
            <c:spPr>
              <a:noFill/>
              <a:ln w="25400">
                <a:noFill/>
              </a:ln>
            </c:spPr>
            <c:txPr>
              <a:bodyPr/>
              <a:lstStyle/>
              <a:p>
                <a:pPr>
                  <a:defRPr sz="1000" b="1" i="0" u="none" strike="noStrike" baseline="0">
                    <a:solidFill>
                      <a:srgbClr val="FFFFFF"/>
                    </a:solidFill>
                    <a:latin typeface="Tahoma"/>
                    <a:ea typeface="Tahoma"/>
                    <a:cs typeface="Tahoma"/>
                  </a:defRPr>
                </a:pPr>
                <a:endParaRPr lang="en-US"/>
              </a:p>
            </c:txPr>
            <c:showVal val="1"/>
          </c:dLbls>
          <c:cat>
            <c:strRef>
              <c:f>'Chart 5 data'!$A$4:$A$13</c:f>
              <c:strCache>
                <c:ptCount val="10"/>
                <c:pt idx="0">
                  <c:v>England (67,673)</c:v>
                </c:pt>
                <c:pt idx="1">
                  <c:v>North West (8,210)</c:v>
                </c:pt>
                <c:pt idx="2">
                  <c:v>North East (2,647)</c:v>
                </c:pt>
                <c:pt idx="3">
                  <c:v>Yorkshire and The Humber (6,421)</c:v>
                </c:pt>
                <c:pt idx="4">
                  <c:v>East Midlands (5,961)</c:v>
                </c:pt>
                <c:pt idx="5">
                  <c:v>West Midlands (6,090)</c:v>
                </c:pt>
                <c:pt idx="6">
                  <c:v>East of England (7,995)</c:v>
                </c:pt>
                <c:pt idx="7">
                  <c:v>London (10,190)</c:v>
                </c:pt>
                <c:pt idx="8">
                  <c:v>South East (13,178)</c:v>
                </c:pt>
                <c:pt idx="9">
                  <c:v>South West (6,950)</c:v>
                </c:pt>
              </c:strCache>
            </c:strRef>
          </c:cat>
          <c:val>
            <c:numRef>
              <c:f>'Chart 5 data'!$E$4:$E$13</c:f>
              <c:numCache>
                <c:formatCode>#,##0</c:formatCode>
                <c:ptCount val="10"/>
                <c:pt idx="0">
                  <c:v>0.96641201069850602</c:v>
                </c:pt>
                <c:pt idx="1">
                  <c:v>1.0353227771010962</c:v>
                </c:pt>
                <c:pt idx="2">
                  <c:v>0.83112958065734799</c:v>
                </c:pt>
                <c:pt idx="3">
                  <c:v>0.73197321289518769</c:v>
                </c:pt>
                <c:pt idx="4">
                  <c:v>1.073645361516524</c:v>
                </c:pt>
                <c:pt idx="5">
                  <c:v>1.2479474548440066</c:v>
                </c:pt>
                <c:pt idx="6">
                  <c:v>0.87554721701063165</c:v>
                </c:pt>
                <c:pt idx="7">
                  <c:v>1.5505397448478901</c:v>
                </c:pt>
                <c:pt idx="8">
                  <c:v>0.69054484747306111</c:v>
                </c:pt>
                <c:pt idx="9">
                  <c:v>0.58992805755395683</c:v>
                </c:pt>
              </c:numCache>
            </c:numRef>
          </c:val>
        </c:ser>
        <c:dLbls/>
        <c:gapWidth val="60"/>
        <c:overlap val="100"/>
        <c:axId val="108394368"/>
        <c:axId val="108395904"/>
      </c:barChart>
      <c:catAx>
        <c:axId val="108394368"/>
        <c:scaling>
          <c:orientation val="maxMin"/>
        </c:scaling>
        <c:axPos val="l"/>
        <c:numFmt formatCode="#,##0"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ahoma"/>
                <a:ea typeface="Tahoma"/>
                <a:cs typeface="Tahoma"/>
              </a:defRPr>
            </a:pPr>
            <a:endParaRPr lang="en-US"/>
          </a:p>
        </c:txPr>
        <c:crossAx val="108395904"/>
        <c:crossesAt val="0"/>
        <c:auto val="1"/>
        <c:lblAlgn val="ctr"/>
        <c:lblOffset val="100"/>
        <c:tickLblSkip val="1"/>
        <c:tickMarkSkip val="1"/>
      </c:catAx>
      <c:valAx>
        <c:axId val="108395904"/>
        <c:scaling>
          <c:orientation val="minMax"/>
          <c:max val="1"/>
          <c:min val="0"/>
        </c:scaling>
        <c:delete val="1"/>
        <c:axPos val="t"/>
        <c:numFmt formatCode="0%" sourceLinked="1"/>
        <c:tickLblPos val="none"/>
        <c:crossAx val="108394368"/>
        <c:crosses val="autoZero"/>
        <c:crossBetween val="between"/>
        <c:majorUnit val="1"/>
        <c:minorUnit val="1"/>
      </c:valAx>
      <c:spPr>
        <a:noFill/>
        <a:ln w="25400">
          <a:noFill/>
        </a:ln>
      </c:spPr>
    </c:plotArea>
    <c:legend>
      <c:legendPos val="r"/>
      <c:layout>
        <c:manualLayout>
          <c:xMode val="edge"/>
          <c:yMode val="edge"/>
          <c:x val="0.29021278189013827"/>
          <c:y val="0.92654513719283849"/>
          <c:w val="0.68707590581134559"/>
          <c:h val="4.7058823529411827E-2"/>
        </c:manualLayout>
      </c:layout>
      <c:spPr>
        <a:solidFill>
          <a:srgbClr val="FFFFFF"/>
        </a:solidFill>
        <a:ln w="25400">
          <a:noFill/>
        </a:ln>
      </c:spPr>
      <c:txPr>
        <a:bodyPr/>
        <a:lstStyle/>
        <a:p>
          <a:pPr>
            <a:defRPr sz="750" b="0" i="0" u="none" strike="noStrike" baseline="0">
              <a:solidFill>
                <a:srgbClr val="000000"/>
              </a:solidFill>
              <a:latin typeface="Tahoma"/>
              <a:ea typeface="Tahoma"/>
              <a:cs typeface="Tahoma"/>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000000000000011" r="0.75000000000000011"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xdr:col>
      <xdr:colOff>3571875</xdr:colOff>
      <xdr:row>0</xdr:row>
      <xdr:rowOff>38100</xdr:rowOff>
    </xdr:from>
    <xdr:to>
      <xdr:col>3</xdr:col>
      <xdr:colOff>0</xdr:colOff>
      <xdr:row>4</xdr:row>
      <xdr:rowOff>0</xdr:rowOff>
    </xdr:to>
    <xdr:pic>
      <xdr:nvPicPr>
        <xdr:cNvPr id="1454" name="Picture 1" descr="ofsted_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524625" y="38100"/>
          <a:ext cx="1285875" cy="1066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3</xdr:row>
      <xdr:rowOff>0</xdr:rowOff>
    </xdr:from>
    <xdr:to>
      <xdr:col>9</xdr:col>
      <xdr:colOff>342900</xdr:colOff>
      <xdr:row>19</xdr:row>
      <xdr:rowOff>0</xdr:rowOff>
    </xdr:to>
    <xdr:graphicFrame macro="">
      <xdr:nvGraphicFramePr>
        <xdr:cNvPr id="24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66675</xdr:colOff>
      <xdr:row>36</xdr:row>
      <xdr:rowOff>0</xdr:rowOff>
    </xdr:to>
    <xdr:graphicFrame macro="">
      <xdr:nvGraphicFramePr>
        <xdr:cNvPr id="35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2</xdr:row>
      <xdr:rowOff>85725</xdr:rowOff>
    </xdr:from>
    <xdr:to>
      <xdr:col>9</xdr:col>
      <xdr:colOff>523875</xdr:colOff>
      <xdr:row>19</xdr:row>
      <xdr:rowOff>38100</xdr:rowOff>
    </xdr:to>
    <xdr:graphicFrame macro="">
      <xdr:nvGraphicFramePr>
        <xdr:cNvPr id="45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11</xdr:col>
      <xdr:colOff>66675</xdr:colOff>
      <xdr:row>36</xdr:row>
      <xdr:rowOff>0</xdr:rowOff>
    </xdr:to>
    <xdr:graphicFrame macro="">
      <xdr:nvGraphicFramePr>
        <xdr:cNvPr id="23173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219075</xdr:colOff>
      <xdr:row>29</xdr:row>
      <xdr:rowOff>0</xdr:rowOff>
    </xdr:to>
    <xdr:graphicFrame macro="">
      <xdr:nvGraphicFramePr>
        <xdr:cNvPr id="65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frussell/LOCALS~1/Temp/Copy%20of%20Statistical%20First%20Release%20Template%20(Exce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rch data"/>
      <sheetName val="Template Intro"/>
      <sheetName val="Cover Old"/>
      <sheetName val="Cover"/>
      <sheetName val="Contents"/>
      <sheetName val="SCCSM"/>
      <sheetName val="SCCNTI"/>
      <sheetName val="DataPack"/>
      <sheetName val="Dates"/>
      <sheetName val="Table 1"/>
      <sheetName val="Table 2"/>
      <sheetName val="Table 2a"/>
      <sheetName val="Table 3"/>
      <sheetName val="Table 4"/>
      <sheetName val="Table 5"/>
      <sheetName val="Table 6 (optional)"/>
      <sheetName val="Chart 1"/>
      <sheetName val="Chart 2"/>
      <sheetName val="Chart 3"/>
      <sheetName val="Chart 4"/>
      <sheetName val="Chart 5"/>
    </sheetNames>
    <sheetDataSet>
      <sheetData sheetId="0"/>
      <sheetData sheetId="1"/>
      <sheetData sheetId="2"/>
      <sheetData sheetId="3"/>
      <sheetData sheetId="4"/>
      <sheetData sheetId="5"/>
      <sheetData sheetId="6"/>
      <sheetData sheetId="7"/>
      <sheetData sheetId="8">
        <row r="3">
          <cell r="B3" t="str">
            <v>1 October 2011 and 31 December 2011</v>
          </cell>
        </row>
        <row r="4">
          <cell r="B4" t="str">
            <v>October 2011</v>
          </cell>
        </row>
        <row r="5">
          <cell r="B5" t="str">
            <v>November 2011</v>
          </cell>
        </row>
        <row r="6">
          <cell r="B6" t="str">
            <v>December 2011</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7" Type="http://schemas.openxmlformats.org/officeDocument/2006/relationships/drawing" Target="../drawings/drawing1.xm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1.bin"/><Relationship Id="rId5" Type="http://schemas.openxmlformats.org/officeDocument/2006/relationships/hyperlink" Target="http://www.ofsted.gov.uk/resources/official-statistics-early-years-and-childcare-registered-providers-inspections-and-outcomes"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enableFormatConditionsCalculation="0">
    <tabColor indexed="31"/>
  </sheetPr>
  <dimension ref="B1:N34"/>
  <sheetViews>
    <sheetView showGridLines="0" showRowColHeaders="0" tabSelected="1" zoomScaleNormal="100" workbookViewId="0"/>
  </sheetViews>
  <sheetFormatPr defaultColWidth="9.140625" defaultRowHeight="12.75"/>
  <cols>
    <col min="1" max="1" width="2.85546875" style="3" customWidth="1"/>
    <col min="2" max="2" width="41.42578125" style="3" customWidth="1"/>
    <col min="3" max="3" width="72.85546875" style="3" customWidth="1"/>
    <col min="4" max="16384" width="9.140625" style="3"/>
  </cols>
  <sheetData>
    <row r="1" spans="2:3">
      <c r="B1" s="41"/>
      <c r="C1" s="42"/>
    </row>
    <row r="2" spans="2:3" ht="24.75" customHeight="1">
      <c r="B2" s="665"/>
      <c r="C2" s="42"/>
    </row>
    <row r="3" spans="2:3" ht="24.75" customHeight="1">
      <c r="B3" s="41"/>
      <c r="C3" s="42"/>
    </row>
    <row r="4" spans="2:3" ht="24.75" customHeight="1">
      <c r="B4" s="45"/>
      <c r="C4" s="46"/>
    </row>
    <row r="5" spans="2:3" ht="61.5" customHeight="1">
      <c r="B5" s="670" t="s">
        <v>120</v>
      </c>
      <c r="C5" s="670"/>
    </row>
    <row r="6" spans="2:3" ht="30" customHeight="1">
      <c r="B6" s="47" t="s">
        <v>121</v>
      </c>
      <c r="C6" s="47" t="s">
        <v>238</v>
      </c>
    </row>
    <row r="7" spans="2:3" ht="30" customHeight="1">
      <c r="B7" s="47" t="s">
        <v>122</v>
      </c>
      <c r="C7" s="47" t="s">
        <v>123</v>
      </c>
    </row>
    <row r="8" spans="2:3" ht="30" customHeight="1">
      <c r="B8" s="47" t="s">
        <v>124</v>
      </c>
      <c r="C8" s="49" t="s">
        <v>7385</v>
      </c>
    </row>
    <row r="9" spans="2:3" ht="30" customHeight="1">
      <c r="B9" s="47" t="s">
        <v>125</v>
      </c>
      <c r="C9" s="47" t="s">
        <v>67</v>
      </c>
    </row>
    <row r="10" spans="2:3" ht="30" customHeight="1">
      <c r="B10" s="47" t="s">
        <v>126</v>
      </c>
      <c r="C10" s="47" t="s">
        <v>7384</v>
      </c>
    </row>
    <row r="11" spans="2:3" ht="15" customHeight="1">
      <c r="B11" s="672" t="s">
        <v>127</v>
      </c>
      <c r="C11" s="674" t="s">
        <v>734</v>
      </c>
    </row>
    <row r="12" spans="2:3" ht="17.25" customHeight="1">
      <c r="B12" s="673"/>
      <c r="C12" s="675"/>
    </row>
    <row r="13" spans="2:3" ht="17.25" customHeight="1">
      <c r="B13" s="671" t="s">
        <v>128</v>
      </c>
      <c r="C13" s="671" t="s">
        <v>129</v>
      </c>
    </row>
    <row r="14" spans="2:3" ht="17.25" customHeight="1">
      <c r="B14" s="671"/>
      <c r="C14" s="671"/>
    </row>
    <row r="15" spans="2:3" ht="43.5" customHeight="1">
      <c r="B15" s="671"/>
      <c r="C15" s="671"/>
    </row>
    <row r="16" spans="2:3" ht="30" customHeight="1">
      <c r="B16" s="671"/>
      <c r="C16" s="671"/>
    </row>
    <row r="17" spans="2:14" ht="30" customHeight="1">
      <c r="B17" s="48" t="s">
        <v>130</v>
      </c>
      <c r="C17" s="48" t="s">
        <v>731</v>
      </c>
    </row>
    <row r="18" spans="2:14" ht="30" customHeight="1">
      <c r="B18" s="48" t="s">
        <v>244</v>
      </c>
      <c r="C18" s="48" t="s">
        <v>735</v>
      </c>
    </row>
    <row r="19" spans="2:14" ht="30" customHeight="1">
      <c r="B19" s="48" t="s">
        <v>131</v>
      </c>
      <c r="C19" s="48" t="s">
        <v>132</v>
      </c>
    </row>
    <row r="20" spans="2:14" ht="42.75" customHeight="1">
      <c r="B20" s="48" t="s">
        <v>133</v>
      </c>
      <c r="C20" s="48" t="s">
        <v>134</v>
      </c>
    </row>
    <row r="21" spans="2:14" ht="30" customHeight="1">
      <c r="B21" s="48" t="s">
        <v>135</v>
      </c>
      <c r="C21" s="330" t="s">
        <v>9</v>
      </c>
      <c r="D21" s="5"/>
    </row>
    <row r="22" spans="2:14" ht="30" customHeight="1">
      <c r="B22" s="48" t="s">
        <v>136</v>
      </c>
      <c r="C22" s="48" t="s">
        <v>137</v>
      </c>
    </row>
    <row r="23" spans="2:14">
      <c r="B23" s="41"/>
      <c r="C23" s="42"/>
      <c r="D23" s="52"/>
      <c r="E23" s="52"/>
      <c r="F23" s="52"/>
      <c r="G23" s="52"/>
      <c r="H23" s="52"/>
      <c r="I23" s="52"/>
      <c r="J23" s="52"/>
      <c r="K23" s="52"/>
      <c r="L23" s="52"/>
      <c r="M23" s="52"/>
      <c r="N23" s="5"/>
    </row>
    <row r="24" spans="2:14" ht="15">
      <c r="B24" s="50"/>
      <c r="C24" s="51"/>
      <c r="D24" s="55"/>
      <c r="E24" s="55"/>
      <c r="F24" s="55"/>
      <c r="G24" s="55"/>
      <c r="H24" s="55"/>
      <c r="I24" s="55"/>
      <c r="J24" s="55"/>
      <c r="K24" s="55"/>
      <c r="L24" s="55"/>
      <c r="M24" s="55"/>
      <c r="N24" s="5"/>
    </row>
    <row r="25" spans="2:14" ht="15">
      <c r="B25" s="53" t="s">
        <v>138</v>
      </c>
      <c r="C25" s="54"/>
      <c r="D25" s="55"/>
      <c r="E25" s="55"/>
      <c r="F25" s="55"/>
      <c r="G25" s="55"/>
      <c r="H25" s="55"/>
      <c r="I25" s="55"/>
      <c r="J25" s="55"/>
      <c r="K25" s="55"/>
      <c r="L25" s="55"/>
      <c r="M25" s="55"/>
      <c r="N25" s="5"/>
    </row>
    <row r="26" spans="2:14" ht="15" customHeight="1">
      <c r="B26" s="56"/>
      <c r="C26" s="57"/>
      <c r="D26" s="60"/>
      <c r="E26" s="60"/>
      <c r="F26" s="60"/>
      <c r="G26" s="60"/>
      <c r="H26" s="60"/>
      <c r="I26" s="60"/>
      <c r="J26" s="60"/>
      <c r="K26" s="60"/>
      <c r="L26" s="60"/>
      <c r="M26" s="60"/>
      <c r="N26" s="5"/>
    </row>
    <row r="27" spans="2:14" ht="27.75" customHeight="1">
      <c r="B27" s="668" t="s">
        <v>139</v>
      </c>
      <c r="C27" s="669"/>
      <c r="D27" s="60"/>
      <c r="E27" s="60"/>
      <c r="F27" s="60"/>
      <c r="G27" s="60"/>
      <c r="H27" s="60"/>
      <c r="I27" s="60"/>
      <c r="J27" s="60"/>
      <c r="K27" s="60"/>
      <c r="L27" s="60"/>
      <c r="M27" s="60"/>
      <c r="N27" s="5"/>
    </row>
    <row r="28" spans="2:14" ht="15">
      <c r="B28" s="58" t="s">
        <v>140</v>
      </c>
      <c r="C28" s="59"/>
      <c r="D28" s="63"/>
      <c r="E28" s="63"/>
      <c r="F28" s="63"/>
      <c r="G28" s="63"/>
      <c r="H28" s="63"/>
      <c r="I28" s="63"/>
      <c r="J28" s="55"/>
      <c r="K28" s="55"/>
      <c r="L28" s="55"/>
      <c r="M28" s="55"/>
      <c r="N28" s="5"/>
    </row>
    <row r="29" spans="2:14" ht="15">
      <c r="B29" s="666" t="s">
        <v>116</v>
      </c>
      <c r="C29" s="667"/>
      <c r="D29" s="55"/>
      <c r="E29" s="55"/>
      <c r="F29" s="55"/>
      <c r="G29" s="55"/>
      <c r="H29" s="55"/>
      <c r="I29" s="55"/>
      <c r="J29" s="55"/>
      <c r="K29" s="55"/>
      <c r="L29" s="55"/>
      <c r="M29" s="55"/>
      <c r="N29" s="5"/>
    </row>
    <row r="30" spans="2:14" ht="15">
      <c r="B30" s="56" t="s">
        <v>68</v>
      </c>
      <c r="C30" s="54"/>
      <c r="D30" s="55"/>
      <c r="E30" s="55"/>
      <c r="F30" s="55"/>
      <c r="G30" s="55"/>
      <c r="H30" s="55"/>
      <c r="I30" s="55"/>
      <c r="J30" s="55"/>
      <c r="K30" s="55"/>
      <c r="L30" s="55"/>
      <c r="M30" s="55"/>
      <c r="N30" s="5"/>
    </row>
    <row r="31" spans="2:14" ht="15">
      <c r="B31" s="56" t="s">
        <v>69</v>
      </c>
      <c r="C31" s="54"/>
      <c r="D31" s="63"/>
      <c r="E31" s="63"/>
      <c r="F31" s="55"/>
      <c r="G31" s="55"/>
      <c r="H31" s="55"/>
      <c r="I31" s="55"/>
      <c r="J31" s="55"/>
      <c r="K31" s="55"/>
      <c r="L31" s="55"/>
      <c r="M31" s="55"/>
      <c r="N31" s="5"/>
    </row>
    <row r="32" spans="2:14" ht="15">
      <c r="B32" s="61" t="s">
        <v>70</v>
      </c>
      <c r="C32" s="62"/>
      <c r="D32" s="52"/>
      <c r="E32" s="52"/>
      <c r="F32" s="52"/>
      <c r="G32" s="52"/>
      <c r="H32" s="52"/>
      <c r="I32" s="52"/>
      <c r="J32" s="52"/>
      <c r="K32" s="52"/>
      <c r="L32" s="52"/>
      <c r="M32" s="52"/>
      <c r="N32" s="5"/>
    </row>
    <row r="33" spans="2:14">
      <c r="B33" s="64"/>
      <c r="C33" s="65"/>
      <c r="D33" s="5"/>
      <c r="E33" s="5"/>
      <c r="F33" s="5"/>
      <c r="G33" s="5"/>
      <c r="H33" s="5"/>
      <c r="I33" s="5"/>
      <c r="J33" s="5"/>
      <c r="K33" s="5"/>
      <c r="L33" s="5"/>
      <c r="M33" s="5"/>
      <c r="N33" s="5"/>
    </row>
    <row r="34" spans="2:14">
      <c r="D34" s="5"/>
      <c r="E34" s="5"/>
      <c r="F34" s="5"/>
      <c r="G34" s="5"/>
      <c r="H34" s="5"/>
      <c r="I34" s="5"/>
      <c r="J34" s="5"/>
      <c r="K34" s="5"/>
      <c r="L34" s="5"/>
      <c r="M34" s="5"/>
      <c r="N34" s="5"/>
    </row>
  </sheetData>
  <sheetProtection sheet="1" objects="1" scenarios="1"/>
  <mergeCells count="7">
    <mergeCell ref="B29:C29"/>
    <mergeCell ref="B27:C27"/>
    <mergeCell ref="B5:C5"/>
    <mergeCell ref="B13:B16"/>
    <mergeCell ref="C13:C16"/>
    <mergeCell ref="B11:B12"/>
    <mergeCell ref="C11:C12"/>
  </mergeCells>
  <phoneticPr fontId="3" type="noConversion"/>
  <hyperlinks>
    <hyperlink ref="B28:I28" r:id="rId1" display="visit http://www.nationalarchives.gov.uk/doc/open-government-licence/"/>
    <hyperlink ref="B29" r:id="rId2"/>
    <hyperlink ref="B31:E31" r:id="rId3" display="psi@nationalarchives.gsi.gov.uk"/>
    <hyperlink ref="B32" r:id="rId4"/>
    <hyperlink ref="C21" r:id="rId5"/>
  </hyperlinks>
  <pageMargins left="0.75" right="0.75" top="1" bottom="1" header="0.5" footer="0.5"/>
  <pageSetup paperSize="9" scale="71" orientation="portrait" r:id="rId6"/>
  <headerFooter alignWithMargins="0"/>
  <drawing r:id="rId7"/>
</worksheet>
</file>

<file path=xl/worksheets/sheet10.xml><?xml version="1.0" encoding="utf-8"?>
<worksheet xmlns="http://schemas.openxmlformats.org/spreadsheetml/2006/main" xmlns:r="http://schemas.openxmlformats.org/officeDocument/2006/relationships">
  <sheetPr codeName="Sheet28" enableFormatConditionsCalculation="0">
    <tabColor theme="6" tint="0.39997558519241921"/>
  </sheetPr>
  <dimension ref="A1:M1717"/>
  <sheetViews>
    <sheetView workbookViewId="0"/>
  </sheetViews>
  <sheetFormatPr defaultRowHeight="12.75"/>
  <cols>
    <col min="1" max="1" width="21" customWidth="1"/>
    <col min="2" max="2" width="29.28515625" customWidth="1"/>
    <col min="3" max="3" width="28.42578125" customWidth="1"/>
    <col min="4" max="4" width="15.5703125" customWidth="1"/>
    <col min="5" max="5" width="16.42578125" customWidth="1"/>
    <col min="6" max="6" width="15.7109375" customWidth="1"/>
    <col min="7" max="7" width="15.42578125" customWidth="1"/>
    <col min="8" max="8" width="10.42578125" customWidth="1"/>
    <col min="9" max="9" width="6" customWidth="1"/>
  </cols>
  <sheetData>
    <row r="1" spans="1:13" ht="16.5" customHeight="1">
      <c r="A1" s="405" t="s">
        <v>250</v>
      </c>
      <c r="B1" s="405" t="s">
        <v>748</v>
      </c>
      <c r="C1" s="405" t="s">
        <v>251</v>
      </c>
      <c r="D1" s="405" t="s">
        <v>249</v>
      </c>
      <c r="E1" s="406" t="s">
        <v>253</v>
      </c>
      <c r="F1" s="406" t="s">
        <v>178</v>
      </c>
      <c r="G1" s="406" t="s">
        <v>723</v>
      </c>
      <c r="H1" s="406" t="s">
        <v>724</v>
      </c>
      <c r="I1" s="387"/>
      <c r="J1" s="387"/>
      <c r="K1" s="387"/>
      <c r="L1" s="387"/>
      <c r="M1" s="387"/>
    </row>
    <row r="2" spans="1:13" s="193" customFormat="1">
      <c r="A2" s="362" t="s">
        <v>1197</v>
      </c>
      <c r="B2" s="362" t="s">
        <v>7401</v>
      </c>
      <c r="C2" s="362" t="s">
        <v>172</v>
      </c>
      <c r="D2" s="363" t="s">
        <v>66</v>
      </c>
      <c r="E2" s="364">
        <v>549</v>
      </c>
      <c r="F2" s="364">
        <v>432</v>
      </c>
      <c r="G2" s="364">
        <v>117</v>
      </c>
      <c r="H2" s="364">
        <v>0</v>
      </c>
    </row>
    <row r="3" spans="1:13" s="193" customFormat="1" ht="25.5">
      <c r="A3" s="362" t="s">
        <v>1199</v>
      </c>
      <c r="B3" s="362" t="s">
        <v>7401</v>
      </c>
      <c r="C3" s="362" t="s">
        <v>175</v>
      </c>
      <c r="D3" s="363" t="s">
        <v>66</v>
      </c>
      <c r="E3" s="364">
        <v>154</v>
      </c>
      <c r="F3" s="364">
        <v>126</v>
      </c>
      <c r="G3" s="364">
        <v>28</v>
      </c>
      <c r="H3" s="364">
        <v>0</v>
      </c>
    </row>
    <row r="4" spans="1:13" s="193" customFormat="1">
      <c r="A4" s="362" t="s">
        <v>1200</v>
      </c>
      <c r="B4" s="362" t="s">
        <v>7401</v>
      </c>
      <c r="C4" s="362" t="s">
        <v>144</v>
      </c>
      <c r="D4" s="363" t="s">
        <v>66</v>
      </c>
      <c r="E4" s="364">
        <v>76</v>
      </c>
      <c r="F4" s="364">
        <v>53</v>
      </c>
      <c r="G4" s="364">
        <v>23</v>
      </c>
      <c r="H4" s="364">
        <v>0</v>
      </c>
    </row>
    <row r="5" spans="1:13" s="193" customFormat="1">
      <c r="A5" s="362" t="s">
        <v>1201</v>
      </c>
      <c r="B5" s="362" t="s">
        <v>7401</v>
      </c>
      <c r="C5" s="362" t="s">
        <v>143</v>
      </c>
      <c r="D5" s="363" t="s">
        <v>66</v>
      </c>
      <c r="E5" s="364">
        <v>319</v>
      </c>
      <c r="F5" s="364">
        <v>253</v>
      </c>
      <c r="G5" s="364">
        <v>66</v>
      </c>
      <c r="H5" s="364">
        <v>0</v>
      </c>
    </row>
    <row r="6" spans="1:13">
      <c r="A6" s="407"/>
      <c r="B6" s="407"/>
      <c r="C6" s="407"/>
      <c r="D6" s="408"/>
      <c r="E6" s="409"/>
      <c r="F6" s="409"/>
      <c r="G6" s="409"/>
      <c r="H6" s="409"/>
      <c r="I6" s="384"/>
      <c r="J6" s="384"/>
      <c r="K6" s="384"/>
      <c r="L6" s="384"/>
      <c r="M6" s="384"/>
    </row>
    <row r="7" spans="1:13">
      <c r="F7" s="384"/>
      <c r="G7" s="384"/>
      <c r="H7" s="384"/>
      <c r="I7" s="384"/>
      <c r="J7" s="384"/>
      <c r="K7" s="384"/>
      <c r="L7" s="384"/>
      <c r="M7" s="384"/>
    </row>
    <row r="8" spans="1:13">
      <c r="F8" s="384"/>
      <c r="G8" s="384"/>
      <c r="H8" s="384"/>
      <c r="I8" s="384"/>
      <c r="J8" s="384"/>
      <c r="K8" s="384"/>
      <c r="L8" s="384"/>
      <c r="M8" s="384"/>
    </row>
    <row r="9" spans="1:13">
      <c r="F9" s="384"/>
      <c r="G9" s="384"/>
      <c r="H9" s="384"/>
      <c r="I9" s="384"/>
      <c r="J9" s="384"/>
      <c r="K9" s="384"/>
      <c r="L9" s="384"/>
      <c r="M9" s="384"/>
    </row>
    <row r="10" spans="1:13">
      <c r="F10" s="384"/>
      <c r="G10" s="384"/>
      <c r="H10" s="384"/>
      <c r="I10" s="384"/>
      <c r="J10" s="384"/>
      <c r="K10" s="384"/>
      <c r="L10" s="384"/>
      <c r="M10" s="384"/>
    </row>
    <row r="11" spans="1:13">
      <c r="F11" s="384"/>
      <c r="G11" s="384"/>
      <c r="H11" s="384"/>
      <c r="I11" s="384"/>
      <c r="J11" s="384"/>
      <c r="K11" s="384"/>
      <c r="L11" s="384"/>
      <c r="M11" s="384"/>
    </row>
    <row r="12" spans="1:13">
      <c r="F12" s="384"/>
      <c r="G12" s="384"/>
      <c r="H12" s="384"/>
      <c r="I12" s="384"/>
      <c r="J12" s="384"/>
      <c r="K12" s="384"/>
      <c r="L12" s="384"/>
      <c r="M12" s="384"/>
    </row>
    <row r="13" spans="1:13">
      <c r="F13" s="384"/>
      <c r="G13" s="384"/>
      <c r="H13" s="384"/>
      <c r="I13" s="384"/>
      <c r="J13" s="384"/>
      <c r="K13" s="384"/>
      <c r="L13" s="384"/>
      <c r="M13" s="384"/>
    </row>
    <row r="14" spans="1:13">
      <c r="F14" s="384"/>
      <c r="G14" s="384"/>
      <c r="H14" s="384"/>
      <c r="I14" s="384"/>
      <c r="J14" s="384"/>
      <c r="K14" s="384"/>
      <c r="L14" s="384"/>
      <c r="M14" s="384"/>
    </row>
    <row r="15" spans="1:13">
      <c r="F15" s="384"/>
      <c r="G15" s="384"/>
      <c r="H15" s="384"/>
      <c r="I15" s="384"/>
      <c r="J15" s="384"/>
      <c r="K15" s="384"/>
      <c r="L15" s="384"/>
      <c r="M15" s="384"/>
    </row>
    <row r="16" spans="1:13">
      <c r="F16" s="384"/>
      <c r="G16" s="384"/>
      <c r="H16" s="384"/>
      <c r="I16" s="384"/>
      <c r="J16" s="384"/>
      <c r="K16" s="384"/>
      <c r="L16" s="384"/>
      <c r="M16" s="384"/>
    </row>
    <row r="17" spans="6:13">
      <c r="F17" s="384"/>
      <c r="G17" s="384"/>
      <c r="H17" s="384"/>
      <c r="I17" s="384"/>
      <c r="J17" s="384"/>
      <c r="K17" s="384"/>
      <c r="L17" s="384"/>
      <c r="M17" s="384"/>
    </row>
    <row r="18" spans="6:13">
      <c r="F18" s="384"/>
      <c r="G18" s="384"/>
      <c r="H18" s="384"/>
      <c r="I18" s="384"/>
      <c r="J18" s="384"/>
      <c r="K18" s="384"/>
      <c r="L18" s="384"/>
      <c r="M18" s="384"/>
    </row>
    <row r="19" spans="6:13">
      <c r="F19" s="384"/>
      <c r="G19" s="384"/>
      <c r="H19" s="384"/>
      <c r="I19" s="384"/>
      <c r="J19" s="384"/>
      <c r="K19" s="384"/>
      <c r="L19" s="384"/>
      <c r="M19" s="384"/>
    </row>
    <row r="20" spans="6:13">
      <c r="F20" s="384"/>
      <c r="G20" s="384"/>
      <c r="H20" s="384"/>
      <c r="I20" s="384"/>
      <c r="J20" s="384"/>
      <c r="K20" s="384"/>
      <c r="L20" s="384"/>
      <c r="M20" s="384"/>
    </row>
    <row r="21" spans="6:13">
      <c r="F21" s="384"/>
      <c r="G21" s="384"/>
      <c r="H21" s="384"/>
      <c r="I21" s="384"/>
      <c r="J21" s="384"/>
      <c r="K21" s="384"/>
      <c r="L21" s="384"/>
      <c r="M21" s="384"/>
    </row>
    <row r="22" spans="6:13">
      <c r="F22" s="384"/>
      <c r="G22" s="384"/>
      <c r="H22" s="384"/>
      <c r="I22" s="384"/>
      <c r="J22" s="384"/>
      <c r="K22" s="384"/>
      <c r="L22" s="384"/>
      <c r="M22" s="384"/>
    </row>
    <row r="23" spans="6:13">
      <c r="F23" s="384"/>
      <c r="G23" s="384"/>
      <c r="H23" s="384"/>
      <c r="I23" s="384"/>
      <c r="J23" s="384"/>
      <c r="K23" s="384"/>
      <c r="L23" s="384"/>
      <c r="M23" s="384"/>
    </row>
    <row r="24" spans="6:13">
      <c r="F24" s="384"/>
      <c r="G24" s="384"/>
      <c r="H24" s="384"/>
      <c r="I24" s="384"/>
      <c r="J24" s="384"/>
      <c r="K24" s="384"/>
      <c r="L24" s="384"/>
      <c r="M24" s="384"/>
    </row>
    <row r="25" spans="6:13">
      <c r="F25" s="384"/>
      <c r="G25" s="384"/>
      <c r="H25" s="384"/>
      <c r="I25" s="384"/>
      <c r="J25" s="384"/>
      <c r="K25" s="384"/>
      <c r="L25" s="384"/>
      <c r="M25" s="384"/>
    </row>
    <row r="26" spans="6:13">
      <c r="F26" s="384"/>
      <c r="G26" s="384"/>
      <c r="H26" s="384"/>
      <c r="I26" s="384"/>
      <c r="J26" s="384"/>
      <c r="K26" s="384"/>
      <c r="L26" s="384"/>
      <c r="M26" s="384"/>
    </row>
    <row r="27" spans="6:13">
      <c r="F27" s="384"/>
      <c r="G27" s="384"/>
      <c r="H27" s="384"/>
      <c r="I27" s="384"/>
      <c r="J27" s="384"/>
      <c r="K27" s="384"/>
      <c r="L27" s="384"/>
      <c r="M27" s="384"/>
    </row>
    <row r="28" spans="6:13">
      <c r="F28" s="384"/>
      <c r="G28" s="384"/>
      <c r="H28" s="384"/>
      <c r="I28" s="384"/>
      <c r="J28" s="384"/>
      <c r="K28" s="384"/>
      <c r="L28" s="384"/>
      <c r="M28" s="384"/>
    </row>
    <row r="29" spans="6:13">
      <c r="F29" s="384"/>
      <c r="G29" s="384"/>
      <c r="H29" s="384"/>
      <c r="I29" s="384"/>
      <c r="J29" s="384"/>
      <c r="K29" s="384"/>
      <c r="L29" s="384"/>
      <c r="M29" s="384"/>
    </row>
    <row r="30" spans="6:13">
      <c r="F30" s="384"/>
      <c r="G30" s="384"/>
      <c r="H30" s="384"/>
      <c r="I30" s="384"/>
      <c r="J30" s="384"/>
      <c r="K30" s="384"/>
      <c r="L30" s="384"/>
      <c r="M30" s="384"/>
    </row>
    <row r="31" spans="6:13">
      <c r="F31" s="384"/>
      <c r="G31" s="384"/>
      <c r="H31" s="384"/>
      <c r="I31" s="384"/>
      <c r="J31" s="384"/>
      <c r="K31" s="384"/>
      <c r="L31" s="384"/>
      <c r="M31" s="384"/>
    </row>
    <row r="32" spans="6:13">
      <c r="F32" s="384"/>
      <c r="G32" s="384"/>
      <c r="H32" s="384"/>
      <c r="I32" s="384"/>
      <c r="J32" s="384"/>
      <c r="K32" s="384"/>
      <c r="L32" s="384"/>
      <c r="M32" s="384"/>
    </row>
    <row r="33" spans="6:13">
      <c r="F33" s="384"/>
      <c r="G33" s="384"/>
      <c r="H33" s="384"/>
      <c r="I33" s="384"/>
      <c r="J33" s="384"/>
      <c r="K33" s="384"/>
      <c r="L33" s="384"/>
      <c r="M33" s="384"/>
    </row>
    <row r="34" spans="6:13">
      <c r="F34" s="384"/>
      <c r="G34" s="384"/>
      <c r="H34" s="384"/>
      <c r="I34" s="384"/>
      <c r="J34" s="384"/>
      <c r="K34" s="384"/>
      <c r="L34" s="384"/>
      <c r="M34" s="384"/>
    </row>
    <row r="35" spans="6:13">
      <c r="F35" s="384"/>
      <c r="G35" s="384"/>
      <c r="H35" s="384"/>
      <c r="I35" s="384"/>
      <c r="J35" s="384"/>
      <c r="K35" s="384"/>
      <c r="L35" s="384"/>
      <c r="M35" s="384"/>
    </row>
    <row r="36" spans="6:13">
      <c r="F36" s="384"/>
      <c r="G36" s="384"/>
      <c r="H36" s="384"/>
      <c r="I36" s="384"/>
      <c r="J36" s="384"/>
      <c r="K36" s="384"/>
      <c r="L36" s="384"/>
      <c r="M36" s="384"/>
    </row>
    <row r="37" spans="6:13">
      <c r="F37" s="384"/>
      <c r="G37" s="384"/>
      <c r="H37" s="384"/>
      <c r="I37" s="384"/>
      <c r="J37" s="384"/>
      <c r="K37" s="384"/>
      <c r="L37" s="384"/>
      <c r="M37" s="384"/>
    </row>
    <row r="38" spans="6:13">
      <c r="F38" s="384"/>
      <c r="G38" s="384"/>
      <c r="H38" s="384"/>
      <c r="I38" s="384"/>
      <c r="J38" s="384"/>
      <c r="K38" s="384"/>
      <c r="L38" s="384"/>
      <c r="M38" s="384"/>
    </row>
    <row r="39" spans="6:13">
      <c r="F39" s="384"/>
      <c r="G39" s="384"/>
      <c r="H39" s="384"/>
      <c r="I39" s="384"/>
      <c r="J39" s="384"/>
      <c r="K39" s="384"/>
      <c r="L39" s="384"/>
      <c r="M39" s="384"/>
    </row>
    <row r="40" spans="6:13">
      <c r="F40" s="384"/>
      <c r="G40" s="384"/>
      <c r="H40" s="384"/>
      <c r="I40" s="384"/>
      <c r="J40" s="384"/>
      <c r="K40" s="384"/>
      <c r="L40" s="384"/>
      <c r="M40" s="384"/>
    </row>
    <row r="41" spans="6:13">
      <c r="F41" s="384"/>
      <c r="G41" s="384"/>
      <c r="H41" s="384"/>
      <c r="I41" s="384"/>
      <c r="J41" s="384"/>
      <c r="K41" s="384"/>
      <c r="L41" s="384"/>
      <c r="M41" s="384"/>
    </row>
    <row r="42" spans="6:13">
      <c r="F42" s="384"/>
      <c r="G42" s="384"/>
      <c r="H42" s="384"/>
      <c r="I42" s="384"/>
      <c r="J42" s="384"/>
      <c r="K42" s="384"/>
      <c r="L42" s="384"/>
      <c r="M42" s="384"/>
    </row>
    <row r="43" spans="6:13">
      <c r="F43" s="384"/>
      <c r="G43" s="384"/>
      <c r="H43" s="384"/>
      <c r="I43" s="384"/>
      <c r="J43" s="384"/>
      <c r="K43" s="384"/>
      <c r="L43" s="384"/>
      <c r="M43" s="384"/>
    </row>
    <row r="44" spans="6:13">
      <c r="F44" s="384"/>
      <c r="G44" s="384"/>
      <c r="H44" s="384"/>
      <c r="I44" s="384"/>
      <c r="J44" s="384"/>
      <c r="K44" s="384"/>
      <c r="L44" s="384"/>
      <c r="M44" s="384"/>
    </row>
    <row r="45" spans="6:13">
      <c r="F45" s="384"/>
      <c r="G45" s="384"/>
      <c r="H45" s="384"/>
      <c r="I45" s="384"/>
      <c r="J45" s="384"/>
      <c r="K45" s="384"/>
      <c r="L45" s="384"/>
      <c r="M45" s="384"/>
    </row>
    <row r="46" spans="6:13">
      <c r="F46" s="384"/>
      <c r="G46" s="384"/>
      <c r="H46" s="384"/>
      <c r="I46" s="384"/>
      <c r="J46" s="384"/>
      <c r="K46" s="384"/>
      <c r="L46" s="384"/>
      <c r="M46" s="384"/>
    </row>
    <row r="47" spans="6:13">
      <c r="F47" s="384"/>
      <c r="G47" s="384"/>
      <c r="H47" s="384"/>
      <c r="I47" s="384"/>
      <c r="J47" s="384"/>
      <c r="K47" s="384"/>
      <c r="L47" s="384"/>
      <c r="M47" s="384"/>
    </row>
    <row r="48" spans="6:13">
      <c r="F48" s="384"/>
      <c r="G48" s="384"/>
      <c r="H48" s="384"/>
      <c r="I48" s="384"/>
      <c r="J48" s="384"/>
      <c r="K48" s="384"/>
      <c r="L48" s="384"/>
      <c r="M48" s="384"/>
    </row>
    <row r="49" spans="6:13">
      <c r="F49" s="384"/>
      <c r="G49" s="384"/>
      <c r="H49" s="384"/>
      <c r="I49" s="384"/>
      <c r="J49" s="384"/>
      <c r="K49" s="384"/>
      <c r="L49" s="384"/>
      <c r="M49" s="384"/>
    </row>
    <row r="50" spans="6:13">
      <c r="F50" s="384"/>
      <c r="G50" s="384"/>
      <c r="H50" s="384"/>
      <c r="I50" s="384"/>
      <c r="J50" s="384"/>
      <c r="K50" s="384"/>
      <c r="L50" s="384"/>
      <c r="M50" s="384"/>
    </row>
    <row r="51" spans="6:13">
      <c r="F51" s="384"/>
      <c r="G51" s="384"/>
      <c r="H51" s="384"/>
      <c r="I51" s="384"/>
      <c r="J51" s="384"/>
      <c r="K51" s="384"/>
      <c r="L51" s="384"/>
      <c r="M51" s="384"/>
    </row>
    <row r="52" spans="6:13">
      <c r="F52" s="384"/>
      <c r="G52" s="384"/>
      <c r="H52" s="384"/>
      <c r="I52" s="384"/>
      <c r="J52" s="384"/>
      <c r="K52" s="384"/>
      <c r="L52" s="384"/>
      <c r="M52" s="384"/>
    </row>
    <row r="53" spans="6:13">
      <c r="F53" s="384"/>
      <c r="G53" s="384"/>
      <c r="H53" s="384"/>
      <c r="I53" s="384"/>
      <c r="J53" s="384"/>
      <c r="K53" s="384"/>
      <c r="L53" s="384"/>
      <c r="M53" s="384"/>
    </row>
    <row r="54" spans="6:13">
      <c r="F54" s="384"/>
      <c r="G54" s="384"/>
      <c r="H54" s="384"/>
      <c r="I54" s="384"/>
      <c r="J54" s="384"/>
      <c r="K54" s="384"/>
      <c r="L54" s="384"/>
      <c r="M54" s="384"/>
    </row>
    <row r="55" spans="6:13">
      <c r="F55" s="384"/>
      <c r="G55" s="384"/>
      <c r="H55" s="384"/>
      <c r="I55" s="384"/>
      <c r="J55" s="384"/>
      <c r="K55" s="384"/>
      <c r="L55" s="384"/>
      <c r="M55" s="384"/>
    </row>
    <row r="56" spans="6:13">
      <c r="F56" s="384"/>
      <c r="G56" s="384"/>
      <c r="H56" s="384"/>
      <c r="I56" s="384"/>
      <c r="J56" s="384"/>
      <c r="K56" s="384"/>
      <c r="L56" s="384"/>
      <c r="M56" s="384"/>
    </row>
    <row r="57" spans="6:13">
      <c r="F57" s="384"/>
      <c r="G57" s="384"/>
      <c r="H57" s="384"/>
      <c r="I57" s="384"/>
      <c r="J57" s="384"/>
      <c r="K57" s="384"/>
      <c r="L57" s="384"/>
      <c r="M57" s="384"/>
    </row>
    <row r="58" spans="6:13">
      <c r="F58" s="384"/>
      <c r="G58" s="384"/>
      <c r="H58" s="384"/>
      <c r="I58" s="384"/>
      <c r="J58" s="384"/>
      <c r="K58" s="384"/>
      <c r="L58" s="384"/>
      <c r="M58" s="384"/>
    </row>
    <row r="59" spans="6:13">
      <c r="F59" s="384"/>
      <c r="G59" s="384"/>
      <c r="H59" s="384"/>
      <c r="I59" s="384"/>
      <c r="J59" s="384"/>
      <c r="K59" s="384"/>
      <c r="L59" s="384"/>
      <c r="M59" s="384"/>
    </row>
    <row r="60" spans="6:13">
      <c r="F60" s="384"/>
      <c r="G60" s="384"/>
      <c r="H60" s="384"/>
      <c r="I60" s="384"/>
      <c r="J60" s="384"/>
      <c r="K60" s="384"/>
      <c r="L60" s="384"/>
      <c r="M60" s="384"/>
    </row>
    <row r="61" spans="6:13">
      <c r="F61" s="384"/>
      <c r="G61" s="384"/>
      <c r="H61" s="384"/>
      <c r="I61" s="384"/>
      <c r="J61" s="384"/>
      <c r="K61" s="384"/>
      <c r="L61" s="384"/>
      <c r="M61" s="384"/>
    </row>
    <row r="62" spans="6:13">
      <c r="F62" s="384"/>
      <c r="G62" s="384"/>
      <c r="H62" s="384"/>
      <c r="I62" s="384"/>
      <c r="J62" s="384"/>
      <c r="K62" s="384"/>
      <c r="L62" s="384"/>
      <c r="M62" s="384"/>
    </row>
    <row r="63" spans="6:13">
      <c r="F63" s="384"/>
      <c r="G63" s="384"/>
      <c r="H63" s="384"/>
      <c r="I63" s="384"/>
      <c r="J63" s="384"/>
      <c r="K63" s="384"/>
      <c r="L63" s="384"/>
      <c r="M63" s="384"/>
    </row>
    <row r="64" spans="6:13">
      <c r="F64" s="384"/>
      <c r="G64" s="384"/>
      <c r="H64" s="384"/>
      <c r="I64" s="384"/>
      <c r="J64" s="384"/>
      <c r="K64" s="384"/>
      <c r="L64" s="384"/>
      <c r="M64" s="384"/>
    </row>
    <row r="65" spans="6:13">
      <c r="F65" s="384"/>
      <c r="G65" s="384"/>
      <c r="H65" s="384"/>
      <c r="I65" s="384"/>
      <c r="J65" s="384"/>
      <c r="K65" s="384"/>
      <c r="L65" s="384"/>
      <c r="M65" s="384"/>
    </row>
    <row r="66" spans="6:13">
      <c r="F66" s="384"/>
      <c r="G66" s="384"/>
      <c r="H66" s="384"/>
      <c r="I66" s="384"/>
      <c r="J66" s="384"/>
      <c r="K66" s="384"/>
      <c r="L66" s="384"/>
      <c r="M66" s="384"/>
    </row>
    <row r="67" spans="6:13">
      <c r="F67" s="384"/>
      <c r="G67" s="384"/>
      <c r="H67" s="384"/>
      <c r="I67" s="384"/>
      <c r="J67" s="384"/>
      <c r="K67" s="384"/>
      <c r="L67" s="384"/>
      <c r="M67" s="384"/>
    </row>
    <row r="68" spans="6:13">
      <c r="F68" s="384"/>
      <c r="G68" s="384"/>
      <c r="H68" s="384"/>
      <c r="I68" s="384"/>
      <c r="J68" s="384"/>
      <c r="K68" s="384"/>
      <c r="L68" s="384"/>
      <c r="M68" s="384"/>
    </row>
    <row r="69" spans="6:13">
      <c r="F69" s="384"/>
      <c r="G69" s="384"/>
      <c r="H69" s="384"/>
      <c r="I69" s="384"/>
      <c r="J69" s="384"/>
      <c r="K69" s="384"/>
      <c r="L69" s="384"/>
      <c r="M69" s="384"/>
    </row>
    <row r="70" spans="6:13">
      <c r="F70" s="384"/>
      <c r="G70" s="384"/>
      <c r="H70" s="384"/>
      <c r="I70" s="384"/>
      <c r="J70" s="384"/>
      <c r="K70" s="384"/>
      <c r="L70" s="384"/>
      <c r="M70" s="384"/>
    </row>
    <row r="71" spans="6:13">
      <c r="F71" s="384"/>
      <c r="G71" s="384"/>
      <c r="H71" s="384"/>
      <c r="I71" s="384"/>
      <c r="J71" s="384"/>
      <c r="K71" s="384"/>
      <c r="L71" s="384"/>
      <c r="M71" s="384"/>
    </row>
    <row r="72" spans="6:13">
      <c r="F72" s="384"/>
      <c r="G72" s="384"/>
      <c r="H72" s="384"/>
      <c r="I72" s="384"/>
      <c r="J72" s="384"/>
      <c r="K72" s="384"/>
      <c r="L72" s="384"/>
      <c r="M72" s="384"/>
    </row>
    <row r="73" spans="6:13">
      <c r="F73" s="384"/>
      <c r="G73" s="384"/>
      <c r="H73" s="384"/>
      <c r="I73" s="384"/>
      <c r="J73" s="384"/>
      <c r="K73" s="384"/>
      <c r="L73" s="384"/>
      <c r="M73" s="384"/>
    </row>
    <row r="74" spans="6:13">
      <c r="F74" s="384"/>
      <c r="G74" s="384"/>
      <c r="H74" s="384"/>
      <c r="I74" s="384"/>
      <c r="J74" s="384"/>
      <c r="K74" s="384"/>
      <c r="L74" s="384"/>
      <c r="M74" s="384"/>
    </row>
    <row r="75" spans="6:13">
      <c r="F75" s="384"/>
      <c r="G75" s="384"/>
      <c r="H75" s="384"/>
      <c r="I75" s="384"/>
      <c r="J75" s="384"/>
      <c r="K75" s="384"/>
      <c r="L75" s="384"/>
      <c r="M75" s="384"/>
    </row>
    <row r="76" spans="6:13">
      <c r="F76" s="384"/>
      <c r="G76" s="384"/>
      <c r="H76" s="384"/>
      <c r="I76" s="384"/>
      <c r="J76" s="384"/>
      <c r="K76" s="384"/>
      <c r="L76" s="384"/>
      <c r="M76" s="384"/>
    </row>
    <row r="77" spans="6:13">
      <c r="F77" s="384"/>
      <c r="G77" s="384"/>
      <c r="H77" s="384"/>
      <c r="I77" s="384"/>
      <c r="J77" s="384"/>
      <c r="K77" s="384"/>
      <c r="L77" s="384"/>
      <c r="M77" s="384"/>
    </row>
    <row r="78" spans="6:13">
      <c r="F78" s="384"/>
      <c r="G78" s="384"/>
      <c r="H78" s="384"/>
      <c r="I78" s="384"/>
      <c r="J78" s="384"/>
      <c r="K78" s="384"/>
      <c r="L78" s="384"/>
      <c r="M78" s="384"/>
    </row>
    <row r="79" spans="6:13">
      <c r="F79" s="384"/>
      <c r="G79" s="384"/>
      <c r="H79" s="384"/>
      <c r="I79" s="384"/>
      <c r="J79" s="384"/>
      <c r="K79" s="384"/>
      <c r="L79" s="384"/>
      <c r="M79" s="384"/>
    </row>
    <row r="80" spans="6:13">
      <c r="F80" s="384"/>
      <c r="G80" s="384"/>
      <c r="H80" s="384"/>
      <c r="I80" s="384"/>
      <c r="J80" s="384"/>
      <c r="K80" s="384"/>
      <c r="L80" s="384"/>
      <c r="M80" s="384"/>
    </row>
    <row r="81" spans="6:13">
      <c r="F81" s="384"/>
      <c r="G81" s="384"/>
      <c r="H81" s="384"/>
      <c r="I81" s="384"/>
      <c r="J81" s="384"/>
      <c r="K81" s="384"/>
      <c r="L81" s="384"/>
      <c r="M81" s="384"/>
    </row>
    <row r="82" spans="6:13">
      <c r="F82" s="384"/>
      <c r="G82" s="384"/>
      <c r="H82" s="384"/>
      <c r="I82" s="384"/>
      <c r="J82" s="384"/>
      <c r="K82" s="384"/>
      <c r="L82" s="384"/>
      <c r="M82" s="384"/>
    </row>
    <row r="83" spans="6:13">
      <c r="F83" s="384"/>
      <c r="G83" s="384"/>
      <c r="H83" s="384"/>
      <c r="I83" s="384"/>
      <c r="J83" s="384"/>
      <c r="K83" s="384"/>
      <c r="L83" s="384"/>
      <c r="M83" s="384"/>
    </row>
    <row r="84" spans="6:13">
      <c r="F84" s="384"/>
      <c r="G84" s="384"/>
      <c r="H84" s="384"/>
      <c r="I84" s="384"/>
      <c r="J84" s="384"/>
      <c r="K84" s="384"/>
      <c r="L84" s="384"/>
      <c r="M84" s="384"/>
    </row>
    <row r="85" spans="6:13">
      <c r="F85" s="384"/>
      <c r="G85" s="384"/>
      <c r="H85" s="384"/>
      <c r="I85" s="384"/>
      <c r="J85" s="384"/>
      <c r="K85" s="384"/>
      <c r="L85" s="384"/>
      <c r="M85" s="384"/>
    </row>
    <row r="86" spans="6:13">
      <c r="F86" s="384"/>
      <c r="G86" s="384"/>
      <c r="H86" s="384"/>
      <c r="I86" s="384"/>
      <c r="J86" s="384"/>
      <c r="K86" s="384"/>
      <c r="L86" s="384"/>
      <c r="M86" s="384"/>
    </row>
    <row r="87" spans="6:13">
      <c r="F87" s="384"/>
      <c r="G87" s="384"/>
      <c r="H87" s="384"/>
      <c r="I87" s="384"/>
      <c r="J87" s="384"/>
      <c r="K87" s="384"/>
      <c r="L87" s="384"/>
      <c r="M87" s="384"/>
    </row>
    <row r="88" spans="6:13">
      <c r="F88" s="384"/>
      <c r="G88" s="384"/>
      <c r="H88" s="384"/>
      <c r="I88" s="384"/>
      <c r="J88" s="384"/>
      <c r="K88" s="384"/>
      <c r="L88" s="384"/>
      <c r="M88" s="384"/>
    </row>
    <row r="89" spans="6:13">
      <c r="F89" s="384"/>
      <c r="G89" s="384"/>
      <c r="H89" s="384"/>
      <c r="I89" s="384"/>
      <c r="J89" s="384"/>
      <c r="K89" s="384"/>
      <c r="L89" s="384"/>
      <c r="M89" s="384"/>
    </row>
    <row r="90" spans="6:13">
      <c r="F90" s="384"/>
      <c r="G90" s="384"/>
      <c r="H90" s="384"/>
      <c r="I90" s="384"/>
      <c r="J90" s="384"/>
      <c r="K90" s="384"/>
      <c r="L90" s="384"/>
      <c r="M90" s="384"/>
    </row>
    <row r="91" spans="6:13">
      <c r="F91" s="384"/>
      <c r="G91" s="384"/>
      <c r="H91" s="384"/>
      <c r="I91" s="384"/>
      <c r="J91" s="384"/>
      <c r="K91" s="384"/>
      <c r="L91" s="384"/>
      <c r="M91" s="384"/>
    </row>
    <row r="92" spans="6:13">
      <c r="F92" s="384"/>
      <c r="G92" s="384"/>
      <c r="H92" s="384"/>
      <c r="I92" s="384"/>
      <c r="J92" s="384"/>
      <c r="K92" s="384"/>
      <c r="L92" s="384"/>
      <c r="M92" s="384"/>
    </row>
    <row r="93" spans="6:13">
      <c r="F93" s="384"/>
      <c r="G93" s="384"/>
      <c r="H93" s="384"/>
      <c r="I93" s="384"/>
      <c r="J93" s="384"/>
      <c r="K93" s="384"/>
      <c r="L93" s="384"/>
      <c r="M93" s="384"/>
    </row>
    <row r="94" spans="6:13">
      <c r="F94" s="384"/>
      <c r="G94" s="384"/>
      <c r="H94" s="384"/>
      <c r="I94" s="384"/>
      <c r="J94" s="384"/>
      <c r="K94" s="384"/>
      <c r="L94" s="384"/>
      <c r="M94" s="384"/>
    </row>
    <row r="95" spans="6:13">
      <c r="F95" s="384"/>
      <c r="G95" s="384"/>
      <c r="H95" s="384"/>
      <c r="I95" s="384"/>
      <c r="J95" s="384"/>
      <c r="K95" s="384"/>
      <c r="L95" s="384"/>
      <c r="M95" s="384"/>
    </row>
    <row r="96" spans="6:13">
      <c r="F96" s="384"/>
      <c r="G96" s="384"/>
      <c r="H96" s="384"/>
      <c r="I96" s="384"/>
      <c r="J96" s="384"/>
      <c r="K96" s="384"/>
      <c r="L96" s="384"/>
      <c r="M96" s="384"/>
    </row>
    <row r="97" spans="6:13">
      <c r="F97" s="384"/>
      <c r="G97" s="384"/>
      <c r="H97" s="384"/>
      <c r="I97" s="384"/>
      <c r="J97" s="384"/>
      <c r="K97" s="384"/>
      <c r="L97" s="384"/>
      <c r="M97" s="384"/>
    </row>
    <row r="98" spans="6:13">
      <c r="F98" s="384"/>
      <c r="G98" s="384"/>
      <c r="H98" s="384"/>
      <c r="I98" s="384"/>
      <c r="J98" s="384"/>
      <c r="K98" s="384"/>
      <c r="L98" s="384"/>
      <c r="M98" s="384"/>
    </row>
    <row r="99" spans="6:13">
      <c r="F99" s="384"/>
      <c r="G99" s="384"/>
      <c r="H99" s="384"/>
      <c r="I99" s="384"/>
      <c r="J99" s="384"/>
      <c r="K99" s="384"/>
      <c r="L99" s="384"/>
      <c r="M99" s="384"/>
    </row>
    <row r="100" spans="6:13">
      <c r="F100" s="384"/>
      <c r="G100" s="384"/>
      <c r="H100" s="384"/>
      <c r="I100" s="384"/>
      <c r="J100" s="384"/>
      <c r="K100" s="384"/>
      <c r="L100" s="384"/>
      <c r="M100" s="384"/>
    </row>
    <row r="101" spans="6:13">
      <c r="F101" s="384"/>
      <c r="G101" s="384"/>
      <c r="H101" s="384"/>
      <c r="I101" s="384"/>
      <c r="J101" s="384"/>
      <c r="K101" s="384"/>
      <c r="L101" s="384"/>
      <c r="M101" s="384"/>
    </row>
    <row r="102" spans="6:13">
      <c r="F102" s="384"/>
      <c r="G102" s="384"/>
      <c r="H102" s="384"/>
      <c r="I102" s="384"/>
      <c r="J102" s="384"/>
      <c r="K102" s="384"/>
      <c r="L102" s="384"/>
      <c r="M102" s="384"/>
    </row>
    <row r="103" spans="6:13">
      <c r="F103" s="384"/>
      <c r="G103" s="384"/>
      <c r="H103" s="384"/>
      <c r="I103" s="384"/>
      <c r="J103" s="384"/>
      <c r="K103" s="384"/>
      <c r="L103" s="384"/>
      <c r="M103" s="384"/>
    </row>
    <row r="104" spans="6:13">
      <c r="F104" s="384"/>
      <c r="G104" s="384"/>
      <c r="H104" s="384"/>
      <c r="I104" s="384"/>
      <c r="J104" s="384"/>
      <c r="K104" s="384"/>
      <c r="L104" s="384"/>
      <c r="M104" s="384"/>
    </row>
    <row r="105" spans="6:13">
      <c r="F105" s="384"/>
      <c r="G105" s="384"/>
      <c r="H105" s="384"/>
      <c r="I105" s="384"/>
      <c r="J105" s="384"/>
      <c r="K105" s="384"/>
      <c r="L105" s="384"/>
      <c r="M105" s="384"/>
    </row>
    <row r="106" spans="6:13">
      <c r="F106" s="384"/>
      <c r="G106" s="384"/>
      <c r="H106" s="384"/>
      <c r="I106" s="384"/>
      <c r="J106" s="384"/>
      <c r="K106" s="384"/>
      <c r="L106" s="384"/>
      <c r="M106" s="384"/>
    </row>
    <row r="107" spans="6:13">
      <c r="F107" s="384"/>
      <c r="G107" s="384"/>
      <c r="H107" s="384"/>
      <c r="I107" s="384"/>
      <c r="J107" s="384"/>
      <c r="K107" s="384"/>
      <c r="L107" s="384"/>
      <c r="M107" s="384"/>
    </row>
    <row r="108" spans="6:13">
      <c r="F108" s="384"/>
      <c r="G108" s="384"/>
      <c r="H108" s="384"/>
      <c r="I108" s="384"/>
      <c r="J108" s="384"/>
      <c r="K108" s="384"/>
      <c r="L108" s="384"/>
      <c r="M108" s="384"/>
    </row>
    <row r="109" spans="6:13">
      <c r="F109" s="384"/>
      <c r="G109" s="384"/>
      <c r="H109" s="384"/>
      <c r="I109" s="384"/>
      <c r="J109" s="384"/>
      <c r="K109" s="384"/>
      <c r="L109" s="384"/>
      <c r="M109" s="384"/>
    </row>
    <row r="110" spans="6:13">
      <c r="F110" s="384"/>
      <c r="G110" s="384"/>
      <c r="H110" s="384"/>
      <c r="I110" s="384"/>
      <c r="J110" s="384"/>
      <c r="K110" s="384"/>
      <c r="L110" s="384"/>
      <c r="M110" s="384"/>
    </row>
    <row r="111" spans="6:13">
      <c r="F111" s="384"/>
      <c r="G111" s="384"/>
      <c r="H111" s="384"/>
      <c r="I111" s="384"/>
      <c r="J111" s="384"/>
      <c r="K111" s="384"/>
      <c r="L111" s="384"/>
      <c r="M111" s="384"/>
    </row>
    <row r="112" spans="6:13">
      <c r="F112" s="384"/>
      <c r="G112" s="384"/>
      <c r="H112" s="384"/>
      <c r="I112" s="384"/>
      <c r="J112" s="384"/>
      <c r="K112" s="384"/>
      <c r="L112" s="384"/>
      <c r="M112" s="384"/>
    </row>
    <row r="113" spans="6:13">
      <c r="F113" s="384"/>
      <c r="G113" s="384"/>
      <c r="H113" s="384"/>
      <c r="I113" s="384"/>
      <c r="J113" s="384"/>
      <c r="K113" s="384"/>
      <c r="L113" s="384"/>
      <c r="M113" s="384"/>
    </row>
    <row r="114" spans="6:13">
      <c r="F114" s="384"/>
      <c r="G114" s="384"/>
      <c r="H114" s="384"/>
      <c r="I114" s="384"/>
      <c r="J114" s="384"/>
      <c r="K114" s="384"/>
      <c r="L114" s="384"/>
      <c r="M114" s="384"/>
    </row>
    <row r="115" spans="6:13">
      <c r="F115" s="384"/>
      <c r="G115" s="384"/>
      <c r="H115" s="384"/>
      <c r="I115" s="384"/>
      <c r="J115" s="384"/>
      <c r="K115" s="384"/>
      <c r="L115" s="384"/>
      <c r="M115" s="384"/>
    </row>
    <row r="116" spans="6:13">
      <c r="F116" s="384"/>
      <c r="G116" s="384"/>
      <c r="H116" s="384"/>
      <c r="I116" s="384"/>
      <c r="J116" s="384"/>
      <c r="K116" s="384"/>
      <c r="L116" s="384"/>
      <c r="M116" s="384"/>
    </row>
    <row r="117" spans="6:13">
      <c r="F117" s="384"/>
      <c r="G117" s="384"/>
      <c r="H117" s="384"/>
      <c r="I117" s="384"/>
      <c r="J117" s="384"/>
      <c r="K117" s="384"/>
      <c r="L117" s="384"/>
      <c r="M117" s="384"/>
    </row>
    <row r="118" spans="6:13">
      <c r="F118" s="384"/>
      <c r="G118" s="384"/>
      <c r="H118" s="384"/>
      <c r="I118" s="384"/>
      <c r="J118" s="384"/>
      <c r="K118" s="384"/>
      <c r="L118" s="384"/>
      <c r="M118" s="384"/>
    </row>
    <row r="119" spans="6:13">
      <c r="F119" s="384"/>
      <c r="G119" s="384"/>
      <c r="H119" s="384"/>
      <c r="I119" s="384"/>
      <c r="J119" s="384"/>
      <c r="K119" s="384"/>
      <c r="L119" s="384"/>
      <c r="M119" s="384"/>
    </row>
    <row r="120" spans="6:13">
      <c r="F120" s="384"/>
      <c r="G120" s="384"/>
      <c r="H120" s="384"/>
      <c r="I120" s="384"/>
      <c r="J120" s="384"/>
      <c r="K120" s="384"/>
      <c r="L120" s="384"/>
      <c r="M120" s="384"/>
    </row>
    <row r="121" spans="6:13">
      <c r="F121" s="384"/>
      <c r="G121" s="384"/>
      <c r="H121" s="384"/>
      <c r="I121" s="384"/>
      <c r="J121" s="384"/>
      <c r="K121" s="384"/>
      <c r="L121" s="384"/>
      <c r="M121" s="384"/>
    </row>
    <row r="122" spans="6:13">
      <c r="F122" s="384"/>
      <c r="G122" s="384"/>
      <c r="H122" s="384"/>
      <c r="I122" s="384"/>
      <c r="J122" s="384"/>
      <c r="K122" s="384"/>
      <c r="L122" s="384"/>
      <c r="M122" s="384"/>
    </row>
    <row r="123" spans="6:13">
      <c r="F123" s="384"/>
      <c r="G123" s="384"/>
      <c r="H123" s="384"/>
      <c r="I123" s="384"/>
      <c r="J123" s="384"/>
      <c r="K123" s="384"/>
      <c r="L123" s="384"/>
      <c r="M123" s="384"/>
    </row>
    <row r="124" spans="6:13">
      <c r="F124" s="384"/>
      <c r="G124" s="384"/>
      <c r="H124" s="384"/>
      <c r="I124" s="384"/>
      <c r="J124" s="384"/>
      <c r="K124" s="384"/>
      <c r="L124" s="384"/>
      <c r="M124" s="384"/>
    </row>
    <row r="125" spans="6:13">
      <c r="F125" s="384"/>
      <c r="G125" s="384"/>
      <c r="H125" s="384"/>
      <c r="I125" s="384"/>
      <c r="J125" s="384"/>
      <c r="K125" s="384"/>
      <c r="L125" s="384"/>
      <c r="M125" s="384"/>
    </row>
    <row r="126" spans="6:13">
      <c r="F126" s="384"/>
      <c r="G126" s="384"/>
      <c r="H126" s="384"/>
      <c r="I126" s="384"/>
      <c r="J126" s="384"/>
      <c r="K126" s="384"/>
      <c r="L126" s="384"/>
      <c r="M126" s="384"/>
    </row>
    <row r="127" spans="6:13">
      <c r="F127" s="384"/>
      <c r="G127" s="384"/>
      <c r="H127" s="384"/>
      <c r="I127" s="384"/>
      <c r="J127" s="384"/>
      <c r="K127" s="384"/>
      <c r="L127" s="384"/>
      <c r="M127" s="384"/>
    </row>
    <row r="128" spans="6:13">
      <c r="F128" s="384"/>
      <c r="G128" s="384"/>
      <c r="H128" s="384"/>
      <c r="I128" s="384"/>
      <c r="J128" s="384"/>
      <c r="K128" s="384"/>
      <c r="L128" s="384"/>
      <c r="M128" s="384"/>
    </row>
    <row r="129" spans="6:13">
      <c r="F129" s="384"/>
      <c r="G129" s="384"/>
      <c r="H129" s="384"/>
      <c r="I129" s="384"/>
      <c r="J129" s="384"/>
      <c r="K129" s="384"/>
      <c r="L129" s="384"/>
      <c r="M129" s="384"/>
    </row>
    <row r="130" spans="6:13">
      <c r="F130" s="384"/>
      <c r="G130" s="384"/>
      <c r="H130" s="384"/>
      <c r="I130" s="384"/>
      <c r="J130" s="384"/>
      <c r="K130" s="384"/>
      <c r="L130" s="384"/>
      <c r="M130" s="384"/>
    </row>
    <row r="131" spans="6:13">
      <c r="F131" s="384"/>
      <c r="G131" s="384"/>
      <c r="H131" s="384"/>
      <c r="I131" s="384"/>
      <c r="J131" s="384"/>
      <c r="K131" s="384"/>
      <c r="L131" s="384"/>
      <c r="M131" s="384"/>
    </row>
    <row r="132" spans="6:13">
      <c r="F132" s="384"/>
      <c r="G132" s="384"/>
      <c r="H132" s="384"/>
      <c r="I132" s="384"/>
      <c r="J132" s="384"/>
      <c r="K132" s="384"/>
      <c r="L132" s="384"/>
      <c r="M132" s="384"/>
    </row>
    <row r="133" spans="6:13">
      <c r="F133" s="384"/>
      <c r="G133" s="384"/>
      <c r="H133" s="384"/>
      <c r="I133" s="384"/>
      <c r="J133" s="384"/>
      <c r="K133" s="384"/>
      <c r="L133" s="384"/>
      <c r="M133" s="384"/>
    </row>
    <row r="134" spans="6:13">
      <c r="F134" s="384"/>
      <c r="G134" s="384"/>
      <c r="H134" s="384"/>
      <c r="I134" s="384"/>
      <c r="J134" s="384"/>
      <c r="K134" s="384"/>
      <c r="L134" s="384"/>
      <c r="M134" s="384"/>
    </row>
    <row r="135" spans="6:13">
      <c r="F135" s="384"/>
      <c r="G135" s="384"/>
      <c r="H135" s="384"/>
      <c r="I135" s="384"/>
      <c r="J135" s="384"/>
      <c r="K135" s="384"/>
      <c r="L135" s="384"/>
      <c r="M135" s="384"/>
    </row>
    <row r="136" spans="6:13">
      <c r="F136" s="384"/>
      <c r="G136" s="384"/>
      <c r="H136" s="384"/>
      <c r="I136" s="384"/>
      <c r="J136" s="384"/>
      <c r="K136" s="384"/>
      <c r="L136" s="384"/>
      <c r="M136" s="384"/>
    </row>
    <row r="137" spans="6:13">
      <c r="F137" s="384"/>
      <c r="G137" s="384"/>
      <c r="H137" s="384"/>
      <c r="I137" s="384"/>
      <c r="J137" s="384"/>
      <c r="K137" s="384"/>
      <c r="L137" s="384"/>
      <c r="M137" s="384"/>
    </row>
    <row r="138" spans="6:13">
      <c r="F138" s="384"/>
      <c r="G138" s="384"/>
      <c r="H138" s="384"/>
      <c r="I138" s="384"/>
      <c r="J138" s="384"/>
      <c r="K138" s="384"/>
      <c r="L138" s="384"/>
      <c r="M138" s="384"/>
    </row>
    <row r="139" spans="6:13">
      <c r="F139" s="384"/>
      <c r="G139" s="384"/>
      <c r="H139" s="384"/>
      <c r="I139" s="384"/>
      <c r="J139" s="384"/>
      <c r="K139" s="384"/>
      <c r="L139" s="384"/>
      <c r="M139" s="384"/>
    </row>
    <row r="140" spans="6:13">
      <c r="F140" s="384"/>
      <c r="G140" s="384"/>
      <c r="H140" s="384"/>
      <c r="I140" s="384"/>
      <c r="J140" s="384"/>
      <c r="K140" s="384"/>
      <c r="L140" s="384"/>
      <c r="M140" s="384"/>
    </row>
    <row r="141" spans="6:13">
      <c r="F141" s="384"/>
      <c r="G141" s="384"/>
      <c r="H141" s="384"/>
      <c r="I141" s="384"/>
      <c r="J141" s="384"/>
      <c r="K141" s="384"/>
      <c r="L141" s="384"/>
      <c r="M141" s="384"/>
    </row>
    <row r="142" spans="6:13">
      <c r="F142" s="384"/>
      <c r="G142" s="384"/>
      <c r="H142" s="384"/>
      <c r="I142" s="384"/>
      <c r="J142" s="384"/>
      <c r="K142" s="384"/>
      <c r="L142" s="384"/>
      <c r="M142" s="384"/>
    </row>
    <row r="143" spans="6:13">
      <c r="F143" s="384"/>
      <c r="G143" s="384"/>
      <c r="H143" s="384"/>
      <c r="I143" s="384"/>
      <c r="J143" s="384"/>
      <c r="K143" s="384"/>
      <c r="L143" s="384"/>
      <c r="M143" s="384"/>
    </row>
    <row r="144" spans="6:13">
      <c r="F144" s="384"/>
      <c r="G144" s="384"/>
      <c r="H144" s="384"/>
      <c r="I144" s="384"/>
      <c r="J144" s="384"/>
      <c r="K144" s="384"/>
      <c r="L144" s="384"/>
      <c r="M144" s="384"/>
    </row>
    <row r="145" spans="6:13">
      <c r="F145" s="384"/>
      <c r="G145" s="384"/>
      <c r="H145" s="384"/>
      <c r="I145" s="384"/>
      <c r="J145" s="384"/>
      <c r="K145" s="384"/>
      <c r="L145" s="384"/>
      <c r="M145" s="384"/>
    </row>
    <row r="146" spans="6:13">
      <c r="F146" s="384"/>
      <c r="G146" s="384"/>
      <c r="H146" s="384"/>
      <c r="I146" s="384"/>
      <c r="J146" s="384"/>
      <c r="K146" s="384"/>
      <c r="L146" s="384"/>
      <c r="M146" s="384"/>
    </row>
    <row r="147" spans="6:13">
      <c r="F147" s="384"/>
      <c r="G147" s="384"/>
      <c r="H147" s="384"/>
      <c r="I147" s="384"/>
      <c r="J147" s="384"/>
      <c r="K147" s="384"/>
      <c r="L147" s="384"/>
      <c r="M147" s="384"/>
    </row>
    <row r="148" spans="6:13">
      <c r="F148" s="384"/>
      <c r="G148" s="384"/>
      <c r="H148" s="384"/>
      <c r="I148" s="384"/>
      <c r="J148" s="384"/>
      <c r="K148" s="384"/>
      <c r="L148" s="384"/>
      <c r="M148" s="384"/>
    </row>
    <row r="149" spans="6:13">
      <c r="F149" s="384"/>
      <c r="G149" s="384"/>
      <c r="H149" s="384"/>
      <c r="I149" s="384"/>
      <c r="J149" s="384"/>
      <c r="K149" s="384"/>
      <c r="L149" s="384"/>
      <c r="M149" s="384"/>
    </row>
    <row r="150" spans="6:13">
      <c r="F150" s="384"/>
      <c r="G150" s="384"/>
      <c r="H150" s="384"/>
      <c r="I150" s="384"/>
      <c r="J150" s="384"/>
      <c r="K150" s="384"/>
      <c r="L150" s="384"/>
      <c r="M150" s="384"/>
    </row>
    <row r="151" spans="6:13">
      <c r="F151" s="384"/>
      <c r="G151" s="384"/>
      <c r="H151" s="384"/>
      <c r="I151" s="384"/>
      <c r="J151" s="384"/>
      <c r="K151" s="384"/>
      <c r="L151" s="384"/>
      <c r="M151" s="384"/>
    </row>
    <row r="152" spans="6:13">
      <c r="F152" s="384"/>
      <c r="G152" s="384"/>
      <c r="H152" s="384"/>
      <c r="I152" s="384"/>
      <c r="J152" s="384"/>
      <c r="K152" s="384"/>
      <c r="L152" s="384"/>
      <c r="M152" s="384"/>
    </row>
    <row r="153" spans="6:13">
      <c r="F153" s="384"/>
      <c r="G153" s="384"/>
      <c r="H153" s="384"/>
      <c r="I153" s="384"/>
      <c r="J153" s="384"/>
      <c r="K153" s="384"/>
      <c r="L153" s="384"/>
      <c r="M153" s="384"/>
    </row>
    <row r="154" spans="6:13">
      <c r="F154" s="384"/>
      <c r="G154" s="384"/>
      <c r="H154" s="384"/>
      <c r="I154" s="384"/>
      <c r="J154" s="384"/>
      <c r="K154" s="384"/>
      <c r="L154" s="384"/>
      <c r="M154" s="384"/>
    </row>
    <row r="155" spans="6:13">
      <c r="F155" s="384"/>
      <c r="G155" s="384"/>
      <c r="H155" s="384"/>
      <c r="I155" s="384"/>
      <c r="J155" s="384"/>
      <c r="K155" s="384"/>
      <c r="L155" s="384"/>
      <c r="M155" s="384"/>
    </row>
    <row r="156" spans="6:13">
      <c r="F156" s="384"/>
      <c r="G156" s="384"/>
      <c r="H156" s="384"/>
      <c r="I156" s="384"/>
      <c r="J156" s="384"/>
      <c r="K156" s="384"/>
      <c r="L156" s="384"/>
      <c r="M156" s="384"/>
    </row>
    <row r="157" spans="6:13">
      <c r="F157" s="384"/>
      <c r="G157" s="384"/>
      <c r="H157" s="384"/>
      <c r="I157" s="384"/>
      <c r="J157" s="384"/>
      <c r="K157" s="384"/>
      <c r="L157" s="384"/>
      <c r="M157" s="384"/>
    </row>
    <row r="158" spans="6:13">
      <c r="F158" s="384"/>
      <c r="G158" s="384"/>
      <c r="H158" s="384"/>
      <c r="I158" s="384"/>
      <c r="J158" s="384"/>
      <c r="K158" s="384"/>
      <c r="L158" s="384"/>
      <c r="M158" s="384"/>
    </row>
    <row r="159" spans="6:13">
      <c r="F159" s="384"/>
      <c r="G159" s="384"/>
      <c r="H159" s="384"/>
      <c r="I159" s="384"/>
      <c r="J159" s="384"/>
      <c r="K159" s="384"/>
      <c r="L159" s="384"/>
      <c r="M159" s="384"/>
    </row>
    <row r="160" spans="6:13">
      <c r="F160" s="384"/>
      <c r="G160" s="384"/>
      <c r="H160" s="384"/>
      <c r="I160" s="384"/>
      <c r="J160" s="384"/>
      <c r="K160" s="384"/>
      <c r="L160" s="384"/>
      <c r="M160" s="384"/>
    </row>
    <row r="161" spans="6:13">
      <c r="F161" s="384"/>
      <c r="G161" s="384"/>
      <c r="H161" s="384"/>
      <c r="I161" s="384"/>
      <c r="J161" s="384"/>
      <c r="K161" s="384"/>
      <c r="L161" s="384"/>
      <c r="M161" s="384"/>
    </row>
    <row r="162" spans="6:13">
      <c r="F162" s="384"/>
      <c r="G162" s="384"/>
      <c r="H162" s="384"/>
      <c r="I162" s="384"/>
      <c r="J162" s="384"/>
      <c r="K162" s="384"/>
      <c r="L162" s="384"/>
      <c r="M162" s="384"/>
    </row>
    <row r="163" spans="6:13">
      <c r="F163" s="384"/>
      <c r="G163" s="384"/>
      <c r="H163" s="384"/>
      <c r="I163" s="384"/>
      <c r="J163" s="384"/>
      <c r="K163" s="384"/>
      <c r="L163" s="384"/>
      <c r="M163" s="384"/>
    </row>
    <row r="164" spans="6:13">
      <c r="F164" s="384"/>
      <c r="G164" s="384"/>
      <c r="H164" s="384"/>
      <c r="I164" s="384"/>
      <c r="J164" s="384"/>
      <c r="K164" s="384"/>
      <c r="L164" s="384"/>
      <c r="M164" s="384"/>
    </row>
    <row r="165" spans="6:13">
      <c r="F165" s="384"/>
      <c r="G165" s="384"/>
      <c r="H165" s="384"/>
      <c r="I165" s="384"/>
      <c r="J165" s="384"/>
      <c r="K165" s="384"/>
      <c r="L165" s="384"/>
      <c r="M165" s="384"/>
    </row>
    <row r="166" spans="6:13">
      <c r="F166" s="384"/>
      <c r="G166" s="384"/>
      <c r="H166" s="384"/>
      <c r="I166" s="384"/>
      <c r="J166" s="384"/>
      <c r="K166" s="384"/>
      <c r="L166" s="384"/>
      <c r="M166" s="384"/>
    </row>
    <row r="167" spans="6:13">
      <c r="F167" s="384"/>
      <c r="G167" s="384"/>
      <c r="H167" s="384"/>
      <c r="I167" s="384"/>
      <c r="J167" s="384"/>
      <c r="K167" s="384"/>
      <c r="L167" s="384"/>
      <c r="M167" s="384"/>
    </row>
    <row r="168" spans="6:13">
      <c r="F168" s="384"/>
      <c r="G168" s="384"/>
      <c r="H168" s="384"/>
      <c r="I168" s="384"/>
      <c r="J168" s="384"/>
      <c r="K168" s="384"/>
      <c r="L168" s="384"/>
      <c r="M168" s="384"/>
    </row>
    <row r="169" spans="6:13">
      <c r="F169" s="384"/>
      <c r="G169" s="384"/>
      <c r="H169" s="384"/>
      <c r="I169" s="384"/>
      <c r="J169" s="384"/>
      <c r="K169" s="384"/>
      <c r="L169" s="384"/>
      <c r="M169" s="384"/>
    </row>
    <row r="170" spans="6:13">
      <c r="F170" s="384"/>
      <c r="G170" s="384"/>
      <c r="H170" s="384"/>
      <c r="I170" s="384"/>
      <c r="J170" s="384"/>
      <c r="K170" s="384"/>
      <c r="L170" s="384"/>
      <c r="M170" s="384"/>
    </row>
    <row r="171" spans="6:13">
      <c r="F171" s="384"/>
      <c r="G171" s="384"/>
      <c r="H171" s="384"/>
      <c r="I171" s="384"/>
      <c r="J171" s="384"/>
      <c r="K171" s="384"/>
      <c r="L171" s="384"/>
      <c r="M171" s="384"/>
    </row>
    <row r="172" spans="6:13">
      <c r="F172" s="384"/>
      <c r="G172" s="384"/>
      <c r="H172" s="384"/>
      <c r="I172" s="384"/>
      <c r="J172" s="384"/>
      <c r="K172" s="384"/>
      <c r="L172" s="384"/>
      <c r="M172" s="384"/>
    </row>
    <row r="173" spans="6:13">
      <c r="F173" s="384"/>
      <c r="G173" s="384"/>
      <c r="H173" s="384"/>
      <c r="I173" s="384"/>
      <c r="J173" s="384"/>
      <c r="K173" s="384"/>
      <c r="L173" s="384"/>
      <c r="M173" s="384"/>
    </row>
    <row r="174" spans="6:13">
      <c r="F174" s="384"/>
      <c r="G174" s="384"/>
      <c r="H174" s="384"/>
      <c r="I174" s="384"/>
      <c r="J174" s="384"/>
      <c r="K174" s="384"/>
      <c r="L174" s="384"/>
      <c r="M174" s="384"/>
    </row>
    <row r="175" spans="6:13">
      <c r="F175" s="384"/>
      <c r="G175" s="384"/>
      <c r="H175" s="384"/>
      <c r="I175" s="384"/>
      <c r="J175" s="384"/>
      <c r="K175" s="384"/>
      <c r="L175" s="384"/>
      <c r="M175" s="384"/>
    </row>
    <row r="176" spans="6:13">
      <c r="F176" s="384"/>
      <c r="G176" s="384"/>
      <c r="H176" s="384"/>
      <c r="I176" s="384"/>
      <c r="J176" s="384"/>
      <c r="K176" s="384"/>
      <c r="L176" s="384"/>
      <c r="M176" s="384"/>
    </row>
    <row r="177" spans="6:13">
      <c r="F177" s="384"/>
      <c r="G177" s="384"/>
      <c r="H177" s="384"/>
      <c r="I177" s="384"/>
      <c r="J177" s="384"/>
      <c r="K177" s="384"/>
      <c r="L177" s="384"/>
      <c r="M177" s="384"/>
    </row>
    <row r="178" spans="6:13">
      <c r="F178" s="384"/>
      <c r="G178" s="384"/>
      <c r="H178" s="384"/>
      <c r="I178" s="384"/>
      <c r="J178" s="384"/>
      <c r="K178" s="384"/>
      <c r="L178" s="384"/>
      <c r="M178" s="384"/>
    </row>
    <row r="179" spans="6:13">
      <c r="F179" s="384"/>
      <c r="G179" s="384"/>
      <c r="H179" s="384"/>
      <c r="I179" s="384"/>
      <c r="J179" s="384"/>
      <c r="K179" s="384"/>
      <c r="L179" s="384"/>
      <c r="M179" s="384"/>
    </row>
    <row r="180" spans="6:13">
      <c r="F180" s="384"/>
      <c r="G180" s="384"/>
      <c r="H180" s="384"/>
      <c r="I180" s="384"/>
      <c r="J180" s="384"/>
      <c r="K180" s="384"/>
      <c r="L180" s="384"/>
      <c r="M180" s="384"/>
    </row>
    <row r="181" spans="6:13">
      <c r="F181" s="384"/>
      <c r="G181" s="384"/>
      <c r="H181" s="384"/>
      <c r="I181" s="384"/>
      <c r="J181" s="384"/>
      <c r="K181" s="384"/>
      <c r="L181" s="384"/>
      <c r="M181" s="384"/>
    </row>
    <row r="182" spans="6:13">
      <c r="F182" s="384"/>
      <c r="G182" s="384"/>
      <c r="H182" s="384"/>
      <c r="I182" s="384"/>
      <c r="J182" s="384"/>
      <c r="K182" s="384"/>
      <c r="L182" s="384"/>
      <c r="M182" s="384"/>
    </row>
    <row r="183" spans="6:13">
      <c r="F183" s="384"/>
      <c r="G183" s="384"/>
      <c r="H183" s="384"/>
      <c r="I183" s="384"/>
      <c r="J183" s="384"/>
      <c r="K183" s="384"/>
      <c r="L183" s="384"/>
      <c r="M183" s="384"/>
    </row>
    <row r="184" spans="6:13">
      <c r="F184" s="384"/>
      <c r="G184" s="384"/>
      <c r="H184" s="384"/>
      <c r="I184" s="384"/>
      <c r="J184" s="384"/>
      <c r="K184" s="384"/>
      <c r="L184" s="384"/>
      <c r="M184" s="384"/>
    </row>
    <row r="185" spans="6:13">
      <c r="F185" s="384"/>
      <c r="G185" s="384"/>
      <c r="H185" s="384"/>
      <c r="I185" s="384"/>
      <c r="J185" s="384"/>
      <c r="K185" s="384"/>
      <c r="L185" s="384"/>
      <c r="M185" s="384"/>
    </row>
    <row r="186" spans="6:13">
      <c r="F186" s="384"/>
      <c r="G186" s="384"/>
      <c r="H186" s="384"/>
      <c r="I186" s="384"/>
      <c r="J186" s="384"/>
      <c r="K186" s="384"/>
      <c r="L186" s="384"/>
      <c r="M186" s="384"/>
    </row>
    <row r="187" spans="6:13">
      <c r="F187" s="384"/>
      <c r="G187" s="384"/>
      <c r="H187" s="384"/>
      <c r="I187" s="384"/>
      <c r="J187" s="384"/>
      <c r="K187" s="384"/>
      <c r="L187" s="384"/>
      <c r="M187" s="384"/>
    </row>
    <row r="188" spans="6:13">
      <c r="F188" s="384"/>
      <c r="G188" s="384"/>
      <c r="H188" s="384"/>
      <c r="I188" s="384"/>
      <c r="J188" s="384"/>
      <c r="K188" s="384"/>
      <c r="L188" s="384"/>
      <c r="M188" s="384"/>
    </row>
    <row r="189" spans="6:13">
      <c r="F189" s="384"/>
      <c r="G189" s="384"/>
      <c r="H189" s="384"/>
      <c r="I189" s="384"/>
      <c r="J189" s="384"/>
      <c r="K189" s="384"/>
      <c r="L189" s="384"/>
      <c r="M189" s="384"/>
    </row>
    <row r="190" spans="6:13">
      <c r="F190" s="384"/>
      <c r="G190" s="384"/>
      <c r="H190" s="384"/>
      <c r="I190" s="384"/>
      <c r="J190" s="384"/>
      <c r="K190" s="384"/>
      <c r="L190" s="384"/>
      <c r="M190" s="384"/>
    </row>
    <row r="191" spans="6:13">
      <c r="F191" s="384"/>
      <c r="G191" s="384"/>
      <c r="H191" s="384"/>
      <c r="I191" s="384"/>
      <c r="J191" s="384"/>
      <c r="K191" s="384"/>
      <c r="L191" s="384"/>
      <c r="M191" s="384"/>
    </row>
    <row r="192" spans="6:13">
      <c r="F192" s="384"/>
      <c r="G192" s="384"/>
      <c r="H192" s="384"/>
      <c r="I192" s="384"/>
      <c r="J192" s="384"/>
      <c r="K192" s="384"/>
      <c r="L192" s="384"/>
      <c r="M192" s="384"/>
    </row>
    <row r="193" spans="6:13">
      <c r="F193" s="384"/>
      <c r="G193" s="384"/>
      <c r="H193" s="384"/>
      <c r="I193" s="384"/>
      <c r="J193" s="384"/>
      <c r="K193" s="384"/>
      <c r="L193" s="384"/>
      <c r="M193" s="384"/>
    </row>
    <row r="194" spans="6:13">
      <c r="F194" s="384"/>
      <c r="G194" s="384"/>
      <c r="H194" s="384"/>
      <c r="I194" s="384"/>
      <c r="J194" s="384"/>
      <c r="K194" s="384"/>
      <c r="L194" s="384"/>
      <c r="M194" s="384"/>
    </row>
    <row r="195" spans="6:13">
      <c r="F195" s="384"/>
      <c r="G195" s="384"/>
      <c r="H195" s="384"/>
      <c r="I195" s="384"/>
      <c r="J195" s="384"/>
      <c r="K195" s="384"/>
      <c r="L195" s="384"/>
      <c r="M195" s="384"/>
    </row>
    <row r="196" spans="6:13">
      <c r="F196" s="384"/>
      <c r="G196" s="384"/>
      <c r="H196" s="384"/>
      <c r="I196" s="384"/>
      <c r="J196" s="384"/>
      <c r="K196" s="384"/>
      <c r="L196" s="384"/>
      <c r="M196" s="384"/>
    </row>
    <row r="197" spans="6:13">
      <c r="F197" s="384"/>
      <c r="G197" s="384"/>
      <c r="H197" s="384"/>
      <c r="I197" s="384"/>
      <c r="J197" s="384"/>
      <c r="K197" s="384"/>
      <c r="L197" s="384"/>
      <c r="M197" s="384"/>
    </row>
    <row r="198" spans="6:13">
      <c r="F198" s="384"/>
      <c r="G198" s="384"/>
      <c r="H198" s="384"/>
      <c r="I198" s="384"/>
      <c r="J198" s="384"/>
      <c r="K198" s="384"/>
      <c r="L198" s="384"/>
      <c r="M198" s="384"/>
    </row>
    <row r="199" spans="6:13">
      <c r="F199" s="384"/>
      <c r="G199" s="384"/>
      <c r="H199" s="384"/>
      <c r="I199" s="384"/>
      <c r="J199" s="384"/>
      <c r="K199" s="384"/>
      <c r="L199" s="384"/>
      <c r="M199" s="384"/>
    </row>
    <row r="200" spans="6:13">
      <c r="F200" s="384"/>
      <c r="G200" s="384"/>
      <c r="H200" s="384"/>
      <c r="I200" s="384"/>
      <c r="J200" s="384"/>
      <c r="K200" s="384"/>
      <c r="L200" s="384"/>
      <c r="M200" s="384"/>
    </row>
    <row r="201" spans="6:13">
      <c r="F201" s="384"/>
      <c r="G201" s="384"/>
      <c r="H201" s="384"/>
      <c r="I201" s="384"/>
      <c r="J201" s="384"/>
      <c r="K201" s="384"/>
      <c r="L201" s="384"/>
      <c r="M201" s="384"/>
    </row>
    <row r="202" spans="6:13">
      <c r="F202" s="384"/>
      <c r="G202" s="384"/>
      <c r="H202" s="384"/>
      <c r="I202" s="384"/>
      <c r="J202" s="384"/>
      <c r="K202" s="384"/>
      <c r="L202" s="384"/>
      <c r="M202" s="384"/>
    </row>
    <row r="203" spans="6:13">
      <c r="F203" s="384"/>
      <c r="G203" s="384"/>
      <c r="H203" s="384"/>
      <c r="I203" s="384"/>
      <c r="J203" s="384"/>
      <c r="K203" s="384"/>
      <c r="L203" s="384"/>
      <c r="M203" s="384"/>
    </row>
    <row r="204" spans="6:13">
      <c r="F204" s="384"/>
      <c r="G204" s="384"/>
      <c r="H204" s="384"/>
      <c r="I204" s="384"/>
      <c r="J204" s="384"/>
      <c r="K204" s="384"/>
      <c r="L204" s="384"/>
      <c r="M204" s="384"/>
    </row>
    <row r="205" spans="6:13">
      <c r="F205" s="384"/>
      <c r="G205" s="384"/>
      <c r="H205" s="384"/>
      <c r="I205" s="384"/>
      <c r="J205" s="384"/>
      <c r="K205" s="384"/>
      <c r="L205" s="384"/>
      <c r="M205" s="384"/>
    </row>
    <row r="206" spans="6:13">
      <c r="F206" s="384"/>
      <c r="G206" s="384"/>
      <c r="H206" s="384"/>
      <c r="I206" s="384"/>
      <c r="J206" s="384"/>
      <c r="K206" s="384"/>
      <c r="L206" s="384"/>
      <c r="M206" s="384"/>
    </row>
    <row r="207" spans="6:13">
      <c r="F207" s="384"/>
      <c r="G207" s="384"/>
      <c r="H207" s="384"/>
      <c r="I207" s="384"/>
      <c r="J207" s="384"/>
      <c r="K207" s="384"/>
      <c r="L207" s="384"/>
      <c r="M207" s="384"/>
    </row>
    <row r="208" spans="6:13">
      <c r="F208" s="384"/>
      <c r="G208" s="384"/>
      <c r="H208" s="384"/>
      <c r="I208" s="384"/>
      <c r="J208" s="384"/>
      <c r="K208" s="384"/>
      <c r="L208" s="384"/>
      <c r="M208" s="384"/>
    </row>
    <row r="209" spans="6:13">
      <c r="F209" s="384"/>
      <c r="G209" s="384"/>
      <c r="H209" s="384"/>
      <c r="I209" s="384"/>
      <c r="J209" s="384"/>
      <c r="K209" s="384"/>
      <c r="L209" s="384"/>
      <c r="M209" s="384"/>
    </row>
    <row r="210" spans="6:13">
      <c r="F210" s="384"/>
      <c r="G210" s="384"/>
      <c r="H210" s="384"/>
      <c r="I210" s="384"/>
      <c r="J210" s="384"/>
      <c r="K210" s="384"/>
      <c r="L210" s="384"/>
      <c r="M210" s="384"/>
    </row>
    <row r="211" spans="6:13">
      <c r="F211" s="384"/>
      <c r="G211" s="384"/>
      <c r="H211" s="384"/>
      <c r="I211" s="384"/>
      <c r="J211" s="384"/>
      <c r="K211" s="384"/>
      <c r="L211" s="384"/>
      <c r="M211" s="384"/>
    </row>
    <row r="212" spans="6:13">
      <c r="F212" s="384"/>
      <c r="G212" s="384"/>
      <c r="H212" s="384"/>
      <c r="I212" s="384"/>
      <c r="J212" s="384"/>
      <c r="K212" s="384"/>
      <c r="L212" s="384"/>
      <c r="M212" s="384"/>
    </row>
    <row r="213" spans="6:13">
      <c r="F213" s="384"/>
      <c r="G213" s="384"/>
      <c r="H213" s="384"/>
      <c r="I213" s="384"/>
      <c r="J213" s="384"/>
      <c r="K213" s="384"/>
      <c r="L213" s="384"/>
      <c r="M213" s="384"/>
    </row>
    <row r="214" spans="6:13">
      <c r="F214" s="384"/>
      <c r="G214" s="384"/>
      <c r="H214" s="384"/>
      <c r="I214" s="384"/>
      <c r="J214" s="384"/>
      <c r="K214" s="384"/>
      <c r="L214" s="384"/>
      <c r="M214" s="384"/>
    </row>
    <row r="215" spans="6:13">
      <c r="F215" s="384"/>
      <c r="G215" s="384"/>
      <c r="H215" s="384"/>
      <c r="I215" s="384"/>
      <c r="J215" s="384"/>
      <c r="K215" s="384"/>
      <c r="L215" s="384"/>
      <c r="M215" s="384"/>
    </row>
    <row r="216" spans="6:13">
      <c r="F216" s="384"/>
      <c r="G216" s="384"/>
      <c r="H216" s="384"/>
      <c r="I216" s="384"/>
      <c r="J216" s="384"/>
      <c r="K216" s="384"/>
      <c r="L216" s="384"/>
      <c r="M216" s="384"/>
    </row>
    <row r="217" spans="6:13">
      <c r="F217" s="384"/>
      <c r="G217" s="384"/>
      <c r="H217" s="384"/>
      <c r="I217" s="384"/>
      <c r="J217" s="384"/>
      <c r="K217" s="384"/>
      <c r="L217" s="384"/>
      <c r="M217" s="384"/>
    </row>
    <row r="218" spans="6:13">
      <c r="F218" s="384"/>
      <c r="G218" s="384"/>
      <c r="H218" s="384"/>
      <c r="I218" s="384"/>
      <c r="J218" s="384"/>
      <c r="K218" s="384"/>
      <c r="L218" s="384"/>
      <c r="M218" s="384"/>
    </row>
    <row r="219" spans="6:13">
      <c r="F219" s="384"/>
      <c r="G219" s="384"/>
      <c r="H219" s="384"/>
      <c r="I219" s="384"/>
      <c r="J219" s="384"/>
      <c r="K219" s="384"/>
      <c r="L219" s="384"/>
      <c r="M219" s="384"/>
    </row>
    <row r="220" spans="6:13">
      <c r="F220" s="384"/>
      <c r="G220" s="384"/>
      <c r="H220" s="384"/>
      <c r="I220" s="384"/>
      <c r="J220" s="384"/>
      <c r="K220" s="384"/>
      <c r="L220" s="384"/>
      <c r="M220" s="384"/>
    </row>
    <row r="221" spans="6:13">
      <c r="F221" s="384"/>
      <c r="G221" s="384"/>
      <c r="H221" s="384"/>
      <c r="I221" s="384"/>
      <c r="J221" s="384"/>
      <c r="K221" s="384"/>
      <c r="L221" s="384"/>
      <c r="M221" s="384"/>
    </row>
    <row r="222" spans="6:13">
      <c r="F222" s="384"/>
      <c r="G222" s="384"/>
      <c r="H222" s="384"/>
      <c r="I222" s="384"/>
      <c r="J222" s="384"/>
      <c r="K222" s="384"/>
      <c r="L222" s="384"/>
      <c r="M222" s="384"/>
    </row>
    <row r="223" spans="6:13">
      <c r="F223" s="384"/>
      <c r="G223" s="384"/>
      <c r="H223" s="384"/>
      <c r="I223" s="384"/>
      <c r="J223" s="384"/>
      <c r="K223" s="384"/>
      <c r="L223" s="384"/>
      <c r="M223" s="384"/>
    </row>
    <row r="224" spans="6:13">
      <c r="F224" s="384"/>
      <c r="G224" s="384"/>
      <c r="H224" s="384"/>
      <c r="I224" s="384"/>
      <c r="J224" s="384"/>
      <c r="K224" s="384"/>
      <c r="L224" s="384"/>
      <c r="M224" s="384"/>
    </row>
    <row r="225" spans="6:13">
      <c r="F225" s="384"/>
      <c r="G225" s="384"/>
      <c r="H225" s="384"/>
      <c r="I225" s="384"/>
      <c r="J225" s="384"/>
      <c r="K225" s="384"/>
      <c r="L225" s="384"/>
      <c r="M225" s="384"/>
    </row>
    <row r="226" spans="6:13">
      <c r="F226" s="384"/>
      <c r="G226" s="384"/>
      <c r="H226" s="384"/>
      <c r="I226" s="384"/>
      <c r="J226" s="384"/>
      <c r="K226" s="384"/>
      <c r="L226" s="384"/>
      <c r="M226" s="384"/>
    </row>
    <row r="227" spans="6:13">
      <c r="F227" s="384"/>
      <c r="G227" s="384"/>
      <c r="H227" s="384"/>
      <c r="I227" s="384"/>
      <c r="J227" s="384"/>
      <c r="K227" s="384"/>
      <c r="L227" s="384"/>
      <c r="M227" s="384"/>
    </row>
    <row r="228" spans="6:13">
      <c r="F228" s="384"/>
      <c r="G228" s="384"/>
      <c r="H228" s="384"/>
      <c r="I228" s="384"/>
      <c r="J228" s="384"/>
      <c r="K228" s="384"/>
      <c r="L228" s="384"/>
      <c r="M228" s="384"/>
    </row>
    <row r="229" spans="6:13">
      <c r="F229" s="384"/>
      <c r="G229" s="384"/>
      <c r="H229" s="384"/>
      <c r="I229" s="384"/>
      <c r="J229" s="384"/>
      <c r="K229" s="384"/>
      <c r="L229" s="384"/>
      <c r="M229" s="384"/>
    </row>
    <row r="230" spans="6:13">
      <c r="F230" s="384"/>
      <c r="G230" s="384"/>
      <c r="H230" s="384"/>
      <c r="I230" s="384"/>
      <c r="J230" s="384"/>
      <c r="K230" s="384"/>
      <c r="L230" s="384"/>
      <c r="M230" s="384"/>
    </row>
    <row r="231" spans="6:13">
      <c r="F231" s="384"/>
      <c r="G231" s="384"/>
      <c r="H231" s="384"/>
      <c r="I231" s="384"/>
      <c r="J231" s="384"/>
      <c r="K231" s="384"/>
      <c r="L231" s="384"/>
      <c r="M231" s="384"/>
    </row>
    <row r="232" spans="6:13">
      <c r="F232" s="384"/>
      <c r="G232" s="384"/>
      <c r="H232" s="384"/>
      <c r="I232" s="384"/>
      <c r="J232" s="384"/>
      <c r="K232" s="384"/>
      <c r="L232" s="384"/>
      <c r="M232" s="384"/>
    </row>
    <row r="233" spans="6:13">
      <c r="F233" s="384"/>
      <c r="G233" s="384"/>
      <c r="H233" s="384"/>
      <c r="I233" s="384"/>
      <c r="J233" s="384"/>
      <c r="K233" s="384"/>
      <c r="L233" s="384"/>
      <c r="M233" s="384"/>
    </row>
    <row r="234" spans="6:13">
      <c r="F234" s="384"/>
      <c r="G234" s="384"/>
      <c r="H234" s="384"/>
      <c r="I234" s="384"/>
      <c r="J234" s="384"/>
      <c r="K234" s="384"/>
      <c r="L234" s="384"/>
      <c r="M234" s="384"/>
    </row>
    <row r="235" spans="6:13">
      <c r="F235" s="384"/>
      <c r="G235" s="384"/>
      <c r="H235" s="384"/>
      <c r="I235" s="384"/>
      <c r="J235" s="384"/>
      <c r="K235" s="384"/>
      <c r="L235" s="384"/>
      <c r="M235" s="384"/>
    </row>
    <row r="236" spans="6:13">
      <c r="F236" s="384"/>
      <c r="G236" s="384"/>
      <c r="H236" s="384"/>
      <c r="I236" s="384"/>
      <c r="J236" s="384"/>
      <c r="K236" s="384"/>
      <c r="L236" s="384"/>
      <c r="M236" s="384"/>
    </row>
    <row r="237" spans="6:13">
      <c r="F237" s="384"/>
      <c r="G237" s="384"/>
      <c r="H237" s="384"/>
      <c r="I237" s="384"/>
      <c r="J237" s="384"/>
      <c r="K237" s="384"/>
      <c r="L237" s="384"/>
      <c r="M237" s="384"/>
    </row>
    <row r="238" spans="6:13">
      <c r="F238" s="384"/>
      <c r="G238" s="384"/>
      <c r="H238" s="384"/>
      <c r="I238" s="384"/>
      <c r="J238" s="384"/>
      <c r="K238" s="384"/>
      <c r="L238" s="384"/>
      <c r="M238" s="384"/>
    </row>
    <row r="239" spans="6:13">
      <c r="F239" s="384"/>
      <c r="G239" s="384"/>
      <c r="H239" s="384"/>
      <c r="I239" s="384"/>
      <c r="J239" s="384"/>
      <c r="K239" s="384"/>
      <c r="L239" s="384"/>
      <c r="M239" s="384"/>
    </row>
    <row r="240" spans="6:13">
      <c r="F240" s="384"/>
      <c r="G240" s="384"/>
      <c r="H240" s="384"/>
      <c r="I240" s="384"/>
      <c r="J240" s="384"/>
      <c r="K240" s="384"/>
      <c r="L240" s="384"/>
      <c r="M240" s="384"/>
    </row>
    <row r="241" spans="6:13">
      <c r="F241" s="384"/>
      <c r="G241" s="384"/>
      <c r="H241" s="384"/>
      <c r="I241" s="384"/>
      <c r="J241" s="384"/>
      <c r="K241" s="384"/>
      <c r="L241" s="384"/>
      <c r="M241" s="384"/>
    </row>
    <row r="242" spans="6:13">
      <c r="F242" s="384"/>
      <c r="G242" s="384"/>
      <c r="H242" s="384"/>
      <c r="I242" s="384"/>
      <c r="J242" s="384"/>
      <c r="K242" s="384"/>
      <c r="L242" s="384"/>
      <c r="M242" s="384"/>
    </row>
    <row r="243" spans="6:13">
      <c r="F243" s="384"/>
      <c r="G243" s="384"/>
      <c r="H243" s="384"/>
      <c r="I243" s="384"/>
      <c r="J243" s="384"/>
      <c r="K243" s="384"/>
      <c r="L243" s="384"/>
      <c r="M243" s="384"/>
    </row>
    <row r="244" spans="6:13">
      <c r="F244" s="384"/>
      <c r="G244" s="384"/>
      <c r="H244" s="384"/>
      <c r="I244" s="384"/>
      <c r="J244" s="384"/>
      <c r="K244" s="384"/>
      <c r="L244" s="384"/>
      <c r="M244" s="384"/>
    </row>
    <row r="245" spans="6:13">
      <c r="F245" s="384"/>
      <c r="G245" s="384"/>
      <c r="H245" s="384"/>
      <c r="I245" s="384"/>
      <c r="J245" s="384"/>
      <c r="K245" s="384"/>
      <c r="L245" s="384"/>
      <c r="M245" s="384"/>
    </row>
    <row r="246" spans="6:13">
      <c r="F246" s="384"/>
      <c r="G246" s="384"/>
      <c r="H246" s="384"/>
      <c r="I246" s="384"/>
      <c r="J246" s="384"/>
      <c r="K246" s="384"/>
      <c r="L246" s="384"/>
      <c r="M246" s="384"/>
    </row>
    <row r="247" spans="6:13">
      <c r="F247" s="384"/>
      <c r="G247" s="384"/>
      <c r="H247" s="384"/>
      <c r="I247" s="384"/>
      <c r="J247" s="384"/>
      <c r="K247" s="384"/>
      <c r="L247" s="384"/>
      <c r="M247" s="384"/>
    </row>
    <row r="248" spans="6:13">
      <c r="F248" s="384"/>
      <c r="G248" s="384"/>
      <c r="H248" s="384"/>
      <c r="I248" s="384"/>
      <c r="J248" s="384"/>
      <c r="K248" s="384"/>
      <c r="L248" s="384"/>
      <c r="M248" s="384"/>
    </row>
    <row r="249" spans="6:13">
      <c r="F249" s="384"/>
      <c r="G249" s="384"/>
      <c r="H249" s="384"/>
      <c r="I249" s="384"/>
      <c r="J249" s="384"/>
      <c r="K249" s="384"/>
      <c r="L249" s="384"/>
      <c r="M249" s="384"/>
    </row>
    <row r="250" spans="6:13">
      <c r="F250" s="384"/>
      <c r="G250" s="384"/>
      <c r="H250" s="384"/>
      <c r="I250" s="384"/>
      <c r="J250" s="384"/>
      <c r="K250" s="384"/>
      <c r="L250" s="384"/>
      <c r="M250" s="384"/>
    </row>
    <row r="251" spans="6:13">
      <c r="F251" s="384"/>
      <c r="G251" s="384"/>
      <c r="H251" s="384"/>
      <c r="I251" s="384"/>
      <c r="J251" s="384"/>
      <c r="K251" s="384"/>
      <c r="L251" s="384"/>
      <c r="M251" s="384"/>
    </row>
    <row r="252" spans="6:13">
      <c r="F252" s="384"/>
      <c r="G252" s="384"/>
      <c r="H252" s="384"/>
      <c r="I252" s="384"/>
      <c r="J252" s="384"/>
      <c r="K252" s="384"/>
      <c r="L252" s="384"/>
      <c r="M252" s="384"/>
    </row>
    <row r="253" spans="6:13">
      <c r="F253" s="384"/>
      <c r="G253" s="384"/>
      <c r="H253" s="384"/>
      <c r="I253" s="384"/>
      <c r="J253" s="384"/>
      <c r="K253" s="384"/>
      <c r="L253" s="384"/>
      <c r="M253" s="384"/>
    </row>
    <row r="254" spans="6:13">
      <c r="F254" s="384"/>
      <c r="G254" s="384"/>
      <c r="H254" s="384"/>
      <c r="I254" s="384"/>
      <c r="J254" s="384"/>
      <c r="K254" s="384"/>
      <c r="L254" s="384"/>
      <c r="M254" s="384"/>
    </row>
    <row r="255" spans="6:13">
      <c r="F255" s="384"/>
      <c r="G255" s="384"/>
      <c r="H255" s="384"/>
      <c r="I255" s="384"/>
      <c r="J255" s="384"/>
      <c r="K255" s="384"/>
      <c r="L255" s="384"/>
      <c r="M255" s="384"/>
    </row>
    <row r="256" spans="6:13">
      <c r="F256" s="384"/>
      <c r="G256" s="384"/>
      <c r="H256" s="384"/>
      <c r="I256" s="384"/>
      <c r="J256" s="384"/>
      <c r="K256" s="384"/>
      <c r="L256" s="384"/>
      <c r="M256" s="384"/>
    </row>
    <row r="257" spans="6:13">
      <c r="F257" s="384"/>
      <c r="G257" s="384"/>
      <c r="H257" s="384"/>
      <c r="I257" s="384"/>
      <c r="J257" s="384"/>
      <c r="K257" s="384"/>
      <c r="L257" s="384"/>
      <c r="M257" s="384"/>
    </row>
    <row r="258" spans="6:13">
      <c r="F258" s="384"/>
      <c r="G258" s="384"/>
      <c r="H258" s="384"/>
      <c r="I258" s="384"/>
      <c r="J258" s="384"/>
      <c r="K258" s="384"/>
      <c r="L258" s="384"/>
      <c r="M258" s="384"/>
    </row>
    <row r="259" spans="6:13">
      <c r="F259" s="384"/>
      <c r="G259" s="384"/>
      <c r="H259" s="384"/>
      <c r="I259" s="384"/>
      <c r="J259" s="384"/>
      <c r="K259" s="384"/>
      <c r="L259" s="384"/>
      <c r="M259" s="384"/>
    </row>
    <row r="260" spans="6:13">
      <c r="F260" s="384"/>
      <c r="G260" s="384"/>
      <c r="H260" s="384"/>
      <c r="I260" s="384"/>
      <c r="J260" s="384"/>
      <c r="K260" s="384"/>
      <c r="L260" s="384"/>
      <c r="M260" s="384"/>
    </row>
    <row r="261" spans="6:13">
      <c r="F261" s="384"/>
      <c r="G261" s="384"/>
      <c r="H261" s="384"/>
      <c r="I261" s="384"/>
      <c r="J261" s="384"/>
      <c r="K261" s="384"/>
      <c r="L261" s="384"/>
      <c r="M261" s="384"/>
    </row>
    <row r="262" spans="6:13">
      <c r="F262" s="384"/>
      <c r="G262" s="384"/>
      <c r="H262" s="384"/>
      <c r="I262" s="384"/>
      <c r="J262" s="384"/>
      <c r="K262" s="384"/>
      <c r="L262" s="384"/>
      <c r="M262" s="384"/>
    </row>
    <row r="263" spans="6:13">
      <c r="F263" s="384"/>
      <c r="G263" s="384"/>
      <c r="H263" s="384"/>
      <c r="I263" s="384"/>
      <c r="J263" s="384"/>
      <c r="K263" s="384"/>
      <c r="L263" s="384"/>
      <c r="M263" s="384"/>
    </row>
    <row r="264" spans="6:13">
      <c r="F264" s="384"/>
      <c r="G264" s="384"/>
      <c r="H264" s="384"/>
      <c r="I264" s="384"/>
      <c r="J264" s="384"/>
      <c r="K264" s="384"/>
      <c r="L264" s="384"/>
      <c r="M264" s="384"/>
    </row>
    <row r="265" spans="6:13">
      <c r="F265" s="384"/>
      <c r="G265" s="384"/>
      <c r="H265" s="384"/>
      <c r="I265" s="384"/>
      <c r="J265" s="384"/>
      <c r="K265" s="384"/>
      <c r="L265" s="384"/>
      <c r="M265" s="384"/>
    </row>
    <row r="266" spans="6:13">
      <c r="F266" s="384"/>
      <c r="G266" s="384"/>
      <c r="H266" s="384"/>
      <c r="I266" s="384"/>
      <c r="J266" s="384"/>
      <c r="K266" s="384"/>
      <c r="L266" s="384"/>
      <c r="M266" s="384"/>
    </row>
    <row r="267" spans="6:13">
      <c r="F267" s="384"/>
      <c r="G267" s="384"/>
      <c r="H267" s="384"/>
      <c r="I267" s="384"/>
      <c r="J267" s="384"/>
      <c r="K267" s="384"/>
      <c r="L267" s="384"/>
      <c r="M267" s="384"/>
    </row>
    <row r="268" spans="6:13">
      <c r="F268" s="384"/>
      <c r="G268" s="384"/>
      <c r="H268" s="384"/>
      <c r="I268" s="384"/>
      <c r="J268" s="384"/>
      <c r="K268" s="384"/>
      <c r="L268" s="384"/>
      <c r="M268" s="384"/>
    </row>
    <row r="269" spans="6:13">
      <c r="F269" s="384"/>
      <c r="G269" s="384"/>
      <c r="H269" s="384"/>
      <c r="I269" s="384"/>
      <c r="J269" s="384"/>
      <c r="K269" s="384"/>
      <c r="L269" s="384"/>
      <c r="M269" s="384"/>
    </row>
    <row r="270" spans="6:13">
      <c r="F270" s="384"/>
      <c r="G270" s="384"/>
      <c r="H270" s="384"/>
      <c r="I270" s="384"/>
      <c r="J270" s="384"/>
      <c r="K270" s="384"/>
      <c r="L270" s="384"/>
      <c r="M270" s="384"/>
    </row>
    <row r="271" spans="6:13">
      <c r="F271" s="384"/>
      <c r="G271" s="384"/>
      <c r="H271" s="384"/>
      <c r="I271" s="384"/>
      <c r="J271" s="384"/>
      <c r="K271" s="384"/>
      <c r="L271" s="384"/>
      <c r="M271" s="384"/>
    </row>
    <row r="272" spans="6:13">
      <c r="F272" s="384"/>
      <c r="G272" s="384"/>
      <c r="H272" s="384"/>
      <c r="I272" s="384"/>
      <c r="J272" s="384"/>
      <c r="K272" s="384"/>
      <c r="L272" s="384"/>
      <c r="M272" s="384"/>
    </row>
    <row r="273" spans="6:13">
      <c r="F273" s="384"/>
      <c r="G273" s="384"/>
      <c r="H273" s="384"/>
      <c r="I273" s="384"/>
      <c r="J273" s="384"/>
      <c r="K273" s="384"/>
      <c r="L273" s="384"/>
      <c r="M273" s="384"/>
    </row>
    <row r="274" spans="6:13">
      <c r="F274" s="384"/>
      <c r="G274" s="384"/>
      <c r="H274" s="384"/>
      <c r="I274" s="384"/>
      <c r="J274" s="384"/>
      <c r="K274" s="384"/>
      <c r="L274" s="384"/>
      <c r="M274" s="384"/>
    </row>
    <row r="275" spans="6:13">
      <c r="F275" s="384"/>
      <c r="G275" s="384"/>
      <c r="H275" s="384"/>
      <c r="I275" s="384"/>
      <c r="J275" s="384"/>
      <c r="K275" s="384"/>
      <c r="L275" s="384"/>
      <c r="M275" s="384"/>
    </row>
    <row r="276" spans="6:13">
      <c r="F276" s="384"/>
      <c r="G276" s="384"/>
      <c r="H276" s="384"/>
      <c r="I276" s="384"/>
      <c r="J276" s="384"/>
      <c r="K276" s="384"/>
      <c r="L276" s="384"/>
      <c r="M276" s="384"/>
    </row>
    <row r="277" spans="6:13">
      <c r="F277" s="384"/>
      <c r="G277" s="384"/>
      <c r="H277" s="384"/>
      <c r="I277" s="384"/>
      <c r="J277" s="384"/>
      <c r="K277" s="384"/>
      <c r="L277" s="384"/>
      <c r="M277" s="384"/>
    </row>
    <row r="278" spans="6:13">
      <c r="F278" s="384"/>
      <c r="G278" s="384"/>
      <c r="H278" s="384"/>
      <c r="I278" s="384"/>
      <c r="J278" s="384"/>
      <c r="K278" s="384"/>
      <c r="L278" s="384"/>
      <c r="M278" s="384"/>
    </row>
    <row r="279" spans="6:13">
      <c r="F279" s="384"/>
      <c r="G279" s="384"/>
      <c r="H279" s="384"/>
      <c r="I279" s="384"/>
      <c r="J279" s="384"/>
      <c r="K279" s="384"/>
      <c r="L279" s="384"/>
      <c r="M279" s="384"/>
    </row>
    <row r="280" spans="6:13">
      <c r="F280" s="384"/>
      <c r="G280" s="384"/>
      <c r="H280" s="384"/>
      <c r="I280" s="384"/>
      <c r="J280" s="384"/>
      <c r="K280" s="384"/>
      <c r="L280" s="384"/>
      <c r="M280" s="384"/>
    </row>
    <row r="281" spans="6:13">
      <c r="F281" s="384"/>
      <c r="G281" s="384"/>
      <c r="H281" s="384"/>
      <c r="I281" s="384"/>
      <c r="J281" s="384"/>
      <c r="K281" s="384"/>
      <c r="L281" s="384"/>
      <c r="M281" s="384"/>
    </row>
    <row r="282" spans="6:13">
      <c r="F282" s="384"/>
      <c r="G282" s="384"/>
      <c r="H282" s="384"/>
      <c r="I282" s="384"/>
      <c r="J282" s="384"/>
      <c r="K282" s="384"/>
      <c r="L282" s="384"/>
      <c r="M282" s="384"/>
    </row>
    <row r="283" spans="6:13">
      <c r="F283" s="384"/>
      <c r="G283" s="384"/>
      <c r="H283" s="384"/>
      <c r="I283" s="384"/>
      <c r="J283" s="384"/>
      <c r="K283" s="384"/>
      <c r="L283" s="384"/>
      <c r="M283" s="384"/>
    </row>
    <row r="284" spans="6:13">
      <c r="F284" s="384"/>
      <c r="G284" s="384"/>
      <c r="H284" s="384"/>
      <c r="I284" s="384"/>
      <c r="J284" s="384"/>
      <c r="K284" s="384"/>
      <c r="L284" s="384"/>
      <c r="M284" s="384"/>
    </row>
    <row r="285" spans="6:13">
      <c r="F285" s="384"/>
      <c r="G285" s="384"/>
      <c r="H285" s="384"/>
      <c r="I285" s="384"/>
      <c r="J285" s="384"/>
      <c r="K285" s="384"/>
      <c r="L285" s="384"/>
      <c r="M285" s="384"/>
    </row>
    <row r="286" spans="6:13">
      <c r="F286" s="384"/>
      <c r="G286" s="384"/>
      <c r="H286" s="384"/>
      <c r="I286" s="384"/>
      <c r="J286" s="384"/>
      <c r="K286" s="384"/>
      <c r="L286" s="384"/>
      <c r="M286" s="384"/>
    </row>
    <row r="287" spans="6:13">
      <c r="F287" s="384"/>
      <c r="G287" s="384"/>
      <c r="H287" s="384"/>
      <c r="I287" s="384"/>
      <c r="J287" s="384"/>
      <c r="K287" s="384"/>
      <c r="L287" s="384"/>
      <c r="M287" s="384"/>
    </row>
    <row r="288" spans="6:13">
      <c r="F288" s="384"/>
      <c r="G288" s="384"/>
      <c r="H288" s="384"/>
      <c r="I288" s="384"/>
      <c r="J288" s="384"/>
      <c r="K288" s="384"/>
      <c r="L288" s="384"/>
      <c r="M288" s="384"/>
    </row>
    <row r="289" spans="6:13">
      <c r="F289" s="384"/>
      <c r="G289" s="384"/>
      <c r="H289" s="384"/>
      <c r="I289" s="384"/>
      <c r="J289" s="384"/>
      <c r="K289" s="384"/>
      <c r="L289" s="384"/>
      <c r="M289" s="384"/>
    </row>
    <row r="290" spans="6:13">
      <c r="F290" s="384"/>
      <c r="G290" s="384"/>
      <c r="H290" s="384"/>
      <c r="I290" s="384"/>
      <c r="J290" s="384"/>
      <c r="K290" s="384"/>
      <c r="L290" s="384"/>
      <c r="M290" s="384"/>
    </row>
    <row r="291" spans="6:13">
      <c r="F291" s="384"/>
      <c r="G291" s="384"/>
      <c r="H291" s="384"/>
      <c r="I291" s="384"/>
      <c r="J291" s="384"/>
      <c r="K291" s="384"/>
      <c r="L291" s="384"/>
      <c r="M291" s="384"/>
    </row>
    <row r="292" spans="6:13">
      <c r="F292" s="384"/>
      <c r="G292" s="384"/>
      <c r="H292" s="384"/>
      <c r="I292" s="384"/>
      <c r="J292" s="384"/>
      <c r="K292" s="384"/>
      <c r="L292" s="384"/>
      <c r="M292" s="384"/>
    </row>
    <row r="293" spans="6:13">
      <c r="F293" s="384"/>
      <c r="G293" s="384"/>
      <c r="H293" s="384"/>
      <c r="I293" s="384"/>
      <c r="J293" s="384"/>
      <c r="K293" s="384"/>
      <c r="L293" s="384"/>
      <c r="M293" s="384"/>
    </row>
    <row r="294" spans="6:13">
      <c r="F294" s="384"/>
      <c r="G294" s="384"/>
      <c r="H294" s="384"/>
      <c r="I294" s="384"/>
      <c r="J294" s="384"/>
      <c r="K294" s="384"/>
      <c r="L294" s="384"/>
      <c r="M294" s="384"/>
    </row>
    <row r="295" spans="6:13">
      <c r="F295" s="384"/>
      <c r="G295" s="384"/>
      <c r="H295" s="384"/>
      <c r="I295" s="384"/>
      <c r="J295" s="384"/>
      <c r="K295" s="384"/>
      <c r="L295" s="384"/>
      <c r="M295" s="384"/>
    </row>
    <row r="296" spans="6:13">
      <c r="F296" s="384"/>
      <c r="G296" s="384"/>
      <c r="H296" s="384"/>
      <c r="I296" s="384"/>
      <c r="J296" s="384"/>
      <c r="K296" s="384"/>
      <c r="L296" s="384"/>
      <c r="M296" s="384"/>
    </row>
    <row r="297" spans="6:13">
      <c r="F297" s="384"/>
      <c r="G297" s="384"/>
      <c r="H297" s="384"/>
      <c r="I297" s="384"/>
      <c r="J297" s="384"/>
      <c r="K297" s="384"/>
      <c r="L297" s="384"/>
      <c r="M297" s="384"/>
    </row>
    <row r="298" spans="6:13">
      <c r="F298" s="384"/>
      <c r="G298" s="384"/>
      <c r="H298" s="384"/>
      <c r="I298" s="384"/>
      <c r="J298" s="384"/>
      <c r="K298" s="384"/>
      <c r="L298" s="384"/>
      <c r="M298" s="384"/>
    </row>
    <row r="299" spans="6:13">
      <c r="F299" s="384"/>
      <c r="G299" s="384"/>
      <c r="H299" s="384"/>
      <c r="I299" s="384"/>
      <c r="J299" s="384"/>
      <c r="K299" s="384"/>
      <c r="L299" s="384"/>
      <c r="M299" s="384"/>
    </row>
    <row r="300" spans="6:13">
      <c r="F300" s="384"/>
      <c r="G300" s="384"/>
      <c r="H300" s="384"/>
      <c r="I300" s="384"/>
      <c r="J300" s="384"/>
      <c r="K300" s="384"/>
      <c r="L300" s="384"/>
      <c r="M300" s="384"/>
    </row>
    <row r="301" spans="6:13">
      <c r="F301" s="384"/>
      <c r="G301" s="384"/>
      <c r="H301" s="384"/>
      <c r="I301" s="384"/>
      <c r="J301" s="384"/>
      <c r="K301" s="384"/>
      <c r="L301" s="384"/>
      <c r="M301" s="384"/>
    </row>
    <row r="302" spans="6:13">
      <c r="F302" s="384"/>
      <c r="G302" s="384"/>
      <c r="H302" s="384"/>
      <c r="I302" s="384"/>
      <c r="J302" s="384"/>
      <c r="K302" s="384"/>
      <c r="L302" s="384"/>
      <c r="M302" s="384"/>
    </row>
    <row r="303" spans="6:13">
      <c r="F303" s="384"/>
      <c r="G303" s="384"/>
      <c r="H303" s="384"/>
      <c r="I303" s="384"/>
      <c r="J303" s="384"/>
      <c r="K303" s="384"/>
      <c r="L303" s="384"/>
      <c r="M303" s="384"/>
    </row>
    <row r="304" spans="6:13">
      <c r="F304" s="384"/>
      <c r="G304" s="384"/>
      <c r="H304" s="384"/>
      <c r="I304" s="384"/>
      <c r="J304" s="384"/>
      <c r="K304" s="384"/>
      <c r="L304" s="384"/>
      <c r="M304" s="384"/>
    </row>
    <row r="305" spans="6:13">
      <c r="F305" s="384"/>
      <c r="G305" s="384"/>
      <c r="H305" s="384"/>
      <c r="I305" s="384"/>
      <c r="J305" s="384"/>
      <c r="K305" s="384"/>
      <c r="L305" s="384"/>
      <c r="M305" s="384"/>
    </row>
    <row r="306" spans="6:13">
      <c r="F306" s="384"/>
      <c r="G306" s="384"/>
      <c r="H306" s="384"/>
      <c r="I306" s="384"/>
      <c r="J306" s="384"/>
      <c r="K306" s="384"/>
      <c r="L306" s="384"/>
      <c r="M306" s="384"/>
    </row>
    <row r="307" spans="6:13">
      <c r="F307" s="384"/>
      <c r="G307" s="384"/>
      <c r="H307" s="384"/>
      <c r="I307" s="384"/>
      <c r="J307" s="384"/>
      <c r="K307" s="384"/>
      <c r="L307" s="384"/>
      <c r="M307" s="384"/>
    </row>
    <row r="308" spans="6:13">
      <c r="F308" s="384"/>
      <c r="G308" s="384"/>
      <c r="H308" s="384"/>
      <c r="I308" s="384"/>
      <c r="J308" s="384"/>
      <c r="K308" s="384"/>
      <c r="L308" s="384"/>
      <c r="M308" s="384"/>
    </row>
    <row r="309" spans="6:13">
      <c r="F309" s="384"/>
      <c r="G309" s="384"/>
      <c r="H309" s="384"/>
      <c r="I309" s="384"/>
      <c r="J309" s="384"/>
      <c r="K309" s="384"/>
      <c r="L309" s="384"/>
      <c r="M309" s="384"/>
    </row>
    <row r="310" spans="6:13">
      <c r="F310" s="384"/>
      <c r="G310" s="384"/>
      <c r="H310" s="384"/>
      <c r="I310" s="384"/>
      <c r="J310" s="384"/>
      <c r="K310" s="384"/>
      <c r="L310" s="384"/>
      <c r="M310" s="384"/>
    </row>
    <row r="311" spans="6:13">
      <c r="F311" s="384"/>
      <c r="G311" s="384"/>
      <c r="H311" s="384"/>
      <c r="I311" s="384"/>
      <c r="J311" s="384"/>
      <c r="K311" s="384"/>
      <c r="L311" s="384"/>
      <c r="M311" s="384"/>
    </row>
    <row r="312" spans="6:13">
      <c r="F312" s="384"/>
      <c r="G312" s="384"/>
      <c r="H312" s="384"/>
      <c r="I312" s="384"/>
      <c r="J312" s="384"/>
      <c r="K312" s="384"/>
      <c r="L312" s="384"/>
      <c r="M312" s="384"/>
    </row>
    <row r="313" spans="6:13">
      <c r="F313" s="384"/>
      <c r="G313" s="384"/>
      <c r="H313" s="384"/>
      <c r="I313" s="384"/>
      <c r="J313" s="384"/>
      <c r="K313" s="384"/>
      <c r="L313" s="384"/>
      <c r="M313" s="384"/>
    </row>
    <row r="314" spans="6:13">
      <c r="F314" s="384"/>
      <c r="G314" s="384"/>
      <c r="H314" s="384"/>
      <c r="I314" s="384"/>
      <c r="J314" s="384"/>
      <c r="K314" s="384"/>
      <c r="L314" s="384"/>
      <c r="M314" s="384"/>
    </row>
    <row r="315" spans="6:13">
      <c r="F315" s="384"/>
      <c r="G315" s="384"/>
      <c r="H315" s="384"/>
      <c r="I315" s="384"/>
      <c r="J315" s="384"/>
      <c r="K315" s="384"/>
      <c r="L315" s="384"/>
      <c r="M315" s="384"/>
    </row>
    <row r="316" spans="6:13">
      <c r="F316" s="384"/>
      <c r="G316" s="384"/>
      <c r="H316" s="384"/>
      <c r="I316" s="384"/>
      <c r="J316" s="384"/>
      <c r="K316" s="384"/>
      <c r="L316" s="384"/>
      <c r="M316" s="384"/>
    </row>
    <row r="317" spans="6:13">
      <c r="F317" s="384"/>
      <c r="G317" s="384"/>
      <c r="H317" s="384"/>
      <c r="I317" s="384"/>
      <c r="J317" s="384"/>
      <c r="K317" s="384"/>
      <c r="L317" s="384"/>
      <c r="M317" s="384"/>
    </row>
    <row r="318" spans="6:13">
      <c r="F318" s="384"/>
      <c r="G318" s="384"/>
      <c r="H318" s="384"/>
      <c r="I318" s="384"/>
      <c r="J318" s="384"/>
      <c r="K318" s="384"/>
      <c r="L318" s="384"/>
      <c r="M318" s="384"/>
    </row>
    <row r="319" spans="6:13">
      <c r="F319" s="384"/>
      <c r="G319" s="384"/>
      <c r="H319" s="384"/>
      <c r="I319" s="384"/>
      <c r="J319" s="384"/>
      <c r="K319" s="384"/>
      <c r="L319" s="384"/>
      <c r="M319" s="384"/>
    </row>
    <row r="320" spans="6:13">
      <c r="F320" s="384"/>
      <c r="G320" s="384"/>
      <c r="H320" s="384"/>
      <c r="I320" s="384"/>
      <c r="J320" s="384"/>
      <c r="K320" s="384"/>
      <c r="L320" s="384"/>
      <c r="M320" s="384"/>
    </row>
    <row r="321" spans="6:13">
      <c r="F321" s="384"/>
      <c r="G321" s="384"/>
      <c r="H321" s="384"/>
      <c r="I321" s="384"/>
      <c r="J321" s="384"/>
      <c r="K321" s="384"/>
      <c r="L321" s="384"/>
      <c r="M321" s="384"/>
    </row>
    <row r="322" spans="6:13">
      <c r="F322" s="384"/>
      <c r="G322" s="384"/>
      <c r="H322" s="384"/>
      <c r="I322" s="384"/>
      <c r="J322" s="384"/>
      <c r="K322" s="384"/>
      <c r="L322" s="384"/>
      <c r="M322" s="384"/>
    </row>
    <row r="323" spans="6:13">
      <c r="F323" s="384"/>
      <c r="G323" s="384"/>
      <c r="H323" s="384"/>
      <c r="I323" s="384"/>
      <c r="J323" s="384"/>
      <c r="K323" s="384"/>
      <c r="L323" s="384"/>
      <c r="M323" s="384"/>
    </row>
    <row r="324" spans="6:13">
      <c r="F324" s="384"/>
      <c r="G324" s="384"/>
      <c r="H324" s="384"/>
      <c r="I324" s="384"/>
      <c r="J324" s="384"/>
      <c r="K324" s="384"/>
      <c r="L324" s="384"/>
      <c r="M324" s="384"/>
    </row>
    <row r="325" spans="6:13">
      <c r="F325" s="384"/>
      <c r="G325" s="384"/>
      <c r="H325" s="384"/>
      <c r="I325" s="384"/>
      <c r="J325" s="384"/>
      <c r="K325" s="384"/>
      <c r="L325" s="384"/>
      <c r="M325" s="384"/>
    </row>
    <row r="326" spans="6:13">
      <c r="F326" s="384"/>
      <c r="G326" s="384"/>
      <c r="H326" s="384"/>
      <c r="I326" s="384"/>
      <c r="J326" s="384"/>
      <c r="K326" s="384"/>
      <c r="L326" s="384"/>
      <c r="M326" s="384"/>
    </row>
    <row r="327" spans="6:13">
      <c r="F327" s="384"/>
      <c r="G327" s="384"/>
      <c r="H327" s="384"/>
      <c r="I327" s="384"/>
      <c r="J327" s="384"/>
      <c r="K327" s="384"/>
      <c r="L327" s="384"/>
      <c r="M327" s="384"/>
    </row>
    <row r="328" spans="6:13">
      <c r="F328" s="384"/>
      <c r="G328" s="384"/>
      <c r="H328" s="384"/>
      <c r="I328" s="384"/>
      <c r="J328" s="384"/>
      <c r="K328" s="384"/>
      <c r="L328" s="384"/>
      <c r="M328" s="384"/>
    </row>
    <row r="329" spans="6:13">
      <c r="F329" s="384"/>
      <c r="G329" s="384"/>
      <c r="H329" s="384"/>
      <c r="I329" s="384"/>
      <c r="J329" s="384"/>
      <c r="K329" s="384"/>
      <c r="L329" s="384"/>
      <c r="M329" s="384"/>
    </row>
    <row r="330" spans="6:13">
      <c r="F330" s="384"/>
      <c r="G330" s="384"/>
      <c r="H330" s="384"/>
      <c r="I330" s="384"/>
      <c r="J330" s="384"/>
      <c r="K330" s="384"/>
      <c r="L330" s="384"/>
      <c r="M330" s="384"/>
    </row>
    <row r="331" spans="6:13">
      <c r="F331" s="384"/>
      <c r="G331" s="384"/>
      <c r="H331" s="384"/>
      <c r="I331" s="384"/>
      <c r="J331" s="384"/>
      <c r="K331" s="384"/>
      <c r="L331" s="384"/>
      <c r="M331" s="384"/>
    </row>
    <row r="332" spans="6:13">
      <c r="F332" s="384"/>
      <c r="G332" s="384"/>
      <c r="H332" s="384"/>
      <c r="I332" s="384"/>
      <c r="J332" s="384"/>
      <c r="K332" s="384"/>
      <c r="L332" s="384"/>
      <c r="M332" s="384"/>
    </row>
    <row r="333" spans="6:13">
      <c r="F333" s="384"/>
      <c r="G333" s="384"/>
      <c r="H333" s="384"/>
      <c r="I333" s="384"/>
      <c r="J333" s="384"/>
      <c r="K333" s="384"/>
      <c r="L333" s="384"/>
      <c r="M333" s="384"/>
    </row>
    <row r="334" spans="6:13">
      <c r="F334" s="384"/>
      <c r="G334" s="384"/>
      <c r="H334" s="384"/>
      <c r="I334" s="384"/>
      <c r="J334" s="384"/>
      <c r="K334" s="384"/>
      <c r="L334" s="384"/>
      <c r="M334" s="384"/>
    </row>
    <row r="335" spans="6:13">
      <c r="F335" s="384"/>
      <c r="G335" s="384"/>
      <c r="H335" s="384"/>
      <c r="I335" s="384"/>
      <c r="J335" s="384"/>
      <c r="K335" s="384"/>
      <c r="L335" s="384"/>
      <c r="M335" s="384"/>
    </row>
    <row r="336" spans="6:13">
      <c r="F336" s="384"/>
      <c r="G336" s="384"/>
      <c r="H336" s="384"/>
      <c r="I336" s="384"/>
      <c r="J336" s="384"/>
      <c r="K336" s="384"/>
      <c r="L336" s="384"/>
      <c r="M336" s="384"/>
    </row>
    <row r="337" spans="6:13">
      <c r="F337" s="384"/>
      <c r="G337" s="384"/>
      <c r="H337" s="384"/>
      <c r="I337" s="384"/>
      <c r="J337" s="384"/>
      <c r="K337" s="384"/>
      <c r="L337" s="384"/>
      <c r="M337" s="384"/>
    </row>
    <row r="338" spans="6:13">
      <c r="F338" s="384"/>
      <c r="G338" s="384"/>
      <c r="H338" s="384"/>
      <c r="I338" s="384"/>
      <c r="J338" s="384"/>
      <c r="K338" s="384"/>
      <c r="L338" s="384"/>
      <c r="M338" s="384"/>
    </row>
    <row r="339" spans="6:13">
      <c r="F339" s="384"/>
      <c r="G339" s="384"/>
      <c r="H339" s="384"/>
      <c r="I339" s="384"/>
      <c r="J339" s="384"/>
      <c r="K339" s="384"/>
      <c r="L339" s="384"/>
      <c r="M339" s="384"/>
    </row>
    <row r="340" spans="6:13">
      <c r="F340" s="384"/>
      <c r="G340" s="384"/>
      <c r="H340" s="384"/>
      <c r="I340" s="384"/>
      <c r="J340" s="384"/>
      <c r="K340" s="384"/>
      <c r="L340" s="384"/>
      <c r="M340" s="384"/>
    </row>
    <row r="341" spans="6:13">
      <c r="F341" s="384"/>
      <c r="G341" s="384"/>
      <c r="H341" s="384"/>
      <c r="I341" s="384"/>
      <c r="J341" s="384"/>
      <c r="K341" s="384"/>
      <c r="L341" s="384"/>
      <c r="M341" s="384"/>
    </row>
    <row r="342" spans="6:13">
      <c r="F342" s="384"/>
      <c r="G342" s="384"/>
      <c r="H342" s="384"/>
      <c r="I342" s="384"/>
      <c r="J342" s="384"/>
      <c r="K342" s="384"/>
      <c r="L342" s="384"/>
      <c r="M342" s="384"/>
    </row>
    <row r="343" spans="6:13">
      <c r="F343" s="384"/>
      <c r="G343" s="384"/>
      <c r="H343" s="384"/>
      <c r="I343" s="384"/>
      <c r="J343" s="384"/>
      <c r="K343" s="384"/>
      <c r="L343" s="384"/>
      <c r="M343" s="384"/>
    </row>
    <row r="344" spans="6:13">
      <c r="F344" s="384"/>
      <c r="G344" s="384"/>
      <c r="H344" s="384"/>
      <c r="I344" s="384"/>
      <c r="J344" s="384"/>
      <c r="K344" s="384"/>
      <c r="L344" s="384"/>
      <c r="M344" s="384"/>
    </row>
    <row r="345" spans="6:13">
      <c r="F345" s="384"/>
      <c r="G345" s="384"/>
      <c r="H345" s="384"/>
      <c r="I345" s="384"/>
      <c r="J345" s="384"/>
      <c r="K345" s="384"/>
      <c r="L345" s="384"/>
      <c r="M345" s="384"/>
    </row>
    <row r="346" spans="6:13">
      <c r="F346" s="384"/>
      <c r="G346" s="384"/>
      <c r="H346" s="384"/>
      <c r="I346" s="384"/>
      <c r="J346" s="384"/>
      <c r="K346" s="384"/>
      <c r="L346" s="384"/>
      <c r="M346" s="384"/>
    </row>
    <row r="347" spans="6:13">
      <c r="F347" s="384"/>
      <c r="G347" s="384"/>
      <c r="H347" s="384"/>
      <c r="I347" s="384"/>
      <c r="J347" s="384"/>
      <c r="K347" s="384"/>
      <c r="L347" s="384"/>
      <c r="M347" s="384"/>
    </row>
    <row r="348" spans="6:13">
      <c r="F348" s="384"/>
      <c r="G348" s="384"/>
      <c r="H348" s="384"/>
      <c r="I348" s="384"/>
      <c r="J348" s="384"/>
      <c r="K348" s="384"/>
      <c r="L348" s="384"/>
      <c r="M348" s="384"/>
    </row>
    <row r="349" spans="6:13">
      <c r="F349" s="384"/>
      <c r="G349" s="384"/>
      <c r="H349" s="384"/>
      <c r="I349" s="384"/>
      <c r="J349" s="384"/>
      <c r="K349" s="384"/>
      <c r="L349" s="384"/>
      <c r="M349" s="384"/>
    </row>
    <row r="350" spans="6:13">
      <c r="F350" s="384"/>
      <c r="G350" s="384"/>
      <c r="H350" s="384"/>
      <c r="I350" s="384"/>
      <c r="J350" s="384"/>
      <c r="K350" s="384"/>
      <c r="L350" s="384"/>
      <c r="M350" s="384"/>
    </row>
    <row r="351" spans="6:13">
      <c r="F351" s="384"/>
      <c r="G351" s="384"/>
      <c r="H351" s="384"/>
      <c r="I351" s="384"/>
      <c r="J351" s="384"/>
      <c r="K351" s="384"/>
      <c r="L351" s="384"/>
      <c r="M351" s="384"/>
    </row>
    <row r="352" spans="6:13">
      <c r="F352" s="384"/>
      <c r="G352" s="384"/>
      <c r="H352" s="384"/>
      <c r="I352" s="384"/>
      <c r="J352" s="384"/>
      <c r="K352" s="384"/>
      <c r="L352" s="384"/>
      <c r="M352" s="384"/>
    </row>
    <row r="353" spans="6:13">
      <c r="F353" s="384"/>
      <c r="G353" s="384"/>
      <c r="H353" s="384"/>
      <c r="I353" s="384"/>
      <c r="J353" s="384"/>
      <c r="K353" s="384"/>
      <c r="L353" s="384"/>
      <c r="M353" s="384"/>
    </row>
    <row r="354" spans="6:13">
      <c r="F354" s="384"/>
      <c r="G354" s="384"/>
      <c r="H354" s="384"/>
      <c r="I354" s="384"/>
      <c r="J354" s="384"/>
      <c r="K354" s="384"/>
      <c r="L354" s="384"/>
      <c r="M354" s="384"/>
    </row>
    <row r="355" spans="6:13">
      <c r="F355" s="384"/>
      <c r="G355" s="384"/>
      <c r="H355" s="384"/>
      <c r="I355" s="384"/>
      <c r="J355" s="384"/>
      <c r="K355" s="384"/>
      <c r="L355" s="384"/>
      <c r="M355" s="384"/>
    </row>
    <row r="356" spans="6:13">
      <c r="F356" s="384"/>
      <c r="G356" s="384"/>
      <c r="H356" s="384"/>
      <c r="I356" s="384"/>
      <c r="J356" s="384"/>
      <c r="K356" s="384"/>
      <c r="L356" s="384"/>
      <c r="M356" s="384"/>
    </row>
    <row r="357" spans="6:13">
      <c r="F357" s="384"/>
      <c r="G357" s="384"/>
      <c r="H357" s="384"/>
      <c r="I357" s="384"/>
      <c r="J357" s="384"/>
      <c r="K357" s="384"/>
      <c r="L357" s="384"/>
      <c r="M357" s="384"/>
    </row>
    <row r="358" spans="6:13">
      <c r="F358" s="384"/>
      <c r="G358" s="384"/>
      <c r="H358" s="384"/>
      <c r="I358" s="384"/>
      <c r="J358" s="384"/>
      <c r="K358" s="384"/>
      <c r="L358" s="384"/>
      <c r="M358" s="384"/>
    </row>
    <row r="359" spans="6:13">
      <c r="F359" s="384"/>
      <c r="G359" s="384"/>
      <c r="H359" s="384"/>
      <c r="I359" s="384"/>
      <c r="J359" s="384"/>
      <c r="K359" s="384"/>
      <c r="L359" s="384"/>
      <c r="M359" s="384"/>
    </row>
    <row r="360" spans="6:13">
      <c r="F360" s="384"/>
      <c r="G360" s="384"/>
      <c r="H360" s="384"/>
      <c r="I360" s="384"/>
      <c r="J360" s="384"/>
      <c r="K360" s="384"/>
      <c r="L360" s="384"/>
      <c r="M360" s="384"/>
    </row>
    <row r="361" spans="6:13">
      <c r="F361" s="384"/>
      <c r="G361" s="384"/>
      <c r="H361" s="384"/>
      <c r="I361" s="384"/>
      <c r="J361" s="384"/>
      <c r="K361" s="384"/>
      <c r="L361" s="384"/>
      <c r="M361" s="384"/>
    </row>
    <row r="362" spans="6:13">
      <c r="F362" s="384"/>
      <c r="G362" s="384"/>
      <c r="H362" s="384"/>
      <c r="I362" s="384"/>
      <c r="J362" s="384"/>
      <c r="K362" s="384"/>
      <c r="L362" s="384"/>
      <c r="M362" s="384"/>
    </row>
    <row r="363" spans="6:13">
      <c r="F363" s="384"/>
      <c r="G363" s="384"/>
      <c r="H363" s="384"/>
      <c r="I363" s="384"/>
      <c r="J363" s="384"/>
      <c r="K363" s="384"/>
      <c r="L363" s="384"/>
      <c r="M363" s="384"/>
    </row>
    <row r="364" spans="6:13">
      <c r="F364" s="384"/>
      <c r="G364" s="384"/>
      <c r="H364" s="384"/>
      <c r="I364" s="384"/>
      <c r="J364" s="384"/>
      <c r="K364" s="384"/>
      <c r="L364" s="384"/>
      <c r="M364" s="384"/>
    </row>
    <row r="365" spans="6:13">
      <c r="F365" s="384"/>
      <c r="G365" s="384"/>
      <c r="H365" s="384"/>
      <c r="I365" s="384"/>
      <c r="J365" s="384"/>
      <c r="K365" s="384"/>
      <c r="L365" s="384"/>
      <c r="M365" s="384"/>
    </row>
    <row r="366" spans="6:13">
      <c r="F366" s="384"/>
      <c r="G366" s="384"/>
      <c r="H366" s="384"/>
      <c r="I366" s="384"/>
      <c r="J366" s="384"/>
      <c r="K366" s="384"/>
      <c r="L366" s="384"/>
      <c r="M366" s="384"/>
    </row>
    <row r="367" spans="6:13">
      <c r="F367" s="384"/>
      <c r="G367" s="384"/>
      <c r="H367" s="384"/>
      <c r="I367" s="384"/>
      <c r="J367" s="384"/>
      <c r="K367" s="384"/>
      <c r="L367" s="384"/>
      <c r="M367" s="384"/>
    </row>
    <row r="368" spans="6:13">
      <c r="F368" s="384"/>
      <c r="G368" s="384"/>
      <c r="H368" s="384"/>
      <c r="I368" s="384"/>
      <c r="J368" s="384"/>
      <c r="K368" s="384"/>
      <c r="L368" s="384"/>
      <c r="M368" s="384"/>
    </row>
    <row r="369" spans="6:13">
      <c r="F369" s="384"/>
      <c r="G369" s="384"/>
      <c r="H369" s="384"/>
      <c r="I369" s="384"/>
      <c r="J369" s="384"/>
      <c r="K369" s="384"/>
      <c r="L369" s="384"/>
      <c r="M369" s="384"/>
    </row>
    <row r="370" spans="6:13">
      <c r="F370" s="384"/>
      <c r="G370" s="384"/>
      <c r="H370" s="384"/>
      <c r="I370" s="384"/>
      <c r="J370" s="384"/>
      <c r="K370" s="384"/>
      <c r="L370" s="384"/>
      <c r="M370" s="384"/>
    </row>
    <row r="371" spans="6:13">
      <c r="F371" s="384"/>
      <c r="G371" s="384"/>
      <c r="H371" s="384"/>
      <c r="I371" s="384"/>
      <c r="J371" s="384"/>
      <c r="K371" s="384"/>
      <c r="L371" s="384"/>
      <c r="M371" s="384"/>
    </row>
    <row r="372" spans="6:13">
      <c r="F372" s="384"/>
      <c r="G372" s="384"/>
      <c r="H372" s="384"/>
      <c r="I372" s="384"/>
      <c r="J372" s="384"/>
      <c r="K372" s="384"/>
      <c r="L372" s="384"/>
      <c r="M372" s="384"/>
    </row>
    <row r="373" spans="6:13">
      <c r="F373" s="384"/>
      <c r="G373" s="384"/>
      <c r="H373" s="384"/>
      <c r="I373" s="384"/>
      <c r="J373" s="384"/>
      <c r="K373" s="384"/>
      <c r="L373" s="384"/>
      <c r="M373" s="384"/>
    </row>
    <row r="374" spans="6:13">
      <c r="F374" s="384"/>
      <c r="G374" s="384"/>
      <c r="H374" s="384"/>
      <c r="I374" s="384"/>
      <c r="J374" s="384"/>
      <c r="K374" s="384"/>
      <c r="L374" s="384"/>
      <c r="M374" s="384"/>
    </row>
    <row r="375" spans="6:13">
      <c r="F375" s="384"/>
      <c r="G375" s="384"/>
      <c r="H375" s="384"/>
      <c r="I375" s="384"/>
      <c r="J375" s="384"/>
      <c r="K375" s="384"/>
      <c r="L375" s="384"/>
      <c r="M375" s="384"/>
    </row>
    <row r="376" spans="6:13">
      <c r="F376" s="384"/>
      <c r="G376" s="384"/>
      <c r="H376" s="384"/>
      <c r="I376" s="384"/>
      <c r="J376" s="384"/>
      <c r="K376" s="384"/>
      <c r="L376" s="384"/>
      <c r="M376" s="384"/>
    </row>
    <row r="377" spans="6:13">
      <c r="F377" s="384"/>
      <c r="G377" s="384"/>
      <c r="H377" s="384"/>
      <c r="I377" s="384"/>
      <c r="J377" s="384"/>
      <c r="K377" s="384"/>
      <c r="L377" s="384"/>
      <c r="M377" s="384"/>
    </row>
    <row r="378" spans="6:13">
      <c r="F378" s="384"/>
      <c r="G378" s="384"/>
      <c r="H378" s="384"/>
      <c r="I378" s="384"/>
      <c r="J378" s="384"/>
      <c r="K378" s="384"/>
      <c r="L378" s="384"/>
      <c r="M378" s="384"/>
    </row>
    <row r="379" spans="6:13">
      <c r="F379" s="384"/>
      <c r="G379" s="384"/>
      <c r="H379" s="384"/>
      <c r="I379" s="384"/>
      <c r="J379" s="384"/>
      <c r="K379" s="384"/>
      <c r="L379" s="384"/>
      <c r="M379" s="384"/>
    </row>
    <row r="380" spans="6:13">
      <c r="F380" s="384"/>
      <c r="G380" s="384"/>
      <c r="H380" s="384"/>
      <c r="I380" s="384"/>
      <c r="J380" s="384"/>
      <c r="K380" s="384"/>
      <c r="L380" s="384"/>
      <c r="M380" s="384"/>
    </row>
    <row r="381" spans="6:13">
      <c r="F381" s="384"/>
      <c r="G381" s="384"/>
      <c r="H381" s="384"/>
      <c r="I381" s="384"/>
      <c r="J381" s="384"/>
      <c r="K381" s="384"/>
      <c r="L381" s="384"/>
      <c r="M381" s="384"/>
    </row>
    <row r="382" spans="6:13">
      <c r="F382" s="384"/>
      <c r="G382" s="384"/>
      <c r="H382" s="384"/>
      <c r="I382" s="384"/>
      <c r="J382" s="384"/>
      <c r="K382" s="384"/>
      <c r="L382" s="384"/>
      <c r="M382" s="384"/>
    </row>
    <row r="383" spans="6:13">
      <c r="F383" s="384"/>
      <c r="G383" s="384"/>
      <c r="H383" s="384"/>
      <c r="I383" s="384"/>
      <c r="J383" s="384"/>
      <c r="K383" s="384"/>
      <c r="L383" s="384"/>
      <c r="M383" s="384"/>
    </row>
    <row r="384" spans="6:13">
      <c r="F384" s="384"/>
      <c r="G384" s="384"/>
      <c r="H384" s="384"/>
      <c r="I384" s="384"/>
      <c r="J384" s="384"/>
      <c r="K384" s="384"/>
      <c r="L384" s="384"/>
      <c r="M384" s="384"/>
    </row>
    <row r="385" spans="6:13">
      <c r="F385" s="384"/>
      <c r="G385" s="384"/>
      <c r="H385" s="384"/>
      <c r="I385" s="384"/>
      <c r="J385" s="384"/>
      <c r="K385" s="384"/>
      <c r="L385" s="384"/>
      <c r="M385" s="384"/>
    </row>
    <row r="386" spans="6:13">
      <c r="F386" s="384"/>
      <c r="G386" s="384"/>
      <c r="H386" s="384"/>
      <c r="I386" s="384"/>
      <c r="J386" s="384"/>
      <c r="K386" s="384"/>
      <c r="L386" s="384"/>
      <c r="M386" s="384"/>
    </row>
    <row r="387" spans="6:13">
      <c r="F387" s="384"/>
      <c r="G387" s="384"/>
      <c r="H387" s="384"/>
      <c r="I387" s="384"/>
      <c r="J387" s="384"/>
      <c r="K387" s="384"/>
      <c r="L387" s="384"/>
      <c r="M387" s="384"/>
    </row>
    <row r="388" spans="6:13">
      <c r="F388" s="384"/>
      <c r="G388" s="384"/>
      <c r="H388" s="384"/>
      <c r="I388" s="384"/>
      <c r="J388" s="384"/>
      <c r="K388" s="384"/>
      <c r="L388" s="384"/>
      <c r="M388" s="384"/>
    </row>
    <row r="389" spans="6:13">
      <c r="F389" s="384"/>
      <c r="G389" s="384"/>
      <c r="H389" s="384"/>
      <c r="I389" s="384"/>
      <c r="J389" s="384"/>
      <c r="K389" s="384"/>
      <c r="L389" s="384"/>
      <c r="M389" s="384"/>
    </row>
    <row r="390" spans="6:13">
      <c r="F390" s="384"/>
      <c r="G390" s="384"/>
      <c r="H390" s="384"/>
      <c r="I390" s="384"/>
      <c r="J390" s="384"/>
      <c r="K390" s="384"/>
      <c r="L390" s="384"/>
      <c r="M390" s="384"/>
    </row>
    <row r="391" spans="6:13">
      <c r="F391" s="384"/>
      <c r="G391" s="384"/>
      <c r="H391" s="384"/>
      <c r="I391" s="384"/>
      <c r="J391" s="384"/>
      <c r="K391" s="384"/>
      <c r="L391" s="384"/>
      <c r="M391" s="384"/>
    </row>
    <row r="392" spans="6:13">
      <c r="F392" s="384"/>
      <c r="G392" s="384"/>
      <c r="H392" s="384"/>
      <c r="I392" s="384"/>
      <c r="J392" s="384"/>
      <c r="K392" s="384"/>
      <c r="L392" s="384"/>
      <c r="M392" s="384"/>
    </row>
    <row r="393" spans="6:13">
      <c r="F393" s="384"/>
      <c r="G393" s="384"/>
      <c r="H393" s="384"/>
      <c r="I393" s="384"/>
      <c r="J393" s="384"/>
      <c r="K393" s="384"/>
      <c r="L393" s="384"/>
      <c r="M393" s="384"/>
    </row>
    <row r="394" spans="6:13">
      <c r="F394" s="384"/>
      <c r="G394" s="384"/>
      <c r="H394" s="384"/>
      <c r="I394" s="384"/>
      <c r="J394" s="384"/>
      <c r="K394" s="384"/>
      <c r="L394" s="384"/>
      <c r="M394" s="384"/>
    </row>
    <row r="395" spans="6:13">
      <c r="F395" s="384"/>
      <c r="G395" s="384"/>
      <c r="H395" s="384"/>
      <c r="I395" s="384"/>
      <c r="J395" s="384"/>
      <c r="K395" s="384"/>
      <c r="L395" s="384"/>
      <c r="M395" s="384"/>
    </row>
    <row r="396" spans="6:13">
      <c r="F396" s="384"/>
      <c r="G396" s="384"/>
      <c r="H396" s="384"/>
      <c r="I396" s="384"/>
      <c r="J396" s="384"/>
      <c r="K396" s="384"/>
      <c r="L396" s="384"/>
      <c r="M396" s="384"/>
    </row>
    <row r="397" spans="6:13">
      <c r="F397" s="384"/>
      <c r="G397" s="384"/>
      <c r="H397" s="384"/>
      <c r="I397" s="384"/>
      <c r="J397" s="384"/>
      <c r="K397" s="384"/>
      <c r="L397" s="384"/>
      <c r="M397" s="384"/>
    </row>
    <row r="398" spans="6:13">
      <c r="F398" s="384"/>
      <c r="G398" s="384"/>
      <c r="H398" s="384"/>
      <c r="I398" s="384"/>
      <c r="J398" s="384"/>
      <c r="K398" s="384"/>
      <c r="L398" s="384"/>
      <c r="M398" s="384"/>
    </row>
    <row r="399" spans="6:13">
      <c r="F399" s="384"/>
      <c r="G399" s="384"/>
      <c r="H399" s="384"/>
      <c r="I399" s="384"/>
      <c r="J399" s="384"/>
      <c r="K399" s="384"/>
      <c r="L399" s="384"/>
      <c r="M399" s="384"/>
    </row>
    <row r="400" spans="6:13">
      <c r="F400" s="384"/>
      <c r="G400" s="384"/>
      <c r="H400" s="384"/>
      <c r="I400" s="384"/>
      <c r="J400" s="384"/>
      <c r="K400" s="384"/>
      <c r="L400" s="384"/>
      <c r="M400" s="384"/>
    </row>
    <row r="401" spans="6:13">
      <c r="F401" s="384"/>
      <c r="G401" s="384"/>
      <c r="H401" s="384"/>
      <c r="I401" s="384"/>
      <c r="J401" s="384"/>
      <c r="K401" s="384"/>
      <c r="L401" s="384"/>
      <c r="M401" s="384"/>
    </row>
    <row r="402" spans="6:13">
      <c r="F402" s="384"/>
      <c r="G402" s="384"/>
      <c r="H402" s="384"/>
      <c r="I402" s="384"/>
      <c r="J402" s="384"/>
      <c r="K402" s="384"/>
      <c r="L402" s="384"/>
      <c r="M402" s="384"/>
    </row>
    <row r="403" spans="6:13">
      <c r="F403" s="384"/>
      <c r="G403" s="384"/>
      <c r="H403" s="384"/>
      <c r="I403" s="384"/>
      <c r="J403" s="384"/>
      <c r="K403" s="384"/>
      <c r="L403" s="384"/>
      <c r="M403" s="384"/>
    </row>
    <row r="404" spans="6:13">
      <c r="F404" s="384"/>
      <c r="G404" s="384"/>
      <c r="H404" s="384"/>
      <c r="I404" s="384"/>
      <c r="J404" s="384"/>
      <c r="K404" s="384"/>
      <c r="L404" s="384"/>
      <c r="M404" s="384"/>
    </row>
    <row r="405" spans="6:13">
      <c r="F405" s="384"/>
      <c r="G405" s="384"/>
      <c r="H405" s="384"/>
      <c r="I405" s="384"/>
      <c r="J405" s="384"/>
      <c r="K405" s="384"/>
      <c r="L405" s="384"/>
      <c r="M405" s="384"/>
    </row>
    <row r="406" spans="6:13">
      <c r="F406" s="384"/>
      <c r="G406" s="384"/>
      <c r="H406" s="384"/>
      <c r="I406" s="384"/>
      <c r="J406" s="384"/>
      <c r="K406" s="384"/>
      <c r="L406" s="384"/>
      <c r="M406" s="384"/>
    </row>
    <row r="407" spans="6:13">
      <c r="F407" s="384"/>
      <c r="G407" s="384"/>
      <c r="H407" s="384"/>
      <c r="I407" s="384"/>
      <c r="J407" s="384"/>
      <c r="K407" s="384"/>
      <c r="L407" s="384"/>
      <c r="M407" s="384"/>
    </row>
    <row r="408" spans="6:13">
      <c r="F408" s="384"/>
      <c r="G408" s="384"/>
      <c r="H408" s="384"/>
      <c r="I408" s="384"/>
      <c r="J408" s="384"/>
      <c r="K408" s="384"/>
      <c r="L408" s="384"/>
      <c r="M408" s="384"/>
    </row>
    <row r="409" spans="6:13">
      <c r="F409" s="384"/>
      <c r="G409" s="384"/>
      <c r="H409" s="384"/>
      <c r="I409" s="384"/>
      <c r="J409" s="384"/>
      <c r="K409" s="384"/>
      <c r="L409" s="384"/>
      <c r="M409" s="384"/>
    </row>
    <row r="410" spans="6:13">
      <c r="F410" s="384"/>
      <c r="G410" s="384"/>
      <c r="H410" s="384"/>
      <c r="I410" s="384"/>
      <c r="J410" s="384"/>
      <c r="K410" s="384"/>
      <c r="L410" s="384"/>
      <c r="M410" s="384"/>
    </row>
    <row r="411" spans="6:13">
      <c r="F411" s="384"/>
      <c r="G411" s="384"/>
      <c r="H411" s="384"/>
      <c r="I411" s="384"/>
      <c r="J411" s="384"/>
      <c r="K411" s="384"/>
      <c r="L411" s="384"/>
      <c r="M411" s="384"/>
    </row>
    <row r="412" spans="6:13">
      <c r="F412" s="384"/>
      <c r="G412" s="384"/>
      <c r="H412" s="384"/>
      <c r="I412" s="384"/>
      <c r="J412" s="384"/>
      <c r="K412" s="384"/>
      <c r="L412" s="384"/>
      <c r="M412" s="384"/>
    </row>
    <row r="413" spans="6:13">
      <c r="F413" s="384"/>
      <c r="G413" s="384"/>
      <c r="H413" s="384"/>
      <c r="I413" s="384"/>
      <c r="J413" s="384"/>
      <c r="K413" s="384"/>
      <c r="L413" s="384"/>
      <c r="M413" s="384"/>
    </row>
    <row r="414" spans="6:13">
      <c r="F414" s="384"/>
      <c r="G414" s="384"/>
      <c r="H414" s="384"/>
      <c r="I414" s="384"/>
      <c r="J414" s="384"/>
      <c r="K414" s="384"/>
      <c r="L414" s="384"/>
      <c r="M414" s="384"/>
    </row>
    <row r="415" spans="6:13">
      <c r="F415" s="384"/>
      <c r="G415" s="384"/>
      <c r="H415" s="384"/>
      <c r="I415" s="384"/>
      <c r="J415" s="384"/>
      <c r="K415" s="384"/>
      <c r="L415" s="384"/>
      <c r="M415" s="384"/>
    </row>
    <row r="416" spans="6:13">
      <c r="F416" s="384"/>
      <c r="G416" s="384"/>
      <c r="H416" s="384"/>
      <c r="I416" s="384"/>
      <c r="J416" s="384"/>
      <c r="K416" s="384"/>
      <c r="L416" s="384"/>
      <c r="M416" s="384"/>
    </row>
    <row r="417" spans="6:13">
      <c r="F417" s="384"/>
      <c r="G417" s="384"/>
      <c r="H417" s="384"/>
      <c r="I417" s="384"/>
      <c r="J417" s="384"/>
      <c r="K417" s="384"/>
      <c r="L417" s="384"/>
      <c r="M417" s="384"/>
    </row>
    <row r="418" spans="6:13">
      <c r="F418" s="384"/>
      <c r="G418" s="384"/>
      <c r="H418" s="384"/>
      <c r="I418" s="384"/>
      <c r="J418" s="384"/>
      <c r="K418" s="384"/>
      <c r="L418" s="384"/>
      <c r="M418" s="384"/>
    </row>
    <row r="419" spans="6:13">
      <c r="F419" s="384"/>
      <c r="G419" s="384"/>
      <c r="H419" s="384"/>
      <c r="I419" s="384"/>
      <c r="J419" s="384"/>
      <c r="K419" s="384"/>
      <c r="L419" s="384"/>
      <c r="M419" s="384"/>
    </row>
    <row r="420" spans="6:13">
      <c r="F420" s="384"/>
      <c r="G420" s="384"/>
      <c r="H420" s="384"/>
      <c r="I420" s="384"/>
      <c r="J420" s="384"/>
      <c r="K420" s="384"/>
      <c r="L420" s="384"/>
      <c r="M420" s="384"/>
    </row>
    <row r="421" spans="6:13">
      <c r="F421" s="384"/>
      <c r="G421" s="384"/>
      <c r="H421" s="384"/>
      <c r="I421" s="384"/>
      <c r="J421" s="384"/>
      <c r="K421" s="384"/>
      <c r="L421" s="384"/>
      <c r="M421" s="384"/>
    </row>
    <row r="422" spans="6:13">
      <c r="F422" s="384"/>
      <c r="G422" s="384"/>
      <c r="H422" s="384"/>
      <c r="I422" s="384"/>
      <c r="J422" s="384"/>
      <c r="K422" s="384"/>
      <c r="L422" s="384"/>
      <c r="M422" s="384"/>
    </row>
    <row r="423" spans="6:13">
      <c r="F423" s="384"/>
      <c r="G423" s="384"/>
      <c r="H423" s="384"/>
      <c r="I423" s="384"/>
      <c r="J423" s="384"/>
      <c r="K423" s="384"/>
      <c r="L423" s="384"/>
      <c r="M423" s="384"/>
    </row>
    <row r="424" spans="6:13">
      <c r="F424" s="384"/>
      <c r="G424" s="384"/>
      <c r="H424" s="384"/>
      <c r="I424" s="384"/>
      <c r="J424" s="384"/>
      <c r="K424" s="384"/>
      <c r="L424" s="384"/>
      <c r="M424" s="384"/>
    </row>
    <row r="425" spans="6:13">
      <c r="F425" s="384"/>
      <c r="G425" s="384"/>
      <c r="H425" s="384"/>
      <c r="I425" s="384"/>
      <c r="J425" s="384"/>
      <c r="K425" s="384"/>
      <c r="L425" s="384"/>
      <c r="M425" s="384"/>
    </row>
    <row r="426" spans="6:13">
      <c r="F426" s="384"/>
      <c r="G426" s="384"/>
      <c r="H426" s="384"/>
      <c r="I426" s="384"/>
      <c r="J426" s="384"/>
      <c r="K426" s="384"/>
      <c r="L426" s="384"/>
      <c r="M426" s="384"/>
    </row>
    <row r="427" spans="6:13">
      <c r="F427" s="384"/>
      <c r="G427" s="384"/>
      <c r="H427" s="384"/>
      <c r="I427" s="384"/>
      <c r="J427" s="384"/>
      <c r="K427" s="384"/>
      <c r="L427" s="384"/>
      <c r="M427" s="384"/>
    </row>
    <row r="428" spans="6:13">
      <c r="F428" s="384"/>
      <c r="G428" s="384"/>
      <c r="H428" s="384"/>
      <c r="I428" s="384"/>
      <c r="J428" s="384"/>
      <c r="K428" s="384"/>
      <c r="L428" s="384"/>
      <c r="M428" s="384"/>
    </row>
    <row r="429" spans="6:13">
      <c r="F429" s="384"/>
      <c r="G429" s="384"/>
      <c r="H429" s="384"/>
      <c r="I429" s="384"/>
      <c r="J429" s="384"/>
      <c r="K429" s="384"/>
      <c r="L429" s="384"/>
      <c r="M429" s="384"/>
    </row>
    <row r="430" spans="6:13">
      <c r="F430" s="384"/>
      <c r="G430" s="384"/>
      <c r="H430" s="384"/>
      <c r="I430" s="384"/>
      <c r="J430" s="384"/>
      <c r="K430" s="384"/>
      <c r="L430" s="384"/>
      <c r="M430" s="384"/>
    </row>
    <row r="431" spans="6:13">
      <c r="F431" s="384"/>
      <c r="G431" s="384"/>
      <c r="H431" s="384"/>
      <c r="I431" s="384"/>
      <c r="J431" s="384"/>
      <c r="K431" s="384"/>
      <c r="L431" s="384"/>
      <c r="M431" s="384"/>
    </row>
    <row r="432" spans="6:13">
      <c r="F432" s="384"/>
      <c r="G432" s="384"/>
      <c r="H432" s="384"/>
      <c r="I432" s="384"/>
      <c r="J432" s="384"/>
      <c r="K432" s="384"/>
      <c r="L432" s="384"/>
      <c r="M432" s="384"/>
    </row>
    <row r="433" spans="6:13">
      <c r="F433" s="384"/>
      <c r="G433" s="384"/>
      <c r="H433" s="384"/>
      <c r="I433" s="384"/>
      <c r="J433" s="384"/>
      <c r="K433" s="384"/>
      <c r="L433" s="384"/>
      <c r="M433" s="384"/>
    </row>
    <row r="434" spans="6:13">
      <c r="F434" s="384"/>
      <c r="G434" s="384"/>
      <c r="H434" s="384"/>
      <c r="I434" s="384"/>
      <c r="J434" s="384"/>
      <c r="K434" s="384"/>
      <c r="L434" s="384"/>
      <c r="M434" s="384"/>
    </row>
    <row r="435" spans="6:13">
      <c r="F435" s="384"/>
      <c r="G435" s="384"/>
      <c r="H435" s="384"/>
      <c r="I435" s="384"/>
      <c r="J435" s="384"/>
      <c r="K435" s="384"/>
      <c r="L435" s="384"/>
      <c r="M435" s="384"/>
    </row>
    <row r="436" spans="6:13">
      <c r="F436" s="384"/>
      <c r="G436" s="384"/>
      <c r="H436" s="384"/>
      <c r="I436" s="384"/>
      <c r="J436" s="384"/>
      <c r="K436" s="384"/>
      <c r="L436" s="384"/>
      <c r="M436" s="384"/>
    </row>
    <row r="437" spans="6:13">
      <c r="F437" s="384"/>
      <c r="G437" s="384"/>
      <c r="H437" s="384"/>
      <c r="I437" s="384"/>
      <c r="J437" s="384"/>
      <c r="K437" s="384"/>
      <c r="L437" s="384"/>
      <c r="M437" s="384"/>
    </row>
    <row r="438" spans="6:13">
      <c r="F438" s="384"/>
      <c r="G438" s="384"/>
      <c r="H438" s="384"/>
      <c r="I438" s="384"/>
      <c r="J438" s="384"/>
      <c r="K438" s="384"/>
      <c r="L438" s="384"/>
      <c r="M438" s="384"/>
    </row>
    <row r="439" spans="6:13">
      <c r="F439" s="384"/>
      <c r="G439" s="384"/>
      <c r="H439" s="384"/>
      <c r="I439" s="384"/>
      <c r="J439" s="384"/>
      <c r="K439" s="384"/>
      <c r="L439" s="384"/>
      <c r="M439" s="384"/>
    </row>
    <row r="440" spans="6:13">
      <c r="F440" s="384"/>
      <c r="G440" s="384"/>
      <c r="H440" s="384"/>
      <c r="I440" s="384"/>
      <c r="J440" s="384"/>
      <c r="K440" s="384"/>
      <c r="L440" s="384"/>
      <c r="M440" s="384"/>
    </row>
    <row r="441" spans="6:13">
      <c r="F441" s="384"/>
      <c r="G441" s="384"/>
      <c r="H441" s="384"/>
      <c r="I441" s="384"/>
      <c r="J441" s="384"/>
      <c r="K441" s="384"/>
      <c r="L441" s="384"/>
      <c r="M441" s="384"/>
    </row>
    <row r="442" spans="6:13">
      <c r="F442" s="384"/>
      <c r="G442" s="384"/>
      <c r="H442" s="384"/>
      <c r="I442" s="384"/>
      <c r="J442" s="384"/>
      <c r="K442" s="384"/>
      <c r="L442" s="384"/>
      <c r="M442" s="384"/>
    </row>
    <row r="443" spans="6:13">
      <c r="F443" s="384"/>
      <c r="G443" s="384"/>
      <c r="H443" s="384"/>
      <c r="I443" s="384"/>
      <c r="J443" s="384"/>
      <c r="K443" s="384"/>
      <c r="L443" s="384"/>
      <c r="M443" s="384"/>
    </row>
    <row r="444" spans="6:13">
      <c r="F444" s="384"/>
      <c r="G444" s="384"/>
      <c r="H444" s="384"/>
      <c r="I444" s="384"/>
      <c r="J444" s="384"/>
      <c r="K444" s="384"/>
      <c r="L444" s="384"/>
      <c r="M444" s="384"/>
    </row>
    <row r="445" spans="6:13">
      <c r="F445" s="384"/>
      <c r="G445" s="384"/>
      <c r="H445" s="384"/>
      <c r="I445" s="384"/>
      <c r="J445" s="384"/>
      <c r="K445" s="384"/>
      <c r="L445" s="384"/>
      <c r="M445" s="384"/>
    </row>
    <row r="446" spans="6:13">
      <c r="F446" s="384"/>
      <c r="G446" s="384"/>
      <c r="H446" s="384"/>
      <c r="I446" s="384"/>
      <c r="J446" s="384"/>
      <c r="K446" s="384"/>
      <c r="L446" s="384"/>
      <c r="M446" s="384"/>
    </row>
    <row r="447" spans="6:13">
      <c r="F447" s="384"/>
      <c r="G447" s="384"/>
      <c r="H447" s="384"/>
      <c r="I447" s="384"/>
      <c r="J447" s="384"/>
      <c r="K447" s="384"/>
      <c r="L447" s="384"/>
      <c r="M447" s="384"/>
    </row>
    <row r="448" spans="6:13">
      <c r="F448" s="384"/>
      <c r="G448" s="384"/>
      <c r="H448" s="384"/>
      <c r="I448" s="384"/>
      <c r="J448" s="384"/>
      <c r="K448" s="384"/>
      <c r="L448" s="384"/>
      <c r="M448" s="384"/>
    </row>
    <row r="449" spans="6:13">
      <c r="F449" s="384"/>
      <c r="G449" s="384"/>
      <c r="H449" s="384"/>
      <c r="I449" s="384"/>
      <c r="J449" s="384"/>
      <c r="K449" s="384"/>
      <c r="L449" s="384"/>
      <c r="M449" s="384"/>
    </row>
    <row r="450" spans="6:13">
      <c r="F450" s="384"/>
      <c r="G450" s="384"/>
      <c r="H450" s="384"/>
      <c r="I450" s="384"/>
      <c r="J450" s="384"/>
      <c r="K450" s="384"/>
      <c r="L450" s="384"/>
      <c r="M450" s="384"/>
    </row>
    <row r="451" spans="6:13">
      <c r="F451" s="384"/>
      <c r="G451" s="384"/>
      <c r="H451" s="384"/>
      <c r="I451" s="384"/>
      <c r="J451" s="384"/>
      <c r="K451" s="384"/>
      <c r="L451" s="384"/>
      <c r="M451" s="384"/>
    </row>
    <row r="452" spans="6:13">
      <c r="F452" s="384"/>
      <c r="G452" s="384"/>
      <c r="H452" s="384"/>
      <c r="I452" s="384"/>
      <c r="J452" s="384"/>
      <c r="K452" s="384"/>
      <c r="L452" s="384"/>
      <c r="M452" s="384"/>
    </row>
    <row r="453" spans="6:13">
      <c r="F453" s="384"/>
      <c r="G453" s="384"/>
      <c r="H453" s="384"/>
      <c r="I453" s="384"/>
      <c r="J453" s="384"/>
      <c r="K453" s="384"/>
      <c r="L453" s="384"/>
      <c r="M453" s="384"/>
    </row>
    <row r="454" spans="6:13">
      <c r="F454" s="384"/>
      <c r="G454" s="384"/>
      <c r="H454" s="384"/>
      <c r="I454" s="384"/>
      <c r="J454" s="384"/>
      <c r="K454" s="384"/>
      <c r="L454" s="384"/>
      <c r="M454" s="384"/>
    </row>
    <row r="455" spans="6:13">
      <c r="F455" s="384"/>
      <c r="G455" s="384"/>
      <c r="H455" s="384"/>
      <c r="I455" s="384"/>
      <c r="J455" s="384"/>
      <c r="K455" s="384"/>
      <c r="L455" s="384"/>
      <c r="M455" s="384"/>
    </row>
    <row r="456" spans="6:13">
      <c r="F456" s="384"/>
      <c r="G456" s="384"/>
      <c r="H456" s="384"/>
      <c r="I456" s="384"/>
      <c r="J456" s="384"/>
      <c r="K456" s="384"/>
      <c r="L456" s="384"/>
      <c r="M456" s="384"/>
    </row>
    <row r="457" spans="6:13">
      <c r="F457" s="384"/>
      <c r="G457" s="384"/>
      <c r="H457" s="384"/>
      <c r="I457" s="384"/>
      <c r="J457" s="384"/>
      <c r="K457" s="384"/>
      <c r="L457" s="384"/>
      <c r="M457" s="384"/>
    </row>
    <row r="458" spans="6:13">
      <c r="F458" s="384"/>
      <c r="G458" s="384"/>
      <c r="H458" s="384"/>
      <c r="I458" s="384"/>
      <c r="J458" s="384"/>
      <c r="K458" s="384"/>
      <c r="L458" s="384"/>
      <c r="M458" s="384"/>
    </row>
    <row r="459" spans="6:13">
      <c r="F459" s="384"/>
      <c r="G459" s="384"/>
      <c r="H459" s="384"/>
      <c r="I459" s="384"/>
      <c r="J459" s="384"/>
      <c r="K459" s="384"/>
      <c r="L459" s="384"/>
      <c r="M459" s="384"/>
    </row>
    <row r="460" spans="6:13">
      <c r="F460" s="384"/>
      <c r="G460" s="384"/>
      <c r="H460" s="384"/>
      <c r="I460" s="384"/>
      <c r="J460" s="384"/>
      <c r="K460" s="384"/>
      <c r="L460" s="384"/>
      <c r="M460" s="384"/>
    </row>
    <row r="461" spans="6:13">
      <c r="F461" s="384"/>
      <c r="G461" s="384"/>
      <c r="H461" s="384"/>
      <c r="I461" s="384"/>
      <c r="J461" s="384"/>
      <c r="K461" s="384"/>
      <c r="L461" s="384"/>
      <c r="M461" s="384"/>
    </row>
    <row r="462" spans="6:13">
      <c r="F462" s="384"/>
      <c r="G462" s="384"/>
      <c r="H462" s="384"/>
      <c r="I462" s="384"/>
      <c r="J462" s="384"/>
      <c r="K462" s="384"/>
      <c r="L462" s="384"/>
      <c r="M462" s="384"/>
    </row>
    <row r="463" spans="6:13">
      <c r="F463" s="384"/>
      <c r="G463" s="384"/>
      <c r="H463" s="384"/>
      <c r="I463" s="384"/>
      <c r="J463" s="384"/>
      <c r="K463" s="384"/>
      <c r="L463" s="384"/>
      <c r="M463" s="384"/>
    </row>
    <row r="464" spans="6:13">
      <c r="F464" s="384"/>
      <c r="G464" s="384"/>
      <c r="H464" s="384"/>
      <c r="I464" s="384"/>
      <c r="J464" s="384"/>
      <c r="K464" s="384"/>
      <c r="L464" s="384"/>
      <c r="M464" s="384"/>
    </row>
    <row r="465" spans="6:13">
      <c r="F465" s="384"/>
      <c r="G465" s="384"/>
      <c r="H465" s="384"/>
      <c r="I465" s="384"/>
      <c r="J465" s="384"/>
      <c r="K465" s="384"/>
      <c r="L465" s="384"/>
      <c r="M465" s="384"/>
    </row>
    <row r="466" spans="6:13">
      <c r="F466" s="384"/>
      <c r="G466" s="384"/>
      <c r="H466" s="384"/>
      <c r="I466" s="384"/>
      <c r="J466" s="384"/>
      <c r="K466" s="384"/>
      <c r="L466" s="384"/>
      <c r="M466" s="384"/>
    </row>
    <row r="467" spans="6:13">
      <c r="F467" s="384"/>
      <c r="G467" s="384"/>
      <c r="H467" s="384"/>
      <c r="I467" s="384"/>
      <c r="J467" s="384"/>
      <c r="K467" s="384"/>
      <c r="L467" s="384"/>
      <c r="M467" s="384"/>
    </row>
    <row r="468" spans="6:13">
      <c r="F468" s="384"/>
      <c r="G468" s="384"/>
      <c r="H468" s="384"/>
      <c r="I468" s="384"/>
      <c r="J468" s="384"/>
      <c r="K468" s="384"/>
      <c r="L468" s="384"/>
      <c r="M468" s="384"/>
    </row>
    <row r="469" spans="6:13">
      <c r="F469" s="384"/>
      <c r="G469" s="384"/>
      <c r="H469" s="384"/>
      <c r="I469" s="384"/>
      <c r="J469" s="384"/>
      <c r="K469" s="384"/>
      <c r="L469" s="384"/>
      <c r="M469" s="384"/>
    </row>
    <row r="470" spans="6:13">
      <c r="F470" s="384"/>
      <c r="G470" s="384"/>
      <c r="H470" s="384"/>
      <c r="I470" s="384"/>
      <c r="J470" s="384"/>
      <c r="K470" s="384"/>
      <c r="L470" s="384"/>
      <c r="M470" s="384"/>
    </row>
    <row r="471" spans="6:13">
      <c r="F471" s="384"/>
      <c r="G471" s="384"/>
      <c r="H471" s="384"/>
      <c r="I471" s="384"/>
      <c r="J471" s="384"/>
      <c r="K471" s="384"/>
      <c r="L471" s="384"/>
      <c r="M471" s="384"/>
    </row>
    <row r="472" spans="6:13">
      <c r="F472" s="384"/>
      <c r="G472" s="384"/>
      <c r="H472" s="384"/>
      <c r="I472" s="384"/>
      <c r="J472" s="384"/>
      <c r="K472" s="384"/>
      <c r="L472" s="384"/>
      <c r="M472" s="384"/>
    </row>
    <row r="473" spans="6:13">
      <c r="F473" s="384"/>
      <c r="G473" s="384"/>
      <c r="H473" s="384"/>
      <c r="I473" s="384"/>
      <c r="J473" s="384"/>
      <c r="K473" s="384"/>
      <c r="L473" s="384"/>
      <c r="M473" s="384"/>
    </row>
    <row r="474" spans="6:13">
      <c r="F474" s="384"/>
      <c r="G474" s="384"/>
      <c r="H474" s="384"/>
      <c r="I474" s="384"/>
      <c r="J474" s="384"/>
      <c r="K474" s="384"/>
      <c r="L474" s="384"/>
      <c r="M474" s="384"/>
    </row>
    <row r="475" spans="6:13">
      <c r="F475" s="384"/>
      <c r="G475" s="384"/>
      <c r="H475" s="384"/>
      <c r="I475" s="384"/>
      <c r="J475" s="384"/>
      <c r="K475" s="384"/>
      <c r="L475" s="384"/>
      <c r="M475" s="384"/>
    </row>
    <row r="476" spans="6:13">
      <c r="F476" s="384"/>
      <c r="G476" s="384"/>
      <c r="H476" s="384"/>
      <c r="I476" s="384"/>
      <c r="J476" s="384"/>
      <c r="K476" s="384"/>
      <c r="L476" s="384"/>
      <c r="M476" s="384"/>
    </row>
    <row r="477" spans="6:13">
      <c r="F477" s="384"/>
      <c r="G477" s="384"/>
      <c r="H477" s="384"/>
      <c r="I477" s="384"/>
      <c r="J477" s="384"/>
      <c r="K477" s="384"/>
      <c r="L477" s="384"/>
      <c r="M477" s="384"/>
    </row>
    <row r="478" spans="6:13">
      <c r="F478" s="384"/>
      <c r="G478" s="384"/>
      <c r="H478" s="384"/>
      <c r="I478" s="384"/>
      <c r="J478" s="384"/>
      <c r="K478" s="384"/>
      <c r="L478" s="384"/>
      <c r="M478" s="384"/>
    </row>
    <row r="479" spans="6:13">
      <c r="F479" s="384"/>
      <c r="G479" s="384"/>
      <c r="H479" s="384"/>
      <c r="I479" s="384"/>
      <c r="J479" s="384"/>
      <c r="K479" s="384"/>
      <c r="L479" s="384"/>
      <c r="M479" s="384"/>
    </row>
    <row r="480" spans="6:13">
      <c r="F480" s="384"/>
      <c r="G480" s="384"/>
      <c r="H480" s="384"/>
      <c r="I480" s="384"/>
      <c r="J480" s="384"/>
      <c r="K480" s="384"/>
      <c r="L480" s="384"/>
      <c r="M480" s="384"/>
    </row>
    <row r="481" spans="6:13">
      <c r="F481" s="384"/>
      <c r="G481" s="384"/>
      <c r="H481" s="384"/>
      <c r="I481" s="384"/>
      <c r="J481" s="384"/>
      <c r="K481" s="384"/>
      <c r="L481" s="384"/>
      <c r="M481" s="384"/>
    </row>
    <row r="482" spans="6:13">
      <c r="F482" s="384"/>
      <c r="G482" s="384"/>
      <c r="H482" s="384"/>
      <c r="I482" s="384"/>
      <c r="J482" s="384"/>
      <c r="K482" s="384"/>
      <c r="L482" s="384"/>
      <c r="M482" s="384"/>
    </row>
    <row r="483" spans="6:13">
      <c r="F483" s="384"/>
      <c r="G483" s="384"/>
      <c r="H483" s="384"/>
      <c r="I483" s="384"/>
      <c r="J483" s="384"/>
      <c r="K483" s="384"/>
      <c r="L483" s="384"/>
      <c r="M483" s="384"/>
    </row>
    <row r="484" spans="6:13">
      <c r="F484" s="384"/>
      <c r="G484" s="384"/>
      <c r="H484" s="384"/>
      <c r="I484" s="384"/>
      <c r="J484" s="384"/>
      <c r="K484" s="384"/>
      <c r="L484" s="384"/>
      <c r="M484" s="384"/>
    </row>
    <row r="485" spans="6:13">
      <c r="F485" s="384"/>
      <c r="G485" s="384"/>
      <c r="H485" s="384"/>
      <c r="I485" s="384"/>
      <c r="J485" s="384"/>
      <c r="K485" s="384"/>
      <c r="L485" s="384"/>
      <c r="M485" s="384"/>
    </row>
    <row r="486" spans="6:13">
      <c r="F486" s="384"/>
      <c r="G486" s="384"/>
      <c r="H486" s="384"/>
      <c r="I486" s="384"/>
      <c r="J486" s="384"/>
      <c r="K486" s="384"/>
      <c r="L486" s="384"/>
      <c r="M486" s="384"/>
    </row>
    <row r="487" spans="6:13">
      <c r="F487" s="384"/>
      <c r="G487" s="384"/>
      <c r="H487" s="384"/>
      <c r="I487" s="384"/>
      <c r="J487" s="384"/>
      <c r="K487" s="384"/>
      <c r="L487" s="384"/>
      <c r="M487" s="384"/>
    </row>
    <row r="488" spans="6:13">
      <c r="F488" s="384"/>
      <c r="G488" s="384"/>
      <c r="H488" s="384"/>
      <c r="I488" s="384"/>
      <c r="J488" s="384"/>
      <c r="K488" s="384"/>
      <c r="L488" s="384"/>
      <c r="M488" s="384"/>
    </row>
    <row r="489" spans="6:13">
      <c r="F489" s="384"/>
      <c r="G489" s="384"/>
      <c r="H489" s="384"/>
      <c r="I489" s="384"/>
      <c r="J489" s="384"/>
      <c r="K489" s="384"/>
      <c r="L489" s="384"/>
      <c r="M489" s="384"/>
    </row>
    <row r="490" spans="6:13">
      <c r="F490" s="384"/>
      <c r="G490" s="384"/>
      <c r="H490" s="384"/>
      <c r="I490" s="384"/>
      <c r="J490" s="384"/>
      <c r="K490" s="384"/>
      <c r="L490" s="384"/>
      <c r="M490" s="384"/>
    </row>
    <row r="491" spans="6:13">
      <c r="F491" s="384"/>
      <c r="G491" s="384"/>
      <c r="H491" s="384"/>
      <c r="I491" s="384"/>
      <c r="J491" s="384"/>
      <c r="K491" s="384"/>
      <c r="L491" s="384"/>
      <c r="M491" s="384"/>
    </row>
    <row r="492" spans="6:13">
      <c r="F492" s="384"/>
      <c r="G492" s="384"/>
      <c r="H492" s="384"/>
      <c r="I492" s="384"/>
      <c r="J492" s="384"/>
      <c r="K492" s="384"/>
      <c r="L492" s="384"/>
      <c r="M492" s="384"/>
    </row>
    <row r="493" spans="6:13">
      <c r="F493" s="384"/>
      <c r="G493" s="384"/>
      <c r="H493" s="384"/>
      <c r="I493" s="384"/>
      <c r="J493" s="384"/>
      <c r="K493" s="384"/>
      <c r="L493" s="384"/>
      <c r="M493" s="384"/>
    </row>
    <row r="494" spans="6:13">
      <c r="F494" s="384"/>
      <c r="G494" s="384"/>
      <c r="H494" s="384"/>
      <c r="I494" s="384"/>
      <c r="J494" s="384"/>
      <c r="K494" s="384"/>
      <c r="L494" s="384"/>
      <c r="M494" s="384"/>
    </row>
    <row r="495" spans="6:13">
      <c r="F495" s="384"/>
      <c r="G495" s="384"/>
      <c r="H495" s="384"/>
      <c r="I495" s="384"/>
      <c r="J495" s="384"/>
      <c r="K495" s="384"/>
      <c r="L495" s="384"/>
      <c r="M495" s="384"/>
    </row>
    <row r="496" spans="6:13">
      <c r="F496" s="384"/>
      <c r="G496" s="384"/>
      <c r="H496" s="384"/>
      <c r="I496" s="384"/>
      <c r="J496" s="384"/>
      <c r="K496" s="384"/>
      <c r="L496" s="384"/>
      <c r="M496" s="384"/>
    </row>
    <row r="497" spans="6:13">
      <c r="F497" s="384"/>
      <c r="G497" s="384"/>
      <c r="H497" s="384"/>
      <c r="I497" s="384"/>
      <c r="J497" s="384"/>
      <c r="K497" s="384"/>
      <c r="L497" s="384"/>
      <c r="M497" s="384"/>
    </row>
    <row r="498" spans="6:13">
      <c r="F498" s="384"/>
      <c r="G498" s="384"/>
      <c r="H498" s="384"/>
      <c r="I498" s="384"/>
      <c r="J498" s="384"/>
      <c r="K498" s="384"/>
      <c r="L498" s="384"/>
      <c r="M498" s="384"/>
    </row>
    <row r="499" spans="6:13">
      <c r="F499" s="384"/>
      <c r="G499" s="384"/>
      <c r="H499" s="384"/>
      <c r="I499" s="384"/>
      <c r="J499" s="384"/>
      <c r="K499" s="384"/>
      <c r="L499" s="384"/>
      <c r="M499" s="384"/>
    </row>
    <row r="500" spans="6:13">
      <c r="F500" s="384"/>
      <c r="G500" s="384"/>
      <c r="H500" s="384"/>
      <c r="I500" s="384"/>
      <c r="J500" s="384"/>
      <c r="K500" s="384"/>
      <c r="L500" s="384"/>
      <c r="M500" s="384"/>
    </row>
    <row r="501" spans="6:13">
      <c r="F501" s="384"/>
      <c r="G501" s="384"/>
      <c r="H501" s="384"/>
      <c r="I501" s="384"/>
      <c r="J501" s="384"/>
      <c r="K501" s="384"/>
      <c r="L501" s="384"/>
      <c r="M501" s="384"/>
    </row>
    <row r="502" spans="6:13">
      <c r="F502" s="384"/>
      <c r="G502" s="384"/>
      <c r="H502" s="384"/>
      <c r="I502" s="384"/>
      <c r="J502" s="384"/>
      <c r="K502" s="384"/>
      <c r="L502" s="384"/>
      <c r="M502" s="384"/>
    </row>
    <row r="503" spans="6:13">
      <c r="F503" s="384"/>
      <c r="G503" s="384"/>
      <c r="H503" s="384"/>
      <c r="I503" s="384"/>
      <c r="J503" s="384"/>
      <c r="K503" s="384"/>
      <c r="L503" s="384"/>
      <c r="M503" s="384"/>
    </row>
    <row r="504" spans="6:13">
      <c r="F504" s="384"/>
      <c r="G504" s="384"/>
      <c r="H504" s="384"/>
      <c r="I504" s="384"/>
      <c r="J504" s="384"/>
      <c r="K504" s="384"/>
      <c r="L504" s="384"/>
      <c r="M504" s="384"/>
    </row>
    <row r="505" spans="6:13">
      <c r="F505" s="384"/>
      <c r="G505" s="384"/>
      <c r="H505" s="384"/>
      <c r="I505" s="384"/>
      <c r="J505" s="384"/>
      <c r="K505" s="384"/>
      <c r="L505" s="384"/>
      <c r="M505" s="384"/>
    </row>
    <row r="506" spans="6:13">
      <c r="F506" s="384"/>
      <c r="G506" s="384"/>
      <c r="H506" s="384"/>
      <c r="I506" s="384"/>
      <c r="J506" s="384"/>
      <c r="K506" s="384"/>
      <c r="L506" s="384"/>
      <c r="M506" s="384"/>
    </row>
    <row r="507" spans="6:13">
      <c r="F507" s="384"/>
      <c r="G507" s="384"/>
      <c r="H507" s="384"/>
      <c r="I507" s="384"/>
      <c r="J507" s="384"/>
      <c r="K507" s="384"/>
      <c r="L507" s="384"/>
      <c r="M507" s="384"/>
    </row>
    <row r="508" spans="6:13">
      <c r="F508" s="384"/>
      <c r="G508" s="384"/>
      <c r="H508" s="384"/>
      <c r="I508" s="384"/>
      <c r="J508" s="384"/>
      <c r="K508" s="384"/>
      <c r="L508" s="384"/>
      <c r="M508" s="384"/>
    </row>
    <row r="509" spans="6:13">
      <c r="F509" s="384"/>
      <c r="G509" s="384"/>
      <c r="H509" s="384"/>
      <c r="I509" s="384"/>
      <c r="J509" s="384"/>
      <c r="K509" s="384"/>
      <c r="L509" s="384"/>
      <c r="M509" s="384"/>
    </row>
    <row r="510" spans="6:13">
      <c r="F510" s="384"/>
      <c r="G510" s="384"/>
      <c r="H510" s="384"/>
      <c r="I510" s="384"/>
      <c r="J510" s="384"/>
      <c r="K510" s="384"/>
      <c r="L510" s="384"/>
      <c r="M510" s="384"/>
    </row>
    <row r="511" spans="6:13">
      <c r="F511" s="384"/>
      <c r="G511" s="384"/>
      <c r="H511" s="384"/>
      <c r="I511" s="384"/>
      <c r="J511" s="384"/>
      <c r="K511" s="384"/>
      <c r="L511" s="384"/>
      <c r="M511" s="384"/>
    </row>
    <row r="512" spans="6:13">
      <c r="F512" s="384"/>
      <c r="G512" s="384"/>
      <c r="H512" s="384"/>
      <c r="I512" s="384"/>
      <c r="J512" s="384"/>
      <c r="K512" s="384"/>
      <c r="L512" s="384"/>
      <c r="M512" s="384"/>
    </row>
    <row r="513" spans="6:13">
      <c r="F513" s="384"/>
      <c r="G513" s="384"/>
      <c r="H513" s="384"/>
      <c r="I513" s="384"/>
      <c r="J513" s="384"/>
      <c r="K513" s="384"/>
      <c r="L513" s="384"/>
      <c r="M513" s="384"/>
    </row>
    <row r="514" spans="6:13">
      <c r="F514" s="384"/>
      <c r="G514" s="384"/>
      <c r="H514" s="384"/>
      <c r="I514" s="384"/>
      <c r="J514" s="384"/>
      <c r="K514" s="384"/>
      <c r="L514" s="384"/>
      <c r="M514" s="384"/>
    </row>
    <row r="515" spans="6:13">
      <c r="F515" s="384"/>
      <c r="G515" s="384"/>
      <c r="H515" s="384"/>
      <c r="I515" s="384"/>
      <c r="J515" s="384"/>
      <c r="K515" s="384"/>
      <c r="L515" s="384"/>
      <c r="M515" s="384"/>
    </row>
    <row r="516" spans="6:13">
      <c r="F516" s="384"/>
      <c r="G516" s="384"/>
      <c r="H516" s="384"/>
      <c r="I516" s="384"/>
      <c r="J516" s="384"/>
      <c r="K516" s="384"/>
      <c r="L516" s="384"/>
      <c r="M516" s="384"/>
    </row>
    <row r="517" spans="6:13">
      <c r="F517" s="384"/>
      <c r="G517" s="384"/>
      <c r="H517" s="384"/>
      <c r="I517" s="384"/>
      <c r="J517" s="384"/>
      <c r="K517" s="384"/>
      <c r="L517" s="384"/>
      <c r="M517" s="384"/>
    </row>
    <row r="518" spans="6:13">
      <c r="F518" s="384"/>
      <c r="G518" s="384"/>
      <c r="H518" s="384"/>
      <c r="I518" s="384"/>
      <c r="J518" s="384"/>
      <c r="K518" s="384"/>
      <c r="L518" s="384"/>
      <c r="M518" s="384"/>
    </row>
    <row r="519" spans="6:13">
      <c r="F519" s="384"/>
      <c r="G519" s="384"/>
      <c r="H519" s="384"/>
      <c r="I519" s="384"/>
      <c r="J519" s="384"/>
      <c r="K519" s="384"/>
      <c r="L519" s="384"/>
      <c r="M519" s="384"/>
    </row>
    <row r="520" spans="6:13">
      <c r="F520" s="384"/>
      <c r="G520" s="384"/>
      <c r="H520" s="384"/>
      <c r="I520" s="384"/>
      <c r="J520" s="384"/>
      <c r="K520" s="384"/>
      <c r="L520" s="384"/>
      <c r="M520" s="384"/>
    </row>
    <row r="521" spans="6:13">
      <c r="F521" s="384"/>
      <c r="G521" s="384"/>
      <c r="H521" s="384"/>
      <c r="I521" s="384"/>
      <c r="J521" s="384"/>
      <c r="K521" s="384"/>
      <c r="L521" s="384"/>
      <c r="M521" s="384"/>
    </row>
    <row r="522" spans="6:13">
      <c r="F522" s="384"/>
      <c r="G522" s="384"/>
      <c r="H522" s="384"/>
      <c r="I522" s="384"/>
      <c r="J522" s="384"/>
      <c r="K522" s="384"/>
      <c r="L522" s="384"/>
      <c r="M522" s="384"/>
    </row>
    <row r="523" spans="6:13">
      <c r="F523" s="384"/>
      <c r="G523" s="384"/>
      <c r="H523" s="384"/>
      <c r="I523" s="384"/>
      <c r="J523" s="384"/>
      <c r="K523" s="384"/>
      <c r="L523" s="384"/>
      <c r="M523" s="384"/>
    </row>
    <row r="524" spans="6:13">
      <c r="F524" s="384"/>
      <c r="G524" s="384"/>
      <c r="H524" s="384"/>
      <c r="I524" s="384"/>
      <c r="J524" s="384"/>
      <c r="K524" s="384"/>
      <c r="L524" s="384"/>
      <c r="M524" s="384"/>
    </row>
    <row r="525" spans="6:13">
      <c r="F525" s="384"/>
      <c r="G525" s="384"/>
      <c r="H525" s="384"/>
      <c r="I525" s="384"/>
      <c r="J525" s="384"/>
      <c r="K525" s="384"/>
      <c r="L525" s="384"/>
      <c r="M525" s="384"/>
    </row>
    <row r="526" spans="6:13">
      <c r="F526" s="384"/>
      <c r="G526" s="384"/>
      <c r="H526" s="384"/>
      <c r="I526" s="384"/>
      <c r="J526" s="384"/>
      <c r="K526" s="384"/>
      <c r="L526" s="384"/>
      <c r="M526" s="384"/>
    </row>
    <row r="527" spans="6:13">
      <c r="F527" s="384"/>
      <c r="G527" s="384"/>
      <c r="H527" s="384"/>
      <c r="I527" s="384"/>
      <c r="J527" s="384"/>
      <c r="K527" s="384"/>
      <c r="L527" s="384"/>
      <c r="M527" s="384"/>
    </row>
    <row r="528" spans="6:13">
      <c r="F528" s="384"/>
      <c r="G528" s="384"/>
      <c r="H528" s="384"/>
      <c r="I528" s="384"/>
      <c r="J528" s="384"/>
      <c r="K528" s="384"/>
      <c r="L528" s="384"/>
      <c r="M528" s="384"/>
    </row>
    <row r="529" spans="6:13">
      <c r="F529" s="384"/>
      <c r="G529" s="384"/>
      <c r="H529" s="384"/>
      <c r="I529" s="384"/>
      <c r="J529" s="384"/>
      <c r="K529" s="384"/>
      <c r="L529" s="384"/>
      <c r="M529" s="384"/>
    </row>
    <row r="530" spans="6:13">
      <c r="F530" s="384"/>
      <c r="G530" s="384"/>
      <c r="H530" s="384"/>
      <c r="I530" s="384"/>
      <c r="J530" s="384"/>
      <c r="K530" s="384"/>
      <c r="L530" s="384"/>
      <c r="M530" s="384"/>
    </row>
    <row r="531" spans="6:13">
      <c r="F531" s="384"/>
      <c r="G531" s="384"/>
      <c r="H531" s="384"/>
      <c r="I531" s="384"/>
      <c r="J531" s="384"/>
      <c r="K531" s="384"/>
      <c r="L531" s="384"/>
      <c r="M531" s="384"/>
    </row>
    <row r="532" spans="6:13">
      <c r="F532" s="384"/>
      <c r="G532" s="384"/>
      <c r="H532" s="384"/>
      <c r="I532" s="384"/>
      <c r="J532" s="384"/>
      <c r="K532" s="384"/>
      <c r="L532" s="384"/>
      <c r="M532" s="384"/>
    </row>
    <row r="533" spans="6:13">
      <c r="F533" s="384"/>
      <c r="G533" s="384"/>
      <c r="H533" s="384"/>
      <c r="I533" s="384"/>
      <c r="J533" s="384"/>
      <c r="K533" s="384"/>
      <c r="L533" s="384"/>
      <c r="M533" s="384"/>
    </row>
    <row r="534" spans="6:13">
      <c r="F534" s="384"/>
      <c r="G534" s="384"/>
      <c r="H534" s="384"/>
      <c r="I534" s="384"/>
      <c r="J534" s="384"/>
      <c r="K534" s="384"/>
      <c r="L534" s="384"/>
      <c r="M534" s="384"/>
    </row>
    <row r="535" spans="6:13">
      <c r="F535" s="384"/>
      <c r="G535" s="384"/>
      <c r="H535" s="384"/>
      <c r="I535" s="384"/>
      <c r="J535" s="384"/>
      <c r="K535" s="384"/>
      <c r="L535" s="384"/>
      <c r="M535" s="384"/>
    </row>
    <row r="536" spans="6:13">
      <c r="F536" s="384"/>
      <c r="G536" s="384"/>
      <c r="H536" s="384"/>
      <c r="I536" s="384"/>
      <c r="J536" s="384"/>
      <c r="K536" s="384"/>
      <c r="L536" s="384"/>
      <c r="M536" s="384"/>
    </row>
    <row r="537" spans="6:13">
      <c r="F537" s="384"/>
      <c r="G537" s="384"/>
      <c r="H537" s="384"/>
      <c r="I537" s="384"/>
      <c r="J537" s="384"/>
      <c r="K537" s="384"/>
      <c r="L537" s="384"/>
      <c r="M537" s="384"/>
    </row>
    <row r="538" spans="6:13">
      <c r="F538" s="384"/>
      <c r="G538" s="384"/>
      <c r="H538" s="384"/>
      <c r="I538" s="384"/>
      <c r="J538" s="384"/>
      <c r="K538" s="384"/>
      <c r="L538" s="384"/>
      <c r="M538" s="384"/>
    </row>
    <row r="539" spans="6:13">
      <c r="F539" s="384"/>
      <c r="G539" s="384"/>
      <c r="H539" s="384"/>
      <c r="I539" s="384"/>
      <c r="J539" s="384"/>
      <c r="K539" s="384"/>
      <c r="L539" s="384"/>
      <c r="M539" s="384"/>
    </row>
    <row r="540" spans="6:13">
      <c r="F540" s="384"/>
      <c r="G540" s="384"/>
      <c r="H540" s="384"/>
      <c r="I540" s="384"/>
      <c r="J540" s="384"/>
      <c r="K540" s="384"/>
      <c r="L540" s="384"/>
      <c r="M540" s="384"/>
    </row>
    <row r="541" spans="6:13">
      <c r="F541" s="384"/>
      <c r="G541" s="384"/>
      <c r="H541" s="384"/>
      <c r="I541" s="384"/>
      <c r="J541" s="384"/>
      <c r="K541" s="384"/>
      <c r="L541" s="384"/>
      <c r="M541" s="384"/>
    </row>
    <row r="542" spans="6:13">
      <c r="F542" s="384"/>
      <c r="G542" s="384"/>
      <c r="H542" s="384"/>
      <c r="I542" s="384"/>
      <c r="J542" s="384"/>
      <c r="K542" s="384"/>
      <c r="L542" s="384"/>
      <c r="M542" s="384"/>
    </row>
    <row r="543" spans="6:13">
      <c r="F543" s="384"/>
      <c r="G543" s="384"/>
      <c r="H543" s="384"/>
      <c r="I543" s="384"/>
      <c r="J543" s="384"/>
      <c r="K543" s="384"/>
      <c r="L543" s="384"/>
      <c r="M543" s="384"/>
    </row>
    <row r="544" spans="6:13">
      <c r="F544" s="384"/>
      <c r="G544" s="384"/>
      <c r="H544" s="384"/>
      <c r="I544" s="384"/>
      <c r="J544" s="384"/>
      <c r="K544" s="384"/>
      <c r="L544" s="384"/>
      <c r="M544" s="384"/>
    </row>
    <row r="545" spans="6:13">
      <c r="F545" s="384"/>
      <c r="G545" s="384"/>
      <c r="H545" s="384"/>
      <c r="I545" s="384"/>
      <c r="J545" s="384"/>
      <c r="K545" s="384"/>
      <c r="L545" s="384"/>
      <c r="M545" s="384"/>
    </row>
    <row r="546" spans="6:13">
      <c r="F546" s="384"/>
      <c r="G546" s="384"/>
      <c r="H546" s="384"/>
      <c r="I546" s="384"/>
      <c r="J546" s="384"/>
      <c r="K546" s="384"/>
      <c r="L546" s="384"/>
      <c r="M546" s="384"/>
    </row>
    <row r="547" spans="6:13">
      <c r="F547" s="384"/>
      <c r="G547" s="384"/>
      <c r="H547" s="384"/>
      <c r="I547" s="384"/>
      <c r="J547" s="384"/>
      <c r="K547" s="384"/>
      <c r="L547" s="384"/>
      <c r="M547" s="384"/>
    </row>
    <row r="548" spans="6:13">
      <c r="F548" s="384"/>
      <c r="G548" s="384"/>
      <c r="H548" s="384"/>
      <c r="I548" s="384"/>
      <c r="J548" s="384"/>
      <c r="K548" s="384"/>
      <c r="L548" s="384"/>
      <c r="M548" s="384"/>
    </row>
    <row r="549" spans="6:13">
      <c r="F549" s="384"/>
      <c r="G549" s="384"/>
      <c r="H549" s="384"/>
      <c r="I549" s="384"/>
      <c r="J549" s="384"/>
      <c r="K549" s="384"/>
      <c r="L549" s="384"/>
      <c r="M549" s="384"/>
    </row>
    <row r="550" spans="6:13">
      <c r="F550" s="384"/>
      <c r="G550" s="384"/>
      <c r="H550" s="384"/>
      <c r="I550" s="384"/>
      <c r="J550" s="384"/>
      <c r="K550" s="384"/>
      <c r="L550" s="384"/>
      <c r="M550" s="384"/>
    </row>
    <row r="551" spans="6:13">
      <c r="F551" s="384"/>
      <c r="G551" s="384"/>
      <c r="H551" s="384"/>
      <c r="I551" s="384"/>
      <c r="J551" s="384"/>
      <c r="K551" s="384"/>
      <c r="L551" s="384"/>
      <c r="M551" s="384"/>
    </row>
    <row r="552" spans="6:13">
      <c r="F552" s="384"/>
      <c r="G552" s="384"/>
      <c r="H552" s="384"/>
      <c r="I552" s="384"/>
      <c r="J552" s="384"/>
      <c r="K552" s="384"/>
      <c r="L552" s="384"/>
      <c r="M552" s="384"/>
    </row>
    <row r="553" spans="6:13">
      <c r="F553" s="384"/>
      <c r="G553" s="384"/>
      <c r="H553" s="384"/>
      <c r="I553" s="384"/>
      <c r="J553" s="384"/>
      <c r="K553" s="384"/>
      <c r="L553" s="384"/>
      <c r="M553" s="384"/>
    </row>
    <row r="554" spans="6:13">
      <c r="F554" s="384"/>
      <c r="G554" s="384"/>
      <c r="H554" s="384"/>
      <c r="I554" s="384"/>
      <c r="J554" s="384"/>
      <c r="K554" s="384"/>
      <c r="L554" s="384"/>
      <c r="M554" s="384"/>
    </row>
    <row r="555" spans="6:13">
      <c r="F555" s="384"/>
      <c r="G555" s="384"/>
      <c r="H555" s="384"/>
      <c r="I555" s="384"/>
      <c r="J555" s="384"/>
      <c r="K555" s="384"/>
      <c r="L555" s="384"/>
      <c r="M555" s="384"/>
    </row>
    <row r="556" spans="6:13">
      <c r="F556" s="384"/>
      <c r="G556" s="384"/>
      <c r="H556" s="384"/>
      <c r="I556" s="384"/>
      <c r="J556" s="384"/>
      <c r="K556" s="384"/>
      <c r="L556" s="384"/>
      <c r="M556" s="384"/>
    </row>
    <row r="557" spans="6:13">
      <c r="F557" s="384"/>
      <c r="G557" s="384"/>
      <c r="H557" s="384"/>
      <c r="I557" s="384"/>
      <c r="J557" s="384"/>
      <c r="K557" s="384"/>
      <c r="L557" s="384"/>
      <c r="M557" s="384"/>
    </row>
    <row r="558" spans="6:13">
      <c r="F558" s="384"/>
      <c r="G558" s="384"/>
      <c r="H558" s="384"/>
      <c r="I558" s="384"/>
      <c r="J558" s="384"/>
      <c r="K558" s="384"/>
      <c r="L558" s="384"/>
      <c r="M558" s="384"/>
    </row>
    <row r="559" spans="6:13">
      <c r="F559" s="384"/>
      <c r="G559" s="384"/>
      <c r="H559" s="384"/>
      <c r="I559" s="384"/>
      <c r="J559" s="384"/>
      <c r="K559" s="384"/>
      <c r="L559" s="384"/>
      <c r="M559" s="384"/>
    </row>
    <row r="560" spans="6:13">
      <c r="F560" s="384"/>
      <c r="G560" s="384"/>
      <c r="H560" s="384"/>
      <c r="I560" s="384"/>
      <c r="J560" s="384"/>
      <c r="K560" s="384"/>
      <c r="L560" s="384"/>
      <c r="M560" s="384"/>
    </row>
    <row r="561" spans="6:13">
      <c r="F561" s="384"/>
      <c r="G561" s="384"/>
      <c r="H561" s="384"/>
      <c r="I561" s="384"/>
      <c r="J561" s="384"/>
      <c r="K561" s="384"/>
      <c r="L561" s="384"/>
      <c r="M561" s="384"/>
    </row>
    <row r="562" spans="6:13">
      <c r="F562" s="384"/>
      <c r="G562" s="384"/>
      <c r="H562" s="384"/>
      <c r="I562" s="384"/>
      <c r="J562" s="384"/>
      <c r="K562" s="384"/>
      <c r="L562" s="384"/>
      <c r="M562" s="384"/>
    </row>
    <row r="563" spans="6:13">
      <c r="F563" s="384"/>
      <c r="G563" s="384"/>
      <c r="H563" s="384"/>
      <c r="I563" s="384"/>
      <c r="J563" s="384"/>
      <c r="K563" s="384"/>
      <c r="L563" s="384"/>
      <c r="M563" s="384"/>
    </row>
    <row r="564" spans="6:13">
      <c r="F564" s="384"/>
      <c r="G564" s="384"/>
      <c r="H564" s="384"/>
      <c r="I564" s="384"/>
      <c r="J564" s="384"/>
      <c r="K564" s="384"/>
      <c r="L564" s="384"/>
      <c r="M564" s="384"/>
    </row>
    <row r="565" spans="6:13">
      <c r="F565" s="384"/>
      <c r="G565" s="384"/>
      <c r="H565" s="384"/>
      <c r="I565" s="384"/>
      <c r="J565" s="384"/>
      <c r="K565" s="384"/>
      <c r="L565" s="384"/>
      <c r="M565" s="384"/>
    </row>
    <row r="566" spans="6:13">
      <c r="F566" s="384"/>
      <c r="G566" s="384"/>
      <c r="H566" s="384"/>
      <c r="I566" s="384"/>
      <c r="J566" s="384"/>
      <c r="K566" s="384"/>
      <c r="L566" s="384"/>
      <c r="M566" s="384"/>
    </row>
    <row r="567" spans="6:13">
      <c r="F567" s="384"/>
      <c r="G567" s="384"/>
      <c r="H567" s="384"/>
      <c r="I567" s="384"/>
      <c r="J567" s="384"/>
      <c r="K567" s="384"/>
      <c r="L567" s="384"/>
      <c r="M567" s="384"/>
    </row>
    <row r="568" spans="6:13">
      <c r="F568" s="384"/>
      <c r="G568" s="384"/>
      <c r="H568" s="384"/>
      <c r="I568" s="384"/>
      <c r="J568" s="384"/>
      <c r="K568" s="384"/>
      <c r="L568" s="384"/>
      <c r="M568" s="384"/>
    </row>
    <row r="569" spans="6:13">
      <c r="F569" s="384"/>
      <c r="G569" s="384"/>
      <c r="H569" s="384"/>
      <c r="I569" s="384"/>
      <c r="J569" s="384"/>
      <c r="K569" s="384"/>
      <c r="L569" s="384"/>
      <c r="M569" s="384"/>
    </row>
    <row r="570" spans="6:13">
      <c r="F570" s="384"/>
      <c r="G570" s="384"/>
      <c r="H570" s="384"/>
      <c r="I570" s="384"/>
      <c r="J570" s="384"/>
      <c r="K570" s="384"/>
      <c r="L570" s="384"/>
      <c r="M570" s="384"/>
    </row>
    <row r="571" spans="6:13">
      <c r="F571" s="384"/>
      <c r="G571" s="384"/>
      <c r="H571" s="384"/>
      <c r="I571" s="384"/>
      <c r="J571" s="384"/>
      <c r="K571" s="384"/>
      <c r="L571" s="384"/>
      <c r="M571" s="384"/>
    </row>
    <row r="572" spans="6:13">
      <c r="F572" s="384"/>
      <c r="G572" s="384"/>
      <c r="H572" s="384"/>
      <c r="I572" s="384"/>
      <c r="J572" s="384"/>
      <c r="K572" s="384"/>
      <c r="L572" s="384"/>
      <c r="M572" s="384"/>
    </row>
    <row r="573" spans="6:13">
      <c r="F573" s="384"/>
      <c r="G573" s="384"/>
      <c r="H573" s="384"/>
      <c r="I573" s="384"/>
      <c r="J573" s="384"/>
      <c r="K573" s="384"/>
      <c r="L573" s="384"/>
      <c r="M573" s="384"/>
    </row>
    <row r="574" spans="6:13">
      <c r="F574" s="384"/>
      <c r="G574" s="384"/>
      <c r="H574" s="384"/>
      <c r="I574" s="384"/>
      <c r="J574" s="384"/>
      <c r="K574" s="384"/>
      <c r="L574" s="384"/>
      <c r="M574" s="384"/>
    </row>
    <row r="575" spans="6:13">
      <c r="F575" s="384"/>
      <c r="G575" s="384"/>
      <c r="H575" s="384"/>
      <c r="I575" s="384"/>
      <c r="J575" s="384"/>
      <c r="K575" s="384"/>
      <c r="L575" s="384"/>
      <c r="M575" s="384"/>
    </row>
    <row r="576" spans="6:13">
      <c r="F576" s="384"/>
      <c r="G576" s="384"/>
      <c r="H576" s="384"/>
      <c r="I576" s="384"/>
      <c r="J576" s="384"/>
      <c r="K576" s="384"/>
      <c r="L576" s="384"/>
      <c r="M576" s="384"/>
    </row>
    <row r="577" spans="6:13">
      <c r="F577" s="384"/>
      <c r="G577" s="384"/>
      <c r="H577" s="384"/>
      <c r="I577" s="384"/>
      <c r="J577" s="384"/>
      <c r="K577" s="384"/>
      <c r="L577" s="384"/>
      <c r="M577" s="384"/>
    </row>
    <row r="578" spans="6:13">
      <c r="F578" s="384"/>
      <c r="G578" s="384"/>
      <c r="H578" s="384"/>
      <c r="I578" s="384"/>
      <c r="J578" s="384"/>
      <c r="K578" s="384"/>
      <c r="L578" s="384"/>
      <c r="M578" s="384"/>
    </row>
    <row r="579" spans="6:13">
      <c r="F579" s="384"/>
      <c r="G579" s="384"/>
      <c r="H579" s="384"/>
      <c r="I579" s="384"/>
      <c r="J579" s="384"/>
      <c r="K579" s="384"/>
      <c r="L579" s="384"/>
      <c r="M579" s="384"/>
    </row>
    <row r="580" spans="6:13">
      <c r="F580" s="384"/>
      <c r="G580" s="384"/>
      <c r="H580" s="384"/>
      <c r="I580" s="384"/>
      <c r="J580" s="384"/>
      <c r="K580" s="384"/>
      <c r="L580" s="384"/>
      <c r="M580" s="384"/>
    </row>
    <row r="581" spans="6:13">
      <c r="F581" s="384"/>
      <c r="G581" s="384"/>
      <c r="H581" s="384"/>
      <c r="I581" s="384"/>
      <c r="J581" s="384"/>
      <c r="K581" s="384"/>
      <c r="L581" s="384"/>
      <c r="M581" s="384"/>
    </row>
    <row r="582" spans="6:13">
      <c r="F582" s="384"/>
      <c r="G582" s="384"/>
      <c r="H582" s="384"/>
      <c r="I582" s="384"/>
      <c r="J582" s="384"/>
      <c r="K582" s="384"/>
      <c r="L582" s="384"/>
      <c r="M582" s="384"/>
    </row>
    <row r="583" spans="6:13">
      <c r="F583" s="384"/>
      <c r="G583" s="384"/>
      <c r="H583" s="384"/>
      <c r="I583" s="384"/>
      <c r="J583" s="384"/>
      <c r="K583" s="384"/>
      <c r="L583" s="384"/>
      <c r="M583" s="384"/>
    </row>
    <row r="584" spans="6:13">
      <c r="F584" s="384"/>
      <c r="G584" s="384"/>
      <c r="H584" s="384"/>
      <c r="I584" s="384"/>
      <c r="J584" s="384"/>
      <c r="K584" s="384"/>
      <c r="L584" s="384"/>
      <c r="M584" s="384"/>
    </row>
    <row r="585" spans="6:13">
      <c r="F585" s="384"/>
      <c r="G585" s="384"/>
      <c r="H585" s="384"/>
      <c r="I585" s="384"/>
      <c r="J585" s="384"/>
      <c r="K585" s="384"/>
      <c r="L585" s="384"/>
      <c r="M585" s="384"/>
    </row>
    <row r="586" spans="6:13">
      <c r="F586" s="384"/>
      <c r="G586" s="384"/>
      <c r="H586" s="384"/>
      <c r="I586" s="384"/>
      <c r="J586" s="384"/>
      <c r="K586" s="384"/>
      <c r="L586" s="384"/>
      <c r="M586" s="384"/>
    </row>
    <row r="587" spans="6:13">
      <c r="F587" s="384"/>
      <c r="G587" s="384"/>
      <c r="H587" s="384"/>
      <c r="I587" s="384"/>
      <c r="J587" s="384"/>
      <c r="K587" s="384"/>
      <c r="L587" s="384"/>
      <c r="M587" s="384"/>
    </row>
    <row r="588" spans="6:13">
      <c r="F588" s="384"/>
      <c r="G588" s="384"/>
      <c r="H588" s="384"/>
      <c r="I588" s="384"/>
      <c r="J588" s="384"/>
      <c r="K588" s="384"/>
      <c r="L588" s="384"/>
      <c r="M588" s="384"/>
    </row>
    <row r="589" spans="6:13">
      <c r="F589" s="384"/>
      <c r="G589" s="384"/>
      <c r="H589" s="384"/>
      <c r="I589" s="384"/>
      <c r="J589" s="384"/>
      <c r="K589" s="384"/>
      <c r="L589" s="384"/>
      <c r="M589" s="384"/>
    </row>
    <row r="590" spans="6:13">
      <c r="F590" s="384"/>
      <c r="G590" s="384"/>
      <c r="H590" s="384"/>
      <c r="I590" s="384"/>
      <c r="J590" s="384"/>
      <c r="K590" s="384"/>
      <c r="L590" s="384"/>
      <c r="M590" s="384"/>
    </row>
    <row r="591" spans="6:13">
      <c r="F591" s="384"/>
      <c r="G591" s="384"/>
      <c r="H591" s="384"/>
      <c r="I591" s="384"/>
      <c r="J591" s="384"/>
      <c r="K591" s="384"/>
      <c r="L591" s="384"/>
      <c r="M591" s="384"/>
    </row>
    <row r="592" spans="6:13">
      <c r="F592" s="384"/>
      <c r="G592" s="384"/>
      <c r="H592" s="384"/>
      <c r="I592" s="384"/>
      <c r="J592" s="384"/>
      <c r="K592" s="384"/>
      <c r="L592" s="384"/>
      <c r="M592" s="384"/>
    </row>
    <row r="593" spans="6:13">
      <c r="F593" s="384"/>
      <c r="G593" s="384"/>
      <c r="H593" s="384"/>
      <c r="I593" s="384"/>
      <c r="J593" s="384"/>
      <c r="K593" s="384"/>
      <c r="L593" s="384"/>
      <c r="M593" s="384"/>
    </row>
    <row r="594" spans="6:13">
      <c r="F594" s="384"/>
      <c r="G594" s="384"/>
      <c r="H594" s="384"/>
      <c r="I594" s="384"/>
      <c r="J594" s="384"/>
      <c r="K594" s="384"/>
      <c r="L594" s="384"/>
      <c r="M594" s="384"/>
    </row>
    <row r="595" spans="6:13">
      <c r="F595" s="384"/>
      <c r="G595" s="384"/>
      <c r="H595" s="384"/>
      <c r="I595" s="384"/>
      <c r="J595" s="384"/>
      <c r="K595" s="384"/>
      <c r="L595" s="384"/>
      <c r="M595" s="384"/>
    </row>
    <row r="596" spans="6:13">
      <c r="F596" s="384"/>
      <c r="G596" s="384"/>
      <c r="H596" s="384"/>
      <c r="I596" s="384"/>
      <c r="J596" s="384"/>
      <c r="K596" s="384"/>
      <c r="L596" s="384"/>
      <c r="M596" s="384"/>
    </row>
    <row r="597" spans="6:13">
      <c r="F597" s="384"/>
      <c r="G597" s="384"/>
      <c r="H597" s="384"/>
      <c r="I597" s="384"/>
      <c r="J597" s="384"/>
      <c r="K597" s="384"/>
      <c r="L597" s="384"/>
      <c r="M597" s="384"/>
    </row>
    <row r="598" spans="6:13">
      <c r="F598" s="384"/>
      <c r="G598" s="384"/>
      <c r="H598" s="384"/>
      <c r="I598" s="384"/>
      <c r="J598" s="384"/>
      <c r="K598" s="384"/>
      <c r="L598" s="384"/>
      <c r="M598" s="384"/>
    </row>
    <row r="599" spans="6:13">
      <c r="F599" s="384"/>
      <c r="G599" s="384"/>
      <c r="H599" s="384"/>
      <c r="I599" s="384"/>
      <c r="J599" s="384"/>
      <c r="K599" s="384"/>
      <c r="L599" s="384"/>
      <c r="M599" s="384"/>
    </row>
    <row r="600" spans="6:13">
      <c r="F600" s="384"/>
      <c r="G600" s="384"/>
      <c r="H600" s="384"/>
      <c r="I600" s="384"/>
      <c r="J600" s="384"/>
      <c r="K600" s="384"/>
      <c r="L600" s="384"/>
      <c r="M600" s="384"/>
    </row>
    <row r="601" spans="6:13">
      <c r="F601" s="384"/>
      <c r="G601" s="384"/>
      <c r="H601" s="384"/>
      <c r="I601" s="384"/>
      <c r="J601" s="384"/>
      <c r="K601" s="384"/>
      <c r="L601" s="384"/>
      <c r="M601" s="384"/>
    </row>
    <row r="602" spans="6:13">
      <c r="F602" s="384"/>
      <c r="G602" s="384"/>
      <c r="H602" s="384"/>
      <c r="I602" s="384"/>
      <c r="J602" s="384"/>
      <c r="K602" s="384"/>
      <c r="L602" s="384"/>
      <c r="M602" s="384"/>
    </row>
    <row r="603" spans="6:13">
      <c r="F603" s="384"/>
      <c r="G603" s="384"/>
      <c r="H603" s="384"/>
      <c r="I603" s="384"/>
      <c r="J603" s="384"/>
      <c r="K603" s="384"/>
      <c r="L603" s="384"/>
      <c r="M603" s="384"/>
    </row>
    <row r="604" spans="6:13">
      <c r="F604" s="384"/>
      <c r="G604" s="384"/>
      <c r="H604" s="384"/>
      <c r="I604" s="384"/>
      <c r="J604" s="384"/>
      <c r="K604" s="384"/>
      <c r="L604" s="384"/>
      <c r="M604" s="384"/>
    </row>
    <row r="605" spans="6:13">
      <c r="F605" s="384"/>
      <c r="G605" s="384"/>
      <c r="H605" s="384"/>
      <c r="I605" s="384"/>
      <c r="J605" s="384"/>
      <c r="K605" s="384"/>
      <c r="L605" s="384"/>
      <c r="M605" s="384"/>
    </row>
    <row r="606" spans="6:13">
      <c r="F606" s="384"/>
      <c r="G606" s="384"/>
      <c r="H606" s="384"/>
      <c r="I606" s="384"/>
      <c r="J606" s="384"/>
      <c r="K606" s="384"/>
      <c r="L606" s="384"/>
      <c r="M606" s="384"/>
    </row>
    <row r="607" spans="6:13">
      <c r="F607" s="384"/>
      <c r="G607" s="384"/>
      <c r="H607" s="384"/>
      <c r="I607" s="384"/>
      <c r="J607" s="384"/>
      <c r="K607" s="384"/>
      <c r="L607" s="384"/>
      <c r="M607" s="384"/>
    </row>
    <row r="608" spans="6:13">
      <c r="F608" s="384"/>
      <c r="G608" s="384"/>
      <c r="H608" s="384"/>
      <c r="I608" s="384"/>
      <c r="J608" s="384"/>
      <c r="K608" s="384"/>
      <c r="L608" s="384"/>
      <c r="M608" s="384"/>
    </row>
    <row r="609" spans="6:13">
      <c r="F609" s="384"/>
      <c r="G609" s="384"/>
      <c r="H609" s="384"/>
      <c r="I609" s="384"/>
      <c r="J609" s="384"/>
      <c r="K609" s="384"/>
      <c r="L609" s="384"/>
      <c r="M609" s="384"/>
    </row>
    <row r="610" spans="6:13">
      <c r="F610" s="384"/>
      <c r="G610" s="384"/>
      <c r="H610" s="384"/>
      <c r="I610" s="384"/>
      <c r="J610" s="384"/>
      <c r="K610" s="384"/>
      <c r="L610" s="384"/>
      <c r="M610" s="384"/>
    </row>
    <row r="611" spans="6:13">
      <c r="F611" s="384"/>
      <c r="G611" s="384"/>
      <c r="H611" s="384"/>
      <c r="I611" s="384"/>
      <c r="J611" s="384"/>
      <c r="K611" s="384"/>
      <c r="L611" s="384"/>
      <c r="M611" s="384"/>
    </row>
    <row r="612" spans="6:13">
      <c r="F612" s="384"/>
      <c r="G612" s="384"/>
      <c r="H612" s="384"/>
      <c r="I612" s="384"/>
      <c r="J612" s="384"/>
      <c r="K612" s="384"/>
      <c r="L612" s="384"/>
      <c r="M612" s="384"/>
    </row>
    <row r="613" spans="6:13">
      <c r="F613" s="384"/>
      <c r="G613" s="384"/>
      <c r="H613" s="384"/>
      <c r="I613" s="384"/>
      <c r="J613" s="384"/>
      <c r="K613" s="384"/>
      <c r="L613" s="384"/>
      <c r="M613" s="384"/>
    </row>
    <row r="614" spans="6:13">
      <c r="F614" s="384"/>
      <c r="G614" s="384"/>
      <c r="H614" s="384"/>
      <c r="I614" s="384"/>
      <c r="J614" s="384"/>
      <c r="K614" s="384"/>
      <c r="L614" s="384"/>
      <c r="M614" s="384"/>
    </row>
    <row r="615" spans="6:13">
      <c r="F615" s="384"/>
      <c r="G615" s="384"/>
      <c r="H615" s="384"/>
      <c r="I615" s="384"/>
      <c r="J615" s="384"/>
      <c r="K615" s="384"/>
      <c r="L615" s="384"/>
      <c r="M615" s="384"/>
    </row>
    <row r="616" spans="6:13">
      <c r="F616" s="384"/>
      <c r="G616" s="384"/>
      <c r="H616" s="384"/>
      <c r="I616" s="384"/>
      <c r="J616" s="384"/>
      <c r="K616" s="384"/>
      <c r="L616" s="384"/>
      <c r="M616" s="384"/>
    </row>
    <row r="617" spans="6:13">
      <c r="F617" s="384"/>
      <c r="G617" s="384"/>
      <c r="H617" s="384"/>
      <c r="I617" s="384"/>
      <c r="J617" s="384"/>
      <c r="K617" s="384"/>
      <c r="L617" s="384"/>
      <c r="M617" s="384"/>
    </row>
    <row r="618" spans="6:13">
      <c r="F618" s="384"/>
      <c r="G618" s="384"/>
      <c r="H618" s="384"/>
      <c r="I618" s="384"/>
      <c r="J618" s="384"/>
      <c r="K618" s="384"/>
      <c r="L618" s="384"/>
      <c r="M618" s="384"/>
    </row>
    <row r="619" spans="6:13">
      <c r="F619" s="384"/>
      <c r="G619" s="384"/>
      <c r="H619" s="384"/>
      <c r="I619" s="384"/>
      <c r="J619" s="384"/>
      <c r="K619" s="384"/>
      <c r="L619" s="384"/>
      <c r="M619" s="384"/>
    </row>
    <row r="620" spans="6:13">
      <c r="F620" s="384"/>
      <c r="G620" s="384"/>
      <c r="H620" s="384"/>
      <c r="I620" s="384"/>
      <c r="J620" s="384"/>
      <c r="K620" s="384"/>
      <c r="L620" s="384"/>
      <c r="M620" s="384"/>
    </row>
    <row r="621" spans="6:13">
      <c r="F621" s="384"/>
      <c r="G621" s="384"/>
      <c r="H621" s="384"/>
      <c r="I621" s="384"/>
      <c r="J621" s="384"/>
      <c r="K621" s="384"/>
      <c r="L621" s="384"/>
      <c r="M621" s="384"/>
    </row>
    <row r="622" spans="6:13">
      <c r="F622" s="384"/>
      <c r="G622" s="384"/>
      <c r="H622" s="384"/>
      <c r="I622" s="384"/>
      <c r="J622" s="384"/>
      <c r="K622" s="384"/>
      <c r="L622" s="384"/>
      <c r="M622" s="384"/>
    </row>
    <row r="623" spans="6:13">
      <c r="F623" s="384"/>
      <c r="G623" s="384"/>
      <c r="H623" s="384"/>
      <c r="I623" s="384"/>
      <c r="J623" s="384"/>
      <c r="K623" s="384"/>
      <c r="L623" s="384"/>
      <c r="M623" s="384"/>
    </row>
    <row r="624" spans="6:13">
      <c r="F624" s="384"/>
      <c r="G624" s="384"/>
      <c r="H624" s="384"/>
      <c r="I624" s="384"/>
      <c r="J624" s="384"/>
      <c r="K624" s="384"/>
      <c r="L624" s="384"/>
      <c r="M624" s="384"/>
    </row>
    <row r="625" spans="6:13">
      <c r="F625" s="384"/>
      <c r="G625" s="384"/>
      <c r="H625" s="384"/>
      <c r="I625" s="384"/>
      <c r="J625" s="384"/>
      <c r="K625" s="384"/>
      <c r="L625" s="384"/>
      <c r="M625" s="384"/>
    </row>
    <row r="626" spans="6:13">
      <c r="F626" s="384"/>
      <c r="G626" s="384"/>
      <c r="H626" s="384"/>
      <c r="I626" s="384"/>
      <c r="J626" s="384"/>
      <c r="K626" s="384"/>
      <c r="L626" s="384"/>
      <c r="M626" s="384"/>
    </row>
    <row r="627" spans="6:13">
      <c r="F627" s="384"/>
      <c r="G627" s="384"/>
      <c r="H627" s="384"/>
      <c r="I627" s="384"/>
      <c r="J627" s="384"/>
      <c r="K627" s="384"/>
      <c r="L627" s="384"/>
      <c r="M627" s="384"/>
    </row>
    <row r="628" spans="6:13">
      <c r="F628" s="384"/>
      <c r="G628" s="384"/>
      <c r="H628" s="384"/>
      <c r="I628" s="384"/>
      <c r="J628" s="384"/>
      <c r="K628" s="384"/>
      <c r="L628" s="384"/>
      <c r="M628" s="384"/>
    </row>
    <row r="629" spans="6:13">
      <c r="F629" s="384"/>
      <c r="G629" s="384"/>
      <c r="H629" s="384"/>
      <c r="I629" s="384"/>
      <c r="J629" s="384"/>
      <c r="K629" s="384"/>
      <c r="L629" s="384"/>
      <c r="M629" s="384"/>
    </row>
    <row r="630" spans="6:13">
      <c r="F630" s="384"/>
      <c r="G630" s="384"/>
      <c r="H630" s="384"/>
      <c r="I630" s="384"/>
      <c r="J630" s="384"/>
      <c r="K630" s="384"/>
      <c r="L630" s="384"/>
      <c r="M630" s="384"/>
    </row>
    <row r="631" spans="6:13">
      <c r="F631" s="384"/>
      <c r="G631" s="384"/>
      <c r="H631" s="384"/>
      <c r="I631" s="384"/>
      <c r="J631" s="384"/>
      <c r="K631" s="384"/>
      <c r="L631" s="384"/>
      <c r="M631" s="384"/>
    </row>
    <row r="632" spans="6:13">
      <c r="F632" s="384"/>
      <c r="G632" s="384"/>
      <c r="H632" s="384"/>
      <c r="I632" s="384"/>
      <c r="J632" s="384"/>
      <c r="K632" s="384"/>
      <c r="L632" s="384"/>
      <c r="M632" s="384"/>
    </row>
    <row r="633" spans="6:13">
      <c r="F633" s="384"/>
      <c r="G633" s="384"/>
      <c r="H633" s="384"/>
      <c r="I633" s="384"/>
      <c r="J633" s="384"/>
      <c r="K633" s="384"/>
      <c r="L633" s="384"/>
      <c r="M633" s="384"/>
    </row>
    <row r="634" spans="6:13">
      <c r="F634" s="384"/>
      <c r="G634" s="384"/>
      <c r="H634" s="384"/>
      <c r="I634" s="384"/>
      <c r="J634" s="384"/>
      <c r="K634" s="384"/>
      <c r="L634" s="384"/>
      <c r="M634" s="384"/>
    </row>
    <row r="635" spans="6:13">
      <c r="F635" s="384"/>
      <c r="G635" s="384"/>
      <c r="H635" s="384"/>
      <c r="I635" s="384"/>
      <c r="J635" s="384"/>
      <c r="K635" s="384"/>
      <c r="L635" s="384"/>
      <c r="M635" s="384"/>
    </row>
    <row r="636" spans="6:13">
      <c r="F636" s="384"/>
      <c r="G636" s="384"/>
      <c r="H636" s="384"/>
      <c r="I636" s="384"/>
      <c r="J636" s="384"/>
      <c r="K636" s="384"/>
      <c r="L636" s="384"/>
      <c r="M636" s="384"/>
    </row>
    <row r="637" spans="6:13">
      <c r="F637" s="384"/>
      <c r="G637" s="384"/>
      <c r="H637" s="384"/>
      <c r="I637" s="384"/>
      <c r="J637" s="384"/>
      <c r="K637" s="384"/>
      <c r="L637" s="384"/>
      <c r="M637" s="384"/>
    </row>
    <row r="638" spans="6:13">
      <c r="F638" s="384"/>
      <c r="G638" s="384"/>
      <c r="H638" s="384"/>
      <c r="I638" s="384"/>
      <c r="J638" s="384"/>
      <c r="K638" s="384"/>
      <c r="L638" s="384"/>
      <c r="M638" s="384"/>
    </row>
    <row r="639" spans="6:13">
      <c r="F639" s="384"/>
      <c r="G639" s="384"/>
      <c r="H639" s="384"/>
      <c r="I639" s="384"/>
      <c r="J639" s="384"/>
      <c r="K639" s="384"/>
      <c r="L639" s="384"/>
      <c r="M639" s="384"/>
    </row>
    <row r="640" spans="6:13">
      <c r="F640" s="384"/>
      <c r="G640" s="384"/>
      <c r="H640" s="384"/>
      <c r="I640" s="384"/>
      <c r="J640" s="384"/>
      <c r="K640" s="384"/>
      <c r="L640" s="384"/>
      <c r="M640" s="384"/>
    </row>
    <row r="641" spans="6:13">
      <c r="F641" s="384"/>
      <c r="G641" s="384"/>
      <c r="H641" s="384"/>
      <c r="I641" s="384"/>
      <c r="J641" s="384"/>
      <c r="K641" s="384"/>
      <c r="L641" s="384"/>
      <c r="M641" s="384"/>
    </row>
    <row r="642" spans="6:13">
      <c r="F642" s="384"/>
      <c r="G642" s="384"/>
      <c r="H642" s="384"/>
      <c r="I642" s="384"/>
      <c r="J642" s="384"/>
      <c r="K642" s="384"/>
      <c r="L642" s="384"/>
      <c r="M642" s="384"/>
    </row>
    <row r="643" spans="6:13">
      <c r="F643" s="384"/>
      <c r="G643" s="384"/>
      <c r="H643" s="384"/>
      <c r="I643" s="384"/>
      <c r="J643" s="384"/>
      <c r="K643" s="384"/>
      <c r="L643" s="384"/>
      <c r="M643" s="384"/>
    </row>
    <row r="644" spans="6:13">
      <c r="F644" s="384"/>
      <c r="G644" s="384"/>
      <c r="H644" s="384"/>
      <c r="I644" s="384"/>
      <c r="J644" s="384"/>
      <c r="K644" s="384"/>
      <c r="L644" s="384"/>
      <c r="M644" s="384"/>
    </row>
    <row r="645" spans="6:13">
      <c r="F645" s="384"/>
      <c r="G645" s="384"/>
      <c r="H645" s="384"/>
      <c r="I645" s="384"/>
      <c r="J645" s="384"/>
      <c r="K645" s="384"/>
      <c r="L645" s="384"/>
      <c r="M645" s="384"/>
    </row>
    <row r="646" spans="6:13">
      <c r="F646" s="384"/>
      <c r="G646" s="384"/>
      <c r="H646" s="384"/>
      <c r="I646" s="384"/>
      <c r="J646" s="384"/>
      <c r="K646" s="384"/>
      <c r="L646" s="384"/>
      <c r="M646" s="384"/>
    </row>
    <row r="647" spans="6:13">
      <c r="F647" s="384"/>
      <c r="G647" s="384"/>
      <c r="H647" s="384"/>
      <c r="I647" s="384"/>
      <c r="J647" s="384"/>
      <c r="K647" s="384"/>
      <c r="L647" s="384"/>
      <c r="M647" s="384"/>
    </row>
    <row r="648" spans="6:13">
      <c r="F648" s="384"/>
      <c r="G648" s="384"/>
      <c r="H648" s="384"/>
      <c r="I648" s="384"/>
      <c r="J648" s="384"/>
      <c r="K648" s="384"/>
      <c r="L648" s="384"/>
      <c r="M648" s="384"/>
    </row>
    <row r="649" spans="6:13">
      <c r="F649" s="384"/>
      <c r="G649" s="384"/>
      <c r="H649" s="384"/>
      <c r="I649" s="384"/>
      <c r="J649" s="384"/>
      <c r="K649" s="384"/>
      <c r="L649" s="384"/>
      <c r="M649" s="384"/>
    </row>
    <row r="650" spans="6:13">
      <c r="F650" s="384"/>
      <c r="G650" s="384"/>
      <c r="H650" s="384"/>
      <c r="I650" s="384"/>
      <c r="J650" s="384"/>
      <c r="K650" s="384"/>
      <c r="L650" s="384"/>
      <c r="M650" s="384"/>
    </row>
    <row r="651" spans="6:13">
      <c r="F651" s="384"/>
      <c r="G651" s="384"/>
      <c r="H651" s="384"/>
      <c r="I651" s="384"/>
      <c r="J651" s="384"/>
      <c r="K651" s="384"/>
      <c r="L651" s="384"/>
      <c r="M651" s="384"/>
    </row>
    <row r="652" spans="6:13">
      <c r="F652" s="384"/>
      <c r="G652" s="384"/>
      <c r="H652" s="384"/>
      <c r="I652" s="384"/>
      <c r="J652" s="384"/>
      <c r="K652" s="384"/>
      <c r="L652" s="384"/>
      <c r="M652" s="384"/>
    </row>
    <row r="653" spans="6:13">
      <c r="F653" s="384"/>
      <c r="G653" s="384"/>
      <c r="H653" s="384"/>
      <c r="I653" s="384"/>
      <c r="J653" s="384"/>
      <c r="K653" s="384"/>
      <c r="L653" s="384"/>
      <c r="M653" s="384"/>
    </row>
    <row r="654" spans="6:13">
      <c r="F654" s="384"/>
      <c r="G654" s="384"/>
      <c r="H654" s="384"/>
      <c r="I654" s="384"/>
      <c r="J654" s="384"/>
      <c r="K654" s="384"/>
      <c r="L654" s="384"/>
      <c r="M654" s="384"/>
    </row>
    <row r="655" spans="6:13">
      <c r="F655" s="384"/>
      <c r="G655" s="384"/>
      <c r="H655" s="384"/>
      <c r="I655" s="384"/>
      <c r="J655" s="384"/>
      <c r="K655" s="384"/>
      <c r="L655" s="384"/>
      <c r="M655" s="384"/>
    </row>
    <row r="656" spans="6:13">
      <c r="F656" s="384"/>
      <c r="G656" s="384"/>
      <c r="H656" s="384"/>
      <c r="I656" s="384"/>
      <c r="J656" s="384"/>
      <c r="K656" s="384"/>
      <c r="L656" s="384"/>
      <c r="M656" s="384"/>
    </row>
    <row r="657" spans="6:13">
      <c r="F657" s="384"/>
      <c r="G657" s="384"/>
      <c r="H657" s="384"/>
      <c r="I657" s="384"/>
      <c r="J657" s="384"/>
      <c r="K657" s="384"/>
      <c r="L657" s="384"/>
      <c r="M657" s="384"/>
    </row>
    <row r="658" spans="6:13">
      <c r="F658" s="384"/>
      <c r="G658" s="384"/>
      <c r="H658" s="384"/>
      <c r="I658" s="384"/>
      <c r="J658" s="384"/>
      <c r="K658" s="384"/>
      <c r="L658" s="384"/>
      <c r="M658" s="384"/>
    </row>
    <row r="659" spans="6:13">
      <c r="F659" s="384"/>
      <c r="G659" s="384"/>
      <c r="H659" s="384"/>
      <c r="I659" s="384"/>
      <c r="J659" s="384"/>
      <c r="K659" s="384"/>
      <c r="L659" s="384"/>
      <c r="M659" s="384"/>
    </row>
    <row r="660" spans="6:13">
      <c r="F660" s="384"/>
      <c r="G660" s="384"/>
      <c r="H660" s="384"/>
      <c r="I660" s="384"/>
      <c r="J660" s="384"/>
      <c r="K660" s="384"/>
      <c r="L660" s="384"/>
      <c r="M660" s="384"/>
    </row>
    <row r="661" spans="6:13">
      <c r="F661" s="384"/>
      <c r="G661" s="384"/>
      <c r="H661" s="384"/>
      <c r="I661" s="384"/>
      <c r="J661" s="384"/>
      <c r="K661" s="384"/>
      <c r="L661" s="384"/>
      <c r="M661" s="384"/>
    </row>
    <row r="662" spans="6:13">
      <c r="F662" s="384"/>
      <c r="G662" s="384"/>
      <c r="H662" s="384"/>
      <c r="I662" s="384"/>
      <c r="J662" s="384"/>
      <c r="K662" s="384"/>
      <c r="L662" s="384"/>
      <c r="M662" s="384"/>
    </row>
    <row r="663" spans="6:13">
      <c r="F663" s="384"/>
      <c r="G663" s="384"/>
      <c r="H663" s="384"/>
      <c r="I663" s="384"/>
      <c r="J663" s="384"/>
      <c r="K663" s="384"/>
      <c r="L663" s="384"/>
      <c r="M663" s="384"/>
    </row>
    <row r="664" spans="6:13">
      <c r="F664" s="384"/>
      <c r="G664" s="384"/>
      <c r="H664" s="384"/>
      <c r="I664" s="384"/>
      <c r="J664" s="384"/>
      <c r="K664" s="384"/>
      <c r="L664" s="384"/>
      <c r="M664" s="384"/>
    </row>
    <row r="665" spans="6:13">
      <c r="F665" s="384"/>
      <c r="G665" s="384"/>
      <c r="H665" s="384"/>
      <c r="I665" s="384"/>
      <c r="J665" s="384"/>
      <c r="K665" s="384"/>
      <c r="L665" s="384"/>
      <c r="M665" s="384"/>
    </row>
    <row r="666" spans="6:13">
      <c r="F666" s="384"/>
      <c r="G666" s="384"/>
      <c r="H666" s="384"/>
      <c r="I666" s="384"/>
      <c r="J666" s="384"/>
      <c r="K666" s="384"/>
      <c r="L666" s="384"/>
      <c r="M666" s="384"/>
    </row>
    <row r="667" spans="6:13">
      <c r="F667" s="384"/>
      <c r="G667" s="384"/>
      <c r="H667" s="384"/>
      <c r="I667" s="384"/>
      <c r="J667" s="384"/>
      <c r="K667" s="384"/>
      <c r="L667" s="384"/>
      <c r="M667" s="384"/>
    </row>
    <row r="668" spans="6:13">
      <c r="F668" s="384"/>
      <c r="G668" s="384"/>
      <c r="H668" s="384"/>
      <c r="I668" s="384"/>
      <c r="J668" s="384"/>
      <c r="K668" s="384"/>
      <c r="L668" s="384"/>
      <c r="M668" s="384"/>
    </row>
    <row r="669" spans="6:13">
      <c r="F669" s="384"/>
      <c r="G669" s="384"/>
      <c r="H669" s="384"/>
      <c r="I669" s="384"/>
      <c r="J669" s="384"/>
      <c r="K669" s="384"/>
      <c r="L669" s="384"/>
      <c r="M669" s="384"/>
    </row>
    <row r="670" spans="6:13">
      <c r="F670" s="384"/>
      <c r="G670" s="384"/>
      <c r="H670" s="384"/>
      <c r="I670" s="384"/>
      <c r="J670" s="384"/>
      <c r="K670" s="384"/>
      <c r="L670" s="384"/>
      <c r="M670" s="384"/>
    </row>
    <row r="671" spans="6:13">
      <c r="F671" s="384"/>
      <c r="G671" s="384"/>
      <c r="H671" s="384"/>
      <c r="I671" s="384"/>
      <c r="J671" s="384"/>
      <c r="K671" s="384"/>
      <c r="L671" s="384"/>
      <c r="M671" s="384"/>
    </row>
    <row r="672" spans="6:13">
      <c r="F672" s="384"/>
      <c r="G672" s="384"/>
      <c r="H672" s="384"/>
      <c r="I672" s="384"/>
      <c r="J672" s="384"/>
      <c r="K672" s="384"/>
      <c r="L672" s="384"/>
      <c r="M672" s="384"/>
    </row>
    <row r="673" spans="6:13">
      <c r="F673" s="384"/>
      <c r="G673" s="384"/>
      <c r="H673" s="384"/>
      <c r="I673" s="384"/>
      <c r="J673" s="384"/>
      <c r="K673" s="384"/>
      <c r="L673" s="384"/>
      <c r="M673" s="384"/>
    </row>
    <row r="674" spans="6:13">
      <c r="F674" s="384"/>
      <c r="G674" s="384"/>
      <c r="H674" s="384"/>
      <c r="I674" s="384"/>
      <c r="J674" s="384"/>
      <c r="K674" s="384"/>
      <c r="L674" s="384"/>
      <c r="M674" s="384"/>
    </row>
    <row r="675" spans="6:13">
      <c r="F675" s="384"/>
      <c r="G675" s="384"/>
      <c r="H675" s="384"/>
      <c r="I675" s="384"/>
      <c r="J675" s="384"/>
      <c r="K675" s="384"/>
      <c r="L675" s="384"/>
      <c r="M675" s="384"/>
    </row>
    <row r="676" spans="6:13">
      <c r="F676" s="384"/>
      <c r="G676" s="384"/>
      <c r="H676" s="384"/>
      <c r="I676" s="384"/>
      <c r="J676" s="384"/>
      <c r="K676" s="384"/>
      <c r="L676" s="384"/>
      <c r="M676" s="384"/>
    </row>
    <row r="677" spans="6:13">
      <c r="F677" s="384"/>
      <c r="G677" s="384"/>
      <c r="H677" s="384"/>
      <c r="I677" s="384"/>
      <c r="J677" s="384"/>
      <c r="K677" s="384"/>
      <c r="L677" s="384"/>
      <c r="M677" s="384"/>
    </row>
    <row r="678" spans="6:13">
      <c r="F678" s="384"/>
      <c r="G678" s="384"/>
      <c r="H678" s="384"/>
      <c r="I678" s="384"/>
      <c r="J678" s="384"/>
      <c r="K678" s="384"/>
      <c r="L678" s="384"/>
      <c r="M678" s="384"/>
    </row>
    <row r="679" spans="6:13">
      <c r="F679" s="384"/>
      <c r="G679" s="384"/>
      <c r="H679" s="384"/>
      <c r="I679" s="384"/>
      <c r="J679" s="384"/>
      <c r="K679" s="384"/>
      <c r="L679" s="384"/>
      <c r="M679" s="384"/>
    </row>
    <row r="680" spans="6:13">
      <c r="F680" s="384"/>
      <c r="G680" s="384"/>
      <c r="H680" s="384"/>
      <c r="I680" s="384"/>
      <c r="J680" s="384"/>
      <c r="K680" s="384"/>
      <c r="L680" s="384"/>
      <c r="M680" s="384"/>
    </row>
    <row r="681" spans="6:13">
      <c r="F681" s="384"/>
      <c r="G681" s="384"/>
      <c r="H681" s="384"/>
      <c r="I681" s="384"/>
      <c r="J681" s="384"/>
      <c r="K681" s="384"/>
      <c r="L681" s="384"/>
      <c r="M681" s="384"/>
    </row>
    <row r="682" spans="6:13">
      <c r="F682" s="384"/>
      <c r="G682" s="384"/>
      <c r="H682" s="384"/>
      <c r="I682" s="384"/>
      <c r="J682" s="384"/>
      <c r="K682" s="384"/>
      <c r="L682" s="384"/>
      <c r="M682" s="384"/>
    </row>
    <row r="683" spans="6:13">
      <c r="F683" s="384"/>
      <c r="G683" s="384"/>
      <c r="H683" s="384"/>
      <c r="I683" s="384"/>
      <c r="J683" s="384"/>
      <c r="K683" s="384"/>
      <c r="L683" s="384"/>
      <c r="M683" s="384"/>
    </row>
    <row r="684" spans="6:13">
      <c r="F684" s="384"/>
      <c r="G684" s="384"/>
      <c r="H684" s="384"/>
      <c r="I684" s="384"/>
      <c r="J684" s="384"/>
      <c r="K684" s="384"/>
      <c r="L684" s="384"/>
      <c r="M684" s="384"/>
    </row>
    <row r="685" spans="6:13">
      <c r="F685" s="384"/>
      <c r="G685" s="384"/>
      <c r="H685" s="384"/>
      <c r="I685" s="384"/>
      <c r="J685" s="384"/>
      <c r="K685" s="384"/>
      <c r="L685" s="384"/>
      <c r="M685" s="384"/>
    </row>
    <row r="686" spans="6:13">
      <c r="F686" s="384"/>
      <c r="G686" s="384"/>
      <c r="H686" s="384"/>
      <c r="I686" s="384"/>
      <c r="J686" s="384"/>
      <c r="K686" s="384"/>
      <c r="L686" s="384"/>
      <c r="M686" s="384"/>
    </row>
    <row r="687" spans="6:13">
      <c r="F687" s="384"/>
      <c r="G687" s="384"/>
      <c r="H687" s="384"/>
      <c r="I687" s="384"/>
      <c r="J687" s="384"/>
      <c r="K687" s="384"/>
      <c r="L687" s="384"/>
      <c r="M687" s="384"/>
    </row>
    <row r="688" spans="6:13">
      <c r="F688" s="384"/>
      <c r="G688" s="384"/>
      <c r="H688" s="384"/>
      <c r="I688" s="384"/>
      <c r="J688" s="384"/>
      <c r="K688" s="384"/>
      <c r="L688" s="384"/>
      <c r="M688" s="384"/>
    </row>
    <row r="689" spans="6:13">
      <c r="F689" s="384"/>
      <c r="G689" s="384"/>
      <c r="H689" s="384"/>
      <c r="I689" s="384"/>
      <c r="J689" s="384"/>
      <c r="K689" s="384"/>
      <c r="L689" s="384"/>
      <c r="M689" s="384"/>
    </row>
    <row r="690" spans="6:13">
      <c r="F690" s="384"/>
      <c r="G690" s="384"/>
      <c r="H690" s="384"/>
      <c r="I690" s="384"/>
      <c r="J690" s="384"/>
      <c r="K690" s="384"/>
      <c r="L690" s="384"/>
      <c r="M690" s="384"/>
    </row>
    <row r="691" spans="6:13">
      <c r="F691" s="384"/>
      <c r="G691" s="384"/>
      <c r="H691" s="384"/>
      <c r="I691" s="384"/>
      <c r="J691" s="384"/>
      <c r="K691" s="384"/>
      <c r="L691" s="384"/>
      <c r="M691" s="384"/>
    </row>
    <row r="692" spans="6:13">
      <c r="F692" s="384"/>
      <c r="G692" s="384"/>
      <c r="H692" s="384"/>
      <c r="I692" s="384"/>
      <c r="J692" s="384"/>
      <c r="K692" s="384"/>
      <c r="L692" s="384"/>
      <c r="M692" s="384"/>
    </row>
    <row r="693" spans="6:13">
      <c r="F693" s="384"/>
      <c r="G693" s="384"/>
      <c r="H693" s="384"/>
      <c r="I693" s="384"/>
      <c r="J693" s="384"/>
      <c r="K693" s="384"/>
      <c r="L693" s="384"/>
      <c r="M693" s="384"/>
    </row>
    <row r="694" spans="6:13">
      <c r="F694" s="384"/>
      <c r="G694" s="384"/>
      <c r="H694" s="384"/>
      <c r="I694" s="384"/>
      <c r="J694" s="384"/>
      <c r="K694" s="384"/>
      <c r="L694" s="384"/>
      <c r="M694" s="384"/>
    </row>
    <row r="695" spans="6:13">
      <c r="F695" s="384"/>
      <c r="G695" s="384"/>
      <c r="H695" s="384"/>
      <c r="I695" s="384"/>
      <c r="J695" s="384"/>
      <c r="K695" s="384"/>
      <c r="L695" s="384"/>
      <c r="M695" s="384"/>
    </row>
    <row r="696" spans="6:13">
      <c r="F696" s="384"/>
      <c r="G696" s="384"/>
      <c r="H696" s="384"/>
      <c r="I696" s="384"/>
      <c r="J696" s="384"/>
      <c r="K696" s="384"/>
      <c r="L696" s="384"/>
      <c r="M696" s="384"/>
    </row>
    <row r="697" spans="6:13">
      <c r="F697" s="384"/>
      <c r="G697" s="384"/>
      <c r="H697" s="384"/>
      <c r="I697" s="384"/>
      <c r="J697" s="384"/>
      <c r="K697" s="384"/>
      <c r="L697" s="384"/>
      <c r="M697" s="384"/>
    </row>
    <row r="698" spans="6:13">
      <c r="F698" s="384"/>
      <c r="G698" s="384"/>
      <c r="H698" s="384"/>
      <c r="I698" s="384"/>
      <c r="J698" s="384"/>
      <c r="K698" s="384"/>
      <c r="L698" s="384"/>
      <c r="M698" s="384"/>
    </row>
    <row r="699" spans="6:13">
      <c r="F699" s="384"/>
      <c r="G699" s="384"/>
      <c r="H699" s="384"/>
      <c r="I699" s="384"/>
      <c r="J699" s="384"/>
      <c r="K699" s="384"/>
      <c r="L699" s="384"/>
      <c r="M699" s="384"/>
    </row>
    <row r="700" spans="6:13">
      <c r="F700" s="384"/>
      <c r="G700" s="384"/>
      <c r="H700" s="384"/>
      <c r="I700" s="384"/>
      <c r="J700" s="384"/>
      <c r="K700" s="384"/>
      <c r="L700" s="384"/>
      <c r="M700" s="384"/>
    </row>
    <row r="701" spans="6:13">
      <c r="F701" s="384"/>
      <c r="G701" s="384"/>
      <c r="H701" s="384"/>
      <c r="I701" s="384"/>
      <c r="J701" s="384"/>
      <c r="K701" s="384"/>
      <c r="L701" s="384"/>
      <c r="M701" s="384"/>
    </row>
    <row r="702" spans="6:13">
      <c r="F702" s="384"/>
      <c r="G702" s="384"/>
      <c r="H702" s="384"/>
      <c r="I702" s="384"/>
      <c r="J702" s="384"/>
      <c r="K702" s="384"/>
      <c r="L702" s="384"/>
      <c r="M702" s="384"/>
    </row>
    <row r="703" spans="6:13">
      <c r="F703" s="384"/>
      <c r="G703" s="384"/>
      <c r="H703" s="384"/>
      <c r="I703" s="384"/>
      <c r="J703" s="384"/>
      <c r="K703" s="384"/>
      <c r="L703" s="384"/>
      <c r="M703" s="384"/>
    </row>
    <row r="704" spans="6:13">
      <c r="F704" s="384"/>
      <c r="G704" s="384"/>
      <c r="H704" s="384"/>
      <c r="I704" s="384"/>
      <c r="J704" s="384"/>
      <c r="K704" s="384"/>
      <c r="L704" s="384"/>
      <c r="M704" s="384"/>
    </row>
    <row r="705" spans="6:13">
      <c r="F705" s="384"/>
      <c r="G705" s="384"/>
      <c r="H705" s="384"/>
      <c r="I705" s="384"/>
      <c r="J705" s="384"/>
      <c r="K705" s="384"/>
      <c r="L705" s="384"/>
      <c r="M705" s="384"/>
    </row>
    <row r="706" spans="6:13">
      <c r="F706" s="384"/>
      <c r="G706" s="384"/>
      <c r="H706" s="384"/>
      <c r="I706" s="384"/>
      <c r="J706" s="384"/>
      <c r="K706" s="384"/>
      <c r="L706" s="384"/>
      <c r="M706" s="384"/>
    </row>
    <row r="707" spans="6:13">
      <c r="F707" s="384"/>
      <c r="G707" s="384"/>
      <c r="H707" s="384"/>
      <c r="I707" s="384"/>
      <c r="J707" s="384"/>
      <c r="K707" s="384"/>
      <c r="L707" s="384"/>
      <c r="M707" s="384"/>
    </row>
    <row r="708" spans="6:13">
      <c r="F708" s="384"/>
      <c r="G708" s="384"/>
      <c r="H708" s="384"/>
      <c r="I708" s="384"/>
      <c r="J708" s="384"/>
      <c r="K708" s="384"/>
      <c r="L708" s="384"/>
      <c r="M708" s="384"/>
    </row>
    <row r="709" spans="6:13">
      <c r="F709" s="384"/>
      <c r="G709" s="384"/>
      <c r="H709" s="384"/>
      <c r="I709" s="384"/>
      <c r="J709" s="384"/>
      <c r="K709" s="384"/>
      <c r="L709" s="384"/>
      <c r="M709" s="384"/>
    </row>
    <row r="710" spans="6:13">
      <c r="F710" s="384"/>
      <c r="G710" s="384"/>
      <c r="H710" s="384"/>
      <c r="I710" s="384"/>
      <c r="J710" s="384"/>
      <c r="K710" s="384"/>
      <c r="L710" s="384"/>
      <c r="M710" s="384"/>
    </row>
    <row r="711" spans="6:13">
      <c r="F711" s="384"/>
      <c r="G711" s="384"/>
      <c r="H711" s="384"/>
      <c r="I711" s="384"/>
      <c r="J711" s="384"/>
      <c r="K711" s="384"/>
      <c r="L711" s="384"/>
      <c r="M711" s="384"/>
    </row>
    <row r="712" spans="6:13">
      <c r="F712" s="384"/>
      <c r="G712" s="384"/>
      <c r="H712" s="384"/>
      <c r="I712" s="384"/>
      <c r="J712" s="384"/>
      <c r="K712" s="384"/>
      <c r="L712" s="384"/>
      <c r="M712" s="384"/>
    </row>
    <row r="713" spans="6:13">
      <c r="F713" s="384"/>
      <c r="G713" s="384"/>
      <c r="H713" s="384"/>
      <c r="I713" s="384"/>
      <c r="J713" s="384"/>
      <c r="K713" s="384"/>
      <c r="L713" s="384"/>
      <c r="M713" s="384"/>
    </row>
    <row r="714" spans="6:13">
      <c r="F714" s="384"/>
      <c r="G714" s="384"/>
      <c r="H714" s="384"/>
      <c r="I714" s="384"/>
      <c r="J714" s="384"/>
      <c r="K714" s="384"/>
      <c r="L714" s="384"/>
      <c r="M714" s="384"/>
    </row>
    <row r="715" spans="6:13">
      <c r="F715" s="384"/>
      <c r="G715" s="384"/>
      <c r="H715" s="384"/>
      <c r="I715" s="384"/>
      <c r="J715" s="384"/>
      <c r="K715" s="384"/>
      <c r="L715" s="384"/>
      <c r="M715" s="384"/>
    </row>
    <row r="716" spans="6:13">
      <c r="F716" s="384"/>
      <c r="G716" s="384"/>
      <c r="H716" s="384"/>
      <c r="I716" s="384"/>
      <c r="J716" s="384"/>
      <c r="K716" s="384"/>
      <c r="L716" s="384"/>
      <c r="M716" s="384"/>
    </row>
    <row r="717" spans="6:13">
      <c r="F717" s="384"/>
      <c r="G717" s="384"/>
      <c r="H717" s="384"/>
      <c r="I717" s="384"/>
      <c r="J717" s="384"/>
      <c r="K717" s="384"/>
      <c r="L717" s="384"/>
      <c r="M717" s="384"/>
    </row>
    <row r="718" spans="6:13">
      <c r="F718" s="384"/>
      <c r="G718" s="384"/>
      <c r="H718" s="384"/>
      <c r="I718" s="384"/>
      <c r="J718" s="384"/>
      <c r="K718" s="384"/>
      <c r="L718" s="384"/>
      <c r="M718" s="384"/>
    </row>
    <row r="719" spans="6:13">
      <c r="F719" s="384"/>
      <c r="G719" s="384"/>
      <c r="H719" s="384"/>
      <c r="I719" s="384"/>
      <c r="J719" s="384"/>
      <c r="K719" s="384"/>
      <c r="L719" s="384"/>
      <c r="M719" s="384"/>
    </row>
    <row r="720" spans="6:13">
      <c r="F720" s="384"/>
      <c r="G720" s="384"/>
      <c r="H720" s="384"/>
      <c r="I720" s="384"/>
      <c r="J720" s="384"/>
      <c r="K720" s="384"/>
      <c r="L720" s="384"/>
      <c r="M720" s="384"/>
    </row>
    <row r="721" spans="6:13">
      <c r="F721" s="384"/>
      <c r="G721" s="384"/>
      <c r="H721" s="384"/>
      <c r="I721" s="384"/>
      <c r="J721" s="384"/>
      <c r="K721" s="384"/>
      <c r="L721" s="384"/>
      <c r="M721" s="384"/>
    </row>
    <row r="722" spans="6:13">
      <c r="F722" s="384"/>
      <c r="G722" s="384"/>
      <c r="H722" s="384"/>
      <c r="I722" s="384"/>
      <c r="J722" s="384"/>
      <c r="K722" s="384"/>
      <c r="L722" s="384"/>
      <c r="M722" s="384"/>
    </row>
    <row r="723" spans="6:13">
      <c r="F723" s="384"/>
      <c r="G723" s="384"/>
      <c r="H723" s="384"/>
      <c r="I723" s="384"/>
      <c r="J723" s="384"/>
      <c r="K723" s="384"/>
      <c r="L723" s="384"/>
      <c r="M723" s="384"/>
    </row>
    <row r="724" spans="6:13">
      <c r="F724" s="384"/>
      <c r="G724" s="384"/>
      <c r="H724" s="384"/>
      <c r="I724" s="384"/>
      <c r="J724" s="384"/>
      <c r="K724" s="384"/>
      <c r="L724" s="384"/>
      <c r="M724" s="384"/>
    </row>
    <row r="725" spans="6:13">
      <c r="F725" s="384"/>
      <c r="G725" s="384"/>
      <c r="H725" s="384"/>
      <c r="I725" s="384"/>
      <c r="J725" s="384"/>
      <c r="K725" s="384"/>
      <c r="L725" s="384"/>
      <c r="M725" s="384"/>
    </row>
    <row r="726" spans="6:13">
      <c r="F726" s="384"/>
      <c r="G726" s="384"/>
      <c r="H726" s="384"/>
      <c r="I726" s="384"/>
      <c r="J726" s="384"/>
      <c r="K726" s="384"/>
      <c r="L726" s="384"/>
      <c r="M726" s="384"/>
    </row>
    <row r="727" spans="6:13">
      <c r="F727" s="384"/>
      <c r="G727" s="384"/>
      <c r="H727" s="384"/>
      <c r="I727" s="384"/>
      <c r="J727" s="384"/>
      <c r="K727" s="384"/>
      <c r="L727" s="384"/>
      <c r="M727" s="384"/>
    </row>
    <row r="728" spans="6:13">
      <c r="F728" s="384"/>
      <c r="G728" s="384"/>
      <c r="H728" s="384"/>
      <c r="I728" s="384"/>
      <c r="J728" s="384"/>
      <c r="K728" s="384"/>
      <c r="L728" s="384"/>
      <c r="M728" s="384"/>
    </row>
    <row r="729" spans="6:13">
      <c r="F729" s="384"/>
      <c r="G729" s="384"/>
      <c r="H729" s="384"/>
      <c r="I729" s="384"/>
      <c r="J729" s="384"/>
      <c r="K729" s="384"/>
      <c r="L729" s="384"/>
      <c r="M729" s="384"/>
    </row>
    <row r="730" spans="6:13">
      <c r="F730" s="384"/>
      <c r="G730" s="384"/>
      <c r="H730" s="384"/>
      <c r="I730" s="384"/>
      <c r="J730" s="384"/>
      <c r="K730" s="384"/>
      <c r="L730" s="384"/>
      <c r="M730" s="384"/>
    </row>
    <row r="731" spans="6:13">
      <c r="F731" s="384"/>
      <c r="G731" s="384"/>
      <c r="H731" s="384"/>
      <c r="I731" s="384"/>
      <c r="J731" s="384"/>
      <c r="K731" s="384"/>
      <c r="L731" s="384"/>
      <c r="M731" s="384"/>
    </row>
    <row r="732" spans="6:13">
      <c r="F732" s="384"/>
      <c r="G732" s="384"/>
      <c r="H732" s="384"/>
      <c r="I732" s="384"/>
      <c r="J732" s="384"/>
      <c r="K732" s="384"/>
      <c r="L732" s="384"/>
      <c r="M732" s="384"/>
    </row>
    <row r="733" spans="6:13">
      <c r="F733" s="384"/>
      <c r="G733" s="384"/>
      <c r="H733" s="384"/>
      <c r="I733" s="384"/>
      <c r="J733" s="384"/>
      <c r="K733" s="384"/>
      <c r="L733" s="384"/>
      <c r="M733" s="384"/>
    </row>
    <row r="734" spans="6:13">
      <c r="F734" s="384"/>
      <c r="G734" s="384"/>
      <c r="H734" s="384"/>
      <c r="I734" s="384"/>
      <c r="J734" s="384"/>
      <c r="K734" s="384"/>
      <c r="L734" s="384"/>
      <c r="M734" s="384"/>
    </row>
    <row r="735" spans="6:13">
      <c r="F735" s="384"/>
      <c r="G735" s="384"/>
      <c r="H735" s="384"/>
      <c r="I735" s="384"/>
      <c r="J735" s="384"/>
      <c r="K735" s="384"/>
      <c r="L735" s="384"/>
      <c r="M735" s="384"/>
    </row>
    <row r="736" spans="6:13">
      <c r="F736" s="384"/>
      <c r="G736" s="384"/>
      <c r="H736" s="384"/>
      <c r="I736" s="384"/>
      <c r="J736" s="384"/>
      <c r="K736" s="384"/>
      <c r="L736" s="384"/>
      <c r="M736" s="384"/>
    </row>
    <row r="737" spans="6:13">
      <c r="F737" s="384"/>
      <c r="G737" s="384"/>
      <c r="H737" s="384"/>
      <c r="I737" s="384"/>
      <c r="J737" s="384"/>
      <c r="K737" s="384"/>
      <c r="L737" s="384"/>
      <c r="M737" s="384"/>
    </row>
    <row r="738" spans="6:13">
      <c r="F738" s="384"/>
      <c r="G738" s="384"/>
      <c r="H738" s="384"/>
      <c r="I738" s="384"/>
      <c r="J738" s="384"/>
      <c r="K738" s="384"/>
      <c r="L738" s="384"/>
      <c r="M738" s="384"/>
    </row>
    <row r="739" spans="6:13">
      <c r="F739" s="384"/>
      <c r="G739" s="384"/>
      <c r="H739" s="384"/>
      <c r="I739" s="384"/>
      <c r="J739" s="384"/>
      <c r="K739" s="384"/>
      <c r="L739" s="384"/>
      <c r="M739" s="384"/>
    </row>
    <row r="740" spans="6:13">
      <c r="F740" s="384"/>
      <c r="G740" s="384"/>
      <c r="H740" s="384"/>
      <c r="I740" s="384"/>
      <c r="J740" s="384"/>
      <c r="K740" s="384"/>
      <c r="L740" s="384"/>
      <c r="M740" s="384"/>
    </row>
    <row r="741" spans="6:13">
      <c r="F741" s="384"/>
      <c r="G741" s="384"/>
      <c r="H741" s="384"/>
      <c r="I741" s="384"/>
      <c r="J741" s="384"/>
      <c r="K741" s="384"/>
      <c r="L741" s="384"/>
      <c r="M741" s="384"/>
    </row>
    <row r="742" spans="6:13">
      <c r="F742" s="384"/>
      <c r="G742" s="384"/>
      <c r="H742" s="384"/>
      <c r="I742" s="384"/>
      <c r="J742" s="384"/>
      <c r="K742" s="384"/>
      <c r="L742" s="384"/>
      <c r="M742" s="384"/>
    </row>
    <row r="743" spans="6:13">
      <c r="F743" s="384"/>
      <c r="G743" s="384"/>
      <c r="H743" s="384"/>
      <c r="I743" s="384"/>
      <c r="J743" s="384"/>
      <c r="K743" s="384"/>
      <c r="L743" s="384"/>
      <c r="M743" s="384"/>
    </row>
    <row r="744" spans="6:13">
      <c r="F744" s="384"/>
      <c r="G744" s="384"/>
      <c r="H744" s="384"/>
      <c r="I744" s="384"/>
      <c r="J744" s="384"/>
      <c r="K744" s="384"/>
      <c r="L744" s="384"/>
      <c r="M744" s="384"/>
    </row>
    <row r="745" spans="6:13">
      <c r="F745" s="384"/>
      <c r="G745" s="384"/>
      <c r="H745" s="384"/>
      <c r="I745" s="384"/>
      <c r="J745" s="384"/>
      <c r="K745" s="384"/>
      <c r="L745" s="384"/>
      <c r="M745" s="384"/>
    </row>
    <row r="746" spans="6:13">
      <c r="F746" s="384"/>
      <c r="G746" s="384"/>
      <c r="H746" s="384"/>
      <c r="I746" s="384"/>
      <c r="J746" s="384"/>
      <c r="K746" s="384"/>
      <c r="L746" s="384"/>
      <c r="M746" s="384"/>
    </row>
    <row r="747" spans="6:13">
      <c r="F747" s="384"/>
      <c r="G747" s="384"/>
      <c r="H747" s="384"/>
      <c r="I747" s="384"/>
      <c r="J747" s="384"/>
      <c r="K747" s="384"/>
      <c r="L747" s="384"/>
      <c r="M747" s="384"/>
    </row>
    <row r="748" spans="6:13">
      <c r="F748" s="384"/>
      <c r="G748" s="384"/>
      <c r="H748" s="384"/>
      <c r="I748" s="384"/>
      <c r="J748" s="384"/>
      <c r="K748" s="384"/>
      <c r="L748" s="384"/>
      <c r="M748" s="384"/>
    </row>
    <row r="749" spans="6:13">
      <c r="F749" s="384"/>
      <c r="G749" s="384"/>
      <c r="H749" s="384"/>
      <c r="I749" s="384"/>
      <c r="J749" s="384"/>
      <c r="K749" s="384"/>
      <c r="L749" s="384"/>
      <c r="M749" s="384"/>
    </row>
    <row r="750" spans="6:13">
      <c r="F750" s="384"/>
      <c r="G750" s="384"/>
      <c r="H750" s="384"/>
      <c r="I750" s="384"/>
      <c r="J750" s="384"/>
      <c r="K750" s="384"/>
      <c r="L750" s="384"/>
      <c r="M750" s="384"/>
    </row>
    <row r="751" spans="6:13">
      <c r="F751" s="384"/>
      <c r="G751" s="384"/>
      <c r="H751" s="384"/>
      <c r="I751" s="384"/>
      <c r="J751" s="384"/>
      <c r="K751" s="384"/>
      <c r="L751" s="384"/>
      <c r="M751" s="384"/>
    </row>
    <row r="752" spans="6:13">
      <c r="F752" s="384"/>
      <c r="G752" s="384"/>
      <c r="H752" s="384"/>
      <c r="I752" s="384"/>
      <c r="J752" s="384"/>
      <c r="K752" s="384"/>
      <c r="L752" s="384"/>
      <c r="M752" s="384"/>
    </row>
    <row r="753" spans="6:13">
      <c r="F753" s="384"/>
      <c r="G753" s="384"/>
      <c r="H753" s="384"/>
      <c r="I753" s="384"/>
      <c r="J753" s="384"/>
      <c r="K753" s="384"/>
      <c r="L753" s="384"/>
      <c r="M753" s="384"/>
    </row>
    <row r="754" spans="6:13">
      <c r="F754" s="384"/>
      <c r="G754" s="384"/>
      <c r="H754" s="384"/>
      <c r="I754" s="384"/>
      <c r="J754" s="384"/>
      <c r="K754" s="384"/>
      <c r="L754" s="384"/>
      <c r="M754" s="384"/>
    </row>
    <row r="755" spans="6:13">
      <c r="F755" s="384"/>
      <c r="G755" s="384"/>
      <c r="H755" s="384"/>
      <c r="I755" s="384"/>
      <c r="J755" s="384"/>
      <c r="K755" s="384"/>
      <c r="L755" s="384"/>
      <c r="M755" s="384"/>
    </row>
    <row r="756" spans="6:13">
      <c r="F756" s="384"/>
      <c r="G756" s="384"/>
      <c r="H756" s="384"/>
      <c r="I756" s="384"/>
      <c r="J756" s="384"/>
      <c r="K756" s="384"/>
      <c r="L756" s="384"/>
      <c r="M756" s="384"/>
    </row>
    <row r="757" spans="6:13">
      <c r="F757" s="384"/>
      <c r="G757" s="384"/>
      <c r="H757" s="384"/>
      <c r="I757" s="384"/>
      <c r="J757" s="384"/>
      <c r="K757" s="384"/>
      <c r="L757" s="384"/>
      <c r="M757" s="384"/>
    </row>
    <row r="758" spans="6:13">
      <c r="F758" s="384"/>
      <c r="G758" s="384"/>
      <c r="H758" s="384"/>
      <c r="I758" s="384"/>
      <c r="J758" s="384"/>
      <c r="K758" s="384"/>
      <c r="L758" s="384"/>
      <c r="M758" s="384"/>
    </row>
    <row r="759" spans="6:13">
      <c r="F759" s="384"/>
      <c r="G759" s="384"/>
      <c r="H759" s="384"/>
      <c r="I759" s="384"/>
      <c r="J759" s="384"/>
      <c r="K759" s="384"/>
      <c r="L759" s="384"/>
      <c r="M759" s="384"/>
    </row>
    <row r="760" spans="6:13">
      <c r="F760" s="384"/>
      <c r="G760" s="384"/>
      <c r="H760" s="384"/>
      <c r="I760" s="384"/>
      <c r="J760" s="384"/>
      <c r="K760" s="384"/>
      <c r="L760" s="384"/>
      <c r="M760" s="384"/>
    </row>
    <row r="761" spans="6:13">
      <c r="F761" s="384"/>
      <c r="G761" s="384"/>
      <c r="H761" s="384"/>
      <c r="I761" s="384"/>
      <c r="J761" s="384"/>
      <c r="K761" s="384"/>
      <c r="L761" s="384"/>
      <c r="M761" s="384"/>
    </row>
    <row r="762" spans="6:13">
      <c r="F762" s="384"/>
      <c r="G762" s="384"/>
      <c r="H762" s="384"/>
      <c r="I762" s="384"/>
      <c r="J762" s="384"/>
      <c r="K762" s="384"/>
      <c r="L762" s="384"/>
      <c r="M762" s="384"/>
    </row>
    <row r="763" spans="6:13">
      <c r="F763" s="384"/>
      <c r="G763" s="384"/>
      <c r="H763" s="384"/>
      <c r="I763" s="384"/>
      <c r="J763" s="384"/>
      <c r="K763" s="384"/>
      <c r="L763" s="384"/>
      <c r="M763" s="384"/>
    </row>
    <row r="764" spans="6:13">
      <c r="F764" s="384"/>
      <c r="G764" s="384"/>
      <c r="H764" s="384"/>
      <c r="I764" s="384"/>
      <c r="J764" s="384"/>
      <c r="K764" s="384"/>
      <c r="L764" s="384"/>
      <c r="M764" s="384"/>
    </row>
    <row r="765" spans="6:13">
      <c r="F765" s="384"/>
      <c r="G765" s="384"/>
      <c r="H765" s="384"/>
      <c r="I765" s="384"/>
      <c r="J765" s="384"/>
      <c r="K765" s="384"/>
      <c r="L765" s="384"/>
      <c r="M765" s="384"/>
    </row>
    <row r="766" spans="6:13">
      <c r="F766" s="384"/>
      <c r="G766" s="384"/>
      <c r="H766" s="384"/>
      <c r="I766" s="384"/>
      <c r="J766" s="384"/>
      <c r="K766" s="384"/>
      <c r="L766" s="384"/>
      <c r="M766" s="384"/>
    </row>
    <row r="767" spans="6:13">
      <c r="F767" s="384"/>
      <c r="G767" s="384"/>
      <c r="H767" s="384"/>
      <c r="I767" s="384"/>
      <c r="J767" s="384"/>
      <c r="K767" s="384"/>
      <c r="L767" s="384"/>
      <c r="M767" s="384"/>
    </row>
    <row r="768" spans="6:13">
      <c r="F768" s="384"/>
      <c r="G768" s="384"/>
      <c r="H768" s="384"/>
      <c r="I768" s="384"/>
      <c r="J768" s="384"/>
      <c r="K768" s="384"/>
      <c r="L768" s="384"/>
      <c r="M768" s="384"/>
    </row>
    <row r="769" spans="6:13">
      <c r="F769" s="384"/>
      <c r="G769" s="384"/>
      <c r="H769" s="384"/>
      <c r="I769" s="384"/>
      <c r="J769" s="384"/>
      <c r="K769" s="384"/>
      <c r="L769" s="384"/>
      <c r="M769" s="384"/>
    </row>
    <row r="770" spans="6:13">
      <c r="F770" s="384"/>
      <c r="G770" s="384"/>
      <c r="H770" s="384"/>
      <c r="I770" s="384"/>
      <c r="J770" s="384"/>
      <c r="K770" s="384"/>
      <c r="L770" s="384"/>
      <c r="M770" s="384"/>
    </row>
    <row r="771" spans="6:13">
      <c r="F771" s="384"/>
      <c r="G771" s="384"/>
      <c r="H771" s="384"/>
      <c r="I771" s="384"/>
      <c r="J771" s="384"/>
      <c r="K771" s="384"/>
      <c r="L771" s="384"/>
      <c r="M771" s="384"/>
    </row>
    <row r="772" spans="6:13">
      <c r="F772" s="384"/>
      <c r="G772" s="384"/>
      <c r="H772" s="384"/>
      <c r="I772" s="384"/>
      <c r="J772" s="384"/>
      <c r="K772" s="384"/>
      <c r="L772" s="384"/>
      <c r="M772" s="384"/>
    </row>
    <row r="773" spans="6:13">
      <c r="F773" s="384"/>
      <c r="G773" s="384"/>
      <c r="H773" s="384"/>
      <c r="I773" s="384"/>
      <c r="J773" s="384"/>
      <c r="K773" s="384"/>
      <c r="L773" s="384"/>
      <c r="M773" s="384"/>
    </row>
    <row r="774" spans="6:13">
      <c r="F774" s="384"/>
      <c r="G774" s="384"/>
      <c r="H774" s="384"/>
      <c r="I774" s="384"/>
      <c r="J774" s="384"/>
      <c r="K774" s="384"/>
      <c r="L774" s="384"/>
      <c r="M774" s="384"/>
    </row>
    <row r="775" spans="6:13">
      <c r="F775" s="384"/>
      <c r="G775" s="384"/>
      <c r="H775" s="384"/>
      <c r="I775" s="384"/>
      <c r="J775" s="384"/>
      <c r="K775" s="384"/>
      <c r="L775" s="384"/>
      <c r="M775" s="384"/>
    </row>
    <row r="776" spans="6:13">
      <c r="F776" s="384"/>
      <c r="G776" s="384"/>
      <c r="H776" s="384"/>
      <c r="I776" s="384"/>
      <c r="J776" s="384"/>
      <c r="K776" s="384"/>
      <c r="L776" s="384"/>
      <c r="M776" s="384"/>
    </row>
    <row r="777" spans="6:13">
      <c r="F777" s="384"/>
      <c r="G777" s="384"/>
      <c r="H777" s="384"/>
      <c r="I777" s="384"/>
      <c r="J777" s="384"/>
      <c r="K777" s="384"/>
      <c r="L777" s="384"/>
      <c r="M777" s="384"/>
    </row>
    <row r="778" spans="6:13">
      <c r="F778" s="384"/>
      <c r="G778" s="384"/>
      <c r="H778" s="384"/>
      <c r="I778" s="384"/>
      <c r="J778" s="384"/>
      <c r="K778" s="384"/>
      <c r="L778" s="384"/>
      <c r="M778" s="384"/>
    </row>
    <row r="779" spans="6:13">
      <c r="F779" s="384"/>
      <c r="G779" s="384"/>
      <c r="H779" s="384"/>
      <c r="I779" s="384"/>
      <c r="J779" s="384"/>
      <c r="K779" s="384"/>
      <c r="L779" s="384"/>
      <c r="M779" s="384"/>
    </row>
    <row r="780" spans="6:13">
      <c r="F780" s="384"/>
      <c r="G780" s="384"/>
      <c r="H780" s="384"/>
      <c r="I780" s="384"/>
      <c r="J780" s="384"/>
      <c r="K780" s="384"/>
      <c r="L780" s="384"/>
      <c r="M780" s="384"/>
    </row>
    <row r="781" spans="6:13">
      <c r="F781" s="384"/>
      <c r="G781" s="384"/>
      <c r="H781" s="384"/>
      <c r="I781" s="384"/>
      <c r="J781" s="384"/>
      <c r="K781" s="384"/>
      <c r="L781" s="384"/>
      <c r="M781" s="384"/>
    </row>
    <row r="782" spans="6:13">
      <c r="F782" s="384"/>
      <c r="G782" s="384"/>
      <c r="H782" s="384"/>
      <c r="I782" s="384"/>
      <c r="J782" s="384"/>
      <c r="K782" s="384"/>
      <c r="L782" s="384"/>
      <c r="M782" s="384"/>
    </row>
    <row r="783" spans="6:13">
      <c r="F783" s="384"/>
      <c r="G783" s="384"/>
      <c r="H783" s="384"/>
      <c r="I783" s="384"/>
      <c r="J783" s="384"/>
      <c r="K783" s="384"/>
      <c r="L783" s="384"/>
      <c r="M783" s="384"/>
    </row>
    <row r="784" spans="6:13">
      <c r="F784" s="384"/>
      <c r="G784" s="384"/>
      <c r="H784" s="384"/>
      <c r="I784" s="384"/>
      <c r="J784" s="384"/>
      <c r="K784" s="384"/>
      <c r="L784" s="384"/>
      <c r="M784" s="384"/>
    </row>
    <row r="785" spans="6:13">
      <c r="F785" s="384"/>
      <c r="G785" s="384"/>
      <c r="H785" s="384"/>
      <c r="I785" s="384"/>
      <c r="J785" s="384"/>
      <c r="K785" s="384"/>
      <c r="L785" s="384"/>
      <c r="M785" s="384"/>
    </row>
    <row r="786" spans="6:13">
      <c r="F786" s="384"/>
      <c r="G786" s="384"/>
      <c r="H786" s="384"/>
      <c r="I786" s="384"/>
      <c r="J786" s="384"/>
      <c r="K786" s="384"/>
      <c r="L786" s="384"/>
      <c r="M786" s="384"/>
    </row>
    <row r="787" spans="6:13">
      <c r="F787" s="384"/>
      <c r="G787" s="384"/>
      <c r="H787" s="384"/>
      <c r="I787" s="384"/>
      <c r="J787" s="384"/>
      <c r="K787" s="384"/>
      <c r="L787" s="384"/>
      <c r="M787" s="384"/>
    </row>
    <row r="788" spans="6:13">
      <c r="F788" s="384"/>
      <c r="G788" s="384"/>
      <c r="H788" s="384"/>
      <c r="I788" s="384"/>
      <c r="J788" s="384"/>
      <c r="K788" s="384"/>
      <c r="L788" s="384"/>
      <c r="M788" s="384"/>
    </row>
    <row r="789" spans="6:13">
      <c r="F789" s="384"/>
      <c r="G789" s="384"/>
      <c r="H789" s="384"/>
      <c r="I789" s="384"/>
      <c r="J789" s="384"/>
      <c r="K789" s="384"/>
      <c r="L789" s="384"/>
      <c r="M789" s="384"/>
    </row>
    <row r="790" spans="6:13">
      <c r="F790" s="384"/>
      <c r="G790" s="384"/>
      <c r="H790" s="384"/>
      <c r="I790" s="384"/>
      <c r="J790" s="384"/>
      <c r="K790" s="384"/>
      <c r="L790" s="384"/>
      <c r="M790" s="384"/>
    </row>
    <row r="791" spans="6:13">
      <c r="F791" s="384"/>
      <c r="G791" s="384"/>
      <c r="H791" s="384"/>
      <c r="I791" s="384"/>
      <c r="J791" s="384"/>
      <c r="K791" s="384"/>
      <c r="L791" s="384"/>
      <c r="M791" s="384"/>
    </row>
    <row r="792" spans="6:13">
      <c r="F792" s="384"/>
      <c r="G792" s="384"/>
      <c r="H792" s="384"/>
      <c r="I792" s="384"/>
      <c r="J792" s="384"/>
      <c r="K792" s="384"/>
      <c r="L792" s="384"/>
      <c r="M792" s="384"/>
    </row>
    <row r="793" spans="6:13">
      <c r="F793" s="384"/>
      <c r="G793" s="384"/>
      <c r="H793" s="384"/>
      <c r="I793" s="384"/>
      <c r="J793" s="384"/>
      <c r="K793" s="384"/>
      <c r="L793" s="384"/>
      <c r="M793" s="384"/>
    </row>
    <row r="794" spans="6:13">
      <c r="F794" s="384"/>
      <c r="G794" s="384"/>
      <c r="H794" s="384"/>
      <c r="I794" s="384"/>
      <c r="J794" s="384"/>
      <c r="K794" s="384"/>
      <c r="L794" s="384"/>
      <c r="M794" s="384"/>
    </row>
    <row r="795" spans="6:13">
      <c r="F795" s="384"/>
      <c r="G795" s="384"/>
      <c r="H795" s="384"/>
      <c r="I795" s="384"/>
      <c r="J795" s="384"/>
      <c r="K795" s="384"/>
      <c r="L795" s="384"/>
      <c r="M795" s="384"/>
    </row>
    <row r="796" spans="6:13">
      <c r="F796" s="384"/>
      <c r="G796" s="384"/>
      <c r="H796" s="384"/>
      <c r="I796" s="384"/>
      <c r="J796" s="384"/>
      <c r="K796" s="384"/>
      <c r="L796" s="384"/>
      <c r="M796" s="384"/>
    </row>
    <row r="797" spans="6:13">
      <c r="F797" s="384"/>
      <c r="G797" s="384"/>
      <c r="H797" s="384"/>
      <c r="I797" s="384"/>
      <c r="J797" s="384"/>
      <c r="K797" s="384"/>
      <c r="L797" s="384"/>
      <c r="M797" s="384"/>
    </row>
    <row r="798" spans="6:13">
      <c r="F798" s="384"/>
      <c r="G798" s="384"/>
      <c r="H798" s="384"/>
      <c r="I798" s="384"/>
      <c r="J798" s="384"/>
      <c r="K798" s="384"/>
      <c r="L798" s="384"/>
      <c r="M798" s="384"/>
    </row>
    <row r="799" spans="6:13">
      <c r="F799" s="384"/>
      <c r="G799" s="384"/>
      <c r="H799" s="384"/>
      <c r="I799" s="384"/>
      <c r="J799" s="384"/>
      <c r="K799" s="384"/>
      <c r="L799" s="384"/>
      <c r="M799" s="384"/>
    </row>
    <row r="800" spans="6:13">
      <c r="F800" s="384"/>
      <c r="G800" s="384"/>
      <c r="H800" s="384"/>
      <c r="I800" s="384"/>
      <c r="J800" s="384"/>
      <c r="K800" s="384"/>
      <c r="L800" s="384"/>
      <c r="M800" s="384"/>
    </row>
    <row r="801" spans="6:13">
      <c r="F801" s="384"/>
      <c r="G801" s="384"/>
      <c r="H801" s="384"/>
      <c r="I801" s="384"/>
      <c r="J801" s="384"/>
      <c r="K801" s="384"/>
      <c r="L801" s="384"/>
      <c r="M801" s="384"/>
    </row>
    <row r="802" spans="6:13">
      <c r="F802" s="384"/>
      <c r="G802" s="384"/>
      <c r="H802" s="384"/>
      <c r="I802" s="384"/>
      <c r="J802" s="384"/>
      <c r="K802" s="384"/>
      <c r="L802" s="384"/>
      <c r="M802" s="384"/>
    </row>
    <row r="803" spans="6:13">
      <c r="F803" s="384"/>
      <c r="G803" s="384"/>
      <c r="H803" s="384"/>
      <c r="I803" s="384"/>
      <c r="J803" s="384"/>
      <c r="K803" s="384"/>
      <c r="L803" s="384"/>
      <c r="M803" s="384"/>
    </row>
    <row r="804" spans="6:13">
      <c r="F804" s="384"/>
      <c r="G804" s="384"/>
      <c r="H804" s="384"/>
      <c r="I804" s="384"/>
      <c r="J804" s="384"/>
      <c r="K804" s="384"/>
      <c r="L804" s="384"/>
      <c r="M804" s="384"/>
    </row>
    <row r="805" spans="6:13">
      <c r="F805" s="384"/>
      <c r="G805" s="384"/>
      <c r="H805" s="384"/>
      <c r="I805" s="384"/>
      <c r="J805" s="384"/>
      <c r="K805" s="384"/>
      <c r="L805" s="384"/>
      <c r="M805" s="384"/>
    </row>
    <row r="806" spans="6:13">
      <c r="F806" s="384"/>
      <c r="G806" s="384"/>
      <c r="H806" s="384"/>
      <c r="I806" s="384"/>
      <c r="J806" s="384"/>
      <c r="K806" s="384"/>
      <c r="L806" s="384"/>
      <c r="M806" s="384"/>
    </row>
    <row r="807" spans="6:13">
      <c r="F807" s="384"/>
      <c r="G807" s="384"/>
      <c r="H807" s="384"/>
      <c r="I807" s="384"/>
      <c r="J807" s="384"/>
      <c r="K807" s="384"/>
      <c r="L807" s="384"/>
      <c r="M807" s="384"/>
    </row>
    <row r="808" spans="6:13">
      <c r="F808" s="384"/>
      <c r="G808" s="384"/>
      <c r="H808" s="384"/>
      <c r="I808" s="384"/>
      <c r="J808" s="384"/>
      <c r="K808" s="384"/>
      <c r="L808" s="384"/>
      <c r="M808" s="384"/>
    </row>
    <row r="809" spans="6:13">
      <c r="F809" s="384"/>
      <c r="G809" s="384"/>
      <c r="H809" s="384"/>
      <c r="I809" s="384"/>
      <c r="J809" s="384"/>
      <c r="K809" s="384"/>
      <c r="L809" s="384"/>
      <c r="M809" s="384"/>
    </row>
    <row r="810" spans="6:13">
      <c r="F810" s="384"/>
      <c r="G810" s="384"/>
      <c r="H810" s="384"/>
      <c r="I810" s="384"/>
      <c r="J810" s="384"/>
      <c r="K810" s="384"/>
      <c r="L810" s="384"/>
      <c r="M810" s="384"/>
    </row>
    <row r="811" spans="6:13">
      <c r="F811" s="384"/>
      <c r="G811" s="384"/>
      <c r="H811" s="384"/>
      <c r="I811" s="384"/>
      <c r="J811" s="384"/>
      <c r="K811" s="384"/>
      <c r="L811" s="384"/>
      <c r="M811" s="384"/>
    </row>
    <row r="812" spans="6:13">
      <c r="F812" s="384"/>
      <c r="G812" s="384"/>
      <c r="H812" s="384"/>
      <c r="I812" s="384"/>
      <c r="J812" s="384"/>
      <c r="K812" s="384"/>
      <c r="L812" s="384"/>
      <c r="M812" s="384"/>
    </row>
    <row r="813" spans="6:13">
      <c r="F813" s="384"/>
      <c r="G813" s="384"/>
      <c r="H813" s="384"/>
      <c r="I813" s="384"/>
      <c r="J813" s="384"/>
      <c r="K813" s="384"/>
      <c r="L813" s="384"/>
      <c r="M813" s="384"/>
    </row>
    <row r="814" spans="6:13">
      <c r="F814" s="384"/>
      <c r="G814" s="384"/>
      <c r="H814" s="384"/>
      <c r="I814" s="384"/>
      <c r="J814" s="384"/>
      <c r="K814" s="384"/>
      <c r="L814" s="384"/>
      <c r="M814" s="384"/>
    </row>
    <row r="815" spans="6:13">
      <c r="F815" s="384"/>
      <c r="G815" s="384"/>
      <c r="H815" s="384"/>
      <c r="I815" s="384"/>
      <c r="J815" s="384"/>
      <c r="K815" s="384"/>
      <c r="L815" s="384"/>
      <c r="M815" s="384"/>
    </row>
    <row r="816" spans="6:13">
      <c r="F816" s="384"/>
      <c r="G816" s="384"/>
      <c r="H816" s="384"/>
      <c r="I816" s="384"/>
      <c r="J816" s="384"/>
      <c r="K816" s="384"/>
      <c r="L816" s="384"/>
      <c r="M816" s="384"/>
    </row>
    <row r="817" spans="6:13">
      <c r="F817" s="384"/>
      <c r="G817" s="384"/>
      <c r="H817" s="384"/>
      <c r="I817" s="384"/>
      <c r="J817" s="384"/>
      <c r="K817" s="384"/>
      <c r="L817" s="384"/>
      <c r="M817" s="384"/>
    </row>
    <row r="818" spans="6:13">
      <c r="F818" s="384"/>
      <c r="G818" s="384"/>
      <c r="H818" s="384"/>
      <c r="I818" s="384"/>
      <c r="J818" s="384"/>
      <c r="K818" s="384"/>
      <c r="L818" s="384"/>
      <c r="M818" s="384"/>
    </row>
    <row r="819" spans="6:13">
      <c r="F819" s="384"/>
      <c r="G819" s="384"/>
      <c r="H819" s="384"/>
      <c r="I819" s="384"/>
      <c r="J819" s="384"/>
      <c r="K819" s="384"/>
      <c r="L819" s="384"/>
      <c r="M819" s="384"/>
    </row>
    <row r="820" spans="6:13">
      <c r="F820" s="384"/>
      <c r="G820" s="384"/>
      <c r="H820" s="384"/>
      <c r="I820" s="384"/>
      <c r="J820" s="384"/>
      <c r="K820" s="384"/>
      <c r="L820" s="384"/>
      <c r="M820" s="384"/>
    </row>
    <row r="821" spans="6:13">
      <c r="F821" s="384"/>
      <c r="G821" s="384"/>
      <c r="H821" s="384"/>
      <c r="I821" s="384"/>
      <c r="J821" s="384"/>
      <c r="K821" s="384"/>
      <c r="L821" s="384"/>
      <c r="M821" s="384"/>
    </row>
    <row r="822" spans="6:13">
      <c r="F822" s="384"/>
      <c r="G822" s="384"/>
      <c r="H822" s="384"/>
      <c r="I822" s="384"/>
      <c r="J822" s="384"/>
      <c r="K822" s="384"/>
      <c r="L822" s="384"/>
      <c r="M822" s="384"/>
    </row>
    <row r="823" spans="6:13">
      <c r="F823" s="384"/>
      <c r="G823" s="384"/>
      <c r="H823" s="384"/>
      <c r="I823" s="384"/>
      <c r="J823" s="384"/>
      <c r="K823" s="384"/>
      <c r="L823" s="384"/>
      <c r="M823" s="384"/>
    </row>
    <row r="824" spans="6:13">
      <c r="F824" s="384"/>
      <c r="G824" s="384"/>
      <c r="H824" s="384"/>
      <c r="I824" s="384"/>
      <c r="J824" s="384"/>
      <c r="K824" s="384"/>
      <c r="L824" s="384"/>
      <c r="M824" s="384"/>
    </row>
    <row r="825" spans="6:13">
      <c r="F825" s="384"/>
      <c r="G825" s="384"/>
      <c r="H825" s="384"/>
      <c r="I825" s="384"/>
      <c r="J825" s="384"/>
      <c r="K825" s="384"/>
      <c r="L825" s="384"/>
      <c r="M825" s="384"/>
    </row>
    <row r="826" spans="6:13">
      <c r="F826" s="384"/>
      <c r="G826" s="384"/>
      <c r="H826" s="384"/>
      <c r="I826" s="384"/>
      <c r="J826" s="384"/>
      <c r="K826" s="384"/>
      <c r="L826" s="384"/>
      <c r="M826" s="384"/>
    </row>
    <row r="827" spans="6:13">
      <c r="F827" s="384"/>
      <c r="G827" s="384"/>
      <c r="H827" s="384"/>
      <c r="I827" s="384"/>
      <c r="J827" s="384"/>
      <c r="K827" s="384"/>
      <c r="L827" s="384"/>
      <c r="M827" s="384"/>
    </row>
    <row r="828" spans="6:13">
      <c r="F828" s="384"/>
      <c r="G828" s="384"/>
      <c r="H828" s="384"/>
      <c r="I828" s="384"/>
      <c r="J828" s="384"/>
      <c r="K828" s="384"/>
      <c r="L828" s="384"/>
      <c r="M828" s="384"/>
    </row>
    <row r="829" spans="6:13">
      <c r="F829" s="384"/>
      <c r="G829" s="384"/>
      <c r="H829" s="384"/>
      <c r="I829" s="384"/>
      <c r="J829" s="384"/>
      <c r="K829" s="384"/>
      <c r="L829" s="384"/>
      <c r="M829" s="384"/>
    </row>
    <row r="830" spans="6:13">
      <c r="F830" s="384"/>
      <c r="G830" s="384"/>
      <c r="H830" s="384"/>
      <c r="I830" s="384"/>
      <c r="J830" s="384"/>
      <c r="K830" s="384"/>
      <c r="L830" s="384"/>
      <c r="M830" s="384"/>
    </row>
    <row r="831" spans="6:13">
      <c r="F831" s="384"/>
      <c r="G831" s="384"/>
      <c r="H831" s="384"/>
      <c r="I831" s="384"/>
      <c r="J831" s="384"/>
      <c r="K831" s="384"/>
      <c r="L831" s="384"/>
      <c r="M831" s="384"/>
    </row>
    <row r="832" spans="6:13">
      <c r="F832" s="384"/>
      <c r="G832" s="384"/>
      <c r="H832" s="384"/>
      <c r="I832" s="384"/>
      <c r="J832" s="384"/>
      <c r="K832" s="384"/>
      <c r="L832" s="384"/>
      <c r="M832" s="384"/>
    </row>
    <row r="833" spans="6:13">
      <c r="F833" s="384"/>
      <c r="G833" s="384"/>
      <c r="H833" s="384"/>
      <c r="I833" s="384"/>
      <c r="J833" s="384"/>
      <c r="K833" s="384"/>
      <c r="L833" s="384"/>
      <c r="M833" s="384"/>
    </row>
    <row r="834" spans="6:13">
      <c r="F834" s="384"/>
      <c r="G834" s="384"/>
      <c r="H834" s="384"/>
      <c r="I834" s="384"/>
      <c r="J834" s="384"/>
      <c r="K834" s="384"/>
      <c r="L834" s="384"/>
      <c r="M834" s="384"/>
    </row>
    <row r="835" spans="6:13">
      <c r="F835" s="384"/>
      <c r="G835" s="384"/>
      <c r="H835" s="384"/>
      <c r="I835" s="384"/>
      <c r="J835" s="384"/>
      <c r="K835" s="384"/>
      <c r="L835" s="384"/>
      <c r="M835" s="384"/>
    </row>
    <row r="836" spans="6:13">
      <c r="F836" s="384"/>
      <c r="G836" s="384"/>
      <c r="H836" s="384"/>
      <c r="I836" s="384"/>
      <c r="J836" s="384"/>
      <c r="K836" s="384"/>
      <c r="L836" s="384"/>
      <c r="M836" s="384"/>
    </row>
    <row r="837" spans="6:13">
      <c r="F837" s="384"/>
      <c r="G837" s="384"/>
      <c r="H837" s="384"/>
      <c r="I837" s="384"/>
      <c r="J837" s="384"/>
      <c r="K837" s="384"/>
      <c r="L837" s="384"/>
      <c r="M837" s="384"/>
    </row>
    <row r="838" spans="6:13">
      <c r="F838" s="384"/>
      <c r="G838" s="384"/>
      <c r="H838" s="384"/>
      <c r="I838" s="384"/>
      <c r="J838" s="384"/>
      <c r="K838" s="384"/>
      <c r="L838" s="384"/>
      <c r="M838" s="384"/>
    </row>
    <row r="839" spans="6:13">
      <c r="F839" s="384"/>
      <c r="G839" s="384"/>
      <c r="H839" s="384"/>
      <c r="I839" s="384"/>
      <c r="J839" s="384"/>
      <c r="K839" s="384"/>
      <c r="L839" s="384"/>
      <c r="M839" s="384"/>
    </row>
    <row r="840" spans="6:13">
      <c r="F840" s="384"/>
      <c r="G840" s="384"/>
      <c r="H840" s="384"/>
      <c r="I840" s="384"/>
      <c r="J840" s="384"/>
      <c r="K840" s="384"/>
      <c r="L840" s="384"/>
      <c r="M840" s="384"/>
    </row>
    <row r="841" spans="6:13">
      <c r="F841" s="384"/>
      <c r="G841" s="384"/>
      <c r="H841" s="384"/>
      <c r="I841" s="384"/>
      <c r="J841" s="384"/>
      <c r="K841" s="384"/>
      <c r="L841" s="384"/>
      <c r="M841" s="384"/>
    </row>
    <row r="842" spans="6:13">
      <c r="F842" s="384"/>
      <c r="G842" s="384"/>
      <c r="H842" s="384"/>
      <c r="I842" s="384"/>
      <c r="J842" s="384"/>
      <c r="K842" s="384"/>
      <c r="L842" s="384"/>
      <c r="M842" s="384"/>
    </row>
    <row r="843" spans="6:13">
      <c r="F843" s="384"/>
      <c r="G843" s="384"/>
      <c r="H843" s="384"/>
      <c r="I843" s="384"/>
      <c r="J843" s="384"/>
      <c r="K843" s="384"/>
      <c r="L843" s="384"/>
      <c r="M843" s="384"/>
    </row>
    <row r="844" spans="6:13">
      <c r="F844" s="384"/>
      <c r="G844" s="384"/>
      <c r="H844" s="384"/>
      <c r="I844" s="384"/>
      <c r="J844" s="384"/>
      <c r="K844" s="384"/>
      <c r="L844" s="384"/>
      <c r="M844" s="384"/>
    </row>
    <row r="845" spans="6:13">
      <c r="F845" s="384"/>
      <c r="G845" s="384"/>
      <c r="H845" s="384"/>
      <c r="I845" s="384"/>
      <c r="J845" s="384"/>
      <c r="K845" s="384"/>
      <c r="L845" s="384"/>
      <c r="M845" s="384"/>
    </row>
    <row r="846" spans="6:13">
      <c r="F846" s="384"/>
      <c r="G846" s="384"/>
      <c r="H846" s="384"/>
      <c r="I846" s="384"/>
      <c r="J846" s="384"/>
      <c r="K846" s="384"/>
      <c r="L846" s="384"/>
      <c r="M846" s="384"/>
    </row>
    <row r="847" spans="6:13">
      <c r="F847" s="384"/>
      <c r="G847" s="384"/>
      <c r="H847" s="384"/>
      <c r="I847" s="384"/>
      <c r="J847" s="384"/>
      <c r="K847" s="384"/>
      <c r="L847" s="384"/>
      <c r="M847" s="384"/>
    </row>
    <row r="848" spans="6:13">
      <c r="F848" s="384"/>
      <c r="G848" s="384"/>
      <c r="H848" s="384"/>
      <c r="I848" s="384"/>
      <c r="J848" s="384"/>
      <c r="K848" s="384"/>
      <c r="L848" s="384"/>
      <c r="M848" s="384"/>
    </row>
    <row r="849" spans="6:13">
      <c r="F849" s="384"/>
      <c r="G849" s="384"/>
      <c r="H849" s="384"/>
      <c r="I849" s="384"/>
      <c r="J849" s="384"/>
      <c r="K849" s="384"/>
      <c r="L849" s="384"/>
      <c r="M849" s="384"/>
    </row>
    <row r="850" spans="6:13">
      <c r="F850" s="384"/>
      <c r="G850" s="384"/>
      <c r="H850" s="384"/>
      <c r="I850" s="384"/>
      <c r="J850" s="384"/>
      <c r="K850" s="384"/>
      <c r="L850" s="384"/>
      <c r="M850" s="384"/>
    </row>
    <row r="851" spans="6:13">
      <c r="F851" s="384"/>
      <c r="G851" s="384"/>
      <c r="H851" s="384"/>
      <c r="I851" s="384"/>
      <c r="J851" s="384"/>
      <c r="K851" s="384"/>
      <c r="L851" s="384"/>
      <c r="M851" s="384"/>
    </row>
    <row r="852" spans="6:13">
      <c r="F852" s="384"/>
      <c r="G852" s="384"/>
      <c r="H852" s="384"/>
      <c r="I852" s="384"/>
      <c r="J852" s="384"/>
      <c r="K852" s="384"/>
      <c r="L852" s="384"/>
      <c r="M852" s="384"/>
    </row>
    <row r="853" spans="6:13">
      <c r="F853" s="384"/>
      <c r="G853" s="384"/>
      <c r="H853" s="384"/>
      <c r="I853" s="384"/>
      <c r="J853" s="384"/>
      <c r="K853" s="384"/>
      <c r="L853" s="384"/>
      <c r="M853" s="384"/>
    </row>
    <row r="854" spans="6:13">
      <c r="F854" s="384"/>
      <c r="G854" s="384"/>
      <c r="H854" s="384"/>
      <c r="I854" s="384"/>
      <c r="J854" s="384"/>
      <c r="K854" s="384"/>
      <c r="L854" s="384"/>
      <c r="M854" s="384"/>
    </row>
    <row r="855" spans="6:13">
      <c r="F855" s="384"/>
      <c r="G855" s="384"/>
      <c r="H855" s="384"/>
      <c r="I855" s="384"/>
      <c r="J855" s="384"/>
      <c r="K855" s="384"/>
      <c r="L855" s="384"/>
      <c r="M855" s="384"/>
    </row>
    <row r="856" spans="6:13">
      <c r="F856" s="384"/>
      <c r="G856" s="384"/>
      <c r="H856" s="384"/>
      <c r="I856" s="384"/>
      <c r="J856" s="384"/>
      <c r="K856" s="384"/>
      <c r="L856" s="384"/>
      <c r="M856" s="384"/>
    </row>
    <row r="857" spans="6:13">
      <c r="F857" s="384"/>
      <c r="G857" s="384"/>
      <c r="H857" s="384"/>
      <c r="I857" s="384"/>
      <c r="J857" s="384"/>
      <c r="K857" s="384"/>
      <c r="L857" s="384"/>
      <c r="M857" s="384"/>
    </row>
    <row r="858" spans="6:13">
      <c r="F858" s="384"/>
      <c r="G858" s="384"/>
      <c r="H858" s="384"/>
      <c r="I858" s="384"/>
      <c r="J858" s="384"/>
      <c r="K858" s="384"/>
      <c r="L858" s="384"/>
      <c r="M858" s="384"/>
    </row>
    <row r="859" spans="6:13">
      <c r="F859" s="384"/>
      <c r="G859" s="384"/>
      <c r="H859" s="384"/>
      <c r="I859" s="384"/>
      <c r="J859" s="384"/>
      <c r="K859" s="384"/>
      <c r="L859" s="384"/>
      <c r="M859" s="384"/>
    </row>
    <row r="860" spans="6:13">
      <c r="F860" s="384"/>
      <c r="G860" s="384"/>
      <c r="H860" s="384"/>
      <c r="I860" s="384"/>
      <c r="J860" s="384"/>
      <c r="K860" s="384"/>
      <c r="L860" s="384"/>
      <c r="M860" s="384"/>
    </row>
    <row r="861" spans="6:13">
      <c r="F861" s="384"/>
      <c r="G861" s="384"/>
      <c r="H861" s="384"/>
      <c r="I861" s="384"/>
      <c r="J861" s="384"/>
      <c r="K861" s="384"/>
      <c r="L861" s="384"/>
      <c r="M861" s="384"/>
    </row>
    <row r="862" spans="6:13">
      <c r="F862" s="384"/>
      <c r="G862" s="384"/>
      <c r="H862" s="384"/>
      <c r="I862" s="384"/>
      <c r="J862" s="384"/>
      <c r="K862" s="384"/>
      <c r="L862" s="384"/>
      <c r="M862" s="384"/>
    </row>
    <row r="863" spans="6:13">
      <c r="F863" s="384"/>
      <c r="G863" s="384"/>
      <c r="H863" s="384"/>
      <c r="I863" s="384"/>
      <c r="J863" s="384"/>
      <c r="K863" s="384"/>
      <c r="L863" s="384"/>
      <c r="M863" s="384"/>
    </row>
    <row r="864" spans="6:13">
      <c r="F864" s="384"/>
      <c r="G864" s="384"/>
      <c r="H864" s="384"/>
      <c r="I864" s="384"/>
      <c r="J864" s="384"/>
      <c r="K864" s="384"/>
      <c r="L864" s="384"/>
      <c r="M864" s="384"/>
    </row>
    <row r="865" spans="6:13">
      <c r="F865" s="384"/>
      <c r="G865" s="384"/>
      <c r="H865" s="384"/>
      <c r="I865" s="384"/>
      <c r="J865" s="384"/>
      <c r="K865" s="384"/>
      <c r="L865" s="384"/>
      <c r="M865" s="384"/>
    </row>
    <row r="866" spans="6:13">
      <c r="F866" s="384"/>
      <c r="G866" s="384"/>
      <c r="H866" s="384"/>
      <c r="I866" s="384"/>
      <c r="J866" s="384"/>
      <c r="K866" s="384"/>
      <c r="L866" s="384"/>
      <c r="M866" s="384"/>
    </row>
    <row r="867" spans="6:13">
      <c r="F867" s="384"/>
      <c r="G867" s="384"/>
      <c r="H867" s="384"/>
      <c r="I867" s="384"/>
      <c r="J867" s="384"/>
      <c r="K867" s="384"/>
      <c r="L867" s="384"/>
      <c r="M867" s="384"/>
    </row>
    <row r="868" spans="6:13">
      <c r="F868" s="384"/>
      <c r="G868" s="384"/>
      <c r="H868" s="384"/>
      <c r="I868" s="384"/>
      <c r="J868" s="384"/>
      <c r="K868" s="384"/>
      <c r="L868" s="384"/>
      <c r="M868" s="384"/>
    </row>
    <row r="869" spans="6:13">
      <c r="F869" s="384"/>
      <c r="G869" s="384"/>
      <c r="H869" s="384"/>
      <c r="I869" s="384"/>
      <c r="J869" s="384"/>
      <c r="K869" s="384"/>
      <c r="L869" s="384"/>
      <c r="M869" s="384"/>
    </row>
    <row r="870" spans="6:13">
      <c r="F870" s="384"/>
      <c r="G870" s="384"/>
      <c r="H870" s="384"/>
      <c r="I870" s="384"/>
      <c r="J870" s="384"/>
      <c r="K870" s="384"/>
      <c r="L870" s="384"/>
      <c r="M870" s="384"/>
    </row>
    <row r="871" spans="6:13">
      <c r="F871" s="384"/>
      <c r="G871" s="384"/>
      <c r="H871" s="384"/>
      <c r="I871" s="384"/>
      <c r="J871" s="384"/>
      <c r="K871" s="384"/>
      <c r="L871" s="384"/>
      <c r="M871" s="384"/>
    </row>
    <row r="872" spans="6:13">
      <c r="F872" s="384"/>
      <c r="G872" s="384"/>
      <c r="H872" s="384"/>
      <c r="I872" s="384"/>
      <c r="J872" s="384"/>
      <c r="K872" s="384"/>
      <c r="L872" s="384"/>
      <c r="M872" s="384"/>
    </row>
    <row r="873" spans="6:13">
      <c r="F873" s="384"/>
      <c r="G873" s="384"/>
      <c r="H873" s="384"/>
      <c r="I873" s="384"/>
      <c r="J873" s="384"/>
      <c r="K873" s="384"/>
      <c r="L873" s="384"/>
      <c r="M873" s="384"/>
    </row>
    <row r="874" spans="6:13">
      <c r="F874" s="384"/>
      <c r="G874" s="384"/>
      <c r="H874" s="384"/>
      <c r="I874" s="384"/>
      <c r="J874" s="384"/>
      <c r="K874" s="384"/>
      <c r="L874" s="384"/>
      <c r="M874" s="384"/>
    </row>
    <row r="875" spans="6:13">
      <c r="F875" s="384"/>
      <c r="G875" s="384"/>
      <c r="H875" s="384"/>
      <c r="I875" s="384"/>
      <c r="J875" s="384"/>
      <c r="K875" s="384"/>
      <c r="L875" s="384"/>
      <c r="M875" s="384"/>
    </row>
    <row r="876" spans="6:13">
      <c r="F876" s="384"/>
      <c r="G876" s="384"/>
      <c r="H876" s="384"/>
      <c r="I876" s="384"/>
      <c r="J876" s="384"/>
      <c r="K876" s="384"/>
      <c r="L876" s="384"/>
      <c r="M876" s="384"/>
    </row>
    <row r="877" spans="6:13">
      <c r="F877" s="384"/>
      <c r="G877" s="384"/>
      <c r="H877" s="384"/>
      <c r="I877" s="384"/>
      <c r="J877" s="384"/>
      <c r="K877" s="384"/>
      <c r="L877" s="384"/>
      <c r="M877" s="384"/>
    </row>
    <row r="878" spans="6:13">
      <c r="F878" s="384"/>
      <c r="G878" s="384"/>
      <c r="H878" s="384"/>
      <c r="I878" s="384"/>
      <c r="J878" s="384"/>
      <c r="K878" s="384"/>
      <c r="L878" s="384"/>
      <c r="M878" s="384"/>
    </row>
    <row r="879" spans="6:13">
      <c r="F879" s="384"/>
      <c r="G879" s="384"/>
      <c r="H879" s="384"/>
      <c r="I879" s="384"/>
      <c r="J879" s="384"/>
      <c r="K879" s="384"/>
      <c r="L879" s="384"/>
      <c r="M879" s="384"/>
    </row>
    <row r="880" spans="6:13">
      <c r="F880" s="384"/>
      <c r="G880" s="384"/>
      <c r="H880" s="384"/>
      <c r="I880" s="384"/>
      <c r="J880" s="384"/>
      <c r="K880" s="384"/>
      <c r="L880" s="384"/>
      <c r="M880" s="384"/>
    </row>
    <row r="881" spans="6:13">
      <c r="F881" s="384"/>
      <c r="G881" s="384"/>
      <c r="H881" s="384"/>
      <c r="I881" s="384"/>
      <c r="J881" s="384"/>
      <c r="K881" s="384"/>
      <c r="L881" s="384"/>
      <c r="M881" s="384"/>
    </row>
    <row r="882" spans="6:13">
      <c r="F882" s="384"/>
      <c r="G882" s="384"/>
      <c r="H882" s="384"/>
      <c r="I882" s="384"/>
      <c r="J882" s="384"/>
      <c r="K882" s="384"/>
      <c r="L882" s="384"/>
      <c r="M882" s="384"/>
    </row>
    <row r="883" spans="6:13">
      <c r="F883" s="384"/>
      <c r="G883" s="384"/>
      <c r="H883" s="384"/>
      <c r="I883" s="384"/>
      <c r="J883" s="384"/>
      <c r="K883" s="384"/>
      <c r="L883" s="384"/>
      <c r="M883" s="384"/>
    </row>
    <row r="884" spans="6:13">
      <c r="F884" s="384"/>
      <c r="G884" s="384"/>
      <c r="H884" s="384"/>
      <c r="I884" s="384"/>
      <c r="J884" s="384"/>
      <c r="K884" s="384"/>
      <c r="L884" s="384"/>
      <c r="M884" s="384"/>
    </row>
    <row r="885" spans="6:13">
      <c r="F885" s="384"/>
      <c r="G885" s="384"/>
      <c r="H885" s="384"/>
      <c r="I885" s="384"/>
      <c r="J885" s="384"/>
      <c r="K885" s="384"/>
      <c r="L885" s="384"/>
      <c r="M885" s="384"/>
    </row>
    <row r="886" spans="6:13">
      <c r="F886" s="384"/>
      <c r="G886" s="384"/>
      <c r="H886" s="384"/>
      <c r="I886" s="384"/>
      <c r="J886" s="384"/>
      <c r="K886" s="384"/>
      <c r="L886" s="384"/>
      <c r="M886" s="384"/>
    </row>
    <row r="887" spans="6:13">
      <c r="F887" s="384"/>
      <c r="G887" s="384"/>
      <c r="H887" s="384"/>
      <c r="I887" s="384"/>
      <c r="J887" s="384"/>
      <c r="K887" s="384"/>
      <c r="L887" s="384"/>
      <c r="M887" s="384"/>
    </row>
    <row r="888" spans="6:13">
      <c r="F888" s="384"/>
      <c r="G888" s="384"/>
      <c r="H888" s="384"/>
      <c r="I888" s="384"/>
      <c r="J888" s="384"/>
      <c r="K888" s="384"/>
      <c r="L888" s="384"/>
      <c r="M888" s="384"/>
    </row>
    <row r="889" spans="6:13">
      <c r="F889" s="384"/>
      <c r="G889" s="384"/>
      <c r="H889" s="384"/>
      <c r="I889" s="384"/>
      <c r="J889" s="384"/>
      <c r="K889" s="384"/>
      <c r="L889" s="384"/>
      <c r="M889" s="384"/>
    </row>
    <row r="890" spans="6:13">
      <c r="F890" s="384"/>
      <c r="G890" s="384"/>
      <c r="H890" s="384"/>
      <c r="I890" s="384"/>
      <c r="J890" s="384"/>
      <c r="K890" s="384"/>
      <c r="L890" s="384"/>
      <c r="M890" s="384"/>
    </row>
    <row r="891" spans="6:13">
      <c r="F891" s="384"/>
      <c r="G891" s="384"/>
      <c r="H891" s="384"/>
      <c r="I891" s="384"/>
      <c r="J891" s="384"/>
      <c r="K891" s="384"/>
      <c r="L891" s="384"/>
      <c r="M891" s="384"/>
    </row>
    <row r="892" spans="6:13">
      <c r="F892" s="384"/>
      <c r="G892" s="384"/>
      <c r="H892" s="384"/>
      <c r="I892" s="384"/>
      <c r="J892" s="384"/>
      <c r="K892" s="384"/>
      <c r="L892" s="384"/>
      <c r="M892" s="384"/>
    </row>
    <row r="893" spans="6:13">
      <c r="F893" s="384"/>
      <c r="G893" s="384"/>
      <c r="H893" s="384"/>
      <c r="I893" s="384"/>
      <c r="J893" s="384"/>
      <c r="K893" s="384"/>
      <c r="L893" s="384"/>
      <c r="M893" s="384"/>
    </row>
    <row r="894" spans="6:13">
      <c r="F894" s="384"/>
      <c r="G894" s="384"/>
      <c r="H894" s="384"/>
      <c r="I894" s="384"/>
      <c r="J894" s="384"/>
      <c r="K894" s="384"/>
      <c r="L894" s="384"/>
      <c r="M894" s="384"/>
    </row>
    <row r="895" spans="6:13">
      <c r="F895" s="384"/>
      <c r="G895" s="384"/>
      <c r="H895" s="384"/>
      <c r="I895" s="384"/>
      <c r="J895" s="384"/>
      <c r="K895" s="384"/>
      <c r="L895" s="384"/>
      <c r="M895" s="384"/>
    </row>
    <row r="896" spans="6:13">
      <c r="F896" s="384"/>
      <c r="G896" s="384"/>
      <c r="H896" s="384"/>
      <c r="I896" s="384"/>
      <c r="J896" s="384"/>
      <c r="K896" s="384"/>
      <c r="L896" s="384"/>
      <c r="M896" s="384"/>
    </row>
    <row r="897" spans="6:13">
      <c r="F897" s="384"/>
      <c r="G897" s="384"/>
      <c r="H897" s="384"/>
      <c r="I897" s="384"/>
      <c r="J897" s="384"/>
      <c r="K897" s="384"/>
      <c r="L897" s="384"/>
      <c r="M897" s="384"/>
    </row>
    <row r="898" spans="6:13">
      <c r="F898" s="384"/>
      <c r="G898" s="384"/>
      <c r="H898" s="384"/>
      <c r="I898" s="384"/>
      <c r="J898" s="384"/>
      <c r="K898" s="384"/>
      <c r="L898" s="384"/>
      <c r="M898" s="384"/>
    </row>
    <row r="899" spans="6:13">
      <c r="F899" s="384"/>
      <c r="G899" s="384"/>
      <c r="H899" s="384"/>
      <c r="I899" s="384"/>
      <c r="J899" s="384"/>
      <c r="K899" s="384"/>
      <c r="L899" s="384"/>
      <c r="M899" s="384"/>
    </row>
    <row r="900" spans="6:13">
      <c r="F900" s="384"/>
      <c r="G900" s="384"/>
      <c r="H900" s="384"/>
      <c r="I900" s="384"/>
      <c r="J900" s="384"/>
      <c r="K900" s="384"/>
      <c r="L900" s="384"/>
      <c r="M900" s="384"/>
    </row>
    <row r="901" spans="6:13">
      <c r="F901" s="384"/>
      <c r="G901" s="384"/>
      <c r="H901" s="384"/>
      <c r="I901" s="384"/>
      <c r="J901" s="384"/>
      <c r="K901" s="384"/>
      <c r="L901" s="384"/>
      <c r="M901" s="384"/>
    </row>
    <row r="902" spans="6:13">
      <c r="F902" s="384"/>
      <c r="G902" s="384"/>
      <c r="H902" s="384"/>
      <c r="I902" s="384"/>
      <c r="J902" s="384"/>
      <c r="K902" s="384"/>
      <c r="L902" s="384"/>
      <c r="M902" s="384"/>
    </row>
    <row r="903" spans="6:13">
      <c r="F903" s="384"/>
      <c r="G903" s="384"/>
      <c r="H903" s="384"/>
      <c r="I903" s="384"/>
      <c r="J903" s="384"/>
      <c r="K903" s="384"/>
      <c r="L903" s="384"/>
      <c r="M903" s="384"/>
    </row>
    <row r="904" spans="6:13">
      <c r="F904" s="384"/>
      <c r="G904" s="384"/>
      <c r="H904" s="384"/>
      <c r="I904" s="384"/>
      <c r="J904" s="384"/>
      <c r="K904" s="384"/>
      <c r="L904" s="384"/>
      <c r="M904" s="384"/>
    </row>
    <row r="905" spans="6:13">
      <c r="F905" s="384"/>
      <c r="G905" s="384"/>
      <c r="H905" s="384"/>
      <c r="I905" s="384"/>
      <c r="J905" s="384"/>
      <c r="K905" s="384"/>
      <c r="L905" s="384"/>
      <c r="M905" s="384"/>
    </row>
    <row r="906" spans="6:13">
      <c r="F906" s="384"/>
      <c r="G906" s="384"/>
      <c r="H906" s="384"/>
      <c r="I906" s="384"/>
      <c r="J906" s="384"/>
      <c r="K906" s="384"/>
      <c r="L906" s="384"/>
      <c r="M906" s="384"/>
    </row>
    <row r="907" spans="6:13">
      <c r="F907" s="384"/>
      <c r="G907" s="384"/>
      <c r="H907" s="384"/>
      <c r="I907" s="384"/>
      <c r="J907" s="384"/>
      <c r="K907" s="384"/>
      <c r="L907" s="384"/>
      <c r="M907" s="384"/>
    </row>
    <row r="908" spans="6:13">
      <c r="F908" s="384"/>
      <c r="G908" s="384"/>
      <c r="H908" s="384"/>
      <c r="I908" s="384"/>
      <c r="J908" s="384"/>
      <c r="K908" s="384"/>
      <c r="L908" s="384"/>
      <c r="M908" s="384"/>
    </row>
    <row r="909" spans="6:13">
      <c r="F909" s="384"/>
      <c r="G909" s="384"/>
      <c r="H909" s="384"/>
      <c r="I909" s="384"/>
      <c r="J909" s="384"/>
      <c r="K909" s="384"/>
      <c r="L909" s="384"/>
      <c r="M909" s="384"/>
    </row>
    <row r="910" spans="6:13">
      <c r="F910" s="384"/>
      <c r="G910" s="384"/>
      <c r="H910" s="384"/>
      <c r="I910" s="384"/>
      <c r="J910" s="384"/>
      <c r="K910" s="384"/>
      <c r="L910" s="384"/>
      <c r="M910" s="384"/>
    </row>
    <row r="911" spans="6:13">
      <c r="F911" s="384"/>
      <c r="G911" s="384"/>
      <c r="H911" s="384"/>
      <c r="I911" s="384"/>
      <c r="J911" s="384"/>
      <c r="K911" s="384"/>
      <c r="L911" s="384"/>
      <c r="M911" s="384"/>
    </row>
    <row r="912" spans="6:13">
      <c r="F912" s="384"/>
      <c r="G912" s="384"/>
      <c r="H912" s="384"/>
      <c r="I912" s="384"/>
      <c r="J912" s="384"/>
      <c r="K912" s="384"/>
      <c r="L912" s="384"/>
      <c r="M912" s="384"/>
    </row>
    <row r="913" spans="6:13">
      <c r="F913" s="384"/>
      <c r="G913" s="384"/>
      <c r="H913" s="384"/>
      <c r="I913" s="384"/>
      <c r="J913" s="384"/>
      <c r="K913" s="384"/>
      <c r="L913" s="384"/>
      <c r="M913" s="384"/>
    </row>
    <row r="914" spans="6:13">
      <c r="F914" s="384"/>
      <c r="G914" s="384"/>
      <c r="H914" s="384"/>
      <c r="I914" s="384"/>
      <c r="J914" s="384"/>
      <c r="K914" s="384"/>
      <c r="L914" s="384"/>
      <c r="M914" s="384"/>
    </row>
    <row r="915" spans="6:13">
      <c r="F915" s="384"/>
      <c r="G915" s="384"/>
      <c r="H915" s="384"/>
      <c r="I915" s="384"/>
      <c r="J915" s="384"/>
      <c r="K915" s="384"/>
      <c r="L915" s="384"/>
      <c r="M915" s="384"/>
    </row>
    <row r="916" spans="6:13">
      <c r="F916" s="384"/>
      <c r="G916" s="384"/>
      <c r="H916" s="384"/>
      <c r="I916" s="384"/>
      <c r="J916" s="384"/>
      <c r="K916" s="384"/>
      <c r="L916" s="384"/>
      <c r="M916" s="384"/>
    </row>
    <row r="917" spans="6:13">
      <c r="F917" s="384"/>
      <c r="G917" s="384"/>
      <c r="H917" s="384"/>
      <c r="I917" s="384"/>
      <c r="J917" s="384"/>
      <c r="K917" s="384"/>
      <c r="L917" s="384"/>
      <c r="M917" s="384"/>
    </row>
    <row r="918" spans="6:13">
      <c r="F918" s="384"/>
      <c r="G918" s="384"/>
      <c r="H918" s="384"/>
      <c r="I918" s="384"/>
      <c r="J918" s="384"/>
      <c r="K918" s="384"/>
      <c r="L918" s="384"/>
      <c r="M918" s="384"/>
    </row>
    <row r="919" spans="6:13">
      <c r="F919" s="384"/>
      <c r="G919" s="384"/>
      <c r="H919" s="384"/>
      <c r="I919" s="384"/>
      <c r="J919" s="384"/>
      <c r="K919" s="384"/>
      <c r="L919" s="384"/>
      <c r="M919" s="384"/>
    </row>
    <row r="920" spans="6:13">
      <c r="F920" s="384"/>
      <c r="G920" s="384"/>
      <c r="H920" s="384"/>
      <c r="I920" s="384"/>
      <c r="J920" s="384"/>
      <c r="K920" s="384"/>
      <c r="L920" s="384"/>
      <c r="M920" s="384"/>
    </row>
    <row r="921" spans="6:13">
      <c r="F921" s="384"/>
      <c r="G921" s="384"/>
      <c r="H921" s="384"/>
      <c r="I921" s="384"/>
      <c r="J921" s="384"/>
      <c r="K921" s="384"/>
      <c r="L921" s="384"/>
      <c r="M921" s="384"/>
    </row>
    <row r="922" spans="6:13">
      <c r="F922" s="384"/>
      <c r="G922" s="384"/>
      <c r="H922" s="384"/>
      <c r="I922" s="384"/>
      <c r="J922" s="384"/>
      <c r="K922" s="384"/>
      <c r="L922" s="384"/>
      <c r="M922" s="384"/>
    </row>
    <row r="923" spans="6:13">
      <c r="F923" s="384"/>
      <c r="G923" s="384"/>
      <c r="H923" s="384"/>
      <c r="I923" s="384"/>
      <c r="J923" s="384"/>
      <c r="K923" s="384"/>
      <c r="L923" s="384"/>
      <c r="M923" s="384"/>
    </row>
    <row r="924" spans="6:13">
      <c r="F924" s="384"/>
      <c r="G924" s="384"/>
      <c r="H924" s="384"/>
      <c r="I924" s="384"/>
      <c r="J924" s="384"/>
      <c r="K924" s="384"/>
      <c r="L924" s="384"/>
      <c r="M924" s="384"/>
    </row>
    <row r="925" spans="6:13">
      <c r="F925" s="384"/>
      <c r="G925" s="384"/>
      <c r="H925" s="384"/>
      <c r="I925" s="384"/>
      <c r="J925" s="384"/>
      <c r="K925" s="384"/>
      <c r="L925" s="384"/>
      <c r="M925" s="384"/>
    </row>
    <row r="926" spans="6:13">
      <c r="F926" s="384"/>
      <c r="G926" s="384"/>
      <c r="H926" s="384"/>
      <c r="I926" s="384"/>
      <c r="J926" s="384"/>
      <c r="K926" s="384"/>
      <c r="L926" s="384"/>
      <c r="M926" s="384"/>
    </row>
    <row r="927" spans="6:13">
      <c r="F927" s="384"/>
      <c r="G927" s="384"/>
      <c r="H927" s="384"/>
      <c r="I927" s="384"/>
      <c r="J927" s="384"/>
      <c r="K927" s="384"/>
      <c r="L927" s="384"/>
      <c r="M927" s="384"/>
    </row>
    <row r="928" spans="6:13">
      <c r="F928" s="384"/>
      <c r="G928" s="384"/>
      <c r="H928" s="384"/>
      <c r="I928" s="384"/>
      <c r="J928" s="384"/>
      <c r="K928" s="384"/>
      <c r="L928" s="384"/>
      <c r="M928" s="384"/>
    </row>
    <row r="929" spans="6:13">
      <c r="F929" s="384"/>
      <c r="G929" s="384"/>
      <c r="H929" s="384"/>
      <c r="I929" s="384"/>
      <c r="J929" s="384"/>
      <c r="K929" s="384"/>
      <c r="L929" s="384"/>
      <c r="M929" s="384"/>
    </row>
    <row r="930" spans="6:13">
      <c r="F930" s="384"/>
      <c r="G930" s="384"/>
      <c r="H930" s="384"/>
      <c r="I930" s="384"/>
      <c r="J930" s="384"/>
      <c r="K930" s="384"/>
      <c r="L930" s="384"/>
      <c r="M930" s="384"/>
    </row>
    <row r="931" spans="6:13">
      <c r="F931" s="384"/>
      <c r="G931" s="384"/>
      <c r="H931" s="384"/>
      <c r="I931" s="384"/>
      <c r="J931" s="384"/>
      <c r="K931" s="384"/>
      <c r="L931" s="384"/>
      <c r="M931" s="384"/>
    </row>
    <row r="932" spans="6:13">
      <c r="F932" s="384"/>
      <c r="G932" s="384"/>
      <c r="H932" s="384"/>
      <c r="I932" s="384"/>
      <c r="J932" s="384"/>
      <c r="K932" s="384"/>
      <c r="L932" s="384"/>
      <c r="M932" s="384"/>
    </row>
    <row r="933" spans="6:13">
      <c r="F933" s="384"/>
      <c r="G933" s="384"/>
      <c r="H933" s="384"/>
      <c r="I933" s="384"/>
      <c r="J933" s="384"/>
      <c r="K933" s="384"/>
      <c r="L933" s="384"/>
      <c r="M933" s="384"/>
    </row>
    <row r="934" spans="6:13">
      <c r="F934" s="384"/>
      <c r="G934" s="384"/>
      <c r="H934" s="384"/>
      <c r="I934" s="384"/>
      <c r="J934" s="384"/>
      <c r="K934" s="384"/>
      <c r="L934" s="384"/>
      <c r="M934" s="384"/>
    </row>
    <row r="935" spans="6:13">
      <c r="F935" s="384"/>
      <c r="G935" s="384"/>
      <c r="H935" s="384"/>
      <c r="I935" s="384"/>
      <c r="J935" s="384"/>
      <c r="K935" s="384"/>
      <c r="L935" s="384"/>
      <c r="M935" s="384"/>
    </row>
    <row r="936" spans="6:13">
      <c r="F936" s="384"/>
      <c r="G936" s="384"/>
      <c r="H936" s="384"/>
      <c r="I936" s="384"/>
      <c r="J936" s="384"/>
      <c r="K936" s="384"/>
      <c r="L936" s="384"/>
      <c r="M936" s="384"/>
    </row>
    <row r="937" spans="6:13">
      <c r="F937" s="384"/>
      <c r="G937" s="384"/>
      <c r="H937" s="384"/>
      <c r="I937" s="384"/>
      <c r="J937" s="384"/>
      <c r="K937" s="384"/>
      <c r="L937" s="384"/>
      <c r="M937" s="384"/>
    </row>
    <row r="938" spans="6:13">
      <c r="F938" s="384"/>
      <c r="G938" s="384"/>
      <c r="H938" s="384"/>
      <c r="I938" s="384"/>
      <c r="J938" s="384"/>
      <c r="K938" s="384"/>
      <c r="L938" s="384"/>
      <c r="M938" s="384"/>
    </row>
    <row r="939" spans="6:13">
      <c r="F939" s="384"/>
      <c r="G939" s="384"/>
      <c r="H939" s="384"/>
      <c r="I939" s="384"/>
      <c r="J939" s="384"/>
      <c r="K939" s="384"/>
      <c r="L939" s="384"/>
      <c r="M939" s="384"/>
    </row>
    <row r="940" spans="6:13">
      <c r="F940" s="384"/>
      <c r="G940" s="384"/>
      <c r="H940" s="384"/>
      <c r="I940" s="384"/>
      <c r="J940" s="384"/>
      <c r="K940" s="384"/>
      <c r="L940" s="384"/>
      <c r="M940" s="384"/>
    </row>
    <row r="941" spans="6:13">
      <c r="F941" s="384"/>
      <c r="G941" s="384"/>
      <c r="H941" s="384"/>
      <c r="I941" s="384"/>
      <c r="J941" s="384"/>
      <c r="K941" s="384"/>
      <c r="L941" s="384"/>
      <c r="M941" s="384"/>
    </row>
    <row r="942" spans="6:13">
      <c r="F942" s="384"/>
      <c r="G942" s="384"/>
      <c r="H942" s="384"/>
      <c r="I942" s="384"/>
      <c r="J942" s="384"/>
      <c r="K942" s="384"/>
      <c r="L942" s="384"/>
      <c r="M942" s="384"/>
    </row>
    <row r="943" spans="6:13">
      <c r="F943" s="384"/>
      <c r="G943" s="384"/>
      <c r="H943" s="384"/>
      <c r="I943" s="384"/>
      <c r="J943" s="384"/>
      <c r="K943" s="384"/>
      <c r="L943" s="384"/>
      <c r="M943" s="384"/>
    </row>
    <row r="944" spans="6:13">
      <c r="F944" s="384"/>
      <c r="G944" s="384"/>
      <c r="H944" s="384"/>
      <c r="I944" s="384"/>
      <c r="J944" s="384"/>
      <c r="K944" s="384"/>
      <c r="L944" s="384"/>
      <c r="M944" s="384"/>
    </row>
    <row r="945" spans="6:13">
      <c r="F945" s="384"/>
      <c r="G945" s="384"/>
      <c r="H945" s="384"/>
      <c r="I945" s="384"/>
      <c r="J945" s="384"/>
      <c r="K945" s="384"/>
      <c r="L945" s="384"/>
      <c r="M945" s="384"/>
    </row>
    <row r="946" spans="6:13">
      <c r="F946" s="384"/>
      <c r="G946" s="384"/>
      <c r="H946" s="384"/>
      <c r="I946" s="384"/>
      <c r="J946" s="384"/>
      <c r="K946" s="384"/>
      <c r="L946" s="384"/>
      <c r="M946" s="384"/>
    </row>
    <row r="947" spans="6:13">
      <c r="F947" s="384"/>
      <c r="G947" s="384"/>
      <c r="H947" s="384"/>
      <c r="I947" s="384"/>
      <c r="J947" s="384"/>
      <c r="K947" s="384"/>
      <c r="L947" s="384"/>
      <c r="M947" s="384"/>
    </row>
    <row r="948" spans="6:13">
      <c r="F948" s="384"/>
      <c r="G948" s="384"/>
      <c r="H948" s="384"/>
      <c r="I948" s="384"/>
      <c r="J948" s="384"/>
      <c r="K948" s="384"/>
      <c r="L948" s="384"/>
      <c r="M948" s="384"/>
    </row>
    <row r="949" spans="6:13">
      <c r="F949" s="384"/>
      <c r="G949" s="384"/>
      <c r="H949" s="384"/>
      <c r="I949" s="384"/>
      <c r="J949" s="384"/>
      <c r="K949" s="384"/>
      <c r="L949" s="384"/>
      <c r="M949" s="384"/>
    </row>
    <row r="950" spans="6:13">
      <c r="F950" s="384"/>
      <c r="G950" s="384"/>
      <c r="H950" s="384"/>
      <c r="I950" s="384"/>
      <c r="J950" s="384"/>
      <c r="K950" s="384"/>
      <c r="L950" s="384"/>
      <c r="M950" s="384"/>
    </row>
    <row r="951" spans="6:13">
      <c r="F951" s="384"/>
      <c r="G951" s="384"/>
      <c r="H951" s="384"/>
      <c r="I951" s="384"/>
      <c r="J951" s="384"/>
      <c r="K951" s="384"/>
      <c r="L951" s="384"/>
      <c r="M951" s="384"/>
    </row>
    <row r="952" spans="6:13">
      <c r="F952" s="384"/>
      <c r="G952" s="384"/>
      <c r="H952" s="384"/>
      <c r="I952" s="384"/>
      <c r="J952" s="384"/>
      <c r="K952" s="384"/>
      <c r="L952" s="384"/>
      <c r="M952" s="384"/>
    </row>
    <row r="953" spans="6:13">
      <c r="F953" s="384"/>
      <c r="G953" s="384"/>
      <c r="H953" s="384"/>
      <c r="I953" s="384"/>
      <c r="J953" s="384"/>
      <c r="K953" s="384"/>
      <c r="L953" s="384"/>
      <c r="M953" s="384"/>
    </row>
    <row r="954" spans="6:13">
      <c r="F954" s="384"/>
      <c r="G954" s="384"/>
      <c r="H954" s="384"/>
      <c r="I954" s="384"/>
      <c r="J954" s="384"/>
      <c r="K954" s="384"/>
      <c r="L954" s="384"/>
      <c r="M954" s="384"/>
    </row>
    <row r="955" spans="6:13">
      <c r="F955" s="384"/>
      <c r="G955" s="384"/>
      <c r="H955" s="384"/>
      <c r="I955" s="384"/>
      <c r="J955" s="384"/>
      <c r="K955" s="384"/>
      <c r="L955" s="384"/>
      <c r="M955" s="384"/>
    </row>
    <row r="956" spans="6:13">
      <c r="F956" s="384"/>
      <c r="G956" s="384"/>
      <c r="H956" s="384"/>
      <c r="I956" s="384"/>
      <c r="J956" s="384"/>
      <c r="K956" s="384"/>
      <c r="L956" s="384"/>
      <c r="M956" s="384"/>
    </row>
    <row r="957" spans="6:13">
      <c r="F957" s="384"/>
      <c r="G957" s="384"/>
      <c r="H957" s="384"/>
      <c r="I957" s="384"/>
      <c r="J957" s="384"/>
      <c r="K957" s="384"/>
      <c r="L957" s="384"/>
      <c r="M957" s="384"/>
    </row>
    <row r="958" spans="6:13">
      <c r="F958" s="384"/>
      <c r="G958" s="384"/>
      <c r="H958" s="384"/>
      <c r="I958" s="384"/>
      <c r="J958" s="384"/>
      <c r="K958" s="384"/>
      <c r="L958" s="384"/>
      <c r="M958" s="384"/>
    </row>
    <row r="959" spans="6:13">
      <c r="F959" s="384"/>
      <c r="G959" s="384"/>
      <c r="H959" s="384"/>
      <c r="I959" s="384"/>
      <c r="J959" s="384"/>
      <c r="K959" s="384"/>
      <c r="L959" s="384"/>
      <c r="M959" s="384"/>
    </row>
    <row r="960" spans="6:13">
      <c r="F960" s="384"/>
      <c r="G960" s="384"/>
      <c r="H960" s="384"/>
      <c r="I960" s="384"/>
      <c r="J960" s="384"/>
      <c r="K960" s="384"/>
      <c r="L960" s="384"/>
      <c r="M960" s="384"/>
    </row>
    <row r="961" spans="6:13">
      <c r="F961" s="384"/>
      <c r="G961" s="384"/>
      <c r="H961" s="384"/>
      <c r="I961" s="384"/>
      <c r="J961" s="384"/>
      <c r="K961" s="384"/>
      <c r="L961" s="384"/>
      <c r="M961" s="384"/>
    </row>
    <row r="962" spans="6:13">
      <c r="F962" s="384"/>
      <c r="G962" s="384"/>
      <c r="H962" s="384"/>
      <c r="I962" s="384"/>
      <c r="J962" s="384"/>
      <c r="K962" s="384"/>
      <c r="L962" s="384"/>
      <c r="M962" s="384"/>
    </row>
    <row r="963" spans="6:13">
      <c r="F963" s="384"/>
      <c r="G963" s="384"/>
      <c r="H963" s="384"/>
      <c r="I963" s="384"/>
      <c r="J963" s="384"/>
      <c r="K963" s="384"/>
      <c r="L963" s="384"/>
      <c r="M963" s="384"/>
    </row>
    <row r="964" spans="6:13">
      <c r="F964" s="384"/>
      <c r="G964" s="384"/>
      <c r="H964" s="384"/>
      <c r="I964" s="384"/>
      <c r="J964" s="384"/>
      <c r="K964" s="384"/>
      <c r="L964" s="384"/>
      <c r="M964" s="384"/>
    </row>
    <row r="965" spans="6:13">
      <c r="F965" s="384"/>
      <c r="G965" s="384"/>
      <c r="H965" s="384"/>
      <c r="I965" s="384"/>
      <c r="J965" s="384"/>
      <c r="K965" s="384"/>
      <c r="L965" s="384"/>
      <c r="M965" s="384"/>
    </row>
    <row r="966" spans="6:13">
      <c r="F966" s="384"/>
      <c r="G966" s="384"/>
      <c r="H966" s="384"/>
      <c r="I966" s="384"/>
      <c r="J966" s="384"/>
      <c r="K966" s="384"/>
      <c r="L966" s="384"/>
      <c r="M966" s="384"/>
    </row>
    <row r="967" spans="6:13">
      <c r="F967" s="384"/>
      <c r="G967" s="384"/>
      <c r="H967" s="384"/>
      <c r="I967" s="384"/>
      <c r="J967" s="384"/>
      <c r="K967" s="384"/>
      <c r="L967" s="384"/>
      <c r="M967" s="384"/>
    </row>
    <row r="968" spans="6:13">
      <c r="F968" s="384"/>
      <c r="G968" s="384"/>
      <c r="H968" s="384"/>
      <c r="I968" s="384"/>
      <c r="J968" s="384"/>
      <c r="K968" s="384"/>
      <c r="L968" s="384"/>
      <c r="M968" s="384"/>
    </row>
    <row r="969" spans="6:13">
      <c r="F969" s="384"/>
      <c r="G969" s="384"/>
      <c r="H969" s="384"/>
      <c r="I969" s="384"/>
      <c r="J969" s="384"/>
      <c r="K969" s="384"/>
      <c r="L969" s="384"/>
      <c r="M969" s="384"/>
    </row>
    <row r="970" spans="6:13">
      <c r="F970" s="384"/>
      <c r="G970" s="384"/>
      <c r="H970" s="384"/>
      <c r="I970" s="384"/>
      <c r="J970" s="384"/>
      <c r="K970" s="384"/>
      <c r="L970" s="384"/>
      <c r="M970" s="384"/>
    </row>
    <row r="971" spans="6:13">
      <c r="F971" s="384"/>
      <c r="G971" s="384"/>
      <c r="H971" s="384"/>
      <c r="I971" s="384"/>
      <c r="J971" s="384"/>
      <c r="K971" s="384"/>
      <c r="L971" s="384"/>
      <c r="M971" s="384"/>
    </row>
    <row r="972" spans="6:13">
      <c r="F972" s="384"/>
      <c r="G972" s="384"/>
      <c r="H972" s="384"/>
      <c r="I972" s="384"/>
      <c r="J972" s="384"/>
      <c r="K972" s="384"/>
      <c r="L972" s="384"/>
      <c r="M972" s="384"/>
    </row>
    <row r="973" spans="6:13">
      <c r="F973" s="384"/>
      <c r="G973" s="384"/>
      <c r="H973" s="384"/>
      <c r="I973" s="384"/>
      <c r="J973" s="384"/>
      <c r="K973" s="384"/>
      <c r="L973" s="384"/>
      <c r="M973" s="384"/>
    </row>
    <row r="974" spans="6:13">
      <c r="F974" s="384"/>
      <c r="G974" s="384"/>
      <c r="H974" s="384"/>
      <c r="I974" s="384"/>
      <c r="J974" s="384"/>
      <c r="K974" s="384"/>
      <c r="L974" s="384"/>
      <c r="M974" s="384"/>
    </row>
    <row r="975" spans="6:13">
      <c r="F975" s="384"/>
      <c r="G975" s="384"/>
      <c r="H975" s="384"/>
      <c r="I975" s="384"/>
      <c r="J975" s="384"/>
      <c r="K975" s="384"/>
      <c r="L975" s="384"/>
      <c r="M975" s="384"/>
    </row>
    <row r="976" spans="6:13">
      <c r="F976" s="384"/>
      <c r="G976" s="384"/>
      <c r="H976" s="384"/>
      <c r="I976" s="384"/>
      <c r="J976" s="384"/>
      <c r="K976" s="384"/>
      <c r="L976" s="384"/>
      <c r="M976" s="384"/>
    </row>
    <row r="977" spans="6:13">
      <c r="F977" s="384"/>
      <c r="G977" s="384"/>
      <c r="H977" s="384"/>
      <c r="I977" s="384"/>
      <c r="J977" s="384"/>
      <c r="K977" s="384"/>
      <c r="L977" s="384"/>
      <c r="M977" s="384"/>
    </row>
    <row r="978" spans="6:13">
      <c r="F978" s="384"/>
      <c r="G978" s="384"/>
      <c r="H978" s="384"/>
      <c r="I978" s="384"/>
      <c r="J978" s="384"/>
      <c r="K978" s="384"/>
      <c r="L978" s="384"/>
      <c r="M978" s="384"/>
    </row>
    <row r="979" spans="6:13">
      <c r="F979" s="384"/>
      <c r="G979" s="384"/>
      <c r="H979" s="384"/>
      <c r="I979" s="384"/>
      <c r="J979" s="384"/>
      <c r="K979" s="384"/>
      <c r="L979" s="384"/>
      <c r="M979" s="384"/>
    </row>
    <row r="980" spans="6:13">
      <c r="F980" s="384"/>
      <c r="G980" s="384"/>
      <c r="H980" s="384"/>
      <c r="I980" s="384"/>
      <c r="J980" s="384"/>
      <c r="K980" s="384"/>
      <c r="L980" s="384"/>
      <c r="M980" s="384"/>
    </row>
    <row r="981" spans="6:13">
      <c r="F981" s="384"/>
      <c r="G981" s="384"/>
      <c r="H981" s="384"/>
      <c r="I981" s="384"/>
      <c r="J981" s="384"/>
      <c r="K981" s="384"/>
      <c r="L981" s="384"/>
      <c r="M981" s="384"/>
    </row>
    <row r="982" spans="6:13">
      <c r="F982" s="384"/>
      <c r="G982" s="384"/>
      <c r="H982" s="384"/>
      <c r="I982" s="384"/>
      <c r="J982" s="384"/>
      <c r="K982" s="384"/>
      <c r="L982" s="384"/>
      <c r="M982" s="384"/>
    </row>
    <row r="983" spans="6:13">
      <c r="F983" s="384"/>
      <c r="G983" s="384"/>
      <c r="H983" s="384"/>
      <c r="I983" s="384"/>
      <c r="J983" s="384"/>
      <c r="K983" s="384"/>
      <c r="L983" s="384"/>
      <c r="M983" s="384"/>
    </row>
    <row r="984" spans="6:13">
      <c r="F984" s="384"/>
      <c r="G984" s="384"/>
      <c r="H984" s="384"/>
      <c r="I984" s="384"/>
      <c r="J984" s="384"/>
      <c r="K984" s="384"/>
      <c r="L984" s="384"/>
      <c r="M984" s="384"/>
    </row>
    <row r="985" spans="6:13">
      <c r="F985" s="384"/>
      <c r="G985" s="384"/>
      <c r="H985" s="384"/>
      <c r="I985" s="384"/>
      <c r="J985" s="384"/>
      <c r="K985" s="384"/>
      <c r="L985" s="384"/>
      <c r="M985" s="384"/>
    </row>
    <row r="986" spans="6:13">
      <c r="F986" s="384"/>
      <c r="G986" s="384"/>
      <c r="H986" s="384"/>
      <c r="I986" s="384"/>
      <c r="J986" s="384"/>
      <c r="K986" s="384"/>
      <c r="L986" s="384"/>
      <c r="M986" s="384"/>
    </row>
    <row r="987" spans="6:13">
      <c r="F987" s="384"/>
      <c r="G987" s="384"/>
      <c r="H987" s="384"/>
      <c r="I987" s="384"/>
      <c r="J987" s="384"/>
      <c r="K987" s="384"/>
      <c r="L987" s="384"/>
      <c r="M987" s="384"/>
    </row>
    <row r="988" spans="6:13">
      <c r="F988" s="384"/>
      <c r="G988" s="384"/>
      <c r="H988" s="384"/>
      <c r="I988" s="384"/>
      <c r="J988" s="384"/>
      <c r="K988" s="384"/>
      <c r="L988" s="384"/>
      <c r="M988" s="384"/>
    </row>
    <row r="989" spans="6:13">
      <c r="F989" s="384"/>
      <c r="G989" s="384"/>
      <c r="H989" s="384"/>
      <c r="I989" s="384"/>
      <c r="J989" s="384"/>
      <c r="K989" s="384"/>
      <c r="L989" s="384"/>
      <c r="M989" s="384"/>
    </row>
    <row r="990" spans="6:13">
      <c r="F990" s="384"/>
      <c r="G990" s="384"/>
      <c r="H990" s="384"/>
      <c r="I990" s="384"/>
      <c r="J990" s="384"/>
      <c r="K990" s="384"/>
      <c r="L990" s="384"/>
      <c r="M990" s="384"/>
    </row>
    <row r="991" spans="6:13">
      <c r="F991" s="384"/>
      <c r="G991" s="384"/>
      <c r="H991" s="384"/>
      <c r="I991" s="384"/>
      <c r="J991" s="384"/>
      <c r="K991" s="384"/>
      <c r="L991" s="384"/>
      <c r="M991" s="384"/>
    </row>
    <row r="992" spans="6:13">
      <c r="F992" s="384"/>
      <c r="G992" s="384"/>
      <c r="H992" s="384"/>
      <c r="I992" s="384"/>
      <c r="J992" s="384"/>
      <c r="K992" s="384"/>
      <c r="L992" s="384"/>
      <c r="M992" s="384"/>
    </row>
    <row r="993" spans="6:13">
      <c r="F993" s="384"/>
      <c r="G993" s="384"/>
      <c r="H993" s="384"/>
      <c r="I993" s="384"/>
      <c r="J993" s="384"/>
      <c r="K993" s="384"/>
      <c r="L993" s="384"/>
      <c r="M993" s="384"/>
    </row>
    <row r="994" spans="6:13">
      <c r="F994" s="384"/>
      <c r="G994" s="384"/>
      <c r="H994" s="384"/>
      <c r="I994" s="384"/>
      <c r="J994" s="384"/>
      <c r="K994" s="384"/>
      <c r="L994" s="384"/>
      <c r="M994" s="384"/>
    </row>
    <row r="995" spans="6:13">
      <c r="F995" s="384"/>
      <c r="G995" s="384"/>
      <c r="H995" s="384"/>
      <c r="I995" s="384"/>
      <c r="J995" s="384"/>
      <c r="K995" s="384"/>
      <c r="L995" s="384"/>
      <c r="M995" s="384"/>
    </row>
    <row r="996" spans="6:13">
      <c r="F996" s="384"/>
      <c r="G996" s="384"/>
      <c r="H996" s="384"/>
      <c r="I996" s="384"/>
      <c r="J996" s="384"/>
      <c r="K996" s="384"/>
      <c r="L996" s="384"/>
      <c r="M996" s="384"/>
    </row>
    <row r="997" spans="6:13">
      <c r="F997" s="384"/>
      <c r="G997" s="384"/>
      <c r="H997" s="384"/>
      <c r="I997" s="384"/>
      <c r="J997" s="384"/>
      <c r="K997" s="384"/>
      <c r="L997" s="384"/>
      <c r="M997" s="384"/>
    </row>
    <row r="998" spans="6:13">
      <c r="F998" s="384"/>
      <c r="G998" s="384"/>
      <c r="H998" s="384"/>
      <c r="I998" s="384"/>
      <c r="J998" s="384"/>
      <c r="K998" s="384"/>
      <c r="L998" s="384"/>
      <c r="M998" s="384"/>
    </row>
    <row r="999" spans="6:13">
      <c r="F999" s="384"/>
      <c r="G999" s="384"/>
      <c r="H999" s="384"/>
      <c r="I999" s="384"/>
      <c r="J999" s="384"/>
      <c r="K999" s="384"/>
      <c r="L999" s="384"/>
      <c r="M999" s="384"/>
    </row>
    <row r="1000" spans="6:13">
      <c r="F1000" s="384"/>
      <c r="G1000" s="384"/>
      <c r="H1000" s="384"/>
      <c r="I1000" s="384"/>
      <c r="J1000" s="384"/>
      <c r="K1000" s="384"/>
      <c r="L1000" s="384"/>
      <c r="M1000" s="384"/>
    </row>
    <row r="1001" spans="6:13">
      <c r="F1001" s="384"/>
      <c r="G1001" s="384"/>
      <c r="H1001" s="384"/>
      <c r="I1001" s="384"/>
      <c r="J1001" s="384"/>
      <c r="K1001" s="384"/>
      <c r="L1001" s="384"/>
      <c r="M1001" s="384"/>
    </row>
    <row r="1002" spans="6:13">
      <c r="F1002" s="384"/>
      <c r="G1002" s="384"/>
      <c r="H1002" s="384"/>
      <c r="I1002" s="384"/>
      <c r="J1002" s="384"/>
      <c r="K1002" s="384"/>
      <c r="L1002" s="384"/>
      <c r="M1002" s="384"/>
    </row>
    <row r="1003" spans="6:13">
      <c r="F1003" s="384"/>
      <c r="G1003" s="384"/>
      <c r="H1003" s="384"/>
      <c r="I1003" s="384"/>
      <c r="J1003" s="384"/>
      <c r="K1003" s="384"/>
      <c r="L1003" s="384"/>
      <c r="M1003" s="384"/>
    </row>
    <row r="1004" spans="6:13">
      <c r="F1004" s="384"/>
      <c r="G1004" s="384"/>
      <c r="H1004" s="384"/>
      <c r="I1004" s="384"/>
      <c r="J1004" s="384"/>
      <c r="K1004" s="384"/>
      <c r="L1004" s="384"/>
      <c r="M1004" s="384"/>
    </row>
    <row r="1005" spans="6:13">
      <c r="F1005" s="384"/>
      <c r="G1005" s="384"/>
      <c r="H1005" s="384"/>
      <c r="I1005" s="384"/>
      <c r="J1005" s="384"/>
      <c r="K1005" s="384"/>
      <c r="L1005" s="384"/>
      <c r="M1005" s="384"/>
    </row>
    <row r="1006" spans="6:13">
      <c r="F1006" s="384"/>
      <c r="G1006" s="384"/>
      <c r="H1006" s="384"/>
      <c r="I1006" s="384"/>
      <c r="J1006" s="384"/>
      <c r="K1006" s="384"/>
      <c r="L1006" s="384"/>
      <c r="M1006" s="384"/>
    </row>
    <row r="1007" spans="6:13">
      <c r="F1007" s="384"/>
      <c r="G1007" s="384"/>
      <c r="H1007" s="384"/>
      <c r="I1007" s="384"/>
      <c r="J1007" s="384"/>
      <c r="K1007" s="384"/>
      <c r="L1007" s="384"/>
      <c r="M1007" s="384"/>
    </row>
    <row r="1008" spans="6:13">
      <c r="F1008" s="384"/>
      <c r="G1008" s="384"/>
      <c r="H1008" s="384"/>
      <c r="I1008" s="384"/>
      <c r="J1008" s="384"/>
      <c r="K1008" s="384"/>
      <c r="L1008" s="384"/>
      <c r="M1008" s="384"/>
    </row>
    <row r="1009" spans="6:13">
      <c r="F1009" s="384"/>
      <c r="G1009" s="384"/>
      <c r="H1009" s="384"/>
      <c r="I1009" s="384"/>
      <c r="J1009" s="384"/>
      <c r="K1009" s="384"/>
      <c r="L1009" s="384"/>
      <c r="M1009" s="384"/>
    </row>
    <row r="1010" spans="6:13">
      <c r="F1010" s="384"/>
      <c r="G1010" s="384"/>
      <c r="H1010" s="384"/>
      <c r="I1010" s="384"/>
      <c r="J1010" s="384"/>
      <c r="K1010" s="384"/>
      <c r="L1010" s="384"/>
      <c r="M1010" s="384"/>
    </row>
    <row r="1011" spans="6:13">
      <c r="F1011" s="384"/>
      <c r="G1011" s="384"/>
      <c r="H1011" s="384"/>
      <c r="I1011" s="384"/>
      <c r="J1011" s="384"/>
      <c r="K1011" s="384"/>
      <c r="L1011" s="384"/>
      <c r="M1011" s="384"/>
    </row>
    <row r="1012" spans="6:13">
      <c r="F1012" s="384"/>
      <c r="G1012" s="384"/>
      <c r="H1012" s="384"/>
      <c r="I1012" s="384"/>
      <c r="J1012" s="384"/>
      <c r="K1012" s="384"/>
      <c r="L1012" s="384"/>
      <c r="M1012" s="384"/>
    </row>
    <row r="1013" spans="6:13">
      <c r="F1013" s="384"/>
      <c r="G1013" s="384"/>
      <c r="H1013" s="384"/>
      <c r="I1013" s="384"/>
      <c r="J1013" s="384"/>
      <c r="K1013" s="384"/>
      <c r="L1013" s="384"/>
      <c r="M1013" s="384"/>
    </row>
    <row r="1014" spans="6:13">
      <c r="F1014" s="384"/>
      <c r="G1014" s="384"/>
      <c r="H1014" s="384"/>
      <c r="I1014" s="384"/>
      <c r="J1014" s="384"/>
      <c r="K1014" s="384"/>
      <c r="L1014" s="384"/>
      <c r="M1014" s="384"/>
    </row>
    <row r="1015" spans="6:13">
      <c r="F1015" s="384"/>
      <c r="G1015" s="384"/>
      <c r="H1015" s="384"/>
      <c r="I1015" s="384"/>
      <c r="J1015" s="384"/>
      <c r="K1015" s="384"/>
      <c r="L1015" s="384"/>
      <c r="M1015" s="384"/>
    </row>
    <row r="1016" spans="6:13">
      <c r="F1016" s="384"/>
      <c r="G1016" s="384"/>
      <c r="H1016" s="384"/>
      <c r="I1016" s="384"/>
      <c r="J1016" s="384"/>
      <c r="K1016" s="384"/>
      <c r="L1016" s="384"/>
      <c r="M1016" s="384"/>
    </row>
    <row r="1017" spans="6:13">
      <c r="F1017" s="384"/>
      <c r="G1017" s="384"/>
      <c r="H1017" s="384"/>
      <c r="I1017" s="384"/>
      <c r="J1017" s="384"/>
      <c r="K1017" s="384"/>
      <c r="L1017" s="384"/>
      <c r="M1017" s="384"/>
    </row>
    <row r="1018" spans="6:13">
      <c r="F1018" s="384"/>
      <c r="G1018" s="384"/>
      <c r="H1018" s="384"/>
      <c r="I1018" s="384"/>
      <c r="J1018" s="384"/>
      <c r="K1018" s="384"/>
      <c r="L1018" s="384"/>
      <c r="M1018" s="384"/>
    </row>
    <row r="1019" spans="6:13">
      <c r="F1019" s="384"/>
      <c r="G1019" s="384"/>
      <c r="H1019" s="384"/>
      <c r="I1019" s="384"/>
      <c r="J1019" s="384"/>
      <c r="K1019" s="384"/>
      <c r="L1019" s="384"/>
      <c r="M1019" s="384"/>
    </row>
    <row r="1020" spans="6:13">
      <c r="F1020" s="384"/>
      <c r="G1020" s="384"/>
      <c r="H1020" s="384"/>
      <c r="I1020" s="384"/>
      <c r="J1020" s="384"/>
      <c r="K1020" s="384"/>
      <c r="L1020" s="384"/>
      <c r="M1020" s="384"/>
    </row>
    <row r="1021" spans="6:13">
      <c r="F1021" s="384"/>
      <c r="G1021" s="384"/>
      <c r="H1021" s="384"/>
      <c r="I1021" s="384"/>
      <c r="J1021" s="384"/>
      <c r="K1021" s="384"/>
      <c r="L1021" s="384"/>
      <c r="M1021" s="384"/>
    </row>
    <row r="1022" spans="6:13">
      <c r="F1022" s="384"/>
      <c r="G1022" s="384"/>
      <c r="H1022" s="384"/>
      <c r="I1022" s="384"/>
      <c r="J1022" s="384"/>
      <c r="K1022" s="384"/>
      <c r="L1022" s="384"/>
      <c r="M1022" s="384"/>
    </row>
    <row r="1023" spans="6:13">
      <c r="F1023" s="384"/>
      <c r="G1023" s="384"/>
      <c r="H1023" s="384"/>
      <c r="I1023" s="384"/>
      <c r="J1023" s="384"/>
      <c r="K1023" s="384"/>
      <c r="L1023" s="384"/>
      <c r="M1023" s="384"/>
    </row>
    <row r="1024" spans="6:13">
      <c r="F1024" s="384"/>
      <c r="G1024" s="384"/>
      <c r="H1024" s="384"/>
      <c r="I1024" s="384"/>
      <c r="J1024" s="384"/>
      <c r="K1024" s="384"/>
      <c r="L1024" s="384"/>
      <c r="M1024" s="384"/>
    </row>
    <row r="1025" spans="6:13">
      <c r="F1025" s="384"/>
      <c r="G1025" s="384"/>
      <c r="H1025" s="384"/>
      <c r="I1025" s="384"/>
      <c r="J1025" s="384"/>
      <c r="K1025" s="384"/>
      <c r="L1025" s="384"/>
      <c r="M1025" s="384"/>
    </row>
    <row r="1026" spans="6:13">
      <c r="F1026" s="384"/>
      <c r="G1026" s="384"/>
      <c r="H1026" s="384"/>
      <c r="I1026" s="384"/>
      <c r="J1026" s="384"/>
      <c r="K1026" s="384"/>
      <c r="L1026" s="384"/>
      <c r="M1026" s="384"/>
    </row>
    <row r="1027" spans="6:13">
      <c r="F1027" s="384"/>
      <c r="G1027" s="384"/>
      <c r="H1027" s="384"/>
      <c r="I1027" s="384"/>
      <c r="J1027" s="384"/>
      <c r="K1027" s="384"/>
      <c r="L1027" s="384"/>
      <c r="M1027" s="384"/>
    </row>
    <row r="1028" spans="6:13">
      <c r="F1028" s="384"/>
      <c r="G1028" s="384"/>
      <c r="H1028" s="384"/>
      <c r="I1028" s="384"/>
      <c r="J1028" s="384"/>
      <c r="K1028" s="384"/>
      <c r="L1028" s="384"/>
      <c r="M1028" s="384"/>
    </row>
    <row r="1029" spans="6:13">
      <c r="F1029" s="384"/>
      <c r="G1029" s="384"/>
      <c r="H1029" s="384"/>
      <c r="I1029" s="384"/>
      <c r="J1029" s="384"/>
      <c r="K1029" s="384"/>
      <c r="L1029" s="384"/>
      <c r="M1029" s="384"/>
    </row>
    <row r="1030" spans="6:13">
      <c r="F1030" s="384"/>
      <c r="G1030" s="384"/>
      <c r="H1030" s="384"/>
      <c r="I1030" s="384"/>
      <c r="J1030" s="384"/>
      <c r="K1030" s="384"/>
      <c r="L1030" s="384"/>
      <c r="M1030" s="384"/>
    </row>
    <row r="1031" spans="6:13">
      <c r="F1031" s="384"/>
      <c r="G1031" s="384"/>
      <c r="H1031" s="384"/>
      <c r="I1031" s="384"/>
      <c r="J1031" s="384"/>
      <c r="K1031" s="384"/>
      <c r="L1031" s="384"/>
      <c r="M1031" s="384"/>
    </row>
    <row r="1032" spans="6:13">
      <c r="F1032" s="384"/>
      <c r="G1032" s="384"/>
      <c r="H1032" s="384"/>
      <c r="I1032" s="384"/>
      <c r="J1032" s="384"/>
      <c r="K1032" s="384"/>
      <c r="L1032" s="384"/>
      <c r="M1032" s="384"/>
    </row>
    <row r="1033" spans="6:13">
      <c r="F1033" s="384"/>
      <c r="G1033" s="384"/>
      <c r="H1033" s="384"/>
      <c r="I1033" s="384"/>
      <c r="J1033" s="384"/>
      <c r="K1033" s="384"/>
      <c r="L1033" s="384"/>
      <c r="M1033" s="384"/>
    </row>
    <row r="1034" spans="6:13">
      <c r="F1034" s="384"/>
      <c r="G1034" s="384"/>
      <c r="H1034" s="384"/>
      <c r="I1034" s="384"/>
      <c r="J1034" s="384"/>
      <c r="K1034" s="384"/>
      <c r="L1034" s="384"/>
      <c r="M1034" s="384"/>
    </row>
    <row r="1035" spans="6:13">
      <c r="F1035" s="384"/>
      <c r="G1035" s="384"/>
      <c r="H1035" s="384"/>
      <c r="I1035" s="384"/>
      <c r="J1035" s="384"/>
      <c r="K1035" s="384"/>
      <c r="L1035" s="384"/>
      <c r="M1035" s="384"/>
    </row>
    <row r="1036" spans="6:13">
      <c r="F1036" s="384"/>
      <c r="G1036" s="384"/>
      <c r="H1036" s="384"/>
      <c r="I1036" s="384"/>
      <c r="J1036" s="384"/>
      <c r="K1036" s="384"/>
      <c r="L1036" s="384"/>
      <c r="M1036" s="384"/>
    </row>
    <row r="1037" spans="6:13">
      <c r="F1037" s="384"/>
      <c r="G1037" s="384"/>
      <c r="H1037" s="384"/>
      <c r="I1037" s="384"/>
      <c r="J1037" s="384"/>
      <c r="K1037" s="384"/>
      <c r="L1037" s="384"/>
      <c r="M1037" s="384"/>
    </row>
    <row r="1038" spans="6:13">
      <c r="F1038" s="384"/>
      <c r="G1038" s="384"/>
      <c r="H1038" s="384"/>
      <c r="I1038" s="384"/>
      <c r="J1038" s="384"/>
      <c r="K1038" s="384"/>
      <c r="L1038" s="384"/>
      <c r="M1038" s="384"/>
    </row>
    <row r="1039" spans="6:13">
      <c r="F1039" s="384"/>
      <c r="G1039" s="384"/>
      <c r="H1039" s="384"/>
      <c r="I1039" s="384"/>
      <c r="J1039" s="384"/>
      <c r="K1039" s="384"/>
      <c r="L1039" s="384"/>
      <c r="M1039" s="384"/>
    </row>
    <row r="1040" spans="6:13">
      <c r="F1040" s="384"/>
      <c r="G1040" s="384"/>
      <c r="H1040" s="384"/>
      <c r="I1040" s="384"/>
      <c r="J1040" s="384"/>
      <c r="K1040" s="384"/>
      <c r="L1040" s="384"/>
      <c r="M1040" s="384"/>
    </row>
    <row r="1041" spans="6:13">
      <c r="F1041" s="384"/>
      <c r="G1041" s="384"/>
      <c r="H1041" s="384"/>
      <c r="I1041" s="384"/>
      <c r="J1041" s="384"/>
      <c r="K1041" s="384"/>
      <c r="L1041" s="384"/>
      <c r="M1041" s="384"/>
    </row>
    <row r="1042" spans="6:13">
      <c r="F1042" s="384"/>
      <c r="G1042" s="384"/>
      <c r="H1042" s="384"/>
      <c r="I1042" s="384"/>
      <c r="J1042" s="384"/>
      <c r="K1042" s="384"/>
      <c r="L1042" s="384"/>
      <c r="M1042" s="384"/>
    </row>
    <row r="1043" spans="6:13">
      <c r="F1043" s="384"/>
      <c r="G1043" s="384"/>
      <c r="H1043" s="384"/>
      <c r="I1043" s="384"/>
      <c r="J1043" s="384"/>
      <c r="K1043" s="384"/>
      <c r="L1043" s="384"/>
      <c r="M1043" s="384"/>
    </row>
    <row r="1044" spans="6:13">
      <c r="F1044" s="384"/>
      <c r="G1044" s="384"/>
      <c r="H1044" s="384"/>
      <c r="I1044" s="384"/>
      <c r="J1044" s="384"/>
      <c r="K1044" s="384"/>
      <c r="L1044" s="384"/>
      <c r="M1044" s="384"/>
    </row>
    <row r="1045" spans="6:13">
      <c r="F1045" s="384"/>
      <c r="G1045" s="384"/>
      <c r="H1045" s="384"/>
      <c r="I1045" s="384"/>
      <c r="J1045" s="384"/>
      <c r="K1045" s="384"/>
      <c r="L1045" s="384"/>
      <c r="M1045" s="384"/>
    </row>
    <row r="1046" spans="6:13">
      <c r="F1046" s="384"/>
      <c r="G1046" s="384"/>
      <c r="H1046" s="384"/>
      <c r="I1046" s="384"/>
      <c r="J1046" s="384"/>
      <c r="K1046" s="384"/>
      <c r="L1046" s="384"/>
      <c r="M1046" s="384"/>
    </row>
    <row r="1047" spans="6:13">
      <c r="F1047" s="384"/>
      <c r="G1047" s="384"/>
      <c r="H1047" s="384"/>
      <c r="I1047" s="384"/>
      <c r="J1047" s="384"/>
      <c r="K1047" s="384"/>
      <c r="L1047" s="384"/>
      <c r="M1047" s="384"/>
    </row>
    <row r="1048" spans="6:13">
      <c r="F1048" s="384"/>
      <c r="G1048" s="384"/>
      <c r="H1048" s="384"/>
      <c r="I1048" s="384"/>
      <c r="J1048" s="384"/>
      <c r="K1048" s="384"/>
      <c r="L1048" s="384"/>
      <c r="M1048" s="384"/>
    </row>
    <row r="1049" spans="6:13">
      <c r="F1049" s="384"/>
      <c r="G1049" s="384"/>
      <c r="H1049" s="384"/>
      <c r="I1049" s="384"/>
      <c r="J1049" s="384"/>
      <c r="K1049" s="384"/>
      <c r="L1049" s="384"/>
      <c r="M1049" s="384"/>
    </row>
    <row r="1050" spans="6:13">
      <c r="F1050" s="384"/>
      <c r="G1050" s="384"/>
      <c r="H1050" s="384"/>
      <c r="I1050" s="384"/>
      <c r="J1050" s="384"/>
      <c r="K1050" s="384"/>
      <c r="L1050" s="384"/>
      <c r="M1050" s="384"/>
    </row>
    <row r="1051" spans="6:13">
      <c r="F1051" s="384"/>
      <c r="G1051" s="384"/>
      <c r="H1051" s="384"/>
      <c r="I1051" s="384"/>
      <c r="J1051" s="384"/>
      <c r="K1051" s="384"/>
      <c r="L1051" s="384"/>
      <c r="M1051" s="384"/>
    </row>
    <row r="1052" spans="6:13">
      <c r="F1052" s="384"/>
      <c r="G1052" s="384"/>
      <c r="H1052" s="384"/>
      <c r="I1052" s="384"/>
      <c r="J1052" s="384"/>
      <c r="K1052" s="384"/>
      <c r="L1052" s="384"/>
      <c r="M1052" s="384"/>
    </row>
    <row r="1053" spans="6:13">
      <c r="F1053" s="384"/>
      <c r="G1053" s="384"/>
      <c r="H1053" s="384"/>
      <c r="I1053" s="384"/>
      <c r="J1053" s="384"/>
      <c r="K1053" s="384"/>
      <c r="L1053" s="384"/>
      <c r="M1053" s="384"/>
    </row>
    <row r="1054" spans="6:13">
      <c r="F1054" s="384"/>
      <c r="G1054" s="384"/>
      <c r="H1054" s="384"/>
      <c r="I1054" s="384"/>
      <c r="J1054" s="384"/>
      <c r="K1054" s="384"/>
      <c r="L1054" s="384"/>
      <c r="M1054" s="384"/>
    </row>
    <row r="1055" spans="6:13">
      <c r="F1055" s="384"/>
      <c r="G1055" s="384"/>
      <c r="H1055" s="384"/>
      <c r="I1055" s="384"/>
      <c r="J1055" s="384"/>
      <c r="K1055" s="384"/>
      <c r="L1055" s="384"/>
      <c r="M1055" s="384"/>
    </row>
    <row r="1056" spans="6:13">
      <c r="F1056" s="384"/>
      <c r="G1056" s="384"/>
      <c r="H1056" s="384"/>
      <c r="I1056" s="384"/>
      <c r="J1056" s="384"/>
      <c r="K1056" s="384"/>
      <c r="L1056" s="384"/>
      <c r="M1056" s="384"/>
    </row>
    <row r="1057" spans="6:13">
      <c r="F1057" s="384"/>
      <c r="G1057" s="384"/>
      <c r="H1057" s="384"/>
      <c r="I1057" s="384"/>
      <c r="J1057" s="384"/>
      <c r="K1057" s="384"/>
      <c r="L1057" s="384"/>
      <c r="M1057" s="384"/>
    </row>
    <row r="1058" spans="6:13">
      <c r="F1058" s="384"/>
      <c r="G1058" s="384"/>
      <c r="H1058" s="384"/>
      <c r="I1058" s="384"/>
      <c r="J1058" s="384"/>
      <c r="K1058" s="384"/>
      <c r="L1058" s="384"/>
      <c r="M1058" s="384"/>
    </row>
    <row r="1059" spans="6:13">
      <c r="F1059" s="384"/>
      <c r="G1059" s="384"/>
      <c r="H1059" s="384"/>
      <c r="I1059" s="384"/>
      <c r="J1059" s="384"/>
      <c r="K1059" s="384"/>
      <c r="L1059" s="384"/>
      <c r="M1059" s="384"/>
    </row>
    <row r="1060" spans="6:13">
      <c r="F1060" s="384"/>
      <c r="G1060" s="384"/>
      <c r="H1060" s="384"/>
      <c r="I1060" s="384"/>
      <c r="J1060" s="384"/>
      <c r="K1060" s="384"/>
      <c r="L1060" s="384"/>
      <c r="M1060" s="384"/>
    </row>
    <row r="1061" spans="6:13">
      <c r="F1061" s="384"/>
      <c r="G1061" s="384"/>
      <c r="H1061" s="384"/>
      <c r="I1061" s="384"/>
      <c r="J1061" s="384"/>
      <c r="K1061" s="384"/>
      <c r="L1061" s="384"/>
      <c r="M1061" s="384"/>
    </row>
    <row r="1062" spans="6:13">
      <c r="F1062" s="384"/>
      <c r="G1062" s="384"/>
      <c r="H1062" s="384"/>
      <c r="I1062" s="384"/>
      <c r="J1062" s="384"/>
      <c r="K1062" s="384"/>
      <c r="L1062" s="384"/>
      <c r="M1062" s="384"/>
    </row>
    <row r="1063" spans="6:13">
      <c r="F1063" s="384"/>
      <c r="G1063" s="384"/>
      <c r="H1063" s="384"/>
      <c r="I1063" s="384"/>
      <c r="J1063" s="384"/>
      <c r="K1063" s="384"/>
      <c r="L1063" s="384"/>
      <c r="M1063" s="384"/>
    </row>
    <row r="1064" spans="6:13">
      <c r="F1064" s="384"/>
      <c r="G1064" s="384"/>
      <c r="H1064" s="384"/>
      <c r="I1064" s="384"/>
      <c r="J1064" s="384"/>
      <c r="K1064" s="384"/>
      <c r="L1064" s="384"/>
      <c r="M1064" s="384"/>
    </row>
    <row r="1065" spans="6:13">
      <c r="F1065" s="384"/>
      <c r="G1065" s="384"/>
      <c r="H1065" s="384"/>
      <c r="I1065" s="384"/>
      <c r="J1065" s="384"/>
      <c r="K1065" s="384"/>
      <c r="L1065" s="384"/>
      <c r="M1065" s="384"/>
    </row>
    <row r="1066" spans="6:13">
      <c r="F1066" s="384"/>
      <c r="G1066" s="384"/>
      <c r="H1066" s="384"/>
      <c r="I1066" s="384"/>
      <c r="J1066" s="384"/>
      <c r="K1066" s="384"/>
      <c r="L1066" s="384"/>
      <c r="M1066" s="384"/>
    </row>
    <row r="1067" spans="6:13">
      <c r="F1067" s="384"/>
      <c r="G1067" s="384"/>
      <c r="H1067" s="384"/>
      <c r="I1067" s="384"/>
      <c r="J1067" s="384"/>
      <c r="K1067" s="384"/>
      <c r="L1067" s="384"/>
      <c r="M1067" s="384"/>
    </row>
    <row r="1068" spans="6:13">
      <c r="F1068" s="384"/>
      <c r="G1068" s="384"/>
      <c r="H1068" s="384"/>
      <c r="I1068" s="384"/>
      <c r="J1068" s="384"/>
      <c r="K1068" s="384"/>
      <c r="L1068" s="384"/>
      <c r="M1068" s="384"/>
    </row>
    <row r="1069" spans="6:13">
      <c r="F1069" s="384"/>
      <c r="G1069" s="384"/>
      <c r="H1069" s="384"/>
      <c r="I1069" s="384"/>
      <c r="J1069" s="384"/>
      <c r="K1069" s="384"/>
      <c r="L1069" s="384"/>
      <c r="M1069" s="384"/>
    </row>
    <row r="1070" spans="6:13">
      <c r="F1070" s="384"/>
      <c r="G1070" s="384"/>
      <c r="H1070" s="384"/>
      <c r="I1070" s="384"/>
      <c r="J1070" s="384"/>
      <c r="K1070" s="384"/>
      <c r="L1070" s="384"/>
      <c r="M1070" s="384"/>
    </row>
    <row r="1071" spans="6:13">
      <c r="F1071" s="384"/>
      <c r="G1071" s="384"/>
      <c r="H1071" s="384"/>
      <c r="I1071" s="384"/>
      <c r="J1071" s="384"/>
      <c r="K1071" s="384"/>
      <c r="L1071" s="384"/>
      <c r="M1071" s="384"/>
    </row>
    <row r="1072" spans="6:13">
      <c r="F1072" s="384"/>
      <c r="G1072" s="384"/>
      <c r="H1072" s="384"/>
      <c r="I1072" s="384"/>
      <c r="J1072" s="384"/>
      <c r="K1072" s="384"/>
      <c r="L1072" s="384"/>
      <c r="M1072" s="384"/>
    </row>
    <row r="1073" spans="6:13">
      <c r="F1073" s="384"/>
      <c r="G1073" s="384"/>
      <c r="H1073" s="384"/>
      <c r="I1073" s="384"/>
      <c r="J1073" s="384"/>
      <c r="K1073" s="384"/>
      <c r="L1073" s="384"/>
      <c r="M1073" s="384"/>
    </row>
    <row r="1074" spans="6:13">
      <c r="F1074" s="384"/>
      <c r="G1074" s="384"/>
      <c r="H1074" s="384"/>
      <c r="I1074" s="384"/>
      <c r="J1074" s="384"/>
      <c r="K1074" s="384"/>
      <c r="L1074" s="384"/>
      <c r="M1074" s="384"/>
    </row>
    <row r="1075" spans="6:13">
      <c r="F1075" s="384"/>
      <c r="G1075" s="384"/>
      <c r="H1075" s="384"/>
      <c r="I1075" s="384"/>
      <c r="J1075" s="384"/>
      <c r="K1075" s="384"/>
      <c r="L1075" s="384"/>
      <c r="M1075" s="384"/>
    </row>
    <row r="1076" spans="6:13">
      <c r="F1076" s="384"/>
      <c r="G1076" s="384"/>
      <c r="H1076" s="384"/>
      <c r="I1076" s="384"/>
      <c r="J1076" s="384"/>
      <c r="K1076" s="384"/>
      <c r="L1076" s="384"/>
      <c r="M1076" s="384"/>
    </row>
    <row r="1077" spans="6:13">
      <c r="F1077" s="384"/>
      <c r="G1077" s="384"/>
      <c r="H1077" s="384"/>
      <c r="I1077" s="384"/>
      <c r="J1077" s="384"/>
      <c r="K1077" s="384"/>
      <c r="L1077" s="384"/>
      <c r="M1077" s="384"/>
    </row>
    <row r="1078" spans="6:13">
      <c r="F1078" s="384"/>
      <c r="G1078" s="384"/>
      <c r="H1078" s="384"/>
      <c r="I1078" s="384"/>
      <c r="J1078" s="384"/>
      <c r="K1078" s="384"/>
      <c r="L1078" s="384"/>
      <c r="M1078" s="384"/>
    </row>
    <row r="1079" spans="6:13">
      <c r="F1079" s="384"/>
      <c r="G1079" s="384"/>
      <c r="H1079" s="384"/>
      <c r="I1079" s="384"/>
      <c r="J1079" s="384"/>
      <c r="K1079" s="384"/>
      <c r="L1079" s="384"/>
      <c r="M1079" s="384"/>
    </row>
    <row r="1080" spans="6:13">
      <c r="F1080" s="384"/>
      <c r="G1080" s="384"/>
      <c r="H1080" s="384"/>
      <c r="I1080" s="384"/>
      <c r="J1080" s="384"/>
      <c r="K1080" s="384"/>
      <c r="L1080" s="384"/>
      <c r="M1080" s="384"/>
    </row>
    <row r="1081" spans="6:13">
      <c r="F1081" s="384"/>
      <c r="G1081" s="384"/>
      <c r="H1081" s="384"/>
      <c r="I1081" s="384"/>
      <c r="J1081" s="384"/>
      <c r="K1081" s="384"/>
      <c r="L1081" s="384"/>
      <c r="M1081" s="384"/>
    </row>
    <row r="1082" spans="6:13">
      <c r="F1082" s="384"/>
      <c r="G1082" s="384"/>
      <c r="H1082" s="384"/>
      <c r="I1082" s="384"/>
      <c r="J1082" s="384"/>
      <c r="K1082" s="384"/>
      <c r="L1082" s="384"/>
      <c r="M1082" s="384"/>
    </row>
    <row r="1083" spans="6:13">
      <c r="F1083" s="384"/>
      <c r="G1083" s="384"/>
      <c r="H1083" s="384"/>
      <c r="I1083" s="384"/>
      <c r="J1083" s="384"/>
      <c r="K1083" s="384"/>
      <c r="L1083" s="384"/>
      <c r="M1083" s="384"/>
    </row>
    <row r="1084" spans="6:13">
      <c r="F1084" s="384"/>
      <c r="G1084" s="384"/>
      <c r="H1084" s="384"/>
      <c r="I1084" s="384"/>
      <c r="J1084" s="384"/>
      <c r="K1084" s="384"/>
      <c r="L1084" s="384"/>
      <c r="M1084" s="384"/>
    </row>
    <row r="1085" spans="6:13">
      <c r="F1085" s="384"/>
      <c r="G1085" s="384"/>
      <c r="H1085" s="384"/>
      <c r="I1085" s="384"/>
      <c r="J1085" s="384"/>
      <c r="K1085" s="384"/>
      <c r="L1085" s="384"/>
      <c r="M1085" s="384"/>
    </row>
    <row r="1086" spans="6:13">
      <c r="F1086" s="384"/>
      <c r="G1086" s="384"/>
      <c r="H1086" s="384"/>
      <c r="I1086" s="384"/>
      <c r="J1086" s="384"/>
      <c r="K1086" s="384"/>
      <c r="L1086" s="384"/>
      <c r="M1086" s="384"/>
    </row>
    <row r="1087" spans="6:13">
      <c r="F1087" s="384"/>
      <c r="G1087" s="384"/>
      <c r="H1087" s="384"/>
      <c r="I1087" s="384"/>
      <c r="J1087" s="384"/>
      <c r="K1087" s="384"/>
      <c r="L1087" s="384"/>
      <c r="M1087" s="384"/>
    </row>
    <row r="1088" spans="6:13">
      <c r="F1088" s="384"/>
      <c r="G1088" s="384"/>
      <c r="H1088" s="384"/>
      <c r="I1088" s="384"/>
      <c r="J1088" s="384"/>
      <c r="K1088" s="384"/>
      <c r="L1088" s="384"/>
      <c r="M1088" s="384"/>
    </row>
    <row r="1089" spans="6:13">
      <c r="F1089" s="384"/>
      <c r="G1089" s="384"/>
      <c r="H1089" s="384"/>
      <c r="I1089" s="384"/>
      <c r="J1089" s="384"/>
      <c r="K1089" s="384"/>
      <c r="L1089" s="384"/>
      <c r="M1089" s="384"/>
    </row>
    <row r="1090" spans="6:13">
      <c r="F1090" s="384"/>
      <c r="G1090" s="384"/>
      <c r="H1090" s="384"/>
      <c r="I1090" s="384"/>
      <c r="J1090" s="384"/>
      <c r="K1090" s="384"/>
      <c r="L1090" s="384"/>
      <c r="M1090" s="384"/>
    </row>
    <row r="1091" spans="6:13">
      <c r="F1091" s="384"/>
      <c r="G1091" s="384"/>
      <c r="H1091" s="384"/>
      <c r="I1091" s="384"/>
      <c r="J1091" s="384"/>
      <c r="K1091" s="384"/>
      <c r="L1091" s="384"/>
      <c r="M1091" s="384"/>
    </row>
    <row r="1092" spans="6:13">
      <c r="F1092" s="384"/>
      <c r="G1092" s="384"/>
      <c r="H1092" s="384"/>
      <c r="I1092" s="384"/>
      <c r="J1092" s="384"/>
      <c r="K1092" s="384"/>
      <c r="L1092" s="384"/>
      <c r="M1092" s="384"/>
    </row>
    <row r="1093" spans="6:13">
      <c r="F1093" s="384"/>
      <c r="G1093" s="384"/>
      <c r="H1093" s="384"/>
      <c r="I1093" s="384"/>
      <c r="J1093" s="384"/>
      <c r="K1093" s="384"/>
      <c r="L1093" s="384"/>
      <c r="M1093" s="384"/>
    </row>
    <row r="1094" spans="6:13">
      <c r="F1094" s="384"/>
      <c r="G1094" s="384"/>
      <c r="H1094" s="384"/>
      <c r="I1094" s="384"/>
      <c r="J1094" s="384"/>
      <c r="K1094" s="384"/>
      <c r="L1094" s="384"/>
      <c r="M1094" s="384"/>
    </row>
    <row r="1095" spans="6:13">
      <c r="F1095" s="384"/>
      <c r="G1095" s="384"/>
      <c r="H1095" s="384"/>
      <c r="I1095" s="384"/>
      <c r="J1095" s="384"/>
      <c r="K1095" s="384"/>
      <c r="L1095" s="384"/>
      <c r="M1095" s="384"/>
    </row>
    <row r="1096" spans="6:13">
      <c r="F1096" s="384"/>
      <c r="G1096" s="384"/>
      <c r="H1096" s="384"/>
      <c r="I1096" s="384"/>
      <c r="J1096" s="384"/>
      <c r="K1096" s="384"/>
      <c r="L1096" s="384"/>
      <c r="M1096" s="384"/>
    </row>
    <row r="1097" spans="6:13">
      <c r="F1097" s="384"/>
      <c r="G1097" s="384"/>
      <c r="H1097" s="384"/>
      <c r="I1097" s="384"/>
      <c r="J1097" s="384"/>
      <c r="K1097" s="384"/>
      <c r="L1097" s="384"/>
      <c r="M1097" s="384"/>
    </row>
    <row r="1098" spans="6:13">
      <c r="F1098" s="384"/>
      <c r="G1098" s="384"/>
      <c r="H1098" s="384"/>
      <c r="I1098" s="384"/>
      <c r="J1098" s="384"/>
      <c r="K1098" s="384"/>
      <c r="L1098" s="384"/>
      <c r="M1098" s="384"/>
    </row>
    <row r="1099" spans="6:13">
      <c r="F1099" s="384"/>
      <c r="G1099" s="384"/>
      <c r="H1099" s="384"/>
      <c r="I1099" s="384"/>
      <c r="J1099" s="384"/>
      <c r="K1099" s="384"/>
      <c r="L1099" s="384"/>
      <c r="M1099" s="384"/>
    </row>
    <row r="1100" spans="6:13">
      <c r="F1100" s="384"/>
      <c r="G1100" s="384"/>
      <c r="H1100" s="384"/>
      <c r="I1100" s="384"/>
      <c r="J1100" s="384"/>
      <c r="K1100" s="384"/>
      <c r="L1100" s="384"/>
      <c r="M1100" s="384"/>
    </row>
    <row r="1101" spans="6:13">
      <c r="F1101" s="384"/>
      <c r="G1101" s="384"/>
      <c r="H1101" s="384"/>
      <c r="I1101" s="384"/>
      <c r="J1101" s="384"/>
      <c r="K1101" s="384"/>
      <c r="L1101" s="384"/>
      <c r="M1101" s="384"/>
    </row>
    <row r="1102" spans="6:13">
      <c r="F1102" s="384"/>
      <c r="G1102" s="384"/>
      <c r="H1102" s="384"/>
      <c r="I1102" s="384"/>
      <c r="J1102" s="384"/>
      <c r="K1102" s="384"/>
      <c r="L1102" s="384"/>
      <c r="M1102" s="384"/>
    </row>
    <row r="1103" spans="6:13">
      <c r="F1103" s="384"/>
      <c r="G1103" s="384"/>
      <c r="H1103" s="384"/>
      <c r="I1103" s="384"/>
      <c r="J1103" s="384"/>
      <c r="K1103" s="384"/>
      <c r="L1103" s="384"/>
      <c r="M1103" s="384"/>
    </row>
    <row r="1104" spans="6:13">
      <c r="F1104" s="384"/>
      <c r="G1104" s="384"/>
      <c r="H1104" s="384"/>
      <c r="I1104" s="384"/>
      <c r="J1104" s="384"/>
      <c r="K1104" s="384"/>
      <c r="L1104" s="384"/>
      <c r="M1104" s="384"/>
    </row>
    <row r="1105" spans="6:13">
      <c r="F1105" s="384"/>
      <c r="G1105" s="384"/>
      <c r="H1105" s="384"/>
      <c r="I1105" s="384"/>
      <c r="J1105" s="384"/>
      <c r="K1105" s="384"/>
      <c r="L1105" s="384"/>
      <c r="M1105" s="384"/>
    </row>
    <row r="1106" spans="6:13">
      <c r="F1106" s="384"/>
      <c r="G1106" s="384"/>
      <c r="H1106" s="384"/>
      <c r="I1106" s="384"/>
      <c r="J1106" s="384"/>
      <c r="K1106" s="384"/>
      <c r="L1106" s="384"/>
      <c r="M1106" s="384"/>
    </row>
    <row r="1107" spans="6:13">
      <c r="F1107" s="384"/>
      <c r="G1107" s="384"/>
      <c r="H1107" s="384"/>
      <c r="I1107" s="384"/>
      <c r="J1107" s="384"/>
      <c r="K1107" s="384"/>
      <c r="L1107" s="384"/>
      <c r="M1107" s="384"/>
    </row>
    <row r="1108" spans="6:13">
      <c r="F1108" s="384"/>
      <c r="G1108" s="384"/>
      <c r="H1108" s="384"/>
      <c r="I1108" s="384"/>
      <c r="J1108" s="384"/>
      <c r="K1108" s="384"/>
      <c r="L1108" s="384"/>
      <c r="M1108" s="384"/>
    </row>
    <row r="1109" spans="6:13">
      <c r="F1109" s="384"/>
      <c r="G1109" s="384"/>
      <c r="H1109" s="384"/>
      <c r="I1109" s="384"/>
      <c r="J1109" s="384"/>
      <c r="K1109" s="384"/>
      <c r="L1109" s="384"/>
      <c r="M1109" s="384"/>
    </row>
    <row r="1110" spans="6:13">
      <c r="F1110" s="384"/>
      <c r="G1110" s="384"/>
      <c r="H1110" s="384"/>
      <c r="I1110" s="384"/>
      <c r="J1110" s="384"/>
      <c r="K1110" s="384"/>
      <c r="L1110" s="384"/>
      <c r="M1110" s="384"/>
    </row>
    <row r="1111" spans="6:13">
      <c r="F1111" s="384"/>
      <c r="G1111" s="384"/>
      <c r="H1111" s="384"/>
      <c r="I1111" s="384"/>
      <c r="J1111" s="384"/>
      <c r="K1111" s="384"/>
      <c r="L1111" s="384"/>
      <c r="M1111" s="384"/>
    </row>
    <row r="1112" spans="6:13">
      <c r="F1112" s="384"/>
      <c r="G1112" s="384"/>
      <c r="H1112" s="384"/>
      <c r="I1112" s="384"/>
      <c r="J1112" s="384"/>
      <c r="K1112" s="384"/>
      <c r="L1112" s="384"/>
      <c r="M1112" s="384"/>
    </row>
    <row r="1113" spans="6:13">
      <c r="F1113" s="384"/>
      <c r="G1113" s="384"/>
      <c r="H1113" s="384"/>
      <c r="I1113" s="384"/>
      <c r="J1113" s="384"/>
      <c r="K1113" s="384"/>
      <c r="L1113" s="384"/>
      <c r="M1113" s="384"/>
    </row>
    <row r="1114" spans="6:13">
      <c r="F1114" s="384"/>
      <c r="G1114" s="384"/>
      <c r="H1114" s="384"/>
      <c r="I1114" s="384"/>
      <c r="J1114" s="384"/>
      <c r="K1114" s="384"/>
      <c r="L1114" s="384"/>
      <c r="M1114" s="384"/>
    </row>
    <row r="1115" spans="6:13">
      <c r="F1115" s="384"/>
      <c r="G1115" s="384"/>
      <c r="H1115" s="384"/>
      <c r="I1115" s="384"/>
      <c r="J1115" s="384"/>
      <c r="K1115" s="384"/>
      <c r="L1115" s="384"/>
      <c r="M1115" s="384"/>
    </row>
    <row r="1116" spans="6:13">
      <c r="F1116" s="384"/>
      <c r="G1116" s="384"/>
      <c r="H1116" s="384"/>
      <c r="I1116" s="384"/>
      <c r="J1116" s="384"/>
      <c r="K1116" s="384"/>
      <c r="L1116" s="384"/>
      <c r="M1116" s="384"/>
    </row>
    <row r="1117" spans="6:13">
      <c r="F1117" s="384"/>
      <c r="G1117" s="384"/>
      <c r="H1117" s="384"/>
      <c r="I1117" s="384"/>
      <c r="J1117" s="384"/>
      <c r="K1117" s="384"/>
      <c r="L1117" s="384"/>
      <c r="M1117" s="384"/>
    </row>
    <row r="1118" spans="6:13">
      <c r="F1118" s="384"/>
      <c r="G1118" s="384"/>
      <c r="H1118" s="384"/>
      <c r="I1118" s="384"/>
      <c r="J1118" s="384"/>
      <c r="K1118" s="384"/>
      <c r="L1118" s="384"/>
      <c r="M1118" s="384"/>
    </row>
    <row r="1119" spans="6:13">
      <c r="F1119" s="384"/>
      <c r="G1119" s="384"/>
      <c r="H1119" s="384"/>
      <c r="I1119" s="384"/>
      <c r="J1119" s="384"/>
      <c r="K1119" s="384"/>
      <c r="L1119" s="384"/>
      <c r="M1119" s="384"/>
    </row>
    <row r="1120" spans="6:13">
      <c r="F1120" s="384"/>
      <c r="G1120" s="384"/>
      <c r="H1120" s="384"/>
      <c r="I1120" s="384"/>
      <c r="J1120" s="384"/>
      <c r="K1120" s="384"/>
      <c r="L1120" s="384"/>
      <c r="M1120" s="384"/>
    </row>
    <row r="1121" spans="6:13">
      <c r="F1121" s="384"/>
      <c r="G1121" s="384"/>
      <c r="H1121" s="384"/>
      <c r="I1121" s="384"/>
      <c r="J1121" s="384"/>
      <c r="K1121" s="384"/>
      <c r="L1121" s="384"/>
      <c r="M1121" s="384"/>
    </row>
    <row r="1122" spans="6:13">
      <c r="F1122" s="384"/>
      <c r="G1122" s="384"/>
      <c r="H1122" s="384"/>
      <c r="I1122" s="384"/>
      <c r="J1122" s="384"/>
      <c r="K1122" s="384"/>
      <c r="L1122" s="384"/>
      <c r="M1122" s="384"/>
    </row>
    <row r="1123" spans="6:13">
      <c r="F1123" s="384"/>
      <c r="G1123" s="384"/>
      <c r="H1123" s="384"/>
      <c r="I1123" s="384"/>
      <c r="J1123" s="384"/>
      <c r="K1123" s="384"/>
      <c r="L1123" s="384"/>
      <c r="M1123" s="384"/>
    </row>
    <row r="1124" spans="6:13">
      <c r="F1124" s="384"/>
      <c r="G1124" s="384"/>
      <c r="H1124" s="384"/>
      <c r="I1124" s="384"/>
      <c r="J1124" s="384"/>
      <c r="K1124" s="384"/>
      <c r="L1124" s="384"/>
      <c r="M1124" s="384"/>
    </row>
    <row r="1125" spans="6:13">
      <c r="F1125" s="384"/>
      <c r="G1125" s="384"/>
      <c r="H1125" s="384"/>
      <c r="I1125" s="384"/>
      <c r="J1125" s="384"/>
      <c r="K1125" s="384"/>
      <c r="L1125" s="384"/>
      <c r="M1125" s="384"/>
    </row>
    <row r="1126" spans="6:13">
      <c r="F1126" s="384"/>
      <c r="G1126" s="384"/>
      <c r="H1126" s="384"/>
      <c r="I1126" s="384"/>
      <c r="J1126" s="384"/>
      <c r="K1126" s="384"/>
      <c r="L1126" s="384"/>
      <c r="M1126" s="384"/>
    </row>
    <row r="1127" spans="6:13">
      <c r="F1127" s="384"/>
      <c r="G1127" s="384"/>
      <c r="H1127" s="384"/>
      <c r="I1127" s="384"/>
      <c r="J1127" s="384"/>
      <c r="K1127" s="384"/>
      <c r="L1127" s="384"/>
      <c r="M1127" s="384"/>
    </row>
    <row r="1128" spans="6:13">
      <c r="F1128" s="384"/>
      <c r="G1128" s="384"/>
      <c r="H1128" s="384"/>
      <c r="I1128" s="384"/>
      <c r="J1128" s="384"/>
      <c r="K1128" s="384"/>
      <c r="L1128" s="384"/>
      <c r="M1128" s="384"/>
    </row>
    <row r="1129" spans="6:13">
      <c r="F1129" s="384"/>
      <c r="G1129" s="384"/>
      <c r="H1129" s="384"/>
      <c r="I1129" s="384"/>
      <c r="J1129" s="384"/>
      <c r="K1129" s="384"/>
      <c r="L1129" s="384"/>
      <c r="M1129" s="384"/>
    </row>
    <row r="1130" spans="6:13">
      <c r="F1130" s="384"/>
      <c r="G1130" s="384"/>
      <c r="H1130" s="384"/>
      <c r="I1130" s="384"/>
      <c r="J1130" s="384"/>
      <c r="K1130" s="384"/>
      <c r="L1130" s="384"/>
      <c r="M1130" s="384"/>
    </row>
    <row r="1131" spans="6:13">
      <c r="F1131" s="384"/>
      <c r="G1131" s="384"/>
      <c r="H1131" s="384"/>
      <c r="I1131" s="384"/>
      <c r="J1131" s="384"/>
      <c r="K1131" s="384"/>
      <c r="L1131" s="384"/>
      <c r="M1131" s="384"/>
    </row>
    <row r="1132" spans="6:13">
      <c r="F1132" s="384"/>
      <c r="G1132" s="384"/>
      <c r="H1132" s="384"/>
      <c r="I1132" s="384"/>
      <c r="J1132" s="384"/>
      <c r="K1132" s="384"/>
      <c r="L1132" s="384"/>
      <c r="M1132" s="384"/>
    </row>
    <row r="1133" spans="6:13">
      <c r="F1133" s="384"/>
      <c r="G1133" s="384"/>
      <c r="H1133" s="384"/>
      <c r="I1133" s="384"/>
      <c r="J1133" s="384"/>
      <c r="K1133" s="384"/>
      <c r="L1133" s="384"/>
      <c r="M1133" s="384"/>
    </row>
    <row r="1134" spans="6:13">
      <c r="F1134" s="384"/>
      <c r="G1134" s="384"/>
      <c r="H1134" s="384"/>
      <c r="I1134" s="384"/>
      <c r="J1134" s="384"/>
      <c r="K1134" s="384"/>
      <c r="L1134" s="384"/>
      <c r="M1134" s="384"/>
    </row>
    <row r="1135" spans="6:13">
      <c r="F1135" s="384"/>
      <c r="G1135" s="384"/>
      <c r="H1135" s="384"/>
      <c r="I1135" s="384"/>
      <c r="J1135" s="384"/>
      <c r="K1135" s="384"/>
      <c r="L1135" s="384"/>
      <c r="M1135" s="384"/>
    </row>
    <row r="1136" spans="6:13">
      <c r="F1136" s="384"/>
      <c r="G1136" s="384"/>
      <c r="H1136" s="384"/>
      <c r="I1136" s="384"/>
      <c r="J1136" s="384"/>
      <c r="K1136" s="384"/>
      <c r="L1136" s="384"/>
      <c r="M1136" s="384"/>
    </row>
    <row r="1137" spans="6:13">
      <c r="F1137" s="384"/>
      <c r="G1137" s="384"/>
      <c r="H1137" s="384"/>
      <c r="I1137" s="384"/>
      <c r="J1137" s="384"/>
      <c r="K1137" s="384"/>
      <c r="L1137" s="384"/>
      <c r="M1137" s="384"/>
    </row>
    <row r="1138" spans="6:13">
      <c r="F1138" s="384"/>
      <c r="G1138" s="384"/>
      <c r="H1138" s="384"/>
      <c r="I1138" s="384"/>
      <c r="J1138" s="384"/>
      <c r="K1138" s="384"/>
      <c r="L1138" s="384"/>
      <c r="M1138" s="384"/>
    </row>
    <row r="1139" spans="6:13">
      <c r="F1139" s="384"/>
      <c r="G1139" s="384"/>
      <c r="H1139" s="384"/>
      <c r="I1139" s="384"/>
      <c r="J1139" s="384"/>
      <c r="K1139" s="384"/>
      <c r="L1139" s="384"/>
      <c r="M1139" s="384"/>
    </row>
    <row r="1140" spans="6:13">
      <c r="F1140" s="384"/>
      <c r="G1140" s="384"/>
      <c r="H1140" s="384"/>
      <c r="I1140" s="384"/>
      <c r="J1140" s="384"/>
      <c r="K1140" s="384"/>
      <c r="L1140" s="384"/>
      <c r="M1140" s="384"/>
    </row>
    <row r="1141" spans="6:13">
      <c r="F1141" s="384"/>
      <c r="G1141" s="384"/>
      <c r="H1141" s="384"/>
      <c r="I1141" s="384"/>
      <c r="J1141" s="384"/>
      <c r="K1141" s="384"/>
      <c r="L1141" s="384"/>
      <c r="M1141" s="384"/>
    </row>
    <row r="1142" spans="6:13">
      <c r="F1142" s="384"/>
      <c r="G1142" s="384"/>
      <c r="H1142" s="384"/>
      <c r="I1142" s="384"/>
      <c r="J1142" s="384"/>
      <c r="K1142" s="384"/>
      <c r="L1142" s="384"/>
      <c r="M1142" s="384"/>
    </row>
    <row r="1143" spans="6:13">
      <c r="F1143" s="384"/>
      <c r="G1143" s="384"/>
      <c r="H1143" s="384"/>
      <c r="I1143" s="384"/>
      <c r="J1143" s="384"/>
      <c r="K1143" s="384"/>
      <c r="L1143" s="384"/>
      <c r="M1143" s="384"/>
    </row>
    <row r="1144" spans="6:13">
      <c r="F1144" s="384"/>
      <c r="G1144" s="384"/>
      <c r="H1144" s="384"/>
      <c r="I1144" s="384"/>
      <c r="J1144" s="384"/>
      <c r="K1144" s="384"/>
      <c r="L1144" s="384"/>
      <c r="M1144" s="384"/>
    </row>
    <row r="1145" spans="6:13">
      <c r="F1145" s="384"/>
      <c r="G1145" s="384"/>
      <c r="H1145" s="384"/>
      <c r="I1145" s="384"/>
      <c r="J1145" s="384"/>
      <c r="K1145" s="384"/>
      <c r="L1145" s="384"/>
      <c r="M1145" s="384"/>
    </row>
    <row r="1146" spans="6:13">
      <c r="F1146" s="384"/>
      <c r="G1146" s="384"/>
      <c r="H1146" s="384"/>
      <c r="I1146" s="384"/>
      <c r="J1146" s="384"/>
      <c r="K1146" s="384"/>
      <c r="L1146" s="384"/>
      <c r="M1146" s="384"/>
    </row>
    <row r="1147" spans="6:13">
      <c r="F1147" s="384"/>
      <c r="G1147" s="384"/>
      <c r="H1147" s="384"/>
      <c r="I1147" s="384"/>
      <c r="J1147" s="384"/>
      <c r="K1147" s="384"/>
      <c r="L1147" s="384"/>
      <c r="M1147" s="384"/>
    </row>
    <row r="1148" spans="6:13">
      <c r="F1148" s="384"/>
      <c r="G1148" s="384"/>
      <c r="H1148" s="384"/>
      <c r="I1148" s="384"/>
      <c r="J1148" s="384"/>
      <c r="K1148" s="384"/>
      <c r="L1148" s="384"/>
      <c r="M1148" s="384"/>
    </row>
    <row r="1149" spans="6:13">
      <c r="F1149" s="384"/>
      <c r="G1149" s="384"/>
      <c r="H1149" s="384"/>
      <c r="I1149" s="384"/>
      <c r="J1149" s="384"/>
      <c r="K1149" s="384"/>
      <c r="L1149" s="384"/>
      <c r="M1149" s="384"/>
    </row>
    <row r="1150" spans="6:13">
      <c r="F1150" s="384"/>
      <c r="G1150" s="384"/>
      <c r="H1150" s="384"/>
      <c r="I1150" s="384"/>
      <c r="J1150" s="384"/>
      <c r="K1150" s="384"/>
      <c r="L1150" s="384"/>
      <c r="M1150" s="384"/>
    </row>
    <row r="1151" spans="6:13">
      <c r="F1151" s="384"/>
      <c r="G1151" s="384"/>
      <c r="H1151" s="384"/>
      <c r="I1151" s="384"/>
      <c r="J1151" s="384"/>
      <c r="K1151" s="384"/>
      <c r="L1151" s="384"/>
      <c r="M1151" s="384"/>
    </row>
    <row r="1152" spans="6:13">
      <c r="F1152" s="384"/>
      <c r="G1152" s="384"/>
      <c r="H1152" s="384"/>
      <c r="I1152" s="384"/>
      <c r="J1152" s="384"/>
      <c r="K1152" s="384"/>
      <c r="L1152" s="384"/>
      <c r="M1152" s="384"/>
    </row>
    <row r="1153" spans="6:13">
      <c r="F1153" s="384"/>
      <c r="G1153" s="384"/>
      <c r="H1153" s="384"/>
      <c r="I1153" s="384"/>
      <c r="J1153" s="384"/>
      <c r="K1153" s="384"/>
      <c r="L1153" s="384"/>
      <c r="M1153" s="384"/>
    </row>
    <row r="1154" spans="6:13">
      <c r="F1154" s="384"/>
      <c r="G1154" s="384"/>
      <c r="H1154" s="384"/>
      <c r="I1154" s="384"/>
      <c r="J1154" s="384"/>
      <c r="K1154" s="384"/>
      <c r="L1154" s="384"/>
      <c r="M1154" s="384"/>
    </row>
    <row r="1155" spans="6:13">
      <c r="F1155" s="384"/>
      <c r="G1155" s="384"/>
      <c r="H1155" s="384"/>
      <c r="I1155" s="384"/>
      <c r="J1155" s="384"/>
      <c r="K1155" s="384"/>
      <c r="L1155" s="384"/>
      <c r="M1155" s="384"/>
    </row>
    <row r="1156" spans="6:13">
      <c r="F1156" s="384"/>
      <c r="G1156" s="384"/>
      <c r="H1156" s="384"/>
      <c r="I1156" s="384"/>
      <c r="J1156" s="384"/>
      <c r="K1156" s="384"/>
      <c r="L1156" s="384"/>
      <c r="M1156" s="384"/>
    </row>
    <row r="1157" spans="6:13">
      <c r="F1157" s="384"/>
      <c r="G1157" s="384"/>
      <c r="H1157" s="384"/>
      <c r="I1157" s="384"/>
      <c r="J1157" s="384"/>
      <c r="K1157" s="384"/>
      <c r="L1157" s="384"/>
      <c r="M1157" s="384"/>
    </row>
    <row r="1158" spans="6:13">
      <c r="F1158" s="384"/>
      <c r="G1158" s="384"/>
      <c r="H1158" s="384"/>
      <c r="I1158" s="384"/>
      <c r="J1158" s="384"/>
      <c r="K1158" s="384"/>
      <c r="L1158" s="384"/>
      <c r="M1158" s="384"/>
    </row>
    <row r="1159" spans="6:13">
      <c r="F1159" s="384"/>
      <c r="G1159" s="384"/>
      <c r="H1159" s="384"/>
      <c r="I1159" s="384"/>
      <c r="J1159" s="384"/>
      <c r="K1159" s="384"/>
      <c r="L1159" s="384"/>
      <c r="M1159" s="384"/>
    </row>
    <row r="1160" spans="6:13">
      <c r="F1160" s="384"/>
      <c r="G1160" s="384"/>
      <c r="H1160" s="384"/>
      <c r="I1160" s="384"/>
      <c r="J1160" s="384"/>
      <c r="K1160" s="384"/>
      <c r="L1160" s="384"/>
      <c r="M1160" s="384"/>
    </row>
    <row r="1161" spans="6:13">
      <c r="F1161" s="384"/>
      <c r="G1161" s="384"/>
      <c r="H1161" s="384"/>
      <c r="I1161" s="384"/>
      <c r="J1161" s="384"/>
      <c r="K1161" s="384"/>
      <c r="L1161" s="384"/>
      <c r="M1161" s="384"/>
    </row>
    <row r="1162" spans="6:13">
      <c r="F1162" s="384"/>
      <c r="G1162" s="384"/>
      <c r="H1162" s="384"/>
      <c r="I1162" s="384"/>
      <c r="J1162" s="384"/>
      <c r="K1162" s="384"/>
      <c r="L1162" s="384"/>
      <c r="M1162" s="384"/>
    </row>
    <row r="1163" spans="6:13">
      <c r="F1163" s="384"/>
      <c r="G1163" s="384"/>
      <c r="H1163" s="384"/>
      <c r="I1163" s="384"/>
      <c r="J1163" s="384"/>
      <c r="K1163" s="384"/>
      <c r="L1163" s="384"/>
      <c r="M1163" s="384"/>
    </row>
    <row r="1164" spans="6:13">
      <c r="F1164" s="384"/>
      <c r="G1164" s="384"/>
      <c r="H1164" s="384"/>
      <c r="I1164" s="384"/>
      <c r="J1164" s="384"/>
      <c r="K1164" s="384"/>
      <c r="L1164" s="384"/>
      <c r="M1164" s="384"/>
    </row>
    <row r="1165" spans="6:13">
      <c r="F1165" s="384"/>
      <c r="G1165" s="384"/>
      <c r="H1165" s="384"/>
      <c r="I1165" s="384"/>
      <c r="J1165" s="384"/>
      <c r="K1165" s="384"/>
      <c r="L1165" s="384"/>
      <c r="M1165" s="384"/>
    </row>
    <row r="1166" spans="6:13">
      <c r="F1166" s="384"/>
      <c r="G1166" s="384"/>
      <c r="H1166" s="384"/>
      <c r="I1166" s="384"/>
      <c r="J1166" s="384"/>
      <c r="K1166" s="384"/>
      <c r="L1166" s="384"/>
      <c r="M1166" s="384"/>
    </row>
    <row r="1167" spans="6:13">
      <c r="F1167" s="384"/>
      <c r="G1167" s="384"/>
      <c r="H1167" s="384"/>
      <c r="I1167" s="384"/>
      <c r="J1167" s="384"/>
      <c r="K1167" s="384"/>
      <c r="L1167" s="384"/>
      <c r="M1167" s="384"/>
    </row>
    <row r="1168" spans="6:13">
      <c r="F1168" s="384"/>
      <c r="G1168" s="384"/>
      <c r="H1168" s="384"/>
      <c r="I1168" s="384"/>
      <c r="J1168" s="384"/>
      <c r="K1168" s="384"/>
      <c r="L1168" s="384"/>
      <c r="M1168" s="384"/>
    </row>
    <row r="1169" spans="6:13">
      <c r="F1169" s="384"/>
      <c r="G1169" s="384"/>
      <c r="H1169" s="384"/>
      <c r="I1169" s="384"/>
      <c r="J1169" s="384"/>
      <c r="K1169" s="384"/>
      <c r="L1169" s="384"/>
      <c r="M1169" s="384"/>
    </row>
    <row r="1170" spans="6:13">
      <c r="F1170" s="384"/>
      <c r="G1170" s="384"/>
      <c r="H1170" s="384"/>
      <c r="I1170" s="384"/>
      <c r="J1170" s="384"/>
      <c r="K1170" s="384"/>
      <c r="L1170" s="384"/>
      <c r="M1170" s="384"/>
    </row>
    <row r="1171" spans="6:13">
      <c r="F1171" s="384"/>
      <c r="G1171" s="384"/>
      <c r="H1171" s="384"/>
      <c r="I1171" s="384"/>
      <c r="J1171" s="384"/>
      <c r="K1171" s="384"/>
      <c r="L1171" s="384"/>
      <c r="M1171" s="384"/>
    </row>
    <row r="1172" spans="6:13">
      <c r="F1172" s="384"/>
      <c r="G1172" s="384"/>
      <c r="H1172" s="384"/>
      <c r="I1172" s="384"/>
      <c r="J1172" s="384"/>
      <c r="K1172" s="384"/>
      <c r="L1172" s="384"/>
      <c r="M1172" s="384"/>
    </row>
    <row r="1173" spans="6:13">
      <c r="F1173" s="384"/>
      <c r="G1173" s="384"/>
      <c r="H1173" s="384"/>
      <c r="I1173" s="384"/>
      <c r="J1173" s="384"/>
      <c r="K1173" s="384"/>
      <c r="L1173" s="384"/>
      <c r="M1173" s="384"/>
    </row>
    <row r="1174" spans="6:13">
      <c r="F1174" s="384"/>
      <c r="G1174" s="384"/>
      <c r="H1174" s="384"/>
      <c r="I1174" s="384"/>
      <c r="J1174" s="384"/>
      <c r="K1174" s="384"/>
      <c r="L1174" s="384"/>
      <c r="M1174" s="384"/>
    </row>
    <row r="1175" spans="6:13">
      <c r="F1175" s="384"/>
      <c r="G1175" s="384"/>
      <c r="H1175" s="384"/>
      <c r="I1175" s="384"/>
      <c r="J1175" s="384"/>
      <c r="K1175" s="384"/>
      <c r="L1175" s="384"/>
      <c r="M1175" s="384"/>
    </row>
    <row r="1176" spans="6:13">
      <c r="F1176" s="384"/>
      <c r="G1176" s="384"/>
      <c r="H1176" s="384"/>
      <c r="I1176" s="384"/>
      <c r="J1176" s="384"/>
      <c r="K1176" s="384"/>
      <c r="L1176" s="384"/>
      <c r="M1176" s="384"/>
    </row>
    <row r="1177" spans="6:13">
      <c r="F1177" s="384"/>
      <c r="G1177" s="384"/>
      <c r="H1177" s="384"/>
      <c r="I1177" s="384"/>
      <c r="J1177" s="384"/>
      <c r="K1177" s="384"/>
      <c r="L1177" s="384"/>
      <c r="M1177" s="384"/>
    </row>
    <row r="1178" spans="6:13">
      <c r="F1178" s="384"/>
      <c r="G1178" s="384"/>
      <c r="H1178" s="384"/>
      <c r="I1178" s="384"/>
      <c r="J1178" s="384"/>
      <c r="K1178" s="384"/>
      <c r="L1178" s="384"/>
      <c r="M1178" s="384"/>
    </row>
    <row r="1179" spans="6:13">
      <c r="F1179" s="384"/>
      <c r="G1179" s="384"/>
      <c r="H1179" s="384"/>
      <c r="I1179" s="384"/>
      <c r="J1179" s="384"/>
      <c r="K1179" s="384"/>
      <c r="L1179" s="384"/>
      <c r="M1179" s="384"/>
    </row>
    <row r="1180" spans="6:13">
      <c r="F1180" s="384"/>
      <c r="G1180" s="384"/>
      <c r="H1180" s="384"/>
      <c r="I1180" s="384"/>
      <c r="J1180" s="384"/>
      <c r="K1180" s="384"/>
      <c r="L1180" s="384"/>
      <c r="M1180" s="384"/>
    </row>
    <row r="1181" spans="6:13">
      <c r="F1181" s="384"/>
      <c r="G1181" s="384"/>
      <c r="H1181" s="384"/>
      <c r="I1181" s="384"/>
      <c r="J1181" s="384"/>
      <c r="K1181" s="384"/>
      <c r="L1181" s="384"/>
      <c r="M1181" s="384"/>
    </row>
    <row r="1182" spans="6:13">
      <c r="F1182" s="384"/>
      <c r="G1182" s="384"/>
      <c r="H1182" s="384"/>
      <c r="I1182" s="384"/>
      <c r="J1182" s="384"/>
      <c r="K1182" s="384"/>
      <c r="L1182" s="384"/>
      <c r="M1182" s="384"/>
    </row>
    <row r="1183" spans="6:13">
      <c r="F1183" s="384"/>
      <c r="G1183" s="384"/>
      <c r="H1183" s="384"/>
      <c r="I1183" s="384"/>
      <c r="J1183" s="384"/>
      <c r="K1183" s="384"/>
      <c r="L1183" s="384"/>
      <c r="M1183" s="384"/>
    </row>
    <row r="1184" spans="6:13">
      <c r="F1184" s="384"/>
      <c r="G1184" s="384"/>
      <c r="H1184" s="384"/>
      <c r="I1184" s="384"/>
      <c r="J1184" s="384"/>
      <c r="K1184" s="384"/>
      <c r="L1184" s="384"/>
      <c r="M1184" s="384"/>
    </row>
    <row r="1185" spans="6:13">
      <c r="F1185" s="384"/>
      <c r="G1185" s="384"/>
      <c r="H1185" s="384"/>
      <c r="I1185" s="384"/>
      <c r="J1185" s="384"/>
      <c r="K1185" s="384"/>
      <c r="L1185" s="384"/>
      <c r="M1185" s="384"/>
    </row>
    <row r="1186" spans="6:13">
      <c r="F1186" s="384"/>
      <c r="G1186" s="384"/>
      <c r="H1186" s="384"/>
      <c r="I1186" s="384"/>
      <c r="J1186" s="384"/>
      <c r="K1186" s="384"/>
      <c r="L1186" s="384"/>
      <c r="M1186" s="384"/>
    </row>
    <row r="1187" spans="6:13">
      <c r="F1187" s="384"/>
      <c r="G1187" s="384"/>
      <c r="H1187" s="384"/>
      <c r="I1187" s="384"/>
      <c r="J1187" s="384"/>
      <c r="K1187" s="384"/>
      <c r="L1187" s="384"/>
      <c r="M1187" s="384"/>
    </row>
    <row r="1188" spans="6:13">
      <c r="F1188" s="384"/>
      <c r="G1188" s="384"/>
      <c r="H1188" s="384"/>
      <c r="I1188" s="384"/>
      <c r="J1188" s="384"/>
      <c r="K1188" s="384"/>
      <c r="L1188" s="384"/>
      <c r="M1188" s="384"/>
    </row>
    <row r="1189" spans="6:13">
      <c r="F1189" s="384"/>
      <c r="G1189" s="384"/>
      <c r="H1189" s="384"/>
      <c r="I1189" s="384"/>
      <c r="J1189" s="384"/>
      <c r="K1189" s="384"/>
      <c r="L1189" s="384"/>
      <c r="M1189" s="384"/>
    </row>
    <row r="1190" spans="6:13">
      <c r="F1190" s="384"/>
      <c r="G1190" s="384"/>
      <c r="H1190" s="384"/>
      <c r="I1190" s="384"/>
      <c r="J1190" s="384"/>
      <c r="K1190" s="384"/>
      <c r="L1190" s="384"/>
      <c r="M1190" s="384"/>
    </row>
    <row r="1191" spans="6:13">
      <c r="F1191" s="384"/>
      <c r="G1191" s="384"/>
      <c r="H1191" s="384"/>
      <c r="I1191" s="384"/>
      <c r="J1191" s="384"/>
      <c r="K1191" s="384"/>
      <c r="L1191" s="384"/>
      <c r="M1191" s="384"/>
    </row>
    <row r="1192" spans="6:13">
      <c r="F1192" s="384"/>
      <c r="G1192" s="384"/>
      <c r="H1192" s="384"/>
      <c r="I1192" s="384"/>
      <c r="J1192" s="384"/>
      <c r="K1192" s="384"/>
      <c r="L1192" s="384"/>
      <c r="M1192" s="384"/>
    </row>
    <row r="1193" spans="6:13">
      <c r="F1193" s="384"/>
      <c r="G1193" s="384"/>
      <c r="H1193" s="384"/>
      <c r="I1193" s="384"/>
      <c r="J1193" s="384"/>
      <c r="K1193" s="384"/>
      <c r="L1193" s="384"/>
      <c r="M1193" s="384"/>
    </row>
    <row r="1194" spans="6:13">
      <c r="F1194" s="384"/>
      <c r="G1194" s="384"/>
      <c r="H1194" s="384"/>
      <c r="I1194" s="384"/>
      <c r="J1194" s="384"/>
      <c r="K1194" s="384"/>
      <c r="L1194" s="384"/>
      <c r="M1194" s="384"/>
    </row>
    <row r="1195" spans="6:13">
      <c r="F1195" s="384"/>
      <c r="G1195" s="384"/>
      <c r="H1195" s="384"/>
      <c r="I1195" s="384"/>
      <c r="J1195" s="384"/>
      <c r="K1195" s="384"/>
      <c r="L1195" s="384"/>
      <c r="M1195" s="384"/>
    </row>
    <row r="1196" spans="6:13">
      <c r="F1196" s="384"/>
      <c r="G1196" s="384"/>
      <c r="H1196" s="384"/>
      <c r="I1196" s="384"/>
      <c r="J1196" s="384"/>
      <c r="K1196" s="384"/>
      <c r="L1196" s="384"/>
      <c r="M1196" s="384"/>
    </row>
    <row r="1197" spans="6:13">
      <c r="F1197" s="384"/>
      <c r="G1197" s="384"/>
      <c r="H1197" s="384"/>
      <c r="I1197" s="384"/>
      <c r="J1197" s="384"/>
      <c r="K1197" s="384"/>
      <c r="L1197" s="384"/>
      <c r="M1197" s="384"/>
    </row>
    <row r="1198" spans="6:13">
      <c r="F1198" s="384"/>
      <c r="G1198" s="384"/>
      <c r="H1198" s="384"/>
      <c r="I1198" s="384"/>
      <c r="J1198" s="384"/>
      <c r="K1198" s="384"/>
      <c r="L1198" s="384"/>
      <c r="M1198" s="384"/>
    </row>
    <row r="1199" spans="6:13">
      <c r="F1199" s="384"/>
      <c r="G1199" s="384"/>
      <c r="H1199" s="384"/>
      <c r="I1199" s="384"/>
      <c r="J1199" s="384"/>
      <c r="K1199" s="384"/>
      <c r="L1199" s="384"/>
      <c r="M1199" s="384"/>
    </row>
    <row r="1200" spans="6:13">
      <c r="F1200" s="384"/>
      <c r="G1200" s="384"/>
      <c r="H1200" s="384"/>
      <c r="I1200" s="384"/>
      <c r="J1200" s="384"/>
      <c r="K1200" s="384"/>
      <c r="L1200" s="384"/>
      <c r="M1200" s="384"/>
    </row>
    <row r="1201" spans="6:13">
      <c r="F1201" s="384"/>
      <c r="G1201" s="384"/>
      <c r="H1201" s="384"/>
      <c r="I1201" s="384"/>
      <c r="J1201" s="384"/>
      <c r="K1201" s="384"/>
      <c r="L1201" s="384"/>
      <c r="M1201" s="384"/>
    </row>
    <row r="1202" spans="6:13">
      <c r="F1202" s="384"/>
      <c r="G1202" s="384"/>
      <c r="H1202" s="384"/>
      <c r="I1202" s="384"/>
      <c r="J1202" s="384"/>
      <c r="K1202" s="384"/>
      <c r="L1202" s="384"/>
      <c r="M1202" s="384"/>
    </row>
    <row r="1203" spans="6:13">
      <c r="F1203" s="384"/>
      <c r="G1203" s="384"/>
      <c r="H1203" s="384"/>
      <c r="I1203" s="384"/>
      <c r="J1203" s="384"/>
      <c r="K1203" s="384"/>
      <c r="L1203" s="384"/>
      <c r="M1203" s="384"/>
    </row>
    <row r="1204" spans="6:13">
      <c r="F1204" s="384"/>
      <c r="G1204" s="384"/>
      <c r="H1204" s="384"/>
      <c r="I1204" s="384"/>
      <c r="J1204" s="384"/>
      <c r="K1204" s="384"/>
      <c r="L1204" s="384"/>
      <c r="M1204" s="384"/>
    </row>
    <row r="1205" spans="6:13">
      <c r="F1205" s="384"/>
      <c r="G1205" s="384"/>
      <c r="H1205" s="384"/>
      <c r="I1205" s="384"/>
      <c r="J1205" s="384"/>
      <c r="K1205" s="384"/>
      <c r="L1205" s="384"/>
      <c r="M1205" s="384"/>
    </row>
    <row r="1206" spans="6:13">
      <c r="F1206" s="384"/>
      <c r="G1206" s="384"/>
      <c r="H1206" s="384"/>
      <c r="I1206" s="384"/>
      <c r="J1206" s="384"/>
      <c r="K1206" s="384"/>
      <c r="L1206" s="384"/>
      <c r="M1206" s="384"/>
    </row>
    <row r="1207" spans="6:13">
      <c r="F1207" s="384"/>
      <c r="G1207" s="384"/>
      <c r="H1207" s="384"/>
      <c r="I1207" s="384"/>
      <c r="J1207" s="384"/>
      <c r="K1207" s="384"/>
      <c r="L1207" s="384"/>
      <c r="M1207" s="384"/>
    </row>
    <row r="1208" spans="6:13">
      <c r="F1208" s="384"/>
      <c r="G1208" s="384"/>
      <c r="H1208" s="384"/>
      <c r="I1208" s="384"/>
      <c r="J1208" s="384"/>
      <c r="K1208" s="384"/>
      <c r="L1208" s="384"/>
      <c r="M1208" s="384"/>
    </row>
    <row r="1209" spans="6:13">
      <c r="F1209" s="384"/>
      <c r="G1209" s="384"/>
      <c r="H1209" s="384"/>
      <c r="I1209" s="384"/>
      <c r="J1209" s="384"/>
      <c r="K1209" s="384"/>
      <c r="L1209" s="384"/>
      <c r="M1209" s="384"/>
    </row>
    <row r="1210" spans="6:13">
      <c r="F1210" s="384"/>
      <c r="G1210" s="384"/>
      <c r="H1210" s="384"/>
      <c r="I1210" s="384"/>
      <c r="J1210" s="384"/>
      <c r="K1210" s="384"/>
      <c r="L1210" s="384"/>
      <c r="M1210" s="384"/>
    </row>
    <row r="1211" spans="6:13">
      <c r="F1211" s="384"/>
      <c r="G1211" s="384"/>
      <c r="H1211" s="384"/>
      <c r="I1211" s="384"/>
      <c r="J1211" s="384"/>
      <c r="K1211" s="384"/>
      <c r="L1211" s="384"/>
      <c r="M1211" s="384"/>
    </row>
    <row r="1212" spans="6:13">
      <c r="F1212" s="384"/>
      <c r="G1212" s="384"/>
      <c r="H1212" s="384"/>
      <c r="I1212" s="384"/>
      <c r="J1212" s="384"/>
      <c r="K1212" s="384"/>
      <c r="L1212" s="384"/>
      <c r="M1212" s="384"/>
    </row>
    <row r="1213" spans="6:13">
      <c r="F1213" s="384"/>
      <c r="G1213" s="384"/>
      <c r="H1213" s="384"/>
      <c r="I1213" s="384"/>
      <c r="J1213" s="384"/>
      <c r="K1213" s="384"/>
      <c r="L1213" s="384"/>
      <c r="M1213" s="384"/>
    </row>
    <row r="1214" spans="6:13">
      <c r="F1214" s="384"/>
      <c r="G1214" s="384"/>
      <c r="H1214" s="384"/>
      <c r="I1214" s="384"/>
      <c r="J1214" s="384"/>
      <c r="K1214" s="384"/>
      <c r="L1214" s="384"/>
      <c r="M1214" s="384"/>
    </row>
    <row r="1215" spans="6:13">
      <c r="F1215" s="384"/>
      <c r="G1215" s="384"/>
      <c r="H1215" s="384"/>
      <c r="I1215" s="384"/>
      <c r="J1215" s="384"/>
      <c r="K1215" s="384"/>
      <c r="L1215" s="384"/>
      <c r="M1215" s="384"/>
    </row>
    <row r="1216" spans="6:13">
      <c r="F1216" s="384"/>
      <c r="G1216" s="384"/>
      <c r="H1216" s="384"/>
      <c r="I1216" s="384"/>
      <c r="J1216" s="384"/>
      <c r="K1216" s="384"/>
      <c r="L1216" s="384"/>
      <c r="M1216" s="384"/>
    </row>
    <row r="1217" spans="6:13">
      <c r="F1217" s="384"/>
      <c r="G1217" s="384"/>
      <c r="H1217" s="384"/>
      <c r="I1217" s="384"/>
      <c r="J1217" s="384"/>
      <c r="K1217" s="384"/>
      <c r="L1217" s="384"/>
      <c r="M1217" s="384"/>
    </row>
    <row r="1218" spans="6:13">
      <c r="F1218" s="384"/>
      <c r="G1218" s="384"/>
      <c r="H1218" s="384"/>
      <c r="I1218" s="384"/>
      <c r="J1218" s="384"/>
      <c r="K1218" s="384"/>
      <c r="L1218" s="384"/>
      <c r="M1218" s="384"/>
    </row>
    <row r="1219" spans="6:13">
      <c r="F1219" s="384"/>
      <c r="G1219" s="384"/>
      <c r="H1219" s="384"/>
      <c r="I1219" s="384"/>
      <c r="J1219" s="384"/>
      <c r="K1219" s="384"/>
      <c r="L1219" s="384"/>
      <c r="M1219" s="384"/>
    </row>
    <row r="1220" spans="6:13">
      <c r="F1220" s="384"/>
      <c r="G1220" s="384"/>
      <c r="H1220" s="384"/>
      <c r="I1220" s="384"/>
      <c r="J1220" s="384"/>
      <c r="K1220" s="384"/>
      <c r="L1220" s="384"/>
      <c r="M1220" s="384"/>
    </row>
    <row r="1221" spans="6:13">
      <c r="F1221" s="384"/>
      <c r="G1221" s="384"/>
      <c r="H1221" s="384"/>
      <c r="I1221" s="384"/>
      <c r="J1221" s="384"/>
      <c r="K1221" s="384"/>
      <c r="L1221" s="384"/>
      <c r="M1221" s="384"/>
    </row>
    <row r="1222" spans="6:13">
      <c r="F1222" s="384"/>
      <c r="G1222" s="384"/>
      <c r="H1222" s="384"/>
      <c r="I1222" s="384"/>
      <c r="J1222" s="384"/>
      <c r="K1222" s="384"/>
      <c r="L1222" s="384"/>
      <c r="M1222" s="384"/>
    </row>
    <row r="1223" spans="6:13">
      <c r="F1223" s="384"/>
      <c r="G1223" s="384"/>
      <c r="H1223" s="384"/>
      <c r="I1223" s="384"/>
      <c r="J1223" s="384"/>
      <c r="K1223" s="384"/>
      <c r="L1223" s="384"/>
      <c r="M1223" s="384"/>
    </row>
    <row r="1224" spans="6:13">
      <c r="F1224" s="384"/>
      <c r="G1224" s="384"/>
      <c r="H1224" s="384"/>
      <c r="I1224" s="384"/>
      <c r="J1224" s="384"/>
      <c r="K1224" s="384"/>
      <c r="L1224" s="384"/>
      <c r="M1224" s="384"/>
    </row>
    <row r="1225" spans="6:13">
      <c r="F1225" s="384"/>
      <c r="G1225" s="384"/>
      <c r="H1225" s="384"/>
      <c r="I1225" s="384"/>
      <c r="J1225" s="384"/>
      <c r="K1225" s="384"/>
      <c r="L1225" s="384"/>
      <c r="M1225" s="384"/>
    </row>
    <row r="1226" spans="6:13">
      <c r="F1226" s="384"/>
      <c r="G1226" s="384"/>
      <c r="H1226" s="384"/>
      <c r="I1226" s="384"/>
      <c r="J1226" s="384"/>
      <c r="K1226" s="384"/>
      <c r="L1226" s="384"/>
      <c r="M1226" s="384"/>
    </row>
    <row r="1227" spans="6:13">
      <c r="F1227" s="384"/>
      <c r="G1227" s="384"/>
      <c r="H1227" s="384"/>
      <c r="I1227" s="384"/>
      <c r="J1227" s="384"/>
      <c r="K1227" s="384"/>
      <c r="L1227" s="384"/>
      <c r="M1227" s="384"/>
    </row>
    <row r="1228" spans="6:13">
      <c r="F1228" s="384"/>
      <c r="G1228" s="384"/>
      <c r="H1228" s="384"/>
      <c r="I1228" s="384"/>
      <c r="J1228" s="384"/>
      <c r="K1228" s="384"/>
      <c r="L1228" s="384"/>
      <c r="M1228" s="384"/>
    </row>
    <row r="1229" spans="6:13">
      <c r="F1229" s="384"/>
      <c r="G1229" s="384"/>
      <c r="H1229" s="384"/>
      <c r="I1229" s="384"/>
      <c r="J1229" s="384"/>
      <c r="K1229" s="384"/>
      <c r="L1229" s="384"/>
      <c r="M1229" s="384"/>
    </row>
    <row r="1230" spans="6:13">
      <c r="F1230" s="384"/>
      <c r="G1230" s="384"/>
      <c r="H1230" s="384"/>
      <c r="I1230" s="384"/>
      <c r="J1230" s="384"/>
      <c r="K1230" s="384"/>
      <c r="L1230" s="384"/>
      <c r="M1230" s="384"/>
    </row>
    <row r="1231" spans="6:13">
      <c r="F1231" s="384"/>
      <c r="G1231" s="384"/>
      <c r="H1231" s="384"/>
      <c r="I1231" s="384"/>
      <c r="J1231" s="384"/>
      <c r="K1231" s="384"/>
      <c r="L1231" s="384"/>
      <c r="M1231" s="384"/>
    </row>
    <row r="1232" spans="6:13">
      <c r="F1232" s="384"/>
      <c r="G1232" s="384"/>
      <c r="H1232" s="384"/>
      <c r="I1232" s="384"/>
      <c r="J1232" s="384"/>
      <c r="K1232" s="384"/>
      <c r="L1232" s="384"/>
      <c r="M1232" s="384"/>
    </row>
    <row r="1233" spans="6:13">
      <c r="F1233" s="384"/>
      <c r="G1233" s="384"/>
      <c r="H1233" s="384"/>
      <c r="I1233" s="384"/>
      <c r="J1233" s="384"/>
      <c r="K1233" s="384"/>
      <c r="L1233" s="384"/>
      <c r="M1233" s="384"/>
    </row>
    <row r="1234" spans="6:13">
      <c r="F1234" s="384"/>
      <c r="G1234" s="384"/>
      <c r="H1234" s="384"/>
      <c r="I1234" s="384"/>
      <c r="J1234" s="384"/>
      <c r="K1234" s="384"/>
      <c r="L1234" s="384"/>
      <c r="M1234" s="384"/>
    </row>
    <row r="1235" spans="6:13">
      <c r="F1235" s="384"/>
      <c r="G1235" s="384"/>
      <c r="H1235" s="384"/>
      <c r="I1235" s="384"/>
      <c r="J1235" s="384"/>
      <c r="K1235" s="384"/>
      <c r="L1235" s="384"/>
      <c r="M1235" s="384"/>
    </row>
    <row r="1236" spans="6:13">
      <c r="F1236" s="384"/>
      <c r="G1236" s="384"/>
      <c r="H1236" s="384"/>
      <c r="I1236" s="384"/>
      <c r="J1236" s="384"/>
      <c r="K1236" s="384"/>
      <c r="L1236" s="384"/>
      <c r="M1236" s="384"/>
    </row>
    <row r="1237" spans="6:13">
      <c r="F1237" s="384"/>
      <c r="G1237" s="384"/>
      <c r="H1237" s="384"/>
      <c r="I1237" s="384"/>
      <c r="J1237" s="384"/>
      <c r="K1237" s="384"/>
      <c r="L1237" s="384"/>
      <c r="M1237" s="384"/>
    </row>
    <row r="1238" spans="6:13">
      <c r="F1238" s="384"/>
      <c r="G1238" s="384"/>
      <c r="H1238" s="384"/>
      <c r="I1238" s="384"/>
      <c r="J1238" s="384"/>
      <c r="K1238" s="384"/>
      <c r="L1238" s="384"/>
      <c r="M1238" s="384"/>
    </row>
    <row r="1239" spans="6:13">
      <c r="F1239" s="384"/>
      <c r="G1239" s="384"/>
      <c r="H1239" s="384"/>
      <c r="I1239" s="384"/>
      <c r="J1239" s="384"/>
      <c r="K1239" s="384"/>
      <c r="L1239" s="384"/>
      <c r="M1239" s="384"/>
    </row>
    <row r="1240" spans="6:13">
      <c r="F1240" s="384"/>
      <c r="G1240" s="384"/>
      <c r="H1240" s="384"/>
      <c r="I1240" s="384"/>
      <c r="J1240" s="384"/>
      <c r="K1240" s="384"/>
      <c r="L1240" s="384"/>
      <c r="M1240" s="384"/>
    </row>
    <row r="1241" spans="6:13">
      <c r="F1241" s="384"/>
      <c r="G1241" s="384"/>
      <c r="H1241" s="384"/>
      <c r="I1241" s="384"/>
      <c r="J1241" s="384"/>
      <c r="K1241" s="384"/>
      <c r="L1241" s="384"/>
      <c r="M1241" s="384"/>
    </row>
    <row r="1242" spans="6:13">
      <c r="F1242" s="384"/>
      <c r="G1242" s="384"/>
      <c r="H1242" s="384"/>
      <c r="I1242" s="384"/>
      <c r="J1242" s="384"/>
      <c r="K1242" s="384"/>
      <c r="L1242" s="384"/>
      <c r="M1242" s="384"/>
    </row>
    <row r="1243" spans="6:13">
      <c r="F1243" s="384"/>
      <c r="G1243" s="384"/>
      <c r="H1243" s="384"/>
      <c r="I1243" s="384"/>
      <c r="J1243" s="384"/>
      <c r="K1243" s="384"/>
      <c r="L1243" s="384"/>
      <c r="M1243" s="384"/>
    </row>
    <row r="1244" spans="6:13">
      <c r="F1244" s="384"/>
      <c r="G1244" s="384"/>
      <c r="H1244" s="384"/>
      <c r="I1244" s="384"/>
      <c r="J1244" s="384"/>
      <c r="K1244" s="384"/>
      <c r="L1244" s="384"/>
      <c r="M1244" s="384"/>
    </row>
    <row r="1245" spans="6:13">
      <c r="F1245" s="384"/>
      <c r="G1245" s="384"/>
      <c r="H1245" s="384"/>
      <c r="I1245" s="384"/>
      <c r="J1245" s="384"/>
      <c r="K1245" s="384"/>
      <c r="L1245" s="384"/>
      <c r="M1245" s="384"/>
    </row>
    <row r="1246" spans="6:13">
      <c r="F1246" s="384"/>
      <c r="G1246" s="384"/>
      <c r="H1246" s="384"/>
      <c r="I1246" s="384"/>
      <c r="J1246" s="384"/>
      <c r="K1246" s="384"/>
      <c r="L1246" s="384"/>
      <c r="M1246" s="384"/>
    </row>
    <row r="1247" spans="6:13">
      <c r="F1247" s="384"/>
      <c r="G1247" s="384"/>
      <c r="H1247" s="384"/>
      <c r="I1247" s="384"/>
      <c r="J1247" s="384"/>
      <c r="K1247" s="384"/>
      <c r="L1247" s="384"/>
      <c r="M1247" s="384"/>
    </row>
    <row r="1248" spans="6:13">
      <c r="F1248" s="384"/>
      <c r="G1248" s="384"/>
      <c r="H1248" s="384"/>
      <c r="I1248" s="384"/>
      <c r="J1248" s="384"/>
      <c r="K1248" s="384"/>
      <c r="L1248" s="384"/>
      <c r="M1248" s="384"/>
    </row>
    <row r="1249" spans="6:13">
      <c r="F1249" s="384"/>
      <c r="G1249" s="384"/>
      <c r="H1249" s="384"/>
      <c r="I1249" s="384"/>
      <c r="J1249" s="384"/>
      <c r="K1249" s="384"/>
      <c r="L1249" s="384"/>
      <c r="M1249" s="384"/>
    </row>
    <row r="1250" spans="6:13">
      <c r="F1250" s="384"/>
      <c r="G1250" s="384"/>
      <c r="H1250" s="384"/>
      <c r="I1250" s="384"/>
      <c r="J1250" s="384"/>
      <c r="K1250" s="384"/>
      <c r="L1250" s="384"/>
      <c r="M1250" s="384"/>
    </row>
    <row r="1251" spans="6:13">
      <c r="F1251" s="384"/>
      <c r="G1251" s="384"/>
      <c r="H1251" s="384"/>
      <c r="I1251" s="384"/>
      <c r="J1251" s="384"/>
      <c r="K1251" s="384"/>
      <c r="L1251" s="384"/>
      <c r="M1251" s="384"/>
    </row>
    <row r="1252" spans="6:13">
      <c r="F1252" s="384"/>
      <c r="G1252" s="384"/>
      <c r="H1252" s="384"/>
      <c r="I1252" s="384"/>
      <c r="J1252" s="384"/>
      <c r="K1252" s="384"/>
      <c r="L1252" s="384"/>
      <c r="M1252" s="384"/>
    </row>
    <row r="1253" spans="6:13">
      <c r="F1253" s="384"/>
      <c r="G1253" s="384"/>
      <c r="H1253" s="384"/>
      <c r="I1253" s="384"/>
      <c r="J1253" s="384"/>
      <c r="K1253" s="384"/>
      <c r="L1253" s="384"/>
      <c r="M1253" s="384"/>
    </row>
    <row r="1254" spans="6:13">
      <c r="F1254" s="384"/>
      <c r="G1254" s="384"/>
      <c r="H1254" s="384"/>
      <c r="I1254" s="384"/>
      <c r="J1254" s="384"/>
      <c r="K1254" s="384"/>
      <c r="L1254" s="384"/>
      <c r="M1254" s="384"/>
    </row>
    <row r="1255" spans="6:13">
      <c r="F1255" s="384"/>
      <c r="G1255" s="384"/>
      <c r="H1255" s="384"/>
      <c r="I1255" s="384"/>
      <c r="J1255" s="384"/>
      <c r="K1255" s="384"/>
      <c r="L1255" s="384"/>
      <c r="M1255" s="384"/>
    </row>
    <row r="1256" spans="6:13">
      <c r="F1256" s="384"/>
      <c r="G1256" s="384"/>
      <c r="H1256" s="384"/>
      <c r="I1256" s="384"/>
      <c r="J1256" s="384"/>
      <c r="K1256" s="384"/>
      <c r="L1256" s="384"/>
      <c r="M1256" s="384"/>
    </row>
    <row r="1257" spans="6:13">
      <c r="F1257" s="384"/>
      <c r="G1257" s="384"/>
      <c r="H1257" s="384"/>
      <c r="I1257" s="384"/>
      <c r="J1257" s="384"/>
      <c r="K1257" s="384"/>
      <c r="L1257" s="384"/>
      <c r="M1257" s="384"/>
    </row>
    <row r="1258" spans="6:13">
      <c r="F1258" s="384"/>
      <c r="G1258" s="384"/>
      <c r="H1258" s="384"/>
      <c r="I1258" s="384"/>
      <c r="J1258" s="384"/>
      <c r="K1258" s="384"/>
      <c r="L1258" s="384"/>
      <c r="M1258" s="384"/>
    </row>
    <row r="1259" spans="6:13">
      <c r="F1259" s="384"/>
      <c r="G1259" s="384"/>
      <c r="H1259" s="384"/>
      <c r="I1259" s="384"/>
      <c r="J1259" s="384"/>
      <c r="K1259" s="384"/>
      <c r="L1259" s="384"/>
      <c r="M1259" s="384"/>
    </row>
    <row r="1260" spans="6:13">
      <c r="F1260" s="384"/>
      <c r="G1260" s="384"/>
      <c r="H1260" s="384"/>
      <c r="I1260" s="384"/>
      <c r="J1260" s="384"/>
      <c r="K1260" s="384"/>
      <c r="L1260" s="384"/>
      <c r="M1260" s="384"/>
    </row>
    <row r="1261" spans="6:13">
      <c r="F1261" s="384"/>
      <c r="G1261" s="384"/>
      <c r="H1261" s="384"/>
      <c r="I1261" s="384"/>
      <c r="J1261" s="384"/>
      <c r="K1261" s="384"/>
      <c r="L1261" s="384"/>
      <c r="M1261" s="384"/>
    </row>
    <row r="1262" spans="6:13">
      <c r="F1262" s="384"/>
      <c r="G1262" s="384"/>
      <c r="H1262" s="384"/>
      <c r="I1262" s="384"/>
      <c r="J1262" s="384"/>
      <c r="K1262" s="384"/>
      <c r="L1262" s="384"/>
      <c r="M1262" s="384"/>
    </row>
    <row r="1263" spans="6:13">
      <c r="F1263" s="384"/>
      <c r="G1263" s="384"/>
      <c r="H1263" s="384"/>
      <c r="I1263" s="384"/>
      <c r="J1263" s="384"/>
      <c r="K1263" s="384"/>
      <c r="L1263" s="384"/>
      <c r="M1263" s="384"/>
    </row>
    <row r="1264" spans="6:13">
      <c r="F1264" s="384"/>
      <c r="G1264" s="384"/>
      <c r="H1264" s="384"/>
      <c r="I1264" s="384"/>
      <c r="J1264" s="384"/>
      <c r="K1264" s="384"/>
      <c r="L1264" s="384"/>
      <c r="M1264" s="384"/>
    </row>
    <row r="1265" spans="6:13">
      <c r="F1265" s="384"/>
      <c r="G1265" s="384"/>
      <c r="H1265" s="384"/>
      <c r="I1265" s="384"/>
      <c r="J1265" s="384"/>
      <c r="K1265" s="384"/>
      <c r="L1265" s="384"/>
      <c r="M1265" s="384"/>
    </row>
    <row r="1266" spans="6:13">
      <c r="F1266" s="384"/>
      <c r="G1266" s="384"/>
      <c r="H1266" s="384"/>
      <c r="I1266" s="384"/>
      <c r="J1266" s="384"/>
      <c r="K1266" s="384"/>
      <c r="L1266" s="384"/>
      <c r="M1266" s="384"/>
    </row>
    <row r="1267" spans="6:13">
      <c r="F1267" s="384"/>
      <c r="G1267" s="384"/>
      <c r="H1267" s="384"/>
      <c r="I1267" s="384"/>
      <c r="J1267" s="384"/>
      <c r="K1267" s="384"/>
      <c r="L1267" s="384"/>
      <c r="M1267" s="384"/>
    </row>
    <row r="1268" spans="6:13">
      <c r="F1268" s="384"/>
      <c r="G1268" s="384"/>
      <c r="H1268" s="384"/>
      <c r="I1268" s="384"/>
      <c r="J1268" s="384"/>
      <c r="K1268" s="384"/>
      <c r="L1268" s="384"/>
      <c r="M1268" s="384"/>
    </row>
    <row r="1269" spans="6:13">
      <c r="F1269" s="384"/>
      <c r="G1269" s="384"/>
      <c r="H1269" s="384"/>
      <c r="I1269" s="384"/>
      <c r="J1269" s="384"/>
      <c r="K1269" s="384"/>
      <c r="L1269" s="384"/>
      <c r="M1269" s="384"/>
    </row>
    <row r="1270" spans="6:13">
      <c r="F1270" s="384"/>
      <c r="G1270" s="384"/>
      <c r="H1270" s="384"/>
      <c r="I1270" s="384"/>
      <c r="J1270" s="384"/>
      <c r="K1270" s="384"/>
      <c r="L1270" s="384"/>
      <c r="M1270" s="384"/>
    </row>
    <row r="1271" spans="6:13">
      <c r="F1271" s="384"/>
      <c r="G1271" s="384"/>
      <c r="H1271" s="384"/>
      <c r="I1271" s="384"/>
      <c r="J1271" s="384"/>
      <c r="K1271" s="384"/>
      <c r="L1271" s="384"/>
      <c r="M1271" s="384"/>
    </row>
    <row r="1272" spans="6:13">
      <c r="F1272" s="384"/>
      <c r="G1272" s="384"/>
      <c r="H1272" s="384"/>
      <c r="I1272" s="384"/>
      <c r="J1272" s="384"/>
      <c r="K1272" s="384"/>
      <c r="L1272" s="384"/>
      <c r="M1272" s="384"/>
    </row>
    <row r="1273" spans="6:13">
      <c r="F1273" s="384"/>
      <c r="G1273" s="384"/>
      <c r="H1273" s="384"/>
      <c r="I1273" s="384"/>
      <c r="J1273" s="384"/>
      <c r="K1273" s="384"/>
      <c r="L1273" s="384"/>
      <c r="M1273" s="384"/>
    </row>
    <row r="1274" spans="6:13">
      <c r="F1274" s="384"/>
      <c r="G1274" s="384"/>
      <c r="H1274" s="384"/>
      <c r="I1274" s="384"/>
      <c r="J1274" s="384"/>
      <c r="K1274" s="384"/>
      <c r="L1274" s="384"/>
      <c r="M1274" s="384"/>
    </row>
    <row r="1275" spans="6:13">
      <c r="F1275" s="384"/>
      <c r="G1275" s="384"/>
      <c r="H1275" s="384"/>
      <c r="I1275" s="384"/>
      <c r="J1275" s="384"/>
      <c r="K1275" s="384"/>
      <c r="L1275" s="384"/>
      <c r="M1275" s="384"/>
    </row>
    <row r="1276" spans="6:13">
      <c r="F1276" s="384"/>
      <c r="G1276" s="384"/>
      <c r="H1276" s="384"/>
      <c r="I1276" s="384"/>
      <c r="J1276" s="384"/>
      <c r="K1276" s="384"/>
      <c r="L1276" s="384"/>
      <c r="M1276" s="384"/>
    </row>
    <row r="1277" spans="6:13">
      <c r="F1277" s="384"/>
      <c r="G1277" s="384"/>
      <c r="H1277" s="384"/>
      <c r="I1277" s="384"/>
      <c r="J1277" s="384"/>
      <c r="K1277" s="384"/>
      <c r="L1277" s="384"/>
      <c r="M1277" s="384"/>
    </row>
    <row r="1278" spans="6:13">
      <c r="F1278" s="384"/>
      <c r="G1278" s="384"/>
      <c r="H1278" s="384"/>
      <c r="I1278" s="384"/>
      <c r="J1278" s="384"/>
      <c r="K1278" s="384"/>
      <c r="L1278" s="384"/>
      <c r="M1278" s="384"/>
    </row>
    <row r="1279" spans="6:13">
      <c r="F1279" s="384"/>
      <c r="G1279" s="384"/>
      <c r="H1279" s="384"/>
      <c r="I1279" s="384"/>
      <c r="J1279" s="384"/>
      <c r="K1279" s="384"/>
      <c r="L1279" s="384"/>
      <c r="M1279" s="384"/>
    </row>
    <row r="1280" spans="6:13">
      <c r="F1280" s="384"/>
      <c r="G1280" s="384"/>
      <c r="H1280" s="384"/>
      <c r="I1280" s="384"/>
      <c r="J1280" s="384"/>
      <c r="K1280" s="384"/>
      <c r="L1280" s="384"/>
      <c r="M1280" s="384"/>
    </row>
    <row r="1281" spans="6:13">
      <c r="F1281" s="384"/>
      <c r="G1281" s="384"/>
      <c r="H1281" s="384"/>
      <c r="I1281" s="384"/>
      <c r="J1281" s="384"/>
      <c r="K1281" s="384"/>
      <c r="L1281" s="384"/>
      <c r="M1281" s="384"/>
    </row>
    <row r="1282" spans="6:13">
      <c r="F1282" s="384"/>
      <c r="G1282" s="384"/>
      <c r="H1282" s="384"/>
      <c r="I1282" s="384"/>
      <c r="J1282" s="384"/>
      <c r="K1282" s="384"/>
      <c r="L1282" s="384"/>
      <c r="M1282" s="384"/>
    </row>
    <row r="1283" spans="6:13">
      <c r="F1283" s="384"/>
      <c r="G1283" s="384"/>
      <c r="H1283" s="384"/>
      <c r="I1283" s="384"/>
      <c r="J1283" s="384"/>
      <c r="K1283" s="384"/>
      <c r="L1283" s="384"/>
      <c r="M1283" s="384"/>
    </row>
    <row r="1284" spans="6:13">
      <c r="F1284" s="384"/>
      <c r="G1284" s="384"/>
      <c r="H1284" s="384"/>
      <c r="I1284" s="384"/>
      <c r="J1284" s="384"/>
      <c r="K1284" s="384"/>
      <c r="L1284" s="384"/>
      <c r="M1284" s="384"/>
    </row>
    <row r="1285" spans="6:13">
      <c r="F1285" s="384"/>
      <c r="G1285" s="384"/>
      <c r="H1285" s="384"/>
      <c r="I1285" s="384"/>
      <c r="J1285" s="384"/>
      <c r="K1285" s="384"/>
      <c r="L1285" s="384"/>
      <c r="M1285" s="384"/>
    </row>
    <row r="1286" spans="6:13">
      <c r="F1286" s="384"/>
      <c r="G1286" s="384"/>
      <c r="H1286" s="384"/>
      <c r="I1286" s="384"/>
      <c r="J1286" s="384"/>
      <c r="K1286" s="384"/>
      <c r="L1286" s="384"/>
      <c r="M1286" s="384"/>
    </row>
    <row r="1287" spans="6:13">
      <c r="F1287" s="384"/>
      <c r="G1287" s="384"/>
      <c r="H1287" s="384"/>
      <c r="I1287" s="384"/>
      <c r="J1287" s="384"/>
      <c r="K1287" s="384"/>
      <c r="L1287" s="384"/>
      <c r="M1287" s="384"/>
    </row>
    <row r="1288" spans="6:13">
      <c r="F1288" s="384"/>
      <c r="G1288" s="384"/>
      <c r="H1288" s="384"/>
      <c r="I1288" s="384"/>
      <c r="J1288" s="384"/>
      <c r="K1288" s="384"/>
      <c r="L1288" s="384"/>
      <c r="M1288" s="384"/>
    </row>
    <row r="1289" spans="6:13">
      <c r="F1289" s="384"/>
      <c r="G1289" s="384"/>
      <c r="H1289" s="384"/>
      <c r="I1289" s="384"/>
      <c r="J1289" s="384"/>
      <c r="K1289" s="384"/>
      <c r="L1289" s="384"/>
      <c r="M1289" s="384"/>
    </row>
    <row r="1290" spans="6:13">
      <c r="F1290" s="384"/>
      <c r="G1290" s="384"/>
      <c r="H1290" s="384"/>
      <c r="I1290" s="384"/>
      <c r="J1290" s="384"/>
      <c r="K1290" s="384"/>
      <c r="L1290" s="384"/>
      <c r="M1290" s="384"/>
    </row>
    <row r="1291" spans="6:13">
      <c r="F1291" s="384"/>
      <c r="G1291" s="384"/>
      <c r="H1291" s="384"/>
      <c r="I1291" s="384"/>
      <c r="J1291" s="384"/>
      <c r="K1291" s="384"/>
      <c r="L1291" s="384"/>
      <c r="M1291" s="384"/>
    </row>
    <row r="1292" spans="6:13">
      <c r="F1292" s="384"/>
      <c r="G1292" s="384"/>
      <c r="H1292" s="384"/>
      <c r="I1292" s="384"/>
      <c r="J1292" s="384"/>
      <c r="K1292" s="384"/>
      <c r="L1292" s="384"/>
      <c r="M1292" s="384"/>
    </row>
    <row r="1293" spans="6:13">
      <c r="F1293" s="384"/>
      <c r="G1293" s="384"/>
      <c r="H1293" s="384"/>
      <c r="I1293" s="384"/>
      <c r="J1293" s="384"/>
      <c r="K1293" s="384"/>
      <c r="L1293" s="384"/>
      <c r="M1293" s="384"/>
    </row>
    <row r="1294" spans="6:13">
      <c r="F1294" s="384"/>
      <c r="G1294" s="384"/>
      <c r="H1294" s="384"/>
      <c r="I1294" s="384"/>
      <c r="J1294" s="384"/>
      <c r="K1294" s="384"/>
      <c r="L1294" s="384"/>
      <c r="M1294" s="384"/>
    </row>
    <row r="1295" spans="6:13">
      <c r="F1295" s="384"/>
      <c r="G1295" s="384"/>
      <c r="H1295" s="384"/>
      <c r="I1295" s="384"/>
      <c r="J1295" s="384"/>
      <c r="K1295" s="384"/>
      <c r="L1295" s="384"/>
      <c r="M1295" s="384"/>
    </row>
    <row r="1296" spans="6:13">
      <c r="F1296" s="384"/>
      <c r="G1296" s="384"/>
      <c r="H1296" s="384"/>
      <c r="I1296" s="384"/>
      <c r="J1296" s="384"/>
      <c r="K1296" s="384"/>
      <c r="L1296" s="384"/>
      <c r="M1296" s="384"/>
    </row>
    <row r="1297" spans="6:13">
      <c r="F1297" s="384"/>
      <c r="G1297" s="384"/>
      <c r="H1297" s="384"/>
      <c r="I1297" s="384"/>
      <c r="J1297" s="384"/>
      <c r="K1297" s="384"/>
      <c r="L1297" s="384"/>
      <c r="M1297" s="384"/>
    </row>
    <row r="1298" spans="6:13">
      <c r="F1298" s="384"/>
      <c r="G1298" s="384"/>
      <c r="H1298" s="384"/>
      <c r="I1298" s="384"/>
      <c r="J1298" s="384"/>
      <c r="K1298" s="384"/>
      <c r="L1298" s="384"/>
      <c r="M1298" s="384"/>
    </row>
    <row r="1299" spans="6:13">
      <c r="F1299" s="384"/>
      <c r="G1299" s="384"/>
      <c r="H1299" s="384"/>
      <c r="I1299" s="384"/>
      <c r="J1299" s="384"/>
      <c r="K1299" s="384"/>
      <c r="L1299" s="384"/>
      <c r="M1299" s="384"/>
    </row>
    <row r="1300" spans="6:13">
      <c r="F1300" s="384"/>
      <c r="G1300" s="384"/>
      <c r="H1300" s="384"/>
      <c r="I1300" s="384"/>
      <c r="J1300" s="384"/>
      <c r="K1300" s="384"/>
      <c r="L1300" s="384"/>
      <c r="M1300" s="384"/>
    </row>
    <row r="1301" spans="6:13">
      <c r="F1301" s="384"/>
      <c r="G1301" s="384"/>
      <c r="H1301" s="384"/>
      <c r="I1301" s="384"/>
      <c r="J1301" s="384"/>
      <c r="K1301" s="384"/>
      <c r="L1301" s="384"/>
      <c r="M1301" s="384"/>
    </row>
    <row r="1302" spans="6:13">
      <c r="F1302" s="384"/>
      <c r="G1302" s="384"/>
      <c r="H1302" s="384"/>
      <c r="I1302" s="384"/>
      <c r="J1302" s="384"/>
      <c r="K1302" s="384"/>
      <c r="L1302" s="384"/>
      <c r="M1302" s="384"/>
    </row>
    <row r="1303" spans="6:13">
      <c r="F1303" s="384"/>
      <c r="G1303" s="384"/>
      <c r="H1303" s="384"/>
      <c r="I1303" s="384"/>
      <c r="J1303" s="384"/>
      <c r="K1303" s="384"/>
      <c r="L1303" s="384"/>
      <c r="M1303" s="384"/>
    </row>
    <row r="1304" spans="6:13">
      <c r="F1304" s="384"/>
      <c r="G1304" s="384"/>
      <c r="H1304" s="384"/>
      <c r="I1304" s="384"/>
      <c r="J1304" s="384"/>
      <c r="K1304" s="384"/>
      <c r="L1304" s="384"/>
      <c r="M1304" s="384"/>
    </row>
    <row r="1305" spans="6:13">
      <c r="F1305" s="384"/>
      <c r="G1305" s="384"/>
      <c r="H1305" s="384"/>
      <c r="I1305" s="384"/>
      <c r="J1305" s="384"/>
      <c r="K1305" s="384"/>
      <c r="L1305" s="384"/>
      <c r="M1305" s="384"/>
    </row>
    <row r="1306" spans="6:13">
      <c r="F1306" s="384"/>
      <c r="G1306" s="384"/>
      <c r="H1306" s="384"/>
      <c r="I1306" s="384"/>
      <c r="J1306" s="384"/>
      <c r="K1306" s="384"/>
      <c r="L1306" s="384"/>
      <c r="M1306" s="384"/>
    </row>
    <row r="1307" spans="6:13">
      <c r="F1307" s="384"/>
      <c r="G1307" s="384"/>
      <c r="H1307" s="384"/>
      <c r="I1307" s="384"/>
      <c r="J1307" s="384"/>
      <c r="K1307" s="384"/>
      <c r="L1307" s="384"/>
      <c r="M1307" s="384"/>
    </row>
    <row r="1308" spans="6:13">
      <c r="F1308" s="384"/>
      <c r="G1308" s="384"/>
      <c r="H1308" s="384"/>
      <c r="I1308" s="384"/>
      <c r="J1308" s="384"/>
      <c r="K1308" s="384"/>
      <c r="L1308" s="384"/>
      <c r="M1308" s="384"/>
    </row>
    <row r="1309" spans="6:13">
      <c r="F1309" s="384"/>
      <c r="G1309" s="384"/>
      <c r="H1309" s="384"/>
      <c r="I1309" s="384"/>
      <c r="J1309" s="384"/>
      <c r="K1309" s="384"/>
      <c r="L1309" s="384"/>
      <c r="M1309" s="384"/>
    </row>
    <row r="1310" spans="6:13">
      <c r="F1310" s="384"/>
      <c r="G1310" s="384"/>
      <c r="H1310" s="384"/>
      <c r="I1310" s="384"/>
      <c r="J1310" s="384"/>
      <c r="K1310" s="384"/>
      <c r="L1310" s="384"/>
      <c r="M1310" s="384"/>
    </row>
    <row r="1311" spans="6:13">
      <c r="F1311" s="384"/>
      <c r="G1311" s="384"/>
      <c r="H1311" s="384"/>
      <c r="I1311" s="384"/>
      <c r="J1311" s="384"/>
      <c r="K1311" s="384"/>
      <c r="L1311" s="384"/>
      <c r="M1311" s="384"/>
    </row>
    <row r="1312" spans="6:13">
      <c r="F1312" s="384"/>
      <c r="G1312" s="384"/>
      <c r="H1312" s="384"/>
      <c r="I1312" s="384"/>
      <c r="J1312" s="384"/>
      <c r="K1312" s="384"/>
      <c r="L1312" s="384"/>
      <c r="M1312" s="384"/>
    </row>
    <row r="1313" spans="6:13">
      <c r="F1313" s="384"/>
      <c r="G1313" s="384"/>
      <c r="H1313" s="384"/>
      <c r="I1313" s="384"/>
      <c r="J1313" s="384"/>
      <c r="K1313" s="384"/>
      <c r="L1313" s="384"/>
      <c r="M1313" s="384"/>
    </row>
    <row r="1314" spans="6:13">
      <c r="F1314" s="384"/>
      <c r="G1314" s="384"/>
      <c r="H1314" s="384"/>
      <c r="I1314" s="384"/>
      <c r="J1314" s="384"/>
      <c r="K1314" s="384"/>
      <c r="L1314" s="384"/>
      <c r="M1314" s="384"/>
    </row>
    <row r="1315" spans="6:13">
      <c r="F1315" s="384"/>
      <c r="G1315" s="384"/>
      <c r="H1315" s="384"/>
      <c r="I1315" s="384"/>
      <c r="J1315" s="384"/>
      <c r="K1315" s="384"/>
      <c r="L1315" s="384"/>
      <c r="M1315" s="384"/>
    </row>
    <row r="1316" spans="6:13">
      <c r="F1316" s="384"/>
      <c r="G1316" s="384"/>
      <c r="H1316" s="384"/>
      <c r="I1316" s="384"/>
      <c r="J1316" s="384"/>
      <c r="K1316" s="384"/>
      <c r="L1316" s="384"/>
      <c r="M1316" s="384"/>
    </row>
    <row r="1317" spans="6:13">
      <c r="F1317" s="384"/>
      <c r="G1317" s="384"/>
      <c r="H1317" s="384"/>
      <c r="I1317" s="384"/>
      <c r="J1317" s="384"/>
      <c r="K1317" s="384"/>
      <c r="L1317" s="384"/>
      <c r="M1317" s="384"/>
    </row>
    <row r="1318" spans="6:13">
      <c r="F1318" s="384"/>
      <c r="G1318" s="384"/>
      <c r="H1318" s="384"/>
      <c r="I1318" s="384"/>
      <c r="J1318" s="384"/>
      <c r="K1318" s="384"/>
      <c r="L1318" s="384"/>
      <c r="M1318" s="384"/>
    </row>
    <row r="1319" spans="6:13">
      <c r="F1319" s="384"/>
      <c r="G1319" s="384"/>
      <c r="H1319" s="384"/>
      <c r="I1319" s="384"/>
      <c r="J1319" s="384"/>
      <c r="K1319" s="384"/>
      <c r="L1319" s="384"/>
      <c r="M1319" s="384"/>
    </row>
    <row r="1320" spans="6:13">
      <c r="F1320" s="384"/>
      <c r="G1320" s="384"/>
      <c r="H1320" s="384"/>
      <c r="I1320" s="384"/>
      <c r="J1320" s="384"/>
      <c r="K1320" s="384"/>
      <c r="L1320" s="384"/>
      <c r="M1320" s="384"/>
    </row>
    <row r="1321" spans="6:13">
      <c r="F1321" s="384"/>
      <c r="G1321" s="384"/>
      <c r="H1321" s="384"/>
      <c r="I1321" s="384"/>
      <c r="J1321" s="384"/>
      <c r="K1321" s="384"/>
      <c r="L1321" s="384"/>
      <c r="M1321" s="384"/>
    </row>
    <row r="1322" spans="6:13">
      <c r="F1322" s="384"/>
      <c r="G1322" s="384"/>
      <c r="H1322" s="384"/>
      <c r="I1322" s="384"/>
      <c r="J1322" s="384"/>
      <c r="K1322" s="384"/>
      <c r="L1322" s="384"/>
      <c r="M1322" s="384"/>
    </row>
    <row r="1323" spans="6:13">
      <c r="F1323" s="384"/>
      <c r="G1323" s="384"/>
      <c r="H1323" s="384"/>
      <c r="I1323" s="384"/>
      <c r="J1323" s="384"/>
      <c r="K1323" s="384"/>
      <c r="L1323" s="384"/>
      <c r="M1323" s="384"/>
    </row>
    <row r="1324" spans="6:13">
      <c r="F1324" s="384"/>
      <c r="G1324" s="384"/>
      <c r="H1324" s="384"/>
      <c r="I1324" s="384"/>
      <c r="J1324" s="384"/>
      <c r="K1324" s="384"/>
      <c r="L1324" s="384"/>
      <c r="M1324" s="384"/>
    </row>
    <row r="1325" spans="6:13">
      <c r="F1325" s="384"/>
      <c r="G1325" s="384"/>
      <c r="H1325" s="384"/>
      <c r="I1325" s="384"/>
      <c r="J1325" s="384"/>
      <c r="K1325" s="384"/>
      <c r="L1325" s="384"/>
      <c r="M1325" s="384"/>
    </row>
    <row r="1326" spans="6:13">
      <c r="F1326" s="384"/>
      <c r="G1326" s="384"/>
      <c r="H1326" s="384"/>
      <c r="I1326" s="384"/>
      <c r="J1326" s="384"/>
      <c r="K1326" s="384"/>
      <c r="L1326" s="384"/>
      <c r="M1326" s="384"/>
    </row>
    <row r="1327" spans="6:13">
      <c r="F1327" s="384"/>
      <c r="G1327" s="384"/>
      <c r="H1327" s="384"/>
      <c r="I1327" s="384"/>
      <c r="J1327" s="384"/>
      <c r="K1327" s="384"/>
      <c r="L1327" s="384"/>
      <c r="M1327" s="384"/>
    </row>
    <row r="1328" spans="6:13">
      <c r="F1328" s="384"/>
      <c r="G1328" s="384"/>
      <c r="H1328" s="384"/>
      <c r="I1328" s="384"/>
      <c r="J1328" s="384"/>
      <c r="K1328" s="384"/>
      <c r="L1328" s="384"/>
      <c r="M1328" s="384"/>
    </row>
    <row r="1329" spans="6:13">
      <c r="F1329" s="384"/>
      <c r="G1329" s="384"/>
      <c r="H1329" s="384"/>
      <c r="I1329" s="384"/>
      <c r="J1329" s="384"/>
      <c r="K1329" s="384"/>
      <c r="L1329" s="384"/>
      <c r="M1329" s="384"/>
    </row>
    <row r="1330" spans="6:13">
      <c r="F1330" s="384"/>
      <c r="G1330" s="384"/>
      <c r="H1330" s="384"/>
      <c r="I1330" s="384"/>
      <c r="J1330" s="384"/>
      <c r="K1330" s="384"/>
      <c r="L1330" s="384"/>
      <c r="M1330" s="384"/>
    </row>
    <row r="1331" spans="6:13">
      <c r="F1331" s="384"/>
      <c r="G1331" s="384"/>
      <c r="H1331" s="384"/>
      <c r="I1331" s="384"/>
      <c r="J1331" s="384"/>
      <c r="K1331" s="384"/>
      <c r="L1331" s="384"/>
      <c r="M1331" s="384"/>
    </row>
    <row r="1332" spans="6:13">
      <c r="F1332" s="384"/>
      <c r="G1332" s="384"/>
      <c r="H1332" s="384"/>
      <c r="I1332" s="384"/>
      <c r="J1332" s="384"/>
      <c r="K1332" s="384"/>
      <c r="L1332" s="384"/>
      <c r="M1332" s="384"/>
    </row>
    <row r="1333" spans="6:13">
      <c r="F1333" s="384"/>
      <c r="G1333" s="384"/>
      <c r="H1333" s="384"/>
      <c r="I1333" s="384"/>
      <c r="J1333" s="384"/>
      <c r="K1333" s="384"/>
      <c r="L1333" s="384"/>
      <c r="M1333" s="384"/>
    </row>
    <row r="1334" spans="6:13">
      <c r="F1334" s="384"/>
      <c r="G1334" s="384"/>
      <c r="H1334" s="384"/>
      <c r="I1334" s="384"/>
      <c r="J1334" s="384"/>
      <c r="K1334" s="384"/>
      <c r="L1334" s="384"/>
      <c r="M1334" s="384"/>
    </row>
    <row r="1335" spans="6:13">
      <c r="F1335" s="384"/>
      <c r="G1335" s="384"/>
      <c r="H1335" s="384"/>
      <c r="I1335" s="384"/>
      <c r="J1335" s="384"/>
      <c r="K1335" s="384"/>
      <c r="L1335" s="384"/>
      <c r="M1335" s="384"/>
    </row>
    <row r="1336" spans="6:13">
      <c r="F1336" s="384"/>
      <c r="G1336" s="384"/>
      <c r="H1336" s="384"/>
      <c r="I1336" s="384"/>
      <c r="J1336" s="384"/>
      <c r="K1336" s="384"/>
      <c r="L1336" s="384"/>
      <c r="M1336" s="384"/>
    </row>
    <row r="1337" spans="6:13">
      <c r="F1337" s="384"/>
      <c r="G1337" s="384"/>
      <c r="H1337" s="384"/>
      <c r="I1337" s="384"/>
      <c r="J1337" s="384"/>
      <c r="K1337" s="384"/>
      <c r="L1337" s="384"/>
      <c r="M1337" s="384"/>
    </row>
    <row r="1338" spans="6:13">
      <c r="F1338" s="384"/>
      <c r="G1338" s="384"/>
      <c r="H1338" s="384"/>
      <c r="I1338" s="384"/>
      <c r="J1338" s="384"/>
      <c r="K1338" s="384"/>
      <c r="L1338" s="384"/>
      <c r="M1338" s="384"/>
    </row>
    <row r="1339" spans="6:13">
      <c r="F1339" s="384"/>
      <c r="G1339" s="384"/>
      <c r="H1339" s="384"/>
      <c r="I1339" s="384"/>
      <c r="J1339" s="384"/>
      <c r="K1339" s="384"/>
      <c r="L1339" s="384"/>
      <c r="M1339" s="384"/>
    </row>
    <row r="1340" spans="6:13">
      <c r="F1340" s="384"/>
      <c r="G1340" s="384"/>
      <c r="H1340" s="384"/>
      <c r="I1340" s="384"/>
      <c r="J1340" s="384"/>
      <c r="K1340" s="384"/>
      <c r="L1340" s="384"/>
      <c r="M1340" s="384"/>
    </row>
    <row r="1341" spans="6:13">
      <c r="F1341" s="384"/>
      <c r="G1341" s="384"/>
      <c r="H1341" s="384"/>
      <c r="I1341" s="384"/>
      <c r="J1341" s="384"/>
      <c r="K1341" s="384"/>
      <c r="L1341" s="384"/>
      <c r="M1341" s="384"/>
    </row>
    <row r="1342" spans="6:13">
      <c r="F1342" s="384"/>
      <c r="G1342" s="384"/>
      <c r="H1342" s="384"/>
      <c r="I1342" s="384"/>
      <c r="J1342" s="384"/>
      <c r="K1342" s="384"/>
      <c r="L1342" s="384"/>
      <c r="M1342" s="384"/>
    </row>
    <row r="1343" spans="6:13">
      <c r="F1343" s="384"/>
      <c r="G1343" s="384"/>
      <c r="H1343" s="384"/>
      <c r="I1343" s="384"/>
      <c r="J1343" s="384"/>
      <c r="K1343" s="384"/>
      <c r="L1343" s="384"/>
      <c r="M1343" s="384"/>
    </row>
    <row r="1344" spans="6:13">
      <c r="F1344" s="384"/>
      <c r="G1344" s="384"/>
      <c r="H1344" s="384"/>
      <c r="I1344" s="384"/>
      <c r="J1344" s="384"/>
      <c r="K1344" s="384"/>
      <c r="L1344" s="384"/>
      <c r="M1344" s="384"/>
    </row>
    <row r="1345" spans="6:13">
      <c r="F1345" s="384"/>
      <c r="G1345" s="384"/>
      <c r="H1345" s="384"/>
      <c r="I1345" s="384"/>
      <c r="J1345" s="384"/>
      <c r="K1345" s="384"/>
      <c r="L1345" s="384"/>
      <c r="M1345" s="384"/>
    </row>
    <row r="1346" spans="6:13">
      <c r="F1346" s="384"/>
      <c r="G1346" s="384"/>
      <c r="H1346" s="384"/>
      <c r="I1346" s="384"/>
      <c r="J1346" s="384"/>
      <c r="K1346" s="384"/>
      <c r="L1346" s="384"/>
      <c r="M1346" s="384"/>
    </row>
    <row r="1347" spans="6:13">
      <c r="F1347" s="384"/>
      <c r="G1347" s="384"/>
      <c r="H1347" s="384"/>
      <c r="I1347" s="384"/>
      <c r="J1347" s="384"/>
      <c r="K1347" s="384"/>
      <c r="L1347" s="384"/>
      <c r="M1347" s="384"/>
    </row>
    <row r="1348" spans="6:13">
      <c r="F1348" s="384"/>
      <c r="G1348" s="384"/>
      <c r="H1348" s="384"/>
      <c r="I1348" s="384"/>
      <c r="J1348" s="384"/>
      <c r="K1348" s="384"/>
      <c r="L1348" s="384"/>
      <c r="M1348" s="384"/>
    </row>
    <row r="1349" spans="6:13">
      <c r="F1349" s="384"/>
      <c r="G1349" s="384"/>
      <c r="H1349" s="384"/>
      <c r="I1349" s="384"/>
      <c r="J1349" s="384"/>
      <c r="K1349" s="384"/>
      <c r="L1349" s="384"/>
      <c r="M1349" s="384"/>
    </row>
    <row r="1350" spans="6:13">
      <c r="F1350" s="384"/>
      <c r="G1350" s="384"/>
      <c r="H1350" s="384"/>
      <c r="I1350" s="384"/>
      <c r="J1350" s="384"/>
      <c r="K1350" s="384"/>
      <c r="L1350" s="384"/>
      <c r="M1350" s="384"/>
    </row>
    <row r="1351" spans="6:13">
      <c r="F1351" s="384"/>
      <c r="G1351" s="384"/>
      <c r="H1351" s="384"/>
      <c r="I1351" s="384"/>
      <c r="J1351" s="384"/>
      <c r="K1351" s="384"/>
      <c r="L1351" s="384"/>
      <c r="M1351" s="384"/>
    </row>
    <row r="1352" spans="6:13">
      <c r="F1352" s="384"/>
      <c r="G1352" s="384"/>
      <c r="H1352" s="384"/>
      <c r="I1352" s="384"/>
      <c r="J1352" s="384"/>
      <c r="K1352" s="384"/>
      <c r="L1352" s="384"/>
      <c r="M1352" s="384"/>
    </row>
    <row r="1353" spans="6:13">
      <c r="F1353" s="384"/>
      <c r="G1353" s="384"/>
      <c r="H1353" s="384"/>
      <c r="I1353" s="384"/>
      <c r="J1353" s="384"/>
      <c r="K1353" s="384"/>
      <c r="L1353" s="384"/>
      <c r="M1353" s="384"/>
    </row>
    <row r="1354" spans="6:13">
      <c r="F1354" s="384"/>
      <c r="G1354" s="384"/>
      <c r="H1354" s="384"/>
      <c r="I1354" s="384"/>
      <c r="J1354" s="384"/>
      <c r="K1354" s="384"/>
      <c r="L1354" s="384"/>
      <c r="M1354" s="384"/>
    </row>
    <row r="1355" spans="6:13">
      <c r="F1355" s="384"/>
      <c r="G1355" s="384"/>
      <c r="H1355" s="384"/>
      <c r="I1355" s="384"/>
      <c r="J1355" s="384"/>
      <c r="K1355" s="384"/>
      <c r="L1355" s="384"/>
      <c r="M1355" s="384"/>
    </row>
    <row r="1356" spans="6:13">
      <c r="F1356" s="384"/>
      <c r="G1356" s="384"/>
      <c r="H1356" s="384"/>
      <c r="I1356" s="384"/>
      <c r="J1356" s="384"/>
      <c r="K1356" s="384"/>
      <c r="L1356" s="384"/>
      <c r="M1356" s="384"/>
    </row>
    <row r="1357" spans="6:13">
      <c r="F1357" s="384"/>
      <c r="G1357" s="384"/>
      <c r="H1357" s="384"/>
      <c r="I1357" s="384"/>
      <c r="J1357" s="384"/>
      <c r="K1357" s="384"/>
      <c r="L1357" s="384"/>
      <c r="M1357" s="384"/>
    </row>
    <row r="1358" spans="6:13">
      <c r="F1358" s="384"/>
      <c r="G1358" s="384"/>
      <c r="H1358" s="384"/>
      <c r="I1358" s="384"/>
      <c r="J1358" s="384"/>
      <c r="K1358" s="384"/>
      <c r="L1358" s="384"/>
      <c r="M1358" s="384"/>
    </row>
    <row r="1359" spans="6:13">
      <c r="F1359" s="384"/>
      <c r="G1359" s="384"/>
      <c r="H1359" s="384"/>
      <c r="I1359" s="384"/>
      <c r="J1359" s="384"/>
      <c r="K1359" s="384"/>
      <c r="L1359" s="384"/>
      <c r="M1359" s="384"/>
    </row>
    <row r="1360" spans="6:13">
      <c r="F1360" s="384"/>
      <c r="G1360" s="384"/>
      <c r="H1360" s="384"/>
      <c r="I1360" s="384"/>
      <c r="J1360" s="384"/>
      <c r="K1360" s="384"/>
      <c r="L1360" s="384"/>
      <c r="M1360" s="384"/>
    </row>
    <row r="1361" spans="6:13">
      <c r="F1361" s="384"/>
      <c r="G1361" s="384"/>
      <c r="H1361" s="384"/>
      <c r="I1361" s="384"/>
      <c r="J1361" s="384"/>
      <c r="K1361" s="384"/>
      <c r="L1361" s="384"/>
      <c r="M1361" s="384"/>
    </row>
    <row r="1362" spans="6:13">
      <c r="F1362" s="384"/>
      <c r="G1362" s="384"/>
      <c r="H1362" s="384"/>
      <c r="I1362" s="384"/>
      <c r="J1362" s="384"/>
      <c r="K1362" s="384"/>
      <c r="L1362" s="384"/>
      <c r="M1362" s="384"/>
    </row>
    <row r="1363" spans="6:13">
      <c r="F1363" s="384"/>
      <c r="G1363" s="384"/>
      <c r="H1363" s="384"/>
      <c r="I1363" s="384"/>
      <c r="J1363" s="384"/>
      <c r="K1363" s="384"/>
      <c r="L1363" s="384"/>
      <c r="M1363" s="384"/>
    </row>
    <row r="1364" spans="6:13">
      <c r="F1364" s="384"/>
      <c r="G1364" s="384"/>
      <c r="H1364" s="384"/>
      <c r="I1364" s="384"/>
      <c r="J1364" s="384"/>
      <c r="K1364" s="384"/>
      <c r="L1364" s="384"/>
      <c r="M1364" s="384"/>
    </row>
    <row r="1365" spans="6:13">
      <c r="F1365" s="384"/>
      <c r="G1365" s="384"/>
      <c r="H1365" s="384"/>
      <c r="I1365" s="384"/>
      <c r="J1365" s="384"/>
      <c r="K1365" s="384"/>
      <c r="L1365" s="384"/>
      <c r="M1365" s="384"/>
    </row>
    <row r="1366" spans="6:13">
      <c r="F1366" s="384"/>
      <c r="G1366" s="384"/>
      <c r="H1366" s="384"/>
      <c r="I1366" s="384"/>
      <c r="J1366" s="384"/>
      <c r="K1366" s="384"/>
      <c r="L1366" s="384"/>
      <c r="M1366" s="384"/>
    </row>
    <row r="1367" spans="6:13">
      <c r="F1367" s="384"/>
      <c r="G1367" s="384"/>
      <c r="H1367" s="384"/>
      <c r="I1367" s="384"/>
      <c r="J1367" s="384"/>
      <c r="K1367" s="384"/>
      <c r="L1367" s="384"/>
      <c r="M1367" s="384"/>
    </row>
    <row r="1368" spans="6:13">
      <c r="F1368" s="384"/>
      <c r="G1368" s="384"/>
      <c r="H1368" s="384"/>
      <c r="I1368" s="384"/>
      <c r="J1368" s="384"/>
      <c r="K1368" s="384"/>
      <c r="L1368" s="384"/>
      <c r="M1368" s="384"/>
    </row>
    <row r="1369" spans="6:13">
      <c r="F1369" s="384"/>
      <c r="G1369" s="384"/>
      <c r="H1369" s="384"/>
      <c r="I1369" s="384"/>
      <c r="J1369" s="384"/>
      <c r="K1369" s="384"/>
      <c r="L1369" s="384"/>
      <c r="M1369" s="384"/>
    </row>
    <row r="1370" spans="6:13">
      <c r="F1370" s="384"/>
      <c r="G1370" s="384"/>
      <c r="H1370" s="384"/>
      <c r="I1370" s="384"/>
      <c r="J1370" s="384"/>
      <c r="K1370" s="384"/>
      <c r="L1370" s="384"/>
      <c r="M1370" s="384"/>
    </row>
    <row r="1371" spans="6:13">
      <c r="F1371" s="384"/>
      <c r="G1371" s="384"/>
      <c r="H1371" s="384"/>
      <c r="I1371" s="384"/>
      <c r="J1371" s="384"/>
      <c r="K1371" s="384"/>
      <c r="L1371" s="384"/>
      <c r="M1371" s="384"/>
    </row>
    <row r="1372" spans="6:13">
      <c r="F1372" s="384"/>
      <c r="G1372" s="384"/>
      <c r="H1372" s="384"/>
      <c r="I1372" s="384"/>
      <c r="J1372" s="384"/>
      <c r="K1372" s="384"/>
      <c r="L1372" s="384"/>
      <c r="M1372" s="384"/>
    </row>
    <row r="1373" spans="6:13">
      <c r="F1373" s="384"/>
      <c r="G1373" s="384"/>
      <c r="H1373" s="384"/>
      <c r="I1373" s="384"/>
      <c r="J1373" s="384"/>
      <c r="K1373" s="384"/>
      <c r="L1373" s="384"/>
      <c r="M1373" s="384"/>
    </row>
    <row r="1374" spans="6:13">
      <c r="F1374" s="384"/>
      <c r="G1374" s="384"/>
      <c r="H1374" s="384"/>
      <c r="I1374" s="384"/>
      <c r="J1374" s="384"/>
      <c r="K1374" s="384"/>
      <c r="L1374" s="384"/>
      <c r="M1374" s="384"/>
    </row>
    <row r="1375" spans="6:13">
      <c r="F1375" s="384"/>
      <c r="G1375" s="384"/>
      <c r="H1375" s="384"/>
      <c r="I1375" s="384"/>
      <c r="J1375" s="384"/>
      <c r="K1375" s="384"/>
      <c r="L1375" s="384"/>
      <c r="M1375" s="384"/>
    </row>
    <row r="1376" spans="6:13">
      <c r="F1376" s="384"/>
      <c r="G1376" s="384"/>
      <c r="H1376" s="384"/>
      <c r="I1376" s="384"/>
      <c r="J1376" s="384"/>
      <c r="K1376" s="384"/>
      <c r="L1376" s="384"/>
      <c r="M1376" s="384"/>
    </row>
    <row r="1377" spans="6:13">
      <c r="F1377" s="384"/>
      <c r="G1377" s="384"/>
      <c r="H1377" s="384"/>
      <c r="I1377" s="384"/>
      <c r="J1377" s="384"/>
      <c r="K1377" s="384"/>
      <c r="L1377" s="384"/>
      <c r="M1377" s="384"/>
    </row>
    <row r="1378" spans="6:13">
      <c r="F1378" s="384"/>
      <c r="G1378" s="384"/>
      <c r="H1378" s="384"/>
      <c r="I1378" s="384"/>
      <c r="J1378" s="384"/>
      <c r="K1378" s="384"/>
      <c r="L1378" s="384"/>
      <c r="M1378" s="384"/>
    </row>
    <row r="1379" spans="6:13">
      <c r="F1379" s="384"/>
      <c r="G1379" s="384"/>
      <c r="H1379" s="384"/>
      <c r="I1379" s="384"/>
      <c r="J1379" s="384"/>
      <c r="K1379" s="384"/>
      <c r="L1379" s="384"/>
      <c r="M1379" s="384"/>
    </row>
    <row r="1380" spans="6:13">
      <c r="F1380" s="384"/>
      <c r="G1380" s="384"/>
      <c r="H1380" s="384"/>
      <c r="I1380" s="384"/>
      <c r="J1380" s="384"/>
      <c r="K1380" s="384"/>
      <c r="L1380" s="384"/>
      <c r="M1380" s="384"/>
    </row>
    <row r="1381" spans="6:13">
      <c r="F1381" s="384"/>
      <c r="G1381" s="384"/>
      <c r="H1381" s="384"/>
      <c r="I1381" s="384"/>
      <c r="J1381" s="384"/>
      <c r="K1381" s="384"/>
      <c r="L1381" s="384"/>
      <c r="M1381" s="384"/>
    </row>
    <row r="1382" spans="6:13">
      <c r="F1382" s="384"/>
      <c r="G1382" s="384"/>
      <c r="H1382" s="384"/>
      <c r="I1382" s="384"/>
      <c r="J1382" s="384"/>
      <c r="K1382" s="384"/>
      <c r="L1382" s="384"/>
      <c r="M1382" s="384"/>
    </row>
    <row r="1383" spans="6:13">
      <c r="F1383" s="384"/>
      <c r="G1383" s="384"/>
      <c r="H1383" s="384"/>
      <c r="I1383" s="384"/>
      <c r="J1383" s="384"/>
      <c r="K1383" s="384"/>
      <c r="L1383" s="384"/>
      <c r="M1383" s="384"/>
    </row>
    <row r="1384" spans="6:13">
      <c r="F1384" s="384"/>
      <c r="G1384" s="384"/>
      <c r="H1384" s="384"/>
      <c r="I1384" s="384"/>
      <c r="J1384" s="384"/>
      <c r="K1384" s="384"/>
      <c r="L1384" s="384"/>
      <c r="M1384" s="384"/>
    </row>
    <row r="1385" spans="6:13">
      <c r="F1385" s="384"/>
      <c r="G1385" s="384"/>
      <c r="H1385" s="384"/>
      <c r="I1385" s="384"/>
      <c r="J1385" s="384"/>
      <c r="K1385" s="384"/>
      <c r="L1385" s="384"/>
      <c r="M1385" s="384"/>
    </row>
    <row r="1386" spans="6:13">
      <c r="F1386" s="384"/>
      <c r="G1386" s="384"/>
      <c r="H1386" s="384"/>
      <c r="I1386" s="384"/>
      <c r="J1386" s="384"/>
      <c r="K1386" s="384"/>
      <c r="L1386" s="384"/>
      <c r="M1386" s="384"/>
    </row>
    <row r="1387" spans="6:13">
      <c r="F1387" s="384"/>
      <c r="G1387" s="384"/>
      <c r="H1387" s="384"/>
      <c r="I1387" s="384"/>
      <c r="J1387" s="384"/>
      <c r="K1387" s="384"/>
      <c r="L1387" s="384"/>
      <c r="M1387" s="384"/>
    </row>
    <row r="1388" spans="6:13">
      <c r="F1388" s="384"/>
      <c r="G1388" s="384"/>
      <c r="H1388" s="384"/>
      <c r="I1388" s="384"/>
      <c r="J1388" s="384"/>
      <c r="K1388" s="384"/>
      <c r="L1388" s="384"/>
      <c r="M1388" s="384"/>
    </row>
    <row r="1389" spans="6:13">
      <c r="F1389" s="384"/>
      <c r="G1389" s="384"/>
      <c r="H1389" s="384"/>
      <c r="I1389" s="384"/>
      <c r="J1389" s="384"/>
      <c r="K1389" s="384"/>
      <c r="L1389" s="384"/>
      <c r="M1389" s="384"/>
    </row>
    <row r="1390" spans="6:13">
      <c r="F1390" s="384"/>
      <c r="G1390" s="384"/>
      <c r="H1390" s="384"/>
      <c r="I1390" s="384"/>
      <c r="J1390" s="384"/>
      <c r="K1390" s="384"/>
      <c r="L1390" s="384"/>
      <c r="M1390" s="384"/>
    </row>
    <row r="1391" spans="6:13">
      <c r="F1391" s="384"/>
      <c r="G1391" s="384"/>
      <c r="H1391" s="384"/>
      <c r="I1391" s="384"/>
      <c r="J1391" s="384"/>
      <c r="K1391" s="384"/>
      <c r="L1391" s="384"/>
      <c r="M1391" s="384"/>
    </row>
    <row r="1392" spans="6:13">
      <c r="F1392" s="384"/>
      <c r="G1392" s="384"/>
      <c r="H1392" s="384"/>
      <c r="I1392" s="384"/>
      <c r="J1392" s="384"/>
      <c r="K1392" s="384"/>
      <c r="L1392" s="384"/>
      <c r="M1392" s="384"/>
    </row>
    <row r="1393" spans="6:13">
      <c r="F1393" s="384"/>
      <c r="G1393" s="384"/>
      <c r="H1393" s="384"/>
      <c r="I1393" s="384"/>
      <c r="J1393" s="384"/>
      <c r="K1393" s="384"/>
      <c r="L1393" s="384"/>
      <c r="M1393" s="384"/>
    </row>
    <row r="1394" spans="6:13">
      <c r="F1394" s="384"/>
      <c r="G1394" s="384"/>
      <c r="H1394" s="384"/>
      <c r="I1394" s="384"/>
      <c r="J1394" s="384"/>
      <c r="K1394" s="384"/>
      <c r="L1394" s="384"/>
      <c r="M1394" s="384"/>
    </row>
    <row r="1395" spans="6:13">
      <c r="F1395" s="384"/>
      <c r="G1395" s="384"/>
      <c r="H1395" s="384"/>
      <c r="I1395" s="384"/>
      <c r="J1395" s="384"/>
      <c r="K1395" s="384"/>
      <c r="L1395" s="384"/>
      <c r="M1395" s="384"/>
    </row>
    <row r="1396" spans="6:13">
      <c r="F1396" s="384"/>
      <c r="G1396" s="384"/>
      <c r="H1396" s="384"/>
      <c r="I1396" s="384"/>
      <c r="J1396" s="384"/>
      <c r="K1396" s="384"/>
      <c r="L1396" s="384"/>
      <c r="M1396" s="384"/>
    </row>
    <row r="1397" spans="6:13">
      <c r="F1397" s="384"/>
      <c r="G1397" s="384"/>
      <c r="H1397" s="384"/>
      <c r="I1397" s="384"/>
      <c r="J1397" s="384"/>
      <c r="K1397" s="384"/>
      <c r="L1397" s="384"/>
      <c r="M1397" s="384"/>
    </row>
    <row r="1398" spans="6:13">
      <c r="F1398" s="384"/>
      <c r="G1398" s="384"/>
      <c r="H1398" s="384"/>
      <c r="I1398" s="384"/>
      <c r="J1398" s="384"/>
      <c r="K1398" s="384"/>
      <c r="L1398" s="384"/>
      <c r="M1398" s="384"/>
    </row>
    <row r="1399" spans="6:13">
      <c r="F1399" s="384"/>
      <c r="G1399" s="384"/>
      <c r="H1399" s="384"/>
      <c r="I1399" s="384"/>
      <c r="J1399" s="384"/>
      <c r="K1399" s="384"/>
      <c r="L1399" s="384"/>
      <c r="M1399" s="384"/>
    </row>
    <row r="1400" spans="6:13">
      <c r="F1400" s="384"/>
      <c r="G1400" s="384"/>
      <c r="H1400" s="384"/>
      <c r="I1400" s="384"/>
      <c r="J1400" s="384"/>
      <c r="K1400" s="384"/>
      <c r="L1400" s="384"/>
      <c r="M1400" s="384"/>
    </row>
    <row r="1401" spans="6:13">
      <c r="F1401" s="384"/>
      <c r="G1401" s="384"/>
      <c r="H1401" s="384"/>
      <c r="I1401" s="384"/>
      <c r="J1401" s="384"/>
      <c r="K1401" s="384"/>
      <c r="L1401" s="384"/>
      <c r="M1401" s="384"/>
    </row>
    <row r="1402" spans="6:13">
      <c r="F1402" s="384"/>
      <c r="G1402" s="384"/>
      <c r="H1402" s="384"/>
      <c r="I1402" s="384"/>
      <c r="J1402" s="384"/>
      <c r="K1402" s="384"/>
      <c r="L1402" s="384"/>
      <c r="M1402" s="384"/>
    </row>
    <row r="1403" spans="6:13">
      <c r="F1403" s="384"/>
      <c r="G1403" s="384"/>
      <c r="H1403" s="384"/>
      <c r="I1403" s="384"/>
      <c r="J1403" s="384"/>
      <c r="K1403" s="384"/>
      <c r="L1403" s="384"/>
      <c r="M1403" s="384"/>
    </row>
    <row r="1404" spans="6:13">
      <c r="F1404" s="384"/>
      <c r="G1404" s="384"/>
      <c r="H1404" s="384"/>
      <c r="I1404" s="384"/>
      <c r="J1404" s="384"/>
      <c r="K1404" s="384"/>
      <c r="L1404" s="384"/>
      <c r="M1404" s="384"/>
    </row>
    <row r="1405" spans="6:13">
      <c r="F1405" s="384"/>
      <c r="G1405" s="384"/>
      <c r="H1405" s="384"/>
      <c r="I1405" s="384"/>
      <c r="J1405" s="384"/>
      <c r="K1405" s="384"/>
      <c r="L1405" s="384"/>
      <c r="M1405" s="384"/>
    </row>
    <row r="1406" spans="6:13">
      <c r="F1406" s="384"/>
      <c r="G1406" s="384"/>
      <c r="H1406" s="384"/>
      <c r="I1406" s="384"/>
      <c r="J1406" s="384"/>
      <c r="K1406" s="384"/>
      <c r="L1406" s="384"/>
      <c r="M1406" s="384"/>
    </row>
    <row r="1407" spans="6:13">
      <c r="F1407" s="384"/>
      <c r="G1407" s="384"/>
      <c r="H1407" s="384"/>
      <c r="I1407" s="384"/>
      <c r="J1407" s="384"/>
      <c r="K1407" s="384"/>
      <c r="L1407" s="384"/>
      <c r="M1407" s="384"/>
    </row>
    <row r="1408" spans="6:13">
      <c r="F1408" s="384"/>
      <c r="G1408" s="384"/>
      <c r="H1408" s="384"/>
      <c r="I1408" s="384"/>
      <c r="J1408" s="384"/>
      <c r="K1408" s="384"/>
      <c r="L1408" s="384"/>
      <c r="M1408" s="384"/>
    </row>
    <row r="1409" spans="6:13">
      <c r="F1409" s="384"/>
      <c r="G1409" s="384"/>
      <c r="H1409" s="384"/>
      <c r="I1409" s="384"/>
      <c r="J1409" s="384"/>
      <c r="K1409" s="384"/>
      <c r="L1409" s="384"/>
      <c r="M1409" s="384"/>
    </row>
    <row r="1410" spans="6:13">
      <c r="F1410" s="384"/>
      <c r="G1410" s="384"/>
      <c r="H1410" s="384"/>
      <c r="I1410" s="384"/>
      <c r="J1410" s="384"/>
      <c r="K1410" s="384"/>
      <c r="L1410" s="384"/>
      <c r="M1410" s="384"/>
    </row>
    <row r="1411" spans="6:13">
      <c r="F1411" s="384"/>
      <c r="G1411" s="384"/>
      <c r="H1411" s="384"/>
      <c r="I1411" s="384"/>
      <c r="J1411" s="384"/>
      <c r="K1411" s="384"/>
      <c r="L1411" s="384"/>
      <c r="M1411" s="384"/>
    </row>
    <row r="1412" spans="6:13">
      <c r="F1412" s="384"/>
      <c r="G1412" s="384"/>
      <c r="H1412" s="384"/>
      <c r="I1412" s="384"/>
      <c r="J1412" s="384"/>
      <c r="K1412" s="384"/>
      <c r="L1412" s="384"/>
      <c r="M1412" s="384"/>
    </row>
    <row r="1413" spans="6:13">
      <c r="F1413" s="384"/>
      <c r="G1413" s="384"/>
      <c r="H1413" s="384"/>
      <c r="I1413" s="384"/>
      <c r="J1413" s="384"/>
      <c r="K1413" s="384"/>
      <c r="L1413" s="384"/>
      <c r="M1413" s="384"/>
    </row>
    <row r="1414" spans="6:13">
      <c r="F1414" s="384"/>
      <c r="G1414" s="384"/>
      <c r="H1414" s="384"/>
      <c r="I1414" s="384"/>
      <c r="J1414" s="384"/>
      <c r="K1414" s="384"/>
      <c r="L1414" s="384"/>
      <c r="M1414" s="384"/>
    </row>
    <row r="1415" spans="6:13">
      <c r="F1415" s="384"/>
      <c r="G1415" s="384"/>
      <c r="H1415" s="384"/>
      <c r="I1415" s="384"/>
      <c r="J1415" s="384"/>
      <c r="K1415" s="384"/>
      <c r="L1415" s="384"/>
      <c r="M1415" s="384"/>
    </row>
    <row r="1416" spans="6:13">
      <c r="F1416" s="384"/>
      <c r="G1416" s="384"/>
      <c r="H1416" s="384"/>
      <c r="I1416" s="384"/>
      <c r="J1416" s="384"/>
      <c r="K1416" s="384"/>
      <c r="L1416" s="384"/>
      <c r="M1416" s="384"/>
    </row>
    <row r="1417" spans="6:13">
      <c r="F1417" s="384"/>
      <c r="G1417" s="384"/>
      <c r="H1417" s="384"/>
      <c r="I1417" s="384"/>
      <c r="J1417" s="384"/>
      <c r="K1417" s="384"/>
      <c r="L1417" s="384"/>
      <c r="M1417" s="384"/>
    </row>
    <row r="1418" spans="6:13">
      <c r="F1418" s="384"/>
      <c r="G1418" s="384"/>
      <c r="H1418" s="384"/>
      <c r="I1418" s="384"/>
      <c r="J1418" s="384"/>
      <c r="K1418" s="384"/>
      <c r="L1418" s="384"/>
      <c r="M1418" s="384"/>
    </row>
    <row r="1419" spans="6:13">
      <c r="F1419" s="384"/>
      <c r="G1419" s="384"/>
      <c r="H1419" s="384"/>
      <c r="I1419" s="384"/>
      <c r="J1419" s="384"/>
      <c r="K1419" s="384"/>
      <c r="L1419" s="384"/>
      <c r="M1419" s="384"/>
    </row>
    <row r="1420" spans="6:13">
      <c r="F1420" s="384"/>
      <c r="G1420" s="384"/>
      <c r="H1420" s="384"/>
      <c r="I1420" s="384"/>
      <c r="J1420" s="384"/>
      <c r="K1420" s="384"/>
      <c r="L1420" s="384"/>
      <c r="M1420" s="384"/>
    </row>
    <row r="1421" spans="6:13">
      <c r="F1421" s="384"/>
      <c r="G1421" s="384"/>
      <c r="H1421" s="384"/>
      <c r="I1421" s="384"/>
      <c r="J1421" s="384"/>
      <c r="K1421" s="384"/>
      <c r="L1421" s="384"/>
      <c r="M1421" s="384"/>
    </row>
    <row r="1422" spans="6:13">
      <c r="F1422" s="384"/>
      <c r="G1422" s="384"/>
      <c r="H1422" s="384"/>
      <c r="I1422" s="384"/>
      <c r="J1422" s="384"/>
      <c r="K1422" s="384"/>
      <c r="L1422" s="384"/>
      <c r="M1422" s="384"/>
    </row>
    <row r="1423" spans="6:13">
      <c r="F1423" s="384"/>
      <c r="G1423" s="384"/>
      <c r="H1423" s="384"/>
      <c r="I1423" s="384"/>
      <c r="J1423" s="384"/>
      <c r="K1423" s="384"/>
      <c r="L1423" s="384"/>
      <c r="M1423" s="384"/>
    </row>
    <row r="1424" spans="6:13">
      <c r="F1424" s="384"/>
      <c r="G1424" s="384"/>
      <c r="H1424" s="384"/>
      <c r="I1424" s="384"/>
      <c r="J1424" s="384"/>
      <c r="K1424" s="384"/>
      <c r="L1424" s="384"/>
      <c r="M1424" s="384"/>
    </row>
    <row r="1425" spans="6:13">
      <c r="F1425" s="384"/>
      <c r="G1425" s="384"/>
      <c r="H1425" s="384"/>
      <c r="I1425" s="384"/>
      <c r="J1425" s="384"/>
      <c r="K1425" s="384"/>
      <c r="L1425" s="384"/>
      <c r="M1425" s="384"/>
    </row>
    <row r="1426" spans="6:13">
      <c r="F1426" s="384"/>
      <c r="G1426" s="384"/>
      <c r="H1426" s="384"/>
      <c r="I1426" s="384"/>
      <c r="J1426" s="384"/>
      <c r="K1426" s="384"/>
      <c r="L1426" s="384"/>
      <c r="M1426" s="384"/>
    </row>
    <row r="1427" spans="6:13">
      <c r="F1427" s="384"/>
      <c r="G1427" s="384"/>
      <c r="H1427" s="384"/>
      <c r="I1427" s="384"/>
      <c r="J1427" s="384"/>
      <c r="K1427" s="384"/>
      <c r="L1427" s="384"/>
      <c r="M1427" s="384"/>
    </row>
    <row r="1428" spans="6:13">
      <c r="F1428" s="384"/>
      <c r="G1428" s="384"/>
      <c r="H1428" s="384"/>
      <c r="I1428" s="384"/>
      <c r="J1428" s="384"/>
      <c r="K1428" s="384"/>
      <c r="L1428" s="384"/>
      <c r="M1428" s="384"/>
    </row>
    <row r="1429" spans="6:13">
      <c r="F1429" s="384"/>
      <c r="G1429" s="384"/>
      <c r="H1429" s="384"/>
      <c r="I1429" s="384"/>
      <c r="J1429" s="384"/>
      <c r="K1429" s="384"/>
      <c r="L1429" s="384"/>
      <c r="M1429" s="384"/>
    </row>
    <row r="1430" spans="6:13">
      <c r="F1430" s="384"/>
      <c r="G1430" s="384"/>
      <c r="H1430" s="384"/>
      <c r="I1430" s="384"/>
      <c r="J1430" s="384"/>
      <c r="K1430" s="384"/>
      <c r="L1430" s="384"/>
      <c r="M1430" s="384"/>
    </row>
    <row r="1431" spans="6:13">
      <c r="F1431" s="384"/>
      <c r="G1431" s="384"/>
      <c r="H1431" s="384"/>
      <c r="I1431" s="384"/>
      <c r="J1431" s="384"/>
      <c r="K1431" s="384"/>
      <c r="L1431" s="384"/>
      <c r="M1431" s="384"/>
    </row>
    <row r="1432" spans="6:13">
      <c r="F1432" s="384"/>
      <c r="G1432" s="384"/>
      <c r="H1432" s="384"/>
      <c r="I1432" s="384"/>
      <c r="J1432" s="384"/>
      <c r="K1432" s="384"/>
      <c r="L1432" s="384"/>
      <c r="M1432" s="384"/>
    </row>
    <row r="1433" spans="6:13">
      <c r="F1433" s="384"/>
      <c r="G1433" s="384"/>
      <c r="H1433" s="384"/>
      <c r="I1433" s="384"/>
      <c r="J1433" s="384"/>
      <c r="K1433" s="384"/>
      <c r="L1433" s="384"/>
      <c r="M1433" s="384"/>
    </row>
    <row r="1434" spans="6:13">
      <c r="F1434" s="384"/>
      <c r="G1434" s="384"/>
      <c r="H1434" s="384"/>
      <c r="I1434" s="384"/>
      <c r="J1434" s="384"/>
      <c r="K1434" s="384"/>
      <c r="L1434" s="384"/>
      <c r="M1434" s="384"/>
    </row>
    <row r="1435" spans="6:13">
      <c r="F1435" s="384"/>
      <c r="G1435" s="384"/>
      <c r="H1435" s="384"/>
      <c r="I1435" s="384"/>
      <c r="J1435" s="384"/>
      <c r="K1435" s="384"/>
      <c r="L1435" s="384"/>
      <c r="M1435" s="384"/>
    </row>
    <row r="1436" spans="6:13">
      <c r="F1436" s="384"/>
      <c r="G1436" s="384"/>
      <c r="H1436" s="384"/>
      <c r="I1436" s="384"/>
      <c r="J1436" s="384"/>
      <c r="K1436" s="384"/>
      <c r="L1436" s="384"/>
      <c r="M1436" s="384"/>
    </row>
    <row r="1437" spans="6:13">
      <c r="F1437" s="384"/>
      <c r="G1437" s="384"/>
      <c r="H1437" s="384"/>
      <c r="I1437" s="384"/>
      <c r="J1437" s="384"/>
      <c r="K1437" s="384"/>
      <c r="L1437" s="384"/>
      <c r="M1437" s="384"/>
    </row>
    <row r="1438" spans="6:13">
      <c r="F1438" s="384"/>
      <c r="G1438" s="384"/>
      <c r="H1438" s="384"/>
      <c r="I1438" s="384"/>
      <c r="J1438" s="384"/>
      <c r="K1438" s="384"/>
      <c r="L1438" s="384"/>
      <c r="M1438" s="384"/>
    </row>
    <row r="1439" spans="6:13">
      <c r="F1439" s="384"/>
      <c r="G1439" s="384"/>
      <c r="H1439" s="384"/>
      <c r="I1439" s="384"/>
      <c r="J1439" s="384"/>
      <c r="K1439" s="384"/>
      <c r="L1439" s="384"/>
      <c r="M1439" s="384"/>
    </row>
    <row r="1440" spans="6:13">
      <c r="F1440" s="384"/>
      <c r="G1440" s="384"/>
      <c r="H1440" s="384"/>
      <c r="I1440" s="384"/>
      <c r="J1440" s="384"/>
      <c r="K1440" s="384"/>
      <c r="L1440" s="384"/>
      <c r="M1440" s="384"/>
    </row>
    <row r="1441" spans="6:13">
      <c r="F1441" s="384"/>
      <c r="G1441" s="384"/>
      <c r="H1441" s="384"/>
      <c r="I1441" s="384"/>
      <c r="J1441" s="384"/>
      <c r="K1441" s="384"/>
      <c r="L1441" s="384"/>
      <c r="M1441" s="384"/>
    </row>
    <row r="1442" spans="6:13">
      <c r="F1442" s="384"/>
      <c r="G1442" s="384"/>
      <c r="H1442" s="384"/>
      <c r="I1442" s="384"/>
      <c r="J1442" s="384"/>
      <c r="K1442" s="384"/>
      <c r="L1442" s="384"/>
      <c r="M1442" s="384"/>
    </row>
    <row r="1443" spans="6:13">
      <c r="F1443" s="384"/>
      <c r="G1443" s="384"/>
      <c r="H1443" s="384"/>
      <c r="I1443" s="384"/>
      <c r="J1443" s="384"/>
      <c r="K1443" s="384"/>
      <c r="L1443" s="384"/>
      <c r="M1443" s="384"/>
    </row>
    <row r="1444" spans="6:13">
      <c r="F1444" s="384"/>
      <c r="G1444" s="384"/>
      <c r="H1444" s="384"/>
      <c r="I1444" s="384"/>
      <c r="J1444" s="384"/>
      <c r="K1444" s="384"/>
      <c r="L1444" s="384"/>
      <c r="M1444" s="384"/>
    </row>
    <row r="1445" spans="6:13">
      <c r="F1445" s="384"/>
      <c r="G1445" s="384"/>
      <c r="H1445" s="384"/>
      <c r="I1445" s="384"/>
      <c r="J1445" s="384"/>
      <c r="K1445" s="384"/>
      <c r="L1445" s="384"/>
      <c r="M1445" s="384"/>
    </row>
    <row r="1446" spans="6:13">
      <c r="F1446" s="384"/>
      <c r="G1446" s="384"/>
      <c r="H1446" s="384"/>
      <c r="I1446" s="384"/>
      <c r="J1446" s="384"/>
      <c r="K1446" s="384"/>
      <c r="L1446" s="384"/>
      <c r="M1446" s="384"/>
    </row>
    <row r="1447" spans="6:13">
      <c r="F1447" s="384"/>
      <c r="G1447" s="384"/>
      <c r="H1447" s="384"/>
      <c r="I1447" s="384"/>
      <c r="J1447" s="384"/>
      <c r="K1447" s="384"/>
      <c r="L1447" s="384"/>
      <c r="M1447" s="384"/>
    </row>
    <row r="1448" spans="6:13">
      <c r="F1448" s="384"/>
      <c r="G1448" s="384"/>
      <c r="H1448" s="384"/>
      <c r="I1448" s="384"/>
      <c r="J1448" s="384"/>
      <c r="K1448" s="384"/>
      <c r="L1448" s="384"/>
      <c r="M1448" s="384"/>
    </row>
    <row r="1449" spans="6:13">
      <c r="F1449" s="384"/>
      <c r="G1449" s="384"/>
      <c r="H1449" s="384"/>
      <c r="I1449" s="384"/>
      <c r="J1449" s="384"/>
      <c r="K1449" s="384"/>
      <c r="L1449" s="384"/>
      <c r="M1449" s="384"/>
    </row>
    <row r="1450" spans="6:13">
      <c r="F1450" s="384"/>
      <c r="G1450" s="384"/>
      <c r="H1450" s="384"/>
      <c r="I1450" s="384"/>
      <c r="J1450" s="384"/>
      <c r="K1450" s="384"/>
      <c r="L1450" s="384"/>
      <c r="M1450" s="384"/>
    </row>
    <row r="1451" spans="6:13">
      <c r="F1451" s="384"/>
      <c r="G1451" s="384"/>
      <c r="H1451" s="384"/>
      <c r="I1451" s="384"/>
      <c r="J1451" s="384"/>
      <c r="K1451" s="384"/>
      <c r="L1451" s="384"/>
      <c r="M1451" s="384"/>
    </row>
    <row r="1452" spans="6:13">
      <c r="F1452" s="384"/>
      <c r="G1452" s="384"/>
      <c r="H1452" s="384"/>
      <c r="I1452" s="384"/>
      <c r="J1452" s="384"/>
      <c r="K1452" s="384"/>
      <c r="L1452" s="384"/>
      <c r="M1452" s="384"/>
    </row>
    <row r="1453" spans="6:13">
      <c r="F1453" s="384"/>
      <c r="G1453" s="384"/>
      <c r="H1453" s="384"/>
      <c r="I1453" s="384"/>
      <c r="J1453" s="384"/>
      <c r="K1453" s="384"/>
      <c r="L1453" s="384"/>
      <c r="M1453" s="384"/>
    </row>
    <row r="1454" spans="6:13">
      <c r="F1454" s="384"/>
      <c r="G1454" s="384"/>
      <c r="H1454" s="384"/>
      <c r="I1454" s="384"/>
      <c r="J1454" s="384"/>
      <c r="K1454" s="384"/>
      <c r="L1454" s="384"/>
      <c r="M1454" s="384"/>
    </row>
    <row r="1455" spans="6:13">
      <c r="F1455" s="384"/>
      <c r="G1455" s="384"/>
      <c r="H1455" s="384"/>
      <c r="I1455" s="384"/>
      <c r="J1455" s="384"/>
      <c r="K1455" s="384"/>
      <c r="L1455" s="384"/>
      <c r="M1455" s="384"/>
    </row>
    <row r="1456" spans="6:13">
      <c r="F1456" s="384"/>
      <c r="G1456" s="384"/>
      <c r="H1456" s="384"/>
      <c r="I1456" s="384"/>
      <c r="J1456" s="384"/>
      <c r="K1456" s="384"/>
      <c r="L1456" s="384"/>
      <c r="M1456" s="384"/>
    </row>
    <row r="1457" spans="6:13">
      <c r="F1457" s="384"/>
      <c r="G1457" s="384"/>
      <c r="H1457" s="384"/>
      <c r="I1457" s="384"/>
      <c r="J1457" s="384"/>
      <c r="K1457" s="384"/>
      <c r="L1457" s="384"/>
      <c r="M1457" s="384"/>
    </row>
    <row r="1458" spans="6:13">
      <c r="F1458" s="384"/>
      <c r="G1458" s="384"/>
      <c r="H1458" s="384"/>
      <c r="I1458" s="384"/>
      <c r="J1458" s="384"/>
      <c r="K1458" s="384"/>
      <c r="L1458" s="384"/>
      <c r="M1458" s="384"/>
    </row>
    <row r="1459" spans="6:13">
      <c r="F1459" s="384"/>
      <c r="G1459" s="384"/>
      <c r="H1459" s="384"/>
      <c r="I1459" s="384"/>
      <c r="J1459" s="384"/>
      <c r="K1459" s="384"/>
      <c r="L1459" s="384"/>
      <c r="M1459" s="384"/>
    </row>
    <row r="1460" spans="6:13">
      <c r="F1460" s="384"/>
      <c r="G1460" s="384"/>
      <c r="H1460" s="384"/>
      <c r="I1460" s="384"/>
      <c r="J1460" s="384"/>
      <c r="K1460" s="384"/>
      <c r="L1460" s="384"/>
      <c r="M1460" s="384"/>
    </row>
    <row r="1461" spans="6:13">
      <c r="F1461" s="384"/>
      <c r="G1461" s="384"/>
      <c r="H1461" s="384"/>
      <c r="I1461" s="384"/>
      <c r="J1461" s="384"/>
      <c r="K1461" s="384"/>
      <c r="L1461" s="384"/>
      <c r="M1461" s="384"/>
    </row>
    <row r="1462" spans="6:13">
      <c r="F1462" s="384"/>
      <c r="G1462" s="384"/>
      <c r="H1462" s="384"/>
      <c r="I1462" s="384"/>
      <c r="J1462" s="384"/>
      <c r="K1462" s="384"/>
      <c r="L1462" s="384"/>
      <c r="M1462" s="384"/>
    </row>
    <row r="1463" spans="6:13">
      <c r="F1463" s="384"/>
      <c r="G1463" s="384"/>
      <c r="H1463" s="384"/>
      <c r="I1463" s="384"/>
      <c r="J1463" s="384"/>
      <c r="K1463" s="384"/>
      <c r="L1463" s="384"/>
      <c r="M1463" s="384"/>
    </row>
    <row r="1464" spans="6:13">
      <c r="F1464" s="384"/>
      <c r="G1464" s="384"/>
      <c r="H1464" s="384"/>
      <c r="I1464" s="384"/>
      <c r="J1464" s="384"/>
      <c r="K1464" s="384"/>
      <c r="L1464" s="384"/>
      <c r="M1464" s="384"/>
    </row>
    <row r="1465" spans="6:13">
      <c r="F1465" s="384"/>
      <c r="G1465" s="384"/>
      <c r="H1465" s="384"/>
      <c r="I1465" s="384"/>
      <c r="J1465" s="384"/>
      <c r="K1465" s="384"/>
      <c r="L1465" s="384"/>
      <c r="M1465" s="384"/>
    </row>
    <row r="1466" spans="6:13">
      <c r="F1466" s="384"/>
      <c r="G1466" s="384"/>
      <c r="H1466" s="384"/>
      <c r="I1466" s="384"/>
      <c r="J1466" s="384"/>
      <c r="K1466" s="384"/>
      <c r="L1466" s="384"/>
      <c r="M1466" s="384"/>
    </row>
    <row r="1467" spans="6:13">
      <c r="F1467" s="384"/>
      <c r="G1467" s="384"/>
      <c r="H1467" s="384"/>
      <c r="I1467" s="384"/>
      <c r="J1467" s="384"/>
      <c r="K1467" s="384"/>
      <c r="L1467" s="384"/>
      <c r="M1467" s="384"/>
    </row>
    <row r="1468" spans="6:13">
      <c r="F1468" s="384"/>
      <c r="G1468" s="384"/>
      <c r="H1468" s="384"/>
      <c r="I1468" s="384"/>
      <c r="J1468" s="384"/>
      <c r="K1468" s="384"/>
      <c r="L1468" s="384"/>
      <c r="M1468" s="384"/>
    </row>
    <row r="1469" spans="6:13">
      <c r="F1469" s="384"/>
      <c r="G1469" s="384"/>
      <c r="H1469" s="384"/>
      <c r="I1469" s="384"/>
      <c r="J1469" s="384"/>
      <c r="K1469" s="384"/>
      <c r="L1469" s="384"/>
      <c r="M1469" s="384"/>
    </row>
    <row r="1470" spans="6:13">
      <c r="F1470" s="384"/>
      <c r="G1470" s="384"/>
      <c r="H1470" s="384"/>
      <c r="I1470" s="384"/>
      <c r="J1470" s="384"/>
      <c r="K1470" s="384"/>
      <c r="L1470" s="384"/>
      <c r="M1470" s="384"/>
    </row>
    <row r="1471" spans="6:13">
      <c r="F1471" s="384"/>
      <c r="G1471" s="384"/>
      <c r="H1471" s="384"/>
      <c r="I1471" s="384"/>
      <c r="J1471" s="384"/>
      <c r="K1471" s="384"/>
      <c r="L1471" s="384"/>
      <c r="M1471" s="384"/>
    </row>
    <row r="1472" spans="6:13">
      <c r="F1472" s="384"/>
      <c r="G1472" s="384"/>
      <c r="H1472" s="384"/>
      <c r="I1472" s="384"/>
      <c r="J1472" s="384"/>
      <c r="K1472" s="384"/>
      <c r="L1472" s="384"/>
      <c r="M1472" s="384"/>
    </row>
    <row r="1473" spans="6:13">
      <c r="F1473" s="384"/>
      <c r="G1473" s="384"/>
      <c r="H1473" s="384"/>
      <c r="I1473" s="384"/>
      <c r="J1473" s="384"/>
      <c r="K1473" s="384"/>
      <c r="L1473" s="384"/>
      <c r="M1473" s="384"/>
    </row>
    <row r="1474" spans="6:13">
      <c r="F1474" s="384"/>
      <c r="G1474" s="384"/>
      <c r="H1474" s="384"/>
      <c r="I1474" s="384"/>
      <c r="J1474" s="384"/>
      <c r="K1474" s="384"/>
      <c r="L1474" s="384"/>
      <c r="M1474" s="384"/>
    </row>
    <row r="1475" spans="6:13">
      <c r="F1475" s="384"/>
      <c r="G1475" s="384"/>
      <c r="H1475" s="384"/>
      <c r="I1475" s="384"/>
      <c r="J1475" s="384"/>
      <c r="K1475" s="384"/>
      <c r="L1475" s="384"/>
      <c r="M1475" s="384"/>
    </row>
    <row r="1476" spans="6:13">
      <c r="F1476" s="384"/>
      <c r="G1476" s="384"/>
      <c r="H1476" s="384"/>
      <c r="I1476" s="384"/>
      <c r="J1476" s="384"/>
      <c r="K1476" s="384"/>
      <c r="L1476" s="384"/>
      <c r="M1476" s="384"/>
    </row>
    <row r="1477" spans="6:13">
      <c r="F1477" s="384"/>
      <c r="G1477" s="384"/>
      <c r="H1477" s="384"/>
      <c r="I1477" s="384"/>
      <c r="J1477" s="384"/>
      <c r="K1477" s="384"/>
      <c r="L1477" s="384"/>
      <c r="M1477" s="384"/>
    </row>
    <row r="1478" spans="6:13">
      <c r="F1478" s="384"/>
      <c r="G1478" s="384"/>
      <c r="H1478" s="384"/>
      <c r="I1478" s="384"/>
      <c r="J1478" s="384"/>
      <c r="K1478" s="384"/>
      <c r="L1478" s="384"/>
      <c r="M1478" s="384"/>
    </row>
    <row r="1479" spans="6:13">
      <c r="F1479" s="384"/>
      <c r="G1479" s="384"/>
      <c r="H1479" s="384"/>
      <c r="I1479" s="384"/>
      <c r="J1479" s="384"/>
      <c r="K1479" s="384"/>
      <c r="L1479" s="384"/>
      <c r="M1479" s="384"/>
    </row>
    <row r="1480" spans="6:13">
      <c r="F1480" s="384"/>
      <c r="G1480" s="384"/>
      <c r="H1480" s="384"/>
      <c r="I1480" s="384"/>
      <c r="J1480" s="384"/>
      <c r="K1480" s="384"/>
      <c r="L1480" s="384"/>
      <c r="M1480" s="384"/>
    </row>
    <row r="1481" spans="6:13">
      <c r="F1481" s="384"/>
      <c r="G1481" s="384"/>
      <c r="H1481" s="384"/>
      <c r="I1481" s="384"/>
      <c r="J1481" s="384"/>
      <c r="K1481" s="384"/>
      <c r="L1481" s="384"/>
      <c r="M1481" s="384"/>
    </row>
    <row r="1482" spans="6:13">
      <c r="F1482" s="384"/>
      <c r="G1482" s="384"/>
      <c r="H1482" s="384"/>
      <c r="I1482" s="384"/>
      <c r="J1482" s="384"/>
      <c r="K1482" s="384"/>
      <c r="L1482" s="384"/>
      <c r="M1482" s="384"/>
    </row>
    <row r="1483" spans="6:13">
      <c r="F1483" s="384"/>
      <c r="G1483" s="384"/>
      <c r="H1483" s="384"/>
      <c r="I1483" s="384"/>
      <c r="J1483" s="384"/>
      <c r="K1483" s="384"/>
      <c r="L1483" s="384"/>
      <c r="M1483" s="384"/>
    </row>
    <row r="1484" spans="6:13">
      <c r="F1484" s="384"/>
      <c r="G1484" s="384"/>
      <c r="H1484" s="384"/>
      <c r="I1484" s="384"/>
      <c r="J1484" s="384"/>
      <c r="K1484" s="384"/>
      <c r="L1484" s="384"/>
      <c r="M1484" s="384"/>
    </row>
    <row r="1485" spans="6:13">
      <c r="F1485" s="384"/>
      <c r="G1485" s="384"/>
      <c r="H1485" s="384"/>
      <c r="I1485" s="384"/>
      <c r="J1485" s="384"/>
      <c r="K1485" s="384"/>
      <c r="L1485" s="384"/>
      <c r="M1485" s="384"/>
    </row>
    <row r="1486" spans="6:13">
      <c r="F1486" s="384"/>
      <c r="G1486" s="384"/>
      <c r="H1486" s="384"/>
      <c r="I1486" s="384"/>
      <c r="J1486" s="384"/>
      <c r="K1486" s="384"/>
      <c r="L1486" s="384"/>
      <c r="M1486" s="384"/>
    </row>
    <row r="1487" spans="6:13">
      <c r="F1487" s="384"/>
      <c r="G1487" s="384"/>
      <c r="H1487" s="384"/>
      <c r="I1487" s="384"/>
      <c r="J1487" s="384"/>
      <c r="K1487" s="384"/>
      <c r="L1487" s="384"/>
      <c r="M1487" s="384"/>
    </row>
    <row r="1488" spans="6:13">
      <c r="F1488" s="384"/>
      <c r="G1488" s="384"/>
      <c r="H1488" s="384"/>
      <c r="I1488" s="384"/>
      <c r="J1488" s="384"/>
      <c r="K1488" s="384"/>
      <c r="L1488" s="384"/>
      <c r="M1488" s="384"/>
    </row>
    <row r="1489" spans="6:13">
      <c r="F1489" s="384"/>
      <c r="G1489" s="384"/>
      <c r="H1489" s="384"/>
      <c r="I1489" s="384"/>
      <c r="J1489" s="384"/>
      <c r="K1489" s="384"/>
      <c r="L1489" s="384"/>
      <c r="M1489" s="384"/>
    </row>
    <row r="1490" spans="6:13">
      <c r="F1490" s="384"/>
      <c r="G1490" s="384"/>
      <c r="H1490" s="384"/>
      <c r="I1490" s="384"/>
      <c r="J1490" s="384"/>
      <c r="K1490" s="384"/>
      <c r="L1490" s="384"/>
      <c r="M1490" s="384"/>
    </row>
    <row r="1491" spans="6:13">
      <c r="F1491" s="384"/>
      <c r="G1491" s="384"/>
      <c r="H1491" s="384"/>
      <c r="I1491" s="384"/>
      <c r="J1491" s="384"/>
      <c r="K1491" s="384"/>
      <c r="L1491" s="384"/>
      <c r="M1491" s="384"/>
    </row>
    <row r="1492" spans="6:13">
      <c r="F1492" s="384"/>
      <c r="G1492" s="384"/>
      <c r="H1492" s="384"/>
      <c r="I1492" s="384"/>
      <c r="J1492" s="384"/>
      <c r="K1492" s="384"/>
      <c r="L1492" s="384"/>
      <c r="M1492" s="384"/>
    </row>
    <row r="1493" spans="6:13">
      <c r="F1493" s="384"/>
      <c r="G1493" s="384"/>
      <c r="H1493" s="384"/>
      <c r="I1493" s="384"/>
      <c r="J1493" s="384"/>
      <c r="K1493" s="384"/>
      <c r="L1493" s="384"/>
      <c r="M1493" s="384"/>
    </row>
    <row r="1494" spans="6:13">
      <c r="F1494" s="384"/>
      <c r="G1494" s="384"/>
      <c r="H1494" s="384"/>
      <c r="I1494" s="384"/>
      <c r="J1494" s="384"/>
      <c r="K1494" s="384"/>
      <c r="L1494" s="384"/>
      <c r="M1494" s="384"/>
    </row>
    <row r="1495" spans="6:13">
      <c r="F1495" s="384"/>
      <c r="G1495" s="384"/>
      <c r="H1495" s="384"/>
      <c r="I1495" s="384"/>
      <c r="J1495" s="384"/>
      <c r="K1495" s="384"/>
      <c r="L1495" s="384"/>
      <c r="M1495" s="384"/>
    </row>
    <row r="1496" spans="6:13">
      <c r="F1496" s="384"/>
      <c r="G1496" s="384"/>
      <c r="H1496" s="384"/>
      <c r="I1496" s="384"/>
      <c r="J1496" s="384"/>
      <c r="K1496" s="384"/>
      <c r="L1496" s="384"/>
      <c r="M1496" s="384"/>
    </row>
    <row r="1497" spans="6:13">
      <c r="F1497" s="384"/>
      <c r="G1497" s="384"/>
      <c r="H1497" s="384"/>
      <c r="I1497" s="384"/>
      <c r="J1497" s="384"/>
      <c r="K1497" s="384"/>
      <c r="L1497" s="384"/>
      <c r="M1497" s="384"/>
    </row>
    <row r="1498" spans="6:13">
      <c r="F1498" s="384"/>
      <c r="G1498" s="384"/>
      <c r="H1498" s="384"/>
      <c r="I1498" s="384"/>
      <c r="J1498" s="384"/>
      <c r="K1498" s="384"/>
      <c r="L1498" s="384"/>
      <c r="M1498" s="384"/>
    </row>
    <row r="1499" spans="6:13">
      <c r="F1499" s="384"/>
      <c r="G1499" s="384"/>
      <c r="H1499" s="384"/>
      <c r="I1499" s="384"/>
      <c r="J1499" s="384"/>
      <c r="K1499" s="384"/>
      <c r="L1499" s="384"/>
      <c r="M1499" s="384"/>
    </row>
    <row r="1500" spans="6:13">
      <c r="F1500" s="384"/>
      <c r="G1500" s="384"/>
      <c r="H1500" s="384"/>
      <c r="I1500" s="384"/>
      <c r="J1500" s="384"/>
      <c r="K1500" s="384"/>
      <c r="L1500" s="384"/>
      <c r="M1500" s="384"/>
    </row>
    <row r="1501" spans="6:13">
      <c r="F1501" s="384"/>
      <c r="G1501" s="384"/>
      <c r="H1501" s="384"/>
      <c r="I1501" s="384"/>
      <c r="J1501" s="384"/>
      <c r="K1501" s="384"/>
      <c r="L1501" s="384"/>
      <c r="M1501" s="384"/>
    </row>
    <row r="1502" spans="6:13">
      <c r="F1502" s="384"/>
      <c r="G1502" s="384"/>
      <c r="H1502" s="384"/>
      <c r="I1502" s="384"/>
      <c r="J1502" s="384"/>
      <c r="K1502" s="384"/>
      <c r="L1502" s="384"/>
      <c r="M1502" s="384"/>
    </row>
    <row r="1503" spans="6:13">
      <c r="F1503" s="384"/>
      <c r="G1503" s="384"/>
      <c r="H1503" s="384"/>
      <c r="I1503" s="384"/>
      <c r="J1503" s="384"/>
      <c r="K1503" s="384"/>
      <c r="L1503" s="384"/>
      <c r="M1503" s="384"/>
    </row>
    <row r="1504" spans="6:13">
      <c r="F1504" s="384"/>
      <c r="G1504" s="384"/>
      <c r="H1504" s="384"/>
      <c r="I1504" s="384"/>
      <c r="J1504" s="384"/>
      <c r="K1504" s="384"/>
      <c r="L1504" s="384"/>
      <c r="M1504" s="384"/>
    </row>
    <row r="1505" spans="6:13">
      <c r="F1505" s="384"/>
      <c r="G1505" s="384"/>
      <c r="H1505" s="384"/>
      <c r="I1505" s="384"/>
      <c r="J1505" s="384"/>
      <c r="K1505" s="384"/>
      <c r="L1505" s="384"/>
      <c r="M1505" s="384"/>
    </row>
    <row r="1506" spans="6:13">
      <c r="F1506" s="384"/>
      <c r="G1506" s="384"/>
      <c r="H1506" s="384"/>
      <c r="I1506" s="384"/>
      <c r="J1506" s="384"/>
      <c r="K1506" s="384"/>
      <c r="L1506" s="384"/>
      <c r="M1506" s="384"/>
    </row>
    <row r="1507" spans="6:13">
      <c r="F1507" s="384"/>
      <c r="G1507" s="384"/>
      <c r="H1507" s="384"/>
      <c r="I1507" s="384"/>
      <c r="J1507" s="384"/>
      <c r="K1507" s="384"/>
      <c r="L1507" s="384"/>
      <c r="M1507" s="384"/>
    </row>
    <row r="1508" spans="6:13">
      <c r="F1508" s="384"/>
      <c r="G1508" s="384"/>
      <c r="H1508" s="384"/>
      <c r="I1508" s="384"/>
      <c r="J1508" s="384"/>
      <c r="K1508" s="384"/>
      <c r="L1508" s="384"/>
      <c r="M1508" s="384"/>
    </row>
    <row r="1509" spans="6:13">
      <c r="F1509" s="384"/>
      <c r="G1509" s="384"/>
      <c r="H1509" s="384"/>
      <c r="I1509" s="384"/>
      <c r="J1509" s="384"/>
      <c r="K1509" s="384"/>
      <c r="L1509" s="384"/>
      <c r="M1509" s="384"/>
    </row>
    <row r="1510" spans="6:13">
      <c r="F1510" s="384"/>
      <c r="G1510" s="384"/>
      <c r="H1510" s="384"/>
      <c r="I1510" s="384"/>
      <c r="J1510" s="384"/>
      <c r="K1510" s="384"/>
      <c r="L1510" s="384"/>
      <c r="M1510" s="384"/>
    </row>
    <row r="1511" spans="6:13">
      <c r="F1511" s="384"/>
      <c r="G1511" s="384"/>
      <c r="H1511" s="384"/>
      <c r="I1511" s="384"/>
      <c r="J1511" s="384"/>
      <c r="K1511" s="384"/>
      <c r="L1511" s="384"/>
      <c r="M1511" s="384"/>
    </row>
    <row r="1512" spans="6:13">
      <c r="F1512" s="384"/>
      <c r="G1512" s="384"/>
      <c r="H1512" s="384"/>
      <c r="I1512" s="384"/>
      <c r="J1512" s="384"/>
      <c r="K1512" s="384"/>
      <c r="L1512" s="384"/>
      <c r="M1512" s="384"/>
    </row>
    <row r="1513" spans="6:13">
      <c r="F1513" s="384"/>
      <c r="G1513" s="384"/>
      <c r="H1513" s="384"/>
      <c r="I1513" s="384"/>
      <c r="J1513" s="384"/>
      <c r="K1513" s="384"/>
      <c r="L1513" s="384"/>
      <c r="M1513" s="384"/>
    </row>
    <row r="1514" spans="6:13">
      <c r="F1514" s="384"/>
      <c r="G1514" s="384"/>
      <c r="H1514" s="384"/>
      <c r="I1514" s="384"/>
      <c r="J1514" s="384"/>
      <c r="K1514" s="384"/>
      <c r="L1514" s="384"/>
      <c r="M1514" s="384"/>
    </row>
    <row r="1515" spans="6:13">
      <c r="F1515" s="384"/>
      <c r="G1515" s="384"/>
      <c r="H1515" s="384"/>
      <c r="I1515" s="384"/>
      <c r="J1515" s="384"/>
      <c r="K1515" s="384"/>
      <c r="L1515" s="384"/>
      <c r="M1515" s="384"/>
    </row>
    <row r="1516" spans="6:13">
      <c r="F1516" s="384"/>
      <c r="G1516" s="384"/>
      <c r="H1516" s="384"/>
      <c r="I1516" s="384"/>
      <c r="J1516" s="384"/>
      <c r="K1516" s="384"/>
      <c r="L1516" s="384"/>
      <c r="M1516" s="384"/>
    </row>
    <row r="1517" spans="6:13">
      <c r="F1517" s="384"/>
      <c r="G1517" s="384"/>
      <c r="H1517" s="384"/>
      <c r="I1517" s="384"/>
      <c r="J1517" s="384"/>
      <c r="K1517" s="384"/>
      <c r="L1517" s="384"/>
      <c r="M1517" s="384"/>
    </row>
    <row r="1518" spans="6:13">
      <c r="F1518" s="384"/>
      <c r="G1518" s="384"/>
      <c r="H1518" s="384"/>
      <c r="I1518" s="384"/>
      <c r="J1518" s="384"/>
      <c r="K1518" s="384"/>
      <c r="L1518" s="384"/>
      <c r="M1518" s="384"/>
    </row>
    <row r="1519" spans="6:13">
      <c r="F1519" s="384"/>
      <c r="G1519" s="384"/>
      <c r="H1519" s="384"/>
      <c r="I1519" s="384"/>
      <c r="J1519" s="384"/>
      <c r="K1519" s="384"/>
      <c r="L1519" s="384"/>
      <c r="M1519" s="384"/>
    </row>
    <row r="1520" spans="6:13">
      <c r="F1520" s="384"/>
      <c r="G1520" s="384"/>
      <c r="H1520" s="384"/>
      <c r="I1520" s="384"/>
      <c r="J1520" s="384"/>
      <c r="K1520" s="384"/>
      <c r="L1520" s="384"/>
      <c r="M1520" s="384"/>
    </row>
    <row r="1521" spans="6:13">
      <c r="F1521" s="384"/>
      <c r="G1521" s="384"/>
      <c r="H1521" s="384"/>
      <c r="I1521" s="384"/>
      <c r="J1521" s="384"/>
      <c r="K1521" s="384"/>
      <c r="L1521" s="384"/>
      <c r="M1521" s="384"/>
    </row>
    <row r="1522" spans="6:13">
      <c r="F1522" s="384"/>
      <c r="G1522" s="384"/>
      <c r="H1522" s="384"/>
      <c r="I1522" s="384"/>
      <c r="J1522" s="384"/>
      <c r="K1522" s="384"/>
      <c r="L1522" s="384"/>
      <c r="M1522" s="384"/>
    </row>
    <row r="1523" spans="6:13">
      <c r="F1523" s="384"/>
      <c r="G1523" s="384"/>
      <c r="H1523" s="384"/>
      <c r="I1523" s="384"/>
      <c r="J1523" s="384"/>
      <c r="K1523" s="384"/>
      <c r="L1523" s="384"/>
      <c r="M1523" s="384"/>
    </row>
    <row r="1524" spans="6:13">
      <c r="F1524" s="384"/>
      <c r="G1524" s="384"/>
      <c r="H1524" s="384"/>
      <c r="I1524" s="384"/>
      <c r="J1524" s="384"/>
      <c r="K1524" s="384"/>
      <c r="L1524" s="384"/>
      <c r="M1524" s="384"/>
    </row>
    <row r="1525" spans="6:13">
      <c r="F1525" s="384"/>
      <c r="G1525" s="384"/>
      <c r="H1525" s="384"/>
      <c r="I1525" s="384"/>
      <c r="J1525" s="384"/>
      <c r="K1525" s="384"/>
      <c r="L1525" s="384"/>
      <c r="M1525" s="384"/>
    </row>
    <row r="1526" spans="6:13">
      <c r="F1526" s="384"/>
      <c r="G1526" s="384"/>
      <c r="H1526" s="384"/>
      <c r="I1526" s="384"/>
      <c r="J1526" s="384"/>
      <c r="K1526" s="384"/>
      <c r="L1526" s="384"/>
      <c r="M1526" s="384"/>
    </row>
    <row r="1527" spans="6:13">
      <c r="F1527" s="384"/>
      <c r="G1527" s="384"/>
      <c r="H1527" s="384"/>
      <c r="I1527" s="384"/>
      <c r="J1527" s="384"/>
      <c r="K1527" s="384"/>
      <c r="L1527" s="384"/>
      <c r="M1527" s="384"/>
    </row>
    <row r="1528" spans="6:13">
      <c r="F1528" s="384"/>
      <c r="G1528" s="384"/>
      <c r="H1528" s="384"/>
      <c r="I1528" s="384"/>
      <c r="J1528" s="384"/>
      <c r="K1528" s="384"/>
      <c r="L1528" s="384"/>
      <c r="M1528" s="384"/>
    </row>
    <row r="1529" spans="6:13">
      <c r="F1529" s="384"/>
      <c r="G1529" s="384"/>
      <c r="H1529" s="384"/>
      <c r="I1529" s="384"/>
      <c r="J1529" s="384"/>
      <c r="K1529" s="384"/>
      <c r="L1529" s="384"/>
      <c r="M1529" s="384"/>
    </row>
    <row r="1530" spans="6:13">
      <c r="F1530" s="384"/>
      <c r="G1530" s="384"/>
      <c r="H1530" s="384"/>
      <c r="I1530" s="384"/>
      <c r="J1530" s="384"/>
      <c r="K1530" s="384"/>
      <c r="L1530" s="384"/>
      <c r="M1530" s="384"/>
    </row>
    <row r="1531" spans="6:13">
      <c r="F1531" s="384"/>
      <c r="G1531" s="384"/>
      <c r="H1531" s="384"/>
      <c r="I1531" s="384"/>
      <c r="J1531" s="384"/>
      <c r="K1531" s="384"/>
      <c r="L1531" s="384"/>
      <c r="M1531" s="384"/>
    </row>
    <row r="1532" spans="6:13">
      <c r="F1532" s="384"/>
      <c r="G1532" s="384"/>
      <c r="H1532" s="384"/>
      <c r="I1532" s="384"/>
      <c r="J1532" s="384"/>
      <c r="K1532" s="384"/>
      <c r="L1532" s="384"/>
      <c r="M1532" s="384"/>
    </row>
    <row r="1533" spans="6:13">
      <c r="F1533" s="384"/>
      <c r="G1533" s="384"/>
      <c r="H1533" s="384"/>
      <c r="I1533" s="384"/>
      <c r="J1533" s="384"/>
      <c r="K1533" s="384"/>
      <c r="L1533" s="384"/>
      <c r="M1533" s="384"/>
    </row>
    <row r="1534" spans="6:13">
      <c r="F1534" s="384"/>
      <c r="G1534" s="384"/>
      <c r="H1534" s="384"/>
      <c r="I1534" s="384"/>
      <c r="J1534" s="384"/>
      <c r="K1534" s="384"/>
      <c r="L1534" s="384"/>
      <c r="M1534" s="384"/>
    </row>
    <row r="1535" spans="6:13">
      <c r="F1535" s="384"/>
      <c r="G1535" s="384"/>
      <c r="H1535" s="384"/>
      <c r="I1535" s="384"/>
      <c r="J1535" s="384"/>
      <c r="K1535" s="384"/>
      <c r="L1535" s="384"/>
      <c r="M1535" s="384"/>
    </row>
    <row r="1536" spans="6:13">
      <c r="F1536" s="384"/>
      <c r="G1536" s="384"/>
      <c r="H1536" s="384"/>
      <c r="I1536" s="384"/>
      <c r="J1536" s="384"/>
      <c r="K1536" s="384"/>
      <c r="L1536" s="384"/>
      <c r="M1536" s="384"/>
    </row>
    <row r="1537" spans="6:13">
      <c r="F1537" s="384"/>
      <c r="G1537" s="384"/>
      <c r="H1537" s="384"/>
      <c r="I1537" s="384"/>
      <c r="J1537" s="384"/>
      <c r="K1537" s="384"/>
      <c r="L1537" s="384"/>
      <c r="M1537" s="384"/>
    </row>
    <row r="1538" spans="6:13">
      <c r="F1538" s="384"/>
      <c r="G1538" s="384"/>
      <c r="H1538" s="384"/>
      <c r="I1538" s="384"/>
      <c r="J1538" s="384"/>
      <c r="K1538" s="384"/>
      <c r="L1538" s="384"/>
      <c r="M1538" s="384"/>
    </row>
    <row r="1539" spans="6:13">
      <c r="F1539" s="384"/>
      <c r="G1539" s="384"/>
      <c r="H1539" s="384"/>
      <c r="I1539" s="384"/>
      <c r="J1539" s="384"/>
      <c r="K1539" s="384"/>
      <c r="L1539" s="384"/>
      <c r="M1539" s="384"/>
    </row>
    <row r="1540" spans="6:13">
      <c r="F1540" s="384"/>
      <c r="G1540" s="384"/>
      <c r="H1540" s="384"/>
      <c r="I1540" s="384"/>
      <c r="J1540" s="384"/>
      <c r="K1540" s="384"/>
      <c r="L1540" s="384"/>
      <c r="M1540" s="384"/>
    </row>
    <row r="1541" spans="6:13">
      <c r="F1541" s="384"/>
      <c r="G1541" s="384"/>
      <c r="H1541" s="384"/>
      <c r="I1541" s="384"/>
      <c r="J1541" s="384"/>
      <c r="K1541" s="384"/>
      <c r="L1541" s="384"/>
      <c r="M1541" s="384"/>
    </row>
    <row r="1542" spans="6:13">
      <c r="F1542" s="384"/>
      <c r="G1542" s="384"/>
      <c r="H1542" s="384"/>
      <c r="I1542" s="384"/>
      <c r="J1542" s="384"/>
      <c r="K1542" s="384"/>
      <c r="L1542" s="384"/>
      <c r="M1542" s="384"/>
    </row>
    <row r="1543" spans="6:13">
      <c r="F1543" s="384"/>
      <c r="G1543" s="384"/>
      <c r="H1543" s="384"/>
      <c r="I1543" s="384"/>
      <c r="J1543" s="384"/>
      <c r="K1543" s="384"/>
      <c r="L1543" s="384"/>
      <c r="M1543" s="384"/>
    </row>
    <row r="1544" spans="6:13">
      <c r="F1544" s="384"/>
      <c r="G1544" s="384"/>
      <c r="H1544" s="384"/>
      <c r="I1544" s="384"/>
      <c r="J1544" s="384"/>
      <c r="K1544" s="384"/>
      <c r="L1544" s="384"/>
      <c r="M1544" s="384"/>
    </row>
    <row r="1545" spans="6:13">
      <c r="F1545" s="384"/>
      <c r="G1545" s="384"/>
      <c r="H1545" s="384"/>
      <c r="I1545" s="384"/>
      <c r="J1545" s="384"/>
      <c r="K1545" s="384"/>
      <c r="L1545" s="384"/>
      <c r="M1545" s="384"/>
    </row>
    <row r="1546" spans="6:13">
      <c r="F1546" s="384"/>
      <c r="G1546" s="384"/>
      <c r="H1546" s="384"/>
      <c r="I1546" s="384"/>
      <c r="J1546" s="384"/>
      <c r="K1546" s="384"/>
      <c r="L1546" s="384"/>
      <c r="M1546" s="384"/>
    </row>
    <row r="1547" spans="6:13">
      <c r="F1547" s="384"/>
      <c r="G1547" s="384"/>
      <c r="H1547" s="384"/>
      <c r="I1547" s="384"/>
      <c r="J1547" s="384"/>
      <c r="K1547" s="384"/>
      <c r="L1547" s="384"/>
      <c r="M1547" s="384"/>
    </row>
    <row r="1548" spans="6:13">
      <c r="F1548" s="384"/>
      <c r="G1548" s="384"/>
      <c r="H1548" s="384"/>
      <c r="I1548" s="384"/>
      <c r="J1548" s="384"/>
      <c r="K1548" s="384"/>
      <c r="L1548" s="384"/>
      <c r="M1548" s="384"/>
    </row>
    <row r="1549" spans="6:13">
      <c r="F1549" s="384"/>
      <c r="G1549" s="384"/>
      <c r="H1549" s="384"/>
      <c r="I1549" s="384"/>
      <c r="J1549" s="384"/>
      <c r="K1549" s="384"/>
      <c r="L1549" s="384"/>
      <c r="M1549" s="384"/>
    </row>
    <row r="1550" spans="6:13">
      <c r="F1550" s="384"/>
      <c r="G1550" s="384"/>
      <c r="H1550" s="384"/>
      <c r="I1550" s="384"/>
      <c r="J1550" s="384"/>
      <c r="K1550" s="384"/>
      <c r="L1550" s="384"/>
      <c r="M1550" s="384"/>
    </row>
    <row r="1551" spans="6:13">
      <c r="F1551" s="384"/>
      <c r="G1551" s="384"/>
      <c r="H1551" s="384"/>
      <c r="I1551" s="384"/>
      <c r="J1551" s="384"/>
      <c r="K1551" s="384"/>
      <c r="L1551" s="384"/>
      <c r="M1551" s="384"/>
    </row>
    <row r="1552" spans="6:13">
      <c r="F1552" s="384"/>
      <c r="G1552" s="384"/>
      <c r="H1552" s="384"/>
      <c r="I1552" s="384"/>
      <c r="J1552" s="384"/>
      <c r="K1552" s="384"/>
      <c r="L1552" s="384"/>
      <c r="M1552" s="384"/>
    </row>
    <row r="1553" spans="6:13">
      <c r="F1553" s="384"/>
      <c r="G1553" s="384"/>
      <c r="H1553" s="384"/>
      <c r="I1553" s="384"/>
      <c r="J1553" s="384"/>
      <c r="K1553" s="384"/>
      <c r="L1553" s="384"/>
      <c r="M1553" s="384"/>
    </row>
    <row r="1554" spans="6:13">
      <c r="F1554" s="384"/>
      <c r="G1554" s="384"/>
      <c r="H1554" s="384"/>
      <c r="I1554" s="384"/>
      <c r="J1554" s="384"/>
      <c r="K1554" s="384"/>
      <c r="L1554" s="384"/>
      <c r="M1554" s="384"/>
    </row>
    <row r="1555" spans="6:13">
      <c r="F1555" s="384"/>
      <c r="G1555" s="384"/>
      <c r="H1555" s="384"/>
      <c r="I1555" s="384"/>
      <c r="J1555" s="384"/>
      <c r="K1555" s="384"/>
      <c r="L1555" s="384"/>
      <c r="M1555" s="384"/>
    </row>
    <row r="1556" spans="6:13">
      <c r="F1556" s="384"/>
      <c r="G1556" s="384"/>
      <c r="H1556" s="384"/>
      <c r="I1556" s="384"/>
      <c r="J1556" s="384"/>
      <c r="K1556" s="384"/>
      <c r="L1556" s="384"/>
      <c r="M1556" s="384"/>
    </row>
    <row r="1557" spans="6:13">
      <c r="F1557" s="384"/>
      <c r="G1557" s="384"/>
      <c r="H1557" s="384"/>
      <c r="I1557" s="384"/>
      <c r="J1557" s="384"/>
      <c r="K1557" s="384"/>
      <c r="L1557" s="384"/>
      <c r="M1557" s="384"/>
    </row>
    <row r="1558" spans="6:13">
      <c r="F1558" s="384"/>
      <c r="G1558" s="384"/>
      <c r="H1558" s="384"/>
      <c r="I1558" s="384"/>
      <c r="J1558" s="384"/>
      <c r="K1558" s="384"/>
      <c r="L1558" s="384"/>
      <c r="M1558" s="384"/>
    </row>
    <row r="1559" spans="6:13">
      <c r="F1559" s="384"/>
      <c r="G1559" s="384"/>
      <c r="H1559" s="384"/>
      <c r="I1559" s="384"/>
      <c r="J1559" s="384"/>
      <c r="K1559" s="384"/>
      <c r="L1559" s="384"/>
      <c r="M1559" s="384"/>
    </row>
    <row r="1560" spans="6:13">
      <c r="F1560" s="384"/>
      <c r="G1560" s="384"/>
      <c r="H1560" s="384"/>
      <c r="I1560" s="384"/>
      <c r="J1560" s="384"/>
      <c r="K1560" s="384"/>
      <c r="L1560" s="384"/>
      <c r="M1560" s="384"/>
    </row>
    <row r="1561" spans="6:13">
      <c r="F1561" s="384"/>
      <c r="G1561" s="384"/>
      <c r="H1561" s="384"/>
      <c r="I1561" s="384"/>
      <c r="J1561" s="384"/>
      <c r="K1561" s="384"/>
      <c r="L1561" s="384"/>
      <c r="M1561" s="384"/>
    </row>
    <row r="1562" spans="6:13">
      <c r="F1562" s="384"/>
      <c r="G1562" s="384"/>
      <c r="H1562" s="384"/>
      <c r="I1562" s="384"/>
      <c r="J1562" s="384"/>
      <c r="K1562" s="384"/>
      <c r="L1562" s="384"/>
      <c r="M1562" s="384"/>
    </row>
    <row r="1563" spans="6:13">
      <c r="F1563" s="384"/>
      <c r="G1563" s="384"/>
      <c r="H1563" s="384"/>
      <c r="I1563" s="384"/>
      <c r="J1563" s="384"/>
      <c r="K1563" s="384"/>
      <c r="L1563" s="384"/>
      <c r="M1563" s="384"/>
    </row>
    <row r="1564" spans="6:13">
      <c r="F1564" s="384"/>
      <c r="G1564" s="384"/>
      <c r="H1564" s="384"/>
      <c r="I1564" s="384"/>
      <c r="J1564" s="384"/>
      <c r="K1564" s="384"/>
      <c r="L1564" s="384"/>
      <c r="M1564" s="384"/>
    </row>
    <row r="1565" spans="6:13">
      <c r="F1565" s="384"/>
      <c r="G1565" s="384"/>
      <c r="H1565" s="384"/>
      <c r="I1565" s="384"/>
      <c r="J1565" s="384"/>
      <c r="K1565" s="384"/>
      <c r="L1565" s="384"/>
      <c r="M1565" s="384"/>
    </row>
    <row r="1566" spans="6:13">
      <c r="F1566" s="384"/>
      <c r="G1566" s="384"/>
      <c r="H1566" s="384"/>
      <c r="I1566" s="384"/>
      <c r="J1566" s="384"/>
      <c r="K1566" s="384"/>
      <c r="L1566" s="384"/>
      <c r="M1566" s="384"/>
    </row>
    <row r="1567" spans="6:13">
      <c r="F1567" s="384"/>
      <c r="G1567" s="384"/>
      <c r="H1567" s="384"/>
      <c r="I1567" s="384"/>
      <c r="J1567" s="384"/>
      <c r="K1567" s="384"/>
      <c r="L1567" s="384"/>
      <c r="M1567" s="384"/>
    </row>
    <row r="1568" spans="6:13">
      <c r="F1568" s="384"/>
      <c r="G1568" s="384"/>
      <c r="H1568" s="384"/>
      <c r="I1568" s="384"/>
      <c r="J1568" s="384"/>
      <c r="K1568" s="384"/>
      <c r="L1568" s="384"/>
      <c r="M1568" s="384"/>
    </row>
    <row r="1569" spans="6:13">
      <c r="F1569" s="384"/>
      <c r="G1569" s="384"/>
      <c r="H1569" s="384"/>
      <c r="I1569" s="384"/>
      <c r="J1569" s="384"/>
      <c r="K1569" s="384"/>
      <c r="L1569" s="384"/>
      <c r="M1569" s="384"/>
    </row>
    <row r="1570" spans="6:13">
      <c r="F1570" s="384"/>
      <c r="G1570" s="384"/>
      <c r="H1570" s="384"/>
      <c r="I1570" s="384"/>
      <c r="J1570" s="384"/>
      <c r="K1570" s="384"/>
      <c r="L1570" s="384"/>
      <c r="M1570" s="384"/>
    </row>
    <row r="1571" spans="6:13">
      <c r="F1571" s="384"/>
      <c r="G1571" s="384"/>
      <c r="H1571" s="384"/>
      <c r="I1571" s="384"/>
      <c r="J1571" s="384"/>
      <c r="K1571" s="384"/>
      <c r="L1571" s="384"/>
      <c r="M1571" s="384"/>
    </row>
    <row r="1572" spans="6:13">
      <c r="F1572" s="384"/>
      <c r="G1572" s="384"/>
      <c r="H1572" s="384"/>
      <c r="I1572" s="384"/>
      <c r="J1572" s="384"/>
      <c r="K1572" s="384"/>
      <c r="L1572" s="384"/>
      <c r="M1572" s="384"/>
    </row>
    <row r="1573" spans="6:13">
      <c r="F1573" s="384"/>
      <c r="G1573" s="384"/>
      <c r="H1573" s="384"/>
      <c r="I1573" s="384"/>
      <c r="J1573" s="384"/>
      <c r="K1573" s="384"/>
      <c r="L1573" s="384"/>
      <c r="M1573" s="384"/>
    </row>
    <row r="1574" spans="6:13">
      <c r="F1574" s="384"/>
      <c r="G1574" s="384"/>
      <c r="H1574" s="384"/>
      <c r="I1574" s="384"/>
      <c r="J1574" s="384"/>
      <c r="K1574" s="384"/>
      <c r="L1574" s="384"/>
      <c r="M1574" s="384"/>
    </row>
    <row r="1575" spans="6:13">
      <c r="F1575" s="384"/>
      <c r="G1575" s="384"/>
      <c r="H1575" s="384"/>
      <c r="I1575" s="384"/>
      <c r="J1575" s="384"/>
      <c r="K1575" s="384"/>
      <c r="L1575" s="384"/>
      <c r="M1575" s="384"/>
    </row>
    <row r="1576" spans="6:13">
      <c r="F1576" s="384"/>
      <c r="G1576" s="384"/>
      <c r="H1576" s="384"/>
      <c r="I1576" s="384"/>
      <c r="J1576" s="384"/>
      <c r="K1576" s="384"/>
      <c r="L1576" s="384"/>
      <c r="M1576" s="384"/>
    </row>
    <row r="1577" spans="6:13">
      <c r="F1577" s="384"/>
      <c r="G1577" s="384"/>
      <c r="H1577" s="384"/>
      <c r="I1577" s="384"/>
      <c r="J1577" s="384"/>
      <c r="K1577" s="384"/>
      <c r="L1577" s="384"/>
      <c r="M1577" s="384"/>
    </row>
    <row r="1578" spans="6:13">
      <c r="F1578" s="384"/>
      <c r="G1578" s="384"/>
      <c r="H1578" s="384"/>
      <c r="I1578" s="384"/>
      <c r="J1578" s="384"/>
      <c r="K1578" s="384"/>
      <c r="L1578" s="384"/>
      <c r="M1578" s="384"/>
    </row>
    <row r="1579" spans="6:13">
      <c r="F1579" s="384"/>
      <c r="G1579" s="384"/>
      <c r="H1579" s="384"/>
      <c r="I1579" s="384"/>
      <c r="J1579" s="384"/>
      <c r="K1579" s="384"/>
      <c r="L1579" s="384"/>
      <c r="M1579" s="384"/>
    </row>
    <row r="1580" spans="6:13">
      <c r="F1580" s="384"/>
      <c r="G1580" s="384"/>
      <c r="H1580" s="384"/>
      <c r="I1580" s="384"/>
      <c r="J1580" s="384"/>
      <c r="K1580" s="384"/>
      <c r="L1580" s="384"/>
      <c r="M1580" s="384"/>
    </row>
    <row r="1581" spans="6:13">
      <c r="F1581" s="384"/>
      <c r="G1581" s="384"/>
      <c r="H1581" s="384"/>
      <c r="I1581" s="384"/>
      <c r="J1581" s="384"/>
      <c r="K1581" s="384"/>
      <c r="L1581" s="384"/>
      <c r="M1581" s="384"/>
    </row>
    <row r="1582" spans="6:13">
      <c r="F1582" s="384"/>
      <c r="G1582" s="384"/>
      <c r="H1582" s="384"/>
      <c r="I1582" s="384"/>
      <c r="J1582" s="384"/>
      <c r="K1582" s="384"/>
      <c r="L1582" s="384"/>
      <c r="M1582" s="384"/>
    </row>
    <row r="1583" spans="6:13">
      <c r="F1583" s="384"/>
      <c r="G1583" s="384"/>
      <c r="H1583" s="384"/>
      <c r="I1583" s="384"/>
      <c r="J1583" s="384"/>
      <c r="K1583" s="384"/>
      <c r="L1583" s="384"/>
      <c r="M1583" s="384"/>
    </row>
    <row r="1584" spans="6:13">
      <c r="F1584" s="384"/>
      <c r="G1584" s="384"/>
      <c r="H1584" s="384"/>
      <c r="I1584" s="384"/>
      <c r="J1584" s="384"/>
      <c r="K1584" s="384"/>
      <c r="L1584" s="384"/>
      <c r="M1584" s="384"/>
    </row>
    <row r="1585" spans="6:13">
      <c r="F1585" s="384"/>
      <c r="G1585" s="384"/>
      <c r="H1585" s="384"/>
      <c r="I1585" s="384"/>
      <c r="J1585" s="384"/>
      <c r="K1585" s="384"/>
      <c r="L1585" s="384"/>
      <c r="M1585" s="384"/>
    </row>
    <row r="1586" spans="6:13">
      <c r="F1586" s="384"/>
      <c r="G1586" s="384"/>
      <c r="H1586" s="384"/>
      <c r="I1586" s="384"/>
      <c r="J1586" s="384"/>
      <c r="K1586" s="384"/>
      <c r="L1586" s="384"/>
      <c r="M1586" s="384"/>
    </row>
    <row r="1587" spans="6:13">
      <c r="F1587" s="384"/>
      <c r="G1587" s="384"/>
      <c r="H1587" s="384"/>
      <c r="I1587" s="384"/>
      <c r="J1587" s="384"/>
      <c r="K1587" s="384"/>
      <c r="L1587" s="384"/>
      <c r="M1587" s="384"/>
    </row>
    <row r="1588" spans="6:13">
      <c r="F1588" s="384"/>
      <c r="G1588" s="384"/>
      <c r="H1588" s="384"/>
      <c r="I1588" s="384"/>
      <c r="J1588" s="384"/>
      <c r="K1588" s="384"/>
      <c r="L1588" s="384"/>
      <c r="M1588" s="384"/>
    </row>
    <row r="1589" spans="6:13">
      <c r="F1589" s="384"/>
      <c r="G1589" s="384"/>
      <c r="H1589" s="384"/>
      <c r="I1589" s="384"/>
      <c r="J1589" s="384"/>
      <c r="K1589" s="384"/>
      <c r="L1589" s="384"/>
      <c r="M1589" s="384"/>
    </row>
    <row r="1590" spans="6:13">
      <c r="F1590" s="384"/>
      <c r="G1590" s="384"/>
      <c r="H1590" s="384"/>
      <c r="I1590" s="384"/>
      <c r="J1590" s="384"/>
      <c r="K1590" s="384"/>
      <c r="L1590" s="384"/>
      <c r="M1590" s="384"/>
    </row>
    <row r="1591" spans="6:13">
      <c r="F1591" s="384"/>
      <c r="G1591" s="384"/>
      <c r="H1591" s="384"/>
      <c r="I1591" s="384"/>
      <c r="J1591" s="384"/>
      <c r="K1591" s="384"/>
      <c r="L1591" s="384"/>
      <c r="M1591" s="384"/>
    </row>
    <row r="1592" spans="6:13">
      <c r="F1592" s="384"/>
      <c r="G1592" s="384"/>
      <c r="H1592" s="384"/>
      <c r="I1592" s="384"/>
      <c r="J1592" s="384"/>
      <c r="K1592" s="384"/>
      <c r="L1592" s="384"/>
      <c r="M1592" s="384"/>
    </row>
    <row r="1593" spans="6:13">
      <c r="F1593" s="384"/>
      <c r="G1593" s="384"/>
      <c r="H1593" s="384"/>
      <c r="I1593" s="384"/>
      <c r="J1593" s="384"/>
      <c r="K1593" s="384"/>
      <c r="L1593" s="384"/>
      <c r="M1593" s="384"/>
    </row>
    <row r="1594" spans="6:13">
      <c r="F1594" s="384"/>
      <c r="G1594" s="384"/>
      <c r="H1594" s="384"/>
      <c r="I1594" s="384"/>
      <c r="J1594" s="384"/>
      <c r="K1594" s="384"/>
      <c r="L1594" s="384"/>
      <c r="M1594" s="384"/>
    </row>
    <row r="1595" spans="6:13">
      <c r="F1595" s="384"/>
      <c r="G1595" s="384"/>
      <c r="H1595" s="384"/>
      <c r="I1595" s="384"/>
      <c r="J1595" s="384"/>
      <c r="K1595" s="384"/>
      <c r="L1595" s="384"/>
      <c r="M1595" s="384"/>
    </row>
    <row r="1596" spans="6:13">
      <c r="F1596" s="384"/>
      <c r="G1596" s="384"/>
      <c r="H1596" s="384"/>
      <c r="I1596" s="384"/>
      <c r="J1596" s="384"/>
      <c r="K1596" s="384"/>
      <c r="L1596" s="384"/>
      <c r="M1596" s="384"/>
    </row>
    <row r="1597" spans="6:13">
      <c r="F1597" s="384"/>
      <c r="G1597" s="384"/>
      <c r="H1597" s="384"/>
      <c r="I1597" s="384"/>
      <c r="J1597" s="384"/>
      <c r="K1597" s="384"/>
      <c r="L1597" s="384"/>
      <c r="M1597" s="384"/>
    </row>
    <row r="1598" spans="6:13">
      <c r="F1598" s="384"/>
      <c r="G1598" s="384"/>
      <c r="H1598" s="384"/>
      <c r="I1598" s="384"/>
      <c r="J1598" s="384"/>
      <c r="K1598" s="384"/>
      <c r="L1598" s="384"/>
      <c r="M1598" s="384"/>
    </row>
    <row r="1599" spans="6:13">
      <c r="F1599" s="384"/>
      <c r="G1599" s="384"/>
      <c r="H1599" s="384"/>
      <c r="I1599" s="384"/>
      <c r="J1599" s="384"/>
      <c r="K1599" s="384"/>
      <c r="L1599" s="384"/>
      <c r="M1599" s="384"/>
    </row>
    <row r="1600" spans="6:13">
      <c r="F1600" s="384"/>
      <c r="G1600" s="384"/>
      <c r="H1600" s="384"/>
      <c r="I1600" s="384"/>
      <c r="J1600" s="384"/>
      <c r="K1600" s="384"/>
      <c r="L1600" s="384"/>
      <c r="M1600" s="384"/>
    </row>
    <row r="1601" spans="6:13">
      <c r="F1601" s="384"/>
      <c r="G1601" s="384"/>
      <c r="H1601" s="384"/>
      <c r="I1601" s="384"/>
      <c r="J1601" s="384"/>
      <c r="K1601" s="384"/>
      <c r="L1601" s="384"/>
      <c r="M1601" s="384"/>
    </row>
    <row r="1602" spans="6:13">
      <c r="F1602" s="384"/>
      <c r="G1602" s="384"/>
      <c r="H1602" s="384"/>
      <c r="I1602" s="384"/>
      <c r="J1602" s="384"/>
      <c r="K1602" s="384"/>
      <c r="L1602" s="384"/>
      <c r="M1602" s="384"/>
    </row>
    <row r="1603" spans="6:13">
      <c r="F1603" s="384"/>
      <c r="G1603" s="384"/>
      <c r="H1603" s="384"/>
      <c r="I1603" s="384"/>
      <c r="J1603" s="384"/>
      <c r="K1603" s="384"/>
      <c r="L1603" s="384"/>
      <c r="M1603" s="384"/>
    </row>
    <row r="1604" spans="6:13">
      <c r="F1604" s="384"/>
      <c r="G1604" s="384"/>
      <c r="H1604" s="384"/>
      <c r="I1604" s="384"/>
      <c r="J1604" s="384"/>
      <c r="K1604" s="384"/>
      <c r="L1604" s="384"/>
      <c r="M1604" s="384"/>
    </row>
    <row r="1605" spans="6:13">
      <c r="F1605" s="384"/>
      <c r="G1605" s="384"/>
      <c r="H1605" s="384"/>
      <c r="I1605" s="384"/>
      <c r="J1605" s="384"/>
      <c r="K1605" s="384"/>
      <c r="L1605" s="384"/>
      <c r="M1605" s="384"/>
    </row>
    <row r="1606" spans="6:13">
      <c r="F1606" s="384"/>
      <c r="G1606" s="384"/>
      <c r="H1606" s="384"/>
      <c r="I1606" s="384"/>
      <c r="J1606" s="384"/>
      <c r="K1606" s="384"/>
      <c r="L1606" s="384"/>
      <c r="M1606" s="384"/>
    </row>
    <row r="1607" spans="6:13">
      <c r="F1607" s="384"/>
      <c r="G1607" s="384"/>
      <c r="H1607" s="384"/>
      <c r="I1607" s="384"/>
      <c r="J1607" s="384"/>
      <c r="K1607" s="384"/>
      <c r="L1607" s="384"/>
      <c r="M1607" s="384"/>
    </row>
    <row r="1608" spans="6:13">
      <c r="F1608" s="384"/>
      <c r="G1608" s="384"/>
      <c r="H1608" s="384"/>
      <c r="I1608" s="384"/>
      <c r="J1608" s="384"/>
      <c r="K1608" s="384"/>
      <c r="L1608" s="384"/>
      <c r="M1608" s="384"/>
    </row>
    <row r="1609" spans="6:13">
      <c r="F1609" s="384"/>
      <c r="G1609" s="384"/>
      <c r="H1609" s="384"/>
      <c r="I1609" s="384"/>
      <c r="J1609" s="384"/>
      <c r="K1609" s="384"/>
      <c r="L1609" s="384"/>
      <c r="M1609" s="384"/>
    </row>
    <row r="1610" spans="6:13">
      <c r="F1610" s="384"/>
      <c r="G1610" s="384"/>
      <c r="H1610" s="384"/>
      <c r="I1610" s="384"/>
      <c r="J1610" s="384"/>
      <c r="K1610" s="384"/>
      <c r="L1610" s="384"/>
      <c r="M1610" s="384"/>
    </row>
    <row r="1611" spans="6:13">
      <c r="F1611" s="384"/>
      <c r="G1611" s="384"/>
      <c r="H1611" s="384"/>
      <c r="I1611" s="384"/>
      <c r="J1611" s="384"/>
      <c r="K1611" s="384"/>
      <c r="L1611" s="384"/>
      <c r="M1611" s="384"/>
    </row>
    <row r="1612" spans="6:13">
      <c r="F1612" s="384"/>
      <c r="G1612" s="384"/>
      <c r="H1612" s="384"/>
      <c r="I1612" s="384"/>
      <c r="J1612" s="384"/>
      <c r="K1612" s="384"/>
      <c r="L1612" s="384"/>
      <c r="M1612" s="384"/>
    </row>
    <row r="1613" spans="6:13">
      <c r="F1613" s="384"/>
      <c r="G1613" s="384"/>
      <c r="H1613" s="384"/>
      <c r="I1613" s="384"/>
      <c r="J1613" s="384"/>
      <c r="K1613" s="384"/>
      <c r="L1613" s="384"/>
      <c r="M1613" s="384"/>
    </row>
    <row r="1614" spans="6:13">
      <c r="F1614" s="384"/>
      <c r="G1614" s="384"/>
      <c r="H1614" s="384"/>
      <c r="I1614" s="384"/>
      <c r="J1614" s="384"/>
      <c r="K1614" s="384"/>
      <c r="L1614" s="384"/>
      <c r="M1614" s="384"/>
    </row>
    <row r="1615" spans="6:13">
      <c r="F1615" s="384"/>
      <c r="G1615" s="384"/>
      <c r="H1615" s="384"/>
      <c r="I1615" s="384"/>
      <c r="J1615" s="384"/>
      <c r="K1615" s="384"/>
      <c r="L1615" s="384"/>
      <c r="M1615" s="384"/>
    </row>
    <row r="1616" spans="6:13">
      <c r="F1616" s="384"/>
      <c r="G1616" s="384"/>
      <c r="H1616" s="384"/>
      <c r="I1616" s="384"/>
      <c r="J1616" s="384"/>
      <c r="K1616" s="384"/>
      <c r="L1616" s="384"/>
      <c r="M1616" s="384"/>
    </row>
    <row r="1617" spans="6:13">
      <c r="F1617" s="384"/>
      <c r="G1617" s="384"/>
      <c r="H1617" s="384"/>
      <c r="I1617" s="384"/>
      <c r="J1617" s="384"/>
      <c r="K1617" s="384"/>
      <c r="L1617" s="384"/>
      <c r="M1617" s="384"/>
    </row>
    <row r="1618" spans="6:13">
      <c r="F1618" s="384"/>
      <c r="G1618" s="384"/>
      <c r="H1618" s="384"/>
      <c r="I1618" s="384"/>
      <c r="J1618" s="384"/>
      <c r="K1618" s="384"/>
      <c r="L1618" s="384"/>
      <c r="M1618" s="384"/>
    </row>
    <row r="1619" spans="6:13">
      <c r="F1619" s="384"/>
      <c r="G1619" s="384"/>
      <c r="H1619" s="384"/>
      <c r="I1619" s="384"/>
      <c r="J1619" s="384"/>
      <c r="K1619" s="384"/>
      <c r="L1619" s="384"/>
      <c r="M1619" s="384"/>
    </row>
    <row r="1620" spans="6:13">
      <c r="F1620" s="384"/>
      <c r="G1620" s="384"/>
      <c r="H1620" s="384"/>
      <c r="I1620" s="384"/>
      <c r="J1620" s="384"/>
      <c r="K1620" s="384"/>
      <c r="L1620" s="384"/>
      <c r="M1620" s="384"/>
    </row>
    <row r="1621" spans="6:13">
      <c r="F1621" s="384"/>
      <c r="G1621" s="384"/>
      <c r="H1621" s="384"/>
      <c r="I1621" s="384"/>
      <c r="J1621" s="384"/>
      <c r="K1621" s="384"/>
      <c r="L1621" s="384"/>
      <c r="M1621" s="384"/>
    </row>
    <row r="1622" spans="6:13">
      <c r="F1622" s="384"/>
      <c r="G1622" s="384"/>
      <c r="H1622" s="384"/>
      <c r="I1622" s="384"/>
      <c r="J1622" s="384"/>
      <c r="K1622" s="384"/>
      <c r="L1622" s="384"/>
      <c r="M1622" s="384"/>
    </row>
    <row r="1623" spans="6:13">
      <c r="F1623" s="384"/>
      <c r="G1623" s="384"/>
      <c r="H1623" s="384"/>
      <c r="I1623" s="384"/>
      <c r="J1623" s="384"/>
      <c r="K1623" s="384"/>
      <c r="L1623" s="384"/>
      <c r="M1623" s="384"/>
    </row>
    <row r="1624" spans="6:13">
      <c r="F1624" s="384"/>
      <c r="G1624" s="384"/>
      <c r="H1624" s="384"/>
      <c r="I1624" s="384"/>
      <c r="J1624" s="384"/>
      <c r="K1624" s="384"/>
      <c r="L1624" s="384"/>
      <c r="M1624" s="384"/>
    </row>
    <row r="1625" spans="6:13">
      <c r="F1625" s="384"/>
      <c r="G1625" s="384"/>
      <c r="H1625" s="384"/>
      <c r="I1625" s="384"/>
      <c r="J1625" s="384"/>
      <c r="K1625" s="384"/>
      <c r="L1625" s="384"/>
      <c r="M1625" s="384"/>
    </row>
    <row r="1626" spans="6:13">
      <c r="F1626" s="384"/>
      <c r="G1626" s="384"/>
      <c r="H1626" s="384"/>
      <c r="I1626" s="384"/>
      <c r="J1626" s="384"/>
      <c r="K1626" s="384"/>
      <c r="L1626" s="384"/>
      <c r="M1626" s="384"/>
    </row>
    <row r="1627" spans="6:13">
      <c r="F1627" s="384"/>
      <c r="G1627" s="384"/>
      <c r="H1627" s="384"/>
      <c r="I1627" s="384"/>
      <c r="J1627" s="384"/>
      <c r="K1627" s="384"/>
      <c r="L1627" s="384"/>
      <c r="M1627" s="384"/>
    </row>
    <row r="1628" spans="6:13">
      <c r="F1628" s="384"/>
      <c r="G1628" s="384"/>
      <c r="H1628" s="384"/>
      <c r="I1628" s="384"/>
      <c r="J1628" s="384"/>
      <c r="K1628" s="384"/>
      <c r="L1628" s="384"/>
      <c r="M1628" s="384"/>
    </row>
    <row r="1629" spans="6:13">
      <c r="F1629" s="384"/>
      <c r="G1629" s="384"/>
      <c r="H1629" s="384"/>
      <c r="I1629" s="384"/>
      <c r="J1629" s="384"/>
      <c r="K1629" s="384"/>
      <c r="L1629" s="384"/>
      <c r="M1629" s="384"/>
    </row>
    <row r="1630" spans="6:13">
      <c r="F1630" s="384"/>
      <c r="G1630" s="384"/>
      <c r="H1630" s="384"/>
      <c r="I1630" s="384"/>
      <c r="J1630" s="384"/>
      <c r="K1630" s="384"/>
      <c r="L1630" s="384"/>
      <c r="M1630" s="384"/>
    </row>
    <row r="1631" spans="6:13">
      <c r="F1631" s="384"/>
      <c r="G1631" s="384"/>
      <c r="H1631" s="384"/>
      <c r="I1631" s="384"/>
      <c r="J1631" s="384"/>
      <c r="K1631" s="384"/>
      <c r="L1631" s="384"/>
      <c r="M1631" s="384"/>
    </row>
    <row r="1632" spans="6:13">
      <c r="F1632" s="384"/>
      <c r="G1632" s="384"/>
      <c r="H1632" s="384"/>
      <c r="I1632" s="384"/>
      <c r="J1632" s="384"/>
      <c r="K1632" s="384"/>
      <c r="L1632" s="384"/>
      <c r="M1632" s="384"/>
    </row>
    <row r="1633" spans="6:13">
      <c r="F1633" s="384"/>
      <c r="G1633" s="384"/>
      <c r="H1633" s="384"/>
      <c r="I1633" s="384"/>
      <c r="J1633" s="384"/>
      <c r="K1633" s="384"/>
      <c r="L1633" s="384"/>
      <c r="M1633" s="384"/>
    </row>
    <row r="1634" spans="6:13">
      <c r="F1634" s="384"/>
      <c r="G1634" s="384"/>
      <c r="H1634" s="384"/>
      <c r="I1634" s="384"/>
      <c r="J1634" s="384"/>
      <c r="K1634" s="384"/>
      <c r="L1634" s="384"/>
      <c r="M1634" s="384"/>
    </row>
    <row r="1635" spans="6:13">
      <c r="F1635" s="384"/>
      <c r="G1635" s="384"/>
      <c r="H1635" s="384"/>
      <c r="I1635" s="384"/>
      <c r="J1635" s="384"/>
      <c r="K1635" s="384"/>
      <c r="L1635" s="384"/>
      <c r="M1635" s="384"/>
    </row>
    <row r="1636" spans="6:13">
      <c r="F1636" s="384"/>
      <c r="G1636" s="384"/>
      <c r="H1636" s="384"/>
      <c r="I1636" s="384"/>
      <c r="J1636" s="384"/>
      <c r="K1636" s="384"/>
      <c r="L1636" s="384"/>
      <c r="M1636" s="384"/>
    </row>
    <row r="1637" spans="6:13">
      <c r="F1637" s="384"/>
      <c r="G1637" s="384"/>
      <c r="H1637" s="384"/>
      <c r="I1637" s="384"/>
      <c r="J1637" s="384"/>
      <c r="K1637" s="384"/>
      <c r="L1637" s="384"/>
      <c r="M1637" s="384"/>
    </row>
    <row r="1638" spans="6:13">
      <c r="F1638" s="384"/>
      <c r="G1638" s="384"/>
      <c r="H1638" s="384"/>
      <c r="I1638" s="384"/>
      <c r="J1638" s="384"/>
      <c r="K1638" s="384"/>
      <c r="L1638" s="384"/>
      <c r="M1638" s="384"/>
    </row>
    <row r="1639" spans="6:13">
      <c r="F1639" s="384"/>
      <c r="G1639" s="384"/>
      <c r="H1639" s="384"/>
      <c r="I1639" s="384"/>
      <c r="J1639" s="384"/>
      <c r="K1639" s="384"/>
      <c r="L1639" s="384"/>
      <c r="M1639" s="384"/>
    </row>
    <row r="1640" spans="6:13">
      <c r="F1640" s="384"/>
      <c r="G1640" s="384"/>
      <c r="H1640" s="384"/>
      <c r="I1640" s="384"/>
      <c r="J1640" s="384"/>
      <c r="K1640" s="384"/>
      <c r="L1640" s="384"/>
      <c r="M1640" s="384"/>
    </row>
    <row r="1641" spans="6:13">
      <c r="F1641" s="384"/>
      <c r="G1641" s="384"/>
      <c r="H1641" s="384"/>
      <c r="I1641" s="384"/>
      <c r="J1641" s="384"/>
      <c r="K1641" s="384"/>
      <c r="L1641" s="384"/>
      <c r="M1641" s="384"/>
    </row>
    <row r="1642" spans="6:13">
      <c r="F1642" s="384"/>
      <c r="G1642" s="384"/>
      <c r="H1642" s="384"/>
      <c r="I1642" s="384"/>
      <c r="J1642" s="384"/>
      <c r="K1642" s="384"/>
      <c r="L1642" s="384"/>
      <c r="M1642" s="384"/>
    </row>
    <row r="1643" spans="6:13">
      <c r="F1643" s="384"/>
      <c r="G1643" s="384"/>
      <c r="H1643" s="384"/>
      <c r="I1643" s="384"/>
      <c r="J1643" s="384"/>
      <c r="K1643" s="384"/>
      <c r="L1643" s="384"/>
      <c r="M1643" s="384"/>
    </row>
    <row r="1644" spans="6:13">
      <c r="F1644" s="384"/>
      <c r="G1644" s="384"/>
      <c r="H1644" s="384"/>
      <c r="I1644" s="384"/>
      <c r="J1644" s="384"/>
      <c r="K1644" s="384"/>
      <c r="L1644" s="384"/>
      <c r="M1644" s="384"/>
    </row>
    <row r="1645" spans="6:13">
      <c r="F1645" s="384"/>
      <c r="G1645" s="384"/>
      <c r="H1645" s="384"/>
      <c r="I1645" s="384"/>
      <c r="J1645" s="384"/>
      <c r="K1645" s="384"/>
      <c r="L1645" s="384"/>
      <c r="M1645" s="384"/>
    </row>
    <row r="1646" spans="6:13">
      <c r="F1646" s="384"/>
      <c r="G1646" s="384"/>
      <c r="H1646" s="384"/>
      <c r="I1646" s="384"/>
      <c r="J1646" s="384"/>
      <c r="K1646" s="384"/>
      <c r="L1646" s="384"/>
      <c r="M1646" s="384"/>
    </row>
    <row r="1647" spans="6:13">
      <c r="F1647" s="384"/>
      <c r="G1647" s="384"/>
      <c r="H1647" s="384"/>
      <c r="I1647" s="384"/>
      <c r="J1647" s="384"/>
      <c r="K1647" s="384"/>
      <c r="L1647" s="384"/>
      <c r="M1647" s="384"/>
    </row>
    <row r="1648" spans="6:13">
      <c r="F1648" s="384"/>
      <c r="G1648" s="384"/>
      <c r="H1648" s="384"/>
      <c r="I1648" s="384"/>
      <c r="J1648" s="384"/>
      <c r="K1648" s="384"/>
      <c r="L1648" s="384"/>
      <c r="M1648" s="384"/>
    </row>
    <row r="1649" spans="6:13">
      <c r="F1649" s="384"/>
      <c r="G1649" s="384"/>
      <c r="H1649" s="384"/>
      <c r="I1649" s="384"/>
      <c r="J1649" s="384"/>
      <c r="K1649" s="384"/>
      <c r="L1649" s="384"/>
      <c r="M1649" s="384"/>
    </row>
    <row r="1650" spans="6:13">
      <c r="F1650" s="384"/>
      <c r="G1650" s="384"/>
      <c r="H1650" s="384"/>
      <c r="I1650" s="384"/>
      <c r="J1650" s="384"/>
      <c r="K1650" s="384"/>
      <c r="L1650" s="384"/>
      <c r="M1650" s="384"/>
    </row>
    <row r="1651" spans="6:13">
      <c r="F1651" s="384"/>
      <c r="G1651" s="384"/>
      <c r="H1651" s="384"/>
      <c r="I1651" s="384"/>
      <c r="J1651" s="384"/>
      <c r="K1651" s="384"/>
      <c r="L1651" s="384"/>
      <c r="M1651" s="384"/>
    </row>
    <row r="1652" spans="6:13">
      <c r="F1652" s="384"/>
      <c r="G1652" s="384"/>
      <c r="H1652" s="384"/>
      <c r="I1652" s="384"/>
      <c r="J1652" s="384"/>
      <c r="K1652" s="384"/>
      <c r="L1652" s="384"/>
      <c r="M1652" s="384"/>
    </row>
    <row r="1653" spans="6:13">
      <c r="F1653" s="384"/>
      <c r="G1653" s="384"/>
      <c r="H1653" s="384"/>
      <c r="I1653" s="384"/>
      <c r="J1653" s="384"/>
      <c r="K1653" s="384"/>
      <c r="L1653" s="384"/>
      <c r="M1653" s="384"/>
    </row>
    <row r="1654" spans="6:13">
      <c r="F1654" s="384"/>
      <c r="G1654" s="384"/>
      <c r="H1654" s="384"/>
      <c r="I1654" s="384"/>
      <c r="J1654" s="384"/>
      <c r="K1654" s="384"/>
      <c r="L1654" s="384"/>
      <c r="M1654" s="384"/>
    </row>
    <row r="1655" spans="6:13">
      <c r="F1655" s="384"/>
      <c r="G1655" s="384"/>
      <c r="H1655" s="384"/>
      <c r="I1655" s="384"/>
      <c r="J1655" s="384"/>
      <c r="K1655" s="384"/>
      <c r="L1655" s="384"/>
      <c r="M1655" s="384"/>
    </row>
    <row r="1656" spans="6:13">
      <c r="F1656" s="384"/>
      <c r="G1656" s="384"/>
      <c r="H1656" s="384"/>
      <c r="I1656" s="384"/>
      <c r="J1656" s="384"/>
      <c r="K1656" s="384"/>
      <c r="L1656" s="384"/>
      <c r="M1656" s="384"/>
    </row>
    <row r="1657" spans="6:13">
      <c r="F1657" s="384"/>
      <c r="G1657" s="384"/>
      <c r="H1657" s="384"/>
      <c r="I1657" s="384"/>
      <c r="J1657" s="384"/>
      <c r="K1657" s="384"/>
      <c r="L1657" s="384"/>
      <c r="M1657" s="384"/>
    </row>
    <row r="1658" spans="6:13">
      <c r="F1658" s="384"/>
      <c r="G1658" s="384"/>
      <c r="H1658" s="384"/>
      <c r="I1658" s="384"/>
      <c r="J1658" s="384"/>
      <c r="K1658" s="384"/>
      <c r="L1658" s="384"/>
      <c r="M1658" s="384"/>
    </row>
    <row r="1659" spans="6:13">
      <c r="F1659" s="384"/>
      <c r="G1659" s="384"/>
      <c r="H1659" s="384"/>
      <c r="I1659" s="384"/>
      <c r="J1659" s="384"/>
      <c r="K1659" s="384"/>
      <c r="L1659" s="384"/>
      <c r="M1659" s="384"/>
    </row>
    <row r="1660" spans="6:13">
      <c r="F1660" s="384"/>
      <c r="G1660" s="384"/>
      <c r="H1660" s="384"/>
      <c r="I1660" s="384"/>
      <c r="J1660" s="384"/>
      <c r="K1660" s="384"/>
      <c r="L1660" s="384"/>
      <c r="M1660" s="384"/>
    </row>
    <row r="1661" spans="6:13">
      <c r="F1661" s="384"/>
      <c r="G1661" s="384"/>
      <c r="H1661" s="384"/>
      <c r="I1661" s="384"/>
      <c r="J1661" s="384"/>
      <c r="K1661" s="384"/>
      <c r="L1661" s="384"/>
      <c r="M1661" s="384"/>
    </row>
    <row r="1662" spans="6:13">
      <c r="F1662" s="384"/>
      <c r="G1662" s="384"/>
      <c r="H1662" s="384"/>
      <c r="I1662" s="384"/>
      <c r="J1662" s="384"/>
      <c r="K1662" s="384"/>
      <c r="L1662" s="384"/>
      <c r="M1662" s="384"/>
    </row>
    <row r="1663" spans="6:13">
      <c r="F1663" s="384"/>
      <c r="G1663" s="384"/>
      <c r="H1663" s="384"/>
      <c r="I1663" s="384"/>
      <c r="J1663" s="384"/>
      <c r="K1663" s="384"/>
      <c r="L1663" s="384"/>
      <c r="M1663" s="384"/>
    </row>
    <row r="1664" spans="6:13">
      <c r="F1664" s="384"/>
      <c r="G1664" s="384"/>
      <c r="H1664" s="384"/>
      <c r="I1664" s="384"/>
      <c r="J1664" s="384"/>
      <c r="K1664" s="384"/>
      <c r="L1664" s="384"/>
      <c r="M1664" s="384"/>
    </row>
    <row r="1665" spans="6:13">
      <c r="F1665" s="384"/>
      <c r="G1665" s="384"/>
      <c r="H1665" s="384"/>
      <c r="I1665" s="384"/>
      <c r="J1665" s="384"/>
      <c r="K1665" s="384"/>
      <c r="L1665" s="384"/>
      <c r="M1665" s="384"/>
    </row>
    <row r="1666" spans="6:13">
      <c r="F1666" s="384"/>
      <c r="G1666" s="384"/>
      <c r="H1666" s="384"/>
      <c r="I1666" s="384"/>
      <c r="J1666" s="384"/>
      <c r="K1666" s="384"/>
      <c r="L1666" s="384"/>
      <c r="M1666" s="384"/>
    </row>
    <row r="1667" spans="6:13">
      <c r="F1667" s="384"/>
      <c r="G1667" s="384"/>
      <c r="H1667" s="384"/>
      <c r="I1667" s="384"/>
      <c r="J1667" s="384"/>
      <c r="K1667" s="384"/>
      <c r="L1667" s="384"/>
      <c r="M1667" s="384"/>
    </row>
    <row r="1668" spans="6:13">
      <c r="F1668" s="384"/>
      <c r="G1668" s="384"/>
      <c r="H1668" s="384"/>
      <c r="I1668" s="384"/>
      <c r="J1668" s="384"/>
      <c r="K1668" s="384"/>
      <c r="L1668" s="384"/>
      <c r="M1668" s="384"/>
    </row>
    <row r="1669" spans="6:13">
      <c r="F1669" s="384"/>
      <c r="G1669" s="384"/>
      <c r="H1669" s="384"/>
      <c r="I1669" s="384"/>
      <c r="J1669" s="384"/>
      <c r="K1669" s="384"/>
      <c r="L1669" s="384"/>
      <c r="M1669" s="384"/>
    </row>
    <row r="1670" spans="6:13">
      <c r="F1670" s="384"/>
      <c r="G1670" s="384"/>
      <c r="H1670" s="384"/>
      <c r="I1670" s="384"/>
      <c r="J1670" s="384"/>
      <c r="K1670" s="384"/>
      <c r="L1670" s="384"/>
      <c r="M1670" s="384"/>
    </row>
    <row r="1671" spans="6:13">
      <c r="F1671" s="384"/>
      <c r="G1671" s="384"/>
      <c r="H1671" s="384"/>
      <c r="I1671" s="384"/>
      <c r="J1671" s="384"/>
      <c r="K1671" s="384"/>
      <c r="L1671" s="384"/>
      <c r="M1671" s="384"/>
    </row>
    <row r="1672" spans="6:13">
      <c r="F1672" s="384"/>
      <c r="G1672" s="384"/>
      <c r="H1672" s="384"/>
      <c r="I1672" s="384"/>
      <c r="J1672" s="384"/>
      <c r="K1672" s="384"/>
      <c r="L1672" s="384"/>
      <c r="M1672" s="384"/>
    </row>
    <row r="1673" spans="6:13">
      <c r="F1673" s="384"/>
      <c r="G1673" s="384"/>
      <c r="H1673" s="384"/>
      <c r="I1673" s="384"/>
      <c r="J1673" s="384"/>
      <c r="K1673" s="384"/>
      <c r="L1673" s="384"/>
      <c r="M1673" s="384"/>
    </row>
    <row r="1674" spans="6:13">
      <c r="F1674" s="384"/>
      <c r="G1674" s="384"/>
      <c r="H1674" s="384"/>
      <c r="I1674" s="384"/>
      <c r="J1674" s="384"/>
      <c r="K1674" s="384"/>
      <c r="L1674" s="384"/>
      <c r="M1674" s="384"/>
    </row>
    <row r="1675" spans="6:13">
      <c r="F1675" s="384"/>
      <c r="G1675" s="384"/>
      <c r="H1675" s="384"/>
      <c r="I1675" s="384"/>
      <c r="J1675" s="384"/>
      <c r="K1675" s="384"/>
      <c r="L1675" s="384"/>
      <c r="M1675" s="384"/>
    </row>
    <row r="1676" spans="6:13">
      <c r="F1676" s="384"/>
      <c r="G1676" s="384"/>
      <c r="H1676" s="384"/>
      <c r="I1676" s="384"/>
      <c r="J1676" s="384"/>
      <c r="K1676" s="384"/>
      <c r="L1676" s="384"/>
      <c r="M1676" s="384"/>
    </row>
    <row r="1677" spans="6:13">
      <c r="F1677" s="384"/>
      <c r="G1677" s="384"/>
      <c r="H1677" s="384"/>
      <c r="I1677" s="384"/>
      <c r="J1677" s="384"/>
      <c r="K1677" s="384"/>
      <c r="L1677" s="384"/>
      <c r="M1677" s="384"/>
    </row>
    <row r="1678" spans="6:13">
      <c r="F1678" s="384"/>
      <c r="G1678" s="384"/>
      <c r="H1678" s="384"/>
      <c r="I1678" s="384"/>
      <c r="J1678" s="384"/>
      <c r="K1678" s="384"/>
      <c r="L1678" s="384"/>
      <c r="M1678" s="384"/>
    </row>
    <row r="1679" spans="6:13">
      <c r="F1679" s="384"/>
      <c r="G1679" s="384"/>
      <c r="H1679" s="384"/>
      <c r="I1679" s="384"/>
      <c r="J1679" s="384"/>
      <c r="K1679" s="384"/>
      <c r="L1679" s="384"/>
      <c r="M1679" s="384"/>
    </row>
    <row r="1680" spans="6:13">
      <c r="F1680" s="384"/>
      <c r="G1680" s="384"/>
      <c r="H1680" s="384"/>
      <c r="I1680" s="384"/>
      <c r="J1680" s="384"/>
      <c r="K1680" s="384"/>
      <c r="L1680" s="384"/>
      <c r="M1680" s="384"/>
    </row>
    <row r="1681" spans="6:13">
      <c r="F1681" s="384"/>
      <c r="G1681" s="384"/>
      <c r="H1681" s="384"/>
      <c r="I1681" s="384"/>
      <c r="J1681" s="384"/>
      <c r="K1681" s="384"/>
      <c r="L1681" s="384"/>
      <c r="M1681" s="384"/>
    </row>
    <row r="1682" spans="6:13">
      <c r="F1682" s="384"/>
      <c r="G1682" s="384"/>
      <c r="H1682" s="384"/>
      <c r="I1682" s="384"/>
      <c r="J1682" s="384"/>
      <c r="K1682" s="384"/>
      <c r="L1682" s="384"/>
      <c r="M1682" s="384"/>
    </row>
    <row r="1683" spans="6:13">
      <c r="F1683" s="384"/>
      <c r="G1683" s="384"/>
      <c r="H1683" s="384"/>
      <c r="I1683" s="384"/>
      <c r="J1683" s="384"/>
      <c r="K1683" s="384"/>
      <c r="L1683" s="384"/>
      <c r="M1683" s="384"/>
    </row>
    <row r="1684" spans="6:13">
      <c r="F1684" s="384"/>
      <c r="G1684" s="384"/>
      <c r="H1684" s="384"/>
      <c r="I1684" s="384"/>
      <c r="J1684" s="384"/>
      <c r="K1684" s="384"/>
      <c r="L1684" s="384"/>
      <c r="M1684" s="384"/>
    </row>
    <row r="1685" spans="6:13">
      <c r="F1685" s="384"/>
      <c r="G1685" s="384"/>
      <c r="H1685" s="384"/>
      <c r="I1685" s="384"/>
      <c r="J1685" s="384"/>
      <c r="K1685" s="384"/>
      <c r="L1685" s="384"/>
      <c r="M1685" s="384"/>
    </row>
    <row r="1686" spans="6:13">
      <c r="F1686" s="384"/>
      <c r="G1686" s="384"/>
      <c r="H1686" s="384"/>
      <c r="I1686" s="384"/>
      <c r="J1686" s="384"/>
      <c r="K1686" s="384"/>
      <c r="L1686" s="384"/>
      <c r="M1686" s="384"/>
    </row>
    <row r="1687" spans="6:13">
      <c r="F1687" s="384"/>
      <c r="G1687" s="384"/>
      <c r="H1687" s="384"/>
      <c r="I1687" s="384"/>
      <c r="J1687" s="384"/>
      <c r="K1687" s="384"/>
      <c r="L1687" s="384"/>
      <c r="M1687" s="384"/>
    </row>
    <row r="1688" spans="6:13">
      <c r="F1688" s="384"/>
      <c r="G1688" s="384"/>
      <c r="H1688" s="384"/>
      <c r="I1688" s="384"/>
      <c r="J1688" s="384"/>
      <c r="K1688" s="384"/>
      <c r="L1688" s="384"/>
      <c r="M1688" s="384"/>
    </row>
    <row r="1689" spans="6:13">
      <c r="F1689" s="384"/>
      <c r="G1689" s="384"/>
      <c r="H1689" s="384"/>
      <c r="I1689" s="384"/>
      <c r="J1689" s="384"/>
      <c r="K1689" s="384"/>
      <c r="L1689" s="384"/>
      <c r="M1689" s="384"/>
    </row>
    <row r="1690" spans="6:13">
      <c r="F1690" s="384"/>
      <c r="G1690" s="384"/>
      <c r="H1690" s="384"/>
      <c r="I1690" s="384"/>
      <c r="J1690" s="384"/>
      <c r="K1690" s="384"/>
      <c r="L1690" s="384"/>
      <c r="M1690" s="384"/>
    </row>
    <row r="1691" spans="6:13">
      <c r="F1691" s="384"/>
      <c r="G1691" s="384"/>
      <c r="H1691" s="384"/>
      <c r="I1691" s="384"/>
      <c r="J1691" s="384"/>
      <c r="K1691" s="384"/>
      <c r="L1691" s="384"/>
      <c r="M1691" s="384"/>
    </row>
    <row r="1692" spans="6:13">
      <c r="F1692" s="384"/>
      <c r="G1692" s="384"/>
      <c r="H1692" s="384"/>
      <c r="I1692" s="384"/>
      <c r="J1692" s="384"/>
      <c r="K1692" s="384"/>
      <c r="L1692" s="384"/>
      <c r="M1692" s="384"/>
    </row>
    <row r="1693" spans="6:13">
      <c r="F1693" s="384"/>
      <c r="G1693" s="384"/>
      <c r="H1693" s="384"/>
      <c r="I1693" s="384"/>
      <c r="J1693" s="384"/>
      <c r="K1693" s="384"/>
      <c r="L1693" s="384"/>
      <c r="M1693" s="384"/>
    </row>
    <row r="1694" spans="6:13">
      <c r="F1694" s="384"/>
      <c r="G1694" s="384"/>
      <c r="H1694" s="384"/>
      <c r="I1694" s="384"/>
      <c r="J1694" s="384"/>
      <c r="K1694" s="384"/>
      <c r="L1694" s="384"/>
      <c r="M1694" s="384"/>
    </row>
    <row r="1695" spans="6:13">
      <c r="F1695" s="384"/>
      <c r="G1695" s="384"/>
      <c r="H1695" s="384"/>
      <c r="I1695" s="384"/>
      <c r="J1695" s="384"/>
      <c r="K1695" s="384"/>
      <c r="L1695" s="384"/>
      <c r="M1695" s="384"/>
    </row>
    <row r="1696" spans="6:13">
      <c r="F1696" s="384"/>
      <c r="G1696" s="384"/>
      <c r="H1696" s="384"/>
      <c r="I1696" s="384"/>
      <c r="J1696" s="384"/>
      <c r="K1696" s="384"/>
      <c r="L1696" s="384"/>
      <c r="M1696" s="384"/>
    </row>
    <row r="1697" spans="6:13">
      <c r="F1697" s="384"/>
      <c r="G1697" s="384"/>
      <c r="H1697" s="384"/>
      <c r="I1697" s="384"/>
      <c r="J1697" s="384"/>
      <c r="K1697" s="384"/>
      <c r="L1697" s="384"/>
      <c r="M1697" s="384"/>
    </row>
    <row r="1698" spans="6:13">
      <c r="F1698" s="384"/>
      <c r="G1698" s="384"/>
      <c r="H1698" s="384"/>
      <c r="I1698" s="384"/>
      <c r="J1698" s="384"/>
      <c r="K1698" s="384"/>
      <c r="L1698" s="384"/>
      <c r="M1698" s="384"/>
    </row>
    <row r="1699" spans="6:13">
      <c r="F1699" s="384"/>
      <c r="G1699" s="384"/>
      <c r="H1699" s="384"/>
      <c r="I1699" s="384"/>
      <c r="J1699" s="384"/>
      <c r="K1699" s="384"/>
      <c r="L1699" s="384"/>
      <c r="M1699" s="384"/>
    </row>
    <row r="1700" spans="6:13">
      <c r="F1700" s="384"/>
      <c r="G1700" s="384"/>
      <c r="H1700" s="384"/>
      <c r="I1700" s="384"/>
      <c r="J1700" s="384"/>
      <c r="K1700" s="384"/>
      <c r="L1700" s="384"/>
      <c r="M1700" s="384"/>
    </row>
    <row r="1701" spans="6:13">
      <c r="F1701" s="384"/>
      <c r="G1701" s="384"/>
      <c r="H1701" s="384"/>
      <c r="I1701" s="384"/>
      <c r="J1701" s="384"/>
      <c r="K1701" s="384"/>
      <c r="L1701" s="384"/>
      <c r="M1701" s="384"/>
    </row>
    <row r="1702" spans="6:13">
      <c r="F1702" s="384"/>
      <c r="G1702" s="384"/>
      <c r="H1702" s="384"/>
      <c r="I1702" s="384"/>
      <c r="J1702" s="384"/>
      <c r="K1702" s="384"/>
      <c r="L1702" s="384"/>
      <c r="M1702" s="384"/>
    </row>
    <row r="1703" spans="6:13">
      <c r="F1703" s="384"/>
      <c r="G1703" s="384"/>
      <c r="H1703" s="384"/>
      <c r="I1703" s="384"/>
      <c r="J1703" s="384"/>
      <c r="K1703" s="384"/>
      <c r="L1703" s="384"/>
      <c r="M1703" s="384"/>
    </row>
    <row r="1704" spans="6:13">
      <c r="F1704" s="384"/>
      <c r="G1704" s="384"/>
      <c r="H1704" s="384"/>
      <c r="I1704" s="384"/>
      <c r="J1704" s="384"/>
      <c r="K1704" s="384"/>
      <c r="L1704" s="384"/>
      <c r="M1704" s="384"/>
    </row>
    <row r="1705" spans="6:13">
      <c r="F1705" s="384"/>
      <c r="G1705" s="384"/>
      <c r="H1705" s="384"/>
      <c r="I1705" s="384"/>
      <c r="J1705" s="384"/>
      <c r="K1705" s="384"/>
      <c r="L1705" s="384"/>
      <c r="M1705" s="384"/>
    </row>
    <row r="1706" spans="6:13">
      <c r="F1706" s="384"/>
      <c r="G1706" s="384"/>
      <c r="H1706" s="384"/>
      <c r="I1706" s="384"/>
      <c r="J1706" s="384"/>
      <c r="K1706" s="384"/>
      <c r="L1706" s="384"/>
      <c r="M1706" s="384"/>
    </row>
    <row r="1707" spans="6:13">
      <c r="F1707" s="384"/>
      <c r="G1707" s="384"/>
      <c r="H1707" s="384"/>
      <c r="I1707" s="384"/>
      <c r="J1707" s="384"/>
      <c r="K1707" s="384"/>
      <c r="L1707" s="384"/>
      <c r="M1707" s="384"/>
    </row>
    <row r="1708" spans="6:13">
      <c r="F1708" s="384"/>
      <c r="G1708" s="384"/>
      <c r="H1708" s="384"/>
      <c r="I1708" s="384"/>
      <c r="J1708" s="384"/>
      <c r="K1708" s="384"/>
      <c r="L1708" s="384"/>
      <c r="M1708" s="384"/>
    </row>
    <row r="1709" spans="6:13">
      <c r="F1709" s="384"/>
      <c r="G1709" s="384"/>
      <c r="H1709" s="384"/>
      <c r="I1709" s="384"/>
      <c r="J1709" s="384"/>
      <c r="K1709" s="384"/>
      <c r="L1709" s="384"/>
      <c r="M1709" s="384"/>
    </row>
    <row r="1710" spans="6:13">
      <c r="F1710" s="384"/>
      <c r="G1710" s="384"/>
      <c r="H1710" s="384"/>
      <c r="I1710" s="384"/>
      <c r="J1710" s="384"/>
      <c r="K1710" s="384"/>
      <c r="L1710" s="384"/>
      <c r="M1710" s="384"/>
    </row>
    <row r="1711" spans="6:13">
      <c r="F1711" s="384"/>
      <c r="G1711" s="384"/>
      <c r="H1711" s="384"/>
      <c r="I1711" s="384"/>
      <c r="J1711" s="384"/>
      <c r="K1711" s="384"/>
      <c r="L1711" s="384"/>
      <c r="M1711" s="384"/>
    </row>
    <row r="1712" spans="6:13">
      <c r="F1712" s="384"/>
      <c r="G1712" s="384"/>
      <c r="H1712" s="384"/>
      <c r="I1712" s="384"/>
      <c r="J1712" s="384"/>
      <c r="K1712" s="384"/>
      <c r="L1712" s="384"/>
      <c r="M1712" s="384"/>
    </row>
    <row r="1713" spans="6:13">
      <c r="F1713" s="384"/>
      <c r="G1713" s="384"/>
      <c r="H1713" s="384"/>
      <c r="I1713" s="384"/>
      <c r="J1713" s="384"/>
      <c r="K1713" s="384"/>
      <c r="L1713" s="384"/>
      <c r="M1713" s="384"/>
    </row>
    <row r="1714" spans="6:13">
      <c r="F1714" s="384"/>
      <c r="G1714" s="384"/>
      <c r="H1714" s="384"/>
      <c r="I1714" s="384"/>
      <c r="J1714" s="384"/>
      <c r="K1714" s="384"/>
      <c r="L1714" s="384"/>
      <c r="M1714" s="384"/>
    </row>
    <row r="1715" spans="6:13">
      <c r="F1715" s="384"/>
      <c r="G1715" s="384"/>
      <c r="H1715" s="384"/>
      <c r="I1715" s="384"/>
      <c r="J1715" s="384"/>
      <c r="K1715" s="384"/>
      <c r="L1715" s="384"/>
      <c r="M1715" s="384"/>
    </row>
    <row r="1716" spans="6:13">
      <c r="F1716" s="384"/>
      <c r="G1716" s="384"/>
      <c r="H1716" s="384"/>
      <c r="I1716" s="384"/>
      <c r="J1716" s="384"/>
      <c r="K1716" s="384"/>
      <c r="L1716" s="384"/>
      <c r="M1716" s="384"/>
    </row>
    <row r="1717" spans="6:13">
      <c r="F1717" s="384"/>
      <c r="G1717" s="384"/>
      <c r="H1717" s="384"/>
      <c r="I1717" s="384"/>
      <c r="J1717" s="384"/>
      <c r="K1717" s="384"/>
      <c r="L1717" s="384"/>
      <c r="M1717" s="384"/>
    </row>
  </sheetData>
  <sheetProtection sheet="1" objects="1" scenarios="1"/>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7" enableFormatConditionsCalculation="0">
    <tabColor theme="6" tint="0.39997558519241921"/>
  </sheetPr>
  <dimension ref="A1:K525"/>
  <sheetViews>
    <sheetView workbookViewId="0"/>
  </sheetViews>
  <sheetFormatPr defaultRowHeight="12.75"/>
  <cols>
    <col min="1" max="1" width="34.28515625" customWidth="1"/>
    <col min="2" max="2" width="29.28515625" customWidth="1"/>
    <col min="3" max="3" width="28.42578125" customWidth="1"/>
    <col min="4" max="4" width="16.42578125" customWidth="1"/>
    <col min="5" max="5" width="15.7109375" customWidth="1"/>
    <col min="6" max="6" width="14.5703125" customWidth="1"/>
    <col min="7" max="7" width="15.7109375" customWidth="1"/>
    <col min="8" max="8" width="16.42578125" customWidth="1"/>
    <col min="9" max="9" width="15.7109375" customWidth="1"/>
    <col min="10" max="10" width="14.5703125" customWidth="1"/>
    <col min="11" max="11" width="9.140625" customWidth="1"/>
    <col min="12" max="12" width="0" hidden="1" customWidth="1"/>
    <col min="13" max="13" width="13.42578125" customWidth="1"/>
  </cols>
  <sheetData>
    <row r="1" spans="1:11" ht="16.899999999999999" customHeight="1">
      <c r="A1" s="362" t="s">
        <v>250</v>
      </c>
      <c r="B1" s="185" t="s">
        <v>251</v>
      </c>
      <c r="C1" s="185" t="s">
        <v>252</v>
      </c>
      <c r="D1" s="186" t="s">
        <v>253</v>
      </c>
      <c r="E1" s="186" t="s">
        <v>178</v>
      </c>
      <c r="F1" s="186" t="s">
        <v>723</v>
      </c>
      <c r="G1" s="186" t="s">
        <v>724</v>
      </c>
      <c r="H1" s="186" t="s">
        <v>253</v>
      </c>
      <c r="I1" s="186" t="s">
        <v>178</v>
      </c>
      <c r="J1" s="186" t="s">
        <v>723</v>
      </c>
      <c r="K1" s="186" t="s">
        <v>724</v>
      </c>
    </row>
    <row r="2" spans="1:11" s="512" customFormat="1">
      <c r="A2" s="597" t="s">
        <v>725</v>
      </c>
      <c r="B2" s="597" t="s">
        <v>172</v>
      </c>
      <c r="C2" s="598" t="s">
        <v>66</v>
      </c>
      <c r="D2" s="604">
        <v>60893</v>
      </c>
      <c r="E2" s="604">
        <v>54862</v>
      </c>
      <c r="F2" s="604">
        <v>6025</v>
      </c>
      <c r="G2" s="604">
        <v>6</v>
      </c>
      <c r="H2" s="604">
        <v>57112</v>
      </c>
      <c r="I2" s="604">
        <v>51555</v>
      </c>
      <c r="J2" s="604">
        <v>5548</v>
      </c>
      <c r="K2" s="604">
        <v>9</v>
      </c>
    </row>
    <row r="3" spans="1:11" s="512" customFormat="1">
      <c r="A3" s="597" t="s">
        <v>726</v>
      </c>
      <c r="B3" s="597" t="s">
        <v>174</v>
      </c>
      <c r="C3" s="598" t="s">
        <v>66</v>
      </c>
      <c r="D3" s="604">
        <v>108</v>
      </c>
      <c r="E3" s="604">
        <v>100</v>
      </c>
      <c r="F3" s="604">
        <v>8</v>
      </c>
      <c r="G3" s="604">
        <v>0</v>
      </c>
      <c r="H3" s="604">
        <v>92</v>
      </c>
      <c r="I3" s="604">
        <v>87</v>
      </c>
      <c r="J3" s="604">
        <v>5</v>
      </c>
      <c r="K3" s="604">
        <v>0</v>
      </c>
    </row>
    <row r="4" spans="1:11" s="512" customFormat="1">
      <c r="A4" s="597" t="s">
        <v>727</v>
      </c>
      <c r="B4" s="597" t="s">
        <v>175</v>
      </c>
      <c r="C4" s="598" t="s">
        <v>66</v>
      </c>
      <c r="D4" s="604">
        <v>16725</v>
      </c>
      <c r="E4" s="604">
        <v>15707</v>
      </c>
      <c r="F4" s="604">
        <v>1016</v>
      </c>
      <c r="G4" s="604">
        <v>2</v>
      </c>
      <c r="H4" s="604">
        <v>15297</v>
      </c>
      <c r="I4" s="604">
        <v>14407</v>
      </c>
      <c r="J4" s="604">
        <v>885</v>
      </c>
      <c r="K4" s="604">
        <v>5</v>
      </c>
    </row>
    <row r="5" spans="1:11" s="512" customFormat="1">
      <c r="A5" s="597" t="s">
        <v>728</v>
      </c>
      <c r="B5" s="597" t="s">
        <v>144</v>
      </c>
      <c r="C5" s="598" t="s">
        <v>66</v>
      </c>
      <c r="D5" s="604">
        <v>44060</v>
      </c>
      <c r="E5" s="604">
        <v>39055</v>
      </c>
      <c r="F5" s="604">
        <v>5001</v>
      </c>
      <c r="G5" s="604">
        <v>4</v>
      </c>
      <c r="H5" s="604">
        <v>41723</v>
      </c>
      <c r="I5" s="604">
        <v>37061</v>
      </c>
      <c r="J5" s="604">
        <v>4658</v>
      </c>
      <c r="K5" s="604">
        <v>4</v>
      </c>
    </row>
    <row r="6" spans="1:11" s="512" customFormat="1">
      <c r="A6" s="597" t="s">
        <v>258</v>
      </c>
      <c r="B6" s="597" t="s">
        <v>172</v>
      </c>
      <c r="C6" s="597" t="s">
        <v>97</v>
      </c>
      <c r="D6" s="604">
        <v>206</v>
      </c>
      <c r="E6" s="604">
        <v>180</v>
      </c>
      <c r="F6" s="604">
        <v>26</v>
      </c>
      <c r="G6" s="604">
        <v>0</v>
      </c>
      <c r="H6" s="604">
        <v>168</v>
      </c>
      <c r="I6" s="604">
        <v>150</v>
      </c>
      <c r="J6" s="604">
        <v>17</v>
      </c>
      <c r="K6" s="604">
        <v>1</v>
      </c>
    </row>
    <row r="7" spans="1:11" s="512" customFormat="1">
      <c r="A7" s="597" t="s">
        <v>259</v>
      </c>
      <c r="B7" s="597" t="s">
        <v>172</v>
      </c>
      <c r="C7" s="597" t="s">
        <v>98</v>
      </c>
      <c r="D7" s="604">
        <v>344</v>
      </c>
      <c r="E7" s="604">
        <v>291</v>
      </c>
      <c r="F7" s="604">
        <v>53</v>
      </c>
      <c r="G7" s="604">
        <v>0</v>
      </c>
      <c r="H7" s="604">
        <v>310</v>
      </c>
      <c r="I7" s="604">
        <v>266</v>
      </c>
      <c r="J7" s="604">
        <v>44</v>
      </c>
      <c r="K7" s="604">
        <v>0</v>
      </c>
    </row>
    <row r="8" spans="1:11" s="512" customFormat="1">
      <c r="A8" s="597" t="s">
        <v>260</v>
      </c>
      <c r="B8" s="597" t="s">
        <v>172</v>
      </c>
      <c r="C8" s="597" t="s">
        <v>230</v>
      </c>
      <c r="D8" s="604">
        <v>194</v>
      </c>
      <c r="E8" s="604">
        <v>182</v>
      </c>
      <c r="F8" s="604">
        <v>12</v>
      </c>
      <c r="G8" s="604">
        <v>0</v>
      </c>
      <c r="H8" s="604">
        <v>192</v>
      </c>
      <c r="I8" s="604">
        <v>180</v>
      </c>
      <c r="J8" s="604">
        <v>12</v>
      </c>
      <c r="K8" s="604">
        <v>0</v>
      </c>
    </row>
    <row r="9" spans="1:11" s="512" customFormat="1">
      <c r="A9" s="597" t="s">
        <v>261</v>
      </c>
      <c r="B9" s="597" t="s">
        <v>172</v>
      </c>
      <c r="C9" s="597" t="s">
        <v>200</v>
      </c>
      <c r="D9" s="604">
        <v>218</v>
      </c>
      <c r="E9" s="604">
        <v>205</v>
      </c>
      <c r="F9" s="604">
        <v>13</v>
      </c>
      <c r="G9" s="604">
        <v>0</v>
      </c>
      <c r="H9" s="604">
        <v>211</v>
      </c>
      <c r="I9" s="604">
        <v>197</v>
      </c>
      <c r="J9" s="604">
        <v>13</v>
      </c>
      <c r="K9" s="604">
        <v>1</v>
      </c>
    </row>
    <row r="10" spans="1:11" s="512" customFormat="1">
      <c r="A10" s="597" t="s">
        <v>262</v>
      </c>
      <c r="B10" s="597" t="s">
        <v>172</v>
      </c>
      <c r="C10" s="597" t="s">
        <v>86</v>
      </c>
      <c r="D10" s="604">
        <v>167</v>
      </c>
      <c r="E10" s="604">
        <v>157</v>
      </c>
      <c r="F10" s="604">
        <v>10</v>
      </c>
      <c r="G10" s="604">
        <v>0</v>
      </c>
      <c r="H10" s="604">
        <v>149</v>
      </c>
      <c r="I10" s="604">
        <v>138</v>
      </c>
      <c r="J10" s="604">
        <v>11</v>
      </c>
      <c r="K10" s="604">
        <v>0</v>
      </c>
    </row>
    <row r="11" spans="1:11" s="512" customFormat="1">
      <c r="A11" s="597" t="s">
        <v>263</v>
      </c>
      <c r="B11" s="597" t="s">
        <v>172</v>
      </c>
      <c r="C11" s="597" t="s">
        <v>99</v>
      </c>
      <c r="D11" s="604">
        <v>386</v>
      </c>
      <c r="E11" s="604">
        <v>353</v>
      </c>
      <c r="F11" s="604">
        <v>33</v>
      </c>
      <c r="G11" s="604">
        <v>0</v>
      </c>
      <c r="H11" s="604">
        <v>371</v>
      </c>
      <c r="I11" s="604">
        <v>339</v>
      </c>
      <c r="J11" s="604">
        <v>32</v>
      </c>
      <c r="K11" s="604">
        <v>0</v>
      </c>
    </row>
    <row r="12" spans="1:11" s="512" customFormat="1">
      <c r="A12" s="597" t="s">
        <v>264</v>
      </c>
      <c r="B12" s="597" t="s">
        <v>172</v>
      </c>
      <c r="C12" s="597" t="s">
        <v>216</v>
      </c>
      <c r="D12" s="604">
        <v>947</v>
      </c>
      <c r="E12" s="604">
        <v>826</v>
      </c>
      <c r="F12" s="604">
        <v>121</v>
      </c>
      <c r="G12" s="604">
        <v>0</v>
      </c>
      <c r="H12" s="604">
        <v>793</v>
      </c>
      <c r="I12" s="604">
        <v>699</v>
      </c>
      <c r="J12" s="604">
        <v>94</v>
      </c>
      <c r="K12" s="604">
        <v>0</v>
      </c>
    </row>
    <row r="13" spans="1:11" s="512" customFormat="1">
      <c r="A13" s="597" t="s">
        <v>265</v>
      </c>
      <c r="B13" s="597" t="s">
        <v>172</v>
      </c>
      <c r="C13" s="597" t="s">
        <v>23</v>
      </c>
      <c r="D13" s="604">
        <v>144</v>
      </c>
      <c r="E13" s="604">
        <v>132</v>
      </c>
      <c r="F13" s="604">
        <v>12</v>
      </c>
      <c r="G13" s="604">
        <v>0</v>
      </c>
      <c r="H13" s="604">
        <v>137</v>
      </c>
      <c r="I13" s="604">
        <v>127</v>
      </c>
      <c r="J13" s="604">
        <v>10</v>
      </c>
      <c r="K13" s="604">
        <v>0</v>
      </c>
    </row>
    <row r="14" spans="1:11" s="512" customFormat="1">
      <c r="A14" s="597" t="s">
        <v>266</v>
      </c>
      <c r="B14" s="597" t="s">
        <v>172</v>
      </c>
      <c r="C14" s="597" t="s">
        <v>24</v>
      </c>
      <c r="D14" s="604">
        <v>101</v>
      </c>
      <c r="E14" s="604">
        <v>98</v>
      </c>
      <c r="F14" s="604">
        <v>3</v>
      </c>
      <c r="G14" s="604">
        <v>0</v>
      </c>
      <c r="H14" s="604">
        <v>98</v>
      </c>
      <c r="I14" s="604">
        <v>95</v>
      </c>
      <c r="J14" s="604">
        <v>3</v>
      </c>
      <c r="K14" s="604">
        <v>0</v>
      </c>
    </row>
    <row r="15" spans="1:11" s="512" customFormat="1">
      <c r="A15" s="597" t="s">
        <v>267</v>
      </c>
      <c r="B15" s="597" t="s">
        <v>172</v>
      </c>
      <c r="C15" s="597" t="s">
        <v>25</v>
      </c>
      <c r="D15" s="604">
        <v>265</v>
      </c>
      <c r="E15" s="604">
        <v>240</v>
      </c>
      <c r="F15" s="604">
        <v>25</v>
      </c>
      <c r="G15" s="604">
        <v>0</v>
      </c>
      <c r="H15" s="604">
        <v>255</v>
      </c>
      <c r="I15" s="604">
        <v>232</v>
      </c>
      <c r="J15" s="604">
        <v>23</v>
      </c>
      <c r="K15" s="604">
        <v>0</v>
      </c>
    </row>
    <row r="16" spans="1:11" s="512" customFormat="1">
      <c r="A16" s="597" t="s">
        <v>268</v>
      </c>
      <c r="B16" s="597" t="s">
        <v>172</v>
      </c>
      <c r="C16" s="597" t="s">
        <v>201</v>
      </c>
      <c r="D16" s="604">
        <v>180</v>
      </c>
      <c r="E16" s="604">
        <v>162</v>
      </c>
      <c r="F16" s="604">
        <v>18</v>
      </c>
      <c r="G16" s="604">
        <v>0</v>
      </c>
      <c r="H16" s="604">
        <v>164</v>
      </c>
      <c r="I16" s="604">
        <v>148</v>
      </c>
      <c r="J16" s="604">
        <v>16</v>
      </c>
      <c r="K16" s="604">
        <v>0</v>
      </c>
    </row>
    <row r="17" spans="1:11" s="512" customFormat="1">
      <c r="A17" s="597" t="s">
        <v>269</v>
      </c>
      <c r="B17" s="597" t="s">
        <v>172</v>
      </c>
      <c r="C17" s="597" t="s">
        <v>181</v>
      </c>
      <c r="D17" s="604">
        <v>270</v>
      </c>
      <c r="E17" s="604">
        <v>253</v>
      </c>
      <c r="F17" s="604">
        <v>17</v>
      </c>
      <c r="G17" s="604">
        <v>0</v>
      </c>
      <c r="H17" s="604">
        <v>260</v>
      </c>
      <c r="I17" s="604">
        <v>245</v>
      </c>
      <c r="J17" s="604">
        <v>15</v>
      </c>
      <c r="K17" s="604">
        <v>0</v>
      </c>
    </row>
    <row r="18" spans="1:11" s="512" customFormat="1">
      <c r="A18" s="597" t="s">
        <v>270</v>
      </c>
      <c r="B18" s="597" t="s">
        <v>172</v>
      </c>
      <c r="C18" s="597" t="s">
        <v>231</v>
      </c>
      <c r="D18" s="604">
        <v>593</v>
      </c>
      <c r="E18" s="604">
        <v>540</v>
      </c>
      <c r="F18" s="604">
        <v>53</v>
      </c>
      <c r="G18" s="604">
        <v>0</v>
      </c>
      <c r="H18" s="604">
        <v>584</v>
      </c>
      <c r="I18" s="604">
        <v>530</v>
      </c>
      <c r="J18" s="604">
        <v>54</v>
      </c>
      <c r="K18" s="604">
        <v>0</v>
      </c>
    </row>
    <row r="19" spans="1:11" s="512" customFormat="1">
      <c r="A19" s="597" t="s">
        <v>271</v>
      </c>
      <c r="B19" s="597" t="s">
        <v>172</v>
      </c>
      <c r="C19" s="597" t="s">
        <v>100</v>
      </c>
      <c r="D19" s="604">
        <v>215</v>
      </c>
      <c r="E19" s="604">
        <v>179</v>
      </c>
      <c r="F19" s="604">
        <v>36</v>
      </c>
      <c r="G19" s="604">
        <v>0</v>
      </c>
      <c r="H19" s="604">
        <v>197</v>
      </c>
      <c r="I19" s="604">
        <v>163</v>
      </c>
      <c r="J19" s="604">
        <v>34</v>
      </c>
      <c r="K19" s="604">
        <v>0</v>
      </c>
    </row>
    <row r="20" spans="1:11" s="512" customFormat="1">
      <c r="A20" s="597" t="s">
        <v>272</v>
      </c>
      <c r="B20" s="597" t="s">
        <v>172</v>
      </c>
      <c r="C20" s="597" t="s">
        <v>182</v>
      </c>
      <c r="D20" s="604">
        <v>274</v>
      </c>
      <c r="E20" s="604">
        <v>248</v>
      </c>
      <c r="F20" s="604">
        <v>26</v>
      </c>
      <c r="G20" s="604">
        <v>0</v>
      </c>
      <c r="H20" s="604">
        <v>258</v>
      </c>
      <c r="I20" s="604">
        <v>235</v>
      </c>
      <c r="J20" s="604">
        <v>23</v>
      </c>
      <c r="K20" s="604">
        <v>0</v>
      </c>
    </row>
    <row r="21" spans="1:11" s="512" customFormat="1">
      <c r="A21" s="597" t="s">
        <v>273</v>
      </c>
      <c r="B21" s="597" t="s">
        <v>172</v>
      </c>
      <c r="C21" s="597" t="s">
        <v>202</v>
      </c>
      <c r="D21" s="604">
        <v>441</v>
      </c>
      <c r="E21" s="604">
        <v>401</v>
      </c>
      <c r="F21" s="604">
        <v>40</v>
      </c>
      <c r="G21" s="604">
        <v>0</v>
      </c>
      <c r="H21" s="604">
        <v>427</v>
      </c>
      <c r="I21" s="604">
        <v>388</v>
      </c>
      <c r="J21" s="604">
        <v>39</v>
      </c>
      <c r="K21" s="604">
        <v>0</v>
      </c>
    </row>
    <row r="22" spans="1:11" s="512" customFormat="1">
      <c r="A22" s="597" t="s">
        <v>274</v>
      </c>
      <c r="B22" s="597" t="s">
        <v>172</v>
      </c>
      <c r="C22" s="597" t="s">
        <v>101</v>
      </c>
      <c r="D22" s="604">
        <v>587</v>
      </c>
      <c r="E22" s="604">
        <v>524</v>
      </c>
      <c r="F22" s="604">
        <v>62</v>
      </c>
      <c r="G22" s="604">
        <v>1</v>
      </c>
      <c r="H22" s="604">
        <v>562</v>
      </c>
      <c r="I22" s="604">
        <v>506</v>
      </c>
      <c r="J22" s="604">
        <v>55</v>
      </c>
      <c r="K22" s="604">
        <v>1</v>
      </c>
    </row>
    <row r="23" spans="1:11" s="512" customFormat="1">
      <c r="A23" s="597" t="s">
        <v>275</v>
      </c>
      <c r="B23" s="597" t="s">
        <v>172</v>
      </c>
      <c r="C23" s="597" t="s">
        <v>183</v>
      </c>
      <c r="D23" s="604">
        <v>858</v>
      </c>
      <c r="E23" s="604">
        <v>787</v>
      </c>
      <c r="F23" s="604">
        <v>71</v>
      </c>
      <c r="G23" s="604">
        <v>0</v>
      </c>
      <c r="H23" s="604">
        <v>830</v>
      </c>
      <c r="I23" s="604">
        <v>760</v>
      </c>
      <c r="J23" s="604">
        <v>70</v>
      </c>
      <c r="K23" s="604">
        <v>0</v>
      </c>
    </row>
    <row r="24" spans="1:11" s="512" customFormat="1">
      <c r="A24" s="597" t="s">
        <v>276</v>
      </c>
      <c r="B24" s="597" t="s">
        <v>172</v>
      </c>
      <c r="C24" s="597" t="s">
        <v>26</v>
      </c>
      <c r="D24" s="604">
        <v>203</v>
      </c>
      <c r="E24" s="604">
        <v>165</v>
      </c>
      <c r="F24" s="604">
        <v>38</v>
      </c>
      <c r="G24" s="604">
        <v>0</v>
      </c>
      <c r="H24" s="604">
        <v>198</v>
      </c>
      <c r="I24" s="604">
        <v>161</v>
      </c>
      <c r="J24" s="604">
        <v>37</v>
      </c>
      <c r="K24" s="604">
        <v>0</v>
      </c>
    </row>
    <row r="25" spans="1:11" s="512" customFormat="1">
      <c r="A25" s="597" t="s">
        <v>277</v>
      </c>
      <c r="B25" s="597" t="s">
        <v>172</v>
      </c>
      <c r="C25" s="597" t="s">
        <v>232</v>
      </c>
      <c r="D25" s="604">
        <v>264</v>
      </c>
      <c r="E25" s="604">
        <v>242</v>
      </c>
      <c r="F25" s="604">
        <v>22</v>
      </c>
      <c r="G25" s="604">
        <v>0</v>
      </c>
      <c r="H25" s="604">
        <v>250</v>
      </c>
      <c r="I25" s="604">
        <v>228</v>
      </c>
      <c r="J25" s="604">
        <v>22</v>
      </c>
      <c r="K25" s="604">
        <v>0</v>
      </c>
    </row>
    <row r="26" spans="1:11" s="512" customFormat="1">
      <c r="A26" s="597" t="s">
        <v>278</v>
      </c>
      <c r="B26" s="597" t="s">
        <v>172</v>
      </c>
      <c r="C26" s="597" t="s">
        <v>87</v>
      </c>
      <c r="D26" s="604">
        <v>911</v>
      </c>
      <c r="E26" s="604">
        <v>827</v>
      </c>
      <c r="F26" s="604">
        <v>84</v>
      </c>
      <c r="G26" s="604">
        <v>0</v>
      </c>
      <c r="H26" s="604">
        <v>838</v>
      </c>
      <c r="I26" s="604">
        <v>766</v>
      </c>
      <c r="J26" s="604">
        <v>72</v>
      </c>
      <c r="K26" s="604">
        <v>0</v>
      </c>
    </row>
    <row r="27" spans="1:11" s="512" customFormat="1">
      <c r="A27" s="597" t="s">
        <v>279</v>
      </c>
      <c r="B27" s="597" t="s">
        <v>172</v>
      </c>
      <c r="C27" s="597" t="s">
        <v>102</v>
      </c>
      <c r="D27" s="604">
        <v>191</v>
      </c>
      <c r="E27" s="604">
        <v>171</v>
      </c>
      <c r="F27" s="604">
        <v>20</v>
      </c>
      <c r="G27" s="604">
        <v>0</v>
      </c>
      <c r="H27" s="604">
        <v>176</v>
      </c>
      <c r="I27" s="604">
        <v>157</v>
      </c>
      <c r="J27" s="604">
        <v>19</v>
      </c>
      <c r="K27" s="604">
        <v>0</v>
      </c>
    </row>
    <row r="28" spans="1:11" s="512" customFormat="1">
      <c r="A28" s="597" t="s">
        <v>280</v>
      </c>
      <c r="B28" s="597" t="s">
        <v>172</v>
      </c>
      <c r="C28" s="597" t="s">
        <v>88</v>
      </c>
      <c r="D28" s="604">
        <v>430</v>
      </c>
      <c r="E28" s="604">
        <v>404</v>
      </c>
      <c r="F28" s="604">
        <v>26</v>
      </c>
      <c r="G28" s="604">
        <v>0</v>
      </c>
      <c r="H28" s="604">
        <v>402</v>
      </c>
      <c r="I28" s="604">
        <v>381</v>
      </c>
      <c r="J28" s="604">
        <v>21</v>
      </c>
      <c r="K28" s="604">
        <v>0</v>
      </c>
    </row>
    <row r="29" spans="1:11" s="512" customFormat="1">
      <c r="A29" s="597" t="s">
        <v>281</v>
      </c>
      <c r="B29" s="597" t="s">
        <v>172</v>
      </c>
      <c r="C29" s="597" t="s">
        <v>27</v>
      </c>
      <c r="D29" s="604">
        <v>403</v>
      </c>
      <c r="E29" s="604">
        <v>354</v>
      </c>
      <c r="F29" s="604">
        <v>49</v>
      </c>
      <c r="G29" s="604">
        <v>0</v>
      </c>
      <c r="H29" s="604">
        <v>396</v>
      </c>
      <c r="I29" s="604">
        <v>348</v>
      </c>
      <c r="J29" s="604">
        <v>48</v>
      </c>
      <c r="K29" s="604">
        <v>0</v>
      </c>
    </row>
    <row r="30" spans="1:11" s="512" customFormat="1">
      <c r="A30" s="597" t="s">
        <v>282</v>
      </c>
      <c r="B30" s="597" t="s">
        <v>172</v>
      </c>
      <c r="C30" s="597" t="s">
        <v>28</v>
      </c>
      <c r="D30" s="604">
        <v>393</v>
      </c>
      <c r="E30" s="604">
        <v>348</v>
      </c>
      <c r="F30" s="604">
        <v>45</v>
      </c>
      <c r="G30" s="604">
        <v>0</v>
      </c>
      <c r="H30" s="604">
        <v>383</v>
      </c>
      <c r="I30" s="604">
        <v>341</v>
      </c>
      <c r="J30" s="604">
        <v>42</v>
      </c>
      <c r="K30" s="604">
        <v>0</v>
      </c>
    </row>
    <row r="31" spans="1:11" s="512" customFormat="1">
      <c r="A31" s="597" t="s">
        <v>6524</v>
      </c>
      <c r="B31" s="597" t="s">
        <v>172</v>
      </c>
      <c r="C31" s="597" t="s">
        <v>103</v>
      </c>
      <c r="D31" s="604">
        <v>7</v>
      </c>
      <c r="E31" s="604">
        <v>7</v>
      </c>
      <c r="F31" s="604">
        <v>0</v>
      </c>
      <c r="G31" s="604">
        <v>0</v>
      </c>
      <c r="H31" s="604">
        <v>7</v>
      </c>
      <c r="I31" s="604">
        <v>7</v>
      </c>
      <c r="J31" s="604">
        <v>0</v>
      </c>
      <c r="K31" s="604">
        <v>0</v>
      </c>
    </row>
    <row r="32" spans="1:11" s="512" customFormat="1">
      <c r="A32" s="597" t="s">
        <v>283</v>
      </c>
      <c r="B32" s="597" t="s">
        <v>172</v>
      </c>
      <c r="C32" s="597" t="s">
        <v>203</v>
      </c>
      <c r="D32" s="604">
        <v>493</v>
      </c>
      <c r="E32" s="604">
        <v>479</v>
      </c>
      <c r="F32" s="604">
        <v>14</v>
      </c>
      <c r="G32" s="604">
        <v>0</v>
      </c>
      <c r="H32" s="604">
        <v>458</v>
      </c>
      <c r="I32" s="604">
        <v>445</v>
      </c>
      <c r="J32" s="604">
        <v>13</v>
      </c>
      <c r="K32" s="604">
        <v>0</v>
      </c>
    </row>
    <row r="33" spans="1:11" s="512" customFormat="1">
      <c r="A33" s="597" t="s">
        <v>284</v>
      </c>
      <c r="B33" s="597" t="s">
        <v>172</v>
      </c>
      <c r="C33" s="597" t="s">
        <v>217</v>
      </c>
      <c r="D33" s="604">
        <v>414</v>
      </c>
      <c r="E33" s="604">
        <v>368</v>
      </c>
      <c r="F33" s="604">
        <v>46</v>
      </c>
      <c r="G33" s="604">
        <v>0</v>
      </c>
      <c r="H33" s="604">
        <v>310</v>
      </c>
      <c r="I33" s="604">
        <v>275</v>
      </c>
      <c r="J33" s="604">
        <v>35</v>
      </c>
      <c r="K33" s="604">
        <v>0</v>
      </c>
    </row>
    <row r="34" spans="1:11" s="512" customFormat="1">
      <c r="A34" s="597" t="s">
        <v>285</v>
      </c>
      <c r="B34" s="597" t="s">
        <v>172</v>
      </c>
      <c r="C34" s="597" t="s">
        <v>104</v>
      </c>
      <c r="D34" s="604">
        <v>438</v>
      </c>
      <c r="E34" s="604">
        <v>397</v>
      </c>
      <c r="F34" s="604">
        <v>41</v>
      </c>
      <c r="G34" s="604">
        <v>0</v>
      </c>
      <c r="H34" s="604">
        <v>412</v>
      </c>
      <c r="I34" s="604">
        <v>375</v>
      </c>
      <c r="J34" s="604">
        <v>37</v>
      </c>
      <c r="K34" s="604">
        <v>0</v>
      </c>
    </row>
    <row r="35" spans="1:11" s="512" customFormat="1">
      <c r="A35" s="597" t="s">
        <v>286</v>
      </c>
      <c r="B35" s="597" t="s">
        <v>172</v>
      </c>
      <c r="C35" s="597" t="s">
        <v>29</v>
      </c>
      <c r="D35" s="604">
        <v>394</v>
      </c>
      <c r="E35" s="604">
        <v>361</v>
      </c>
      <c r="F35" s="604">
        <v>33</v>
      </c>
      <c r="G35" s="604">
        <v>0</v>
      </c>
      <c r="H35" s="604">
        <v>380</v>
      </c>
      <c r="I35" s="604">
        <v>349</v>
      </c>
      <c r="J35" s="604">
        <v>31</v>
      </c>
      <c r="K35" s="604">
        <v>0</v>
      </c>
    </row>
    <row r="36" spans="1:11" s="512" customFormat="1">
      <c r="A36" s="597" t="s">
        <v>287</v>
      </c>
      <c r="B36" s="597" t="s">
        <v>172</v>
      </c>
      <c r="C36" s="597" t="s">
        <v>160</v>
      </c>
      <c r="D36" s="604">
        <v>125</v>
      </c>
      <c r="E36" s="604">
        <v>114</v>
      </c>
      <c r="F36" s="604">
        <v>11</v>
      </c>
      <c r="G36" s="604">
        <v>0</v>
      </c>
      <c r="H36" s="604">
        <v>123</v>
      </c>
      <c r="I36" s="604">
        <v>113</v>
      </c>
      <c r="J36" s="604">
        <v>10</v>
      </c>
      <c r="K36" s="604">
        <v>0</v>
      </c>
    </row>
    <row r="37" spans="1:11" s="512" customFormat="1">
      <c r="A37" s="597" t="s">
        <v>288</v>
      </c>
      <c r="B37" s="597" t="s">
        <v>172</v>
      </c>
      <c r="C37" s="597" t="s">
        <v>77</v>
      </c>
      <c r="D37" s="604">
        <v>234</v>
      </c>
      <c r="E37" s="604">
        <v>192</v>
      </c>
      <c r="F37" s="604">
        <v>42</v>
      </c>
      <c r="G37" s="604">
        <v>0</v>
      </c>
      <c r="H37" s="604">
        <v>223</v>
      </c>
      <c r="I37" s="604">
        <v>175</v>
      </c>
      <c r="J37" s="604">
        <v>48</v>
      </c>
      <c r="K37" s="604">
        <v>0</v>
      </c>
    </row>
    <row r="38" spans="1:11" s="512" customFormat="1">
      <c r="A38" s="597" t="s">
        <v>289</v>
      </c>
      <c r="B38" s="597" t="s">
        <v>172</v>
      </c>
      <c r="C38" s="597" t="s">
        <v>78</v>
      </c>
      <c r="D38" s="604">
        <v>826</v>
      </c>
      <c r="E38" s="604">
        <v>732</v>
      </c>
      <c r="F38" s="604">
        <v>94</v>
      </c>
      <c r="G38" s="604">
        <v>0</v>
      </c>
      <c r="H38" s="604">
        <v>787</v>
      </c>
      <c r="I38" s="604">
        <v>698</v>
      </c>
      <c r="J38" s="604">
        <v>89</v>
      </c>
      <c r="K38" s="604">
        <v>0</v>
      </c>
    </row>
    <row r="39" spans="1:11" s="512" customFormat="1">
      <c r="A39" s="597" t="s">
        <v>290</v>
      </c>
      <c r="B39" s="597" t="s">
        <v>172</v>
      </c>
      <c r="C39" s="597" t="s">
        <v>204</v>
      </c>
      <c r="D39" s="604">
        <v>914</v>
      </c>
      <c r="E39" s="604">
        <v>867</v>
      </c>
      <c r="F39" s="604">
        <v>46</v>
      </c>
      <c r="G39" s="604">
        <v>1</v>
      </c>
      <c r="H39" s="604">
        <v>872</v>
      </c>
      <c r="I39" s="604">
        <v>828</v>
      </c>
      <c r="J39" s="604">
        <v>43</v>
      </c>
      <c r="K39" s="604">
        <v>1</v>
      </c>
    </row>
    <row r="40" spans="1:11" s="512" customFormat="1">
      <c r="A40" s="597" t="s">
        <v>291</v>
      </c>
      <c r="B40" s="597" t="s">
        <v>172</v>
      </c>
      <c r="C40" s="597" t="s">
        <v>233</v>
      </c>
      <c r="D40" s="604">
        <v>351</v>
      </c>
      <c r="E40" s="604">
        <v>302</v>
      </c>
      <c r="F40" s="604">
        <v>49</v>
      </c>
      <c r="G40" s="604">
        <v>0</v>
      </c>
      <c r="H40" s="604">
        <v>333</v>
      </c>
      <c r="I40" s="604">
        <v>287</v>
      </c>
      <c r="J40" s="604">
        <v>46</v>
      </c>
      <c r="K40" s="604">
        <v>0</v>
      </c>
    </row>
    <row r="41" spans="1:11" s="512" customFormat="1">
      <c r="A41" s="597" t="s">
        <v>292</v>
      </c>
      <c r="B41" s="597" t="s">
        <v>172</v>
      </c>
      <c r="C41" s="597" t="s">
        <v>205</v>
      </c>
      <c r="D41" s="604">
        <v>413</v>
      </c>
      <c r="E41" s="604">
        <v>381</v>
      </c>
      <c r="F41" s="604">
        <v>32</v>
      </c>
      <c r="G41" s="604">
        <v>0</v>
      </c>
      <c r="H41" s="604">
        <v>385</v>
      </c>
      <c r="I41" s="604">
        <v>357</v>
      </c>
      <c r="J41" s="604">
        <v>28</v>
      </c>
      <c r="K41" s="604">
        <v>0</v>
      </c>
    </row>
    <row r="42" spans="1:11" s="512" customFormat="1">
      <c r="A42" s="597" t="s">
        <v>293</v>
      </c>
      <c r="B42" s="597" t="s">
        <v>172</v>
      </c>
      <c r="C42" s="597" t="s">
        <v>218</v>
      </c>
      <c r="D42" s="604">
        <v>203</v>
      </c>
      <c r="E42" s="604">
        <v>184</v>
      </c>
      <c r="F42" s="604">
        <v>19</v>
      </c>
      <c r="G42" s="604">
        <v>0</v>
      </c>
      <c r="H42" s="604">
        <v>187</v>
      </c>
      <c r="I42" s="604">
        <v>170</v>
      </c>
      <c r="J42" s="604">
        <v>17</v>
      </c>
      <c r="K42" s="604">
        <v>0</v>
      </c>
    </row>
    <row r="43" spans="1:11" s="512" customFormat="1">
      <c r="A43" s="597" t="s">
        <v>294</v>
      </c>
      <c r="B43" s="597" t="s">
        <v>172</v>
      </c>
      <c r="C43" s="597" t="s">
        <v>161</v>
      </c>
      <c r="D43" s="604">
        <v>475</v>
      </c>
      <c r="E43" s="604">
        <v>430</v>
      </c>
      <c r="F43" s="604">
        <v>45</v>
      </c>
      <c r="G43" s="604">
        <v>0</v>
      </c>
      <c r="H43" s="604">
        <v>458</v>
      </c>
      <c r="I43" s="604">
        <v>414</v>
      </c>
      <c r="J43" s="604">
        <v>44</v>
      </c>
      <c r="K43" s="604">
        <v>0</v>
      </c>
    </row>
    <row r="44" spans="1:11" s="512" customFormat="1">
      <c r="A44" s="597" t="s">
        <v>295</v>
      </c>
      <c r="B44" s="597" t="s">
        <v>172</v>
      </c>
      <c r="C44" s="597" t="s">
        <v>105</v>
      </c>
      <c r="D44" s="604">
        <v>367</v>
      </c>
      <c r="E44" s="604">
        <v>337</v>
      </c>
      <c r="F44" s="604">
        <v>30</v>
      </c>
      <c r="G44" s="604">
        <v>0</v>
      </c>
      <c r="H44" s="604">
        <v>349</v>
      </c>
      <c r="I44" s="604">
        <v>321</v>
      </c>
      <c r="J44" s="604">
        <v>28</v>
      </c>
      <c r="K44" s="604">
        <v>0</v>
      </c>
    </row>
    <row r="45" spans="1:11" s="512" customFormat="1">
      <c r="A45" s="597" t="s">
        <v>296</v>
      </c>
      <c r="B45" s="597" t="s">
        <v>172</v>
      </c>
      <c r="C45" s="597" t="s">
        <v>234</v>
      </c>
      <c r="D45" s="604">
        <v>353</v>
      </c>
      <c r="E45" s="604">
        <v>346</v>
      </c>
      <c r="F45" s="604">
        <v>7</v>
      </c>
      <c r="G45" s="604">
        <v>0</v>
      </c>
      <c r="H45" s="604">
        <v>337</v>
      </c>
      <c r="I45" s="604">
        <v>331</v>
      </c>
      <c r="J45" s="604">
        <v>6</v>
      </c>
      <c r="K45" s="604">
        <v>0</v>
      </c>
    </row>
    <row r="46" spans="1:11" s="512" customFormat="1">
      <c r="A46" s="597" t="s">
        <v>297</v>
      </c>
      <c r="B46" s="597" t="s">
        <v>172</v>
      </c>
      <c r="C46" s="597" t="s">
        <v>184</v>
      </c>
      <c r="D46" s="604">
        <v>468</v>
      </c>
      <c r="E46" s="604">
        <v>421</v>
      </c>
      <c r="F46" s="604">
        <v>47</v>
      </c>
      <c r="G46" s="604">
        <v>0</v>
      </c>
      <c r="H46" s="604">
        <v>442</v>
      </c>
      <c r="I46" s="604">
        <v>399</v>
      </c>
      <c r="J46" s="604">
        <v>43</v>
      </c>
      <c r="K46" s="604">
        <v>0</v>
      </c>
    </row>
    <row r="47" spans="1:11" s="512" customFormat="1">
      <c r="A47" s="597" t="s">
        <v>298</v>
      </c>
      <c r="B47" s="597" t="s">
        <v>172</v>
      </c>
      <c r="C47" s="597" t="s">
        <v>106</v>
      </c>
      <c r="D47" s="604">
        <v>359</v>
      </c>
      <c r="E47" s="604">
        <v>328</v>
      </c>
      <c r="F47" s="604">
        <v>31</v>
      </c>
      <c r="G47" s="604">
        <v>0</v>
      </c>
      <c r="H47" s="604">
        <v>330</v>
      </c>
      <c r="I47" s="604">
        <v>301</v>
      </c>
      <c r="J47" s="604">
        <v>29</v>
      </c>
      <c r="K47" s="604">
        <v>0</v>
      </c>
    </row>
    <row r="48" spans="1:11" s="512" customFormat="1">
      <c r="A48" s="597" t="s">
        <v>299</v>
      </c>
      <c r="B48" s="597" t="s">
        <v>172</v>
      </c>
      <c r="C48" s="597" t="s">
        <v>89</v>
      </c>
      <c r="D48" s="604">
        <v>1420</v>
      </c>
      <c r="E48" s="604">
        <v>1334</v>
      </c>
      <c r="F48" s="604">
        <v>86</v>
      </c>
      <c r="G48" s="604">
        <v>0</v>
      </c>
      <c r="H48" s="604">
        <v>1363</v>
      </c>
      <c r="I48" s="604">
        <v>1283</v>
      </c>
      <c r="J48" s="604">
        <v>80</v>
      </c>
      <c r="K48" s="604">
        <v>0</v>
      </c>
    </row>
    <row r="49" spans="1:11" s="512" customFormat="1">
      <c r="A49" s="597" t="s">
        <v>300</v>
      </c>
      <c r="B49" s="597" t="s">
        <v>172</v>
      </c>
      <c r="C49" s="597" t="s">
        <v>162</v>
      </c>
      <c r="D49" s="604">
        <v>178</v>
      </c>
      <c r="E49" s="604">
        <v>146</v>
      </c>
      <c r="F49" s="604">
        <v>32</v>
      </c>
      <c r="G49" s="604">
        <v>0</v>
      </c>
      <c r="H49" s="604">
        <v>170</v>
      </c>
      <c r="I49" s="604">
        <v>138</v>
      </c>
      <c r="J49" s="604">
        <v>32</v>
      </c>
      <c r="K49" s="604">
        <v>0</v>
      </c>
    </row>
    <row r="50" spans="1:11" s="512" customFormat="1">
      <c r="A50" s="597" t="s">
        <v>301</v>
      </c>
      <c r="B50" s="597" t="s">
        <v>172</v>
      </c>
      <c r="C50" s="597" t="s">
        <v>206</v>
      </c>
      <c r="D50" s="604">
        <v>705</v>
      </c>
      <c r="E50" s="604">
        <v>664</v>
      </c>
      <c r="F50" s="604">
        <v>41</v>
      </c>
      <c r="G50" s="604">
        <v>0</v>
      </c>
      <c r="H50" s="604">
        <v>677</v>
      </c>
      <c r="I50" s="604">
        <v>637</v>
      </c>
      <c r="J50" s="604">
        <v>40</v>
      </c>
      <c r="K50" s="604">
        <v>0</v>
      </c>
    </row>
    <row r="51" spans="1:11" s="512" customFormat="1">
      <c r="A51" s="597" t="s">
        <v>302</v>
      </c>
      <c r="B51" s="597" t="s">
        <v>172</v>
      </c>
      <c r="C51" s="597" t="s">
        <v>107</v>
      </c>
      <c r="D51" s="604">
        <v>350</v>
      </c>
      <c r="E51" s="604">
        <v>315</v>
      </c>
      <c r="F51" s="604">
        <v>35</v>
      </c>
      <c r="G51" s="604">
        <v>0</v>
      </c>
      <c r="H51" s="604">
        <v>330</v>
      </c>
      <c r="I51" s="604">
        <v>299</v>
      </c>
      <c r="J51" s="604">
        <v>31</v>
      </c>
      <c r="K51" s="604">
        <v>0</v>
      </c>
    </row>
    <row r="52" spans="1:11" s="512" customFormat="1">
      <c r="A52" s="597" t="s">
        <v>303</v>
      </c>
      <c r="B52" s="597" t="s">
        <v>172</v>
      </c>
      <c r="C52" s="597" t="s">
        <v>108</v>
      </c>
      <c r="D52" s="604">
        <v>186</v>
      </c>
      <c r="E52" s="604">
        <v>155</v>
      </c>
      <c r="F52" s="604">
        <v>31</v>
      </c>
      <c r="G52" s="604">
        <v>0</v>
      </c>
      <c r="H52" s="604">
        <v>166</v>
      </c>
      <c r="I52" s="604">
        <v>137</v>
      </c>
      <c r="J52" s="604">
        <v>29</v>
      </c>
      <c r="K52" s="604">
        <v>0</v>
      </c>
    </row>
    <row r="53" spans="1:11" s="512" customFormat="1">
      <c r="A53" s="597" t="s">
        <v>304</v>
      </c>
      <c r="B53" s="597" t="s">
        <v>172</v>
      </c>
      <c r="C53" s="597" t="s">
        <v>30</v>
      </c>
      <c r="D53" s="604">
        <v>145</v>
      </c>
      <c r="E53" s="604">
        <v>126</v>
      </c>
      <c r="F53" s="604">
        <v>19</v>
      </c>
      <c r="G53" s="604">
        <v>0</v>
      </c>
      <c r="H53" s="604">
        <v>142</v>
      </c>
      <c r="I53" s="604">
        <v>123</v>
      </c>
      <c r="J53" s="604">
        <v>19</v>
      </c>
      <c r="K53" s="604">
        <v>0</v>
      </c>
    </row>
    <row r="54" spans="1:11" s="512" customFormat="1">
      <c r="A54" s="597" t="s">
        <v>305</v>
      </c>
      <c r="B54" s="597" t="s">
        <v>172</v>
      </c>
      <c r="C54" s="597" t="s">
        <v>109</v>
      </c>
      <c r="D54" s="604">
        <v>141</v>
      </c>
      <c r="E54" s="604">
        <v>120</v>
      </c>
      <c r="F54" s="604">
        <v>21</v>
      </c>
      <c r="G54" s="604">
        <v>0</v>
      </c>
      <c r="H54" s="604">
        <v>128</v>
      </c>
      <c r="I54" s="604">
        <v>108</v>
      </c>
      <c r="J54" s="604">
        <v>20</v>
      </c>
      <c r="K54" s="604">
        <v>0</v>
      </c>
    </row>
    <row r="55" spans="1:11" s="512" customFormat="1">
      <c r="A55" s="597" t="s">
        <v>306</v>
      </c>
      <c r="B55" s="597" t="s">
        <v>172</v>
      </c>
      <c r="C55" s="597" t="s">
        <v>185</v>
      </c>
      <c r="D55" s="604">
        <v>1965</v>
      </c>
      <c r="E55" s="604">
        <v>1775</v>
      </c>
      <c r="F55" s="604">
        <v>190</v>
      </c>
      <c r="G55" s="604">
        <v>0</v>
      </c>
      <c r="H55" s="604">
        <v>1887</v>
      </c>
      <c r="I55" s="604">
        <v>1709</v>
      </c>
      <c r="J55" s="604">
        <v>178</v>
      </c>
      <c r="K55" s="604">
        <v>0</v>
      </c>
    </row>
    <row r="56" spans="1:11" s="512" customFormat="1">
      <c r="A56" s="597" t="s">
        <v>307</v>
      </c>
      <c r="B56" s="597" t="s">
        <v>172</v>
      </c>
      <c r="C56" s="597" t="s">
        <v>110</v>
      </c>
      <c r="D56" s="604">
        <v>258</v>
      </c>
      <c r="E56" s="604">
        <v>214</v>
      </c>
      <c r="F56" s="604">
        <v>44</v>
      </c>
      <c r="G56" s="604">
        <v>0</v>
      </c>
      <c r="H56" s="604">
        <v>220</v>
      </c>
      <c r="I56" s="604">
        <v>179</v>
      </c>
      <c r="J56" s="604">
        <v>41</v>
      </c>
      <c r="K56" s="604">
        <v>0</v>
      </c>
    </row>
    <row r="57" spans="1:11" s="512" customFormat="1">
      <c r="A57" s="597" t="s">
        <v>308</v>
      </c>
      <c r="B57" s="597" t="s">
        <v>172</v>
      </c>
      <c r="C57" s="597" t="s">
        <v>111</v>
      </c>
      <c r="D57" s="604">
        <v>231</v>
      </c>
      <c r="E57" s="604">
        <v>194</v>
      </c>
      <c r="F57" s="604">
        <v>37</v>
      </c>
      <c r="G57" s="604">
        <v>0</v>
      </c>
      <c r="H57" s="604">
        <v>218</v>
      </c>
      <c r="I57" s="604">
        <v>186</v>
      </c>
      <c r="J57" s="604">
        <v>32</v>
      </c>
      <c r="K57" s="604">
        <v>0</v>
      </c>
    </row>
    <row r="58" spans="1:11" s="512" customFormat="1">
      <c r="A58" s="597" t="s">
        <v>309</v>
      </c>
      <c r="B58" s="597" t="s">
        <v>172</v>
      </c>
      <c r="C58" s="597" t="s">
        <v>163</v>
      </c>
      <c r="D58" s="604">
        <v>73</v>
      </c>
      <c r="E58" s="604">
        <v>69</v>
      </c>
      <c r="F58" s="604">
        <v>4</v>
      </c>
      <c r="G58" s="604">
        <v>0</v>
      </c>
      <c r="H58" s="604">
        <v>71</v>
      </c>
      <c r="I58" s="604">
        <v>68</v>
      </c>
      <c r="J58" s="604">
        <v>3</v>
      </c>
      <c r="K58" s="604">
        <v>0</v>
      </c>
    </row>
    <row r="59" spans="1:11" s="512" customFormat="1">
      <c r="A59" s="597" t="s">
        <v>310</v>
      </c>
      <c r="B59" s="597" t="s">
        <v>172</v>
      </c>
      <c r="C59" s="597" t="s">
        <v>112</v>
      </c>
      <c r="D59" s="604">
        <v>271</v>
      </c>
      <c r="E59" s="604">
        <v>258</v>
      </c>
      <c r="F59" s="604">
        <v>13</v>
      </c>
      <c r="G59" s="604">
        <v>0</v>
      </c>
      <c r="H59" s="604">
        <v>247</v>
      </c>
      <c r="I59" s="604">
        <v>238</v>
      </c>
      <c r="J59" s="604">
        <v>9</v>
      </c>
      <c r="K59" s="604">
        <v>0</v>
      </c>
    </row>
    <row r="60" spans="1:11" s="512" customFormat="1">
      <c r="A60" s="597" t="s">
        <v>311</v>
      </c>
      <c r="B60" s="597" t="s">
        <v>172</v>
      </c>
      <c r="C60" s="597" t="s">
        <v>219</v>
      </c>
      <c r="D60" s="604">
        <v>180</v>
      </c>
      <c r="E60" s="604">
        <v>161</v>
      </c>
      <c r="F60" s="604">
        <v>19</v>
      </c>
      <c r="G60" s="604">
        <v>0</v>
      </c>
      <c r="H60" s="604">
        <v>153</v>
      </c>
      <c r="I60" s="604">
        <v>134</v>
      </c>
      <c r="J60" s="604">
        <v>19</v>
      </c>
      <c r="K60" s="604">
        <v>0</v>
      </c>
    </row>
    <row r="61" spans="1:11" s="512" customFormat="1">
      <c r="A61" s="597" t="s">
        <v>312</v>
      </c>
      <c r="B61" s="597" t="s">
        <v>172</v>
      </c>
      <c r="C61" s="597" t="s">
        <v>90</v>
      </c>
      <c r="D61" s="604">
        <v>1801</v>
      </c>
      <c r="E61" s="604">
        <v>1653</v>
      </c>
      <c r="F61" s="604">
        <v>148</v>
      </c>
      <c r="G61" s="604">
        <v>0</v>
      </c>
      <c r="H61" s="604">
        <v>1696</v>
      </c>
      <c r="I61" s="604">
        <v>1562</v>
      </c>
      <c r="J61" s="604">
        <v>134</v>
      </c>
      <c r="K61" s="604">
        <v>0</v>
      </c>
    </row>
    <row r="62" spans="1:11" s="512" customFormat="1">
      <c r="A62" s="597" t="s">
        <v>313</v>
      </c>
      <c r="B62" s="597" t="s">
        <v>172</v>
      </c>
      <c r="C62" s="597" t="s">
        <v>113</v>
      </c>
      <c r="D62" s="604">
        <v>346</v>
      </c>
      <c r="E62" s="604">
        <v>296</v>
      </c>
      <c r="F62" s="604">
        <v>50</v>
      </c>
      <c r="G62" s="604">
        <v>0</v>
      </c>
      <c r="H62" s="604">
        <v>328</v>
      </c>
      <c r="I62" s="604">
        <v>281</v>
      </c>
      <c r="J62" s="604">
        <v>47</v>
      </c>
      <c r="K62" s="604">
        <v>0</v>
      </c>
    </row>
    <row r="63" spans="1:11" s="512" customFormat="1">
      <c r="A63" s="597" t="s">
        <v>314</v>
      </c>
      <c r="B63" s="597" t="s">
        <v>172</v>
      </c>
      <c r="C63" s="597" t="s">
        <v>114</v>
      </c>
      <c r="D63" s="604">
        <v>260</v>
      </c>
      <c r="E63" s="604">
        <v>233</v>
      </c>
      <c r="F63" s="604">
        <v>27</v>
      </c>
      <c r="G63" s="604">
        <v>0</v>
      </c>
      <c r="H63" s="604">
        <v>247</v>
      </c>
      <c r="I63" s="604">
        <v>221</v>
      </c>
      <c r="J63" s="604">
        <v>26</v>
      </c>
      <c r="K63" s="604">
        <v>0</v>
      </c>
    </row>
    <row r="64" spans="1:11" s="512" customFormat="1">
      <c r="A64" s="597" t="s">
        <v>315</v>
      </c>
      <c r="B64" s="597" t="s">
        <v>172</v>
      </c>
      <c r="C64" s="597" t="s">
        <v>186</v>
      </c>
      <c r="D64" s="604">
        <v>94</v>
      </c>
      <c r="E64" s="604">
        <v>87</v>
      </c>
      <c r="F64" s="604">
        <v>7</v>
      </c>
      <c r="G64" s="604">
        <v>0</v>
      </c>
      <c r="H64" s="604">
        <v>87</v>
      </c>
      <c r="I64" s="604">
        <v>81</v>
      </c>
      <c r="J64" s="604">
        <v>6</v>
      </c>
      <c r="K64" s="604">
        <v>0</v>
      </c>
    </row>
    <row r="65" spans="1:11" s="512" customFormat="1">
      <c r="A65" s="597" t="s">
        <v>6525</v>
      </c>
      <c r="B65" s="597" t="s">
        <v>172</v>
      </c>
      <c r="C65" s="597" t="s">
        <v>207</v>
      </c>
      <c r="D65" s="604">
        <v>4</v>
      </c>
      <c r="E65" s="604">
        <v>4</v>
      </c>
      <c r="F65" s="604">
        <v>0</v>
      </c>
      <c r="G65" s="604">
        <v>0</v>
      </c>
      <c r="H65" s="604">
        <v>3</v>
      </c>
      <c r="I65" s="604">
        <v>3</v>
      </c>
      <c r="J65" s="604">
        <v>0</v>
      </c>
      <c r="K65" s="604">
        <v>0</v>
      </c>
    </row>
    <row r="66" spans="1:11" s="512" customFormat="1">
      <c r="A66" s="597" t="s">
        <v>316</v>
      </c>
      <c r="B66" s="597" t="s">
        <v>172</v>
      </c>
      <c r="C66" s="597" t="s">
        <v>115</v>
      </c>
      <c r="D66" s="604">
        <v>202</v>
      </c>
      <c r="E66" s="604">
        <v>172</v>
      </c>
      <c r="F66" s="604">
        <v>30</v>
      </c>
      <c r="G66" s="604">
        <v>0</v>
      </c>
      <c r="H66" s="604">
        <v>189</v>
      </c>
      <c r="I66" s="604">
        <v>162</v>
      </c>
      <c r="J66" s="604">
        <v>27</v>
      </c>
      <c r="K66" s="604">
        <v>0</v>
      </c>
    </row>
    <row r="67" spans="1:11" s="512" customFormat="1">
      <c r="A67" s="597" t="s">
        <v>317</v>
      </c>
      <c r="B67" s="597" t="s">
        <v>172</v>
      </c>
      <c r="C67" s="597" t="s">
        <v>146</v>
      </c>
      <c r="D67" s="604">
        <v>91</v>
      </c>
      <c r="E67" s="604">
        <v>81</v>
      </c>
      <c r="F67" s="604">
        <v>10</v>
      </c>
      <c r="G67" s="604">
        <v>0</v>
      </c>
      <c r="H67" s="604">
        <v>78</v>
      </c>
      <c r="I67" s="604">
        <v>73</v>
      </c>
      <c r="J67" s="604">
        <v>5</v>
      </c>
      <c r="K67" s="604">
        <v>0</v>
      </c>
    </row>
    <row r="68" spans="1:11" s="512" customFormat="1">
      <c r="A68" s="597" t="s">
        <v>318</v>
      </c>
      <c r="B68" s="597" t="s">
        <v>172</v>
      </c>
      <c r="C68" s="597" t="s">
        <v>187</v>
      </c>
      <c r="D68" s="604">
        <v>1709</v>
      </c>
      <c r="E68" s="604">
        <v>1598</v>
      </c>
      <c r="F68" s="604">
        <v>111</v>
      </c>
      <c r="G68" s="604">
        <v>0</v>
      </c>
      <c r="H68" s="604">
        <v>1601</v>
      </c>
      <c r="I68" s="604">
        <v>1496</v>
      </c>
      <c r="J68" s="604">
        <v>105</v>
      </c>
      <c r="K68" s="604">
        <v>0</v>
      </c>
    </row>
    <row r="69" spans="1:11" s="512" customFormat="1">
      <c r="A69" s="597" t="s">
        <v>319</v>
      </c>
      <c r="B69" s="597" t="s">
        <v>172</v>
      </c>
      <c r="C69" s="597" t="s">
        <v>235</v>
      </c>
      <c r="D69" s="604">
        <v>160</v>
      </c>
      <c r="E69" s="604">
        <v>151</v>
      </c>
      <c r="F69" s="604">
        <v>9</v>
      </c>
      <c r="G69" s="604">
        <v>0</v>
      </c>
      <c r="H69" s="604">
        <v>155</v>
      </c>
      <c r="I69" s="604">
        <v>147</v>
      </c>
      <c r="J69" s="604">
        <v>8</v>
      </c>
      <c r="K69" s="604">
        <v>0</v>
      </c>
    </row>
    <row r="70" spans="1:11" s="512" customFormat="1">
      <c r="A70" s="597" t="s">
        <v>320</v>
      </c>
      <c r="B70" s="597" t="s">
        <v>172</v>
      </c>
      <c r="C70" s="597" t="s">
        <v>147</v>
      </c>
      <c r="D70" s="604">
        <v>293</v>
      </c>
      <c r="E70" s="604">
        <v>262</v>
      </c>
      <c r="F70" s="604">
        <v>31</v>
      </c>
      <c r="G70" s="604">
        <v>0</v>
      </c>
      <c r="H70" s="604">
        <v>274</v>
      </c>
      <c r="I70" s="604">
        <v>248</v>
      </c>
      <c r="J70" s="604">
        <v>26</v>
      </c>
      <c r="K70" s="604">
        <v>0</v>
      </c>
    </row>
    <row r="71" spans="1:11" s="512" customFormat="1">
      <c r="A71" s="597" t="s">
        <v>321</v>
      </c>
      <c r="B71" s="597" t="s">
        <v>172</v>
      </c>
      <c r="C71" s="597" t="s">
        <v>118</v>
      </c>
      <c r="D71" s="604">
        <v>491</v>
      </c>
      <c r="E71" s="604">
        <v>430</v>
      </c>
      <c r="F71" s="604">
        <v>61</v>
      </c>
      <c r="G71" s="604">
        <v>0</v>
      </c>
      <c r="H71" s="604">
        <v>474</v>
      </c>
      <c r="I71" s="604">
        <v>416</v>
      </c>
      <c r="J71" s="604">
        <v>58</v>
      </c>
      <c r="K71" s="604">
        <v>0</v>
      </c>
    </row>
    <row r="72" spans="1:11" s="512" customFormat="1">
      <c r="A72" s="597" t="s">
        <v>322</v>
      </c>
      <c r="B72" s="597" t="s">
        <v>172</v>
      </c>
      <c r="C72" s="597" t="s">
        <v>31</v>
      </c>
      <c r="D72" s="604">
        <v>125</v>
      </c>
      <c r="E72" s="604">
        <v>111</v>
      </c>
      <c r="F72" s="604">
        <v>14</v>
      </c>
      <c r="G72" s="604">
        <v>0</v>
      </c>
      <c r="H72" s="604">
        <v>121</v>
      </c>
      <c r="I72" s="604">
        <v>108</v>
      </c>
      <c r="J72" s="604">
        <v>13</v>
      </c>
      <c r="K72" s="604">
        <v>0</v>
      </c>
    </row>
    <row r="73" spans="1:11" s="512" customFormat="1">
      <c r="A73" s="597" t="s">
        <v>323</v>
      </c>
      <c r="B73" s="597" t="s">
        <v>172</v>
      </c>
      <c r="C73" s="597" t="s">
        <v>148</v>
      </c>
      <c r="D73" s="604">
        <v>300</v>
      </c>
      <c r="E73" s="604">
        <v>245</v>
      </c>
      <c r="F73" s="604">
        <v>55</v>
      </c>
      <c r="G73" s="604">
        <v>0</v>
      </c>
      <c r="H73" s="604">
        <v>273</v>
      </c>
      <c r="I73" s="604">
        <v>227</v>
      </c>
      <c r="J73" s="604">
        <v>46</v>
      </c>
      <c r="K73" s="604">
        <v>0</v>
      </c>
    </row>
    <row r="74" spans="1:11" s="512" customFormat="1">
      <c r="A74" s="597" t="s">
        <v>324</v>
      </c>
      <c r="B74" s="597" t="s">
        <v>172</v>
      </c>
      <c r="C74" s="597" t="s">
        <v>32</v>
      </c>
      <c r="D74" s="604">
        <v>1262</v>
      </c>
      <c r="E74" s="604">
        <v>1157</v>
      </c>
      <c r="F74" s="604">
        <v>105</v>
      </c>
      <c r="G74" s="604">
        <v>0</v>
      </c>
      <c r="H74" s="604">
        <v>1208</v>
      </c>
      <c r="I74" s="604">
        <v>1112</v>
      </c>
      <c r="J74" s="604">
        <v>96</v>
      </c>
      <c r="K74" s="604">
        <v>0</v>
      </c>
    </row>
    <row r="75" spans="1:11" s="512" customFormat="1">
      <c r="A75" s="597" t="s">
        <v>325</v>
      </c>
      <c r="B75" s="597" t="s">
        <v>172</v>
      </c>
      <c r="C75" s="597" t="s">
        <v>119</v>
      </c>
      <c r="D75" s="604">
        <v>1038</v>
      </c>
      <c r="E75" s="604">
        <v>916</v>
      </c>
      <c r="F75" s="604">
        <v>122</v>
      </c>
      <c r="G75" s="604">
        <v>0</v>
      </c>
      <c r="H75" s="604">
        <v>1009</v>
      </c>
      <c r="I75" s="604">
        <v>895</v>
      </c>
      <c r="J75" s="604">
        <v>114</v>
      </c>
      <c r="K75" s="604">
        <v>0</v>
      </c>
    </row>
    <row r="76" spans="1:11" s="512" customFormat="1">
      <c r="A76" s="597" t="s">
        <v>326</v>
      </c>
      <c r="B76" s="597" t="s">
        <v>172</v>
      </c>
      <c r="C76" s="597" t="s">
        <v>79</v>
      </c>
      <c r="D76" s="604">
        <v>272</v>
      </c>
      <c r="E76" s="604">
        <v>227</v>
      </c>
      <c r="F76" s="604">
        <v>45</v>
      </c>
      <c r="G76" s="604">
        <v>0</v>
      </c>
      <c r="H76" s="604">
        <v>255</v>
      </c>
      <c r="I76" s="604">
        <v>213</v>
      </c>
      <c r="J76" s="604">
        <v>42</v>
      </c>
      <c r="K76" s="604">
        <v>0</v>
      </c>
    </row>
    <row r="77" spans="1:11" s="512" customFormat="1">
      <c r="A77" s="597" t="s">
        <v>327</v>
      </c>
      <c r="B77" s="597" t="s">
        <v>172</v>
      </c>
      <c r="C77" s="597" t="s">
        <v>80</v>
      </c>
      <c r="D77" s="604">
        <v>937</v>
      </c>
      <c r="E77" s="604">
        <v>819</v>
      </c>
      <c r="F77" s="604">
        <v>118</v>
      </c>
      <c r="G77" s="604">
        <v>0</v>
      </c>
      <c r="H77" s="604">
        <v>862</v>
      </c>
      <c r="I77" s="604">
        <v>756</v>
      </c>
      <c r="J77" s="604">
        <v>106</v>
      </c>
      <c r="K77" s="604">
        <v>0</v>
      </c>
    </row>
    <row r="78" spans="1:11" s="512" customFormat="1">
      <c r="A78" s="597" t="s">
        <v>328</v>
      </c>
      <c r="B78" s="597" t="s">
        <v>172</v>
      </c>
      <c r="C78" s="597" t="s">
        <v>149</v>
      </c>
      <c r="D78" s="604">
        <v>450</v>
      </c>
      <c r="E78" s="604">
        <v>382</v>
      </c>
      <c r="F78" s="604">
        <v>68</v>
      </c>
      <c r="G78" s="604">
        <v>0</v>
      </c>
      <c r="H78" s="604">
        <v>429</v>
      </c>
      <c r="I78" s="604">
        <v>365</v>
      </c>
      <c r="J78" s="604">
        <v>64</v>
      </c>
      <c r="K78" s="604">
        <v>0</v>
      </c>
    </row>
    <row r="79" spans="1:11" s="512" customFormat="1">
      <c r="A79" s="597" t="s">
        <v>329</v>
      </c>
      <c r="B79" s="597" t="s">
        <v>172</v>
      </c>
      <c r="C79" s="597" t="s">
        <v>81</v>
      </c>
      <c r="D79" s="604">
        <v>909</v>
      </c>
      <c r="E79" s="604">
        <v>848</v>
      </c>
      <c r="F79" s="604">
        <v>61</v>
      </c>
      <c r="G79" s="604">
        <v>0</v>
      </c>
      <c r="H79" s="604">
        <v>841</v>
      </c>
      <c r="I79" s="604">
        <v>788</v>
      </c>
      <c r="J79" s="604">
        <v>53</v>
      </c>
      <c r="K79" s="604">
        <v>0</v>
      </c>
    </row>
    <row r="80" spans="1:11" s="512" customFormat="1">
      <c r="A80" s="597" t="s">
        <v>330</v>
      </c>
      <c r="B80" s="597" t="s">
        <v>172</v>
      </c>
      <c r="C80" s="597" t="s">
        <v>33</v>
      </c>
      <c r="D80" s="604">
        <v>299</v>
      </c>
      <c r="E80" s="604">
        <v>260</v>
      </c>
      <c r="F80" s="604">
        <v>39</v>
      </c>
      <c r="G80" s="604">
        <v>0</v>
      </c>
      <c r="H80" s="604">
        <v>285</v>
      </c>
      <c r="I80" s="604">
        <v>250</v>
      </c>
      <c r="J80" s="604">
        <v>35</v>
      </c>
      <c r="K80" s="604">
        <v>0</v>
      </c>
    </row>
    <row r="81" spans="1:11" s="512" customFormat="1">
      <c r="A81" s="597" t="s">
        <v>331</v>
      </c>
      <c r="B81" s="597" t="s">
        <v>172</v>
      </c>
      <c r="C81" s="597" t="s">
        <v>91</v>
      </c>
      <c r="D81" s="604">
        <v>205</v>
      </c>
      <c r="E81" s="604">
        <v>193</v>
      </c>
      <c r="F81" s="604">
        <v>12</v>
      </c>
      <c r="G81" s="604">
        <v>0</v>
      </c>
      <c r="H81" s="604">
        <v>196</v>
      </c>
      <c r="I81" s="604">
        <v>185</v>
      </c>
      <c r="J81" s="604">
        <v>11</v>
      </c>
      <c r="K81" s="604">
        <v>0</v>
      </c>
    </row>
    <row r="82" spans="1:11" s="512" customFormat="1">
      <c r="A82" s="597" t="s">
        <v>332</v>
      </c>
      <c r="B82" s="597" t="s">
        <v>172</v>
      </c>
      <c r="C82" s="597" t="s">
        <v>34</v>
      </c>
      <c r="D82" s="604">
        <v>466</v>
      </c>
      <c r="E82" s="604">
        <v>384</v>
      </c>
      <c r="F82" s="604">
        <v>82</v>
      </c>
      <c r="G82" s="604">
        <v>0</v>
      </c>
      <c r="H82" s="604">
        <v>448</v>
      </c>
      <c r="I82" s="604">
        <v>367</v>
      </c>
      <c r="J82" s="604">
        <v>81</v>
      </c>
      <c r="K82" s="604">
        <v>0</v>
      </c>
    </row>
    <row r="83" spans="1:11" s="512" customFormat="1">
      <c r="A83" s="597" t="s">
        <v>333</v>
      </c>
      <c r="B83" s="597" t="s">
        <v>172</v>
      </c>
      <c r="C83" s="597" t="s">
        <v>188</v>
      </c>
      <c r="D83" s="604">
        <v>292</v>
      </c>
      <c r="E83" s="604">
        <v>272</v>
      </c>
      <c r="F83" s="604">
        <v>20</v>
      </c>
      <c r="G83" s="604">
        <v>0</v>
      </c>
      <c r="H83" s="604">
        <v>287</v>
      </c>
      <c r="I83" s="604">
        <v>268</v>
      </c>
      <c r="J83" s="604">
        <v>19</v>
      </c>
      <c r="K83" s="604">
        <v>0</v>
      </c>
    </row>
    <row r="84" spans="1:11" s="512" customFormat="1">
      <c r="A84" s="597" t="s">
        <v>334</v>
      </c>
      <c r="B84" s="597" t="s">
        <v>172</v>
      </c>
      <c r="C84" s="597" t="s">
        <v>150</v>
      </c>
      <c r="D84" s="604">
        <v>306</v>
      </c>
      <c r="E84" s="604">
        <v>283</v>
      </c>
      <c r="F84" s="604">
        <v>23</v>
      </c>
      <c r="G84" s="604">
        <v>0</v>
      </c>
      <c r="H84" s="604">
        <v>273</v>
      </c>
      <c r="I84" s="604">
        <v>252</v>
      </c>
      <c r="J84" s="604">
        <v>21</v>
      </c>
      <c r="K84" s="604">
        <v>0</v>
      </c>
    </row>
    <row r="85" spans="1:11" s="512" customFormat="1">
      <c r="A85" s="597" t="s">
        <v>335</v>
      </c>
      <c r="B85" s="597" t="s">
        <v>172</v>
      </c>
      <c r="C85" s="597" t="s">
        <v>164</v>
      </c>
      <c r="D85" s="604">
        <v>103</v>
      </c>
      <c r="E85" s="604">
        <v>95</v>
      </c>
      <c r="F85" s="604">
        <v>8</v>
      </c>
      <c r="G85" s="604">
        <v>0</v>
      </c>
      <c r="H85" s="604">
        <v>101</v>
      </c>
      <c r="I85" s="604">
        <v>93</v>
      </c>
      <c r="J85" s="604">
        <v>8</v>
      </c>
      <c r="K85" s="604">
        <v>0</v>
      </c>
    </row>
    <row r="86" spans="1:11" s="512" customFormat="1">
      <c r="A86" s="597" t="s">
        <v>336</v>
      </c>
      <c r="B86" s="597" t="s">
        <v>172</v>
      </c>
      <c r="C86" s="597" t="s">
        <v>189</v>
      </c>
      <c r="D86" s="604">
        <v>397</v>
      </c>
      <c r="E86" s="604">
        <v>361</v>
      </c>
      <c r="F86" s="604">
        <v>36</v>
      </c>
      <c r="G86" s="604">
        <v>0</v>
      </c>
      <c r="H86" s="604">
        <v>371</v>
      </c>
      <c r="I86" s="604">
        <v>339</v>
      </c>
      <c r="J86" s="604">
        <v>32</v>
      </c>
      <c r="K86" s="604">
        <v>0</v>
      </c>
    </row>
    <row r="87" spans="1:11" s="512" customFormat="1">
      <c r="A87" s="597" t="s">
        <v>337</v>
      </c>
      <c r="B87" s="597" t="s">
        <v>172</v>
      </c>
      <c r="C87" s="597" t="s">
        <v>165</v>
      </c>
      <c r="D87" s="604">
        <v>246</v>
      </c>
      <c r="E87" s="604">
        <v>219</v>
      </c>
      <c r="F87" s="604">
        <v>27</v>
      </c>
      <c r="G87" s="604">
        <v>0</v>
      </c>
      <c r="H87" s="604">
        <v>239</v>
      </c>
      <c r="I87" s="604">
        <v>213</v>
      </c>
      <c r="J87" s="604">
        <v>26</v>
      </c>
      <c r="K87" s="604">
        <v>0</v>
      </c>
    </row>
    <row r="88" spans="1:11" s="512" customFormat="1">
      <c r="A88" s="597" t="s">
        <v>338</v>
      </c>
      <c r="B88" s="597" t="s">
        <v>172</v>
      </c>
      <c r="C88" s="597" t="s">
        <v>151</v>
      </c>
      <c r="D88" s="604">
        <v>200</v>
      </c>
      <c r="E88" s="604">
        <v>146</v>
      </c>
      <c r="F88" s="604">
        <v>54</v>
      </c>
      <c r="G88" s="604">
        <v>0</v>
      </c>
      <c r="H88" s="604">
        <v>168</v>
      </c>
      <c r="I88" s="604">
        <v>127</v>
      </c>
      <c r="J88" s="604">
        <v>41</v>
      </c>
      <c r="K88" s="604">
        <v>0</v>
      </c>
    </row>
    <row r="89" spans="1:11" s="512" customFormat="1">
      <c r="A89" s="597" t="s">
        <v>339</v>
      </c>
      <c r="B89" s="597" t="s">
        <v>172</v>
      </c>
      <c r="C89" s="597" t="s">
        <v>92</v>
      </c>
      <c r="D89" s="604">
        <v>799</v>
      </c>
      <c r="E89" s="604">
        <v>717</v>
      </c>
      <c r="F89" s="604">
        <v>82</v>
      </c>
      <c r="G89" s="604">
        <v>0</v>
      </c>
      <c r="H89" s="604">
        <v>678</v>
      </c>
      <c r="I89" s="604">
        <v>614</v>
      </c>
      <c r="J89" s="604">
        <v>64</v>
      </c>
      <c r="K89" s="604">
        <v>0</v>
      </c>
    </row>
    <row r="90" spans="1:11" s="512" customFormat="1">
      <c r="A90" s="597" t="s">
        <v>340</v>
      </c>
      <c r="B90" s="597" t="s">
        <v>172</v>
      </c>
      <c r="C90" s="597" t="s">
        <v>59</v>
      </c>
      <c r="D90" s="604">
        <v>112</v>
      </c>
      <c r="E90" s="604">
        <v>101</v>
      </c>
      <c r="F90" s="604">
        <v>11</v>
      </c>
      <c r="G90" s="604">
        <v>0</v>
      </c>
      <c r="H90" s="604">
        <v>110</v>
      </c>
      <c r="I90" s="604">
        <v>99</v>
      </c>
      <c r="J90" s="604">
        <v>11</v>
      </c>
      <c r="K90" s="604">
        <v>0</v>
      </c>
    </row>
    <row r="91" spans="1:11" s="512" customFormat="1">
      <c r="A91" s="597" t="s">
        <v>341</v>
      </c>
      <c r="B91" s="597" t="s">
        <v>172</v>
      </c>
      <c r="C91" s="597" t="s">
        <v>60</v>
      </c>
      <c r="D91" s="604">
        <v>174</v>
      </c>
      <c r="E91" s="604">
        <v>154</v>
      </c>
      <c r="F91" s="604">
        <v>20</v>
      </c>
      <c r="G91" s="604">
        <v>0</v>
      </c>
      <c r="H91" s="604">
        <v>162</v>
      </c>
      <c r="I91" s="604">
        <v>144</v>
      </c>
      <c r="J91" s="604">
        <v>18</v>
      </c>
      <c r="K91" s="604">
        <v>0</v>
      </c>
    </row>
    <row r="92" spans="1:11" s="512" customFormat="1">
      <c r="A92" s="597" t="s">
        <v>342</v>
      </c>
      <c r="B92" s="597" t="s">
        <v>172</v>
      </c>
      <c r="C92" s="597" t="s">
        <v>208</v>
      </c>
      <c r="D92" s="604">
        <v>283</v>
      </c>
      <c r="E92" s="604">
        <v>256</v>
      </c>
      <c r="F92" s="604">
        <v>27</v>
      </c>
      <c r="G92" s="604">
        <v>0</v>
      </c>
      <c r="H92" s="604">
        <v>267</v>
      </c>
      <c r="I92" s="604">
        <v>242</v>
      </c>
      <c r="J92" s="604">
        <v>25</v>
      </c>
      <c r="K92" s="604">
        <v>0</v>
      </c>
    </row>
    <row r="93" spans="1:11" s="512" customFormat="1">
      <c r="A93" s="597" t="s">
        <v>343</v>
      </c>
      <c r="B93" s="597" t="s">
        <v>172</v>
      </c>
      <c r="C93" s="597" t="s">
        <v>166</v>
      </c>
      <c r="D93" s="604">
        <v>195</v>
      </c>
      <c r="E93" s="604">
        <v>182</v>
      </c>
      <c r="F93" s="604">
        <v>13</v>
      </c>
      <c r="G93" s="604">
        <v>0</v>
      </c>
      <c r="H93" s="604">
        <v>193</v>
      </c>
      <c r="I93" s="604">
        <v>180</v>
      </c>
      <c r="J93" s="604">
        <v>13</v>
      </c>
      <c r="K93" s="604">
        <v>0</v>
      </c>
    </row>
    <row r="94" spans="1:11" s="512" customFormat="1">
      <c r="A94" s="597" t="s">
        <v>344</v>
      </c>
      <c r="B94" s="597" t="s">
        <v>172</v>
      </c>
      <c r="C94" s="597" t="s">
        <v>61</v>
      </c>
      <c r="D94" s="604">
        <v>720</v>
      </c>
      <c r="E94" s="604">
        <v>655</v>
      </c>
      <c r="F94" s="604">
        <v>65</v>
      </c>
      <c r="G94" s="604">
        <v>0</v>
      </c>
      <c r="H94" s="604">
        <v>690</v>
      </c>
      <c r="I94" s="604">
        <v>627</v>
      </c>
      <c r="J94" s="604">
        <v>63</v>
      </c>
      <c r="K94" s="604">
        <v>0</v>
      </c>
    </row>
    <row r="95" spans="1:11" s="512" customFormat="1">
      <c r="A95" s="597" t="s">
        <v>345</v>
      </c>
      <c r="B95" s="597" t="s">
        <v>172</v>
      </c>
      <c r="C95" s="597" t="s">
        <v>82</v>
      </c>
      <c r="D95" s="604">
        <v>1060</v>
      </c>
      <c r="E95" s="604">
        <v>979</v>
      </c>
      <c r="F95" s="604">
        <v>81</v>
      </c>
      <c r="G95" s="604">
        <v>0</v>
      </c>
      <c r="H95" s="604">
        <v>971</v>
      </c>
      <c r="I95" s="604">
        <v>901</v>
      </c>
      <c r="J95" s="604">
        <v>70</v>
      </c>
      <c r="K95" s="604">
        <v>0</v>
      </c>
    </row>
    <row r="96" spans="1:11" s="512" customFormat="1">
      <c r="A96" s="597" t="s">
        <v>346</v>
      </c>
      <c r="B96" s="597" t="s">
        <v>172</v>
      </c>
      <c r="C96" s="597" t="s">
        <v>167</v>
      </c>
      <c r="D96" s="604">
        <v>355</v>
      </c>
      <c r="E96" s="604">
        <v>308</v>
      </c>
      <c r="F96" s="604">
        <v>47</v>
      </c>
      <c r="G96" s="604">
        <v>0</v>
      </c>
      <c r="H96" s="604">
        <v>340</v>
      </c>
      <c r="I96" s="604">
        <v>294</v>
      </c>
      <c r="J96" s="604">
        <v>46</v>
      </c>
      <c r="K96" s="604">
        <v>0</v>
      </c>
    </row>
    <row r="97" spans="1:11" s="512" customFormat="1">
      <c r="A97" s="597" t="s">
        <v>347</v>
      </c>
      <c r="B97" s="597" t="s">
        <v>172</v>
      </c>
      <c r="C97" s="597" t="s">
        <v>83</v>
      </c>
      <c r="D97" s="604">
        <v>248</v>
      </c>
      <c r="E97" s="604">
        <v>220</v>
      </c>
      <c r="F97" s="604">
        <v>28</v>
      </c>
      <c r="G97" s="604">
        <v>0</v>
      </c>
      <c r="H97" s="604">
        <v>234</v>
      </c>
      <c r="I97" s="604">
        <v>207</v>
      </c>
      <c r="J97" s="604">
        <v>27</v>
      </c>
      <c r="K97" s="604">
        <v>0</v>
      </c>
    </row>
    <row r="98" spans="1:11" s="512" customFormat="1">
      <c r="A98" s="597" t="s">
        <v>348</v>
      </c>
      <c r="B98" s="597" t="s">
        <v>172</v>
      </c>
      <c r="C98" s="597" t="s">
        <v>84</v>
      </c>
      <c r="D98" s="604">
        <v>1054</v>
      </c>
      <c r="E98" s="604">
        <v>893</v>
      </c>
      <c r="F98" s="604">
        <v>161</v>
      </c>
      <c r="G98" s="604">
        <v>0</v>
      </c>
      <c r="H98" s="604">
        <v>1009</v>
      </c>
      <c r="I98" s="604">
        <v>858</v>
      </c>
      <c r="J98" s="604">
        <v>151</v>
      </c>
      <c r="K98" s="604">
        <v>0</v>
      </c>
    </row>
    <row r="99" spans="1:11" s="512" customFormat="1">
      <c r="A99" s="597" t="s">
        <v>349</v>
      </c>
      <c r="B99" s="597" t="s">
        <v>172</v>
      </c>
      <c r="C99" s="597" t="s">
        <v>179</v>
      </c>
      <c r="D99" s="604">
        <v>29</v>
      </c>
      <c r="E99" s="604">
        <v>28</v>
      </c>
      <c r="F99" s="604">
        <v>1</v>
      </c>
      <c r="G99" s="604">
        <v>0</v>
      </c>
      <c r="H99" s="604">
        <v>27</v>
      </c>
      <c r="I99" s="604">
        <v>26</v>
      </c>
      <c r="J99" s="604">
        <v>1</v>
      </c>
      <c r="K99" s="604">
        <v>0</v>
      </c>
    </row>
    <row r="100" spans="1:11" s="512" customFormat="1">
      <c r="A100" s="597" t="s">
        <v>350</v>
      </c>
      <c r="B100" s="597" t="s">
        <v>172</v>
      </c>
      <c r="C100" s="597" t="s">
        <v>35</v>
      </c>
      <c r="D100" s="604">
        <v>246</v>
      </c>
      <c r="E100" s="604">
        <v>220</v>
      </c>
      <c r="F100" s="604">
        <v>26</v>
      </c>
      <c r="G100" s="604">
        <v>0</v>
      </c>
      <c r="H100" s="604">
        <v>235</v>
      </c>
      <c r="I100" s="604">
        <v>212</v>
      </c>
      <c r="J100" s="604">
        <v>23</v>
      </c>
      <c r="K100" s="604">
        <v>0</v>
      </c>
    </row>
    <row r="101" spans="1:11" s="512" customFormat="1">
      <c r="A101" s="597" t="s">
        <v>351</v>
      </c>
      <c r="B101" s="597" t="s">
        <v>172</v>
      </c>
      <c r="C101" s="597" t="s">
        <v>190</v>
      </c>
      <c r="D101" s="604">
        <v>942</v>
      </c>
      <c r="E101" s="604">
        <v>859</v>
      </c>
      <c r="F101" s="604">
        <v>83</v>
      </c>
      <c r="G101" s="604">
        <v>0</v>
      </c>
      <c r="H101" s="604">
        <v>882</v>
      </c>
      <c r="I101" s="604">
        <v>800</v>
      </c>
      <c r="J101" s="604">
        <v>82</v>
      </c>
      <c r="K101" s="604">
        <v>0</v>
      </c>
    </row>
    <row r="102" spans="1:11" s="512" customFormat="1">
      <c r="A102" s="597" t="s">
        <v>352</v>
      </c>
      <c r="B102" s="597" t="s">
        <v>172</v>
      </c>
      <c r="C102" s="597" t="s">
        <v>93</v>
      </c>
      <c r="D102" s="604">
        <v>272</v>
      </c>
      <c r="E102" s="604">
        <v>250</v>
      </c>
      <c r="F102" s="604">
        <v>22</v>
      </c>
      <c r="G102" s="604">
        <v>0</v>
      </c>
      <c r="H102" s="604">
        <v>249</v>
      </c>
      <c r="I102" s="604">
        <v>231</v>
      </c>
      <c r="J102" s="604">
        <v>18</v>
      </c>
      <c r="K102" s="604">
        <v>0</v>
      </c>
    </row>
    <row r="103" spans="1:11" s="512" customFormat="1">
      <c r="A103" s="597" t="s">
        <v>353</v>
      </c>
      <c r="B103" s="597" t="s">
        <v>172</v>
      </c>
      <c r="C103" s="597" t="s">
        <v>209</v>
      </c>
      <c r="D103" s="604">
        <v>244</v>
      </c>
      <c r="E103" s="604">
        <v>235</v>
      </c>
      <c r="F103" s="604">
        <v>9</v>
      </c>
      <c r="G103" s="604">
        <v>0</v>
      </c>
      <c r="H103" s="604">
        <v>236</v>
      </c>
      <c r="I103" s="604">
        <v>227</v>
      </c>
      <c r="J103" s="604">
        <v>9</v>
      </c>
      <c r="K103" s="604">
        <v>0</v>
      </c>
    </row>
    <row r="104" spans="1:11" s="512" customFormat="1">
      <c r="A104" s="597" t="s">
        <v>354</v>
      </c>
      <c r="B104" s="597" t="s">
        <v>172</v>
      </c>
      <c r="C104" s="597" t="s">
        <v>210</v>
      </c>
      <c r="D104" s="604">
        <v>165</v>
      </c>
      <c r="E104" s="604">
        <v>155</v>
      </c>
      <c r="F104" s="604">
        <v>10</v>
      </c>
      <c r="G104" s="604">
        <v>0</v>
      </c>
      <c r="H104" s="604">
        <v>160</v>
      </c>
      <c r="I104" s="604">
        <v>150</v>
      </c>
      <c r="J104" s="604">
        <v>10</v>
      </c>
      <c r="K104" s="604">
        <v>0</v>
      </c>
    </row>
    <row r="105" spans="1:11" s="512" customFormat="1">
      <c r="A105" s="597" t="s">
        <v>355</v>
      </c>
      <c r="B105" s="597" t="s">
        <v>172</v>
      </c>
      <c r="C105" s="597" t="s">
        <v>191</v>
      </c>
      <c r="D105" s="604">
        <v>190</v>
      </c>
      <c r="E105" s="604">
        <v>177</v>
      </c>
      <c r="F105" s="604">
        <v>13</v>
      </c>
      <c r="G105" s="604">
        <v>0</v>
      </c>
      <c r="H105" s="604">
        <v>165</v>
      </c>
      <c r="I105" s="604">
        <v>155</v>
      </c>
      <c r="J105" s="604">
        <v>10</v>
      </c>
      <c r="K105" s="604">
        <v>0</v>
      </c>
    </row>
    <row r="106" spans="1:11" s="512" customFormat="1">
      <c r="A106" s="597" t="s">
        <v>356</v>
      </c>
      <c r="B106" s="597" t="s">
        <v>172</v>
      </c>
      <c r="C106" s="597" t="s">
        <v>192</v>
      </c>
      <c r="D106" s="604">
        <v>183</v>
      </c>
      <c r="E106" s="604">
        <v>171</v>
      </c>
      <c r="F106" s="604">
        <v>12</v>
      </c>
      <c r="G106" s="604">
        <v>0</v>
      </c>
      <c r="H106" s="604">
        <v>176</v>
      </c>
      <c r="I106" s="604">
        <v>165</v>
      </c>
      <c r="J106" s="604">
        <v>11</v>
      </c>
      <c r="K106" s="604">
        <v>0</v>
      </c>
    </row>
    <row r="107" spans="1:11" s="512" customFormat="1">
      <c r="A107" s="597" t="s">
        <v>357</v>
      </c>
      <c r="B107" s="597" t="s">
        <v>172</v>
      </c>
      <c r="C107" s="597" t="s">
        <v>152</v>
      </c>
      <c r="D107" s="604">
        <v>260</v>
      </c>
      <c r="E107" s="604">
        <v>239</v>
      </c>
      <c r="F107" s="604">
        <v>20</v>
      </c>
      <c r="G107" s="604">
        <v>1</v>
      </c>
      <c r="H107" s="604">
        <v>236</v>
      </c>
      <c r="I107" s="604">
        <v>219</v>
      </c>
      <c r="J107" s="604">
        <v>16</v>
      </c>
      <c r="K107" s="604">
        <v>1</v>
      </c>
    </row>
    <row r="108" spans="1:11" s="512" customFormat="1">
      <c r="A108" s="597" t="s">
        <v>358</v>
      </c>
      <c r="B108" s="597" t="s">
        <v>172</v>
      </c>
      <c r="C108" s="597" t="s">
        <v>168</v>
      </c>
      <c r="D108" s="604">
        <v>148</v>
      </c>
      <c r="E108" s="604">
        <v>134</v>
      </c>
      <c r="F108" s="604">
        <v>14</v>
      </c>
      <c r="G108" s="604">
        <v>0</v>
      </c>
      <c r="H108" s="604">
        <v>147</v>
      </c>
      <c r="I108" s="604">
        <v>133</v>
      </c>
      <c r="J108" s="604">
        <v>14</v>
      </c>
      <c r="K108" s="604">
        <v>0</v>
      </c>
    </row>
    <row r="109" spans="1:11" s="512" customFormat="1">
      <c r="A109" s="597" t="s">
        <v>359</v>
      </c>
      <c r="B109" s="597" t="s">
        <v>172</v>
      </c>
      <c r="C109" s="597" t="s">
        <v>153</v>
      </c>
      <c r="D109" s="604">
        <v>372</v>
      </c>
      <c r="E109" s="604">
        <v>341</v>
      </c>
      <c r="F109" s="604">
        <v>30</v>
      </c>
      <c r="G109" s="604">
        <v>1</v>
      </c>
      <c r="H109" s="604">
        <v>337</v>
      </c>
      <c r="I109" s="604">
        <v>307</v>
      </c>
      <c r="J109" s="604">
        <v>29</v>
      </c>
      <c r="K109" s="604">
        <v>1</v>
      </c>
    </row>
    <row r="110" spans="1:11" s="512" customFormat="1">
      <c r="A110" s="597" t="s">
        <v>360</v>
      </c>
      <c r="B110" s="597" t="s">
        <v>172</v>
      </c>
      <c r="C110" s="597" t="s">
        <v>36</v>
      </c>
      <c r="D110" s="604">
        <v>228</v>
      </c>
      <c r="E110" s="604">
        <v>196</v>
      </c>
      <c r="F110" s="604">
        <v>32</v>
      </c>
      <c r="G110" s="604">
        <v>0</v>
      </c>
      <c r="H110" s="604">
        <v>225</v>
      </c>
      <c r="I110" s="604">
        <v>194</v>
      </c>
      <c r="J110" s="604">
        <v>31</v>
      </c>
      <c r="K110" s="604">
        <v>0</v>
      </c>
    </row>
    <row r="111" spans="1:11" s="512" customFormat="1">
      <c r="A111" s="597" t="s">
        <v>361</v>
      </c>
      <c r="B111" s="597" t="s">
        <v>172</v>
      </c>
      <c r="C111" s="597" t="s">
        <v>62</v>
      </c>
      <c r="D111" s="604">
        <v>273</v>
      </c>
      <c r="E111" s="604">
        <v>243</v>
      </c>
      <c r="F111" s="604">
        <v>30</v>
      </c>
      <c r="G111" s="604">
        <v>0</v>
      </c>
      <c r="H111" s="604">
        <v>263</v>
      </c>
      <c r="I111" s="604">
        <v>235</v>
      </c>
      <c r="J111" s="604">
        <v>28</v>
      </c>
      <c r="K111" s="604">
        <v>0</v>
      </c>
    </row>
    <row r="112" spans="1:11" s="512" customFormat="1">
      <c r="A112" s="597" t="s">
        <v>362</v>
      </c>
      <c r="B112" s="597" t="s">
        <v>172</v>
      </c>
      <c r="C112" s="597" t="s">
        <v>85</v>
      </c>
      <c r="D112" s="604">
        <v>39</v>
      </c>
      <c r="E112" s="604">
        <v>37</v>
      </c>
      <c r="F112" s="604">
        <v>2</v>
      </c>
      <c r="G112" s="604">
        <v>0</v>
      </c>
      <c r="H112" s="604">
        <v>39</v>
      </c>
      <c r="I112" s="604">
        <v>37</v>
      </c>
      <c r="J112" s="604">
        <v>2</v>
      </c>
      <c r="K112" s="604">
        <v>0</v>
      </c>
    </row>
    <row r="113" spans="1:11" s="512" customFormat="1">
      <c r="A113" s="597" t="s">
        <v>363</v>
      </c>
      <c r="B113" s="597" t="s">
        <v>172</v>
      </c>
      <c r="C113" s="597" t="s">
        <v>37</v>
      </c>
      <c r="D113" s="604">
        <v>261</v>
      </c>
      <c r="E113" s="604">
        <v>229</v>
      </c>
      <c r="F113" s="604">
        <v>32</v>
      </c>
      <c r="G113" s="604">
        <v>0</v>
      </c>
      <c r="H113" s="604">
        <v>255</v>
      </c>
      <c r="I113" s="604">
        <v>225</v>
      </c>
      <c r="J113" s="604">
        <v>30</v>
      </c>
      <c r="K113" s="604">
        <v>0</v>
      </c>
    </row>
    <row r="114" spans="1:11" s="512" customFormat="1">
      <c r="A114" s="597" t="s">
        <v>364</v>
      </c>
      <c r="B114" s="597" t="s">
        <v>172</v>
      </c>
      <c r="C114" s="597" t="s">
        <v>220</v>
      </c>
      <c r="D114" s="604">
        <v>216</v>
      </c>
      <c r="E114" s="604">
        <v>190</v>
      </c>
      <c r="F114" s="604">
        <v>26</v>
      </c>
      <c r="G114" s="604">
        <v>0</v>
      </c>
      <c r="H114" s="604">
        <v>197</v>
      </c>
      <c r="I114" s="604">
        <v>172</v>
      </c>
      <c r="J114" s="604">
        <v>25</v>
      </c>
      <c r="K114" s="604">
        <v>0</v>
      </c>
    </row>
    <row r="115" spans="1:11" s="512" customFormat="1">
      <c r="A115" s="597" t="s">
        <v>365</v>
      </c>
      <c r="B115" s="597" t="s">
        <v>172</v>
      </c>
      <c r="C115" s="597" t="s">
        <v>38</v>
      </c>
      <c r="D115" s="604">
        <v>193</v>
      </c>
      <c r="E115" s="604">
        <v>177</v>
      </c>
      <c r="F115" s="604">
        <v>16</v>
      </c>
      <c r="G115" s="604">
        <v>0</v>
      </c>
      <c r="H115" s="604">
        <v>182</v>
      </c>
      <c r="I115" s="604">
        <v>167</v>
      </c>
      <c r="J115" s="604">
        <v>15</v>
      </c>
      <c r="K115" s="604">
        <v>0</v>
      </c>
    </row>
    <row r="116" spans="1:11" s="512" customFormat="1">
      <c r="A116" s="597" t="s">
        <v>366</v>
      </c>
      <c r="B116" s="597" t="s">
        <v>172</v>
      </c>
      <c r="C116" s="597" t="s">
        <v>63</v>
      </c>
      <c r="D116" s="604">
        <v>540</v>
      </c>
      <c r="E116" s="604">
        <v>495</v>
      </c>
      <c r="F116" s="604">
        <v>45</v>
      </c>
      <c r="G116" s="604">
        <v>0</v>
      </c>
      <c r="H116" s="604">
        <v>517</v>
      </c>
      <c r="I116" s="604">
        <v>475</v>
      </c>
      <c r="J116" s="604">
        <v>42</v>
      </c>
      <c r="K116" s="604">
        <v>0</v>
      </c>
    </row>
    <row r="117" spans="1:11" s="512" customFormat="1">
      <c r="A117" s="597" t="s">
        <v>367</v>
      </c>
      <c r="B117" s="597" t="s">
        <v>172</v>
      </c>
      <c r="C117" s="597" t="s">
        <v>221</v>
      </c>
      <c r="D117" s="604">
        <v>327</v>
      </c>
      <c r="E117" s="604">
        <v>289</v>
      </c>
      <c r="F117" s="604">
        <v>38</v>
      </c>
      <c r="G117" s="604">
        <v>0</v>
      </c>
      <c r="H117" s="604">
        <v>288</v>
      </c>
      <c r="I117" s="604">
        <v>252</v>
      </c>
      <c r="J117" s="604">
        <v>36</v>
      </c>
      <c r="K117" s="604">
        <v>0</v>
      </c>
    </row>
    <row r="118" spans="1:11" s="512" customFormat="1">
      <c r="A118" s="597" t="s">
        <v>368</v>
      </c>
      <c r="B118" s="597" t="s">
        <v>172</v>
      </c>
      <c r="C118" s="597" t="s">
        <v>193</v>
      </c>
      <c r="D118" s="604">
        <v>157</v>
      </c>
      <c r="E118" s="604">
        <v>141</v>
      </c>
      <c r="F118" s="604">
        <v>16</v>
      </c>
      <c r="G118" s="604">
        <v>0</v>
      </c>
      <c r="H118" s="604">
        <v>154</v>
      </c>
      <c r="I118" s="604">
        <v>138</v>
      </c>
      <c r="J118" s="604">
        <v>16</v>
      </c>
      <c r="K118" s="604">
        <v>0</v>
      </c>
    </row>
    <row r="119" spans="1:11" s="512" customFormat="1">
      <c r="A119" s="597" t="s">
        <v>369</v>
      </c>
      <c r="B119" s="597" t="s">
        <v>172</v>
      </c>
      <c r="C119" s="597" t="s">
        <v>222</v>
      </c>
      <c r="D119" s="604">
        <v>258</v>
      </c>
      <c r="E119" s="604">
        <v>223</v>
      </c>
      <c r="F119" s="604">
        <v>35</v>
      </c>
      <c r="G119" s="604">
        <v>0</v>
      </c>
      <c r="H119" s="604">
        <v>208</v>
      </c>
      <c r="I119" s="604">
        <v>180</v>
      </c>
      <c r="J119" s="604">
        <v>28</v>
      </c>
      <c r="K119" s="604">
        <v>0</v>
      </c>
    </row>
    <row r="120" spans="1:11" s="512" customFormat="1">
      <c r="A120" s="597" t="s">
        <v>370</v>
      </c>
      <c r="B120" s="597" t="s">
        <v>172</v>
      </c>
      <c r="C120" s="597" t="s">
        <v>211</v>
      </c>
      <c r="D120" s="604">
        <v>493</v>
      </c>
      <c r="E120" s="604">
        <v>459</v>
      </c>
      <c r="F120" s="604">
        <v>33</v>
      </c>
      <c r="G120" s="604">
        <v>1</v>
      </c>
      <c r="H120" s="604">
        <v>467</v>
      </c>
      <c r="I120" s="604">
        <v>434</v>
      </c>
      <c r="J120" s="604">
        <v>32</v>
      </c>
      <c r="K120" s="604">
        <v>1</v>
      </c>
    </row>
    <row r="121" spans="1:11" s="512" customFormat="1">
      <c r="A121" s="597" t="s">
        <v>371</v>
      </c>
      <c r="B121" s="597" t="s">
        <v>172</v>
      </c>
      <c r="C121" s="597" t="s">
        <v>212</v>
      </c>
      <c r="D121" s="604">
        <v>339</v>
      </c>
      <c r="E121" s="604">
        <v>308</v>
      </c>
      <c r="F121" s="604">
        <v>31</v>
      </c>
      <c r="G121" s="604">
        <v>0</v>
      </c>
      <c r="H121" s="604">
        <v>324</v>
      </c>
      <c r="I121" s="604">
        <v>295</v>
      </c>
      <c r="J121" s="604">
        <v>29</v>
      </c>
      <c r="K121" s="604">
        <v>0</v>
      </c>
    </row>
    <row r="122" spans="1:11" s="512" customFormat="1">
      <c r="A122" s="597" t="s">
        <v>372</v>
      </c>
      <c r="B122" s="597" t="s">
        <v>172</v>
      </c>
      <c r="C122" s="597" t="s">
        <v>169</v>
      </c>
      <c r="D122" s="604">
        <v>128</v>
      </c>
      <c r="E122" s="604">
        <v>113</v>
      </c>
      <c r="F122" s="604">
        <v>15</v>
      </c>
      <c r="G122" s="604">
        <v>0</v>
      </c>
      <c r="H122" s="604">
        <v>123</v>
      </c>
      <c r="I122" s="604">
        <v>109</v>
      </c>
      <c r="J122" s="604">
        <v>14</v>
      </c>
      <c r="K122" s="604">
        <v>0</v>
      </c>
    </row>
    <row r="123" spans="1:11" s="512" customFormat="1">
      <c r="A123" s="597" t="s">
        <v>373</v>
      </c>
      <c r="B123" s="597" t="s">
        <v>172</v>
      </c>
      <c r="C123" s="597" t="s">
        <v>194</v>
      </c>
      <c r="D123" s="604">
        <v>278</v>
      </c>
      <c r="E123" s="604">
        <v>251</v>
      </c>
      <c r="F123" s="604">
        <v>27</v>
      </c>
      <c r="G123" s="604">
        <v>0</v>
      </c>
      <c r="H123" s="604">
        <v>268</v>
      </c>
      <c r="I123" s="604">
        <v>242</v>
      </c>
      <c r="J123" s="604">
        <v>26</v>
      </c>
      <c r="K123" s="604">
        <v>0</v>
      </c>
    </row>
    <row r="124" spans="1:11" s="512" customFormat="1">
      <c r="A124" s="597" t="s">
        <v>374</v>
      </c>
      <c r="B124" s="597" t="s">
        <v>172</v>
      </c>
      <c r="C124" s="597" t="s">
        <v>94</v>
      </c>
      <c r="D124" s="604">
        <v>188</v>
      </c>
      <c r="E124" s="604">
        <v>181</v>
      </c>
      <c r="F124" s="604">
        <v>7</v>
      </c>
      <c r="G124" s="604">
        <v>0</v>
      </c>
      <c r="H124" s="604">
        <v>181</v>
      </c>
      <c r="I124" s="604">
        <v>174</v>
      </c>
      <c r="J124" s="604">
        <v>7</v>
      </c>
      <c r="K124" s="604">
        <v>0</v>
      </c>
    </row>
    <row r="125" spans="1:11" s="512" customFormat="1">
      <c r="A125" s="597" t="s">
        <v>375</v>
      </c>
      <c r="B125" s="597" t="s">
        <v>172</v>
      </c>
      <c r="C125" s="597" t="s">
        <v>154</v>
      </c>
      <c r="D125" s="604">
        <v>384</v>
      </c>
      <c r="E125" s="604">
        <v>326</v>
      </c>
      <c r="F125" s="604">
        <v>58</v>
      </c>
      <c r="G125" s="604">
        <v>0</v>
      </c>
      <c r="H125" s="604">
        <v>350</v>
      </c>
      <c r="I125" s="604">
        <v>301</v>
      </c>
      <c r="J125" s="604">
        <v>48</v>
      </c>
      <c r="K125" s="604">
        <v>1</v>
      </c>
    </row>
    <row r="126" spans="1:11" s="512" customFormat="1">
      <c r="A126" s="597" t="s">
        <v>376</v>
      </c>
      <c r="B126" s="597" t="s">
        <v>172</v>
      </c>
      <c r="C126" s="597" t="s">
        <v>39</v>
      </c>
      <c r="D126" s="604">
        <v>126</v>
      </c>
      <c r="E126" s="604">
        <v>116</v>
      </c>
      <c r="F126" s="604">
        <v>10</v>
      </c>
      <c r="G126" s="604">
        <v>0</v>
      </c>
      <c r="H126" s="604">
        <v>122</v>
      </c>
      <c r="I126" s="604">
        <v>113</v>
      </c>
      <c r="J126" s="604">
        <v>9</v>
      </c>
      <c r="K126" s="604">
        <v>0</v>
      </c>
    </row>
    <row r="127" spans="1:11" s="512" customFormat="1">
      <c r="A127" s="597" t="s">
        <v>377</v>
      </c>
      <c r="B127" s="597" t="s">
        <v>172</v>
      </c>
      <c r="C127" s="597" t="s">
        <v>223</v>
      </c>
      <c r="D127" s="604">
        <v>941</v>
      </c>
      <c r="E127" s="604">
        <v>863</v>
      </c>
      <c r="F127" s="604">
        <v>78</v>
      </c>
      <c r="G127" s="604">
        <v>0</v>
      </c>
      <c r="H127" s="604">
        <v>894</v>
      </c>
      <c r="I127" s="604">
        <v>813</v>
      </c>
      <c r="J127" s="604">
        <v>81</v>
      </c>
      <c r="K127" s="604">
        <v>0</v>
      </c>
    </row>
    <row r="128" spans="1:11" s="512" customFormat="1">
      <c r="A128" s="597" t="s">
        <v>378</v>
      </c>
      <c r="B128" s="597" t="s">
        <v>172</v>
      </c>
      <c r="C128" s="597" t="s">
        <v>40</v>
      </c>
      <c r="D128" s="604">
        <v>483</v>
      </c>
      <c r="E128" s="604">
        <v>421</v>
      </c>
      <c r="F128" s="604">
        <v>62</v>
      </c>
      <c r="G128" s="604">
        <v>0</v>
      </c>
      <c r="H128" s="604">
        <v>468</v>
      </c>
      <c r="I128" s="604">
        <v>407</v>
      </c>
      <c r="J128" s="604">
        <v>61</v>
      </c>
      <c r="K128" s="604">
        <v>0</v>
      </c>
    </row>
    <row r="129" spans="1:11" s="512" customFormat="1">
      <c r="A129" s="597" t="s">
        <v>379</v>
      </c>
      <c r="B129" s="597" t="s">
        <v>172</v>
      </c>
      <c r="C129" s="597" t="s">
        <v>21</v>
      </c>
      <c r="D129" s="604">
        <v>215</v>
      </c>
      <c r="E129" s="604">
        <v>196</v>
      </c>
      <c r="F129" s="604">
        <v>19</v>
      </c>
      <c r="G129" s="604">
        <v>0</v>
      </c>
      <c r="H129" s="604">
        <v>208</v>
      </c>
      <c r="I129" s="604">
        <v>190</v>
      </c>
      <c r="J129" s="604">
        <v>18</v>
      </c>
      <c r="K129" s="604">
        <v>0</v>
      </c>
    </row>
    <row r="130" spans="1:11" s="512" customFormat="1">
      <c r="A130" s="597" t="s">
        <v>380</v>
      </c>
      <c r="B130" s="597" t="s">
        <v>172</v>
      </c>
      <c r="C130" s="597" t="s">
        <v>224</v>
      </c>
      <c r="D130" s="604">
        <v>193</v>
      </c>
      <c r="E130" s="604">
        <v>182</v>
      </c>
      <c r="F130" s="604">
        <v>11</v>
      </c>
      <c r="G130" s="604">
        <v>0</v>
      </c>
      <c r="H130" s="604">
        <v>176</v>
      </c>
      <c r="I130" s="604">
        <v>163</v>
      </c>
      <c r="J130" s="604">
        <v>13</v>
      </c>
      <c r="K130" s="604">
        <v>0</v>
      </c>
    </row>
    <row r="131" spans="1:11" s="512" customFormat="1">
      <c r="A131" s="597" t="s">
        <v>381</v>
      </c>
      <c r="B131" s="597" t="s">
        <v>172</v>
      </c>
      <c r="C131" s="597" t="s">
        <v>95</v>
      </c>
      <c r="D131" s="604">
        <v>733</v>
      </c>
      <c r="E131" s="604">
        <v>674</v>
      </c>
      <c r="F131" s="604">
        <v>59</v>
      </c>
      <c r="G131" s="604">
        <v>0</v>
      </c>
      <c r="H131" s="604">
        <v>648</v>
      </c>
      <c r="I131" s="604">
        <v>596</v>
      </c>
      <c r="J131" s="604">
        <v>52</v>
      </c>
      <c r="K131" s="604">
        <v>0</v>
      </c>
    </row>
    <row r="132" spans="1:11" s="512" customFormat="1">
      <c r="A132" s="597" t="s">
        <v>382</v>
      </c>
      <c r="B132" s="597" t="s">
        <v>172</v>
      </c>
      <c r="C132" s="597" t="s">
        <v>22</v>
      </c>
      <c r="D132" s="604">
        <v>210</v>
      </c>
      <c r="E132" s="604">
        <v>194</v>
      </c>
      <c r="F132" s="604">
        <v>16</v>
      </c>
      <c r="G132" s="604">
        <v>0</v>
      </c>
      <c r="H132" s="604">
        <v>208</v>
      </c>
      <c r="I132" s="604">
        <v>192</v>
      </c>
      <c r="J132" s="604">
        <v>16</v>
      </c>
      <c r="K132" s="604">
        <v>0</v>
      </c>
    </row>
    <row r="133" spans="1:11" s="512" customFormat="1">
      <c r="A133" s="597" t="s">
        <v>383</v>
      </c>
      <c r="B133" s="597" t="s">
        <v>172</v>
      </c>
      <c r="C133" s="597" t="s">
        <v>195</v>
      </c>
      <c r="D133" s="604">
        <v>1826</v>
      </c>
      <c r="E133" s="604">
        <v>1663</v>
      </c>
      <c r="F133" s="604">
        <v>163</v>
      </c>
      <c r="G133" s="604">
        <v>0</v>
      </c>
      <c r="H133" s="604">
        <v>1740</v>
      </c>
      <c r="I133" s="604">
        <v>1591</v>
      </c>
      <c r="J133" s="604">
        <v>149</v>
      </c>
      <c r="K133" s="604">
        <v>0</v>
      </c>
    </row>
    <row r="134" spans="1:11" s="512" customFormat="1">
      <c r="A134" s="597" t="s">
        <v>384</v>
      </c>
      <c r="B134" s="597" t="s">
        <v>172</v>
      </c>
      <c r="C134" s="597" t="s">
        <v>155</v>
      </c>
      <c r="D134" s="604">
        <v>310</v>
      </c>
      <c r="E134" s="604">
        <v>263</v>
      </c>
      <c r="F134" s="604">
        <v>47</v>
      </c>
      <c r="G134" s="604">
        <v>0</v>
      </c>
      <c r="H134" s="604">
        <v>290</v>
      </c>
      <c r="I134" s="604">
        <v>245</v>
      </c>
      <c r="J134" s="604">
        <v>45</v>
      </c>
      <c r="K134" s="604">
        <v>0</v>
      </c>
    </row>
    <row r="135" spans="1:11" s="512" customFormat="1">
      <c r="A135" s="597" t="s">
        <v>385</v>
      </c>
      <c r="B135" s="597" t="s">
        <v>172</v>
      </c>
      <c r="C135" s="597" t="s">
        <v>213</v>
      </c>
      <c r="D135" s="604">
        <v>326</v>
      </c>
      <c r="E135" s="604">
        <v>299</v>
      </c>
      <c r="F135" s="604">
        <v>27</v>
      </c>
      <c r="G135" s="604">
        <v>0</v>
      </c>
      <c r="H135" s="604">
        <v>315</v>
      </c>
      <c r="I135" s="604">
        <v>288</v>
      </c>
      <c r="J135" s="604">
        <v>27</v>
      </c>
      <c r="K135" s="604">
        <v>0</v>
      </c>
    </row>
    <row r="136" spans="1:11" s="512" customFormat="1">
      <c r="A136" s="597" t="s">
        <v>386</v>
      </c>
      <c r="B136" s="597" t="s">
        <v>172</v>
      </c>
      <c r="C136" s="597" t="s">
        <v>41</v>
      </c>
      <c r="D136" s="604">
        <v>334</v>
      </c>
      <c r="E136" s="604">
        <v>282</v>
      </c>
      <c r="F136" s="604">
        <v>52</v>
      </c>
      <c r="G136" s="604">
        <v>0</v>
      </c>
      <c r="H136" s="604">
        <v>325</v>
      </c>
      <c r="I136" s="604">
        <v>274</v>
      </c>
      <c r="J136" s="604">
        <v>51</v>
      </c>
      <c r="K136" s="604">
        <v>0</v>
      </c>
    </row>
    <row r="137" spans="1:11" s="512" customFormat="1">
      <c r="A137" s="597" t="s">
        <v>387</v>
      </c>
      <c r="B137" s="597" t="s">
        <v>172</v>
      </c>
      <c r="C137" s="597" t="s">
        <v>225</v>
      </c>
      <c r="D137" s="604">
        <v>188</v>
      </c>
      <c r="E137" s="604">
        <v>180</v>
      </c>
      <c r="F137" s="604">
        <v>8</v>
      </c>
      <c r="G137" s="604">
        <v>0</v>
      </c>
      <c r="H137" s="604">
        <v>176</v>
      </c>
      <c r="I137" s="604">
        <v>168</v>
      </c>
      <c r="J137" s="604">
        <v>8</v>
      </c>
      <c r="K137" s="604">
        <v>0</v>
      </c>
    </row>
    <row r="138" spans="1:11" s="512" customFormat="1">
      <c r="A138" s="597" t="s">
        <v>388</v>
      </c>
      <c r="B138" s="597" t="s">
        <v>172</v>
      </c>
      <c r="C138" s="597" t="s">
        <v>96</v>
      </c>
      <c r="D138" s="604">
        <v>167</v>
      </c>
      <c r="E138" s="604">
        <v>149</v>
      </c>
      <c r="F138" s="604">
        <v>18</v>
      </c>
      <c r="G138" s="604">
        <v>0</v>
      </c>
      <c r="H138" s="604">
        <v>161</v>
      </c>
      <c r="I138" s="604">
        <v>143</v>
      </c>
      <c r="J138" s="604">
        <v>18</v>
      </c>
      <c r="K138" s="604">
        <v>0</v>
      </c>
    </row>
    <row r="139" spans="1:11" s="512" customFormat="1">
      <c r="A139" s="597" t="s">
        <v>389</v>
      </c>
      <c r="B139" s="597" t="s">
        <v>172</v>
      </c>
      <c r="C139" s="597" t="s">
        <v>214</v>
      </c>
      <c r="D139" s="604">
        <v>98</v>
      </c>
      <c r="E139" s="604">
        <v>93</v>
      </c>
      <c r="F139" s="604">
        <v>5</v>
      </c>
      <c r="G139" s="604">
        <v>0</v>
      </c>
      <c r="H139" s="604">
        <v>92</v>
      </c>
      <c r="I139" s="604">
        <v>87</v>
      </c>
      <c r="J139" s="604">
        <v>5</v>
      </c>
      <c r="K139" s="604">
        <v>0</v>
      </c>
    </row>
    <row r="140" spans="1:11" s="512" customFormat="1">
      <c r="A140" s="597" t="s">
        <v>390</v>
      </c>
      <c r="B140" s="597" t="s">
        <v>172</v>
      </c>
      <c r="C140" s="597" t="s">
        <v>156</v>
      </c>
      <c r="D140" s="604">
        <v>143</v>
      </c>
      <c r="E140" s="604">
        <v>125</v>
      </c>
      <c r="F140" s="604">
        <v>18</v>
      </c>
      <c r="G140" s="604">
        <v>0</v>
      </c>
      <c r="H140" s="604">
        <v>130</v>
      </c>
      <c r="I140" s="604">
        <v>114</v>
      </c>
      <c r="J140" s="604">
        <v>16</v>
      </c>
      <c r="K140" s="604">
        <v>0</v>
      </c>
    </row>
    <row r="141" spans="1:11" s="512" customFormat="1">
      <c r="A141" s="597" t="s">
        <v>391</v>
      </c>
      <c r="B141" s="597" t="s">
        <v>172</v>
      </c>
      <c r="C141" s="597" t="s">
        <v>42</v>
      </c>
      <c r="D141" s="604">
        <v>422</v>
      </c>
      <c r="E141" s="604">
        <v>397</v>
      </c>
      <c r="F141" s="604">
        <v>25</v>
      </c>
      <c r="G141" s="604">
        <v>0</v>
      </c>
      <c r="H141" s="604">
        <v>412</v>
      </c>
      <c r="I141" s="604">
        <v>388</v>
      </c>
      <c r="J141" s="604">
        <v>24</v>
      </c>
      <c r="K141" s="604">
        <v>0</v>
      </c>
    </row>
    <row r="142" spans="1:11" s="512" customFormat="1">
      <c r="A142" s="597" t="s">
        <v>392</v>
      </c>
      <c r="B142" s="597" t="s">
        <v>172</v>
      </c>
      <c r="C142" s="597" t="s">
        <v>64</v>
      </c>
      <c r="D142" s="604">
        <v>389</v>
      </c>
      <c r="E142" s="604">
        <v>318</v>
      </c>
      <c r="F142" s="604">
        <v>71</v>
      </c>
      <c r="G142" s="604">
        <v>0</v>
      </c>
      <c r="H142" s="604">
        <v>383</v>
      </c>
      <c r="I142" s="604">
        <v>313</v>
      </c>
      <c r="J142" s="604">
        <v>70</v>
      </c>
      <c r="K142" s="604">
        <v>0</v>
      </c>
    </row>
    <row r="143" spans="1:11" s="512" customFormat="1">
      <c r="A143" s="597" t="s">
        <v>393</v>
      </c>
      <c r="B143" s="597" t="s">
        <v>172</v>
      </c>
      <c r="C143" s="597" t="s">
        <v>226</v>
      </c>
      <c r="D143" s="604">
        <v>182</v>
      </c>
      <c r="E143" s="604">
        <v>161</v>
      </c>
      <c r="F143" s="604">
        <v>21</v>
      </c>
      <c r="G143" s="604">
        <v>0</v>
      </c>
      <c r="H143" s="604">
        <v>166</v>
      </c>
      <c r="I143" s="604">
        <v>147</v>
      </c>
      <c r="J143" s="604">
        <v>19</v>
      </c>
      <c r="K143" s="604">
        <v>0</v>
      </c>
    </row>
    <row r="144" spans="1:11" s="512" customFormat="1">
      <c r="A144" s="597" t="s">
        <v>394</v>
      </c>
      <c r="B144" s="597" t="s">
        <v>172</v>
      </c>
      <c r="C144" s="597" t="s">
        <v>157</v>
      </c>
      <c r="D144" s="604">
        <v>259</v>
      </c>
      <c r="E144" s="604">
        <v>209</v>
      </c>
      <c r="F144" s="604">
        <v>50</v>
      </c>
      <c r="G144" s="604">
        <v>0</v>
      </c>
      <c r="H144" s="604">
        <v>225</v>
      </c>
      <c r="I144" s="604">
        <v>180</v>
      </c>
      <c r="J144" s="604">
        <v>45</v>
      </c>
      <c r="K144" s="604">
        <v>0</v>
      </c>
    </row>
    <row r="145" spans="1:11" s="512" customFormat="1">
      <c r="A145" s="597" t="s">
        <v>395</v>
      </c>
      <c r="B145" s="597" t="s">
        <v>172</v>
      </c>
      <c r="C145" s="597" t="s">
        <v>158</v>
      </c>
      <c r="D145" s="604">
        <v>312</v>
      </c>
      <c r="E145" s="604">
        <v>275</v>
      </c>
      <c r="F145" s="604">
        <v>36</v>
      </c>
      <c r="G145" s="604">
        <v>1</v>
      </c>
      <c r="H145" s="604">
        <v>281</v>
      </c>
      <c r="I145" s="604">
        <v>251</v>
      </c>
      <c r="J145" s="604">
        <v>29</v>
      </c>
      <c r="K145" s="604">
        <v>1</v>
      </c>
    </row>
    <row r="146" spans="1:11" s="512" customFormat="1">
      <c r="A146" s="597" t="s">
        <v>396</v>
      </c>
      <c r="B146" s="597" t="s">
        <v>172</v>
      </c>
      <c r="C146" s="597" t="s">
        <v>43</v>
      </c>
      <c r="D146" s="604">
        <v>274</v>
      </c>
      <c r="E146" s="604">
        <v>240</v>
      </c>
      <c r="F146" s="604">
        <v>34</v>
      </c>
      <c r="G146" s="604">
        <v>0</v>
      </c>
      <c r="H146" s="604">
        <v>266</v>
      </c>
      <c r="I146" s="604">
        <v>230</v>
      </c>
      <c r="J146" s="604">
        <v>36</v>
      </c>
      <c r="K146" s="604">
        <v>0</v>
      </c>
    </row>
    <row r="147" spans="1:11" s="512" customFormat="1">
      <c r="A147" s="597" t="s">
        <v>397</v>
      </c>
      <c r="B147" s="597" t="s">
        <v>172</v>
      </c>
      <c r="C147" s="597" t="s">
        <v>227</v>
      </c>
      <c r="D147" s="604">
        <v>679</v>
      </c>
      <c r="E147" s="604">
        <v>598</v>
      </c>
      <c r="F147" s="604">
        <v>81</v>
      </c>
      <c r="G147" s="604">
        <v>0</v>
      </c>
      <c r="H147" s="604">
        <v>544</v>
      </c>
      <c r="I147" s="604">
        <v>485</v>
      </c>
      <c r="J147" s="604">
        <v>59</v>
      </c>
      <c r="K147" s="604">
        <v>0</v>
      </c>
    </row>
    <row r="148" spans="1:11" s="512" customFormat="1">
      <c r="A148" s="597" t="s">
        <v>398</v>
      </c>
      <c r="B148" s="597" t="s">
        <v>172</v>
      </c>
      <c r="C148" s="597" t="s">
        <v>196</v>
      </c>
      <c r="D148" s="604">
        <v>286</v>
      </c>
      <c r="E148" s="604">
        <v>254</v>
      </c>
      <c r="F148" s="604">
        <v>32</v>
      </c>
      <c r="G148" s="604">
        <v>0</v>
      </c>
      <c r="H148" s="604">
        <v>277</v>
      </c>
      <c r="I148" s="604">
        <v>245</v>
      </c>
      <c r="J148" s="604">
        <v>32</v>
      </c>
      <c r="K148" s="604">
        <v>0</v>
      </c>
    </row>
    <row r="149" spans="1:11" s="512" customFormat="1">
      <c r="A149" s="597" t="s">
        <v>399</v>
      </c>
      <c r="B149" s="597" t="s">
        <v>172</v>
      </c>
      <c r="C149" s="597" t="s">
        <v>197</v>
      </c>
      <c r="D149" s="604">
        <v>1016</v>
      </c>
      <c r="E149" s="604">
        <v>912</v>
      </c>
      <c r="F149" s="604">
        <v>104</v>
      </c>
      <c r="G149" s="604">
        <v>0</v>
      </c>
      <c r="H149" s="604">
        <v>949</v>
      </c>
      <c r="I149" s="604">
        <v>852</v>
      </c>
      <c r="J149" s="604">
        <v>97</v>
      </c>
      <c r="K149" s="604">
        <v>0</v>
      </c>
    </row>
    <row r="150" spans="1:11" s="512" customFormat="1">
      <c r="A150" s="597" t="s">
        <v>400</v>
      </c>
      <c r="B150" s="597" t="s">
        <v>172</v>
      </c>
      <c r="C150" s="597" t="s">
        <v>159</v>
      </c>
      <c r="D150" s="604">
        <v>137</v>
      </c>
      <c r="E150" s="604">
        <v>127</v>
      </c>
      <c r="F150" s="604">
        <v>10</v>
      </c>
      <c r="G150" s="604">
        <v>0</v>
      </c>
      <c r="H150" s="604">
        <v>122</v>
      </c>
      <c r="I150" s="604">
        <v>114</v>
      </c>
      <c r="J150" s="604">
        <v>8</v>
      </c>
      <c r="K150" s="604">
        <v>0</v>
      </c>
    </row>
    <row r="151" spans="1:11" s="512" customFormat="1">
      <c r="A151" s="597" t="s">
        <v>401</v>
      </c>
      <c r="B151" s="597" t="s">
        <v>172</v>
      </c>
      <c r="C151" s="597" t="s">
        <v>44</v>
      </c>
      <c r="D151" s="604">
        <v>270</v>
      </c>
      <c r="E151" s="604">
        <v>228</v>
      </c>
      <c r="F151" s="604">
        <v>42</v>
      </c>
      <c r="G151" s="604">
        <v>0</v>
      </c>
      <c r="H151" s="604">
        <v>262</v>
      </c>
      <c r="I151" s="604">
        <v>221</v>
      </c>
      <c r="J151" s="604">
        <v>41</v>
      </c>
      <c r="K151" s="604">
        <v>0</v>
      </c>
    </row>
    <row r="152" spans="1:11" s="512" customFormat="1">
      <c r="A152" s="597" t="s">
        <v>402</v>
      </c>
      <c r="B152" s="597" t="s">
        <v>172</v>
      </c>
      <c r="C152" s="597" t="s">
        <v>215</v>
      </c>
      <c r="D152" s="604">
        <v>702</v>
      </c>
      <c r="E152" s="604">
        <v>649</v>
      </c>
      <c r="F152" s="604">
        <v>53</v>
      </c>
      <c r="G152" s="604">
        <v>0</v>
      </c>
      <c r="H152" s="604">
        <v>673</v>
      </c>
      <c r="I152" s="604">
        <v>622</v>
      </c>
      <c r="J152" s="604">
        <v>51</v>
      </c>
      <c r="K152" s="604">
        <v>0</v>
      </c>
    </row>
    <row r="153" spans="1:11" s="512" customFormat="1">
      <c r="A153" s="597" t="s">
        <v>403</v>
      </c>
      <c r="B153" s="597" t="s">
        <v>172</v>
      </c>
      <c r="C153" s="597" t="s">
        <v>198</v>
      </c>
      <c r="D153" s="604">
        <v>235</v>
      </c>
      <c r="E153" s="604">
        <v>210</v>
      </c>
      <c r="F153" s="604">
        <v>25</v>
      </c>
      <c r="G153" s="604">
        <v>0</v>
      </c>
      <c r="H153" s="604">
        <v>222</v>
      </c>
      <c r="I153" s="604">
        <v>198</v>
      </c>
      <c r="J153" s="604">
        <v>24</v>
      </c>
      <c r="K153" s="604">
        <v>0</v>
      </c>
    </row>
    <row r="154" spans="1:11" s="512" customFormat="1">
      <c r="A154" s="597" t="s">
        <v>404</v>
      </c>
      <c r="B154" s="597" t="s">
        <v>172</v>
      </c>
      <c r="C154" s="597" t="s">
        <v>180</v>
      </c>
      <c r="D154" s="604">
        <v>307</v>
      </c>
      <c r="E154" s="604">
        <v>262</v>
      </c>
      <c r="F154" s="604">
        <v>45</v>
      </c>
      <c r="G154" s="604">
        <v>0</v>
      </c>
      <c r="H154" s="604">
        <v>303</v>
      </c>
      <c r="I154" s="604">
        <v>263</v>
      </c>
      <c r="J154" s="604">
        <v>40</v>
      </c>
      <c r="K154" s="604">
        <v>0</v>
      </c>
    </row>
    <row r="155" spans="1:11" s="512" customFormat="1">
      <c r="A155" s="597" t="s">
        <v>405</v>
      </c>
      <c r="B155" s="597" t="s">
        <v>172</v>
      </c>
      <c r="C155" s="597" t="s">
        <v>199</v>
      </c>
      <c r="D155" s="604">
        <v>330</v>
      </c>
      <c r="E155" s="604">
        <v>298</v>
      </c>
      <c r="F155" s="604">
        <v>32</v>
      </c>
      <c r="G155" s="604">
        <v>0</v>
      </c>
      <c r="H155" s="604">
        <v>318</v>
      </c>
      <c r="I155" s="604">
        <v>290</v>
      </c>
      <c r="J155" s="604">
        <v>28</v>
      </c>
      <c r="K155" s="604">
        <v>0</v>
      </c>
    </row>
    <row r="156" spans="1:11" s="512" customFormat="1">
      <c r="A156" s="597" t="s">
        <v>406</v>
      </c>
      <c r="B156" s="597" t="s">
        <v>172</v>
      </c>
      <c r="C156" s="597" t="s">
        <v>228</v>
      </c>
      <c r="D156" s="604">
        <v>171</v>
      </c>
      <c r="E156" s="604">
        <v>147</v>
      </c>
      <c r="F156" s="604">
        <v>24</v>
      </c>
      <c r="G156" s="604">
        <v>0</v>
      </c>
      <c r="H156" s="604">
        <v>163</v>
      </c>
      <c r="I156" s="604">
        <v>139</v>
      </c>
      <c r="J156" s="604">
        <v>24</v>
      </c>
      <c r="K156" s="604">
        <v>0</v>
      </c>
    </row>
    <row r="157" spans="1:11" s="512" customFormat="1">
      <c r="A157" s="597" t="s">
        <v>407</v>
      </c>
      <c r="B157" s="597" t="s">
        <v>172</v>
      </c>
      <c r="C157" s="597" t="s">
        <v>229</v>
      </c>
      <c r="D157" s="604">
        <v>641</v>
      </c>
      <c r="E157" s="604">
        <v>576</v>
      </c>
      <c r="F157" s="604">
        <v>65</v>
      </c>
      <c r="G157" s="604">
        <v>0</v>
      </c>
      <c r="H157" s="604">
        <v>543</v>
      </c>
      <c r="I157" s="604">
        <v>480</v>
      </c>
      <c r="J157" s="604">
        <v>63</v>
      </c>
      <c r="K157" s="604">
        <v>0</v>
      </c>
    </row>
    <row r="158" spans="1:11" s="512" customFormat="1">
      <c r="A158" s="597" t="s">
        <v>408</v>
      </c>
      <c r="B158" s="597" t="s">
        <v>172</v>
      </c>
      <c r="C158" s="597" t="s">
        <v>65</v>
      </c>
      <c r="D158" s="604">
        <v>255</v>
      </c>
      <c r="E158" s="604">
        <v>238</v>
      </c>
      <c r="F158" s="604">
        <v>17</v>
      </c>
      <c r="G158" s="604">
        <v>0</v>
      </c>
      <c r="H158" s="604">
        <v>233</v>
      </c>
      <c r="I158" s="604">
        <v>220</v>
      </c>
      <c r="J158" s="604">
        <v>13</v>
      </c>
      <c r="K158" s="604">
        <v>0</v>
      </c>
    </row>
    <row r="159" spans="1:11" s="512" customFormat="1">
      <c r="A159" s="597" t="s">
        <v>6526</v>
      </c>
      <c r="B159" s="597" t="s">
        <v>174</v>
      </c>
      <c r="C159" s="597" t="s">
        <v>98</v>
      </c>
      <c r="D159" s="604">
        <v>2</v>
      </c>
      <c r="E159" s="604">
        <v>2</v>
      </c>
      <c r="F159" s="604">
        <v>0</v>
      </c>
      <c r="G159" s="604">
        <v>0</v>
      </c>
      <c r="H159" s="604">
        <v>2</v>
      </c>
      <c r="I159" s="604">
        <v>2</v>
      </c>
      <c r="J159" s="604">
        <v>0</v>
      </c>
      <c r="K159" s="604">
        <v>0</v>
      </c>
    </row>
    <row r="160" spans="1:11" s="512" customFormat="1">
      <c r="A160" s="597" t="s">
        <v>737</v>
      </c>
      <c r="B160" s="597" t="s">
        <v>174</v>
      </c>
      <c r="C160" s="597" t="s">
        <v>200</v>
      </c>
      <c r="D160" s="604">
        <v>1</v>
      </c>
      <c r="E160" s="604">
        <v>0</v>
      </c>
      <c r="F160" s="604">
        <v>1</v>
      </c>
      <c r="G160" s="604">
        <v>0</v>
      </c>
      <c r="H160" s="604">
        <v>1</v>
      </c>
      <c r="I160" s="604">
        <v>0</v>
      </c>
      <c r="J160" s="604">
        <v>1</v>
      </c>
      <c r="K160" s="604">
        <v>0</v>
      </c>
    </row>
    <row r="161" spans="1:11" s="512" customFormat="1">
      <c r="A161" s="597" t="s">
        <v>6527</v>
      </c>
      <c r="B161" s="597" t="s">
        <v>174</v>
      </c>
      <c r="C161" s="597" t="s">
        <v>99</v>
      </c>
      <c r="D161" s="604">
        <v>1</v>
      </c>
      <c r="E161" s="604">
        <v>1</v>
      </c>
      <c r="F161" s="604">
        <v>0</v>
      </c>
      <c r="G161" s="604">
        <v>0</v>
      </c>
      <c r="H161" s="604">
        <v>1</v>
      </c>
      <c r="I161" s="604">
        <v>1</v>
      </c>
      <c r="J161" s="604">
        <v>0</v>
      </c>
      <c r="K161" s="604">
        <v>0</v>
      </c>
    </row>
    <row r="162" spans="1:11" s="512" customFormat="1">
      <c r="A162" s="597" t="s">
        <v>2595</v>
      </c>
      <c r="B162" s="597" t="s">
        <v>174</v>
      </c>
      <c r="C162" s="597" t="s">
        <v>25</v>
      </c>
      <c r="D162" s="604">
        <v>1</v>
      </c>
      <c r="E162" s="604">
        <v>1</v>
      </c>
      <c r="F162" s="604">
        <v>0</v>
      </c>
      <c r="G162" s="604">
        <v>0</v>
      </c>
      <c r="H162" s="604">
        <v>1</v>
      </c>
      <c r="I162" s="604">
        <v>1</v>
      </c>
      <c r="J162" s="604">
        <v>0</v>
      </c>
      <c r="K162" s="604">
        <v>0</v>
      </c>
    </row>
    <row r="163" spans="1:11" s="512" customFormat="1">
      <c r="A163" s="597" t="s">
        <v>6528</v>
      </c>
      <c r="B163" s="597" t="s">
        <v>174</v>
      </c>
      <c r="C163" s="597" t="s">
        <v>201</v>
      </c>
      <c r="D163" s="604">
        <v>1</v>
      </c>
      <c r="E163" s="604">
        <v>1</v>
      </c>
      <c r="F163" s="604">
        <v>0</v>
      </c>
      <c r="G163" s="604">
        <v>0</v>
      </c>
      <c r="H163" s="604">
        <v>1</v>
      </c>
      <c r="I163" s="604">
        <v>1</v>
      </c>
      <c r="J163" s="604">
        <v>0</v>
      </c>
      <c r="K163" s="604">
        <v>0</v>
      </c>
    </row>
    <row r="164" spans="1:11" s="512" customFormat="1">
      <c r="A164" s="597" t="s">
        <v>6529</v>
      </c>
      <c r="B164" s="597" t="s">
        <v>174</v>
      </c>
      <c r="C164" s="597" t="s">
        <v>231</v>
      </c>
      <c r="D164" s="604">
        <v>1</v>
      </c>
      <c r="E164" s="604">
        <v>1</v>
      </c>
      <c r="F164" s="604">
        <v>0</v>
      </c>
      <c r="G164" s="604">
        <v>0</v>
      </c>
      <c r="H164" s="604">
        <v>1</v>
      </c>
      <c r="I164" s="604">
        <v>1</v>
      </c>
      <c r="J164" s="604">
        <v>0</v>
      </c>
      <c r="K164" s="604">
        <v>0</v>
      </c>
    </row>
    <row r="165" spans="1:11" s="512" customFormat="1">
      <c r="A165" s="597" t="s">
        <v>409</v>
      </c>
      <c r="B165" s="597" t="s">
        <v>174</v>
      </c>
      <c r="C165" s="597" t="s">
        <v>100</v>
      </c>
      <c r="D165" s="604">
        <v>3</v>
      </c>
      <c r="E165" s="604">
        <v>3</v>
      </c>
      <c r="F165" s="604">
        <v>0</v>
      </c>
      <c r="G165" s="604">
        <v>0</v>
      </c>
      <c r="H165" s="604">
        <v>2</v>
      </c>
      <c r="I165" s="604">
        <v>2</v>
      </c>
      <c r="J165" s="604">
        <v>0</v>
      </c>
      <c r="K165" s="604">
        <v>0</v>
      </c>
    </row>
    <row r="166" spans="1:11" s="512" customFormat="1">
      <c r="A166" s="597" t="s">
        <v>6530</v>
      </c>
      <c r="B166" s="597" t="s">
        <v>174</v>
      </c>
      <c r="C166" s="597" t="s">
        <v>182</v>
      </c>
      <c r="D166" s="604">
        <v>3</v>
      </c>
      <c r="E166" s="604">
        <v>2</v>
      </c>
      <c r="F166" s="604">
        <v>1</v>
      </c>
      <c r="G166" s="604">
        <v>0</v>
      </c>
      <c r="H166" s="604">
        <v>1</v>
      </c>
      <c r="I166" s="604">
        <v>1</v>
      </c>
      <c r="J166" s="604">
        <v>0</v>
      </c>
      <c r="K166" s="604">
        <v>0</v>
      </c>
    </row>
    <row r="167" spans="1:11" s="512" customFormat="1">
      <c r="A167" s="597" t="s">
        <v>6531</v>
      </c>
      <c r="B167" s="597" t="s">
        <v>174</v>
      </c>
      <c r="C167" s="597" t="s">
        <v>232</v>
      </c>
      <c r="D167" s="604">
        <v>1</v>
      </c>
      <c r="E167" s="604">
        <v>1</v>
      </c>
      <c r="F167" s="604">
        <v>0</v>
      </c>
      <c r="G167" s="604">
        <v>0</v>
      </c>
      <c r="H167" s="604">
        <v>1</v>
      </c>
      <c r="I167" s="604">
        <v>1</v>
      </c>
      <c r="J167" s="604">
        <v>0</v>
      </c>
      <c r="K167" s="604">
        <v>0</v>
      </c>
    </row>
    <row r="168" spans="1:11" s="512" customFormat="1">
      <c r="A168" s="597" t="s">
        <v>6532</v>
      </c>
      <c r="B168" s="597" t="s">
        <v>174</v>
      </c>
      <c r="C168" s="597" t="s">
        <v>87</v>
      </c>
      <c r="D168" s="604">
        <v>3</v>
      </c>
      <c r="E168" s="604">
        <v>3</v>
      </c>
      <c r="F168" s="604">
        <v>0</v>
      </c>
      <c r="G168" s="604">
        <v>0</v>
      </c>
      <c r="H168" s="604">
        <v>3</v>
      </c>
      <c r="I168" s="604">
        <v>3</v>
      </c>
      <c r="J168" s="604">
        <v>0</v>
      </c>
      <c r="K168" s="604">
        <v>0</v>
      </c>
    </row>
    <row r="169" spans="1:11" s="512" customFormat="1">
      <c r="A169" s="597" t="s">
        <v>6533</v>
      </c>
      <c r="B169" s="597" t="s">
        <v>174</v>
      </c>
      <c r="C169" s="597" t="s">
        <v>203</v>
      </c>
      <c r="D169" s="604">
        <v>1</v>
      </c>
      <c r="E169" s="604">
        <v>1</v>
      </c>
      <c r="F169" s="604">
        <v>0</v>
      </c>
      <c r="G169" s="604">
        <v>0</v>
      </c>
      <c r="H169" s="604">
        <v>1</v>
      </c>
      <c r="I169" s="604">
        <v>1</v>
      </c>
      <c r="J169" s="604">
        <v>0</v>
      </c>
      <c r="K169" s="604">
        <v>0</v>
      </c>
    </row>
    <row r="170" spans="1:11" s="512" customFormat="1">
      <c r="A170" s="597" t="s">
        <v>410</v>
      </c>
      <c r="B170" s="597" t="s">
        <v>174</v>
      </c>
      <c r="C170" s="597" t="s">
        <v>104</v>
      </c>
      <c r="D170" s="604">
        <v>1</v>
      </c>
      <c r="E170" s="604">
        <v>1</v>
      </c>
      <c r="F170" s="604">
        <v>0</v>
      </c>
      <c r="G170" s="604">
        <v>0</v>
      </c>
      <c r="H170" s="604">
        <v>1</v>
      </c>
      <c r="I170" s="604">
        <v>1</v>
      </c>
      <c r="J170" s="604">
        <v>0</v>
      </c>
      <c r="K170" s="604">
        <v>0</v>
      </c>
    </row>
    <row r="171" spans="1:11" s="512" customFormat="1">
      <c r="A171" s="597" t="s">
        <v>6534</v>
      </c>
      <c r="B171" s="597" t="s">
        <v>174</v>
      </c>
      <c r="C171" s="597" t="s">
        <v>29</v>
      </c>
      <c r="D171" s="604">
        <v>3</v>
      </c>
      <c r="E171" s="604">
        <v>3</v>
      </c>
      <c r="F171" s="604">
        <v>0</v>
      </c>
      <c r="G171" s="604">
        <v>0</v>
      </c>
      <c r="H171" s="604">
        <v>3</v>
      </c>
      <c r="I171" s="604">
        <v>3</v>
      </c>
      <c r="J171" s="604">
        <v>0</v>
      </c>
      <c r="K171" s="604">
        <v>0</v>
      </c>
    </row>
    <row r="172" spans="1:11" s="512" customFormat="1">
      <c r="A172" s="597" t="s">
        <v>411</v>
      </c>
      <c r="B172" s="597" t="s">
        <v>174</v>
      </c>
      <c r="C172" s="597" t="s">
        <v>204</v>
      </c>
      <c r="D172" s="604">
        <v>5</v>
      </c>
      <c r="E172" s="604">
        <v>5</v>
      </c>
      <c r="F172" s="604">
        <v>0</v>
      </c>
      <c r="G172" s="604">
        <v>0</v>
      </c>
      <c r="H172" s="604">
        <v>5</v>
      </c>
      <c r="I172" s="604">
        <v>5</v>
      </c>
      <c r="J172" s="604">
        <v>0</v>
      </c>
      <c r="K172" s="604">
        <v>0</v>
      </c>
    </row>
    <row r="173" spans="1:11" s="512" customFormat="1">
      <c r="A173" s="597" t="s">
        <v>6535</v>
      </c>
      <c r="B173" s="597" t="s">
        <v>174</v>
      </c>
      <c r="C173" s="597" t="s">
        <v>205</v>
      </c>
      <c r="D173" s="604">
        <v>1</v>
      </c>
      <c r="E173" s="604">
        <v>1</v>
      </c>
      <c r="F173" s="604">
        <v>0</v>
      </c>
      <c r="G173" s="604">
        <v>0</v>
      </c>
      <c r="H173" s="604">
        <v>1</v>
      </c>
      <c r="I173" s="604">
        <v>1</v>
      </c>
      <c r="J173" s="604">
        <v>0</v>
      </c>
      <c r="K173" s="604">
        <v>0</v>
      </c>
    </row>
    <row r="174" spans="1:11" s="512" customFormat="1">
      <c r="A174" s="597" t="s">
        <v>6536</v>
      </c>
      <c r="B174" s="597" t="s">
        <v>174</v>
      </c>
      <c r="C174" s="597" t="s">
        <v>218</v>
      </c>
      <c r="D174" s="604">
        <v>1</v>
      </c>
      <c r="E174" s="604">
        <v>1</v>
      </c>
      <c r="F174" s="604">
        <v>0</v>
      </c>
      <c r="G174" s="604">
        <v>0</v>
      </c>
      <c r="H174" s="604">
        <v>1</v>
      </c>
      <c r="I174" s="604">
        <v>1</v>
      </c>
      <c r="J174" s="604">
        <v>0</v>
      </c>
      <c r="K174" s="604">
        <v>0</v>
      </c>
    </row>
    <row r="175" spans="1:11" s="512" customFormat="1">
      <c r="A175" s="597" t="s">
        <v>6537</v>
      </c>
      <c r="B175" s="597" t="s">
        <v>174</v>
      </c>
      <c r="C175" s="597" t="s">
        <v>161</v>
      </c>
      <c r="D175" s="604">
        <v>1</v>
      </c>
      <c r="E175" s="604">
        <v>1</v>
      </c>
      <c r="F175" s="604">
        <v>0</v>
      </c>
      <c r="G175" s="604">
        <v>0</v>
      </c>
      <c r="H175" s="604">
        <v>1</v>
      </c>
      <c r="I175" s="604">
        <v>1</v>
      </c>
      <c r="J175" s="604">
        <v>0</v>
      </c>
      <c r="K175" s="604">
        <v>0</v>
      </c>
    </row>
    <row r="176" spans="1:11" s="512" customFormat="1">
      <c r="A176" s="597" t="s">
        <v>2596</v>
      </c>
      <c r="B176" s="597" t="s">
        <v>174</v>
      </c>
      <c r="C176" s="597" t="s">
        <v>184</v>
      </c>
      <c r="D176" s="604">
        <v>1</v>
      </c>
      <c r="E176" s="604">
        <v>1</v>
      </c>
      <c r="F176" s="604">
        <v>0</v>
      </c>
      <c r="G176" s="604">
        <v>0</v>
      </c>
      <c r="H176" s="604">
        <v>1</v>
      </c>
      <c r="I176" s="604">
        <v>1</v>
      </c>
      <c r="J176" s="604">
        <v>0</v>
      </c>
      <c r="K176" s="604">
        <v>0</v>
      </c>
    </row>
    <row r="177" spans="1:11" s="512" customFormat="1">
      <c r="A177" s="597" t="s">
        <v>6539</v>
      </c>
      <c r="B177" s="597" t="s">
        <v>174</v>
      </c>
      <c r="C177" s="597" t="s">
        <v>106</v>
      </c>
      <c r="D177" s="604">
        <v>2</v>
      </c>
      <c r="E177" s="604">
        <v>2</v>
      </c>
      <c r="F177" s="604">
        <v>0</v>
      </c>
      <c r="G177" s="604">
        <v>0</v>
      </c>
      <c r="H177" s="604">
        <v>1</v>
      </c>
      <c r="I177" s="604">
        <v>1</v>
      </c>
      <c r="J177" s="604">
        <v>0</v>
      </c>
      <c r="K177" s="604">
        <v>0</v>
      </c>
    </row>
    <row r="178" spans="1:11" s="512" customFormat="1">
      <c r="A178" s="597" t="s">
        <v>412</v>
      </c>
      <c r="B178" s="597" t="s">
        <v>174</v>
      </c>
      <c r="C178" s="597" t="s">
        <v>89</v>
      </c>
      <c r="D178" s="604">
        <v>2</v>
      </c>
      <c r="E178" s="604">
        <v>2</v>
      </c>
      <c r="F178" s="604">
        <v>0</v>
      </c>
      <c r="G178" s="604">
        <v>0</v>
      </c>
      <c r="H178" s="604">
        <v>1</v>
      </c>
      <c r="I178" s="604">
        <v>1</v>
      </c>
      <c r="J178" s="604">
        <v>0</v>
      </c>
      <c r="K178" s="604">
        <v>0</v>
      </c>
    </row>
    <row r="179" spans="1:11" s="512" customFormat="1">
      <c r="A179" s="597" t="s">
        <v>6540</v>
      </c>
      <c r="B179" s="597" t="s">
        <v>174</v>
      </c>
      <c r="C179" s="597" t="s">
        <v>162</v>
      </c>
      <c r="D179" s="604">
        <v>1</v>
      </c>
      <c r="E179" s="604">
        <v>1</v>
      </c>
      <c r="F179" s="604">
        <v>0</v>
      </c>
      <c r="G179" s="604">
        <v>0</v>
      </c>
      <c r="H179" s="604">
        <v>1</v>
      </c>
      <c r="I179" s="604">
        <v>1</v>
      </c>
      <c r="J179" s="604">
        <v>0</v>
      </c>
      <c r="K179" s="604">
        <v>0</v>
      </c>
    </row>
    <row r="180" spans="1:11" s="512" customFormat="1">
      <c r="A180" s="597" t="s">
        <v>6541</v>
      </c>
      <c r="B180" s="597" t="s">
        <v>174</v>
      </c>
      <c r="C180" s="597" t="s">
        <v>206</v>
      </c>
      <c r="D180" s="604">
        <v>4</v>
      </c>
      <c r="E180" s="604">
        <v>4</v>
      </c>
      <c r="F180" s="604">
        <v>0</v>
      </c>
      <c r="G180" s="604">
        <v>0</v>
      </c>
      <c r="H180" s="604">
        <v>4</v>
      </c>
      <c r="I180" s="604">
        <v>4</v>
      </c>
      <c r="J180" s="604">
        <v>0</v>
      </c>
      <c r="K180" s="604">
        <v>0</v>
      </c>
    </row>
    <row r="181" spans="1:11" s="512" customFormat="1">
      <c r="A181" s="597" t="s">
        <v>6543</v>
      </c>
      <c r="B181" s="597" t="s">
        <v>174</v>
      </c>
      <c r="C181" s="597" t="s">
        <v>185</v>
      </c>
      <c r="D181" s="604">
        <v>1</v>
      </c>
      <c r="E181" s="604">
        <v>1</v>
      </c>
      <c r="F181" s="604">
        <v>0</v>
      </c>
      <c r="G181" s="604">
        <v>0</v>
      </c>
      <c r="H181" s="604">
        <v>1</v>
      </c>
      <c r="I181" s="604">
        <v>1</v>
      </c>
      <c r="J181" s="604">
        <v>0</v>
      </c>
      <c r="K181" s="604">
        <v>0</v>
      </c>
    </row>
    <row r="182" spans="1:11" s="512" customFormat="1">
      <c r="A182" s="597" t="s">
        <v>6544</v>
      </c>
      <c r="B182" s="597" t="s">
        <v>174</v>
      </c>
      <c r="C182" s="597" t="s">
        <v>110</v>
      </c>
      <c r="D182" s="604">
        <v>1</v>
      </c>
      <c r="E182" s="604">
        <v>1</v>
      </c>
      <c r="F182" s="604">
        <v>0</v>
      </c>
      <c r="G182" s="604">
        <v>0</v>
      </c>
      <c r="H182" s="604">
        <v>0</v>
      </c>
      <c r="I182" s="604">
        <v>0</v>
      </c>
      <c r="J182" s="604">
        <v>0</v>
      </c>
      <c r="K182" s="604">
        <v>0</v>
      </c>
    </row>
    <row r="183" spans="1:11" s="512" customFormat="1">
      <c r="A183" s="597" t="s">
        <v>413</v>
      </c>
      <c r="B183" s="597" t="s">
        <v>174</v>
      </c>
      <c r="C183" s="597" t="s">
        <v>90</v>
      </c>
      <c r="D183" s="604">
        <v>2</v>
      </c>
      <c r="E183" s="604">
        <v>2</v>
      </c>
      <c r="F183" s="604">
        <v>0</v>
      </c>
      <c r="G183" s="604">
        <v>0</v>
      </c>
      <c r="H183" s="604">
        <v>2</v>
      </c>
      <c r="I183" s="604">
        <v>2</v>
      </c>
      <c r="J183" s="604">
        <v>0</v>
      </c>
      <c r="K183" s="604">
        <v>0</v>
      </c>
    </row>
    <row r="184" spans="1:11" s="512" customFormat="1">
      <c r="A184" s="597" t="s">
        <v>6545</v>
      </c>
      <c r="B184" s="597" t="s">
        <v>174</v>
      </c>
      <c r="C184" s="597" t="s">
        <v>113</v>
      </c>
      <c r="D184" s="604">
        <v>1</v>
      </c>
      <c r="E184" s="604">
        <v>1</v>
      </c>
      <c r="F184" s="604">
        <v>0</v>
      </c>
      <c r="G184" s="604">
        <v>0</v>
      </c>
      <c r="H184" s="604">
        <v>0</v>
      </c>
      <c r="I184" s="604">
        <v>0</v>
      </c>
      <c r="J184" s="604">
        <v>0</v>
      </c>
      <c r="K184" s="604">
        <v>0</v>
      </c>
    </row>
    <row r="185" spans="1:11" s="512" customFormat="1">
      <c r="A185" s="597" t="s">
        <v>6546</v>
      </c>
      <c r="B185" s="597" t="s">
        <v>174</v>
      </c>
      <c r="C185" s="597" t="s">
        <v>186</v>
      </c>
      <c r="D185" s="604">
        <v>1</v>
      </c>
      <c r="E185" s="604">
        <v>1</v>
      </c>
      <c r="F185" s="604">
        <v>0</v>
      </c>
      <c r="G185" s="604">
        <v>0</v>
      </c>
      <c r="H185" s="604">
        <v>1</v>
      </c>
      <c r="I185" s="604">
        <v>1</v>
      </c>
      <c r="J185" s="604">
        <v>0</v>
      </c>
      <c r="K185" s="604">
        <v>0</v>
      </c>
    </row>
    <row r="186" spans="1:11" s="512" customFormat="1">
      <c r="A186" s="597" t="s">
        <v>8099</v>
      </c>
      <c r="B186" s="597" t="s">
        <v>174</v>
      </c>
      <c r="C186" s="597" t="s">
        <v>115</v>
      </c>
      <c r="D186" s="604">
        <v>1</v>
      </c>
      <c r="E186" s="604">
        <v>1</v>
      </c>
      <c r="F186" s="604">
        <v>0</v>
      </c>
      <c r="G186" s="604">
        <v>0</v>
      </c>
      <c r="H186" s="604">
        <v>1</v>
      </c>
      <c r="I186" s="604">
        <v>1</v>
      </c>
      <c r="J186" s="604">
        <v>0</v>
      </c>
      <c r="K186" s="604">
        <v>0</v>
      </c>
    </row>
    <row r="187" spans="1:11" s="512" customFormat="1">
      <c r="A187" s="597" t="s">
        <v>6548</v>
      </c>
      <c r="B187" s="597" t="s">
        <v>174</v>
      </c>
      <c r="C187" s="597" t="s">
        <v>187</v>
      </c>
      <c r="D187" s="604">
        <v>3</v>
      </c>
      <c r="E187" s="604">
        <v>3</v>
      </c>
      <c r="F187" s="604">
        <v>0</v>
      </c>
      <c r="G187" s="604">
        <v>0</v>
      </c>
      <c r="H187" s="604">
        <v>2</v>
      </c>
      <c r="I187" s="604">
        <v>2</v>
      </c>
      <c r="J187" s="604">
        <v>0</v>
      </c>
      <c r="K187" s="604">
        <v>0</v>
      </c>
    </row>
    <row r="188" spans="1:11" s="512" customFormat="1">
      <c r="A188" s="597" t="s">
        <v>414</v>
      </c>
      <c r="B188" s="597" t="s">
        <v>174</v>
      </c>
      <c r="C188" s="597" t="s">
        <v>148</v>
      </c>
      <c r="D188" s="604">
        <v>3</v>
      </c>
      <c r="E188" s="604">
        <v>2</v>
      </c>
      <c r="F188" s="604">
        <v>1</v>
      </c>
      <c r="G188" s="604">
        <v>0</v>
      </c>
      <c r="H188" s="604">
        <v>3</v>
      </c>
      <c r="I188" s="604">
        <v>2</v>
      </c>
      <c r="J188" s="604">
        <v>1</v>
      </c>
      <c r="K188" s="604">
        <v>0</v>
      </c>
    </row>
    <row r="189" spans="1:11" s="512" customFormat="1">
      <c r="A189" s="597" t="s">
        <v>6549</v>
      </c>
      <c r="B189" s="597" t="s">
        <v>174</v>
      </c>
      <c r="C189" s="597" t="s">
        <v>119</v>
      </c>
      <c r="D189" s="604">
        <v>3</v>
      </c>
      <c r="E189" s="604">
        <v>3</v>
      </c>
      <c r="F189" s="604">
        <v>0</v>
      </c>
      <c r="G189" s="604">
        <v>0</v>
      </c>
      <c r="H189" s="604">
        <v>3</v>
      </c>
      <c r="I189" s="604">
        <v>3</v>
      </c>
      <c r="J189" s="604">
        <v>0</v>
      </c>
      <c r="K189" s="604">
        <v>0</v>
      </c>
    </row>
    <row r="190" spans="1:11" s="512" customFormat="1">
      <c r="A190" s="597" t="s">
        <v>6550</v>
      </c>
      <c r="B190" s="597" t="s">
        <v>174</v>
      </c>
      <c r="C190" s="597" t="s">
        <v>149</v>
      </c>
      <c r="D190" s="604">
        <v>2</v>
      </c>
      <c r="E190" s="604">
        <v>2</v>
      </c>
      <c r="F190" s="604">
        <v>0</v>
      </c>
      <c r="G190" s="604">
        <v>0</v>
      </c>
      <c r="H190" s="604">
        <v>2</v>
      </c>
      <c r="I190" s="604">
        <v>2</v>
      </c>
      <c r="J190" s="604">
        <v>0</v>
      </c>
      <c r="K190" s="604">
        <v>0</v>
      </c>
    </row>
    <row r="191" spans="1:11" s="512" customFormat="1">
      <c r="A191" s="597" t="s">
        <v>415</v>
      </c>
      <c r="B191" s="597" t="s">
        <v>174</v>
      </c>
      <c r="C191" s="597" t="s">
        <v>81</v>
      </c>
      <c r="D191" s="604">
        <v>3</v>
      </c>
      <c r="E191" s="604">
        <v>2</v>
      </c>
      <c r="F191" s="604">
        <v>1</v>
      </c>
      <c r="G191" s="604">
        <v>0</v>
      </c>
      <c r="H191" s="604">
        <v>3</v>
      </c>
      <c r="I191" s="604">
        <v>2</v>
      </c>
      <c r="J191" s="604">
        <v>1</v>
      </c>
      <c r="K191" s="604">
        <v>0</v>
      </c>
    </row>
    <row r="192" spans="1:11" s="512" customFormat="1">
      <c r="A192" s="597" t="s">
        <v>738</v>
      </c>
      <c r="B192" s="597" t="s">
        <v>174</v>
      </c>
      <c r="C192" s="597" t="s">
        <v>91</v>
      </c>
      <c r="D192" s="604">
        <v>1</v>
      </c>
      <c r="E192" s="604">
        <v>1</v>
      </c>
      <c r="F192" s="604">
        <v>0</v>
      </c>
      <c r="G192" s="604">
        <v>0</v>
      </c>
      <c r="H192" s="604">
        <v>1</v>
      </c>
      <c r="I192" s="604">
        <v>1</v>
      </c>
      <c r="J192" s="604">
        <v>0</v>
      </c>
      <c r="K192" s="604">
        <v>0</v>
      </c>
    </row>
    <row r="193" spans="1:11" s="512" customFormat="1">
      <c r="A193" s="597" t="s">
        <v>416</v>
      </c>
      <c r="B193" s="597" t="s">
        <v>174</v>
      </c>
      <c r="C193" s="597" t="s">
        <v>34</v>
      </c>
      <c r="D193" s="604">
        <v>2</v>
      </c>
      <c r="E193" s="604">
        <v>2</v>
      </c>
      <c r="F193" s="604">
        <v>0</v>
      </c>
      <c r="G193" s="604">
        <v>0</v>
      </c>
      <c r="H193" s="604">
        <v>2</v>
      </c>
      <c r="I193" s="604">
        <v>2</v>
      </c>
      <c r="J193" s="604">
        <v>0</v>
      </c>
      <c r="K193" s="604">
        <v>0</v>
      </c>
    </row>
    <row r="194" spans="1:11" s="512" customFormat="1">
      <c r="A194" s="597" t="s">
        <v>6551</v>
      </c>
      <c r="B194" s="597" t="s">
        <v>174</v>
      </c>
      <c r="C194" s="597" t="s">
        <v>189</v>
      </c>
      <c r="D194" s="604">
        <v>1</v>
      </c>
      <c r="E194" s="604">
        <v>1</v>
      </c>
      <c r="F194" s="604">
        <v>0</v>
      </c>
      <c r="G194" s="604">
        <v>0</v>
      </c>
      <c r="H194" s="604">
        <v>1</v>
      </c>
      <c r="I194" s="604">
        <v>1</v>
      </c>
      <c r="J194" s="604">
        <v>0</v>
      </c>
      <c r="K194" s="604">
        <v>0</v>
      </c>
    </row>
    <row r="195" spans="1:11" s="512" customFormat="1">
      <c r="A195" s="597" t="s">
        <v>6552</v>
      </c>
      <c r="B195" s="597" t="s">
        <v>174</v>
      </c>
      <c r="C195" s="597" t="s">
        <v>151</v>
      </c>
      <c r="D195" s="604">
        <v>2</v>
      </c>
      <c r="E195" s="604">
        <v>1</v>
      </c>
      <c r="F195" s="604">
        <v>1</v>
      </c>
      <c r="G195" s="604">
        <v>0</v>
      </c>
      <c r="H195" s="604">
        <v>1</v>
      </c>
      <c r="I195" s="604">
        <v>1</v>
      </c>
      <c r="J195" s="604">
        <v>0</v>
      </c>
      <c r="K195" s="604">
        <v>0</v>
      </c>
    </row>
    <row r="196" spans="1:11" s="512" customFormat="1">
      <c r="A196" s="597" t="s">
        <v>6553</v>
      </c>
      <c r="B196" s="597" t="s">
        <v>174</v>
      </c>
      <c r="C196" s="597" t="s">
        <v>92</v>
      </c>
      <c r="D196" s="604">
        <v>3</v>
      </c>
      <c r="E196" s="604">
        <v>2</v>
      </c>
      <c r="F196" s="604">
        <v>1</v>
      </c>
      <c r="G196" s="604">
        <v>0</v>
      </c>
      <c r="H196" s="604">
        <v>3</v>
      </c>
      <c r="I196" s="604">
        <v>2</v>
      </c>
      <c r="J196" s="604">
        <v>1</v>
      </c>
      <c r="K196" s="604">
        <v>0</v>
      </c>
    </row>
    <row r="197" spans="1:11" s="512" customFormat="1">
      <c r="A197" s="597" t="s">
        <v>6554</v>
      </c>
      <c r="B197" s="597" t="s">
        <v>174</v>
      </c>
      <c r="C197" s="597" t="s">
        <v>208</v>
      </c>
      <c r="D197" s="604">
        <v>1</v>
      </c>
      <c r="E197" s="604">
        <v>1</v>
      </c>
      <c r="F197" s="604">
        <v>0</v>
      </c>
      <c r="G197" s="604">
        <v>0</v>
      </c>
      <c r="H197" s="604">
        <v>1</v>
      </c>
      <c r="I197" s="604">
        <v>1</v>
      </c>
      <c r="J197" s="604">
        <v>0</v>
      </c>
      <c r="K197" s="604">
        <v>0</v>
      </c>
    </row>
    <row r="198" spans="1:11" s="512" customFormat="1">
      <c r="A198" s="597" t="s">
        <v>6555</v>
      </c>
      <c r="B198" s="597" t="s">
        <v>174</v>
      </c>
      <c r="C198" s="597" t="s">
        <v>61</v>
      </c>
      <c r="D198" s="604">
        <v>4</v>
      </c>
      <c r="E198" s="604">
        <v>4</v>
      </c>
      <c r="F198" s="604">
        <v>0</v>
      </c>
      <c r="G198" s="604">
        <v>0</v>
      </c>
      <c r="H198" s="604">
        <v>2</v>
      </c>
      <c r="I198" s="604">
        <v>2</v>
      </c>
      <c r="J198" s="604">
        <v>0</v>
      </c>
      <c r="K198" s="604">
        <v>0</v>
      </c>
    </row>
    <row r="199" spans="1:11" s="512" customFormat="1">
      <c r="A199" s="597" t="s">
        <v>6556</v>
      </c>
      <c r="B199" s="597" t="s">
        <v>174</v>
      </c>
      <c r="C199" s="597" t="s">
        <v>82</v>
      </c>
      <c r="D199" s="604">
        <v>1</v>
      </c>
      <c r="E199" s="604">
        <v>1</v>
      </c>
      <c r="F199" s="604">
        <v>0</v>
      </c>
      <c r="G199" s="604">
        <v>0</v>
      </c>
      <c r="H199" s="604">
        <v>1</v>
      </c>
      <c r="I199" s="604">
        <v>1</v>
      </c>
      <c r="J199" s="604">
        <v>0</v>
      </c>
      <c r="K199" s="604">
        <v>0</v>
      </c>
    </row>
    <row r="200" spans="1:11" s="512" customFormat="1">
      <c r="A200" s="597" t="s">
        <v>6557</v>
      </c>
      <c r="B200" s="597" t="s">
        <v>174</v>
      </c>
      <c r="C200" s="597" t="s">
        <v>167</v>
      </c>
      <c r="D200" s="604">
        <v>1</v>
      </c>
      <c r="E200" s="604">
        <v>1</v>
      </c>
      <c r="F200" s="604">
        <v>0</v>
      </c>
      <c r="G200" s="604">
        <v>0</v>
      </c>
      <c r="H200" s="604">
        <v>1</v>
      </c>
      <c r="I200" s="604">
        <v>1</v>
      </c>
      <c r="J200" s="604">
        <v>0</v>
      </c>
      <c r="K200" s="604">
        <v>0</v>
      </c>
    </row>
    <row r="201" spans="1:11" s="512" customFormat="1">
      <c r="A201" s="597" t="s">
        <v>6558</v>
      </c>
      <c r="B201" s="597" t="s">
        <v>174</v>
      </c>
      <c r="C201" s="597" t="s">
        <v>84</v>
      </c>
      <c r="D201" s="604">
        <v>1</v>
      </c>
      <c r="E201" s="604">
        <v>1</v>
      </c>
      <c r="F201" s="604">
        <v>0</v>
      </c>
      <c r="G201" s="604">
        <v>0</v>
      </c>
      <c r="H201" s="604">
        <v>1</v>
      </c>
      <c r="I201" s="604">
        <v>1</v>
      </c>
      <c r="J201" s="604">
        <v>0</v>
      </c>
      <c r="K201" s="604">
        <v>0</v>
      </c>
    </row>
    <row r="202" spans="1:11" s="512" customFormat="1">
      <c r="A202" s="597" t="s">
        <v>6559</v>
      </c>
      <c r="B202" s="597" t="s">
        <v>174</v>
      </c>
      <c r="C202" s="597" t="s">
        <v>153</v>
      </c>
      <c r="D202" s="604">
        <v>2</v>
      </c>
      <c r="E202" s="604">
        <v>2</v>
      </c>
      <c r="F202" s="604">
        <v>0</v>
      </c>
      <c r="G202" s="604">
        <v>0</v>
      </c>
      <c r="H202" s="604">
        <v>1</v>
      </c>
      <c r="I202" s="604">
        <v>1</v>
      </c>
      <c r="J202" s="604">
        <v>0</v>
      </c>
      <c r="K202" s="604">
        <v>0</v>
      </c>
    </row>
    <row r="203" spans="1:11" s="512" customFormat="1">
      <c r="A203" s="597" t="s">
        <v>6560</v>
      </c>
      <c r="B203" s="597" t="s">
        <v>174</v>
      </c>
      <c r="C203" s="597" t="s">
        <v>62</v>
      </c>
      <c r="D203" s="604">
        <v>1</v>
      </c>
      <c r="E203" s="604">
        <v>1</v>
      </c>
      <c r="F203" s="604">
        <v>0</v>
      </c>
      <c r="G203" s="604">
        <v>0</v>
      </c>
      <c r="H203" s="604">
        <v>1</v>
      </c>
      <c r="I203" s="604">
        <v>1</v>
      </c>
      <c r="J203" s="604">
        <v>0</v>
      </c>
      <c r="K203" s="604">
        <v>0</v>
      </c>
    </row>
    <row r="204" spans="1:11" s="512" customFormat="1">
      <c r="A204" s="597" t="s">
        <v>6561</v>
      </c>
      <c r="B204" s="597" t="s">
        <v>174</v>
      </c>
      <c r="C204" s="597" t="s">
        <v>221</v>
      </c>
      <c r="D204" s="604">
        <v>3</v>
      </c>
      <c r="E204" s="604">
        <v>3</v>
      </c>
      <c r="F204" s="604">
        <v>0</v>
      </c>
      <c r="G204" s="604">
        <v>0</v>
      </c>
      <c r="H204" s="604">
        <v>3</v>
      </c>
      <c r="I204" s="604">
        <v>3</v>
      </c>
      <c r="J204" s="604">
        <v>0</v>
      </c>
      <c r="K204" s="604">
        <v>0</v>
      </c>
    </row>
    <row r="205" spans="1:11" s="512" customFormat="1">
      <c r="A205" s="597" t="s">
        <v>6562</v>
      </c>
      <c r="B205" s="597" t="s">
        <v>174</v>
      </c>
      <c r="C205" s="597" t="s">
        <v>222</v>
      </c>
      <c r="D205" s="604">
        <v>1</v>
      </c>
      <c r="E205" s="604">
        <v>1</v>
      </c>
      <c r="F205" s="604">
        <v>0</v>
      </c>
      <c r="G205" s="604">
        <v>0</v>
      </c>
      <c r="H205" s="604">
        <v>1</v>
      </c>
      <c r="I205" s="604">
        <v>1</v>
      </c>
      <c r="J205" s="604">
        <v>0</v>
      </c>
      <c r="K205" s="604">
        <v>0</v>
      </c>
    </row>
    <row r="206" spans="1:11" s="512" customFormat="1">
      <c r="A206" s="597" t="s">
        <v>417</v>
      </c>
      <c r="B206" s="597" t="s">
        <v>174</v>
      </c>
      <c r="C206" s="597" t="s">
        <v>211</v>
      </c>
      <c r="D206" s="604">
        <v>4</v>
      </c>
      <c r="E206" s="604">
        <v>3</v>
      </c>
      <c r="F206" s="604">
        <v>1</v>
      </c>
      <c r="G206" s="604">
        <v>0</v>
      </c>
      <c r="H206" s="604">
        <v>3</v>
      </c>
      <c r="I206" s="604">
        <v>2</v>
      </c>
      <c r="J206" s="604">
        <v>1</v>
      </c>
      <c r="K206" s="604">
        <v>0</v>
      </c>
    </row>
    <row r="207" spans="1:11" s="512" customFormat="1">
      <c r="A207" s="597" t="s">
        <v>6563</v>
      </c>
      <c r="B207" s="597" t="s">
        <v>174</v>
      </c>
      <c r="C207" s="597" t="s">
        <v>194</v>
      </c>
      <c r="D207" s="604">
        <v>1</v>
      </c>
      <c r="E207" s="604">
        <v>1</v>
      </c>
      <c r="F207" s="604">
        <v>0</v>
      </c>
      <c r="G207" s="604">
        <v>0</v>
      </c>
      <c r="H207" s="604">
        <v>1</v>
      </c>
      <c r="I207" s="604">
        <v>1</v>
      </c>
      <c r="J207" s="604">
        <v>0</v>
      </c>
      <c r="K207" s="604">
        <v>0</v>
      </c>
    </row>
    <row r="208" spans="1:11" s="512" customFormat="1">
      <c r="A208" s="597" t="s">
        <v>6564</v>
      </c>
      <c r="B208" s="597" t="s">
        <v>174</v>
      </c>
      <c r="C208" s="597" t="s">
        <v>154</v>
      </c>
      <c r="D208" s="604">
        <v>1</v>
      </c>
      <c r="E208" s="604">
        <v>1</v>
      </c>
      <c r="F208" s="604">
        <v>0</v>
      </c>
      <c r="G208" s="604">
        <v>0</v>
      </c>
      <c r="H208" s="604">
        <v>0</v>
      </c>
      <c r="I208" s="604">
        <v>0</v>
      </c>
      <c r="J208" s="604">
        <v>0</v>
      </c>
      <c r="K208" s="604">
        <v>0</v>
      </c>
    </row>
    <row r="209" spans="1:11" s="512" customFormat="1">
      <c r="A209" s="597" t="s">
        <v>6565</v>
      </c>
      <c r="B209" s="597" t="s">
        <v>174</v>
      </c>
      <c r="C209" s="597" t="s">
        <v>223</v>
      </c>
      <c r="D209" s="604">
        <v>1</v>
      </c>
      <c r="E209" s="604">
        <v>1</v>
      </c>
      <c r="F209" s="604">
        <v>0</v>
      </c>
      <c r="G209" s="604">
        <v>0</v>
      </c>
      <c r="H209" s="604">
        <v>1</v>
      </c>
      <c r="I209" s="604">
        <v>1</v>
      </c>
      <c r="J209" s="604">
        <v>0</v>
      </c>
      <c r="K209" s="604">
        <v>0</v>
      </c>
    </row>
    <row r="210" spans="1:11" s="512" customFormat="1">
      <c r="A210" s="597" t="s">
        <v>6566</v>
      </c>
      <c r="B210" s="597" t="s">
        <v>174</v>
      </c>
      <c r="C210" s="597" t="s">
        <v>40</v>
      </c>
      <c r="D210" s="604">
        <v>1</v>
      </c>
      <c r="E210" s="604">
        <v>1</v>
      </c>
      <c r="F210" s="604">
        <v>0</v>
      </c>
      <c r="G210" s="604">
        <v>0</v>
      </c>
      <c r="H210" s="604">
        <v>1</v>
      </c>
      <c r="I210" s="604">
        <v>1</v>
      </c>
      <c r="J210" s="604">
        <v>0</v>
      </c>
      <c r="K210" s="604">
        <v>0</v>
      </c>
    </row>
    <row r="211" spans="1:11" s="512" customFormat="1">
      <c r="A211" s="597" t="s">
        <v>6567</v>
      </c>
      <c r="B211" s="597" t="s">
        <v>174</v>
      </c>
      <c r="C211" s="597" t="s">
        <v>224</v>
      </c>
      <c r="D211" s="604">
        <v>1</v>
      </c>
      <c r="E211" s="604">
        <v>1</v>
      </c>
      <c r="F211" s="604">
        <v>0</v>
      </c>
      <c r="G211" s="604">
        <v>0</v>
      </c>
      <c r="H211" s="604">
        <v>1</v>
      </c>
      <c r="I211" s="604">
        <v>1</v>
      </c>
      <c r="J211" s="604">
        <v>0</v>
      </c>
      <c r="K211" s="604">
        <v>0</v>
      </c>
    </row>
    <row r="212" spans="1:11" s="512" customFormat="1">
      <c r="A212" s="597" t="s">
        <v>6568</v>
      </c>
      <c r="B212" s="597" t="s">
        <v>174</v>
      </c>
      <c r="C212" s="597" t="s">
        <v>95</v>
      </c>
      <c r="D212" s="604">
        <v>1</v>
      </c>
      <c r="E212" s="604">
        <v>0</v>
      </c>
      <c r="F212" s="604">
        <v>1</v>
      </c>
      <c r="G212" s="604">
        <v>0</v>
      </c>
      <c r="H212" s="604">
        <v>0</v>
      </c>
      <c r="I212" s="604">
        <v>0</v>
      </c>
      <c r="J212" s="604">
        <v>0</v>
      </c>
      <c r="K212" s="604">
        <v>0</v>
      </c>
    </row>
    <row r="213" spans="1:11" s="512" customFormat="1">
      <c r="A213" s="597" t="s">
        <v>418</v>
      </c>
      <c r="B213" s="597" t="s">
        <v>174</v>
      </c>
      <c r="C213" s="597" t="s">
        <v>195</v>
      </c>
      <c r="D213" s="604">
        <v>7</v>
      </c>
      <c r="E213" s="604">
        <v>7</v>
      </c>
      <c r="F213" s="604">
        <v>0</v>
      </c>
      <c r="G213" s="604">
        <v>0</v>
      </c>
      <c r="H213" s="604">
        <v>6</v>
      </c>
      <c r="I213" s="604">
        <v>6</v>
      </c>
      <c r="J213" s="604">
        <v>0</v>
      </c>
      <c r="K213" s="604">
        <v>0</v>
      </c>
    </row>
    <row r="214" spans="1:11" s="512" customFormat="1">
      <c r="A214" s="597" t="s">
        <v>6569</v>
      </c>
      <c r="B214" s="597" t="s">
        <v>174</v>
      </c>
      <c r="C214" s="597" t="s">
        <v>213</v>
      </c>
      <c r="D214" s="604">
        <v>1</v>
      </c>
      <c r="E214" s="604">
        <v>1</v>
      </c>
      <c r="F214" s="604">
        <v>0</v>
      </c>
      <c r="G214" s="604">
        <v>0</v>
      </c>
      <c r="H214" s="604">
        <v>1</v>
      </c>
      <c r="I214" s="604">
        <v>1</v>
      </c>
      <c r="J214" s="604">
        <v>0</v>
      </c>
      <c r="K214" s="604">
        <v>0</v>
      </c>
    </row>
    <row r="215" spans="1:11" s="512" customFormat="1">
      <c r="A215" s="597" t="s">
        <v>739</v>
      </c>
      <c r="B215" s="597" t="s">
        <v>174</v>
      </c>
      <c r="C215" s="597" t="s">
        <v>214</v>
      </c>
      <c r="D215" s="604">
        <v>1</v>
      </c>
      <c r="E215" s="604">
        <v>1</v>
      </c>
      <c r="F215" s="604">
        <v>0</v>
      </c>
      <c r="G215" s="604">
        <v>0</v>
      </c>
      <c r="H215" s="604">
        <v>1</v>
      </c>
      <c r="I215" s="604">
        <v>1</v>
      </c>
      <c r="J215" s="604">
        <v>0</v>
      </c>
      <c r="K215" s="604">
        <v>0</v>
      </c>
    </row>
    <row r="216" spans="1:11" s="512" customFormat="1">
      <c r="A216" s="597" t="s">
        <v>6570</v>
      </c>
      <c r="B216" s="597" t="s">
        <v>174</v>
      </c>
      <c r="C216" s="597" t="s">
        <v>227</v>
      </c>
      <c r="D216" s="604">
        <v>2</v>
      </c>
      <c r="E216" s="604">
        <v>2</v>
      </c>
      <c r="F216" s="604">
        <v>0</v>
      </c>
      <c r="G216" s="604">
        <v>0</v>
      </c>
      <c r="H216" s="604">
        <v>2</v>
      </c>
      <c r="I216" s="604">
        <v>2</v>
      </c>
      <c r="J216" s="604">
        <v>0</v>
      </c>
      <c r="K216" s="604">
        <v>0</v>
      </c>
    </row>
    <row r="217" spans="1:11" s="512" customFormat="1">
      <c r="A217" s="597" t="s">
        <v>6571</v>
      </c>
      <c r="B217" s="597" t="s">
        <v>174</v>
      </c>
      <c r="C217" s="597" t="s">
        <v>215</v>
      </c>
      <c r="D217" s="604">
        <v>1</v>
      </c>
      <c r="E217" s="604">
        <v>1</v>
      </c>
      <c r="F217" s="604">
        <v>0</v>
      </c>
      <c r="G217" s="604">
        <v>0</v>
      </c>
      <c r="H217" s="604">
        <v>1</v>
      </c>
      <c r="I217" s="604">
        <v>1</v>
      </c>
      <c r="J217" s="604">
        <v>0</v>
      </c>
      <c r="K217" s="604">
        <v>0</v>
      </c>
    </row>
    <row r="218" spans="1:11" s="512" customFormat="1">
      <c r="A218" s="597" t="s">
        <v>6572</v>
      </c>
      <c r="B218" s="597" t="s">
        <v>174</v>
      </c>
      <c r="C218" s="597" t="s">
        <v>198</v>
      </c>
      <c r="D218" s="604">
        <v>1</v>
      </c>
      <c r="E218" s="604">
        <v>1</v>
      </c>
      <c r="F218" s="604">
        <v>0</v>
      </c>
      <c r="G218" s="604">
        <v>0</v>
      </c>
      <c r="H218" s="604">
        <v>1</v>
      </c>
      <c r="I218" s="604">
        <v>1</v>
      </c>
      <c r="J218" s="604">
        <v>0</v>
      </c>
      <c r="K218" s="604">
        <v>0</v>
      </c>
    </row>
    <row r="219" spans="1:11" s="512" customFormat="1">
      <c r="A219" s="597" t="s">
        <v>419</v>
      </c>
      <c r="B219" s="597" t="s">
        <v>175</v>
      </c>
      <c r="C219" s="597" t="s">
        <v>97</v>
      </c>
      <c r="D219" s="604">
        <v>53</v>
      </c>
      <c r="E219" s="604">
        <v>43</v>
      </c>
      <c r="F219" s="604">
        <v>10</v>
      </c>
      <c r="G219" s="604">
        <v>0</v>
      </c>
      <c r="H219" s="604">
        <v>44</v>
      </c>
      <c r="I219" s="604">
        <v>34</v>
      </c>
      <c r="J219" s="604">
        <v>9</v>
      </c>
      <c r="K219" s="604">
        <v>1</v>
      </c>
    </row>
    <row r="220" spans="1:11" s="512" customFormat="1">
      <c r="A220" s="597" t="s">
        <v>420</v>
      </c>
      <c r="B220" s="597" t="s">
        <v>175</v>
      </c>
      <c r="C220" s="597" t="s">
        <v>98</v>
      </c>
      <c r="D220" s="604">
        <v>86</v>
      </c>
      <c r="E220" s="604">
        <v>82</v>
      </c>
      <c r="F220" s="604">
        <v>4</v>
      </c>
      <c r="G220" s="604">
        <v>0</v>
      </c>
      <c r="H220" s="604">
        <v>72</v>
      </c>
      <c r="I220" s="604">
        <v>69</v>
      </c>
      <c r="J220" s="604">
        <v>3</v>
      </c>
      <c r="K220" s="604">
        <v>0</v>
      </c>
    </row>
    <row r="221" spans="1:11" s="512" customFormat="1">
      <c r="A221" s="597" t="s">
        <v>421</v>
      </c>
      <c r="B221" s="597" t="s">
        <v>175</v>
      </c>
      <c r="C221" s="597" t="s">
        <v>230</v>
      </c>
      <c r="D221" s="604">
        <v>45</v>
      </c>
      <c r="E221" s="604">
        <v>43</v>
      </c>
      <c r="F221" s="604">
        <v>2</v>
      </c>
      <c r="G221" s="604">
        <v>0</v>
      </c>
      <c r="H221" s="604">
        <v>44</v>
      </c>
      <c r="I221" s="604">
        <v>42</v>
      </c>
      <c r="J221" s="604">
        <v>2</v>
      </c>
      <c r="K221" s="604">
        <v>0</v>
      </c>
    </row>
    <row r="222" spans="1:11" s="512" customFormat="1">
      <c r="A222" s="597" t="s">
        <v>422</v>
      </c>
      <c r="B222" s="597" t="s">
        <v>175</v>
      </c>
      <c r="C222" s="597" t="s">
        <v>200</v>
      </c>
      <c r="D222" s="604">
        <v>65</v>
      </c>
      <c r="E222" s="604">
        <v>61</v>
      </c>
      <c r="F222" s="604">
        <v>4</v>
      </c>
      <c r="G222" s="604">
        <v>0</v>
      </c>
      <c r="H222" s="604">
        <v>60</v>
      </c>
      <c r="I222" s="604">
        <v>56</v>
      </c>
      <c r="J222" s="604">
        <v>4</v>
      </c>
      <c r="K222" s="604">
        <v>0</v>
      </c>
    </row>
    <row r="223" spans="1:11" s="512" customFormat="1">
      <c r="A223" s="597" t="s">
        <v>423</v>
      </c>
      <c r="B223" s="597" t="s">
        <v>175</v>
      </c>
      <c r="C223" s="597" t="s">
        <v>86</v>
      </c>
      <c r="D223" s="604">
        <v>38</v>
      </c>
      <c r="E223" s="604">
        <v>37</v>
      </c>
      <c r="F223" s="604">
        <v>1</v>
      </c>
      <c r="G223" s="604">
        <v>0</v>
      </c>
      <c r="H223" s="604">
        <v>30</v>
      </c>
      <c r="I223" s="604">
        <v>29</v>
      </c>
      <c r="J223" s="604">
        <v>1</v>
      </c>
      <c r="K223" s="604">
        <v>0</v>
      </c>
    </row>
    <row r="224" spans="1:11" s="512" customFormat="1">
      <c r="A224" s="597" t="s">
        <v>424</v>
      </c>
      <c r="B224" s="597" t="s">
        <v>175</v>
      </c>
      <c r="C224" s="597" t="s">
        <v>99</v>
      </c>
      <c r="D224" s="604">
        <v>56</v>
      </c>
      <c r="E224" s="604">
        <v>51</v>
      </c>
      <c r="F224" s="604">
        <v>5</v>
      </c>
      <c r="G224" s="604">
        <v>0</v>
      </c>
      <c r="H224" s="604">
        <v>52</v>
      </c>
      <c r="I224" s="604">
        <v>48</v>
      </c>
      <c r="J224" s="604">
        <v>4</v>
      </c>
      <c r="K224" s="604">
        <v>0</v>
      </c>
    </row>
    <row r="225" spans="1:11" s="512" customFormat="1">
      <c r="A225" s="597" t="s">
        <v>425</v>
      </c>
      <c r="B225" s="597" t="s">
        <v>175</v>
      </c>
      <c r="C225" s="597" t="s">
        <v>216</v>
      </c>
      <c r="D225" s="604">
        <v>341</v>
      </c>
      <c r="E225" s="604">
        <v>310</v>
      </c>
      <c r="F225" s="604">
        <v>31</v>
      </c>
      <c r="G225" s="604">
        <v>0</v>
      </c>
      <c r="H225" s="604">
        <v>291</v>
      </c>
      <c r="I225" s="604">
        <v>267</v>
      </c>
      <c r="J225" s="604">
        <v>24</v>
      </c>
      <c r="K225" s="604">
        <v>0</v>
      </c>
    </row>
    <row r="226" spans="1:11" s="512" customFormat="1">
      <c r="A226" s="597" t="s">
        <v>426</v>
      </c>
      <c r="B226" s="597" t="s">
        <v>175</v>
      </c>
      <c r="C226" s="597" t="s">
        <v>23</v>
      </c>
      <c r="D226" s="604">
        <v>47</v>
      </c>
      <c r="E226" s="604">
        <v>47</v>
      </c>
      <c r="F226" s="604">
        <v>0</v>
      </c>
      <c r="G226" s="604">
        <v>0</v>
      </c>
      <c r="H226" s="604">
        <v>46</v>
      </c>
      <c r="I226" s="604">
        <v>46</v>
      </c>
      <c r="J226" s="604">
        <v>0</v>
      </c>
      <c r="K226" s="604">
        <v>0</v>
      </c>
    </row>
    <row r="227" spans="1:11" s="512" customFormat="1">
      <c r="A227" s="597" t="s">
        <v>427</v>
      </c>
      <c r="B227" s="597" t="s">
        <v>175</v>
      </c>
      <c r="C227" s="597" t="s">
        <v>24</v>
      </c>
      <c r="D227" s="604">
        <v>36</v>
      </c>
      <c r="E227" s="604">
        <v>35</v>
      </c>
      <c r="F227" s="604">
        <v>1</v>
      </c>
      <c r="G227" s="604">
        <v>0</v>
      </c>
      <c r="H227" s="604">
        <v>33</v>
      </c>
      <c r="I227" s="604">
        <v>32</v>
      </c>
      <c r="J227" s="604">
        <v>1</v>
      </c>
      <c r="K227" s="604">
        <v>0</v>
      </c>
    </row>
    <row r="228" spans="1:11" s="512" customFormat="1">
      <c r="A228" s="597" t="s">
        <v>428</v>
      </c>
      <c r="B228" s="597" t="s">
        <v>175</v>
      </c>
      <c r="C228" s="597" t="s">
        <v>25</v>
      </c>
      <c r="D228" s="604">
        <v>94</v>
      </c>
      <c r="E228" s="604">
        <v>84</v>
      </c>
      <c r="F228" s="604">
        <v>10</v>
      </c>
      <c r="G228" s="604">
        <v>0</v>
      </c>
      <c r="H228" s="604">
        <v>86</v>
      </c>
      <c r="I228" s="604">
        <v>77</v>
      </c>
      <c r="J228" s="604">
        <v>9</v>
      </c>
      <c r="K228" s="604">
        <v>0</v>
      </c>
    </row>
    <row r="229" spans="1:11" s="512" customFormat="1">
      <c r="A229" s="597" t="s">
        <v>429</v>
      </c>
      <c r="B229" s="597" t="s">
        <v>175</v>
      </c>
      <c r="C229" s="597" t="s">
        <v>201</v>
      </c>
      <c r="D229" s="604">
        <v>50</v>
      </c>
      <c r="E229" s="604">
        <v>46</v>
      </c>
      <c r="F229" s="604">
        <v>4</v>
      </c>
      <c r="G229" s="604">
        <v>0</v>
      </c>
      <c r="H229" s="604">
        <v>39</v>
      </c>
      <c r="I229" s="604">
        <v>37</v>
      </c>
      <c r="J229" s="604">
        <v>2</v>
      </c>
      <c r="K229" s="604">
        <v>0</v>
      </c>
    </row>
    <row r="230" spans="1:11" s="512" customFormat="1">
      <c r="A230" s="597" t="s">
        <v>430</v>
      </c>
      <c r="B230" s="597" t="s">
        <v>175</v>
      </c>
      <c r="C230" s="597" t="s">
        <v>181</v>
      </c>
      <c r="D230" s="604">
        <v>43</v>
      </c>
      <c r="E230" s="604">
        <v>38</v>
      </c>
      <c r="F230" s="604">
        <v>5</v>
      </c>
      <c r="G230" s="604">
        <v>0</v>
      </c>
      <c r="H230" s="604">
        <v>37</v>
      </c>
      <c r="I230" s="604">
        <v>34</v>
      </c>
      <c r="J230" s="604">
        <v>3</v>
      </c>
      <c r="K230" s="604">
        <v>0</v>
      </c>
    </row>
    <row r="231" spans="1:11" s="512" customFormat="1">
      <c r="A231" s="597" t="s">
        <v>431</v>
      </c>
      <c r="B231" s="597" t="s">
        <v>175</v>
      </c>
      <c r="C231" s="597" t="s">
        <v>231</v>
      </c>
      <c r="D231" s="604">
        <v>104</v>
      </c>
      <c r="E231" s="604">
        <v>101</v>
      </c>
      <c r="F231" s="604">
        <v>3</v>
      </c>
      <c r="G231" s="604">
        <v>0</v>
      </c>
      <c r="H231" s="604">
        <v>102</v>
      </c>
      <c r="I231" s="604">
        <v>98</v>
      </c>
      <c r="J231" s="604">
        <v>4</v>
      </c>
      <c r="K231" s="604">
        <v>0</v>
      </c>
    </row>
    <row r="232" spans="1:11" s="512" customFormat="1">
      <c r="A232" s="597" t="s">
        <v>432</v>
      </c>
      <c r="B232" s="597" t="s">
        <v>175</v>
      </c>
      <c r="C232" s="597" t="s">
        <v>100</v>
      </c>
      <c r="D232" s="604">
        <v>61</v>
      </c>
      <c r="E232" s="604">
        <v>53</v>
      </c>
      <c r="F232" s="604">
        <v>8</v>
      </c>
      <c r="G232" s="604">
        <v>0</v>
      </c>
      <c r="H232" s="604">
        <v>54</v>
      </c>
      <c r="I232" s="604">
        <v>47</v>
      </c>
      <c r="J232" s="604">
        <v>7</v>
      </c>
      <c r="K232" s="604">
        <v>0</v>
      </c>
    </row>
    <row r="233" spans="1:11" s="512" customFormat="1">
      <c r="A233" s="597" t="s">
        <v>433</v>
      </c>
      <c r="B233" s="597" t="s">
        <v>175</v>
      </c>
      <c r="C233" s="597" t="s">
        <v>182</v>
      </c>
      <c r="D233" s="604">
        <v>101</v>
      </c>
      <c r="E233" s="604">
        <v>97</v>
      </c>
      <c r="F233" s="604">
        <v>4</v>
      </c>
      <c r="G233" s="604">
        <v>0</v>
      </c>
      <c r="H233" s="604">
        <v>94</v>
      </c>
      <c r="I233" s="604">
        <v>90</v>
      </c>
      <c r="J233" s="604">
        <v>4</v>
      </c>
      <c r="K233" s="604">
        <v>0</v>
      </c>
    </row>
    <row r="234" spans="1:11" s="512" customFormat="1">
      <c r="A234" s="597" t="s">
        <v>434</v>
      </c>
      <c r="B234" s="597" t="s">
        <v>175</v>
      </c>
      <c r="C234" s="597" t="s">
        <v>202</v>
      </c>
      <c r="D234" s="604">
        <v>106</v>
      </c>
      <c r="E234" s="604">
        <v>99</v>
      </c>
      <c r="F234" s="604">
        <v>7</v>
      </c>
      <c r="G234" s="604">
        <v>0</v>
      </c>
      <c r="H234" s="604">
        <v>101</v>
      </c>
      <c r="I234" s="604">
        <v>95</v>
      </c>
      <c r="J234" s="604">
        <v>6</v>
      </c>
      <c r="K234" s="604">
        <v>0</v>
      </c>
    </row>
    <row r="235" spans="1:11" s="512" customFormat="1">
      <c r="A235" s="597" t="s">
        <v>435</v>
      </c>
      <c r="B235" s="597" t="s">
        <v>175</v>
      </c>
      <c r="C235" s="597" t="s">
        <v>101</v>
      </c>
      <c r="D235" s="604">
        <v>137</v>
      </c>
      <c r="E235" s="604">
        <v>129</v>
      </c>
      <c r="F235" s="604">
        <v>7</v>
      </c>
      <c r="G235" s="604">
        <v>1</v>
      </c>
      <c r="H235" s="604">
        <v>132</v>
      </c>
      <c r="I235" s="604">
        <v>126</v>
      </c>
      <c r="J235" s="604">
        <v>5</v>
      </c>
      <c r="K235" s="604">
        <v>1</v>
      </c>
    </row>
    <row r="236" spans="1:11" s="512" customFormat="1">
      <c r="A236" s="597" t="s">
        <v>436</v>
      </c>
      <c r="B236" s="597" t="s">
        <v>175</v>
      </c>
      <c r="C236" s="597" t="s">
        <v>183</v>
      </c>
      <c r="D236" s="604">
        <v>177</v>
      </c>
      <c r="E236" s="604">
        <v>171</v>
      </c>
      <c r="F236" s="604">
        <v>6</v>
      </c>
      <c r="G236" s="604">
        <v>0</v>
      </c>
      <c r="H236" s="604">
        <v>161</v>
      </c>
      <c r="I236" s="604">
        <v>154</v>
      </c>
      <c r="J236" s="604">
        <v>7</v>
      </c>
      <c r="K236" s="604">
        <v>0</v>
      </c>
    </row>
    <row r="237" spans="1:11" s="512" customFormat="1">
      <c r="A237" s="597" t="s">
        <v>437</v>
      </c>
      <c r="B237" s="597" t="s">
        <v>175</v>
      </c>
      <c r="C237" s="597" t="s">
        <v>26</v>
      </c>
      <c r="D237" s="604">
        <v>67</v>
      </c>
      <c r="E237" s="604">
        <v>61</v>
      </c>
      <c r="F237" s="604">
        <v>6</v>
      </c>
      <c r="G237" s="604">
        <v>0</v>
      </c>
      <c r="H237" s="604">
        <v>64</v>
      </c>
      <c r="I237" s="604">
        <v>58</v>
      </c>
      <c r="J237" s="604">
        <v>6</v>
      </c>
      <c r="K237" s="604">
        <v>0</v>
      </c>
    </row>
    <row r="238" spans="1:11" s="512" customFormat="1">
      <c r="A238" s="597" t="s">
        <v>438</v>
      </c>
      <c r="B238" s="597" t="s">
        <v>175</v>
      </c>
      <c r="C238" s="597" t="s">
        <v>232</v>
      </c>
      <c r="D238" s="604">
        <v>93</v>
      </c>
      <c r="E238" s="604">
        <v>85</v>
      </c>
      <c r="F238" s="604">
        <v>8</v>
      </c>
      <c r="G238" s="604">
        <v>0</v>
      </c>
      <c r="H238" s="604">
        <v>88</v>
      </c>
      <c r="I238" s="604">
        <v>80</v>
      </c>
      <c r="J238" s="604">
        <v>8</v>
      </c>
      <c r="K238" s="604">
        <v>0</v>
      </c>
    </row>
    <row r="239" spans="1:11" s="512" customFormat="1">
      <c r="A239" s="597" t="s">
        <v>439</v>
      </c>
      <c r="B239" s="597" t="s">
        <v>175</v>
      </c>
      <c r="C239" s="597" t="s">
        <v>87</v>
      </c>
      <c r="D239" s="604">
        <v>242</v>
      </c>
      <c r="E239" s="604">
        <v>229</v>
      </c>
      <c r="F239" s="604">
        <v>13</v>
      </c>
      <c r="G239" s="604">
        <v>0</v>
      </c>
      <c r="H239" s="604">
        <v>221</v>
      </c>
      <c r="I239" s="604">
        <v>211</v>
      </c>
      <c r="J239" s="604">
        <v>10</v>
      </c>
      <c r="K239" s="604">
        <v>0</v>
      </c>
    </row>
    <row r="240" spans="1:11" s="512" customFormat="1">
      <c r="A240" s="597" t="s">
        <v>440</v>
      </c>
      <c r="B240" s="597" t="s">
        <v>175</v>
      </c>
      <c r="C240" s="597" t="s">
        <v>102</v>
      </c>
      <c r="D240" s="604">
        <v>65</v>
      </c>
      <c r="E240" s="604">
        <v>60</v>
      </c>
      <c r="F240" s="604">
        <v>5</v>
      </c>
      <c r="G240" s="604">
        <v>0</v>
      </c>
      <c r="H240" s="604">
        <v>56</v>
      </c>
      <c r="I240" s="604">
        <v>51</v>
      </c>
      <c r="J240" s="604">
        <v>5</v>
      </c>
      <c r="K240" s="604">
        <v>0</v>
      </c>
    </row>
    <row r="241" spans="1:11" s="512" customFormat="1">
      <c r="A241" s="597" t="s">
        <v>441</v>
      </c>
      <c r="B241" s="597" t="s">
        <v>175</v>
      </c>
      <c r="C241" s="597" t="s">
        <v>88</v>
      </c>
      <c r="D241" s="604">
        <v>71</v>
      </c>
      <c r="E241" s="604">
        <v>68</v>
      </c>
      <c r="F241" s="604">
        <v>3</v>
      </c>
      <c r="G241" s="604">
        <v>0</v>
      </c>
      <c r="H241" s="604">
        <v>64</v>
      </c>
      <c r="I241" s="604">
        <v>63</v>
      </c>
      <c r="J241" s="604">
        <v>1</v>
      </c>
      <c r="K241" s="604">
        <v>0</v>
      </c>
    </row>
    <row r="242" spans="1:11" s="512" customFormat="1">
      <c r="A242" s="597" t="s">
        <v>442</v>
      </c>
      <c r="B242" s="597" t="s">
        <v>175</v>
      </c>
      <c r="C242" s="597" t="s">
        <v>27</v>
      </c>
      <c r="D242" s="604">
        <v>136</v>
      </c>
      <c r="E242" s="604">
        <v>123</v>
      </c>
      <c r="F242" s="604">
        <v>13</v>
      </c>
      <c r="G242" s="604">
        <v>0</v>
      </c>
      <c r="H242" s="604">
        <v>130</v>
      </c>
      <c r="I242" s="604">
        <v>117</v>
      </c>
      <c r="J242" s="604">
        <v>13</v>
      </c>
      <c r="K242" s="604">
        <v>0</v>
      </c>
    </row>
    <row r="243" spans="1:11" s="512" customFormat="1">
      <c r="A243" s="597" t="s">
        <v>443</v>
      </c>
      <c r="B243" s="597" t="s">
        <v>175</v>
      </c>
      <c r="C243" s="597" t="s">
        <v>28</v>
      </c>
      <c r="D243" s="604">
        <v>135</v>
      </c>
      <c r="E243" s="604">
        <v>125</v>
      </c>
      <c r="F243" s="604">
        <v>10</v>
      </c>
      <c r="G243" s="604">
        <v>0</v>
      </c>
      <c r="H243" s="604">
        <v>128</v>
      </c>
      <c r="I243" s="604">
        <v>120</v>
      </c>
      <c r="J243" s="604">
        <v>8</v>
      </c>
      <c r="K243" s="604">
        <v>0</v>
      </c>
    </row>
    <row r="244" spans="1:11" s="512" customFormat="1">
      <c r="A244" s="597" t="s">
        <v>6573</v>
      </c>
      <c r="B244" s="597" t="s">
        <v>175</v>
      </c>
      <c r="C244" s="597" t="s">
        <v>103</v>
      </c>
      <c r="D244" s="604">
        <v>5</v>
      </c>
      <c r="E244" s="604">
        <v>5</v>
      </c>
      <c r="F244" s="604">
        <v>0</v>
      </c>
      <c r="G244" s="604">
        <v>0</v>
      </c>
      <c r="H244" s="604">
        <v>5</v>
      </c>
      <c r="I244" s="604">
        <v>5</v>
      </c>
      <c r="J244" s="604">
        <v>0</v>
      </c>
      <c r="K244" s="604">
        <v>0</v>
      </c>
    </row>
    <row r="245" spans="1:11" s="512" customFormat="1">
      <c r="A245" s="597" t="s">
        <v>444</v>
      </c>
      <c r="B245" s="597" t="s">
        <v>175</v>
      </c>
      <c r="C245" s="597" t="s">
        <v>203</v>
      </c>
      <c r="D245" s="604">
        <v>191</v>
      </c>
      <c r="E245" s="604">
        <v>186</v>
      </c>
      <c r="F245" s="604">
        <v>5</v>
      </c>
      <c r="G245" s="604">
        <v>0</v>
      </c>
      <c r="H245" s="604">
        <v>166</v>
      </c>
      <c r="I245" s="604">
        <v>161</v>
      </c>
      <c r="J245" s="604">
        <v>5</v>
      </c>
      <c r="K245" s="604">
        <v>0</v>
      </c>
    </row>
    <row r="246" spans="1:11" s="512" customFormat="1">
      <c r="A246" s="597" t="s">
        <v>445</v>
      </c>
      <c r="B246" s="597" t="s">
        <v>175</v>
      </c>
      <c r="C246" s="597" t="s">
        <v>217</v>
      </c>
      <c r="D246" s="604">
        <v>90</v>
      </c>
      <c r="E246" s="604">
        <v>81</v>
      </c>
      <c r="F246" s="604">
        <v>9</v>
      </c>
      <c r="G246" s="604">
        <v>0</v>
      </c>
      <c r="H246" s="604">
        <v>75</v>
      </c>
      <c r="I246" s="604">
        <v>68</v>
      </c>
      <c r="J246" s="604">
        <v>7</v>
      </c>
      <c r="K246" s="604">
        <v>0</v>
      </c>
    </row>
    <row r="247" spans="1:11" s="512" customFormat="1">
      <c r="A247" s="597" t="s">
        <v>446</v>
      </c>
      <c r="B247" s="597" t="s">
        <v>175</v>
      </c>
      <c r="C247" s="597" t="s">
        <v>104</v>
      </c>
      <c r="D247" s="604">
        <v>105</v>
      </c>
      <c r="E247" s="604">
        <v>100</v>
      </c>
      <c r="F247" s="604">
        <v>5</v>
      </c>
      <c r="G247" s="604">
        <v>0</v>
      </c>
      <c r="H247" s="604">
        <v>99</v>
      </c>
      <c r="I247" s="604">
        <v>94</v>
      </c>
      <c r="J247" s="604">
        <v>5</v>
      </c>
      <c r="K247" s="604">
        <v>0</v>
      </c>
    </row>
    <row r="248" spans="1:11" s="512" customFormat="1">
      <c r="A248" s="597" t="s">
        <v>447</v>
      </c>
      <c r="B248" s="597" t="s">
        <v>175</v>
      </c>
      <c r="C248" s="597" t="s">
        <v>29</v>
      </c>
      <c r="D248" s="604">
        <v>163</v>
      </c>
      <c r="E248" s="604">
        <v>155</v>
      </c>
      <c r="F248" s="604">
        <v>8</v>
      </c>
      <c r="G248" s="604">
        <v>0</v>
      </c>
      <c r="H248" s="604">
        <v>151</v>
      </c>
      <c r="I248" s="604">
        <v>144</v>
      </c>
      <c r="J248" s="604">
        <v>7</v>
      </c>
      <c r="K248" s="604">
        <v>0</v>
      </c>
    </row>
    <row r="249" spans="1:11" s="512" customFormat="1">
      <c r="A249" s="597" t="s">
        <v>448</v>
      </c>
      <c r="B249" s="597" t="s">
        <v>175</v>
      </c>
      <c r="C249" s="597" t="s">
        <v>160</v>
      </c>
      <c r="D249" s="604">
        <v>31</v>
      </c>
      <c r="E249" s="604">
        <v>30</v>
      </c>
      <c r="F249" s="604">
        <v>1</v>
      </c>
      <c r="G249" s="604">
        <v>0</v>
      </c>
      <c r="H249" s="604">
        <v>30</v>
      </c>
      <c r="I249" s="604">
        <v>29</v>
      </c>
      <c r="J249" s="604">
        <v>1</v>
      </c>
      <c r="K249" s="604">
        <v>0</v>
      </c>
    </row>
    <row r="250" spans="1:11" s="512" customFormat="1">
      <c r="A250" s="597" t="s">
        <v>449</v>
      </c>
      <c r="B250" s="597" t="s">
        <v>175</v>
      </c>
      <c r="C250" s="597" t="s">
        <v>77</v>
      </c>
      <c r="D250" s="604">
        <v>69</v>
      </c>
      <c r="E250" s="604">
        <v>65</v>
      </c>
      <c r="F250" s="604">
        <v>4</v>
      </c>
      <c r="G250" s="604">
        <v>0</v>
      </c>
      <c r="H250" s="604">
        <v>65</v>
      </c>
      <c r="I250" s="604">
        <v>61</v>
      </c>
      <c r="J250" s="604">
        <v>4</v>
      </c>
      <c r="K250" s="604">
        <v>0</v>
      </c>
    </row>
    <row r="251" spans="1:11" s="512" customFormat="1">
      <c r="A251" s="597" t="s">
        <v>450</v>
      </c>
      <c r="B251" s="597" t="s">
        <v>175</v>
      </c>
      <c r="C251" s="597" t="s">
        <v>78</v>
      </c>
      <c r="D251" s="604">
        <v>248</v>
      </c>
      <c r="E251" s="604">
        <v>237</v>
      </c>
      <c r="F251" s="604">
        <v>11</v>
      </c>
      <c r="G251" s="604">
        <v>0</v>
      </c>
      <c r="H251" s="604">
        <v>225</v>
      </c>
      <c r="I251" s="604">
        <v>218</v>
      </c>
      <c r="J251" s="604">
        <v>7</v>
      </c>
      <c r="K251" s="604">
        <v>0</v>
      </c>
    </row>
    <row r="252" spans="1:11" s="512" customFormat="1">
      <c r="A252" s="597" t="s">
        <v>451</v>
      </c>
      <c r="B252" s="597" t="s">
        <v>175</v>
      </c>
      <c r="C252" s="597" t="s">
        <v>204</v>
      </c>
      <c r="D252" s="604">
        <v>286</v>
      </c>
      <c r="E252" s="604">
        <v>275</v>
      </c>
      <c r="F252" s="604">
        <v>10</v>
      </c>
      <c r="G252" s="604">
        <v>1</v>
      </c>
      <c r="H252" s="604">
        <v>261</v>
      </c>
      <c r="I252" s="604">
        <v>252</v>
      </c>
      <c r="J252" s="604">
        <v>8</v>
      </c>
      <c r="K252" s="604">
        <v>1</v>
      </c>
    </row>
    <row r="253" spans="1:11" s="512" customFormat="1">
      <c r="A253" s="597" t="s">
        <v>452</v>
      </c>
      <c r="B253" s="597" t="s">
        <v>175</v>
      </c>
      <c r="C253" s="597" t="s">
        <v>233</v>
      </c>
      <c r="D253" s="604">
        <v>48</v>
      </c>
      <c r="E253" s="604">
        <v>45</v>
      </c>
      <c r="F253" s="604">
        <v>3</v>
      </c>
      <c r="G253" s="604">
        <v>0</v>
      </c>
      <c r="H253" s="604">
        <v>40</v>
      </c>
      <c r="I253" s="604">
        <v>37</v>
      </c>
      <c r="J253" s="604">
        <v>3</v>
      </c>
      <c r="K253" s="604">
        <v>0</v>
      </c>
    </row>
    <row r="254" spans="1:11" s="512" customFormat="1">
      <c r="A254" s="597" t="s">
        <v>453</v>
      </c>
      <c r="B254" s="597" t="s">
        <v>175</v>
      </c>
      <c r="C254" s="597" t="s">
        <v>205</v>
      </c>
      <c r="D254" s="604">
        <v>150</v>
      </c>
      <c r="E254" s="604">
        <v>139</v>
      </c>
      <c r="F254" s="604">
        <v>11</v>
      </c>
      <c r="G254" s="604">
        <v>0</v>
      </c>
      <c r="H254" s="604">
        <v>131</v>
      </c>
      <c r="I254" s="604">
        <v>124</v>
      </c>
      <c r="J254" s="604">
        <v>7</v>
      </c>
      <c r="K254" s="604">
        <v>0</v>
      </c>
    </row>
    <row r="255" spans="1:11" s="512" customFormat="1">
      <c r="A255" s="597" t="s">
        <v>454</v>
      </c>
      <c r="B255" s="597" t="s">
        <v>175</v>
      </c>
      <c r="C255" s="597" t="s">
        <v>218</v>
      </c>
      <c r="D255" s="604">
        <v>63</v>
      </c>
      <c r="E255" s="604">
        <v>60</v>
      </c>
      <c r="F255" s="604">
        <v>3</v>
      </c>
      <c r="G255" s="604">
        <v>0</v>
      </c>
      <c r="H255" s="604">
        <v>59</v>
      </c>
      <c r="I255" s="604">
        <v>56</v>
      </c>
      <c r="J255" s="604">
        <v>3</v>
      </c>
      <c r="K255" s="604">
        <v>0</v>
      </c>
    </row>
    <row r="256" spans="1:11" s="512" customFormat="1">
      <c r="A256" s="597" t="s">
        <v>455</v>
      </c>
      <c r="B256" s="597" t="s">
        <v>175</v>
      </c>
      <c r="C256" s="597" t="s">
        <v>161</v>
      </c>
      <c r="D256" s="604">
        <v>114</v>
      </c>
      <c r="E256" s="604">
        <v>111</v>
      </c>
      <c r="F256" s="604">
        <v>3</v>
      </c>
      <c r="G256" s="604">
        <v>0</v>
      </c>
      <c r="H256" s="604">
        <v>101</v>
      </c>
      <c r="I256" s="604">
        <v>100</v>
      </c>
      <c r="J256" s="604">
        <v>1</v>
      </c>
      <c r="K256" s="604">
        <v>0</v>
      </c>
    </row>
    <row r="257" spans="1:11" s="512" customFormat="1">
      <c r="A257" s="597" t="s">
        <v>456</v>
      </c>
      <c r="B257" s="597" t="s">
        <v>175</v>
      </c>
      <c r="C257" s="597" t="s">
        <v>105</v>
      </c>
      <c r="D257" s="604">
        <v>117</v>
      </c>
      <c r="E257" s="604">
        <v>113</v>
      </c>
      <c r="F257" s="604">
        <v>4</v>
      </c>
      <c r="G257" s="604">
        <v>0</v>
      </c>
      <c r="H257" s="604">
        <v>110</v>
      </c>
      <c r="I257" s="604">
        <v>106</v>
      </c>
      <c r="J257" s="604">
        <v>4</v>
      </c>
      <c r="K257" s="604">
        <v>0</v>
      </c>
    </row>
    <row r="258" spans="1:11" s="512" customFormat="1">
      <c r="A258" s="597" t="s">
        <v>457</v>
      </c>
      <c r="B258" s="597" t="s">
        <v>175</v>
      </c>
      <c r="C258" s="597" t="s">
        <v>234</v>
      </c>
      <c r="D258" s="604">
        <v>93</v>
      </c>
      <c r="E258" s="604">
        <v>89</v>
      </c>
      <c r="F258" s="604">
        <v>4</v>
      </c>
      <c r="G258" s="604">
        <v>0</v>
      </c>
      <c r="H258" s="604">
        <v>83</v>
      </c>
      <c r="I258" s="604">
        <v>80</v>
      </c>
      <c r="J258" s="604">
        <v>3</v>
      </c>
      <c r="K258" s="604">
        <v>0</v>
      </c>
    </row>
    <row r="259" spans="1:11" s="512" customFormat="1">
      <c r="A259" s="597" t="s">
        <v>458</v>
      </c>
      <c r="B259" s="597" t="s">
        <v>175</v>
      </c>
      <c r="C259" s="597" t="s">
        <v>184</v>
      </c>
      <c r="D259" s="604">
        <v>159</v>
      </c>
      <c r="E259" s="604">
        <v>150</v>
      </c>
      <c r="F259" s="604">
        <v>9</v>
      </c>
      <c r="G259" s="604">
        <v>0</v>
      </c>
      <c r="H259" s="604">
        <v>143</v>
      </c>
      <c r="I259" s="604">
        <v>136</v>
      </c>
      <c r="J259" s="604">
        <v>7</v>
      </c>
      <c r="K259" s="604">
        <v>0</v>
      </c>
    </row>
    <row r="260" spans="1:11" s="512" customFormat="1">
      <c r="A260" s="597" t="s">
        <v>459</v>
      </c>
      <c r="B260" s="597" t="s">
        <v>175</v>
      </c>
      <c r="C260" s="597" t="s">
        <v>106</v>
      </c>
      <c r="D260" s="604">
        <v>91</v>
      </c>
      <c r="E260" s="604">
        <v>89</v>
      </c>
      <c r="F260" s="604">
        <v>2</v>
      </c>
      <c r="G260" s="604">
        <v>0</v>
      </c>
      <c r="H260" s="604">
        <v>83</v>
      </c>
      <c r="I260" s="604">
        <v>81</v>
      </c>
      <c r="J260" s="604">
        <v>2</v>
      </c>
      <c r="K260" s="604">
        <v>0</v>
      </c>
    </row>
    <row r="261" spans="1:11" s="512" customFormat="1">
      <c r="A261" s="597" t="s">
        <v>460</v>
      </c>
      <c r="B261" s="597" t="s">
        <v>175</v>
      </c>
      <c r="C261" s="597" t="s">
        <v>89</v>
      </c>
      <c r="D261" s="604">
        <v>421</v>
      </c>
      <c r="E261" s="604">
        <v>410</v>
      </c>
      <c r="F261" s="604">
        <v>11</v>
      </c>
      <c r="G261" s="604">
        <v>0</v>
      </c>
      <c r="H261" s="604">
        <v>393</v>
      </c>
      <c r="I261" s="604">
        <v>384</v>
      </c>
      <c r="J261" s="604">
        <v>9</v>
      </c>
      <c r="K261" s="604">
        <v>0</v>
      </c>
    </row>
    <row r="262" spans="1:11" s="512" customFormat="1">
      <c r="A262" s="597" t="s">
        <v>461</v>
      </c>
      <c r="B262" s="597" t="s">
        <v>175</v>
      </c>
      <c r="C262" s="597" t="s">
        <v>162</v>
      </c>
      <c r="D262" s="604">
        <v>51</v>
      </c>
      <c r="E262" s="604">
        <v>49</v>
      </c>
      <c r="F262" s="604">
        <v>2</v>
      </c>
      <c r="G262" s="604">
        <v>0</v>
      </c>
      <c r="H262" s="604">
        <v>49</v>
      </c>
      <c r="I262" s="604">
        <v>46</v>
      </c>
      <c r="J262" s="604">
        <v>3</v>
      </c>
      <c r="K262" s="604">
        <v>0</v>
      </c>
    </row>
    <row r="263" spans="1:11" s="512" customFormat="1">
      <c r="A263" s="597" t="s">
        <v>462</v>
      </c>
      <c r="B263" s="597" t="s">
        <v>175</v>
      </c>
      <c r="C263" s="597" t="s">
        <v>206</v>
      </c>
      <c r="D263" s="604">
        <v>244</v>
      </c>
      <c r="E263" s="604">
        <v>228</v>
      </c>
      <c r="F263" s="604">
        <v>16</v>
      </c>
      <c r="G263" s="604">
        <v>0</v>
      </c>
      <c r="H263" s="604">
        <v>231</v>
      </c>
      <c r="I263" s="604">
        <v>215</v>
      </c>
      <c r="J263" s="604">
        <v>16</v>
      </c>
      <c r="K263" s="604">
        <v>0</v>
      </c>
    </row>
    <row r="264" spans="1:11" s="512" customFormat="1">
      <c r="A264" s="597" t="s">
        <v>463</v>
      </c>
      <c r="B264" s="597" t="s">
        <v>175</v>
      </c>
      <c r="C264" s="597" t="s">
        <v>107</v>
      </c>
      <c r="D264" s="604">
        <v>75</v>
      </c>
      <c r="E264" s="604">
        <v>71</v>
      </c>
      <c r="F264" s="604">
        <v>4</v>
      </c>
      <c r="G264" s="604">
        <v>0</v>
      </c>
      <c r="H264" s="604">
        <v>71</v>
      </c>
      <c r="I264" s="604">
        <v>68</v>
      </c>
      <c r="J264" s="604">
        <v>3</v>
      </c>
      <c r="K264" s="604">
        <v>0</v>
      </c>
    </row>
    <row r="265" spans="1:11" s="512" customFormat="1">
      <c r="A265" s="597" t="s">
        <v>464</v>
      </c>
      <c r="B265" s="597" t="s">
        <v>175</v>
      </c>
      <c r="C265" s="597" t="s">
        <v>108</v>
      </c>
      <c r="D265" s="604">
        <v>61</v>
      </c>
      <c r="E265" s="604">
        <v>42</v>
      </c>
      <c r="F265" s="604">
        <v>19</v>
      </c>
      <c r="G265" s="604">
        <v>0</v>
      </c>
      <c r="H265" s="604">
        <v>57</v>
      </c>
      <c r="I265" s="604">
        <v>38</v>
      </c>
      <c r="J265" s="604">
        <v>19</v>
      </c>
      <c r="K265" s="604">
        <v>0</v>
      </c>
    </row>
    <row r="266" spans="1:11" s="512" customFormat="1">
      <c r="A266" s="597" t="s">
        <v>465</v>
      </c>
      <c r="B266" s="597" t="s">
        <v>175</v>
      </c>
      <c r="C266" s="597" t="s">
        <v>30</v>
      </c>
      <c r="D266" s="604">
        <v>47</v>
      </c>
      <c r="E266" s="604">
        <v>44</v>
      </c>
      <c r="F266" s="604">
        <v>3</v>
      </c>
      <c r="G266" s="604">
        <v>0</v>
      </c>
      <c r="H266" s="604">
        <v>46</v>
      </c>
      <c r="I266" s="604">
        <v>43</v>
      </c>
      <c r="J266" s="604">
        <v>3</v>
      </c>
      <c r="K266" s="604">
        <v>0</v>
      </c>
    </row>
    <row r="267" spans="1:11" s="512" customFormat="1">
      <c r="A267" s="597" t="s">
        <v>466</v>
      </c>
      <c r="B267" s="597" t="s">
        <v>175</v>
      </c>
      <c r="C267" s="597" t="s">
        <v>109</v>
      </c>
      <c r="D267" s="604">
        <v>54</v>
      </c>
      <c r="E267" s="604">
        <v>50</v>
      </c>
      <c r="F267" s="604">
        <v>4</v>
      </c>
      <c r="G267" s="604">
        <v>0</v>
      </c>
      <c r="H267" s="604">
        <v>47</v>
      </c>
      <c r="I267" s="604">
        <v>43</v>
      </c>
      <c r="J267" s="604">
        <v>4</v>
      </c>
      <c r="K267" s="604">
        <v>0</v>
      </c>
    </row>
    <row r="268" spans="1:11" s="512" customFormat="1">
      <c r="A268" s="597" t="s">
        <v>467</v>
      </c>
      <c r="B268" s="597" t="s">
        <v>175</v>
      </c>
      <c r="C268" s="597" t="s">
        <v>185</v>
      </c>
      <c r="D268" s="604">
        <v>442</v>
      </c>
      <c r="E268" s="604">
        <v>421</v>
      </c>
      <c r="F268" s="604">
        <v>21</v>
      </c>
      <c r="G268" s="604">
        <v>0</v>
      </c>
      <c r="H268" s="604">
        <v>404</v>
      </c>
      <c r="I268" s="604">
        <v>385</v>
      </c>
      <c r="J268" s="604">
        <v>19</v>
      </c>
      <c r="K268" s="604">
        <v>0</v>
      </c>
    </row>
    <row r="269" spans="1:11" s="512" customFormat="1">
      <c r="A269" s="597" t="s">
        <v>468</v>
      </c>
      <c r="B269" s="597" t="s">
        <v>175</v>
      </c>
      <c r="C269" s="597" t="s">
        <v>110</v>
      </c>
      <c r="D269" s="604">
        <v>53</v>
      </c>
      <c r="E269" s="604">
        <v>41</v>
      </c>
      <c r="F269" s="604">
        <v>12</v>
      </c>
      <c r="G269" s="604">
        <v>0</v>
      </c>
      <c r="H269" s="604">
        <v>46</v>
      </c>
      <c r="I269" s="604">
        <v>35</v>
      </c>
      <c r="J269" s="604">
        <v>11</v>
      </c>
      <c r="K269" s="604">
        <v>0</v>
      </c>
    </row>
    <row r="270" spans="1:11" s="512" customFormat="1">
      <c r="A270" s="597" t="s">
        <v>469</v>
      </c>
      <c r="B270" s="597" t="s">
        <v>175</v>
      </c>
      <c r="C270" s="597" t="s">
        <v>111</v>
      </c>
      <c r="D270" s="604">
        <v>63</v>
      </c>
      <c r="E270" s="604">
        <v>60</v>
      </c>
      <c r="F270" s="604">
        <v>3</v>
      </c>
      <c r="G270" s="604">
        <v>0</v>
      </c>
      <c r="H270" s="604">
        <v>60</v>
      </c>
      <c r="I270" s="604">
        <v>58</v>
      </c>
      <c r="J270" s="604">
        <v>2</v>
      </c>
      <c r="K270" s="604">
        <v>0</v>
      </c>
    </row>
    <row r="271" spans="1:11" s="512" customFormat="1">
      <c r="A271" s="597" t="s">
        <v>470</v>
      </c>
      <c r="B271" s="597" t="s">
        <v>175</v>
      </c>
      <c r="C271" s="597" t="s">
        <v>163</v>
      </c>
      <c r="D271" s="604">
        <v>12</v>
      </c>
      <c r="E271" s="604">
        <v>12</v>
      </c>
      <c r="F271" s="604">
        <v>0</v>
      </c>
      <c r="G271" s="604">
        <v>0</v>
      </c>
      <c r="H271" s="604">
        <v>12</v>
      </c>
      <c r="I271" s="604">
        <v>12</v>
      </c>
      <c r="J271" s="604">
        <v>0</v>
      </c>
      <c r="K271" s="604">
        <v>0</v>
      </c>
    </row>
    <row r="272" spans="1:11" s="512" customFormat="1">
      <c r="A272" s="597" t="s">
        <v>471</v>
      </c>
      <c r="B272" s="597" t="s">
        <v>175</v>
      </c>
      <c r="C272" s="597" t="s">
        <v>112</v>
      </c>
      <c r="D272" s="604">
        <v>77</v>
      </c>
      <c r="E272" s="604">
        <v>74</v>
      </c>
      <c r="F272" s="604">
        <v>3</v>
      </c>
      <c r="G272" s="604">
        <v>0</v>
      </c>
      <c r="H272" s="604">
        <v>72</v>
      </c>
      <c r="I272" s="604">
        <v>70</v>
      </c>
      <c r="J272" s="604">
        <v>2</v>
      </c>
      <c r="K272" s="604">
        <v>0</v>
      </c>
    </row>
    <row r="273" spans="1:11" s="512" customFormat="1">
      <c r="A273" s="597" t="s">
        <v>472</v>
      </c>
      <c r="B273" s="597" t="s">
        <v>175</v>
      </c>
      <c r="C273" s="597" t="s">
        <v>219</v>
      </c>
      <c r="D273" s="604">
        <v>62</v>
      </c>
      <c r="E273" s="604">
        <v>56</v>
      </c>
      <c r="F273" s="604">
        <v>6</v>
      </c>
      <c r="G273" s="604">
        <v>0</v>
      </c>
      <c r="H273" s="604">
        <v>58</v>
      </c>
      <c r="I273" s="604">
        <v>52</v>
      </c>
      <c r="J273" s="604">
        <v>6</v>
      </c>
      <c r="K273" s="604">
        <v>0</v>
      </c>
    </row>
    <row r="274" spans="1:11" s="512" customFormat="1">
      <c r="A274" s="597" t="s">
        <v>473</v>
      </c>
      <c r="B274" s="597" t="s">
        <v>175</v>
      </c>
      <c r="C274" s="597" t="s">
        <v>90</v>
      </c>
      <c r="D274" s="604">
        <v>410</v>
      </c>
      <c r="E274" s="604">
        <v>392</v>
      </c>
      <c r="F274" s="604">
        <v>18</v>
      </c>
      <c r="G274" s="604">
        <v>0</v>
      </c>
      <c r="H274" s="604">
        <v>371</v>
      </c>
      <c r="I274" s="604">
        <v>356</v>
      </c>
      <c r="J274" s="604">
        <v>15</v>
      </c>
      <c r="K274" s="604">
        <v>0</v>
      </c>
    </row>
    <row r="275" spans="1:11" s="512" customFormat="1">
      <c r="A275" s="597" t="s">
        <v>474</v>
      </c>
      <c r="B275" s="597" t="s">
        <v>175</v>
      </c>
      <c r="C275" s="597" t="s">
        <v>113</v>
      </c>
      <c r="D275" s="604">
        <v>66</v>
      </c>
      <c r="E275" s="604">
        <v>63</v>
      </c>
      <c r="F275" s="604">
        <v>3</v>
      </c>
      <c r="G275" s="604">
        <v>0</v>
      </c>
      <c r="H275" s="604">
        <v>55</v>
      </c>
      <c r="I275" s="604">
        <v>53</v>
      </c>
      <c r="J275" s="604">
        <v>2</v>
      </c>
      <c r="K275" s="604">
        <v>0</v>
      </c>
    </row>
    <row r="276" spans="1:11" s="512" customFormat="1">
      <c r="A276" s="597" t="s">
        <v>475</v>
      </c>
      <c r="B276" s="597" t="s">
        <v>175</v>
      </c>
      <c r="C276" s="597" t="s">
        <v>114</v>
      </c>
      <c r="D276" s="604">
        <v>63</v>
      </c>
      <c r="E276" s="604">
        <v>58</v>
      </c>
      <c r="F276" s="604">
        <v>5</v>
      </c>
      <c r="G276" s="604">
        <v>0</v>
      </c>
      <c r="H276" s="604">
        <v>56</v>
      </c>
      <c r="I276" s="604">
        <v>51</v>
      </c>
      <c r="J276" s="604">
        <v>5</v>
      </c>
      <c r="K276" s="604">
        <v>0</v>
      </c>
    </row>
    <row r="277" spans="1:11" s="512" customFormat="1">
      <c r="A277" s="597" t="s">
        <v>476</v>
      </c>
      <c r="B277" s="597" t="s">
        <v>175</v>
      </c>
      <c r="C277" s="597" t="s">
        <v>186</v>
      </c>
      <c r="D277" s="604">
        <v>37</v>
      </c>
      <c r="E277" s="604">
        <v>36</v>
      </c>
      <c r="F277" s="604">
        <v>1</v>
      </c>
      <c r="G277" s="604">
        <v>0</v>
      </c>
      <c r="H277" s="604">
        <v>35</v>
      </c>
      <c r="I277" s="604">
        <v>34</v>
      </c>
      <c r="J277" s="604">
        <v>1</v>
      </c>
      <c r="K277" s="604">
        <v>0</v>
      </c>
    </row>
    <row r="278" spans="1:11" s="512" customFormat="1">
      <c r="A278" s="597" t="s">
        <v>6574</v>
      </c>
      <c r="B278" s="597" t="s">
        <v>175</v>
      </c>
      <c r="C278" s="597" t="s">
        <v>207</v>
      </c>
      <c r="D278" s="604">
        <v>2</v>
      </c>
      <c r="E278" s="604">
        <v>2</v>
      </c>
      <c r="F278" s="604">
        <v>0</v>
      </c>
      <c r="G278" s="604">
        <v>0</v>
      </c>
      <c r="H278" s="604">
        <v>1</v>
      </c>
      <c r="I278" s="604">
        <v>1</v>
      </c>
      <c r="J278" s="604">
        <v>0</v>
      </c>
      <c r="K278" s="604">
        <v>0</v>
      </c>
    </row>
    <row r="279" spans="1:11" s="512" customFormat="1">
      <c r="A279" s="597" t="s">
        <v>477</v>
      </c>
      <c r="B279" s="597" t="s">
        <v>175</v>
      </c>
      <c r="C279" s="597" t="s">
        <v>115</v>
      </c>
      <c r="D279" s="604">
        <v>56</v>
      </c>
      <c r="E279" s="604">
        <v>53</v>
      </c>
      <c r="F279" s="604">
        <v>3</v>
      </c>
      <c r="G279" s="604">
        <v>0</v>
      </c>
      <c r="H279" s="604">
        <v>52</v>
      </c>
      <c r="I279" s="604">
        <v>50</v>
      </c>
      <c r="J279" s="604">
        <v>2</v>
      </c>
      <c r="K279" s="604">
        <v>0</v>
      </c>
    </row>
    <row r="280" spans="1:11" s="512" customFormat="1">
      <c r="A280" s="597" t="s">
        <v>478</v>
      </c>
      <c r="B280" s="597" t="s">
        <v>175</v>
      </c>
      <c r="C280" s="597" t="s">
        <v>146</v>
      </c>
      <c r="D280" s="604">
        <v>52</v>
      </c>
      <c r="E280" s="604">
        <v>49</v>
      </c>
      <c r="F280" s="604">
        <v>3</v>
      </c>
      <c r="G280" s="604">
        <v>0</v>
      </c>
      <c r="H280" s="604">
        <v>47</v>
      </c>
      <c r="I280" s="604">
        <v>45</v>
      </c>
      <c r="J280" s="604">
        <v>2</v>
      </c>
      <c r="K280" s="604">
        <v>0</v>
      </c>
    </row>
    <row r="281" spans="1:11" s="512" customFormat="1">
      <c r="A281" s="597" t="s">
        <v>479</v>
      </c>
      <c r="B281" s="597" t="s">
        <v>175</v>
      </c>
      <c r="C281" s="597" t="s">
        <v>187</v>
      </c>
      <c r="D281" s="604">
        <v>499</v>
      </c>
      <c r="E281" s="604">
        <v>485</v>
      </c>
      <c r="F281" s="604">
        <v>14</v>
      </c>
      <c r="G281" s="604">
        <v>0</v>
      </c>
      <c r="H281" s="604">
        <v>452</v>
      </c>
      <c r="I281" s="604">
        <v>438</v>
      </c>
      <c r="J281" s="604">
        <v>14</v>
      </c>
      <c r="K281" s="604">
        <v>0</v>
      </c>
    </row>
    <row r="282" spans="1:11" s="512" customFormat="1">
      <c r="A282" s="597" t="s">
        <v>480</v>
      </c>
      <c r="B282" s="597" t="s">
        <v>175</v>
      </c>
      <c r="C282" s="597" t="s">
        <v>235</v>
      </c>
      <c r="D282" s="604">
        <v>58</v>
      </c>
      <c r="E282" s="604">
        <v>54</v>
      </c>
      <c r="F282" s="604">
        <v>4</v>
      </c>
      <c r="G282" s="604">
        <v>0</v>
      </c>
      <c r="H282" s="604">
        <v>56</v>
      </c>
      <c r="I282" s="604">
        <v>52</v>
      </c>
      <c r="J282" s="604">
        <v>4</v>
      </c>
      <c r="K282" s="604">
        <v>0</v>
      </c>
    </row>
    <row r="283" spans="1:11" s="512" customFormat="1">
      <c r="A283" s="597" t="s">
        <v>481</v>
      </c>
      <c r="B283" s="597" t="s">
        <v>175</v>
      </c>
      <c r="C283" s="597" t="s">
        <v>147</v>
      </c>
      <c r="D283" s="604">
        <v>48</v>
      </c>
      <c r="E283" s="604">
        <v>43</v>
      </c>
      <c r="F283" s="604">
        <v>5</v>
      </c>
      <c r="G283" s="604">
        <v>0</v>
      </c>
      <c r="H283" s="604">
        <v>47</v>
      </c>
      <c r="I283" s="604">
        <v>42</v>
      </c>
      <c r="J283" s="604">
        <v>5</v>
      </c>
      <c r="K283" s="604">
        <v>0</v>
      </c>
    </row>
    <row r="284" spans="1:11" s="512" customFormat="1">
      <c r="A284" s="597" t="s">
        <v>482</v>
      </c>
      <c r="B284" s="597" t="s">
        <v>175</v>
      </c>
      <c r="C284" s="597" t="s">
        <v>118</v>
      </c>
      <c r="D284" s="604">
        <v>152</v>
      </c>
      <c r="E284" s="604">
        <v>135</v>
      </c>
      <c r="F284" s="604">
        <v>17</v>
      </c>
      <c r="G284" s="604">
        <v>0</v>
      </c>
      <c r="H284" s="604">
        <v>142</v>
      </c>
      <c r="I284" s="604">
        <v>128</v>
      </c>
      <c r="J284" s="604">
        <v>14</v>
      </c>
      <c r="K284" s="604">
        <v>0</v>
      </c>
    </row>
    <row r="285" spans="1:11" s="512" customFormat="1">
      <c r="A285" s="597" t="s">
        <v>483</v>
      </c>
      <c r="B285" s="597" t="s">
        <v>175</v>
      </c>
      <c r="C285" s="597" t="s">
        <v>31</v>
      </c>
      <c r="D285" s="604">
        <v>37</v>
      </c>
      <c r="E285" s="604">
        <v>35</v>
      </c>
      <c r="F285" s="604">
        <v>2</v>
      </c>
      <c r="G285" s="604">
        <v>0</v>
      </c>
      <c r="H285" s="604">
        <v>35</v>
      </c>
      <c r="I285" s="604">
        <v>33</v>
      </c>
      <c r="J285" s="604">
        <v>2</v>
      </c>
      <c r="K285" s="604">
        <v>0</v>
      </c>
    </row>
    <row r="286" spans="1:11" s="512" customFormat="1">
      <c r="A286" s="597" t="s">
        <v>484</v>
      </c>
      <c r="B286" s="597" t="s">
        <v>175</v>
      </c>
      <c r="C286" s="597" t="s">
        <v>148</v>
      </c>
      <c r="D286" s="604">
        <v>88</v>
      </c>
      <c r="E286" s="604">
        <v>77</v>
      </c>
      <c r="F286" s="604">
        <v>11</v>
      </c>
      <c r="G286" s="604">
        <v>0</v>
      </c>
      <c r="H286" s="604">
        <v>80</v>
      </c>
      <c r="I286" s="604">
        <v>72</v>
      </c>
      <c r="J286" s="604">
        <v>8</v>
      </c>
      <c r="K286" s="604">
        <v>0</v>
      </c>
    </row>
    <row r="287" spans="1:11" s="512" customFormat="1">
      <c r="A287" s="597" t="s">
        <v>485</v>
      </c>
      <c r="B287" s="597" t="s">
        <v>175</v>
      </c>
      <c r="C287" s="597" t="s">
        <v>32</v>
      </c>
      <c r="D287" s="604">
        <v>473</v>
      </c>
      <c r="E287" s="604">
        <v>438</v>
      </c>
      <c r="F287" s="604">
        <v>35</v>
      </c>
      <c r="G287" s="604">
        <v>0</v>
      </c>
      <c r="H287" s="604">
        <v>440</v>
      </c>
      <c r="I287" s="604">
        <v>411</v>
      </c>
      <c r="J287" s="604">
        <v>29</v>
      </c>
      <c r="K287" s="604">
        <v>0</v>
      </c>
    </row>
    <row r="288" spans="1:11" s="512" customFormat="1">
      <c r="A288" s="597" t="s">
        <v>486</v>
      </c>
      <c r="B288" s="597" t="s">
        <v>175</v>
      </c>
      <c r="C288" s="597" t="s">
        <v>119</v>
      </c>
      <c r="D288" s="604">
        <v>215</v>
      </c>
      <c r="E288" s="604">
        <v>199</v>
      </c>
      <c r="F288" s="604">
        <v>16</v>
      </c>
      <c r="G288" s="604">
        <v>0</v>
      </c>
      <c r="H288" s="604">
        <v>206</v>
      </c>
      <c r="I288" s="604">
        <v>191</v>
      </c>
      <c r="J288" s="604">
        <v>15</v>
      </c>
      <c r="K288" s="604">
        <v>0</v>
      </c>
    </row>
    <row r="289" spans="1:11" s="512" customFormat="1">
      <c r="A289" s="597" t="s">
        <v>487</v>
      </c>
      <c r="B289" s="597" t="s">
        <v>175</v>
      </c>
      <c r="C289" s="597" t="s">
        <v>79</v>
      </c>
      <c r="D289" s="604">
        <v>111</v>
      </c>
      <c r="E289" s="604">
        <v>102</v>
      </c>
      <c r="F289" s="604">
        <v>9</v>
      </c>
      <c r="G289" s="604">
        <v>0</v>
      </c>
      <c r="H289" s="604">
        <v>106</v>
      </c>
      <c r="I289" s="604">
        <v>97</v>
      </c>
      <c r="J289" s="604">
        <v>9</v>
      </c>
      <c r="K289" s="604">
        <v>0</v>
      </c>
    </row>
    <row r="290" spans="1:11" s="512" customFormat="1">
      <c r="A290" s="597" t="s">
        <v>488</v>
      </c>
      <c r="B290" s="597" t="s">
        <v>175</v>
      </c>
      <c r="C290" s="597" t="s">
        <v>80</v>
      </c>
      <c r="D290" s="604">
        <v>262</v>
      </c>
      <c r="E290" s="604">
        <v>244</v>
      </c>
      <c r="F290" s="604">
        <v>18</v>
      </c>
      <c r="G290" s="604">
        <v>0</v>
      </c>
      <c r="H290" s="604">
        <v>237</v>
      </c>
      <c r="I290" s="604">
        <v>221</v>
      </c>
      <c r="J290" s="604">
        <v>16</v>
      </c>
      <c r="K290" s="604">
        <v>0</v>
      </c>
    </row>
    <row r="291" spans="1:11" s="512" customFormat="1">
      <c r="A291" s="597" t="s">
        <v>489</v>
      </c>
      <c r="B291" s="597" t="s">
        <v>175</v>
      </c>
      <c r="C291" s="597" t="s">
        <v>149</v>
      </c>
      <c r="D291" s="604">
        <v>100</v>
      </c>
      <c r="E291" s="604">
        <v>92</v>
      </c>
      <c r="F291" s="604">
        <v>8</v>
      </c>
      <c r="G291" s="604">
        <v>0</v>
      </c>
      <c r="H291" s="604">
        <v>96</v>
      </c>
      <c r="I291" s="604">
        <v>88</v>
      </c>
      <c r="J291" s="604">
        <v>8</v>
      </c>
      <c r="K291" s="604">
        <v>0</v>
      </c>
    </row>
    <row r="292" spans="1:11" s="512" customFormat="1">
      <c r="A292" s="597" t="s">
        <v>490</v>
      </c>
      <c r="B292" s="597" t="s">
        <v>175</v>
      </c>
      <c r="C292" s="597" t="s">
        <v>81</v>
      </c>
      <c r="D292" s="604">
        <v>285</v>
      </c>
      <c r="E292" s="604">
        <v>280</v>
      </c>
      <c r="F292" s="604">
        <v>5</v>
      </c>
      <c r="G292" s="604">
        <v>0</v>
      </c>
      <c r="H292" s="604">
        <v>253</v>
      </c>
      <c r="I292" s="604">
        <v>249</v>
      </c>
      <c r="J292" s="604">
        <v>4</v>
      </c>
      <c r="K292" s="604">
        <v>0</v>
      </c>
    </row>
    <row r="293" spans="1:11" s="512" customFormat="1">
      <c r="A293" s="597" t="s">
        <v>491</v>
      </c>
      <c r="B293" s="597" t="s">
        <v>175</v>
      </c>
      <c r="C293" s="597" t="s">
        <v>33</v>
      </c>
      <c r="D293" s="604">
        <v>104</v>
      </c>
      <c r="E293" s="604">
        <v>90</v>
      </c>
      <c r="F293" s="604">
        <v>14</v>
      </c>
      <c r="G293" s="604">
        <v>0</v>
      </c>
      <c r="H293" s="604">
        <v>95</v>
      </c>
      <c r="I293" s="604">
        <v>83</v>
      </c>
      <c r="J293" s="604">
        <v>12</v>
      </c>
      <c r="K293" s="604">
        <v>0</v>
      </c>
    </row>
    <row r="294" spans="1:11" s="512" customFormat="1">
      <c r="A294" s="597" t="s">
        <v>492</v>
      </c>
      <c r="B294" s="597" t="s">
        <v>175</v>
      </c>
      <c r="C294" s="597" t="s">
        <v>91</v>
      </c>
      <c r="D294" s="604">
        <v>58</v>
      </c>
      <c r="E294" s="604">
        <v>57</v>
      </c>
      <c r="F294" s="604">
        <v>1</v>
      </c>
      <c r="G294" s="604">
        <v>0</v>
      </c>
      <c r="H294" s="604">
        <v>53</v>
      </c>
      <c r="I294" s="604">
        <v>52</v>
      </c>
      <c r="J294" s="604">
        <v>1</v>
      </c>
      <c r="K294" s="604">
        <v>0</v>
      </c>
    </row>
    <row r="295" spans="1:11" s="512" customFormat="1">
      <c r="A295" s="597" t="s">
        <v>493</v>
      </c>
      <c r="B295" s="597" t="s">
        <v>175</v>
      </c>
      <c r="C295" s="597" t="s">
        <v>34</v>
      </c>
      <c r="D295" s="604">
        <v>122</v>
      </c>
      <c r="E295" s="604">
        <v>113</v>
      </c>
      <c r="F295" s="604">
        <v>9</v>
      </c>
      <c r="G295" s="604">
        <v>0</v>
      </c>
      <c r="H295" s="604">
        <v>114</v>
      </c>
      <c r="I295" s="604">
        <v>105</v>
      </c>
      <c r="J295" s="604">
        <v>9</v>
      </c>
      <c r="K295" s="604">
        <v>0</v>
      </c>
    </row>
    <row r="296" spans="1:11" s="512" customFormat="1">
      <c r="A296" s="597" t="s">
        <v>494</v>
      </c>
      <c r="B296" s="597" t="s">
        <v>175</v>
      </c>
      <c r="C296" s="597" t="s">
        <v>188</v>
      </c>
      <c r="D296" s="604">
        <v>77</v>
      </c>
      <c r="E296" s="604">
        <v>71</v>
      </c>
      <c r="F296" s="604">
        <v>6</v>
      </c>
      <c r="G296" s="604">
        <v>0</v>
      </c>
      <c r="H296" s="604">
        <v>74</v>
      </c>
      <c r="I296" s="604">
        <v>69</v>
      </c>
      <c r="J296" s="604">
        <v>5</v>
      </c>
      <c r="K296" s="604">
        <v>0</v>
      </c>
    </row>
    <row r="297" spans="1:11" s="512" customFormat="1">
      <c r="A297" s="597" t="s">
        <v>495</v>
      </c>
      <c r="B297" s="597" t="s">
        <v>175</v>
      </c>
      <c r="C297" s="597" t="s">
        <v>150</v>
      </c>
      <c r="D297" s="604">
        <v>60</v>
      </c>
      <c r="E297" s="604">
        <v>57</v>
      </c>
      <c r="F297" s="604">
        <v>3</v>
      </c>
      <c r="G297" s="604">
        <v>0</v>
      </c>
      <c r="H297" s="604">
        <v>48</v>
      </c>
      <c r="I297" s="604">
        <v>45</v>
      </c>
      <c r="J297" s="604">
        <v>3</v>
      </c>
      <c r="K297" s="604">
        <v>0</v>
      </c>
    </row>
    <row r="298" spans="1:11" s="512" customFormat="1">
      <c r="A298" s="597" t="s">
        <v>496</v>
      </c>
      <c r="B298" s="597" t="s">
        <v>175</v>
      </c>
      <c r="C298" s="597" t="s">
        <v>164</v>
      </c>
      <c r="D298" s="604">
        <v>37</v>
      </c>
      <c r="E298" s="604">
        <v>35</v>
      </c>
      <c r="F298" s="604">
        <v>2</v>
      </c>
      <c r="G298" s="604">
        <v>0</v>
      </c>
      <c r="H298" s="604">
        <v>35</v>
      </c>
      <c r="I298" s="604">
        <v>33</v>
      </c>
      <c r="J298" s="604">
        <v>2</v>
      </c>
      <c r="K298" s="604">
        <v>0</v>
      </c>
    </row>
    <row r="299" spans="1:11" s="512" customFormat="1">
      <c r="A299" s="597" t="s">
        <v>497</v>
      </c>
      <c r="B299" s="597" t="s">
        <v>175</v>
      </c>
      <c r="C299" s="597" t="s">
        <v>189</v>
      </c>
      <c r="D299" s="604">
        <v>98</v>
      </c>
      <c r="E299" s="604">
        <v>96</v>
      </c>
      <c r="F299" s="604">
        <v>2</v>
      </c>
      <c r="G299" s="604">
        <v>0</v>
      </c>
      <c r="H299" s="604">
        <v>91</v>
      </c>
      <c r="I299" s="604">
        <v>89</v>
      </c>
      <c r="J299" s="604">
        <v>2</v>
      </c>
      <c r="K299" s="604">
        <v>0</v>
      </c>
    </row>
    <row r="300" spans="1:11" s="512" customFormat="1">
      <c r="A300" s="597" t="s">
        <v>498</v>
      </c>
      <c r="B300" s="597" t="s">
        <v>175</v>
      </c>
      <c r="C300" s="597" t="s">
        <v>165</v>
      </c>
      <c r="D300" s="604">
        <v>67</v>
      </c>
      <c r="E300" s="604">
        <v>64</v>
      </c>
      <c r="F300" s="604">
        <v>3</v>
      </c>
      <c r="G300" s="604">
        <v>0</v>
      </c>
      <c r="H300" s="604">
        <v>64</v>
      </c>
      <c r="I300" s="604">
        <v>61</v>
      </c>
      <c r="J300" s="604">
        <v>3</v>
      </c>
      <c r="K300" s="604">
        <v>0</v>
      </c>
    </row>
    <row r="301" spans="1:11" s="512" customFormat="1">
      <c r="A301" s="597" t="s">
        <v>499</v>
      </c>
      <c r="B301" s="597" t="s">
        <v>175</v>
      </c>
      <c r="C301" s="597" t="s">
        <v>151</v>
      </c>
      <c r="D301" s="604">
        <v>50</v>
      </c>
      <c r="E301" s="604">
        <v>44</v>
      </c>
      <c r="F301" s="604">
        <v>6</v>
      </c>
      <c r="G301" s="604">
        <v>0</v>
      </c>
      <c r="H301" s="604">
        <v>42</v>
      </c>
      <c r="I301" s="604">
        <v>38</v>
      </c>
      <c r="J301" s="604">
        <v>4</v>
      </c>
      <c r="K301" s="604">
        <v>0</v>
      </c>
    </row>
    <row r="302" spans="1:11" s="512" customFormat="1">
      <c r="A302" s="597" t="s">
        <v>500</v>
      </c>
      <c r="B302" s="597" t="s">
        <v>175</v>
      </c>
      <c r="C302" s="597" t="s">
        <v>92</v>
      </c>
      <c r="D302" s="604">
        <v>217</v>
      </c>
      <c r="E302" s="604">
        <v>212</v>
      </c>
      <c r="F302" s="604">
        <v>5</v>
      </c>
      <c r="G302" s="604">
        <v>0</v>
      </c>
      <c r="H302" s="604">
        <v>191</v>
      </c>
      <c r="I302" s="604">
        <v>187</v>
      </c>
      <c r="J302" s="604">
        <v>4</v>
      </c>
      <c r="K302" s="604">
        <v>0</v>
      </c>
    </row>
    <row r="303" spans="1:11" s="512" customFormat="1">
      <c r="A303" s="597" t="s">
        <v>501</v>
      </c>
      <c r="B303" s="597" t="s">
        <v>175</v>
      </c>
      <c r="C303" s="597" t="s">
        <v>59</v>
      </c>
      <c r="D303" s="604">
        <v>33</v>
      </c>
      <c r="E303" s="604">
        <v>30</v>
      </c>
      <c r="F303" s="604">
        <v>3</v>
      </c>
      <c r="G303" s="604">
        <v>0</v>
      </c>
      <c r="H303" s="604">
        <v>33</v>
      </c>
      <c r="I303" s="604">
        <v>30</v>
      </c>
      <c r="J303" s="604">
        <v>3</v>
      </c>
      <c r="K303" s="604">
        <v>0</v>
      </c>
    </row>
    <row r="304" spans="1:11" s="512" customFormat="1">
      <c r="A304" s="597" t="s">
        <v>502</v>
      </c>
      <c r="B304" s="597" t="s">
        <v>175</v>
      </c>
      <c r="C304" s="597" t="s">
        <v>60</v>
      </c>
      <c r="D304" s="604">
        <v>61</v>
      </c>
      <c r="E304" s="604">
        <v>52</v>
      </c>
      <c r="F304" s="604">
        <v>9</v>
      </c>
      <c r="G304" s="604">
        <v>0</v>
      </c>
      <c r="H304" s="604">
        <v>55</v>
      </c>
      <c r="I304" s="604">
        <v>47</v>
      </c>
      <c r="J304" s="604">
        <v>8</v>
      </c>
      <c r="K304" s="604">
        <v>0</v>
      </c>
    </row>
    <row r="305" spans="1:11" s="512" customFormat="1">
      <c r="A305" s="597" t="s">
        <v>503</v>
      </c>
      <c r="B305" s="597" t="s">
        <v>175</v>
      </c>
      <c r="C305" s="597" t="s">
        <v>208</v>
      </c>
      <c r="D305" s="604">
        <v>67</v>
      </c>
      <c r="E305" s="604">
        <v>62</v>
      </c>
      <c r="F305" s="604">
        <v>5</v>
      </c>
      <c r="G305" s="604">
        <v>0</v>
      </c>
      <c r="H305" s="604">
        <v>58</v>
      </c>
      <c r="I305" s="604">
        <v>53</v>
      </c>
      <c r="J305" s="604">
        <v>5</v>
      </c>
      <c r="K305" s="604">
        <v>0</v>
      </c>
    </row>
    <row r="306" spans="1:11" s="512" customFormat="1">
      <c r="A306" s="597" t="s">
        <v>504</v>
      </c>
      <c r="B306" s="597" t="s">
        <v>175</v>
      </c>
      <c r="C306" s="597" t="s">
        <v>166</v>
      </c>
      <c r="D306" s="604">
        <v>44</v>
      </c>
      <c r="E306" s="604">
        <v>41</v>
      </c>
      <c r="F306" s="604">
        <v>3</v>
      </c>
      <c r="G306" s="604">
        <v>0</v>
      </c>
      <c r="H306" s="604">
        <v>43</v>
      </c>
      <c r="I306" s="604">
        <v>40</v>
      </c>
      <c r="J306" s="604">
        <v>3</v>
      </c>
      <c r="K306" s="604">
        <v>0</v>
      </c>
    </row>
    <row r="307" spans="1:11" s="512" customFormat="1">
      <c r="A307" s="597" t="s">
        <v>505</v>
      </c>
      <c r="B307" s="597" t="s">
        <v>175</v>
      </c>
      <c r="C307" s="597" t="s">
        <v>61</v>
      </c>
      <c r="D307" s="604">
        <v>217</v>
      </c>
      <c r="E307" s="604">
        <v>206</v>
      </c>
      <c r="F307" s="604">
        <v>11</v>
      </c>
      <c r="G307" s="604">
        <v>0</v>
      </c>
      <c r="H307" s="604">
        <v>202</v>
      </c>
      <c r="I307" s="604">
        <v>191</v>
      </c>
      <c r="J307" s="604">
        <v>11</v>
      </c>
      <c r="K307" s="604">
        <v>0</v>
      </c>
    </row>
    <row r="308" spans="1:11" s="512" customFormat="1">
      <c r="A308" s="597" t="s">
        <v>506</v>
      </c>
      <c r="B308" s="597" t="s">
        <v>175</v>
      </c>
      <c r="C308" s="597" t="s">
        <v>82</v>
      </c>
      <c r="D308" s="604">
        <v>251</v>
      </c>
      <c r="E308" s="604">
        <v>237</v>
      </c>
      <c r="F308" s="604">
        <v>14</v>
      </c>
      <c r="G308" s="604">
        <v>0</v>
      </c>
      <c r="H308" s="604">
        <v>236</v>
      </c>
      <c r="I308" s="604">
        <v>224</v>
      </c>
      <c r="J308" s="604">
        <v>12</v>
      </c>
      <c r="K308" s="604">
        <v>0</v>
      </c>
    </row>
    <row r="309" spans="1:11" s="512" customFormat="1">
      <c r="A309" s="597" t="s">
        <v>507</v>
      </c>
      <c r="B309" s="597" t="s">
        <v>175</v>
      </c>
      <c r="C309" s="597" t="s">
        <v>167</v>
      </c>
      <c r="D309" s="604">
        <v>93</v>
      </c>
      <c r="E309" s="604">
        <v>89</v>
      </c>
      <c r="F309" s="604">
        <v>4</v>
      </c>
      <c r="G309" s="604">
        <v>0</v>
      </c>
      <c r="H309" s="604">
        <v>85</v>
      </c>
      <c r="I309" s="604">
        <v>81</v>
      </c>
      <c r="J309" s="604">
        <v>4</v>
      </c>
      <c r="K309" s="604">
        <v>0</v>
      </c>
    </row>
    <row r="310" spans="1:11" s="512" customFormat="1">
      <c r="A310" s="597" t="s">
        <v>508</v>
      </c>
      <c r="B310" s="597" t="s">
        <v>175</v>
      </c>
      <c r="C310" s="597" t="s">
        <v>83</v>
      </c>
      <c r="D310" s="604">
        <v>69</v>
      </c>
      <c r="E310" s="604">
        <v>62</v>
      </c>
      <c r="F310" s="604">
        <v>7</v>
      </c>
      <c r="G310" s="604">
        <v>0</v>
      </c>
      <c r="H310" s="604">
        <v>59</v>
      </c>
      <c r="I310" s="604">
        <v>53</v>
      </c>
      <c r="J310" s="604">
        <v>6</v>
      </c>
      <c r="K310" s="604">
        <v>0</v>
      </c>
    </row>
    <row r="311" spans="1:11" s="512" customFormat="1">
      <c r="A311" s="597" t="s">
        <v>509</v>
      </c>
      <c r="B311" s="597" t="s">
        <v>175</v>
      </c>
      <c r="C311" s="597" t="s">
        <v>84</v>
      </c>
      <c r="D311" s="604">
        <v>289</v>
      </c>
      <c r="E311" s="604">
        <v>265</v>
      </c>
      <c r="F311" s="604">
        <v>24</v>
      </c>
      <c r="G311" s="604">
        <v>0</v>
      </c>
      <c r="H311" s="604">
        <v>265</v>
      </c>
      <c r="I311" s="604">
        <v>245</v>
      </c>
      <c r="J311" s="604">
        <v>20</v>
      </c>
      <c r="K311" s="604">
        <v>0</v>
      </c>
    </row>
    <row r="312" spans="1:11" s="512" customFormat="1">
      <c r="A312" s="597" t="s">
        <v>510</v>
      </c>
      <c r="B312" s="597" t="s">
        <v>175</v>
      </c>
      <c r="C312" s="597" t="s">
        <v>179</v>
      </c>
      <c r="D312" s="604">
        <v>15</v>
      </c>
      <c r="E312" s="604">
        <v>14</v>
      </c>
      <c r="F312" s="604">
        <v>1</v>
      </c>
      <c r="G312" s="604">
        <v>0</v>
      </c>
      <c r="H312" s="604">
        <v>13</v>
      </c>
      <c r="I312" s="604">
        <v>12</v>
      </c>
      <c r="J312" s="604">
        <v>1</v>
      </c>
      <c r="K312" s="604">
        <v>0</v>
      </c>
    </row>
    <row r="313" spans="1:11" s="512" customFormat="1">
      <c r="A313" s="597" t="s">
        <v>511</v>
      </c>
      <c r="B313" s="597" t="s">
        <v>175</v>
      </c>
      <c r="C313" s="597" t="s">
        <v>35</v>
      </c>
      <c r="D313" s="604">
        <v>83</v>
      </c>
      <c r="E313" s="604">
        <v>79</v>
      </c>
      <c r="F313" s="604">
        <v>4</v>
      </c>
      <c r="G313" s="604">
        <v>0</v>
      </c>
      <c r="H313" s="604">
        <v>77</v>
      </c>
      <c r="I313" s="604">
        <v>75</v>
      </c>
      <c r="J313" s="604">
        <v>2</v>
      </c>
      <c r="K313" s="604">
        <v>0</v>
      </c>
    </row>
    <row r="314" spans="1:11" s="512" customFormat="1">
      <c r="A314" s="597" t="s">
        <v>512</v>
      </c>
      <c r="B314" s="597" t="s">
        <v>175</v>
      </c>
      <c r="C314" s="597" t="s">
        <v>190</v>
      </c>
      <c r="D314" s="604">
        <v>275</v>
      </c>
      <c r="E314" s="604">
        <v>264</v>
      </c>
      <c r="F314" s="604">
        <v>11</v>
      </c>
      <c r="G314" s="604">
        <v>0</v>
      </c>
      <c r="H314" s="604">
        <v>255</v>
      </c>
      <c r="I314" s="604">
        <v>245</v>
      </c>
      <c r="J314" s="604">
        <v>10</v>
      </c>
      <c r="K314" s="604">
        <v>0</v>
      </c>
    </row>
    <row r="315" spans="1:11" s="512" customFormat="1">
      <c r="A315" s="597" t="s">
        <v>513</v>
      </c>
      <c r="B315" s="597" t="s">
        <v>175</v>
      </c>
      <c r="C315" s="597" t="s">
        <v>93</v>
      </c>
      <c r="D315" s="604">
        <v>93</v>
      </c>
      <c r="E315" s="604">
        <v>91</v>
      </c>
      <c r="F315" s="604">
        <v>2</v>
      </c>
      <c r="G315" s="604">
        <v>0</v>
      </c>
      <c r="H315" s="604">
        <v>86</v>
      </c>
      <c r="I315" s="604">
        <v>85</v>
      </c>
      <c r="J315" s="604">
        <v>1</v>
      </c>
      <c r="K315" s="604">
        <v>0</v>
      </c>
    </row>
    <row r="316" spans="1:11" s="512" customFormat="1">
      <c r="A316" s="597" t="s">
        <v>514</v>
      </c>
      <c r="B316" s="597" t="s">
        <v>175</v>
      </c>
      <c r="C316" s="597" t="s">
        <v>209</v>
      </c>
      <c r="D316" s="604">
        <v>91</v>
      </c>
      <c r="E316" s="604">
        <v>88</v>
      </c>
      <c r="F316" s="604">
        <v>3</v>
      </c>
      <c r="G316" s="604">
        <v>0</v>
      </c>
      <c r="H316" s="604">
        <v>84</v>
      </c>
      <c r="I316" s="604">
        <v>81</v>
      </c>
      <c r="J316" s="604">
        <v>3</v>
      </c>
      <c r="K316" s="604">
        <v>0</v>
      </c>
    </row>
    <row r="317" spans="1:11" s="512" customFormat="1">
      <c r="A317" s="597" t="s">
        <v>515</v>
      </c>
      <c r="B317" s="597" t="s">
        <v>175</v>
      </c>
      <c r="C317" s="597" t="s">
        <v>210</v>
      </c>
      <c r="D317" s="604">
        <v>42</v>
      </c>
      <c r="E317" s="604">
        <v>40</v>
      </c>
      <c r="F317" s="604">
        <v>2</v>
      </c>
      <c r="G317" s="604">
        <v>0</v>
      </c>
      <c r="H317" s="604">
        <v>38</v>
      </c>
      <c r="I317" s="604">
        <v>36</v>
      </c>
      <c r="J317" s="604">
        <v>2</v>
      </c>
      <c r="K317" s="604">
        <v>0</v>
      </c>
    </row>
    <row r="318" spans="1:11" s="512" customFormat="1">
      <c r="A318" s="597" t="s">
        <v>516</v>
      </c>
      <c r="B318" s="597" t="s">
        <v>175</v>
      </c>
      <c r="C318" s="597" t="s">
        <v>191</v>
      </c>
      <c r="D318" s="604">
        <v>59</v>
      </c>
      <c r="E318" s="604">
        <v>54</v>
      </c>
      <c r="F318" s="604">
        <v>5</v>
      </c>
      <c r="G318" s="604">
        <v>0</v>
      </c>
      <c r="H318" s="604">
        <v>51</v>
      </c>
      <c r="I318" s="604">
        <v>46</v>
      </c>
      <c r="J318" s="604">
        <v>5</v>
      </c>
      <c r="K318" s="604">
        <v>0</v>
      </c>
    </row>
    <row r="319" spans="1:11" s="512" customFormat="1">
      <c r="A319" s="597" t="s">
        <v>517</v>
      </c>
      <c r="B319" s="597" t="s">
        <v>175</v>
      </c>
      <c r="C319" s="597" t="s">
        <v>192</v>
      </c>
      <c r="D319" s="604">
        <v>48</v>
      </c>
      <c r="E319" s="604">
        <v>45</v>
      </c>
      <c r="F319" s="604">
        <v>3</v>
      </c>
      <c r="G319" s="604">
        <v>0</v>
      </c>
      <c r="H319" s="604">
        <v>45</v>
      </c>
      <c r="I319" s="604">
        <v>42</v>
      </c>
      <c r="J319" s="604">
        <v>3</v>
      </c>
      <c r="K319" s="604">
        <v>0</v>
      </c>
    </row>
    <row r="320" spans="1:11" s="512" customFormat="1">
      <c r="A320" s="597" t="s">
        <v>518</v>
      </c>
      <c r="B320" s="597" t="s">
        <v>175</v>
      </c>
      <c r="C320" s="597" t="s">
        <v>152</v>
      </c>
      <c r="D320" s="604">
        <v>79</v>
      </c>
      <c r="E320" s="604">
        <v>74</v>
      </c>
      <c r="F320" s="604">
        <v>5</v>
      </c>
      <c r="G320" s="604">
        <v>0</v>
      </c>
      <c r="H320" s="604">
        <v>71</v>
      </c>
      <c r="I320" s="604">
        <v>67</v>
      </c>
      <c r="J320" s="604">
        <v>4</v>
      </c>
      <c r="K320" s="604">
        <v>0</v>
      </c>
    </row>
    <row r="321" spans="1:11" s="512" customFormat="1">
      <c r="A321" s="597" t="s">
        <v>519</v>
      </c>
      <c r="B321" s="597" t="s">
        <v>175</v>
      </c>
      <c r="C321" s="597" t="s">
        <v>168</v>
      </c>
      <c r="D321" s="604">
        <v>19</v>
      </c>
      <c r="E321" s="604">
        <v>18</v>
      </c>
      <c r="F321" s="604">
        <v>1</v>
      </c>
      <c r="G321" s="604">
        <v>0</v>
      </c>
      <c r="H321" s="604">
        <v>18</v>
      </c>
      <c r="I321" s="604">
        <v>17</v>
      </c>
      <c r="J321" s="604">
        <v>1</v>
      </c>
      <c r="K321" s="604">
        <v>0</v>
      </c>
    </row>
    <row r="322" spans="1:11" s="512" customFormat="1">
      <c r="A322" s="597" t="s">
        <v>520</v>
      </c>
      <c r="B322" s="597" t="s">
        <v>175</v>
      </c>
      <c r="C322" s="597" t="s">
        <v>153</v>
      </c>
      <c r="D322" s="604">
        <v>96</v>
      </c>
      <c r="E322" s="604">
        <v>92</v>
      </c>
      <c r="F322" s="604">
        <v>4</v>
      </c>
      <c r="G322" s="604">
        <v>0</v>
      </c>
      <c r="H322" s="604">
        <v>82</v>
      </c>
      <c r="I322" s="604">
        <v>78</v>
      </c>
      <c r="J322" s="604">
        <v>3</v>
      </c>
      <c r="K322" s="604">
        <v>1</v>
      </c>
    </row>
    <row r="323" spans="1:11" s="512" customFormat="1">
      <c r="A323" s="597" t="s">
        <v>521</v>
      </c>
      <c r="B323" s="597" t="s">
        <v>175</v>
      </c>
      <c r="C323" s="597" t="s">
        <v>36</v>
      </c>
      <c r="D323" s="604">
        <v>57</v>
      </c>
      <c r="E323" s="604">
        <v>56</v>
      </c>
      <c r="F323" s="604">
        <v>1</v>
      </c>
      <c r="G323" s="604">
        <v>0</v>
      </c>
      <c r="H323" s="604">
        <v>55</v>
      </c>
      <c r="I323" s="604">
        <v>54</v>
      </c>
      <c r="J323" s="604">
        <v>1</v>
      </c>
      <c r="K323" s="604">
        <v>0</v>
      </c>
    </row>
    <row r="324" spans="1:11" s="512" customFormat="1">
      <c r="A324" s="597" t="s">
        <v>522</v>
      </c>
      <c r="B324" s="597" t="s">
        <v>175</v>
      </c>
      <c r="C324" s="597" t="s">
        <v>62</v>
      </c>
      <c r="D324" s="604">
        <v>47</v>
      </c>
      <c r="E324" s="604">
        <v>45</v>
      </c>
      <c r="F324" s="604">
        <v>2</v>
      </c>
      <c r="G324" s="604">
        <v>0</v>
      </c>
      <c r="H324" s="604">
        <v>39</v>
      </c>
      <c r="I324" s="604">
        <v>37</v>
      </c>
      <c r="J324" s="604">
        <v>2</v>
      </c>
      <c r="K324" s="604">
        <v>0</v>
      </c>
    </row>
    <row r="325" spans="1:11" s="512" customFormat="1">
      <c r="A325" s="597" t="s">
        <v>523</v>
      </c>
      <c r="B325" s="597" t="s">
        <v>175</v>
      </c>
      <c r="C325" s="597" t="s">
        <v>85</v>
      </c>
      <c r="D325" s="604">
        <v>15</v>
      </c>
      <c r="E325" s="604">
        <v>15</v>
      </c>
      <c r="F325" s="604">
        <v>0</v>
      </c>
      <c r="G325" s="604">
        <v>0</v>
      </c>
      <c r="H325" s="604">
        <v>15</v>
      </c>
      <c r="I325" s="604">
        <v>15</v>
      </c>
      <c r="J325" s="604">
        <v>0</v>
      </c>
      <c r="K325" s="604">
        <v>0</v>
      </c>
    </row>
    <row r="326" spans="1:11" s="512" customFormat="1">
      <c r="A326" s="597" t="s">
        <v>524</v>
      </c>
      <c r="B326" s="597" t="s">
        <v>175</v>
      </c>
      <c r="C326" s="597" t="s">
        <v>37</v>
      </c>
      <c r="D326" s="604">
        <v>78</v>
      </c>
      <c r="E326" s="604">
        <v>70</v>
      </c>
      <c r="F326" s="604">
        <v>8</v>
      </c>
      <c r="G326" s="604">
        <v>0</v>
      </c>
      <c r="H326" s="604">
        <v>75</v>
      </c>
      <c r="I326" s="604">
        <v>69</v>
      </c>
      <c r="J326" s="604">
        <v>6</v>
      </c>
      <c r="K326" s="604">
        <v>0</v>
      </c>
    </row>
    <row r="327" spans="1:11" s="512" customFormat="1">
      <c r="A327" s="597" t="s">
        <v>525</v>
      </c>
      <c r="B327" s="597" t="s">
        <v>175</v>
      </c>
      <c r="C327" s="597" t="s">
        <v>220</v>
      </c>
      <c r="D327" s="604">
        <v>84</v>
      </c>
      <c r="E327" s="604">
        <v>75</v>
      </c>
      <c r="F327" s="604">
        <v>9</v>
      </c>
      <c r="G327" s="604">
        <v>0</v>
      </c>
      <c r="H327" s="604">
        <v>76</v>
      </c>
      <c r="I327" s="604">
        <v>67</v>
      </c>
      <c r="J327" s="604">
        <v>9</v>
      </c>
      <c r="K327" s="604">
        <v>0</v>
      </c>
    </row>
    <row r="328" spans="1:11" s="512" customFormat="1">
      <c r="A328" s="597" t="s">
        <v>526</v>
      </c>
      <c r="B328" s="597" t="s">
        <v>175</v>
      </c>
      <c r="C328" s="597" t="s">
        <v>38</v>
      </c>
      <c r="D328" s="604">
        <v>71</v>
      </c>
      <c r="E328" s="604">
        <v>70</v>
      </c>
      <c r="F328" s="604">
        <v>1</v>
      </c>
      <c r="G328" s="604">
        <v>0</v>
      </c>
      <c r="H328" s="604">
        <v>65</v>
      </c>
      <c r="I328" s="604">
        <v>65</v>
      </c>
      <c r="J328" s="604">
        <v>0</v>
      </c>
      <c r="K328" s="604">
        <v>0</v>
      </c>
    </row>
    <row r="329" spans="1:11" s="512" customFormat="1">
      <c r="A329" s="597" t="s">
        <v>527</v>
      </c>
      <c r="B329" s="597" t="s">
        <v>175</v>
      </c>
      <c r="C329" s="597" t="s">
        <v>63</v>
      </c>
      <c r="D329" s="604">
        <v>145</v>
      </c>
      <c r="E329" s="604">
        <v>136</v>
      </c>
      <c r="F329" s="604">
        <v>9</v>
      </c>
      <c r="G329" s="604">
        <v>0</v>
      </c>
      <c r="H329" s="604">
        <v>134</v>
      </c>
      <c r="I329" s="604">
        <v>125</v>
      </c>
      <c r="J329" s="604">
        <v>9</v>
      </c>
      <c r="K329" s="604">
        <v>0</v>
      </c>
    </row>
    <row r="330" spans="1:11" s="512" customFormat="1">
      <c r="A330" s="597" t="s">
        <v>528</v>
      </c>
      <c r="B330" s="597" t="s">
        <v>175</v>
      </c>
      <c r="C330" s="597" t="s">
        <v>221</v>
      </c>
      <c r="D330" s="604">
        <v>109</v>
      </c>
      <c r="E330" s="604">
        <v>103</v>
      </c>
      <c r="F330" s="604">
        <v>6</v>
      </c>
      <c r="G330" s="604">
        <v>0</v>
      </c>
      <c r="H330" s="604">
        <v>96</v>
      </c>
      <c r="I330" s="604">
        <v>91</v>
      </c>
      <c r="J330" s="604">
        <v>5</v>
      </c>
      <c r="K330" s="604">
        <v>0</v>
      </c>
    </row>
    <row r="331" spans="1:11" s="512" customFormat="1">
      <c r="A331" s="597" t="s">
        <v>529</v>
      </c>
      <c r="B331" s="597" t="s">
        <v>175</v>
      </c>
      <c r="C331" s="597" t="s">
        <v>193</v>
      </c>
      <c r="D331" s="604">
        <v>20</v>
      </c>
      <c r="E331" s="604">
        <v>20</v>
      </c>
      <c r="F331" s="604">
        <v>0</v>
      </c>
      <c r="G331" s="604">
        <v>0</v>
      </c>
      <c r="H331" s="604">
        <v>20</v>
      </c>
      <c r="I331" s="604">
        <v>20</v>
      </c>
      <c r="J331" s="604">
        <v>0</v>
      </c>
      <c r="K331" s="604">
        <v>0</v>
      </c>
    </row>
    <row r="332" spans="1:11" s="512" customFormat="1">
      <c r="A332" s="597" t="s">
        <v>530</v>
      </c>
      <c r="B332" s="597" t="s">
        <v>175</v>
      </c>
      <c r="C332" s="597" t="s">
        <v>222</v>
      </c>
      <c r="D332" s="604">
        <v>69</v>
      </c>
      <c r="E332" s="604">
        <v>65</v>
      </c>
      <c r="F332" s="604">
        <v>4</v>
      </c>
      <c r="G332" s="604">
        <v>0</v>
      </c>
      <c r="H332" s="604">
        <v>64</v>
      </c>
      <c r="I332" s="604">
        <v>62</v>
      </c>
      <c r="J332" s="604">
        <v>2</v>
      </c>
      <c r="K332" s="604">
        <v>0</v>
      </c>
    </row>
    <row r="333" spans="1:11" s="512" customFormat="1">
      <c r="A333" s="597" t="s">
        <v>531</v>
      </c>
      <c r="B333" s="597" t="s">
        <v>175</v>
      </c>
      <c r="C333" s="597" t="s">
        <v>211</v>
      </c>
      <c r="D333" s="604">
        <v>147</v>
      </c>
      <c r="E333" s="604">
        <v>144</v>
      </c>
      <c r="F333" s="604">
        <v>3</v>
      </c>
      <c r="G333" s="604">
        <v>0</v>
      </c>
      <c r="H333" s="604">
        <v>130</v>
      </c>
      <c r="I333" s="604">
        <v>128</v>
      </c>
      <c r="J333" s="604">
        <v>2</v>
      </c>
      <c r="K333" s="604">
        <v>0</v>
      </c>
    </row>
    <row r="334" spans="1:11" s="512" customFormat="1">
      <c r="A334" s="597" t="s">
        <v>532</v>
      </c>
      <c r="B334" s="597" t="s">
        <v>175</v>
      </c>
      <c r="C334" s="597" t="s">
        <v>212</v>
      </c>
      <c r="D334" s="604">
        <v>114</v>
      </c>
      <c r="E334" s="604">
        <v>103</v>
      </c>
      <c r="F334" s="604">
        <v>11</v>
      </c>
      <c r="G334" s="604">
        <v>0</v>
      </c>
      <c r="H334" s="604">
        <v>105</v>
      </c>
      <c r="I334" s="604">
        <v>96</v>
      </c>
      <c r="J334" s="604">
        <v>9</v>
      </c>
      <c r="K334" s="604">
        <v>0</v>
      </c>
    </row>
    <row r="335" spans="1:11" s="512" customFormat="1">
      <c r="A335" s="597" t="s">
        <v>533</v>
      </c>
      <c r="B335" s="597" t="s">
        <v>175</v>
      </c>
      <c r="C335" s="597" t="s">
        <v>169</v>
      </c>
      <c r="D335" s="604">
        <v>21</v>
      </c>
      <c r="E335" s="604">
        <v>20</v>
      </c>
      <c r="F335" s="604">
        <v>1</v>
      </c>
      <c r="G335" s="604">
        <v>0</v>
      </c>
      <c r="H335" s="604">
        <v>20</v>
      </c>
      <c r="I335" s="604">
        <v>19</v>
      </c>
      <c r="J335" s="604">
        <v>1</v>
      </c>
      <c r="K335" s="604">
        <v>0</v>
      </c>
    </row>
    <row r="336" spans="1:11" s="512" customFormat="1">
      <c r="A336" s="597" t="s">
        <v>534</v>
      </c>
      <c r="B336" s="597" t="s">
        <v>175</v>
      </c>
      <c r="C336" s="597" t="s">
        <v>194</v>
      </c>
      <c r="D336" s="604">
        <v>65</v>
      </c>
      <c r="E336" s="604">
        <v>63</v>
      </c>
      <c r="F336" s="604">
        <v>2</v>
      </c>
      <c r="G336" s="604">
        <v>0</v>
      </c>
      <c r="H336" s="604">
        <v>61</v>
      </c>
      <c r="I336" s="604">
        <v>59</v>
      </c>
      <c r="J336" s="604">
        <v>2</v>
      </c>
      <c r="K336" s="604">
        <v>0</v>
      </c>
    </row>
    <row r="337" spans="1:11" s="512" customFormat="1">
      <c r="A337" s="597" t="s">
        <v>535</v>
      </c>
      <c r="B337" s="597" t="s">
        <v>175</v>
      </c>
      <c r="C337" s="597" t="s">
        <v>94</v>
      </c>
      <c r="D337" s="604">
        <v>49</v>
      </c>
      <c r="E337" s="604">
        <v>49</v>
      </c>
      <c r="F337" s="604">
        <v>0</v>
      </c>
      <c r="G337" s="604">
        <v>0</v>
      </c>
      <c r="H337" s="604">
        <v>46</v>
      </c>
      <c r="I337" s="604">
        <v>46</v>
      </c>
      <c r="J337" s="604">
        <v>0</v>
      </c>
      <c r="K337" s="604">
        <v>0</v>
      </c>
    </row>
    <row r="338" spans="1:11" s="512" customFormat="1">
      <c r="A338" s="597" t="s">
        <v>536</v>
      </c>
      <c r="B338" s="597" t="s">
        <v>175</v>
      </c>
      <c r="C338" s="597" t="s">
        <v>154</v>
      </c>
      <c r="D338" s="604">
        <v>99</v>
      </c>
      <c r="E338" s="604">
        <v>87</v>
      </c>
      <c r="F338" s="604">
        <v>12</v>
      </c>
      <c r="G338" s="604">
        <v>0</v>
      </c>
      <c r="H338" s="604">
        <v>89</v>
      </c>
      <c r="I338" s="604">
        <v>79</v>
      </c>
      <c r="J338" s="604">
        <v>9</v>
      </c>
      <c r="K338" s="604">
        <v>1</v>
      </c>
    </row>
    <row r="339" spans="1:11" s="512" customFormat="1">
      <c r="A339" s="597" t="s">
        <v>537</v>
      </c>
      <c r="B339" s="597" t="s">
        <v>175</v>
      </c>
      <c r="C339" s="597" t="s">
        <v>39</v>
      </c>
      <c r="D339" s="604">
        <v>42</v>
      </c>
      <c r="E339" s="604">
        <v>40</v>
      </c>
      <c r="F339" s="604">
        <v>2</v>
      </c>
      <c r="G339" s="604">
        <v>0</v>
      </c>
      <c r="H339" s="604">
        <v>41</v>
      </c>
      <c r="I339" s="604">
        <v>39</v>
      </c>
      <c r="J339" s="604">
        <v>2</v>
      </c>
      <c r="K339" s="604">
        <v>0</v>
      </c>
    </row>
    <row r="340" spans="1:11" s="512" customFormat="1">
      <c r="A340" s="597" t="s">
        <v>538</v>
      </c>
      <c r="B340" s="597" t="s">
        <v>175</v>
      </c>
      <c r="C340" s="597" t="s">
        <v>223</v>
      </c>
      <c r="D340" s="604">
        <v>321</v>
      </c>
      <c r="E340" s="604">
        <v>314</v>
      </c>
      <c r="F340" s="604">
        <v>7</v>
      </c>
      <c r="G340" s="604">
        <v>0</v>
      </c>
      <c r="H340" s="604">
        <v>300</v>
      </c>
      <c r="I340" s="604">
        <v>292</v>
      </c>
      <c r="J340" s="604">
        <v>8</v>
      </c>
      <c r="K340" s="604">
        <v>0</v>
      </c>
    </row>
    <row r="341" spans="1:11" s="512" customFormat="1">
      <c r="A341" s="597" t="s">
        <v>539</v>
      </c>
      <c r="B341" s="597" t="s">
        <v>175</v>
      </c>
      <c r="C341" s="597" t="s">
        <v>40</v>
      </c>
      <c r="D341" s="604">
        <v>79</v>
      </c>
      <c r="E341" s="604">
        <v>69</v>
      </c>
      <c r="F341" s="604">
        <v>10</v>
      </c>
      <c r="G341" s="604">
        <v>0</v>
      </c>
      <c r="H341" s="604">
        <v>71</v>
      </c>
      <c r="I341" s="604">
        <v>62</v>
      </c>
      <c r="J341" s="604">
        <v>9</v>
      </c>
      <c r="K341" s="604">
        <v>0</v>
      </c>
    </row>
    <row r="342" spans="1:11" s="512" customFormat="1">
      <c r="A342" s="597" t="s">
        <v>540</v>
      </c>
      <c r="B342" s="597" t="s">
        <v>175</v>
      </c>
      <c r="C342" s="597" t="s">
        <v>21</v>
      </c>
      <c r="D342" s="604">
        <v>46</v>
      </c>
      <c r="E342" s="604">
        <v>44</v>
      </c>
      <c r="F342" s="604">
        <v>2</v>
      </c>
      <c r="G342" s="604">
        <v>0</v>
      </c>
      <c r="H342" s="604">
        <v>40</v>
      </c>
      <c r="I342" s="604">
        <v>39</v>
      </c>
      <c r="J342" s="604">
        <v>1</v>
      </c>
      <c r="K342" s="604">
        <v>0</v>
      </c>
    </row>
    <row r="343" spans="1:11" s="512" customFormat="1">
      <c r="A343" s="597" t="s">
        <v>541</v>
      </c>
      <c r="B343" s="597" t="s">
        <v>175</v>
      </c>
      <c r="C343" s="597" t="s">
        <v>224</v>
      </c>
      <c r="D343" s="604">
        <v>64</v>
      </c>
      <c r="E343" s="604">
        <v>62</v>
      </c>
      <c r="F343" s="604">
        <v>2</v>
      </c>
      <c r="G343" s="604">
        <v>0</v>
      </c>
      <c r="H343" s="604">
        <v>57</v>
      </c>
      <c r="I343" s="604">
        <v>55</v>
      </c>
      <c r="J343" s="604">
        <v>2</v>
      </c>
      <c r="K343" s="604">
        <v>0</v>
      </c>
    </row>
    <row r="344" spans="1:11" s="512" customFormat="1">
      <c r="A344" s="597" t="s">
        <v>542</v>
      </c>
      <c r="B344" s="597" t="s">
        <v>175</v>
      </c>
      <c r="C344" s="597" t="s">
        <v>95</v>
      </c>
      <c r="D344" s="604">
        <v>227</v>
      </c>
      <c r="E344" s="604">
        <v>223</v>
      </c>
      <c r="F344" s="604">
        <v>4</v>
      </c>
      <c r="G344" s="604">
        <v>0</v>
      </c>
      <c r="H344" s="604">
        <v>203</v>
      </c>
      <c r="I344" s="604">
        <v>199</v>
      </c>
      <c r="J344" s="604">
        <v>4</v>
      </c>
      <c r="K344" s="604">
        <v>0</v>
      </c>
    </row>
    <row r="345" spans="1:11" s="512" customFormat="1">
      <c r="A345" s="597" t="s">
        <v>543</v>
      </c>
      <c r="B345" s="597" t="s">
        <v>175</v>
      </c>
      <c r="C345" s="597" t="s">
        <v>22</v>
      </c>
      <c r="D345" s="604">
        <v>29</v>
      </c>
      <c r="E345" s="604">
        <v>29</v>
      </c>
      <c r="F345" s="604">
        <v>0</v>
      </c>
      <c r="G345" s="604">
        <v>0</v>
      </c>
      <c r="H345" s="604">
        <v>27</v>
      </c>
      <c r="I345" s="604">
        <v>27</v>
      </c>
      <c r="J345" s="604">
        <v>0</v>
      </c>
      <c r="K345" s="604">
        <v>0</v>
      </c>
    </row>
    <row r="346" spans="1:11" s="512" customFormat="1">
      <c r="A346" s="597" t="s">
        <v>544</v>
      </c>
      <c r="B346" s="597" t="s">
        <v>175</v>
      </c>
      <c r="C346" s="597" t="s">
        <v>195</v>
      </c>
      <c r="D346" s="604">
        <v>385</v>
      </c>
      <c r="E346" s="604">
        <v>360</v>
      </c>
      <c r="F346" s="604">
        <v>25</v>
      </c>
      <c r="G346" s="604">
        <v>0</v>
      </c>
      <c r="H346" s="604">
        <v>348</v>
      </c>
      <c r="I346" s="604">
        <v>330</v>
      </c>
      <c r="J346" s="604">
        <v>18</v>
      </c>
      <c r="K346" s="604">
        <v>0</v>
      </c>
    </row>
    <row r="347" spans="1:11" s="512" customFormat="1">
      <c r="A347" s="597" t="s">
        <v>545</v>
      </c>
      <c r="B347" s="597" t="s">
        <v>175</v>
      </c>
      <c r="C347" s="597" t="s">
        <v>155</v>
      </c>
      <c r="D347" s="604">
        <v>64</v>
      </c>
      <c r="E347" s="604">
        <v>59</v>
      </c>
      <c r="F347" s="604">
        <v>5</v>
      </c>
      <c r="G347" s="604">
        <v>0</v>
      </c>
      <c r="H347" s="604">
        <v>59</v>
      </c>
      <c r="I347" s="604">
        <v>55</v>
      </c>
      <c r="J347" s="604">
        <v>4</v>
      </c>
      <c r="K347" s="604">
        <v>0</v>
      </c>
    </row>
    <row r="348" spans="1:11" s="512" customFormat="1">
      <c r="A348" s="597" t="s">
        <v>546</v>
      </c>
      <c r="B348" s="597" t="s">
        <v>175</v>
      </c>
      <c r="C348" s="597" t="s">
        <v>213</v>
      </c>
      <c r="D348" s="604">
        <v>57</v>
      </c>
      <c r="E348" s="604">
        <v>56</v>
      </c>
      <c r="F348" s="604">
        <v>1</v>
      </c>
      <c r="G348" s="604">
        <v>0</v>
      </c>
      <c r="H348" s="604">
        <v>52</v>
      </c>
      <c r="I348" s="604">
        <v>51</v>
      </c>
      <c r="J348" s="604">
        <v>1</v>
      </c>
      <c r="K348" s="604">
        <v>0</v>
      </c>
    </row>
    <row r="349" spans="1:11" s="512" customFormat="1">
      <c r="A349" s="597" t="s">
        <v>547</v>
      </c>
      <c r="B349" s="597" t="s">
        <v>175</v>
      </c>
      <c r="C349" s="597" t="s">
        <v>41</v>
      </c>
      <c r="D349" s="604">
        <v>53</v>
      </c>
      <c r="E349" s="604">
        <v>49</v>
      </c>
      <c r="F349" s="604">
        <v>4</v>
      </c>
      <c r="G349" s="604">
        <v>0</v>
      </c>
      <c r="H349" s="604">
        <v>49</v>
      </c>
      <c r="I349" s="604">
        <v>45</v>
      </c>
      <c r="J349" s="604">
        <v>4</v>
      </c>
      <c r="K349" s="604">
        <v>0</v>
      </c>
    </row>
    <row r="350" spans="1:11" s="512" customFormat="1">
      <c r="A350" s="597" t="s">
        <v>548</v>
      </c>
      <c r="B350" s="597" t="s">
        <v>175</v>
      </c>
      <c r="C350" s="597" t="s">
        <v>225</v>
      </c>
      <c r="D350" s="604">
        <v>64</v>
      </c>
      <c r="E350" s="604">
        <v>61</v>
      </c>
      <c r="F350" s="604">
        <v>3</v>
      </c>
      <c r="G350" s="604">
        <v>0</v>
      </c>
      <c r="H350" s="604">
        <v>59</v>
      </c>
      <c r="I350" s="604">
        <v>56</v>
      </c>
      <c r="J350" s="604">
        <v>3</v>
      </c>
      <c r="K350" s="604">
        <v>0</v>
      </c>
    </row>
    <row r="351" spans="1:11" s="512" customFormat="1">
      <c r="A351" s="597" t="s">
        <v>549</v>
      </c>
      <c r="B351" s="597" t="s">
        <v>175</v>
      </c>
      <c r="C351" s="597" t="s">
        <v>96</v>
      </c>
      <c r="D351" s="604">
        <v>42</v>
      </c>
      <c r="E351" s="604">
        <v>40</v>
      </c>
      <c r="F351" s="604">
        <v>2</v>
      </c>
      <c r="G351" s="604">
        <v>0</v>
      </c>
      <c r="H351" s="604">
        <v>39</v>
      </c>
      <c r="I351" s="604">
        <v>37</v>
      </c>
      <c r="J351" s="604">
        <v>2</v>
      </c>
      <c r="K351" s="604">
        <v>0</v>
      </c>
    </row>
    <row r="352" spans="1:11" s="512" customFormat="1">
      <c r="A352" s="597" t="s">
        <v>550</v>
      </c>
      <c r="B352" s="597" t="s">
        <v>175</v>
      </c>
      <c r="C352" s="597" t="s">
        <v>214</v>
      </c>
      <c r="D352" s="604">
        <v>24</v>
      </c>
      <c r="E352" s="604">
        <v>24</v>
      </c>
      <c r="F352" s="604">
        <v>0</v>
      </c>
      <c r="G352" s="604">
        <v>0</v>
      </c>
      <c r="H352" s="604">
        <v>23</v>
      </c>
      <c r="I352" s="604">
        <v>23</v>
      </c>
      <c r="J352" s="604">
        <v>0</v>
      </c>
      <c r="K352" s="604">
        <v>0</v>
      </c>
    </row>
    <row r="353" spans="1:11" s="512" customFormat="1">
      <c r="A353" s="597" t="s">
        <v>551</v>
      </c>
      <c r="B353" s="597" t="s">
        <v>175</v>
      </c>
      <c r="C353" s="597" t="s">
        <v>156</v>
      </c>
      <c r="D353" s="604">
        <v>58</v>
      </c>
      <c r="E353" s="604">
        <v>53</v>
      </c>
      <c r="F353" s="604">
        <v>5</v>
      </c>
      <c r="G353" s="604">
        <v>0</v>
      </c>
      <c r="H353" s="604">
        <v>50</v>
      </c>
      <c r="I353" s="604">
        <v>45</v>
      </c>
      <c r="J353" s="604">
        <v>5</v>
      </c>
      <c r="K353" s="604">
        <v>0</v>
      </c>
    </row>
    <row r="354" spans="1:11" s="512" customFormat="1">
      <c r="A354" s="597" t="s">
        <v>552</v>
      </c>
      <c r="B354" s="597" t="s">
        <v>175</v>
      </c>
      <c r="C354" s="597" t="s">
        <v>42</v>
      </c>
      <c r="D354" s="604">
        <v>90</v>
      </c>
      <c r="E354" s="604">
        <v>83</v>
      </c>
      <c r="F354" s="604">
        <v>7</v>
      </c>
      <c r="G354" s="604">
        <v>0</v>
      </c>
      <c r="H354" s="604">
        <v>88</v>
      </c>
      <c r="I354" s="604">
        <v>81</v>
      </c>
      <c r="J354" s="604">
        <v>7</v>
      </c>
      <c r="K354" s="604">
        <v>0</v>
      </c>
    </row>
    <row r="355" spans="1:11" s="512" customFormat="1">
      <c r="A355" s="597" t="s">
        <v>553</v>
      </c>
      <c r="B355" s="597" t="s">
        <v>175</v>
      </c>
      <c r="C355" s="597" t="s">
        <v>64</v>
      </c>
      <c r="D355" s="604">
        <v>80</v>
      </c>
      <c r="E355" s="604">
        <v>70</v>
      </c>
      <c r="F355" s="604">
        <v>10</v>
      </c>
      <c r="G355" s="604">
        <v>0</v>
      </c>
      <c r="H355" s="604">
        <v>78</v>
      </c>
      <c r="I355" s="604">
        <v>68</v>
      </c>
      <c r="J355" s="604">
        <v>10</v>
      </c>
      <c r="K355" s="604">
        <v>0</v>
      </c>
    </row>
    <row r="356" spans="1:11" s="512" customFormat="1">
      <c r="A356" s="597" t="s">
        <v>554</v>
      </c>
      <c r="B356" s="597" t="s">
        <v>175</v>
      </c>
      <c r="C356" s="597" t="s">
        <v>226</v>
      </c>
      <c r="D356" s="604">
        <v>50</v>
      </c>
      <c r="E356" s="604">
        <v>46</v>
      </c>
      <c r="F356" s="604">
        <v>4</v>
      </c>
      <c r="G356" s="604">
        <v>0</v>
      </c>
      <c r="H356" s="604">
        <v>44</v>
      </c>
      <c r="I356" s="604">
        <v>41</v>
      </c>
      <c r="J356" s="604">
        <v>3</v>
      </c>
      <c r="K356" s="604">
        <v>0</v>
      </c>
    </row>
    <row r="357" spans="1:11" s="512" customFormat="1">
      <c r="A357" s="597" t="s">
        <v>555</v>
      </c>
      <c r="B357" s="597" t="s">
        <v>175</v>
      </c>
      <c r="C357" s="597" t="s">
        <v>157</v>
      </c>
      <c r="D357" s="604">
        <v>82</v>
      </c>
      <c r="E357" s="604">
        <v>63</v>
      </c>
      <c r="F357" s="604">
        <v>19</v>
      </c>
      <c r="G357" s="604">
        <v>0</v>
      </c>
      <c r="H357" s="604">
        <v>71</v>
      </c>
      <c r="I357" s="604">
        <v>55</v>
      </c>
      <c r="J357" s="604">
        <v>16</v>
      </c>
      <c r="K357" s="604">
        <v>0</v>
      </c>
    </row>
    <row r="358" spans="1:11" s="512" customFormat="1">
      <c r="A358" s="597" t="s">
        <v>556</v>
      </c>
      <c r="B358" s="597" t="s">
        <v>175</v>
      </c>
      <c r="C358" s="597" t="s">
        <v>158</v>
      </c>
      <c r="D358" s="604">
        <v>101</v>
      </c>
      <c r="E358" s="604">
        <v>94</v>
      </c>
      <c r="F358" s="604">
        <v>7</v>
      </c>
      <c r="G358" s="604">
        <v>0</v>
      </c>
      <c r="H358" s="604">
        <v>85</v>
      </c>
      <c r="I358" s="604">
        <v>80</v>
      </c>
      <c r="J358" s="604">
        <v>5</v>
      </c>
      <c r="K358" s="604">
        <v>0</v>
      </c>
    </row>
    <row r="359" spans="1:11" s="512" customFormat="1">
      <c r="A359" s="597" t="s">
        <v>557</v>
      </c>
      <c r="B359" s="597" t="s">
        <v>175</v>
      </c>
      <c r="C359" s="597" t="s">
        <v>43</v>
      </c>
      <c r="D359" s="604">
        <v>84</v>
      </c>
      <c r="E359" s="604">
        <v>77</v>
      </c>
      <c r="F359" s="604">
        <v>7</v>
      </c>
      <c r="G359" s="604">
        <v>0</v>
      </c>
      <c r="H359" s="604">
        <v>80</v>
      </c>
      <c r="I359" s="604">
        <v>73</v>
      </c>
      <c r="J359" s="604">
        <v>7</v>
      </c>
      <c r="K359" s="604">
        <v>0</v>
      </c>
    </row>
    <row r="360" spans="1:11" s="512" customFormat="1">
      <c r="A360" s="597" t="s">
        <v>558</v>
      </c>
      <c r="B360" s="597" t="s">
        <v>175</v>
      </c>
      <c r="C360" s="597" t="s">
        <v>227</v>
      </c>
      <c r="D360" s="604">
        <v>192</v>
      </c>
      <c r="E360" s="604">
        <v>181</v>
      </c>
      <c r="F360" s="604">
        <v>11</v>
      </c>
      <c r="G360" s="604">
        <v>0</v>
      </c>
      <c r="H360" s="604">
        <v>176</v>
      </c>
      <c r="I360" s="604">
        <v>166</v>
      </c>
      <c r="J360" s="604">
        <v>10</v>
      </c>
      <c r="K360" s="604">
        <v>0</v>
      </c>
    </row>
    <row r="361" spans="1:11" s="512" customFormat="1">
      <c r="A361" s="597" t="s">
        <v>559</v>
      </c>
      <c r="B361" s="597" t="s">
        <v>175</v>
      </c>
      <c r="C361" s="597" t="s">
        <v>196</v>
      </c>
      <c r="D361" s="604">
        <v>67</v>
      </c>
      <c r="E361" s="604">
        <v>58</v>
      </c>
      <c r="F361" s="604">
        <v>9</v>
      </c>
      <c r="G361" s="604">
        <v>0</v>
      </c>
      <c r="H361" s="604">
        <v>63</v>
      </c>
      <c r="I361" s="604">
        <v>54</v>
      </c>
      <c r="J361" s="604">
        <v>9</v>
      </c>
      <c r="K361" s="604">
        <v>0</v>
      </c>
    </row>
    <row r="362" spans="1:11" s="512" customFormat="1">
      <c r="A362" s="597" t="s">
        <v>560</v>
      </c>
      <c r="B362" s="597" t="s">
        <v>175</v>
      </c>
      <c r="C362" s="597" t="s">
        <v>197</v>
      </c>
      <c r="D362" s="604">
        <v>262</v>
      </c>
      <c r="E362" s="604">
        <v>248</v>
      </c>
      <c r="F362" s="604">
        <v>14</v>
      </c>
      <c r="G362" s="604">
        <v>0</v>
      </c>
      <c r="H362" s="604">
        <v>234</v>
      </c>
      <c r="I362" s="604">
        <v>223</v>
      </c>
      <c r="J362" s="604">
        <v>11</v>
      </c>
      <c r="K362" s="604">
        <v>0</v>
      </c>
    </row>
    <row r="363" spans="1:11" s="512" customFormat="1">
      <c r="A363" s="597" t="s">
        <v>561</v>
      </c>
      <c r="B363" s="597" t="s">
        <v>175</v>
      </c>
      <c r="C363" s="597" t="s">
        <v>159</v>
      </c>
      <c r="D363" s="604">
        <v>60</v>
      </c>
      <c r="E363" s="604">
        <v>57</v>
      </c>
      <c r="F363" s="604">
        <v>3</v>
      </c>
      <c r="G363" s="604">
        <v>0</v>
      </c>
      <c r="H363" s="604">
        <v>52</v>
      </c>
      <c r="I363" s="604">
        <v>49</v>
      </c>
      <c r="J363" s="604">
        <v>3</v>
      </c>
      <c r="K363" s="604">
        <v>0</v>
      </c>
    </row>
    <row r="364" spans="1:11" s="512" customFormat="1">
      <c r="A364" s="597" t="s">
        <v>562</v>
      </c>
      <c r="B364" s="597" t="s">
        <v>175</v>
      </c>
      <c r="C364" s="597" t="s">
        <v>44</v>
      </c>
      <c r="D364" s="604">
        <v>82</v>
      </c>
      <c r="E364" s="604">
        <v>71</v>
      </c>
      <c r="F364" s="604">
        <v>11</v>
      </c>
      <c r="G364" s="604">
        <v>0</v>
      </c>
      <c r="H364" s="604">
        <v>79</v>
      </c>
      <c r="I364" s="604">
        <v>69</v>
      </c>
      <c r="J364" s="604">
        <v>10</v>
      </c>
      <c r="K364" s="604">
        <v>0</v>
      </c>
    </row>
    <row r="365" spans="1:11" s="512" customFormat="1">
      <c r="A365" s="597" t="s">
        <v>563</v>
      </c>
      <c r="B365" s="597" t="s">
        <v>175</v>
      </c>
      <c r="C365" s="597" t="s">
        <v>215</v>
      </c>
      <c r="D365" s="604">
        <v>193</v>
      </c>
      <c r="E365" s="604">
        <v>181</v>
      </c>
      <c r="F365" s="604">
        <v>12</v>
      </c>
      <c r="G365" s="604">
        <v>0</v>
      </c>
      <c r="H365" s="604">
        <v>173</v>
      </c>
      <c r="I365" s="604">
        <v>162</v>
      </c>
      <c r="J365" s="604">
        <v>11</v>
      </c>
      <c r="K365" s="604">
        <v>0</v>
      </c>
    </row>
    <row r="366" spans="1:11" s="512" customFormat="1">
      <c r="A366" s="597" t="s">
        <v>564</v>
      </c>
      <c r="B366" s="597" t="s">
        <v>175</v>
      </c>
      <c r="C366" s="597" t="s">
        <v>198</v>
      </c>
      <c r="D366" s="604">
        <v>59</v>
      </c>
      <c r="E366" s="604">
        <v>53</v>
      </c>
      <c r="F366" s="604">
        <v>6</v>
      </c>
      <c r="G366" s="604">
        <v>0</v>
      </c>
      <c r="H366" s="604">
        <v>53</v>
      </c>
      <c r="I366" s="604">
        <v>47</v>
      </c>
      <c r="J366" s="604">
        <v>6</v>
      </c>
      <c r="K366" s="604">
        <v>0</v>
      </c>
    </row>
    <row r="367" spans="1:11" s="512" customFormat="1">
      <c r="A367" s="597" t="s">
        <v>565</v>
      </c>
      <c r="B367" s="597" t="s">
        <v>175</v>
      </c>
      <c r="C367" s="597" t="s">
        <v>180</v>
      </c>
      <c r="D367" s="604">
        <v>97</v>
      </c>
      <c r="E367" s="604">
        <v>88</v>
      </c>
      <c r="F367" s="604">
        <v>9</v>
      </c>
      <c r="G367" s="604">
        <v>0</v>
      </c>
      <c r="H367" s="604">
        <v>95</v>
      </c>
      <c r="I367" s="604">
        <v>87</v>
      </c>
      <c r="J367" s="604">
        <v>8</v>
      </c>
      <c r="K367" s="604">
        <v>0</v>
      </c>
    </row>
    <row r="368" spans="1:11" s="512" customFormat="1">
      <c r="A368" s="597" t="s">
        <v>566</v>
      </c>
      <c r="B368" s="597" t="s">
        <v>175</v>
      </c>
      <c r="C368" s="597" t="s">
        <v>199</v>
      </c>
      <c r="D368" s="604">
        <v>63</v>
      </c>
      <c r="E368" s="604">
        <v>56</v>
      </c>
      <c r="F368" s="604">
        <v>7</v>
      </c>
      <c r="G368" s="604">
        <v>0</v>
      </c>
      <c r="H368" s="604">
        <v>60</v>
      </c>
      <c r="I368" s="604">
        <v>55</v>
      </c>
      <c r="J368" s="604">
        <v>5</v>
      </c>
      <c r="K368" s="604">
        <v>0</v>
      </c>
    </row>
    <row r="369" spans="1:11" s="512" customFormat="1">
      <c r="A369" s="597" t="s">
        <v>567</v>
      </c>
      <c r="B369" s="597" t="s">
        <v>175</v>
      </c>
      <c r="C369" s="597" t="s">
        <v>228</v>
      </c>
      <c r="D369" s="604">
        <v>46</v>
      </c>
      <c r="E369" s="604">
        <v>39</v>
      </c>
      <c r="F369" s="604">
        <v>7</v>
      </c>
      <c r="G369" s="604">
        <v>0</v>
      </c>
      <c r="H369" s="604">
        <v>44</v>
      </c>
      <c r="I369" s="604">
        <v>38</v>
      </c>
      <c r="J369" s="604">
        <v>6</v>
      </c>
      <c r="K369" s="604">
        <v>0</v>
      </c>
    </row>
    <row r="370" spans="1:11" s="512" customFormat="1">
      <c r="A370" s="597" t="s">
        <v>568</v>
      </c>
      <c r="B370" s="597" t="s">
        <v>175</v>
      </c>
      <c r="C370" s="597" t="s">
        <v>229</v>
      </c>
      <c r="D370" s="604">
        <v>229</v>
      </c>
      <c r="E370" s="604">
        <v>217</v>
      </c>
      <c r="F370" s="604">
        <v>12</v>
      </c>
      <c r="G370" s="604">
        <v>0</v>
      </c>
      <c r="H370" s="604">
        <v>212</v>
      </c>
      <c r="I370" s="604">
        <v>202</v>
      </c>
      <c r="J370" s="604">
        <v>10</v>
      </c>
      <c r="K370" s="604">
        <v>0</v>
      </c>
    </row>
    <row r="371" spans="1:11" s="512" customFormat="1">
      <c r="A371" s="597" t="s">
        <v>569</v>
      </c>
      <c r="B371" s="597" t="s">
        <v>175</v>
      </c>
      <c r="C371" s="597" t="s">
        <v>65</v>
      </c>
      <c r="D371" s="604">
        <v>81</v>
      </c>
      <c r="E371" s="604">
        <v>76</v>
      </c>
      <c r="F371" s="604">
        <v>5</v>
      </c>
      <c r="G371" s="604">
        <v>0</v>
      </c>
      <c r="H371" s="604">
        <v>70</v>
      </c>
      <c r="I371" s="604">
        <v>66</v>
      </c>
      <c r="J371" s="604">
        <v>4</v>
      </c>
      <c r="K371" s="604">
        <v>0</v>
      </c>
    </row>
    <row r="372" spans="1:11" s="512" customFormat="1">
      <c r="A372" s="597" t="s">
        <v>570</v>
      </c>
      <c r="B372" s="597" t="s">
        <v>144</v>
      </c>
      <c r="C372" s="597" t="s">
        <v>97</v>
      </c>
      <c r="D372" s="604">
        <v>153</v>
      </c>
      <c r="E372" s="604">
        <v>137</v>
      </c>
      <c r="F372" s="604">
        <v>16</v>
      </c>
      <c r="G372" s="604">
        <v>0</v>
      </c>
      <c r="H372" s="604">
        <v>124</v>
      </c>
      <c r="I372" s="604">
        <v>116</v>
      </c>
      <c r="J372" s="604">
        <v>8</v>
      </c>
      <c r="K372" s="604">
        <v>0</v>
      </c>
    </row>
    <row r="373" spans="1:11" s="512" customFormat="1">
      <c r="A373" s="597" t="s">
        <v>571</v>
      </c>
      <c r="B373" s="597" t="s">
        <v>144</v>
      </c>
      <c r="C373" s="597" t="s">
        <v>98</v>
      </c>
      <c r="D373" s="604">
        <v>256</v>
      </c>
      <c r="E373" s="604">
        <v>207</v>
      </c>
      <c r="F373" s="604">
        <v>49</v>
      </c>
      <c r="G373" s="604">
        <v>0</v>
      </c>
      <c r="H373" s="604">
        <v>236</v>
      </c>
      <c r="I373" s="604">
        <v>195</v>
      </c>
      <c r="J373" s="604">
        <v>41</v>
      </c>
      <c r="K373" s="604">
        <v>0</v>
      </c>
    </row>
    <row r="374" spans="1:11" s="512" customFormat="1">
      <c r="A374" s="597" t="s">
        <v>572</v>
      </c>
      <c r="B374" s="597" t="s">
        <v>144</v>
      </c>
      <c r="C374" s="597" t="s">
        <v>230</v>
      </c>
      <c r="D374" s="604">
        <v>149</v>
      </c>
      <c r="E374" s="604">
        <v>139</v>
      </c>
      <c r="F374" s="604">
        <v>10</v>
      </c>
      <c r="G374" s="604">
        <v>0</v>
      </c>
      <c r="H374" s="604">
        <v>148</v>
      </c>
      <c r="I374" s="604">
        <v>138</v>
      </c>
      <c r="J374" s="604">
        <v>10</v>
      </c>
      <c r="K374" s="604">
        <v>0</v>
      </c>
    </row>
    <row r="375" spans="1:11" s="512" customFormat="1">
      <c r="A375" s="597" t="s">
        <v>573</v>
      </c>
      <c r="B375" s="597" t="s">
        <v>144</v>
      </c>
      <c r="C375" s="597" t="s">
        <v>200</v>
      </c>
      <c r="D375" s="604">
        <v>152</v>
      </c>
      <c r="E375" s="604">
        <v>144</v>
      </c>
      <c r="F375" s="604">
        <v>8</v>
      </c>
      <c r="G375" s="604">
        <v>0</v>
      </c>
      <c r="H375" s="604">
        <v>150</v>
      </c>
      <c r="I375" s="604">
        <v>141</v>
      </c>
      <c r="J375" s="604">
        <v>8</v>
      </c>
      <c r="K375" s="604">
        <v>1</v>
      </c>
    </row>
    <row r="376" spans="1:11" s="512" customFormat="1">
      <c r="A376" s="597" t="s">
        <v>574</v>
      </c>
      <c r="B376" s="597" t="s">
        <v>144</v>
      </c>
      <c r="C376" s="597" t="s">
        <v>86</v>
      </c>
      <c r="D376" s="604">
        <v>129</v>
      </c>
      <c r="E376" s="604">
        <v>120</v>
      </c>
      <c r="F376" s="604">
        <v>9</v>
      </c>
      <c r="G376" s="604">
        <v>0</v>
      </c>
      <c r="H376" s="604">
        <v>119</v>
      </c>
      <c r="I376" s="604">
        <v>109</v>
      </c>
      <c r="J376" s="604">
        <v>10</v>
      </c>
      <c r="K376" s="604">
        <v>0</v>
      </c>
    </row>
    <row r="377" spans="1:11" s="512" customFormat="1">
      <c r="A377" s="597" t="s">
        <v>575</v>
      </c>
      <c r="B377" s="597" t="s">
        <v>144</v>
      </c>
      <c r="C377" s="597" t="s">
        <v>99</v>
      </c>
      <c r="D377" s="604">
        <v>329</v>
      </c>
      <c r="E377" s="604">
        <v>301</v>
      </c>
      <c r="F377" s="604">
        <v>28</v>
      </c>
      <c r="G377" s="604">
        <v>0</v>
      </c>
      <c r="H377" s="604">
        <v>318</v>
      </c>
      <c r="I377" s="604">
        <v>290</v>
      </c>
      <c r="J377" s="604">
        <v>28</v>
      </c>
      <c r="K377" s="604">
        <v>0</v>
      </c>
    </row>
    <row r="378" spans="1:11" s="512" customFormat="1">
      <c r="A378" s="597" t="s">
        <v>576</v>
      </c>
      <c r="B378" s="597" t="s">
        <v>144</v>
      </c>
      <c r="C378" s="597" t="s">
        <v>216</v>
      </c>
      <c r="D378" s="604">
        <v>606</v>
      </c>
      <c r="E378" s="604">
        <v>516</v>
      </c>
      <c r="F378" s="604">
        <v>90</v>
      </c>
      <c r="G378" s="604">
        <v>0</v>
      </c>
      <c r="H378" s="604">
        <v>502</v>
      </c>
      <c r="I378" s="604">
        <v>432</v>
      </c>
      <c r="J378" s="604">
        <v>70</v>
      </c>
      <c r="K378" s="604">
        <v>0</v>
      </c>
    </row>
    <row r="379" spans="1:11" s="512" customFormat="1">
      <c r="A379" s="597" t="s">
        <v>577</v>
      </c>
      <c r="B379" s="597" t="s">
        <v>144</v>
      </c>
      <c r="C379" s="597" t="s">
        <v>23</v>
      </c>
      <c r="D379" s="604">
        <v>97</v>
      </c>
      <c r="E379" s="604">
        <v>85</v>
      </c>
      <c r="F379" s="604">
        <v>12</v>
      </c>
      <c r="G379" s="604">
        <v>0</v>
      </c>
      <c r="H379" s="604">
        <v>91</v>
      </c>
      <c r="I379" s="604">
        <v>81</v>
      </c>
      <c r="J379" s="604">
        <v>10</v>
      </c>
      <c r="K379" s="604">
        <v>0</v>
      </c>
    </row>
    <row r="380" spans="1:11" s="512" customFormat="1">
      <c r="A380" s="597" t="s">
        <v>578</v>
      </c>
      <c r="B380" s="597" t="s">
        <v>144</v>
      </c>
      <c r="C380" s="597" t="s">
        <v>24</v>
      </c>
      <c r="D380" s="604">
        <v>65</v>
      </c>
      <c r="E380" s="604">
        <v>63</v>
      </c>
      <c r="F380" s="604">
        <v>2</v>
      </c>
      <c r="G380" s="604">
        <v>0</v>
      </c>
      <c r="H380" s="604">
        <v>65</v>
      </c>
      <c r="I380" s="604">
        <v>63</v>
      </c>
      <c r="J380" s="604">
        <v>2</v>
      </c>
      <c r="K380" s="604">
        <v>0</v>
      </c>
    </row>
    <row r="381" spans="1:11" s="512" customFormat="1">
      <c r="A381" s="597" t="s">
        <v>579</v>
      </c>
      <c r="B381" s="597" t="s">
        <v>144</v>
      </c>
      <c r="C381" s="597" t="s">
        <v>25</v>
      </c>
      <c r="D381" s="604">
        <v>170</v>
      </c>
      <c r="E381" s="604">
        <v>155</v>
      </c>
      <c r="F381" s="604">
        <v>15</v>
      </c>
      <c r="G381" s="604">
        <v>0</v>
      </c>
      <c r="H381" s="604">
        <v>168</v>
      </c>
      <c r="I381" s="604">
        <v>154</v>
      </c>
      <c r="J381" s="604">
        <v>14</v>
      </c>
      <c r="K381" s="604">
        <v>0</v>
      </c>
    </row>
    <row r="382" spans="1:11" s="512" customFormat="1">
      <c r="A382" s="597" t="s">
        <v>580</v>
      </c>
      <c r="B382" s="597" t="s">
        <v>144</v>
      </c>
      <c r="C382" s="597" t="s">
        <v>201</v>
      </c>
      <c r="D382" s="604">
        <v>129</v>
      </c>
      <c r="E382" s="604">
        <v>115</v>
      </c>
      <c r="F382" s="604">
        <v>14</v>
      </c>
      <c r="G382" s="604">
        <v>0</v>
      </c>
      <c r="H382" s="604">
        <v>124</v>
      </c>
      <c r="I382" s="604">
        <v>110</v>
      </c>
      <c r="J382" s="604">
        <v>14</v>
      </c>
      <c r="K382" s="604">
        <v>0</v>
      </c>
    </row>
    <row r="383" spans="1:11" s="512" customFormat="1">
      <c r="A383" s="597" t="s">
        <v>581</v>
      </c>
      <c r="B383" s="597" t="s">
        <v>144</v>
      </c>
      <c r="C383" s="597" t="s">
        <v>181</v>
      </c>
      <c r="D383" s="604">
        <v>227</v>
      </c>
      <c r="E383" s="604">
        <v>215</v>
      </c>
      <c r="F383" s="604">
        <v>12</v>
      </c>
      <c r="G383" s="604">
        <v>0</v>
      </c>
      <c r="H383" s="604">
        <v>223</v>
      </c>
      <c r="I383" s="604">
        <v>211</v>
      </c>
      <c r="J383" s="604">
        <v>12</v>
      </c>
      <c r="K383" s="604">
        <v>0</v>
      </c>
    </row>
    <row r="384" spans="1:11" s="512" customFormat="1">
      <c r="A384" s="597" t="s">
        <v>582</v>
      </c>
      <c r="B384" s="597" t="s">
        <v>144</v>
      </c>
      <c r="C384" s="597" t="s">
        <v>231</v>
      </c>
      <c r="D384" s="604">
        <v>488</v>
      </c>
      <c r="E384" s="604">
        <v>438</v>
      </c>
      <c r="F384" s="604">
        <v>50</v>
      </c>
      <c r="G384" s="604">
        <v>0</v>
      </c>
      <c r="H384" s="604">
        <v>481</v>
      </c>
      <c r="I384" s="604">
        <v>431</v>
      </c>
      <c r="J384" s="604">
        <v>50</v>
      </c>
      <c r="K384" s="604">
        <v>0</v>
      </c>
    </row>
    <row r="385" spans="1:11" s="512" customFormat="1">
      <c r="A385" s="597" t="s">
        <v>583</v>
      </c>
      <c r="B385" s="597" t="s">
        <v>144</v>
      </c>
      <c r="C385" s="597" t="s">
        <v>100</v>
      </c>
      <c r="D385" s="604">
        <v>151</v>
      </c>
      <c r="E385" s="604">
        <v>123</v>
      </c>
      <c r="F385" s="604">
        <v>28</v>
      </c>
      <c r="G385" s="604">
        <v>0</v>
      </c>
      <c r="H385" s="604">
        <v>141</v>
      </c>
      <c r="I385" s="604">
        <v>114</v>
      </c>
      <c r="J385" s="604">
        <v>27</v>
      </c>
      <c r="K385" s="604">
        <v>0</v>
      </c>
    </row>
    <row r="386" spans="1:11" s="512" customFormat="1">
      <c r="A386" s="597" t="s">
        <v>584</v>
      </c>
      <c r="B386" s="597" t="s">
        <v>144</v>
      </c>
      <c r="C386" s="597" t="s">
        <v>182</v>
      </c>
      <c r="D386" s="604">
        <v>170</v>
      </c>
      <c r="E386" s="604">
        <v>149</v>
      </c>
      <c r="F386" s="604">
        <v>21</v>
      </c>
      <c r="G386" s="604">
        <v>0</v>
      </c>
      <c r="H386" s="604">
        <v>163</v>
      </c>
      <c r="I386" s="604">
        <v>144</v>
      </c>
      <c r="J386" s="604">
        <v>19</v>
      </c>
      <c r="K386" s="604">
        <v>0</v>
      </c>
    </row>
    <row r="387" spans="1:11" s="512" customFormat="1">
      <c r="A387" s="597" t="s">
        <v>585</v>
      </c>
      <c r="B387" s="597" t="s">
        <v>144</v>
      </c>
      <c r="C387" s="597" t="s">
        <v>202</v>
      </c>
      <c r="D387" s="604">
        <v>335</v>
      </c>
      <c r="E387" s="604">
        <v>302</v>
      </c>
      <c r="F387" s="604">
        <v>33</v>
      </c>
      <c r="G387" s="604">
        <v>0</v>
      </c>
      <c r="H387" s="604">
        <v>326</v>
      </c>
      <c r="I387" s="604">
        <v>293</v>
      </c>
      <c r="J387" s="604">
        <v>33</v>
      </c>
      <c r="K387" s="604">
        <v>0</v>
      </c>
    </row>
    <row r="388" spans="1:11" s="512" customFormat="1">
      <c r="A388" s="597" t="s">
        <v>586</v>
      </c>
      <c r="B388" s="597" t="s">
        <v>144</v>
      </c>
      <c r="C388" s="597" t="s">
        <v>101</v>
      </c>
      <c r="D388" s="604">
        <v>450</v>
      </c>
      <c r="E388" s="604">
        <v>395</v>
      </c>
      <c r="F388" s="604">
        <v>55</v>
      </c>
      <c r="G388" s="604">
        <v>0</v>
      </c>
      <c r="H388" s="604">
        <v>430</v>
      </c>
      <c r="I388" s="604">
        <v>380</v>
      </c>
      <c r="J388" s="604">
        <v>50</v>
      </c>
      <c r="K388" s="604">
        <v>0</v>
      </c>
    </row>
    <row r="389" spans="1:11" s="512" customFormat="1">
      <c r="A389" s="597" t="s">
        <v>587</v>
      </c>
      <c r="B389" s="597" t="s">
        <v>144</v>
      </c>
      <c r="C389" s="597" t="s">
        <v>183</v>
      </c>
      <c r="D389" s="604">
        <v>681</v>
      </c>
      <c r="E389" s="604">
        <v>616</v>
      </c>
      <c r="F389" s="604">
        <v>65</v>
      </c>
      <c r="G389" s="604">
        <v>0</v>
      </c>
      <c r="H389" s="604">
        <v>669</v>
      </c>
      <c r="I389" s="604">
        <v>606</v>
      </c>
      <c r="J389" s="604">
        <v>63</v>
      </c>
      <c r="K389" s="604">
        <v>0</v>
      </c>
    </row>
    <row r="390" spans="1:11" s="512" customFormat="1">
      <c r="A390" s="597" t="s">
        <v>588</v>
      </c>
      <c r="B390" s="597" t="s">
        <v>144</v>
      </c>
      <c r="C390" s="597" t="s">
        <v>26</v>
      </c>
      <c r="D390" s="604">
        <v>136</v>
      </c>
      <c r="E390" s="604">
        <v>104</v>
      </c>
      <c r="F390" s="604">
        <v>32</v>
      </c>
      <c r="G390" s="604">
        <v>0</v>
      </c>
      <c r="H390" s="604">
        <v>134</v>
      </c>
      <c r="I390" s="604">
        <v>103</v>
      </c>
      <c r="J390" s="604">
        <v>31</v>
      </c>
      <c r="K390" s="604">
        <v>0</v>
      </c>
    </row>
    <row r="391" spans="1:11" s="512" customFormat="1">
      <c r="A391" s="597" t="s">
        <v>589</v>
      </c>
      <c r="B391" s="597" t="s">
        <v>144</v>
      </c>
      <c r="C391" s="597" t="s">
        <v>232</v>
      </c>
      <c r="D391" s="604">
        <v>170</v>
      </c>
      <c r="E391" s="604">
        <v>156</v>
      </c>
      <c r="F391" s="604">
        <v>14</v>
      </c>
      <c r="G391" s="604">
        <v>0</v>
      </c>
      <c r="H391" s="604">
        <v>161</v>
      </c>
      <c r="I391" s="604">
        <v>147</v>
      </c>
      <c r="J391" s="604">
        <v>14</v>
      </c>
      <c r="K391" s="604">
        <v>0</v>
      </c>
    </row>
    <row r="392" spans="1:11" s="512" customFormat="1">
      <c r="A392" s="597" t="s">
        <v>590</v>
      </c>
      <c r="B392" s="597" t="s">
        <v>144</v>
      </c>
      <c r="C392" s="597" t="s">
        <v>87</v>
      </c>
      <c r="D392" s="604">
        <v>666</v>
      </c>
      <c r="E392" s="604">
        <v>595</v>
      </c>
      <c r="F392" s="604">
        <v>71</v>
      </c>
      <c r="G392" s="604">
        <v>0</v>
      </c>
      <c r="H392" s="604">
        <v>614</v>
      </c>
      <c r="I392" s="604">
        <v>552</v>
      </c>
      <c r="J392" s="604">
        <v>62</v>
      </c>
      <c r="K392" s="604">
        <v>0</v>
      </c>
    </row>
    <row r="393" spans="1:11" s="512" customFormat="1">
      <c r="A393" s="597" t="s">
        <v>591</v>
      </c>
      <c r="B393" s="597" t="s">
        <v>144</v>
      </c>
      <c r="C393" s="597" t="s">
        <v>102</v>
      </c>
      <c r="D393" s="604">
        <v>126</v>
      </c>
      <c r="E393" s="604">
        <v>111</v>
      </c>
      <c r="F393" s="604">
        <v>15</v>
      </c>
      <c r="G393" s="604">
        <v>0</v>
      </c>
      <c r="H393" s="604">
        <v>120</v>
      </c>
      <c r="I393" s="604">
        <v>106</v>
      </c>
      <c r="J393" s="604">
        <v>14</v>
      </c>
      <c r="K393" s="604">
        <v>0</v>
      </c>
    </row>
    <row r="394" spans="1:11" s="512" customFormat="1">
      <c r="A394" s="597" t="s">
        <v>592</v>
      </c>
      <c r="B394" s="597" t="s">
        <v>144</v>
      </c>
      <c r="C394" s="597" t="s">
        <v>88</v>
      </c>
      <c r="D394" s="604">
        <v>359</v>
      </c>
      <c r="E394" s="604">
        <v>336</v>
      </c>
      <c r="F394" s="604">
        <v>23</v>
      </c>
      <c r="G394" s="604">
        <v>0</v>
      </c>
      <c r="H394" s="604">
        <v>338</v>
      </c>
      <c r="I394" s="604">
        <v>318</v>
      </c>
      <c r="J394" s="604">
        <v>20</v>
      </c>
      <c r="K394" s="604">
        <v>0</v>
      </c>
    </row>
    <row r="395" spans="1:11" s="512" customFormat="1">
      <c r="A395" s="597" t="s">
        <v>593</v>
      </c>
      <c r="B395" s="597" t="s">
        <v>144</v>
      </c>
      <c r="C395" s="597" t="s">
        <v>27</v>
      </c>
      <c r="D395" s="604">
        <v>267</v>
      </c>
      <c r="E395" s="604">
        <v>231</v>
      </c>
      <c r="F395" s="604">
        <v>36</v>
      </c>
      <c r="G395" s="604">
        <v>0</v>
      </c>
      <c r="H395" s="604">
        <v>266</v>
      </c>
      <c r="I395" s="604">
        <v>231</v>
      </c>
      <c r="J395" s="604">
        <v>35</v>
      </c>
      <c r="K395" s="604">
        <v>0</v>
      </c>
    </row>
    <row r="396" spans="1:11" s="512" customFormat="1">
      <c r="A396" s="597" t="s">
        <v>594</v>
      </c>
      <c r="B396" s="597" t="s">
        <v>144</v>
      </c>
      <c r="C396" s="597" t="s">
        <v>28</v>
      </c>
      <c r="D396" s="604">
        <v>258</v>
      </c>
      <c r="E396" s="604">
        <v>223</v>
      </c>
      <c r="F396" s="604">
        <v>35</v>
      </c>
      <c r="G396" s="604">
        <v>0</v>
      </c>
      <c r="H396" s="604">
        <v>255</v>
      </c>
      <c r="I396" s="604">
        <v>221</v>
      </c>
      <c r="J396" s="604">
        <v>34</v>
      </c>
      <c r="K396" s="604">
        <v>0</v>
      </c>
    </row>
    <row r="397" spans="1:11" s="512" customFormat="1">
      <c r="A397" s="597" t="s">
        <v>6575</v>
      </c>
      <c r="B397" s="597" t="s">
        <v>144</v>
      </c>
      <c r="C397" s="597" t="s">
        <v>103</v>
      </c>
      <c r="D397" s="604">
        <v>2</v>
      </c>
      <c r="E397" s="604">
        <v>2</v>
      </c>
      <c r="F397" s="604">
        <v>0</v>
      </c>
      <c r="G397" s="604">
        <v>0</v>
      </c>
      <c r="H397" s="604">
        <v>2</v>
      </c>
      <c r="I397" s="604">
        <v>2</v>
      </c>
      <c r="J397" s="604">
        <v>0</v>
      </c>
      <c r="K397" s="604">
        <v>0</v>
      </c>
    </row>
    <row r="398" spans="1:11" s="512" customFormat="1">
      <c r="A398" s="597" t="s">
        <v>595</v>
      </c>
      <c r="B398" s="597" t="s">
        <v>144</v>
      </c>
      <c r="C398" s="597" t="s">
        <v>203</v>
      </c>
      <c r="D398" s="604">
        <v>301</v>
      </c>
      <c r="E398" s="604">
        <v>292</v>
      </c>
      <c r="F398" s="604">
        <v>9</v>
      </c>
      <c r="G398" s="604">
        <v>0</v>
      </c>
      <c r="H398" s="604">
        <v>291</v>
      </c>
      <c r="I398" s="604">
        <v>283</v>
      </c>
      <c r="J398" s="604">
        <v>8</v>
      </c>
      <c r="K398" s="604">
        <v>0</v>
      </c>
    </row>
    <row r="399" spans="1:11" s="512" customFormat="1">
      <c r="A399" s="597" t="s">
        <v>596</v>
      </c>
      <c r="B399" s="597" t="s">
        <v>144</v>
      </c>
      <c r="C399" s="597" t="s">
        <v>217</v>
      </c>
      <c r="D399" s="604">
        <v>324</v>
      </c>
      <c r="E399" s="604">
        <v>287</v>
      </c>
      <c r="F399" s="604">
        <v>37</v>
      </c>
      <c r="G399" s="604">
        <v>0</v>
      </c>
      <c r="H399" s="604">
        <v>235</v>
      </c>
      <c r="I399" s="604">
        <v>207</v>
      </c>
      <c r="J399" s="604">
        <v>28</v>
      </c>
      <c r="K399" s="604">
        <v>0</v>
      </c>
    </row>
    <row r="400" spans="1:11" s="512" customFormat="1">
      <c r="A400" s="597" t="s">
        <v>597</v>
      </c>
      <c r="B400" s="597" t="s">
        <v>144</v>
      </c>
      <c r="C400" s="597" t="s">
        <v>104</v>
      </c>
      <c r="D400" s="604">
        <v>332</v>
      </c>
      <c r="E400" s="604">
        <v>296</v>
      </c>
      <c r="F400" s="604">
        <v>36</v>
      </c>
      <c r="G400" s="604">
        <v>0</v>
      </c>
      <c r="H400" s="604">
        <v>312</v>
      </c>
      <c r="I400" s="604">
        <v>280</v>
      </c>
      <c r="J400" s="604">
        <v>32</v>
      </c>
      <c r="K400" s="604">
        <v>0</v>
      </c>
    </row>
    <row r="401" spans="1:11" s="512" customFormat="1">
      <c r="A401" s="597" t="s">
        <v>598</v>
      </c>
      <c r="B401" s="597" t="s">
        <v>144</v>
      </c>
      <c r="C401" s="597" t="s">
        <v>29</v>
      </c>
      <c r="D401" s="604">
        <v>228</v>
      </c>
      <c r="E401" s="604">
        <v>203</v>
      </c>
      <c r="F401" s="604">
        <v>25</v>
      </c>
      <c r="G401" s="604">
        <v>0</v>
      </c>
      <c r="H401" s="604">
        <v>226</v>
      </c>
      <c r="I401" s="604">
        <v>202</v>
      </c>
      <c r="J401" s="604">
        <v>24</v>
      </c>
      <c r="K401" s="604">
        <v>0</v>
      </c>
    </row>
    <row r="402" spans="1:11" s="512" customFormat="1">
      <c r="A402" s="597" t="s">
        <v>599</v>
      </c>
      <c r="B402" s="597" t="s">
        <v>144</v>
      </c>
      <c r="C402" s="597" t="s">
        <v>160</v>
      </c>
      <c r="D402" s="604">
        <v>94</v>
      </c>
      <c r="E402" s="604">
        <v>84</v>
      </c>
      <c r="F402" s="604">
        <v>10</v>
      </c>
      <c r="G402" s="604">
        <v>0</v>
      </c>
      <c r="H402" s="604">
        <v>93</v>
      </c>
      <c r="I402" s="604">
        <v>84</v>
      </c>
      <c r="J402" s="604">
        <v>9</v>
      </c>
      <c r="K402" s="604">
        <v>0</v>
      </c>
    </row>
    <row r="403" spans="1:11" s="512" customFormat="1">
      <c r="A403" s="597" t="s">
        <v>600</v>
      </c>
      <c r="B403" s="597" t="s">
        <v>144</v>
      </c>
      <c r="C403" s="597" t="s">
        <v>77</v>
      </c>
      <c r="D403" s="604">
        <v>165</v>
      </c>
      <c r="E403" s="604">
        <v>127</v>
      </c>
      <c r="F403" s="604">
        <v>38</v>
      </c>
      <c r="G403" s="604">
        <v>0</v>
      </c>
      <c r="H403" s="604">
        <v>158</v>
      </c>
      <c r="I403" s="604">
        <v>114</v>
      </c>
      <c r="J403" s="604">
        <v>44</v>
      </c>
      <c r="K403" s="604">
        <v>0</v>
      </c>
    </row>
    <row r="404" spans="1:11" s="512" customFormat="1">
      <c r="A404" s="597" t="s">
        <v>601</v>
      </c>
      <c r="B404" s="597" t="s">
        <v>144</v>
      </c>
      <c r="C404" s="597" t="s">
        <v>78</v>
      </c>
      <c r="D404" s="604">
        <v>578</v>
      </c>
      <c r="E404" s="604">
        <v>495</v>
      </c>
      <c r="F404" s="604">
        <v>83</v>
      </c>
      <c r="G404" s="604">
        <v>0</v>
      </c>
      <c r="H404" s="604">
        <v>562</v>
      </c>
      <c r="I404" s="604">
        <v>480</v>
      </c>
      <c r="J404" s="604">
        <v>82</v>
      </c>
      <c r="K404" s="604">
        <v>0</v>
      </c>
    </row>
    <row r="405" spans="1:11" s="512" customFormat="1">
      <c r="A405" s="597" t="s">
        <v>602</v>
      </c>
      <c r="B405" s="597" t="s">
        <v>144</v>
      </c>
      <c r="C405" s="597" t="s">
        <v>204</v>
      </c>
      <c r="D405" s="604">
        <v>623</v>
      </c>
      <c r="E405" s="604">
        <v>587</v>
      </c>
      <c r="F405" s="604">
        <v>36</v>
      </c>
      <c r="G405" s="604">
        <v>0</v>
      </c>
      <c r="H405" s="604">
        <v>606</v>
      </c>
      <c r="I405" s="604">
        <v>571</v>
      </c>
      <c r="J405" s="604">
        <v>35</v>
      </c>
      <c r="K405" s="604">
        <v>0</v>
      </c>
    </row>
    <row r="406" spans="1:11" s="512" customFormat="1">
      <c r="A406" s="597" t="s">
        <v>603</v>
      </c>
      <c r="B406" s="597" t="s">
        <v>144</v>
      </c>
      <c r="C406" s="597" t="s">
        <v>233</v>
      </c>
      <c r="D406" s="604">
        <v>303</v>
      </c>
      <c r="E406" s="604">
        <v>257</v>
      </c>
      <c r="F406" s="604">
        <v>46</v>
      </c>
      <c r="G406" s="604">
        <v>0</v>
      </c>
      <c r="H406" s="604">
        <v>293</v>
      </c>
      <c r="I406" s="604">
        <v>250</v>
      </c>
      <c r="J406" s="604">
        <v>43</v>
      </c>
      <c r="K406" s="604">
        <v>0</v>
      </c>
    </row>
    <row r="407" spans="1:11" s="512" customFormat="1">
      <c r="A407" s="597" t="s">
        <v>604</v>
      </c>
      <c r="B407" s="597" t="s">
        <v>144</v>
      </c>
      <c r="C407" s="597" t="s">
        <v>205</v>
      </c>
      <c r="D407" s="604">
        <v>262</v>
      </c>
      <c r="E407" s="604">
        <v>241</v>
      </c>
      <c r="F407" s="604">
        <v>21</v>
      </c>
      <c r="G407" s="604">
        <v>0</v>
      </c>
      <c r="H407" s="604">
        <v>253</v>
      </c>
      <c r="I407" s="604">
        <v>232</v>
      </c>
      <c r="J407" s="604">
        <v>21</v>
      </c>
      <c r="K407" s="604">
        <v>0</v>
      </c>
    </row>
    <row r="408" spans="1:11" s="512" customFormat="1">
      <c r="A408" s="597" t="s">
        <v>605</v>
      </c>
      <c r="B408" s="597" t="s">
        <v>144</v>
      </c>
      <c r="C408" s="597" t="s">
        <v>218</v>
      </c>
      <c r="D408" s="604">
        <v>139</v>
      </c>
      <c r="E408" s="604">
        <v>123</v>
      </c>
      <c r="F408" s="604">
        <v>16</v>
      </c>
      <c r="G408" s="604">
        <v>0</v>
      </c>
      <c r="H408" s="604">
        <v>127</v>
      </c>
      <c r="I408" s="604">
        <v>113</v>
      </c>
      <c r="J408" s="604">
        <v>14</v>
      </c>
      <c r="K408" s="604">
        <v>0</v>
      </c>
    </row>
    <row r="409" spans="1:11" s="512" customFormat="1">
      <c r="A409" s="597" t="s">
        <v>606</v>
      </c>
      <c r="B409" s="597" t="s">
        <v>144</v>
      </c>
      <c r="C409" s="597" t="s">
        <v>161</v>
      </c>
      <c r="D409" s="604">
        <v>360</v>
      </c>
      <c r="E409" s="604">
        <v>318</v>
      </c>
      <c r="F409" s="604">
        <v>42</v>
      </c>
      <c r="G409" s="604">
        <v>0</v>
      </c>
      <c r="H409" s="604">
        <v>356</v>
      </c>
      <c r="I409" s="604">
        <v>313</v>
      </c>
      <c r="J409" s="604">
        <v>43</v>
      </c>
      <c r="K409" s="604">
        <v>0</v>
      </c>
    </row>
    <row r="410" spans="1:11" s="512" customFormat="1">
      <c r="A410" s="597" t="s">
        <v>607</v>
      </c>
      <c r="B410" s="597" t="s">
        <v>144</v>
      </c>
      <c r="C410" s="597" t="s">
        <v>105</v>
      </c>
      <c r="D410" s="604">
        <v>250</v>
      </c>
      <c r="E410" s="604">
        <v>224</v>
      </c>
      <c r="F410" s="604">
        <v>26</v>
      </c>
      <c r="G410" s="604">
        <v>0</v>
      </c>
      <c r="H410" s="604">
        <v>239</v>
      </c>
      <c r="I410" s="604">
        <v>215</v>
      </c>
      <c r="J410" s="604">
        <v>24</v>
      </c>
      <c r="K410" s="604">
        <v>0</v>
      </c>
    </row>
    <row r="411" spans="1:11" s="512" customFormat="1">
      <c r="A411" s="597" t="s">
        <v>608</v>
      </c>
      <c r="B411" s="597" t="s">
        <v>144</v>
      </c>
      <c r="C411" s="597" t="s">
        <v>234</v>
      </c>
      <c r="D411" s="604">
        <v>260</v>
      </c>
      <c r="E411" s="604">
        <v>257</v>
      </c>
      <c r="F411" s="604">
        <v>3</v>
      </c>
      <c r="G411" s="604">
        <v>0</v>
      </c>
      <c r="H411" s="604">
        <v>254</v>
      </c>
      <c r="I411" s="604">
        <v>251</v>
      </c>
      <c r="J411" s="604">
        <v>3</v>
      </c>
      <c r="K411" s="604">
        <v>0</v>
      </c>
    </row>
    <row r="412" spans="1:11" s="512" customFormat="1">
      <c r="A412" s="597" t="s">
        <v>609</v>
      </c>
      <c r="B412" s="597" t="s">
        <v>144</v>
      </c>
      <c r="C412" s="597" t="s">
        <v>184</v>
      </c>
      <c r="D412" s="604">
        <v>308</v>
      </c>
      <c r="E412" s="604">
        <v>270</v>
      </c>
      <c r="F412" s="604">
        <v>38</v>
      </c>
      <c r="G412" s="604">
        <v>0</v>
      </c>
      <c r="H412" s="604">
        <v>298</v>
      </c>
      <c r="I412" s="604">
        <v>262</v>
      </c>
      <c r="J412" s="604">
        <v>36</v>
      </c>
      <c r="K412" s="604">
        <v>0</v>
      </c>
    </row>
    <row r="413" spans="1:11" s="512" customFormat="1">
      <c r="A413" s="597" t="s">
        <v>610</v>
      </c>
      <c r="B413" s="597" t="s">
        <v>144</v>
      </c>
      <c r="C413" s="597" t="s">
        <v>106</v>
      </c>
      <c r="D413" s="604">
        <v>266</v>
      </c>
      <c r="E413" s="604">
        <v>237</v>
      </c>
      <c r="F413" s="604">
        <v>29</v>
      </c>
      <c r="G413" s="604">
        <v>0</v>
      </c>
      <c r="H413" s="604">
        <v>246</v>
      </c>
      <c r="I413" s="604">
        <v>219</v>
      </c>
      <c r="J413" s="604">
        <v>27</v>
      </c>
      <c r="K413" s="604">
        <v>0</v>
      </c>
    </row>
    <row r="414" spans="1:11" s="512" customFormat="1">
      <c r="A414" s="597" t="s">
        <v>611</v>
      </c>
      <c r="B414" s="597" t="s">
        <v>144</v>
      </c>
      <c r="C414" s="597" t="s">
        <v>89</v>
      </c>
      <c r="D414" s="604">
        <v>997</v>
      </c>
      <c r="E414" s="604">
        <v>922</v>
      </c>
      <c r="F414" s="604">
        <v>75</v>
      </c>
      <c r="G414" s="604">
        <v>0</v>
      </c>
      <c r="H414" s="604">
        <v>969</v>
      </c>
      <c r="I414" s="604">
        <v>898</v>
      </c>
      <c r="J414" s="604">
        <v>71</v>
      </c>
      <c r="K414" s="604">
        <v>0</v>
      </c>
    </row>
    <row r="415" spans="1:11" s="512" customFormat="1">
      <c r="A415" s="597" t="s">
        <v>612</v>
      </c>
      <c r="B415" s="597" t="s">
        <v>144</v>
      </c>
      <c r="C415" s="597" t="s">
        <v>162</v>
      </c>
      <c r="D415" s="604">
        <v>126</v>
      </c>
      <c r="E415" s="604">
        <v>96</v>
      </c>
      <c r="F415" s="604">
        <v>30</v>
      </c>
      <c r="G415" s="604">
        <v>0</v>
      </c>
      <c r="H415" s="604">
        <v>120</v>
      </c>
      <c r="I415" s="604">
        <v>91</v>
      </c>
      <c r="J415" s="604">
        <v>29</v>
      </c>
      <c r="K415" s="604">
        <v>0</v>
      </c>
    </row>
    <row r="416" spans="1:11" s="512" customFormat="1">
      <c r="A416" s="597" t="s">
        <v>613</v>
      </c>
      <c r="B416" s="597" t="s">
        <v>144</v>
      </c>
      <c r="C416" s="597" t="s">
        <v>206</v>
      </c>
      <c r="D416" s="604">
        <v>457</v>
      </c>
      <c r="E416" s="604">
        <v>432</v>
      </c>
      <c r="F416" s="604">
        <v>25</v>
      </c>
      <c r="G416" s="604">
        <v>0</v>
      </c>
      <c r="H416" s="604">
        <v>442</v>
      </c>
      <c r="I416" s="604">
        <v>418</v>
      </c>
      <c r="J416" s="604">
        <v>24</v>
      </c>
      <c r="K416" s="604">
        <v>0</v>
      </c>
    </row>
    <row r="417" spans="1:11" s="512" customFormat="1">
      <c r="A417" s="597" t="s">
        <v>614</v>
      </c>
      <c r="B417" s="597" t="s">
        <v>144</v>
      </c>
      <c r="C417" s="597" t="s">
        <v>107</v>
      </c>
      <c r="D417" s="604">
        <v>275</v>
      </c>
      <c r="E417" s="604">
        <v>244</v>
      </c>
      <c r="F417" s="604">
        <v>31</v>
      </c>
      <c r="G417" s="604">
        <v>0</v>
      </c>
      <c r="H417" s="604">
        <v>259</v>
      </c>
      <c r="I417" s="604">
        <v>231</v>
      </c>
      <c r="J417" s="604">
        <v>28</v>
      </c>
      <c r="K417" s="604">
        <v>0</v>
      </c>
    </row>
    <row r="418" spans="1:11" s="512" customFormat="1">
      <c r="A418" s="597" t="s">
        <v>615</v>
      </c>
      <c r="B418" s="597" t="s">
        <v>144</v>
      </c>
      <c r="C418" s="597" t="s">
        <v>108</v>
      </c>
      <c r="D418" s="604">
        <v>125</v>
      </c>
      <c r="E418" s="604">
        <v>113</v>
      </c>
      <c r="F418" s="604">
        <v>12</v>
      </c>
      <c r="G418" s="604">
        <v>0</v>
      </c>
      <c r="H418" s="604">
        <v>109</v>
      </c>
      <c r="I418" s="604">
        <v>99</v>
      </c>
      <c r="J418" s="604">
        <v>10</v>
      </c>
      <c r="K418" s="604">
        <v>0</v>
      </c>
    </row>
    <row r="419" spans="1:11" s="512" customFormat="1">
      <c r="A419" s="597" t="s">
        <v>616</v>
      </c>
      <c r="B419" s="597" t="s">
        <v>144</v>
      </c>
      <c r="C419" s="597" t="s">
        <v>30</v>
      </c>
      <c r="D419" s="604">
        <v>98</v>
      </c>
      <c r="E419" s="604">
        <v>82</v>
      </c>
      <c r="F419" s="604">
        <v>16</v>
      </c>
      <c r="G419" s="604">
        <v>0</v>
      </c>
      <c r="H419" s="604">
        <v>96</v>
      </c>
      <c r="I419" s="604">
        <v>80</v>
      </c>
      <c r="J419" s="604">
        <v>16</v>
      </c>
      <c r="K419" s="604">
        <v>0</v>
      </c>
    </row>
    <row r="420" spans="1:11" s="512" customFormat="1">
      <c r="A420" s="597" t="s">
        <v>617</v>
      </c>
      <c r="B420" s="597" t="s">
        <v>144</v>
      </c>
      <c r="C420" s="597" t="s">
        <v>109</v>
      </c>
      <c r="D420" s="604">
        <v>87</v>
      </c>
      <c r="E420" s="604">
        <v>70</v>
      </c>
      <c r="F420" s="604">
        <v>17</v>
      </c>
      <c r="G420" s="604">
        <v>0</v>
      </c>
      <c r="H420" s="604">
        <v>81</v>
      </c>
      <c r="I420" s="604">
        <v>65</v>
      </c>
      <c r="J420" s="604">
        <v>16</v>
      </c>
      <c r="K420" s="604">
        <v>0</v>
      </c>
    </row>
    <row r="421" spans="1:11" s="512" customFormat="1">
      <c r="A421" s="597" t="s">
        <v>618</v>
      </c>
      <c r="B421" s="597" t="s">
        <v>144</v>
      </c>
      <c r="C421" s="597" t="s">
        <v>185</v>
      </c>
      <c r="D421" s="604">
        <v>1522</v>
      </c>
      <c r="E421" s="604">
        <v>1353</v>
      </c>
      <c r="F421" s="604">
        <v>169</v>
      </c>
      <c r="G421" s="604">
        <v>0</v>
      </c>
      <c r="H421" s="604">
        <v>1482</v>
      </c>
      <c r="I421" s="604">
        <v>1323</v>
      </c>
      <c r="J421" s="604">
        <v>159</v>
      </c>
      <c r="K421" s="604">
        <v>0</v>
      </c>
    </row>
    <row r="422" spans="1:11" s="512" customFormat="1">
      <c r="A422" s="597" t="s">
        <v>619</v>
      </c>
      <c r="B422" s="597" t="s">
        <v>144</v>
      </c>
      <c r="C422" s="597" t="s">
        <v>110</v>
      </c>
      <c r="D422" s="604">
        <v>204</v>
      </c>
      <c r="E422" s="604">
        <v>172</v>
      </c>
      <c r="F422" s="604">
        <v>32</v>
      </c>
      <c r="G422" s="604">
        <v>0</v>
      </c>
      <c r="H422" s="604">
        <v>174</v>
      </c>
      <c r="I422" s="604">
        <v>144</v>
      </c>
      <c r="J422" s="604">
        <v>30</v>
      </c>
      <c r="K422" s="604">
        <v>0</v>
      </c>
    </row>
    <row r="423" spans="1:11" s="512" customFormat="1">
      <c r="A423" s="597" t="s">
        <v>620</v>
      </c>
      <c r="B423" s="597" t="s">
        <v>144</v>
      </c>
      <c r="C423" s="597" t="s">
        <v>111</v>
      </c>
      <c r="D423" s="604">
        <v>168</v>
      </c>
      <c r="E423" s="604">
        <v>134</v>
      </c>
      <c r="F423" s="604">
        <v>34</v>
      </c>
      <c r="G423" s="604">
        <v>0</v>
      </c>
      <c r="H423" s="604">
        <v>158</v>
      </c>
      <c r="I423" s="604">
        <v>128</v>
      </c>
      <c r="J423" s="604">
        <v>30</v>
      </c>
      <c r="K423" s="604">
        <v>0</v>
      </c>
    </row>
    <row r="424" spans="1:11" s="512" customFormat="1">
      <c r="A424" s="597" t="s">
        <v>621</v>
      </c>
      <c r="B424" s="597" t="s">
        <v>144</v>
      </c>
      <c r="C424" s="597" t="s">
        <v>163</v>
      </c>
      <c r="D424" s="604">
        <v>61</v>
      </c>
      <c r="E424" s="604">
        <v>57</v>
      </c>
      <c r="F424" s="604">
        <v>4</v>
      </c>
      <c r="G424" s="604">
        <v>0</v>
      </c>
      <c r="H424" s="604">
        <v>59</v>
      </c>
      <c r="I424" s="604">
        <v>56</v>
      </c>
      <c r="J424" s="604">
        <v>3</v>
      </c>
      <c r="K424" s="604">
        <v>0</v>
      </c>
    </row>
    <row r="425" spans="1:11" s="512" customFormat="1">
      <c r="A425" s="597" t="s">
        <v>622</v>
      </c>
      <c r="B425" s="597" t="s">
        <v>144</v>
      </c>
      <c r="C425" s="597" t="s">
        <v>112</v>
      </c>
      <c r="D425" s="604">
        <v>194</v>
      </c>
      <c r="E425" s="604">
        <v>184</v>
      </c>
      <c r="F425" s="604">
        <v>10</v>
      </c>
      <c r="G425" s="604">
        <v>0</v>
      </c>
      <c r="H425" s="604">
        <v>175</v>
      </c>
      <c r="I425" s="604">
        <v>168</v>
      </c>
      <c r="J425" s="604">
        <v>7</v>
      </c>
      <c r="K425" s="604">
        <v>0</v>
      </c>
    </row>
    <row r="426" spans="1:11" s="512" customFormat="1">
      <c r="A426" s="597" t="s">
        <v>623</v>
      </c>
      <c r="B426" s="597" t="s">
        <v>144</v>
      </c>
      <c r="C426" s="597" t="s">
        <v>219</v>
      </c>
      <c r="D426" s="604">
        <v>118</v>
      </c>
      <c r="E426" s="604">
        <v>105</v>
      </c>
      <c r="F426" s="604">
        <v>13</v>
      </c>
      <c r="G426" s="604">
        <v>0</v>
      </c>
      <c r="H426" s="604">
        <v>95</v>
      </c>
      <c r="I426" s="604">
        <v>82</v>
      </c>
      <c r="J426" s="604">
        <v>13</v>
      </c>
      <c r="K426" s="604">
        <v>0</v>
      </c>
    </row>
    <row r="427" spans="1:11" s="512" customFormat="1">
      <c r="A427" s="597" t="s">
        <v>624</v>
      </c>
      <c r="B427" s="597" t="s">
        <v>144</v>
      </c>
      <c r="C427" s="597" t="s">
        <v>90</v>
      </c>
      <c r="D427" s="604">
        <v>1389</v>
      </c>
      <c r="E427" s="604">
        <v>1259</v>
      </c>
      <c r="F427" s="604">
        <v>130</v>
      </c>
      <c r="G427" s="604">
        <v>0</v>
      </c>
      <c r="H427" s="604">
        <v>1323</v>
      </c>
      <c r="I427" s="604">
        <v>1204</v>
      </c>
      <c r="J427" s="604">
        <v>119</v>
      </c>
      <c r="K427" s="604">
        <v>0</v>
      </c>
    </row>
    <row r="428" spans="1:11" s="512" customFormat="1">
      <c r="A428" s="597" t="s">
        <v>625</v>
      </c>
      <c r="B428" s="597" t="s">
        <v>144</v>
      </c>
      <c r="C428" s="597" t="s">
        <v>113</v>
      </c>
      <c r="D428" s="604">
        <v>279</v>
      </c>
      <c r="E428" s="604">
        <v>232</v>
      </c>
      <c r="F428" s="604">
        <v>47</v>
      </c>
      <c r="G428" s="604">
        <v>0</v>
      </c>
      <c r="H428" s="604">
        <v>273</v>
      </c>
      <c r="I428" s="604">
        <v>228</v>
      </c>
      <c r="J428" s="604">
        <v>45</v>
      </c>
      <c r="K428" s="604">
        <v>0</v>
      </c>
    </row>
    <row r="429" spans="1:11" s="512" customFormat="1">
      <c r="A429" s="597" t="s">
        <v>626</v>
      </c>
      <c r="B429" s="597" t="s">
        <v>144</v>
      </c>
      <c r="C429" s="597" t="s">
        <v>114</v>
      </c>
      <c r="D429" s="604">
        <v>197</v>
      </c>
      <c r="E429" s="604">
        <v>175</v>
      </c>
      <c r="F429" s="604">
        <v>22</v>
      </c>
      <c r="G429" s="604">
        <v>0</v>
      </c>
      <c r="H429" s="604">
        <v>191</v>
      </c>
      <c r="I429" s="604">
        <v>170</v>
      </c>
      <c r="J429" s="604">
        <v>21</v>
      </c>
      <c r="K429" s="604">
        <v>0</v>
      </c>
    </row>
    <row r="430" spans="1:11" s="512" customFormat="1">
      <c r="A430" s="597" t="s">
        <v>627</v>
      </c>
      <c r="B430" s="597" t="s">
        <v>144</v>
      </c>
      <c r="C430" s="597" t="s">
        <v>186</v>
      </c>
      <c r="D430" s="604">
        <v>56</v>
      </c>
      <c r="E430" s="604">
        <v>50</v>
      </c>
      <c r="F430" s="604">
        <v>6</v>
      </c>
      <c r="G430" s="604">
        <v>0</v>
      </c>
      <c r="H430" s="604">
        <v>51</v>
      </c>
      <c r="I430" s="604">
        <v>46</v>
      </c>
      <c r="J430" s="604">
        <v>5</v>
      </c>
      <c r="K430" s="604">
        <v>0</v>
      </c>
    </row>
    <row r="431" spans="1:11" s="512" customFormat="1">
      <c r="A431" s="597" t="s">
        <v>6576</v>
      </c>
      <c r="B431" s="597" t="s">
        <v>144</v>
      </c>
      <c r="C431" s="597" t="s">
        <v>207</v>
      </c>
      <c r="D431" s="604">
        <v>2</v>
      </c>
      <c r="E431" s="604">
        <v>2</v>
      </c>
      <c r="F431" s="604">
        <v>0</v>
      </c>
      <c r="G431" s="604">
        <v>0</v>
      </c>
      <c r="H431" s="604">
        <v>2</v>
      </c>
      <c r="I431" s="604">
        <v>2</v>
      </c>
      <c r="J431" s="604">
        <v>0</v>
      </c>
      <c r="K431" s="604">
        <v>0</v>
      </c>
    </row>
    <row r="432" spans="1:11" s="512" customFormat="1">
      <c r="A432" s="597" t="s">
        <v>628</v>
      </c>
      <c r="B432" s="597" t="s">
        <v>144</v>
      </c>
      <c r="C432" s="597" t="s">
        <v>115</v>
      </c>
      <c r="D432" s="604">
        <v>145</v>
      </c>
      <c r="E432" s="604">
        <v>118</v>
      </c>
      <c r="F432" s="604">
        <v>27</v>
      </c>
      <c r="G432" s="604">
        <v>0</v>
      </c>
      <c r="H432" s="604">
        <v>136</v>
      </c>
      <c r="I432" s="604">
        <v>111</v>
      </c>
      <c r="J432" s="604">
        <v>25</v>
      </c>
      <c r="K432" s="604">
        <v>0</v>
      </c>
    </row>
    <row r="433" spans="1:11" s="512" customFormat="1">
      <c r="A433" s="597" t="s">
        <v>629</v>
      </c>
      <c r="B433" s="597" t="s">
        <v>144</v>
      </c>
      <c r="C433" s="597" t="s">
        <v>146</v>
      </c>
      <c r="D433" s="604">
        <v>39</v>
      </c>
      <c r="E433" s="604">
        <v>32</v>
      </c>
      <c r="F433" s="604">
        <v>7</v>
      </c>
      <c r="G433" s="604">
        <v>0</v>
      </c>
      <c r="H433" s="604">
        <v>31</v>
      </c>
      <c r="I433" s="604">
        <v>28</v>
      </c>
      <c r="J433" s="604">
        <v>3</v>
      </c>
      <c r="K433" s="604">
        <v>0</v>
      </c>
    </row>
    <row r="434" spans="1:11" s="512" customFormat="1">
      <c r="A434" s="597" t="s">
        <v>630</v>
      </c>
      <c r="B434" s="597" t="s">
        <v>144</v>
      </c>
      <c r="C434" s="597" t="s">
        <v>187</v>
      </c>
      <c r="D434" s="604">
        <v>1207</v>
      </c>
      <c r="E434" s="604">
        <v>1110</v>
      </c>
      <c r="F434" s="604">
        <v>97</v>
      </c>
      <c r="G434" s="604">
        <v>0</v>
      </c>
      <c r="H434" s="604">
        <v>1147</v>
      </c>
      <c r="I434" s="604">
        <v>1056</v>
      </c>
      <c r="J434" s="604">
        <v>91</v>
      </c>
      <c r="K434" s="604">
        <v>0</v>
      </c>
    </row>
    <row r="435" spans="1:11" s="512" customFormat="1">
      <c r="A435" s="597" t="s">
        <v>631</v>
      </c>
      <c r="B435" s="597" t="s">
        <v>144</v>
      </c>
      <c r="C435" s="597" t="s">
        <v>235</v>
      </c>
      <c r="D435" s="604">
        <v>102</v>
      </c>
      <c r="E435" s="604">
        <v>97</v>
      </c>
      <c r="F435" s="604">
        <v>5</v>
      </c>
      <c r="G435" s="604">
        <v>0</v>
      </c>
      <c r="H435" s="604">
        <v>99</v>
      </c>
      <c r="I435" s="604">
        <v>95</v>
      </c>
      <c r="J435" s="604">
        <v>4</v>
      </c>
      <c r="K435" s="604">
        <v>0</v>
      </c>
    </row>
    <row r="436" spans="1:11" s="512" customFormat="1">
      <c r="A436" s="597" t="s">
        <v>632</v>
      </c>
      <c r="B436" s="597" t="s">
        <v>144</v>
      </c>
      <c r="C436" s="597" t="s">
        <v>147</v>
      </c>
      <c r="D436" s="604">
        <v>245</v>
      </c>
      <c r="E436" s="604">
        <v>219</v>
      </c>
      <c r="F436" s="604">
        <v>26</v>
      </c>
      <c r="G436" s="604">
        <v>0</v>
      </c>
      <c r="H436" s="604">
        <v>227</v>
      </c>
      <c r="I436" s="604">
        <v>206</v>
      </c>
      <c r="J436" s="604">
        <v>21</v>
      </c>
      <c r="K436" s="604">
        <v>0</v>
      </c>
    </row>
    <row r="437" spans="1:11" s="512" customFormat="1">
      <c r="A437" s="597" t="s">
        <v>633</v>
      </c>
      <c r="B437" s="597" t="s">
        <v>144</v>
      </c>
      <c r="C437" s="597" t="s">
        <v>118</v>
      </c>
      <c r="D437" s="604">
        <v>339</v>
      </c>
      <c r="E437" s="604">
        <v>295</v>
      </c>
      <c r="F437" s="604">
        <v>44</v>
      </c>
      <c r="G437" s="604">
        <v>0</v>
      </c>
      <c r="H437" s="604">
        <v>332</v>
      </c>
      <c r="I437" s="604">
        <v>288</v>
      </c>
      <c r="J437" s="604">
        <v>44</v>
      </c>
      <c r="K437" s="604">
        <v>0</v>
      </c>
    </row>
    <row r="438" spans="1:11" s="512" customFormat="1">
      <c r="A438" s="597" t="s">
        <v>634</v>
      </c>
      <c r="B438" s="597" t="s">
        <v>144</v>
      </c>
      <c r="C438" s="597" t="s">
        <v>31</v>
      </c>
      <c r="D438" s="604">
        <v>88</v>
      </c>
      <c r="E438" s="604">
        <v>76</v>
      </c>
      <c r="F438" s="604">
        <v>12</v>
      </c>
      <c r="G438" s="604">
        <v>0</v>
      </c>
      <c r="H438" s="604">
        <v>86</v>
      </c>
      <c r="I438" s="604">
        <v>75</v>
      </c>
      <c r="J438" s="604">
        <v>11</v>
      </c>
      <c r="K438" s="604">
        <v>0</v>
      </c>
    </row>
    <row r="439" spans="1:11" s="512" customFormat="1">
      <c r="A439" s="597" t="s">
        <v>635</v>
      </c>
      <c r="B439" s="597" t="s">
        <v>144</v>
      </c>
      <c r="C439" s="597" t="s">
        <v>148</v>
      </c>
      <c r="D439" s="604">
        <v>209</v>
      </c>
      <c r="E439" s="604">
        <v>166</v>
      </c>
      <c r="F439" s="604">
        <v>43</v>
      </c>
      <c r="G439" s="604">
        <v>0</v>
      </c>
      <c r="H439" s="604">
        <v>190</v>
      </c>
      <c r="I439" s="604">
        <v>153</v>
      </c>
      <c r="J439" s="604">
        <v>37</v>
      </c>
      <c r="K439" s="604">
        <v>0</v>
      </c>
    </row>
    <row r="440" spans="1:11" s="512" customFormat="1">
      <c r="A440" s="597" t="s">
        <v>636</v>
      </c>
      <c r="B440" s="597" t="s">
        <v>144</v>
      </c>
      <c r="C440" s="597" t="s">
        <v>32</v>
      </c>
      <c r="D440" s="604">
        <v>789</v>
      </c>
      <c r="E440" s="604">
        <v>719</v>
      </c>
      <c r="F440" s="604">
        <v>70</v>
      </c>
      <c r="G440" s="604">
        <v>0</v>
      </c>
      <c r="H440" s="604">
        <v>768</v>
      </c>
      <c r="I440" s="604">
        <v>701</v>
      </c>
      <c r="J440" s="604">
        <v>67</v>
      </c>
      <c r="K440" s="604">
        <v>0</v>
      </c>
    </row>
    <row r="441" spans="1:11" s="512" customFormat="1">
      <c r="A441" s="597" t="s">
        <v>637</v>
      </c>
      <c r="B441" s="597" t="s">
        <v>144</v>
      </c>
      <c r="C441" s="597" t="s">
        <v>119</v>
      </c>
      <c r="D441" s="604">
        <v>820</v>
      </c>
      <c r="E441" s="604">
        <v>714</v>
      </c>
      <c r="F441" s="604">
        <v>106</v>
      </c>
      <c r="G441" s="604">
        <v>0</v>
      </c>
      <c r="H441" s="604">
        <v>800</v>
      </c>
      <c r="I441" s="604">
        <v>701</v>
      </c>
      <c r="J441" s="604">
        <v>99</v>
      </c>
      <c r="K441" s="604">
        <v>0</v>
      </c>
    </row>
    <row r="442" spans="1:11" s="512" customFormat="1">
      <c r="A442" s="597" t="s">
        <v>638</v>
      </c>
      <c r="B442" s="597" t="s">
        <v>144</v>
      </c>
      <c r="C442" s="597" t="s">
        <v>79</v>
      </c>
      <c r="D442" s="604">
        <v>161</v>
      </c>
      <c r="E442" s="604">
        <v>125</v>
      </c>
      <c r="F442" s="604">
        <v>36</v>
      </c>
      <c r="G442" s="604">
        <v>0</v>
      </c>
      <c r="H442" s="604">
        <v>149</v>
      </c>
      <c r="I442" s="604">
        <v>116</v>
      </c>
      <c r="J442" s="604">
        <v>33</v>
      </c>
      <c r="K442" s="604">
        <v>0</v>
      </c>
    </row>
    <row r="443" spans="1:11" s="512" customFormat="1">
      <c r="A443" s="597" t="s">
        <v>639</v>
      </c>
      <c r="B443" s="597" t="s">
        <v>144</v>
      </c>
      <c r="C443" s="597" t="s">
        <v>80</v>
      </c>
      <c r="D443" s="604">
        <v>675</v>
      </c>
      <c r="E443" s="604">
        <v>575</v>
      </c>
      <c r="F443" s="604">
        <v>100</v>
      </c>
      <c r="G443" s="604">
        <v>0</v>
      </c>
      <c r="H443" s="604">
        <v>625</v>
      </c>
      <c r="I443" s="604">
        <v>535</v>
      </c>
      <c r="J443" s="604">
        <v>90</v>
      </c>
      <c r="K443" s="604">
        <v>0</v>
      </c>
    </row>
    <row r="444" spans="1:11" s="512" customFormat="1">
      <c r="A444" s="597" t="s">
        <v>640</v>
      </c>
      <c r="B444" s="597" t="s">
        <v>144</v>
      </c>
      <c r="C444" s="597" t="s">
        <v>149</v>
      </c>
      <c r="D444" s="604">
        <v>348</v>
      </c>
      <c r="E444" s="604">
        <v>288</v>
      </c>
      <c r="F444" s="604">
        <v>60</v>
      </c>
      <c r="G444" s="604">
        <v>0</v>
      </c>
      <c r="H444" s="604">
        <v>331</v>
      </c>
      <c r="I444" s="604">
        <v>275</v>
      </c>
      <c r="J444" s="604">
        <v>56</v>
      </c>
      <c r="K444" s="604">
        <v>0</v>
      </c>
    </row>
    <row r="445" spans="1:11" s="512" customFormat="1">
      <c r="A445" s="597" t="s">
        <v>641</v>
      </c>
      <c r="B445" s="597" t="s">
        <v>144</v>
      </c>
      <c r="C445" s="597" t="s">
        <v>81</v>
      </c>
      <c r="D445" s="604">
        <v>621</v>
      </c>
      <c r="E445" s="604">
        <v>566</v>
      </c>
      <c r="F445" s="604">
        <v>55</v>
      </c>
      <c r="G445" s="604">
        <v>0</v>
      </c>
      <c r="H445" s="604">
        <v>585</v>
      </c>
      <c r="I445" s="604">
        <v>537</v>
      </c>
      <c r="J445" s="604">
        <v>48</v>
      </c>
      <c r="K445" s="604">
        <v>0</v>
      </c>
    </row>
    <row r="446" spans="1:11" s="512" customFormat="1">
      <c r="A446" s="597" t="s">
        <v>642</v>
      </c>
      <c r="B446" s="597" t="s">
        <v>144</v>
      </c>
      <c r="C446" s="597" t="s">
        <v>33</v>
      </c>
      <c r="D446" s="604">
        <v>195</v>
      </c>
      <c r="E446" s="604">
        <v>170</v>
      </c>
      <c r="F446" s="604">
        <v>25</v>
      </c>
      <c r="G446" s="604">
        <v>0</v>
      </c>
      <c r="H446" s="604">
        <v>190</v>
      </c>
      <c r="I446" s="604">
        <v>167</v>
      </c>
      <c r="J446" s="604">
        <v>23</v>
      </c>
      <c r="K446" s="604">
        <v>0</v>
      </c>
    </row>
    <row r="447" spans="1:11" s="512" customFormat="1">
      <c r="A447" s="597" t="s">
        <v>643</v>
      </c>
      <c r="B447" s="597" t="s">
        <v>144</v>
      </c>
      <c r="C447" s="597" t="s">
        <v>91</v>
      </c>
      <c r="D447" s="604">
        <v>146</v>
      </c>
      <c r="E447" s="604">
        <v>135</v>
      </c>
      <c r="F447" s="604">
        <v>11</v>
      </c>
      <c r="G447" s="604">
        <v>0</v>
      </c>
      <c r="H447" s="604">
        <v>142</v>
      </c>
      <c r="I447" s="604">
        <v>132</v>
      </c>
      <c r="J447" s="604">
        <v>10</v>
      </c>
      <c r="K447" s="604">
        <v>0</v>
      </c>
    </row>
    <row r="448" spans="1:11" s="512" customFormat="1">
      <c r="A448" s="597" t="s">
        <v>644</v>
      </c>
      <c r="B448" s="597" t="s">
        <v>144</v>
      </c>
      <c r="C448" s="597" t="s">
        <v>34</v>
      </c>
      <c r="D448" s="604">
        <v>342</v>
      </c>
      <c r="E448" s="604">
        <v>269</v>
      </c>
      <c r="F448" s="604">
        <v>73</v>
      </c>
      <c r="G448" s="604">
        <v>0</v>
      </c>
      <c r="H448" s="604">
        <v>332</v>
      </c>
      <c r="I448" s="604">
        <v>260</v>
      </c>
      <c r="J448" s="604">
        <v>72</v>
      </c>
      <c r="K448" s="604">
        <v>0</v>
      </c>
    </row>
    <row r="449" spans="1:11" s="512" customFormat="1">
      <c r="A449" s="597" t="s">
        <v>645</v>
      </c>
      <c r="B449" s="597" t="s">
        <v>144</v>
      </c>
      <c r="C449" s="597" t="s">
        <v>188</v>
      </c>
      <c r="D449" s="604">
        <v>215</v>
      </c>
      <c r="E449" s="604">
        <v>201</v>
      </c>
      <c r="F449" s="604">
        <v>14</v>
      </c>
      <c r="G449" s="604">
        <v>0</v>
      </c>
      <c r="H449" s="604">
        <v>213</v>
      </c>
      <c r="I449" s="604">
        <v>199</v>
      </c>
      <c r="J449" s="604">
        <v>14</v>
      </c>
      <c r="K449" s="604">
        <v>0</v>
      </c>
    </row>
    <row r="450" spans="1:11" s="512" customFormat="1">
      <c r="A450" s="597" t="s">
        <v>646</v>
      </c>
      <c r="B450" s="597" t="s">
        <v>144</v>
      </c>
      <c r="C450" s="597" t="s">
        <v>150</v>
      </c>
      <c r="D450" s="604">
        <v>246</v>
      </c>
      <c r="E450" s="604">
        <v>226</v>
      </c>
      <c r="F450" s="604">
        <v>20</v>
      </c>
      <c r="G450" s="604">
        <v>0</v>
      </c>
      <c r="H450" s="604">
        <v>225</v>
      </c>
      <c r="I450" s="604">
        <v>207</v>
      </c>
      <c r="J450" s="604">
        <v>18</v>
      </c>
      <c r="K450" s="604">
        <v>0</v>
      </c>
    </row>
    <row r="451" spans="1:11" s="512" customFormat="1">
      <c r="A451" s="597" t="s">
        <v>647</v>
      </c>
      <c r="B451" s="597" t="s">
        <v>144</v>
      </c>
      <c r="C451" s="597" t="s">
        <v>164</v>
      </c>
      <c r="D451" s="604">
        <v>66</v>
      </c>
      <c r="E451" s="604">
        <v>60</v>
      </c>
      <c r="F451" s="604">
        <v>6</v>
      </c>
      <c r="G451" s="604">
        <v>0</v>
      </c>
      <c r="H451" s="604">
        <v>66</v>
      </c>
      <c r="I451" s="604">
        <v>60</v>
      </c>
      <c r="J451" s="604">
        <v>6</v>
      </c>
      <c r="K451" s="604">
        <v>0</v>
      </c>
    </row>
    <row r="452" spans="1:11" s="512" customFormat="1">
      <c r="A452" s="597" t="s">
        <v>648</v>
      </c>
      <c r="B452" s="597" t="s">
        <v>144</v>
      </c>
      <c r="C452" s="597" t="s">
        <v>189</v>
      </c>
      <c r="D452" s="604">
        <v>298</v>
      </c>
      <c r="E452" s="604">
        <v>264</v>
      </c>
      <c r="F452" s="604">
        <v>34</v>
      </c>
      <c r="G452" s="604">
        <v>0</v>
      </c>
      <c r="H452" s="604">
        <v>279</v>
      </c>
      <c r="I452" s="604">
        <v>249</v>
      </c>
      <c r="J452" s="604">
        <v>30</v>
      </c>
      <c r="K452" s="604">
        <v>0</v>
      </c>
    </row>
    <row r="453" spans="1:11" s="512" customFormat="1">
      <c r="A453" s="597" t="s">
        <v>649</v>
      </c>
      <c r="B453" s="597" t="s">
        <v>144</v>
      </c>
      <c r="C453" s="597" t="s">
        <v>165</v>
      </c>
      <c r="D453" s="604">
        <v>179</v>
      </c>
      <c r="E453" s="604">
        <v>155</v>
      </c>
      <c r="F453" s="604">
        <v>24</v>
      </c>
      <c r="G453" s="604">
        <v>0</v>
      </c>
      <c r="H453" s="604">
        <v>175</v>
      </c>
      <c r="I453" s="604">
        <v>152</v>
      </c>
      <c r="J453" s="604">
        <v>23</v>
      </c>
      <c r="K453" s="604">
        <v>0</v>
      </c>
    </row>
    <row r="454" spans="1:11" s="512" customFormat="1">
      <c r="A454" s="597" t="s">
        <v>650</v>
      </c>
      <c r="B454" s="597" t="s">
        <v>144</v>
      </c>
      <c r="C454" s="597" t="s">
        <v>151</v>
      </c>
      <c r="D454" s="604">
        <v>148</v>
      </c>
      <c r="E454" s="604">
        <v>101</v>
      </c>
      <c r="F454" s="604">
        <v>47</v>
      </c>
      <c r="G454" s="604">
        <v>0</v>
      </c>
      <c r="H454" s="604">
        <v>125</v>
      </c>
      <c r="I454" s="604">
        <v>88</v>
      </c>
      <c r="J454" s="604">
        <v>37</v>
      </c>
      <c r="K454" s="604">
        <v>0</v>
      </c>
    </row>
    <row r="455" spans="1:11" s="512" customFormat="1">
      <c r="A455" s="597" t="s">
        <v>651</v>
      </c>
      <c r="B455" s="597" t="s">
        <v>144</v>
      </c>
      <c r="C455" s="597" t="s">
        <v>92</v>
      </c>
      <c r="D455" s="604">
        <v>579</v>
      </c>
      <c r="E455" s="604">
        <v>503</v>
      </c>
      <c r="F455" s="604">
        <v>76</v>
      </c>
      <c r="G455" s="604">
        <v>0</v>
      </c>
      <c r="H455" s="604">
        <v>484</v>
      </c>
      <c r="I455" s="604">
        <v>425</v>
      </c>
      <c r="J455" s="604">
        <v>59</v>
      </c>
      <c r="K455" s="604">
        <v>0</v>
      </c>
    </row>
    <row r="456" spans="1:11" s="512" customFormat="1">
      <c r="A456" s="597" t="s">
        <v>652</v>
      </c>
      <c r="B456" s="597" t="s">
        <v>144</v>
      </c>
      <c r="C456" s="597" t="s">
        <v>59</v>
      </c>
      <c r="D456" s="604">
        <v>79</v>
      </c>
      <c r="E456" s="604">
        <v>71</v>
      </c>
      <c r="F456" s="604">
        <v>8</v>
      </c>
      <c r="G456" s="604">
        <v>0</v>
      </c>
      <c r="H456" s="604">
        <v>77</v>
      </c>
      <c r="I456" s="604">
        <v>69</v>
      </c>
      <c r="J456" s="604">
        <v>8</v>
      </c>
      <c r="K456" s="604">
        <v>0</v>
      </c>
    </row>
    <row r="457" spans="1:11" s="512" customFormat="1">
      <c r="A457" s="597" t="s">
        <v>653</v>
      </c>
      <c r="B457" s="597" t="s">
        <v>144</v>
      </c>
      <c r="C457" s="597" t="s">
        <v>60</v>
      </c>
      <c r="D457" s="604">
        <v>113</v>
      </c>
      <c r="E457" s="604">
        <v>102</v>
      </c>
      <c r="F457" s="604">
        <v>11</v>
      </c>
      <c r="G457" s="604">
        <v>0</v>
      </c>
      <c r="H457" s="604">
        <v>107</v>
      </c>
      <c r="I457" s="604">
        <v>97</v>
      </c>
      <c r="J457" s="604">
        <v>10</v>
      </c>
      <c r="K457" s="604">
        <v>0</v>
      </c>
    </row>
    <row r="458" spans="1:11" s="512" customFormat="1">
      <c r="A458" s="597" t="s">
        <v>654</v>
      </c>
      <c r="B458" s="597" t="s">
        <v>144</v>
      </c>
      <c r="C458" s="597" t="s">
        <v>208</v>
      </c>
      <c r="D458" s="604">
        <v>215</v>
      </c>
      <c r="E458" s="604">
        <v>193</v>
      </c>
      <c r="F458" s="604">
        <v>22</v>
      </c>
      <c r="G458" s="604">
        <v>0</v>
      </c>
      <c r="H458" s="604">
        <v>208</v>
      </c>
      <c r="I458" s="604">
        <v>188</v>
      </c>
      <c r="J458" s="604">
        <v>20</v>
      </c>
      <c r="K458" s="604">
        <v>0</v>
      </c>
    </row>
    <row r="459" spans="1:11" s="512" customFormat="1">
      <c r="A459" s="597" t="s">
        <v>655</v>
      </c>
      <c r="B459" s="597" t="s">
        <v>144</v>
      </c>
      <c r="C459" s="597" t="s">
        <v>166</v>
      </c>
      <c r="D459" s="604">
        <v>151</v>
      </c>
      <c r="E459" s="604">
        <v>141</v>
      </c>
      <c r="F459" s="604">
        <v>10</v>
      </c>
      <c r="G459" s="604">
        <v>0</v>
      </c>
      <c r="H459" s="604">
        <v>150</v>
      </c>
      <c r="I459" s="604">
        <v>140</v>
      </c>
      <c r="J459" s="604">
        <v>10</v>
      </c>
      <c r="K459" s="604">
        <v>0</v>
      </c>
    </row>
    <row r="460" spans="1:11" s="512" customFormat="1">
      <c r="A460" s="597" t="s">
        <v>656</v>
      </c>
      <c r="B460" s="597" t="s">
        <v>144</v>
      </c>
      <c r="C460" s="597" t="s">
        <v>61</v>
      </c>
      <c r="D460" s="604">
        <v>499</v>
      </c>
      <c r="E460" s="604">
        <v>445</v>
      </c>
      <c r="F460" s="604">
        <v>54</v>
      </c>
      <c r="G460" s="604">
        <v>0</v>
      </c>
      <c r="H460" s="604">
        <v>486</v>
      </c>
      <c r="I460" s="604">
        <v>434</v>
      </c>
      <c r="J460" s="604">
        <v>52</v>
      </c>
      <c r="K460" s="604">
        <v>0</v>
      </c>
    </row>
    <row r="461" spans="1:11" s="512" customFormat="1">
      <c r="A461" s="597" t="s">
        <v>657</v>
      </c>
      <c r="B461" s="597" t="s">
        <v>144</v>
      </c>
      <c r="C461" s="597" t="s">
        <v>82</v>
      </c>
      <c r="D461" s="604">
        <v>808</v>
      </c>
      <c r="E461" s="604">
        <v>741</v>
      </c>
      <c r="F461" s="604">
        <v>67</v>
      </c>
      <c r="G461" s="604">
        <v>0</v>
      </c>
      <c r="H461" s="604">
        <v>734</v>
      </c>
      <c r="I461" s="604">
        <v>676</v>
      </c>
      <c r="J461" s="604">
        <v>58</v>
      </c>
      <c r="K461" s="604">
        <v>0</v>
      </c>
    </row>
    <row r="462" spans="1:11" s="512" customFormat="1">
      <c r="A462" s="597" t="s">
        <v>658</v>
      </c>
      <c r="B462" s="597" t="s">
        <v>144</v>
      </c>
      <c r="C462" s="597" t="s">
        <v>167</v>
      </c>
      <c r="D462" s="604">
        <v>261</v>
      </c>
      <c r="E462" s="604">
        <v>218</v>
      </c>
      <c r="F462" s="604">
        <v>43</v>
      </c>
      <c r="G462" s="604">
        <v>0</v>
      </c>
      <c r="H462" s="604">
        <v>254</v>
      </c>
      <c r="I462" s="604">
        <v>212</v>
      </c>
      <c r="J462" s="604">
        <v>42</v>
      </c>
      <c r="K462" s="604">
        <v>0</v>
      </c>
    </row>
    <row r="463" spans="1:11" s="512" customFormat="1">
      <c r="A463" s="597" t="s">
        <v>659</v>
      </c>
      <c r="B463" s="597" t="s">
        <v>144</v>
      </c>
      <c r="C463" s="597" t="s">
        <v>83</v>
      </c>
      <c r="D463" s="604">
        <v>179</v>
      </c>
      <c r="E463" s="604">
        <v>158</v>
      </c>
      <c r="F463" s="604">
        <v>21</v>
      </c>
      <c r="G463" s="604">
        <v>0</v>
      </c>
      <c r="H463" s="604">
        <v>175</v>
      </c>
      <c r="I463" s="604">
        <v>154</v>
      </c>
      <c r="J463" s="604">
        <v>21</v>
      </c>
      <c r="K463" s="604">
        <v>0</v>
      </c>
    </row>
    <row r="464" spans="1:11" s="512" customFormat="1">
      <c r="A464" s="597" t="s">
        <v>660</v>
      </c>
      <c r="B464" s="597" t="s">
        <v>144</v>
      </c>
      <c r="C464" s="597" t="s">
        <v>84</v>
      </c>
      <c r="D464" s="604">
        <v>764</v>
      </c>
      <c r="E464" s="604">
        <v>627</v>
      </c>
      <c r="F464" s="604">
        <v>137</v>
      </c>
      <c r="G464" s="604">
        <v>0</v>
      </c>
      <c r="H464" s="604">
        <v>743</v>
      </c>
      <c r="I464" s="604">
        <v>612</v>
      </c>
      <c r="J464" s="604">
        <v>131</v>
      </c>
      <c r="K464" s="604">
        <v>0</v>
      </c>
    </row>
    <row r="465" spans="1:11" s="512" customFormat="1">
      <c r="A465" s="597" t="s">
        <v>6577</v>
      </c>
      <c r="B465" s="597" t="s">
        <v>144</v>
      </c>
      <c r="C465" s="597" t="s">
        <v>179</v>
      </c>
      <c r="D465" s="604">
        <v>14</v>
      </c>
      <c r="E465" s="604">
        <v>14</v>
      </c>
      <c r="F465" s="604">
        <v>0</v>
      </c>
      <c r="G465" s="604">
        <v>0</v>
      </c>
      <c r="H465" s="604">
        <v>14</v>
      </c>
      <c r="I465" s="604">
        <v>14</v>
      </c>
      <c r="J465" s="604">
        <v>0</v>
      </c>
      <c r="K465" s="604">
        <v>0</v>
      </c>
    </row>
    <row r="466" spans="1:11" s="512" customFormat="1">
      <c r="A466" s="597" t="s">
        <v>661</v>
      </c>
      <c r="B466" s="597" t="s">
        <v>144</v>
      </c>
      <c r="C466" s="597" t="s">
        <v>35</v>
      </c>
      <c r="D466" s="604">
        <v>163</v>
      </c>
      <c r="E466" s="604">
        <v>141</v>
      </c>
      <c r="F466" s="604">
        <v>22</v>
      </c>
      <c r="G466" s="604">
        <v>0</v>
      </c>
      <c r="H466" s="604">
        <v>158</v>
      </c>
      <c r="I466" s="604">
        <v>137</v>
      </c>
      <c r="J466" s="604">
        <v>21</v>
      </c>
      <c r="K466" s="604">
        <v>0</v>
      </c>
    </row>
    <row r="467" spans="1:11" s="512" customFormat="1">
      <c r="A467" s="597" t="s">
        <v>662</v>
      </c>
      <c r="B467" s="597" t="s">
        <v>144</v>
      </c>
      <c r="C467" s="597" t="s">
        <v>190</v>
      </c>
      <c r="D467" s="604">
        <v>667</v>
      </c>
      <c r="E467" s="604">
        <v>595</v>
      </c>
      <c r="F467" s="604">
        <v>72</v>
      </c>
      <c r="G467" s="604">
        <v>0</v>
      </c>
      <c r="H467" s="604">
        <v>627</v>
      </c>
      <c r="I467" s="604">
        <v>555</v>
      </c>
      <c r="J467" s="604">
        <v>72</v>
      </c>
      <c r="K467" s="604">
        <v>0</v>
      </c>
    </row>
    <row r="468" spans="1:11" s="512" customFormat="1">
      <c r="A468" s="597" t="s">
        <v>663</v>
      </c>
      <c r="B468" s="597" t="s">
        <v>144</v>
      </c>
      <c r="C468" s="597" t="s">
        <v>93</v>
      </c>
      <c r="D468" s="604">
        <v>179</v>
      </c>
      <c r="E468" s="604">
        <v>159</v>
      </c>
      <c r="F468" s="604">
        <v>20</v>
      </c>
      <c r="G468" s="604">
        <v>0</v>
      </c>
      <c r="H468" s="604">
        <v>163</v>
      </c>
      <c r="I468" s="604">
        <v>146</v>
      </c>
      <c r="J468" s="604">
        <v>17</v>
      </c>
      <c r="K468" s="604">
        <v>0</v>
      </c>
    </row>
    <row r="469" spans="1:11" s="512" customFormat="1">
      <c r="A469" s="597" t="s">
        <v>664</v>
      </c>
      <c r="B469" s="597" t="s">
        <v>144</v>
      </c>
      <c r="C469" s="597" t="s">
        <v>209</v>
      </c>
      <c r="D469" s="604">
        <v>153</v>
      </c>
      <c r="E469" s="604">
        <v>147</v>
      </c>
      <c r="F469" s="604">
        <v>6</v>
      </c>
      <c r="G469" s="604">
        <v>0</v>
      </c>
      <c r="H469" s="604">
        <v>152</v>
      </c>
      <c r="I469" s="604">
        <v>146</v>
      </c>
      <c r="J469" s="604">
        <v>6</v>
      </c>
      <c r="K469" s="604">
        <v>0</v>
      </c>
    </row>
    <row r="470" spans="1:11" s="512" customFormat="1">
      <c r="A470" s="597" t="s">
        <v>665</v>
      </c>
      <c r="B470" s="597" t="s">
        <v>144</v>
      </c>
      <c r="C470" s="597" t="s">
        <v>210</v>
      </c>
      <c r="D470" s="604">
        <v>123</v>
      </c>
      <c r="E470" s="604">
        <v>115</v>
      </c>
      <c r="F470" s="604">
        <v>8</v>
      </c>
      <c r="G470" s="604">
        <v>0</v>
      </c>
      <c r="H470" s="604">
        <v>122</v>
      </c>
      <c r="I470" s="604">
        <v>114</v>
      </c>
      <c r="J470" s="604">
        <v>8</v>
      </c>
      <c r="K470" s="604">
        <v>0</v>
      </c>
    </row>
    <row r="471" spans="1:11" s="512" customFormat="1">
      <c r="A471" s="597" t="s">
        <v>666</v>
      </c>
      <c r="B471" s="597" t="s">
        <v>144</v>
      </c>
      <c r="C471" s="597" t="s">
        <v>191</v>
      </c>
      <c r="D471" s="604">
        <v>131</v>
      </c>
      <c r="E471" s="604">
        <v>123</v>
      </c>
      <c r="F471" s="604">
        <v>8</v>
      </c>
      <c r="G471" s="604">
        <v>0</v>
      </c>
      <c r="H471" s="604">
        <v>114</v>
      </c>
      <c r="I471" s="604">
        <v>109</v>
      </c>
      <c r="J471" s="604">
        <v>5</v>
      </c>
      <c r="K471" s="604">
        <v>0</v>
      </c>
    </row>
    <row r="472" spans="1:11" s="512" customFormat="1">
      <c r="A472" s="597" t="s">
        <v>667</v>
      </c>
      <c r="B472" s="597" t="s">
        <v>144</v>
      </c>
      <c r="C472" s="597" t="s">
        <v>192</v>
      </c>
      <c r="D472" s="604">
        <v>135</v>
      </c>
      <c r="E472" s="604">
        <v>126</v>
      </c>
      <c r="F472" s="604">
        <v>9</v>
      </c>
      <c r="G472" s="604">
        <v>0</v>
      </c>
      <c r="H472" s="604">
        <v>131</v>
      </c>
      <c r="I472" s="604">
        <v>123</v>
      </c>
      <c r="J472" s="604">
        <v>8</v>
      </c>
      <c r="K472" s="604">
        <v>0</v>
      </c>
    </row>
    <row r="473" spans="1:11" s="512" customFormat="1">
      <c r="A473" s="597" t="s">
        <v>668</v>
      </c>
      <c r="B473" s="597" t="s">
        <v>144</v>
      </c>
      <c r="C473" s="597" t="s">
        <v>152</v>
      </c>
      <c r="D473" s="604">
        <v>181</v>
      </c>
      <c r="E473" s="604">
        <v>165</v>
      </c>
      <c r="F473" s="604">
        <v>15</v>
      </c>
      <c r="G473" s="604">
        <v>1</v>
      </c>
      <c r="H473" s="604">
        <v>165</v>
      </c>
      <c r="I473" s="604">
        <v>152</v>
      </c>
      <c r="J473" s="604">
        <v>12</v>
      </c>
      <c r="K473" s="604">
        <v>1</v>
      </c>
    </row>
    <row r="474" spans="1:11" s="512" customFormat="1">
      <c r="A474" s="597" t="s">
        <v>669</v>
      </c>
      <c r="B474" s="597" t="s">
        <v>144</v>
      </c>
      <c r="C474" s="597" t="s">
        <v>168</v>
      </c>
      <c r="D474" s="604">
        <v>129</v>
      </c>
      <c r="E474" s="604">
        <v>116</v>
      </c>
      <c r="F474" s="604">
        <v>13</v>
      </c>
      <c r="G474" s="604">
        <v>0</v>
      </c>
      <c r="H474" s="604">
        <v>129</v>
      </c>
      <c r="I474" s="604">
        <v>116</v>
      </c>
      <c r="J474" s="604">
        <v>13</v>
      </c>
      <c r="K474" s="604">
        <v>0</v>
      </c>
    </row>
    <row r="475" spans="1:11" s="512" customFormat="1">
      <c r="A475" s="597" t="s">
        <v>670</v>
      </c>
      <c r="B475" s="597" t="s">
        <v>144</v>
      </c>
      <c r="C475" s="597" t="s">
        <v>153</v>
      </c>
      <c r="D475" s="604">
        <v>274</v>
      </c>
      <c r="E475" s="604">
        <v>247</v>
      </c>
      <c r="F475" s="604">
        <v>26</v>
      </c>
      <c r="G475" s="604">
        <v>1</v>
      </c>
      <c r="H475" s="604">
        <v>254</v>
      </c>
      <c r="I475" s="604">
        <v>228</v>
      </c>
      <c r="J475" s="604">
        <v>26</v>
      </c>
      <c r="K475" s="604">
        <v>0</v>
      </c>
    </row>
    <row r="476" spans="1:11" s="512" customFormat="1">
      <c r="A476" s="597" t="s">
        <v>671</v>
      </c>
      <c r="B476" s="597" t="s">
        <v>144</v>
      </c>
      <c r="C476" s="597" t="s">
        <v>36</v>
      </c>
      <c r="D476" s="604">
        <v>171</v>
      </c>
      <c r="E476" s="604">
        <v>140</v>
      </c>
      <c r="F476" s="604">
        <v>31</v>
      </c>
      <c r="G476" s="604">
        <v>0</v>
      </c>
      <c r="H476" s="604">
        <v>170</v>
      </c>
      <c r="I476" s="604">
        <v>140</v>
      </c>
      <c r="J476" s="604">
        <v>30</v>
      </c>
      <c r="K476" s="604">
        <v>0</v>
      </c>
    </row>
    <row r="477" spans="1:11" s="512" customFormat="1">
      <c r="A477" s="597" t="s">
        <v>672</v>
      </c>
      <c r="B477" s="597" t="s">
        <v>144</v>
      </c>
      <c r="C477" s="597" t="s">
        <v>62</v>
      </c>
      <c r="D477" s="604">
        <v>225</v>
      </c>
      <c r="E477" s="604">
        <v>197</v>
      </c>
      <c r="F477" s="604">
        <v>28</v>
      </c>
      <c r="G477" s="604">
        <v>0</v>
      </c>
      <c r="H477" s="604">
        <v>223</v>
      </c>
      <c r="I477" s="604">
        <v>197</v>
      </c>
      <c r="J477" s="604">
        <v>26</v>
      </c>
      <c r="K477" s="604">
        <v>0</v>
      </c>
    </row>
    <row r="478" spans="1:11" s="512" customFormat="1">
      <c r="A478" s="597" t="s">
        <v>673</v>
      </c>
      <c r="B478" s="597" t="s">
        <v>144</v>
      </c>
      <c r="C478" s="597" t="s">
        <v>85</v>
      </c>
      <c r="D478" s="604">
        <v>24</v>
      </c>
      <c r="E478" s="604">
        <v>22</v>
      </c>
      <c r="F478" s="604">
        <v>2</v>
      </c>
      <c r="G478" s="604">
        <v>0</v>
      </c>
      <c r="H478" s="604">
        <v>24</v>
      </c>
      <c r="I478" s="604">
        <v>22</v>
      </c>
      <c r="J478" s="604">
        <v>2</v>
      </c>
      <c r="K478" s="604">
        <v>0</v>
      </c>
    </row>
    <row r="479" spans="1:11" s="512" customFormat="1">
      <c r="A479" s="597" t="s">
        <v>674</v>
      </c>
      <c r="B479" s="597" t="s">
        <v>144</v>
      </c>
      <c r="C479" s="597" t="s">
        <v>37</v>
      </c>
      <c r="D479" s="604">
        <v>183</v>
      </c>
      <c r="E479" s="604">
        <v>159</v>
      </c>
      <c r="F479" s="604">
        <v>24</v>
      </c>
      <c r="G479" s="604">
        <v>0</v>
      </c>
      <c r="H479" s="604">
        <v>180</v>
      </c>
      <c r="I479" s="604">
        <v>156</v>
      </c>
      <c r="J479" s="604">
        <v>24</v>
      </c>
      <c r="K479" s="604">
        <v>0</v>
      </c>
    </row>
    <row r="480" spans="1:11" s="512" customFormat="1">
      <c r="A480" s="597" t="s">
        <v>675</v>
      </c>
      <c r="B480" s="597" t="s">
        <v>144</v>
      </c>
      <c r="C480" s="597" t="s">
        <v>220</v>
      </c>
      <c r="D480" s="604">
        <v>132</v>
      </c>
      <c r="E480" s="604">
        <v>115</v>
      </c>
      <c r="F480" s="604">
        <v>17</v>
      </c>
      <c r="G480" s="604">
        <v>0</v>
      </c>
      <c r="H480" s="604">
        <v>121</v>
      </c>
      <c r="I480" s="604">
        <v>105</v>
      </c>
      <c r="J480" s="604">
        <v>16</v>
      </c>
      <c r="K480" s="604">
        <v>0</v>
      </c>
    </row>
    <row r="481" spans="1:11" s="512" customFormat="1">
      <c r="A481" s="597" t="s">
        <v>676</v>
      </c>
      <c r="B481" s="597" t="s">
        <v>144</v>
      </c>
      <c r="C481" s="597" t="s">
        <v>38</v>
      </c>
      <c r="D481" s="604">
        <v>122</v>
      </c>
      <c r="E481" s="604">
        <v>107</v>
      </c>
      <c r="F481" s="604">
        <v>15</v>
      </c>
      <c r="G481" s="604">
        <v>0</v>
      </c>
      <c r="H481" s="604">
        <v>117</v>
      </c>
      <c r="I481" s="604">
        <v>102</v>
      </c>
      <c r="J481" s="604">
        <v>15</v>
      </c>
      <c r="K481" s="604">
        <v>0</v>
      </c>
    </row>
    <row r="482" spans="1:11" s="512" customFormat="1">
      <c r="A482" s="597" t="s">
        <v>677</v>
      </c>
      <c r="B482" s="597" t="s">
        <v>144</v>
      </c>
      <c r="C482" s="597" t="s">
        <v>63</v>
      </c>
      <c r="D482" s="604">
        <v>395</v>
      </c>
      <c r="E482" s="604">
        <v>359</v>
      </c>
      <c r="F482" s="604">
        <v>36</v>
      </c>
      <c r="G482" s="604">
        <v>0</v>
      </c>
      <c r="H482" s="604">
        <v>383</v>
      </c>
      <c r="I482" s="604">
        <v>350</v>
      </c>
      <c r="J482" s="604">
        <v>33</v>
      </c>
      <c r="K482" s="604">
        <v>0</v>
      </c>
    </row>
    <row r="483" spans="1:11" s="512" customFormat="1">
      <c r="A483" s="597" t="s">
        <v>678</v>
      </c>
      <c r="B483" s="597" t="s">
        <v>144</v>
      </c>
      <c r="C483" s="597" t="s">
        <v>221</v>
      </c>
      <c r="D483" s="604">
        <v>215</v>
      </c>
      <c r="E483" s="604">
        <v>183</v>
      </c>
      <c r="F483" s="604">
        <v>32</v>
      </c>
      <c r="G483" s="604">
        <v>0</v>
      </c>
      <c r="H483" s="604">
        <v>189</v>
      </c>
      <c r="I483" s="604">
        <v>158</v>
      </c>
      <c r="J483" s="604">
        <v>31</v>
      </c>
      <c r="K483" s="604">
        <v>0</v>
      </c>
    </row>
    <row r="484" spans="1:11" s="512" customFormat="1">
      <c r="A484" s="597" t="s">
        <v>679</v>
      </c>
      <c r="B484" s="597" t="s">
        <v>144</v>
      </c>
      <c r="C484" s="597" t="s">
        <v>193</v>
      </c>
      <c r="D484" s="604">
        <v>137</v>
      </c>
      <c r="E484" s="604">
        <v>121</v>
      </c>
      <c r="F484" s="604">
        <v>16</v>
      </c>
      <c r="G484" s="604">
        <v>0</v>
      </c>
      <c r="H484" s="604">
        <v>134</v>
      </c>
      <c r="I484" s="604">
        <v>118</v>
      </c>
      <c r="J484" s="604">
        <v>16</v>
      </c>
      <c r="K484" s="604">
        <v>0</v>
      </c>
    </row>
    <row r="485" spans="1:11" s="512" customFormat="1">
      <c r="A485" s="597" t="s">
        <v>680</v>
      </c>
      <c r="B485" s="597" t="s">
        <v>144</v>
      </c>
      <c r="C485" s="597" t="s">
        <v>222</v>
      </c>
      <c r="D485" s="604">
        <v>188</v>
      </c>
      <c r="E485" s="604">
        <v>157</v>
      </c>
      <c r="F485" s="604">
        <v>31</v>
      </c>
      <c r="G485" s="604">
        <v>0</v>
      </c>
      <c r="H485" s="604">
        <v>143</v>
      </c>
      <c r="I485" s="604">
        <v>117</v>
      </c>
      <c r="J485" s="604">
        <v>26</v>
      </c>
      <c r="K485" s="604">
        <v>0</v>
      </c>
    </row>
    <row r="486" spans="1:11" s="512" customFormat="1">
      <c r="A486" s="597" t="s">
        <v>681</v>
      </c>
      <c r="B486" s="597" t="s">
        <v>144</v>
      </c>
      <c r="C486" s="597" t="s">
        <v>211</v>
      </c>
      <c r="D486" s="604">
        <v>342</v>
      </c>
      <c r="E486" s="604">
        <v>312</v>
      </c>
      <c r="F486" s="604">
        <v>29</v>
      </c>
      <c r="G486" s="604">
        <v>1</v>
      </c>
      <c r="H486" s="604">
        <v>334</v>
      </c>
      <c r="I486" s="604">
        <v>304</v>
      </c>
      <c r="J486" s="604">
        <v>29</v>
      </c>
      <c r="K486" s="604">
        <v>1</v>
      </c>
    </row>
    <row r="487" spans="1:11" s="512" customFormat="1">
      <c r="A487" s="597" t="s">
        <v>682</v>
      </c>
      <c r="B487" s="597" t="s">
        <v>144</v>
      </c>
      <c r="C487" s="597" t="s">
        <v>212</v>
      </c>
      <c r="D487" s="604">
        <v>225</v>
      </c>
      <c r="E487" s="604">
        <v>205</v>
      </c>
      <c r="F487" s="604">
        <v>20</v>
      </c>
      <c r="G487" s="604">
        <v>0</v>
      </c>
      <c r="H487" s="604">
        <v>219</v>
      </c>
      <c r="I487" s="604">
        <v>199</v>
      </c>
      <c r="J487" s="604">
        <v>20</v>
      </c>
      <c r="K487" s="604">
        <v>0</v>
      </c>
    </row>
    <row r="488" spans="1:11" s="512" customFormat="1">
      <c r="A488" s="597" t="s">
        <v>683</v>
      </c>
      <c r="B488" s="597" t="s">
        <v>144</v>
      </c>
      <c r="C488" s="597" t="s">
        <v>169</v>
      </c>
      <c r="D488" s="604">
        <v>107</v>
      </c>
      <c r="E488" s="604">
        <v>93</v>
      </c>
      <c r="F488" s="604">
        <v>14</v>
      </c>
      <c r="G488" s="604">
        <v>0</v>
      </c>
      <c r="H488" s="604">
        <v>103</v>
      </c>
      <c r="I488" s="604">
        <v>90</v>
      </c>
      <c r="J488" s="604">
        <v>13</v>
      </c>
      <c r="K488" s="604">
        <v>0</v>
      </c>
    </row>
    <row r="489" spans="1:11" s="512" customFormat="1">
      <c r="A489" s="597" t="s">
        <v>684</v>
      </c>
      <c r="B489" s="597" t="s">
        <v>144</v>
      </c>
      <c r="C489" s="597" t="s">
        <v>194</v>
      </c>
      <c r="D489" s="604">
        <v>212</v>
      </c>
      <c r="E489" s="604">
        <v>187</v>
      </c>
      <c r="F489" s="604">
        <v>25</v>
      </c>
      <c r="G489" s="604">
        <v>0</v>
      </c>
      <c r="H489" s="604">
        <v>206</v>
      </c>
      <c r="I489" s="604">
        <v>182</v>
      </c>
      <c r="J489" s="604">
        <v>24</v>
      </c>
      <c r="K489" s="604">
        <v>0</v>
      </c>
    </row>
    <row r="490" spans="1:11" s="512" customFormat="1">
      <c r="A490" s="597" t="s">
        <v>685</v>
      </c>
      <c r="B490" s="597" t="s">
        <v>144</v>
      </c>
      <c r="C490" s="597" t="s">
        <v>94</v>
      </c>
      <c r="D490" s="604">
        <v>139</v>
      </c>
      <c r="E490" s="604">
        <v>132</v>
      </c>
      <c r="F490" s="604">
        <v>7</v>
      </c>
      <c r="G490" s="604">
        <v>0</v>
      </c>
      <c r="H490" s="604">
        <v>135</v>
      </c>
      <c r="I490" s="604">
        <v>128</v>
      </c>
      <c r="J490" s="604">
        <v>7</v>
      </c>
      <c r="K490" s="604">
        <v>0</v>
      </c>
    </row>
    <row r="491" spans="1:11" s="512" customFormat="1">
      <c r="A491" s="597" t="s">
        <v>686</v>
      </c>
      <c r="B491" s="597" t="s">
        <v>144</v>
      </c>
      <c r="C491" s="597" t="s">
        <v>154</v>
      </c>
      <c r="D491" s="604">
        <v>284</v>
      </c>
      <c r="E491" s="604">
        <v>238</v>
      </c>
      <c r="F491" s="604">
        <v>46</v>
      </c>
      <c r="G491" s="604">
        <v>0</v>
      </c>
      <c r="H491" s="604">
        <v>261</v>
      </c>
      <c r="I491" s="604">
        <v>222</v>
      </c>
      <c r="J491" s="604">
        <v>39</v>
      </c>
      <c r="K491" s="604">
        <v>0</v>
      </c>
    </row>
    <row r="492" spans="1:11" s="512" customFormat="1">
      <c r="A492" s="597" t="s">
        <v>687</v>
      </c>
      <c r="B492" s="597" t="s">
        <v>144</v>
      </c>
      <c r="C492" s="597" t="s">
        <v>39</v>
      </c>
      <c r="D492" s="604">
        <v>84</v>
      </c>
      <c r="E492" s="604">
        <v>76</v>
      </c>
      <c r="F492" s="604">
        <v>8</v>
      </c>
      <c r="G492" s="604">
        <v>0</v>
      </c>
      <c r="H492" s="604">
        <v>81</v>
      </c>
      <c r="I492" s="604">
        <v>74</v>
      </c>
      <c r="J492" s="604">
        <v>7</v>
      </c>
      <c r="K492" s="604">
        <v>0</v>
      </c>
    </row>
    <row r="493" spans="1:11" s="512" customFormat="1">
      <c r="A493" s="597" t="s">
        <v>688</v>
      </c>
      <c r="B493" s="597" t="s">
        <v>144</v>
      </c>
      <c r="C493" s="597" t="s">
        <v>223</v>
      </c>
      <c r="D493" s="604">
        <v>619</v>
      </c>
      <c r="E493" s="604">
        <v>548</v>
      </c>
      <c r="F493" s="604">
        <v>71</v>
      </c>
      <c r="G493" s="604">
        <v>0</v>
      </c>
      <c r="H493" s="604">
        <v>593</v>
      </c>
      <c r="I493" s="604">
        <v>520</v>
      </c>
      <c r="J493" s="604">
        <v>73</v>
      </c>
      <c r="K493" s="604">
        <v>0</v>
      </c>
    </row>
    <row r="494" spans="1:11" s="512" customFormat="1">
      <c r="A494" s="597" t="s">
        <v>689</v>
      </c>
      <c r="B494" s="597" t="s">
        <v>144</v>
      </c>
      <c r="C494" s="597" t="s">
        <v>40</v>
      </c>
      <c r="D494" s="604">
        <v>403</v>
      </c>
      <c r="E494" s="604">
        <v>351</v>
      </c>
      <c r="F494" s="604">
        <v>52</v>
      </c>
      <c r="G494" s="604">
        <v>0</v>
      </c>
      <c r="H494" s="604">
        <v>396</v>
      </c>
      <c r="I494" s="604">
        <v>344</v>
      </c>
      <c r="J494" s="604">
        <v>52</v>
      </c>
      <c r="K494" s="604">
        <v>0</v>
      </c>
    </row>
    <row r="495" spans="1:11" s="512" customFormat="1">
      <c r="A495" s="597" t="s">
        <v>690</v>
      </c>
      <c r="B495" s="597" t="s">
        <v>144</v>
      </c>
      <c r="C495" s="597" t="s">
        <v>21</v>
      </c>
      <c r="D495" s="604">
        <v>169</v>
      </c>
      <c r="E495" s="604">
        <v>152</v>
      </c>
      <c r="F495" s="604">
        <v>17</v>
      </c>
      <c r="G495" s="604">
        <v>0</v>
      </c>
      <c r="H495" s="604">
        <v>168</v>
      </c>
      <c r="I495" s="604">
        <v>151</v>
      </c>
      <c r="J495" s="604">
        <v>17</v>
      </c>
      <c r="K495" s="604">
        <v>0</v>
      </c>
    </row>
    <row r="496" spans="1:11" s="512" customFormat="1">
      <c r="A496" s="597" t="s">
        <v>691</v>
      </c>
      <c r="B496" s="597" t="s">
        <v>144</v>
      </c>
      <c r="C496" s="597" t="s">
        <v>224</v>
      </c>
      <c r="D496" s="604">
        <v>128</v>
      </c>
      <c r="E496" s="604">
        <v>119</v>
      </c>
      <c r="F496" s="604">
        <v>9</v>
      </c>
      <c r="G496" s="604">
        <v>0</v>
      </c>
      <c r="H496" s="604">
        <v>118</v>
      </c>
      <c r="I496" s="604">
        <v>107</v>
      </c>
      <c r="J496" s="604">
        <v>11</v>
      </c>
      <c r="K496" s="604">
        <v>0</v>
      </c>
    </row>
    <row r="497" spans="1:11" s="512" customFormat="1">
      <c r="A497" s="597" t="s">
        <v>692</v>
      </c>
      <c r="B497" s="597" t="s">
        <v>144</v>
      </c>
      <c r="C497" s="597" t="s">
        <v>95</v>
      </c>
      <c r="D497" s="604">
        <v>505</v>
      </c>
      <c r="E497" s="604">
        <v>451</v>
      </c>
      <c r="F497" s="604">
        <v>54</v>
      </c>
      <c r="G497" s="604">
        <v>0</v>
      </c>
      <c r="H497" s="604">
        <v>445</v>
      </c>
      <c r="I497" s="604">
        <v>397</v>
      </c>
      <c r="J497" s="604">
        <v>48</v>
      </c>
      <c r="K497" s="604">
        <v>0</v>
      </c>
    </row>
    <row r="498" spans="1:11" s="512" customFormat="1">
      <c r="A498" s="597" t="s">
        <v>693</v>
      </c>
      <c r="B498" s="597" t="s">
        <v>144</v>
      </c>
      <c r="C498" s="597" t="s">
        <v>22</v>
      </c>
      <c r="D498" s="604">
        <v>181</v>
      </c>
      <c r="E498" s="604">
        <v>165</v>
      </c>
      <c r="F498" s="604">
        <v>16</v>
      </c>
      <c r="G498" s="604">
        <v>0</v>
      </c>
      <c r="H498" s="604">
        <v>181</v>
      </c>
      <c r="I498" s="604">
        <v>165</v>
      </c>
      <c r="J498" s="604">
        <v>16</v>
      </c>
      <c r="K498" s="604">
        <v>0</v>
      </c>
    </row>
    <row r="499" spans="1:11" s="512" customFormat="1">
      <c r="A499" s="597" t="s">
        <v>694</v>
      </c>
      <c r="B499" s="597" t="s">
        <v>144</v>
      </c>
      <c r="C499" s="597" t="s">
        <v>195</v>
      </c>
      <c r="D499" s="604">
        <v>1434</v>
      </c>
      <c r="E499" s="604">
        <v>1296</v>
      </c>
      <c r="F499" s="604">
        <v>138</v>
      </c>
      <c r="G499" s="604">
        <v>0</v>
      </c>
      <c r="H499" s="604">
        <v>1386</v>
      </c>
      <c r="I499" s="604">
        <v>1255</v>
      </c>
      <c r="J499" s="604">
        <v>131</v>
      </c>
      <c r="K499" s="604">
        <v>0</v>
      </c>
    </row>
    <row r="500" spans="1:11" s="512" customFormat="1">
      <c r="A500" s="597" t="s">
        <v>695</v>
      </c>
      <c r="B500" s="597" t="s">
        <v>144</v>
      </c>
      <c r="C500" s="597" t="s">
        <v>155</v>
      </c>
      <c r="D500" s="604">
        <v>246</v>
      </c>
      <c r="E500" s="604">
        <v>204</v>
      </c>
      <c r="F500" s="604">
        <v>42</v>
      </c>
      <c r="G500" s="604">
        <v>0</v>
      </c>
      <c r="H500" s="604">
        <v>231</v>
      </c>
      <c r="I500" s="604">
        <v>190</v>
      </c>
      <c r="J500" s="604">
        <v>41</v>
      </c>
      <c r="K500" s="604">
        <v>0</v>
      </c>
    </row>
    <row r="501" spans="1:11" s="512" customFormat="1">
      <c r="A501" s="597" t="s">
        <v>696</v>
      </c>
      <c r="B501" s="597" t="s">
        <v>144</v>
      </c>
      <c r="C501" s="597" t="s">
        <v>213</v>
      </c>
      <c r="D501" s="604">
        <v>268</v>
      </c>
      <c r="E501" s="604">
        <v>242</v>
      </c>
      <c r="F501" s="604">
        <v>26</v>
      </c>
      <c r="G501" s="604">
        <v>0</v>
      </c>
      <c r="H501" s="604">
        <v>262</v>
      </c>
      <c r="I501" s="604">
        <v>236</v>
      </c>
      <c r="J501" s="604">
        <v>26</v>
      </c>
      <c r="K501" s="604">
        <v>0</v>
      </c>
    </row>
    <row r="502" spans="1:11" s="512" customFormat="1">
      <c r="A502" s="597" t="s">
        <v>697</v>
      </c>
      <c r="B502" s="597" t="s">
        <v>144</v>
      </c>
      <c r="C502" s="597" t="s">
        <v>41</v>
      </c>
      <c r="D502" s="604">
        <v>281</v>
      </c>
      <c r="E502" s="604">
        <v>233</v>
      </c>
      <c r="F502" s="604">
        <v>48</v>
      </c>
      <c r="G502" s="604">
        <v>0</v>
      </c>
      <c r="H502" s="604">
        <v>276</v>
      </c>
      <c r="I502" s="604">
        <v>229</v>
      </c>
      <c r="J502" s="604">
        <v>47</v>
      </c>
      <c r="K502" s="604">
        <v>0</v>
      </c>
    </row>
    <row r="503" spans="1:11" s="512" customFormat="1">
      <c r="A503" s="597" t="s">
        <v>698</v>
      </c>
      <c r="B503" s="597" t="s">
        <v>144</v>
      </c>
      <c r="C503" s="597" t="s">
        <v>225</v>
      </c>
      <c r="D503" s="604">
        <v>124</v>
      </c>
      <c r="E503" s="604">
        <v>119</v>
      </c>
      <c r="F503" s="604">
        <v>5</v>
      </c>
      <c r="G503" s="604">
        <v>0</v>
      </c>
      <c r="H503" s="604">
        <v>117</v>
      </c>
      <c r="I503" s="604">
        <v>112</v>
      </c>
      <c r="J503" s="604">
        <v>5</v>
      </c>
      <c r="K503" s="604">
        <v>0</v>
      </c>
    </row>
    <row r="504" spans="1:11" s="512" customFormat="1">
      <c r="A504" s="597" t="s">
        <v>699</v>
      </c>
      <c r="B504" s="597" t="s">
        <v>144</v>
      </c>
      <c r="C504" s="597" t="s">
        <v>96</v>
      </c>
      <c r="D504" s="604">
        <v>125</v>
      </c>
      <c r="E504" s="604">
        <v>109</v>
      </c>
      <c r="F504" s="604">
        <v>16</v>
      </c>
      <c r="G504" s="604">
        <v>0</v>
      </c>
      <c r="H504" s="604">
        <v>122</v>
      </c>
      <c r="I504" s="604">
        <v>106</v>
      </c>
      <c r="J504" s="604">
        <v>16</v>
      </c>
      <c r="K504" s="604">
        <v>0</v>
      </c>
    </row>
    <row r="505" spans="1:11" s="512" customFormat="1">
      <c r="A505" s="597" t="s">
        <v>700</v>
      </c>
      <c r="B505" s="597" t="s">
        <v>144</v>
      </c>
      <c r="C505" s="597" t="s">
        <v>214</v>
      </c>
      <c r="D505" s="604">
        <v>73</v>
      </c>
      <c r="E505" s="604">
        <v>68</v>
      </c>
      <c r="F505" s="604">
        <v>5</v>
      </c>
      <c r="G505" s="604">
        <v>0</v>
      </c>
      <c r="H505" s="604">
        <v>68</v>
      </c>
      <c r="I505" s="604">
        <v>63</v>
      </c>
      <c r="J505" s="604">
        <v>5</v>
      </c>
      <c r="K505" s="604">
        <v>0</v>
      </c>
    </row>
    <row r="506" spans="1:11" s="512" customFormat="1">
      <c r="A506" s="597" t="s">
        <v>701</v>
      </c>
      <c r="B506" s="597" t="s">
        <v>144</v>
      </c>
      <c r="C506" s="597" t="s">
        <v>156</v>
      </c>
      <c r="D506" s="604">
        <v>85</v>
      </c>
      <c r="E506" s="604">
        <v>72</v>
      </c>
      <c r="F506" s="604">
        <v>13</v>
      </c>
      <c r="G506" s="604">
        <v>0</v>
      </c>
      <c r="H506" s="604">
        <v>80</v>
      </c>
      <c r="I506" s="604">
        <v>69</v>
      </c>
      <c r="J506" s="604">
        <v>11</v>
      </c>
      <c r="K506" s="604">
        <v>0</v>
      </c>
    </row>
    <row r="507" spans="1:11" s="512" customFormat="1">
      <c r="A507" s="597" t="s">
        <v>702</v>
      </c>
      <c r="B507" s="597" t="s">
        <v>144</v>
      </c>
      <c r="C507" s="597" t="s">
        <v>42</v>
      </c>
      <c r="D507" s="604">
        <v>332</v>
      </c>
      <c r="E507" s="604">
        <v>314</v>
      </c>
      <c r="F507" s="604">
        <v>18</v>
      </c>
      <c r="G507" s="604">
        <v>0</v>
      </c>
      <c r="H507" s="604">
        <v>324</v>
      </c>
      <c r="I507" s="604">
        <v>307</v>
      </c>
      <c r="J507" s="604">
        <v>17</v>
      </c>
      <c r="K507" s="604">
        <v>0</v>
      </c>
    </row>
    <row r="508" spans="1:11" s="512" customFormat="1">
      <c r="A508" s="597" t="s">
        <v>703</v>
      </c>
      <c r="B508" s="597" t="s">
        <v>144</v>
      </c>
      <c r="C508" s="597" t="s">
        <v>64</v>
      </c>
      <c r="D508" s="604">
        <v>309</v>
      </c>
      <c r="E508" s="604">
        <v>248</v>
      </c>
      <c r="F508" s="604">
        <v>61</v>
      </c>
      <c r="G508" s="604">
        <v>0</v>
      </c>
      <c r="H508" s="604">
        <v>305</v>
      </c>
      <c r="I508" s="604">
        <v>245</v>
      </c>
      <c r="J508" s="604">
        <v>60</v>
      </c>
      <c r="K508" s="604">
        <v>0</v>
      </c>
    </row>
    <row r="509" spans="1:11" s="512" customFormat="1">
      <c r="A509" s="597" t="s">
        <v>704</v>
      </c>
      <c r="B509" s="597" t="s">
        <v>144</v>
      </c>
      <c r="C509" s="597" t="s">
        <v>226</v>
      </c>
      <c r="D509" s="604">
        <v>132</v>
      </c>
      <c r="E509" s="604">
        <v>115</v>
      </c>
      <c r="F509" s="604">
        <v>17</v>
      </c>
      <c r="G509" s="604">
        <v>0</v>
      </c>
      <c r="H509" s="604">
        <v>122</v>
      </c>
      <c r="I509" s="604">
        <v>106</v>
      </c>
      <c r="J509" s="604">
        <v>16</v>
      </c>
      <c r="K509" s="604">
        <v>0</v>
      </c>
    </row>
    <row r="510" spans="1:11" s="512" customFormat="1">
      <c r="A510" s="597" t="s">
        <v>705</v>
      </c>
      <c r="B510" s="597" t="s">
        <v>144</v>
      </c>
      <c r="C510" s="597" t="s">
        <v>157</v>
      </c>
      <c r="D510" s="604">
        <v>177</v>
      </c>
      <c r="E510" s="604">
        <v>146</v>
      </c>
      <c r="F510" s="604">
        <v>31</v>
      </c>
      <c r="G510" s="604">
        <v>0</v>
      </c>
      <c r="H510" s="604">
        <v>154</v>
      </c>
      <c r="I510" s="604">
        <v>125</v>
      </c>
      <c r="J510" s="604">
        <v>29</v>
      </c>
      <c r="K510" s="604">
        <v>0</v>
      </c>
    </row>
    <row r="511" spans="1:11" s="512" customFormat="1">
      <c r="A511" s="597" t="s">
        <v>706</v>
      </c>
      <c r="B511" s="597" t="s">
        <v>144</v>
      </c>
      <c r="C511" s="597" t="s">
        <v>158</v>
      </c>
      <c r="D511" s="604">
        <v>211</v>
      </c>
      <c r="E511" s="604">
        <v>181</v>
      </c>
      <c r="F511" s="604">
        <v>29</v>
      </c>
      <c r="G511" s="604">
        <v>1</v>
      </c>
      <c r="H511" s="604">
        <v>196</v>
      </c>
      <c r="I511" s="604">
        <v>171</v>
      </c>
      <c r="J511" s="604">
        <v>24</v>
      </c>
      <c r="K511" s="604">
        <v>1</v>
      </c>
    </row>
    <row r="512" spans="1:11" s="512" customFormat="1">
      <c r="A512" s="597" t="s">
        <v>707</v>
      </c>
      <c r="B512" s="597" t="s">
        <v>144</v>
      </c>
      <c r="C512" s="597" t="s">
        <v>43</v>
      </c>
      <c r="D512" s="604">
        <v>190</v>
      </c>
      <c r="E512" s="604">
        <v>163</v>
      </c>
      <c r="F512" s="604">
        <v>27</v>
      </c>
      <c r="G512" s="604">
        <v>0</v>
      </c>
      <c r="H512" s="604">
        <v>186</v>
      </c>
      <c r="I512" s="604">
        <v>157</v>
      </c>
      <c r="J512" s="604">
        <v>29</v>
      </c>
      <c r="K512" s="604">
        <v>0</v>
      </c>
    </row>
    <row r="513" spans="1:11" s="512" customFormat="1">
      <c r="A513" s="597" t="s">
        <v>708</v>
      </c>
      <c r="B513" s="597" t="s">
        <v>144</v>
      </c>
      <c r="C513" s="597" t="s">
        <v>227</v>
      </c>
      <c r="D513" s="604">
        <v>485</v>
      </c>
      <c r="E513" s="604">
        <v>415</v>
      </c>
      <c r="F513" s="604">
        <v>70</v>
      </c>
      <c r="G513" s="604">
        <v>0</v>
      </c>
      <c r="H513" s="604">
        <v>366</v>
      </c>
      <c r="I513" s="604">
        <v>317</v>
      </c>
      <c r="J513" s="604">
        <v>49</v>
      </c>
      <c r="K513" s="604">
        <v>0</v>
      </c>
    </row>
    <row r="514" spans="1:11" s="512" customFormat="1">
      <c r="A514" s="597" t="s">
        <v>709</v>
      </c>
      <c r="B514" s="597" t="s">
        <v>144</v>
      </c>
      <c r="C514" s="597" t="s">
        <v>196</v>
      </c>
      <c r="D514" s="604">
        <v>219</v>
      </c>
      <c r="E514" s="604">
        <v>196</v>
      </c>
      <c r="F514" s="604">
        <v>23</v>
      </c>
      <c r="G514" s="604">
        <v>0</v>
      </c>
      <c r="H514" s="604">
        <v>214</v>
      </c>
      <c r="I514" s="604">
        <v>191</v>
      </c>
      <c r="J514" s="604">
        <v>23</v>
      </c>
      <c r="K514" s="604">
        <v>0</v>
      </c>
    </row>
    <row r="515" spans="1:11" s="512" customFormat="1">
      <c r="A515" s="597" t="s">
        <v>710</v>
      </c>
      <c r="B515" s="597" t="s">
        <v>144</v>
      </c>
      <c r="C515" s="597" t="s">
        <v>197</v>
      </c>
      <c r="D515" s="604">
        <v>754</v>
      </c>
      <c r="E515" s="604">
        <v>664</v>
      </c>
      <c r="F515" s="604">
        <v>90</v>
      </c>
      <c r="G515" s="604">
        <v>0</v>
      </c>
      <c r="H515" s="604">
        <v>715</v>
      </c>
      <c r="I515" s="604">
        <v>629</v>
      </c>
      <c r="J515" s="604">
        <v>86</v>
      </c>
      <c r="K515" s="604">
        <v>0</v>
      </c>
    </row>
    <row r="516" spans="1:11" s="512" customFormat="1">
      <c r="A516" s="597" t="s">
        <v>711</v>
      </c>
      <c r="B516" s="597" t="s">
        <v>144</v>
      </c>
      <c r="C516" s="597" t="s">
        <v>159</v>
      </c>
      <c r="D516" s="604">
        <v>77</v>
      </c>
      <c r="E516" s="604">
        <v>70</v>
      </c>
      <c r="F516" s="604">
        <v>7</v>
      </c>
      <c r="G516" s="604">
        <v>0</v>
      </c>
      <c r="H516" s="604">
        <v>70</v>
      </c>
      <c r="I516" s="604">
        <v>65</v>
      </c>
      <c r="J516" s="604">
        <v>5</v>
      </c>
      <c r="K516" s="604">
        <v>0</v>
      </c>
    </row>
    <row r="517" spans="1:11" s="512" customFormat="1">
      <c r="A517" s="597" t="s">
        <v>712</v>
      </c>
      <c r="B517" s="597" t="s">
        <v>144</v>
      </c>
      <c r="C517" s="597" t="s">
        <v>44</v>
      </c>
      <c r="D517" s="604">
        <v>188</v>
      </c>
      <c r="E517" s="604">
        <v>157</v>
      </c>
      <c r="F517" s="604">
        <v>31</v>
      </c>
      <c r="G517" s="604">
        <v>0</v>
      </c>
      <c r="H517" s="604">
        <v>183</v>
      </c>
      <c r="I517" s="604">
        <v>152</v>
      </c>
      <c r="J517" s="604">
        <v>31</v>
      </c>
      <c r="K517" s="604">
        <v>0</v>
      </c>
    </row>
    <row r="518" spans="1:11" s="512" customFormat="1">
      <c r="A518" s="597" t="s">
        <v>713</v>
      </c>
      <c r="B518" s="597" t="s">
        <v>144</v>
      </c>
      <c r="C518" s="597" t="s">
        <v>215</v>
      </c>
      <c r="D518" s="604">
        <v>508</v>
      </c>
      <c r="E518" s="604">
        <v>467</v>
      </c>
      <c r="F518" s="604">
        <v>41</v>
      </c>
      <c r="G518" s="604">
        <v>0</v>
      </c>
      <c r="H518" s="604">
        <v>499</v>
      </c>
      <c r="I518" s="604">
        <v>459</v>
      </c>
      <c r="J518" s="604">
        <v>40</v>
      </c>
      <c r="K518" s="604">
        <v>0</v>
      </c>
    </row>
    <row r="519" spans="1:11" s="512" customFormat="1">
      <c r="A519" s="597" t="s">
        <v>714</v>
      </c>
      <c r="B519" s="597" t="s">
        <v>144</v>
      </c>
      <c r="C519" s="597" t="s">
        <v>198</v>
      </c>
      <c r="D519" s="604">
        <v>175</v>
      </c>
      <c r="E519" s="604">
        <v>156</v>
      </c>
      <c r="F519" s="604">
        <v>19</v>
      </c>
      <c r="G519" s="604">
        <v>0</v>
      </c>
      <c r="H519" s="604">
        <v>168</v>
      </c>
      <c r="I519" s="604">
        <v>150</v>
      </c>
      <c r="J519" s="604">
        <v>18</v>
      </c>
      <c r="K519" s="604">
        <v>0</v>
      </c>
    </row>
    <row r="520" spans="1:11" s="512" customFormat="1">
      <c r="A520" s="597" t="s">
        <v>715</v>
      </c>
      <c r="B520" s="597" t="s">
        <v>144</v>
      </c>
      <c r="C520" s="597" t="s">
        <v>180</v>
      </c>
      <c r="D520" s="604">
        <v>210</v>
      </c>
      <c r="E520" s="604">
        <v>174</v>
      </c>
      <c r="F520" s="604">
        <v>36</v>
      </c>
      <c r="G520" s="604">
        <v>0</v>
      </c>
      <c r="H520" s="604">
        <v>208</v>
      </c>
      <c r="I520" s="604">
        <v>176</v>
      </c>
      <c r="J520" s="604">
        <v>32</v>
      </c>
      <c r="K520" s="604">
        <v>0</v>
      </c>
    </row>
    <row r="521" spans="1:11" s="512" customFormat="1">
      <c r="A521" s="597" t="s">
        <v>716</v>
      </c>
      <c r="B521" s="597" t="s">
        <v>144</v>
      </c>
      <c r="C521" s="597" t="s">
        <v>199</v>
      </c>
      <c r="D521" s="604">
        <v>267</v>
      </c>
      <c r="E521" s="604">
        <v>242</v>
      </c>
      <c r="F521" s="604">
        <v>25</v>
      </c>
      <c r="G521" s="604">
        <v>0</v>
      </c>
      <c r="H521" s="604">
        <v>258</v>
      </c>
      <c r="I521" s="604">
        <v>235</v>
      </c>
      <c r="J521" s="604">
        <v>23</v>
      </c>
      <c r="K521" s="604">
        <v>0</v>
      </c>
    </row>
    <row r="522" spans="1:11" s="512" customFormat="1">
      <c r="A522" s="597" t="s">
        <v>717</v>
      </c>
      <c r="B522" s="597" t="s">
        <v>144</v>
      </c>
      <c r="C522" s="597" t="s">
        <v>228</v>
      </c>
      <c r="D522" s="604">
        <v>125</v>
      </c>
      <c r="E522" s="604">
        <v>108</v>
      </c>
      <c r="F522" s="604">
        <v>17</v>
      </c>
      <c r="G522" s="604">
        <v>0</v>
      </c>
      <c r="H522" s="604">
        <v>119</v>
      </c>
      <c r="I522" s="604">
        <v>101</v>
      </c>
      <c r="J522" s="604">
        <v>18</v>
      </c>
      <c r="K522" s="604">
        <v>0</v>
      </c>
    </row>
    <row r="523" spans="1:11" s="512" customFormat="1">
      <c r="A523" s="597" t="s">
        <v>718</v>
      </c>
      <c r="B523" s="597" t="s">
        <v>144</v>
      </c>
      <c r="C523" s="597" t="s">
        <v>229</v>
      </c>
      <c r="D523" s="604">
        <v>412</v>
      </c>
      <c r="E523" s="604">
        <v>359</v>
      </c>
      <c r="F523" s="604">
        <v>53</v>
      </c>
      <c r="G523" s="604">
        <v>0</v>
      </c>
      <c r="H523" s="604">
        <v>331</v>
      </c>
      <c r="I523" s="604">
        <v>278</v>
      </c>
      <c r="J523" s="604">
        <v>53</v>
      </c>
      <c r="K523" s="604">
        <v>0</v>
      </c>
    </row>
    <row r="524" spans="1:11" s="512" customFormat="1">
      <c r="A524" s="597" t="s">
        <v>719</v>
      </c>
      <c r="B524" s="597" t="s">
        <v>144</v>
      </c>
      <c r="C524" s="597" t="s">
        <v>65</v>
      </c>
      <c r="D524" s="604">
        <v>174</v>
      </c>
      <c r="E524" s="604">
        <v>162</v>
      </c>
      <c r="F524" s="604">
        <v>12</v>
      </c>
      <c r="G524" s="604">
        <v>0</v>
      </c>
      <c r="H524" s="604">
        <v>163</v>
      </c>
      <c r="I524" s="604">
        <v>154</v>
      </c>
      <c r="J524" s="604">
        <v>9</v>
      </c>
      <c r="K524" s="604">
        <v>0</v>
      </c>
    </row>
    <row r="525" spans="1:11">
      <c r="A525" s="362"/>
      <c r="B525" s="362"/>
      <c r="C525" s="362"/>
      <c r="D525" s="364"/>
      <c r="E525" s="364"/>
      <c r="F525" s="364"/>
      <c r="G525" s="364"/>
      <c r="H525" s="364"/>
      <c r="I525" s="364"/>
      <c r="J525" s="364"/>
      <c r="K525" s="364"/>
    </row>
  </sheetData>
  <sheetProtection sheet="1" objects="1" scenarios="1"/>
  <autoFilter ref="A1:K524"/>
  <phoneticPr fontId="3"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9" enableFormatConditionsCalculation="0">
    <tabColor theme="6" tint="0.39997558519241921"/>
  </sheetPr>
  <dimension ref="A1:G556"/>
  <sheetViews>
    <sheetView zoomScaleNormal="100" workbookViewId="0"/>
  </sheetViews>
  <sheetFormatPr defaultRowHeight="12.75"/>
  <cols>
    <col min="1" max="1" width="34.28515625" customWidth="1"/>
    <col min="2" max="5" width="30.28515625" customWidth="1"/>
    <col min="6" max="6" width="15.7109375" customWidth="1"/>
    <col min="7" max="7" width="14.5703125" customWidth="1"/>
    <col min="8" max="8" width="12.28515625" customWidth="1"/>
  </cols>
  <sheetData>
    <row r="1" spans="1:7" ht="29.45" customHeight="1">
      <c r="A1" s="383" t="s">
        <v>250</v>
      </c>
      <c r="B1" s="386" t="s">
        <v>251</v>
      </c>
      <c r="C1" s="386" t="s">
        <v>249</v>
      </c>
      <c r="D1" s="410" t="s">
        <v>253</v>
      </c>
      <c r="E1" s="410" t="s">
        <v>178</v>
      </c>
      <c r="F1" s="410" t="s">
        <v>723</v>
      </c>
      <c r="G1" s="410" t="s">
        <v>724</v>
      </c>
    </row>
    <row r="2" spans="1:7" s="512" customFormat="1">
      <c r="A2" s="362" t="s">
        <v>725</v>
      </c>
      <c r="B2" s="362" t="s">
        <v>172</v>
      </c>
      <c r="C2" s="363" t="s">
        <v>66</v>
      </c>
      <c r="D2" s="364">
        <v>3496</v>
      </c>
      <c r="E2" s="364">
        <v>2694</v>
      </c>
      <c r="F2" s="364">
        <v>802</v>
      </c>
      <c r="G2" s="364">
        <v>0</v>
      </c>
    </row>
    <row r="3" spans="1:7" s="512" customFormat="1">
      <c r="A3" s="362" t="s">
        <v>726</v>
      </c>
      <c r="B3" s="362" t="s">
        <v>174</v>
      </c>
      <c r="C3" s="363" t="s">
        <v>66</v>
      </c>
      <c r="D3" s="364">
        <v>1</v>
      </c>
      <c r="E3" s="364">
        <v>1</v>
      </c>
      <c r="F3" s="364">
        <v>0</v>
      </c>
      <c r="G3" s="364">
        <v>0</v>
      </c>
    </row>
    <row r="4" spans="1:7" s="512" customFormat="1" ht="25.5">
      <c r="A4" s="362" t="s">
        <v>727</v>
      </c>
      <c r="B4" s="362" t="s">
        <v>175</v>
      </c>
      <c r="C4" s="363" t="s">
        <v>66</v>
      </c>
      <c r="D4" s="364">
        <v>1108</v>
      </c>
      <c r="E4" s="364">
        <v>907</v>
      </c>
      <c r="F4" s="364">
        <v>201</v>
      </c>
      <c r="G4" s="364">
        <v>0</v>
      </c>
    </row>
    <row r="5" spans="1:7" s="512" customFormat="1">
      <c r="A5" s="362" t="s">
        <v>728</v>
      </c>
      <c r="B5" s="362" t="s">
        <v>144</v>
      </c>
      <c r="C5" s="363" t="s">
        <v>66</v>
      </c>
      <c r="D5" s="364">
        <v>404</v>
      </c>
      <c r="E5" s="364">
        <v>294</v>
      </c>
      <c r="F5" s="364">
        <v>110</v>
      </c>
      <c r="G5" s="364">
        <v>0</v>
      </c>
    </row>
    <row r="6" spans="1:7" s="512" customFormat="1">
      <c r="A6" s="362" t="s">
        <v>729</v>
      </c>
      <c r="B6" s="362" t="s">
        <v>143</v>
      </c>
      <c r="C6" s="363" t="s">
        <v>66</v>
      </c>
      <c r="D6" s="364">
        <v>1983</v>
      </c>
      <c r="E6" s="364">
        <v>1492</v>
      </c>
      <c r="F6" s="364">
        <v>491</v>
      </c>
      <c r="G6" s="364">
        <v>0</v>
      </c>
    </row>
    <row r="7" spans="1:7" s="512" customFormat="1">
      <c r="A7" s="362" t="s">
        <v>258</v>
      </c>
      <c r="B7" s="362" t="s">
        <v>172</v>
      </c>
      <c r="C7" s="362" t="s">
        <v>97</v>
      </c>
      <c r="D7" s="364">
        <v>7</v>
      </c>
      <c r="E7" s="364">
        <v>5</v>
      </c>
      <c r="F7" s="364">
        <v>2</v>
      </c>
      <c r="G7" s="364">
        <v>0</v>
      </c>
    </row>
    <row r="8" spans="1:7" s="512" customFormat="1">
      <c r="A8" s="362" t="s">
        <v>259</v>
      </c>
      <c r="B8" s="362" t="s">
        <v>172</v>
      </c>
      <c r="C8" s="362" t="s">
        <v>98</v>
      </c>
      <c r="D8" s="364">
        <v>25</v>
      </c>
      <c r="E8" s="364">
        <v>23</v>
      </c>
      <c r="F8" s="364">
        <v>2</v>
      </c>
      <c r="G8" s="364">
        <v>0</v>
      </c>
    </row>
    <row r="9" spans="1:7" s="512" customFormat="1">
      <c r="A9" s="362" t="s">
        <v>260</v>
      </c>
      <c r="B9" s="362" t="s">
        <v>172</v>
      </c>
      <c r="C9" s="362" t="s">
        <v>230</v>
      </c>
      <c r="D9" s="364">
        <v>6</v>
      </c>
      <c r="E9" s="364">
        <v>5</v>
      </c>
      <c r="F9" s="364">
        <v>1</v>
      </c>
      <c r="G9" s="364">
        <v>0</v>
      </c>
    </row>
    <row r="10" spans="1:7" s="512" customFormat="1" ht="25.5">
      <c r="A10" s="362" t="s">
        <v>261</v>
      </c>
      <c r="B10" s="362" t="s">
        <v>172</v>
      </c>
      <c r="C10" s="362" t="s">
        <v>200</v>
      </c>
      <c r="D10" s="364">
        <v>12</v>
      </c>
      <c r="E10" s="364">
        <v>11</v>
      </c>
      <c r="F10" s="364">
        <v>1</v>
      </c>
      <c r="G10" s="364">
        <v>0</v>
      </c>
    </row>
    <row r="11" spans="1:7" s="512" customFormat="1">
      <c r="A11" s="362" t="s">
        <v>262</v>
      </c>
      <c r="B11" s="362" t="s">
        <v>172</v>
      </c>
      <c r="C11" s="362" t="s">
        <v>86</v>
      </c>
      <c r="D11" s="364">
        <v>6</v>
      </c>
      <c r="E11" s="364">
        <v>5</v>
      </c>
      <c r="F11" s="364">
        <v>1</v>
      </c>
      <c r="G11" s="364">
        <v>0</v>
      </c>
    </row>
    <row r="12" spans="1:7" s="512" customFormat="1">
      <c r="A12" s="362" t="s">
        <v>263</v>
      </c>
      <c r="B12" s="362" t="s">
        <v>172</v>
      </c>
      <c r="C12" s="362" t="s">
        <v>99</v>
      </c>
      <c r="D12" s="364">
        <v>17</v>
      </c>
      <c r="E12" s="364">
        <v>11</v>
      </c>
      <c r="F12" s="364">
        <v>6</v>
      </c>
      <c r="G12" s="364">
        <v>0</v>
      </c>
    </row>
    <row r="13" spans="1:7" s="512" customFormat="1">
      <c r="A13" s="362" t="s">
        <v>264</v>
      </c>
      <c r="B13" s="362" t="s">
        <v>172</v>
      </c>
      <c r="C13" s="362" t="s">
        <v>216</v>
      </c>
      <c r="D13" s="364">
        <v>64</v>
      </c>
      <c r="E13" s="364">
        <v>52</v>
      </c>
      <c r="F13" s="364">
        <v>12</v>
      </c>
      <c r="G13" s="364">
        <v>0</v>
      </c>
    </row>
    <row r="14" spans="1:7" s="512" customFormat="1">
      <c r="A14" s="362" t="s">
        <v>265</v>
      </c>
      <c r="B14" s="362" t="s">
        <v>172</v>
      </c>
      <c r="C14" s="362" t="s">
        <v>23</v>
      </c>
      <c r="D14" s="364">
        <v>3</v>
      </c>
      <c r="E14" s="364">
        <v>1</v>
      </c>
      <c r="F14" s="364">
        <v>2</v>
      </c>
      <c r="G14" s="364">
        <v>0</v>
      </c>
    </row>
    <row r="15" spans="1:7" s="512" customFormat="1">
      <c r="A15" s="362" t="s">
        <v>266</v>
      </c>
      <c r="B15" s="362" t="s">
        <v>172</v>
      </c>
      <c r="C15" s="362" t="s">
        <v>24</v>
      </c>
      <c r="D15" s="364">
        <v>2</v>
      </c>
      <c r="E15" s="364">
        <v>1</v>
      </c>
      <c r="F15" s="364">
        <v>1</v>
      </c>
      <c r="G15" s="364">
        <v>0</v>
      </c>
    </row>
    <row r="16" spans="1:7" s="512" customFormat="1">
      <c r="A16" s="362" t="s">
        <v>267</v>
      </c>
      <c r="B16" s="362" t="s">
        <v>172</v>
      </c>
      <c r="C16" s="362" t="s">
        <v>25</v>
      </c>
      <c r="D16" s="364">
        <v>6</v>
      </c>
      <c r="E16" s="364">
        <v>4</v>
      </c>
      <c r="F16" s="364">
        <v>2</v>
      </c>
      <c r="G16" s="364">
        <v>0</v>
      </c>
    </row>
    <row r="17" spans="1:7" s="512" customFormat="1">
      <c r="A17" s="362" t="s">
        <v>268</v>
      </c>
      <c r="B17" s="362" t="s">
        <v>172</v>
      </c>
      <c r="C17" s="362" t="s">
        <v>201</v>
      </c>
      <c r="D17" s="364">
        <v>12</v>
      </c>
      <c r="E17" s="364">
        <v>9</v>
      </c>
      <c r="F17" s="364">
        <v>3</v>
      </c>
      <c r="G17" s="364">
        <v>0</v>
      </c>
    </row>
    <row r="18" spans="1:7" s="512" customFormat="1">
      <c r="A18" s="362" t="s">
        <v>269</v>
      </c>
      <c r="B18" s="362" t="s">
        <v>172</v>
      </c>
      <c r="C18" s="362" t="s">
        <v>181</v>
      </c>
      <c r="D18" s="364">
        <v>9</v>
      </c>
      <c r="E18" s="364">
        <v>8</v>
      </c>
      <c r="F18" s="364">
        <v>1</v>
      </c>
      <c r="G18" s="364">
        <v>0</v>
      </c>
    </row>
    <row r="19" spans="1:7" s="512" customFormat="1">
      <c r="A19" s="362" t="s">
        <v>270</v>
      </c>
      <c r="B19" s="362" t="s">
        <v>172</v>
      </c>
      <c r="C19" s="362" t="s">
        <v>231</v>
      </c>
      <c r="D19" s="364">
        <v>24</v>
      </c>
      <c r="E19" s="364">
        <v>21</v>
      </c>
      <c r="F19" s="364">
        <v>3</v>
      </c>
      <c r="G19" s="364">
        <v>0</v>
      </c>
    </row>
    <row r="20" spans="1:7" s="512" customFormat="1">
      <c r="A20" s="362" t="s">
        <v>271</v>
      </c>
      <c r="B20" s="362" t="s">
        <v>172</v>
      </c>
      <c r="C20" s="362" t="s">
        <v>100</v>
      </c>
      <c r="D20" s="364">
        <v>11</v>
      </c>
      <c r="E20" s="364">
        <v>5</v>
      </c>
      <c r="F20" s="364">
        <v>6</v>
      </c>
      <c r="G20" s="364">
        <v>0</v>
      </c>
    </row>
    <row r="21" spans="1:7" s="512" customFormat="1">
      <c r="A21" s="362" t="s">
        <v>272</v>
      </c>
      <c r="B21" s="362" t="s">
        <v>172</v>
      </c>
      <c r="C21" s="362" t="s">
        <v>182</v>
      </c>
      <c r="D21" s="364">
        <v>21</v>
      </c>
      <c r="E21" s="364">
        <v>13</v>
      </c>
      <c r="F21" s="364">
        <v>8</v>
      </c>
      <c r="G21" s="364">
        <v>0</v>
      </c>
    </row>
    <row r="22" spans="1:7" s="512" customFormat="1">
      <c r="A22" s="362" t="s">
        <v>273</v>
      </c>
      <c r="B22" s="362" t="s">
        <v>172</v>
      </c>
      <c r="C22" s="362" t="s">
        <v>202</v>
      </c>
      <c r="D22" s="364">
        <v>42</v>
      </c>
      <c r="E22" s="364">
        <v>33</v>
      </c>
      <c r="F22" s="364">
        <v>9</v>
      </c>
      <c r="G22" s="364">
        <v>0</v>
      </c>
    </row>
    <row r="23" spans="1:7" s="512" customFormat="1">
      <c r="A23" s="362" t="s">
        <v>274</v>
      </c>
      <c r="B23" s="362" t="s">
        <v>172</v>
      </c>
      <c r="C23" s="362" t="s">
        <v>101</v>
      </c>
      <c r="D23" s="364">
        <v>35</v>
      </c>
      <c r="E23" s="364">
        <v>25</v>
      </c>
      <c r="F23" s="364">
        <v>10</v>
      </c>
      <c r="G23" s="364">
        <v>0</v>
      </c>
    </row>
    <row r="24" spans="1:7" s="512" customFormat="1">
      <c r="A24" s="362" t="s">
        <v>275</v>
      </c>
      <c r="B24" s="362" t="s">
        <v>172</v>
      </c>
      <c r="C24" s="362" t="s">
        <v>183</v>
      </c>
      <c r="D24" s="364">
        <v>69</v>
      </c>
      <c r="E24" s="364">
        <v>55</v>
      </c>
      <c r="F24" s="364">
        <v>14</v>
      </c>
      <c r="G24" s="364">
        <v>0</v>
      </c>
    </row>
    <row r="25" spans="1:7" s="512" customFormat="1">
      <c r="A25" s="362" t="s">
        <v>276</v>
      </c>
      <c r="B25" s="362" t="s">
        <v>172</v>
      </c>
      <c r="C25" s="362" t="s">
        <v>26</v>
      </c>
      <c r="D25" s="364">
        <v>7</v>
      </c>
      <c r="E25" s="364">
        <v>6</v>
      </c>
      <c r="F25" s="364">
        <v>1</v>
      </c>
      <c r="G25" s="364">
        <v>0</v>
      </c>
    </row>
    <row r="26" spans="1:7" s="512" customFormat="1">
      <c r="A26" s="362" t="s">
        <v>277</v>
      </c>
      <c r="B26" s="362" t="s">
        <v>172</v>
      </c>
      <c r="C26" s="362" t="s">
        <v>232</v>
      </c>
      <c r="D26" s="364">
        <v>10</v>
      </c>
      <c r="E26" s="364">
        <v>10</v>
      </c>
      <c r="F26" s="364">
        <v>0</v>
      </c>
      <c r="G26" s="364">
        <v>0</v>
      </c>
    </row>
    <row r="27" spans="1:7" s="512" customFormat="1">
      <c r="A27" s="362" t="s">
        <v>278</v>
      </c>
      <c r="B27" s="362" t="s">
        <v>172</v>
      </c>
      <c r="C27" s="362" t="s">
        <v>87</v>
      </c>
      <c r="D27" s="364">
        <v>114</v>
      </c>
      <c r="E27" s="364">
        <v>95</v>
      </c>
      <c r="F27" s="364">
        <v>19</v>
      </c>
      <c r="G27" s="364">
        <v>0</v>
      </c>
    </row>
    <row r="28" spans="1:7" s="512" customFormat="1">
      <c r="A28" s="362" t="s">
        <v>279</v>
      </c>
      <c r="B28" s="362" t="s">
        <v>172</v>
      </c>
      <c r="C28" s="362" t="s">
        <v>102</v>
      </c>
      <c r="D28" s="364">
        <v>24</v>
      </c>
      <c r="E28" s="364">
        <v>16</v>
      </c>
      <c r="F28" s="364">
        <v>8</v>
      </c>
      <c r="G28" s="364">
        <v>0</v>
      </c>
    </row>
    <row r="29" spans="1:7" s="512" customFormat="1">
      <c r="A29" s="362" t="s">
        <v>280</v>
      </c>
      <c r="B29" s="362" t="s">
        <v>172</v>
      </c>
      <c r="C29" s="362" t="s">
        <v>88</v>
      </c>
      <c r="D29" s="364">
        <v>21</v>
      </c>
      <c r="E29" s="364">
        <v>18</v>
      </c>
      <c r="F29" s="364">
        <v>3</v>
      </c>
      <c r="G29" s="364">
        <v>0</v>
      </c>
    </row>
    <row r="30" spans="1:7" s="512" customFormat="1">
      <c r="A30" s="362" t="s">
        <v>281</v>
      </c>
      <c r="B30" s="362" t="s">
        <v>172</v>
      </c>
      <c r="C30" s="362" t="s">
        <v>27</v>
      </c>
      <c r="D30" s="364">
        <v>29</v>
      </c>
      <c r="E30" s="364">
        <v>22</v>
      </c>
      <c r="F30" s="364">
        <v>7</v>
      </c>
      <c r="G30" s="364">
        <v>0</v>
      </c>
    </row>
    <row r="31" spans="1:7" s="512" customFormat="1">
      <c r="A31" s="362" t="s">
        <v>282</v>
      </c>
      <c r="B31" s="362" t="s">
        <v>172</v>
      </c>
      <c r="C31" s="362" t="s">
        <v>28</v>
      </c>
      <c r="D31" s="364">
        <v>28</v>
      </c>
      <c r="E31" s="364">
        <v>22</v>
      </c>
      <c r="F31" s="364">
        <v>6</v>
      </c>
      <c r="G31" s="364">
        <v>0</v>
      </c>
    </row>
    <row r="32" spans="1:7" s="512" customFormat="1">
      <c r="A32" s="362" t="s">
        <v>283</v>
      </c>
      <c r="B32" s="362" t="s">
        <v>172</v>
      </c>
      <c r="C32" s="362" t="s">
        <v>203</v>
      </c>
      <c r="D32" s="364">
        <v>20</v>
      </c>
      <c r="E32" s="364">
        <v>17</v>
      </c>
      <c r="F32" s="364">
        <v>3</v>
      </c>
      <c r="G32" s="364">
        <v>0</v>
      </c>
    </row>
    <row r="33" spans="1:7" s="512" customFormat="1">
      <c r="A33" s="362" t="s">
        <v>284</v>
      </c>
      <c r="B33" s="362" t="s">
        <v>172</v>
      </c>
      <c r="C33" s="362" t="s">
        <v>217</v>
      </c>
      <c r="D33" s="364">
        <v>17</v>
      </c>
      <c r="E33" s="364">
        <v>16</v>
      </c>
      <c r="F33" s="364">
        <v>1</v>
      </c>
      <c r="G33" s="364">
        <v>0</v>
      </c>
    </row>
    <row r="34" spans="1:7" s="512" customFormat="1">
      <c r="A34" s="362" t="s">
        <v>285</v>
      </c>
      <c r="B34" s="362" t="s">
        <v>172</v>
      </c>
      <c r="C34" s="362" t="s">
        <v>104</v>
      </c>
      <c r="D34" s="364">
        <v>26</v>
      </c>
      <c r="E34" s="364">
        <v>20</v>
      </c>
      <c r="F34" s="364">
        <v>6</v>
      </c>
      <c r="G34" s="364">
        <v>0</v>
      </c>
    </row>
    <row r="35" spans="1:7" s="512" customFormat="1">
      <c r="A35" s="362" t="s">
        <v>286</v>
      </c>
      <c r="B35" s="362" t="s">
        <v>172</v>
      </c>
      <c r="C35" s="362" t="s">
        <v>29</v>
      </c>
      <c r="D35" s="364">
        <v>27</v>
      </c>
      <c r="E35" s="364">
        <v>22</v>
      </c>
      <c r="F35" s="364">
        <v>5</v>
      </c>
      <c r="G35" s="364">
        <v>0</v>
      </c>
    </row>
    <row r="36" spans="1:7" s="512" customFormat="1">
      <c r="A36" s="362" t="s">
        <v>287</v>
      </c>
      <c r="B36" s="362" t="s">
        <v>172</v>
      </c>
      <c r="C36" s="362" t="s">
        <v>160</v>
      </c>
      <c r="D36" s="364">
        <v>10</v>
      </c>
      <c r="E36" s="364">
        <v>8</v>
      </c>
      <c r="F36" s="364">
        <v>2</v>
      </c>
      <c r="G36" s="364">
        <v>0</v>
      </c>
    </row>
    <row r="37" spans="1:7" s="512" customFormat="1">
      <c r="A37" s="362" t="s">
        <v>288</v>
      </c>
      <c r="B37" s="362" t="s">
        <v>172</v>
      </c>
      <c r="C37" s="362" t="s">
        <v>77</v>
      </c>
      <c r="D37" s="364">
        <v>14</v>
      </c>
      <c r="E37" s="364">
        <v>9</v>
      </c>
      <c r="F37" s="364">
        <v>5</v>
      </c>
      <c r="G37" s="364">
        <v>0</v>
      </c>
    </row>
    <row r="38" spans="1:7" s="512" customFormat="1">
      <c r="A38" s="362" t="s">
        <v>289</v>
      </c>
      <c r="B38" s="362" t="s">
        <v>172</v>
      </c>
      <c r="C38" s="362" t="s">
        <v>78</v>
      </c>
      <c r="D38" s="364">
        <v>39</v>
      </c>
      <c r="E38" s="364">
        <v>25</v>
      </c>
      <c r="F38" s="364">
        <v>14</v>
      </c>
      <c r="G38" s="364">
        <v>0</v>
      </c>
    </row>
    <row r="39" spans="1:7" s="512" customFormat="1">
      <c r="A39" s="362" t="s">
        <v>290</v>
      </c>
      <c r="B39" s="362" t="s">
        <v>172</v>
      </c>
      <c r="C39" s="362" t="s">
        <v>204</v>
      </c>
      <c r="D39" s="364">
        <v>31</v>
      </c>
      <c r="E39" s="364">
        <v>21</v>
      </c>
      <c r="F39" s="364">
        <v>10</v>
      </c>
      <c r="G39" s="364">
        <v>0</v>
      </c>
    </row>
    <row r="40" spans="1:7" s="512" customFormat="1">
      <c r="A40" s="362" t="s">
        <v>291</v>
      </c>
      <c r="B40" s="362" t="s">
        <v>172</v>
      </c>
      <c r="C40" s="362" t="s">
        <v>233</v>
      </c>
      <c r="D40" s="364">
        <v>8</v>
      </c>
      <c r="E40" s="364">
        <v>8</v>
      </c>
      <c r="F40" s="364">
        <v>0</v>
      </c>
      <c r="G40" s="364">
        <v>0</v>
      </c>
    </row>
    <row r="41" spans="1:7" s="512" customFormat="1">
      <c r="A41" s="362" t="s">
        <v>292</v>
      </c>
      <c r="B41" s="362" t="s">
        <v>172</v>
      </c>
      <c r="C41" s="362" t="s">
        <v>205</v>
      </c>
      <c r="D41" s="364">
        <v>23</v>
      </c>
      <c r="E41" s="364">
        <v>15</v>
      </c>
      <c r="F41" s="364">
        <v>8</v>
      </c>
      <c r="G41" s="364">
        <v>0</v>
      </c>
    </row>
    <row r="42" spans="1:7" s="512" customFormat="1">
      <c r="A42" s="362" t="s">
        <v>293</v>
      </c>
      <c r="B42" s="362" t="s">
        <v>172</v>
      </c>
      <c r="C42" s="362" t="s">
        <v>218</v>
      </c>
      <c r="D42" s="364">
        <v>3</v>
      </c>
      <c r="E42" s="364">
        <v>3</v>
      </c>
      <c r="F42" s="364">
        <v>0</v>
      </c>
      <c r="G42" s="364">
        <v>0</v>
      </c>
    </row>
    <row r="43" spans="1:7" s="512" customFormat="1">
      <c r="A43" s="362" t="s">
        <v>294</v>
      </c>
      <c r="B43" s="362" t="s">
        <v>172</v>
      </c>
      <c r="C43" s="362" t="s">
        <v>161</v>
      </c>
      <c r="D43" s="364">
        <v>19</v>
      </c>
      <c r="E43" s="364">
        <v>14</v>
      </c>
      <c r="F43" s="364">
        <v>5</v>
      </c>
      <c r="G43" s="364">
        <v>0</v>
      </c>
    </row>
    <row r="44" spans="1:7" s="512" customFormat="1">
      <c r="A44" s="362" t="s">
        <v>295</v>
      </c>
      <c r="B44" s="362" t="s">
        <v>172</v>
      </c>
      <c r="C44" s="362" t="s">
        <v>105</v>
      </c>
      <c r="D44" s="364">
        <v>43</v>
      </c>
      <c r="E44" s="364">
        <v>27</v>
      </c>
      <c r="F44" s="364">
        <v>16</v>
      </c>
      <c r="G44" s="364">
        <v>0</v>
      </c>
    </row>
    <row r="45" spans="1:7" s="512" customFormat="1">
      <c r="A45" s="362" t="s">
        <v>296</v>
      </c>
      <c r="B45" s="362" t="s">
        <v>172</v>
      </c>
      <c r="C45" s="362" t="s">
        <v>234</v>
      </c>
      <c r="D45" s="364">
        <v>28</v>
      </c>
      <c r="E45" s="364">
        <v>21</v>
      </c>
      <c r="F45" s="364">
        <v>7</v>
      </c>
      <c r="G45" s="364">
        <v>0</v>
      </c>
    </row>
    <row r="46" spans="1:7" s="512" customFormat="1">
      <c r="A46" s="362" t="s">
        <v>297</v>
      </c>
      <c r="B46" s="362" t="s">
        <v>172</v>
      </c>
      <c r="C46" s="362" t="s">
        <v>184</v>
      </c>
      <c r="D46" s="364">
        <v>24</v>
      </c>
      <c r="E46" s="364">
        <v>17</v>
      </c>
      <c r="F46" s="364">
        <v>7</v>
      </c>
      <c r="G46" s="364">
        <v>0</v>
      </c>
    </row>
    <row r="47" spans="1:7" s="512" customFormat="1">
      <c r="A47" s="362" t="s">
        <v>298</v>
      </c>
      <c r="B47" s="362" t="s">
        <v>172</v>
      </c>
      <c r="C47" s="362" t="s">
        <v>106</v>
      </c>
      <c r="D47" s="364">
        <v>16</v>
      </c>
      <c r="E47" s="364">
        <v>13</v>
      </c>
      <c r="F47" s="364">
        <v>3</v>
      </c>
      <c r="G47" s="364">
        <v>0</v>
      </c>
    </row>
    <row r="48" spans="1:7" s="512" customFormat="1">
      <c r="A48" s="362" t="s">
        <v>299</v>
      </c>
      <c r="B48" s="362" t="s">
        <v>172</v>
      </c>
      <c r="C48" s="362" t="s">
        <v>89</v>
      </c>
      <c r="D48" s="364">
        <v>133</v>
      </c>
      <c r="E48" s="364">
        <v>100</v>
      </c>
      <c r="F48" s="364">
        <v>33</v>
      </c>
      <c r="G48" s="364">
        <v>0</v>
      </c>
    </row>
    <row r="49" spans="1:7" s="512" customFormat="1">
      <c r="A49" s="362" t="s">
        <v>300</v>
      </c>
      <c r="B49" s="362" t="s">
        <v>172</v>
      </c>
      <c r="C49" s="362" t="s">
        <v>162</v>
      </c>
      <c r="D49" s="364">
        <v>9</v>
      </c>
      <c r="E49" s="364">
        <v>7</v>
      </c>
      <c r="F49" s="364">
        <v>2</v>
      </c>
      <c r="G49" s="364">
        <v>0</v>
      </c>
    </row>
    <row r="50" spans="1:7" s="512" customFormat="1">
      <c r="A50" s="362" t="s">
        <v>301</v>
      </c>
      <c r="B50" s="362" t="s">
        <v>172</v>
      </c>
      <c r="C50" s="362" t="s">
        <v>206</v>
      </c>
      <c r="D50" s="364">
        <v>25</v>
      </c>
      <c r="E50" s="364">
        <v>22</v>
      </c>
      <c r="F50" s="364">
        <v>3</v>
      </c>
      <c r="G50" s="364">
        <v>0</v>
      </c>
    </row>
    <row r="51" spans="1:7" s="512" customFormat="1">
      <c r="A51" s="362" t="s">
        <v>302</v>
      </c>
      <c r="B51" s="362" t="s">
        <v>172</v>
      </c>
      <c r="C51" s="362" t="s">
        <v>107</v>
      </c>
      <c r="D51" s="364">
        <v>20</v>
      </c>
      <c r="E51" s="364">
        <v>14</v>
      </c>
      <c r="F51" s="364">
        <v>6</v>
      </c>
      <c r="G51" s="364">
        <v>0</v>
      </c>
    </row>
    <row r="52" spans="1:7" s="512" customFormat="1">
      <c r="A52" s="362" t="s">
        <v>303</v>
      </c>
      <c r="B52" s="362" t="s">
        <v>172</v>
      </c>
      <c r="C52" s="362" t="s">
        <v>108</v>
      </c>
      <c r="D52" s="364">
        <v>13</v>
      </c>
      <c r="E52" s="364">
        <v>7</v>
      </c>
      <c r="F52" s="364">
        <v>6</v>
      </c>
      <c r="G52" s="364">
        <v>0</v>
      </c>
    </row>
    <row r="53" spans="1:7" s="512" customFormat="1">
      <c r="A53" s="362" t="s">
        <v>304</v>
      </c>
      <c r="B53" s="362" t="s">
        <v>172</v>
      </c>
      <c r="C53" s="362" t="s">
        <v>30</v>
      </c>
      <c r="D53" s="364">
        <v>4</v>
      </c>
      <c r="E53" s="364">
        <v>3</v>
      </c>
      <c r="F53" s="364">
        <v>1</v>
      </c>
      <c r="G53" s="364">
        <v>0</v>
      </c>
    </row>
    <row r="54" spans="1:7" s="512" customFormat="1">
      <c r="A54" s="362" t="s">
        <v>305</v>
      </c>
      <c r="B54" s="362" t="s">
        <v>172</v>
      </c>
      <c r="C54" s="362" t="s">
        <v>109</v>
      </c>
      <c r="D54" s="364">
        <v>31</v>
      </c>
      <c r="E54" s="364">
        <v>18</v>
      </c>
      <c r="F54" s="364">
        <v>13</v>
      </c>
      <c r="G54" s="364">
        <v>0</v>
      </c>
    </row>
    <row r="55" spans="1:7" s="512" customFormat="1">
      <c r="A55" s="362" t="s">
        <v>306</v>
      </c>
      <c r="B55" s="362" t="s">
        <v>172</v>
      </c>
      <c r="C55" s="362" t="s">
        <v>185</v>
      </c>
      <c r="D55" s="364">
        <v>111</v>
      </c>
      <c r="E55" s="364">
        <v>95</v>
      </c>
      <c r="F55" s="364">
        <v>16</v>
      </c>
      <c r="G55" s="364">
        <v>0</v>
      </c>
    </row>
    <row r="56" spans="1:7" s="512" customFormat="1">
      <c r="A56" s="362" t="s">
        <v>307</v>
      </c>
      <c r="B56" s="362" t="s">
        <v>172</v>
      </c>
      <c r="C56" s="362" t="s">
        <v>110</v>
      </c>
      <c r="D56" s="364">
        <v>29</v>
      </c>
      <c r="E56" s="364">
        <v>22</v>
      </c>
      <c r="F56" s="364">
        <v>7</v>
      </c>
      <c r="G56" s="364">
        <v>0</v>
      </c>
    </row>
    <row r="57" spans="1:7" s="512" customFormat="1">
      <c r="A57" s="362" t="s">
        <v>308</v>
      </c>
      <c r="B57" s="362" t="s">
        <v>172</v>
      </c>
      <c r="C57" s="362" t="s">
        <v>111</v>
      </c>
      <c r="D57" s="364">
        <v>7</v>
      </c>
      <c r="E57" s="364">
        <v>6</v>
      </c>
      <c r="F57" s="364">
        <v>1</v>
      </c>
      <c r="G57" s="364">
        <v>0</v>
      </c>
    </row>
    <row r="58" spans="1:7" s="512" customFormat="1">
      <c r="A58" s="362" t="s">
        <v>309</v>
      </c>
      <c r="B58" s="362" t="s">
        <v>172</v>
      </c>
      <c r="C58" s="362" t="s">
        <v>163</v>
      </c>
      <c r="D58" s="364">
        <v>1</v>
      </c>
      <c r="E58" s="364">
        <v>1</v>
      </c>
      <c r="F58" s="364">
        <v>0</v>
      </c>
      <c r="G58" s="364">
        <v>0</v>
      </c>
    </row>
    <row r="59" spans="1:7" s="512" customFormat="1">
      <c r="A59" s="362" t="s">
        <v>310</v>
      </c>
      <c r="B59" s="362" t="s">
        <v>172</v>
      </c>
      <c r="C59" s="362" t="s">
        <v>112</v>
      </c>
      <c r="D59" s="364">
        <v>9</v>
      </c>
      <c r="E59" s="364">
        <v>6</v>
      </c>
      <c r="F59" s="364">
        <v>3</v>
      </c>
      <c r="G59" s="364">
        <v>0</v>
      </c>
    </row>
    <row r="60" spans="1:7" s="512" customFormat="1">
      <c r="A60" s="362" t="s">
        <v>311</v>
      </c>
      <c r="B60" s="362" t="s">
        <v>172</v>
      </c>
      <c r="C60" s="362" t="s">
        <v>219</v>
      </c>
      <c r="D60" s="364">
        <v>4</v>
      </c>
      <c r="E60" s="364">
        <v>2</v>
      </c>
      <c r="F60" s="364">
        <v>2</v>
      </c>
      <c r="G60" s="364">
        <v>0</v>
      </c>
    </row>
    <row r="61" spans="1:7" s="512" customFormat="1">
      <c r="A61" s="362" t="s">
        <v>312</v>
      </c>
      <c r="B61" s="362" t="s">
        <v>172</v>
      </c>
      <c r="C61" s="362" t="s">
        <v>90</v>
      </c>
      <c r="D61" s="364">
        <v>244</v>
      </c>
      <c r="E61" s="364">
        <v>187</v>
      </c>
      <c r="F61" s="364">
        <v>57</v>
      </c>
      <c r="G61" s="364">
        <v>0</v>
      </c>
    </row>
    <row r="62" spans="1:7" s="512" customFormat="1">
      <c r="A62" s="362" t="s">
        <v>313</v>
      </c>
      <c r="B62" s="362" t="s">
        <v>172</v>
      </c>
      <c r="C62" s="362" t="s">
        <v>113</v>
      </c>
      <c r="D62" s="364">
        <v>10</v>
      </c>
      <c r="E62" s="364">
        <v>10</v>
      </c>
      <c r="F62" s="364">
        <v>0</v>
      </c>
      <c r="G62" s="364">
        <v>0</v>
      </c>
    </row>
    <row r="63" spans="1:7" s="512" customFormat="1">
      <c r="A63" s="362" t="s">
        <v>314</v>
      </c>
      <c r="B63" s="362" t="s">
        <v>172</v>
      </c>
      <c r="C63" s="362" t="s">
        <v>114</v>
      </c>
      <c r="D63" s="364">
        <v>16</v>
      </c>
      <c r="E63" s="364">
        <v>12</v>
      </c>
      <c r="F63" s="364">
        <v>4</v>
      </c>
      <c r="G63" s="364">
        <v>0</v>
      </c>
    </row>
    <row r="64" spans="1:7" s="512" customFormat="1">
      <c r="A64" s="362" t="s">
        <v>315</v>
      </c>
      <c r="B64" s="362" t="s">
        <v>172</v>
      </c>
      <c r="C64" s="362" t="s">
        <v>186</v>
      </c>
      <c r="D64" s="364">
        <v>2</v>
      </c>
      <c r="E64" s="364">
        <v>2</v>
      </c>
      <c r="F64" s="364">
        <v>0</v>
      </c>
      <c r="G64" s="364">
        <v>0</v>
      </c>
    </row>
    <row r="65" spans="1:7" s="512" customFormat="1">
      <c r="A65" s="362" t="s">
        <v>316</v>
      </c>
      <c r="B65" s="362" t="s">
        <v>172</v>
      </c>
      <c r="C65" s="362" t="s">
        <v>115</v>
      </c>
      <c r="D65" s="364">
        <v>25</v>
      </c>
      <c r="E65" s="364">
        <v>18</v>
      </c>
      <c r="F65" s="364">
        <v>7</v>
      </c>
      <c r="G65" s="364">
        <v>0</v>
      </c>
    </row>
    <row r="66" spans="1:7" s="512" customFormat="1">
      <c r="A66" s="362" t="s">
        <v>317</v>
      </c>
      <c r="B66" s="362" t="s">
        <v>172</v>
      </c>
      <c r="C66" s="362" t="s">
        <v>146</v>
      </c>
      <c r="D66" s="364">
        <v>16</v>
      </c>
      <c r="E66" s="364">
        <v>10</v>
      </c>
      <c r="F66" s="364">
        <v>6</v>
      </c>
      <c r="G66" s="364">
        <v>0</v>
      </c>
    </row>
    <row r="67" spans="1:7" s="512" customFormat="1">
      <c r="A67" s="362" t="s">
        <v>318</v>
      </c>
      <c r="B67" s="362" t="s">
        <v>172</v>
      </c>
      <c r="C67" s="362" t="s">
        <v>187</v>
      </c>
      <c r="D67" s="364">
        <v>86</v>
      </c>
      <c r="E67" s="364">
        <v>65</v>
      </c>
      <c r="F67" s="364">
        <v>21</v>
      </c>
      <c r="G67" s="364">
        <v>0</v>
      </c>
    </row>
    <row r="68" spans="1:7" s="512" customFormat="1">
      <c r="A68" s="362" t="s">
        <v>319</v>
      </c>
      <c r="B68" s="362" t="s">
        <v>172</v>
      </c>
      <c r="C68" s="362" t="s">
        <v>235</v>
      </c>
      <c r="D68" s="364">
        <v>13</v>
      </c>
      <c r="E68" s="364">
        <v>10</v>
      </c>
      <c r="F68" s="364">
        <v>3</v>
      </c>
      <c r="G68" s="364">
        <v>0</v>
      </c>
    </row>
    <row r="69" spans="1:7" s="512" customFormat="1">
      <c r="A69" s="362" t="s">
        <v>320</v>
      </c>
      <c r="B69" s="362" t="s">
        <v>172</v>
      </c>
      <c r="C69" s="362" t="s">
        <v>147</v>
      </c>
      <c r="D69" s="364">
        <v>11</v>
      </c>
      <c r="E69" s="364">
        <v>7</v>
      </c>
      <c r="F69" s="364">
        <v>4</v>
      </c>
      <c r="G69" s="364">
        <v>0</v>
      </c>
    </row>
    <row r="70" spans="1:7" s="512" customFormat="1">
      <c r="A70" s="362" t="s">
        <v>321</v>
      </c>
      <c r="B70" s="362" t="s">
        <v>172</v>
      </c>
      <c r="C70" s="362" t="s">
        <v>118</v>
      </c>
      <c r="D70" s="364">
        <v>23</v>
      </c>
      <c r="E70" s="364">
        <v>21</v>
      </c>
      <c r="F70" s="364">
        <v>2</v>
      </c>
      <c r="G70" s="364">
        <v>0</v>
      </c>
    </row>
    <row r="71" spans="1:7" s="512" customFormat="1">
      <c r="A71" s="362" t="s">
        <v>322</v>
      </c>
      <c r="B71" s="362" t="s">
        <v>172</v>
      </c>
      <c r="C71" s="362" t="s">
        <v>31</v>
      </c>
      <c r="D71" s="364">
        <v>1</v>
      </c>
      <c r="E71" s="364">
        <v>1</v>
      </c>
      <c r="F71" s="364">
        <v>0</v>
      </c>
      <c r="G71" s="364">
        <v>0</v>
      </c>
    </row>
    <row r="72" spans="1:7" s="512" customFormat="1">
      <c r="A72" s="362" t="s">
        <v>323</v>
      </c>
      <c r="B72" s="362" t="s">
        <v>172</v>
      </c>
      <c r="C72" s="362" t="s">
        <v>148</v>
      </c>
      <c r="D72" s="364">
        <v>28</v>
      </c>
      <c r="E72" s="364">
        <v>21</v>
      </c>
      <c r="F72" s="364">
        <v>7</v>
      </c>
      <c r="G72" s="364">
        <v>0</v>
      </c>
    </row>
    <row r="73" spans="1:7" s="512" customFormat="1">
      <c r="A73" s="362" t="s">
        <v>324</v>
      </c>
      <c r="B73" s="362" t="s">
        <v>172</v>
      </c>
      <c r="C73" s="362" t="s">
        <v>32</v>
      </c>
      <c r="D73" s="364">
        <v>21</v>
      </c>
      <c r="E73" s="364">
        <v>17</v>
      </c>
      <c r="F73" s="364">
        <v>4</v>
      </c>
      <c r="G73" s="364">
        <v>0</v>
      </c>
    </row>
    <row r="74" spans="1:7" s="512" customFormat="1">
      <c r="A74" s="362" t="s">
        <v>325</v>
      </c>
      <c r="B74" s="362" t="s">
        <v>172</v>
      </c>
      <c r="C74" s="362" t="s">
        <v>119</v>
      </c>
      <c r="D74" s="364">
        <v>49</v>
      </c>
      <c r="E74" s="364">
        <v>40</v>
      </c>
      <c r="F74" s="364">
        <v>9</v>
      </c>
      <c r="G74" s="364">
        <v>0</v>
      </c>
    </row>
    <row r="75" spans="1:7" s="512" customFormat="1">
      <c r="A75" s="362" t="s">
        <v>326</v>
      </c>
      <c r="B75" s="362" t="s">
        <v>172</v>
      </c>
      <c r="C75" s="362" t="s">
        <v>79</v>
      </c>
      <c r="D75" s="364">
        <v>23</v>
      </c>
      <c r="E75" s="364">
        <v>14</v>
      </c>
      <c r="F75" s="364">
        <v>9</v>
      </c>
      <c r="G75" s="364">
        <v>0</v>
      </c>
    </row>
    <row r="76" spans="1:7" s="512" customFormat="1">
      <c r="A76" s="362" t="s">
        <v>327</v>
      </c>
      <c r="B76" s="362" t="s">
        <v>172</v>
      </c>
      <c r="C76" s="362" t="s">
        <v>80</v>
      </c>
      <c r="D76" s="364">
        <v>34</v>
      </c>
      <c r="E76" s="364">
        <v>28</v>
      </c>
      <c r="F76" s="364">
        <v>6</v>
      </c>
      <c r="G76" s="364">
        <v>0</v>
      </c>
    </row>
    <row r="77" spans="1:7" s="512" customFormat="1">
      <c r="A77" s="362" t="s">
        <v>328</v>
      </c>
      <c r="B77" s="362" t="s">
        <v>172</v>
      </c>
      <c r="C77" s="362" t="s">
        <v>149</v>
      </c>
      <c r="D77" s="364">
        <v>23</v>
      </c>
      <c r="E77" s="364">
        <v>18</v>
      </c>
      <c r="F77" s="364">
        <v>5</v>
      </c>
      <c r="G77" s="364">
        <v>0</v>
      </c>
    </row>
    <row r="78" spans="1:7" s="512" customFormat="1">
      <c r="A78" s="362" t="s">
        <v>329</v>
      </c>
      <c r="B78" s="362" t="s">
        <v>172</v>
      </c>
      <c r="C78" s="362" t="s">
        <v>81</v>
      </c>
      <c r="D78" s="364">
        <v>14</v>
      </c>
      <c r="E78" s="364">
        <v>9</v>
      </c>
      <c r="F78" s="364">
        <v>5</v>
      </c>
      <c r="G78" s="364">
        <v>0</v>
      </c>
    </row>
    <row r="79" spans="1:7" s="512" customFormat="1">
      <c r="A79" s="362" t="s">
        <v>330</v>
      </c>
      <c r="B79" s="362" t="s">
        <v>172</v>
      </c>
      <c r="C79" s="362" t="s">
        <v>33</v>
      </c>
      <c r="D79" s="364">
        <v>18</v>
      </c>
      <c r="E79" s="364">
        <v>11</v>
      </c>
      <c r="F79" s="364">
        <v>7</v>
      </c>
      <c r="G79" s="364">
        <v>0</v>
      </c>
    </row>
    <row r="80" spans="1:7" s="512" customFormat="1">
      <c r="A80" s="362" t="s">
        <v>331</v>
      </c>
      <c r="B80" s="362" t="s">
        <v>172</v>
      </c>
      <c r="C80" s="362" t="s">
        <v>91</v>
      </c>
      <c r="D80" s="364">
        <v>10</v>
      </c>
      <c r="E80" s="364">
        <v>7</v>
      </c>
      <c r="F80" s="364">
        <v>3</v>
      </c>
      <c r="G80" s="364">
        <v>0</v>
      </c>
    </row>
    <row r="81" spans="1:7" s="512" customFormat="1">
      <c r="A81" s="362" t="s">
        <v>332</v>
      </c>
      <c r="B81" s="362" t="s">
        <v>172</v>
      </c>
      <c r="C81" s="362" t="s">
        <v>34</v>
      </c>
      <c r="D81" s="364">
        <v>23</v>
      </c>
      <c r="E81" s="364">
        <v>15</v>
      </c>
      <c r="F81" s="364">
        <v>8</v>
      </c>
      <c r="G81" s="364">
        <v>0</v>
      </c>
    </row>
    <row r="82" spans="1:7" s="512" customFormat="1">
      <c r="A82" s="362" t="s">
        <v>333</v>
      </c>
      <c r="B82" s="362" t="s">
        <v>172</v>
      </c>
      <c r="C82" s="362" t="s">
        <v>188</v>
      </c>
      <c r="D82" s="364">
        <v>12</v>
      </c>
      <c r="E82" s="364">
        <v>10</v>
      </c>
      <c r="F82" s="364">
        <v>2</v>
      </c>
      <c r="G82" s="364">
        <v>0</v>
      </c>
    </row>
    <row r="83" spans="1:7" s="512" customFormat="1">
      <c r="A83" s="362" t="s">
        <v>334</v>
      </c>
      <c r="B83" s="362" t="s">
        <v>172</v>
      </c>
      <c r="C83" s="362" t="s">
        <v>150</v>
      </c>
      <c r="D83" s="364">
        <v>29</v>
      </c>
      <c r="E83" s="364">
        <v>21</v>
      </c>
      <c r="F83" s="364">
        <v>8</v>
      </c>
      <c r="G83" s="364">
        <v>0</v>
      </c>
    </row>
    <row r="84" spans="1:7" s="512" customFormat="1">
      <c r="A84" s="362" t="s">
        <v>335</v>
      </c>
      <c r="B84" s="362" t="s">
        <v>172</v>
      </c>
      <c r="C84" s="362" t="s">
        <v>164</v>
      </c>
      <c r="D84" s="364">
        <v>17</v>
      </c>
      <c r="E84" s="364">
        <v>13</v>
      </c>
      <c r="F84" s="364">
        <v>4</v>
      </c>
      <c r="G84" s="364">
        <v>0</v>
      </c>
    </row>
    <row r="85" spans="1:7" s="512" customFormat="1">
      <c r="A85" s="362" t="s">
        <v>336</v>
      </c>
      <c r="B85" s="362" t="s">
        <v>172</v>
      </c>
      <c r="C85" s="362" t="s">
        <v>189</v>
      </c>
      <c r="D85" s="364">
        <v>20</v>
      </c>
      <c r="E85" s="364">
        <v>15</v>
      </c>
      <c r="F85" s="364">
        <v>5</v>
      </c>
      <c r="G85" s="364">
        <v>0</v>
      </c>
    </row>
    <row r="86" spans="1:7" s="512" customFormat="1">
      <c r="A86" s="362" t="s">
        <v>337</v>
      </c>
      <c r="B86" s="362" t="s">
        <v>172</v>
      </c>
      <c r="C86" s="362" t="s">
        <v>165</v>
      </c>
      <c r="D86" s="364">
        <v>32</v>
      </c>
      <c r="E86" s="364">
        <v>25</v>
      </c>
      <c r="F86" s="364">
        <v>7</v>
      </c>
      <c r="G86" s="364">
        <v>0</v>
      </c>
    </row>
    <row r="87" spans="1:7" s="512" customFormat="1">
      <c r="A87" s="362" t="s">
        <v>338</v>
      </c>
      <c r="B87" s="362" t="s">
        <v>172</v>
      </c>
      <c r="C87" s="362" t="s">
        <v>151</v>
      </c>
      <c r="D87" s="364">
        <v>17</v>
      </c>
      <c r="E87" s="364">
        <v>13</v>
      </c>
      <c r="F87" s="364">
        <v>4</v>
      </c>
      <c r="G87" s="364">
        <v>0</v>
      </c>
    </row>
    <row r="88" spans="1:7" s="512" customFormat="1">
      <c r="A88" s="362" t="s">
        <v>339</v>
      </c>
      <c r="B88" s="362" t="s">
        <v>172</v>
      </c>
      <c r="C88" s="362" t="s">
        <v>92</v>
      </c>
      <c r="D88" s="364">
        <v>39</v>
      </c>
      <c r="E88" s="364">
        <v>36</v>
      </c>
      <c r="F88" s="364">
        <v>3</v>
      </c>
      <c r="G88" s="364">
        <v>0</v>
      </c>
    </row>
    <row r="89" spans="1:7" s="512" customFormat="1">
      <c r="A89" s="362" t="s">
        <v>340</v>
      </c>
      <c r="B89" s="362" t="s">
        <v>172</v>
      </c>
      <c r="C89" s="362" t="s">
        <v>59</v>
      </c>
      <c r="D89" s="364">
        <v>4</v>
      </c>
      <c r="E89" s="364">
        <v>4</v>
      </c>
      <c r="F89" s="364">
        <v>0</v>
      </c>
      <c r="G89" s="364">
        <v>0</v>
      </c>
    </row>
    <row r="90" spans="1:7" s="512" customFormat="1">
      <c r="A90" s="362" t="s">
        <v>341</v>
      </c>
      <c r="B90" s="362" t="s">
        <v>172</v>
      </c>
      <c r="C90" s="362" t="s">
        <v>60</v>
      </c>
      <c r="D90" s="364">
        <v>4</v>
      </c>
      <c r="E90" s="364">
        <v>3</v>
      </c>
      <c r="F90" s="364">
        <v>1</v>
      </c>
      <c r="G90" s="364">
        <v>0</v>
      </c>
    </row>
    <row r="91" spans="1:7" s="512" customFormat="1">
      <c r="A91" s="362" t="s">
        <v>342</v>
      </c>
      <c r="B91" s="362" t="s">
        <v>172</v>
      </c>
      <c r="C91" s="362" t="s">
        <v>208</v>
      </c>
      <c r="D91" s="364">
        <v>7</v>
      </c>
      <c r="E91" s="364">
        <v>5</v>
      </c>
      <c r="F91" s="364">
        <v>2</v>
      </c>
      <c r="G91" s="364">
        <v>0</v>
      </c>
    </row>
    <row r="92" spans="1:7" s="512" customFormat="1">
      <c r="A92" s="362" t="s">
        <v>343</v>
      </c>
      <c r="B92" s="362" t="s">
        <v>172</v>
      </c>
      <c r="C92" s="362" t="s">
        <v>166</v>
      </c>
      <c r="D92" s="364">
        <v>9</v>
      </c>
      <c r="E92" s="364">
        <v>7</v>
      </c>
      <c r="F92" s="364">
        <v>2</v>
      </c>
      <c r="G92" s="364">
        <v>0</v>
      </c>
    </row>
    <row r="93" spans="1:7" s="512" customFormat="1">
      <c r="A93" s="362" t="s">
        <v>344</v>
      </c>
      <c r="B93" s="362" t="s">
        <v>172</v>
      </c>
      <c r="C93" s="362" t="s">
        <v>61</v>
      </c>
      <c r="D93" s="364">
        <v>40</v>
      </c>
      <c r="E93" s="364">
        <v>31</v>
      </c>
      <c r="F93" s="364">
        <v>9</v>
      </c>
      <c r="G93" s="364">
        <v>0</v>
      </c>
    </row>
    <row r="94" spans="1:7" s="512" customFormat="1">
      <c r="A94" s="362" t="s">
        <v>345</v>
      </c>
      <c r="B94" s="362" t="s">
        <v>172</v>
      </c>
      <c r="C94" s="362" t="s">
        <v>82</v>
      </c>
      <c r="D94" s="364">
        <v>54</v>
      </c>
      <c r="E94" s="364">
        <v>47</v>
      </c>
      <c r="F94" s="364">
        <v>7</v>
      </c>
      <c r="G94" s="364">
        <v>0</v>
      </c>
    </row>
    <row r="95" spans="1:7" s="512" customFormat="1">
      <c r="A95" s="362" t="s">
        <v>346</v>
      </c>
      <c r="B95" s="362" t="s">
        <v>172</v>
      </c>
      <c r="C95" s="362" t="s">
        <v>167</v>
      </c>
      <c r="D95" s="364">
        <v>38</v>
      </c>
      <c r="E95" s="364">
        <v>30</v>
      </c>
      <c r="F95" s="364">
        <v>8</v>
      </c>
      <c r="G95" s="364">
        <v>0</v>
      </c>
    </row>
    <row r="96" spans="1:7" s="512" customFormat="1">
      <c r="A96" s="362" t="s">
        <v>347</v>
      </c>
      <c r="B96" s="362" t="s">
        <v>172</v>
      </c>
      <c r="C96" s="362" t="s">
        <v>83</v>
      </c>
      <c r="D96" s="364">
        <v>16</v>
      </c>
      <c r="E96" s="364">
        <v>14</v>
      </c>
      <c r="F96" s="364">
        <v>2</v>
      </c>
      <c r="G96" s="364">
        <v>0</v>
      </c>
    </row>
    <row r="97" spans="1:7" s="512" customFormat="1">
      <c r="A97" s="362" t="s">
        <v>348</v>
      </c>
      <c r="B97" s="362" t="s">
        <v>172</v>
      </c>
      <c r="C97" s="362" t="s">
        <v>84</v>
      </c>
      <c r="D97" s="364">
        <v>35</v>
      </c>
      <c r="E97" s="364">
        <v>30</v>
      </c>
      <c r="F97" s="364">
        <v>5</v>
      </c>
      <c r="G97" s="364">
        <v>0</v>
      </c>
    </row>
    <row r="98" spans="1:7" s="512" customFormat="1" ht="25.5">
      <c r="A98" s="362" t="s">
        <v>349</v>
      </c>
      <c r="B98" s="362" t="s">
        <v>172</v>
      </c>
      <c r="C98" s="362" t="s">
        <v>179</v>
      </c>
      <c r="D98" s="364">
        <v>12</v>
      </c>
      <c r="E98" s="364">
        <v>12</v>
      </c>
      <c r="F98" s="364">
        <v>0</v>
      </c>
      <c r="G98" s="364">
        <v>0</v>
      </c>
    </row>
    <row r="99" spans="1:7" s="512" customFormat="1">
      <c r="A99" s="362" t="s">
        <v>350</v>
      </c>
      <c r="B99" s="362" t="s">
        <v>172</v>
      </c>
      <c r="C99" s="362" t="s">
        <v>35</v>
      </c>
      <c r="D99" s="364">
        <v>6</v>
      </c>
      <c r="E99" s="364">
        <v>6</v>
      </c>
      <c r="F99" s="364">
        <v>0</v>
      </c>
      <c r="G99" s="364">
        <v>0</v>
      </c>
    </row>
    <row r="100" spans="1:7" s="512" customFormat="1">
      <c r="A100" s="362" t="s">
        <v>351</v>
      </c>
      <c r="B100" s="362" t="s">
        <v>172</v>
      </c>
      <c r="C100" s="362" t="s">
        <v>190</v>
      </c>
      <c r="D100" s="364">
        <v>62</v>
      </c>
      <c r="E100" s="364">
        <v>50</v>
      </c>
      <c r="F100" s="364">
        <v>12</v>
      </c>
      <c r="G100" s="364">
        <v>0</v>
      </c>
    </row>
    <row r="101" spans="1:7" s="512" customFormat="1">
      <c r="A101" s="362" t="s">
        <v>352</v>
      </c>
      <c r="B101" s="362" t="s">
        <v>172</v>
      </c>
      <c r="C101" s="362" t="s">
        <v>93</v>
      </c>
      <c r="D101" s="364">
        <v>12</v>
      </c>
      <c r="E101" s="364">
        <v>9</v>
      </c>
      <c r="F101" s="364">
        <v>3</v>
      </c>
      <c r="G101" s="364">
        <v>0</v>
      </c>
    </row>
    <row r="102" spans="1:7" s="512" customFormat="1">
      <c r="A102" s="362" t="s">
        <v>353</v>
      </c>
      <c r="B102" s="362" t="s">
        <v>172</v>
      </c>
      <c r="C102" s="362" t="s">
        <v>209</v>
      </c>
      <c r="D102" s="364">
        <v>6</v>
      </c>
      <c r="E102" s="364">
        <v>5</v>
      </c>
      <c r="F102" s="364">
        <v>1</v>
      </c>
      <c r="G102" s="364">
        <v>0</v>
      </c>
    </row>
    <row r="103" spans="1:7" s="512" customFormat="1">
      <c r="A103" s="362" t="s">
        <v>354</v>
      </c>
      <c r="B103" s="362" t="s">
        <v>172</v>
      </c>
      <c r="C103" s="362" t="s">
        <v>210</v>
      </c>
      <c r="D103" s="364">
        <v>5</v>
      </c>
      <c r="E103" s="364">
        <v>5</v>
      </c>
      <c r="F103" s="364">
        <v>0</v>
      </c>
      <c r="G103" s="364">
        <v>0</v>
      </c>
    </row>
    <row r="104" spans="1:7" s="512" customFormat="1">
      <c r="A104" s="362" t="s">
        <v>355</v>
      </c>
      <c r="B104" s="362" t="s">
        <v>172</v>
      </c>
      <c r="C104" s="362" t="s">
        <v>191</v>
      </c>
      <c r="D104" s="364">
        <v>5</v>
      </c>
      <c r="E104" s="364">
        <v>4</v>
      </c>
      <c r="F104" s="364">
        <v>1</v>
      </c>
      <c r="G104" s="364">
        <v>0</v>
      </c>
    </row>
    <row r="105" spans="1:7" s="512" customFormat="1">
      <c r="A105" s="362" t="s">
        <v>356</v>
      </c>
      <c r="B105" s="362" t="s">
        <v>172</v>
      </c>
      <c r="C105" s="362" t="s">
        <v>192</v>
      </c>
      <c r="D105" s="364">
        <v>14</v>
      </c>
      <c r="E105" s="364">
        <v>13</v>
      </c>
      <c r="F105" s="364">
        <v>1</v>
      </c>
      <c r="G105" s="364">
        <v>0</v>
      </c>
    </row>
    <row r="106" spans="1:7" s="512" customFormat="1">
      <c r="A106" s="362" t="s">
        <v>357</v>
      </c>
      <c r="B106" s="362" t="s">
        <v>172</v>
      </c>
      <c r="C106" s="362" t="s">
        <v>152</v>
      </c>
      <c r="D106" s="364">
        <v>13</v>
      </c>
      <c r="E106" s="364">
        <v>9</v>
      </c>
      <c r="F106" s="364">
        <v>4</v>
      </c>
      <c r="G106" s="364">
        <v>0</v>
      </c>
    </row>
    <row r="107" spans="1:7" s="512" customFormat="1">
      <c r="A107" s="362" t="s">
        <v>358</v>
      </c>
      <c r="B107" s="362" t="s">
        <v>172</v>
      </c>
      <c r="C107" s="362" t="s">
        <v>168</v>
      </c>
      <c r="D107" s="364">
        <v>2</v>
      </c>
      <c r="E107" s="364">
        <v>1</v>
      </c>
      <c r="F107" s="364">
        <v>1</v>
      </c>
      <c r="G107" s="364">
        <v>0</v>
      </c>
    </row>
    <row r="108" spans="1:7" s="512" customFormat="1">
      <c r="A108" s="362" t="s">
        <v>359</v>
      </c>
      <c r="B108" s="362" t="s">
        <v>172</v>
      </c>
      <c r="C108" s="362" t="s">
        <v>153</v>
      </c>
      <c r="D108" s="364">
        <v>48</v>
      </c>
      <c r="E108" s="364">
        <v>33</v>
      </c>
      <c r="F108" s="364">
        <v>15</v>
      </c>
      <c r="G108" s="364">
        <v>0</v>
      </c>
    </row>
    <row r="109" spans="1:7" s="512" customFormat="1">
      <c r="A109" s="362" t="s">
        <v>360</v>
      </c>
      <c r="B109" s="362" t="s">
        <v>172</v>
      </c>
      <c r="C109" s="362" t="s">
        <v>36</v>
      </c>
      <c r="D109" s="364">
        <v>6</v>
      </c>
      <c r="E109" s="364">
        <v>5</v>
      </c>
      <c r="F109" s="364">
        <v>1</v>
      </c>
      <c r="G109" s="364">
        <v>0</v>
      </c>
    </row>
    <row r="110" spans="1:7" s="512" customFormat="1">
      <c r="A110" s="362" t="s">
        <v>361</v>
      </c>
      <c r="B110" s="362" t="s">
        <v>172</v>
      </c>
      <c r="C110" s="362" t="s">
        <v>62</v>
      </c>
      <c r="D110" s="364">
        <v>7</v>
      </c>
      <c r="E110" s="364">
        <v>4</v>
      </c>
      <c r="F110" s="364">
        <v>3</v>
      </c>
      <c r="G110" s="364">
        <v>0</v>
      </c>
    </row>
    <row r="111" spans="1:7" s="512" customFormat="1">
      <c r="A111" s="362" t="s">
        <v>362</v>
      </c>
      <c r="B111" s="362" t="s">
        <v>172</v>
      </c>
      <c r="C111" s="362" t="s">
        <v>85</v>
      </c>
      <c r="D111" s="364">
        <v>2</v>
      </c>
      <c r="E111" s="364">
        <v>1</v>
      </c>
      <c r="F111" s="364">
        <v>1</v>
      </c>
      <c r="G111" s="364">
        <v>0</v>
      </c>
    </row>
    <row r="112" spans="1:7" s="512" customFormat="1">
      <c r="A112" s="362" t="s">
        <v>363</v>
      </c>
      <c r="B112" s="362" t="s">
        <v>172</v>
      </c>
      <c r="C112" s="362" t="s">
        <v>37</v>
      </c>
      <c r="D112" s="364">
        <v>5</v>
      </c>
      <c r="E112" s="364">
        <v>2</v>
      </c>
      <c r="F112" s="364">
        <v>3</v>
      </c>
      <c r="G112" s="364">
        <v>0</v>
      </c>
    </row>
    <row r="113" spans="1:7" s="512" customFormat="1">
      <c r="A113" s="362" t="s">
        <v>364</v>
      </c>
      <c r="B113" s="362" t="s">
        <v>172</v>
      </c>
      <c r="C113" s="362" t="s">
        <v>220</v>
      </c>
      <c r="D113" s="364">
        <v>11</v>
      </c>
      <c r="E113" s="364">
        <v>9</v>
      </c>
      <c r="F113" s="364">
        <v>2</v>
      </c>
      <c r="G113" s="364">
        <v>0</v>
      </c>
    </row>
    <row r="114" spans="1:7" s="512" customFormat="1">
      <c r="A114" s="362" t="s">
        <v>365</v>
      </c>
      <c r="B114" s="362" t="s">
        <v>172</v>
      </c>
      <c r="C114" s="362" t="s">
        <v>38</v>
      </c>
      <c r="D114" s="364">
        <v>7</v>
      </c>
      <c r="E114" s="364">
        <v>7</v>
      </c>
      <c r="F114" s="364">
        <v>0</v>
      </c>
      <c r="G114" s="364">
        <v>0</v>
      </c>
    </row>
    <row r="115" spans="1:7" s="512" customFormat="1">
      <c r="A115" s="362" t="s">
        <v>366</v>
      </c>
      <c r="B115" s="362" t="s">
        <v>172</v>
      </c>
      <c r="C115" s="362" t="s">
        <v>63</v>
      </c>
      <c r="D115" s="364">
        <v>27</v>
      </c>
      <c r="E115" s="364">
        <v>24</v>
      </c>
      <c r="F115" s="364">
        <v>3</v>
      </c>
      <c r="G115" s="364">
        <v>0</v>
      </c>
    </row>
    <row r="116" spans="1:7" s="512" customFormat="1">
      <c r="A116" s="362" t="s">
        <v>367</v>
      </c>
      <c r="B116" s="362" t="s">
        <v>172</v>
      </c>
      <c r="C116" s="362" t="s">
        <v>221</v>
      </c>
      <c r="D116" s="364">
        <v>14</v>
      </c>
      <c r="E116" s="364">
        <v>12</v>
      </c>
      <c r="F116" s="364">
        <v>2</v>
      </c>
      <c r="G116" s="364">
        <v>0</v>
      </c>
    </row>
    <row r="117" spans="1:7" s="512" customFormat="1">
      <c r="A117" s="362" t="s">
        <v>368</v>
      </c>
      <c r="B117" s="362" t="s">
        <v>172</v>
      </c>
      <c r="C117" s="362" t="s">
        <v>193</v>
      </c>
      <c r="D117" s="364">
        <v>5</v>
      </c>
      <c r="E117" s="364">
        <v>5</v>
      </c>
      <c r="F117" s="364">
        <v>0</v>
      </c>
      <c r="G117" s="364">
        <v>0</v>
      </c>
    </row>
    <row r="118" spans="1:7" s="512" customFormat="1">
      <c r="A118" s="362" t="s">
        <v>369</v>
      </c>
      <c r="B118" s="362" t="s">
        <v>172</v>
      </c>
      <c r="C118" s="362" t="s">
        <v>222</v>
      </c>
      <c r="D118" s="364">
        <v>21</v>
      </c>
      <c r="E118" s="364">
        <v>16</v>
      </c>
      <c r="F118" s="364">
        <v>5</v>
      </c>
      <c r="G118" s="364">
        <v>0</v>
      </c>
    </row>
    <row r="119" spans="1:7" s="512" customFormat="1">
      <c r="A119" s="362" t="s">
        <v>370</v>
      </c>
      <c r="B119" s="362" t="s">
        <v>172</v>
      </c>
      <c r="C119" s="362" t="s">
        <v>211</v>
      </c>
      <c r="D119" s="364">
        <v>19</v>
      </c>
      <c r="E119" s="364">
        <v>12</v>
      </c>
      <c r="F119" s="364">
        <v>7</v>
      </c>
      <c r="G119" s="364">
        <v>0</v>
      </c>
    </row>
    <row r="120" spans="1:7" s="512" customFormat="1">
      <c r="A120" s="362" t="s">
        <v>371</v>
      </c>
      <c r="B120" s="362" t="s">
        <v>172</v>
      </c>
      <c r="C120" s="362" t="s">
        <v>212</v>
      </c>
      <c r="D120" s="364">
        <v>11</v>
      </c>
      <c r="E120" s="364">
        <v>9</v>
      </c>
      <c r="F120" s="364">
        <v>2</v>
      </c>
      <c r="G120" s="364">
        <v>0</v>
      </c>
    </row>
    <row r="121" spans="1:7" s="512" customFormat="1">
      <c r="A121" s="362" t="s">
        <v>372</v>
      </c>
      <c r="B121" s="362" t="s">
        <v>172</v>
      </c>
      <c r="C121" s="362" t="s">
        <v>169</v>
      </c>
      <c r="D121" s="364">
        <v>7</v>
      </c>
      <c r="E121" s="364">
        <v>5</v>
      </c>
      <c r="F121" s="364">
        <v>2</v>
      </c>
      <c r="G121" s="364">
        <v>0</v>
      </c>
    </row>
    <row r="122" spans="1:7" s="512" customFormat="1">
      <c r="A122" s="362" t="s">
        <v>373</v>
      </c>
      <c r="B122" s="362" t="s">
        <v>172</v>
      </c>
      <c r="C122" s="362" t="s">
        <v>194</v>
      </c>
      <c r="D122" s="364">
        <v>39</v>
      </c>
      <c r="E122" s="364">
        <v>36</v>
      </c>
      <c r="F122" s="364">
        <v>3</v>
      </c>
      <c r="G122" s="364">
        <v>0</v>
      </c>
    </row>
    <row r="123" spans="1:7" s="512" customFormat="1">
      <c r="A123" s="362" t="s">
        <v>374</v>
      </c>
      <c r="B123" s="362" t="s">
        <v>172</v>
      </c>
      <c r="C123" s="362" t="s">
        <v>94</v>
      </c>
      <c r="D123" s="364">
        <v>7</v>
      </c>
      <c r="E123" s="364">
        <v>5</v>
      </c>
      <c r="F123" s="364">
        <v>2</v>
      </c>
      <c r="G123" s="364">
        <v>0</v>
      </c>
    </row>
    <row r="124" spans="1:7" s="512" customFormat="1">
      <c r="A124" s="362" t="s">
        <v>375</v>
      </c>
      <c r="B124" s="362" t="s">
        <v>172</v>
      </c>
      <c r="C124" s="362" t="s">
        <v>154</v>
      </c>
      <c r="D124" s="364">
        <v>40</v>
      </c>
      <c r="E124" s="364">
        <v>32</v>
      </c>
      <c r="F124" s="364">
        <v>8</v>
      </c>
      <c r="G124" s="364">
        <v>0</v>
      </c>
    </row>
    <row r="125" spans="1:7" s="512" customFormat="1">
      <c r="A125" s="362" t="s">
        <v>376</v>
      </c>
      <c r="B125" s="362" t="s">
        <v>172</v>
      </c>
      <c r="C125" s="362" t="s">
        <v>39</v>
      </c>
      <c r="D125" s="364">
        <v>1</v>
      </c>
      <c r="E125" s="364">
        <v>0</v>
      </c>
      <c r="F125" s="364">
        <v>1</v>
      </c>
      <c r="G125" s="364">
        <v>0</v>
      </c>
    </row>
    <row r="126" spans="1:7" s="512" customFormat="1">
      <c r="A126" s="362" t="s">
        <v>377</v>
      </c>
      <c r="B126" s="362" t="s">
        <v>172</v>
      </c>
      <c r="C126" s="362" t="s">
        <v>223</v>
      </c>
      <c r="D126" s="364">
        <v>22</v>
      </c>
      <c r="E126" s="364">
        <v>17</v>
      </c>
      <c r="F126" s="364">
        <v>5</v>
      </c>
      <c r="G126" s="364">
        <v>0</v>
      </c>
    </row>
    <row r="127" spans="1:7" s="512" customFormat="1">
      <c r="A127" s="362" t="s">
        <v>378</v>
      </c>
      <c r="B127" s="362" t="s">
        <v>172</v>
      </c>
      <c r="C127" s="362" t="s">
        <v>40</v>
      </c>
      <c r="D127" s="364">
        <v>12</v>
      </c>
      <c r="E127" s="364">
        <v>11</v>
      </c>
      <c r="F127" s="364">
        <v>1</v>
      </c>
      <c r="G127" s="364">
        <v>0</v>
      </c>
    </row>
    <row r="128" spans="1:7" s="512" customFormat="1">
      <c r="A128" s="362" t="s">
        <v>379</v>
      </c>
      <c r="B128" s="362" t="s">
        <v>172</v>
      </c>
      <c r="C128" s="362" t="s">
        <v>21</v>
      </c>
      <c r="D128" s="364">
        <v>9</v>
      </c>
      <c r="E128" s="364">
        <v>8</v>
      </c>
      <c r="F128" s="364">
        <v>1</v>
      </c>
      <c r="G128" s="364">
        <v>0</v>
      </c>
    </row>
    <row r="129" spans="1:7" s="512" customFormat="1">
      <c r="A129" s="362" t="s">
        <v>380</v>
      </c>
      <c r="B129" s="362" t="s">
        <v>172</v>
      </c>
      <c r="C129" s="362" t="s">
        <v>224</v>
      </c>
      <c r="D129" s="364">
        <v>12</v>
      </c>
      <c r="E129" s="364">
        <v>12</v>
      </c>
      <c r="F129" s="364">
        <v>0</v>
      </c>
      <c r="G129" s="364">
        <v>0</v>
      </c>
    </row>
    <row r="130" spans="1:7" s="512" customFormat="1">
      <c r="A130" s="362" t="s">
        <v>381</v>
      </c>
      <c r="B130" s="362" t="s">
        <v>172</v>
      </c>
      <c r="C130" s="362" t="s">
        <v>95</v>
      </c>
      <c r="D130" s="364">
        <v>42</v>
      </c>
      <c r="E130" s="364">
        <v>29</v>
      </c>
      <c r="F130" s="364">
        <v>13</v>
      </c>
      <c r="G130" s="364">
        <v>0</v>
      </c>
    </row>
    <row r="131" spans="1:7" s="512" customFormat="1">
      <c r="A131" s="362" t="s">
        <v>382</v>
      </c>
      <c r="B131" s="362" t="s">
        <v>172</v>
      </c>
      <c r="C131" s="362" t="s">
        <v>22</v>
      </c>
      <c r="D131" s="364">
        <v>7</v>
      </c>
      <c r="E131" s="364">
        <v>7</v>
      </c>
      <c r="F131" s="364">
        <v>0</v>
      </c>
      <c r="G131" s="364">
        <v>0</v>
      </c>
    </row>
    <row r="132" spans="1:7" s="512" customFormat="1">
      <c r="A132" s="362" t="s">
        <v>383</v>
      </c>
      <c r="B132" s="362" t="s">
        <v>172</v>
      </c>
      <c r="C132" s="362" t="s">
        <v>195</v>
      </c>
      <c r="D132" s="364">
        <v>133</v>
      </c>
      <c r="E132" s="364">
        <v>96</v>
      </c>
      <c r="F132" s="364">
        <v>37</v>
      </c>
      <c r="G132" s="364">
        <v>0</v>
      </c>
    </row>
    <row r="133" spans="1:7" s="512" customFormat="1">
      <c r="A133" s="362" t="s">
        <v>384</v>
      </c>
      <c r="B133" s="362" t="s">
        <v>172</v>
      </c>
      <c r="C133" s="362" t="s">
        <v>155</v>
      </c>
      <c r="D133" s="364">
        <v>10</v>
      </c>
      <c r="E133" s="364">
        <v>7</v>
      </c>
      <c r="F133" s="364">
        <v>3</v>
      </c>
      <c r="G133" s="364">
        <v>0</v>
      </c>
    </row>
    <row r="134" spans="1:7" s="512" customFormat="1">
      <c r="A134" s="362" t="s">
        <v>385</v>
      </c>
      <c r="B134" s="362" t="s">
        <v>172</v>
      </c>
      <c r="C134" s="362" t="s">
        <v>213</v>
      </c>
      <c r="D134" s="364">
        <v>8</v>
      </c>
      <c r="E134" s="364">
        <v>6</v>
      </c>
      <c r="F134" s="364">
        <v>2</v>
      </c>
      <c r="G134" s="364">
        <v>0</v>
      </c>
    </row>
    <row r="135" spans="1:7" s="512" customFormat="1">
      <c r="A135" s="362" t="s">
        <v>386</v>
      </c>
      <c r="B135" s="362" t="s">
        <v>172</v>
      </c>
      <c r="C135" s="362" t="s">
        <v>41</v>
      </c>
      <c r="D135" s="364">
        <v>2</v>
      </c>
      <c r="E135" s="364">
        <v>1</v>
      </c>
      <c r="F135" s="364">
        <v>1</v>
      </c>
      <c r="G135" s="364">
        <v>0</v>
      </c>
    </row>
    <row r="136" spans="1:7" s="512" customFormat="1">
      <c r="A136" s="362" t="s">
        <v>387</v>
      </c>
      <c r="B136" s="362" t="s">
        <v>172</v>
      </c>
      <c r="C136" s="362" t="s">
        <v>225</v>
      </c>
      <c r="D136" s="364">
        <v>3</v>
      </c>
      <c r="E136" s="364">
        <v>3</v>
      </c>
      <c r="F136" s="364">
        <v>0</v>
      </c>
      <c r="G136" s="364">
        <v>0</v>
      </c>
    </row>
    <row r="137" spans="1:7" s="512" customFormat="1">
      <c r="A137" s="362" t="s">
        <v>388</v>
      </c>
      <c r="B137" s="362" t="s">
        <v>172</v>
      </c>
      <c r="C137" s="362" t="s">
        <v>96</v>
      </c>
      <c r="D137" s="364">
        <v>6</v>
      </c>
      <c r="E137" s="364">
        <v>5</v>
      </c>
      <c r="F137" s="364">
        <v>1</v>
      </c>
      <c r="G137" s="364">
        <v>0</v>
      </c>
    </row>
    <row r="138" spans="1:7" s="512" customFormat="1">
      <c r="A138" s="362" t="s">
        <v>389</v>
      </c>
      <c r="B138" s="362" t="s">
        <v>172</v>
      </c>
      <c r="C138" s="362" t="s">
        <v>214</v>
      </c>
      <c r="D138" s="364">
        <v>2</v>
      </c>
      <c r="E138" s="364">
        <v>2</v>
      </c>
      <c r="F138" s="364">
        <v>0</v>
      </c>
      <c r="G138" s="364">
        <v>0</v>
      </c>
    </row>
    <row r="139" spans="1:7" s="512" customFormat="1">
      <c r="A139" s="362" t="s">
        <v>390</v>
      </c>
      <c r="B139" s="362" t="s">
        <v>172</v>
      </c>
      <c r="C139" s="362" t="s">
        <v>156</v>
      </c>
      <c r="D139" s="364">
        <v>9</v>
      </c>
      <c r="E139" s="364">
        <v>5</v>
      </c>
      <c r="F139" s="364">
        <v>4</v>
      </c>
      <c r="G139" s="364">
        <v>0</v>
      </c>
    </row>
    <row r="140" spans="1:7" s="512" customFormat="1">
      <c r="A140" s="362" t="s">
        <v>391</v>
      </c>
      <c r="B140" s="362" t="s">
        <v>172</v>
      </c>
      <c r="C140" s="362" t="s">
        <v>42</v>
      </c>
      <c r="D140" s="364">
        <v>15</v>
      </c>
      <c r="E140" s="364">
        <v>14</v>
      </c>
      <c r="F140" s="364">
        <v>1</v>
      </c>
      <c r="G140" s="364">
        <v>0</v>
      </c>
    </row>
    <row r="141" spans="1:7" s="512" customFormat="1">
      <c r="A141" s="362" t="s">
        <v>392</v>
      </c>
      <c r="B141" s="362" t="s">
        <v>172</v>
      </c>
      <c r="C141" s="362" t="s">
        <v>64</v>
      </c>
      <c r="D141" s="364">
        <v>9</v>
      </c>
      <c r="E141" s="364">
        <v>8</v>
      </c>
      <c r="F141" s="364">
        <v>1</v>
      </c>
      <c r="G141" s="364">
        <v>0</v>
      </c>
    </row>
    <row r="142" spans="1:7" s="512" customFormat="1">
      <c r="A142" s="362" t="s">
        <v>393</v>
      </c>
      <c r="B142" s="362" t="s">
        <v>172</v>
      </c>
      <c r="C142" s="362" t="s">
        <v>226</v>
      </c>
      <c r="D142" s="364">
        <v>4</v>
      </c>
      <c r="E142" s="364">
        <v>3</v>
      </c>
      <c r="F142" s="364">
        <v>1</v>
      </c>
      <c r="G142" s="364">
        <v>0</v>
      </c>
    </row>
    <row r="143" spans="1:7" s="512" customFormat="1">
      <c r="A143" s="362" t="s">
        <v>394</v>
      </c>
      <c r="B143" s="362" t="s">
        <v>172</v>
      </c>
      <c r="C143" s="362" t="s">
        <v>157</v>
      </c>
      <c r="D143" s="364">
        <v>7</v>
      </c>
      <c r="E143" s="364">
        <v>4</v>
      </c>
      <c r="F143" s="364">
        <v>3</v>
      </c>
      <c r="G143" s="364">
        <v>0</v>
      </c>
    </row>
    <row r="144" spans="1:7" s="512" customFormat="1">
      <c r="A144" s="362" t="s">
        <v>395</v>
      </c>
      <c r="B144" s="362" t="s">
        <v>172</v>
      </c>
      <c r="C144" s="362" t="s">
        <v>158</v>
      </c>
      <c r="D144" s="364">
        <v>67</v>
      </c>
      <c r="E144" s="364">
        <v>46</v>
      </c>
      <c r="F144" s="364">
        <v>21</v>
      </c>
      <c r="G144" s="364">
        <v>0</v>
      </c>
    </row>
    <row r="145" spans="1:7" s="512" customFormat="1">
      <c r="A145" s="362" t="s">
        <v>396</v>
      </c>
      <c r="B145" s="362" t="s">
        <v>172</v>
      </c>
      <c r="C145" s="362" t="s">
        <v>43</v>
      </c>
      <c r="D145" s="364">
        <v>15</v>
      </c>
      <c r="E145" s="364">
        <v>12</v>
      </c>
      <c r="F145" s="364">
        <v>3</v>
      </c>
      <c r="G145" s="364">
        <v>0</v>
      </c>
    </row>
    <row r="146" spans="1:7" s="512" customFormat="1">
      <c r="A146" s="362" t="s">
        <v>397</v>
      </c>
      <c r="B146" s="362" t="s">
        <v>172</v>
      </c>
      <c r="C146" s="362" t="s">
        <v>227</v>
      </c>
      <c r="D146" s="364">
        <v>34</v>
      </c>
      <c r="E146" s="364">
        <v>28</v>
      </c>
      <c r="F146" s="364">
        <v>6</v>
      </c>
      <c r="G146" s="364">
        <v>0</v>
      </c>
    </row>
    <row r="147" spans="1:7" s="512" customFormat="1">
      <c r="A147" s="362" t="s">
        <v>398</v>
      </c>
      <c r="B147" s="362" t="s">
        <v>172</v>
      </c>
      <c r="C147" s="362" t="s">
        <v>196</v>
      </c>
      <c r="D147" s="364">
        <v>19</v>
      </c>
      <c r="E147" s="364">
        <v>17</v>
      </c>
      <c r="F147" s="364">
        <v>2</v>
      </c>
      <c r="G147" s="364">
        <v>0</v>
      </c>
    </row>
    <row r="148" spans="1:7" s="512" customFormat="1">
      <c r="A148" s="362" t="s">
        <v>399</v>
      </c>
      <c r="B148" s="362" t="s">
        <v>172</v>
      </c>
      <c r="C148" s="362" t="s">
        <v>197</v>
      </c>
      <c r="D148" s="364">
        <v>50</v>
      </c>
      <c r="E148" s="364">
        <v>29</v>
      </c>
      <c r="F148" s="364">
        <v>21</v>
      </c>
      <c r="G148" s="364">
        <v>0</v>
      </c>
    </row>
    <row r="149" spans="1:7" s="512" customFormat="1">
      <c r="A149" s="362" t="s">
        <v>400</v>
      </c>
      <c r="B149" s="362" t="s">
        <v>172</v>
      </c>
      <c r="C149" s="362" t="s">
        <v>159</v>
      </c>
      <c r="D149" s="364">
        <v>16</v>
      </c>
      <c r="E149" s="364">
        <v>10</v>
      </c>
      <c r="F149" s="364">
        <v>6</v>
      </c>
      <c r="G149" s="364">
        <v>0</v>
      </c>
    </row>
    <row r="150" spans="1:7" s="512" customFormat="1">
      <c r="A150" s="362" t="s">
        <v>401</v>
      </c>
      <c r="B150" s="362" t="s">
        <v>172</v>
      </c>
      <c r="C150" s="362" t="s">
        <v>44</v>
      </c>
      <c r="D150" s="364">
        <v>6</v>
      </c>
      <c r="E150" s="364">
        <v>6</v>
      </c>
      <c r="F150" s="364">
        <v>0</v>
      </c>
      <c r="G150" s="364">
        <v>0</v>
      </c>
    </row>
    <row r="151" spans="1:7" s="512" customFormat="1">
      <c r="A151" s="362" t="s">
        <v>402</v>
      </c>
      <c r="B151" s="362" t="s">
        <v>172</v>
      </c>
      <c r="C151" s="362" t="s">
        <v>215</v>
      </c>
      <c r="D151" s="364">
        <v>38</v>
      </c>
      <c r="E151" s="364">
        <v>25</v>
      </c>
      <c r="F151" s="364">
        <v>13</v>
      </c>
      <c r="G151" s="364">
        <v>0</v>
      </c>
    </row>
    <row r="152" spans="1:7" s="512" customFormat="1">
      <c r="A152" s="362" t="s">
        <v>403</v>
      </c>
      <c r="B152" s="362" t="s">
        <v>172</v>
      </c>
      <c r="C152" s="362" t="s">
        <v>198</v>
      </c>
      <c r="D152" s="364">
        <v>27</v>
      </c>
      <c r="E152" s="364">
        <v>20</v>
      </c>
      <c r="F152" s="364">
        <v>7</v>
      </c>
      <c r="G152" s="364">
        <v>0</v>
      </c>
    </row>
    <row r="153" spans="1:7" s="512" customFormat="1">
      <c r="A153" s="362" t="s">
        <v>404</v>
      </c>
      <c r="B153" s="362" t="s">
        <v>172</v>
      </c>
      <c r="C153" s="362" t="s">
        <v>180</v>
      </c>
      <c r="D153" s="364">
        <v>16</v>
      </c>
      <c r="E153" s="364">
        <v>12</v>
      </c>
      <c r="F153" s="364">
        <v>4</v>
      </c>
      <c r="G153" s="364">
        <v>0</v>
      </c>
    </row>
    <row r="154" spans="1:7" s="512" customFormat="1">
      <c r="A154" s="362" t="s">
        <v>405</v>
      </c>
      <c r="B154" s="362" t="s">
        <v>172</v>
      </c>
      <c r="C154" s="362" t="s">
        <v>199</v>
      </c>
      <c r="D154" s="364">
        <v>24</v>
      </c>
      <c r="E154" s="364">
        <v>20</v>
      </c>
      <c r="F154" s="364">
        <v>4</v>
      </c>
      <c r="G154" s="364">
        <v>0</v>
      </c>
    </row>
    <row r="155" spans="1:7" s="512" customFormat="1">
      <c r="A155" s="362" t="s">
        <v>406</v>
      </c>
      <c r="B155" s="362" t="s">
        <v>172</v>
      </c>
      <c r="C155" s="362" t="s">
        <v>228</v>
      </c>
      <c r="D155" s="364">
        <v>5</v>
      </c>
      <c r="E155" s="364">
        <v>5</v>
      </c>
      <c r="F155" s="364">
        <v>0</v>
      </c>
      <c r="G155" s="364">
        <v>0</v>
      </c>
    </row>
    <row r="156" spans="1:7" s="512" customFormat="1">
      <c r="A156" s="362" t="s">
        <v>407</v>
      </c>
      <c r="B156" s="362" t="s">
        <v>172</v>
      </c>
      <c r="C156" s="362" t="s">
        <v>229</v>
      </c>
      <c r="D156" s="364">
        <v>30</v>
      </c>
      <c r="E156" s="364">
        <v>24</v>
      </c>
      <c r="F156" s="364">
        <v>6</v>
      </c>
      <c r="G156" s="364">
        <v>0</v>
      </c>
    </row>
    <row r="157" spans="1:7" s="512" customFormat="1">
      <c r="A157" s="362" t="s">
        <v>408</v>
      </c>
      <c r="B157" s="362" t="s">
        <v>172</v>
      </c>
      <c r="C157" s="362" t="s">
        <v>65</v>
      </c>
      <c r="D157" s="364">
        <v>12</v>
      </c>
      <c r="E157" s="364">
        <v>9</v>
      </c>
      <c r="F157" s="364">
        <v>3</v>
      </c>
      <c r="G157" s="364">
        <v>0</v>
      </c>
    </row>
    <row r="158" spans="1:7" s="512" customFormat="1">
      <c r="A158" s="362" t="s">
        <v>412</v>
      </c>
      <c r="B158" s="362" t="s">
        <v>174</v>
      </c>
      <c r="C158" s="362" t="s">
        <v>89</v>
      </c>
      <c r="D158" s="364">
        <v>1</v>
      </c>
      <c r="E158" s="364">
        <v>1</v>
      </c>
      <c r="F158" s="364">
        <v>0</v>
      </c>
      <c r="G158" s="364">
        <v>0</v>
      </c>
    </row>
    <row r="159" spans="1:7" s="512" customFormat="1" ht="25.5">
      <c r="A159" s="362" t="s">
        <v>419</v>
      </c>
      <c r="B159" s="362" t="s">
        <v>175</v>
      </c>
      <c r="C159" s="362" t="s">
        <v>97</v>
      </c>
      <c r="D159" s="364">
        <v>4</v>
      </c>
      <c r="E159" s="364">
        <v>4</v>
      </c>
      <c r="F159" s="364">
        <v>0</v>
      </c>
      <c r="G159" s="364">
        <v>0</v>
      </c>
    </row>
    <row r="160" spans="1:7" s="512" customFormat="1" ht="25.5">
      <c r="A160" s="362" t="s">
        <v>420</v>
      </c>
      <c r="B160" s="362" t="s">
        <v>175</v>
      </c>
      <c r="C160" s="362" t="s">
        <v>98</v>
      </c>
      <c r="D160" s="364">
        <v>6</v>
      </c>
      <c r="E160" s="364">
        <v>6</v>
      </c>
      <c r="F160" s="364">
        <v>0</v>
      </c>
      <c r="G160" s="364">
        <v>0</v>
      </c>
    </row>
    <row r="161" spans="1:7" s="512" customFormat="1" ht="25.5">
      <c r="A161" s="362" t="s">
        <v>421</v>
      </c>
      <c r="B161" s="362" t="s">
        <v>175</v>
      </c>
      <c r="C161" s="362" t="s">
        <v>230</v>
      </c>
      <c r="D161" s="364">
        <v>3</v>
      </c>
      <c r="E161" s="364">
        <v>2</v>
      </c>
      <c r="F161" s="364">
        <v>1</v>
      </c>
      <c r="G161" s="364">
        <v>0</v>
      </c>
    </row>
    <row r="162" spans="1:7" s="512" customFormat="1" ht="25.5">
      <c r="A162" s="362" t="s">
        <v>422</v>
      </c>
      <c r="B162" s="362" t="s">
        <v>175</v>
      </c>
      <c r="C162" s="362" t="s">
        <v>200</v>
      </c>
      <c r="D162" s="364">
        <v>5</v>
      </c>
      <c r="E162" s="364">
        <v>5</v>
      </c>
      <c r="F162" s="364">
        <v>0</v>
      </c>
      <c r="G162" s="364">
        <v>0</v>
      </c>
    </row>
    <row r="163" spans="1:7" s="512" customFormat="1" ht="25.5">
      <c r="A163" s="362" t="s">
        <v>423</v>
      </c>
      <c r="B163" s="362" t="s">
        <v>175</v>
      </c>
      <c r="C163" s="362" t="s">
        <v>86</v>
      </c>
      <c r="D163" s="364">
        <v>5</v>
      </c>
      <c r="E163" s="364">
        <v>5</v>
      </c>
      <c r="F163" s="364">
        <v>0</v>
      </c>
      <c r="G163" s="364">
        <v>0</v>
      </c>
    </row>
    <row r="164" spans="1:7" s="512" customFormat="1" ht="25.5">
      <c r="A164" s="362" t="s">
        <v>424</v>
      </c>
      <c r="B164" s="362" t="s">
        <v>175</v>
      </c>
      <c r="C164" s="362" t="s">
        <v>99</v>
      </c>
      <c r="D164" s="364">
        <v>5</v>
      </c>
      <c r="E164" s="364">
        <v>5</v>
      </c>
      <c r="F164" s="364">
        <v>0</v>
      </c>
      <c r="G164" s="364">
        <v>0</v>
      </c>
    </row>
    <row r="165" spans="1:7" s="512" customFormat="1" ht="25.5">
      <c r="A165" s="362" t="s">
        <v>425</v>
      </c>
      <c r="B165" s="362" t="s">
        <v>175</v>
      </c>
      <c r="C165" s="362" t="s">
        <v>216</v>
      </c>
      <c r="D165" s="364">
        <v>34</v>
      </c>
      <c r="E165" s="364">
        <v>30</v>
      </c>
      <c r="F165" s="364">
        <v>4</v>
      </c>
      <c r="G165" s="364">
        <v>0</v>
      </c>
    </row>
    <row r="166" spans="1:7" s="512" customFormat="1" ht="25.5">
      <c r="A166" s="362" t="s">
        <v>427</v>
      </c>
      <c r="B166" s="362" t="s">
        <v>175</v>
      </c>
      <c r="C166" s="362" t="s">
        <v>24</v>
      </c>
      <c r="D166" s="364">
        <v>2</v>
      </c>
      <c r="E166" s="364">
        <v>1</v>
      </c>
      <c r="F166" s="364">
        <v>1</v>
      </c>
      <c r="G166" s="364">
        <v>0</v>
      </c>
    </row>
    <row r="167" spans="1:7" s="512" customFormat="1" ht="25.5">
      <c r="A167" s="362" t="s">
        <v>428</v>
      </c>
      <c r="B167" s="362" t="s">
        <v>175</v>
      </c>
      <c r="C167" s="362" t="s">
        <v>25</v>
      </c>
      <c r="D167" s="364">
        <v>3</v>
      </c>
      <c r="E167" s="364">
        <v>3</v>
      </c>
      <c r="F167" s="364">
        <v>0</v>
      </c>
      <c r="G167" s="364">
        <v>0</v>
      </c>
    </row>
    <row r="168" spans="1:7" s="512" customFormat="1" ht="25.5">
      <c r="A168" s="362" t="s">
        <v>429</v>
      </c>
      <c r="B168" s="362" t="s">
        <v>175</v>
      </c>
      <c r="C168" s="362" t="s">
        <v>201</v>
      </c>
      <c r="D168" s="364">
        <v>5</v>
      </c>
      <c r="E168" s="364">
        <v>4</v>
      </c>
      <c r="F168" s="364">
        <v>1</v>
      </c>
      <c r="G168" s="364">
        <v>0</v>
      </c>
    </row>
    <row r="169" spans="1:7" s="512" customFormat="1" ht="25.5">
      <c r="A169" s="362" t="s">
        <v>430</v>
      </c>
      <c r="B169" s="362" t="s">
        <v>175</v>
      </c>
      <c r="C169" s="362" t="s">
        <v>181</v>
      </c>
      <c r="D169" s="364">
        <v>2</v>
      </c>
      <c r="E169" s="364">
        <v>2</v>
      </c>
      <c r="F169" s="364">
        <v>0</v>
      </c>
      <c r="G169" s="364">
        <v>0</v>
      </c>
    </row>
    <row r="170" spans="1:7" s="512" customFormat="1" ht="25.5">
      <c r="A170" s="362" t="s">
        <v>431</v>
      </c>
      <c r="B170" s="362" t="s">
        <v>175</v>
      </c>
      <c r="C170" s="362" t="s">
        <v>231</v>
      </c>
      <c r="D170" s="364">
        <v>12</v>
      </c>
      <c r="E170" s="364">
        <v>11</v>
      </c>
      <c r="F170" s="364">
        <v>1</v>
      </c>
      <c r="G170" s="364">
        <v>0</v>
      </c>
    </row>
    <row r="171" spans="1:7" s="512" customFormat="1" ht="25.5">
      <c r="A171" s="362" t="s">
        <v>432</v>
      </c>
      <c r="B171" s="362" t="s">
        <v>175</v>
      </c>
      <c r="C171" s="362" t="s">
        <v>100</v>
      </c>
      <c r="D171" s="364">
        <v>5</v>
      </c>
      <c r="E171" s="364">
        <v>2</v>
      </c>
      <c r="F171" s="364">
        <v>3</v>
      </c>
      <c r="G171" s="364">
        <v>0</v>
      </c>
    </row>
    <row r="172" spans="1:7" s="512" customFormat="1" ht="25.5">
      <c r="A172" s="362" t="s">
        <v>433</v>
      </c>
      <c r="B172" s="362" t="s">
        <v>175</v>
      </c>
      <c r="C172" s="362" t="s">
        <v>182</v>
      </c>
      <c r="D172" s="364">
        <v>6</v>
      </c>
      <c r="E172" s="364">
        <v>4</v>
      </c>
      <c r="F172" s="364">
        <v>2</v>
      </c>
      <c r="G172" s="364">
        <v>0</v>
      </c>
    </row>
    <row r="173" spans="1:7" s="512" customFormat="1" ht="25.5">
      <c r="A173" s="362" t="s">
        <v>434</v>
      </c>
      <c r="B173" s="362" t="s">
        <v>175</v>
      </c>
      <c r="C173" s="362" t="s">
        <v>202</v>
      </c>
      <c r="D173" s="364">
        <v>13</v>
      </c>
      <c r="E173" s="364">
        <v>10</v>
      </c>
      <c r="F173" s="364">
        <v>3</v>
      </c>
      <c r="G173" s="364">
        <v>0</v>
      </c>
    </row>
    <row r="174" spans="1:7" s="512" customFormat="1" ht="25.5">
      <c r="A174" s="362" t="s">
        <v>435</v>
      </c>
      <c r="B174" s="362" t="s">
        <v>175</v>
      </c>
      <c r="C174" s="362" t="s">
        <v>101</v>
      </c>
      <c r="D174" s="364">
        <v>2</v>
      </c>
      <c r="E174" s="364">
        <v>2</v>
      </c>
      <c r="F174" s="364">
        <v>0</v>
      </c>
      <c r="G174" s="364">
        <v>0</v>
      </c>
    </row>
    <row r="175" spans="1:7" s="512" customFormat="1" ht="25.5">
      <c r="A175" s="362" t="s">
        <v>436</v>
      </c>
      <c r="B175" s="362" t="s">
        <v>175</v>
      </c>
      <c r="C175" s="362" t="s">
        <v>183</v>
      </c>
      <c r="D175" s="364">
        <v>6</v>
      </c>
      <c r="E175" s="364">
        <v>6</v>
      </c>
      <c r="F175" s="364">
        <v>0</v>
      </c>
      <c r="G175" s="364">
        <v>0</v>
      </c>
    </row>
    <row r="176" spans="1:7" s="512" customFormat="1" ht="25.5">
      <c r="A176" s="362" t="s">
        <v>437</v>
      </c>
      <c r="B176" s="362" t="s">
        <v>175</v>
      </c>
      <c r="C176" s="362" t="s">
        <v>26</v>
      </c>
      <c r="D176" s="364">
        <v>3</v>
      </c>
      <c r="E176" s="364">
        <v>3</v>
      </c>
      <c r="F176" s="364">
        <v>0</v>
      </c>
      <c r="G176" s="364">
        <v>0</v>
      </c>
    </row>
    <row r="177" spans="1:7" s="512" customFormat="1" ht="25.5">
      <c r="A177" s="362" t="s">
        <v>438</v>
      </c>
      <c r="B177" s="362" t="s">
        <v>175</v>
      </c>
      <c r="C177" s="362" t="s">
        <v>232</v>
      </c>
      <c r="D177" s="364">
        <v>4</v>
      </c>
      <c r="E177" s="364">
        <v>4</v>
      </c>
      <c r="F177" s="364">
        <v>0</v>
      </c>
      <c r="G177" s="364">
        <v>0</v>
      </c>
    </row>
    <row r="178" spans="1:7" s="512" customFormat="1" ht="25.5">
      <c r="A178" s="362" t="s">
        <v>439</v>
      </c>
      <c r="B178" s="362" t="s">
        <v>175</v>
      </c>
      <c r="C178" s="362" t="s">
        <v>87</v>
      </c>
      <c r="D178" s="364">
        <v>17</v>
      </c>
      <c r="E178" s="364">
        <v>14</v>
      </c>
      <c r="F178" s="364">
        <v>3</v>
      </c>
      <c r="G178" s="364">
        <v>0</v>
      </c>
    </row>
    <row r="179" spans="1:7" s="512" customFormat="1" ht="25.5">
      <c r="A179" s="362" t="s">
        <v>440</v>
      </c>
      <c r="B179" s="362" t="s">
        <v>175</v>
      </c>
      <c r="C179" s="362" t="s">
        <v>102</v>
      </c>
      <c r="D179" s="364">
        <v>11</v>
      </c>
      <c r="E179" s="364">
        <v>10</v>
      </c>
      <c r="F179" s="364">
        <v>1</v>
      </c>
      <c r="G179" s="364">
        <v>0</v>
      </c>
    </row>
    <row r="180" spans="1:7" s="512" customFormat="1" ht="25.5">
      <c r="A180" s="362" t="s">
        <v>441</v>
      </c>
      <c r="B180" s="362" t="s">
        <v>175</v>
      </c>
      <c r="C180" s="362" t="s">
        <v>88</v>
      </c>
      <c r="D180" s="364">
        <v>3</v>
      </c>
      <c r="E180" s="364">
        <v>3</v>
      </c>
      <c r="F180" s="364">
        <v>0</v>
      </c>
      <c r="G180" s="364">
        <v>0</v>
      </c>
    </row>
    <row r="181" spans="1:7" s="512" customFormat="1" ht="25.5">
      <c r="A181" s="362" t="s">
        <v>442</v>
      </c>
      <c r="B181" s="362" t="s">
        <v>175</v>
      </c>
      <c r="C181" s="362" t="s">
        <v>27</v>
      </c>
      <c r="D181" s="364">
        <v>6</v>
      </c>
      <c r="E181" s="364">
        <v>3</v>
      </c>
      <c r="F181" s="364">
        <v>3</v>
      </c>
      <c r="G181" s="364">
        <v>0</v>
      </c>
    </row>
    <row r="182" spans="1:7" s="512" customFormat="1" ht="25.5">
      <c r="A182" s="362" t="s">
        <v>443</v>
      </c>
      <c r="B182" s="362" t="s">
        <v>175</v>
      </c>
      <c r="C182" s="362" t="s">
        <v>28</v>
      </c>
      <c r="D182" s="364">
        <v>4</v>
      </c>
      <c r="E182" s="364">
        <v>3</v>
      </c>
      <c r="F182" s="364">
        <v>1</v>
      </c>
      <c r="G182" s="364">
        <v>0</v>
      </c>
    </row>
    <row r="183" spans="1:7" s="512" customFormat="1" ht="25.5">
      <c r="A183" s="362" t="s">
        <v>444</v>
      </c>
      <c r="B183" s="362" t="s">
        <v>175</v>
      </c>
      <c r="C183" s="362" t="s">
        <v>203</v>
      </c>
      <c r="D183" s="364">
        <v>9</v>
      </c>
      <c r="E183" s="364">
        <v>8</v>
      </c>
      <c r="F183" s="364">
        <v>1</v>
      </c>
      <c r="G183" s="364">
        <v>0</v>
      </c>
    </row>
    <row r="184" spans="1:7" s="512" customFormat="1" ht="25.5">
      <c r="A184" s="362" t="s">
        <v>445</v>
      </c>
      <c r="B184" s="362" t="s">
        <v>175</v>
      </c>
      <c r="C184" s="362" t="s">
        <v>217</v>
      </c>
      <c r="D184" s="364">
        <v>15</v>
      </c>
      <c r="E184" s="364">
        <v>15</v>
      </c>
      <c r="F184" s="364">
        <v>0</v>
      </c>
      <c r="G184" s="364">
        <v>0</v>
      </c>
    </row>
    <row r="185" spans="1:7" s="512" customFormat="1" ht="25.5">
      <c r="A185" s="362" t="s">
        <v>446</v>
      </c>
      <c r="B185" s="362" t="s">
        <v>175</v>
      </c>
      <c r="C185" s="362" t="s">
        <v>104</v>
      </c>
      <c r="D185" s="364">
        <v>10</v>
      </c>
      <c r="E185" s="364">
        <v>8</v>
      </c>
      <c r="F185" s="364">
        <v>2</v>
      </c>
      <c r="G185" s="364">
        <v>0</v>
      </c>
    </row>
    <row r="186" spans="1:7" s="512" customFormat="1" ht="25.5">
      <c r="A186" s="362" t="s">
        <v>447</v>
      </c>
      <c r="B186" s="362" t="s">
        <v>175</v>
      </c>
      <c r="C186" s="362" t="s">
        <v>29</v>
      </c>
      <c r="D186" s="364">
        <v>12</v>
      </c>
      <c r="E186" s="364">
        <v>11</v>
      </c>
      <c r="F186" s="364">
        <v>1</v>
      </c>
      <c r="G186" s="364">
        <v>0</v>
      </c>
    </row>
    <row r="187" spans="1:7" s="512" customFormat="1" ht="25.5">
      <c r="A187" s="362" t="s">
        <v>448</v>
      </c>
      <c r="B187" s="362" t="s">
        <v>175</v>
      </c>
      <c r="C187" s="362" t="s">
        <v>160</v>
      </c>
      <c r="D187" s="364">
        <v>5</v>
      </c>
      <c r="E187" s="364">
        <v>5</v>
      </c>
      <c r="F187" s="364">
        <v>0</v>
      </c>
      <c r="G187" s="364">
        <v>0</v>
      </c>
    </row>
    <row r="188" spans="1:7" s="512" customFormat="1" ht="25.5">
      <c r="A188" s="362" t="s">
        <v>449</v>
      </c>
      <c r="B188" s="362" t="s">
        <v>175</v>
      </c>
      <c r="C188" s="362" t="s">
        <v>77</v>
      </c>
      <c r="D188" s="364">
        <v>8</v>
      </c>
      <c r="E188" s="364">
        <v>6</v>
      </c>
      <c r="F188" s="364">
        <v>2</v>
      </c>
      <c r="G188" s="364">
        <v>0</v>
      </c>
    </row>
    <row r="189" spans="1:7" s="512" customFormat="1" ht="25.5">
      <c r="A189" s="362" t="s">
        <v>450</v>
      </c>
      <c r="B189" s="362" t="s">
        <v>175</v>
      </c>
      <c r="C189" s="362" t="s">
        <v>78</v>
      </c>
      <c r="D189" s="364">
        <v>16</v>
      </c>
      <c r="E189" s="364">
        <v>11</v>
      </c>
      <c r="F189" s="364">
        <v>5</v>
      </c>
      <c r="G189" s="364">
        <v>0</v>
      </c>
    </row>
    <row r="190" spans="1:7" s="512" customFormat="1" ht="25.5">
      <c r="A190" s="362" t="s">
        <v>451</v>
      </c>
      <c r="B190" s="362" t="s">
        <v>175</v>
      </c>
      <c r="C190" s="362" t="s">
        <v>204</v>
      </c>
      <c r="D190" s="364">
        <v>12</v>
      </c>
      <c r="E190" s="364">
        <v>9</v>
      </c>
      <c r="F190" s="364">
        <v>3</v>
      </c>
      <c r="G190" s="364">
        <v>0</v>
      </c>
    </row>
    <row r="191" spans="1:7" s="512" customFormat="1" ht="25.5">
      <c r="A191" s="362" t="s">
        <v>452</v>
      </c>
      <c r="B191" s="362" t="s">
        <v>175</v>
      </c>
      <c r="C191" s="362" t="s">
        <v>233</v>
      </c>
      <c r="D191" s="364">
        <v>3</v>
      </c>
      <c r="E191" s="364">
        <v>3</v>
      </c>
      <c r="F191" s="364">
        <v>0</v>
      </c>
      <c r="G191" s="364">
        <v>0</v>
      </c>
    </row>
    <row r="192" spans="1:7" s="512" customFormat="1" ht="25.5">
      <c r="A192" s="362" t="s">
        <v>453</v>
      </c>
      <c r="B192" s="362" t="s">
        <v>175</v>
      </c>
      <c r="C192" s="362" t="s">
        <v>205</v>
      </c>
      <c r="D192" s="364">
        <v>5</v>
      </c>
      <c r="E192" s="364">
        <v>2</v>
      </c>
      <c r="F192" s="364">
        <v>3</v>
      </c>
      <c r="G192" s="364">
        <v>0</v>
      </c>
    </row>
    <row r="193" spans="1:7" s="512" customFormat="1" ht="25.5">
      <c r="A193" s="362" t="s">
        <v>454</v>
      </c>
      <c r="B193" s="362" t="s">
        <v>175</v>
      </c>
      <c r="C193" s="362" t="s">
        <v>218</v>
      </c>
      <c r="D193" s="364">
        <v>1</v>
      </c>
      <c r="E193" s="364">
        <v>1</v>
      </c>
      <c r="F193" s="364">
        <v>0</v>
      </c>
      <c r="G193" s="364">
        <v>0</v>
      </c>
    </row>
    <row r="194" spans="1:7" s="512" customFormat="1" ht="25.5">
      <c r="A194" s="362" t="s">
        <v>455</v>
      </c>
      <c r="B194" s="362" t="s">
        <v>175</v>
      </c>
      <c r="C194" s="362" t="s">
        <v>161</v>
      </c>
      <c r="D194" s="364">
        <v>4</v>
      </c>
      <c r="E194" s="364">
        <v>3</v>
      </c>
      <c r="F194" s="364">
        <v>1</v>
      </c>
      <c r="G194" s="364">
        <v>0</v>
      </c>
    </row>
    <row r="195" spans="1:7" s="512" customFormat="1" ht="25.5">
      <c r="A195" s="362" t="s">
        <v>456</v>
      </c>
      <c r="B195" s="362" t="s">
        <v>175</v>
      </c>
      <c r="C195" s="362" t="s">
        <v>105</v>
      </c>
      <c r="D195" s="364">
        <v>7</v>
      </c>
      <c r="E195" s="364">
        <v>6</v>
      </c>
      <c r="F195" s="364">
        <v>1</v>
      </c>
      <c r="G195" s="364">
        <v>0</v>
      </c>
    </row>
    <row r="196" spans="1:7" s="512" customFormat="1" ht="25.5">
      <c r="A196" s="362" t="s">
        <v>457</v>
      </c>
      <c r="B196" s="362" t="s">
        <v>175</v>
      </c>
      <c r="C196" s="362" t="s">
        <v>234</v>
      </c>
      <c r="D196" s="364">
        <v>6</v>
      </c>
      <c r="E196" s="364">
        <v>5</v>
      </c>
      <c r="F196" s="364">
        <v>1</v>
      </c>
      <c r="G196" s="364">
        <v>0</v>
      </c>
    </row>
    <row r="197" spans="1:7" s="512" customFormat="1" ht="25.5">
      <c r="A197" s="362" t="s">
        <v>458</v>
      </c>
      <c r="B197" s="362" t="s">
        <v>175</v>
      </c>
      <c r="C197" s="362" t="s">
        <v>184</v>
      </c>
      <c r="D197" s="364">
        <v>8</v>
      </c>
      <c r="E197" s="364">
        <v>5</v>
      </c>
      <c r="F197" s="364">
        <v>3</v>
      </c>
      <c r="G197" s="364">
        <v>0</v>
      </c>
    </row>
    <row r="198" spans="1:7" s="512" customFormat="1" ht="25.5">
      <c r="A198" s="362" t="s">
        <v>459</v>
      </c>
      <c r="B198" s="362" t="s">
        <v>175</v>
      </c>
      <c r="C198" s="362" t="s">
        <v>106</v>
      </c>
      <c r="D198" s="364">
        <v>3</v>
      </c>
      <c r="E198" s="364">
        <v>3</v>
      </c>
      <c r="F198" s="364">
        <v>0</v>
      </c>
      <c r="G198" s="364">
        <v>0</v>
      </c>
    </row>
    <row r="199" spans="1:7" s="512" customFormat="1" ht="25.5">
      <c r="A199" s="362" t="s">
        <v>460</v>
      </c>
      <c r="B199" s="362" t="s">
        <v>175</v>
      </c>
      <c r="C199" s="362" t="s">
        <v>89</v>
      </c>
      <c r="D199" s="364">
        <v>32</v>
      </c>
      <c r="E199" s="364">
        <v>22</v>
      </c>
      <c r="F199" s="364">
        <v>10</v>
      </c>
      <c r="G199" s="364">
        <v>0</v>
      </c>
    </row>
    <row r="200" spans="1:7" s="512" customFormat="1" ht="25.5">
      <c r="A200" s="362" t="s">
        <v>461</v>
      </c>
      <c r="B200" s="362" t="s">
        <v>175</v>
      </c>
      <c r="C200" s="362" t="s">
        <v>162</v>
      </c>
      <c r="D200" s="364">
        <v>4</v>
      </c>
      <c r="E200" s="364">
        <v>4</v>
      </c>
      <c r="F200" s="364">
        <v>0</v>
      </c>
      <c r="G200" s="364">
        <v>0</v>
      </c>
    </row>
    <row r="201" spans="1:7" s="512" customFormat="1" ht="25.5">
      <c r="A201" s="362" t="s">
        <v>462</v>
      </c>
      <c r="B201" s="362" t="s">
        <v>175</v>
      </c>
      <c r="C201" s="362" t="s">
        <v>206</v>
      </c>
      <c r="D201" s="364">
        <v>9</v>
      </c>
      <c r="E201" s="364">
        <v>9</v>
      </c>
      <c r="F201" s="364">
        <v>0</v>
      </c>
      <c r="G201" s="364">
        <v>0</v>
      </c>
    </row>
    <row r="202" spans="1:7" s="512" customFormat="1" ht="25.5">
      <c r="A202" s="362" t="s">
        <v>463</v>
      </c>
      <c r="B202" s="362" t="s">
        <v>175</v>
      </c>
      <c r="C202" s="362" t="s">
        <v>107</v>
      </c>
      <c r="D202" s="364">
        <v>8</v>
      </c>
      <c r="E202" s="364">
        <v>7</v>
      </c>
      <c r="F202" s="364">
        <v>1</v>
      </c>
      <c r="G202" s="364">
        <v>0</v>
      </c>
    </row>
    <row r="203" spans="1:7" s="512" customFormat="1" ht="25.5">
      <c r="A203" s="362" t="s">
        <v>464</v>
      </c>
      <c r="B203" s="362" t="s">
        <v>175</v>
      </c>
      <c r="C203" s="362" t="s">
        <v>108</v>
      </c>
      <c r="D203" s="364">
        <v>5</v>
      </c>
      <c r="E203" s="364">
        <v>3</v>
      </c>
      <c r="F203" s="364">
        <v>2</v>
      </c>
      <c r="G203" s="364">
        <v>0</v>
      </c>
    </row>
    <row r="204" spans="1:7" s="512" customFormat="1" ht="25.5">
      <c r="A204" s="362" t="s">
        <v>465</v>
      </c>
      <c r="B204" s="362" t="s">
        <v>175</v>
      </c>
      <c r="C204" s="362" t="s">
        <v>30</v>
      </c>
      <c r="D204" s="364">
        <v>4</v>
      </c>
      <c r="E204" s="364">
        <v>3</v>
      </c>
      <c r="F204" s="364">
        <v>1</v>
      </c>
      <c r="G204" s="364">
        <v>0</v>
      </c>
    </row>
    <row r="205" spans="1:7" s="512" customFormat="1" ht="25.5">
      <c r="A205" s="362" t="s">
        <v>466</v>
      </c>
      <c r="B205" s="362" t="s">
        <v>175</v>
      </c>
      <c r="C205" s="362" t="s">
        <v>109</v>
      </c>
      <c r="D205" s="364">
        <v>4</v>
      </c>
      <c r="E205" s="364">
        <v>4</v>
      </c>
      <c r="F205" s="364">
        <v>0</v>
      </c>
      <c r="G205" s="364">
        <v>0</v>
      </c>
    </row>
    <row r="206" spans="1:7" s="512" customFormat="1" ht="25.5">
      <c r="A206" s="362" t="s">
        <v>467</v>
      </c>
      <c r="B206" s="362" t="s">
        <v>175</v>
      </c>
      <c r="C206" s="362" t="s">
        <v>185</v>
      </c>
      <c r="D206" s="364">
        <v>24</v>
      </c>
      <c r="E206" s="364">
        <v>21</v>
      </c>
      <c r="F206" s="364">
        <v>3</v>
      </c>
      <c r="G206" s="364">
        <v>0</v>
      </c>
    </row>
    <row r="207" spans="1:7" s="512" customFormat="1" ht="25.5">
      <c r="A207" s="362" t="s">
        <v>468</v>
      </c>
      <c r="B207" s="362" t="s">
        <v>175</v>
      </c>
      <c r="C207" s="362" t="s">
        <v>110</v>
      </c>
      <c r="D207" s="364">
        <v>9</v>
      </c>
      <c r="E207" s="364">
        <v>8</v>
      </c>
      <c r="F207" s="364">
        <v>1</v>
      </c>
      <c r="G207" s="364">
        <v>0</v>
      </c>
    </row>
    <row r="208" spans="1:7" s="512" customFormat="1" ht="25.5">
      <c r="A208" s="362" t="s">
        <v>471</v>
      </c>
      <c r="B208" s="362" t="s">
        <v>175</v>
      </c>
      <c r="C208" s="362" t="s">
        <v>112</v>
      </c>
      <c r="D208" s="364">
        <v>3</v>
      </c>
      <c r="E208" s="364">
        <v>3</v>
      </c>
      <c r="F208" s="364">
        <v>0</v>
      </c>
      <c r="G208" s="364">
        <v>0</v>
      </c>
    </row>
    <row r="209" spans="1:7" s="512" customFormat="1" ht="25.5">
      <c r="A209" s="362" t="s">
        <v>472</v>
      </c>
      <c r="B209" s="362" t="s">
        <v>175</v>
      </c>
      <c r="C209" s="362" t="s">
        <v>219</v>
      </c>
      <c r="D209" s="364">
        <v>2</v>
      </c>
      <c r="E209" s="364">
        <v>1</v>
      </c>
      <c r="F209" s="364">
        <v>1</v>
      </c>
      <c r="G209" s="364">
        <v>0</v>
      </c>
    </row>
    <row r="210" spans="1:7" s="512" customFormat="1" ht="25.5">
      <c r="A210" s="362" t="s">
        <v>473</v>
      </c>
      <c r="B210" s="362" t="s">
        <v>175</v>
      </c>
      <c r="C210" s="362" t="s">
        <v>90</v>
      </c>
      <c r="D210" s="364">
        <v>30</v>
      </c>
      <c r="E210" s="364">
        <v>22</v>
      </c>
      <c r="F210" s="364">
        <v>8</v>
      </c>
      <c r="G210" s="364">
        <v>0</v>
      </c>
    </row>
    <row r="211" spans="1:7" s="512" customFormat="1" ht="25.5">
      <c r="A211" s="362" t="s">
        <v>474</v>
      </c>
      <c r="B211" s="362" t="s">
        <v>175</v>
      </c>
      <c r="C211" s="362" t="s">
        <v>113</v>
      </c>
      <c r="D211" s="364">
        <v>5</v>
      </c>
      <c r="E211" s="364">
        <v>5</v>
      </c>
      <c r="F211" s="364">
        <v>0</v>
      </c>
      <c r="G211" s="364">
        <v>0</v>
      </c>
    </row>
    <row r="212" spans="1:7" s="512" customFormat="1" ht="25.5">
      <c r="A212" s="362" t="s">
        <v>475</v>
      </c>
      <c r="B212" s="362" t="s">
        <v>175</v>
      </c>
      <c r="C212" s="362" t="s">
        <v>114</v>
      </c>
      <c r="D212" s="364">
        <v>1</v>
      </c>
      <c r="E212" s="364">
        <v>1</v>
      </c>
      <c r="F212" s="364">
        <v>0</v>
      </c>
      <c r="G212" s="364">
        <v>0</v>
      </c>
    </row>
    <row r="213" spans="1:7" s="512" customFormat="1" ht="25.5">
      <c r="A213" s="362" t="s">
        <v>476</v>
      </c>
      <c r="B213" s="362" t="s">
        <v>175</v>
      </c>
      <c r="C213" s="362" t="s">
        <v>186</v>
      </c>
      <c r="D213" s="364">
        <v>1</v>
      </c>
      <c r="E213" s="364">
        <v>1</v>
      </c>
      <c r="F213" s="364">
        <v>0</v>
      </c>
      <c r="G213" s="364">
        <v>0</v>
      </c>
    </row>
    <row r="214" spans="1:7" s="512" customFormat="1" ht="25.5">
      <c r="A214" s="362" t="s">
        <v>477</v>
      </c>
      <c r="B214" s="362" t="s">
        <v>175</v>
      </c>
      <c r="C214" s="362" t="s">
        <v>115</v>
      </c>
      <c r="D214" s="364">
        <v>5</v>
      </c>
      <c r="E214" s="364">
        <v>3</v>
      </c>
      <c r="F214" s="364">
        <v>2</v>
      </c>
      <c r="G214" s="364">
        <v>0</v>
      </c>
    </row>
    <row r="215" spans="1:7" s="512" customFormat="1" ht="25.5">
      <c r="A215" s="362" t="s">
        <v>478</v>
      </c>
      <c r="B215" s="362" t="s">
        <v>175</v>
      </c>
      <c r="C215" s="362" t="s">
        <v>146</v>
      </c>
      <c r="D215" s="364">
        <v>3</v>
      </c>
      <c r="E215" s="364">
        <v>3</v>
      </c>
      <c r="F215" s="364">
        <v>0</v>
      </c>
      <c r="G215" s="364">
        <v>0</v>
      </c>
    </row>
    <row r="216" spans="1:7" s="512" customFormat="1" ht="25.5">
      <c r="A216" s="362" t="s">
        <v>479</v>
      </c>
      <c r="B216" s="362" t="s">
        <v>175</v>
      </c>
      <c r="C216" s="362" t="s">
        <v>187</v>
      </c>
      <c r="D216" s="364">
        <v>27</v>
      </c>
      <c r="E216" s="364">
        <v>24</v>
      </c>
      <c r="F216" s="364">
        <v>3</v>
      </c>
      <c r="G216" s="364">
        <v>0</v>
      </c>
    </row>
    <row r="217" spans="1:7" s="512" customFormat="1" ht="25.5">
      <c r="A217" s="362" t="s">
        <v>480</v>
      </c>
      <c r="B217" s="362" t="s">
        <v>175</v>
      </c>
      <c r="C217" s="362" t="s">
        <v>235</v>
      </c>
      <c r="D217" s="364">
        <v>10</v>
      </c>
      <c r="E217" s="364">
        <v>7</v>
      </c>
      <c r="F217" s="364">
        <v>3</v>
      </c>
      <c r="G217" s="364">
        <v>0</v>
      </c>
    </row>
    <row r="218" spans="1:7" s="512" customFormat="1" ht="25.5">
      <c r="A218" s="362" t="s">
        <v>481</v>
      </c>
      <c r="B218" s="362" t="s">
        <v>175</v>
      </c>
      <c r="C218" s="362" t="s">
        <v>147</v>
      </c>
      <c r="D218" s="364">
        <v>2</v>
      </c>
      <c r="E218" s="364">
        <v>2</v>
      </c>
      <c r="F218" s="364">
        <v>0</v>
      </c>
      <c r="G218" s="364">
        <v>0</v>
      </c>
    </row>
    <row r="219" spans="1:7" s="512" customFormat="1" ht="25.5">
      <c r="A219" s="362" t="s">
        <v>482</v>
      </c>
      <c r="B219" s="362" t="s">
        <v>175</v>
      </c>
      <c r="C219" s="362" t="s">
        <v>118</v>
      </c>
      <c r="D219" s="364">
        <v>10</v>
      </c>
      <c r="E219" s="364">
        <v>10</v>
      </c>
      <c r="F219" s="364">
        <v>0</v>
      </c>
      <c r="G219" s="364">
        <v>0</v>
      </c>
    </row>
    <row r="220" spans="1:7" s="512" customFormat="1" ht="25.5">
      <c r="A220" s="362" t="s">
        <v>484</v>
      </c>
      <c r="B220" s="362" t="s">
        <v>175</v>
      </c>
      <c r="C220" s="362" t="s">
        <v>148</v>
      </c>
      <c r="D220" s="364">
        <v>11</v>
      </c>
      <c r="E220" s="364">
        <v>9</v>
      </c>
      <c r="F220" s="364">
        <v>2</v>
      </c>
      <c r="G220" s="364">
        <v>0</v>
      </c>
    </row>
    <row r="221" spans="1:7" s="512" customFormat="1" ht="25.5">
      <c r="A221" s="362" t="s">
        <v>485</v>
      </c>
      <c r="B221" s="362" t="s">
        <v>175</v>
      </c>
      <c r="C221" s="362" t="s">
        <v>32</v>
      </c>
      <c r="D221" s="364">
        <v>11</v>
      </c>
      <c r="E221" s="364">
        <v>8</v>
      </c>
      <c r="F221" s="364">
        <v>3</v>
      </c>
      <c r="G221" s="364">
        <v>0</v>
      </c>
    </row>
    <row r="222" spans="1:7" s="512" customFormat="1" ht="25.5">
      <c r="A222" s="362" t="s">
        <v>486</v>
      </c>
      <c r="B222" s="362" t="s">
        <v>175</v>
      </c>
      <c r="C222" s="362" t="s">
        <v>119</v>
      </c>
      <c r="D222" s="364">
        <v>14</v>
      </c>
      <c r="E222" s="364">
        <v>10</v>
      </c>
      <c r="F222" s="364">
        <v>4</v>
      </c>
      <c r="G222" s="364">
        <v>0</v>
      </c>
    </row>
    <row r="223" spans="1:7" s="512" customFormat="1" ht="25.5">
      <c r="A223" s="362" t="s">
        <v>487</v>
      </c>
      <c r="B223" s="362" t="s">
        <v>175</v>
      </c>
      <c r="C223" s="362" t="s">
        <v>79</v>
      </c>
      <c r="D223" s="364">
        <v>20</v>
      </c>
      <c r="E223" s="364">
        <v>12</v>
      </c>
      <c r="F223" s="364">
        <v>8</v>
      </c>
      <c r="G223" s="364">
        <v>0</v>
      </c>
    </row>
    <row r="224" spans="1:7" s="512" customFormat="1" ht="25.5">
      <c r="A224" s="362" t="s">
        <v>488</v>
      </c>
      <c r="B224" s="362" t="s">
        <v>175</v>
      </c>
      <c r="C224" s="362" t="s">
        <v>80</v>
      </c>
      <c r="D224" s="364">
        <v>12</v>
      </c>
      <c r="E224" s="364">
        <v>9</v>
      </c>
      <c r="F224" s="364">
        <v>3</v>
      </c>
      <c r="G224" s="364">
        <v>0</v>
      </c>
    </row>
    <row r="225" spans="1:7" s="512" customFormat="1" ht="25.5">
      <c r="A225" s="362" t="s">
        <v>489</v>
      </c>
      <c r="B225" s="362" t="s">
        <v>175</v>
      </c>
      <c r="C225" s="362" t="s">
        <v>149</v>
      </c>
      <c r="D225" s="364">
        <v>7</v>
      </c>
      <c r="E225" s="364">
        <v>5</v>
      </c>
      <c r="F225" s="364">
        <v>2</v>
      </c>
      <c r="G225" s="364">
        <v>0</v>
      </c>
    </row>
    <row r="226" spans="1:7" s="512" customFormat="1" ht="25.5">
      <c r="A226" s="362" t="s">
        <v>490</v>
      </c>
      <c r="B226" s="362" t="s">
        <v>175</v>
      </c>
      <c r="C226" s="362" t="s">
        <v>81</v>
      </c>
      <c r="D226" s="364">
        <v>2</v>
      </c>
      <c r="E226" s="364">
        <v>1</v>
      </c>
      <c r="F226" s="364">
        <v>1</v>
      </c>
      <c r="G226" s="364">
        <v>0</v>
      </c>
    </row>
    <row r="227" spans="1:7" s="512" customFormat="1" ht="25.5">
      <c r="A227" s="362" t="s">
        <v>491</v>
      </c>
      <c r="B227" s="362" t="s">
        <v>175</v>
      </c>
      <c r="C227" s="362" t="s">
        <v>33</v>
      </c>
      <c r="D227" s="364">
        <v>14</v>
      </c>
      <c r="E227" s="364">
        <v>8</v>
      </c>
      <c r="F227" s="364">
        <v>6</v>
      </c>
      <c r="G227" s="364">
        <v>0</v>
      </c>
    </row>
    <row r="228" spans="1:7" s="512" customFormat="1" ht="25.5">
      <c r="A228" s="362" t="s">
        <v>492</v>
      </c>
      <c r="B228" s="362" t="s">
        <v>175</v>
      </c>
      <c r="C228" s="362" t="s">
        <v>91</v>
      </c>
      <c r="D228" s="364">
        <v>1</v>
      </c>
      <c r="E228" s="364">
        <v>1</v>
      </c>
      <c r="F228" s="364">
        <v>0</v>
      </c>
      <c r="G228" s="364">
        <v>0</v>
      </c>
    </row>
    <row r="229" spans="1:7" s="512" customFormat="1" ht="25.5">
      <c r="A229" s="362" t="s">
        <v>493</v>
      </c>
      <c r="B229" s="362" t="s">
        <v>175</v>
      </c>
      <c r="C229" s="362" t="s">
        <v>34</v>
      </c>
      <c r="D229" s="364">
        <v>11</v>
      </c>
      <c r="E229" s="364">
        <v>6</v>
      </c>
      <c r="F229" s="364">
        <v>5</v>
      </c>
      <c r="G229" s="364">
        <v>0</v>
      </c>
    </row>
    <row r="230" spans="1:7" s="512" customFormat="1" ht="25.5">
      <c r="A230" s="362" t="s">
        <v>494</v>
      </c>
      <c r="B230" s="362" t="s">
        <v>175</v>
      </c>
      <c r="C230" s="362" t="s">
        <v>188</v>
      </c>
      <c r="D230" s="364">
        <v>3</v>
      </c>
      <c r="E230" s="364">
        <v>3</v>
      </c>
      <c r="F230" s="364">
        <v>0</v>
      </c>
      <c r="G230" s="364">
        <v>0</v>
      </c>
    </row>
    <row r="231" spans="1:7" s="512" customFormat="1" ht="25.5">
      <c r="A231" s="362" t="s">
        <v>495</v>
      </c>
      <c r="B231" s="362" t="s">
        <v>175</v>
      </c>
      <c r="C231" s="362" t="s">
        <v>150</v>
      </c>
      <c r="D231" s="364">
        <v>8</v>
      </c>
      <c r="E231" s="364">
        <v>7</v>
      </c>
      <c r="F231" s="364">
        <v>1</v>
      </c>
      <c r="G231" s="364">
        <v>0</v>
      </c>
    </row>
    <row r="232" spans="1:7" s="512" customFormat="1" ht="25.5">
      <c r="A232" s="362" t="s">
        <v>496</v>
      </c>
      <c r="B232" s="362" t="s">
        <v>175</v>
      </c>
      <c r="C232" s="362" t="s">
        <v>164</v>
      </c>
      <c r="D232" s="364">
        <v>15</v>
      </c>
      <c r="E232" s="364">
        <v>13</v>
      </c>
      <c r="F232" s="364">
        <v>2</v>
      </c>
      <c r="G232" s="364">
        <v>0</v>
      </c>
    </row>
    <row r="233" spans="1:7" s="512" customFormat="1" ht="25.5">
      <c r="A233" s="362" t="s">
        <v>497</v>
      </c>
      <c r="B233" s="362" t="s">
        <v>175</v>
      </c>
      <c r="C233" s="362" t="s">
        <v>189</v>
      </c>
      <c r="D233" s="364">
        <v>7</v>
      </c>
      <c r="E233" s="364">
        <v>5</v>
      </c>
      <c r="F233" s="364">
        <v>2</v>
      </c>
      <c r="G233" s="364">
        <v>0</v>
      </c>
    </row>
    <row r="234" spans="1:7" s="512" customFormat="1" ht="25.5">
      <c r="A234" s="362" t="s">
        <v>498</v>
      </c>
      <c r="B234" s="362" t="s">
        <v>175</v>
      </c>
      <c r="C234" s="362" t="s">
        <v>165</v>
      </c>
      <c r="D234" s="364">
        <v>11</v>
      </c>
      <c r="E234" s="364">
        <v>11</v>
      </c>
      <c r="F234" s="364">
        <v>0</v>
      </c>
      <c r="G234" s="364">
        <v>0</v>
      </c>
    </row>
    <row r="235" spans="1:7" s="512" customFormat="1" ht="25.5">
      <c r="A235" s="362" t="s">
        <v>499</v>
      </c>
      <c r="B235" s="362" t="s">
        <v>175</v>
      </c>
      <c r="C235" s="362" t="s">
        <v>151</v>
      </c>
      <c r="D235" s="364">
        <v>14</v>
      </c>
      <c r="E235" s="364">
        <v>12</v>
      </c>
      <c r="F235" s="364">
        <v>2</v>
      </c>
      <c r="G235" s="364">
        <v>0</v>
      </c>
    </row>
    <row r="236" spans="1:7" s="512" customFormat="1" ht="25.5">
      <c r="A236" s="362" t="s">
        <v>500</v>
      </c>
      <c r="B236" s="362" t="s">
        <v>175</v>
      </c>
      <c r="C236" s="362" t="s">
        <v>92</v>
      </c>
      <c r="D236" s="364">
        <v>10</v>
      </c>
      <c r="E236" s="364">
        <v>10</v>
      </c>
      <c r="F236" s="364">
        <v>0</v>
      </c>
      <c r="G236" s="364">
        <v>0</v>
      </c>
    </row>
    <row r="237" spans="1:7" s="512" customFormat="1" ht="25.5">
      <c r="A237" s="362" t="s">
        <v>501</v>
      </c>
      <c r="B237" s="362" t="s">
        <v>175</v>
      </c>
      <c r="C237" s="362" t="s">
        <v>59</v>
      </c>
      <c r="D237" s="364">
        <v>3</v>
      </c>
      <c r="E237" s="364">
        <v>3</v>
      </c>
      <c r="F237" s="364">
        <v>0</v>
      </c>
      <c r="G237" s="364">
        <v>0</v>
      </c>
    </row>
    <row r="238" spans="1:7" s="512" customFormat="1" ht="25.5">
      <c r="A238" s="362" t="s">
        <v>502</v>
      </c>
      <c r="B238" s="362" t="s">
        <v>175</v>
      </c>
      <c r="C238" s="362" t="s">
        <v>60</v>
      </c>
      <c r="D238" s="364">
        <v>1</v>
      </c>
      <c r="E238" s="364">
        <v>1</v>
      </c>
      <c r="F238" s="364">
        <v>0</v>
      </c>
      <c r="G238" s="364">
        <v>0</v>
      </c>
    </row>
    <row r="239" spans="1:7" s="512" customFormat="1" ht="25.5">
      <c r="A239" s="362" t="s">
        <v>503</v>
      </c>
      <c r="B239" s="362" t="s">
        <v>175</v>
      </c>
      <c r="C239" s="362" t="s">
        <v>208</v>
      </c>
      <c r="D239" s="364">
        <v>2</v>
      </c>
      <c r="E239" s="364">
        <v>1</v>
      </c>
      <c r="F239" s="364">
        <v>1</v>
      </c>
      <c r="G239" s="364">
        <v>0</v>
      </c>
    </row>
    <row r="240" spans="1:7" s="512" customFormat="1" ht="25.5">
      <c r="A240" s="362" t="s">
        <v>504</v>
      </c>
      <c r="B240" s="362" t="s">
        <v>175</v>
      </c>
      <c r="C240" s="362" t="s">
        <v>166</v>
      </c>
      <c r="D240" s="364">
        <v>2</v>
      </c>
      <c r="E240" s="364">
        <v>2</v>
      </c>
      <c r="F240" s="364">
        <v>0</v>
      </c>
      <c r="G240" s="364">
        <v>0</v>
      </c>
    </row>
    <row r="241" spans="1:7" s="512" customFormat="1" ht="25.5">
      <c r="A241" s="362" t="s">
        <v>505</v>
      </c>
      <c r="B241" s="362" t="s">
        <v>175</v>
      </c>
      <c r="C241" s="362" t="s">
        <v>61</v>
      </c>
      <c r="D241" s="364">
        <v>13</v>
      </c>
      <c r="E241" s="364">
        <v>11</v>
      </c>
      <c r="F241" s="364">
        <v>2</v>
      </c>
      <c r="G241" s="364">
        <v>0</v>
      </c>
    </row>
    <row r="242" spans="1:7" s="512" customFormat="1" ht="25.5">
      <c r="A242" s="362" t="s">
        <v>506</v>
      </c>
      <c r="B242" s="362" t="s">
        <v>175</v>
      </c>
      <c r="C242" s="362" t="s">
        <v>82</v>
      </c>
      <c r="D242" s="364">
        <v>19</v>
      </c>
      <c r="E242" s="364">
        <v>16</v>
      </c>
      <c r="F242" s="364">
        <v>3</v>
      </c>
      <c r="G242" s="364">
        <v>0</v>
      </c>
    </row>
    <row r="243" spans="1:7" s="512" customFormat="1" ht="25.5">
      <c r="A243" s="362" t="s">
        <v>507</v>
      </c>
      <c r="B243" s="362" t="s">
        <v>175</v>
      </c>
      <c r="C243" s="362" t="s">
        <v>167</v>
      </c>
      <c r="D243" s="364">
        <v>8</v>
      </c>
      <c r="E243" s="364">
        <v>7</v>
      </c>
      <c r="F243" s="364">
        <v>1</v>
      </c>
      <c r="G243" s="364">
        <v>0</v>
      </c>
    </row>
    <row r="244" spans="1:7" s="512" customFormat="1" ht="25.5">
      <c r="A244" s="362" t="s">
        <v>508</v>
      </c>
      <c r="B244" s="362" t="s">
        <v>175</v>
      </c>
      <c r="C244" s="362" t="s">
        <v>83</v>
      </c>
      <c r="D244" s="364">
        <v>8</v>
      </c>
      <c r="E244" s="364">
        <v>6</v>
      </c>
      <c r="F244" s="364">
        <v>2</v>
      </c>
      <c r="G244" s="364">
        <v>0</v>
      </c>
    </row>
    <row r="245" spans="1:7" s="512" customFormat="1" ht="25.5">
      <c r="A245" s="362" t="s">
        <v>509</v>
      </c>
      <c r="B245" s="362" t="s">
        <v>175</v>
      </c>
      <c r="C245" s="362" t="s">
        <v>84</v>
      </c>
      <c r="D245" s="364">
        <v>16</v>
      </c>
      <c r="E245" s="364">
        <v>14</v>
      </c>
      <c r="F245" s="364">
        <v>2</v>
      </c>
      <c r="G245" s="364">
        <v>0</v>
      </c>
    </row>
    <row r="246" spans="1:7" s="512" customFormat="1" ht="25.5">
      <c r="A246" s="362" t="s">
        <v>510</v>
      </c>
      <c r="B246" s="362" t="s">
        <v>175</v>
      </c>
      <c r="C246" s="362" t="s">
        <v>179</v>
      </c>
      <c r="D246" s="364">
        <v>10</v>
      </c>
      <c r="E246" s="364">
        <v>10</v>
      </c>
      <c r="F246" s="364">
        <v>0</v>
      </c>
      <c r="G246" s="364">
        <v>0</v>
      </c>
    </row>
    <row r="247" spans="1:7" s="512" customFormat="1" ht="25.5">
      <c r="A247" s="362" t="s">
        <v>511</v>
      </c>
      <c r="B247" s="362" t="s">
        <v>175</v>
      </c>
      <c r="C247" s="362" t="s">
        <v>35</v>
      </c>
      <c r="D247" s="364">
        <v>5</v>
      </c>
      <c r="E247" s="364">
        <v>5</v>
      </c>
      <c r="F247" s="364">
        <v>0</v>
      </c>
      <c r="G247" s="364">
        <v>0</v>
      </c>
    </row>
    <row r="248" spans="1:7" s="512" customFormat="1" ht="25.5">
      <c r="A248" s="362" t="s">
        <v>512</v>
      </c>
      <c r="B248" s="362" t="s">
        <v>175</v>
      </c>
      <c r="C248" s="362" t="s">
        <v>190</v>
      </c>
      <c r="D248" s="364">
        <v>17</v>
      </c>
      <c r="E248" s="364">
        <v>11</v>
      </c>
      <c r="F248" s="364">
        <v>6</v>
      </c>
      <c r="G248" s="364">
        <v>0</v>
      </c>
    </row>
    <row r="249" spans="1:7" s="512" customFormat="1" ht="25.5">
      <c r="A249" s="362" t="s">
        <v>513</v>
      </c>
      <c r="B249" s="362" t="s">
        <v>175</v>
      </c>
      <c r="C249" s="362" t="s">
        <v>93</v>
      </c>
      <c r="D249" s="364">
        <v>6</v>
      </c>
      <c r="E249" s="364">
        <v>4</v>
      </c>
      <c r="F249" s="364">
        <v>2</v>
      </c>
      <c r="G249" s="364">
        <v>0</v>
      </c>
    </row>
    <row r="250" spans="1:7" s="512" customFormat="1" ht="25.5">
      <c r="A250" s="362" t="s">
        <v>514</v>
      </c>
      <c r="B250" s="362" t="s">
        <v>175</v>
      </c>
      <c r="C250" s="362" t="s">
        <v>209</v>
      </c>
      <c r="D250" s="364">
        <v>3</v>
      </c>
      <c r="E250" s="364">
        <v>3</v>
      </c>
      <c r="F250" s="364">
        <v>0</v>
      </c>
      <c r="G250" s="364">
        <v>0</v>
      </c>
    </row>
    <row r="251" spans="1:7" s="512" customFormat="1" ht="25.5">
      <c r="A251" s="362" t="s">
        <v>515</v>
      </c>
      <c r="B251" s="362" t="s">
        <v>175</v>
      </c>
      <c r="C251" s="362" t="s">
        <v>210</v>
      </c>
      <c r="D251" s="364">
        <v>2</v>
      </c>
      <c r="E251" s="364">
        <v>2</v>
      </c>
      <c r="F251" s="364">
        <v>0</v>
      </c>
      <c r="G251" s="364">
        <v>0</v>
      </c>
    </row>
    <row r="252" spans="1:7" s="512" customFormat="1" ht="25.5">
      <c r="A252" s="362" t="s">
        <v>516</v>
      </c>
      <c r="B252" s="362" t="s">
        <v>175</v>
      </c>
      <c r="C252" s="362" t="s">
        <v>191</v>
      </c>
      <c r="D252" s="364">
        <v>2</v>
      </c>
      <c r="E252" s="364">
        <v>2</v>
      </c>
      <c r="F252" s="364">
        <v>0</v>
      </c>
      <c r="G252" s="364">
        <v>0</v>
      </c>
    </row>
    <row r="253" spans="1:7" s="512" customFormat="1" ht="25.5">
      <c r="A253" s="362" t="s">
        <v>517</v>
      </c>
      <c r="B253" s="362" t="s">
        <v>175</v>
      </c>
      <c r="C253" s="362" t="s">
        <v>192</v>
      </c>
      <c r="D253" s="364">
        <v>3</v>
      </c>
      <c r="E253" s="364">
        <v>3</v>
      </c>
      <c r="F253" s="364">
        <v>0</v>
      </c>
      <c r="G253" s="364">
        <v>0</v>
      </c>
    </row>
    <row r="254" spans="1:7" s="512" customFormat="1" ht="25.5">
      <c r="A254" s="362" t="s">
        <v>518</v>
      </c>
      <c r="B254" s="362" t="s">
        <v>175</v>
      </c>
      <c r="C254" s="362" t="s">
        <v>152</v>
      </c>
      <c r="D254" s="364">
        <v>4</v>
      </c>
      <c r="E254" s="364">
        <v>3</v>
      </c>
      <c r="F254" s="364">
        <v>1</v>
      </c>
      <c r="G254" s="364">
        <v>0</v>
      </c>
    </row>
    <row r="255" spans="1:7" s="512" customFormat="1" ht="25.5">
      <c r="A255" s="362" t="s">
        <v>519</v>
      </c>
      <c r="B255" s="362" t="s">
        <v>175</v>
      </c>
      <c r="C255" s="362" t="s">
        <v>168</v>
      </c>
      <c r="D255" s="364">
        <v>2</v>
      </c>
      <c r="E255" s="364">
        <v>1</v>
      </c>
      <c r="F255" s="364">
        <v>1</v>
      </c>
      <c r="G255" s="364">
        <v>0</v>
      </c>
    </row>
    <row r="256" spans="1:7" s="512" customFormat="1" ht="25.5">
      <c r="A256" s="362" t="s">
        <v>520</v>
      </c>
      <c r="B256" s="362" t="s">
        <v>175</v>
      </c>
      <c r="C256" s="362" t="s">
        <v>153</v>
      </c>
      <c r="D256" s="364">
        <v>8</v>
      </c>
      <c r="E256" s="364">
        <v>5</v>
      </c>
      <c r="F256" s="364">
        <v>3</v>
      </c>
      <c r="G256" s="364">
        <v>0</v>
      </c>
    </row>
    <row r="257" spans="1:7" s="512" customFormat="1" ht="25.5">
      <c r="A257" s="362" t="s">
        <v>521</v>
      </c>
      <c r="B257" s="362" t="s">
        <v>175</v>
      </c>
      <c r="C257" s="362" t="s">
        <v>36</v>
      </c>
      <c r="D257" s="364">
        <v>2</v>
      </c>
      <c r="E257" s="364">
        <v>2</v>
      </c>
      <c r="F257" s="364">
        <v>0</v>
      </c>
      <c r="G257" s="364">
        <v>0</v>
      </c>
    </row>
    <row r="258" spans="1:7" s="512" customFormat="1" ht="25.5">
      <c r="A258" s="362" t="s">
        <v>522</v>
      </c>
      <c r="B258" s="362" t="s">
        <v>175</v>
      </c>
      <c r="C258" s="362" t="s">
        <v>62</v>
      </c>
      <c r="D258" s="364">
        <v>2</v>
      </c>
      <c r="E258" s="364">
        <v>1</v>
      </c>
      <c r="F258" s="364">
        <v>1</v>
      </c>
      <c r="G258" s="364">
        <v>0</v>
      </c>
    </row>
    <row r="259" spans="1:7" s="512" customFormat="1" ht="25.5">
      <c r="A259" s="362" t="s">
        <v>524</v>
      </c>
      <c r="B259" s="362" t="s">
        <v>175</v>
      </c>
      <c r="C259" s="362" t="s">
        <v>37</v>
      </c>
      <c r="D259" s="364">
        <v>3</v>
      </c>
      <c r="E259" s="364">
        <v>0</v>
      </c>
      <c r="F259" s="364">
        <v>3</v>
      </c>
      <c r="G259" s="364">
        <v>0</v>
      </c>
    </row>
    <row r="260" spans="1:7" s="512" customFormat="1" ht="25.5">
      <c r="A260" s="362" t="s">
        <v>525</v>
      </c>
      <c r="B260" s="362" t="s">
        <v>175</v>
      </c>
      <c r="C260" s="362" t="s">
        <v>220</v>
      </c>
      <c r="D260" s="364">
        <v>8</v>
      </c>
      <c r="E260" s="364">
        <v>7</v>
      </c>
      <c r="F260" s="364">
        <v>1</v>
      </c>
      <c r="G260" s="364">
        <v>0</v>
      </c>
    </row>
    <row r="261" spans="1:7" s="512" customFormat="1" ht="25.5">
      <c r="A261" s="362" t="s">
        <v>526</v>
      </c>
      <c r="B261" s="362" t="s">
        <v>175</v>
      </c>
      <c r="C261" s="362" t="s">
        <v>38</v>
      </c>
      <c r="D261" s="364">
        <v>7</v>
      </c>
      <c r="E261" s="364">
        <v>7</v>
      </c>
      <c r="F261" s="364">
        <v>0</v>
      </c>
      <c r="G261" s="364">
        <v>0</v>
      </c>
    </row>
    <row r="262" spans="1:7" s="512" customFormat="1" ht="25.5">
      <c r="A262" s="362" t="s">
        <v>527</v>
      </c>
      <c r="B262" s="362" t="s">
        <v>175</v>
      </c>
      <c r="C262" s="362" t="s">
        <v>63</v>
      </c>
      <c r="D262" s="364">
        <v>9</v>
      </c>
      <c r="E262" s="364">
        <v>8</v>
      </c>
      <c r="F262" s="364">
        <v>1</v>
      </c>
      <c r="G262" s="364">
        <v>0</v>
      </c>
    </row>
    <row r="263" spans="1:7" s="512" customFormat="1" ht="25.5">
      <c r="A263" s="362" t="s">
        <v>528</v>
      </c>
      <c r="B263" s="362" t="s">
        <v>175</v>
      </c>
      <c r="C263" s="362" t="s">
        <v>221</v>
      </c>
      <c r="D263" s="364">
        <v>7</v>
      </c>
      <c r="E263" s="364">
        <v>6</v>
      </c>
      <c r="F263" s="364">
        <v>1</v>
      </c>
      <c r="G263" s="364">
        <v>0</v>
      </c>
    </row>
    <row r="264" spans="1:7" s="512" customFormat="1" ht="25.5">
      <c r="A264" s="362" t="s">
        <v>529</v>
      </c>
      <c r="B264" s="362" t="s">
        <v>175</v>
      </c>
      <c r="C264" s="362" t="s">
        <v>193</v>
      </c>
      <c r="D264" s="364">
        <v>3</v>
      </c>
      <c r="E264" s="364">
        <v>3</v>
      </c>
      <c r="F264" s="364">
        <v>0</v>
      </c>
      <c r="G264" s="364">
        <v>0</v>
      </c>
    </row>
    <row r="265" spans="1:7" s="512" customFormat="1" ht="25.5">
      <c r="A265" s="362" t="s">
        <v>530</v>
      </c>
      <c r="B265" s="362" t="s">
        <v>175</v>
      </c>
      <c r="C265" s="362" t="s">
        <v>222</v>
      </c>
      <c r="D265" s="364">
        <v>10</v>
      </c>
      <c r="E265" s="364">
        <v>7</v>
      </c>
      <c r="F265" s="364">
        <v>3</v>
      </c>
      <c r="G265" s="364">
        <v>0</v>
      </c>
    </row>
    <row r="266" spans="1:7" s="512" customFormat="1" ht="25.5">
      <c r="A266" s="362" t="s">
        <v>531</v>
      </c>
      <c r="B266" s="362" t="s">
        <v>175</v>
      </c>
      <c r="C266" s="362" t="s">
        <v>211</v>
      </c>
      <c r="D266" s="364">
        <v>5</v>
      </c>
      <c r="E266" s="364">
        <v>4</v>
      </c>
      <c r="F266" s="364">
        <v>1</v>
      </c>
      <c r="G266" s="364">
        <v>0</v>
      </c>
    </row>
    <row r="267" spans="1:7" s="512" customFormat="1" ht="25.5">
      <c r="A267" s="362" t="s">
        <v>532</v>
      </c>
      <c r="B267" s="362" t="s">
        <v>175</v>
      </c>
      <c r="C267" s="362" t="s">
        <v>212</v>
      </c>
      <c r="D267" s="364">
        <v>5</v>
      </c>
      <c r="E267" s="364">
        <v>5</v>
      </c>
      <c r="F267" s="364">
        <v>0</v>
      </c>
      <c r="G267" s="364">
        <v>0</v>
      </c>
    </row>
    <row r="268" spans="1:7" s="512" customFormat="1" ht="25.5">
      <c r="A268" s="362" t="s">
        <v>533</v>
      </c>
      <c r="B268" s="362" t="s">
        <v>175</v>
      </c>
      <c r="C268" s="362" t="s">
        <v>169</v>
      </c>
      <c r="D268" s="364">
        <v>5</v>
      </c>
      <c r="E268" s="364">
        <v>4</v>
      </c>
      <c r="F268" s="364">
        <v>1</v>
      </c>
      <c r="G268" s="364">
        <v>0</v>
      </c>
    </row>
    <row r="269" spans="1:7" s="512" customFormat="1" ht="25.5">
      <c r="A269" s="362" t="s">
        <v>534</v>
      </c>
      <c r="B269" s="362" t="s">
        <v>175</v>
      </c>
      <c r="C269" s="362" t="s">
        <v>194</v>
      </c>
      <c r="D269" s="364">
        <v>32</v>
      </c>
      <c r="E269" s="364">
        <v>29</v>
      </c>
      <c r="F269" s="364">
        <v>3</v>
      </c>
      <c r="G269" s="364">
        <v>0</v>
      </c>
    </row>
    <row r="270" spans="1:7" s="512" customFormat="1" ht="25.5">
      <c r="A270" s="362" t="s">
        <v>536</v>
      </c>
      <c r="B270" s="362" t="s">
        <v>175</v>
      </c>
      <c r="C270" s="362" t="s">
        <v>154</v>
      </c>
      <c r="D270" s="364">
        <v>5</v>
      </c>
      <c r="E270" s="364">
        <v>4</v>
      </c>
      <c r="F270" s="364">
        <v>1</v>
      </c>
      <c r="G270" s="364">
        <v>0</v>
      </c>
    </row>
    <row r="271" spans="1:7" s="512" customFormat="1" ht="25.5">
      <c r="A271" s="362" t="s">
        <v>538</v>
      </c>
      <c r="B271" s="362" t="s">
        <v>175</v>
      </c>
      <c r="C271" s="362" t="s">
        <v>223</v>
      </c>
      <c r="D271" s="364">
        <v>13</v>
      </c>
      <c r="E271" s="364">
        <v>10</v>
      </c>
      <c r="F271" s="364">
        <v>3</v>
      </c>
      <c r="G271" s="364">
        <v>0</v>
      </c>
    </row>
    <row r="272" spans="1:7" s="512" customFormat="1" ht="25.5">
      <c r="A272" s="362" t="s">
        <v>539</v>
      </c>
      <c r="B272" s="362" t="s">
        <v>175</v>
      </c>
      <c r="C272" s="362" t="s">
        <v>40</v>
      </c>
      <c r="D272" s="364">
        <v>4</v>
      </c>
      <c r="E272" s="364">
        <v>4</v>
      </c>
      <c r="F272" s="364">
        <v>0</v>
      </c>
      <c r="G272" s="364">
        <v>0</v>
      </c>
    </row>
    <row r="273" spans="1:7" s="512" customFormat="1" ht="25.5">
      <c r="A273" s="362" t="s">
        <v>540</v>
      </c>
      <c r="B273" s="362" t="s">
        <v>175</v>
      </c>
      <c r="C273" s="362" t="s">
        <v>21</v>
      </c>
      <c r="D273" s="364">
        <v>3</v>
      </c>
      <c r="E273" s="364">
        <v>3</v>
      </c>
      <c r="F273" s="364">
        <v>0</v>
      </c>
      <c r="G273" s="364">
        <v>0</v>
      </c>
    </row>
    <row r="274" spans="1:7" s="512" customFormat="1" ht="25.5">
      <c r="A274" s="362" t="s">
        <v>541</v>
      </c>
      <c r="B274" s="362" t="s">
        <v>175</v>
      </c>
      <c r="C274" s="362" t="s">
        <v>224</v>
      </c>
      <c r="D274" s="364">
        <v>10</v>
      </c>
      <c r="E274" s="364">
        <v>10</v>
      </c>
      <c r="F274" s="364">
        <v>0</v>
      </c>
      <c r="G274" s="364">
        <v>0</v>
      </c>
    </row>
    <row r="275" spans="1:7" s="512" customFormat="1" ht="25.5">
      <c r="A275" s="362" t="s">
        <v>542</v>
      </c>
      <c r="B275" s="362" t="s">
        <v>175</v>
      </c>
      <c r="C275" s="362" t="s">
        <v>95</v>
      </c>
      <c r="D275" s="364">
        <v>15</v>
      </c>
      <c r="E275" s="364">
        <v>13</v>
      </c>
      <c r="F275" s="364">
        <v>2</v>
      </c>
      <c r="G275" s="364">
        <v>0</v>
      </c>
    </row>
    <row r="276" spans="1:7" s="512" customFormat="1" ht="25.5">
      <c r="A276" s="362" t="s">
        <v>543</v>
      </c>
      <c r="B276" s="362" t="s">
        <v>175</v>
      </c>
      <c r="C276" s="362" t="s">
        <v>22</v>
      </c>
      <c r="D276" s="364">
        <v>2</v>
      </c>
      <c r="E276" s="364">
        <v>2</v>
      </c>
      <c r="F276" s="364">
        <v>0</v>
      </c>
      <c r="G276" s="364">
        <v>0</v>
      </c>
    </row>
    <row r="277" spans="1:7" s="512" customFormat="1" ht="25.5">
      <c r="A277" s="362" t="s">
        <v>544</v>
      </c>
      <c r="B277" s="362" t="s">
        <v>175</v>
      </c>
      <c r="C277" s="362" t="s">
        <v>195</v>
      </c>
      <c r="D277" s="364">
        <v>24</v>
      </c>
      <c r="E277" s="364">
        <v>22</v>
      </c>
      <c r="F277" s="364">
        <v>2</v>
      </c>
      <c r="G277" s="364">
        <v>0</v>
      </c>
    </row>
    <row r="278" spans="1:7" s="512" customFormat="1" ht="25.5">
      <c r="A278" s="362" t="s">
        <v>545</v>
      </c>
      <c r="B278" s="362" t="s">
        <v>175</v>
      </c>
      <c r="C278" s="362" t="s">
        <v>155</v>
      </c>
      <c r="D278" s="364">
        <v>4</v>
      </c>
      <c r="E278" s="364">
        <v>3</v>
      </c>
      <c r="F278" s="364">
        <v>1</v>
      </c>
      <c r="G278" s="364">
        <v>0</v>
      </c>
    </row>
    <row r="279" spans="1:7" s="512" customFormat="1" ht="25.5">
      <c r="A279" s="362" t="s">
        <v>546</v>
      </c>
      <c r="B279" s="362" t="s">
        <v>175</v>
      </c>
      <c r="C279" s="362" t="s">
        <v>213</v>
      </c>
      <c r="D279" s="364">
        <v>5</v>
      </c>
      <c r="E279" s="364">
        <v>4</v>
      </c>
      <c r="F279" s="364">
        <v>1</v>
      </c>
      <c r="G279" s="364">
        <v>0</v>
      </c>
    </row>
    <row r="280" spans="1:7" s="512" customFormat="1" ht="25.5">
      <c r="A280" s="362" t="s">
        <v>547</v>
      </c>
      <c r="B280" s="362" t="s">
        <v>175</v>
      </c>
      <c r="C280" s="362" t="s">
        <v>41</v>
      </c>
      <c r="D280" s="364">
        <v>1</v>
      </c>
      <c r="E280" s="364">
        <v>1</v>
      </c>
      <c r="F280" s="364">
        <v>0</v>
      </c>
      <c r="G280" s="364">
        <v>0</v>
      </c>
    </row>
    <row r="281" spans="1:7" s="512" customFormat="1" ht="25.5">
      <c r="A281" s="362" t="s">
        <v>549</v>
      </c>
      <c r="B281" s="362" t="s">
        <v>175</v>
      </c>
      <c r="C281" s="362" t="s">
        <v>96</v>
      </c>
      <c r="D281" s="364">
        <v>4</v>
      </c>
      <c r="E281" s="364">
        <v>3</v>
      </c>
      <c r="F281" s="364">
        <v>1</v>
      </c>
      <c r="G281" s="364">
        <v>0</v>
      </c>
    </row>
    <row r="282" spans="1:7" s="512" customFormat="1" ht="25.5">
      <c r="A282" s="362" t="s">
        <v>550</v>
      </c>
      <c r="B282" s="362" t="s">
        <v>175</v>
      </c>
      <c r="C282" s="362" t="s">
        <v>214</v>
      </c>
      <c r="D282" s="364">
        <v>1</v>
      </c>
      <c r="E282" s="364">
        <v>1</v>
      </c>
      <c r="F282" s="364">
        <v>0</v>
      </c>
      <c r="G282" s="364">
        <v>0</v>
      </c>
    </row>
    <row r="283" spans="1:7" s="512" customFormat="1" ht="25.5">
      <c r="A283" s="362" t="s">
        <v>551</v>
      </c>
      <c r="B283" s="362" t="s">
        <v>175</v>
      </c>
      <c r="C283" s="362" t="s">
        <v>156</v>
      </c>
      <c r="D283" s="364">
        <v>3</v>
      </c>
      <c r="E283" s="364">
        <v>2</v>
      </c>
      <c r="F283" s="364">
        <v>1</v>
      </c>
      <c r="G283" s="364">
        <v>0</v>
      </c>
    </row>
    <row r="284" spans="1:7" s="512" customFormat="1" ht="25.5">
      <c r="A284" s="362" t="s">
        <v>552</v>
      </c>
      <c r="B284" s="362" t="s">
        <v>175</v>
      </c>
      <c r="C284" s="362" t="s">
        <v>42</v>
      </c>
      <c r="D284" s="364">
        <v>5</v>
      </c>
      <c r="E284" s="364">
        <v>4</v>
      </c>
      <c r="F284" s="364">
        <v>1</v>
      </c>
      <c r="G284" s="364">
        <v>0</v>
      </c>
    </row>
    <row r="285" spans="1:7" s="512" customFormat="1" ht="25.5">
      <c r="A285" s="362" t="s">
        <v>553</v>
      </c>
      <c r="B285" s="362" t="s">
        <v>175</v>
      </c>
      <c r="C285" s="362" t="s">
        <v>64</v>
      </c>
      <c r="D285" s="364">
        <v>5</v>
      </c>
      <c r="E285" s="364">
        <v>5</v>
      </c>
      <c r="F285" s="364">
        <v>0</v>
      </c>
      <c r="G285" s="364">
        <v>0</v>
      </c>
    </row>
    <row r="286" spans="1:7" s="512" customFormat="1" ht="25.5">
      <c r="A286" s="362" t="s">
        <v>554</v>
      </c>
      <c r="B286" s="362" t="s">
        <v>175</v>
      </c>
      <c r="C286" s="362" t="s">
        <v>226</v>
      </c>
      <c r="D286" s="364">
        <v>1</v>
      </c>
      <c r="E286" s="364">
        <v>1</v>
      </c>
      <c r="F286" s="364">
        <v>0</v>
      </c>
      <c r="G286" s="364">
        <v>0</v>
      </c>
    </row>
    <row r="287" spans="1:7" s="512" customFormat="1" ht="25.5">
      <c r="A287" s="362" t="s">
        <v>555</v>
      </c>
      <c r="B287" s="362" t="s">
        <v>175</v>
      </c>
      <c r="C287" s="362" t="s">
        <v>157</v>
      </c>
      <c r="D287" s="364">
        <v>4</v>
      </c>
      <c r="E287" s="364">
        <v>3</v>
      </c>
      <c r="F287" s="364">
        <v>1</v>
      </c>
      <c r="G287" s="364">
        <v>0</v>
      </c>
    </row>
    <row r="288" spans="1:7" s="512" customFormat="1" ht="25.5">
      <c r="A288" s="362" t="s">
        <v>556</v>
      </c>
      <c r="B288" s="362" t="s">
        <v>175</v>
      </c>
      <c r="C288" s="362" t="s">
        <v>158</v>
      </c>
      <c r="D288" s="364">
        <v>8</v>
      </c>
      <c r="E288" s="364">
        <v>6</v>
      </c>
      <c r="F288" s="364">
        <v>2</v>
      </c>
      <c r="G288" s="364">
        <v>0</v>
      </c>
    </row>
    <row r="289" spans="1:7" s="512" customFormat="1" ht="25.5">
      <c r="A289" s="362" t="s">
        <v>557</v>
      </c>
      <c r="B289" s="362" t="s">
        <v>175</v>
      </c>
      <c r="C289" s="362" t="s">
        <v>43</v>
      </c>
      <c r="D289" s="364">
        <v>4</v>
      </c>
      <c r="E289" s="364">
        <v>3</v>
      </c>
      <c r="F289" s="364">
        <v>1</v>
      </c>
      <c r="G289" s="364">
        <v>0</v>
      </c>
    </row>
    <row r="290" spans="1:7" s="512" customFormat="1" ht="25.5">
      <c r="A290" s="362" t="s">
        <v>558</v>
      </c>
      <c r="B290" s="362" t="s">
        <v>175</v>
      </c>
      <c r="C290" s="362" t="s">
        <v>227</v>
      </c>
      <c r="D290" s="364">
        <v>11</v>
      </c>
      <c r="E290" s="364">
        <v>10</v>
      </c>
      <c r="F290" s="364">
        <v>1</v>
      </c>
      <c r="G290" s="364">
        <v>0</v>
      </c>
    </row>
    <row r="291" spans="1:7" s="512" customFormat="1" ht="25.5">
      <c r="A291" s="362" t="s">
        <v>559</v>
      </c>
      <c r="B291" s="362" t="s">
        <v>175</v>
      </c>
      <c r="C291" s="362" t="s">
        <v>196</v>
      </c>
      <c r="D291" s="364">
        <v>5</v>
      </c>
      <c r="E291" s="364">
        <v>5</v>
      </c>
      <c r="F291" s="364">
        <v>0</v>
      </c>
      <c r="G291" s="364">
        <v>0</v>
      </c>
    </row>
    <row r="292" spans="1:7" s="512" customFormat="1" ht="25.5">
      <c r="A292" s="362" t="s">
        <v>560</v>
      </c>
      <c r="B292" s="362" t="s">
        <v>175</v>
      </c>
      <c r="C292" s="362" t="s">
        <v>197</v>
      </c>
      <c r="D292" s="364">
        <v>15</v>
      </c>
      <c r="E292" s="364">
        <v>11</v>
      </c>
      <c r="F292" s="364">
        <v>4</v>
      </c>
      <c r="G292" s="364">
        <v>0</v>
      </c>
    </row>
    <row r="293" spans="1:7" s="512" customFormat="1" ht="25.5">
      <c r="A293" s="362" t="s">
        <v>561</v>
      </c>
      <c r="B293" s="362" t="s">
        <v>175</v>
      </c>
      <c r="C293" s="362" t="s">
        <v>159</v>
      </c>
      <c r="D293" s="364">
        <v>5</v>
      </c>
      <c r="E293" s="364">
        <v>3</v>
      </c>
      <c r="F293" s="364">
        <v>2</v>
      </c>
      <c r="G293" s="364">
        <v>0</v>
      </c>
    </row>
    <row r="294" spans="1:7" s="512" customFormat="1" ht="25.5">
      <c r="A294" s="362" t="s">
        <v>562</v>
      </c>
      <c r="B294" s="362" t="s">
        <v>175</v>
      </c>
      <c r="C294" s="362" t="s">
        <v>44</v>
      </c>
      <c r="D294" s="364">
        <v>1</v>
      </c>
      <c r="E294" s="364">
        <v>1</v>
      </c>
      <c r="F294" s="364">
        <v>0</v>
      </c>
      <c r="G294" s="364">
        <v>0</v>
      </c>
    </row>
    <row r="295" spans="1:7" s="512" customFormat="1" ht="25.5">
      <c r="A295" s="362" t="s">
        <v>563</v>
      </c>
      <c r="B295" s="362" t="s">
        <v>175</v>
      </c>
      <c r="C295" s="362" t="s">
        <v>215</v>
      </c>
      <c r="D295" s="364">
        <v>17</v>
      </c>
      <c r="E295" s="364">
        <v>10</v>
      </c>
      <c r="F295" s="364">
        <v>7</v>
      </c>
      <c r="G295" s="364">
        <v>0</v>
      </c>
    </row>
    <row r="296" spans="1:7" s="512" customFormat="1" ht="25.5">
      <c r="A296" s="362" t="s">
        <v>564</v>
      </c>
      <c r="B296" s="362" t="s">
        <v>175</v>
      </c>
      <c r="C296" s="362" t="s">
        <v>198</v>
      </c>
      <c r="D296" s="364">
        <v>6</v>
      </c>
      <c r="E296" s="364">
        <v>5</v>
      </c>
      <c r="F296" s="364">
        <v>1</v>
      </c>
      <c r="G296" s="364">
        <v>0</v>
      </c>
    </row>
    <row r="297" spans="1:7" s="512" customFormat="1" ht="25.5">
      <c r="A297" s="362" t="s">
        <v>565</v>
      </c>
      <c r="B297" s="362" t="s">
        <v>175</v>
      </c>
      <c r="C297" s="362" t="s">
        <v>180</v>
      </c>
      <c r="D297" s="364">
        <v>9</v>
      </c>
      <c r="E297" s="364">
        <v>7</v>
      </c>
      <c r="F297" s="364">
        <v>2</v>
      </c>
      <c r="G297" s="364">
        <v>0</v>
      </c>
    </row>
    <row r="298" spans="1:7" s="512" customFormat="1" ht="25.5">
      <c r="A298" s="362" t="s">
        <v>566</v>
      </c>
      <c r="B298" s="362" t="s">
        <v>175</v>
      </c>
      <c r="C298" s="362" t="s">
        <v>199</v>
      </c>
      <c r="D298" s="364">
        <v>10</v>
      </c>
      <c r="E298" s="364">
        <v>9</v>
      </c>
      <c r="F298" s="364">
        <v>1</v>
      </c>
      <c r="G298" s="364">
        <v>0</v>
      </c>
    </row>
    <row r="299" spans="1:7" s="512" customFormat="1" ht="25.5">
      <c r="A299" s="362" t="s">
        <v>567</v>
      </c>
      <c r="B299" s="362" t="s">
        <v>175</v>
      </c>
      <c r="C299" s="362" t="s">
        <v>228</v>
      </c>
      <c r="D299" s="364">
        <v>3</v>
      </c>
      <c r="E299" s="364">
        <v>3</v>
      </c>
      <c r="F299" s="364">
        <v>0</v>
      </c>
      <c r="G299" s="364">
        <v>0</v>
      </c>
    </row>
    <row r="300" spans="1:7" s="512" customFormat="1" ht="25.5">
      <c r="A300" s="362" t="s">
        <v>568</v>
      </c>
      <c r="B300" s="362" t="s">
        <v>175</v>
      </c>
      <c r="C300" s="362" t="s">
        <v>229</v>
      </c>
      <c r="D300" s="364">
        <v>11</v>
      </c>
      <c r="E300" s="364">
        <v>8</v>
      </c>
      <c r="F300" s="364">
        <v>3</v>
      </c>
      <c r="G300" s="364">
        <v>0</v>
      </c>
    </row>
    <row r="301" spans="1:7" s="512" customFormat="1" ht="25.5">
      <c r="A301" s="362" t="s">
        <v>569</v>
      </c>
      <c r="B301" s="362" t="s">
        <v>175</v>
      </c>
      <c r="C301" s="362" t="s">
        <v>65</v>
      </c>
      <c r="D301" s="364">
        <v>3</v>
      </c>
      <c r="E301" s="364">
        <v>2</v>
      </c>
      <c r="F301" s="364">
        <v>1</v>
      </c>
      <c r="G301" s="364">
        <v>0</v>
      </c>
    </row>
    <row r="302" spans="1:7" s="512" customFormat="1">
      <c r="A302" s="362" t="s">
        <v>570</v>
      </c>
      <c r="B302" s="362" t="s">
        <v>144</v>
      </c>
      <c r="C302" s="362" t="s">
        <v>97</v>
      </c>
      <c r="D302" s="364">
        <v>1</v>
      </c>
      <c r="E302" s="364">
        <v>1</v>
      </c>
      <c r="F302" s="364">
        <v>0</v>
      </c>
      <c r="G302" s="364">
        <v>0</v>
      </c>
    </row>
    <row r="303" spans="1:7" s="512" customFormat="1">
      <c r="A303" s="362" t="s">
        <v>572</v>
      </c>
      <c r="B303" s="362" t="s">
        <v>144</v>
      </c>
      <c r="C303" s="362" t="s">
        <v>230</v>
      </c>
      <c r="D303" s="364">
        <v>1</v>
      </c>
      <c r="E303" s="364">
        <v>1</v>
      </c>
      <c r="F303" s="364">
        <v>0</v>
      </c>
      <c r="G303" s="364">
        <v>0</v>
      </c>
    </row>
    <row r="304" spans="1:7" s="512" customFormat="1">
      <c r="A304" s="362" t="s">
        <v>575</v>
      </c>
      <c r="B304" s="362" t="s">
        <v>144</v>
      </c>
      <c r="C304" s="362" t="s">
        <v>99</v>
      </c>
      <c r="D304" s="364">
        <v>5</v>
      </c>
      <c r="E304" s="364">
        <v>2</v>
      </c>
      <c r="F304" s="364">
        <v>3</v>
      </c>
      <c r="G304" s="364">
        <v>0</v>
      </c>
    </row>
    <row r="305" spans="1:7" s="512" customFormat="1">
      <c r="A305" s="362" t="s">
        <v>576</v>
      </c>
      <c r="B305" s="362" t="s">
        <v>144</v>
      </c>
      <c r="C305" s="362" t="s">
        <v>216</v>
      </c>
      <c r="D305" s="364">
        <v>8</v>
      </c>
      <c r="E305" s="364">
        <v>6</v>
      </c>
      <c r="F305" s="364">
        <v>2</v>
      </c>
      <c r="G305" s="364">
        <v>0</v>
      </c>
    </row>
    <row r="306" spans="1:7" s="512" customFormat="1">
      <c r="A306" s="362" t="s">
        <v>577</v>
      </c>
      <c r="B306" s="362" t="s">
        <v>144</v>
      </c>
      <c r="C306" s="362" t="s">
        <v>23</v>
      </c>
      <c r="D306" s="364">
        <v>2</v>
      </c>
      <c r="E306" s="364">
        <v>0</v>
      </c>
      <c r="F306" s="364">
        <v>2</v>
      </c>
      <c r="G306" s="364">
        <v>0</v>
      </c>
    </row>
    <row r="307" spans="1:7" s="512" customFormat="1">
      <c r="A307" s="362" t="s">
        <v>579</v>
      </c>
      <c r="B307" s="362" t="s">
        <v>144</v>
      </c>
      <c r="C307" s="362" t="s">
        <v>25</v>
      </c>
      <c r="D307" s="364">
        <v>2</v>
      </c>
      <c r="E307" s="364">
        <v>1</v>
      </c>
      <c r="F307" s="364">
        <v>1</v>
      </c>
      <c r="G307" s="364">
        <v>0</v>
      </c>
    </row>
    <row r="308" spans="1:7" s="512" customFormat="1">
      <c r="A308" s="362" t="s">
        <v>580</v>
      </c>
      <c r="B308" s="362" t="s">
        <v>144</v>
      </c>
      <c r="C308" s="362" t="s">
        <v>201</v>
      </c>
      <c r="D308" s="364">
        <v>2</v>
      </c>
      <c r="E308" s="364">
        <v>1</v>
      </c>
      <c r="F308" s="364">
        <v>1</v>
      </c>
      <c r="G308" s="364">
        <v>0</v>
      </c>
    </row>
    <row r="309" spans="1:7" s="512" customFormat="1">
      <c r="A309" s="362" t="s">
        <v>581</v>
      </c>
      <c r="B309" s="362" t="s">
        <v>144</v>
      </c>
      <c r="C309" s="362" t="s">
        <v>181</v>
      </c>
      <c r="D309" s="364">
        <v>1</v>
      </c>
      <c r="E309" s="364">
        <v>1</v>
      </c>
      <c r="F309" s="364">
        <v>0</v>
      </c>
      <c r="G309" s="364">
        <v>0</v>
      </c>
    </row>
    <row r="310" spans="1:7" s="512" customFormat="1">
      <c r="A310" s="362" t="s">
        <v>582</v>
      </c>
      <c r="B310" s="362" t="s">
        <v>144</v>
      </c>
      <c r="C310" s="362" t="s">
        <v>231</v>
      </c>
      <c r="D310" s="364">
        <v>6</v>
      </c>
      <c r="E310" s="364">
        <v>5</v>
      </c>
      <c r="F310" s="364">
        <v>1</v>
      </c>
      <c r="G310" s="364">
        <v>0</v>
      </c>
    </row>
    <row r="311" spans="1:7" s="512" customFormat="1">
      <c r="A311" s="362" t="s">
        <v>584</v>
      </c>
      <c r="B311" s="362" t="s">
        <v>144</v>
      </c>
      <c r="C311" s="362" t="s">
        <v>182</v>
      </c>
      <c r="D311" s="364">
        <v>1</v>
      </c>
      <c r="E311" s="364">
        <v>1</v>
      </c>
      <c r="F311" s="364">
        <v>0</v>
      </c>
      <c r="G311" s="364">
        <v>0</v>
      </c>
    </row>
    <row r="312" spans="1:7" s="512" customFormat="1">
      <c r="A312" s="362" t="s">
        <v>586</v>
      </c>
      <c r="B312" s="362" t="s">
        <v>144</v>
      </c>
      <c r="C312" s="362" t="s">
        <v>101</v>
      </c>
      <c r="D312" s="364">
        <v>4</v>
      </c>
      <c r="E312" s="364">
        <v>3</v>
      </c>
      <c r="F312" s="364">
        <v>1</v>
      </c>
      <c r="G312" s="364">
        <v>0</v>
      </c>
    </row>
    <row r="313" spans="1:7" s="512" customFormat="1">
      <c r="A313" s="362" t="s">
        <v>587</v>
      </c>
      <c r="B313" s="362" t="s">
        <v>144</v>
      </c>
      <c r="C313" s="362" t="s">
        <v>183</v>
      </c>
      <c r="D313" s="364">
        <v>4</v>
      </c>
      <c r="E313" s="364">
        <v>2</v>
      </c>
      <c r="F313" s="364">
        <v>2</v>
      </c>
      <c r="G313" s="364">
        <v>0</v>
      </c>
    </row>
    <row r="314" spans="1:7" s="512" customFormat="1">
      <c r="A314" s="362" t="s">
        <v>588</v>
      </c>
      <c r="B314" s="362" t="s">
        <v>144</v>
      </c>
      <c r="C314" s="362" t="s">
        <v>26</v>
      </c>
      <c r="D314" s="364">
        <v>2</v>
      </c>
      <c r="E314" s="364">
        <v>1</v>
      </c>
      <c r="F314" s="364">
        <v>1</v>
      </c>
      <c r="G314" s="364">
        <v>0</v>
      </c>
    </row>
    <row r="315" spans="1:7" s="512" customFormat="1">
      <c r="A315" s="362" t="s">
        <v>590</v>
      </c>
      <c r="B315" s="362" t="s">
        <v>144</v>
      </c>
      <c r="C315" s="362" t="s">
        <v>87</v>
      </c>
      <c r="D315" s="364">
        <v>7</v>
      </c>
      <c r="E315" s="364">
        <v>5</v>
      </c>
      <c r="F315" s="364">
        <v>2</v>
      </c>
      <c r="G315" s="364">
        <v>0</v>
      </c>
    </row>
    <row r="316" spans="1:7" s="512" customFormat="1">
      <c r="A316" s="362" t="s">
        <v>591</v>
      </c>
      <c r="B316" s="362" t="s">
        <v>144</v>
      </c>
      <c r="C316" s="362" t="s">
        <v>102</v>
      </c>
      <c r="D316" s="364">
        <v>2</v>
      </c>
      <c r="E316" s="364">
        <v>1</v>
      </c>
      <c r="F316" s="364">
        <v>1</v>
      </c>
      <c r="G316" s="364">
        <v>0</v>
      </c>
    </row>
    <row r="317" spans="1:7" s="512" customFormat="1">
      <c r="A317" s="362" t="s">
        <v>592</v>
      </c>
      <c r="B317" s="362" t="s">
        <v>144</v>
      </c>
      <c r="C317" s="362" t="s">
        <v>88</v>
      </c>
      <c r="D317" s="364">
        <v>2</v>
      </c>
      <c r="E317" s="364">
        <v>2</v>
      </c>
      <c r="F317" s="364">
        <v>0</v>
      </c>
      <c r="G317" s="364">
        <v>0</v>
      </c>
    </row>
    <row r="318" spans="1:7" s="512" customFormat="1">
      <c r="A318" s="362" t="s">
        <v>593</v>
      </c>
      <c r="B318" s="362" t="s">
        <v>144</v>
      </c>
      <c r="C318" s="362" t="s">
        <v>27</v>
      </c>
      <c r="D318" s="364">
        <v>2</v>
      </c>
      <c r="E318" s="364">
        <v>2</v>
      </c>
      <c r="F318" s="364">
        <v>0</v>
      </c>
      <c r="G318" s="364">
        <v>0</v>
      </c>
    </row>
    <row r="319" spans="1:7" s="512" customFormat="1">
      <c r="A319" s="362" t="s">
        <v>594</v>
      </c>
      <c r="B319" s="362" t="s">
        <v>144</v>
      </c>
      <c r="C319" s="362" t="s">
        <v>28</v>
      </c>
      <c r="D319" s="364">
        <v>6</v>
      </c>
      <c r="E319" s="364">
        <v>4</v>
      </c>
      <c r="F319" s="364">
        <v>2</v>
      </c>
      <c r="G319" s="364">
        <v>0</v>
      </c>
    </row>
    <row r="320" spans="1:7" s="512" customFormat="1">
      <c r="A320" s="362" t="s">
        <v>595</v>
      </c>
      <c r="B320" s="362" t="s">
        <v>144</v>
      </c>
      <c r="C320" s="362" t="s">
        <v>203</v>
      </c>
      <c r="D320" s="364">
        <v>4</v>
      </c>
      <c r="E320" s="364">
        <v>4</v>
      </c>
      <c r="F320" s="364">
        <v>0</v>
      </c>
      <c r="G320" s="364">
        <v>0</v>
      </c>
    </row>
    <row r="321" spans="1:7" s="512" customFormat="1">
      <c r="A321" s="362" t="s">
        <v>596</v>
      </c>
      <c r="B321" s="362" t="s">
        <v>144</v>
      </c>
      <c r="C321" s="362" t="s">
        <v>217</v>
      </c>
      <c r="D321" s="364">
        <v>2</v>
      </c>
      <c r="E321" s="364">
        <v>1</v>
      </c>
      <c r="F321" s="364">
        <v>1</v>
      </c>
      <c r="G321" s="364">
        <v>0</v>
      </c>
    </row>
    <row r="322" spans="1:7" s="512" customFormat="1">
      <c r="A322" s="362" t="s">
        <v>597</v>
      </c>
      <c r="B322" s="362" t="s">
        <v>144</v>
      </c>
      <c r="C322" s="362" t="s">
        <v>104</v>
      </c>
      <c r="D322" s="364">
        <v>8</v>
      </c>
      <c r="E322" s="364">
        <v>7</v>
      </c>
      <c r="F322" s="364">
        <v>1</v>
      </c>
      <c r="G322" s="364">
        <v>0</v>
      </c>
    </row>
    <row r="323" spans="1:7" s="512" customFormat="1">
      <c r="A323" s="362" t="s">
        <v>598</v>
      </c>
      <c r="B323" s="362" t="s">
        <v>144</v>
      </c>
      <c r="C323" s="362" t="s">
        <v>29</v>
      </c>
      <c r="D323" s="364">
        <v>4</v>
      </c>
      <c r="E323" s="364">
        <v>3</v>
      </c>
      <c r="F323" s="364">
        <v>1</v>
      </c>
      <c r="G323" s="364">
        <v>0</v>
      </c>
    </row>
    <row r="324" spans="1:7" s="512" customFormat="1">
      <c r="A324" s="362" t="s">
        <v>599</v>
      </c>
      <c r="B324" s="362" t="s">
        <v>144</v>
      </c>
      <c r="C324" s="362" t="s">
        <v>160</v>
      </c>
      <c r="D324" s="364">
        <v>1</v>
      </c>
      <c r="E324" s="364">
        <v>1</v>
      </c>
      <c r="F324" s="364">
        <v>0</v>
      </c>
      <c r="G324" s="364">
        <v>0</v>
      </c>
    </row>
    <row r="325" spans="1:7" s="512" customFormat="1">
      <c r="A325" s="362" t="s">
        <v>600</v>
      </c>
      <c r="B325" s="362" t="s">
        <v>144</v>
      </c>
      <c r="C325" s="362" t="s">
        <v>77</v>
      </c>
      <c r="D325" s="364">
        <v>4</v>
      </c>
      <c r="E325" s="364">
        <v>2</v>
      </c>
      <c r="F325" s="364">
        <v>2</v>
      </c>
      <c r="G325" s="364">
        <v>0</v>
      </c>
    </row>
    <row r="326" spans="1:7" s="512" customFormat="1">
      <c r="A326" s="362" t="s">
        <v>601</v>
      </c>
      <c r="B326" s="362" t="s">
        <v>144</v>
      </c>
      <c r="C326" s="362" t="s">
        <v>78</v>
      </c>
      <c r="D326" s="364">
        <v>5</v>
      </c>
      <c r="E326" s="364">
        <v>4</v>
      </c>
      <c r="F326" s="364">
        <v>1</v>
      </c>
      <c r="G326" s="364">
        <v>0</v>
      </c>
    </row>
    <row r="327" spans="1:7" s="512" customFormat="1">
      <c r="A327" s="362" t="s">
        <v>602</v>
      </c>
      <c r="B327" s="362" t="s">
        <v>144</v>
      </c>
      <c r="C327" s="362" t="s">
        <v>204</v>
      </c>
      <c r="D327" s="364">
        <v>4</v>
      </c>
      <c r="E327" s="364">
        <v>1</v>
      </c>
      <c r="F327" s="364">
        <v>3</v>
      </c>
      <c r="G327" s="364">
        <v>0</v>
      </c>
    </row>
    <row r="328" spans="1:7" s="512" customFormat="1">
      <c r="A328" s="362" t="s">
        <v>603</v>
      </c>
      <c r="B328" s="362" t="s">
        <v>144</v>
      </c>
      <c r="C328" s="362" t="s">
        <v>233</v>
      </c>
      <c r="D328" s="364">
        <v>3</v>
      </c>
      <c r="E328" s="364">
        <v>3</v>
      </c>
      <c r="F328" s="364">
        <v>0</v>
      </c>
      <c r="G328" s="364">
        <v>0</v>
      </c>
    </row>
    <row r="329" spans="1:7" s="512" customFormat="1">
      <c r="A329" s="362" t="s">
        <v>604</v>
      </c>
      <c r="B329" s="362" t="s">
        <v>144</v>
      </c>
      <c r="C329" s="362" t="s">
        <v>205</v>
      </c>
      <c r="D329" s="364">
        <v>6</v>
      </c>
      <c r="E329" s="364">
        <v>5</v>
      </c>
      <c r="F329" s="364">
        <v>1</v>
      </c>
      <c r="G329" s="364">
        <v>0</v>
      </c>
    </row>
    <row r="330" spans="1:7" s="512" customFormat="1">
      <c r="A330" s="362" t="s">
        <v>605</v>
      </c>
      <c r="B330" s="362" t="s">
        <v>144</v>
      </c>
      <c r="C330" s="362" t="s">
        <v>218</v>
      </c>
      <c r="D330" s="364">
        <v>2</v>
      </c>
      <c r="E330" s="364">
        <v>2</v>
      </c>
      <c r="F330" s="364">
        <v>0</v>
      </c>
      <c r="G330" s="364">
        <v>0</v>
      </c>
    </row>
    <row r="331" spans="1:7" s="512" customFormat="1">
      <c r="A331" s="362" t="s">
        <v>606</v>
      </c>
      <c r="B331" s="362" t="s">
        <v>144</v>
      </c>
      <c r="C331" s="362" t="s">
        <v>161</v>
      </c>
      <c r="D331" s="364">
        <v>5</v>
      </c>
      <c r="E331" s="364">
        <v>3</v>
      </c>
      <c r="F331" s="364">
        <v>2</v>
      </c>
      <c r="G331" s="364">
        <v>0</v>
      </c>
    </row>
    <row r="332" spans="1:7" s="512" customFormat="1">
      <c r="A332" s="362" t="s">
        <v>607</v>
      </c>
      <c r="B332" s="362" t="s">
        <v>144</v>
      </c>
      <c r="C332" s="362" t="s">
        <v>105</v>
      </c>
      <c r="D332" s="364">
        <v>9</v>
      </c>
      <c r="E332" s="364">
        <v>6</v>
      </c>
      <c r="F332" s="364">
        <v>3</v>
      </c>
      <c r="G332" s="364">
        <v>0</v>
      </c>
    </row>
    <row r="333" spans="1:7" s="512" customFormat="1">
      <c r="A333" s="362" t="s">
        <v>608</v>
      </c>
      <c r="B333" s="362" t="s">
        <v>144</v>
      </c>
      <c r="C333" s="362" t="s">
        <v>234</v>
      </c>
      <c r="D333" s="364">
        <v>10</v>
      </c>
      <c r="E333" s="364">
        <v>7</v>
      </c>
      <c r="F333" s="364">
        <v>3</v>
      </c>
      <c r="G333" s="364">
        <v>0</v>
      </c>
    </row>
    <row r="334" spans="1:7" s="512" customFormat="1">
      <c r="A334" s="362" t="s">
        <v>609</v>
      </c>
      <c r="B334" s="362" t="s">
        <v>144</v>
      </c>
      <c r="C334" s="362" t="s">
        <v>184</v>
      </c>
      <c r="D334" s="364">
        <v>2</v>
      </c>
      <c r="E334" s="364">
        <v>1</v>
      </c>
      <c r="F334" s="364">
        <v>1</v>
      </c>
      <c r="G334" s="364">
        <v>0</v>
      </c>
    </row>
    <row r="335" spans="1:7" s="512" customFormat="1">
      <c r="A335" s="362" t="s">
        <v>610</v>
      </c>
      <c r="B335" s="362" t="s">
        <v>144</v>
      </c>
      <c r="C335" s="362" t="s">
        <v>106</v>
      </c>
      <c r="D335" s="364">
        <v>3</v>
      </c>
      <c r="E335" s="364">
        <v>1</v>
      </c>
      <c r="F335" s="364">
        <v>2</v>
      </c>
      <c r="G335" s="364">
        <v>0</v>
      </c>
    </row>
    <row r="336" spans="1:7" s="512" customFormat="1">
      <c r="A336" s="362" t="s">
        <v>611</v>
      </c>
      <c r="B336" s="362" t="s">
        <v>144</v>
      </c>
      <c r="C336" s="362" t="s">
        <v>89</v>
      </c>
      <c r="D336" s="364">
        <v>27</v>
      </c>
      <c r="E336" s="364">
        <v>22</v>
      </c>
      <c r="F336" s="364">
        <v>5</v>
      </c>
      <c r="G336" s="364">
        <v>0</v>
      </c>
    </row>
    <row r="337" spans="1:7" s="512" customFormat="1">
      <c r="A337" s="362" t="s">
        <v>613</v>
      </c>
      <c r="B337" s="362" t="s">
        <v>144</v>
      </c>
      <c r="C337" s="362" t="s">
        <v>206</v>
      </c>
      <c r="D337" s="364">
        <v>4</v>
      </c>
      <c r="E337" s="364">
        <v>4</v>
      </c>
      <c r="F337" s="364">
        <v>0</v>
      </c>
      <c r="G337" s="364">
        <v>0</v>
      </c>
    </row>
    <row r="338" spans="1:7" s="512" customFormat="1">
      <c r="A338" s="362" t="s">
        <v>614</v>
      </c>
      <c r="B338" s="362" t="s">
        <v>144</v>
      </c>
      <c r="C338" s="362" t="s">
        <v>107</v>
      </c>
      <c r="D338" s="364">
        <v>3</v>
      </c>
      <c r="E338" s="364">
        <v>1</v>
      </c>
      <c r="F338" s="364">
        <v>2</v>
      </c>
      <c r="G338" s="364">
        <v>0</v>
      </c>
    </row>
    <row r="339" spans="1:7" s="512" customFormat="1">
      <c r="A339" s="362" t="s">
        <v>615</v>
      </c>
      <c r="B339" s="362" t="s">
        <v>144</v>
      </c>
      <c r="C339" s="362" t="s">
        <v>108</v>
      </c>
      <c r="D339" s="364">
        <v>3</v>
      </c>
      <c r="E339" s="364">
        <v>2</v>
      </c>
      <c r="F339" s="364">
        <v>1</v>
      </c>
      <c r="G339" s="364">
        <v>0</v>
      </c>
    </row>
    <row r="340" spans="1:7" s="512" customFormat="1">
      <c r="A340" s="362" t="s">
        <v>617</v>
      </c>
      <c r="B340" s="362" t="s">
        <v>144</v>
      </c>
      <c r="C340" s="362" t="s">
        <v>109</v>
      </c>
      <c r="D340" s="364">
        <v>2</v>
      </c>
      <c r="E340" s="364">
        <v>0</v>
      </c>
      <c r="F340" s="364">
        <v>2</v>
      </c>
      <c r="G340" s="364">
        <v>0</v>
      </c>
    </row>
    <row r="341" spans="1:7" s="512" customFormat="1">
      <c r="A341" s="362" t="s">
        <v>618</v>
      </c>
      <c r="B341" s="362" t="s">
        <v>144</v>
      </c>
      <c r="C341" s="362" t="s">
        <v>185</v>
      </c>
      <c r="D341" s="364">
        <v>8</v>
      </c>
      <c r="E341" s="364">
        <v>7</v>
      </c>
      <c r="F341" s="364">
        <v>1</v>
      </c>
      <c r="G341" s="364">
        <v>0</v>
      </c>
    </row>
    <row r="342" spans="1:7" s="512" customFormat="1">
      <c r="A342" s="362" t="s">
        <v>619</v>
      </c>
      <c r="B342" s="362" t="s">
        <v>144</v>
      </c>
      <c r="C342" s="362" t="s">
        <v>110</v>
      </c>
      <c r="D342" s="364">
        <v>2</v>
      </c>
      <c r="E342" s="364">
        <v>0</v>
      </c>
      <c r="F342" s="364">
        <v>2</v>
      </c>
      <c r="G342" s="364">
        <v>0</v>
      </c>
    </row>
    <row r="343" spans="1:7" s="512" customFormat="1">
      <c r="A343" s="362" t="s">
        <v>620</v>
      </c>
      <c r="B343" s="362" t="s">
        <v>144</v>
      </c>
      <c r="C343" s="362" t="s">
        <v>111</v>
      </c>
      <c r="D343" s="364">
        <v>1</v>
      </c>
      <c r="E343" s="364">
        <v>1</v>
      </c>
      <c r="F343" s="364">
        <v>0</v>
      </c>
      <c r="G343" s="364">
        <v>0</v>
      </c>
    </row>
    <row r="344" spans="1:7" s="512" customFormat="1">
      <c r="A344" s="362" t="s">
        <v>622</v>
      </c>
      <c r="B344" s="362" t="s">
        <v>144</v>
      </c>
      <c r="C344" s="362" t="s">
        <v>112</v>
      </c>
      <c r="D344" s="364">
        <v>2</v>
      </c>
      <c r="E344" s="364">
        <v>1</v>
      </c>
      <c r="F344" s="364">
        <v>1</v>
      </c>
      <c r="G344" s="364">
        <v>0</v>
      </c>
    </row>
    <row r="345" spans="1:7" s="512" customFormat="1">
      <c r="A345" s="362" t="s">
        <v>623</v>
      </c>
      <c r="B345" s="362" t="s">
        <v>144</v>
      </c>
      <c r="C345" s="362" t="s">
        <v>219</v>
      </c>
      <c r="D345" s="364">
        <v>1</v>
      </c>
      <c r="E345" s="364">
        <v>1</v>
      </c>
      <c r="F345" s="364">
        <v>0</v>
      </c>
      <c r="G345" s="364">
        <v>0</v>
      </c>
    </row>
    <row r="346" spans="1:7" s="512" customFormat="1">
      <c r="A346" s="362" t="s">
        <v>624</v>
      </c>
      <c r="B346" s="362" t="s">
        <v>144</v>
      </c>
      <c r="C346" s="362" t="s">
        <v>90</v>
      </c>
      <c r="D346" s="364">
        <v>21</v>
      </c>
      <c r="E346" s="364">
        <v>13</v>
      </c>
      <c r="F346" s="364">
        <v>8</v>
      </c>
      <c r="G346" s="364">
        <v>0</v>
      </c>
    </row>
    <row r="347" spans="1:7" s="512" customFormat="1">
      <c r="A347" s="362" t="s">
        <v>625</v>
      </c>
      <c r="B347" s="362" t="s">
        <v>144</v>
      </c>
      <c r="C347" s="362" t="s">
        <v>113</v>
      </c>
      <c r="D347" s="364">
        <v>1</v>
      </c>
      <c r="E347" s="364">
        <v>1</v>
      </c>
      <c r="F347" s="364">
        <v>0</v>
      </c>
      <c r="G347" s="364">
        <v>0</v>
      </c>
    </row>
    <row r="348" spans="1:7" s="512" customFormat="1">
      <c r="A348" s="362" t="s">
        <v>630</v>
      </c>
      <c r="B348" s="362" t="s">
        <v>144</v>
      </c>
      <c r="C348" s="362" t="s">
        <v>187</v>
      </c>
      <c r="D348" s="364">
        <v>11</v>
      </c>
      <c r="E348" s="364">
        <v>7</v>
      </c>
      <c r="F348" s="364">
        <v>4</v>
      </c>
      <c r="G348" s="364">
        <v>0</v>
      </c>
    </row>
    <row r="349" spans="1:7" s="512" customFormat="1">
      <c r="A349" s="362" t="s">
        <v>631</v>
      </c>
      <c r="B349" s="362" t="s">
        <v>144</v>
      </c>
      <c r="C349" s="362" t="s">
        <v>235</v>
      </c>
      <c r="D349" s="364">
        <v>2</v>
      </c>
      <c r="E349" s="364">
        <v>2</v>
      </c>
      <c r="F349" s="364">
        <v>0</v>
      </c>
      <c r="G349" s="364">
        <v>0</v>
      </c>
    </row>
    <row r="350" spans="1:7" s="512" customFormat="1">
      <c r="A350" s="362" t="s">
        <v>633</v>
      </c>
      <c r="B350" s="362" t="s">
        <v>144</v>
      </c>
      <c r="C350" s="362" t="s">
        <v>118</v>
      </c>
      <c r="D350" s="364">
        <v>3</v>
      </c>
      <c r="E350" s="364">
        <v>1</v>
      </c>
      <c r="F350" s="364">
        <v>2</v>
      </c>
      <c r="G350" s="364">
        <v>0</v>
      </c>
    </row>
    <row r="351" spans="1:7" s="512" customFormat="1">
      <c r="A351" s="362" t="s">
        <v>634</v>
      </c>
      <c r="B351" s="362" t="s">
        <v>144</v>
      </c>
      <c r="C351" s="362" t="s">
        <v>31</v>
      </c>
      <c r="D351" s="364">
        <v>1</v>
      </c>
      <c r="E351" s="364">
        <v>1</v>
      </c>
      <c r="F351" s="364">
        <v>0</v>
      </c>
      <c r="G351" s="364">
        <v>0</v>
      </c>
    </row>
    <row r="352" spans="1:7" s="512" customFormat="1">
      <c r="A352" s="362" t="s">
        <v>635</v>
      </c>
      <c r="B352" s="362" t="s">
        <v>144</v>
      </c>
      <c r="C352" s="362" t="s">
        <v>148</v>
      </c>
      <c r="D352" s="364">
        <v>1</v>
      </c>
      <c r="E352" s="364">
        <v>0</v>
      </c>
      <c r="F352" s="364">
        <v>1</v>
      </c>
      <c r="G352" s="364">
        <v>0</v>
      </c>
    </row>
    <row r="353" spans="1:7" s="512" customFormat="1">
      <c r="A353" s="362" t="s">
        <v>636</v>
      </c>
      <c r="B353" s="362" t="s">
        <v>144</v>
      </c>
      <c r="C353" s="362" t="s">
        <v>32</v>
      </c>
      <c r="D353" s="364">
        <v>4</v>
      </c>
      <c r="E353" s="364">
        <v>4</v>
      </c>
      <c r="F353" s="364">
        <v>0</v>
      </c>
      <c r="G353" s="364">
        <v>0</v>
      </c>
    </row>
    <row r="354" spans="1:7" s="512" customFormat="1">
      <c r="A354" s="362" t="s">
        <v>637</v>
      </c>
      <c r="B354" s="362" t="s">
        <v>144</v>
      </c>
      <c r="C354" s="362" t="s">
        <v>119</v>
      </c>
      <c r="D354" s="364">
        <v>4</v>
      </c>
      <c r="E354" s="364">
        <v>4</v>
      </c>
      <c r="F354" s="364">
        <v>0</v>
      </c>
      <c r="G354" s="364">
        <v>0</v>
      </c>
    </row>
    <row r="355" spans="1:7" s="512" customFormat="1">
      <c r="A355" s="362" t="s">
        <v>638</v>
      </c>
      <c r="B355" s="362" t="s">
        <v>144</v>
      </c>
      <c r="C355" s="362" t="s">
        <v>79</v>
      </c>
      <c r="D355" s="364">
        <v>2</v>
      </c>
      <c r="E355" s="364">
        <v>1</v>
      </c>
      <c r="F355" s="364">
        <v>1</v>
      </c>
      <c r="G355" s="364">
        <v>0</v>
      </c>
    </row>
    <row r="356" spans="1:7" s="512" customFormat="1">
      <c r="A356" s="362" t="s">
        <v>639</v>
      </c>
      <c r="B356" s="362" t="s">
        <v>144</v>
      </c>
      <c r="C356" s="362" t="s">
        <v>80</v>
      </c>
      <c r="D356" s="364">
        <v>6</v>
      </c>
      <c r="E356" s="364">
        <v>5</v>
      </c>
      <c r="F356" s="364">
        <v>1</v>
      </c>
      <c r="G356" s="364">
        <v>0</v>
      </c>
    </row>
    <row r="357" spans="1:7" s="512" customFormat="1">
      <c r="A357" s="362" t="s">
        <v>640</v>
      </c>
      <c r="B357" s="362" t="s">
        <v>144</v>
      </c>
      <c r="C357" s="362" t="s">
        <v>149</v>
      </c>
      <c r="D357" s="364">
        <v>2</v>
      </c>
      <c r="E357" s="364">
        <v>2</v>
      </c>
      <c r="F357" s="364">
        <v>0</v>
      </c>
      <c r="G357" s="364">
        <v>0</v>
      </c>
    </row>
    <row r="358" spans="1:7" s="512" customFormat="1">
      <c r="A358" s="362" t="s">
        <v>641</v>
      </c>
      <c r="B358" s="362" t="s">
        <v>144</v>
      </c>
      <c r="C358" s="362" t="s">
        <v>81</v>
      </c>
      <c r="D358" s="364">
        <v>6</v>
      </c>
      <c r="E358" s="364">
        <v>4</v>
      </c>
      <c r="F358" s="364">
        <v>2</v>
      </c>
      <c r="G358" s="364">
        <v>0</v>
      </c>
    </row>
    <row r="359" spans="1:7" s="512" customFormat="1">
      <c r="A359" s="362" t="s">
        <v>643</v>
      </c>
      <c r="B359" s="362" t="s">
        <v>144</v>
      </c>
      <c r="C359" s="362" t="s">
        <v>91</v>
      </c>
      <c r="D359" s="364">
        <v>3</v>
      </c>
      <c r="E359" s="364">
        <v>3</v>
      </c>
      <c r="F359" s="364">
        <v>0</v>
      </c>
      <c r="G359" s="364">
        <v>0</v>
      </c>
    </row>
    <row r="360" spans="1:7" s="512" customFormat="1">
      <c r="A360" s="362" t="s">
        <v>645</v>
      </c>
      <c r="B360" s="362" t="s">
        <v>144</v>
      </c>
      <c r="C360" s="362" t="s">
        <v>188</v>
      </c>
      <c r="D360" s="364">
        <v>4</v>
      </c>
      <c r="E360" s="364">
        <v>4</v>
      </c>
      <c r="F360" s="364">
        <v>0</v>
      </c>
      <c r="G360" s="364">
        <v>0</v>
      </c>
    </row>
    <row r="361" spans="1:7" s="512" customFormat="1">
      <c r="A361" s="362" t="s">
        <v>646</v>
      </c>
      <c r="B361" s="362" t="s">
        <v>144</v>
      </c>
      <c r="C361" s="362" t="s">
        <v>150</v>
      </c>
      <c r="D361" s="364">
        <v>2</v>
      </c>
      <c r="E361" s="364">
        <v>1</v>
      </c>
      <c r="F361" s="364">
        <v>1</v>
      </c>
      <c r="G361" s="364">
        <v>0</v>
      </c>
    </row>
    <row r="362" spans="1:7" s="512" customFormat="1">
      <c r="A362" s="362" t="s">
        <v>648</v>
      </c>
      <c r="B362" s="362" t="s">
        <v>144</v>
      </c>
      <c r="C362" s="362" t="s">
        <v>189</v>
      </c>
      <c r="D362" s="364">
        <v>5</v>
      </c>
      <c r="E362" s="364">
        <v>4</v>
      </c>
      <c r="F362" s="364">
        <v>1</v>
      </c>
      <c r="G362" s="364">
        <v>0</v>
      </c>
    </row>
    <row r="363" spans="1:7" s="512" customFormat="1">
      <c r="A363" s="362" t="s">
        <v>649</v>
      </c>
      <c r="B363" s="362" t="s">
        <v>144</v>
      </c>
      <c r="C363" s="362" t="s">
        <v>165</v>
      </c>
      <c r="D363" s="364">
        <v>1</v>
      </c>
      <c r="E363" s="364">
        <v>1</v>
      </c>
      <c r="F363" s="364">
        <v>0</v>
      </c>
      <c r="G363" s="364">
        <v>0</v>
      </c>
    </row>
    <row r="364" spans="1:7" s="512" customFormat="1">
      <c r="A364" s="362" t="s">
        <v>650</v>
      </c>
      <c r="B364" s="362" t="s">
        <v>144</v>
      </c>
      <c r="C364" s="362" t="s">
        <v>151</v>
      </c>
      <c r="D364" s="364">
        <v>1</v>
      </c>
      <c r="E364" s="364">
        <v>1</v>
      </c>
      <c r="F364" s="364">
        <v>0</v>
      </c>
      <c r="G364" s="364">
        <v>0</v>
      </c>
    </row>
    <row r="365" spans="1:7" s="512" customFormat="1">
      <c r="A365" s="362" t="s">
        <v>651</v>
      </c>
      <c r="B365" s="362" t="s">
        <v>144</v>
      </c>
      <c r="C365" s="362" t="s">
        <v>92</v>
      </c>
      <c r="D365" s="364">
        <v>10</v>
      </c>
      <c r="E365" s="364">
        <v>10</v>
      </c>
      <c r="F365" s="364">
        <v>0</v>
      </c>
      <c r="G365" s="364">
        <v>0</v>
      </c>
    </row>
    <row r="366" spans="1:7" s="512" customFormat="1">
      <c r="A366" s="362" t="s">
        <v>653</v>
      </c>
      <c r="B366" s="362" t="s">
        <v>144</v>
      </c>
      <c r="C366" s="362" t="s">
        <v>60</v>
      </c>
      <c r="D366" s="364">
        <v>1</v>
      </c>
      <c r="E366" s="364">
        <v>1</v>
      </c>
      <c r="F366" s="364">
        <v>0</v>
      </c>
      <c r="G366" s="364">
        <v>0</v>
      </c>
    </row>
    <row r="367" spans="1:7" s="512" customFormat="1">
      <c r="A367" s="362" t="s">
        <v>654</v>
      </c>
      <c r="B367" s="362" t="s">
        <v>144</v>
      </c>
      <c r="C367" s="362" t="s">
        <v>208</v>
      </c>
      <c r="D367" s="364">
        <v>1</v>
      </c>
      <c r="E367" s="364">
        <v>1</v>
      </c>
      <c r="F367" s="364">
        <v>0</v>
      </c>
      <c r="G367" s="364">
        <v>0</v>
      </c>
    </row>
    <row r="368" spans="1:7" s="512" customFormat="1">
      <c r="A368" s="362" t="s">
        <v>655</v>
      </c>
      <c r="B368" s="362" t="s">
        <v>144</v>
      </c>
      <c r="C368" s="362" t="s">
        <v>166</v>
      </c>
      <c r="D368" s="364">
        <v>1</v>
      </c>
      <c r="E368" s="364">
        <v>1</v>
      </c>
      <c r="F368" s="364">
        <v>0</v>
      </c>
      <c r="G368" s="364">
        <v>0</v>
      </c>
    </row>
    <row r="369" spans="1:7" s="512" customFormat="1">
      <c r="A369" s="362" t="s">
        <v>656</v>
      </c>
      <c r="B369" s="362" t="s">
        <v>144</v>
      </c>
      <c r="C369" s="362" t="s">
        <v>61</v>
      </c>
      <c r="D369" s="364">
        <v>4</v>
      </c>
      <c r="E369" s="364">
        <v>2</v>
      </c>
      <c r="F369" s="364">
        <v>2</v>
      </c>
      <c r="G369" s="364">
        <v>0</v>
      </c>
    </row>
    <row r="370" spans="1:7" s="512" customFormat="1">
      <c r="A370" s="362" t="s">
        <v>657</v>
      </c>
      <c r="B370" s="362" t="s">
        <v>144</v>
      </c>
      <c r="C370" s="362" t="s">
        <v>82</v>
      </c>
      <c r="D370" s="364">
        <v>6</v>
      </c>
      <c r="E370" s="364">
        <v>4</v>
      </c>
      <c r="F370" s="364">
        <v>2</v>
      </c>
      <c r="G370" s="364">
        <v>0</v>
      </c>
    </row>
    <row r="371" spans="1:7" s="512" customFormat="1">
      <c r="A371" s="362" t="s">
        <v>658</v>
      </c>
      <c r="B371" s="362" t="s">
        <v>144</v>
      </c>
      <c r="C371" s="362" t="s">
        <v>167</v>
      </c>
      <c r="D371" s="364">
        <v>8</v>
      </c>
      <c r="E371" s="364">
        <v>6</v>
      </c>
      <c r="F371" s="364">
        <v>2</v>
      </c>
      <c r="G371" s="364">
        <v>0</v>
      </c>
    </row>
    <row r="372" spans="1:7" s="512" customFormat="1">
      <c r="A372" s="362" t="s">
        <v>659</v>
      </c>
      <c r="B372" s="362" t="s">
        <v>144</v>
      </c>
      <c r="C372" s="362" t="s">
        <v>83</v>
      </c>
      <c r="D372" s="364">
        <v>3</v>
      </c>
      <c r="E372" s="364">
        <v>3</v>
      </c>
      <c r="F372" s="364">
        <v>0</v>
      </c>
      <c r="G372" s="364">
        <v>0</v>
      </c>
    </row>
    <row r="373" spans="1:7" s="512" customFormat="1">
      <c r="A373" s="362" t="s">
        <v>660</v>
      </c>
      <c r="B373" s="362" t="s">
        <v>144</v>
      </c>
      <c r="C373" s="362" t="s">
        <v>84</v>
      </c>
      <c r="D373" s="364">
        <v>5</v>
      </c>
      <c r="E373" s="364">
        <v>4</v>
      </c>
      <c r="F373" s="364">
        <v>1</v>
      </c>
      <c r="G373" s="364">
        <v>0</v>
      </c>
    </row>
    <row r="374" spans="1:7" s="512" customFormat="1">
      <c r="A374" s="362" t="s">
        <v>662</v>
      </c>
      <c r="B374" s="362" t="s">
        <v>144</v>
      </c>
      <c r="C374" s="362" t="s">
        <v>190</v>
      </c>
      <c r="D374" s="364">
        <v>2</v>
      </c>
      <c r="E374" s="364">
        <v>1</v>
      </c>
      <c r="F374" s="364">
        <v>1</v>
      </c>
      <c r="G374" s="364">
        <v>0</v>
      </c>
    </row>
    <row r="375" spans="1:7" s="512" customFormat="1">
      <c r="A375" s="362" t="s">
        <v>663</v>
      </c>
      <c r="B375" s="362" t="s">
        <v>144</v>
      </c>
      <c r="C375" s="362" t="s">
        <v>93</v>
      </c>
      <c r="D375" s="364">
        <v>2</v>
      </c>
      <c r="E375" s="364">
        <v>2</v>
      </c>
      <c r="F375" s="364">
        <v>0</v>
      </c>
      <c r="G375" s="364">
        <v>0</v>
      </c>
    </row>
    <row r="376" spans="1:7" s="512" customFormat="1">
      <c r="A376" s="362" t="s">
        <v>664</v>
      </c>
      <c r="B376" s="362" t="s">
        <v>144</v>
      </c>
      <c r="C376" s="362" t="s">
        <v>209</v>
      </c>
      <c r="D376" s="364">
        <v>2</v>
      </c>
      <c r="E376" s="364">
        <v>1</v>
      </c>
      <c r="F376" s="364">
        <v>1</v>
      </c>
      <c r="G376" s="364">
        <v>0</v>
      </c>
    </row>
    <row r="377" spans="1:7" s="512" customFormat="1">
      <c r="A377" s="362" t="s">
        <v>665</v>
      </c>
      <c r="B377" s="362" t="s">
        <v>144</v>
      </c>
      <c r="C377" s="362" t="s">
        <v>210</v>
      </c>
      <c r="D377" s="364">
        <v>1</v>
      </c>
      <c r="E377" s="364">
        <v>1</v>
      </c>
      <c r="F377" s="364">
        <v>0</v>
      </c>
      <c r="G377" s="364">
        <v>0</v>
      </c>
    </row>
    <row r="378" spans="1:7" s="512" customFormat="1">
      <c r="A378" s="362" t="s">
        <v>666</v>
      </c>
      <c r="B378" s="362" t="s">
        <v>144</v>
      </c>
      <c r="C378" s="362" t="s">
        <v>191</v>
      </c>
      <c r="D378" s="364">
        <v>1</v>
      </c>
      <c r="E378" s="364">
        <v>0</v>
      </c>
      <c r="F378" s="364">
        <v>1</v>
      </c>
      <c r="G378" s="364">
        <v>0</v>
      </c>
    </row>
    <row r="379" spans="1:7" s="512" customFormat="1">
      <c r="A379" s="362" t="s">
        <v>667</v>
      </c>
      <c r="B379" s="362" t="s">
        <v>144</v>
      </c>
      <c r="C379" s="362" t="s">
        <v>192</v>
      </c>
      <c r="D379" s="364">
        <v>1</v>
      </c>
      <c r="E379" s="364">
        <v>1</v>
      </c>
      <c r="F379" s="364">
        <v>0</v>
      </c>
      <c r="G379" s="364">
        <v>0</v>
      </c>
    </row>
    <row r="380" spans="1:7" s="512" customFormat="1">
      <c r="A380" s="362" t="s">
        <v>668</v>
      </c>
      <c r="B380" s="362" t="s">
        <v>144</v>
      </c>
      <c r="C380" s="362" t="s">
        <v>152</v>
      </c>
      <c r="D380" s="364">
        <v>5</v>
      </c>
      <c r="E380" s="364">
        <v>5</v>
      </c>
      <c r="F380" s="364">
        <v>0</v>
      </c>
      <c r="G380" s="364">
        <v>0</v>
      </c>
    </row>
    <row r="381" spans="1:7" s="512" customFormat="1">
      <c r="A381" s="362" t="s">
        <v>670</v>
      </c>
      <c r="B381" s="362" t="s">
        <v>144</v>
      </c>
      <c r="C381" s="362" t="s">
        <v>153</v>
      </c>
      <c r="D381" s="364">
        <v>1</v>
      </c>
      <c r="E381" s="364">
        <v>1</v>
      </c>
      <c r="F381" s="364">
        <v>0</v>
      </c>
      <c r="G381" s="364">
        <v>0</v>
      </c>
    </row>
    <row r="382" spans="1:7" s="512" customFormat="1">
      <c r="A382" s="362" t="s">
        <v>671</v>
      </c>
      <c r="B382" s="362" t="s">
        <v>144</v>
      </c>
      <c r="C382" s="362" t="s">
        <v>36</v>
      </c>
      <c r="D382" s="364">
        <v>3</v>
      </c>
      <c r="E382" s="364">
        <v>3</v>
      </c>
      <c r="F382" s="364">
        <v>0</v>
      </c>
      <c r="G382" s="364">
        <v>0</v>
      </c>
    </row>
    <row r="383" spans="1:7" s="512" customFormat="1">
      <c r="A383" s="362" t="s">
        <v>672</v>
      </c>
      <c r="B383" s="362" t="s">
        <v>144</v>
      </c>
      <c r="C383" s="362" t="s">
        <v>62</v>
      </c>
      <c r="D383" s="364">
        <v>4</v>
      </c>
      <c r="E383" s="364">
        <v>2</v>
      </c>
      <c r="F383" s="364">
        <v>2</v>
      </c>
      <c r="G383" s="364">
        <v>0</v>
      </c>
    </row>
    <row r="384" spans="1:7" s="512" customFormat="1">
      <c r="A384" s="362" t="s">
        <v>675</v>
      </c>
      <c r="B384" s="362" t="s">
        <v>144</v>
      </c>
      <c r="C384" s="362" t="s">
        <v>220</v>
      </c>
      <c r="D384" s="364">
        <v>2</v>
      </c>
      <c r="E384" s="364">
        <v>2</v>
      </c>
      <c r="F384" s="364">
        <v>0</v>
      </c>
      <c r="G384" s="364">
        <v>0</v>
      </c>
    </row>
    <row r="385" spans="1:7" s="512" customFormat="1">
      <c r="A385" s="362" t="s">
        <v>677</v>
      </c>
      <c r="B385" s="362" t="s">
        <v>144</v>
      </c>
      <c r="C385" s="362" t="s">
        <v>63</v>
      </c>
      <c r="D385" s="364">
        <v>6</v>
      </c>
      <c r="E385" s="364">
        <v>6</v>
      </c>
      <c r="F385" s="364">
        <v>0</v>
      </c>
      <c r="G385" s="364">
        <v>0</v>
      </c>
    </row>
    <row r="386" spans="1:7" s="512" customFormat="1">
      <c r="A386" s="362" t="s">
        <v>678</v>
      </c>
      <c r="B386" s="362" t="s">
        <v>144</v>
      </c>
      <c r="C386" s="362" t="s">
        <v>221</v>
      </c>
      <c r="D386" s="364">
        <v>4</v>
      </c>
      <c r="E386" s="364">
        <v>3</v>
      </c>
      <c r="F386" s="364">
        <v>1</v>
      </c>
      <c r="G386" s="364">
        <v>0</v>
      </c>
    </row>
    <row r="387" spans="1:7" s="512" customFormat="1">
      <c r="A387" s="362" t="s">
        <v>680</v>
      </c>
      <c r="B387" s="362" t="s">
        <v>144</v>
      </c>
      <c r="C387" s="362" t="s">
        <v>222</v>
      </c>
      <c r="D387" s="364">
        <v>2</v>
      </c>
      <c r="E387" s="364">
        <v>1</v>
      </c>
      <c r="F387" s="364">
        <v>1</v>
      </c>
      <c r="G387" s="364">
        <v>0</v>
      </c>
    </row>
    <row r="388" spans="1:7" s="512" customFormat="1">
      <c r="A388" s="362" t="s">
        <v>681</v>
      </c>
      <c r="B388" s="362" t="s">
        <v>144</v>
      </c>
      <c r="C388" s="362" t="s">
        <v>211</v>
      </c>
      <c r="D388" s="364">
        <v>7</v>
      </c>
      <c r="E388" s="364">
        <v>4</v>
      </c>
      <c r="F388" s="364">
        <v>3</v>
      </c>
      <c r="G388" s="364">
        <v>0</v>
      </c>
    </row>
    <row r="389" spans="1:7" s="512" customFormat="1">
      <c r="A389" s="362" t="s">
        <v>682</v>
      </c>
      <c r="B389" s="362" t="s">
        <v>144</v>
      </c>
      <c r="C389" s="362" t="s">
        <v>212</v>
      </c>
      <c r="D389" s="364">
        <v>1</v>
      </c>
      <c r="E389" s="364">
        <v>1</v>
      </c>
      <c r="F389" s="364">
        <v>0</v>
      </c>
      <c r="G389" s="364">
        <v>0</v>
      </c>
    </row>
    <row r="390" spans="1:7" s="512" customFormat="1">
      <c r="A390" s="362" t="s">
        <v>683</v>
      </c>
      <c r="B390" s="362" t="s">
        <v>144</v>
      </c>
      <c r="C390" s="362" t="s">
        <v>169</v>
      </c>
      <c r="D390" s="364">
        <v>1</v>
      </c>
      <c r="E390" s="364">
        <v>0</v>
      </c>
      <c r="F390" s="364">
        <v>1</v>
      </c>
      <c r="G390" s="364">
        <v>0</v>
      </c>
    </row>
    <row r="391" spans="1:7" s="512" customFormat="1">
      <c r="A391" s="362" t="s">
        <v>684</v>
      </c>
      <c r="B391" s="362" t="s">
        <v>144</v>
      </c>
      <c r="C391" s="362" t="s">
        <v>194</v>
      </c>
      <c r="D391" s="364">
        <v>2</v>
      </c>
      <c r="E391" s="364">
        <v>2</v>
      </c>
      <c r="F391" s="364">
        <v>0</v>
      </c>
      <c r="G391" s="364">
        <v>0</v>
      </c>
    </row>
    <row r="392" spans="1:7" s="512" customFormat="1">
      <c r="A392" s="362" t="s">
        <v>685</v>
      </c>
      <c r="B392" s="362" t="s">
        <v>144</v>
      </c>
      <c r="C392" s="362" t="s">
        <v>94</v>
      </c>
      <c r="D392" s="364">
        <v>1</v>
      </c>
      <c r="E392" s="364">
        <v>1</v>
      </c>
      <c r="F392" s="364">
        <v>0</v>
      </c>
      <c r="G392" s="364">
        <v>0</v>
      </c>
    </row>
    <row r="393" spans="1:7" s="512" customFormat="1">
      <c r="A393" s="362" t="s">
        <v>687</v>
      </c>
      <c r="B393" s="362" t="s">
        <v>144</v>
      </c>
      <c r="C393" s="362" t="s">
        <v>39</v>
      </c>
      <c r="D393" s="364">
        <v>1</v>
      </c>
      <c r="E393" s="364">
        <v>0</v>
      </c>
      <c r="F393" s="364">
        <v>1</v>
      </c>
      <c r="G393" s="364">
        <v>0</v>
      </c>
    </row>
    <row r="394" spans="1:7" s="512" customFormat="1">
      <c r="A394" s="362" t="s">
        <v>688</v>
      </c>
      <c r="B394" s="362" t="s">
        <v>144</v>
      </c>
      <c r="C394" s="362" t="s">
        <v>223</v>
      </c>
      <c r="D394" s="364">
        <v>3</v>
      </c>
      <c r="E394" s="364">
        <v>2</v>
      </c>
      <c r="F394" s="364">
        <v>1</v>
      </c>
      <c r="G394" s="364">
        <v>0</v>
      </c>
    </row>
    <row r="395" spans="1:7" s="512" customFormat="1">
      <c r="A395" s="362" t="s">
        <v>690</v>
      </c>
      <c r="B395" s="362" t="s">
        <v>144</v>
      </c>
      <c r="C395" s="362" t="s">
        <v>21</v>
      </c>
      <c r="D395" s="364">
        <v>2</v>
      </c>
      <c r="E395" s="364">
        <v>1</v>
      </c>
      <c r="F395" s="364">
        <v>1</v>
      </c>
      <c r="G395" s="364">
        <v>0</v>
      </c>
    </row>
    <row r="396" spans="1:7" s="512" customFormat="1">
      <c r="A396" s="362" t="s">
        <v>691</v>
      </c>
      <c r="B396" s="362" t="s">
        <v>144</v>
      </c>
      <c r="C396" s="362" t="s">
        <v>224</v>
      </c>
      <c r="D396" s="364">
        <v>2</v>
      </c>
      <c r="E396" s="364">
        <v>2</v>
      </c>
      <c r="F396" s="364">
        <v>0</v>
      </c>
      <c r="G396" s="364">
        <v>0</v>
      </c>
    </row>
    <row r="397" spans="1:7" s="512" customFormat="1">
      <c r="A397" s="362" t="s">
        <v>692</v>
      </c>
      <c r="B397" s="362" t="s">
        <v>144</v>
      </c>
      <c r="C397" s="362" t="s">
        <v>95</v>
      </c>
      <c r="D397" s="364">
        <v>2</v>
      </c>
      <c r="E397" s="364">
        <v>1</v>
      </c>
      <c r="F397" s="364">
        <v>1</v>
      </c>
      <c r="G397" s="364">
        <v>0</v>
      </c>
    </row>
    <row r="398" spans="1:7" s="512" customFormat="1">
      <c r="A398" s="362" t="s">
        <v>694</v>
      </c>
      <c r="B398" s="362" t="s">
        <v>144</v>
      </c>
      <c r="C398" s="362" t="s">
        <v>195</v>
      </c>
      <c r="D398" s="364">
        <v>6</v>
      </c>
      <c r="E398" s="364">
        <v>3</v>
      </c>
      <c r="F398" s="364">
        <v>3</v>
      </c>
      <c r="G398" s="364">
        <v>0</v>
      </c>
    </row>
    <row r="399" spans="1:7" s="512" customFormat="1">
      <c r="A399" s="362" t="s">
        <v>695</v>
      </c>
      <c r="B399" s="362" t="s">
        <v>144</v>
      </c>
      <c r="C399" s="362" t="s">
        <v>155</v>
      </c>
      <c r="D399" s="364">
        <v>1</v>
      </c>
      <c r="E399" s="364">
        <v>1</v>
      </c>
      <c r="F399" s="364">
        <v>0</v>
      </c>
      <c r="G399" s="364">
        <v>0</v>
      </c>
    </row>
    <row r="400" spans="1:7" s="512" customFormat="1">
      <c r="A400" s="362" t="s">
        <v>696</v>
      </c>
      <c r="B400" s="362" t="s">
        <v>144</v>
      </c>
      <c r="C400" s="362" t="s">
        <v>213</v>
      </c>
      <c r="D400" s="364">
        <v>1</v>
      </c>
      <c r="E400" s="364">
        <v>0</v>
      </c>
      <c r="F400" s="364">
        <v>1</v>
      </c>
      <c r="G400" s="364">
        <v>0</v>
      </c>
    </row>
    <row r="401" spans="1:7" s="512" customFormat="1">
      <c r="A401" s="362" t="s">
        <v>697</v>
      </c>
      <c r="B401" s="362" t="s">
        <v>144</v>
      </c>
      <c r="C401" s="362" t="s">
        <v>41</v>
      </c>
      <c r="D401" s="364">
        <v>1</v>
      </c>
      <c r="E401" s="364">
        <v>0</v>
      </c>
      <c r="F401" s="364">
        <v>1</v>
      </c>
      <c r="G401" s="364">
        <v>0</v>
      </c>
    </row>
    <row r="402" spans="1:7" s="512" customFormat="1">
      <c r="A402" s="362" t="s">
        <v>698</v>
      </c>
      <c r="B402" s="362" t="s">
        <v>144</v>
      </c>
      <c r="C402" s="362" t="s">
        <v>225</v>
      </c>
      <c r="D402" s="364">
        <v>2</v>
      </c>
      <c r="E402" s="364">
        <v>2</v>
      </c>
      <c r="F402" s="364">
        <v>0</v>
      </c>
      <c r="G402" s="364">
        <v>0</v>
      </c>
    </row>
    <row r="403" spans="1:7" s="512" customFormat="1">
      <c r="A403" s="362" t="s">
        <v>699</v>
      </c>
      <c r="B403" s="362" t="s">
        <v>144</v>
      </c>
      <c r="C403" s="362" t="s">
        <v>96</v>
      </c>
      <c r="D403" s="364">
        <v>1</v>
      </c>
      <c r="E403" s="364">
        <v>1</v>
      </c>
      <c r="F403" s="364">
        <v>0</v>
      </c>
      <c r="G403" s="364">
        <v>0</v>
      </c>
    </row>
    <row r="404" spans="1:7" s="512" customFormat="1">
      <c r="A404" s="362" t="s">
        <v>702</v>
      </c>
      <c r="B404" s="362" t="s">
        <v>144</v>
      </c>
      <c r="C404" s="362" t="s">
        <v>42</v>
      </c>
      <c r="D404" s="364">
        <v>1</v>
      </c>
      <c r="E404" s="364">
        <v>1</v>
      </c>
      <c r="F404" s="364">
        <v>0</v>
      </c>
      <c r="G404" s="364">
        <v>0</v>
      </c>
    </row>
    <row r="405" spans="1:7" s="512" customFormat="1">
      <c r="A405" s="362" t="s">
        <v>703</v>
      </c>
      <c r="B405" s="362" t="s">
        <v>144</v>
      </c>
      <c r="C405" s="362" t="s">
        <v>64</v>
      </c>
      <c r="D405" s="364">
        <v>1</v>
      </c>
      <c r="E405" s="364">
        <v>1</v>
      </c>
      <c r="F405" s="364">
        <v>0</v>
      </c>
      <c r="G405" s="364">
        <v>0</v>
      </c>
    </row>
    <row r="406" spans="1:7" s="512" customFormat="1">
      <c r="A406" s="362" t="s">
        <v>704</v>
      </c>
      <c r="B406" s="362" t="s">
        <v>144</v>
      </c>
      <c r="C406" s="362" t="s">
        <v>226</v>
      </c>
      <c r="D406" s="364">
        <v>1</v>
      </c>
      <c r="E406" s="364">
        <v>1</v>
      </c>
      <c r="F406" s="364">
        <v>0</v>
      </c>
      <c r="G406" s="364">
        <v>0</v>
      </c>
    </row>
    <row r="407" spans="1:7" s="512" customFormat="1">
      <c r="A407" s="362" t="s">
        <v>707</v>
      </c>
      <c r="B407" s="362" t="s">
        <v>144</v>
      </c>
      <c r="C407" s="362" t="s">
        <v>43</v>
      </c>
      <c r="D407" s="364">
        <v>1</v>
      </c>
      <c r="E407" s="364">
        <v>1</v>
      </c>
      <c r="F407" s="364">
        <v>0</v>
      </c>
      <c r="G407" s="364">
        <v>0</v>
      </c>
    </row>
    <row r="408" spans="1:7" s="512" customFormat="1">
      <c r="A408" s="362" t="s">
        <v>708</v>
      </c>
      <c r="B408" s="362" t="s">
        <v>144</v>
      </c>
      <c r="C408" s="362" t="s">
        <v>227</v>
      </c>
      <c r="D408" s="364">
        <v>2</v>
      </c>
      <c r="E408" s="364">
        <v>2</v>
      </c>
      <c r="F408" s="364">
        <v>0</v>
      </c>
      <c r="G408" s="364">
        <v>0</v>
      </c>
    </row>
    <row r="409" spans="1:7" s="512" customFormat="1">
      <c r="A409" s="362" t="s">
        <v>710</v>
      </c>
      <c r="B409" s="362" t="s">
        <v>144</v>
      </c>
      <c r="C409" s="362" t="s">
        <v>197</v>
      </c>
      <c r="D409" s="364">
        <v>6</v>
      </c>
      <c r="E409" s="364">
        <v>3</v>
      </c>
      <c r="F409" s="364">
        <v>3</v>
      </c>
      <c r="G409" s="364">
        <v>0</v>
      </c>
    </row>
    <row r="410" spans="1:7" s="512" customFormat="1">
      <c r="A410" s="362" t="s">
        <v>712</v>
      </c>
      <c r="B410" s="362" t="s">
        <v>144</v>
      </c>
      <c r="C410" s="362" t="s">
        <v>44</v>
      </c>
      <c r="D410" s="364">
        <v>4</v>
      </c>
      <c r="E410" s="364">
        <v>4</v>
      </c>
      <c r="F410" s="364">
        <v>0</v>
      </c>
      <c r="G410" s="364">
        <v>0</v>
      </c>
    </row>
    <row r="411" spans="1:7" s="512" customFormat="1">
      <c r="A411" s="362" t="s">
        <v>713</v>
      </c>
      <c r="B411" s="362" t="s">
        <v>144</v>
      </c>
      <c r="C411" s="362" t="s">
        <v>215</v>
      </c>
      <c r="D411" s="364">
        <v>10</v>
      </c>
      <c r="E411" s="364">
        <v>6</v>
      </c>
      <c r="F411" s="364">
        <v>4</v>
      </c>
      <c r="G411" s="364">
        <v>0</v>
      </c>
    </row>
    <row r="412" spans="1:7" s="512" customFormat="1">
      <c r="A412" s="362" t="s">
        <v>714</v>
      </c>
      <c r="B412" s="362" t="s">
        <v>144</v>
      </c>
      <c r="C412" s="362" t="s">
        <v>198</v>
      </c>
      <c r="D412" s="364">
        <v>1</v>
      </c>
      <c r="E412" s="364">
        <v>1</v>
      </c>
      <c r="F412" s="364">
        <v>0</v>
      </c>
      <c r="G412" s="364">
        <v>0</v>
      </c>
    </row>
    <row r="413" spans="1:7" s="512" customFormat="1">
      <c r="A413" s="362" t="s">
        <v>716</v>
      </c>
      <c r="B413" s="362" t="s">
        <v>144</v>
      </c>
      <c r="C413" s="362" t="s">
        <v>199</v>
      </c>
      <c r="D413" s="364">
        <v>1</v>
      </c>
      <c r="E413" s="364">
        <v>1</v>
      </c>
      <c r="F413" s="364">
        <v>0</v>
      </c>
      <c r="G413" s="364">
        <v>0</v>
      </c>
    </row>
    <row r="414" spans="1:7" s="512" customFormat="1">
      <c r="A414" s="362" t="s">
        <v>718</v>
      </c>
      <c r="B414" s="362" t="s">
        <v>144</v>
      </c>
      <c r="C414" s="362" t="s">
        <v>229</v>
      </c>
      <c r="D414" s="364">
        <v>2</v>
      </c>
      <c r="E414" s="364">
        <v>2</v>
      </c>
      <c r="F414" s="364">
        <v>0</v>
      </c>
      <c r="G414" s="364">
        <v>0</v>
      </c>
    </row>
    <row r="415" spans="1:7" s="512" customFormat="1">
      <c r="A415" s="362" t="s">
        <v>719</v>
      </c>
      <c r="B415" s="362" t="s">
        <v>144</v>
      </c>
      <c r="C415" s="362" t="s">
        <v>65</v>
      </c>
      <c r="D415" s="364">
        <v>2</v>
      </c>
      <c r="E415" s="364">
        <v>1</v>
      </c>
      <c r="F415" s="364">
        <v>1</v>
      </c>
      <c r="G415" s="364">
        <v>0</v>
      </c>
    </row>
    <row r="416" spans="1:7" s="512" customFormat="1">
      <c r="A416" s="362" t="s">
        <v>2597</v>
      </c>
      <c r="B416" s="362" t="s">
        <v>143</v>
      </c>
      <c r="C416" s="362" t="s">
        <v>97</v>
      </c>
      <c r="D416" s="364">
        <v>2</v>
      </c>
      <c r="E416" s="364">
        <v>0</v>
      </c>
      <c r="F416" s="364">
        <v>2</v>
      </c>
      <c r="G416" s="364">
        <v>0</v>
      </c>
    </row>
    <row r="417" spans="1:7" s="512" customFormat="1">
      <c r="A417" s="362" t="s">
        <v>2598</v>
      </c>
      <c r="B417" s="362" t="s">
        <v>143</v>
      </c>
      <c r="C417" s="362" t="s">
        <v>98</v>
      </c>
      <c r="D417" s="364">
        <v>19</v>
      </c>
      <c r="E417" s="364">
        <v>17</v>
      </c>
      <c r="F417" s="364">
        <v>2</v>
      </c>
      <c r="G417" s="364">
        <v>0</v>
      </c>
    </row>
    <row r="418" spans="1:7" s="512" customFormat="1">
      <c r="A418" s="362" t="s">
        <v>8104</v>
      </c>
      <c r="B418" s="362" t="s">
        <v>143</v>
      </c>
      <c r="C418" s="362" t="s">
        <v>230</v>
      </c>
      <c r="D418" s="364">
        <v>2</v>
      </c>
      <c r="E418" s="364">
        <v>2</v>
      </c>
      <c r="F418" s="364">
        <v>0</v>
      </c>
      <c r="G418" s="364">
        <v>0</v>
      </c>
    </row>
    <row r="419" spans="1:7" s="512" customFormat="1" ht="25.5">
      <c r="A419" s="362" t="s">
        <v>2599</v>
      </c>
      <c r="B419" s="362" t="s">
        <v>143</v>
      </c>
      <c r="C419" s="362" t="s">
        <v>200</v>
      </c>
      <c r="D419" s="364">
        <v>7</v>
      </c>
      <c r="E419" s="364">
        <v>6</v>
      </c>
      <c r="F419" s="364">
        <v>1</v>
      </c>
      <c r="G419" s="364">
        <v>0</v>
      </c>
    </row>
    <row r="420" spans="1:7" s="512" customFormat="1">
      <c r="A420" s="362" t="s">
        <v>8105</v>
      </c>
      <c r="B420" s="362" t="s">
        <v>143</v>
      </c>
      <c r="C420" s="362" t="s">
        <v>86</v>
      </c>
      <c r="D420" s="364">
        <v>1</v>
      </c>
      <c r="E420" s="364">
        <v>0</v>
      </c>
      <c r="F420" s="364">
        <v>1</v>
      </c>
      <c r="G420" s="364">
        <v>0</v>
      </c>
    </row>
    <row r="421" spans="1:7" s="512" customFormat="1">
      <c r="A421" s="362" t="s">
        <v>2600</v>
      </c>
      <c r="B421" s="362" t="s">
        <v>143</v>
      </c>
      <c r="C421" s="362" t="s">
        <v>99</v>
      </c>
      <c r="D421" s="364">
        <v>7</v>
      </c>
      <c r="E421" s="364">
        <v>4</v>
      </c>
      <c r="F421" s="364">
        <v>3</v>
      </c>
      <c r="G421" s="364">
        <v>0</v>
      </c>
    </row>
    <row r="422" spans="1:7" s="512" customFormat="1">
      <c r="A422" s="362" t="s">
        <v>6578</v>
      </c>
      <c r="B422" s="362" t="s">
        <v>143</v>
      </c>
      <c r="C422" s="362" t="s">
        <v>216</v>
      </c>
      <c r="D422" s="364">
        <v>22</v>
      </c>
      <c r="E422" s="364">
        <v>16</v>
      </c>
      <c r="F422" s="364">
        <v>6</v>
      </c>
      <c r="G422" s="364">
        <v>0</v>
      </c>
    </row>
    <row r="423" spans="1:7" s="512" customFormat="1">
      <c r="A423" s="362" t="s">
        <v>6579</v>
      </c>
      <c r="B423" s="362" t="s">
        <v>143</v>
      </c>
      <c r="C423" s="362" t="s">
        <v>23</v>
      </c>
      <c r="D423" s="364">
        <v>1</v>
      </c>
      <c r="E423" s="364">
        <v>1</v>
      </c>
      <c r="F423" s="364">
        <v>0</v>
      </c>
      <c r="G423" s="364">
        <v>0</v>
      </c>
    </row>
    <row r="424" spans="1:7" s="512" customFormat="1">
      <c r="A424" s="362" t="s">
        <v>8106</v>
      </c>
      <c r="B424" s="362" t="s">
        <v>143</v>
      </c>
      <c r="C424" s="362" t="s">
        <v>25</v>
      </c>
      <c r="D424" s="364">
        <v>1</v>
      </c>
      <c r="E424" s="364">
        <v>0</v>
      </c>
      <c r="F424" s="364">
        <v>1</v>
      </c>
      <c r="G424" s="364">
        <v>0</v>
      </c>
    </row>
    <row r="425" spans="1:7" s="512" customFormat="1">
      <c r="A425" s="362" t="s">
        <v>2601</v>
      </c>
      <c r="B425" s="362" t="s">
        <v>143</v>
      </c>
      <c r="C425" s="362" t="s">
        <v>201</v>
      </c>
      <c r="D425" s="364">
        <v>5</v>
      </c>
      <c r="E425" s="364">
        <v>4</v>
      </c>
      <c r="F425" s="364">
        <v>1</v>
      </c>
      <c r="G425" s="364">
        <v>0</v>
      </c>
    </row>
    <row r="426" spans="1:7" s="512" customFormat="1">
      <c r="A426" s="362" t="s">
        <v>6580</v>
      </c>
      <c r="B426" s="362" t="s">
        <v>143</v>
      </c>
      <c r="C426" s="362" t="s">
        <v>181</v>
      </c>
      <c r="D426" s="364">
        <v>6</v>
      </c>
      <c r="E426" s="364">
        <v>5</v>
      </c>
      <c r="F426" s="364">
        <v>1</v>
      </c>
      <c r="G426" s="364">
        <v>0</v>
      </c>
    </row>
    <row r="427" spans="1:7" s="512" customFormat="1">
      <c r="A427" s="362" t="s">
        <v>2602</v>
      </c>
      <c r="B427" s="362" t="s">
        <v>143</v>
      </c>
      <c r="C427" s="362" t="s">
        <v>231</v>
      </c>
      <c r="D427" s="364">
        <v>6</v>
      </c>
      <c r="E427" s="364">
        <v>5</v>
      </c>
      <c r="F427" s="364">
        <v>1</v>
      </c>
      <c r="G427" s="364">
        <v>0</v>
      </c>
    </row>
    <row r="428" spans="1:7" s="512" customFormat="1">
      <c r="A428" s="362" t="s">
        <v>6581</v>
      </c>
      <c r="B428" s="362" t="s">
        <v>143</v>
      </c>
      <c r="C428" s="362" t="s">
        <v>100</v>
      </c>
      <c r="D428" s="364">
        <v>6</v>
      </c>
      <c r="E428" s="364">
        <v>3</v>
      </c>
      <c r="F428" s="364">
        <v>3</v>
      </c>
      <c r="G428" s="364">
        <v>0</v>
      </c>
    </row>
    <row r="429" spans="1:7" s="512" customFormat="1">
      <c r="A429" s="362" t="s">
        <v>2603</v>
      </c>
      <c r="B429" s="362" t="s">
        <v>143</v>
      </c>
      <c r="C429" s="362" t="s">
        <v>182</v>
      </c>
      <c r="D429" s="364">
        <v>14</v>
      </c>
      <c r="E429" s="364">
        <v>8</v>
      </c>
      <c r="F429" s="364">
        <v>6</v>
      </c>
      <c r="G429" s="364">
        <v>0</v>
      </c>
    </row>
    <row r="430" spans="1:7" s="512" customFormat="1">
      <c r="A430" s="362" t="s">
        <v>2604</v>
      </c>
      <c r="B430" s="362" t="s">
        <v>143</v>
      </c>
      <c r="C430" s="362" t="s">
        <v>202</v>
      </c>
      <c r="D430" s="364">
        <v>29</v>
      </c>
      <c r="E430" s="364">
        <v>23</v>
      </c>
      <c r="F430" s="364">
        <v>6</v>
      </c>
      <c r="G430" s="364">
        <v>0</v>
      </c>
    </row>
    <row r="431" spans="1:7" s="512" customFormat="1">
      <c r="A431" s="362" t="s">
        <v>2605</v>
      </c>
      <c r="B431" s="362" t="s">
        <v>143</v>
      </c>
      <c r="C431" s="362" t="s">
        <v>101</v>
      </c>
      <c r="D431" s="364">
        <v>29</v>
      </c>
      <c r="E431" s="364">
        <v>20</v>
      </c>
      <c r="F431" s="364">
        <v>9</v>
      </c>
      <c r="G431" s="364">
        <v>0</v>
      </c>
    </row>
    <row r="432" spans="1:7" s="512" customFormat="1">
      <c r="A432" s="362" t="s">
        <v>2606</v>
      </c>
      <c r="B432" s="362" t="s">
        <v>143</v>
      </c>
      <c r="C432" s="362" t="s">
        <v>183</v>
      </c>
      <c r="D432" s="364">
        <v>59</v>
      </c>
      <c r="E432" s="364">
        <v>47</v>
      </c>
      <c r="F432" s="364">
        <v>12</v>
      </c>
      <c r="G432" s="364">
        <v>0</v>
      </c>
    </row>
    <row r="433" spans="1:7" s="512" customFormat="1">
      <c r="A433" s="362" t="s">
        <v>6582</v>
      </c>
      <c r="B433" s="362" t="s">
        <v>143</v>
      </c>
      <c r="C433" s="362" t="s">
        <v>26</v>
      </c>
      <c r="D433" s="364">
        <v>2</v>
      </c>
      <c r="E433" s="364">
        <v>2</v>
      </c>
      <c r="F433" s="364">
        <v>0</v>
      </c>
      <c r="G433" s="364">
        <v>0</v>
      </c>
    </row>
    <row r="434" spans="1:7" s="512" customFormat="1">
      <c r="A434" s="362" t="s">
        <v>6583</v>
      </c>
      <c r="B434" s="362" t="s">
        <v>143</v>
      </c>
      <c r="C434" s="362" t="s">
        <v>232</v>
      </c>
      <c r="D434" s="364">
        <v>6</v>
      </c>
      <c r="E434" s="364">
        <v>6</v>
      </c>
      <c r="F434" s="364">
        <v>0</v>
      </c>
      <c r="G434" s="364">
        <v>0</v>
      </c>
    </row>
    <row r="435" spans="1:7" s="512" customFormat="1">
      <c r="A435" s="362" t="s">
        <v>2607</v>
      </c>
      <c r="B435" s="362" t="s">
        <v>143</v>
      </c>
      <c r="C435" s="362" t="s">
        <v>87</v>
      </c>
      <c r="D435" s="364">
        <v>90</v>
      </c>
      <c r="E435" s="364">
        <v>76</v>
      </c>
      <c r="F435" s="364">
        <v>14</v>
      </c>
      <c r="G435" s="364">
        <v>0</v>
      </c>
    </row>
    <row r="436" spans="1:7" s="512" customFormat="1">
      <c r="A436" s="362" t="s">
        <v>2608</v>
      </c>
      <c r="B436" s="362" t="s">
        <v>143</v>
      </c>
      <c r="C436" s="362" t="s">
        <v>102</v>
      </c>
      <c r="D436" s="364">
        <v>11</v>
      </c>
      <c r="E436" s="364">
        <v>5</v>
      </c>
      <c r="F436" s="364">
        <v>6</v>
      </c>
      <c r="G436" s="364">
        <v>0</v>
      </c>
    </row>
    <row r="437" spans="1:7" s="512" customFormat="1">
      <c r="A437" s="362" t="s">
        <v>2609</v>
      </c>
      <c r="B437" s="362" t="s">
        <v>143</v>
      </c>
      <c r="C437" s="362" t="s">
        <v>88</v>
      </c>
      <c r="D437" s="364">
        <v>16</v>
      </c>
      <c r="E437" s="364">
        <v>13</v>
      </c>
      <c r="F437" s="364">
        <v>3</v>
      </c>
      <c r="G437" s="364">
        <v>0</v>
      </c>
    </row>
    <row r="438" spans="1:7" s="512" customFormat="1">
      <c r="A438" s="362" t="s">
        <v>2610</v>
      </c>
      <c r="B438" s="362" t="s">
        <v>143</v>
      </c>
      <c r="C438" s="362" t="s">
        <v>27</v>
      </c>
      <c r="D438" s="364">
        <v>21</v>
      </c>
      <c r="E438" s="364">
        <v>17</v>
      </c>
      <c r="F438" s="364">
        <v>4</v>
      </c>
      <c r="G438" s="364">
        <v>0</v>
      </c>
    </row>
    <row r="439" spans="1:7" s="512" customFormat="1" ht="25.5">
      <c r="A439" s="362" t="s">
        <v>2611</v>
      </c>
      <c r="B439" s="362" t="s">
        <v>143</v>
      </c>
      <c r="C439" s="362" t="s">
        <v>28</v>
      </c>
      <c r="D439" s="364">
        <v>18</v>
      </c>
      <c r="E439" s="364">
        <v>15</v>
      </c>
      <c r="F439" s="364">
        <v>3</v>
      </c>
      <c r="G439" s="364">
        <v>0</v>
      </c>
    </row>
    <row r="440" spans="1:7" s="512" customFormat="1">
      <c r="A440" s="362" t="s">
        <v>6584</v>
      </c>
      <c r="B440" s="362" t="s">
        <v>143</v>
      </c>
      <c r="C440" s="362" t="s">
        <v>203</v>
      </c>
      <c r="D440" s="364">
        <v>7</v>
      </c>
      <c r="E440" s="364">
        <v>5</v>
      </c>
      <c r="F440" s="364">
        <v>2</v>
      </c>
      <c r="G440" s="364">
        <v>0</v>
      </c>
    </row>
    <row r="441" spans="1:7" s="512" customFormat="1">
      <c r="A441" s="362" t="s">
        <v>2612</v>
      </c>
      <c r="B441" s="362" t="s">
        <v>143</v>
      </c>
      <c r="C441" s="362" t="s">
        <v>104</v>
      </c>
      <c r="D441" s="364">
        <v>8</v>
      </c>
      <c r="E441" s="364">
        <v>5</v>
      </c>
      <c r="F441" s="364">
        <v>3</v>
      </c>
      <c r="G441" s="364">
        <v>0</v>
      </c>
    </row>
    <row r="442" spans="1:7" s="512" customFormat="1">
      <c r="A442" s="362" t="s">
        <v>2613</v>
      </c>
      <c r="B442" s="362" t="s">
        <v>143</v>
      </c>
      <c r="C442" s="362" t="s">
        <v>29</v>
      </c>
      <c r="D442" s="364">
        <v>11</v>
      </c>
      <c r="E442" s="364">
        <v>8</v>
      </c>
      <c r="F442" s="364">
        <v>3</v>
      </c>
      <c r="G442" s="364">
        <v>0</v>
      </c>
    </row>
    <row r="443" spans="1:7" s="512" customFormat="1">
      <c r="A443" s="362" t="s">
        <v>6585</v>
      </c>
      <c r="B443" s="362" t="s">
        <v>143</v>
      </c>
      <c r="C443" s="362" t="s">
        <v>160</v>
      </c>
      <c r="D443" s="364">
        <v>4</v>
      </c>
      <c r="E443" s="364">
        <v>2</v>
      </c>
      <c r="F443" s="364">
        <v>2</v>
      </c>
      <c r="G443" s="364">
        <v>0</v>
      </c>
    </row>
    <row r="444" spans="1:7" s="512" customFormat="1">
      <c r="A444" s="362" t="s">
        <v>6586</v>
      </c>
      <c r="B444" s="362" t="s">
        <v>143</v>
      </c>
      <c r="C444" s="362" t="s">
        <v>77</v>
      </c>
      <c r="D444" s="364">
        <v>2</v>
      </c>
      <c r="E444" s="364">
        <v>1</v>
      </c>
      <c r="F444" s="364">
        <v>1</v>
      </c>
      <c r="G444" s="364">
        <v>0</v>
      </c>
    </row>
    <row r="445" spans="1:7" s="512" customFormat="1">
      <c r="A445" s="362" t="s">
        <v>2614</v>
      </c>
      <c r="B445" s="362" t="s">
        <v>143</v>
      </c>
      <c r="C445" s="362" t="s">
        <v>78</v>
      </c>
      <c r="D445" s="364">
        <v>18</v>
      </c>
      <c r="E445" s="364">
        <v>10</v>
      </c>
      <c r="F445" s="364">
        <v>8</v>
      </c>
      <c r="G445" s="364">
        <v>0</v>
      </c>
    </row>
    <row r="446" spans="1:7" s="512" customFormat="1">
      <c r="A446" s="362" t="s">
        <v>2615</v>
      </c>
      <c r="B446" s="362" t="s">
        <v>143</v>
      </c>
      <c r="C446" s="362" t="s">
        <v>204</v>
      </c>
      <c r="D446" s="364">
        <v>15</v>
      </c>
      <c r="E446" s="364">
        <v>11</v>
      </c>
      <c r="F446" s="364">
        <v>4</v>
      </c>
      <c r="G446" s="364">
        <v>0</v>
      </c>
    </row>
    <row r="447" spans="1:7" s="512" customFormat="1">
      <c r="A447" s="362" t="s">
        <v>2616</v>
      </c>
      <c r="B447" s="362" t="s">
        <v>143</v>
      </c>
      <c r="C447" s="362" t="s">
        <v>233</v>
      </c>
      <c r="D447" s="364">
        <v>2</v>
      </c>
      <c r="E447" s="364">
        <v>2</v>
      </c>
      <c r="F447" s="364">
        <v>0</v>
      </c>
      <c r="G447" s="364">
        <v>0</v>
      </c>
    </row>
    <row r="448" spans="1:7" s="512" customFormat="1">
      <c r="A448" s="362" t="s">
        <v>2617</v>
      </c>
      <c r="B448" s="362" t="s">
        <v>143</v>
      </c>
      <c r="C448" s="362" t="s">
        <v>205</v>
      </c>
      <c r="D448" s="364">
        <v>12</v>
      </c>
      <c r="E448" s="364">
        <v>8</v>
      </c>
      <c r="F448" s="364">
        <v>4</v>
      </c>
      <c r="G448" s="364">
        <v>0</v>
      </c>
    </row>
    <row r="449" spans="1:7" s="512" customFormat="1">
      <c r="A449" s="362" t="s">
        <v>6587</v>
      </c>
      <c r="B449" s="362" t="s">
        <v>143</v>
      </c>
      <c r="C449" s="362" t="s">
        <v>161</v>
      </c>
      <c r="D449" s="364">
        <v>10</v>
      </c>
      <c r="E449" s="364">
        <v>8</v>
      </c>
      <c r="F449" s="364">
        <v>2</v>
      </c>
      <c r="G449" s="364">
        <v>0</v>
      </c>
    </row>
    <row r="450" spans="1:7" s="512" customFormat="1">
      <c r="A450" s="362" t="s">
        <v>2618</v>
      </c>
      <c r="B450" s="362" t="s">
        <v>143</v>
      </c>
      <c r="C450" s="362" t="s">
        <v>105</v>
      </c>
      <c r="D450" s="364">
        <v>27</v>
      </c>
      <c r="E450" s="364">
        <v>15</v>
      </c>
      <c r="F450" s="364">
        <v>12</v>
      </c>
      <c r="G450" s="364">
        <v>0</v>
      </c>
    </row>
    <row r="451" spans="1:7" s="512" customFormat="1" ht="25.5">
      <c r="A451" s="362" t="s">
        <v>6588</v>
      </c>
      <c r="B451" s="362" t="s">
        <v>143</v>
      </c>
      <c r="C451" s="362" t="s">
        <v>234</v>
      </c>
      <c r="D451" s="364">
        <v>12</v>
      </c>
      <c r="E451" s="364">
        <v>9</v>
      </c>
      <c r="F451" s="364">
        <v>3</v>
      </c>
      <c r="G451" s="364">
        <v>0</v>
      </c>
    </row>
    <row r="452" spans="1:7" s="512" customFormat="1">
      <c r="A452" s="362" t="s">
        <v>2619</v>
      </c>
      <c r="B452" s="362" t="s">
        <v>143</v>
      </c>
      <c r="C452" s="362" t="s">
        <v>184</v>
      </c>
      <c r="D452" s="364">
        <v>14</v>
      </c>
      <c r="E452" s="364">
        <v>11</v>
      </c>
      <c r="F452" s="364">
        <v>3</v>
      </c>
      <c r="G452" s="364">
        <v>0</v>
      </c>
    </row>
    <row r="453" spans="1:7" s="512" customFormat="1">
      <c r="A453" s="362" t="s">
        <v>2620</v>
      </c>
      <c r="B453" s="362" t="s">
        <v>143</v>
      </c>
      <c r="C453" s="362" t="s">
        <v>106</v>
      </c>
      <c r="D453" s="364">
        <v>10</v>
      </c>
      <c r="E453" s="364">
        <v>9</v>
      </c>
      <c r="F453" s="364">
        <v>1</v>
      </c>
      <c r="G453" s="364">
        <v>0</v>
      </c>
    </row>
    <row r="454" spans="1:7" s="512" customFormat="1">
      <c r="A454" s="362" t="s">
        <v>2621</v>
      </c>
      <c r="B454" s="362" t="s">
        <v>143</v>
      </c>
      <c r="C454" s="362" t="s">
        <v>89</v>
      </c>
      <c r="D454" s="364">
        <v>73</v>
      </c>
      <c r="E454" s="364">
        <v>55</v>
      </c>
      <c r="F454" s="364">
        <v>18</v>
      </c>
      <c r="G454" s="364">
        <v>0</v>
      </c>
    </row>
    <row r="455" spans="1:7" s="512" customFormat="1">
      <c r="A455" s="362" t="s">
        <v>6589</v>
      </c>
      <c r="B455" s="362" t="s">
        <v>143</v>
      </c>
      <c r="C455" s="362" t="s">
        <v>162</v>
      </c>
      <c r="D455" s="364">
        <v>5</v>
      </c>
      <c r="E455" s="364">
        <v>3</v>
      </c>
      <c r="F455" s="364">
        <v>2</v>
      </c>
      <c r="G455" s="364">
        <v>0</v>
      </c>
    </row>
    <row r="456" spans="1:7" s="512" customFormat="1">
      <c r="A456" s="362" t="s">
        <v>2622</v>
      </c>
      <c r="B456" s="362" t="s">
        <v>143</v>
      </c>
      <c r="C456" s="362" t="s">
        <v>206</v>
      </c>
      <c r="D456" s="364">
        <v>12</v>
      </c>
      <c r="E456" s="364">
        <v>9</v>
      </c>
      <c r="F456" s="364">
        <v>3</v>
      </c>
      <c r="G456" s="364">
        <v>0</v>
      </c>
    </row>
    <row r="457" spans="1:7" s="512" customFormat="1">
      <c r="A457" s="362" t="s">
        <v>2623</v>
      </c>
      <c r="B457" s="362" t="s">
        <v>143</v>
      </c>
      <c r="C457" s="362" t="s">
        <v>107</v>
      </c>
      <c r="D457" s="364">
        <v>9</v>
      </c>
      <c r="E457" s="364">
        <v>6</v>
      </c>
      <c r="F457" s="364">
        <v>3</v>
      </c>
      <c r="G457" s="364">
        <v>0</v>
      </c>
    </row>
    <row r="458" spans="1:7" s="512" customFormat="1">
      <c r="A458" s="362" t="s">
        <v>2624</v>
      </c>
      <c r="B458" s="362" t="s">
        <v>143</v>
      </c>
      <c r="C458" s="362" t="s">
        <v>108</v>
      </c>
      <c r="D458" s="364">
        <v>5</v>
      </c>
      <c r="E458" s="364">
        <v>2</v>
      </c>
      <c r="F458" s="364">
        <v>3</v>
      </c>
      <c r="G458" s="364">
        <v>0</v>
      </c>
    </row>
    <row r="459" spans="1:7" s="512" customFormat="1" ht="25.5">
      <c r="A459" s="362" t="s">
        <v>2625</v>
      </c>
      <c r="B459" s="362" t="s">
        <v>143</v>
      </c>
      <c r="C459" s="362" t="s">
        <v>109</v>
      </c>
      <c r="D459" s="364">
        <v>25</v>
      </c>
      <c r="E459" s="364">
        <v>14</v>
      </c>
      <c r="F459" s="364">
        <v>11</v>
      </c>
      <c r="G459" s="364">
        <v>0</v>
      </c>
    </row>
    <row r="460" spans="1:7" s="512" customFormat="1">
      <c r="A460" s="362" t="s">
        <v>2626</v>
      </c>
      <c r="B460" s="362" t="s">
        <v>143</v>
      </c>
      <c r="C460" s="362" t="s">
        <v>185</v>
      </c>
      <c r="D460" s="364">
        <v>79</v>
      </c>
      <c r="E460" s="364">
        <v>67</v>
      </c>
      <c r="F460" s="364">
        <v>12</v>
      </c>
      <c r="G460" s="364">
        <v>0</v>
      </c>
    </row>
    <row r="461" spans="1:7" s="512" customFormat="1">
      <c r="A461" s="362" t="s">
        <v>2627</v>
      </c>
      <c r="B461" s="362" t="s">
        <v>143</v>
      </c>
      <c r="C461" s="362" t="s">
        <v>110</v>
      </c>
      <c r="D461" s="364">
        <v>18</v>
      </c>
      <c r="E461" s="364">
        <v>14</v>
      </c>
      <c r="F461" s="364">
        <v>4</v>
      </c>
      <c r="G461" s="364">
        <v>0</v>
      </c>
    </row>
    <row r="462" spans="1:7" s="512" customFormat="1">
      <c r="A462" s="362" t="s">
        <v>2628</v>
      </c>
      <c r="B462" s="362" t="s">
        <v>143</v>
      </c>
      <c r="C462" s="362" t="s">
        <v>111</v>
      </c>
      <c r="D462" s="364">
        <v>6</v>
      </c>
      <c r="E462" s="364">
        <v>5</v>
      </c>
      <c r="F462" s="364">
        <v>1</v>
      </c>
      <c r="G462" s="364">
        <v>0</v>
      </c>
    </row>
    <row r="463" spans="1:7" s="512" customFormat="1">
      <c r="A463" s="362" t="s">
        <v>8107</v>
      </c>
      <c r="B463" s="362" t="s">
        <v>143</v>
      </c>
      <c r="C463" s="362" t="s">
        <v>163</v>
      </c>
      <c r="D463" s="364">
        <v>1</v>
      </c>
      <c r="E463" s="364">
        <v>1</v>
      </c>
      <c r="F463" s="364">
        <v>0</v>
      </c>
      <c r="G463" s="364">
        <v>0</v>
      </c>
    </row>
    <row r="464" spans="1:7" s="512" customFormat="1">
      <c r="A464" s="362" t="s">
        <v>6590</v>
      </c>
      <c r="B464" s="362" t="s">
        <v>143</v>
      </c>
      <c r="C464" s="362" t="s">
        <v>112</v>
      </c>
      <c r="D464" s="364">
        <v>4</v>
      </c>
      <c r="E464" s="364">
        <v>2</v>
      </c>
      <c r="F464" s="364">
        <v>2</v>
      </c>
      <c r="G464" s="364">
        <v>0</v>
      </c>
    </row>
    <row r="465" spans="1:7" s="512" customFormat="1">
      <c r="A465" s="362" t="s">
        <v>6591</v>
      </c>
      <c r="B465" s="362" t="s">
        <v>143</v>
      </c>
      <c r="C465" s="362" t="s">
        <v>219</v>
      </c>
      <c r="D465" s="364">
        <v>1</v>
      </c>
      <c r="E465" s="364">
        <v>0</v>
      </c>
      <c r="F465" s="364">
        <v>1</v>
      </c>
      <c r="G465" s="364">
        <v>0</v>
      </c>
    </row>
    <row r="466" spans="1:7" s="512" customFormat="1">
      <c r="A466" s="362" t="s">
        <v>2629</v>
      </c>
      <c r="B466" s="362" t="s">
        <v>143</v>
      </c>
      <c r="C466" s="362" t="s">
        <v>90</v>
      </c>
      <c r="D466" s="364">
        <v>193</v>
      </c>
      <c r="E466" s="364">
        <v>152</v>
      </c>
      <c r="F466" s="364">
        <v>41</v>
      </c>
      <c r="G466" s="364">
        <v>0</v>
      </c>
    </row>
    <row r="467" spans="1:7" s="512" customFormat="1">
      <c r="A467" s="362" t="s">
        <v>2630</v>
      </c>
      <c r="B467" s="362" t="s">
        <v>143</v>
      </c>
      <c r="C467" s="362" t="s">
        <v>113</v>
      </c>
      <c r="D467" s="364">
        <v>4</v>
      </c>
      <c r="E467" s="364">
        <v>4</v>
      </c>
      <c r="F467" s="364">
        <v>0</v>
      </c>
      <c r="G467" s="364">
        <v>0</v>
      </c>
    </row>
    <row r="468" spans="1:7" s="512" customFormat="1">
      <c r="A468" s="362" t="s">
        <v>2631</v>
      </c>
      <c r="B468" s="362" t="s">
        <v>143</v>
      </c>
      <c r="C468" s="362" t="s">
        <v>114</v>
      </c>
      <c r="D468" s="364">
        <v>15</v>
      </c>
      <c r="E468" s="364">
        <v>11</v>
      </c>
      <c r="F468" s="364">
        <v>4</v>
      </c>
      <c r="G468" s="364">
        <v>0</v>
      </c>
    </row>
    <row r="469" spans="1:7" s="512" customFormat="1">
      <c r="A469" s="362" t="s">
        <v>6592</v>
      </c>
      <c r="B469" s="362" t="s">
        <v>143</v>
      </c>
      <c r="C469" s="362" t="s">
        <v>186</v>
      </c>
      <c r="D469" s="364">
        <v>1</v>
      </c>
      <c r="E469" s="364">
        <v>1</v>
      </c>
      <c r="F469" s="364">
        <v>0</v>
      </c>
      <c r="G469" s="364">
        <v>0</v>
      </c>
    </row>
    <row r="470" spans="1:7" s="512" customFormat="1">
      <c r="A470" s="362" t="s">
        <v>2632</v>
      </c>
      <c r="B470" s="362" t="s">
        <v>143</v>
      </c>
      <c r="C470" s="362" t="s">
        <v>115</v>
      </c>
      <c r="D470" s="364">
        <v>20</v>
      </c>
      <c r="E470" s="364">
        <v>15</v>
      </c>
      <c r="F470" s="364">
        <v>5</v>
      </c>
      <c r="G470" s="364">
        <v>0</v>
      </c>
    </row>
    <row r="471" spans="1:7" s="512" customFormat="1" ht="25.5">
      <c r="A471" s="362" t="s">
        <v>2633</v>
      </c>
      <c r="B471" s="362" t="s">
        <v>143</v>
      </c>
      <c r="C471" s="362" t="s">
        <v>146</v>
      </c>
      <c r="D471" s="364">
        <v>13</v>
      </c>
      <c r="E471" s="364">
        <v>7</v>
      </c>
      <c r="F471" s="364">
        <v>6</v>
      </c>
      <c r="G471" s="364">
        <v>0</v>
      </c>
    </row>
    <row r="472" spans="1:7" s="512" customFormat="1">
      <c r="A472" s="362" t="s">
        <v>2634</v>
      </c>
      <c r="B472" s="362" t="s">
        <v>143</v>
      </c>
      <c r="C472" s="362" t="s">
        <v>187</v>
      </c>
      <c r="D472" s="364">
        <v>48</v>
      </c>
      <c r="E472" s="364">
        <v>34</v>
      </c>
      <c r="F472" s="364">
        <v>14</v>
      </c>
      <c r="G472" s="364">
        <v>0</v>
      </c>
    </row>
    <row r="473" spans="1:7" s="512" customFormat="1">
      <c r="A473" s="362" t="s">
        <v>6593</v>
      </c>
      <c r="B473" s="362" t="s">
        <v>143</v>
      </c>
      <c r="C473" s="362" t="s">
        <v>235</v>
      </c>
      <c r="D473" s="364">
        <v>1</v>
      </c>
      <c r="E473" s="364">
        <v>1</v>
      </c>
      <c r="F473" s="364">
        <v>0</v>
      </c>
      <c r="G473" s="364">
        <v>0</v>
      </c>
    </row>
    <row r="474" spans="1:7" s="512" customFormat="1">
      <c r="A474" s="362" t="s">
        <v>2635</v>
      </c>
      <c r="B474" s="362" t="s">
        <v>143</v>
      </c>
      <c r="C474" s="362" t="s">
        <v>147</v>
      </c>
      <c r="D474" s="364">
        <v>9</v>
      </c>
      <c r="E474" s="364">
        <v>5</v>
      </c>
      <c r="F474" s="364">
        <v>4</v>
      </c>
      <c r="G474" s="364">
        <v>0</v>
      </c>
    </row>
    <row r="475" spans="1:7" s="512" customFormat="1">
      <c r="A475" s="362" t="s">
        <v>2636</v>
      </c>
      <c r="B475" s="362" t="s">
        <v>143</v>
      </c>
      <c r="C475" s="362" t="s">
        <v>118</v>
      </c>
      <c r="D475" s="364">
        <v>10</v>
      </c>
      <c r="E475" s="364">
        <v>10</v>
      </c>
      <c r="F475" s="364">
        <v>0</v>
      </c>
      <c r="G475" s="364">
        <v>0</v>
      </c>
    </row>
    <row r="476" spans="1:7" s="512" customFormat="1">
      <c r="A476" s="362" t="s">
        <v>2637</v>
      </c>
      <c r="B476" s="362" t="s">
        <v>143</v>
      </c>
      <c r="C476" s="362" t="s">
        <v>148</v>
      </c>
      <c r="D476" s="364">
        <v>16</v>
      </c>
      <c r="E476" s="364">
        <v>12</v>
      </c>
      <c r="F476" s="364">
        <v>4</v>
      </c>
      <c r="G476" s="364">
        <v>0</v>
      </c>
    </row>
    <row r="477" spans="1:7" s="512" customFormat="1">
      <c r="A477" s="362" t="s">
        <v>2638</v>
      </c>
      <c r="B477" s="362" t="s">
        <v>143</v>
      </c>
      <c r="C477" s="362" t="s">
        <v>32</v>
      </c>
      <c r="D477" s="364">
        <v>6</v>
      </c>
      <c r="E477" s="364">
        <v>5</v>
      </c>
      <c r="F477" s="364">
        <v>1</v>
      </c>
      <c r="G477" s="364">
        <v>0</v>
      </c>
    </row>
    <row r="478" spans="1:7" s="512" customFormat="1">
      <c r="A478" s="362" t="s">
        <v>2639</v>
      </c>
      <c r="B478" s="362" t="s">
        <v>143</v>
      </c>
      <c r="C478" s="362" t="s">
        <v>119</v>
      </c>
      <c r="D478" s="364">
        <v>31</v>
      </c>
      <c r="E478" s="364">
        <v>26</v>
      </c>
      <c r="F478" s="364">
        <v>5</v>
      </c>
      <c r="G478" s="364">
        <v>0</v>
      </c>
    </row>
    <row r="479" spans="1:7" s="512" customFormat="1">
      <c r="A479" s="362" t="s">
        <v>6594</v>
      </c>
      <c r="B479" s="362" t="s">
        <v>143</v>
      </c>
      <c r="C479" s="362" t="s">
        <v>79</v>
      </c>
      <c r="D479" s="364">
        <v>1</v>
      </c>
      <c r="E479" s="364">
        <v>1</v>
      </c>
      <c r="F479" s="364">
        <v>0</v>
      </c>
      <c r="G479" s="364">
        <v>0</v>
      </c>
    </row>
    <row r="480" spans="1:7" s="512" customFormat="1">
      <c r="A480" s="362" t="s">
        <v>2640</v>
      </c>
      <c r="B480" s="362" t="s">
        <v>143</v>
      </c>
      <c r="C480" s="362" t="s">
        <v>80</v>
      </c>
      <c r="D480" s="364">
        <v>16</v>
      </c>
      <c r="E480" s="364">
        <v>14</v>
      </c>
      <c r="F480" s="364">
        <v>2</v>
      </c>
      <c r="G480" s="364">
        <v>0</v>
      </c>
    </row>
    <row r="481" spans="1:7" s="512" customFormat="1">
      <c r="A481" s="362" t="s">
        <v>2641</v>
      </c>
      <c r="B481" s="362" t="s">
        <v>143</v>
      </c>
      <c r="C481" s="362" t="s">
        <v>149</v>
      </c>
      <c r="D481" s="364">
        <v>14</v>
      </c>
      <c r="E481" s="364">
        <v>11</v>
      </c>
      <c r="F481" s="364">
        <v>3</v>
      </c>
      <c r="G481" s="364">
        <v>0</v>
      </c>
    </row>
    <row r="482" spans="1:7" s="512" customFormat="1">
      <c r="A482" s="362" t="s">
        <v>6595</v>
      </c>
      <c r="B482" s="362" t="s">
        <v>143</v>
      </c>
      <c r="C482" s="362" t="s">
        <v>81</v>
      </c>
      <c r="D482" s="364">
        <v>6</v>
      </c>
      <c r="E482" s="364">
        <v>4</v>
      </c>
      <c r="F482" s="364">
        <v>2</v>
      </c>
      <c r="G482" s="364">
        <v>0</v>
      </c>
    </row>
    <row r="483" spans="1:7" s="512" customFormat="1">
      <c r="A483" s="362" t="s">
        <v>6596</v>
      </c>
      <c r="B483" s="362" t="s">
        <v>143</v>
      </c>
      <c r="C483" s="362" t="s">
        <v>33</v>
      </c>
      <c r="D483" s="364">
        <v>4</v>
      </c>
      <c r="E483" s="364">
        <v>3</v>
      </c>
      <c r="F483" s="364">
        <v>1</v>
      </c>
      <c r="G483" s="364">
        <v>0</v>
      </c>
    </row>
    <row r="484" spans="1:7" s="512" customFormat="1">
      <c r="A484" s="362" t="s">
        <v>2642</v>
      </c>
      <c r="B484" s="362" t="s">
        <v>143</v>
      </c>
      <c r="C484" s="362" t="s">
        <v>91</v>
      </c>
      <c r="D484" s="364">
        <v>6</v>
      </c>
      <c r="E484" s="364">
        <v>3</v>
      </c>
      <c r="F484" s="364">
        <v>3</v>
      </c>
      <c r="G484" s="364">
        <v>0</v>
      </c>
    </row>
    <row r="485" spans="1:7" s="512" customFormat="1">
      <c r="A485" s="362" t="s">
        <v>6597</v>
      </c>
      <c r="B485" s="362" t="s">
        <v>143</v>
      </c>
      <c r="C485" s="362" t="s">
        <v>34</v>
      </c>
      <c r="D485" s="364">
        <v>12</v>
      </c>
      <c r="E485" s="364">
        <v>9</v>
      </c>
      <c r="F485" s="364">
        <v>3</v>
      </c>
      <c r="G485" s="364">
        <v>0</v>
      </c>
    </row>
    <row r="486" spans="1:7" s="512" customFormat="1">
      <c r="A486" s="362" t="s">
        <v>6598</v>
      </c>
      <c r="B486" s="362" t="s">
        <v>143</v>
      </c>
      <c r="C486" s="362" t="s">
        <v>188</v>
      </c>
      <c r="D486" s="364">
        <v>5</v>
      </c>
      <c r="E486" s="364">
        <v>3</v>
      </c>
      <c r="F486" s="364">
        <v>2</v>
      </c>
      <c r="G486" s="364">
        <v>0</v>
      </c>
    </row>
    <row r="487" spans="1:7" s="512" customFormat="1">
      <c r="A487" s="362" t="s">
        <v>2643</v>
      </c>
      <c r="B487" s="362" t="s">
        <v>143</v>
      </c>
      <c r="C487" s="362" t="s">
        <v>150</v>
      </c>
      <c r="D487" s="364">
        <v>19</v>
      </c>
      <c r="E487" s="364">
        <v>13</v>
      </c>
      <c r="F487" s="364">
        <v>6</v>
      </c>
      <c r="G487" s="364">
        <v>0</v>
      </c>
    </row>
    <row r="488" spans="1:7" s="512" customFormat="1">
      <c r="A488" s="362" t="s">
        <v>6599</v>
      </c>
      <c r="B488" s="362" t="s">
        <v>143</v>
      </c>
      <c r="C488" s="362" t="s">
        <v>164</v>
      </c>
      <c r="D488" s="364">
        <v>2</v>
      </c>
      <c r="E488" s="364">
        <v>0</v>
      </c>
      <c r="F488" s="364">
        <v>2</v>
      </c>
      <c r="G488" s="364">
        <v>0</v>
      </c>
    </row>
    <row r="489" spans="1:7" s="512" customFormat="1">
      <c r="A489" s="362" t="s">
        <v>6600</v>
      </c>
      <c r="B489" s="362" t="s">
        <v>143</v>
      </c>
      <c r="C489" s="362" t="s">
        <v>189</v>
      </c>
      <c r="D489" s="364">
        <v>8</v>
      </c>
      <c r="E489" s="364">
        <v>6</v>
      </c>
      <c r="F489" s="364">
        <v>2</v>
      </c>
      <c r="G489" s="364">
        <v>0</v>
      </c>
    </row>
    <row r="490" spans="1:7" s="512" customFormat="1">
      <c r="A490" s="362" t="s">
        <v>6601</v>
      </c>
      <c r="B490" s="362" t="s">
        <v>143</v>
      </c>
      <c r="C490" s="362" t="s">
        <v>165</v>
      </c>
      <c r="D490" s="364">
        <v>20</v>
      </c>
      <c r="E490" s="364">
        <v>13</v>
      </c>
      <c r="F490" s="364">
        <v>7</v>
      </c>
      <c r="G490" s="364">
        <v>0</v>
      </c>
    </row>
    <row r="491" spans="1:7" s="512" customFormat="1">
      <c r="A491" s="362" t="s">
        <v>2644</v>
      </c>
      <c r="B491" s="362" t="s">
        <v>143</v>
      </c>
      <c r="C491" s="362" t="s">
        <v>151</v>
      </c>
      <c r="D491" s="364">
        <v>2</v>
      </c>
      <c r="E491" s="364">
        <v>0</v>
      </c>
      <c r="F491" s="364">
        <v>2</v>
      </c>
      <c r="G491" s="364">
        <v>0</v>
      </c>
    </row>
    <row r="492" spans="1:7" s="512" customFormat="1">
      <c r="A492" s="362" t="s">
        <v>2645</v>
      </c>
      <c r="B492" s="362" t="s">
        <v>143</v>
      </c>
      <c r="C492" s="362" t="s">
        <v>92</v>
      </c>
      <c r="D492" s="364">
        <v>19</v>
      </c>
      <c r="E492" s="364">
        <v>16</v>
      </c>
      <c r="F492" s="364">
        <v>3</v>
      </c>
      <c r="G492" s="364">
        <v>0</v>
      </c>
    </row>
    <row r="493" spans="1:7" s="512" customFormat="1">
      <c r="A493" s="362" t="s">
        <v>6602</v>
      </c>
      <c r="B493" s="362" t="s">
        <v>143</v>
      </c>
      <c r="C493" s="362" t="s">
        <v>59</v>
      </c>
      <c r="D493" s="364">
        <v>1</v>
      </c>
      <c r="E493" s="364">
        <v>1</v>
      </c>
      <c r="F493" s="364">
        <v>0</v>
      </c>
      <c r="G493" s="364">
        <v>0</v>
      </c>
    </row>
    <row r="494" spans="1:7" s="512" customFormat="1">
      <c r="A494" s="362" t="s">
        <v>6603</v>
      </c>
      <c r="B494" s="362" t="s">
        <v>143</v>
      </c>
      <c r="C494" s="362" t="s">
        <v>60</v>
      </c>
      <c r="D494" s="364">
        <v>2</v>
      </c>
      <c r="E494" s="364">
        <v>1</v>
      </c>
      <c r="F494" s="364">
        <v>1</v>
      </c>
      <c r="G494" s="364">
        <v>0</v>
      </c>
    </row>
    <row r="495" spans="1:7" s="512" customFormat="1">
      <c r="A495" s="362" t="s">
        <v>6604</v>
      </c>
      <c r="B495" s="362" t="s">
        <v>143</v>
      </c>
      <c r="C495" s="362" t="s">
        <v>208</v>
      </c>
      <c r="D495" s="364">
        <v>4</v>
      </c>
      <c r="E495" s="364">
        <v>3</v>
      </c>
      <c r="F495" s="364">
        <v>1</v>
      </c>
      <c r="G495" s="364">
        <v>0</v>
      </c>
    </row>
    <row r="496" spans="1:7" s="512" customFormat="1">
      <c r="A496" s="362" t="s">
        <v>6605</v>
      </c>
      <c r="B496" s="362" t="s">
        <v>143</v>
      </c>
      <c r="C496" s="362" t="s">
        <v>166</v>
      </c>
      <c r="D496" s="364">
        <v>6</v>
      </c>
      <c r="E496" s="364">
        <v>4</v>
      </c>
      <c r="F496" s="364">
        <v>2</v>
      </c>
      <c r="G496" s="364">
        <v>0</v>
      </c>
    </row>
    <row r="497" spans="1:7" s="512" customFormat="1">
      <c r="A497" s="362" t="s">
        <v>2646</v>
      </c>
      <c r="B497" s="362" t="s">
        <v>143</v>
      </c>
      <c r="C497" s="362" t="s">
        <v>61</v>
      </c>
      <c r="D497" s="364">
        <v>23</v>
      </c>
      <c r="E497" s="364">
        <v>18</v>
      </c>
      <c r="F497" s="364">
        <v>5</v>
      </c>
      <c r="G497" s="364">
        <v>0</v>
      </c>
    </row>
    <row r="498" spans="1:7" s="512" customFormat="1">
      <c r="A498" s="362" t="s">
        <v>2647</v>
      </c>
      <c r="B498" s="362" t="s">
        <v>143</v>
      </c>
      <c r="C498" s="362" t="s">
        <v>82</v>
      </c>
      <c r="D498" s="364">
        <v>29</v>
      </c>
      <c r="E498" s="364">
        <v>27</v>
      </c>
      <c r="F498" s="364">
        <v>2</v>
      </c>
      <c r="G498" s="364">
        <v>0</v>
      </c>
    </row>
    <row r="499" spans="1:7" s="512" customFormat="1">
      <c r="A499" s="362" t="s">
        <v>2648</v>
      </c>
      <c r="B499" s="362" t="s">
        <v>143</v>
      </c>
      <c r="C499" s="362" t="s">
        <v>167</v>
      </c>
      <c r="D499" s="364">
        <v>22</v>
      </c>
      <c r="E499" s="364">
        <v>17</v>
      </c>
      <c r="F499" s="364">
        <v>5</v>
      </c>
      <c r="G499" s="364">
        <v>0</v>
      </c>
    </row>
    <row r="500" spans="1:7" s="512" customFormat="1">
      <c r="A500" s="362" t="s">
        <v>6606</v>
      </c>
      <c r="B500" s="362" t="s">
        <v>143</v>
      </c>
      <c r="C500" s="362" t="s">
        <v>83</v>
      </c>
      <c r="D500" s="364">
        <v>5</v>
      </c>
      <c r="E500" s="364">
        <v>5</v>
      </c>
      <c r="F500" s="364">
        <v>0</v>
      </c>
      <c r="G500" s="364">
        <v>0</v>
      </c>
    </row>
    <row r="501" spans="1:7" s="512" customFormat="1">
      <c r="A501" s="362" t="s">
        <v>6607</v>
      </c>
      <c r="B501" s="362" t="s">
        <v>143</v>
      </c>
      <c r="C501" s="362" t="s">
        <v>84</v>
      </c>
      <c r="D501" s="364">
        <v>14</v>
      </c>
      <c r="E501" s="364">
        <v>12</v>
      </c>
      <c r="F501" s="364">
        <v>2</v>
      </c>
      <c r="G501" s="364">
        <v>0</v>
      </c>
    </row>
    <row r="502" spans="1:7" s="512" customFormat="1" ht="25.5">
      <c r="A502" s="362" t="s">
        <v>6608</v>
      </c>
      <c r="B502" s="362" t="s">
        <v>143</v>
      </c>
      <c r="C502" s="362" t="s">
        <v>179</v>
      </c>
      <c r="D502" s="364">
        <v>2</v>
      </c>
      <c r="E502" s="364">
        <v>2</v>
      </c>
      <c r="F502" s="364">
        <v>0</v>
      </c>
      <c r="G502" s="364">
        <v>0</v>
      </c>
    </row>
    <row r="503" spans="1:7" s="512" customFormat="1">
      <c r="A503" s="362" t="s">
        <v>2649</v>
      </c>
      <c r="B503" s="362" t="s">
        <v>143</v>
      </c>
      <c r="C503" s="362" t="s">
        <v>35</v>
      </c>
      <c r="D503" s="364">
        <v>1</v>
      </c>
      <c r="E503" s="364">
        <v>1</v>
      </c>
      <c r="F503" s="364">
        <v>0</v>
      </c>
      <c r="G503" s="364">
        <v>0</v>
      </c>
    </row>
    <row r="504" spans="1:7" s="512" customFormat="1">
      <c r="A504" s="362" t="s">
        <v>2650</v>
      </c>
      <c r="B504" s="362" t="s">
        <v>143</v>
      </c>
      <c r="C504" s="362" t="s">
        <v>190</v>
      </c>
      <c r="D504" s="364">
        <v>43</v>
      </c>
      <c r="E504" s="364">
        <v>38</v>
      </c>
      <c r="F504" s="364">
        <v>5</v>
      </c>
      <c r="G504" s="364">
        <v>0</v>
      </c>
    </row>
    <row r="505" spans="1:7" s="512" customFormat="1">
      <c r="A505" s="362" t="s">
        <v>6609</v>
      </c>
      <c r="B505" s="362" t="s">
        <v>143</v>
      </c>
      <c r="C505" s="362" t="s">
        <v>93</v>
      </c>
      <c r="D505" s="364">
        <v>4</v>
      </c>
      <c r="E505" s="364">
        <v>3</v>
      </c>
      <c r="F505" s="364">
        <v>1</v>
      </c>
      <c r="G505" s="364">
        <v>0</v>
      </c>
    </row>
    <row r="506" spans="1:7" s="512" customFormat="1">
      <c r="A506" s="362" t="s">
        <v>6610</v>
      </c>
      <c r="B506" s="362" t="s">
        <v>143</v>
      </c>
      <c r="C506" s="362" t="s">
        <v>209</v>
      </c>
      <c r="D506" s="364">
        <v>1</v>
      </c>
      <c r="E506" s="364">
        <v>1</v>
      </c>
      <c r="F506" s="364">
        <v>0</v>
      </c>
      <c r="G506" s="364">
        <v>0</v>
      </c>
    </row>
    <row r="507" spans="1:7" s="512" customFormat="1">
      <c r="A507" s="362" t="s">
        <v>6611</v>
      </c>
      <c r="B507" s="362" t="s">
        <v>143</v>
      </c>
      <c r="C507" s="362" t="s">
        <v>210</v>
      </c>
      <c r="D507" s="364">
        <v>2</v>
      </c>
      <c r="E507" s="364">
        <v>2</v>
      </c>
      <c r="F507" s="364">
        <v>0</v>
      </c>
      <c r="G507" s="364">
        <v>0</v>
      </c>
    </row>
    <row r="508" spans="1:7" s="512" customFormat="1">
      <c r="A508" s="362" t="s">
        <v>6612</v>
      </c>
      <c r="B508" s="362" t="s">
        <v>143</v>
      </c>
      <c r="C508" s="362" t="s">
        <v>191</v>
      </c>
      <c r="D508" s="364">
        <v>2</v>
      </c>
      <c r="E508" s="364">
        <v>2</v>
      </c>
      <c r="F508" s="364">
        <v>0</v>
      </c>
      <c r="G508" s="364">
        <v>0</v>
      </c>
    </row>
    <row r="509" spans="1:7" s="512" customFormat="1">
      <c r="A509" s="362" t="s">
        <v>2651</v>
      </c>
      <c r="B509" s="362" t="s">
        <v>143</v>
      </c>
      <c r="C509" s="362" t="s">
        <v>192</v>
      </c>
      <c r="D509" s="364">
        <v>10</v>
      </c>
      <c r="E509" s="364">
        <v>9</v>
      </c>
      <c r="F509" s="364">
        <v>1</v>
      </c>
      <c r="G509" s="364">
        <v>0</v>
      </c>
    </row>
    <row r="510" spans="1:7" s="512" customFormat="1">
      <c r="A510" s="362" t="s">
        <v>6613</v>
      </c>
      <c r="B510" s="362" t="s">
        <v>143</v>
      </c>
      <c r="C510" s="362" t="s">
        <v>152</v>
      </c>
      <c r="D510" s="364">
        <v>4</v>
      </c>
      <c r="E510" s="364">
        <v>1</v>
      </c>
      <c r="F510" s="364">
        <v>3</v>
      </c>
      <c r="G510" s="364">
        <v>0</v>
      </c>
    </row>
    <row r="511" spans="1:7" s="512" customFormat="1" ht="25.5">
      <c r="A511" s="362" t="s">
        <v>2652</v>
      </c>
      <c r="B511" s="362" t="s">
        <v>143</v>
      </c>
      <c r="C511" s="362" t="s">
        <v>153</v>
      </c>
      <c r="D511" s="364">
        <v>39</v>
      </c>
      <c r="E511" s="364">
        <v>27</v>
      </c>
      <c r="F511" s="364">
        <v>12</v>
      </c>
      <c r="G511" s="364">
        <v>0</v>
      </c>
    </row>
    <row r="512" spans="1:7" s="512" customFormat="1">
      <c r="A512" s="362" t="s">
        <v>8108</v>
      </c>
      <c r="B512" s="362" t="s">
        <v>143</v>
      </c>
      <c r="C512" s="362" t="s">
        <v>36</v>
      </c>
      <c r="D512" s="364">
        <v>1</v>
      </c>
      <c r="E512" s="364">
        <v>0</v>
      </c>
      <c r="F512" s="364">
        <v>1</v>
      </c>
      <c r="G512" s="364">
        <v>0</v>
      </c>
    </row>
    <row r="513" spans="1:7" s="512" customFormat="1">
      <c r="A513" s="362" t="s">
        <v>6614</v>
      </c>
      <c r="B513" s="362" t="s">
        <v>143</v>
      </c>
      <c r="C513" s="362" t="s">
        <v>62</v>
      </c>
      <c r="D513" s="364">
        <v>1</v>
      </c>
      <c r="E513" s="364">
        <v>1</v>
      </c>
      <c r="F513" s="364">
        <v>0</v>
      </c>
      <c r="G513" s="364">
        <v>0</v>
      </c>
    </row>
    <row r="514" spans="1:7" s="512" customFormat="1">
      <c r="A514" s="362" t="s">
        <v>6615</v>
      </c>
      <c r="B514" s="362" t="s">
        <v>143</v>
      </c>
      <c r="C514" s="362" t="s">
        <v>85</v>
      </c>
      <c r="D514" s="364">
        <v>2</v>
      </c>
      <c r="E514" s="364">
        <v>1</v>
      </c>
      <c r="F514" s="364">
        <v>1</v>
      </c>
      <c r="G514" s="364">
        <v>0</v>
      </c>
    </row>
    <row r="515" spans="1:7" s="512" customFormat="1">
      <c r="A515" s="362" t="s">
        <v>6616</v>
      </c>
      <c r="B515" s="362" t="s">
        <v>143</v>
      </c>
      <c r="C515" s="362" t="s">
        <v>37</v>
      </c>
      <c r="D515" s="364">
        <v>2</v>
      </c>
      <c r="E515" s="364">
        <v>2</v>
      </c>
      <c r="F515" s="364">
        <v>0</v>
      </c>
      <c r="G515" s="364">
        <v>0</v>
      </c>
    </row>
    <row r="516" spans="1:7" s="512" customFormat="1">
      <c r="A516" s="362" t="s">
        <v>6617</v>
      </c>
      <c r="B516" s="362" t="s">
        <v>143</v>
      </c>
      <c r="C516" s="362" t="s">
        <v>220</v>
      </c>
      <c r="D516" s="364">
        <v>1</v>
      </c>
      <c r="E516" s="364">
        <v>0</v>
      </c>
      <c r="F516" s="364">
        <v>1</v>
      </c>
      <c r="G516" s="364">
        <v>0</v>
      </c>
    </row>
    <row r="517" spans="1:7" s="512" customFormat="1">
      <c r="A517" s="362" t="s">
        <v>6618</v>
      </c>
      <c r="B517" s="362" t="s">
        <v>143</v>
      </c>
      <c r="C517" s="362" t="s">
        <v>63</v>
      </c>
      <c r="D517" s="364">
        <v>12</v>
      </c>
      <c r="E517" s="364">
        <v>10</v>
      </c>
      <c r="F517" s="364">
        <v>2</v>
      </c>
      <c r="G517" s="364">
        <v>0</v>
      </c>
    </row>
    <row r="518" spans="1:7" s="512" customFormat="1">
      <c r="A518" s="362" t="s">
        <v>6619</v>
      </c>
      <c r="B518" s="362" t="s">
        <v>143</v>
      </c>
      <c r="C518" s="362" t="s">
        <v>221</v>
      </c>
      <c r="D518" s="364">
        <v>3</v>
      </c>
      <c r="E518" s="364">
        <v>3</v>
      </c>
      <c r="F518" s="364">
        <v>0</v>
      </c>
      <c r="G518" s="364">
        <v>0</v>
      </c>
    </row>
    <row r="519" spans="1:7" s="512" customFormat="1">
      <c r="A519" s="362" t="s">
        <v>2653</v>
      </c>
      <c r="B519" s="362" t="s">
        <v>143</v>
      </c>
      <c r="C519" s="362" t="s">
        <v>193</v>
      </c>
      <c r="D519" s="364">
        <v>2</v>
      </c>
      <c r="E519" s="364">
        <v>2</v>
      </c>
      <c r="F519" s="364">
        <v>0</v>
      </c>
      <c r="G519" s="364">
        <v>0</v>
      </c>
    </row>
    <row r="520" spans="1:7" s="512" customFormat="1">
      <c r="A520" s="362" t="s">
        <v>6620</v>
      </c>
      <c r="B520" s="362" t="s">
        <v>143</v>
      </c>
      <c r="C520" s="362" t="s">
        <v>222</v>
      </c>
      <c r="D520" s="364">
        <v>9</v>
      </c>
      <c r="E520" s="364">
        <v>8</v>
      </c>
      <c r="F520" s="364">
        <v>1</v>
      </c>
      <c r="G520" s="364">
        <v>0</v>
      </c>
    </row>
    <row r="521" spans="1:7" s="512" customFormat="1">
      <c r="A521" s="362" t="s">
        <v>2654</v>
      </c>
      <c r="B521" s="362" t="s">
        <v>143</v>
      </c>
      <c r="C521" s="362" t="s">
        <v>211</v>
      </c>
      <c r="D521" s="364">
        <v>7</v>
      </c>
      <c r="E521" s="364">
        <v>4</v>
      </c>
      <c r="F521" s="364">
        <v>3</v>
      </c>
      <c r="G521" s="364">
        <v>0</v>
      </c>
    </row>
    <row r="522" spans="1:7" s="512" customFormat="1">
      <c r="A522" s="362" t="s">
        <v>2655</v>
      </c>
      <c r="B522" s="362" t="s">
        <v>143</v>
      </c>
      <c r="C522" s="362" t="s">
        <v>212</v>
      </c>
      <c r="D522" s="364">
        <v>5</v>
      </c>
      <c r="E522" s="364">
        <v>3</v>
      </c>
      <c r="F522" s="364">
        <v>2</v>
      </c>
      <c r="G522" s="364">
        <v>0</v>
      </c>
    </row>
    <row r="523" spans="1:7" s="512" customFormat="1">
      <c r="A523" s="362" t="s">
        <v>6621</v>
      </c>
      <c r="B523" s="362" t="s">
        <v>143</v>
      </c>
      <c r="C523" s="362" t="s">
        <v>169</v>
      </c>
      <c r="D523" s="364">
        <v>1</v>
      </c>
      <c r="E523" s="364">
        <v>1</v>
      </c>
      <c r="F523" s="364">
        <v>0</v>
      </c>
      <c r="G523" s="364">
        <v>0</v>
      </c>
    </row>
    <row r="524" spans="1:7" s="512" customFormat="1">
      <c r="A524" s="362" t="s">
        <v>2656</v>
      </c>
      <c r="B524" s="362" t="s">
        <v>143</v>
      </c>
      <c r="C524" s="362" t="s">
        <v>194</v>
      </c>
      <c r="D524" s="364">
        <v>5</v>
      </c>
      <c r="E524" s="364">
        <v>5</v>
      </c>
      <c r="F524" s="364">
        <v>0</v>
      </c>
      <c r="G524" s="364">
        <v>0</v>
      </c>
    </row>
    <row r="525" spans="1:7" s="512" customFormat="1">
      <c r="A525" s="362" t="s">
        <v>2657</v>
      </c>
      <c r="B525" s="362" t="s">
        <v>143</v>
      </c>
      <c r="C525" s="362" t="s">
        <v>94</v>
      </c>
      <c r="D525" s="364">
        <v>6</v>
      </c>
      <c r="E525" s="364">
        <v>4</v>
      </c>
      <c r="F525" s="364">
        <v>2</v>
      </c>
      <c r="G525" s="364">
        <v>0</v>
      </c>
    </row>
    <row r="526" spans="1:7" s="512" customFormat="1">
      <c r="A526" s="362" t="s">
        <v>2658</v>
      </c>
      <c r="B526" s="362" t="s">
        <v>143</v>
      </c>
      <c r="C526" s="362" t="s">
        <v>154</v>
      </c>
      <c r="D526" s="364">
        <v>35</v>
      </c>
      <c r="E526" s="364">
        <v>28</v>
      </c>
      <c r="F526" s="364">
        <v>7</v>
      </c>
      <c r="G526" s="364">
        <v>0</v>
      </c>
    </row>
    <row r="527" spans="1:7" s="512" customFormat="1">
      <c r="A527" s="362" t="s">
        <v>2659</v>
      </c>
      <c r="B527" s="362" t="s">
        <v>143</v>
      </c>
      <c r="C527" s="362" t="s">
        <v>223</v>
      </c>
      <c r="D527" s="364">
        <v>6</v>
      </c>
      <c r="E527" s="364">
        <v>5</v>
      </c>
      <c r="F527" s="364">
        <v>1</v>
      </c>
      <c r="G527" s="364">
        <v>0</v>
      </c>
    </row>
    <row r="528" spans="1:7" s="512" customFormat="1">
      <c r="A528" s="362" t="s">
        <v>6622</v>
      </c>
      <c r="B528" s="362" t="s">
        <v>143</v>
      </c>
      <c r="C528" s="362" t="s">
        <v>40</v>
      </c>
      <c r="D528" s="364">
        <v>8</v>
      </c>
      <c r="E528" s="364">
        <v>7</v>
      </c>
      <c r="F528" s="364">
        <v>1</v>
      </c>
      <c r="G528" s="364">
        <v>0</v>
      </c>
    </row>
    <row r="529" spans="1:7" s="512" customFormat="1">
      <c r="A529" s="362" t="s">
        <v>6623</v>
      </c>
      <c r="B529" s="362" t="s">
        <v>143</v>
      </c>
      <c r="C529" s="362" t="s">
        <v>21</v>
      </c>
      <c r="D529" s="364">
        <v>4</v>
      </c>
      <c r="E529" s="364">
        <v>4</v>
      </c>
      <c r="F529" s="364">
        <v>0</v>
      </c>
      <c r="G529" s="364">
        <v>0</v>
      </c>
    </row>
    <row r="530" spans="1:7" s="512" customFormat="1">
      <c r="A530" s="362" t="s">
        <v>2660</v>
      </c>
      <c r="B530" s="362" t="s">
        <v>143</v>
      </c>
      <c r="C530" s="362" t="s">
        <v>95</v>
      </c>
      <c r="D530" s="364">
        <v>25</v>
      </c>
      <c r="E530" s="364">
        <v>15</v>
      </c>
      <c r="F530" s="364">
        <v>10</v>
      </c>
      <c r="G530" s="364">
        <v>0</v>
      </c>
    </row>
    <row r="531" spans="1:7" s="512" customFormat="1">
      <c r="A531" s="362" t="s">
        <v>6624</v>
      </c>
      <c r="B531" s="362" t="s">
        <v>143</v>
      </c>
      <c r="C531" s="362" t="s">
        <v>22</v>
      </c>
      <c r="D531" s="364">
        <v>5</v>
      </c>
      <c r="E531" s="364">
        <v>5</v>
      </c>
      <c r="F531" s="364">
        <v>0</v>
      </c>
      <c r="G531" s="364">
        <v>0</v>
      </c>
    </row>
    <row r="532" spans="1:7" s="512" customFormat="1">
      <c r="A532" s="362" t="s">
        <v>2661</v>
      </c>
      <c r="B532" s="362" t="s">
        <v>143</v>
      </c>
      <c r="C532" s="362" t="s">
        <v>195</v>
      </c>
      <c r="D532" s="364">
        <v>103</v>
      </c>
      <c r="E532" s="364">
        <v>71</v>
      </c>
      <c r="F532" s="364">
        <v>32</v>
      </c>
      <c r="G532" s="364">
        <v>0</v>
      </c>
    </row>
    <row r="533" spans="1:7" s="512" customFormat="1">
      <c r="A533" s="362" t="s">
        <v>6625</v>
      </c>
      <c r="B533" s="362" t="s">
        <v>143</v>
      </c>
      <c r="C533" s="362" t="s">
        <v>155</v>
      </c>
      <c r="D533" s="364">
        <v>5</v>
      </c>
      <c r="E533" s="364">
        <v>3</v>
      </c>
      <c r="F533" s="364">
        <v>2</v>
      </c>
      <c r="G533" s="364">
        <v>0</v>
      </c>
    </row>
    <row r="534" spans="1:7" s="512" customFormat="1">
      <c r="A534" s="362" t="s">
        <v>2662</v>
      </c>
      <c r="B534" s="362" t="s">
        <v>143</v>
      </c>
      <c r="C534" s="362" t="s">
        <v>213</v>
      </c>
      <c r="D534" s="364">
        <v>2</v>
      </c>
      <c r="E534" s="364">
        <v>2</v>
      </c>
      <c r="F534" s="364">
        <v>0</v>
      </c>
      <c r="G534" s="364">
        <v>0</v>
      </c>
    </row>
    <row r="535" spans="1:7" s="512" customFormat="1">
      <c r="A535" s="362" t="s">
        <v>8109</v>
      </c>
      <c r="B535" s="362" t="s">
        <v>143</v>
      </c>
      <c r="C535" s="362" t="s">
        <v>225</v>
      </c>
      <c r="D535" s="364">
        <v>1</v>
      </c>
      <c r="E535" s="364">
        <v>1</v>
      </c>
      <c r="F535" s="364">
        <v>0</v>
      </c>
      <c r="G535" s="364">
        <v>0</v>
      </c>
    </row>
    <row r="536" spans="1:7" s="512" customFormat="1">
      <c r="A536" s="362" t="s">
        <v>6626</v>
      </c>
      <c r="B536" s="362" t="s">
        <v>143</v>
      </c>
      <c r="C536" s="362" t="s">
        <v>96</v>
      </c>
      <c r="D536" s="364">
        <v>1</v>
      </c>
      <c r="E536" s="364">
        <v>1</v>
      </c>
      <c r="F536" s="364">
        <v>0</v>
      </c>
      <c r="G536" s="364">
        <v>0</v>
      </c>
    </row>
    <row r="537" spans="1:7" s="512" customFormat="1">
      <c r="A537" s="362" t="s">
        <v>6627</v>
      </c>
      <c r="B537" s="362" t="s">
        <v>143</v>
      </c>
      <c r="C537" s="362" t="s">
        <v>214</v>
      </c>
      <c r="D537" s="364">
        <v>1</v>
      </c>
      <c r="E537" s="364">
        <v>1</v>
      </c>
      <c r="F537" s="364">
        <v>0</v>
      </c>
      <c r="G537" s="364">
        <v>0</v>
      </c>
    </row>
    <row r="538" spans="1:7" s="512" customFormat="1">
      <c r="A538" s="362" t="s">
        <v>2663</v>
      </c>
      <c r="B538" s="362" t="s">
        <v>143</v>
      </c>
      <c r="C538" s="362" t="s">
        <v>156</v>
      </c>
      <c r="D538" s="364">
        <v>6</v>
      </c>
      <c r="E538" s="364">
        <v>3</v>
      </c>
      <c r="F538" s="364">
        <v>3</v>
      </c>
      <c r="G538" s="364">
        <v>0</v>
      </c>
    </row>
    <row r="539" spans="1:7" s="512" customFormat="1">
      <c r="A539" s="362" t="s">
        <v>6628</v>
      </c>
      <c r="B539" s="362" t="s">
        <v>143</v>
      </c>
      <c r="C539" s="362" t="s">
        <v>42</v>
      </c>
      <c r="D539" s="364">
        <v>9</v>
      </c>
      <c r="E539" s="364">
        <v>9</v>
      </c>
      <c r="F539" s="364">
        <v>0</v>
      </c>
      <c r="G539" s="364">
        <v>0</v>
      </c>
    </row>
    <row r="540" spans="1:7">
      <c r="A540" s="362" t="s">
        <v>6629</v>
      </c>
      <c r="B540" s="362" t="s">
        <v>143</v>
      </c>
      <c r="C540" s="362" t="s">
        <v>64</v>
      </c>
      <c r="D540" s="364">
        <v>3</v>
      </c>
      <c r="E540" s="364">
        <v>2</v>
      </c>
      <c r="F540" s="364">
        <v>1</v>
      </c>
      <c r="G540" s="364">
        <v>0</v>
      </c>
    </row>
    <row r="541" spans="1:7">
      <c r="A541" s="362" t="s">
        <v>6630</v>
      </c>
      <c r="B541" s="362" t="s">
        <v>143</v>
      </c>
      <c r="C541" s="362" t="s">
        <v>226</v>
      </c>
      <c r="D541" s="364">
        <v>2</v>
      </c>
      <c r="E541" s="364">
        <v>1</v>
      </c>
      <c r="F541" s="364">
        <v>1</v>
      </c>
      <c r="G541" s="364">
        <v>0</v>
      </c>
    </row>
    <row r="542" spans="1:7">
      <c r="A542" s="362" t="s">
        <v>2664</v>
      </c>
      <c r="B542" s="362" t="s">
        <v>143</v>
      </c>
      <c r="C542" s="362" t="s">
        <v>157</v>
      </c>
      <c r="D542" s="364">
        <v>3</v>
      </c>
      <c r="E542" s="364">
        <v>1</v>
      </c>
      <c r="F542" s="364">
        <v>2</v>
      </c>
      <c r="G542" s="364">
        <v>0</v>
      </c>
    </row>
    <row r="543" spans="1:7">
      <c r="A543" s="362" t="s">
        <v>2665</v>
      </c>
      <c r="B543" s="362" t="s">
        <v>143</v>
      </c>
      <c r="C543" s="362" t="s">
        <v>158</v>
      </c>
      <c r="D543" s="364">
        <v>59</v>
      </c>
      <c r="E543" s="364">
        <v>40</v>
      </c>
      <c r="F543" s="364">
        <v>19</v>
      </c>
      <c r="G543" s="364">
        <v>0</v>
      </c>
    </row>
    <row r="544" spans="1:7">
      <c r="A544" s="362" t="s">
        <v>6631</v>
      </c>
      <c r="B544" s="362" t="s">
        <v>143</v>
      </c>
      <c r="C544" s="362" t="s">
        <v>43</v>
      </c>
      <c r="D544" s="364">
        <v>10</v>
      </c>
      <c r="E544" s="364">
        <v>8</v>
      </c>
      <c r="F544" s="364">
        <v>2</v>
      </c>
      <c r="G544" s="364">
        <v>0</v>
      </c>
    </row>
    <row r="545" spans="1:7">
      <c r="A545" s="362" t="s">
        <v>2666</v>
      </c>
      <c r="B545" s="362" t="s">
        <v>143</v>
      </c>
      <c r="C545" s="362" t="s">
        <v>227</v>
      </c>
      <c r="D545" s="364">
        <v>21</v>
      </c>
      <c r="E545" s="364">
        <v>16</v>
      </c>
      <c r="F545" s="364">
        <v>5</v>
      </c>
      <c r="G545" s="364">
        <v>0</v>
      </c>
    </row>
    <row r="546" spans="1:7">
      <c r="A546" s="362" t="s">
        <v>6632</v>
      </c>
      <c r="B546" s="362" t="s">
        <v>143</v>
      </c>
      <c r="C546" s="362" t="s">
        <v>196</v>
      </c>
      <c r="D546" s="364">
        <v>14</v>
      </c>
      <c r="E546" s="364">
        <v>12</v>
      </c>
      <c r="F546" s="364">
        <v>2</v>
      </c>
      <c r="G546" s="364">
        <v>0</v>
      </c>
    </row>
    <row r="547" spans="1:7">
      <c r="A547" s="362" t="s">
        <v>2667</v>
      </c>
      <c r="B547" s="362" t="s">
        <v>143</v>
      </c>
      <c r="C547" s="362" t="s">
        <v>197</v>
      </c>
      <c r="D547" s="364">
        <v>29</v>
      </c>
      <c r="E547" s="364">
        <v>15</v>
      </c>
      <c r="F547" s="364">
        <v>14</v>
      </c>
      <c r="G547" s="364">
        <v>0</v>
      </c>
    </row>
    <row r="548" spans="1:7">
      <c r="A548" s="362" t="s">
        <v>2668</v>
      </c>
      <c r="B548" s="362" t="s">
        <v>143</v>
      </c>
      <c r="C548" s="362" t="s">
        <v>159</v>
      </c>
      <c r="D548" s="364">
        <v>11</v>
      </c>
      <c r="E548" s="364">
        <v>7</v>
      </c>
      <c r="F548" s="364">
        <v>4</v>
      </c>
      <c r="G548" s="364">
        <v>0</v>
      </c>
    </row>
    <row r="549" spans="1:7">
      <c r="A549" s="362" t="s">
        <v>6633</v>
      </c>
      <c r="B549" s="362" t="s">
        <v>143</v>
      </c>
      <c r="C549" s="362" t="s">
        <v>44</v>
      </c>
      <c r="D549" s="364">
        <v>1</v>
      </c>
      <c r="E549" s="364">
        <v>1</v>
      </c>
      <c r="F549" s="364">
        <v>0</v>
      </c>
      <c r="G549" s="364">
        <v>0</v>
      </c>
    </row>
    <row r="550" spans="1:7">
      <c r="A550" s="362" t="s">
        <v>6634</v>
      </c>
      <c r="B550" s="362" t="s">
        <v>143</v>
      </c>
      <c r="C550" s="362" t="s">
        <v>215</v>
      </c>
      <c r="D550" s="364">
        <v>11</v>
      </c>
      <c r="E550" s="364">
        <v>9</v>
      </c>
      <c r="F550" s="364">
        <v>2</v>
      </c>
      <c r="G550" s="364">
        <v>0</v>
      </c>
    </row>
    <row r="551" spans="1:7" ht="25.5">
      <c r="A551" s="362" t="s">
        <v>2669</v>
      </c>
      <c r="B551" s="362" t="s">
        <v>143</v>
      </c>
      <c r="C551" s="362" t="s">
        <v>198</v>
      </c>
      <c r="D551" s="364">
        <v>20</v>
      </c>
      <c r="E551" s="364">
        <v>14</v>
      </c>
      <c r="F551" s="364">
        <v>6</v>
      </c>
      <c r="G551" s="364">
        <v>0</v>
      </c>
    </row>
    <row r="552" spans="1:7">
      <c r="A552" s="362" t="s">
        <v>6635</v>
      </c>
      <c r="B552" s="362" t="s">
        <v>143</v>
      </c>
      <c r="C552" s="362" t="s">
        <v>180</v>
      </c>
      <c r="D552" s="364">
        <v>7</v>
      </c>
      <c r="E552" s="364">
        <v>5</v>
      </c>
      <c r="F552" s="364">
        <v>2</v>
      </c>
      <c r="G552" s="364">
        <v>0</v>
      </c>
    </row>
    <row r="553" spans="1:7">
      <c r="A553" s="362" t="s">
        <v>2670</v>
      </c>
      <c r="B553" s="362" t="s">
        <v>143</v>
      </c>
      <c r="C553" s="362" t="s">
        <v>199</v>
      </c>
      <c r="D553" s="364">
        <v>13</v>
      </c>
      <c r="E553" s="364">
        <v>10</v>
      </c>
      <c r="F553" s="364">
        <v>3</v>
      </c>
      <c r="G553" s="364">
        <v>0</v>
      </c>
    </row>
    <row r="554" spans="1:7">
      <c r="A554" s="362" t="s">
        <v>6636</v>
      </c>
      <c r="B554" s="362" t="s">
        <v>143</v>
      </c>
      <c r="C554" s="362" t="s">
        <v>228</v>
      </c>
      <c r="D554" s="364">
        <v>2</v>
      </c>
      <c r="E554" s="364">
        <v>2</v>
      </c>
      <c r="F554" s="364">
        <v>0</v>
      </c>
      <c r="G554" s="364">
        <v>0</v>
      </c>
    </row>
    <row r="555" spans="1:7">
      <c r="A555" s="362" t="s">
        <v>6637</v>
      </c>
      <c r="B555" s="362" t="s">
        <v>143</v>
      </c>
      <c r="C555" s="362" t="s">
        <v>229</v>
      </c>
      <c r="D555" s="364">
        <v>17</v>
      </c>
      <c r="E555" s="364">
        <v>14</v>
      </c>
      <c r="F555" s="364">
        <v>3</v>
      </c>
      <c r="G555" s="364">
        <v>0</v>
      </c>
    </row>
    <row r="556" spans="1:7">
      <c r="A556" s="362" t="s">
        <v>2671</v>
      </c>
      <c r="B556" s="362" t="s">
        <v>143</v>
      </c>
      <c r="C556" s="362" t="s">
        <v>65</v>
      </c>
      <c r="D556" s="364">
        <v>7</v>
      </c>
      <c r="E556" s="364">
        <v>6</v>
      </c>
      <c r="F556" s="364">
        <v>1</v>
      </c>
      <c r="G556" s="364">
        <v>0</v>
      </c>
    </row>
  </sheetData>
  <sheetProtection sheet="1" objects="1" scenarios="1"/>
  <autoFilter ref="A1:G539"/>
  <phoneticPr fontId="3"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codeName="Sheet27" enableFormatConditionsCalculation="0">
    <tabColor theme="6" tint="0.39997558519241921"/>
  </sheetPr>
  <dimension ref="A1:AS18"/>
  <sheetViews>
    <sheetView workbookViewId="0"/>
  </sheetViews>
  <sheetFormatPr defaultRowHeight="13.5" customHeight="1"/>
  <cols>
    <col min="1" max="1" width="34.28515625" customWidth="1"/>
    <col min="2" max="2" width="20.7109375" customWidth="1"/>
    <col min="3" max="3" width="29.28515625" customWidth="1"/>
    <col min="4" max="4" width="28.42578125" customWidth="1"/>
    <col min="5" max="5" width="15.7109375" customWidth="1"/>
    <col min="6" max="6" width="16.42578125" customWidth="1"/>
    <col min="7" max="7" width="15.7109375" customWidth="1"/>
    <col min="8" max="8" width="14.5703125" customWidth="1"/>
    <col min="9" max="9" width="8.5703125" customWidth="1"/>
    <col min="10" max="10" width="22.28515625" customWidth="1"/>
  </cols>
  <sheetData>
    <row r="1" spans="1:45" ht="16.899999999999999" customHeight="1">
      <c r="A1" s="185" t="s">
        <v>250</v>
      </c>
      <c r="B1" s="185" t="s">
        <v>741</v>
      </c>
      <c r="C1" s="185" t="s">
        <v>251</v>
      </c>
      <c r="D1" s="186" t="s">
        <v>249</v>
      </c>
      <c r="E1" s="388" t="s">
        <v>253</v>
      </c>
      <c r="F1" s="388" t="s">
        <v>178</v>
      </c>
      <c r="G1" s="388" t="s">
        <v>723</v>
      </c>
      <c r="H1" s="388" t="s">
        <v>724</v>
      </c>
    </row>
    <row r="2" spans="1:45" s="512" customFormat="1" ht="15" customHeight="1">
      <c r="A2" s="362" t="s">
        <v>1197</v>
      </c>
      <c r="B2" s="389" t="s">
        <v>7401</v>
      </c>
      <c r="C2" s="362" t="s">
        <v>172</v>
      </c>
      <c r="D2" s="389" t="s">
        <v>66</v>
      </c>
      <c r="E2" s="390">
        <v>43</v>
      </c>
      <c r="F2" s="390">
        <v>33</v>
      </c>
      <c r="G2" s="390">
        <v>10</v>
      </c>
      <c r="H2" s="390">
        <v>0</v>
      </c>
      <c r="AQ2" s="541"/>
      <c r="AR2" s="542"/>
      <c r="AS2" s="542"/>
    </row>
    <row r="3" spans="1:45" s="512" customFormat="1" ht="25.5">
      <c r="A3" s="362" t="s">
        <v>1199</v>
      </c>
      <c r="B3" s="389" t="s">
        <v>7401</v>
      </c>
      <c r="C3" s="362" t="s">
        <v>175</v>
      </c>
      <c r="D3" s="389" t="s">
        <v>66</v>
      </c>
      <c r="E3" s="390">
        <v>3</v>
      </c>
      <c r="F3" s="390">
        <v>3</v>
      </c>
      <c r="G3" s="390">
        <v>0</v>
      </c>
      <c r="H3" s="390">
        <v>0</v>
      </c>
      <c r="AQ3" s="541"/>
      <c r="AR3" s="542"/>
      <c r="AS3" s="542"/>
    </row>
    <row r="4" spans="1:45" s="512" customFormat="1" ht="12.75">
      <c r="A4" s="362" t="s">
        <v>1200</v>
      </c>
      <c r="B4" s="389" t="s">
        <v>7401</v>
      </c>
      <c r="C4" s="362" t="s">
        <v>144</v>
      </c>
      <c r="D4" s="389" t="s">
        <v>66</v>
      </c>
      <c r="E4" s="390">
        <v>40</v>
      </c>
      <c r="F4" s="390">
        <v>30</v>
      </c>
      <c r="G4" s="390">
        <v>10</v>
      </c>
      <c r="H4" s="390">
        <v>0</v>
      </c>
      <c r="AQ4" s="541"/>
      <c r="AR4" s="542"/>
      <c r="AS4" s="542"/>
    </row>
    <row r="5" spans="1:45" ht="12.75">
      <c r="A5" s="185"/>
      <c r="B5" s="185"/>
      <c r="C5" s="362"/>
      <c r="D5" s="389"/>
      <c r="E5" s="390"/>
      <c r="F5" s="390"/>
      <c r="G5" s="390"/>
      <c r="H5" s="390"/>
    </row>
    <row r="6" spans="1:45" ht="13.5" customHeight="1">
      <c r="A6" s="362"/>
      <c r="B6" s="389"/>
      <c r="C6" s="362"/>
      <c r="D6" s="389"/>
      <c r="E6" s="390"/>
      <c r="F6" s="390"/>
      <c r="G6" s="390"/>
      <c r="H6" s="390"/>
    </row>
    <row r="7" spans="1:45" ht="13.5" customHeight="1">
      <c r="A7" s="362"/>
      <c r="B7" s="389"/>
      <c r="C7" s="362"/>
      <c r="D7" s="389"/>
      <c r="E7" s="390"/>
      <c r="F7" s="390"/>
      <c r="G7" s="390"/>
      <c r="H7" s="390"/>
    </row>
    <row r="8" spans="1:45" ht="13.5" customHeight="1">
      <c r="A8" s="362"/>
      <c r="B8" s="389"/>
      <c r="C8" s="362"/>
      <c r="D8" s="389"/>
      <c r="E8" s="390"/>
      <c r="F8" s="390"/>
      <c r="G8" s="390"/>
      <c r="H8" s="390"/>
    </row>
    <row r="9" spans="1:45" ht="13.5" customHeight="1">
      <c r="A9" s="362"/>
      <c r="B9" s="389"/>
      <c r="C9" s="362"/>
      <c r="D9" s="389"/>
      <c r="E9" s="390"/>
      <c r="F9" s="390"/>
      <c r="G9" s="390"/>
      <c r="H9" s="390"/>
    </row>
    <row r="10" spans="1:45" ht="13.5" customHeight="1">
      <c r="A10" s="362"/>
      <c r="B10" s="389"/>
      <c r="C10" s="362"/>
      <c r="D10" s="389"/>
      <c r="E10" s="390"/>
      <c r="F10" s="390"/>
      <c r="G10" s="390"/>
      <c r="H10" s="390"/>
    </row>
    <row r="11" spans="1:45" ht="13.5" customHeight="1">
      <c r="A11" s="362"/>
      <c r="B11" s="389"/>
      <c r="C11" s="362"/>
      <c r="D11" s="389"/>
      <c r="E11" s="390"/>
      <c r="F11" s="390"/>
      <c r="G11" s="390"/>
      <c r="H11" s="390"/>
    </row>
    <row r="12" spans="1:45" ht="13.5" customHeight="1">
      <c r="A12" s="362"/>
      <c r="B12" s="389"/>
      <c r="C12" s="362"/>
      <c r="D12" s="389"/>
      <c r="E12" s="390"/>
      <c r="F12" s="390"/>
      <c r="G12" s="390"/>
      <c r="H12" s="390"/>
    </row>
    <row r="13" spans="1:45" ht="13.5" customHeight="1">
      <c r="A13" s="362"/>
      <c r="B13" s="389"/>
      <c r="C13" s="362"/>
      <c r="D13" s="389"/>
      <c r="E13" s="390"/>
      <c r="F13" s="390"/>
      <c r="G13" s="390"/>
      <c r="H13" s="390"/>
    </row>
    <row r="14" spans="1:45" ht="13.5" customHeight="1">
      <c r="A14" s="362"/>
      <c r="B14" s="389"/>
      <c r="C14" s="362"/>
      <c r="D14" s="389"/>
      <c r="E14" s="390"/>
      <c r="F14" s="390"/>
      <c r="G14" s="390"/>
      <c r="H14" s="390"/>
    </row>
    <row r="15" spans="1:45" ht="13.5" customHeight="1">
      <c r="A15" s="362"/>
      <c r="B15" s="389"/>
      <c r="C15" s="362"/>
      <c r="D15" s="389"/>
      <c r="E15" s="390"/>
      <c r="F15" s="390"/>
      <c r="G15" s="390"/>
      <c r="H15" s="390"/>
    </row>
    <row r="18" spans="1:7" ht="13.5" customHeight="1">
      <c r="A18" s="404"/>
      <c r="B18" s="404"/>
      <c r="C18" s="404"/>
      <c r="D18" s="404"/>
      <c r="E18" s="404"/>
      <c r="F18" s="404"/>
      <c r="G18" s="404"/>
    </row>
  </sheetData>
  <sheetProtection sheet="1" objects="1" scenarios="1"/>
  <phoneticPr fontId="3"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sheetPr codeName="Sheet39" enableFormatConditionsCalculation="0">
    <tabColor theme="6" tint="0.39997558519241921"/>
  </sheetPr>
  <dimension ref="A1:O65202"/>
  <sheetViews>
    <sheetView zoomScaleNormal="100" workbookViewId="0"/>
  </sheetViews>
  <sheetFormatPr defaultRowHeight="14.25" customHeight="1"/>
  <cols>
    <col min="1" max="1" width="34.28515625" style="385" customWidth="1"/>
    <col min="2" max="2" width="29.28515625" style="385" customWidth="1"/>
    <col min="3" max="3" width="28.42578125" style="385" customWidth="1"/>
    <col min="4" max="4" width="15.5703125" style="385" customWidth="1"/>
    <col min="5" max="5" width="16.42578125" style="385" customWidth="1"/>
    <col min="6" max="6" width="15.7109375" style="385" customWidth="1"/>
    <col min="7" max="7" width="14.5703125" style="385" customWidth="1"/>
    <col min="8" max="8" width="15.7109375" style="385" customWidth="1"/>
    <col min="9" max="9" width="16.42578125" style="385" customWidth="1"/>
    <col min="10" max="10" width="15.7109375" style="385" customWidth="1"/>
    <col min="11" max="11" width="14.5703125" style="385" customWidth="1"/>
    <col min="12" max="12" width="15.7109375" style="385" customWidth="1"/>
    <col min="13" max="13" width="16.42578125" style="385" customWidth="1"/>
    <col min="14" max="14" width="15.7109375" style="385" customWidth="1"/>
    <col min="15" max="15" width="14.5703125" style="385" customWidth="1"/>
  </cols>
  <sheetData>
    <row r="1" spans="1:15" s="562" customFormat="1" ht="36" customHeight="1">
      <c r="A1" s="186" t="s">
        <v>250</v>
      </c>
      <c r="B1" s="186" t="s">
        <v>251</v>
      </c>
      <c r="C1" s="186" t="s">
        <v>252</v>
      </c>
      <c r="D1" s="186" t="s">
        <v>253</v>
      </c>
      <c r="E1" s="186" t="s">
        <v>178</v>
      </c>
      <c r="F1" s="186" t="s">
        <v>723</v>
      </c>
      <c r="G1" s="186" t="s">
        <v>724</v>
      </c>
      <c r="H1" s="186" t="s">
        <v>253</v>
      </c>
      <c r="I1" s="186" t="s">
        <v>178</v>
      </c>
      <c r="J1" s="186" t="s">
        <v>723</v>
      </c>
      <c r="K1" s="186" t="s">
        <v>724</v>
      </c>
      <c r="L1" s="186" t="s">
        <v>253</v>
      </c>
      <c r="M1" s="186" t="s">
        <v>178</v>
      </c>
      <c r="N1" s="186" t="s">
        <v>723</v>
      </c>
      <c r="O1" s="186" t="s">
        <v>724</v>
      </c>
    </row>
    <row r="2" spans="1:15" s="512" customFormat="1" ht="12.75">
      <c r="A2" s="362" t="s">
        <v>725</v>
      </c>
      <c r="B2" s="362" t="s">
        <v>172</v>
      </c>
      <c r="C2" s="363" t="s">
        <v>66</v>
      </c>
      <c r="D2" s="364">
        <v>2310</v>
      </c>
      <c r="E2" s="364">
        <v>1684</v>
      </c>
      <c r="F2" s="364">
        <v>621</v>
      </c>
      <c r="G2" s="364">
        <v>5</v>
      </c>
      <c r="H2" s="364">
        <v>2303</v>
      </c>
      <c r="I2" s="364">
        <v>1717</v>
      </c>
      <c r="J2" s="364">
        <v>586</v>
      </c>
      <c r="K2" s="364">
        <v>0</v>
      </c>
      <c r="L2" s="364">
        <v>2274</v>
      </c>
      <c r="M2" s="364">
        <v>1698</v>
      </c>
      <c r="N2" s="364">
        <v>576</v>
      </c>
      <c r="O2" s="364">
        <v>0</v>
      </c>
    </row>
    <row r="3" spans="1:15" s="512" customFormat="1" ht="25.5">
      <c r="A3" s="362" t="s">
        <v>727</v>
      </c>
      <c r="B3" s="362" t="s">
        <v>175</v>
      </c>
      <c r="C3" s="363" t="s">
        <v>66</v>
      </c>
      <c r="D3" s="364">
        <v>157</v>
      </c>
      <c r="E3" s="364">
        <v>129</v>
      </c>
      <c r="F3" s="364">
        <v>26</v>
      </c>
      <c r="G3" s="364">
        <v>2</v>
      </c>
      <c r="H3" s="364">
        <v>152</v>
      </c>
      <c r="I3" s="364">
        <v>129</v>
      </c>
      <c r="J3" s="364">
        <v>23</v>
      </c>
      <c r="K3" s="364">
        <v>0</v>
      </c>
      <c r="L3" s="364">
        <v>154</v>
      </c>
      <c r="M3" s="364">
        <v>134</v>
      </c>
      <c r="N3" s="364">
        <v>20</v>
      </c>
      <c r="O3" s="364">
        <v>0</v>
      </c>
    </row>
    <row r="4" spans="1:15" s="512" customFormat="1" ht="12.75">
      <c r="A4" s="362" t="s">
        <v>728</v>
      </c>
      <c r="B4" s="362" t="s">
        <v>144</v>
      </c>
      <c r="C4" s="363" t="s">
        <v>66</v>
      </c>
      <c r="D4" s="364">
        <v>2153</v>
      </c>
      <c r="E4" s="364">
        <v>1555</v>
      </c>
      <c r="F4" s="364">
        <v>595</v>
      </c>
      <c r="G4" s="364">
        <v>3</v>
      </c>
      <c r="H4" s="364">
        <v>2151</v>
      </c>
      <c r="I4" s="364">
        <v>1588</v>
      </c>
      <c r="J4" s="364">
        <v>563</v>
      </c>
      <c r="K4" s="364">
        <v>0</v>
      </c>
      <c r="L4" s="364">
        <v>2120</v>
      </c>
      <c r="M4" s="364">
        <v>1564</v>
      </c>
      <c r="N4" s="364">
        <v>556</v>
      </c>
      <c r="O4" s="364">
        <v>0</v>
      </c>
    </row>
    <row r="5" spans="1:15" s="512" customFormat="1" ht="12.75">
      <c r="A5" s="362" t="s">
        <v>258</v>
      </c>
      <c r="B5" s="362" t="s">
        <v>172</v>
      </c>
      <c r="C5" s="362" t="s">
        <v>97</v>
      </c>
      <c r="D5" s="364">
        <v>11</v>
      </c>
      <c r="E5" s="364">
        <v>9</v>
      </c>
      <c r="F5" s="364">
        <v>2</v>
      </c>
      <c r="G5" s="364">
        <v>0</v>
      </c>
      <c r="H5" s="364">
        <v>11</v>
      </c>
      <c r="I5" s="364">
        <v>9</v>
      </c>
      <c r="J5" s="364">
        <v>2</v>
      </c>
      <c r="K5" s="364">
        <v>0</v>
      </c>
      <c r="L5" s="364">
        <v>10</v>
      </c>
      <c r="M5" s="364">
        <v>8</v>
      </c>
      <c r="N5" s="364">
        <v>2</v>
      </c>
      <c r="O5" s="364">
        <v>0</v>
      </c>
    </row>
    <row r="6" spans="1:15" s="512" customFormat="1" ht="12.75">
      <c r="A6" s="362" t="s">
        <v>259</v>
      </c>
      <c r="B6" s="362" t="s">
        <v>172</v>
      </c>
      <c r="C6" s="362" t="s">
        <v>98</v>
      </c>
      <c r="D6" s="364">
        <v>22</v>
      </c>
      <c r="E6" s="364">
        <v>15</v>
      </c>
      <c r="F6" s="364">
        <v>5</v>
      </c>
      <c r="G6" s="364">
        <v>2</v>
      </c>
      <c r="H6" s="364">
        <v>22</v>
      </c>
      <c r="I6" s="364">
        <v>16</v>
      </c>
      <c r="J6" s="364">
        <v>6</v>
      </c>
      <c r="K6" s="364">
        <v>0</v>
      </c>
      <c r="L6" s="364">
        <v>22</v>
      </c>
      <c r="M6" s="364">
        <v>16</v>
      </c>
      <c r="N6" s="364">
        <v>6</v>
      </c>
      <c r="O6" s="364">
        <v>0</v>
      </c>
    </row>
    <row r="7" spans="1:15" s="512" customFormat="1" ht="12.75">
      <c r="A7" s="362" t="s">
        <v>260</v>
      </c>
      <c r="B7" s="362" t="s">
        <v>172</v>
      </c>
      <c r="C7" s="362" t="s">
        <v>230</v>
      </c>
      <c r="D7" s="364">
        <v>6</v>
      </c>
      <c r="E7" s="364">
        <v>5</v>
      </c>
      <c r="F7" s="364">
        <v>1</v>
      </c>
      <c r="G7" s="364">
        <v>0</v>
      </c>
      <c r="H7" s="364">
        <v>6</v>
      </c>
      <c r="I7" s="364">
        <v>5</v>
      </c>
      <c r="J7" s="364">
        <v>1</v>
      </c>
      <c r="K7" s="364">
        <v>0</v>
      </c>
      <c r="L7" s="364">
        <v>6</v>
      </c>
      <c r="M7" s="364">
        <v>5</v>
      </c>
      <c r="N7" s="364">
        <v>1</v>
      </c>
      <c r="O7" s="364">
        <v>0</v>
      </c>
    </row>
    <row r="8" spans="1:15" s="512" customFormat="1" ht="25.5">
      <c r="A8" s="362" t="s">
        <v>261</v>
      </c>
      <c r="B8" s="362" t="s">
        <v>172</v>
      </c>
      <c r="C8" s="362" t="s">
        <v>200</v>
      </c>
      <c r="D8" s="364">
        <v>3</v>
      </c>
      <c r="E8" s="364">
        <v>2</v>
      </c>
      <c r="F8" s="364">
        <v>1</v>
      </c>
      <c r="G8" s="364">
        <v>0</v>
      </c>
      <c r="H8" s="364">
        <v>3</v>
      </c>
      <c r="I8" s="364">
        <v>2</v>
      </c>
      <c r="J8" s="364">
        <v>1</v>
      </c>
      <c r="K8" s="364">
        <v>0</v>
      </c>
      <c r="L8" s="364">
        <v>3</v>
      </c>
      <c r="M8" s="364">
        <v>2</v>
      </c>
      <c r="N8" s="364">
        <v>1</v>
      </c>
      <c r="O8" s="364">
        <v>0</v>
      </c>
    </row>
    <row r="9" spans="1:15" s="512" customFormat="1" ht="12.75">
      <c r="A9" s="362" t="s">
        <v>262</v>
      </c>
      <c r="B9" s="362" t="s">
        <v>172</v>
      </c>
      <c r="C9" s="362" t="s">
        <v>86</v>
      </c>
      <c r="D9" s="364">
        <v>6</v>
      </c>
      <c r="E9" s="364">
        <v>6</v>
      </c>
      <c r="F9" s="364">
        <v>0</v>
      </c>
      <c r="G9" s="364">
        <v>0</v>
      </c>
      <c r="H9" s="364">
        <v>6</v>
      </c>
      <c r="I9" s="364">
        <v>6</v>
      </c>
      <c r="J9" s="364">
        <v>0</v>
      </c>
      <c r="K9" s="364">
        <v>0</v>
      </c>
      <c r="L9" s="364">
        <v>6</v>
      </c>
      <c r="M9" s="364">
        <v>6</v>
      </c>
      <c r="N9" s="364">
        <v>0</v>
      </c>
      <c r="O9" s="364">
        <v>0</v>
      </c>
    </row>
    <row r="10" spans="1:15" s="512" customFormat="1" ht="12.75">
      <c r="A10" s="362" t="s">
        <v>263</v>
      </c>
      <c r="B10" s="362" t="s">
        <v>172</v>
      </c>
      <c r="C10" s="362" t="s">
        <v>99</v>
      </c>
      <c r="D10" s="364">
        <v>34</v>
      </c>
      <c r="E10" s="364">
        <v>24</v>
      </c>
      <c r="F10" s="364">
        <v>10</v>
      </c>
      <c r="G10" s="364">
        <v>0</v>
      </c>
      <c r="H10" s="364">
        <v>34</v>
      </c>
      <c r="I10" s="364">
        <v>26</v>
      </c>
      <c r="J10" s="364">
        <v>8</v>
      </c>
      <c r="K10" s="364">
        <v>0</v>
      </c>
      <c r="L10" s="364">
        <v>34</v>
      </c>
      <c r="M10" s="364">
        <v>26</v>
      </c>
      <c r="N10" s="364">
        <v>8</v>
      </c>
      <c r="O10" s="364">
        <v>0</v>
      </c>
    </row>
    <row r="11" spans="1:15" s="512" customFormat="1" ht="12.75">
      <c r="A11" s="362" t="s">
        <v>264</v>
      </c>
      <c r="B11" s="362" t="s">
        <v>172</v>
      </c>
      <c r="C11" s="362" t="s">
        <v>216</v>
      </c>
      <c r="D11" s="364">
        <v>35</v>
      </c>
      <c r="E11" s="364">
        <v>15</v>
      </c>
      <c r="F11" s="364">
        <v>19</v>
      </c>
      <c r="G11" s="364">
        <v>1</v>
      </c>
      <c r="H11" s="364">
        <v>35</v>
      </c>
      <c r="I11" s="364">
        <v>16</v>
      </c>
      <c r="J11" s="364">
        <v>19</v>
      </c>
      <c r="K11" s="364">
        <v>0</v>
      </c>
      <c r="L11" s="364">
        <v>33</v>
      </c>
      <c r="M11" s="364">
        <v>14</v>
      </c>
      <c r="N11" s="364">
        <v>19</v>
      </c>
      <c r="O11" s="364">
        <v>0</v>
      </c>
    </row>
    <row r="12" spans="1:15" s="512" customFormat="1" ht="12.75">
      <c r="A12" s="362" t="s">
        <v>265</v>
      </c>
      <c r="B12" s="362" t="s">
        <v>172</v>
      </c>
      <c r="C12" s="362" t="s">
        <v>23</v>
      </c>
      <c r="D12" s="364">
        <v>11</v>
      </c>
      <c r="E12" s="364">
        <v>9</v>
      </c>
      <c r="F12" s="364">
        <v>2</v>
      </c>
      <c r="G12" s="364">
        <v>0</v>
      </c>
      <c r="H12" s="364">
        <v>10</v>
      </c>
      <c r="I12" s="364">
        <v>8</v>
      </c>
      <c r="J12" s="364">
        <v>2</v>
      </c>
      <c r="K12" s="364">
        <v>0</v>
      </c>
      <c r="L12" s="364">
        <v>10</v>
      </c>
      <c r="M12" s="364">
        <v>8</v>
      </c>
      <c r="N12" s="364">
        <v>2</v>
      </c>
      <c r="O12" s="364">
        <v>0</v>
      </c>
    </row>
    <row r="13" spans="1:15" s="512" customFormat="1" ht="12.75">
      <c r="A13" s="362" t="s">
        <v>266</v>
      </c>
      <c r="B13" s="362" t="s">
        <v>172</v>
      </c>
      <c r="C13" s="362" t="s">
        <v>24</v>
      </c>
      <c r="D13" s="364">
        <v>2</v>
      </c>
      <c r="E13" s="364">
        <v>1</v>
      </c>
      <c r="F13" s="364">
        <v>1</v>
      </c>
      <c r="G13" s="364">
        <v>0</v>
      </c>
      <c r="H13" s="364">
        <v>2</v>
      </c>
      <c r="I13" s="364">
        <v>1</v>
      </c>
      <c r="J13" s="364">
        <v>1</v>
      </c>
      <c r="K13" s="364">
        <v>0</v>
      </c>
      <c r="L13" s="364">
        <v>2</v>
      </c>
      <c r="M13" s="364">
        <v>1</v>
      </c>
      <c r="N13" s="364">
        <v>1</v>
      </c>
      <c r="O13" s="364">
        <v>0</v>
      </c>
    </row>
    <row r="14" spans="1:15" s="512" customFormat="1" ht="12.75">
      <c r="A14" s="362" t="s">
        <v>267</v>
      </c>
      <c r="B14" s="362" t="s">
        <v>172</v>
      </c>
      <c r="C14" s="362" t="s">
        <v>25</v>
      </c>
      <c r="D14" s="364">
        <v>5</v>
      </c>
      <c r="E14" s="364">
        <v>3</v>
      </c>
      <c r="F14" s="364">
        <v>2</v>
      </c>
      <c r="G14" s="364">
        <v>0</v>
      </c>
      <c r="H14" s="364">
        <v>5</v>
      </c>
      <c r="I14" s="364">
        <v>3</v>
      </c>
      <c r="J14" s="364">
        <v>2</v>
      </c>
      <c r="K14" s="364">
        <v>0</v>
      </c>
      <c r="L14" s="364">
        <v>5</v>
      </c>
      <c r="M14" s="364">
        <v>3</v>
      </c>
      <c r="N14" s="364">
        <v>2</v>
      </c>
      <c r="O14" s="364">
        <v>0</v>
      </c>
    </row>
    <row r="15" spans="1:15" s="512" customFormat="1" ht="12.75">
      <c r="A15" s="362" t="s">
        <v>269</v>
      </c>
      <c r="B15" s="362" t="s">
        <v>172</v>
      </c>
      <c r="C15" s="362" t="s">
        <v>181</v>
      </c>
      <c r="D15" s="364">
        <v>6</v>
      </c>
      <c r="E15" s="364">
        <v>4</v>
      </c>
      <c r="F15" s="364">
        <v>2</v>
      </c>
      <c r="G15" s="364">
        <v>0</v>
      </c>
      <c r="H15" s="364">
        <v>6</v>
      </c>
      <c r="I15" s="364">
        <v>4</v>
      </c>
      <c r="J15" s="364">
        <v>2</v>
      </c>
      <c r="K15" s="364">
        <v>0</v>
      </c>
      <c r="L15" s="364">
        <v>6</v>
      </c>
      <c r="M15" s="364">
        <v>4</v>
      </c>
      <c r="N15" s="364">
        <v>2</v>
      </c>
      <c r="O15" s="364">
        <v>0</v>
      </c>
    </row>
    <row r="16" spans="1:15" s="512" customFormat="1" ht="12.75">
      <c r="A16" s="362" t="s">
        <v>270</v>
      </c>
      <c r="B16" s="362" t="s">
        <v>172</v>
      </c>
      <c r="C16" s="362" t="s">
        <v>231</v>
      </c>
      <c r="D16" s="364">
        <v>14</v>
      </c>
      <c r="E16" s="364">
        <v>12</v>
      </c>
      <c r="F16" s="364">
        <v>2</v>
      </c>
      <c r="G16" s="364">
        <v>0</v>
      </c>
      <c r="H16" s="364">
        <v>14</v>
      </c>
      <c r="I16" s="364">
        <v>12</v>
      </c>
      <c r="J16" s="364">
        <v>2</v>
      </c>
      <c r="K16" s="364">
        <v>0</v>
      </c>
      <c r="L16" s="364">
        <v>13</v>
      </c>
      <c r="M16" s="364">
        <v>11</v>
      </c>
      <c r="N16" s="364">
        <v>2</v>
      </c>
      <c r="O16" s="364">
        <v>0</v>
      </c>
    </row>
    <row r="17" spans="1:15" s="512" customFormat="1" ht="12.75">
      <c r="A17" s="362" t="s">
        <v>271</v>
      </c>
      <c r="B17" s="362" t="s">
        <v>172</v>
      </c>
      <c r="C17" s="362" t="s">
        <v>100</v>
      </c>
      <c r="D17" s="364">
        <v>24</v>
      </c>
      <c r="E17" s="364">
        <v>15</v>
      </c>
      <c r="F17" s="364">
        <v>8</v>
      </c>
      <c r="G17" s="364">
        <v>1</v>
      </c>
      <c r="H17" s="364">
        <v>24</v>
      </c>
      <c r="I17" s="364">
        <v>16</v>
      </c>
      <c r="J17" s="364">
        <v>8</v>
      </c>
      <c r="K17" s="364">
        <v>0</v>
      </c>
      <c r="L17" s="364">
        <v>24</v>
      </c>
      <c r="M17" s="364">
        <v>16</v>
      </c>
      <c r="N17" s="364">
        <v>8</v>
      </c>
      <c r="O17" s="364">
        <v>0</v>
      </c>
    </row>
    <row r="18" spans="1:15" s="512" customFormat="1" ht="12.75">
      <c r="A18" s="362" t="s">
        <v>272</v>
      </c>
      <c r="B18" s="362" t="s">
        <v>172</v>
      </c>
      <c r="C18" s="362" t="s">
        <v>182</v>
      </c>
      <c r="D18" s="364">
        <v>6</v>
      </c>
      <c r="E18" s="364">
        <v>5</v>
      </c>
      <c r="F18" s="364">
        <v>1</v>
      </c>
      <c r="G18" s="364">
        <v>0</v>
      </c>
      <c r="H18" s="364">
        <v>6</v>
      </c>
      <c r="I18" s="364">
        <v>4</v>
      </c>
      <c r="J18" s="364">
        <v>2</v>
      </c>
      <c r="K18" s="364">
        <v>0</v>
      </c>
      <c r="L18" s="364">
        <v>6</v>
      </c>
      <c r="M18" s="364">
        <v>4</v>
      </c>
      <c r="N18" s="364">
        <v>2</v>
      </c>
      <c r="O18" s="364">
        <v>0</v>
      </c>
    </row>
    <row r="19" spans="1:15" s="512" customFormat="1" ht="12.75">
      <c r="A19" s="362" t="s">
        <v>273</v>
      </c>
      <c r="B19" s="362" t="s">
        <v>172</v>
      </c>
      <c r="C19" s="362" t="s">
        <v>202</v>
      </c>
      <c r="D19" s="364">
        <v>7</v>
      </c>
      <c r="E19" s="364">
        <v>6</v>
      </c>
      <c r="F19" s="364">
        <v>1</v>
      </c>
      <c r="G19" s="364">
        <v>0</v>
      </c>
      <c r="H19" s="364">
        <v>7</v>
      </c>
      <c r="I19" s="364">
        <v>7</v>
      </c>
      <c r="J19" s="364">
        <v>0</v>
      </c>
      <c r="K19" s="364">
        <v>0</v>
      </c>
      <c r="L19" s="364">
        <v>7</v>
      </c>
      <c r="M19" s="364">
        <v>7</v>
      </c>
      <c r="N19" s="364">
        <v>0</v>
      </c>
      <c r="O19" s="364">
        <v>0</v>
      </c>
    </row>
    <row r="20" spans="1:15" s="512" customFormat="1" ht="12.75">
      <c r="A20" s="362" t="s">
        <v>274</v>
      </c>
      <c r="B20" s="362" t="s">
        <v>172</v>
      </c>
      <c r="C20" s="362" t="s">
        <v>101</v>
      </c>
      <c r="D20" s="364">
        <v>51</v>
      </c>
      <c r="E20" s="364">
        <v>37</v>
      </c>
      <c r="F20" s="364">
        <v>14</v>
      </c>
      <c r="G20" s="364">
        <v>0</v>
      </c>
      <c r="H20" s="364">
        <v>51</v>
      </c>
      <c r="I20" s="364">
        <v>37</v>
      </c>
      <c r="J20" s="364">
        <v>14</v>
      </c>
      <c r="K20" s="364">
        <v>0</v>
      </c>
      <c r="L20" s="364">
        <v>51</v>
      </c>
      <c r="M20" s="364">
        <v>37</v>
      </c>
      <c r="N20" s="364">
        <v>14</v>
      </c>
      <c r="O20" s="364">
        <v>0</v>
      </c>
    </row>
    <row r="21" spans="1:15" s="512" customFormat="1" ht="12.75">
      <c r="A21" s="362" t="s">
        <v>275</v>
      </c>
      <c r="B21" s="362" t="s">
        <v>172</v>
      </c>
      <c r="C21" s="362" t="s">
        <v>183</v>
      </c>
      <c r="D21" s="364">
        <v>25</v>
      </c>
      <c r="E21" s="364">
        <v>18</v>
      </c>
      <c r="F21" s="364">
        <v>7</v>
      </c>
      <c r="G21" s="364">
        <v>0</v>
      </c>
      <c r="H21" s="364">
        <v>25</v>
      </c>
      <c r="I21" s="364">
        <v>15</v>
      </c>
      <c r="J21" s="364">
        <v>10</v>
      </c>
      <c r="K21" s="364">
        <v>0</v>
      </c>
      <c r="L21" s="364">
        <v>25</v>
      </c>
      <c r="M21" s="364">
        <v>15</v>
      </c>
      <c r="N21" s="364">
        <v>10</v>
      </c>
      <c r="O21" s="364">
        <v>0</v>
      </c>
    </row>
    <row r="22" spans="1:15" s="512" customFormat="1" ht="12.75">
      <c r="A22" s="362" t="s">
        <v>276</v>
      </c>
      <c r="B22" s="362" t="s">
        <v>172</v>
      </c>
      <c r="C22" s="362" t="s">
        <v>26</v>
      </c>
      <c r="D22" s="364">
        <v>10</v>
      </c>
      <c r="E22" s="364">
        <v>6</v>
      </c>
      <c r="F22" s="364">
        <v>4</v>
      </c>
      <c r="G22" s="364">
        <v>0</v>
      </c>
      <c r="H22" s="364">
        <v>10</v>
      </c>
      <c r="I22" s="364">
        <v>6</v>
      </c>
      <c r="J22" s="364">
        <v>4</v>
      </c>
      <c r="K22" s="364">
        <v>0</v>
      </c>
      <c r="L22" s="364">
        <v>10</v>
      </c>
      <c r="M22" s="364">
        <v>6</v>
      </c>
      <c r="N22" s="364">
        <v>4</v>
      </c>
      <c r="O22" s="364">
        <v>0</v>
      </c>
    </row>
    <row r="23" spans="1:15" s="512" customFormat="1" ht="12.75">
      <c r="A23" s="362" t="s">
        <v>277</v>
      </c>
      <c r="B23" s="362" t="s">
        <v>172</v>
      </c>
      <c r="C23" s="362" t="s">
        <v>232</v>
      </c>
      <c r="D23" s="364">
        <v>3</v>
      </c>
      <c r="E23" s="364">
        <v>2</v>
      </c>
      <c r="F23" s="364">
        <v>1</v>
      </c>
      <c r="G23" s="364">
        <v>0</v>
      </c>
      <c r="H23" s="364">
        <v>3</v>
      </c>
      <c r="I23" s="364">
        <v>2</v>
      </c>
      <c r="J23" s="364">
        <v>1</v>
      </c>
      <c r="K23" s="364">
        <v>0</v>
      </c>
      <c r="L23" s="364">
        <v>3</v>
      </c>
      <c r="M23" s="364">
        <v>2</v>
      </c>
      <c r="N23" s="364">
        <v>1</v>
      </c>
      <c r="O23" s="364">
        <v>0</v>
      </c>
    </row>
    <row r="24" spans="1:15" s="512" customFormat="1" ht="12.75">
      <c r="A24" s="362" t="s">
        <v>278</v>
      </c>
      <c r="B24" s="362" t="s">
        <v>172</v>
      </c>
      <c r="C24" s="362" t="s">
        <v>87</v>
      </c>
      <c r="D24" s="364">
        <v>20</v>
      </c>
      <c r="E24" s="364">
        <v>15</v>
      </c>
      <c r="F24" s="364">
        <v>5</v>
      </c>
      <c r="G24" s="364">
        <v>0</v>
      </c>
      <c r="H24" s="364">
        <v>20</v>
      </c>
      <c r="I24" s="364">
        <v>14</v>
      </c>
      <c r="J24" s="364">
        <v>6</v>
      </c>
      <c r="K24" s="364">
        <v>0</v>
      </c>
      <c r="L24" s="364">
        <v>20</v>
      </c>
      <c r="M24" s="364">
        <v>14</v>
      </c>
      <c r="N24" s="364">
        <v>6</v>
      </c>
      <c r="O24" s="364">
        <v>0</v>
      </c>
    </row>
    <row r="25" spans="1:15" s="512" customFormat="1" ht="12.75">
      <c r="A25" s="362" t="s">
        <v>279</v>
      </c>
      <c r="B25" s="362" t="s">
        <v>172</v>
      </c>
      <c r="C25" s="362" t="s">
        <v>102</v>
      </c>
      <c r="D25" s="364">
        <v>12</v>
      </c>
      <c r="E25" s="364">
        <v>10</v>
      </c>
      <c r="F25" s="364">
        <v>2</v>
      </c>
      <c r="G25" s="364">
        <v>0</v>
      </c>
      <c r="H25" s="364">
        <v>12</v>
      </c>
      <c r="I25" s="364">
        <v>10</v>
      </c>
      <c r="J25" s="364">
        <v>2</v>
      </c>
      <c r="K25" s="364">
        <v>0</v>
      </c>
      <c r="L25" s="364">
        <v>12</v>
      </c>
      <c r="M25" s="364">
        <v>10</v>
      </c>
      <c r="N25" s="364">
        <v>2</v>
      </c>
      <c r="O25" s="364">
        <v>0</v>
      </c>
    </row>
    <row r="26" spans="1:15" s="512" customFormat="1" ht="12.75">
      <c r="A26" s="362" t="s">
        <v>280</v>
      </c>
      <c r="B26" s="362" t="s">
        <v>172</v>
      </c>
      <c r="C26" s="362" t="s">
        <v>88</v>
      </c>
      <c r="D26" s="364">
        <v>8</v>
      </c>
      <c r="E26" s="364">
        <v>6</v>
      </c>
      <c r="F26" s="364">
        <v>2</v>
      </c>
      <c r="G26" s="364">
        <v>0</v>
      </c>
      <c r="H26" s="364">
        <v>8</v>
      </c>
      <c r="I26" s="364">
        <v>6</v>
      </c>
      <c r="J26" s="364">
        <v>2</v>
      </c>
      <c r="K26" s="364">
        <v>0</v>
      </c>
      <c r="L26" s="364">
        <v>8</v>
      </c>
      <c r="M26" s="364">
        <v>6</v>
      </c>
      <c r="N26" s="364">
        <v>2</v>
      </c>
      <c r="O26" s="364">
        <v>0</v>
      </c>
    </row>
    <row r="27" spans="1:15" s="512" customFormat="1" ht="12.75">
      <c r="A27" s="362" t="s">
        <v>281</v>
      </c>
      <c r="B27" s="362" t="s">
        <v>172</v>
      </c>
      <c r="C27" s="362" t="s">
        <v>27</v>
      </c>
      <c r="D27" s="364">
        <v>7</v>
      </c>
      <c r="E27" s="364">
        <v>4</v>
      </c>
      <c r="F27" s="364">
        <v>3</v>
      </c>
      <c r="G27" s="364">
        <v>0</v>
      </c>
      <c r="H27" s="364">
        <v>7</v>
      </c>
      <c r="I27" s="364">
        <v>4</v>
      </c>
      <c r="J27" s="364">
        <v>3</v>
      </c>
      <c r="K27" s="364">
        <v>0</v>
      </c>
      <c r="L27" s="364">
        <v>7</v>
      </c>
      <c r="M27" s="364">
        <v>4</v>
      </c>
      <c r="N27" s="364">
        <v>3</v>
      </c>
      <c r="O27" s="364">
        <v>0</v>
      </c>
    </row>
    <row r="28" spans="1:15" s="512" customFormat="1" ht="12.75">
      <c r="A28" s="362" t="s">
        <v>282</v>
      </c>
      <c r="B28" s="362" t="s">
        <v>172</v>
      </c>
      <c r="C28" s="362" t="s">
        <v>28</v>
      </c>
      <c r="D28" s="364">
        <v>11</v>
      </c>
      <c r="E28" s="364">
        <v>7</v>
      </c>
      <c r="F28" s="364">
        <v>4</v>
      </c>
      <c r="G28" s="364">
        <v>0</v>
      </c>
      <c r="H28" s="364">
        <v>11</v>
      </c>
      <c r="I28" s="364">
        <v>7</v>
      </c>
      <c r="J28" s="364">
        <v>4</v>
      </c>
      <c r="K28" s="364">
        <v>0</v>
      </c>
      <c r="L28" s="364">
        <v>11</v>
      </c>
      <c r="M28" s="364">
        <v>7</v>
      </c>
      <c r="N28" s="364">
        <v>4</v>
      </c>
      <c r="O28" s="364">
        <v>0</v>
      </c>
    </row>
    <row r="29" spans="1:15" s="512" customFormat="1" ht="12.75">
      <c r="A29" s="362" t="s">
        <v>283</v>
      </c>
      <c r="B29" s="362" t="s">
        <v>172</v>
      </c>
      <c r="C29" s="362" t="s">
        <v>203</v>
      </c>
      <c r="D29" s="364">
        <v>15</v>
      </c>
      <c r="E29" s="364">
        <v>12</v>
      </c>
      <c r="F29" s="364">
        <v>3</v>
      </c>
      <c r="G29" s="364">
        <v>0</v>
      </c>
      <c r="H29" s="364">
        <v>15</v>
      </c>
      <c r="I29" s="364">
        <v>12</v>
      </c>
      <c r="J29" s="364">
        <v>3</v>
      </c>
      <c r="K29" s="364">
        <v>0</v>
      </c>
      <c r="L29" s="364">
        <v>15</v>
      </c>
      <c r="M29" s="364">
        <v>12</v>
      </c>
      <c r="N29" s="364">
        <v>3</v>
      </c>
      <c r="O29" s="364">
        <v>0</v>
      </c>
    </row>
    <row r="30" spans="1:15" s="512" customFormat="1" ht="12.75">
      <c r="A30" s="362" t="s">
        <v>284</v>
      </c>
      <c r="B30" s="362" t="s">
        <v>172</v>
      </c>
      <c r="C30" s="362" t="s">
        <v>217</v>
      </c>
      <c r="D30" s="364">
        <v>6</v>
      </c>
      <c r="E30" s="364">
        <v>4</v>
      </c>
      <c r="F30" s="364">
        <v>2</v>
      </c>
      <c r="G30" s="364">
        <v>0</v>
      </c>
      <c r="H30" s="364">
        <v>6</v>
      </c>
      <c r="I30" s="364">
        <v>4</v>
      </c>
      <c r="J30" s="364">
        <v>2</v>
      </c>
      <c r="K30" s="364">
        <v>0</v>
      </c>
      <c r="L30" s="364">
        <v>6</v>
      </c>
      <c r="M30" s="364">
        <v>4</v>
      </c>
      <c r="N30" s="364">
        <v>2</v>
      </c>
      <c r="O30" s="364">
        <v>0</v>
      </c>
    </row>
    <row r="31" spans="1:15" s="512" customFormat="1" ht="12.75">
      <c r="A31" s="362" t="s">
        <v>285</v>
      </c>
      <c r="B31" s="362" t="s">
        <v>172</v>
      </c>
      <c r="C31" s="362" t="s">
        <v>104</v>
      </c>
      <c r="D31" s="364">
        <v>48</v>
      </c>
      <c r="E31" s="364">
        <v>38</v>
      </c>
      <c r="F31" s="364">
        <v>10</v>
      </c>
      <c r="G31" s="364">
        <v>0</v>
      </c>
      <c r="H31" s="364">
        <v>48</v>
      </c>
      <c r="I31" s="364">
        <v>40</v>
      </c>
      <c r="J31" s="364">
        <v>8</v>
      </c>
      <c r="K31" s="364">
        <v>0</v>
      </c>
      <c r="L31" s="364">
        <v>47</v>
      </c>
      <c r="M31" s="364">
        <v>39</v>
      </c>
      <c r="N31" s="364">
        <v>8</v>
      </c>
      <c r="O31" s="364">
        <v>0</v>
      </c>
    </row>
    <row r="32" spans="1:15" s="512" customFormat="1" ht="12.75">
      <c r="A32" s="362" t="s">
        <v>286</v>
      </c>
      <c r="B32" s="362" t="s">
        <v>172</v>
      </c>
      <c r="C32" s="362" t="s">
        <v>29</v>
      </c>
      <c r="D32" s="364">
        <v>7</v>
      </c>
      <c r="E32" s="364">
        <v>4</v>
      </c>
      <c r="F32" s="364">
        <v>3</v>
      </c>
      <c r="G32" s="364">
        <v>0</v>
      </c>
      <c r="H32" s="364">
        <v>7</v>
      </c>
      <c r="I32" s="364">
        <v>4</v>
      </c>
      <c r="J32" s="364">
        <v>3</v>
      </c>
      <c r="K32" s="364">
        <v>0</v>
      </c>
      <c r="L32" s="364">
        <v>7</v>
      </c>
      <c r="M32" s="364">
        <v>4</v>
      </c>
      <c r="N32" s="364">
        <v>3</v>
      </c>
      <c r="O32" s="364">
        <v>0</v>
      </c>
    </row>
    <row r="33" spans="1:15" s="512" customFormat="1" ht="12.75">
      <c r="A33" s="362" t="s">
        <v>287</v>
      </c>
      <c r="B33" s="362" t="s">
        <v>172</v>
      </c>
      <c r="C33" s="362" t="s">
        <v>160</v>
      </c>
      <c r="D33" s="364">
        <v>5</v>
      </c>
      <c r="E33" s="364">
        <v>4</v>
      </c>
      <c r="F33" s="364">
        <v>1</v>
      </c>
      <c r="G33" s="364">
        <v>0</v>
      </c>
      <c r="H33" s="364">
        <v>5</v>
      </c>
      <c r="I33" s="364">
        <v>3</v>
      </c>
      <c r="J33" s="364">
        <v>2</v>
      </c>
      <c r="K33" s="364">
        <v>0</v>
      </c>
      <c r="L33" s="364">
        <v>5</v>
      </c>
      <c r="M33" s="364">
        <v>3</v>
      </c>
      <c r="N33" s="364">
        <v>2</v>
      </c>
      <c r="O33" s="364">
        <v>0</v>
      </c>
    </row>
    <row r="34" spans="1:15" s="512" customFormat="1" ht="12.75">
      <c r="A34" s="362" t="s">
        <v>288</v>
      </c>
      <c r="B34" s="362" t="s">
        <v>172</v>
      </c>
      <c r="C34" s="362" t="s">
        <v>77</v>
      </c>
      <c r="D34" s="364">
        <v>6</v>
      </c>
      <c r="E34" s="364">
        <v>5</v>
      </c>
      <c r="F34" s="364">
        <v>1</v>
      </c>
      <c r="G34" s="364">
        <v>0</v>
      </c>
      <c r="H34" s="364">
        <v>6</v>
      </c>
      <c r="I34" s="364">
        <v>6</v>
      </c>
      <c r="J34" s="364">
        <v>0</v>
      </c>
      <c r="K34" s="364">
        <v>0</v>
      </c>
      <c r="L34" s="364">
        <v>6</v>
      </c>
      <c r="M34" s="364">
        <v>6</v>
      </c>
      <c r="N34" s="364">
        <v>0</v>
      </c>
      <c r="O34" s="364">
        <v>0</v>
      </c>
    </row>
    <row r="35" spans="1:15" s="512" customFormat="1" ht="12.75">
      <c r="A35" s="362" t="s">
        <v>289</v>
      </c>
      <c r="B35" s="362" t="s">
        <v>172</v>
      </c>
      <c r="C35" s="362" t="s">
        <v>78</v>
      </c>
      <c r="D35" s="364">
        <v>22</v>
      </c>
      <c r="E35" s="364">
        <v>17</v>
      </c>
      <c r="F35" s="364">
        <v>5</v>
      </c>
      <c r="G35" s="364">
        <v>0</v>
      </c>
      <c r="H35" s="364">
        <v>22</v>
      </c>
      <c r="I35" s="364">
        <v>18</v>
      </c>
      <c r="J35" s="364">
        <v>4</v>
      </c>
      <c r="K35" s="364">
        <v>0</v>
      </c>
      <c r="L35" s="364">
        <v>22</v>
      </c>
      <c r="M35" s="364">
        <v>18</v>
      </c>
      <c r="N35" s="364">
        <v>4</v>
      </c>
      <c r="O35" s="364">
        <v>0</v>
      </c>
    </row>
    <row r="36" spans="1:15" s="512" customFormat="1" ht="12.75">
      <c r="A36" s="362" t="s">
        <v>290</v>
      </c>
      <c r="B36" s="362" t="s">
        <v>172</v>
      </c>
      <c r="C36" s="362" t="s">
        <v>204</v>
      </c>
      <c r="D36" s="364">
        <v>24</v>
      </c>
      <c r="E36" s="364">
        <v>18</v>
      </c>
      <c r="F36" s="364">
        <v>6</v>
      </c>
      <c r="G36" s="364">
        <v>0</v>
      </c>
      <c r="H36" s="364">
        <v>24</v>
      </c>
      <c r="I36" s="364">
        <v>18</v>
      </c>
      <c r="J36" s="364">
        <v>6</v>
      </c>
      <c r="K36" s="364">
        <v>0</v>
      </c>
      <c r="L36" s="364">
        <v>24</v>
      </c>
      <c r="M36" s="364">
        <v>18</v>
      </c>
      <c r="N36" s="364">
        <v>6</v>
      </c>
      <c r="O36" s="364">
        <v>0</v>
      </c>
    </row>
    <row r="37" spans="1:15" s="512" customFormat="1" ht="12.75">
      <c r="A37" s="362" t="s">
        <v>291</v>
      </c>
      <c r="B37" s="362" t="s">
        <v>172</v>
      </c>
      <c r="C37" s="362" t="s">
        <v>233</v>
      </c>
      <c r="D37" s="364">
        <v>12</v>
      </c>
      <c r="E37" s="364">
        <v>9</v>
      </c>
      <c r="F37" s="364">
        <v>3</v>
      </c>
      <c r="G37" s="364">
        <v>0</v>
      </c>
      <c r="H37" s="364">
        <v>12</v>
      </c>
      <c r="I37" s="364">
        <v>10</v>
      </c>
      <c r="J37" s="364">
        <v>2</v>
      </c>
      <c r="K37" s="364">
        <v>0</v>
      </c>
      <c r="L37" s="364">
        <v>12</v>
      </c>
      <c r="M37" s="364">
        <v>10</v>
      </c>
      <c r="N37" s="364">
        <v>2</v>
      </c>
      <c r="O37" s="364">
        <v>0</v>
      </c>
    </row>
    <row r="38" spans="1:15" s="512" customFormat="1" ht="12.75">
      <c r="A38" s="362" t="s">
        <v>292</v>
      </c>
      <c r="B38" s="362" t="s">
        <v>172</v>
      </c>
      <c r="C38" s="362" t="s">
        <v>205</v>
      </c>
      <c r="D38" s="364">
        <v>2</v>
      </c>
      <c r="E38" s="364">
        <v>2</v>
      </c>
      <c r="F38" s="364">
        <v>0</v>
      </c>
      <c r="G38" s="364">
        <v>0</v>
      </c>
      <c r="H38" s="364">
        <v>2</v>
      </c>
      <c r="I38" s="364">
        <v>2</v>
      </c>
      <c r="J38" s="364">
        <v>0</v>
      </c>
      <c r="K38" s="364">
        <v>0</v>
      </c>
      <c r="L38" s="364">
        <v>2</v>
      </c>
      <c r="M38" s="364">
        <v>2</v>
      </c>
      <c r="N38" s="364">
        <v>0</v>
      </c>
      <c r="O38" s="364">
        <v>0</v>
      </c>
    </row>
    <row r="39" spans="1:15" s="512" customFormat="1" ht="12.75">
      <c r="A39" s="362" t="s">
        <v>293</v>
      </c>
      <c r="B39" s="362" t="s">
        <v>172</v>
      </c>
      <c r="C39" s="362" t="s">
        <v>218</v>
      </c>
      <c r="D39" s="364">
        <v>5</v>
      </c>
      <c r="E39" s="364">
        <v>4</v>
      </c>
      <c r="F39" s="364">
        <v>1</v>
      </c>
      <c r="G39" s="364">
        <v>0</v>
      </c>
      <c r="H39" s="364">
        <v>5</v>
      </c>
      <c r="I39" s="364">
        <v>4</v>
      </c>
      <c r="J39" s="364">
        <v>1</v>
      </c>
      <c r="K39" s="364">
        <v>0</v>
      </c>
      <c r="L39" s="364">
        <v>5</v>
      </c>
      <c r="M39" s="364">
        <v>4</v>
      </c>
      <c r="N39" s="364">
        <v>1</v>
      </c>
      <c r="O39" s="364">
        <v>0</v>
      </c>
    </row>
    <row r="40" spans="1:15" s="512" customFormat="1" ht="12.75">
      <c r="A40" s="362" t="s">
        <v>294</v>
      </c>
      <c r="B40" s="362" t="s">
        <v>172</v>
      </c>
      <c r="C40" s="362" t="s">
        <v>161</v>
      </c>
      <c r="D40" s="364">
        <v>19</v>
      </c>
      <c r="E40" s="364">
        <v>14</v>
      </c>
      <c r="F40" s="364">
        <v>5</v>
      </c>
      <c r="G40" s="364">
        <v>0</v>
      </c>
      <c r="H40" s="364">
        <v>19</v>
      </c>
      <c r="I40" s="364">
        <v>13</v>
      </c>
      <c r="J40" s="364">
        <v>6</v>
      </c>
      <c r="K40" s="364">
        <v>0</v>
      </c>
      <c r="L40" s="364">
        <v>19</v>
      </c>
      <c r="M40" s="364">
        <v>13</v>
      </c>
      <c r="N40" s="364">
        <v>6</v>
      </c>
      <c r="O40" s="364">
        <v>0</v>
      </c>
    </row>
    <row r="41" spans="1:15" s="512" customFormat="1" ht="12.75">
      <c r="A41" s="362" t="s">
        <v>295</v>
      </c>
      <c r="B41" s="362" t="s">
        <v>172</v>
      </c>
      <c r="C41" s="362" t="s">
        <v>105</v>
      </c>
      <c r="D41" s="364">
        <v>28</v>
      </c>
      <c r="E41" s="364">
        <v>16</v>
      </c>
      <c r="F41" s="364">
        <v>12</v>
      </c>
      <c r="G41" s="364">
        <v>0</v>
      </c>
      <c r="H41" s="364">
        <v>28</v>
      </c>
      <c r="I41" s="364">
        <v>18</v>
      </c>
      <c r="J41" s="364">
        <v>10</v>
      </c>
      <c r="K41" s="364">
        <v>0</v>
      </c>
      <c r="L41" s="364">
        <v>28</v>
      </c>
      <c r="M41" s="364">
        <v>18</v>
      </c>
      <c r="N41" s="364">
        <v>10</v>
      </c>
      <c r="O41" s="364">
        <v>0</v>
      </c>
    </row>
    <row r="42" spans="1:15" s="512" customFormat="1" ht="12.75">
      <c r="A42" s="362" t="s">
        <v>296</v>
      </c>
      <c r="B42" s="362" t="s">
        <v>172</v>
      </c>
      <c r="C42" s="362" t="s">
        <v>234</v>
      </c>
      <c r="D42" s="364">
        <v>4</v>
      </c>
      <c r="E42" s="364">
        <v>4</v>
      </c>
      <c r="F42" s="364">
        <v>0</v>
      </c>
      <c r="G42" s="364">
        <v>0</v>
      </c>
      <c r="H42" s="364">
        <v>4</v>
      </c>
      <c r="I42" s="364">
        <v>4</v>
      </c>
      <c r="J42" s="364">
        <v>0</v>
      </c>
      <c r="K42" s="364">
        <v>0</v>
      </c>
      <c r="L42" s="364">
        <v>4</v>
      </c>
      <c r="M42" s="364">
        <v>4</v>
      </c>
      <c r="N42" s="364">
        <v>0</v>
      </c>
      <c r="O42" s="364">
        <v>0</v>
      </c>
    </row>
    <row r="43" spans="1:15" s="512" customFormat="1" ht="12.75">
      <c r="A43" s="362" t="s">
        <v>297</v>
      </c>
      <c r="B43" s="362" t="s">
        <v>172</v>
      </c>
      <c r="C43" s="362" t="s">
        <v>184</v>
      </c>
      <c r="D43" s="364">
        <v>14</v>
      </c>
      <c r="E43" s="364">
        <v>10</v>
      </c>
      <c r="F43" s="364">
        <v>4</v>
      </c>
      <c r="G43" s="364">
        <v>0</v>
      </c>
      <c r="H43" s="364">
        <v>14</v>
      </c>
      <c r="I43" s="364">
        <v>11</v>
      </c>
      <c r="J43" s="364">
        <v>3</v>
      </c>
      <c r="K43" s="364">
        <v>0</v>
      </c>
      <c r="L43" s="364">
        <v>14</v>
      </c>
      <c r="M43" s="364">
        <v>11</v>
      </c>
      <c r="N43" s="364">
        <v>3</v>
      </c>
      <c r="O43" s="364">
        <v>0</v>
      </c>
    </row>
    <row r="44" spans="1:15" s="512" customFormat="1" ht="12.75">
      <c r="A44" s="362" t="s">
        <v>298</v>
      </c>
      <c r="B44" s="362" t="s">
        <v>172</v>
      </c>
      <c r="C44" s="362" t="s">
        <v>106</v>
      </c>
      <c r="D44" s="364">
        <v>26</v>
      </c>
      <c r="E44" s="364">
        <v>24</v>
      </c>
      <c r="F44" s="364">
        <v>2</v>
      </c>
      <c r="G44" s="364">
        <v>0</v>
      </c>
      <c r="H44" s="364">
        <v>26</v>
      </c>
      <c r="I44" s="364">
        <v>23</v>
      </c>
      <c r="J44" s="364">
        <v>3</v>
      </c>
      <c r="K44" s="364">
        <v>0</v>
      </c>
      <c r="L44" s="364">
        <v>25</v>
      </c>
      <c r="M44" s="364">
        <v>22</v>
      </c>
      <c r="N44" s="364">
        <v>3</v>
      </c>
      <c r="O44" s="364">
        <v>0</v>
      </c>
    </row>
    <row r="45" spans="1:15" s="512" customFormat="1" ht="12.75">
      <c r="A45" s="362" t="s">
        <v>299</v>
      </c>
      <c r="B45" s="362" t="s">
        <v>172</v>
      </c>
      <c r="C45" s="362" t="s">
        <v>89</v>
      </c>
      <c r="D45" s="364">
        <v>44</v>
      </c>
      <c r="E45" s="364">
        <v>32</v>
      </c>
      <c r="F45" s="364">
        <v>11</v>
      </c>
      <c r="G45" s="364">
        <v>1</v>
      </c>
      <c r="H45" s="364">
        <v>44</v>
      </c>
      <c r="I45" s="364">
        <v>36</v>
      </c>
      <c r="J45" s="364">
        <v>8</v>
      </c>
      <c r="K45" s="364">
        <v>0</v>
      </c>
      <c r="L45" s="364">
        <v>44</v>
      </c>
      <c r="M45" s="364">
        <v>36</v>
      </c>
      <c r="N45" s="364">
        <v>8</v>
      </c>
      <c r="O45" s="364">
        <v>0</v>
      </c>
    </row>
    <row r="46" spans="1:15" s="512" customFormat="1" ht="12.75">
      <c r="A46" s="362" t="s">
        <v>300</v>
      </c>
      <c r="B46" s="362" t="s">
        <v>172</v>
      </c>
      <c r="C46" s="362" t="s">
        <v>162</v>
      </c>
      <c r="D46" s="364">
        <v>8</v>
      </c>
      <c r="E46" s="364">
        <v>4</v>
      </c>
      <c r="F46" s="364">
        <v>4</v>
      </c>
      <c r="G46" s="364">
        <v>0</v>
      </c>
      <c r="H46" s="364">
        <v>8</v>
      </c>
      <c r="I46" s="364">
        <v>4</v>
      </c>
      <c r="J46" s="364">
        <v>4</v>
      </c>
      <c r="K46" s="364">
        <v>0</v>
      </c>
      <c r="L46" s="364">
        <v>8</v>
      </c>
      <c r="M46" s="364">
        <v>4</v>
      </c>
      <c r="N46" s="364">
        <v>4</v>
      </c>
      <c r="O46" s="364">
        <v>0</v>
      </c>
    </row>
    <row r="47" spans="1:15" s="512" customFormat="1" ht="12.75">
      <c r="A47" s="362" t="s">
        <v>301</v>
      </c>
      <c r="B47" s="362" t="s">
        <v>172</v>
      </c>
      <c r="C47" s="362" t="s">
        <v>206</v>
      </c>
      <c r="D47" s="364">
        <v>15</v>
      </c>
      <c r="E47" s="364">
        <v>14</v>
      </c>
      <c r="F47" s="364">
        <v>1</v>
      </c>
      <c r="G47" s="364">
        <v>0</v>
      </c>
      <c r="H47" s="364">
        <v>14</v>
      </c>
      <c r="I47" s="364">
        <v>13</v>
      </c>
      <c r="J47" s="364">
        <v>1</v>
      </c>
      <c r="K47" s="364">
        <v>0</v>
      </c>
      <c r="L47" s="364">
        <v>15</v>
      </c>
      <c r="M47" s="364">
        <v>14</v>
      </c>
      <c r="N47" s="364">
        <v>1</v>
      </c>
      <c r="O47" s="364">
        <v>0</v>
      </c>
    </row>
    <row r="48" spans="1:15" s="512" customFormat="1" ht="12.75">
      <c r="A48" s="362" t="s">
        <v>302</v>
      </c>
      <c r="B48" s="362" t="s">
        <v>172</v>
      </c>
      <c r="C48" s="362" t="s">
        <v>107</v>
      </c>
      <c r="D48" s="364">
        <v>45</v>
      </c>
      <c r="E48" s="364">
        <v>31</v>
      </c>
      <c r="F48" s="364">
        <v>14</v>
      </c>
      <c r="G48" s="364">
        <v>0</v>
      </c>
      <c r="H48" s="364">
        <v>45</v>
      </c>
      <c r="I48" s="364">
        <v>32</v>
      </c>
      <c r="J48" s="364">
        <v>13</v>
      </c>
      <c r="K48" s="364">
        <v>0</v>
      </c>
      <c r="L48" s="364">
        <v>44</v>
      </c>
      <c r="M48" s="364">
        <v>31</v>
      </c>
      <c r="N48" s="364">
        <v>13</v>
      </c>
      <c r="O48" s="364">
        <v>0</v>
      </c>
    </row>
    <row r="49" spans="1:15" s="512" customFormat="1" ht="12.75">
      <c r="A49" s="362" t="s">
        <v>303</v>
      </c>
      <c r="B49" s="362" t="s">
        <v>172</v>
      </c>
      <c r="C49" s="362" t="s">
        <v>108</v>
      </c>
      <c r="D49" s="364">
        <v>24</v>
      </c>
      <c r="E49" s="364">
        <v>19</v>
      </c>
      <c r="F49" s="364">
        <v>5</v>
      </c>
      <c r="G49" s="364">
        <v>0</v>
      </c>
      <c r="H49" s="364">
        <v>24</v>
      </c>
      <c r="I49" s="364">
        <v>18</v>
      </c>
      <c r="J49" s="364">
        <v>6</v>
      </c>
      <c r="K49" s="364">
        <v>0</v>
      </c>
      <c r="L49" s="364">
        <v>23</v>
      </c>
      <c r="M49" s="364">
        <v>17</v>
      </c>
      <c r="N49" s="364">
        <v>6</v>
      </c>
      <c r="O49" s="364">
        <v>0</v>
      </c>
    </row>
    <row r="50" spans="1:15" s="512" customFormat="1" ht="12.75">
      <c r="A50" s="362" t="s">
        <v>305</v>
      </c>
      <c r="B50" s="362" t="s">
        <v>172</v>
      </c>
      <c r="C50" s="362" t="s">
        <v>109</v>
      </c>
      <c r="D50" s="364">
        <v>19</v>
      </c>
      <c r="E50" s="364">
        <v>9</v>
      </c>
      <c r="F50" s="364">
        <v>10</v>
      </c>
      <c r="G50" s="364">
        <v>0</v>
      </c>
      <c r="H50" s="364">
        <v>19</v>
      </c>
      <c r="I50" s="364">
        <v>10</v>
      </c>
      <c r="J50" s="364">
        <v>9</v>
      </c>
      <c r="K50" s="364">
        <v>0</v>
      </c>
      <c r="L50" s="364">
        <v>19</v>
      </c>
      <c r="M50" s="364">
        <v>10</v>
      </c>
      <c r="N50" s="364">
        <v>9</v>
      </c>
      <c r="O50" s="364">
        <v>0</v>
      </c>
    </row>
    <row r="51" spans="1:15" s="512" customFormat="1" ht="12.75">
      <c r="A51" s="362" t="s">
        <v>306</v>
      </c>
      <c r="B51" s="362" t="s">
        <v>172</v>
      </c>
      <c r="C51" s="362" t="s">
        <v>185</v>
      </c>
      <c r="D51" s="364">
        <v>43</v>
      </c>
      <c r="E51" s="364">
        <v>31</v>
      </c>
      <c r="F51" s="364">
        <v>12</v>
      </c>
      <c r="G51" s="364">
        <v>0</v>
      </c>
      <c r="H51" s="364">
        <v>43</v>
      </c>
      <c r="I51" s="364">
        <v>33</v>
      </c>
      <c r="J51" s="364">
        <v>10</v>
      </c>
      <c r="K51" s="364">
        <v>0</v>
      </c>
      <c r="L51" s="364">
        <v>43</v>
      </c>
      <c r="M51" s="364">
        <v>33</v>
      </c>
      <c r="N51" s="364">
        <v>10</v>
      </c>
      <c r="O51" s="364">
        <v>0</v>
      </c>
    </row>
    <row r="52" spans="1:15" s="512" customFormat="1" ht="12.75">
      <c r="A52" s="362" t="s">
        <v>307</v>
      </c>
      <c r="B52" s="362" t="s">
        <v>172</v>
      </c>
      <c r="C52" s="362" t="s">
        <v>110</v>
      </c>
      <c r="D52" s="364">
        <v>19</v>
      </c>
      <c r="E52" s="364">
        <v>13</v>
      </c>
      <c r="F52" s="364">
        <v>6</v>
      </c>
      <c r="G52" s="364">
        <v>0</v>
      </c>
      <c r="H52" s="364">
        <v>19</v>
      </c>
      <c r="I52" s="364">
        <v>13</v>
      </c>
      <c r="J52" s="364">
        <v>6</v>
      </c>
      <c r="K52" s="364">
        <v>0</v>
      </c>
      <c r="L52" s="364">
        <v>19</v>
      </c>
      <c r="M52" s="364">
        <v>13</v>
      </c>
      <c r="N52" s="364">
        <v>6</v>
      </c>
      <c r="O52" s="364">
        <v>0</v>
      </c>
    </row>
    <row r="53" spans="1:15" s="512" customFormat="1" ht="12.75">
      <c r="A53" s="362" t="s">
        <v>308</v>
      </c>
      <c r="B53" s="362" t="s">
        <v>172</v>
      </c>
      <c r="C53" s="362" t="s">
        <v>111</v>
      </c>
      <c r="D53" s="364">
        <v>8</v>
      </c>
      <c r="E53" s="364">
        <v>7</v>
      </c>
      <c r="F53" s="364">
        <v>1</v>
      </c>
      <c r="G53" s="364">
        <v>0</v>
      </c>
      <c r="H53" s="364">
        <v>8</v>
      </c>
      <c r="I53" s="364">
        <v>7</v>
      </c>
      <c r="J53" s="364">
        <v>1</v>
      </c>
      <c r="K53" s="364">
        <v>0</v>
      </c>
      <c r="L53" s="364">
        <v>8</v>
      </c>
      <c r="M53" s="364">
        <v>7</v>
      </c>
      <c r="N53" s="364">
        <v>1</v>
      </c>
      <c r="O53" s="364">
        <v>0</v>
      </c>
    </row>
    <row r="54" spans="1:15" s="512" customFormat="1" ht="12.75">
      <c r="A54" s="362" t="s">
        <v>309</v>
      </c>
      <c r="B54" s="362" t="s">
        <v>172</v>
      </c>
      <c r="C54" s="362" t="s">
        <v>163</v>
      </c>
      <c r="D54" s="364">
        <v>5</v>
      </c>
      <c r="E54" s="364">
        <v>3</v>
      </c>
      <c r="F54" s="364">
        <v>2</v>
      </c>
      <c r="G54" s="364">
        <v>0</v>
      </c>
      <c r="H54" s="364">
        <v>5</v>
      </c>
      <c r="I54" s="364">
        <v>3</v>
      </c>
      <c r="J54" s="364">
        <v>2</v>
      </c>
      <c r="K54" s="364">
        <v>0</v>
      </c>
      <c r="L54" s="364">
        <v>5</v>
      </c>
      <c r="M54" s="364">
        <v>3</v>
      </c>
      <c r="N54" s="364">
        <v>2</v>
      </c>
      <c r="O54" s="364">
        <v>0</v>
      </c>
    </row>
    <row r="55" spans="1:15" s="512" customFormat="1" ht="12.75">
      <c r="A55" s="362" t="s">
        <v>310</v>
      </c>
      <c r="B55" s="362" t="s">
        <v>172</v>
      </c>
      <c r="C55" s="362" t="s">
        <v>112</v>
      </c>
      <c r="D55" s="364">
        <v>22</v>
      </c>
      <c r="E55" s="364">
        <v>19</v>
      </c>
      <c r="F55" s="364">
        <v>3</v>
      </c>
      <c r="G55" s="364">
        <v>0</v>
      </c>
      <c r="H55" s="364">
        <v>22</v>
      </c>
      <c r="I55" s="364">
        <v>17</v>
      </c>
      <c r="J55" s="364">
        <v>5</v>
      </c>
      <c r="K55" s="364">
        <v>0</v>
      </c>
      <c r="L55" s="364">
        <v>18</v>
      </c>
      <c r="M55" s="364">
        <v>14</v>
      </c>
      <c r="N55" s="364">
        <v>4</v>
      </c>
      <c r="O55" s="364">
        <v>0</v>
      </c>
    </row>
    <row r="56" spans="1:15" s="512" customFormat="1" ht="12.75">
      <c r="A56" s="362" t="s">
        <v>311</v>
      </c>
      <c r="B56" s="362" t="s">
        <v>172</v>
      </c>
      <c r="C56" s="362" t="s">
        <v>219</v>
      </c>
      <c r="D56" s="364">
        <v>1</v>
      </c>
      <c r="E56" s="364">
        <v>1</v>
      </c>
      <c r="F56" s="364">
        <v>0</v>
      </c>
      <c r="G56" s="364">
        <v>0</v>
      </c>
      <c r="H56" s="364">
        <v>1</v>
      </c>
      <c r="I56" s="364">
        <v>1</v>
      </c>
      <c r="J56" s="364">
        <v>0</v>
      </c>
      <c r="K56" s="364">
        <v>0</v>
      </c>
      <c r="L56" s="364">
        <v>1</v>
      </c>
      <c r="M56" s="364">
        <v>1</v>
      </c>
      <c r="N56" s="364">
        <v>0</v>
      </c>
      <c r="O56" s="364">
        <v>0</v>
      </c>
    </row>
    <row r="57" spans="1:15" s="512" customFormat="1" ht="12.75">
      <c r="A57" s="362" t="s">
        <v>312</v>
      </c>
      <c r="B57" s="362" t="s">
        <v>172</v>
      </c>
      <c r="C57" s="362" t="s">
        <v>90</v>
      </c>
      <c r="D57" s="364">
        <v>90</v>
      </c>
      <c r="E57" s="364">
        <v>77</v>
      </c>
      <c r="F57" s="364">
        <v>13</v>
      </c>
      <c r="G57" s="364">
        <v>0</v>
      </c>
      <c r="H57" s="364">
        <v>90</v>
      </c>
      <c r="I57" s="364">
        <v>75</v>
      </c>
      <c r="J57" s="364">
        <v>15</v>
      </c>
      <c r="K57" s="364">
        <v>0</v>
      </c>
      <c r="L57" s="364">
        <v>87</v>
      </c>
      <c r="M57" s="364">
        <v>72</v>
      </c>
      <c r="N57" s="364">
        <v>15</v>
      </c>
      <c r="O57" s="364">
        <v>0</v>
      </c>
    </row>
    <row r="58" spans="1:15" s="512" customFormat="1" ht="12.75">
      <c r="A58" s="362" t="s">
        <v>313</v>
      </c>
      <c r="B58" s="362" t="s">
        <v>172</v>
      </c>
      <c r="C58" s="362" t="s">
        <v>113</v>
      </c>
      <c r="D58" s="364">
        <v>25</v>
      </c>
      <c r="E58" s="364">
        <v>16</v>
      </c>
      <c r="F58" s="364">
        <v>9</v>
      </c>
      <c r="G58" s="364">
        <v>0</v>
      </c>
      <c r="H58" s="364">
        <v>25</v>
      </c>
      <c r="I58" s="364">
        <v>15</v>
      </c>
      <c r="J58" s="364">
        <v>10</v>
      </c>
      <c r="K58" s="364">
        <v>0</v>
      </c>
      <c r="L58" s="364">
        <v>25</v>
      </c>
      <c r="M58" s="364">
        <v>15</v>
      </c>
      <c r="N58" s="364">
        <v>10</v>
      </c>
      <c r="O58" s="364">
        <v>0</v>
      </c>
    </row>
    <row r="59" spans="1:15" s="512" customFormat="1" ht="12.75">
      <c r="A59" s="362" t="s">
        <v>314</v>
      </c>
      <c r="B59" s="362" t="s">
        <v>172</v>
      </c>
      <c r="C59" s="362" t="s">
        <v>114</v>
      </c>
      <c r="D59" s="364">
        <v>16</v>
      </c>
      <c r="E59" s="364">
        <v>10</v>
      </c>
      <c r="F59" s="364">
        <v>6</v>
      </c>
      <c r="G59" s="364">
        <v>0</v>
      </c>
      <c r="H59" s="364">
        <v>16</v>
      </c>
      <c r="I59" s="364">
        <v>12</v>
      </c>
      <c r="J59" s="364">
        <v>4</v>
      </c>
      <c r="K59" s="364">
        <v>0</v>
      </c>
      <c r="L59" s="364">
        <v>16</v>
      </c>
      <c r="M59" s="364">
        <v>12</v>
      </c>
      <c r="N59" s="364">
        <v>4</v>
      </c>
      <c r="O59" s="364">
        <v>0</v>
      </c>
    </row>
    <row r="60" spans="1:15" s="512" customFormat="1" ht="12.75">
      <c r="A60" s="362" t="s">
        <v>316</v>
      </c>
      <c r="B60" s="362" t="s">
        <v>172</v>
      </c>
      <c r="C60" s="362" t="s">
        <v>115</v>
      </c>
      <c r="D60" s="364">
        <v>21</v>
      </c>
      <c r="E60" s="364">
        <v>17</v>
      </c>
      <c r="F60" s="364">
        <v>4</v>
      </c>
      <c r="G60" s="364">
        <v>0</v>
      </c>
      <c r="H60" s="364">
        <v>21</v>
      </c>
      <c r="I60" s="364">
        <v>18</v>
      </c>
      <c r="J60" s="364">
        <v>3</v>
      </c>
      <c r="K60" s="364">
        <v>0</v>
      </c>
      <c r="L60" s="364">
        <v>21</v>
      </c>
      <c r="M60" s="364">
        <v>18</v>
      </c>
      <c r="N60" s="364">
        <v>3</v>
      </c>
      <c r="O60" s="364">
        <v>0</v>
      </c>
    </row>
    <row r="61" spans="1:15" s="512" customFormat="1" ht="12.75">
      <c r="A61" s="362" t="s">
        <v>317</v>
      </c>
      <c r="B61" s="362" t="s">
        <v>172</v>
      </c>
      <c r="C61" s="362" t="s">
        <v>146</v>
      </c>
      <c r="D61" s="364">
        <v>5</v>
      </c>
      <c r="E61" s="364">
        <v>4</v>
      </c>
      <c r="F61" s="364">
        <v>1</v>
      </c>
      <c r="G61" s="364">
        <v>0</v>
      </c>
      <c r="H61" s="364">
        <v>5</v>
      </c>
      <c r="I61" s="364">
        <v>5</v>
      </c>
      <c r="J61" s="364">
        <v>0</v>
      </c>
      <c r="K61" s="364">
        <v>0</v>
      </c>
      <c r="L61" s="364">
        <v>5</v>
      </c>
      <c r="M61" s="364">
        <v>5</v>
      </c>
      <c r="N61" s="364">
        <v>0</v>
      </c>
      <c r="O61" s="364">
        <v>0</v>
      </c>
    </row>
    <row r="62" spans="1:15" s="512" customFormat="1" ht="12.75">
      <c r="A62" s="362" t="s">
        <v>318</v>
      </c>
      <c r="B62" s="362" t="s">
        <v>172</v>
      </c>
      <c r="C62" s="362" t="s">
        <v>187</v>
      </c>
      <c r="D62" s="364">
        <v>74</v>
      </c>
      <c r="E62" s="364">
        <v>49</v>
      </c>
      <c r="F62" s="364">
        <v>25</v>
      </c>
      <c r="G62" s="364">
        <v>0</v>
      </c>
      <c r="H62" s="364">
        <v>74</v>
      </c>
      <c r="I62" s="364">
        <v>54</v>
      </c>
      <c r="J62" s="364">
        <v>20</v>
      </c>
      <c r="K62" s="364">
        <v>0</v>
      </c>
      <c r="L62" s="364">
        <v>74</v>
      </c>
      <c r="M62" s="364">
        <v>54</v>
      </c>
      <c r="N62" s="364">
        <v>20</v>
      </c>
      <c r="O62" s="364">
        <v>0</v>
      </c>
    </row>
    <row r="63" spans="1:15" s="512" customFormat="1" ht="12.75">
      <c r="A63" s="362" t="s">
        <v>319</v>
      </c>
      <c r="B63" s="362" t="s">
        <v>172</v>
      </c>
      <c r="C63" s="362" t="s">
        <v>235</v>
      </c>
      <c r="D63" s="364">
        <v>5</v>
      </c>
      <c r="E63" s="364">
        <v>3</v>
      </c>
      <c r="F63" s="364">
        <v>2</v>
      </c>
      <c r="G63" s="364">
        <v>0</v>
      </c>
      <c r="H63" s="364">
        <v>5</v>
      </c>
      <c r="I63" s="364">
        <v>3</v>
      </c>
      <c r="J63" s="364">
        <v>2</v>
      </c>
      <c r="K63" s="364">
        <v>0</v>
      </c>
      <c r="L63" s="364">
        <v>5</v>
      </c>
      <c r="M63" s="364">
        <v>3</v>
      </c>
      <c r="N63" s="364">
        <v>2</v>
      </c>
      <c r="O63" s="364">
        <v>0</v>
      </c>
    </row>
    <row r="64" spans="1:15" s="512" customFormat="1" ht="12.75">
      <c r="A64" s="362" t="s">
        <v>320</v>
      </c>
      <c r="B64" s="362" t="s">
        <v>172</v>
      </c>
      <c r="C64" s="362" t="s">
        <v>147</v>
      </c>
      <c r="D64" s="364">
        <v>10</v>
      </c>
      <c r="E64" s="364">
        <v>6</v>
      </c>
      <c r="F64" s="364">
        <v>4</v>
      </c>
      <c r="G64" s="364">
        <v>0</v>
      </c>
      <c r="H64" s="364">
        <v>10</v>
      </c>
      <c r="I64" s="364">
        <v>7</v>
      </c>
      <c r="J64" s="364">
        <v>3</v>
      </c>
      <c r="K64" s="364">
        <v>0</v>
      </c>
      <c r="L64" s="364">
        <v>10</v>
      </c>
      <c r="M64" s="364">
        <v>7</v>
      </c>
      <c r="N64" s="364">
        <v>3</v>
      </c>
      <c r="O64" s="364">
        <v>0</v>
      </c>
    </row>
    <row r="65" spans="1:15" s="512" customFormat="1" ht="12.75">
      <c r="A65" s="362" t="s">
        <v>321</v>
      </c>
      <c r="B65" s="362" t="s">
        <v>172</v>
      </c>
      <c r="C65" s="362" t="s">
        <v>118</v>
      </c>
      <c r="D65" s="364">
        <v>16</v>
      </c>
      <c r="E65" s="364">
        <v>14</v>
      </c>
      <c r="F65" s="364">
        <v>2</v>
      </c>
      <c r="G65" s="364">
        <v>0</v>
      </c>
      <c r="H65" s="364">
        <v>16</v>
      </c>
      <c r="I65" s="364">
        <v>14</v>
      </c>
      <c r="J65" s="364">
        <v>2</v>
      </c>
      <c r="K65" s="364">
        <v>0</v>
      </c>
      <c r="L65" s="364">
        <v>16</v>
      </c>
      <c r="M65" s="364">
        <v>14</v>
      </c>
      <c r="N65" s="364">
        <v>2</v>
      </c>
      <c r="O65" s="364">
        <v>0</v>
      </c>
    </row>
    <row r="66" spans="1:15" s="512" customFormat="1" ht="12.75">
      <c r="A66" s="362" t="s">
        <v>322</v>
      </c>
      <c r="B66" s="362" t="s">
        <v>172</v>
      </c>
      <c r="C66" s="362" t="s">
        <v>31</v>
      </c>
      <c r="D66" s="364">
        <v>5</v>
      </c>
      <c r="E66" s="364">
        <v>4</v>
      </c>
      <c r="F66" s="364">
        <v>1</v>
      </c>
      <c r="G66" s="364">
        <v>0</v>
      </c>
      <c r="H66" s="364">
        <v>5</v>
      </c>
      <c r="I66" s="364">
        <v>4</v>
      </c>
      <c r="J66" s="364">
        <v>1</v>
      </c>
      <c r="K66" s="364">
        <v>0</v>
      </c>
      <c r="L66" s="364">
        <v>5</v>
      </c>
      <c r="M66" s="364">
        <v>4</v>
      </c>
      <c r="N66" s="364">
        <v>1</v>
      </c>
      <c r="O66" s="364">
        <v>0</v>
      </c>
    </row>
    <row r="67" spans="1:15" s="512" customFormat="1" ht="12.75">
      <c r="A67" s="362" t="s">
        <v>323</v>
      </c>
      <c r="B67" s="362" t="s">
        <v>172</v>
      </c>
      <c r="C67" s="362" t="s">
        <v>148</v>
      </c>
      <c r="D67" s="364">
        <v>41</v>
      </c>
      <c r="E67" s="364">
        <v>30</v>
      </c>
      <c r="F67" s="364">
        <v>11</v>
      </c>
      <c r="G67" s="364">
        <v>0</v>
      </c>
      <c r="H67" s="364">
        <v>41</v>
      </c>
      <c r="I67" s="364">
        <v>32</v>
      </c>
      <c r="J67" s="364">
        <v>9</v>
      </c>
      <c r="K67" s="364">
        <v>0</v>
      </c>
      <c r="L67" s="364">
        <v>40</v>
      </c>
      <c r="M67" s="364">
        <v>31</v>
      </c>
      <c r="N67" s="364">
        <v>9</v>
      </c>
      <c r="O67" s="364">
        <v>0</v>
      </c>
    </row>
    <row r="68" spans="1:15" s="512" customFormat="1" ht="12.75">
      <c r="A68" s="362" t="s">
        <v>324</v>
      </c>
      <c r="B68" s="362" t="s">
        <v>172</v>
      </c>
      <c r="C68" s="362" t="s">
        <v>32</v>
      </c>
      <c r="D68" s="364">
        <v>29</v>
      </c>
      <c r="E68" s="364">
        <v>20</v>
      </c>
      <c r="F68" s="364">
        <v>9</v>
      </c>
      <c r="G68" s="364">
        <v>0</v>
      </c>
      <c r="H68" s="364">
        <v>29</v>
      </c>
      <c r="I68" s="364">
        <v>22</v>
      </c>
      <c r="J68" s="364">
        <v>7</v>
      </c>
      <c r="K68" s="364">
        <v>0</v>
      </c>
      <c r="L68" s="364">
        <v>29</v>
      </c>
      <c r="M68" s="364">
        <v>22</v>
      </c>
      <c r="N68" s="364">
        <v>7</v>
      </c>
      <c r="O68" s="364">
        <v>0</v>
      </c>
    </row>
    <row r="69" spans="1:15" s="512" customFormat="1" ht="12.75">
      <c r="A69" s="362" t="s">
        <v>325</v>
      </c>
      <c r="B69" s="362" t="s">
        <v>172</v>
      </c>
      <c r="C69" s="362" t="s">
        <v>119</v>
      </c>
      <c r="D69" s="364">
        <v>28</v>
      </c>
      <c r="E69" s="364">
        <v>25</v>
      </c>
      <c r="F69" s="364">
        <v>3</v>
      </c>
      <c r="G69" s="364">
        <v>0</v>
      </c>
      <c r="H69" s="364">
        <v>28</v>
      </c>
      <c r="I69" s="364">
        <v>25</v>
      </c>
      <c r="J69" s="364">
        <v>3</v>
      </c>
      <c r="K69" s="364">
        <v>0</v>
      </c>
      <c r="L69" s="364">
        <v>28</v>
      </c>
      <c r="M69" s="364">
        <v>25</v>
      </c>
      <c r="N69" s="364">
        <v>3</v>
      </c>
      <c r="O69" s="364">
        <v>0</v>
      </c>
    </row>
    <row r="70" spans="1:15" s="512" customFormat="1" ht="12.75">
      <c r="A70" s="362" t="s">
        <v>326</v>
      </c>
      <c r="B70" s="362" t="s">
        <v>172</v>
      </c>
      <c r="C70" s="362" t="s">
        <v>79</v>
      </c>
      <c r="D70" s="364">
        <v>18</v>
      </c>
      <c r="E70" s="364">
        <v>13</v>
      </c>
      <c r="F70" s="364">
        <v>5</v>
      </c>
      <c r="G70" s="364">
        <v>0</v>
      </c>
      <c r="H70" s="364">
        <v>18</v>
      </c>
      <c r="I70" s="364">
        <v>14</v>
      </c>
      <c r="J70" s="364">
        <v>4</v>
      </c>
      <c r="K70" s="364">
        <v>0</v>
      </c>
      <c r="L70" s="364">
        <v>18</v>
      </c>
      <c r="M70" s="364">
        <v>14</v>
      </c>
      <c r="N70" s="364">
        <v>4</v>
      </c>
      <c r="O70" s="364">
        <v>0</v>
      </c>
    </row>
    <row r="71" spans="1:15" s="512" customFormat="1" ht="12.75">
      <c r="A71" s="362" t="s">
        <v>327</v>
      </c>
      <c r="B71" s="362" t="s">
        <v>172</v>
      </c>
      <c r="C71" s="362" t="s">
        <v>80</v>
      </c>
      <c r="D71" s="364">
        <v>23</v>
      </c>
      <c r="E71" s="364">
        <v>13</v>
      </c>
      <c r="F71" s="364">
        <v>10</v>
      </c>
      <c r="G71" s="364">
        <v>0</v>
      </c>
      <c r="H71" s="364">
        <v>23</v>
      </c>
      <c r="I71" s="364">
        <v>14</v>
      </c>
      <c r="J71" s="364">
        <v>9</v>
      </c>
      <c r="K71" s="364">
        <v>0</v>
      </c>
      <c r="L71" s="364">
        <v>22</v>
      </c>
      <c r="M71" s="364">
        <v>13</v>
      </c>
      <c r="N71" s="364">
        <v>9</v>
      </c>
      <c r="O71" s="364">
        <v>0</v>
      </c>
    </row>
    <row r="72" spans="1:15" s="512" customFormat="1" ht="12.75">
      <c r="A72" s="362" t="s">
        <v>328</v>
      </c>
      <c r="B72" s="362" t="s">
        <v>172</v>
      </c>
      <c r="C72" s="362" t="s">
        <v>149</v>
      </c>
      <c r="D72" s="364">
        <v>46</v>
      </c>
      <c r="E72" s="364">
        <v>26</v>
      </c>
      <c r="F72" s="364">
        <v>20</v>
      </c>
      <c r="G72" s="364">
        <v>0</v>
      </c>
      <c r="H72" s="364">
        <v>46</v>
      </c>
      <c r="I72" s="364">
        <v>29</v>
      </c>
      <c r="J72" s="364">
        <v>17</v>
      </c>
      <c r="K72" s="364">
        <v>0</v>
      </c>
      <c r="L72" s="364">
        <v>46</v>
      </c>
      <c r="M72" s="364">
        <v>29</v>
      </c>
      <c r="N72" s="364">
        <v>17</v>
      </c>
      <c r="O72" s="364">
        <v>0</v>
      </c>
    </row>
    <row r="73" spans="1:15" s="512" customFormat="1" ht="12.75">
      <c r="A73" s="362" t="s">
        <v>329</v>
      </c>
      <c r="B73" s="362" t="s">
        <v>172</v>
      </c>
      <c r="C73" s="362" t="s">
        <v>81</v>
      </c>
      <c r="D73" s="364">
        <v>11</v>
      </c>
      <c r="E73" s="364">
        <v>7</v>
      </c>
      <c r="F73" s="364">
        <v>4</v>
      </c>
      <c r="G73" s="364">
        <v>0</v>
      </c>
      <c r="H73" s="364">
        <v>11</v>
      </c>
      <c r="I73" s="364">
        <v>7</v>
      </c>
      <c r="J73" s="364">
        <v>4</v>
      </c>
      <c r="K73" s="364">
        <v>0</v>
      </c>
      <c r="L73" s="364">
        <v>11</v>
      </c>
      <c r="M73" s="364">
        <v>7</v>
      </c>
      <c r="N73" s="364">
        <v>4</v>
      </c>
      <c r="O73" s="364">
        <v>0</v>
      </c>
    </row>
    <row r="74" spans="1:15" s="512" customFormat="1" ht="12.75">
      <c r="A74" s="362" t="s">
        <v>330</v>
      </c>
      <c r="B74" s="362" t="s">
        <v>172</v>
      </c>
      <c r="C74" s="362" t="s">
        <v>33</v>
      </c>
      <c r="D74" s="364">
        <v>8</v>
      </c>
      <c r="E74" s="364">
        <v>6</v>
      </c>
      <c r="F74" s="364">
        <v>2</v>
      </c>
      <c r="G74" s="364">
        <v>0</v>
      </c>
      <c r="H74" s="364">
        <v>8</v>
      </c>
      <c r="I74" s="364">
        <v>6</v>
      </c>
      <c r="J74" s="364">
        <v>2</v>
      </c>
      <c r="K74" s="364">
        <v>0</v>
      </c>
      <c r="L74" s="364">
        <v>8</v>
      </c>
      <c r="M74" s="364">
        <v>6</v>
      </c>
      <c r="N74" s="364">
        <v>2</v>
      </c>
      <c r="O74" s="364">
        <v>0</v>
      </c>
    </row>
    <row r="75" spans="1:15" s="512" customFormat="1" ht="12.75">
      <c r="A75" s="362" t="s">
        <v>331</v>
      </c>
      <c r="B75" s="362" t="s">
        <v>172</v>
      </c>
      <c r="C75" s="362" t="s">
        <v>91</v>
      </c>
      <c r="D75" s="364">
        <v>9</v>
      </c>
      <c r="E75" s="364">
        <v>6</v>
      </c>
      <c r="F75" s="364">
        <v>3</v>
      </c>
      <c r="G75" s="364">
        <v>0</v>
      </c>
      <c r="H75" s="364">
        <v>9</v>
      </c>
      <c r="I75" s="364">
        <v>6</v>
      </c>
      <c r="J75" s="364">
        <v>3</v>
      </c>
      <c r="K75" s="364">
        <v>0</v>
      </c>
      <c r="L75" s="364">
        <v>9</v>
      </c>
      <c r="M75" s="364">
        <v>6</v>
      </c>
      <c r="N75" s="364">
        <v>3</v>
      </c>
      <c r="O75" s="364">
        <v>0</v>
      </c>
    </row>
    <row r="76" spans="1:15" s="512" customFormat="1" ht="12.75">
      <c r="A76" s="362" t="s">
        <v>332</v>
      </c>
      <c r="B76" s="362" t="s">
        <v>172</v>
      </c>
      <c r="C76" s="362" t="s">
        <v>34</v>
      </c>
      <c r="D76" s="364">
        <v>27</v>
      </c>
      <c r="E76" s="364">
        <v>17</v>
      </c>
      <c r="F76" s="364">
        <v>10</v>
      </c>
      <c r="G76" s="364">
        <v>0</v>
      </c>
      <c r="H76" s="364">
        <v>27</v>
      </c>
      <c r="I76" s="364">
        <v>17</v>
      </c>
      <c r="J76" s="364">
        <v>10</v>
      </c>
      <c r="K76" s="364">
        <v>0</v>
      </c>
      <c r="L76" s="364">
        <v>27</v>
      </c>
      <c r="M76" s="364">
        <v>18</v>
      </c>
      <c r="N76" s="364">
        <v>9</v>
      </c>
      <c r="O76" s="364">
        <v>0</v>
      </c>
    </row>
    <row r="77" spans="1:15" s="512" customFormat="1" ht="12.75">
      <c r="A77" s="362" t="s">
        <v>333</v>
      </c>
      <c r="B77" s="362" t="s">
        <v>172</v>
      </c>
      <c r="C77" s="362" t="s">
        <v>188</v>
      </c>
      <c r="D77" s="364">
        <v>25</v>
      </c>
      <c r="E77" s="364">
        <v>18</v>
      </c>
      <c r="F77" s="364">
        <v>7</v>
      </c>
      <c r="G77" s="364">
        <v>0</v>
      </c>
      <c r="H77" s="364">
        <v>25</v>
      </c>
      <c r="I77" s="364">
        <v>17</v>
      </c>
      <c r="J77" s="364">
        <v>8</v>
      </c>
      <c r="K77" s="364">
        <v>0</v>
      </c>
      <c r="L77" s="364">
        <v>25</v>
      </c>
      <c r="M77" s="364">
        <v>17</v>
      </c>
      <c r="N77" s="364">
        <v>8</v>
      </c>
      <c r="O77" s="364">
        <v>0</v>
      </c>
    </row>
    <row r="78" spans="1:15" s="512" customFormat="1" ht="12.75">
      <c r="A78" s="362" t="s">
        <v>334</v>
      </c>
      <c r="B78" s="362" t="s">
        <v>172</v>
      </c>
      <c r="C78" s="362" t="s">
        <v>150</v>
      </c>
      <c r="D78" s="364">
        <v>14</v>
      </c>
      <c r="E78" s="364">
        <v>11</v>
      </c>
      <c r="F78" s="364">
        <v>3</v>
      </c>
      <c r="G78" s="364">
        <v>0</v>
      </c>
      <c r="H78" s="364">
        <v>14</v>
      </c>
      <c r="I78" s="364">
        <v>12</v>
      </c>
      <c r="J78" s="364">
        <v>2</v>
      </c>
      <c r="K78" s="364">
        <v>0</v>
      </c>
      <c r="L78" s="364">
        <v>14</v>
      </c>
      <c r="M78" s="364">
        <v>12</v>
      </c>
      <c r="N78" s="364">
        <v>2</v>
      </c>
      <c r="O78" s="364">
        <v>0</v>
      </c>
    </row>
    <row r="79" spans="1:15" s="512" customFormat="1" ht="12.75">
      <c r="A79" s="362" t="s">
        <v>335</v>
      </c>
      <c r="B79" s="362" t="s">
        <v>172</v>
      </c>
      <c r="C79" s="362" t="s">
        <v>164</v>
      </c>
      <c r="D79" s="364">
        <v>9</v>
      </c>
      <c r="E79" s="364">
        <v>6</v>
      </c>
      <c r="F79" s="364">
        <v>3</v>
      </c>
      <c r="G79" s="364">
        <v>0</v>
      </c>
      <c r="H79" s="364">
        <v>9</v>
      </c>
      <c r="I79" s="364">
        <v>6</v>
      </c>
      <c r="J79" s="364">
        <v>3</v>
      </c>
      <c r="K79" s="364">
        <v>0</v>
      </c>
      <c r="L79" s="364">
        <v>9</v>
      </c>
      <c r="M79" s="364">
        <v>6</v>
      </c>
      <c r="N79" s="364">
        <v>3</v>
      </c>
      <c r="O79" s="364">
        <v>0</v>
      </c>
    </row>
    <row r="80" spans="1:15" s="512" customFormat="1" ht="12.75">
      <c r="A80" s="362" t="s">
        <v>336</v>
      </c>
      <c r="B80" s="362" t="s">
        <v>172</v>
      </c>
      <c r="C80" s="362" t="s">
        <v>189</v>
      </c>
      <c r="D80" s="364">
        <v>21</v>
      </c>
      <c r="E80" s="364">
        <v>17</v>
      </c>
      <c r="F80" s="364">
        <v>4</v>
      </c>
      <c r="G80" s="364">
        <v>0</v>
      </c>
      <c r="H80" s="364">
        <v>21</v>
      </c>
      <c r="I80" s="364">
        <v>15</v>
      </c>
      <c r="J80" s="364">
        <v>6</v>
      </c>
      <c r="K80" s="364">
        <v>0</v>
      </c>
      <c r="L80" s="364">
        <v>21</v>
      </c>
      <c r="M80" s="364">
        <v>15</v>
      </c>
      <c r="N80" s="364">
        <v>6</v>
      </c>
      <c r="O80" s="364">
        <v>0</v>
      </c>
    </row>
    <row r="81" spans="1:15" s="512" customFormat="1" ht="12.75">
      <c r="A81" s="362" t="s">
        <v>337</v>
      </c>
      <c r="B81" s="362" t="s">
        <v>172</v>
      </c>
      <c r="C81" s="362" t="s">
        <v>165</v>
      </c>
      <c r="D81" s="364">
        <v>19</v>
      </c>
      <c r="E81" s="364">
        <v>11</v>
      </c>
      <c r="F81" s="364">
        <v>8</v>
      </c>
      <c r="G81" s="364">
        <v>0</v>
      </c>
      <c r="H81" s="364">
        <v>19</v>
      </c>
      <c r="I81" s="364">
        <v>11</v>
      </c>
      <c r="J81" s="364">
        <v>8</v>
      </c>
      <c r="K81" s="364">
        <v>0</v>
      </c>
      <c r="L81" s="364">
        <v>19</v>
      </c>
      <c r="M81" s="364">
        <v>11</v>
      </c>
      <c r="N81" s="364">
        <v>8</v>
      </c>
      <c r="O81" s="364">
        <v>0</v>
      </c>
    </row>
    <row r="82" spans="1:15" s="512" customFormat="1" ht="12.75">
      <c r="A82" s="362" t="s">
        <v>338</v>
      </c>
      <c r="B82" s="362" t="s">
        <v>172</v>
      </c>
      <c r="C82" s="362" t="s">
        <v>151</v>
      </c>
      <c r="D82" s="364">
        <v>36</v>
      </c>
      <c r="E82" s="364">
        <v>25</v>
      </c>
      <c r="F82" s="364">
        <v>11</v>
      </c>
      <c r="G82" s="364">
        <v>0</v>
      </c>
      <c r="H82" s="364">
        <v>36</v>
      </c>
      <c r="I82" s="364">
        <v>26</v>
      </c>
      <c r="J82" s="364">
        <v>10</v>
      </c>
      <c r="K82" s="364">
        <v>0</v>
      </c>
      <c r="L82" s="364">
        <v>35</v>
      </c>
      <c r="M82" s="364">
        <v>25</v>
      </c>
      <c r="N82" s="364">
        <v>10</v>
      </c>
      <c r="O82" s="364">
        <v>0</v>
      </c>
    </row>
    <row r="83" spans="1:15" s="512" customFormat="1" ht="12.75">
      <c r="A83" s="362" t="s">
        <v>339</v>
      </c>
      <c r="B83" s="362" t="s">
        <v>172</v>
      </c>
      <c r="C83" s="362" t="s">
        <v>92</v>
      </c>
      <c r="D83" s="364">
        <v>25</v>
      </c>
      <c r="E83" s="364">
        <v>21</v>
      </c>
      <c r="F83" s="364">
        <v>4</v>
      </c>
      <c r="G83" s="364">
        <v>0</v>
      </c>
      <c r="H83" s="364">
        <v>24</v>
      </c>
      <c r="I83" s="364">
        <v>20</v>
      </c>
      <c r="J83" s="364">
        <v>4</v>
      </c>
      <c r="K83" s="364">
        <v>0</v>
      </c>
      <c r="L83" s="364">
        <v>21</v>
      </c>
      <c r="M83" s="364">
        <v>18</v>
      </c>
      <c r="N83" s="364">
        <v>3</v>
      </c>
      <c r="O83" s="364">
        <v>0</v>
      </c>
    </row>
    <row r="84" spans="1:15" s="512" customFormat="1" ht="12.75">
      <c r="A84" s="362" t="s">
        <v>340</v>
      </c>
      <c r="B84" s="362" t="s">
        <v>172</v>
      </c>
      <c r="C84" s="362" t="s">
        <v>59</v>
      </c>
      <c r="D84" s="364">
        <v>2</v>
      </c>
      <c r="E84" s="364">
        <v>2</v>
      </c>
      <c r="F84" s="364">
        <v>0</v>
      </c>
      <c r="G84" s="364">
        <v>0</v>
      </c>
      <c r="H84" s="364">
        <v>2</v>
      </c>
      <c r="I84" s="364">
        <v>2</v>
      </c>
      <c r="J84" s="364">
        <v>0</v>
      </c>
      <c r="K84" s="364">
        <v>0</v>
      </c>
      <c r="L84" s="364">
        <v>2</v>
      </c>
      <c r="M84" s="364">
        <v>2</v>
      </c>
      <c r="N84" s="364">
        <v>0</v>
      </c>
      <c r="O84" s="364">
        <v>0</v>
      </c>
    </row>
    <row r="85" spans="1:15" s="512" customFormat="1" ht="12.75">
      <c r="A85" s="362" t="s">
        <v>341</v>
      </c>
      <c r="B85" s="362" t="s">
        <v>172</v>
      </c>
      <c r="C85" s="362" t="s">
        <v>60</v>
      </c>
      <c r="D85" s="364">
        <v>5</v>
      </c>
      <c r="E85" s="364">
        <v>5</v>
      </c>
      <c r="F85" s="364">
        <v>0</v>
      </c>
      <c r="G85" s="364">
        <v>0</v>
      </c>
      <c r="H85" s="364">
        <v>5</v>
      </c>
      <c r="I85" s="364">
        <v>5</v>
      </c>
      <c r="J85" s="364">
        <v>0</v>
      </c>
      <c r="K85" s="364">
        <v>0</v>
      </c>
      <c r="L85" s="364">
        <v>5</v>
      </c>
      <c r="M85" s="364">
        <v>5</v>
      </c>
      <c r="N85" s="364">
        <v>0</v>
      </c>
      <c r="O85" s="364">
        <v>0</v>
      </c>
    </row>
    <row r="86" spans="1:15" s="512" customFormat="1" ht="12.75">
      <c r="A86" s="362" t="s">
        <v>342</v>
      </c>
      <c r="B86" s="362" t="s">
        <v>172</v>
      </c>
      <c r="C86" s="362" t="s">
        <v>208</v>
      </c>
      <c r="D86" s="364">
        <v>3</v>
      </c>
      <c r="E86" s="364">
        <v>2</v>
      </c>
      <c r="F86" s="364">
        <v>1</v>
      </c>
      <c r="G86" s="364">
        <v>0</v>
      </c>
      <c r="H86" s="364">
        <v>3</v>
      </c>
      <c r="I86" s="364">
        <v>3</v>
      </c>
      <c r="J86" s="364">
        <v>0</v>
      </c>
      <c r="K86" s="364">
        <v>0</v>
      </c>
      <c r="L86" s="364">
        <v>3</v>
      </c>
      <c r="M86" s="364">
        <v>3</v>
      </c>
      <c r="N86" s="364">
        <v>0</v>
      </c>
      <c r="O86" s="364">
        <v>0</v>
      </c>
    </row>
    <row r="87" spans="1:15" s="512" customFormat="1" ht="12.75">
      <c r="A87" s="362" t="s">
        <v>343</v>
      </c>
      <c r="B87" s="362" t="s">
        <v>172</v>
      </c>
      <c r="C87" s="362" t="s">
        <v>166</v>
      </c>
      <c r="D87" s="364">
        <v>5</v>
      </c>
      <c r="E87" s="364">
        <v>4</v>
      </c>
      <c r="F87" s="364">
        <v>1</v>
      </c>
      <c r="G87" s="364">
        <v>0</v>
      </c>
      <c r="H87" s="364">
        <v>5</v>
      </c>
      <c r="I87" s="364">
        <v>3</v>
      </c>
      <c r="J87" s="364">
        <v>2</v>
      </c>
      <c r="K87" s="364">
        <v>0</v>
      </c>
      <c r="L87" s="364">
        <v>5</v>
      </c>
      <c r="M87" s="364">
        <v>3</v>
      </c>
      <c r="N87" s="364">
        <v>2</v>
      </c>
      <c r="O87" s="364">
        <v>0</v>
      </c>
    </row>
    <row r="88" spans="1:15" s="512" customFormat="1" ht="12.75">
      <c r="A88" s="362" t="s">
        <v>344</v>
      </c>
      <c r="B88" s="362" t="s">
        <v>172</v>
      </c>
      <c r="C88" s="362" t="s">
        <v>61</v>
      </c>
      <c r="D88" s="364">
        <v>10</v>
      </c>
      <c r="E88" s="364">
        <v>7</v>
      </c>
      <c r="F88" s="364">
        <v>3</v>
      </c>
      <c r="G88" s="364">
        <v>0</v>
      </c>
      <c r="H88" s="364">
        <v>10</v>
      </c>
      <c r="I88" s="364">
        <v>7</v>
      </c>
      <c r="J88" s="364">
        <v>3</v>
      </c>
      <c r="K88" s="364">
        <v>0</v>
      </c>
      <c r="L88" s="364">
        <v>9</v>
      </c>
      <c r="M88" s="364">
        <v>7</v>
      </c>
      <c r="N88" s="364">
        <v>2</v>
      </c>
      <c r="O88" s="364">
        <v>0</v>
      </c>
    </row>
    <row r="89" spans="1:15" s="512" customFormat="1" ht="12.75">
      <c r="A89" s="362" t="s">
        <v>345</v>
      </c>
      <c r="B89" s="362" t="s">
        <v>172</v>
      </c>
      <c r="C89" s="362" t="s">
        <v>82</v>
      </c>
      <c r="D89" s="364">
        <v>27</v>
      </c>
      <c r="E89" s="364">
        <v>18</v>
      </c>
      <c r="F89" s="364">
        <v>9</v>
      </c>
      <c r="G89" s="364">
        <v>0</v>
      </c>
      <c r="H89" s="364">
        <v>27</v>
      </c>
      <c r="I89" s="364">
        <v>18</v>
      </c>
      <c r="J89" s="364">
        <v>9</v>
      </c>
      <c r="K89" s="364">
        <v>0</v>
      </c>
      <c r="L89" s="364">
        <v>27</v>
      </c>
      <c r="M89" s="364">
        <v>18</v>
      </c>
      <c r="N89" s="364">
        <v>9</v>
      </c>
      <c r="O89" s="364">
        <v>0</v>
      </c>
    </row>
    <row r="90" spans="1:15" s="512" customFormat="1" ht="12.75">
      <c r="A90" s="362" t="s">
        <v>346</v>
      </c>
      <c r="B90" s="362" t="s">
        <v>172</v>
      </c>
      <c r="C90" s="362" t="s">
        <v>167</v>
      </c>
      <c r="D90" s="364">
        <v>12</v>
      </c>
      <c r="E90" s="364">
        <v>9</v>
      </c>
      <c r="F90" s="364">
        <v>3</v>
      </c>
      <c r="G90" s="364">
        <v>0</v>
      </c>
      <c r="H90" s="364">
        <v>12</v>
      </c>
      <c r="I90" s="364">
        <v>9</v>
      </c>
      <c r="J90" s="364">
        <v>3</v>
      </c>
      <c r="K90" s="364">
        <v>0</v>
      </c>
      <c r="L90" s="364">
        <v>12</v>
      </c>
      <c r="M90" s="364">
        <v>9</v>
      </c>
      <c r="N90" s="364">
        <v>3</v>
      </c>
      <c r="O90" s="364">
        <v>0</v>
      </c>
    </row>
    <row r="91" spans="1:15" s="512" customFormat="1" ht="12.75">
      <c r="A91" s="362" t="s">
        <v>347</v>
      </c>
      <c r="B91" s="362" t="s">
        <v>172</v>
      </c>
      <c r="C91" s="362" t="s">
        <v>83</v>
      </c>
      <c r="D91" s="364">
        <v>15</v>
      </c>
      <c r="E91" s="364">
        <v>7</v>
      </c>
      <c r="F91" s="364">
        <v>8</v>
      </c>
      <c r="G91" s="364">
        <v>0</v>
      </c>
      <c r="H91" s="364">
        <v>15</v>
      </c>
      <c r="I91" s="364">
        <v>8</v>
      </c>
      <c r="J91" s="364">
        <v>7</v>
      </c>
      <c r="K91" s="364">
        <v>0</v>
      </c>
      <c r="L91" s="364">
        <v>15</v>
      </c>
      <c r="M91" s="364">
        <v>9</v>
      </c>
      <c r="N91" s="364">
        <v>6</v>
      </c>
      <c r="O91" s="364">
        <v>0</v>
      </c>
    </row>
    <row r="92" spans="1:15" s="512" customFormat="1" ht="12.75">
      <c r="A92" s="362" t="s">
        <v>348</v>
      </c>
      <c r="B92" s="362" t="s">
        <v>172</v>
      </c>
      <c r="C92" s="362" t="s">
        <v>84</v>
      </c>
      <c r="D92" s="364">
        <v>29</v>
      </c>
      <c r="E92" s="364">
        <v>14</v>
      </c>
      <c r="F92" s="364">
        <v>15</v>
      </c>
      <c r="G92" s="364">
        <v>0</v>
      </c>
      <c r="H92" s="364">
        <v>29</v>
      </c>
      <c r="I92" s="364">
        <v>18</v>
      </c>
      <c r="J92" s="364">
        <v>11</v>
      </c>
      <c r="K92" s="364">
        <v>0</v>
      </c>
      <c r="L92" s="364">
        <v>28</v>
      </c>
      <c r="M92" s="364">
        <v>17</v>
      </c>
      <c r="N92" s="364">
        <v>11</v>
      </c>
      <c r="O92" s="364">
        <v>0</v>
      </c>
    </row>
    <row r="93" spans="1:15" s="512" customFormat="1" ht="12.75">
      <c r="A93" s="362" t="s">
        <v>350</v>
      </c>
      <c r="B93" s="362" t="s">
        <v>172</v>
      </c>
      <c r="C93" s="362" t="s">
        <v>35</v>
      </c>
      <c r="D93" s="364">
        <v>9</v>
      </c>
      <c r="E93" s="364">
        <v>6</v>
      </c>
      <c r="F93" s="364">
        <v>3</v>
      </c>
      <c r="G93" s="364">
        <v>0</v>
      </c>
      <c r="H93" s="364">
        <v>9</v>
      </c>
      <c r="I93" s="364">
        <v>6</v>
      </c>
      <c r="J93" s="364">
        <v>3</v>
      </c>
      <c r="K93" s="364">
        <v>0</v>
      </c>
      <c r="L93" s="364">
        <v>8</v>
      </c>
      <c r="M93" s="364">
        <v>6</v>
      </c>
      <c r="N93" s="364">
        <v>2</v>
      </c>
      <c r="O93" s="364">
        <v>0</v>
      </c>
    </row>
    <row r="94" spans="1:15" s="512" customFormat="1" ht="12.75">
      <c r="A94" s="362" t="s">
        <v>351</v>
      </c>
      <c r="B94" s="362" t="s">
        <v>172</v>
      </c>
      <c r="C94" s="362" t="s">
        <v>190</v>
      </c>
      <c r="D94" s="364">
        <v>20</v>
      </c>
      <c r="E94" s="364">
        <v>17</v>
      </c>
      <c r="F94" s="364">
        <v>3</v>
      </c>
      <c r="G94" s="364">
        <v>0</v>
      </c>
      <c r="H94" s="364">
        <v>19</v>
      </c>
      <c r="I94" s="364">
        <v>16</v>
      </c>
      <c r="J94" s="364">
        <v>3</v>
      </c>
      <c r="K94" s="364">
        <v>0</v>
      </c>
      <c r="L94" s="364">
        <v>19</v>
      </c>
      <c r="M94" s="364">
        <v>16</v>
      </c>
      <c r="N94" s="364">
        <v>3</v>
      </c>
      <c r="O94" s="364">
        <v>0</v>
      </c>
    </row>
    <row r="95" spans="1:15" s="512" customFormat="1" ht="12.75">
      <c r="A95" s="362" t="s">
        <v>352</v>
      </c>
      <c r="B95" s="362" t="s">
        <v>172</v>
      </c>
      <c r="C95" s="362" t="s">
        <v>93</v>
      </c>
      <c r="D95" s="364">
        <v>2</v>
      </c>
      <c r="E95" s="364">
        <v>2</v>
      </c>
      <c r="F95" s="364">
        <v>0</v>
      </c>
      <c r="G95" s="364">
        <v>0</v>
      </c>
      <c r="H95" s="364">
        <v>2</v>
      </c>
      <c r="I95" s="364">
        <v>1</v>
      </c>
      <c r="J95" s="364">
        <v>1</v>
      </c>
      <c r="K95" s="364">
        <v>0</v>
      </c>
      <c r="L95" s="364">
        <v>2</v>
      </c>
      <c r="M95" s="364">
        <v>1</v>
      </c>
      <c r="N95" s="364">
        <v>1</v>
      </c>
      <c r="O95" s="364">
        <v>0</v>
      </c>
    </row>
    <row r="96" spans="1:15" s="512" customFormat="1" ht="12.75">
      <c r="A96" s="362" t="s">
        <v>353</v>
      </c>
      <c r="B96" s="362" t="s">
        <v>172</v>
      </c>
      <c r="C96" s="362" t="s">
        <v>209</v>
      </c>
      <c r="D96" s="364">
        <v>11</v>
      </c>
      <c r="E96" s="364">
        <v>10</v>
      </c>
      <c r="F96" s="364">
        <v>1</v>
      </c>
      <c r="G96" s="364">
        <v>0</v>
      </c>
      <c r="H96" s="364">
        <v>11</v>
      </c>
      <c r="I96" s="364">
        <v>10</v>
      </c>
      <c r="J96" s="364">
        <v>1</v>
      </c>
      <c r="K96" s="364">
        <v>0</v>
      </c>
      <c r="L96" s="364">
        <v>11</v>
      </c>
      <c r="M96" s="364">
        <v>10</v>
      </c>
      <c r="N96" s="364">
        <v>1</v>
      </c>
      <c r="O96" s="364">
        <v>0</v>
      </c>
    </row>
    <row r="97" spans="1:15" s="512" customFormat="1" ht="12.75">
      <c r="A97" s="362" t="s">
        <v>354</v>
      </c>
      <c r="B97" s="362" t="s">
        <v>172</v>
      </c>
      <c r="C97" s="362" t="s">
        <v>210</v>
      </c>
      <c r="D97" s="364">
        <v>2</v>
      </c>
      <c r="E97" s="364">
        <v>2</v>
      </c>
      <c r="F97" s="364">
        <v>0</v>
      </c>
      <c r="G97" s="364">
        <v>0</v>
      </c>
      <c r="H97" s="364">
        <v>2</v>
      </c>
      <c r="I97" s="364">
        <v>2</v>
      </c>
      <c r="J97" s="364">
        <v>0</v>
      </c>
      <c r="K97" s="364">
        <v>0</v>
      </c>
      <c r="L97" s="364">
        <v>2</v>
      </c>
      <c r="M97" s="364">
        <v>2</v>
      </c>
      <c r="N97" s="364">
        <v>0</v>
      </c>
      <c r="O97" s="364">
        <v>0</v>
      </c>
    </row>
    <row r="98" spans="1:15" s="512" customFormat="1" ht="12.75">
      <c r="A98" s="362" t="s">
        <v>355</v>
      </c>
      <c r="B98" s="362" t="s">
        <v>172</v>
      </c>
      <c r="C98" s="362" t="s">
        <v>191</v>
      </c>
      <c r="D98" s="364">
        <v>2</v>
      </c>
      <c r="E98" s="364">
        <v>2</v>
      </c>
      <c r="F98" s="364">
        <v>0</v>
      </c>
      <c r="G98" s="364">
        <v>0</v>
      </c>
      <c r="H98" s="364">
        <v>2</v>
      </c>
      <c r="I98" s="364">
        <v>2</v>
      </c>
      <c r="J98" s="364">
        <v>0</v>
      </c>
      <c r="K98" s="364">
        <v>0</v>
      </c>
      <c r="L98" s="364">
        <v>2</v>
      </c>
      <c r="M98" s="364">
        <v>2</v>
      </c>
      <c r="N98" s="364">
        <v>0</v>
      </c>
      <c r="O98" s="364">
        <v>0</v>
      </c>
    </row>
    <row r="99" spans="1:15" s="512" customFormat="1" ht="12.75">
      <c r="A99" s="362" t="s">
        <v>356</v>
      </c>
      <c r="B99" s="362" t="s">
        <v>172</v>
      </c>
      <c r="C99" s="362" t="s">
        <v>192</v>
      </c>
      <c r="D99" s="364">
        <v>3</v>
      </c>
      <c r="E99" s="364">
        <v>2</v>
      </c>
      <c r="F99" s="364">
        <v>1</v>
      </c>
      <c r="G99" s="364">
        <v>0</v>
      </c>
      <c r="H99" s="364">
        <v>3</v>
      </c>
      <c r="I99" s="364">
        <v>2</v>
      </c>
      <c r="J99" s="364">
        <v>1</v>
      </c>
      <c r="K99" s="364">
        <v>0</v>
      </c>
      <c r="L99" s="364">
        <v>3</v>
      </c>
      <c r="M99" s="364">
        <v>2</v>
      </c>
      <c r="N99" s="364">
        <v>1</v>
      </c>
      <c r="O99" s="364">
        <v>0</v>
      </c>
    </row>
    <row r="100" spans="1:15" s="512" customFormat="1" ht="12.75">
      <c r="A100" s="362" t="s">
        <v>357</v>
      </c>
      <c r="B100" s="362" t="s">
        <v>172</v>
      </c>
      <c r="C100" s="362" t="s">
        <v>152</v>
      </c>
      <c r="D100" s="364">
        <v>39</v>
      </c>
      <c r="E100" s="364">
        <v>31</v>
      </c>
      <c r="F100" s="364">
        <v>8</v>
      </c>
      <c r="G100" s="364">
        <v>0</v>
      </c>
      <c r="H100" s="364">
        <v>39</v>
      </c>
      <c r="I100" s="364">
        <v>31</v>
      </c>
      <c r="J100" s="364">
        <v>8</v>
      </c>
      <c r="K100" s="364">
        <v>0</v>
      </c>
      <c r="L100" s="364">
        <v>39</v>
      </c>
      <c r="M100" s="364">
        <v>31</v>
      </c>
      <c r="N100" s="364">
        <v>8</v>
      </c>
      <c r="O100" s="364">
        <v>0</v>
      </c>
    </row>
    <row r="101" spans="1:15" s="512" customFormat="1" ht="12.75">
      <c r="A101" s="362" t="s">
        <v>358</v>
      </c>
      <c r="B101" s="362" t="s">
        <v>172</v>
      </c>
      <c r="C101" s="362" t="s">
        <v>168</v>
      </c>
      <c r="D101" s="364">
        <v>4</v>
      </c>
      <c r="E101" s="364">
        <v>4</v>
      </c>
      <c r="F101" s="364">
        <v>0</v>
      </c>
      <c r="G101" s="364">
        <v>0</v>
      </c>
      <c r="H101" s="364">
        <v>4</v>
      </c>
      <c r="I101" s="364">
        <v>4</v>
      </c>
      <c r="J101" s="364">
        <v>0</v>
      </c>
      <c r="K101" s="364">
        <v>0</v>
      </c>
      <c r="L101" s="364">
        <v>4</v>
      </c>
      <c r="M101" s="364">
        <v>4</v>
      </c>
      <c r="N101" s="364">
        <v>0</v>
      </c>
      <c r="O101" s="364">
        <v>0</v>
      </c>
    </row>
    <row r="102" spans="1:15" s="512" customFormat="1" ht="12.75">
      <c r="A102" s="362" t="s">
        <v>359</v>
      </c>
      <c r="B102" s="362" t="s">
        <v>172</v>
      </c>
      <c r="C102" s="362" t="s">
        <v>153</v>
      </c>
      <c r="D102" s="364">
        <v>12</v>
      </c>
      <c r="E102" s="364">
        <v>10</v>
      </c>
      <c r="F102" s="364">
        <v>2</v>
      </c>
      <c r="G102" s="364">
        <v>0</v>
      </c>
      <c r="H102" s="364">
        <v>12</v>
      </c>
      <c r="I102" s="364">
        <v>11</v>
      </c>
      <c r="J102" s="364">
        <v>1</v>
      </c>
      <c r="K102" s="364">
        <v>0</v>
      </c>
      <c r="L102" s="364">
        <v>12</v>
      </c>
      <c r="M102" s="364">
        <v>11</v>
      </c>
      <c r="N102" s="364">
        <v>1</v>
      </c>
      <c r="O102" s="364">
        <v>0</v>
      </c>
    </row>
    <row r="103" spans="1:15" s="512" customFormat="1" ht="12.75">
      <c r="A103" s="362" t="s">
        <v>360</v>
      </c>
      <c r="B103" s="362" t="s">
        <v>172</v>
      </c>
      <c r="C103" s="362" t="s">
        <v>36</v>
      </c>
      <c r="D103" s="364">
        <v>12</v>
      </c>
      <c r="E103" s="364">
        <v>9</v>
      </c>
      <c r="F103" s="364">
        <v>3</v>
      </c>
      <c r="G103" s="364">
        <v>0</v>
      </c>
      <c r="H103" s="364">
        <v>12</v>
      </c>
      <c r="I103" s="364">
        <v>9</v>
      </c>
      <c r="J103" s="364">
        <v>3</v>
      </c>
      <c r="K103" s="364">
        <v>0</v>
      </c>
      <c r="L103" s="364">
        <v>12</v>
      </c>
      <c r="M103" s="364">
        <v>9</v>
      </c>
      <c r="N103" s="364">
        <v>3</v>
      </c>
      <c r="O103" s="364">
        <v>0</v>
      </c>
    </row>
    <row r="104" spans="1:15" s="512" customFormat="1" ht="12.75">
      <c r="A104" s="362" t="s">
        <v>361</v>
      </c>
      <c r="B104" s="362" t="s">
        <v>172</v>
      </c>
      <c r="C104" s="362" t="s">
        <v>62</v>
      </c>
      <c r="D104" s="364">
        <v>9</v>
      </c>
      <c r="E104" s="364">
        <v>8</v>
      </c>
      <c r="F104" s="364">
        <v>1</v>
      </c>
      <c r="G104" s="364">
        <v>0</v>
      </c>
      <c r="H104" s="364">
        <v>9</v>
      </c>
      <c r="I104" s="364">
        <v>9</v>
      </c>
      <c r="J104" s="364">
        <v>0</v>
      </c>
      <c r="K104" s="364">
        <v>0</v>
      </c>
      <c r="L104" s="364">
        <v>9</v>
      </c>
      <c r="M104" s="364">
        <v>9</v>
      </c>
      <c r="N104" s="364">
        <v>0</v>
      </c>
      <c r="O104" s="364">
        <v>0</v>
      </c>
    </row>
    <row r="105" spans="1:15" s="512" customFormat="1" ht="12.75">
      <c r="A105" s="362" t="s">
        <v>362</v>
      </c>
      <c r="B105" s="362" t="s">
        <v>172</v>
      </c>
      <c r="C105" s="362" t="s">
        <v>85</v>
      </c>
      <c r="D105" s="364">
        <v>1</v>
      </c>
      <c r="E105" s="364">
        <v>1</v>
      </c>
      <c r="F105" s="364">
        <v>0</v>
      </c>
      <c r="G105" s="364">
        <v>0</v>
      </c>
      <c r="H105" s="364">
        <v>1</v>
      </c>
      <c r="I105" s="364">
        <v>1</v>
      </c>
      <c r="J105" s="364">
        <v>0</v>
      </c>
      <c r="K105" s="364">
        <v>0</v>
      </c>
      <c r="L105" s="364">
        <v>1</v>
      </c>
      <c r="M105" s="364">
        <v>1</v>
      </c>
      <c r="N105" s="364">
        <v>0</v>
      </c>
      <c r="O105" s="364">
        <v>0</v>
      </c>
    </row>
    <row r="106" spans="1:15" s="512" customFormat="1" ht="12.75">
      <c r="A106" s="362" t="s">
        <v>363</v>
      </c>
      <c r="B106" s="362" t="s">
        <v>172</v>
      </c>
      <c r="C106" s="362" t="s">
        <v>37</v>
      </c>
      <c r="D106" s="364">
        <v>10</v>
      </c>
      <c r="E106" s="364">
        <v>7</v>
      </c>
      <c r="F106" s="364">
        <v>3</v>
      </c>
      <c r="G106" s="364">
        <v>0</v>
      </c>
      <c r="H106" s="364">
        <v>10</v>
      </c>
      <c r="I106" s="364">
        <v>7</v>
      </c>
      <c r="J106" s="364">
        <v>3</v>
      </c>
      <c r="K106" s="364">
        <v>0</v>
      </c>
      <c r="L106" s="364">
        <v>10</v>
      </c>
      <c r="M106" s="364">
        <v>7</v>
      </c>
      <c r="N106" s="364">
        <v>3</v>
      </c>
      <c r="O106" s="364">
        <v>0</v>
      </c>
    </row>
    <row r="107" spans="1:15" s="512" customFormat="1" ht="12.75">
      <c r="A107" s="362" t="s">
        <v>364</v>
      </c>
      <c r="B107" s="362" t="s">
        <v>172</v>
      </c>
      <c r="C107" s="362" t="s">
        <v>220</v>
      </c>
      <c r="D107" s="364">
        <v>11</v>
      </c>
      <c r="E107" s="364">
        <v>8</v>
      </c>
      <c r="F107" s="364">
        <v>3</v>
      </c>
      <c r="G107" s="364">
        <v>0</v>
      </c>
      <c r="H107" s="364">
        <v>11</v>
      </c>
      <c r="I107" s="364">
        <v>8</v>
      </c>
      <c r="J107" s="364">
        <v>3</v>
      </c>
      <c r="K107" s="364">
        <v>0</v>
      </c>
      <c r="L107" s="364">
        <v>11</v>
      </c>
      <c r="M107" s="364">
        <v>8</v>
      </c>
      <c r="N107" s="364">
        <v>3</v>
      </c>
      <c r="O107" s="364">
        <v>0</v>
      </c>
    </row>
    <row r="108" spans="1:15" s="512" customFormat="1" ht="12.75">
      <c r="A108" s="362" t="s">
        <v>365</v>
      </c>
      <c r="B108" s="362" t="s">
        <v>172</v>
      </c>
      <c r="C108" s="362" t="s">
        <v>38</v>
      </c>
      <c r="D108" s="364">
        <v>6</v>
      </c>
      <c r="E108" s="364">
        <v>4</v>
      </c>
      <c r="F108" s="364">
        <v>2</v>
      </c>
      <c r="G108" s="364">
        <v>0</v>
      </c>
      <c r="H108" s="364">
        <v>5</v>
      </c>
      <c r="I108" s="364">
        <v>3</v>
      </c>
      <c r="J108" s="364">
        <v>2</v>
      </c>
      <c r="K108" s="364">
        <v>0</v>
      </c>
      <c r="L108" s="364">
        <v>5</v>
      </c>
      <c r="M108" s="364">
        <v>3</v>
      </c>
      <c r="N108" s="364">
        <v>2</v>
      </c>
      <c r="O108" s="364">
        <v>0</v>
      </c>
    </row>
    <row r="109" spans="1:15" s="512" customFormat="1" ht="12.75">
      <c r="A109" s="362" t="s">
        <v>366</v>
      </c>
      <c r="B109" s="362" t="s">
        <v>172</v>
      </c>
      <c r="C109" s="362" t="s">
        <v>63</v>
      </c>
      <c r="D109" s="364">
        <v>14</v>
      </c>
      <c r="E109" s="364">
        <v>9</v>
      </c>
      <c r="F109" s="364">
        <v>5</v>
      </c>
      <c r="G109" s="364">
        <v>0</v>
      </c>
      <c r="H109" s="364">
        <v>14</v>
      </c>
      <c r="I109" s="364">
        <v>9</v>
      </c>
      <c r="J109" s="364">
        <v>5</v>
      </c>
      <c r="K109" s="364">
        <v>0</v>
      </c>
      <c r="L109" s="364">
        <v>14</v>
      </c>
      <c r="M109" s="364">
        <v>9</v>
      </c>
      <c r="N109" s="364">
        <v>5</v>
      </c>
      <c r="O109" s="364">
        <v>0</v>
      </c>
    </row>
    <row r="110" spans="1:15" s="512" customFormat="1" ht="12.75">
      <c r="A110" s="362" t="s">
        <v>367</v>
      </c>
      <c r="B110" s="362" t="s">
        <v>172</v>
      </c>
      <c r="C110" s="362" t="s">
        <v>221</v>
      </c>
      <c r="D110" s="364">
        <v>9</v>
      </c>
      <c r="E110" s="364">
        <v>7</v>
      </c>
      <c r="F110" s="364">
        <v>2</v>
      </c>
      <c r="G110" s="364">
        <v>0</v>
      </c>
      <c r="H110" s="364">
        <v>9</v>
      </c>
      <c r="I110" s="364">
        <v>7</v>
      </c>
      <c r="J110" s="364">
        <v>2</v>
      </c>
      <c r="K110" s="364">
        <v>0</v>
      </c>
      <c r="L110" s="364">
        <v>8</v>
      </c>
      <c r="M110" s="364">
        <v>6</v>
      </c>
      <c r="N110" s="364">
        <v>2</v>
      </c>
      <c r="O110" s="364">
        <v>0</v>
      </c>
    </row>
    <row r="111" spans="1:15" s="512" customFormat="1" ht="12.75">
      <c r="A111" s="362" t="s">
        <v>368</v>
      </c>
      <c r="B111" s="362" t="s">
        <v>172</v>
      </c>
      <c r="C111" s="362" t="s">
        <v>193</v>
      </c>
      <c r="D111" s="364">
        <v>9</v>
      </c>
      <c r="E111" s="364">
        <v>7</v>
      </c>
      <c r="F111" s="364">
        <v>2</v>
      </c>
      <c r="G111" s="364">
        <v>0</v>
      </c>
      <c r="H111" s="364">
        <v>9</v>
      </c>
      <c r="I111" s="364">
        <v>7</v>
      </c>
      <c r="J111" s="364">
        <v>2</v>
      </c>
      <c r="K111" s="364">
        <v>0</v>
      </c>
      <c r="L111" s="364">
        <v>9</v>
      </c>
      <c r="M111" s="364">
        <v>7</v>
      </c>
      <c r="N111" s="364">
        <v>2</v>
      </c>
      <c r="O111" s="364">
        <v>0</v>
      </c>
    </row>
    <row r="112" spans="1:15" s="512" customFormat="1" ht="12.75">
      <c r="A112" s="362" t="s">
        <v>369</v>
      </c>
      <c r="B112" s="362" t="s">
        <v>172</v>
      </c>
      <c r="C112" s="362" t="s">
        <v>222</v>
      </c>
      <c r="D112" s="364">
        <v>3</v>
      </c>
      <c r="E112" s="364">
        <v>2</v>
      </c>
      <c r="F112" s="364">
        <v>1</v>
      </c>
      <c r="G112" s="364">
        <v>0</v>
      </c>
      <c r="H112" s="364">
        <v>3</v>
      </c>
      <c r="I112" s="364">
        <v>2</v>
      </c>
      <c r="J112" s="364">
        <v>1</v>
      </c>
      <c r="K112" s="364">
        <v>0</v>
      </c>
      <c r="L112" s="364">
        <v>3</v>
      </c>
      <c r="M112" s="364">
        <v>2</v>
      </c>
      <c r="N112" s="364">
        <v>1</v>
      </c>
      <c r="O112" s="364">
        <v>0</v>
      </c>
    </row>
    <row r="113" spans="1:15" s="512" customFormat="1" ht="12.75">
      <c r="A113" s="362" t="s">
        <v>370</v>
      </c>
      <c r="B113" s="362" t="s">
        <v>172</v>
      </c>
      <c r="C113" s="362" t="s">
        <v>211</v>
      </c>
      <c r="D113" s="364">
        <v>6</v>
      </c>
      <c r="E113" s="364">
        <v>5</v>
      </c>
      <c r="F113" s="364">
        <v>1</v>
      </c>
      <c r="G113" s="364">
        <v>0</v>
      </c>
      <c r="H113" s="364">
        <v>6</v>
      </c>
      <c r="I113" s="364">
        <v>6</v>
      </c>
      <c r="J113" s="364">
        <v>0</v>
      </c>
      <c r="K113" s="364">
        <v>0</v>
      </c>
      <c r="L113" s="364">
        <v>6</v>
      </c>
      <c r="M113" s="364">
        <v>6</v>
      </c>
      <c r="N113" s="364">
        <v>0</v>
      </c>
      <c r="O113" s="364">
        <v>0</v>
      </c>
    </row>
    <row r="114" spans="1:15" s="512" customFormat="1" ht="12.75">
      <c r="A114" s="362" t="s">
        <v>371</v>
      </c>
      <c r="B114" s="362" t="s">
        <v>172</v>
      </c>
      <c r="C114" s="362" t="s">
        <v>212</v>
      </c>
      <c r="D114" s="364">
        <v>11</v>
      </c>
      <c r="E114" s="364">
        <v>9</v>
      </c>
      <c r="F114" s="364">
        <v>2</v>
      </c>
      <c r="G114" s="364">
        <v>0</v>
      </c>
      <c r="H114" s="364">
        <v>11</v>
      </c>
      <c r="I114" s="364">
        <v>10</v>
      </c>
      <c r="J114" s="364">
        <v>1</v>
      </c>
      <c r="K114" s="364">
        <v>0</v>
      </c>
      <c r="L114" s="364">
        <v>11</v>
      </c>
      <c r="M114" s="364">
        <v>10</v>
      </c>
      <c r="N114" s="364">
        <v>1</v>
      </c>
      <c r="O114" s="364">
        <v>0</v>
      </c>
    </row>
    <row r="115" spans="1:15" s="512" customFormat="1" ht="12.75">
      <c r="A115" s="362" t="s">
        <v>372</v>
      </c>
      <c r="B115" s="362" t="s">
        <v>172</v>
      </c>
      <c r="C115" s="362" t="s">
        <v>169</v>
      </c>
      <c r="D115" s="364">
        <v>7</v>
      </c>
      <c r="E115" s="364">
        <v>6</v>
      </c>
      <c r="F115" s="364">
        <v>1</v>
      </c>
      <c r="G115" s="364">
        <v>0</v>
      </c>
      <c r="H115" s="364">
        <v>7</v>
      </c>
      <c r="I115" s="364">
        <v>6</v>
      </c>
      <c r="J115" s="364">
        <v>1</v>
      </c>
      <c r="K115" s="364">
        <v>0</v>
      </c>
      <c r="L115" s="364">
        <v>7</v>
      </c>
      <c r="M115" s="364">
        <v>6</v>
      </c>
      <c r="N115" s="364">
        <v>1</v>
      </c>
      <c r="O115" s="364">
        <v>0</v>
      </c>
    </row>
    <row r="116" spans="1:15" s="512" customFormat="1" ht="12.75">
      <c r="A116" s="362" t="s">
        <v>373</v>
      </c>
      <c r="B116" s="362" t="s">
        <v>172</v>
      </c>
      <c r="C116" s="362" t="s">
        <v>194</v>
      </c>
      <c r="D116" s="364">
        <v>6</v>
      </c>
      <c r="E116" s="364">
        <v>4</v>
      </c>
      <c r="F116" s="364">
        <v>2</v>
      </c>
      <c r="G116" s="364">
        <v>0</v>
      </c>
      <c r="H116" s="364">
        <v>6</v>
      </c>
      <c r="I116" s="364">
        <v>4</v>
      </c>
      <c r="J116" s="364">
        <v>2</v>
      </c>
      <c r="K116" s="364">
        <v>0</v>
      </c>
      <c r="L116" s="364">
        <v>6</v>
      </c>
      <c r="M116" s="364">
        <v>4</v>
      </c>
      <c r="N116" s="364">
        <v>2</v>
      </c>
      <c r="O116" s="364">
        <v>0</v>
      </c>
    </row>
    <row r="117" spans="1:15" s="512" customFormat="1" ht="12.75">
      <c r="A117" s="362" t="s">
        <v>374</v>
      </c>
      <c r="B117" s="362" t="s">
        <v>172</v>
      </c>
      <c r="C117" s="362" t="s">
        <v>94</v>
      </c>
      <c r="D117" s="364">
        <v>9</v>
      </c>
      <c r="E117" s="364">
        <v>7</v>
      </c>
      <c r="F117" s="364">
        <v>2</v>
      </c>
      <c r="G117" s="364">
        <v>0</v>
      </c>
      <c r="H117" s="364">
        <v>9</v>
      </c>
      <c r="I117" s="364">
        <v>8</v>
      </c>
      <c r="J117" s="364">
        <v>1</v>
      </c>
      <c r="K117" s="364">
        <v>0</v>
      </c>
      <c r="L117" s="364">
        <v>9</v>
      </c>
      <c r="M117" s="364">
        <v>8</v>
      </c>
      <c r="N117" s="364">
        <v>1</v>
      </c>
      <c r="O117" s="364">
        <v>0</v>
      </c>
    </row>
    <row r="118" spans="1:15" s="512" customFormat="1" ht="12.75">
      <c r="A118" s="362" t="s">
        <v>375</v>
      </c>
      <c r="B118" s="362" t="s">
        <v>172</v>
      </c>
      <c r="C118" s="362" t="s">
        <v>154</v>
      </c>
      <c r="D118" s="364">
        <v>43</v>
      </c>
      <c r="E118" s="364">
        <v>34</v>
      </c>
      <c r="F118" s="364">
        <v>9</v>
      </c>
      <c r="G118" s="364">
        <v>0</v>
      </c>
      <c r="H118" s="364">
        <v>43</v>
      </c>
      <c r="I118" s="364">
        <v>32</v>
      </c>
      <c r="J118" s="364">
        <v>11</v>
      </c>
      <c r="K118" s="364">
        <v>0</v>
      </c>
      <c r="L118" s="364">
        <v>43</v>
      </c>
      <c r="M118" s="364">
        <v>32</v>
      </c>
      <c r="N118" s="364">
        <v>11</v>
      </c>
      <c r="O118" s="364">
        <v>0</v>
      </c>
    </row>
    <row r="119" spans="1:15" s="512" customFormat="1" ht="12.75">
      <c r="A119" s="362" t="s">
        <v>376</v>
      </c>
      <c r="B119" s="362" t="s">
        <v>172</v>
      </c>
      <c r="C119" s="362" t="s">
        <v>39</v>
      </c>
      <c r="D119" s="364">
        <v>4</v>
      </c>
      <c r="E119" s="364">
        <v>3</v>
      </c>
      <c r="F119" s="364">
        <v>1</v>
      </c>
      <c r="G119" s="364">
        <v>0</v>
      </c>
      <c r="H119" s="364">
        <v>4</v>
      </c>
      <c r="I119" s="364">
        <v>3</v>
      </c>
      <c r="J119" s="364">
        <v>1</v>
      </c>
      <c r="K119" s="364">
        <v>0</v>
      </c>
      <c r="L119" s="364">
        <v>4</v>
      </c>
      <c r="M119" s="364">
        <v>3</v>
      </c>
      <c r="N119" s="364">
        <v>1</v>
      </c>
      <c r="O119" s="364">
        <v>0</v>
      </c>
    </row>
    <row r="120" spans="1:15" s="512" customFormat="1" ht="12.75">
      <c r="A120" s="362" t="s">
        <v>377</v>
      </c>
      <c r="B120" s="362" t="s">
        <v>172</v>
      </c>
      <c r="C120" s="362" t="s">
        <v>223</v>
      </c>
      <c r="D120" s="364">
        <v>25</v>
      </c>
      <c r="E120" s="364">
        <v>18</v>
      </c>
      <c r="F120" s="364">
        <v>7</v>
      </c>
      <c r="G120" s="364">
        <v>0</v>
      </c>
      <c r="H120" s="364">
        <v>25</v>
      </c>
      <c r="I120" s="364">
        <v>19</v>
      </c>
      <c r="J120" s="364">
        <v>6</v>
      </c>
      <c r="K120" s="364">
        <v>0</v>
      </c>
      <c r="L120" s="364">
        <v>25</v>
      </c>
      <c r="M120" s="364">
        <v>19</v>
      </c>
      <c r="N120" s="364">
        <v>6</v>
      </c>
      <c r="O120" s="364">
        <v>0</v>
      </c>
    </row>
    <row r="121" spans="1:15" s="512" customFormat="1" ht="12.75">
      <c r="A121" s="362" t="s">
        <v>378</v>
      </c>
      <c r="B121" s="362" t="s">
        <v>172</v>
      </c>
      <c r="C121" s="362" t="s">
        <v>40</v>
      </c>
      <c r="D121" s="364">
        <v>8</v>
      </c>
      <c r="E121" s="364">
        <v>6</v>
      </c>
      <c r="F121" s="364">
        <v>2</v>
      </c>
      <c r="G121" s="364">
        <v>0</v>
      </c>
      <c r="H121" s="364">
        <v>8</v>
      </c>
      <c r="I121" s="364">
        <v>6</v>
      </c>
      <c r="J121" s="364">
        <v>2</v>
      </c>
      <c r="K121" s="364">
        <v>0</v>
      </c>
      <c r="L121" s="364">
        <v>8</v>
      </c>
      <c r="M121" s="364">
        <v>6</v>
      </c>
      <c r="N121" s="364">
        <v>2</v>
      </c>
      <c r="O121" s="364">
        <v>0</v>
      </c>
    </row>
    <row r="122" spans="1:15" s="512" customFormat="1" ht="12.75">
      <c r="A122" s="362" t="s">
        <v>379</v>
      </c>
      <c r="B122" s="362" t="s">
        <v>172</v>
      </c>
      <c r="C122" s="362" t="s">
        <v>21</v>
      </c>
      <c r="D122" s="364">
        <v>8</v>
      </c>
      <c r="E122" s="364">
        <v>8</v>
      </c>
      <c r="F122" s="364">
        <v>0</v>
      </c>
      <c r="G122" s="364">
        <v>0</v>
      </c>
      <c r="H122" s="364">
        <v>8</v>
      </c>
      <c r="I122" s="364">
        <v>8</v>
      </c>
      <c r="J122" s="364">
        <v>0</v>
      </c>
      <c r="K122" s="364">
        <v>0</v>
      </c>
      <c r="L122" s="364">
        <v>8</v>
      </c>
      <c r="M122" s="364">
        <v>8</v>
      </c>
      <c r="N122" s="364">
        <v>0</v>
      </c>
      <c r="O122" s="364">
        <v>0</v>
      </c>
    </row>
    <row r="123" spans="1:15" s="512" customFormat="1" ht="12.75">
      <c r="A123" s="362" t="s">
        <v>380</v>
      </c>
      <c r="B123" s="362" t="s">
        <v>172</v>
      </c>
      <c r="C123" s="362" t="s">
        <v>224</v>
      </c>
      <c r="D123" s="364">
        <v>10</v>
      </c>
      <c r="E123" s="364">
        <v>6</v>
      </c>
      <c r="F123" s="364">
        <v>4</v>
      </c>
      <c r="G123" s="364">
        <v>0</v>
      </c>
      <c r="H123" s="364">
        <v>10</v>
      </c>
      <c r="I123" s="364">
        <v>7</v>
      </c>
      <c r="J123" s="364">
        <v>3</v>
      </c>
      <c r="K123" s="364">
        <v>0</v>
      </c>
      <c r="L123" s="364">
        <v>10</v>
      </c>
      <c r="M123" s="364">
        <v>7</v>
      </c>
      <c r="N123" s="364">
        <v>3</v>
      </c>
      <c r="O123" s="364">
        <v>0</v>
      </c>
    </row>
    <row r="124" spans="1:15" s="512" customFormat="1" ht="12.75">
      <c r="A124" s="362" t="s">
        <v>381</v>
      </c>
      <c r="B124" s="362" t="s">
        <v>172</v>
      </c>
      <c r="C124" s="362" t="s">
        <v>95</v>
      </c>
      <c r="D124" s="364">
        <v>16</v>
      </c>
      <c r="E124" s="364">
        <v>10</v>
      </c>
      <c r="F124" s="364">
        <v>6</v>
      </c>
      <c r="G124" s="364">
        <v>0</v>
      </c>
      <c r="H124" s="364">
        <v>16</v>
      </c>
      <c r="I124" s="364">
        <v>11</v>
      </c>
      <c r="J124" s="364">
        <v>5</v>
      </c>
      <c r="K124" s="364">
        <v>0</v>
      </c>
      <c r="L124" s="364">
        <v>16</v>
      </c>
      <c r="M124" s="364">
        <v>11</v>
      </c>
      <c r="N124" s="364">
        <v>5</v>
      </c>
      <c r="O124" s="364">
        <v>0</v>
      </c>
    </row>
    <row r="125" spans="1:15" s="512" customFormat="1" ht="12.75">
      <c r="A125" s="362" t="s">
        <v>382</v>
      </c>
      <c r="B125" s="362" t="s">
        <v>172</v>
      </c>
      <c r="C125" s="362" t="s">
        <v>22</v>
      </c>
      <c r="D125" s="364">
        <v>7</v>
      </c>
      <c r="E125" s="364">
        <v>4</v>
      </c>
      <c r="F125" s="364">
        <v>3</v>
      </c>
      <c r="G125" s="364">
        <v>0</v>
      </c>
      <c r="H125" s="364">
        <v>7</v>
      </c>
      <c r="I125" s="364">
        <v>4</v>
      </c>
      <c r="J125" s="364">
        <v>3</v>
      </c>
      <c r="K125" s="364">
        <v>0</v>
      </c>
      <c r="L125" s="364">
        <v>7</v>
      </c>
      <c r="M125" s="364">
        <v>4</v>
      </c>
      <c r="N125" s="364">
        <v>3</v>
      </c>
      <c r="O125" s="364">
        <v>0</v>
      </c>
    </row>
    <row r="126" spans="1:15" s="512" customFormat="1" ht="12.75">
      <c r="A126" s="362" t="s">
        <v>383</v>
      </c>
      <c r="B126" s="362" t="s">
        <v>172</v>
      </c>
      <c r="C126" s="362" t="s">
        <v>195</v>
      </c>
      <c r="D126" s="364">
        <v>63</v>
      </c>
      <c r="E126" s="364">
        <v>44</v>
      </c>
      <c r="F126" s="364">
        <v>19</v>
      </c>
      <c r="G126" s="364">
        <v>0</v>
      </c>
      <c r="H126" s="364">
        <v>62</v>
      </c>
      <c r="I126" s="364">
        <v>43</v>
      </c>
      <c r="J126" s="364">
        <v>19</v>
      </c>
      <c r="K126" s="364">
        <v>0</v>
      </c>
      <c r="L126" s="364">
        <v>63</v>
      </c>
      <c r="M126" s="364">
        <v>45</v>
      </c>
      <c r="N126" s="364">
        <v>18</v>
      </c>
      <c r="O126" s="364">
        <v>0</v>
      </c>
    </row>
    <row r="127" spans="1:15" s="512" customFormat="1" ht="12.75">
      <c r="A127" s="362" t="s">
        <v>384</v>
      </c>
      <c r="B127" s="362" t="s">
        <v>172</v>
      </c>
      <c r="C127" s="362" t="s">
        <v>155</v>
      </c>
      <c r="D127" s="364">
        <v>18</v>
      </c>
      <c r="E127" s="364">
        <v>16</v>
      </c>
      <c r="F127" s="364">
        <v>2</v>
      </c>
      <c r="G127" s="364">
        <v>0</v>
      </c>
      <c r="H127" s="364">
        <v>18</v>
      </c>
      <c r="I127" s="364">
        <v>16</v>
      </c>
      <c r="J127" s="364">
        <v>2</v>
      </c>
      <c r="K127" s="364">
        <v>0</v>
      </c>
      <c r="L127" s="364">
        <v>17</v>
      </c>
      <c r="M127" s="364">
        <v>15</v>
      </c>
      <c r="N127" s="364">
        <v>2</v>
      </c>
      <c r="O127" s="364">
        <v>0</v>
      </c>
    </row>
    <row r="128" spans="1:15" s="512" customFormat="1" ht="12.75">
      <c r="A128" s="362" t="s">
        <v>385</v>
      </c>
      <c r="B128" s="362" t="s">
        <v>172</v>
      </c>
      <c r="C128" s="362" t="s">
        <v>213</v>
      </c>
      <c r="D128" s="364">
        <v>18</v>
      </c>
      <c r="E128" s="364">
        <v>16</v>
      </c>
      <c r="F128" s="364">
        <v>2</v>
      </c>
      <c r="G128" s="364">
        <v>0</v>
      </c>
      <c r="H128" s="364">
        <v>18</v>
      </c>
      <c r="I128" s="364">
        <v>16</v>
      </c>
      <c r="J128" s="364">
        <v>2</v>
      </c>
      <c r="K128" s="364">
        <v>0</v>
      </c>
      <c r="L128" s="364">
        <v>18</v>
      </c>
      <c r="M128" s="364">
        <v>16</v>
      </c>
      <c r="N128" s="364">
        <v>2</v>
      </c>
      <c r="O128" s="364">
        <v>0</v>
      </c>
    </row>
    <row r="129" spans="1:15" s="512" customFormat="1" ht="12.75">
      <c r="A129" s="362" t="s">
        <v>386</v>
      </c>
      <c r="B129" s="362" t="s">
        <v>172</v>
      </c>
      <c r="C129" s="362" t="s">
        <v>41</v>
      </c>
      <c r="D129" s="364">
        <v>12</v>
      </c>
      <c r="E129" s="364">
        <v>10</v>
      </c>
      <c r="F129" s="364">
        <v>2</v>
      </c>
      <c r="G129" s="364">
        <v>0</v>
      </c>
      <c r="H129" s="364">
        <v>12</v>
      </c>
      <c r="I129" s="364">
        <v>10</v>
      </c>
      <c r="J129" s="364">
        <v>2</v>
      </c>
      <c r="K129" s="364">
        <v>0</v>
      </c>
      <c r="L129" s="364">
        <v>12</v>
      </c>
      <c r="M129" s="364">
        <v>10</v>
      </c>
      <c r="N129" s="364">
        <v>2</v>
      </c>
      <c r="O129" s="364">
        <v>0</v>
      </c>
    </row>
    <row r="130" spans="1:15" s="512" customFormat="1" ht="12.75">
      <c r="A130" s="362" t="s">
        <v>387</v>
      </c>
      <c r="B130" s="362" t="s">
        <v>172</v>
      </c>
      <c r="C130" s="362" t="s">
        <v>225</v>
      </c>
      <c r="D130" s="364">
        <v>3</v>
      </c>
      <c r="E130" s="364">
        <v>3</v>
      </c>
      <c r="F130" s="364">
        <v>0</v>
      </c>
      <c r="G130" s="364">
        <v>0</v>
      </c>
      <c r="H130" s="364">
        <v>3</v>
      </c>
      <c r="I130" s="364">
        <v>3</v>
      </c>
      <c r="J130" s="364">
        <v>0</v>
      </c>
      <c r="K130" s="364">
        <v>0</v>
      </c>
      <c r="L130" s="364">
        <v>3</v>
      </c>
      <c r="M130" s="364">
        <v>3</v>
      </c>
      <c r="N130" s="364">
        <v>0</v>
      </c>
      <c r="O130" s="364">
        <v>0</v>
      </c>
    </row>
    <row r="131" spans="1:15" s="512" customFormat="1" ht="12.75">
      <c r="A131" s="362" t="s">
        <v>388</v>
      </c>
      <c r="B131" s="362" t="s">
        <v>172</v>
      </c>
      <c r="C131" s="362" t="s">
        <v>96</v>
      </c>
      <c r="D131" s="364">
        <v>16</v>
      </c>
      <c r="E131" s="364">
        <v>6</v>
      </c>
      <c r="F131" s="364">
        <v>10</v>
      </c>
      <c r="G131" s="364">
        <v>0</v>
      </c>
      <c r="H131" s="364">
        <v>16</v>
      </c>
      <c r="I131" s="364">
        <v>7</v>
      </c>
      <c r="J131" s="364">
        <v>9</v>
      </c>
      <c r="K131" s="364">
        <v>0</v>
      </c>
      <c r="L131" s="364">
        <v>15</v>
      </c>
      <c r="M131" s="364">
        <v>7</v>
      </c>
      <c r="N131" s="364">
        <v>8</v>
      </c>
      <c r="O131" s="364">
        <v>0</v>
      </c>
    </row>
    <row r="132" spans="1:15" s="512" customFormat="1" ht="12.75">
      <c r="A132" s="362" t="s">
        <v>389</v>
      </c>
      <c r="B132" s="362" t="s">
        <v>172</v>
      </c>
      <c r="C132" s="362" t="s">
        <v>214</v>
      </c>
      <c r="D132" s="364">
        <v>4</v>
      </c>
      <c r="E132" s="364">
        <v>3</v>
      </c>
      <c r="F132" s="364">
        <v>1</v>
      </c>
      <c r="G132" s="364">
        <v>0</v>
      </c>
      <c r="H132" s="364">
        <v>4</v>
      </c>
      <c r="I132" s="364">
        <v>3</v>
      </c>
      <c r="J132" s="364">
        <v>1</v>
      </c>
      <c r="K132" s="364">
        <v>0</v>
      </c>
      <c r="L132" s="364">
        <v>4</v>
      </c>
      <c r="M132" s="364">
        <v>3</v>
      </c>
      <c r="N132" s="364">
        <v>1</v>
      </c>
      <c r="O132" s="364">
        <v>0</v>
      </c>
    </row>
    <row r="133" spans="1:15" s="512" customFormat="1" ht="12.75">
      <c r="A133" s="362" t="s">
        <v>390</v>
      </c>
      <c r="B133" s="362" t="s">
        <v>172</v>
      </c>
      <c r="C133" s="362" t="s">
        <v>156</v>
      </c>
      <c r="D133" s="364">
        <v>20</v>
      </c>
      <c r="E133" s="364">
        <v>18</v>
      </c>
      <c r="F133" s="364">
        <v>2</v>
      </c>
      <c r="G133" s="364">
        <v>0</v>
      </c>
      <c r="H133" s="364">
        <v>20</v>
      </c>
      <c r="I133" s="364">
        <v>20</v>
      </c>
      <c r="J133" s="364">
        <v>0</v>
      </c>
      <c r="K133" s="364">
        <v>0</v>
      </c>
      <c r="L133" s="364">
        <v>19</v>
      </c>
      <c r="M133" s="364">
        <v>19</v>
      </c>
      <c r="N133" s="364">
        <v>0</v>
      </c>
      <c r="O133" s="364">
        <v>0</v>
      </c>
    </row>
    <row r="134" spans="1:15" s="512" customFormat="1" ht="12.75">
      <c r="A134" s="362" t="s">
        <v>391</v>
      </c>
      <c r="B134" s="362" t="s">
        <v>172</v>
      </c>
      <c r="C134" s="362" t="s">
        <v>42</v>
      </c>
      <c r="D134" s="364">
        <v>6</v>
      </c>
      <c r="E134" s="364">
        <v>3</v>
      </c>
      <c r="F134" s="364">
        <v>3</v>
      </c>
      <c r="G134" s="364">
        <v>0</v>
      </c>
      <c r="H134" s="364">
        <v>6</v>
      </c>
      <c r="I134" s="364">
        <v>3</v>
      </c>
      <c r="J134" s="364">
        <v>3</v>
      </c>
      <c r="K134" s="364">
        <v>0</v>
      </c>
      <c r="L134" s="364">
        <v>6</v>
      </c>
      <c r="M134" s="364">
        <v>3</v>
      </c>
      <c r="N134" s="364">
        <v>3</v>
      </c>
      <c r="O134" s="364">
        <v>0</v>
      </c>
    </row>
    <row r="135" spans="1:15" s="512" customFormat="1" ht="12.75">
      <c r="A135" s="362" t="s">
        <v>392</v>
      </c>
      <c r="B135" s="362" t="s">
        <v>172</v>
      </c>
      <c r="C135" s="362" t="s">
        <v>64</v>
      </c>
      <c r="D135" s="364">
        <v>10</v>
      </c>
      <c r="E135" s="364">
        <v>7</v>
      </c>
      <c r="F135" s="364">
        <v>3</v>
      </c>
      <c r="G135" s="364">
        <v>0</v>
      </c>
      <c r="H135" s="364">
        <v>10</v>
      </c>
      <c r="I135" s="364">
        <v>8</v>
      </c>
      <c r="J135" s="364">
        <v>2</v>
      </c>
      <c r="K135" s="364">
        <v>0</v>
      </c>
      <c r="L135" s="364">
        <v>10</v>
      </c>
      <c r="M135" s="364">
        <v>8</v>
      </c>
      <c r="N135" s="364">
        <v>2</v>
      </c>
      <c r="O135" s="364">
        <v>0</v>
      </c>
    </row>
    <row r="136" spans="1:15" s="512" customFormat="1" ht="12.75">
      <c r="A136" s="362" t="s">
        <v>393</v>
      </c>
      <c r="B136" s="362" t="s">
        <v>172</v>
      </c>
      <c r="C136" s="362" t="s">
        <v>226</v>
      </c>
      <c r="D136" s="364">
        <v>5</v>
      </c>
      <c r="E136" s="364">
        <v>5</v>
      </c>
      <c r="F136" s="364">
        <v>0</v>
      </c>
      <c r="G136" s="364">
        <v>0</v>
      </c>
      <c r="H136" s="364">
        <v>5</v>
      </c>
      <c r="I136" s="364">
        <v>5</v>
      </c>
      <c r="J136" s="364">
        <v>0</v>
      </c>
      <c r="K136" s="364">
        <v>0</v>
      </c>
      <c r="L136" s="364">
        <v>4</v>
      </c>
      <c r="M136" s="364">
        <v>4</v>
      </c>
      <c r="N136" s="364">
        <v>0</v>
      </c>
      <c r="O136" s="364">
        <v>0</v>
      </c>
    </row>
    <row r="137" spans="1:15" s="512" customFormat="1" ht="12.75">
      <c r="A137" s="362" t="s">
        <v>394</v>
      </c>
      <c r="B137" s="362" t="s">
        <v>172</v>
      </c>
      <c r="C137" s="362" t="s">
        <v>157</v>
      </c>
      <c r="D137" s="364">
        <v>24</v>
      </c>
      <c r="E137" s="364">
        <v>20</v>
      </c>
      <c r="F137" s="364">
        <v>4</v>
      </c>
      <c r="G137" s="364">
        <v>0</v>
      </c>
      <c r="H137" s="364">
        <v>24</v>
      </c>
      <c r="I137" s="364">
        <v>20</v>
      </c>
      <c r="J137" s="364">
        <v>4</v>
      </c>
      <c r="K137" s="364">
        <v>0</v>
      </c>
      <c r="L137" s="364">
        <v>24</v>
      </c>
      <c r="M137" s="364">
        <v>20</v>
      </c>
      <c r="N137" s="364">
        <v>4</v>
      </c>
      <c r="O137" s="364">
        <v>0</v>
      </c>
    </row>
    <row r="138" spans="1:15" s="512" customFormat="1" ht="12.75">
      <c r="A138" s="362" t="s">
        <v>395</v>
      </c>
      <c r="B138" s="362" t="s">
        <v>172</v>
      </c>
      <c r="C138" s="362" t="s">
        <v>158</v>
      </c>
      <c r="D138" s="364">
        <v>19</v>
      </c>
      <c r="E138" s="364">
        <v>11</v>
      </c>
      <c r="F138" s="364">
        <v>8</v>
      </c>
      <c r="G138" s="364">
        <v>0</v>
      </c>
      <c r="H138" s="364">
        <v>18</v>
      </c>
      <c r="I138" s="364">
        <v>9</v>
      </c>
      <c r="J138" s="364">
        <v>9</v>
      </c>
      <c r="K138" s="364">
        <v>0</v>
      </c>
      <c r="L138" s="364">
        <v>19</v>
      </c>
      <c r="M138" s="364">
        <v>10</v>
      </c>
      <c r="N138" s="364">
        <v>9</v>
      </c>
      <c r="O138" s="364">
        <v>0</v>
      </c>
    </row>
    <row r="139" spans="1:15" s="512" customFormat="1" ht="12.75">
      <c r="A139" s="362" t="s">
        <v>396</v>
      </c>
      <c r="B139" s="362" t="s">
        <v>172</v>
      </c>
      <c r="C139" s="362" t="s">
        <v>43</v>
      </c>
      <c r="D139" s="364">
        <v>21</v>
      </c>
      <c r="E139" s="364">
        <v>15</v>
      </c>
      <c r="F139" s="364">
        <v>6</v>
      </c>
      <c r="G139" s="364">
        <v>0</v>
      </c>
      <c r="H139" s="364">
        <v>21</v>
      </c>
      <c r="I139" s="364">
        <v>15</v>
      </c>
      <c r="J139" s="364">
        <v>6</v>
      </c>
      <c r="K139" s="364">
        <v>0</v>
      </c>
      <c r="L139" s="364">
        <v>20</v>
      </c>
      <c r="M139" s="364">
        <v>14</v>
      </c>
      <c r="N139" s="364">
        <v>6</v>
      </c>
      <c r="O139" s="364">
        <v>0</v>
      </c>
    </row>
    <row r="140" spans="1:15" s="512" customFormat="1" ht="12.75">
      <c r="A140" s="362" t="s">
        <v>397</v>
      </c>
      <c r="B140" s="362" t="s">
        <v>172</v>
      </c>
      <c r="C140" s="362" t="s">
        <v>227</v>
      </c>
      <c r="D140" s="364">
        <v>7</v>
      </c>
      <c r="E140" s="364">
        <v>6</v>
      </c>
      <c r="F140" s="364">
        <v>1</v>
      </c>
      <c r="G140" s="364">
        <v>0</v>
      </c>
      <c r="H140" s="364">
        <v>7</v>
      </c>
      <c r="I140" s="364">
        <v>6</v>
      </c>
      <c r="J140" s="364">
        <v>1</v>
      </c>
      <c r="K140" s="364">
        <v>0</v>
      </c>
      <c r="L140" s="364">
        <v>6</v>
      </c>
      <c r="M140" s="364">
        <v>5</v>
      </c>
      <c r="N140" s="364">
        <v>1</v>
      </c>
      <c r="O140" s="364">
        <v>0</v>
      </c>
    </row>
    <row r="141" spans="1:15" s="512" customFormat="1" ht="12.75">
      <c r="A141" s="362" t="s">
        <v>398</v>
      </c>
      <c r="B141" s="362" t="s">
        <v>172</v>
      </c>
      <c r="C141" s="362" t="s">
        <v>196</v>
      </c>
      <c r="D141" s="364">
        <v>9</v>
      </c>
      <c r="E141" s="364">
        <v>7</v>
      </c>
      <c r="F141" s="364">
        <v>2</v>
      </c>
      <c r="G141" s="364">
        <v>0</v>
      </c>
      <c r="H141" s="364">
        <v>9</v>
      </c>
      <c r="I141" s="364">
        <v>7</v>
      </c>
      <c r="J141" s="364">
        <v>2</v>
      </c>
      <c r="K141" s="364">
        <v>0</v>
      </c>
      <c r="L141" s="364">
        <v>9</v>
      </c>
      <c r="M141" s="364">
        <v>7</v>
      </c>
      <c r="N141" s="364">
        <v>2</v>
      </c>
      <c r="O141" s="364">
        <v>0</v>
      </c>
    </row>
    <row r="142" spans="1:15" s="512" customFormat="1" ht="12.75">
      <c r="A142" s="362" t="s">
        <v>399</v>
      </c>
      <c r="B142" s="362" t="s">
        <v>172</v>
      </c>
      <c r="C142" s="362" t="s">
        <v>197</v>
      </c>
      <c r="D142" s="364">
        <v>36</v>
      </c>
      <c r="E142" s="364">
        <v>27</v>
      </c>
      <c r="F142" s="364">
        <v>9</v>
      </c>
      <c r="G142" s="364">
        <v>0</v>
      </c>
      <c r="H142" s="364">
        <v>36</v>
      </c>
      <c r="I142" s="364">
        <v>26</v>
      </c>
      <c r="J142" s="364">
        <v>10</v>
      </c>
      <c r="K142" s="364">
        <v>0</v>
      </c>
      <c r="L142" s="364">
        <v>36</v>
      </c>
      <c r="M142" s="364">
        <v>26</v>
      </c>
      <c r="N142" s="364">
        <v>10</v>
      </c>
      <c r="O142" s="364">
        <v>0</v>
      </c>
    </row>
    <row r="143" spans="1:15" s="512" customFormat="1" ht="12.75">
      <c r="A143" s="362" t="s">
        <v>400</v>
      </c>
      <c r="B143" s="362" t="s">
        <v>172</v>
      </c>
      <c r="C143" s="362" t="s">
        <v>159</v>
      </c>
      <c r="D143" s="364">
        <v>12</v>
      </c>
      <c r="E143" s="364">
        <v>9</v>
      </c>
      <c r="F143" s="364">
        <v>3</v>
      </c>
      <c r="G143" s="364">
        <v>0</v>
      </c>
      <c r="H143" s="364">
        <v>12</v>
      </c>
      <c r="I143" s="364">
        <v>9</v>
      </c>
      <c r="J143" s="364">
        <v>3</v>
      </c>
      <c r="K143" s="364">
        <v>0</v>
      </c>
      <c r="L143" s="364">
        <v>11</v>
      </c>
      <c r="M143" s="364">
        <v>8</v>
      </c>
      <c r="N143" s="364">
        <v>3</v>
      </c>
      <c r="O143" s="364">
        <v>0</v>
      </c>
    </row>
    <row r="144" spans="1:15" s="512" customFormat="1" ht="12.75">
      <c r="A144" s="362" t="s">
        <v>401</v>
      </c>
      <c r="B144" s="362" t="s">
        <v>172</v>
      </c>
      <c r="C144" s="362" t="s">
        <v>44</v>
      </c>
      <c r="D144" s="364">
        <v>10</v>
      </c>
      <c r="E144" s="364">
        <v>8</v>
      </c>
      <c r="F144" s="364">
        <v>2</v>
      </c>
      <c r="G144" s="364">
        <v>0</v>
      </c>
      <c r="H144" s="364">
        <v>10</v>
      </c>
      <c r="I144" s="364">
        <v>9</v>
      </c>
      <c r="J144" s="364">
        <v>1</v>
      </c>
      <c r="K144" s="364">
        <v>0</v>
      </c>
      <c r="L144" s="364">
        <v>10</v>
      </c>
      <c r="M144" s="364">
        <v>9</v>
      </c>
      <c r="N144" s="364">
        <v>1</v>
      </c>
      <c r="O144" s="364">
        <v>0</v>
      </c>
    </row>
    <row r="145" spans="1:15" s="512" customFormat="1" ht="12.75">
      <c r="A145" s="362" t="s">
        <v>402</v>
      </c>
      <c r="B145" s="362" t="s">
        <v>172</v>
      </c>
      <c r="C145" s="362" t="s">
        <v>215</v>
      </c>
      <c r="D145" s="364">
        <v>11</v>
      </c>
      <c r="E145" s="364">
        <v>9</v>
      </c>
      <c r="F145" s="364">
        <v>2</v>
      </c>
      <c r="G145" s="364">
        <v>0</v>
      </c>
      <c r="H145" s="364">
        <v>11</v>
      </c>
      <c r="I145" s="364">
        <v>9</v>
      </c>
      <c r="J145" s="364">
        <v>2</v>
      </c>
      <c r="K145" s="364">
        <v>0</v>
      </c>
      <c r="L145" s="364">
        <v>11</v>
      </c>
      <c r="M145" s="364">
        <v>10</v>
      </c>
      <c r="N145" s="364">
        <v>1</v>
      </c>
      <c r="O145" s="364">
        <v>0</v>
      </c>
    </row>
    <row r="146" spans="1:15" s="512" customFormat="1" ht="12.75">
      <c r="A146" s="362" t="s">
        <v>403</v>
      </c>
      <c r="B146" s="362" t="s">
        <v>172</v>
      </c>
      <c r="C146" s="362" t="s">
        <v>198</v>
      </c>
      <c r="D146" s="364">
        <v>5</v>
      </c>
      <c r="E146" s="364">
        <v>5</v>
      </c>
      <c r="F146" s="364">
        <v>0</v>
      </c>
      <c r="G146" s="364">
        <v>0</v>
      </c>
      <c r="H146" s="364">
        <v>5</v>
      </c>
      <c r="I146" s="364">
        <v>5</v>
      </c>
      <c r="J146" s="364">
        <v>0</v>
      </c>
      <c r="K146" s="364">
        <v>0</v>
      </c>
      <c r="L146" s="364">
        <v>5</v>
      </c>
      <c r="M146" s="364">
        <v>5</v>
      </c>
      <c r="N146" s="364">
        <v>0</v>
      </c>
      <c r="O146" s="364">
        <v>0</v>
      </c>
    </row>
    <row r="147" spans="1:15" s="512" customFormat="1" ht="12.75">
      <c r="A147" s="362" t="s">
        <v>404</v>
      </c>
      <c r="B147" s="362" t="s">
        <v>172</v>
      </c>
      <c r="C147" s="362" t="s">
        <v>180</v>
      </c>
      <c r="D147" s="364">
        <v>12</v>
      </c>
      <c r="E147" s="364">
        <v>9</v>
      </c>
      <c r="F147" s="364">
        <v>3</v>
      </c>
      <c r="G147" s="364">
        <v>0</v>
      </c>
      <c r="H147" s="364">
        <v>12</v>
      </c>
      <c r="I147" s="364">
        <v>9</v>
      </c>
      <c r="J147" s="364">
        <v>3</v>
      </c>
      <c r="K147" s="364">
        <v>0</v>
      </c>
      <c r="L147" s="364">
        <v>12</v>
      </c>
      <c r="M147" s="364">
        <v>9</v>
      </c>
      <c r="N147" s="364">
        <v>3</v>
      </c>
      <c r="O147" s="364">
        <v>0</v>
      </c>
    </row>
    <row r="148" spans="1:15" s="512" customFormat="1" ht="12.75">
      <c r="A148" s="362" t="s">
        <v>405</v>
      </c>
      <c r="B148" s="362" t="s">
        <v>172</v>
      </c>
      <c r="C148" s="362" t="s">
        <v>199</v>
      </c>
      <c r="D148" s="364">
        <v>8</v>
      </c>
      <c r="E148" s="364">
        <v>6</v>
      </c>
      <c r="F148" s="364">
        <v>2</v>
      </c>
      <c r="G148" s="364">
        <v>0</v>
      </c>
      <c r="H148" s="364">
        <v>8</v>
      </c>
      <c r="I148" s="364">
        <v>7</v>
      </c>
      <c r="J148" s="364">
        <v>1</v>
      </c>
      <c r="K148" s="364">
        <v>0</v>
      </c>
      <c r="L148" s="364">
        <v>8</v>
      </c>
      <c r="M148" s="364">
        <v>7</v>
      </c>
      <c r="N148" s="364">
        <v>1</v>
      </c>
      <c r="O148" s="364">
        <v>0</v>
      </c>
    </row>
    <row r="149" spans="1:15" s="512" customFormat="1" ht="12.75">
      <c r="A149" s="362" t="s">
        <v>406</v>
      </c>
      <c r="B149" s="362" t="s">
        <v>172</v>
      </c>
      <c r="C149" s="362" t="s">
        <v>228</v>
      </c>
      <c r="D149" s="364">
        <v>4</v>
      </c>
      <c r="E149" s="364">
        <v>3</v>
      </c>
      <c r="F149" s="364">
        <v>1</v>
      </c>
      <c r="G149" s="364">
        <v>0</v>
      </c>
      <c r="H149" s="364">
        <v>4</v>
      </c>
      <c r="I149" s="364">
        <v>3</v>
      </c>
      <c r="J149" s="364">
        <v>1</v>
      </c>
      <c r="K149" s="364">
        <v>0</v>
      </c>
      <c r="L149" s="364">
        <v>4</v>
      </c>
      <c r="M149" s="364">
        <v>3</v>
      </c>
      <c r="N149" s="364">
        <v>1</v>
      </c>
      <c r="O149" s="364">
        <v>0</v>
      </c>
    </row>
    <row r="150" spans="1:15" s="512" customFormat="1" ht="12.75">
      <c r="A150" s="362" t="s">
        <v>407</v>
      </c>
      <c r="B150" s="362" t="s">
        <v>172</v>
      </c>
      <c r="C150" s="362" t="s">
        <v>229</v>
      </c>
      <c r="D150" s="364">
        <v>5</v>
      </c>
      <c r="E150" s="364">
        <v>3</v>
      </c>
      <c r="F150" s="364">
        <v>2</v>
      </c>
      <c r="G150" s="364">
        <v>0</v>
      </c>
      <c r="H150" s="364">
        <v>5</v>
      </c>
      <c r="I150" s="364">
        <v>3</v>
      </c>
      <c r="J150" s="364">
        <v>2</v>
      </c>
      <c r="K150" s="364">
        <v>0</v>
      </c>
      <c r="L150" s="364">
        <v>5</v>
      </c>
      <c r="M150" s="364">
        <v>4</v>
      </c>
      <c r="N150" s="364">
        <v>1</v>
      </c>
      <c r="O150" s="364">
        <v>0</v>
      </c>
    </row>
    <row r="151" spans="1:15" s="512" customFormat="1" ht="12.75">
      <c r="A151" s="362" t="s">
        <v>408</v>
      </c>
      <c r="B151" s="362" t="s">
        <v>172</v>
      </c>
      <c r="C151" s="362" t="s">
        <v>65</v>
      </c>
      <c r="D151" s="364">
        <v>5</v>
      </c>
      <c r="E151" s="364">
        <v>3</v>
      </c>
      <c r="F151" s="364">
        <v>2</v>
      </c>
      <c r="G151" s="364">
        <v>0</v>
      </c>
      <c r="H151" s="364">
        <v>5</v>
      </c>
      <c r="I151" s="364">
        <v>3</v>
      </c>
      <c r="J151" s="364">
        <v>2</v>
      </c>
      <c r="K151" s="364">
        <v>0</v>
      </c>
      <c r="L151" s="364">
        <v>5</v>
      </c>
      <c r="M151" s="364">
        <v>3</v>
      </c>
      <c r="N151" s="364">
        <v>2</v>
      </c>
      <c r="O151" s="364">
        <v>0</v>
      </c>
    </row>
    <row r="152" spans="1:15" s="512" customFormat="1" ht="25.5">
      <c r="A152" s="362" t="s">
        <v>419</v>
      </c>
      <c r="B152" s="362" t="s">
        <v>175</v>
      </c>
      <c r="C152" s="362" t="s">
        <v>97</v>
      </c>
      <c r="D152" s="364">
        <v>2</v>
      </c>
      <c r="E152" s="364">
        <v>1</v>
      </c>
      <c r="F152" s="364">
        <v>1</v>
      </c>
      <c r="G152" s="364">
        <v>0</v>
      </c>
      <c r="H152" s="364">
        <v>2</v>
      </c>
      <c r="I152" s="364">
        <v>1</v>
      </c>
      <c r="J152" s="364">
        <v>1</v>
      </c>
      <c r="K152" s="364">
        <v>0</v>
      </c>
      <c r="L152" s="364">
        <v>2</v>
      </c>
      <c r="M152" s="364">
        <v>1</v>
      </c>
      <c r="N152" s="364">
        <v>1</v>
      </c>
      <c r="O152" s="364">
        <v>0</v>
      </c>
    </row>
    <row r="153" spans="1:15" s="512" customFormat="1" ht="25.5">
      <c r="A153" s="362" t="s">
        <v>420</v>
      </c>
      <c r="B153" s="362" t="s">
        <v>175</v>
      </c>
      <c r="C153" s="362" t="s">
        <v>98</v>
      </c>
      <c r="D153" s="364">
        <v>3</v>
      </c>
      <c r="E153" s="364">
        <v>2</v>
      </c>
      <c r="F153" s="364">
        <v>0</v>
      </c>
      <c r="G153" s="364">
        <v>1</v>
      </c>
      <c r="H153" s="364">
        <v>3</v>
      </c>
      <c r="I153" s="364">
        <v>2</v>
      </c>
      <c r="J153" s="364">
        <v>1</v>
      </c>
      <c r="K153" s="364">
        <v>0</v>
      </c>
      <c r="L153" s="364">
        <v>3</v>
      </c>
      <c r="M153" s="364">
        <v>2</v>
      </c>
      <c r="N153" s="364">
        <v>1</v>
      </c>
      <c r="O153" s="364">
        <v>0</v>
      </c>
    </row>
    <row r="154" spans="1:15" s="512" customFormat="1" ht="25.5">
      <c r="A154" s="362" t="s">
        <v>422</v>
      </c>
      <c r="B154" s="362" t="s">
        <v>175</v>
      </c>
      <c r="C154" s="362" t="s">
        <v>200</v>
      </c>
      <c r="D154" s="364">
        <v>1</v>
      </c>
      <c r="E154" s="364">
        <v>0</v>
      </c>
      <c r="F154" s="364">
        <v>1</v>
      </c>
      <c r="G154" s="364">
        <v>0</v>
      </c>
      <c r="H154" s="364">
        <v>1</v>
      </c>
      <c r="I154" s="364">
        <v>0</v>
      </c>
      <c r="J154" s="364">
        <v>1</v>
      </c>
      <c r="K154" s="364">
        <v>0</v>
      </c>
      <c r="L154" s="364">
        <v>1</v>
      </c>
      <c r="M154" s="364">
        <v>0</v>
      </c>
      <c r="N154" s="364">
        <v>1</v>
      </c>
      <c r="O154" s="364">
        <v>0</v>
      </c>
    </row>
    <row r="155" spans="1:15" s="512" customFormat="1" ht="25.5">
      <c r="A155" s="362" t="s">
        <v>424</v>
      </c>
      <c r="B155" s="362" t="s">
        <v>175</v>
      </c>
      <c r="C155" s="362" t="s">
        <v>99</v>
      </c>
      <c r="D155" s="364">
        <v>2</v>
      </c>
      <c r="E155" s="364">
        <v>2</v>
      </c>
      <c r="F155" s="364">
        <v>0</v>
      </c>
      <c r="G155" s="364">
        <v>0</v>
      </c>
      <c r="H155" s="364">
        <v>2</v>
      </c>
      <c r="I155" s="364">
        <v>2</v>
      </c>
      <c r="J155" s="364">
        <v>0</v>
      </c>
      <c r="K155" s="364">
        <v>0</v>
      </c>
      <c r="L155" s="364">
        <v>2</v>
      </c>
      <c r="M155" s="364">
        <v>2</v>
      </c>
      <c r="N155" s="364">
        <v>0</v>
      </c>
      <c r="O155" s="364">
        <v>0</v>
      </c>
    </row>
    <row r="156" spans="1:15" s="512" customFormat="1" ht="25.5">
      <c r="A156" s="362" t="s">
        <v>425</v>
      </c>
      <c r="B156" s="362" t="s">
        <v>175</v>
      </c>
      <c r="C156" s="362" t="s">
        <v>216</v>
      </c>
      <c r="D156" s="364">
        <v>4</v>
      </c>
      <c r="E156" s="364">
        <v>1</v>
      </c>
      <c r="F156" s="364">
        <v>3</v>
      </c>
      <c r="G156" s="364">
        <v>0</v>
      </c>
      <c r="H156" s="364">
        <v>4</v>
      </c>
      <c r="I156" s="364">
        <v>2</v>
      </c>
      <c r="J156" s="364">
        <v>2</v>
      </c>
      <c r="K156" s="364">
        <v>0</v>
      </c>
      <c r="L156" s="364">
        <v>4</v>
      </c>
      <c r="M156" s="364">
        <v>2</v>
      </c>
      <c r="N156" s="364">
        <v>2</v>
      </c>
      <c r="O156" s="364">
        <v>0</v>
      </c>
    </row>
    <row r="157" spans="1:15" s="512" customFormat="1" ht="25.5">
      <c r="A157" s="362" t="s">
        <v>426</v>
      </c>
      <c r="B157" s="362" t="s">
        <v>175</v>
      </c>
      <c r="C157" s="362" t="s">
        <v>23</v>
      </c>
      <c r="D157" s="364">
        <v>1</v>
      </c>
      <c r="E157" s="364">
        <v>1</v>
      </c>
      <c r="F157" s="364">
        <v>0</v>
      </c>
      <c r="G157" s="364">
        <v>0</v>
      </c>
      <c r="H157" s="364">
        <v>1</v>
      </c>
      <c r="I157" s="364">
        <v>1</v>
      </c>
      <c r="J157" s="364">
        <v>0</v>
      </c>
      <c r="K157" s="364">
        <v>0</v>
      </c>
      <c r="L157" s="364">
        <v>1</v>
      </c>
      <c r="M157" s="364">
        <v>1</v>
      </c>
      <c r="N157" s="364">
        <v>0</v>
      </c>
      <c r="O157" s="364">
        <v>0</v>
      </c>
    </row>
    <row r="158" spans="1:15" s="512" customFormat="1" ht="25.5">
      <c r="A158" s="362" t="s">
        <v>432</v>
      </c>
      <c r="B158" s="362" t="s">
        <v>175</v>
      </c>
      <c r="C158" s="362" t="s">
        <v>100</v>
      </c>
      <c r="D158" s="364">
        <v>1</v>
      </c>
      <c r="E158" s="364">
        <v>0</v>
      </c>
      <c r="F158" s="364">
        <v>0</v>
      </c>
      <c r="G158" s="364">
        <v>1</v>
      </c>
      <c r="H158" s="364">
        <v>1</v>
      </c>
      <c r="I158" s="364">
        <v>0</v>
      </c>
      <c r="J158" s="364">
        <v>1</v>
      </c>
      <c r="K158" s="364">
        <v>0</v>
      </c>
      <c r="L158" s="364">
        <v>1</v>
      </c>
      <c r="M158" s="364">
        <v>0</v>
      </c>
      <c r="N158" s="364">
        <v>1</v>
      </c>
      <c r="O158" s="364">
        <v>0</v>
      </c>
    </row>
    <row r="159" spans="1:15" s="512" customFormat="1" ht="25.5">
      <c r="A159" s="362" t="s">
        <v>433</v>
      </c>
      <c r="B159" s="362" t="s">
        <v>175</v>
      </c>
      <c r="C159" s="362" t="s">
        <v>182</v>
      </c>
      <c r="D159" s="364">
        <v>2</v>
      </c>
      <c r="E159" s="364">
        <v>2</v>
      </c>
      <c r="F159" s="364">
        <v>0</v>
      </c>
      <c r="G159" s="364">
        <v>0</v>
      </c>
      <c r="H159" s="364">
        <v>2</v>
      </c>
      <c r="I159" s="364">
        <v>1</v>
      </c>
      <c r="J159" s="364">
        <v>1</v>
      </c>
      <c r="K159" s="364">
        <v>0</v>
      </c>
      <c r="L159" s="364">
        <v>2</v>
      </c>
      <c r="M159" s="364">
        <v>1</v>
      </c>
      <c r="N159" s="364">
        <v>1</v>
      </c>
      <c r="O159" s="364">
        <v>0</v>
      </c>
    </row>
    <row r="160" spans="1:15" s="512" customFormat="1" ht="25.5">
      <c r="A160" s="362" t="s">
        <v>434</v>
      </c>
      <c r="B160" s="362" t="s">
        <v>175</v>
      </c>
      <c r="C160" s="362" t="s">
        <v>202</v>
      </c>
      <c r="D160" s="364">
        <v>1</v>
      </c>
      <c r="E160" s="364">
        <v>0</v>
      </c>
      <c r="F160" s="364">
        <v>1</v>
      </c>
      <c r="G160" s="364">
        <v>0</v>
      </c>
      <c r="H160" s="364">
        <v>1</v>
      </c>
      <c r="I160" s="364">
        <v>1</v>
      </c>
      <c r="J160" s="364">
        <v>0</v>
      </c>
      <c r="K160" s="364">
        <v>0</v>
      </c>
      <c r="L160" s="364">
        <v>1</v>
      </c>
      <c r="M160" s="364">
        <v>1</v>
      </c>
      <c r="N160" s="364">
        <v>0</v>
      </c>
      <c r="O160" s="364">
        <v>0</v>
      </c>
    </row>
    <row r="161" spans="1:15" s="512" customFormat="1" ht="25.5">
      <c r="A161" s="362" t="s">
        <v>435</v>
      </c>
      <c r="B161" s="362" t="s">
        <v>175</v>
      </c>
      <c r="C161" s="362" t="s">
        <v>101</v>
      </c>
      <c r="D161" s="364">
        <v>1</v>
      </c>
      <c r="E161" s="364">
        <v>1</v>
      </c>
      <c r="F161" s="364">
        <v>0</v>
      </c>
      <c r="G161" s="364">
        <v>0</v>
      </c>
      <c r="H161" s="364">
        <v>1</v>
      </c>
      <c r="I161" s="364">
        <v>1</v>
      </c>
      <c r="J161" s="364">
        <v>0</v>
      </c>
      <c r="K161" s="364">
        <v>0</v>
      </c>
      <c r="L161" s="364">
        <v>1</v>
      </c>
      <c r="M161" s="364">
        <v>1</v>
      </c>
      <c r="N161" s="364">
        <v>0</v>
      </c>
      <c r="O161" s="364">
        <v>0</v>
      </c>
    </row>
    <row r="162" spans="1:15" s="512" customFormat="1" ht="25.5">
      <c r="A162" s="362" t="s">
        <v>439</v>
      </c>
      <c r="B162" s="362" t="s">
        <v>175</v>
      </c>
      <c r="C162" s="362" t="s">
        <v>87</v>
      </c>
      <c r="D162" s="364">
        <v>1</v>
      </c>
      <c r="E162" s="364">
        <v>1</v>
      </c>
      <c r="F162" s="364">
        <v>0</v>
      </c>
      <c r="G162" s="364">
        <v>0</v>
      </c>
      <c r="H162" s="364">
        <v>1</v>
      </c>
      <c r="I162" s="364">
        <v>1</v>
      </c>
      <c r="J162" s="364">
        <v>0</v>
      </c>
      <c r="K162" s="364">
        <v>0</v>
      </c>
      <c r="L162" s="364">
        <v>1</v>
      </c>
      <c r="M162" s="364">
        <v>1</v>
      </c>
      <c r="N162" s="364">
        <v>0</v>
      </c>
      <c r="O162" s="364">
        <v>0</v>
      </c>
    </row>
    <row r="163" spans="1:15" s="512" customFormat="1" ht="25.5">
      <c r="A163" s="362" t="s">
        <v>443</v>
      </c>
      <c r="B163" s="362" t="s">
        <v>175</v>
      </c>
      <c r="C163" s="362" t="s">
        <v>28</v>
      </c>
      <c r="D163" s="364">
        <v>1</v>
      </c>
      <c r="E163" s="364">
        <v>1</v>
      </c>
      <c r="F163" s="364">
        <v>0</v>
      </c>
      <c r="G163" s="364">
        <v>0</v>
      </c>
      <c r="H163" s="364">
        <v>1</v>
      </c>
      <c r="I163" s="364">
        <v>1</v>
      </c>
      <c r="J163" s="364">
        <v>0</v>
      </c>
      <c r="K163" s="364">
        <v>0</v>
      </c>
      <c r="L163" s="364">
        <v>1</v>
      </c>
      <c r="M163" s="364">
        <v>1</v>
      </c>
      <c r="N163" s="364">
        <v>0</v>
      </c>
      <c r="O163" s="364">
        <v>0</v>
      </c>
    </row>
    <row r="164" spans="1:15" s="512" customFormat="1" ht="25.5">
      <c r="A164" s="362" t="s">
        <v>444</v>
      </c>
      <c r="B164" s="362" t="s">
        <v>175</v>
      </c>
      <c r="C164" s="362" t="s">
        <v>203</v>
      </c>
      <c r="D164" s="364">
        <v>1</v>
      </c>
      <c r="E164" s="364">
        <v>1</v>
      </c>
      <c r="F164" s="364">
        <v>0</v>
      </c>
      <c r="G164" s="364">
        <v>0</v>
      </c>
      <c r="H164" s="364">
        <v>1</v>
      </c>
      <c r="I164" s="364">
        <v>1</v>
      </c>
      <c r="J164" s="364">
        <v>0</v>
      </c>
      <c r="K164" s="364">
        <v>0</v>
      </c>
      <c r="L164" s="364">
        <v>1</v>
      </c>
      <c r="M164" s="364">
        <v>1</v>
      </c>
      <c r="N164" s="364">
        <v>0</v>
      </c>
      <c r="O164" s="364">
        <v>0</v>
      </c>
    </row>
    <row r="165" spans="1:15" s="512" customFormat="1" ht="25.5">
      <c r="A165" s="362" t="s">
        <v>446</v>
      </c>
      <c r="B165" s="362" t="s">
        <v>175</v>
      </c>
      <c r="C165" s="362" t="s">
        <v>104</v>
      </c>
      <c r="D165" s="364">
        <v>1</v>
      </c>
      <c r="E165" s="364">
        <v>0</v>
      </c>
      <c r="F165" s="364">
        <v>1</v>
      </c>
      <c r="G165" s="364">
        <v>0</v>
      </c>
      <c r="H165" s="364">
        <v>1</v>
      </c>
      <c r="I165" s="364">
        <v>0</v>
      </c>
      <c r="J165" s="364">
        <v>1</v>
      </c>
      <c r="K165" s="364">
        <v>0</v>
      </c>
      <c r="L165" s="364">
        <v>1</v>
      </c>
      <c r="M165" s="364">
        <v>0</v>
      </c>
      <c r="N165" s="364">
        <v>1</v>
      </c>
      <c r="O165" s="364">
        <v>0</v>
      </c>
    </row>
    <row r="166" spans="1:15" s="512" customFormat="1" ht="25.5">
      <c r="A166" s="362" t="s">
        <v>447</v>
      </c>
      <c r="B166" s="362" t="s">
        <v>175</v>
      </c>
      <c r="C166" s="362" t="s">
        <v>29</v>
      </c>
      <c r="D166" s="364">
        <v>1</v>
      </c>
      <c r="E166" s="364">
        <v>1</v>
      </c>
      <c r="F166" s="364">
        <v>0</v>
      </c>
      <c r="G166" s="364">
        <v>0</v>
      </c>
      <c r="H166" s="364">
        <v>1</v>
      </c>
      <c r="I166" s="364">
        <v>1</v>
      </c>
      <c r="J166" s="364">
        <v>0</v>
      </c>
      <c r="K166" s="364">
        <v>0</v>
      </c>
      <c r="L166" s="364">
        <v>1</v>
      </c>
      <c r="M166" s="364">
        <v>1</v>
      </c>
      <c r="N166" s="364">
        <v>0</v>
      </c>
      <c r="O166" s="364">
        <v>0</v>
      </c>
    </row>
    <row r="167" spans="1:15" s="512" customFormat="1" ht="25.5">
      <c r="A167" s="362" t="s">
        <v>449</v>
      </c>
      <c r="B167" s="362" t="s">
        <v>175</v>
      </c>
      <c r="C167" s="362" t="s">
        <v>77</v>
      </c>
      <c r="D167" s="364">
        <v>1</v>
      </c>
      <c r="E167" s="364">
        <v>1</v>
      </c>
      <c r="F167" s="364">
        <v>0</v>
      </c>
      <c r="G167" s="364">
        <v>0</v>
      </c>
      <c r="H167" s="364">
        <v>1</v>
      </c>
      <c r="I167" s="364">
        <v>1</v>
      </c>
      <c r="J167" s="364">
        <v>0</v>
      </c>
      <c r="K167" s="364">
        <v>0</v>
      </c>
      <c r="L167" s="364">
        <v>1</v>
      </c>
      <c r="M167" s="364">
        <v>1</v>
      </c>
      <c r="N167" s="364">
        <v>0</v>
      </c>
      <c r="O167" s="364">
        <v>0</v>
      </c>
    </row>
    <row r="168" spans="1:15" s="512" customFormat="1" ht="25.5">
      <c r="A168" s="362" t="s">
        <v>450</v>
      </c>
      <c r="B168" s="362" t="s">
        <v>175</v>
      </c>
      <c r="C168" s="362" t="s">
        <v>78</v>
      </c>
      <c r="D168" s="364">
        <v>5</v>
      </c>
      <c r="E168" s="364">
        <v>5</v>
      </c>
      <c r="F168" s="364">
        <v>0</v>
      </c>
      <c r="G168" s="364">
        <v>0</v>
      </c>
      <c r="H168" s="364">
        <v>5</v>
      </c>
      <c r="I168" s="364">
        <v>5</v>
      </c>
      <c r="J168" s="364">
        <v>0</v>
      </c>
      <c r="K168" s="364">
        <v>0</v>
      </c>
      <c r="L168" s="364">
        <v>5</v>
      </c>
      <c r="M168" s="364">
        <v>5</v>
      </c>
      <c r="N168" s="364">
        <v>0</v>
      </c>
      <c r="O168" s="364">
        <v>0</v>
      </c>
    </row>
    <row r="169" spans="1:15" s="512" customFormat="1" ht="25.5">
      <c r="A169" s="362" t="s">
        <v>451</v>
      </c>
      <c r="B169" s="362" t="s">
        <v>175</v>
      </c>
      <c r="C169" s="362" t="s">
        <v>204</v>
      </c>
      <c r="D169" s="364">
        <v>6</v>
      </c>
      <c r="E169" s="364">
        <v>5</v>
      </c>
      <c r="F169" s="364">
        <v>1</v>
      </c>
      <c r="G169" s="364">
        <v>0</v>
      </c>
      <c r="H169" s="364">
        <v>6</v>
      </c>
      <c r="I169" s="364">
        <v>5</v>
      </c>
      <c r="J169" s="364">
        <v>1</v>
      </c>
      <c r="K169" s="364">
        <v>0</v>
      </c>
      <c r="L169" s="364">
        <v>6</v>
      </c>
      <c r="M169" s="364">
        <v>5</v>
      </c>
      <c r="N169" s="364">
        <v>1</v>
      </c>
      <c r="O169" s="364">
        <v>0</v>
      </c>
    </row>
    <row r="170" spans="1:15" s="512" customFormat="1" ht="25.5">
      <c r="A170" s="362" t="s">
        <v>453</v>
      </c>
      <c r="B170" s="362" t="s">
        <v>175</v>
      </c>
      <c r="C170" s="362" t="s">
        <v>205</v>
      </c>
      <c r="D170" s="364">
        <v>2</v>
      </c>
      <c r="E170" s="364">
        <v>2</v>
      </c>
      <c r="F170" s="364">
        <v>0</v>
      </c>
      <c r="G170" s="364">
        <v>0</v>
      </c>
      <c r="H170" s="364">
        <v>2</v>
      </c>
      <c r="I170" s="364">
        <v>2</v>
      </c>
      <c r="J170" s="364">
        <v>0</v>
      </c>
      <c r="K170" s="364">
        <v>0</v>
      </c>
      <c r="L170" s="364">
        <v>2</v>
      </c>
      <c r="M170" s="364">
        <v>2</v>
      </c>
      <c r="N170" s="364">
        <v>0</v>
      </c>
      <c r="O170" s="364">
        <v>0</v>
      </c>
    </row>
    <row r="171" spans="1:15" s="512" customFormat="1" ht="25.5">
      <c r="A171" s="362" t="s">
        <v>454</v>
      </c>
      <c r="B171" s="362" t="s">
        <v>175</v>
      </c>
      <c r="C171" s="362" t="s">
        <v>218</v>
      </c>
      <c r="D171" s="364">
        <v>1</v>
      </c>
      <c r="E171" s="364">
        <v>1</v>
      </c>
      <c r="F171" s="364">
        <v>0</v>
      </c>
      <c r="G171" s="364">
        <v>0</v>
      </c>
      <c r="H171" s="364">
        <v>1</v>
      </c>
      <c r="I171" s="364">
        <v>1</v>
      </c>
      <c r="J171" s="364">
        <v>0</v>
      </c>
      <c r="K171" s="364">
        <v>0</v>
      </c>
      <c r="L171" s="364">
        <v>1</v>
      </c>
      <c r="M171" s="364">
        <v>1</v>
      </c>
      <c r="N171" s="364">
        <v>0</v>
      </c>
      <c r="O171" s="364">
        <v>0</v>
      </c>
    </row>
    <row r="172" spans="1:15" s="512" customFormat="1" ht="25.5">
      <c r="A172" s="362" t="s">
        <v>455</v>
      </c>
      <c r="B172" s="362" t="s">
        <v>175</v>
      </c>
      <c r="C172" s="362" t="s">
        <v>161</v>
      </c>
      <c r="D172" s="364">
        <v>1</v>
      </c>
      <c r="E172" s="364">
        <v>1</v>
      </c>
      <c r="F172" s="364">
        <v>0</v>
      </c>
      <c r="G172" s="364">
        <v>0</v>
      </c>
      <c r="H172" s="364">
        <v>1</v>
      </c>
      <c r="I172" s="364">
        <v>1</v>
      </c>
      <c r="J172" s="364">
        <v>0</v>
      </c>
      <c r="K172" s="364">
        <v>0</v>
      </c>
      <c r="L172" s="364">
        <v>1</v>
      </c>
      <c r="M172" s="364">
        <v>1</v>
      </c>
      <c r="N172" s="364">
        <v>0</v>
      </c>
      <c r="O172" s="364">
        <v>0</v>
      </c>
    </row>
    <row r="173" spans="1:15" s="512" customFormat="1" ht="25.5">
      <c r="A173" s="362" t="s">
        <v>456</v>
      </c>
      <c r="B173" s="362" t="s">
        <v>175</v>
      </c>
      <c r="C173" s="362" t="s">
        <v>105</v>
      </c>
      <c r="D173" s="364">
        <v>3</v>
      </c>
      <c r="E173" s="364">
        <v>3</v>
      </c>
      <c r="F173" s="364">
        <v>0</v>
      </c>
      <c r="G173" s="364">
        <v>0</v>
      </c>
      <c r="H173" s="364">
        <v>3</v>
      </c>
      <c r="I173" s="364">
        <v>3</v>
      </c>
      <c r="J173" s="364">
        <v>0</v>
      </c>
      <c r="K173" s="364">
        <v>0</v>
      </c>
      <c r="L173" s="364">
        <v>3</v>
      </c>
      <c r="M173" s="364">
        <v>3</v>
      </c>
      <c r="N173" s="364">
        <v>0</v>
      </c>
      <c r="O173" s="364">
        <v>0</v>
      </c>
    </row>
    <row r="174" spans="1:15" s="512" customFormat="1" ht="25.5">
      <c r="A174" s="362" t="s">
        <v>457</v>
      </c>
      <c r="B174" s="362" t="s">
        <v>175</v>
      </c>
      <c r="C174" s="362" t="s">
        <v>234</v>
      </c>
      <c r="D174" s="364">
        <v>1</v>
      </c>
      <c r="E174" s="364">
        <v>1</v>
      </c>
      <c r="F174" s="364">
        <v>0</v>
      </c>
      <c r="G174" s="364">
        <v>0</v>
      </c>
      <c r="H174" s="364">
        <v>1</v>
      </c>
      <c r="I174" s="364">
        <v>1</v>
      </c>
      <c r="J174" s="364">
        <v>0</v>
      </c>
      <c r="K174" s="364">
        <v>0</v>
      </c>
      <c r="L174" s="364">
        <v>1</v>
      </c>
      <c r="M174" s="364">
        <v>1</v>
      </c>
      <c r="N174" s="364">
        <v>0</v>
      </c>
      <c r="O174" s="364">
        <v>0</v>
      </c>
    </row>
    <row r="175" spans="1:15" s="512" customFormat="1" ht="25.5">
      <c r="A175" s="362" t="s">
        <v>459</v>
      </c>
      <c r="B175" s="362" t="s">
        <v>175</v>
      </c>
      <c r="C175" s="362" t="s">
        <v>106</v>
      </c>
      <c r="D175" s="364">
        <v>3</v>
      </c>
      <c r="E175" s="364">
        <v>3</v>
      </c>
      <c r="F175" s="364">
        <v>0</v>
      </c>
      <c r="G175" s="364">
        <v>0</v>
      </c>
      <c r="H175" s="364">
        <v>3</v>
      </c>
      <c r="I175" s="364">
        <v>3</v>
      </c>
      <c r="J175" s="364">
        <v>0</v>
      </c>
      <c r="K175" s="364">
        <v>0</v>
      </c>
      <c r="L175" s="364">
        <v>3</v>
      </c>
      <c r="M175" s="364">
        <v>3</v>
      </c>
      <c r="N175" s="364">
        <v>0</v>
      </c>
      <c r="O175" s="364">
        <v>0</v>
      </c>
    </row>
    <row r="176" spans="1:15" s="512" customFormat="1" ht="25.5">
      <c r="A176" s="362" t="s">
        <v>460</v>
      </c>
      <c r="B176" s="362" t="s">
        <v>175</v>
      </c>
      <c r="C176" s="362" t="s">
        <v>89</v>
      </c>
      <c r="D176" s="364">
        <v>1</v>
      </c>
      <c r="E176" s="364">
        <v>0</v>
      </c>
      <c r="F176" s="364">
        <v>1</v>
      </c>
      <c r="G176" s="364">
        <v>0</v>
      </c>
      <c r="H176" s="364">
        <v>1</v>
      </c>
      <c r="I176" s="364">
        <v>0</v>
      </c>
      <c r="J176" s="364">
        <v>1</v>
      </c>
      <c r="K176" s="364">
        <v>0</v>
      </c>
      <c r="L176" s="364">
        <v>1</v>
      </c>
      <c r="M176" s="364">
        <v>0</v>
      </c>
      <c r="N176" s="364">
        <v>1</v>
      </c>
      <c r="O176" s="364">
        <v>0</v>
      </c>
    </row>
    <row r="177" spans="1:15" s="512" customFormat="1" ht="25.5">
      <c r="A177" s="362" t="s">
        <v>461</v>
      </c>
      <c r="B177" s="362" t="s">
        <v>175</v>
      </c>
      <c r="C177" s="362" t="s">
        <v>162</v>
      </c>
      <c r="D177" s="364">
        <v>2</v>
      </c>
      <c r="E177" s="364">
        <v>0</v>
      </c>
      <c r="F177" s="364">
        <v>2</v>
      </c>
      <c r="G177" s="364">
        <v>0</v>
      </c>
      <c r="H177" s="364">
        <v>2</v>
      </c>
      <c r="I177" s="364">
        <v>0</v>
      </c>
      <c r="J177" s="364">
        <v>2</v>
      </c>
      <c r="K177" s="364">
        <v>0</v>
      </c>
      <c r="L177" s="364">
        <v>2</v>
      </c>
      <c r="M177" s="364">
        <v>0</v>
      </c>
      <c r="N177" s="364">
        <v>2</v>
      </c>
      <c r="O177" s="364">
        <v>0</v>
      </c>
    </row>
    <row r="178" spans="1:15" s="512" customFormat="1" ht="25.5">
      <c r="A178" s="362" t="s">
        <v>462</v>
      </c>
      <c r="B178" s="362" t="s">
        <v>175</v>
      </c>
      <c r="C178" s="362" t="s">
        <v>206</v>
      </c>
      <c r="D178" s="364">
        <v>1</v>
      </c>
      <c r="E178" s="364">
        <v>1</v>
      </c>
      <c r="F178" s="364">
        <v>0</v>
      </c>
      <c r="G178" s="364">
        <v>0</v>
      </c>
      <c r="H178" s="364">
        <v>0</v>
      </c>
      <c r="I178" s="364">
        <v>0</v>
      </c>
      <c r="J178" s="364">
        <v>0</v>
      </c>
      <c r="K178" s="364">
        <v>0</v>
      </c>
      <c r="L178" s="364">
        <v>1</v>
      </c>
      <c r="M178" s="364">
        <v>1</v>
      </c>
      <c r="N178" s="364">
        <v>0</v>
      </c>
      <c r="O178" s="364">
        <v>0</v>
      </c>
    </row>
    <row r="179" spans="1:15" s="512" customFormat="1" ht="25.5">
      <c r="A179" s="362" t="s">
        <v>464</v>
      </c>
      <c r="B179" s="362" t="s">
        <v>175</v>
      </c>
      <c r="C179" s="362" t="s">
        <v>108</v>
      </c>
      <c r="D179" s="364">
        <v>1</v>
      </c>
      <c r="E179" s="364">
        <v>1</v>
      </c>
      <c r="F179" s="364">
        <v>0</v>
      </c>
      <c r="G179" s="364">
        <v>0</v>
      </c>
      <c r="H179" s="364">
        <v>1</v>
      </c>
      <c r="I179" s="364">
        <v>1</v>
      </c>
      <c r="J179" s="364">
        <v>0</v>
      </c>
      <c r="K179" s="364">
        <v>0</v>
      </c>
      <c r="L179" s="364">
        <v>1</v>
      </c>
      <c r="M179" s="364">
        <v>1</v>
      </c>
      <c r="N179" s="364">
        <v>0</v>
      </c>
      <c r="O179" s="364">
        <v>0</v>
      </c>
    </row>
    <row r="180" spans="1:15" s="512" customFormat="1" ht="25.5">
      <c r="A180" s="362" t="s">
        <v>466</v>
      </c>
      <c r="B180" s="362" t="s">
        <v>175</v>
      </c>
      <c r="C180" s="362" t="s">
        <v>109</v>
      </c>
      <c r="D180" s="364">
        <v>1</v>
      </c>
      <c r="E180" s="364">
        <v>1</v>
      </c>
      <c r="F180" s="364">
        <v>0</v>
      </c>
      <c r="G180" s="364">
        <v>0</v>
      </c>
      <c r="H180" s="364">
        <v>1</v>
      </c>
      <c r="I180" s="364">
        <v>1</v>
      </c>
      <c r="J180" s="364">
        <v>0</v>
      </c>
      <c r="K180" s="364">
        <v>0</v>
      </c>
      <c r="L180" s="364">
        <v>1</v>
      </c>
      <c r="M180" s="364">
        <v>1</v>
      </c>
      <c r="N180" s="364">
        <v>0</v>
      </c>
      <c r="O180" s="364">
        <v>0</v>
      </c>
    </row>
    <row r="181" spans="1:15" s="512" customFormat="1" ht="25.5">
      <c r="A181" s="362" t="s">
        <v>467</v>
      </c>
      <c r="B181" s="362" t="s">
        <v>175</v>
      </c>
      <c r="C181" s="362" t="s">
        <v>185</v>
      </c>
      <c r="D181" s="364">
        <v>1</v>
      </c>
      <c r="E181" s="364">
        <v>1</v>
      </c>
      <c r="F181" s="364">
        <v>0</v>
      </c>
      <c r="G181" s="364">
        <v>0</v>
      </c>
      <c r="H181" s="364">
        <v>1</v>
      </c>
      <c r="I181" s="364">
        <v>1</v>
      </c>
      <c r="J181" s="364">
        <v>0</v>
      </c>
      <c r="K181" s="364">
        <v>0</v>
      </c>
      <c r="L181" s="364">
        <v>1</v>
      </c>
      <c r="M181" s="364">
        <v>1</v>
      </c>
      <c r="N181" s="364">
        <v>0</v>
      </c>
      <c r="O181" s="364">
        <v>0</v>
      </c>
    </row>
    <row r="182" spans="1:15" s="512" customFormat="1" ht="25.5">
      <c r="A182" s="362" t="s">
        <v>469</v>
      </c>
      <c r="B182" s="362" t="s">
        <v>175</v>
      </c>
      <c r="C182" s="362" t="s">
        <v>111</v>
      </c>
      <c r="D182" s="364">
        <v>1</v>
      </c>
      <c r="E182" s="364">
        <v>1</v>
      </c>
      <c r="F182" s="364">
        <v>0</v>
      </c>
      <c r="G182" s="364">
        <v>0</v>
      </c>
      <c r="H182" s="364">
        <v>1</v>
      </c>
      <c r="I182" s="364">
        <v>1</v>
      </c>
      <c r="J182" s="364">
        <v>0</v>
      </c>
      <c r="K182" s="364">
        <v>0</v>
      </c>
      <c r="L182" s="364">
        <v>1</v>
      </c>
      <c r="M182" s="364">
        <v>1</v>
      </c>
      <c r="N182" s="364">
        <v>0</v>
      </c>
      <c r="O182" s="364">
        <v>0</v>
      </c>
    </row>
    <row r="183" spans="1:15" s="512" customFormat="1" ht="25.5">
      <c r="A183" s="362" t="s">
        <v>470</v>
      </c>
      <c r="B183" s="362" t="s">
        <v>175</v>
      </c>
      <c r="C183" s="362" t="s">
        <v>163</v>
      </c>
      <c r="D183" s="364">
        <v>2</v>
      </c>
      <c r="E183" s="364">
        <v>2</v>
      </c>
      <c r="F183" s="364">
        <v>0</v>
      </c>
      <c r="G183" s="364">
        <v>0</v>
      </c>
      <c r="H183" s="364">
        <v>2</v>
      </c>
      <c r="I183" s="364">
        <v>2</v>
      </c>
      <c r="J183" s="364">
        <v>0</v>
      </c>
      <c r="K183" s="364">
        <v>0</v>
      </c>
      <c r="L183" s="364">
        <v>2</v>
      </c>
      <c r="M183" s="364">
        <v>2</v>
      </c>
      <c r="N183" s="364">
        <v>0</v>
      </c>
      <c r="O183" s="364">
        <v>0</v>
      </c>
    </row>
    <row r="184" spans="1:15" s="512" customFormat="1" ht="25.5">
      <c r="A184" s="362" t="s">
        <v>471</v>
      </c>
      <c r="B184" s="362" t="s">
        <v>175</v>
      </c>
      <c r="C184" s="362" t="s">
        <v>112</v>
      </c>
      <c r="D184" s="364">
        <v>1</v>
      </c>
      <c r="E184" s="364">
        <v>1</v>
      </c>
      <c r="F184" s="364">
        <v>0</v>
      </c>
      <c r="G184" s="364">
        <v>0</v>
      </c>
      <c r="H184" s="364">
        <v>1</v>
      </c>
      <c r="I184" s="364">
        <v>1</v>
      </c>
      <c r="J184" s="364">
        <v>0</v>
      </c>
      <c r="K184" s="364">
        <v>0</v>
      </c>
      <c r="L184" s="364">
        <v>1</v>
      </c>
      <c r="M184" s="364">
        <v>1</v>
      </c>
      <c r="N184" s="364">
        <v>0</v>
      </c>
      <c r="O184" s="364">
        <v>0</v>
      </c>
    </row>
    <row r="185" spans="1:15" s="512" customFormat="1" ht="25.5">
      <c r="A185" s="362" t="s">
        <v>473</v>
      </c>
      <c r="B185" s="362" t="s">
        <v>175</v>
      </c>
      <c r="C185" s="362" t="s">
        <v>90</v>
      </c>
      <c r="D185" s="364">
        <v>6</v>
      </c>
      <c r="E185" s="364">
        <v>6</v>
      </c>
      <c r="F185" s="364">
        <v>0</v>
      </c>
      <c r="G185" s="364">
        <v>0</v>
      </c>
      <c r="H185" s="364">
        <v>6</v>
      </c>
      <c r="I185" s="364">
        <v>6</v>
      </c>
      <c r="J185" s="364">
        <v>0</v>
      </c>
      <c r="K185" s="364">
        <v>0</v>
      </c>
      <c r="L185" s="364">
        <v>6</v>
      </c>
      <c r="M185" s="364">
        <v>6</v>
      </c>
      <c r="N185" s="364">
        <v>0</v>
      </c>
      <c r="O185" s="364">
        <v>0</v>
      </c>
    </row>
    <row r="186" spans="1:15" s="512" customFormat="1" ht="25.5">
      <c r="A186" s="362" t="s">
        <v>475</v>
      </c>
      <c r="B186" s="362" t="s">
        <v>175</v>
      </c>
      <c r="C186" s="362" t="s">
        <v>114</v>
      </c>
      <c r="D186" s="364">
        <v>1</v>
      </c>
      <c r="E186" s="364">
        <v>1</v>
      </c>
      <c r="F186" s="364">
        <v>0</v>
      </c>
      <c r="G186" s="364">
        <v>0</v>
      </c>
      <c r="H186" s="364">
        <v>1</v>
      </c>
      <c r="I186" s="364">
        <v>1</v>
      </c>
      <c r="J186" s="364">
        <v>0</v>
      </c>
      <c r="K186" s="364">
        <v>0</v>
      </c>
      <c r="L186" s="364">
        <v>1</v>
      </c>
      <c r="M186" s="364">
        <v>1</v>
      </c>
      <c r="N186" s="364">
        <v>0</v>
      </c>
      <c r="O186" s="364">
        <v>0</v>
      </c>
    </row>
    <row r="187" spans="1:15" s="512" customFormat="1" ht="25.5">
      <c r="A187" s="362" t="s">
        <v>477</v>
      </c>
      <c r="B187" s="362" t="s">
        <v>175</v>
      </c>
      <c r="C187" s="362" t="s">
        <v>115</v>
      </c>
      <c r="D187" s="364">
        <v>1</v>
      </c>
      <c r="E187" s="364">
        <v>0</v>
      </c>
      <c r="F187" s="364">
        <v>1</v>
      </c>
      <c r="G187" s="364">
        <v>0</v>
      </c>
      <c r="H187" s="364">
        <v>1</v>
      </c>
      <c r="I187" s="364">
        <v>0</v>
      </c>
      <c r="J187" s="364">
        <v>1</v>
      </c>
      <c r="K187" s="364">
        <v>0</v>
      </c>
      <c r="L187" s="364">
        <v>1</v>
      </c>
      <c r="M187" s="364">
        <v>0</v>
      </c>
      <c r="N187" s="364">
        <v>1</v>
      </c>
      <c r="O187" s="364">
        <v>0</v>
      </c>
    </row>
    <row r="188" spans="1:15" s="512" customFormat="1" ht="25.5">
      <c r="A188" s="362" t="s">
        <v>478</v>
      </c>
      <c r="B188" s="362" t="s">
        <v>175</v>
      </c>
      <c r="C188" s="362" t="s">
        <v>146</v>
      </c>
      <c r="D188" s="364">
        <v>3</v>
      </c>
      <c r="E188" s="364">
        <v>2</v>
      </c>
      <c r="F188" s="364">
        <v>1</v>
      </c>
      <c r="G188" s="364">
        <v>0</v>
      </c>
      <c r="H188" s="364">
        <v>3</v>
      </c>
      <c r="I188" s="364">
        <v>3</v>
      </c>
      <c r="J188" s="364">
        <v>0</v>
      </c>
      <c r="K188" s="364">
        <v>0</v>
      </c>
      <c r="L188" s="364">
        <v>3</v>
      </c>
      <c r="M188" s="364">
        <v>3</v>
      </c>
      <c r="N188" s="364">
        <v>0</v>
      </c>
      <c r="O188" s="364">
        <v>0</v>
      </c>
    </row>
    <row r="189" spans="1:15" s="512" customFormat="1" ht="25.5">
      <c r="A189" s="362" t="s">
        <v>479</v>
      </c>
      <c r="B189" s="362" t="s">
        <v>175</v>
      </c>
      <c r="C189" s="362" t="s">
        <v>187</v>
      </c>
      <c r="D189" s="364">
        <v>3</v>
      </c>
      <c r="E189" s="364">
        <v>3</v>
      </c>
      <c r="F189" s="364">
        <v>0</v>
      </c>
      <c r="G189" s="364">
        <v>0</v>
      </c>
      <c r="H189" s="364">
        <v>3</v>
      </c>
      <c r="I189" s="364">
        <v>3</v>
      </c>
      <c r="J189" s="364">
        <v>0</v>
      </c>
      <c r="K189" s="364">
        <v>0</v>
      </c>
      <c r="L189" s="364">
        <v>3</v>
      </c>
      <c r="M189" s="364">
        <v>3</v>
      </c>
      <c r="N189" s="364">
        <v>0</v>
      </c>
      <c r="O189" s="364">
        <v>0</v>
      </c>
    </row>
    <row r="190" spans="1:15" s="512" customFormat="1" ht="25.5">
      <c r="A190" s="362" t="s">
        <v>481</v>
      </c>
      <c r="B190" s="362" t="s">
        <v>175</v>
      </c>
      <c r="C190" s="362" t="s">
        <v>147</v>
      </c>
      <c r="D190" s="364">
        <v>1</v>
      </c>
      <c r="E190" s="364">
        <v>1</v>
      </c>
      <c r="F190" s="364">
        <v>0</v>
      </c>
      <c r="G190" s="364">
        <v>0</v>
      </c>
      <c r="H190" s="364">
        <v>1</v>
      </c>
      <c r="I190" s="364">
        <v>1</v>
      </c>
      <c r="J190" s="364">
        <v>0</v>
      </c>
      <c r="K190" s="364">
        <v>0</v>
      </c>
      <c r="L190" s="364">
        <v>1</v>
      </c>
      <c r="M190" s="364">
        <v>1</v>
      </c>
      <c r="N190" s="364">
        <v>0</v>
      </c>
      <c r="O190" s="364">
        <v>0</v>
      </c>
    </row>
    <row r="191" spans="1:15" s="512" customFormat="1" ht="25.5">
      <c r="A191" s="362" t="s">
        <v>484</v>
      </c>
      <c r="B191" s="362" t="s">
        <v>175</v>
      </c>
      <c r="C191" s="362" t="s">
        <v>148</v>
      </c>
      <c r="D191" s="364">
        <v>2</v>
      </c>
      <c r="E191" s="364">
        <v>1</v>
      </c>
      <c r="F191" s="364">
        <v>1</v>
      </c>
      <c r="G191" s="364">
        <v>0</v>
      </c>
      <c r="H191" s="364">
        <v>2</v>
      </c>
      <c r="I191" s="364">
        <v>1</v>
      </c>
      <c r="J191" s="364">
        <v>1</v>
      </c>
      <c r="K191" s="364">
        <v>0</v>
      </c>
      <c r="L191" s="364">
        <v>2</v>
      </c>
      <c r="M191" s="364">
        <v>1</v>
      </c>
      <c r="N191" s="364">
        <v>1</v>
      </c>
      <c r="O191" s="364">
        <v>0</v>
      </c>
    </row>
    <row r="192" spans="1:15" s="512" customFormat="1" ht="25.5">
      <c r="A192" s="362" t="s">
        <v>485</v>
      </c>
      <c r="B192" s="362" t="s">
        <v>175</v>
      </c>
      <c r="C192" s="362" t="s">
        <v>32</v>
      </c>
      <c r="D192" s="364">
        <v>2</v>
      </c>
      <c r="E192" s="364">
        <v>2</v>
      </c>
      <c r="F192" s="364">
        <v>0</v>
      </c>
      <c r="G192" s="364">
        <v>0</v>
      </c>
      <c r="H192" s="364">
        <v>2</v>
      </c>
      <c r="I192" s="364">
        <v>2</v>
      </c>
      <c r="J192" s="364">
        <v>0</v>
      </c>
      <c r="K192" s="364">
        <v>0</v>
      </c>
      <c r="L192" s="364">
        <v>2</v>
      </c>
      <c r="M192" s="364">
        <v>2</v>
      </c>
      <c r="N192" s="364">
        <v>0</v>
      </c>
      <c r="O192" s="364">
        <v>0</v>
      </c>
    </row>
    <row r="193" spans="1:15" s="512" customFormat="1" ht="25.5">
      <c r="A193" s="362" t="s">
        <v>486</v>
      </c>
      <c r="B193" s="362" t="s">
        <v>175</v>
      </c>
      <c r="C193" s="362" t="s">
        <v>119</v>
      </c>
      <c r="D193" s="364">
        <v>3</v>
      </c>
      <c r="E193" s="364">
        <v>3</v>
      </c>
      <c r="F193" s="364">
        <v>0</v>
      </c>
      <c r="G193" s="364">
        <v>0</v>
      </c>
      <c r="H193" s="364">
        <v>3</v>
      </c>
      <c r="I193" s="364">
        <v>3</v>
      </c>
      <c r="J193" s="364">
        <v>0</v>
      </c>
      <c r="K193" s="364">
        <v>0</v>
      </c>
      <c r="L193" s="364">
        <v>3</v>
      </c>
      <c r="M193" s="364">
        <v>3</v>
      </c>
      <c r="N193" s="364">
        <v>0</v>
      </c>
      <c r="O193" s="364">
        <v>0</v>
      </c>
    </row>
    <row r="194" spans="1:15" s="512" customFormat="1" ht="25.5">
      <c r="A194" s="362" t="s">
        <v>487</v>
      </c>
      <c r="B194" s="362" t="s">
        <v>175</v>
      </c>
      <c r="C194" s="362" t="s">
        <v>79</v>
      </c>
      <c r="D194" s="364">
        <v>3</v>
      </c>
      <c r="E194" s="364">
        <v>3</v>
      </c>
      <c r="F194" s="364">
        <v>0</v>
      </c>
      <c r="G194" s="364">
        <v>0</v>
      </c>
      <c r="H194" s="364">
        <v>3</v>
      </c>
      <c r="I194" s="364">
        <v>3</v>
      </c>
      <c r="J194" s="364">
        <v>0</v>
      </c>
      <c r="K194" s="364">
        <v>0</v>
      </c>
      <c r="L194" s="364">
        <v>3</v>
      </c>
      <c r="M194" s="364">
        <v>3</v>
      </c>
      <c r="N194" s="364">
        <v>0</v>
      </c>
      <c r="O194" s="364">
        <v>0</v>
      </c>
    </row>
    <row r="195" spans="1:15" s="512" customFormat="1" ht="25.5">
      <c r="A195" s="362" t="s">
        <v>488</v>
      </c>
      <c r="B195" s="362" t="s">
        <v>175</v>
      </c>
      <c r="C195" s="362" t="s">
        <v>80</v>
      </c>
      <c r="D195" s="364">
        <v>1</v>
      </c>
      <c r="E195" s="364">
        <v>1</v>
      </c>
      <c r="F195" s="364">
        <v>0</v>
      </c>
      <c r="G195" s="364">
        <v>0</v>
      </c>
      <c r="H195" s="364">
        <v>1</v>
      </c>
      <c r="I195" s="364">
        <v>1</v>
      </c>
      <c r="J195" s="364">
        <v>0</v>
      </c>
      <c r="K195" s="364">
        <v>0</v>
      </c>
      <c r="L195" s="364">
        <v>1</v>
      </c>
      <c r="M195" s="364">
        <v>1</v>
      </c>
      <c r="N195" s="364">
        <v>0</v>
      </c>
      <c r="O195" s="364">
        <v>0</v>
      </c>
    </row>
    <row r="196" spans="1:15" s="512" customFormat="1" ht="25.5">
      <c r="A196" s="362" t="s">
        <v>489</v>
      </c>
      <c r="B196" s="362" t="s">
        <v>175</v>
      </c>
      <c r="C196" s="362" t="s">
        <v>149</v>
      </c>
      <c r="D196" s="364">
        <v>1</v>
      </c>
      <c r="E196" s="364">
        <v>1</v>
      </c>
      <c r="F196" s="364">
        <v>0</v>
      </c>
      <c r="G196" s="364">
        <v>0</v>
      </c>
      <c r="H196" s="364">
        <v>1</v>
      </c>
      <c r="I196" s="364">
        <v>1</v>
      </c>
      <c r="J196" s="364">
        <v>0</v>
      </c>
      <c r="K196" s="364">
        <v>0</v>
      </c>
      <c r="L196" s="364">
        <v>1</v>
      </c>
      <c r="M196" s="364">
        <v>1</v>
      </c>
      <c r="N196" s="364">
        <v>0</v>
      </c>
      <c r="O196" s="364">
        <v>0</v>
      </c>
    </row>
    <row r="197" spans="1:15" s="512" customFormat="1" ht="25.5">
      <c r="A197" s="362" t="s">
        <v>491</v>
      </c>
      <c r="B197" s="362" t="s">
        <v>175</v>
      </c>
      <c r="C197" s="362" t="s">
        <v>33</v>
      </c>
      <c r="D197" s="364">
        <v>2</v>
      </c>
      <c r="E197" s="364">
        <v>2</v>
      </c>
      <c r="F197" s="364">
        <v>0</v>
      </c>
      <c r="G197" s="364">
        <v>0</v>
      </c>
      <c r="H197" s="364">
        <v>2</v>
      </c>
      <c r="I197" s="364">
        <v>2</v>
      </c>
      <c r="J197" s="364">
        <v>0</v>
      </c>
      <c r="K197" s="364">
        <v>0</v>
      </c>
      <c r="L197" s="364">
        <v>2</v>
      </c>
      <c r="M197" s="364">
        <v>2</v>
      </c>
      <c r="N197" s="364">
        <v>0</v>
      </c>
      <c r="O197" s="364">
        <v>0</v>
      </c>
    </row>
    <row r="198" spans="1:15" s="512" customFormat="1" ht="25.5">
      <c r="A198" s="362" t="s">
        <v>493</v>
      </c>
      <c r="B198" s="362" t="s">
        <v>175</v>
      </c>
      <c r="C198" s="362" t="s">
        <v>34</v>
      </c>
      <c r="D198" s="364">
        <v>2</v>
      </c>
      <c r="E198" s="364">
        <v>2</v>
      </c>
      <c r="F198" s="364">
        <v>0</v>
      </c>
      <c r="G198" s="364">
        <v>0</v>
      </c>
      <c r="H198" s="364">
        <v>2</v>
      </c>
      <c r="I198" s="364">
        <v>2</v>
      </c>
      <c r="J198" s="364">
        <v>0</v>
      </c>
      <c r="K198" s="364">
        <v>0</v>
      </c>
      <c r="L198" s="364">
        <v>2</v>
      </c>
      <c r="M198" s="364">
        <v>2</v>
      </c>
      <c r="N198" s="364">
        <v>0</v>
      </c>
      <c r="O198" s="364">
        <v>0</v>
      </c>
    </row>
    <row r="199" spans="1:15" s="512" customFormat="1" ht="25.5">
      <c r="A199" s="362" t="s">
        <v>494</v>
      </c>
      <c r="B199" s="362" t="s">
        <v>175</v>
      </c>
      <c r="C199" s="362" t="s">
        <v>188</v>
      </c>
      <c r="D199" s="364">
        <v>1</v>
      </c>
      <c r="E199" s="364">
        <v>0</v>
      </c>
      <c r="F199" s="364">
        <v>1</v>
      </c>
      <c r="G199" s="364">
        <v>0</v>
      </c>
      <c r="H199" s="364">
        <v>1</v>
      </c>
      <c r="I199" s="364">
        <v>1</v>
      </c>
      <c r="J199" s="364">
        <v>0</v>
      </c>
      <c r="K199" s="364">
        <v>0</v>
      </c>
      <c r="L199" s="364">
        <v>1</v>
      </c>
      <c r="M199" s="364">
        <v>1</v>
      </c>
      <c r="N199" s="364">
        <v>0</v>
      </c>
      <c r="O199" s="364">
        <v>0</v>
      </c>
    </row>
    <row r="200" spans="1:15" s="512" customFormat="1" ht="25.5">
      <c r="A200" s="362" t="s">
        <v>496</v>
      </c>
      <c r="B200" s="362" t="s">
        <v>175</v>
      </c>
      <c r="C200" s="362" t="s">
        <v>164</v>
      </c>
      <c r="D200" s="364">
        <v>1</v>
      </c>
      <c r="E200" s="364">
        <v>0</v>
      </c>
      <c r="F200" s="364">
        <v>1</v>
      </c>
      <c r="G200" s="364">
        <v>0</v>
      </c>
      <c r="H200" s="364">
        <v>1</v>
      </c>
      <c r="I200" s="364">
        <v>0</v>
      </c>
      <c r="J200" s="364">
        <v>1</v>
      </c>
      <c r="K200" s="364">
        <v>0</v>
      </c>
      <c r="L200" s="364">
        <v>1</v>
      </c>
      <c r="M200" s="364">
        <v>0</v>
      </c>
      <c r="N200" s="364">
        <v>1</v>
      </c>
      <c r="O200" s="364">
        <v>0</v>
      </c>
    </row>
    <row r="201" spans="1:15" s="512" customFormat="1" ht="25.5">
      <c r="A201" s="362" t="s">
        <v>498</v>
      </c>
      <c r="B201" s="362" t="s">
        <v>175</v>
      </c>
      <c r="C201" s="362" t="s">
        <v>165</v>
      </c>
      <c r="D201" s="364">
        <v>3</v>
      </c>
      <c r="E201" s="364">
        <v>2</v>
      </c>
      <c r="F201" s="364">
        <v>1</v>
      </c>
      <c r="G201" s="364">
        <v>0</v>
      </c>
      <c r="H201" s="364">
        <v>3</v>
      </c>
      <c r="I201" s="364">
        <v>2</v>
      </c>
      <c r="J201" s="364">
        <v>1</v>
      </c>
      <c r="K201" s="364">
        <v>0</v>
      </c>
      <c r="L201" s="364">
        <v>3</v>
      </c>
      <c r="M201" s="364">
        <v>2</v>
      </c>
      <c r="N201" s="364">
        <v>1</v>
      </c>
      <c r="O201" s="364">
        <v>0</v>
      </c>
    </row>
    <row r="202" spans="1:15" s="512" customFormat="1" ht="25.5">
      <c r="A202" s="362" t="s">
        <v>499</v>
      </c>
      <c r="B202" s="362" t="s">
        <v>175</v>
      </c>
      <c r="C202" s="362" t="s">
        <v>151</v>
      </c>
      <c r="D202" s="364">
        <v>2</v>
      </c>
      <c r="E202" s="364">
        <v>1</v>
      </c>
      <c r="F202" s="364">
        <v>1</v>
      </c>
      <c r="G202" s="364">
        <v>0</v>
      </c>
      <c r="H202" s="364">
        <v>2</v>
      </c>
      <c r="I202" s="364">
        <v>1</v>
      </c>
      <c r="J202" s="364">
        <v>1</v>
      </c>
      <c r="K202" s="364">
        <v>0</v>
      </c>
      <c r="L202" s="364">
        <v>2</v>
      </c>
      <c r="M202" s="364">
        <v>1</v>
      </c>
      <c r="N202" s="364">
        <v>1</v>
      </c>
      <c r="O202" s="364">
        <v>0</v>
      </c>
    </row>
    <row r="203" spans="1:15" s="512" customFormat="1" ht="25.5">
      <c r="A203" s="362" t="s">
        <v>500</v>
      </c>
      <c r="B203" s="362" t="s">
        <v>175</v>
      </c>
      <c r="C203" s="362" t="s">
        <v>92</v>
      </c>
      <c r="D203" s="364">
        <v>2</v>
      </c>
      <c r="E203" s="364">
        <v>2</v>
      </c>
      <c r="F203" s="364">
        <v>0</v>
      </c>
      <c r="G203" s="364">
        <v>0</v>
      </c>
      <c r="H203" s="364">
        <v>1</v>
      </c>
      <c r="I203" s="364">
        <v>1</v>
      </c>
      <c r="J203" s="364">
        <v>0</v>
      </c>
      <c r="K203" s="364">
        <v>0</v>
      </c>
      <c r="L203" s="364">
        <v>1</v>
      </c>
      <c r="M203" s="364">
        <v>1</v>
      </c>
      <c r="N203" s="364">
        <v>0</v>
      </c>
      <c r="O203" s="364">
        <v>0</v>
      </c>
    </row>
    <row r="204" spans="1:15" s="512" customFormat="1" ht="25.5">
      <c r="A204" s="362" t="s">
        <v>505</v>
      </c>
      <c r="B204" s="362" t="s">
        <v>175</v>
      </c>
      <c r="C204" s="362" t="s">
        <v>61</v>
      </c>
      <c r="D204" s="364">
        <v>3</v>
      </c>
      <c r="E204" s="364">
        <v>3</v>
      </c>
      <c r="F204" s="364">
        <v>0</v>
      </c>
      <c r="G204" s="364">
        <v>0</v>
      </c>
      <c r="H204" s="364">
        <v>3</v>
      </c>
      <c r="I204" s="364">
        <v>3</v>
      </c>
      <c r="J204" s="364">
        <v>0</v>
      </c>
      <c r="K204" s="364">
        <v>0</v>
      </c>
      <c r="L204" s="364">
        <v>3</v>
      </c>
      <c r="M204" s="364">
        <v>3</v>
      </c>
      <c r="N204" s="364">
        <v>0</v>
      </c>
      <c r="O204" s="364">
        <v>0</v>
      </c>
    </row>
    <row r="205" spans="1:15" s="512" customFormat="1" ht="25.5">
      <c r="A205" s="362" t="s">
        <v>506</v>
      </c>
      <c r="B205" s="362" t="s">
        <v>175</v>
      </c>
      <c r="C205" s="362" t="s">
        <v>82</v>
      </c>
      <c r="D205" s="364">
        <v>1</v>
      </c>
      <c r="E205" s="364">
        <v>1</v>
      </c>
      <c r="F205" s="364">
        <v>0</v>
      </c>
      <c r="G205" s="364">
        <v>0</v>
      </c>
      <c r="H205" s="364">
        <v>1</v>
      </c>
      <c r="I205" s="364">
        <v>1</v>
      </c>
      <c r="J205" s="364">
        <v>0</v>
      </c>
      <c r="K205" s="364">
        <v>0</v>
      </c>
      <c r="L205" s="364">
        <v>1</v>
      </c>
      <c r="M205" s="364">
        <v>1</v>
      </c>
      <c r="N205" s="364">
        <v>0</v>
      </c>
      <c r="O205" s="364">
        <v>0</v>
      </c>
    </row>
    <row r="206" spans="1:15" s="512" customFormat="1" ht="25.5">
      <c r="A206" s="362" t="s">
        <v>507</v>
      </c>
      <c r="B206" s="362" t="s">
        <v>175</v>
      </c>
      <c r="C206" s="362" t="s">
        <v>167</v>
      </c>
      <c r="D206" s="364">
        <v>3</v>
      </c>
      <c r="E206" s="364">
        <v>2</v>
      </c>
      <c r="F206" s="364">
        <v>1</v>
      </c>
      <c r="G206" s="364">
        <v>0</v>
      </c>
      <c r="H206" s="364">
        <v>3</v>
      </c>
      <c r="I206" s="364">
        <v>3</v>
      </c>
      <c r="J206" s="364">
        <v>0</v>
      </c>
      <c r="K206" s="364">
        <v>0</v>
      </c>
      <c r="L206" s="364">
        <v>3</v>
      </c>
      <c r="M206" s="364">
        <v>3</v>
      </c>
      <c r="N206" s="364">
        <v>0</v>
      </c>
      <c r="O206" s="364">
        <v>0</v>
      </c>
    </row>
    <row r="207" spans="1:15" s="512" customFormat="1" ht="25.5">
      <c r="A207" s="362" t="s">
        <v>509</v>
      </c>
      <c r="B207" s="362" t="s">
        <v>175</v>
      </c>
      <c r="C207" s="362" t="s">
        <v>84</v>
      </c>
      <c r="D207" s="364">
        <v>1</v>
      </c>
      <c r="E207" s="364">
        <v>1</v>
      </c>
      <c r="F207" s="364">
        <v>0</v>
      </c>
      <c r="G207" s="364">
        <v>0</v>
      </c>
      <c r="H207" s="364">
        <v>1</v>
      </c>
      <c r="I207" s="364">
        <v>1</v>
      </c>
      <c r="J207" s="364">
        <v>0</v>
      </c>
      <c r="K207" s="364">
        <v>0</v>
      </c>
      <c r="L207" s="364">
        <v>1</v>
      </c>
      <c r="M207" s="364">
        <v>1</v>
      </c>
      <c r="N207" s="364">
        <v>0</v>
      </c>
      <c r="O207" s="364">
        <v>0</v>
      </c>
    </row>
    <row r="208" spans="1:15" s="512" customFormat="1" ht="25.5">
      <c r="A208" s="362" t="s">
        <v>511</v>
      </c>
      <c r="B208" s="362" t="s">
        <v>175</v>
      </c>
      <c r="C208" s="362" t="s">
        <v>35</v>
      </c>
      <c r="D208" s="364">
        <v>1</v>
      </c>
      <c r="E208" s="364">
        <v>0</v>
      </c>
      <c r="F208" s="364">
        <v>1</v>
      </c>
      <c r="G208" s="364">
        <v>0</v>
      </c>
      <c r="H208" s="364">
        <v>1</v>
      </c>
      <c r="I208" s="364">
        <v>0</v>
      </c>
      <c r="J208" s="364">
        <v>1</v>
      </c>
      <c r="K208" s="364">
        <v>0</v>
      </c>
      <c r="L208" s="364">
        <v>0</v>
      </c>
      <c r="M208" s="364">
        <v>0</v>
      </c>
      <c r="N208" s="364">
        <v>0</v>
      </c>
      <c r="O208" s="364">
        <v>0</v>
      </c>
    </row>
    <row r="209" spans="1:15" s="512" customFormat="1" ht="25.5">
      <c r="A209" s="362" t="s">
        <v>512</v>
      </c>
      <c r="B209" s="362" t="s">
        <v>175</v>
      </c>
      <c r="C209" s="362" t="s">
        <v>190</v>
      </c>
      <c r="D209" s="364">
        <v>2</v>
      </c>
      <c r="E209" s="364">
        <v>2</v>
      </c>
      <c r="F209" s="364">
        <v>0</v>
      </c>
      <c r="G209" s="364">
        <v>0</v>
      </c>
      <c r="H209" s="364">
        <v>1</v>
      </c>
      <c r="I209" s="364">
        <v>1</v>
      </c>
      <c r="J209" s="364">
        <v>0</v>
      </c>
      <c r="K209" s="364">
        <v>0</v>
      </c>
      <c r="L209" s="364">
        <v>2</v>
      </c>
      <c r="M209" s="364">
        <v>2</v>
      </c>
      <c r="N209" s="364">
        <v>0</v>
      </c>
      <c r="O209" s="364">
        <v>0</v>
      </c>
    </row>
    <row r="210" spans="1:15" s="512" customFormat="1" ht="25.5">
      <c r="A210" s="362" t="s">
        <v>519</v>
      </c>
      <c r="B210" s="362" t="s">
        <v>175</v>
      </c>
      <c r="C210" s="362" t="s">
        <v>168</v>
      </c>
      <c r="D210" s="364">
        <v>2</v>
      </c>
      <c r="E210" s="364">
        <v>2</v>
      </c>
      <c r="F210" s="364">
        <v>0</v>
      </c>
      <c r="G210" s="364">
        <v>0</v>
      </c>
      <c r="H210" s="364">
        <v>2</v>
      </c>
      <c r="I210" s="364">
        <v>2</v>
      </c>
      <c r="J210" s="364">
        <v>0</v>
      </c>
      <c r="K210" s="364">
        <v>0</v>
      </c>
      <c r="L210" s="364">
        <v>2</v>
      </c>
      <c r="M210" s="364">
        <v>2</v>
      </c>
      <c r="N210" s="364">
        <v>0</v>
      </c>
      <c r="O210" s="364">
        <v>0</v>
      </c>
    </row>
    <row r="211" spans="1:15" s="512" customFormat="1" ht="25.5">
      <c r="A211" s="362" t="s">
        <v>520</v>
      </c>
      <c r="B211" s="362" t="s">
        <v>175</v>
      </c>
      <c r="C211" s="362" t="s">
        <v>153</v>
      </c>
      <c r="D211" s="364">
        <v>1</v>
      </c>
      <c r="E211" s="364">
        <v>0</v>
      </c>
      <c r="F211" s="364">
        <v>1</v>
      </c>
      <c r="G211" s="364">
        <v>0</v>
      </c>
      <c r="H211" s="364">
        <v>1</v>
      </c>
      <c r="I211" s="364">
        <v>1</v>
      </c>
      <c r="J211" s="364">
        <v>0</v>
      </c>
      <c r="K211" s="364">
        <v>0</v>
      </c>
      <c r="L211" s="364">
        <v>1</v>
      </c>
      <c r="M211" s="364">
        <v>1</v>
      </c>
      <c r="N211" s="364">
        <v>0</v>
      </c>
      <c r="O211" s="364">
        <v>0</v>
      </c>
    </row>
    <row r="212" spans="1:15" s="512" customFormat="1" ht="25.5">
      <c r="A212" s="362" t="s">
        <v>525</v>
      </c>
      <c r="B212" s="362" t="s">
        <v>175</v>
      </c>
      <c r="C212" s="362" t="s">
        <v>220</v>
      </c>
      <c r="D212" s="364">
        <v>3</v>
      </c>
      <c r="E212" s="364">
        <v>3</v>
      </c>
      <c r="F212" s="364">
        <v>0</v>
      </c>
      <c r="G212" s="364">
        <v>0</v>
      </c>
      <c r="H212" s="364">
        <v>3</v>
      </c>
      <c r="I212" s="364">
        <v>3</v>
      </c>
      <c r="J212" s="364">
        <v>0</v>
      </c>
      <c r="K212" s="364">
        <v>0</v>
      </c>
      <c r="L212" s="364">
        <v>3</v>
      </c>
      <c r="M212" s="364">
        <v>3</v>
      </c>
      <c r="N212" s="364">
        <v>0</v>
      </c>
      <c r="O212" s="364">
        <v>0</v>
      </c>
    </row>
    <row r="213" spans="1:15" s="512" customFormat="1" ht="25.5">
      <c r="A213" s="362" t="s">
        <v>527</v>
      </c>
      <c r="B213" s="362" t="s">
        <v>175</v>
      </c>
      <c r="C213" s="362" t="s">
        <v>63</v>
      </c>
      <c r="D213" s="364">
        <v>3</v>
      </c>
      <c r="E213" s="364">
        <v>2</v>
      </c>
      <c r="F213" s="364">
        <v>1</v>
      </c>
      <c r="G213" s="364">
        <v>0</v>
      </c>
      <c r="H213" s="364">
        <v>3</v>
      </c>
      <c r="I213" s="364">
        <v>2</v>
      </c>
      <c r="J213" s="364">
        <v>1</v>
      </c>
      <c r="K213" s="364">
        <v>0</v>
      </c>
      <c r="L213" s="364">
        <v>3</v>
      </c>
      <c r="M213" s="364">
        <v>2</v>
      </c>
      <c r="N213" s="364">
        <v>1</v>
      </c>
      <c r="O213" s="364">
        <v>0</v>
      </c>
    </row>
    <row r="214" spans="1:15" s="512" customFormat="1" ht="25.5">
      <c r="A214" s="362" t="s">
        <v>530</v>
      </c>
      <c r="B214" s="362" t="s">
        <v>175</v>
      </c>
      <c r="C214" s="362" t="s">
        <v>222</v>
      </c>
      <c r="D214" s="364">
        <v>1</v>
      </c>
      <c r="E214" s="364">
        <v>1</v>
      </c>
      <c r="F214" s="364">
        <v>0</v>
      </c>
      <c r="G214" s="364">
        <v>0</v>
      </c>
      <c r="H214" s="364">
        <v>1</v>
      </c>
      <c r="I214" s="364">
        <v>1</v>
      </c>
      <c r="J214" s="364">
        <v>0</v>
      </c>
      <c r="K214" s="364">
        <v>0</v>
      </c>
      <c r="L214" s="364">
        <v>1</v>
      </c>
      <c r="M214" s="364">
        <v>1</v>
      </c>
      <c r="N214" s="364">
        <v>0</v>
      </c>
      <c r="O214" s="364">
        <v>0</v>
      </c>
    </row>
    <row r="215" spans="1:15" s="512" customFormat="1" ht="25.5">
      <c r="A215" s="362" t="s">
        <v>531</v>
      </c>
      <c r="B215" s="362" t="s">
        <v>175</v>
      </c>
      <c r="C215" s="362" t="s">
        <v>211</v>
      </c>
      <c r="D215" s="364">
        <v>1</v>
      </c>
      <c r="E215" s="364">
        <v>1</v>
      </c>
      <c r="F215" s="364">
        <v>0</v>
      </c>
      <c r="G215" s="364">
        <v>0</v>
      </c>
      <c r="H215" s="364">
        <v>1</v>
      </c>
      <c r="I215" s="364">
        <v>1</v>
      </c>
      <c r="J215" s="364">
        <v>0</v>
      </c>
      <c r="K215" s="364">
        <v>0</v>
      </c>
      <c r="L215" s="364">
        <v>1</v>
      </c>
      <c r="M215" s="364">
        <v>1</v>
      </c>
      <c r="N215" s="364">
        <v>0</v>
      </c>
      <c r="O215" s="364">
        <v>0</v>
      </c>
    </row>
    <row r="216" spans="1:15" s="512" customFormat="1" ht="25.5">
      <c r="A216" s="362" t="s">
        <v>532</v>
      </c>
      <c r="B216" s="362" t="s">
        <v>175</v>
      </c>
      <c r="C216" s="362" t="s">
        <v>212</v>
      </c>
      <c r="D216" s="364">
        <v>2</v>
      </c>
      <c r="E216" s="364">
        <v>2</v>
      </c>
      <c r="F216" s="364">
        <v>0</v>
      </c>
      <c r="G216" s="364">
        <v>0</v>
      </c>
      <c r="H216" s="364">
        <v>2</v>
      </c>
      <c r="I216" s="364">
        <v>2</v>
      </c>
      <c r="J216" s="364">
        <v>0</v>
      </c>
      <c r="K216" s="364">
        <v>0</v>
      </c>
      <c r="L216" s="364">
        <v>2</v>
      </c>
      <c r="M216" s="364">
        <v>2</v>
      </c>
      <c r="N216" s="364">
        <v>0</v>
      </c>
      <c r="O216" s="364">
        <v>0</v>
      </c>
    </row>
    <row r="217" spans="1:15" s="512" customFormat="1" ht="25.5">
      <c r="A217" s="362" t="s">
        <v>534</v>
      </c>
      <c r="B217" s="362" t="s">
        <v>175</v>
      </c>
      <c r="C217" s="362" t="s">
        <v>194</v>
      </c>
      <c r="D217" s="364">
        <v>1</v>
      </c>
      <c r="E217" s="364">
        <v>1</v>
      </c>
      <c r="F217" s="364">
        <v>0</v>
      </c>
      <c r="G217" s="364">
        <v>0</v>
      </c>
      <c r="H217" s="364">
        <v>1</v>
      </c>
      <c r="I217" s="364">
        <v>1</v>
      </c>
      <c r="J217" s="364">
        <v>0</v>
      </c>
      <c r="K217" s="364">
        <v>0</v>
      </c>
      <c r="L217" s="364">
        <v>1</v>
      </c>
      <c r="M217" s="364">
        <v>1</v>
      </c>
      <c r="N217" s="364">
        <v>0</v>
      </c>
      <c r="O217" s="364">
        <v>0</v>
      </c>
    </row>
    <row r="218" spans="1:15" s="512" customFormat="1" ht="25.5">
      <c r="A218" s="362" t="s">
        <v>536</v>
      </c>
      <c r="B218" s="362" t="s">
        <v>175</v>
      </c>
      <c r="C218" s="362" t="s">
        <v>154</v>
      </c>
      <c r="D218" s="364">
        <v>4</v>
      </c>
      <c r="E218" s="364">
        <v>4</v>
      </c>
      <c r="F218" s="364">
        <v>0</v>
      </c>
      <c r="G218" s="364">
        <v>0</v>
      </c>
      <c r="H218" s="364">
        <v>4</v>
      </c>
      <c r="I218" s="364">
        <v>4</v>
      </c>
      <c r="J218" s="364">
        <v>0</v>
      </c>
      <c r="K218" s="364">
        <v>0</v>
      </c>
      <c r="L218" s="364">
        <v>4</v>
      </c>
      <c r="M218" s="364">
        <v>4</v>
      </c>
      <c r="N218" s="364">
        <v>0</v>
      </c>
      <c r="O218" s="364">
        <v>0</v>
      </c>
    </row>
    <row r="219" spans="1:15" s="512" customFormat="1" ht="25.5">
      <c r="A219" s="362" t="s">
        <v>537</v>
      </c>
      <c r="B219" s="362" t="s">
        <v>175</v>
      </c>
      <c r="C219" s="362" t="s">
        <v>39</v>
      </c>
      <c r="D219" s="364">
        <v>1</v>
      </c>
      <c r="E219" s="364">
        <v>1</v>
      </c>
      <c r="F219" s="364">
        <v>0</v>
      </c>
      <c r="G219" s="364">
        <v>0</v>
      </c>
      <c r="H219" s="364">
        <v>1</v>
      </c>
      <c r="I219" s="364">
        <v>1</v>
      </c>
      <c r="J219" s="364">
        <v>0</v>
      </c>
      <c r="K219" s="364">
        <v>0</v>
      </c>
      <c r="L219" s="364">
        <v>1</v>
      </c>
      <c r="M219" s="364">
        <v>1</v>
      </c>
      <c r="N219" s="364">
        <v>0</v>
      </c>
      <c r="O219" s="364">
        <v>0</v>
      </c>
    </row>
    <row r="220" spans="1:15" s="512" customFormat="1" ht="25.5">
      <c r="A220" s="362" t="s">
        <v>538</v>
      </c>
      <c r="B220" s="362" t="s">
        <v>175</v>
      </c>
      <c r="C220" s="362" t="s">
        <v>223</v>
      </c>
      <c r="D220" s="364">
        <v>1</v>
      </c>
      <c r="E220" s="364">
        <v>1</v>
      </c>
      <c r="F220" s="364">
        <v>0</v>
      </c>
      <c r="G220" s="364">
        <v>0</v>
      </c>
      <c r="H220" s="364">
        <v>1</v>
      </c>
      <c r="I220" s="364">
        <v>1</v>
      </c>
      <c r="J220" s="364">
        <v>0</v>
      </c>
      <c r="K220" s="364">
        <v>0</v>
      </c>
      <c r="L220" s="364">
        <v>1</v>
      </c>
      <c r="M220" s="364">
        <v>1</v>
      </c>
      <c r="N220" s="364">
        <v>0</v>
      </c>
      <c r="O220" s="364">
        <v>0</v>
      </c>
    </row>
    <row r="221" spans="1:15" s="512" customFormat="1" ht="25.5">
      <c r="A221" s="362" t="s">
        <v>542</v>
      </c>
      <c r="B221" s="362" t="s">
        <v>175</v>
      </c>
      <c r="C221" s="362" t="s">
        <v>95</v>
      </c>
      <c r="D221" s="364">
        <v>1</v>
      </c>
      <c r="E221" s="364">
        <v>1</v>
      </c>
      <c r="F221" s="364">
        <v>0</v>
      </c>
      <c r="G221" s="364">
        <v>0</v>
      </c>
      <c r="H221" s="364">
        <v>1</v>
      </c>
      <c r="I221" s="364">
        <v>1</v>
      </c>
      <c r="J221" s="364">
        <v>0</v>
      </c>
      <c r="K221" s="364">
        <v>0</v>
      </c>
      <c r="L221" s="364">
        <v>1</v>
      </c>
      <c r="M221" s="364">
        <v>1</v>
      </c>
      <c r="N221" s="364">
        <v>0</v>
      </c>
      <c r="O221" s="364">
        <v>0</v>
      </c>
    </row>
    <row r="222" spans="1:15" s="512" customFormat="1" ht="25.5">
      <c r="A222" s="362" t="s">
        <v>543</v>
      </c>
      <c r="B222" s="362" t="s">
        <v>175</v>
      </c>
      <c r="C222" s="362" t="s">
        <v>22</v>
      </c>
      <c r="D222" s="364">
        <v>1</v>
      </c>
      <c r="E222" s="364">
        <v>1</v>
      </c>
      <c r="F222" s="364">
        <v>0</v>
      </c>
      <c r="G222" s="364">
        <v>0</v>
      </c>
      <c r="H222" s="364">
        <v>1</v>
      </c>
      <c r="I222" s="364">
        <v>1</v>
      </c>
      <c r="J222" s="364">
        <v>0</v>
      </c>
      <c r="K222" s="364">
        <v>0</v>
      </c>
      <c r="L222" s="364">
        <v>1</v>
      </c>
      <c r="M222" s="364">
        <v>1</v>
      </c>
      <c r="N222" s="364">
        <v>0</v>
      </c>
      <c r="O222" s="364">
        <v>0</v>
      </c>
    </row>
    <row r="223" spans="1:15" s="512" customFormat="1" ht="25.5">
      <c r="A223" s="362" t="s">
        <v>544</v>
      </c>
      <c r="B223" s="362" t="s">
        <v>175</v>
      </c>
      <c r="C223" s="362" t="s">
        <v>195</v>
      </c>
      <c r="D223" s="364">
        <v>4</v>
      </c>
      <c r="E223" s="364">
        <v>3</v>
      </c>
      <c r="F223" s="364">
        <v>1</v>
      </c>
      <c r="G223" s="364">
        <v>0</v>
      </c>
      <c r="H223" s="364">
        <v>3</v>
      </c>
      <c r="I223" s="364">
        <v>2</v>
      </c>
      <c r="J223" s="364">
        <v>1</v>
      </c>
      <c r="K223" s="364">
        <v>0</v>
      </c>
      <c r="L223" s="364">
        <v>4</v>
      </c>
      <c r="M223" s="364">
        <v>4</v>
      </c>
      <c r="N223" s="364">
        <v>0</v>
      </c>
      <c r="O223" s="364">
        <v>0</v>
      </c>
    </row>
    <row r="224" spans="1:15" s="512" customFormat="1" ht="25.5">
      <c r="A224" s="362" t="s">
        <v>546</v>
      </c>
      <c r="B224" s="362" t="s">
        <v>175</v>
      </c>
      <c r="C224" s="362" t="s">
        <v>213</v>
      </c>
      <c r="D224" s="364">
        <v>1</v>
      </c>
      <c r="E224" s="364">
        <v>1</v>
      </c>
      <c r="F224" s="364">
        <v>0</v>
      </c>
      <c r="G224" s="364">
        <v>0</v>
      </c>
      <c r="H224" s="364">
        <v>1</v>
      </c>
      <c r="I224" s="364">
        <v>1</v>
      </c>
      <c r="J224" s="364">
        <v>0</v>
      </c>
      <c r="K224" s="364">
        <v>0</v>
      </c>
      <c r="L224" s="364">
        <v>1</v>
      </c>
      <c r="M224" s="364">
        <v>1</v>
      </c>
      <c r="N224" s="364">
        <v>0</v>
      </c>
      <c r="O224" s="364">
        <v>0</v>
      </c>
    </row>
    <row r="225" spans="1:15" s="512" customFormat="1" ht="25.5">
      <c r="A225" s="362" t="s">
        <v>551</v>
      </c>
      <c r="B225" s="362" t="s">
        <v>175</v>
      </c>
      <c r="C225" s="362" t="s">
        <v>156</v>
      </c>
      <c r="D225" s="364">
        <v>5</v>
      </c>
      <c r="E225" s="364">
        <v>5</v>
      </c>
      <c r="F225" s="364">
        <v>0</v>
      </c>
      <c r="G225" s="364">
        <v>0</v>
      </c>
      <c r="H225" s="364">
        <v>5</v>
      </c>
      <c r="I225" s="364">
        <v>5</v>
      </c>
      <c r="J225" s="364">
        <v>0</v>
      </c>
      <c r="K225" s="364">
        <v>0</v>
      </c>
      <c r="L225" s="364">
        <v>5</v>
      </c>
      <c r="M225" s="364">
        <v>5</v>
      </c>
      <c r="N225" s="364">
        <v>0</v>
      </c>
      <c r="O225" s="364">
        <v>0</v>
      </c>
    </row>
    <row r="226" spans="1:15" s="512" customFormat="1" ht="25.5">
      <c r="A226" s="362" t="s">
        <v>554</v>
      </c>
      <c r="B226" s="362" t="s">
        <v>175</v>
      </c>
      <c r="C226" s="362" t="s">
        <v>226</v>
      </c>
      <c r="D226" s="364">
        <v>1</v>
      </c>
      <c r="E226" s="364">
        <v>1</v>
      </c>
      <c r="F226" s="364">
        <v>0</v>
      </c>
      <c r="G226" s="364">
        <v>0</v>
      </c>
      <c r="H226" s="364">
        <v>1</v>
      </c>
      <c r="I226" s="364">
        <v>1</v>
      </c>
      <c r="J226" s="364">
        <v>0</v>
      </c>
      <c r="K226" s="364">
        <v>0</v>
      </c>
      <c r="L226" s="364">
        <v>0</v>
      </c>
      <c r="M226" s="364">
        <v>0</v>
      </c>
      <c r="N226" s="364">
        <v>0</v>
      </c>
      <c r="O226" s="364">
        <v>0</v>
      </c>
    </row>
    <row r="227" spans="1:15" s="512" customFormat="1" ht="25.5">
      <c r="A227" s="362" t="s">
        <v>555</v>
      </c>
      <c r="B227" s="362" t="s">
        <v>175</v>
      </c>
      <c r="C227" s="362" t="s">
        <v>157</v>
      </c>
      <c r="D227" s="364">
        <v>4</v>
      </c>
      <c r="E227" s="364">
        <v>3</v>
      </c>
      <c r="F227" s="364">
        <v>1</v>
      </c>
      <c r="G227" s="364">
        <v>0</v>
      </c>
      <c r="H227" s="364">
        <v>4</v>
      </c>
      <c r="I227" s="364">
        <v>3</v>
      </c>
      <c r="J227" s="364">
        <v>1</v>
      </c>
      <c r="K227" s="364">
        <v>0</v>
      </c>
      <c r="L227" s="364">
        <v>4</v>
      </c>
      <c r="M227" s="364">
        <v>3</v>
      </c>
      <c r="N227" s="364">
        <v>1</v>
      </c>
      <c r="O227" s="364">
        <v>0</v>
      </c>
    </row>
    <row r="228" spans="1:15" s="512" customFormat="1" ht="25.5">
      <c r="A228" s="362" t="s">
        <v>556</v>
      </c>
      <c r="B228" s="362" t="s">
        <v>175</v>
      </c>
      <c r="C228" s="362" t="s">
        <v>158</v>
      </c>
      <c r="D228" s="364">
        <v>2</v>
      </c>
      <c r="E228" s="364">
        <v>2</v>
      </c>
      <c r="F228" s="364">
        <v>0</v>
      </c>
      <c r="G228" s="364">
        <v>0</v>
      </c>
      <c r="H228" s="364">
        <v>1</v>
      </c>
      <c r="I228" s="364">
        <v>1</v>
      </c>
      <c r="J228" s="364">
        <v>0</v>
      </c>
      <c r="K228" s="364">
        <v>0</v>
      </c>
      <c r="L228" s="364">
        <v>2</v>
      </c>
      <c r="M228" s="364">
        <v>2</v>
      </c>
      <c r="N228" s="364">
        <v>0</v>
      </c>
      <c r="O228" s="364">
        <v>0</v>
      </c>
    </row>
    <row r="229" spans="1:15" s="512" customFormat="1" ht="25.5">
      <c r="A229" s="362" t="s">
        <v>557</v>
      </c>
      <c r="B229" s="362" t="s">
        <v>175</v>
      </c>
      <c r="C229" s="362" t="s">
        <v>43</v>
      </c>
      <c r="D229" s="364">
        <v>2</v>
      </c>
      <c r="E229" s="364">
        <v>1</v>
      </c>
      <c r="F229" s="364">
        <v>1</v>
      </c>
      <c r="G229" s="364">
        <v>0</v>
      </c>
      <c r="H229" s="364">
        <v>2</v>
      </c>
      <c r="I229" s="364">
        <v>1</v>
      </c>
      <c r="J229" s="364">
        <v>1</v>
      </c>
      <c r="K229" s="364">
        <v>0</v>
      </c>
      <c r="L229" s="364">
        <v>2</v>
      </c>
      <c r="M229" s="364">
        <v>1</v>
      </c>
      <c r="N229" s="364">
        <v>1</v>
      </c>
      <c r="O229" s="364">
        <v>0</v>
      </c>
    </row>
    <row r="230" spans="1:15" s="512" customFormat="1" ht="25.5">
      <c r="A230" s="362" t="s">
        <v>558</v>
      </c>
      <c r="B230" s="362" t="s">
        <v>175</v>
      </c>
      <c r="C230" s="362" t="s">
        <v>227</v>
      </c>
      <c r="D230" s="364">
        <v>1</v>
      </c>
      <c r="E230" s="364">
        <v>1</v>
      </c>
      <c r="F230" s="364">
        <v>0</v>
      </c>
      <c r="G230" s="364">
        <v>0</v>
      </c>
      <c r="H230" s="364">
        <v>1</v>
      </c>
      <c r="I230" s="364">
        <v>1</v>
      </c>
      <c r="J230" s="364">
        <v>0</v>
      </c>
      <c r="K230" s="364">
        <v>0</v>
      </c>
      <c r="L230" s="364">
        <v>1</v>
      </c>
      <c r="M230" s="364">
        <v>1</v>
      </c>
      <c r="N230" s="364">
        <v>0</v>
      </c>
      <c r="O230" s="364">
        <v>0</v>
      </c>
    </row>
    <row r="231" spans="1:15" s="512" customFormat="1" ht="25.5">
      <c r="A231" s="362" t="s">
        <v>561</v>
      </c>
      <c r="B231" s="362" t="s">
        <v>175</v>
      </c>
      <c r="C231" s="362" t="s">
        <v>159</v>
      </c>
      <c r="D231" s="364">
        <v>1</v>
      </c>
      <c r="E231" s="364">
        <v>1</v>
      </c>
      <c r="F231" s="364">
        <v>0</v>
      </c>
      <c r="G231" s="364">
        <v>0</v>
      </c>
      <c r="H231" s="364">
        <v>1</v>
      </c>
      <c r="I231" s="364">
        <v>1</v>
      </c>
      <c r="J231" s="364">
        <v>0</v>
      </c>
      <c r="K231" s="364">
        <v>0</v>
      </c>
      <c r="L231" s="364">
        <v>1</v>
      </c>
      <c r="M231" s="364">
        <v>1</v>
      </c>
      <c r="N231" s="364">
        <v>0</v>
      </c>
      <c r="O231" s="364">
        <v>0</v>
      </c>
    </row>
    <row r="232" spans="1:15" s="512" customFormat="1" ht="25.5">
      <c r="A232" s="362" t="s">
        <v>562</v>
      </c>
      <c r="B232" s="362" t="s">
        <v>175</v>
      </c>
      <c r="C232" s="362" t="s">
        <v>44</v>
      </c>
      <c r="D232" s="364">
        <v>1</v>
      </c>
      <c r="E232" s="364">
        <v>1</v>
      </c>
      <c r="F232" s="364">
        <v>0</v>
      </c>
      <c r="G232" s="364">
        <v>0</v>
      </c>
      <c r="H232" s="364">
        <v>1</v>
      </c>
      <c r="I232" s="364">
        <v>1</v>
      </c>
      <c r="J232" s="364">
        <v>0</v>
      </c>
      <c r="K232" s="364">
        <v>0</v>
      </c>
      <c r="L232" s="364">
        <v>1</v>
      </c>
      <c r="M232" s="364">
        <v>1</v>
      </c>
      <c r="N232" s="364">
        <v>0</v>
      </c>
      <c r="O232" s="364">
        <v>0</v>
      </c>
    </row>
    <row r="233" spans="1:15" s="512" customFormat="1" ht="25.5">
      <c r="A233" s="362" t="s">
        <v>567</v>
      </c>
      <c r="B233" s="362" t="s">
        <v>175</v>
      </c>
      <c r="C233" s="362" t="s">
        <v>228</v>
      </c>
      <c r="D233" s="364">
        <v>3</v>
      </c>
      <c r="E233" s="364">
        <v>3</v>
      </c>
      <c r="F233" s="364">
        <v>0</v>
      </c>
      <c r="G233" s="364">
        <v>0</v>
      </c>
      <c r="H233" s="364">
        <v>3</v>
      </c>
      <c r="I233" s="364">
        <v>3</v>
      </c>
      <c r="J233" s="364">
        <v>0</v>
      </c>
      <c r="K233" s="364">
        <v>0</v>
      </c>
      <c r="L233" s="364">
        <v>3</v>
      </c>
      <c r="M233" s="364">
        <v>3</v>
      </c>
      <c r="N233" s="364">
        <v>0</v>
      </c>
      <c r="O233" s="364">
        <v>0</v>
      </c>
    </row>
    <row r="234" spans="1:15" s="512" customFormat="1" ht="25.5">
      <c r="A234" s="362" t="s">
        <v>568</v>
      </c>
      <c r="B234" s="362" t="s">
        <v>175</v>
      </c>
      <c r="C234" s="362" t="s">
        <v>229</v>
      </c>
      <c r="D234" s="364">
        <v>2</v>
      </c>
      <c r="E234" s="364">
        <v>1</v>
      </c>
      <c r="F234" s="364">
        <v>1</v>
      </c>
      <c r="G234" s="364">
        <v>0</v>
      </c>
      <c r="H234" s="364">
        <v>2</v>
      </c>
      <c r="I234" s="364">
        <v>1</v>
      </c>
      <c r="J234" s="364">
        <v>1</v>
      </c>
      <c r="K234" s="364">
        <v>0</v>
      </c>
      <c r="L234" s="364">
        <v>2</v>
      </c>
      <c r="M234" s="364">
        <v>2</v>
      </c>
      <c r="N234" s="364">
        <v>0</v>
      </c>
      <c r="O234" s="364">
        <v>0</v>
      </c>
    </row>
    <row r="235" spans="1:15" s="512" customFormat="1" ht="12.75">
      <c r="A235" s="362" t="s">
        <v>570</v>
      </c>
      <c r="B235" s="362" t="s">
        <v>144</v>
      </c>
      <c r="C235" s="362" t="s">
        <v>97</v>
      </c>
      <c r="D235" s="364">
        <v>9</v>
      </c>
      <c r="E235" s="364">
        <v>8</v>
      </c>
      <c r="F235" s="364">
        <v>1</v>
      </c>
      <c r="G235" s="364">
        <v>0</v>
      </c>
      <c r="H235" s="364">
        <v>9</v>
      </c>
      <c r="I235" s="364">
        <v>8</v>
      </c>
      <c r="J235" s="364">
        <v>1</v>
      </c>
      <c r="K235" s="364">
        <v>0</v>
      </c>
      <c r="L235" s="364">
        <v>8</v>
      </c>
      <c r="M235" s="364">
        <v>7</v>
      </c>
      <c r="N235" s="364">
        <v>1</v>
      </c>
      <c r="O235" s="364">
        <v>0</v>
      </c>
    </row>
    <row r="236" spans="1:15" s="512" customFormat="1" ht="12.75">
      <c r="A236" s="362" t="s">
        <v>571</v>
      </c>
      <c r="B236" s="362" t="s">
        <v>144</v>
      </c>
      <c r="C236" s="362" t="s">
        <v>98</v>
      </c>
      <c r="D236" s="364">
        <v>19</v>
      </c>
      <c r="E236" s="364">
        <v>13</v>
      </c>
      <c r="F236" s="364">
        <v>5</v>
      </c>
      <c r="G236" s="364">
        <v>1</v>
      </c>
      <c r="H236" s="364">
        <v>19</v>
      </c>
      <c r="I236" s="364">
        <v>14</v>
      </c>
      <c r="J236" s="364">
        <v>5</v>
      </c>
      <c r="K236" s="364">
        <v>0</v>
      </c>
      <c r="L236" s="364">
        <v>19</v>
      </c>
      <c r="M236" s="364">
        <v>14</v>
      </c>
      <c r="N236" s="364">
        <v>5</v>
      </c>
      <c r="O236" s="364">
        <v>0</v>
      </c>
    </row>
    <row r="237" spans="1:15" s="512" customFormat="1" ht="12.75">
      <c r="A237" s="362" t="s">
        <v>572</v>
      </c>
      <c r="B237" s="362" t="s">
        <v>144</v>
      </c>
      <c r="C237" s="362" t="s">
        <v>230</v>
      </c>
      <c r="D237" s="364">
        <v>6</v>
      </c>
      <c r="E237" s="364">
        <v>5</v>
      </c>
      <c r="F237" s="364">
        <v>1</v>
      </c>
      <c r="G237" s="364">
        <v>0</v>
      </c>
      <c r="H237" s="364">
        <v>6</v>
      </c>
      <c r="I237" s="364">
        <v>5</v>
      </c>
      <c r="J237" s="364">
        <v>1</v>
      </c>
      <c r="K237" s="364">
        <v>0</v>
      </c>
      <c r="L237" s="364">
        <v>6</v>
      </c>
      <c r="M237" s="364">
        <v>5</v>
      </c>
      <c r="N237" s="364">
        <v>1</v>
      </c>
      <c r="O237" s="364">
        <v>0</v>
      </c>
    </row>
    <row r="238" spans="1:15" s="512" customFormat="1" ht="25.5">
      <c r="A238" s="362" t="s">
        <v>573</v>
      </c>
      <c r="B238" s="362" t="s">
        <v>144</v>
      </c>
      <c r="C238" s="362" t="s">
        <v>200</v>
      </c>
      <c r="D238" s="364">
        <v>2</v>
      </c>
      <c r="E238" s="364">
        <v>2</v>
      </c>
      <c r="F238" s="364">
        <v>0</v>
      </c>
      <c r="G238" s="364">
        <v>0</v>
      </c>
      <c r="H238" s="364">
        <v>2</v>
      </c>
      <c r="I238" s="364">
        <v>2</v>
      </c>
      <c r="J238" s="364">
        <v>0</v>
      </c>
      <c r="K238" s="364">
        <v>0</v>
      </c>
      <c r="L238" s="364">
        <v>2</v>
      </c>
      <c r="M238" s="364">
        <v>2</v>
      </c>
      <c r="N238" s="364">
        <v>0</v>
      </c>
      <c r="O238" s="364">
        <v>0</v>
      </c>
    </row>
    <row r="239" spans="1:15" s="512" customFormat="1" ht="12.75">
      <c r="A239" s="362" t="s">
        <v>574</v>
      </c>
      <c r="B239" s="362" t="s">
        <v>144</v>
      </c>
      <c r="C239" s="362" t="s">
        <v>86</v>
      </c>
      <c r="D239" s="364">
        <v>6</v>
      </c>
      <c r="E239" s="364">
        <v>6</v>
      </c>
      <c r="F239" s="364">
        <v>0</v>
      </c>
      <c r="G239" s="364">
        <v>0</v>
      </c>
      <c r="H239" s="364">
        <v>6</v>
      </c>
      <c r="I239" s="364">
        <v>6</v>
      </c>
      <c r="J239" s="364">
        <v>0</v>
      </c>
      <c r="K239" s="364">
        <v>0</v>
      </c>
      <c r="L239" s="364">
        <v>6</v>
      </c>
      <c r="M239" s="364">
        <v>6</v>
      </c>
      <c r="N239" s="364">
        <v>0</v>
      </c>
      <c r="O239" s="364">
        <v>0</v>
      </c>
    </row>
    <row r="240" spans="1:15" s="512" customFormat="1" ht="12.75">
      <c r="A240" s="362" t="s">
        <v>575</v>
      </c>
      <c r="B240" s="362" t="s">
        <v>144</v>
      </c>
      <c r="C240" s="362" t="s">
        <v>99</v>
      </c>
      <c r="D240" s="364">
        <v>32</v>
      </c>
      <c r="E240" s="364">
        <v>22</v>
      </c>
      <c r="F240" s="364">
        <v>10</v>
      </c>
      <c r="G240" s="364">
        <v>0</v>
      </c>
      <c r="H240" s="364">
        <v>32</v>
      </c>
      <c r="I240" s="364">
        <v>24</v>
      </c>
      <c r="J240" s="364">
        <v>8</v>
      </c>
      <c r="K240" s="364">
        <v>0</v>
      </c>
      <c r="L240" s="364">
        <v>32</v>
      </c>
      <c r="M240" s="364">
        <v>24</v>
      </c>
      <c r="N240" s="364">
        <v>8</v>
      </c>
      <c r="O240" s="364">
        <v>0</v>
      </c>
    </row>
    <row r="241" spans="1:15" s="512" customFormat="1" ht="12.75">
      <c r="A241" s="362" t="s">
        <v>576</v>
      </c>
      <c r="B241" s="362" t="s">
        <v>144</v>
      </c>
      <c r="C241" s="362" t="s">
        <v>216</v>
      </c>
      <c r="D241" s="364">
        <v>31</v>
      </c>
      <c r="E241" s="364">
        <v>14</v>
      </c>
      <c r="F241" s="364">
        <v>16</v>
      </c>
      <c r="G241" s="364">
        <v>1</v>
      </c>
      <c r="H241" s="364">
        <v>31</v>
      </c>
      <c r="I241" s="364">
        <v>14</v>
      </c>
      <c r="J241" s="364">
        <v>17</v>
      </c>
      <c r="K241" s="364">
        <v>0</v>
      </c>
      <c r="L241" s="364">
        <v>29</v>
      </c>
      <c r="M241" s="364">
        <v>12</v>
      </c>
      <c r="N241" s="364">
        <v>17</v>
      </c>
      <c r="O241" s="364">
        <v>0</v>
      </c>
    </row>
    <row r="242" spans="1:15" s="512" customFormat="1" ht="12.75">
      <c r="A242" s="362" t="s">
        <v>577</v>
      </c>
      <c r="B242" s="362" t="s">
        <v>144</v>
      </c>
      <c r="C242" s="362" t="s">
        <v>23</v>
      </c>
      <c r="D242" s="364">
        <v>10</v>
      </c>
      <c r="E242" s="364">
        <v>8</v>
      </c>
      <c r="F242" s="364">
        <v>2</v>
      </c>
      <c r="G242" s="364">
        <v>0</v>
      </c>
      <c r="H242" s="364">
        <v>9</v>
      </c>
      <c r="I242" s="364">
        <v>7</v>
      </c>
      <c r="J242" s="364">
        <v>2</v>
      </c>
      <c r="K242" s="364">
        <v>0</v>
      </c>
      <c r="L242" s="364">
        <v>9</v>
      </c>
      <c r="M242" s="364">
        <v>7</v>
      </c>
      <c r="N242" s="364">
        <v>2</v>
      </c>
      <c r="O242" s="364">
        <v>0</v>
      </c>
    </row>
    <row r="243" spans="1:15" s="512" customFormat="1" ht="12.75">
      <c r="A243" s="362" t="s">
        <v>578</v>
      </c>
      <c r="B243" s="362" t="s">
        <v>144</v>
      </c>
      <c r="C243" s="362" t="s">
        <v>24</v>
      </c>
      <c r="D243" s="364">
        <v>2</v>
      </c>
      <c r="E243" s="364">
        <v>1</v>
      </c>
      <c r="F243" s="364">
        <v>1</v>
      </c>
      <c r="G243" s="364">
        <v>0</v>
      </c>
      <c r="H243" s="364">
        <v>2</v>
      </c>
      <c r="I243" s="364">
        <v>1</v>
      </c>
      <c r="J243" s="364">
        <v>1</v>
      </c>
      <c r="K243" s="364">
        <v>0</v>
      </c>
      <c r="L243" s="364">
        <v>2</v>
      </c>
      <c r="M243" s="364">
        <v>1</v>
      </c>
      <c r="N243" s="364">
        <v>1</v>
      </c>
      <c r="O243" s="364">
        <v>0</v>
      </c>
    </row>
    <row r="244" spans="1:15" s="512" customFormat="1" ht="12.75">
      <c r="A244" s="362" t="s">
        <v>579</v>
      </c>
      <c r="B244" s="362" t="s">
        <v>144</v>
      </c>
      <c r="C244" s="362" t="s">
        <v>25</v>
      </c>
      <c r="D244" s="364">
        <v>5</v>
      </c>
      <c r="E244" s="364">
        <v>3</v>
      </c>
      <c r="F244" s="364">
        <v>2</v>
      </c>
      <c r="G244" s="364">
        <v>0</v>
      </c>
      <c r="H244" s="364">
        <v>5</v>
      </c>
      <c r="I244" s="364">
        <v>3</v>
      </c>
      <c r="J244" s="364">
        <v>2</v>
      </c>
      <c r="K244" s="364">
        <v>0</v>
      </c>
      <c r="L244" s="364">
        <v>5</v>
      </c>
      <c r="M244" s="364">
        <v>3</v>
      </c>
      <c r="N244" s="364">
        <v>2</v>
      </c>
      <c r="O244" s="364">
        <v>0</v>
      </c>
    </row>
    <row r="245" spans="1:15" s="512" customFormat="1" ht="12.75">
      <c r="A245" s="362" t="s">
        <v>581</v>
      </c>
      <c r="B245" s="362" t="s">
        <v>144</v>
      </c>
      <c r="C245" s="362" t="s">
        <v>181</v>
      </c>
      <c r="D245" s="364">
        <v>6</v>
      </c>
      <c r="E245" s="364">
        <v>4</v>
      </c>
      <c r="F245" s="364">
        <v>2</v>
      </c>
      <c r="G245" s="364">
        <v>0</v>
      </c>
      <c r="H245" s="364">
        <v>6</v>
      </c>
      <c r="I245" s="364">
        <v>4</v>
      </c>
      <c r="J245" s="364">
        <v>2</v>
      </c>
      <c r="K245" s="364">
        <v>0</v>
      </c>
      <c r="L245" s="364">
        <v>6</v>
      </c>
      <c r="M245" s="364">
        <v>4</v>
      </c>
      <c r="N245" s="364">
        <v>2</v>
      </c>
      <c r="O245" s="364">
        <v>0</v>
      </c>
    </row>
    <row r="246" spans="1:15" s="512" customFormat="1" ht="12.75">
      <c r="A246" s="362" t="s">
        <v>582</v>
      </c>
      <c r="B246" s="362" t="s">
        <v>144</v>
      </c>
      <c r="C246" s="362" t="s">
        <v>231</v>
      </c>
      <c r="D246" s="364">
        <v>14</v>
      </c>
      <c r="E246" s="364">
        <v>12</v>
      </c>
      <c r="F246" s="364">
        <v>2</v>
      </c>
      <c r="G246" s="364">
        <v>0</v>
      </c>
      <c r="H246" s="364">
        <v>14</v>
      </c>
      <c r="I246" s="364">
        <v>12</v>
      </c>
      <c r="J246" s="364">
        <v>2</v>
      </c>
      <c r="K246" s="364">
        <v>0</v>
      </c>
      <c r="L246" s="364">
        <v>13</v>
      </c>
      <c r="M246" s="364">
        <v>11</v>
      </c>
      <c r="N246" s="364">
        <v>2</v>
      </c>
      <c r="O246" s="364">
        <v>0</v>
      </c>
    </row>
    <row r="247" spans="1:15" s="512" customFormat="1" ht="12.75">
      <c r="A247" s="362" t="s">
        <v>583</v>
      </c>
      <c r="B247" s="362" t="s">
        <v>144</v>
      </c>
      <c r="C247" s="362" t="s">
        <v>100</v>
      </c>
      <c r="D247" s="364">
        <v>23</v>
      </c>
      <c r="E247" s="364">
        <v>15</v>
      </c>
      <c r="F247" s="364">
        <v>8</v>
      </c>
      <c r="G247" s="364">
        <v>0</v>
      </c>
      <c r="H247" s="364">
        <v>23</v>
      </c>
      <c r="I247" s="364">
        <v>16</v>
      </c>
      <c r="J247" s="364">
        <v>7</v>
      </c>
      <c r="K247" s="364">
        <v>0</v>
      </c>
      <c r="L247" s="364">
        <v>23</v>
      </c>
      <c r="M247" s="364">
        <v>16</v>
      </c>
      <c r="N247" s="364">
        <v>7</v>
      </c>
      <c r="O247" s="364">
        <v>0</v>
      </c>
    </row>
    <row r="248" spans="1:15" s="512" customFormat="1" ht="12.75">
      <c r="A248" s="362" t="s">
        <v>584</v>
      </c>
      <c r="B248" s="362" t="s">
        <v>144</v>
      </c>
      <c r="C248" s="362" t="s">
        <v>182</v>
      </c>
      <c r="D248" s="364">
        <v>4</v>
      </c>
      <c r="E248" s="364">
        <v>3</v>
      </c>
      <c r="F248" s="364">
        <v>1</v>
      </c>
      <c r="G248" s="364">
        <v>0</v>
      </c>
      <c r="H248" s="364">
        <v>4</v>
      </c>
      <c r="I248" s="364">
        <v>3</v>
      </c>
      <c r="J248" s="364">
        <v>1</v>
      </c>
      <c r="K248" s="364">
        <v>0</v>
      </c>
      <c r="L248" s="364">
        <v>4</v>
      </c>
      <c r="M248" s="364">
        <v>3</v>
      </c>
      <c r="N248" s="364">
        <v>1</v>
      </c>
      <c r="O248" s="364">
        <v>0</v>
      </c>
    </row>
    <row r="249" spans="1:15" s="512" customFormat="1" ht="12.75">
      <c r="A249" s="362" t="s">
        <v>585</v>
      </c>
      <c r="B249" s="362" t="s">
        <v>144</v>
      </c>
      <c r="C249" s="362" t="s">
        <v>202</v>
      </c>
      <c r="D249" s="364">
        <v>6</v>
      </c>
      <c r="E249" s="364">
        <v>6</v>
      </c>
      <c r="F249" s="364">
        <v>0</v>
      </c>
      <c r="G249" s="364">
        <v>0</v>
      </c>
      <c r="H249" s="364">
        <v>6</v>
      </c>
      <c r="I249" s="364">
        <v>6</v>
      </c>
      <c r="J249" s="364">
        <v>0</v>
      </c>
      <c r="K249" s="364">
        <v>0</v>
      </c>
      <c r="L249" s="364">
        <v>6</v>
      </c>
      <c r="M249" s="364">
        <v>6</v>
      </c>
      <c r="N249" s="364">
        <v>0</v>
      </c>
      <c r="O249" s="364">
        <v>0</v>
      </c>
    </row>
    <row r="250" spans="1:15" s="512" customFormat="1" ht="12.75">
      <c r="A250" s="362" t="s">
        <v>586</v>
      </c>
      <c r="B250" s="362" t="s">
        <v>144</v>
      </c>
      <c r="C250" s="362" t="s">
        <v>101</v>
      </c>
      <c r="D250" s="364">
        <v>50</v>
      </c>
      <c r="E250" s="364">
        <v>36</v>
      </c>
      <c r="F250" s="364">
        <v>14</v>
      </c>
      <c r="G250" s="364">
        <v>0</v>
      </c>
      <c r="H250" s="364">
        <v>50</v>
      </c>
      <c r="I250" s="364">
        <v>36</v>
      </c>
      <c r="J250" s="364">
        <v>14</v>
      </c>
      <c r="K250" s="364">
        <v>0</v>
      </c>
      <c r="L250" s="364">
        <v>50</v>
      </c>
      <c r="M250" s="364">
        <v>36</v>
      </c>
      <c r="N250" s="364">
        <v>14</v>
      </c>
      <c r="O250" s="364">
        <v>0</v>
      </c>
    </row>
    <row r="251" spans="1:15" s="512" customFormat="1" ht="12.75">
      <c r="A251" s="362" t="s">
        <v>587</v>
      </c>
      <c r="B251" s="362" t="s">
        <v>144</v>
      </c>
      <c r="C251" s="362" t="s">
        <v>183</v>
      </c>
      <c r="D251" s="364">
        <v>25</v>
      </c>
      <c r="E251" s="364">
        <v>18</v>
      </c>
      <c r="F251" s="364">
        <v>7</v>
      </c>
      <c r="G251" s="364">
        <v>0</v>
      </c>
      <c r="H251" s="364">
        <v>25</v>
      </c>
      <c r="I251" s="364">
        <v>15</v>
      </c>
      <c r="J251" s="364">
        <v>10</v>
      </c>
      <c r="K251" s="364">
        <v>0</v>
      </c>
      <c r="L251" s="364">
        <v>25</v>
      </c>
      <c r="M251" s="364">
        <v>15</v>
      </c>
      <c r="N251" s="364">
        <v>10</v>
      </c>
      <c r="O251" s="364">
        <v>0</v>
      </c>
    </row>
    <row r="252" spans="1:15" s="512" customFormat="1" ht="12.75">
      <c r="A252" s="362" t="s">
        <v>588</v>
      </c>
      <c r="B252" s="362" t="s">
        <v>144</v>
      </c>
      <c r="C252" s="362" t="s">
        <v>26</v>
      </c>
      <c r="D252" s="364">
        <v>10</v>
      </c>
      <c r="E252" s="364">
        <v>6</v>
      </c>
      <c r="F252" s="364">
        <v>4</v>
      </c>
      <c r="G252" s="364">
        <v>0</v>
      </c>
      <c r="H252" s="364">
        <v>10</v>
      </c>
      <c r="I252" s="364">
        <v>6</v>
      </c>
      <c r="J252" s="364">
        <v>4</v>
      </c>
      <c r="K252" s="364">
        <v>0</v>
      </c>
      <c r="L252" s="364">
        <v>10</v>
      </c>
      <c r="M252" s="364">
        <v>6</v>
      </c>
      <c r="N252" s="364">
        <v>4</v>
      </c>
      <c r="O252" s="364">
        <v>0</v>
      </c>
    </row>
    <row r="253" spans="1:15" s="512" customFormat="1" ht="12.75">
      <c r="A253" s="362" t="s">
        <v>589</v>
      </c>
      <c r="B253" s="362" t="s">
        <v>144</v>
      </c>
      <c r="C253" s="362" t="s">
        <v>232</v>
      </c>
      <c r="D253" s="364">
        <v>3</v>
      </c>
      <c r="E253" s="364">
        <v>2</v>
      </c>
      <c r="F253" s="364">
        <v>1</v>
      </c>
      <c r="G253" s="364">
        <v>0</v>
      </c>
      <c r="H253" s="364">
        <v>3</v>
      </c>
      <c r="I253" s="364">
        <v>2</v>
      </c>
      <c r="J253" s="364">
        <v>1</v>
      </c>
      <c r="K253" s="364">
        <v>0</v>
      </c>
      <c r="L253" s="364">
        <v>3</v>
      </c>
      <c r="M253" s="364">
        <v>2</v>
      </c>
      <c r="N253" s="364">
        <v>1</v>
      </c>
      <c r="O253" s="364">
        <v>0</v>
      </c>
    </row>
    <row r="254" spans="1:15" s="512" customFormat="1" ht="12.75">
      <c r="A254" s="362" t="s">
        <v>590</v>
      </c>
      <c r="B254" s="362" t="s">
        <v>144</v>
      </c>
      <c r="C254" s="362" t="s">
        <v>87</v>
      </c>
      <c r="D254" s="364">
        <v>19</v>
      </c>
      <c r="E254" s="364">
        <v>14</v>
      </c>
      <c r="F254" s="364">
        <v>5</v>
      </c>
      <c r="G254" s="364">
        <v>0</v>
      </c>
      <c r="H254" s="364">
        <v>19</v>
      </c>
      <c r="I254" s="364">
        <v>13</v>
      </c>
      <c r="J254" s="364">
        <v>6</v>
      </c>
      <c r="K254" s="364">
        <v>0</v>
      </c>
      <c r="L254" s="364">
        <v>19</v>
      </c>
      <c r="M254" s="364">
        <v>13</v>
      </c>
      <c r="N254" s="364">
        <v>6</v>
      </c>
      <c r="O254" s="364">
        <v>0</v>
      </c>
    </row>
    <row r="255" spans="1:15" s="512" customFormat="1" ht="12.75">
      <c r="A255" s="362" t="s">
        <v>591</v>
      </c>
      <c r="B255" s="362" t="s">
        <v>144</v>
      </c>
      <c r="C255" s="362" t="s">
        <v>102</v>
      </c>
      <c r="D255" s="364">
        <v>12</v>
      </c>
      <c r="E255" s="364">
        <v>10</v>
      </c>
      <c r="F255" s="364">
        <v>2</v>
      </c>
      <c r="G255" s="364">
        <v>0</v>
      </c>
      <c r="H255" s="364">
        <v>12</v>
      </c>
      <c r="I255" s="364">
        <v>10</v>
      </c>
      <c r="J255" s="364">
        <v>2</v>
      </c>
      <c r="K255" s="364">
        <v>0</v>
      </c>
      <c r="L255" s="364">
        <v>12</v>
      </c>
      <c r="M255" s="364">
        <v>10</v>
      </c>
      <c r="N255" s="364">
        <v>2</v>
      </c>
      <c r="O255" s="364">
        <v>0</v>
      </c>
    </row>
    <row r="256" spans="1:15" s="512" customFormat="1" ht="12.75">
      <c r="A256" s="362" t="s">
        <v>592</v>
      </c>
      <c r="B256" s="362" t="s">
        <v>144</v>
      </c>
      <c r="C256" s="362" t="s">
        <v>88</v>
      </c>
      <c r="D256" s="364">
        <v>8</v>
      </c>
      <c r="E256" s="364">
        <v>6</v>
      </c>
      <c r="F256" s="364">
        <v>2</v>
      </c>
      <c r="G256" s="364">
        <v>0</v>
      </c>
      <c r="H256" s="364">
        <v>8</v>
      </c>
      <c r="I256" s="364">
        <v>6</v>
      </c>
      <c r="J256" s="364">
        <v>2</v>
      </c>
      <c r="K256" s="364">
        <v>0</v>
      </c>
      <c r="L256" s="364">
        <v>8</v>
      </c>
      <c r="M256" s="364">
        <v>6</v>
      </c>
      <c r="N256" s="364">
        <v>2</v>
      </c>
      <c r="O256" s="364">
        <v>0</v>
      </c>
    </row>
    <row r="257" spans="1:15" s="512" customFormat="1" ht="12.75">
      <c r="A257" s="362" t="s">
        <v>593</v>
      </c>
      <c r="B257" s="362" t="s">
        <v>144</v>
      </c>
      <c r="C257" s="362" t="s">
        <v>27</v>
      </c>
      <c r="D257" s="364">
        <v>7</v>
      </c>
      <c r="E257" s="364">
        <v>4</v>
      </c>
      <c r="F257" s="364">
        <v>3</v>
      </c>
      <c r="G257" s="364">
        <v>0</v>
      </c>
      <c r="H257" s="364">
        <v>7</v>
      </c>
      <c r="I257" s="364">
        <v>4</v>
      </c>
      <c r="J257" s="364">
        <v>3</v>
      </c>
      <c r="K257" s="364">
        <v>0</v>
      </c>
      <c r="L257" s="364">
        <v>7</v>
      </c>
      <c r="M257" s="364">
        <v>4</v>
      </c>
      <c r="N257" s="364">
        <v>3</v>
      </c>
      <c r="O257" s="364">
        <v>0</v>
      </c>
    </row>
    <row r="258" spans="1:15" s="512" customFormat="1" ht="12.75">
      <c r="A258" s="362" t="s">
        <v>594</v>
      </c>
      <c r="B258" s="362" t="s">
        <v>144</v>
      </c>
      <c r="C258" s="362" t="s">
        <v>28</v>
      </c>
      <c r="D258" s="364">
        <v>10</v>
      </c>
      <c r="E258" s="364">
        <v>6</v>
      </c>
      <c r="F258" s="364">
        <v>4</v>
      </c>
      <c r="G258" s="364">
        <v>0</v>
      </c>
      <c r="H258" s="364">
        <v>10</v>
      </c>
      <c r="I258" s="364">
        <v>6</v>
      </c>
      <c r="J258" s="364">
        <v>4</v>
      </c>
      <c r="K258" s="364">
        <v>0</v>
      </c>
      <c r="L258" s="364">
        <v>10</v>
      </c>
      <c r="M258" s="364">
        <v>6</v>
      </c>
      <c r="N258" s="364">
        <v>4</v>
      </c>
      <c r="O258" s="364">
        <v>0</v>
      </c>
    </row>
    <row r="259" spans="1:15" s="512" customFormat="1" ht="12.75">
      <c r="A259" s="362" t="s">
        <v>595</v>
      </c>
      <c r="B259" s="362" t="s">
        <v>144</v>
      </c>
      <c r="C259" s="362" t="s">
        <v>203</v>
      </c>
      <c r="D259" s="364">
        <v>14</v>
      </c>
      <c r="E259" s="364">
        <v>11</v>
      </c>
      <c r="F259" s="364">
        <v>3</v>
      </c>
      <c r="G259" s="364">
        <v>0</v>
      </c>
      <c r="H259" s="364">
        <v>14</v>
      </c>
      <c r="I259" s="364">
        <v>11</v>
      </c>
      <c r="J259" s="364">
        <v>3</v>
      </c>
      <c r="K259" s="364">
        <v>0</v>
      </c>
      <c r="L259" s="364">
        <v>14</v>
      </c>
      <c r="M259" s="364">
        <v>11</v>
      </c>
      <c r="N259" s="364">
        <v>3</v>
      </c>
      <c r="O259" s="364">
        <v>0</v>
      </c>
    </row>
    <row r="260" spans="1:15" s="512" customFormat="1" ht="12.75">
      <c r="A260" s="362" t="s">
        <v>596</v>
      </c>
      <c r="B260" s="362" t="s">
        <v>144</v>
      </c>
      <c r="C260" s="362" t="s">
        <v>217</v>
      </c>
      <c r="D260" s="364">
        <v>6</v>
      </c>
      <c r="E260" s="364">
        <v>4</v>
      </c>
      <c r="F260" s="364">
        <v>2</v>
      </c>
      <c r="G260" s="364">
        <v>0</v>
      </c>
      <c r="H260" s="364">
        <v>6</v>
      </c>
      <c r="I260" s="364">
        <v>4</v>
      </c>
      <c r="J260" s="364">
        <v>2</v>
      </c>
      <c r="K260" s="364">
        <v>0</v>
      </c>
      <c r="L260" s="364">
        <v>6</v>
      </c>
      <c r="M260" s="364">
        <v>4</v>
      </c>
      <c r="N260" s="364">
        <v>2</v>
      </c>
      <c r="O260" s="364">
        <v>0</v>
      </c>
    </row>
    <row r="261" spans="1:15" s="512" customFormat="1" ht="12.75">
      <c r="A261" s="362" t="s">
        <v>597</v>
      </c>
      <c r="B261" s="362" t="s">
        <v>144</v>
      </c>
      <c r="C261" s="362" t="s">
        <v>104</v>
      </c>
      <c r="D261" s="364">
        <v>47</v>
      </c>
      <c r="E261" s="364">
        <v>38</v>
      </c>
      <c r="F261" s="364">
        <v>9</v>
      </c>
      <c r="G261" s="364">
        <v>0</v>
      </c>
      <c r="H261" s="364">
        <v>47</v>
      </c>
      <c r="I261" s="364">
        <v>40</v>
      </c>
      <c r="J261" s="364">
        <v>7</v>
      </c>
      <c r="K261" s="364">
        <v>0</v>
      </c>
      <c r="L261" s="364">
        <v>46</v>
      </c>
      <c r="M261" s="364">
        <v>39</v>
      </c>
      <c r="N261" s="364">
        <v>7</v>
      </c>
      <c r="O261" s="364">
        <v>0</v>
      </c>
    </row>
    <row r="262" spans="1:15" s="512" customFormat="1" ht="12.75">
      <c r="A262" s="362" t="s">
        <v>598</v>
      </c>
      <c r="B262" s="362" t="s">
        <v>144</v>
      </c>
      <c r="C262" s="362" t="s">
        <v>29</v>
      </c>
      <c r="D262" s="364">
        <v>6</v>
      </c>
      <c r="E262" s="364">
        <v>3</v>
      </c>
      <c r="F262" s="364">
        <v>3</v>
      </c>
      <c r="G262" s="364">
        <v>0</v>
      </c>
      <c r="H262" s="364">
        <v>6</v>
      </c>
      <c r="I262" s="364">
        <v>3</v>
      </c>
      <c r="J262" s="364">
        <v>3</v>
      </c>
      <c r="K262" s="364">
        <v>0</v>
      </c>
      <c r="L262" s="364">
        <v>6</v>
      </c>
      <c r="M262" s="364">
        <v>3</v>
      </c>
      <c r="N262" s="364">
        <v>3</v>
      </c>
      <c r="O262" s="364">
        <v>0</v>
      </c>
    </row>
    <row r="263" spans="1:15" s="512" customFormat="1" ht="12.75">
      <c r="A263" s="362" t="s">
        <v>599</v>
      </c>
      <c r="B263" s="362" t="s">
        <v>144</v>
      </c>
      <c r="C263" s="362" t="s">
        <v>160</v>
      </c>
      <c r="D263" s="364">
        <v>5</v>
      </c>
      <c r="E263" s="364">
        <v>4</v>
      </c>
      <c r="F263" s="364">
        <v>1</v>
      </c>
      <c r="G263" s="364">
        <v>0</v>
      </c>
      <c r="H263" s="364">
        <v>5</v>
      </c>
      <c r="I263" s="364">
        <v>3</v>
      </c>
      <c r="J263" s="364">
        <v>2</v>
      </c>
      <c r="K263" s="364">
        <v>0</v>
      </c>
      <c r="L263" s="364">
        <v>5</v>
      </c>
      <c r="M263" s="364">
        <v>3</v>
      </c>
      <c r="N263" s="364">
        <v>2</v>
      </c>
      <c r="O263" s="364">
        <v>0</v>
      </c>
    </row>
    <row r="264" spans="1:15" s="512" customFormat="1" ht="12.75">
      <c r="A264" s="362" t="s">
        <v>600</v>
      </c>
      <c r="B264" s="362" t="s">
        <v>144</v>
      </c>
      <c r="C264" s="362" t="s">
        <v>77</v>
      </c>
      <c r="D264" s="364">
        <v>5</v>
      </c>
      <c r="E264" s="364">
        <v>4</v>
      </c>
      <c r="F264" s="364">
        <v>1</v>
      </c>
      <c r="G264" s="364">
        <v>0</v>
      </c>
      <c r="H264" s="364">
        <v>5</v>
      </c>
      <c r="I264" s="364">
        <v>5</v>
      </c>
      <c r="J264" s="364">
        <v>0</v>
      </c>
      <c r="K264" s="364">
        <v>0</v>
      </c>
      <c r="L264" s="364">
        <v>5</v>
      </c>
      <c r="M264" s="364">
        <v>5</v>
      </c>
      <c r="N264" s="364">
        <v>0</v>
      </c>
      <c r="O264" s="364">
        <v>0</v>
      </c>
    </row>
    <row r="265" spans="1:15" s="512" customFormat="1" ht="12.75">
      <c r="A265" s="362" t="s">
        <v>601</v>
      </c>
      <c r="B265" s="362" t="s">
        <v>144</v>
      </c>
      <c r="C265" s="362" t="s">
        <v>78</v>
      </c>
      <c r="D265" s="364">
        <v>17</v>
      </c>
      <c r="E265" s="364">
        <v>12</v>
      </c>
      <c r="F265" s="364">
        <v>5</v>
      </c>
      <c r="G265" s="364">
        <v>0</v>
      </c>
      <c r="H265" s="364">
        <v>17</v>
      </c>
      <c r="I265" s="364">
        <v>13</v>
      </c>
      <c r="J265" s="364">
        <v>4</v>
      </c>
      <c r="K265" s="364">
        <v>0</v>
      </c>
      <c r="L265" s="364">
        <v>17</v>
      </c>
      <c r="M265" s="364">
        <v>13</v>
      </c>
      <c r="N265" s="364">
        <v>4</v>
      </c>
      <c r="O265" s="364">
        <v>0</v>
      </c>
    </row>
    <row r="266" spans="1:15" s="512" customFormat="1" ht="12.75">
      <c r="A266" s="362" t="s">
        <v>602</v>
      </c>
      <c r="B266" s="362" t="s">
        <v>144</v>
      </c>
      <c r="C266" s="362" t="s">
        <v>204</v>
      </c>
      <c r="D266" s="364">
        <v>18</v>
      </c>
      <c r="E266" s="364">
        <v>13</v>
      </c>
      <c r="F266" s="364">
        <v>5</v>
      </c>
      <c r="G266" s="364">
        <v>0</v>
      </c>
      <c r="H266" s="364">
        <v>18</v>
      </c>
      <c r="I266" s="364">
        <v>13</v>
      </c>
      <c r="J266" s="364">
        <v>5</v>
      </c>
      <c r="K266" s="364">
        <v>0</v>
      </c>
      <c r="L266" s="364">
        <v>18</v>
      </c>
      <c r="M266" s="364">
        <v>13</v>
      </c>
      <c r="N266" s="364">
        <v>5</v>
      </c>
      <c r="O266" s="364">
        <v>0</v>
      </c>
    </row>
    <row r="267" spans="1:15" s="512" customFormat="1" ht="12.75">
      <c r="A267" s="362" t="s">
        <v>603</v>
      </c>
      <c r="B267" s="362" t="s">
        <v>144</v>
      </c>
      <c r="C267" s="362" t="s">
        <v>233</v>
      </c>
      <c r="D267" s="364">
        <v>12</v>
      </c>
      <c r="E267" s="364">
        <v>9</v>
      </c>
      <c r="F267" s="364">
        <v>3</v>
      </c>
      <c r="G267" s="364">
        <v>0</v>
      </c>
      <c r="H267" s="364">
        <v>12</v>
      </c>
      <c r="I267" s="364">
        <v>10</v>
      </c>
      <c r="J267" s="364">
        <v>2</v>
      </c>
      <c r="K267" s="364">
        <v>0</v>
      </c>
      <c r="L267" s="364">
        <v>12</v>
      </c>
      <c r="M267" s="364">
        <v>10</v>
      </c>
      <c r="N267" s="364">
        <v>2</v>
      </c>
      <c r="O267" s="364">
        <v>0</v>
      </c>
    </row>
    <row r="268" spans="1:15" s="512" customFormat="1" ht="12.75">
      <c r="A268" s="362" t="s">
        <v>605</v>
      </c>
      <c r="B268" s="362" t="s">
        <v>144</v>
      </c>
      <c r="C268" s="362" t="s">
        <v>218</v>
      </c>
      <c r="D268" s="364">
        <v>4</v>
      </c>
      <c r="E268" s="364">
        <v>3</v>
      </c>
      <c r="F268" s="364">
        <v>1</v>
      </c>
      <c r="G268" s="364">
        <v>0</v>
      </c>
      <c r="H268" s="364">
        <v>4</v>
      </c>
      <c r="I268" s="364">
        <v>3</v>
      </c>
      <c r="J268" s="364">
        <v>1</v>
      </c>
      <c r="K268" s="364">
        <v>0</v>
      </c>
      <c r="L268" s="364">
        <v>4</v>
      </c>
      <c r="M268" s="364">
        <v>3</v>
      </c>
      <c r="N268" s="364">
        <v>1</v>
      </c>
      <c r="O268" s="364">
        <v>0</v>
      </c>
    </row>
    <row r="269" spans="1:15" s="512" customFormat="1" ht="12.75">
      <c r="A269" s="362" t="s">
        <v>606</v>
      </c>
      <c r="B269" s="362" t="s">
        <v>144</v>
      </c>
      <c r="C269" s="362" t="s">
        <v>161</v>
      </c>
      <c r="D269" s="364">
        <v>18</v>
      </c>
      <c r="E269" s="364">
        <v>13</v>
      </c>
      <c r="F269" s="364">
        <v>5</v>
      </c>
      <c r="G269" s="364">
        <v>0</v>
      </c>
      <c r="H269" s="364">
        <v>18</v>
      </c>
      <c r="I269" s="364">
        <v>12</v>
      </c>
      <c r="J269" s="364">
        <v>6</v>
      </c>
      <c r="K269" s="364">
        <v>0</v>
      </c>
      <c r="L269" s="364">
        <v>18</v>
      </c>
      <c r="M269" s="364">
        <v>12</v>
      </c>
      <c r="N269" s="364">
        <v>6</v>
      </c>
      <c r="O269" s="364">
        <v>0</v>
      </c>
    </row>
    <row r="270" spans="1:15" s="512" customFormat="1" ht="12.75">
      <c r="A270" s="362" t="s">
        <v>607</v>
      </c>
      <c r="B270" s="362" t="s">
        <v>144</v>
      </c>
      <c r="C270" s="362" t="s">
        <v>105</v>
      </c>
      <c r="D270" s="364">
        <v>25</v>
      </c>
      <c r="E270" s="364">
        <v>13</v>
      </c>
      <c r="F270" s="364">
        <v>12</v>
      </c>
      <c r="G270" s="364">
        <v>0</v>
      </c>
      <c r="H270" s="364">
        <v>25</v>
      </c>
      <c r="I270" s="364">
        <v>15</v>
      </c>
      <c r="J270" s="364">
        <v>10</v>
      </c>
      <c r="K270" s="364">
        <v>0</v>
      </c>
      <c r="L270" s="364">
        <v>25</v>
      </c>
      <c r="M270" s="364">
        <v>15</v>
      </c>
      <c r="N270" s="364">
        <v>10</v>
      </c>
      <c r="O270" s="364">
        <v>0</v>
      </c>
    </row>
    <row r="271" spans="1:15" s="512" customFormat="1" ht="12.75">
      <c r="A271" s="362" t="s">
        <v>608</v>
      </c>
      <c r="B271" s="362" t="s">
        <v>144</v>
      </c>
      <c r="C271" s="362" t="s">
        <v>234</v>
      </c>
      <c r="D271" s="364">
        <v>3</v>
      </c>
      <c r="E271" s="364">
        <v>3</v>
      </c>
      <c r="F271" s="364">
        <v>0</v>
      </c>
      <c r="G271" s="364">
        <v>0</v>
      </c>
      <c r="H271" s="364">
        <v>3</v>
      </c>
      <c r="I271" s="364">
        <v>3</v>
      </c>
      <c r="J271" s="364">
        <v>0</v>
      </c>
      <c r="K271" s="364">
        <v>0</v>
      </c>
      <c r="L271" s="364">
        <v>3</v>
      </c>
      <c r="M271" s="364">
        <v>3</v>
      </c>
      <c r="N271" s="364">
        <v>0</v>
      </c>
      <c r="O271" s="364">
        <v>0</v>
      </c>
    </row>
    <row r="272" spans="1:15" s="512" customFormat="1" ht="12.75">
      <c r="A272" s="362" t="s">
        <v>609</v>
      </c>
      <c r="B272" s="362" t="s">
        <v>144</v>
      </c>
      <c r="C272" s="362" t="s">
        <v>184</v>
      </c>
      <c r="D272" s="364">
        <v>14</v>
      </c>
      <c r="E272" s="364">
        <v>10</v>
      </c>
      <c r="F272" s="364">
        <v>4</v>
      </c>
      <c r="G272" s="364">
        <v>0</v>
      </c>
      <c r="H272" s="364">
        <v>14</v>
      </c>
      <c r="I272" s="364">
        <v>11</v>
      </c>
      <c r="J272" s="364">
        <v>3</v>
      </c>
      <c r="K272" s="364">
        <v>0</v>
      </c>
      <c r="L272" s="364">
        <v>14</v>
      </c>
      <c r="M272" s="364">
        <v>11</v>
      </c>
      <c r="N272" s="364">
        <v>3</v>
      </c>
      <c r="O272" s="364">
        <v>0</v>
      </c>
    </row>
    <row r="273" spans="1:15" s="512" customFormat="1" ht="12.75">
      <c r="A273" s="362" t="s">
        <v>610</v>
      </c>
      <c r="B273" s="362" t="s">
        <v>144</v>
      </c>
      <c r="C273" s="362" t="s">
        <v>106</v>
      </c>
      <c r="D273" s="364">
        <v>23</v>
      </c>
      <c r="E273" s="364">
        <v>21</v>
      </c>
      <c r="F273" s="364">
        <v>2</v>
      </c>
      <c r="G273" s="364">
        <v>0</v>
      </c>
      <c r="H273" s="364">
        <v>23</v>
      </c>
      <c r="I273" s="364">
        <v>20</v>
      </c>
      <c r="J273" s="364">
        <v>3</v>
      </c>
      <c r="K273" s="364">
        <v>0</v>
      </c>
      <c r="L273" s="364">
        <v>22</v>
      </c>
      <c r="M273" s="364">
        <v>19</v>
      </c>
      <c r="N273" s="364">
        <v>3</v>
      </c>
      <c r="O273" s="364">
        <v>0</v>
      </c>
    </row>
    <row r="274" spans="1:15" s="512" customFormat="1" ht="12.75">
      <c r="A274" s="362" t="s">
        <v>611</v>
      </c>
      <c r="B274" s="362" t="s">
        <v>144</v>
      </c>
      <c r="C274" s="362" t="s">
        <v>89</v>
      </c>
      <c r="D274" s="364">
        <v>43</v>
      </c>
      <c r="E274" s="364">
        <v>32</v>
      </c>
      <c r="F274" s="364">
        <v>10</v>
      </c>
      <c r="G274" s="364">
        <v>1</v>
      </c>
      <c r="H274" s="364">
        <v>43</v>
      </c>
      <c r="I274" s="364">
        <v>36</v>
      </c>
      <c r="J274" s="364">
        <v>7</v>
      </c>
      <c r="K274" s="364">
        <v>0</v>
      </c>
      <c r="L274" s="364">
        <v>43</v>
      </c>
      <c r="M274" s="364">
        <v>36</v>
      </c>
      <c r="N274" s="364">
        <v>7</v>
      </c>
      <c r="O274" s="364">
        <v>0</v>
      </c>
    </row>
    <row r="275" spans="1:15" s="512" customFormat="1" ht="12.75">
      <c r="A275" s="362" t="s">
        <v>612</v>
      </c>
      <c r="B275" s="362" t="s">
        <v>144</v>
      </c>
      <c r="C275" s="362" t="s">
        <v>162</v>
      </c>
      <c r="D275" s="364">
        <v>6</v>
      </c>
      <c r="E275" s="364">
        <v>4</v>
      </c>
      <c r="F275" s="364">
        <v>2</v>
      </c>
      <c r="G275" s="364">
        <v>0</v>
      </c>
      <c r="H275" s="364">
        <v>6</v>
      </c>
      <c r="I275" s="364">
        <v>4</v>
      </c>
      <c r="J275" s="364">
        <v>2</v>
      </c>
      <c r="K275" s="364">
        <v>0</v>
      </c>
      <c r="L275" s="364">
        <v>6</v>
      </c>
      <c r="M275" s="364">
        <v>4</v>
      </c>
      <c r="N275" s="364">
        <v>2</v>
      </c>
      <c r="O275" s="364">
        <v>0</v>
      </c>
    </row>
    <row r="276" spans="1:15" s="512" customFormat="1" ht="12.75">
      <c r="A276" s="362" t="s">
        <v>613</v>
      </c>
      <c r="B276" s="362" t="s">
        <v>144</v>
      </c>
      <c r="C276" s="362" t="s">
        <v>206</v>
      </c>
      <c r="D276" s="364">
        <v>14</v>
      </c>
      <c r="E276" s="364">
        <v>13</v>
      </c>
      <c r="F276" s="364">
        <v>1</v>
      </c>
      <c r="G276" s="364">
        <v>0</v>
      </c>
      <c r="H276" s="364">
        <v>14</v>
      </c>
      <c r="I276" s="364">
        <v>13</v>
      </c>
      <c r="J276" s="364">
        <v>1</v>
      </c>
      <c r="K276" s="364">
        <v>0</v>
      </c>
      <c r="L276" s="364">
        <v>14</v>
      </c>
      <c r="M276" s="364">
        <v>13</v>
      </c>
      <c r="N276" s="364">
        <v>1</v>
      </c>
      <c r="O276" s="364">
        <v>0</v>
      </c>
    </row>
    <row r="277" spans="1:15" s="512" customFormat="1" ht="12.75">
      <c r="A277" s="362" t="s">
        <v>614</v>
      </c>
      <c r="B277" s="362" t="s">
        <v>144</v>
      </c>
      <c r="C277" s="362" t="s">
        <v>107</v>
      </c>
      <c r="D277" s="364">
        <v>45</v>
      </c>
      <c r="E277" s="364">
        <v>31</v>
      </c>
      <c r="F277" s="364">
        <v>14</v>
      </c>
      <c r="G277" s="364">
        <v>0</v>
      </c>
      <c r="H277" s="364">
        <v>45</v>
      </c>
      <c r="I277" s="364">
        <v>32</v>
      </c>
      <c r="J277" s="364">
        <v>13</v>
      </c>
      <c r="K277" s="364">
        <v>0</v>
      </c>
      <c r="L277" s="364">
        <v>44</v>
      </c>
      <c r="M277" s="364">
        <v>31</v>
      </c>
      <c r="N277" s="364">
        <v>13</v>
      </c>
      <c r="O277" s="364">
        <v>0</v>
      </c>
    </row>
    <row r="278" spans="1:15" s="512" customFormat="1" ht="12.75">
      <c r="A278" s="362" t="s">
        <v>615</v>
      </c>
      <c r="B278" s="362" t="s">
        <v>144</v>
      </c>
      <c r="C278" s="362" t="s">
        <v>108</v>
      </c>
      <c r="D278" s="364">
        <v>23</v>
      </c>
      <c r="E278" s="364">
        <v>18</v>
      </c>
      <c r="F278" s="364">
        <v>5</v>
      </c>
      <c r="G278" s="364">
        <v>0</v>
      </c>
      <c r="H278" s="364">
        <v>23</v>
      </c>
      <c r="I278" s="364">
        <v>17</v>
      </c>
      <c r="J278" s="364">
        <v>6</v>
      </c>
      <c r="K278" s="364">
        <v>0</v>
      </c>
      <c r="L278" s="364">
        <v>22</v>
      </c>
      <c r="M278" s="364">
        <v>16</v>
      </c>
      <c r="N278" s="364">
        <v>6</v>
      </c>
      <c r="O278" s="364">
        <v>0</v>
      </c>
    </row>
    <row r="279" spans="1:15" s="512" customFormat="1" ht="12.75">
      <c r="A279" s="362" t="s">
        <v>617</v>
      </c>
      <c r="B279" s="362" t="s">
        <v>144</v>
      </c>
      <c r="C279" s="362" t="s">
        <v>109</v>
      </c>
      <c r="D279" s="364">
        <v>18</v>
      </c>
      <c r="E279" s="364">
        <v>8</v>
      </c>
      <c r="F279" s="364">
        <v>10</v>
      </c>
      <c r="G279" s="364">
        <v>0</v>
      </c>
      <c r="H279" s="364">
        <v>18</v>
      </c>
      <c r="I279" s="364">
        <v>9</v>
      </c>
      <c r="J279" s="364">
        <v>9</v>
      </c>
      <c r="K279" s="364">
        <v>0</v>
      </c>
      <c r="L279" s="364">
        <v>18</v>
      </c>
      <c r="M279" s="364">
        <v>9</v>
      </c>
      <c r="N279" s="364">
        <v>9</v>
      </c>
      <c r="O279" s="364">
        <v>0</v>
      </c>
    </row>
    <row r="280" spans="1:15" s="512" customFormat="1" ht="12.75">
      <c r="A280" s="362" t="s">
        <v>618</v>
      </c>
      <c r="B280" s="362" t="s">
        <v>144</v>
      </c>
      <c r="C280" s="362" t="s">
        <v>185</v>
      </c>
      <c r="D280" s="364">
        <v>42</v>
      </c>
      <c r="E280" s="364">
        <v>30</v>
      </c>
      <c r="F280" s="364">
        <v>12</v>
      </c>
      <c r="G280" s="364">
        <v>0</v>
      </c>
      <c r="H280" s="364">
        <v>42</v>
      </c>
      <c r="I280" s="364">
        <v>32</v>
      </c>
      <c r="J280" s="364">
        <v>10</v>
      </c>
      <c r="K280" s="364">
        <v>0</v>
      </c>
      <c r="L280" s="364">
        <v>42</v>
      </c>
      <c r="M280" s="364">
        <v>32</v>
      </c>
      <c r="N280" s="364">
        <v>10</v>
      </c>
      <c r="O280" s="364">
        <v>0</v>
      </c>
    </row>
    <row r="281" spans="1:15" s="512" customFormat="1" ht="12.75">
      <c r="A281" s="362" t="s">
        <v>619</v>
      </c>
      <c r="B281" s="362" t="s">
        <v>144</v>
      </c>
      <c r="C281" s="362" t="s">
        <v>110</v>
      </c>
      <c r="D281" s="364">
        <v>19</v>
      </c>
      <c r="E281" s="364">
        <v>13</v>
      </c>
      <c r="F281" s="364">
        <v>6</v>
      </c>
      <c r="G281" s="364">
        <v>0</v>
      </c>
      <c r="H281" s="364">
        <v>19</v>
      </c>
      <c r="I281" s="364">
        <v>13</v>
      </c>
      <c r="J281" s="364">
        <v>6</v>
      </c>
      <c r="K281" s="364">
        <v>0</v>
      </c>
      <c r="L281" s="364">
        <v>19</v>
      </c>
      <c r="M281" s="364">
        <v>13</v>
      </c>
      <c r="N281" s="364">
        <v>6</v>
      </c>
      <c r="O281" s="364">
        <v>0</v>
      </c>
    </row>
    <row r="282" spans="1:15" s="512" customFormat="1" ht="12.75">
      <c r="A282" s="362" t="s">
        <v>620</v>
      </c>
      <c r="B282" s="362" t="s">
        <v>144</v>
      </c>
      <c r="C282" s="362" t="s">
        <v>111</v>
      </c>
      <c r="D282" s="364">
        <v>7</v>
      </c>
      <c r="E282" s="364">
        <v>6</v>
      </c>
      <c r="F282" s="364">
        <v>1</v>
      </c>
      <c r="G282" s="364">
        <v>0</v>
      </c>
      <c r="H282" s="364">
        <v>7</v>
      </c>
      <c r="I282" s="364">
        <v>6</v>
      </c>
      <c r="J282" s="364">
        <v>1</v>
      </c>
      <c r="K282" s="364">
        <v>0</v>
      </c>
      <c r="L282" s="364">
        <v>7</v>
      </c>
      <c r="M282" s="364">
        <v>6</v>
      </c>
      <c r="N282" s="364">
        <v>1</v>
      </c>
      <c r="O282" s="364">
        <v>0</v>
      </c>
    </row>
    <row r="283" spans="1:15" s="512" customFormat="1" ht="12.75">
      <c r="A283" s="362" t="s">
        <v>621</v>
      </c>
      <c r="B283" s="362" t="s">
        <v>144</v>
      </c>
      <c r="C283" s="362" t="s">
        <v>163</v>
      </c>
      <c r="D283" s="364">
        <v>3</v>
      </c>
      <c r="E283" s="364">
        <v>1</v>
      </c>
      <c r="F283" s="364">
        <v>2</v>
      </c>
      <c r="G283" s="364">
        <v>0</v>
      </c>
      <c r="H283" s="364">
        <v>3</v>
      </c>
      <c r="I283" s="364">
        <v>1</v>
      </c>
      <c r="J283" s="364">
        <v>2</v>
      </c>
      <c r="K283" s="364">
        <v>0</v>
      </c>
      <c r="L283" s="364">
        <v>3</v>
      </c>
      <c r="M283" s="364">
        <v>1</v>
      </c>
      <c r="N283" s="364">
        <v>2</v>
      </c>
      <c r="O283" s="364">
        <v>0</v>
      </c>
    </row>
    <row r="284" spans="1:15" s="512" customFormat="1" ht="12.75">
      <c r="A284" s="362" t="s">
        <v>622</v>
      </c>
      <c r="B284" s="362" t="s">
        <v>144</v>
      </c>
      <c r="C284" s="362" t="s">
        <v>112</v>
      </c>
      <c r="D284" s="364">
        <v>21</v>
      </c>
      <c r="E284" s="364">
        <v>18</v>
      </c>
      <c r="F284" s="364">
        <v>3</v>
      </c>
      <c r="G284" s="364">
        <v>0</v>
      </c>
      <c r="H284" s="364">
        <v>21</v>
      </c>
      <c r="I284" s="364">
        <v>16</v>
      </c>
      <c r="J284" s="364">
        <v>5</v>
      </c>
      <c r="K284" s="364">
        <v>0</v>
      </c>
      <c r="L284" s="364">
        <v>17</v>
      </c>
      <c r="M284" s="364">
        <v>13</v>
      </c>
      <c r="N284" s="364">
        <v>4</v>
      </c>
      <c r="O284" s="364">
        <v>0</v>
      </c>
    </row>
    <row r="285" spans="1:15" s="512" customFormat="1" ht="12.75">
      <c r="A285" s="362" t="s">
        <v>623</v>
      </c>
      <c r="B285" s="362" t="s">
        <v>144</v>
      </c>
      <c r="C285" s="362" t="s">
        <v>219</v>
      </c>
      <c r="D285" s="364">
        <v>1</v>
      </c>
      <c r="E285" s="364">
        <v>1</v>
      </c>
      <c r="F285" s="364">
        <v>0</v>
      </c>
      <c r="G285" s="364">
        <v>0</v>
      </c>
      <c r="H285" s="364">
        <v>1</v>
      </c>
      <c r="I285" s="364">
        <v>1</v>
      </c>
      <c r="J285" s="364">
        <v>0</v>
      </c>
      <c r="K285" s="364">
        <v>0</v>
      </c>
      <c r="L285" s="364">
        <v>1</v>
      </c>
      <c r="M285" s="364">
        <v>1</v>
      </c>
      <c r="N285" s="364">
        <v>0</v>
      </c>
      <c r="O285" s="364">
        <v>0</v>
      </c>
    </row>
    <row r="286" spans="1:15" s="512" customFormat="1" ht="12.75">
      <c r="A286" s="362" t="s">
        <v>624</v>
      </c>
      <c r="B286" s="362" t="s">
        <v>144</v>
      </c>
      <c r="C286" s="362" t="s">
        <v>90</v>
      </c>
      <c r="D286" s="364">
        <v>84</v>
      </c>
      <c r="E286" s="364">
        <v>71</v>
      </c>
      <c r="F286" s="364">
        <v>13</v>
      </c>
      <c r="G286" s="364">
        <v>0</v>
      </c>
      <c r="H286" s="364">
        <v>84</v>
      </c>
      <c r="I286" s="364">
        <v>69</v>
      </c>
      <c r="J286" s="364">
        <v>15</v>
      </c>
      <c r="K286" s="364">
        <v>0</v>
      </c>
      <c r="L286" s="364">
        <v>81</v>
      </c>
      <c r="M286" s="364">
        <v>66</v>
      </c>
      <c r="N286" s="364">
        <v>15</v>
      </c>
      <c r="O286" s="364">
        <v>0</v>
      </c>
    </row>
    <row r="287" spans="1:15" s="512" customFormat="1" ht="12.75">
      <c r="A287" s="362" t="s">
        <v>625</v>
      </c>
      <c r="B287" s="362" t="s">
        <v>144</v>
      </c>
      <c r="C287" s="362" t="s">
        <v>113</v>
      </c>
      <c r="D287" s="364">
        <v>25</v>
      </c>
      <c r="E287" s="364">
        <v>16</v>
      </c>
      <c r="F287" s="364">
        <v>9</v>
      </c>
      <c r="G287" s="364">
        <v>0</v>
      </c>
      <c r="H287" s="364">
        <v>25</v>
      </c>
      <c r="I287" s="364">
        <v>15</v>
      </c>
      <c r="J287" s="364">
        <v>10</v>
      </c>
      <c r="K287" s="364">
        <v>0</v>
      </c>
      <c r="L287" s="364">
        <v>25</v>
      </c>
      <c r="M287" s="364">
        <v>15</v>
      </c>
      <c r="N287" s="364">
        <v>10</v>
      </c>
      <c r="O287" s="364">
        <v>0</v>
      </c>
    </row>
    <row r="288" spans="1:15" s="512" customFormat="1" ht="12.75">
      <c r="A288" s="362" t="s">
        <v>626</v>
      </c>
      <c r="B288" s="362" t="s">
        <v>144</v>
      </c>
      <c r="C288" s="362" t="s">
        <v>114</v>
      </c>
      <c r="D288" s="364">
        <v>15</v>
      </c>
      <c r="E288" s="364">
        <v>9</v>
      </c>
      <c r="F288" s="364">
        <v>6</v>
      </c>
      <c r="G288" s="364">
        <v>0</v>
      </c>
      <c r="H288" s="364">
        <v>15</v>
      </c>
      <c r="I288" s="364">
        <v>11</v>
      </c>
      <c r="J288" s="364">
        <v>4</v>
      </c>
      <c r="K288" s="364">
        <v>0</v>
      </c>
      <c r="L288" s="364">
        <v>15</v>
      </c>
      <c r="M288" s="364">
        <v>11</v>
      </c>
      <c r="N288" s="364">
        <v>4</v>
      </c>
      <c r="O288" s="364">
        <v>0</v>
      </c>
    </row>
    <row r="289" spans="1:15" s="512" customFormat="1" ht="12.75">
      <c r="A289" s="362" t="s">
        <v>628</v>
      </c>
      <c r="B289" s="362" t="s">
        <v>144</v>
      </c>
      <c r="C289" s="362" t="s">
        <v>115</v>
      </c>
      <c r="D289" s="364">
        <v>20</v>
      </c>
      <c r="E289" s="364">
        <v>17</v>
      </c>
      <c r="F289" s="364">
        <v>3</v>
      </c>
      <c r="G289" s="364">
        <v>0</v>
      </c>
      <c r="H289" s="364">
        <v>20</v>
      </c>
      <c r="I289" s="364">
        <v>18</v>
      </c>
      <c r="J289" s="364">
        <v>2</v>
      </c>
      <c r="K289" s="364">
        <v>0</v>
      </c>
      <c r="L289" s="364">
        <v>20</v>
      </c>
      <c r="M289" s="364">
        <v>18</v>
      </c>
      <c r="N289" s="364">
        <v>2</v>
      </c>
      <c r="O289" s="364">
        <v>0</v>
      </c>
    </row>
    <row r="290" spans="1:15" s="512" customFormat="1" ht="12.75">
      <c r="A290" s="362" t="s">
        <v>629</v>
      </c>
      <c r="B290" s="362" t="s">
        <v>144</v>
      </c>
      <c r="C290" s="362" t="s">
        <v>146</v>
      </c>
      <c r="D290" s="364">
        <v>2</v>
      </c>
      <c r="E290" s="364">
        <v>2</v>
      </c>
      <c r="F290" s="364">
        <v>0</v>
      </c>
      <c r="G290" s="364">
        <v>0</v>
      </c>
      <c r="H290" s="364">
        <v>2</v>
      </c>
      <c r="I290" s="364">
        <v>2</v>
      </c>
      <c r="J290" s="364">
        <v>0</v>
      </c>
      <c r="K290" s="364">
        <v>0</v>
      </c>
      <c r="L290" s="364">
        <v>2</v>
      </c>
      <c r="M290" s="364">
        <v>2</v>
      </c>
      <c r="N290" s="364">
        <v>0</v>
      </c>
      <c r="O290" s="364">
        <v>0</v>
      </c>
    </row>
    <row r="291" spans="1:15" s="512" customFormat="1" ht="12.75">
      <c r="A291" s="362" t="s">
        <v>630</v>
      </c>
      <c r="B291" s="362" t="s">
        <v>144</v>
      </c>
      <c r="C291" s="362" t="s">
        <v>187</v>
      </c>
      <c r="D291" s="364">
        <v>71</v>
      </c>
      <c r="E291" s="364">
        <v>46</v>
      </c>
      <c r="F291" s="364">
        <v>25</v>
      </c>
      <c r="G291" s="364">
        <v>0</v>
      </c>
      <c r="H291" s="364">
        <v>71</v>
      </c>
      <c r="I291" s="364">
        <v>51</v>
      </c>
      <c r="J291" s="364">
        <v>20</v>
      </c>
      <c r="K291" s="364">
        <v>0</v>
      </c>
      <c r="L291" s="364">
        <v>71</v>
      </c>
      <c r="M291" s="364">
        <v>51</v>
      </c>
      <c r="N291" s="364">
        <v>20</v>
      </c>
      <c r="O291" s="364">
        <v>0</v>
      </c>
    </row>
    <row r="292" spans="1:15" s="512" customFormat="1" ht="12.75">
      <c r="A292" s="362" t="s">
        <v>631</v>
      </c>
      <c r="B292" s="362" t="s">
        <v>144</v>
      </c>
      <c r="C292" s="362" t="s">
        <v>235</v>
      </c>
      <c r="D292" s="364">
        <v>5</v>
      </c>
      <c r="E292" s="364">
        <v>3</v>
      </c>
      <c r="F292" s="364">
        <v>2</v>
      </c>
      <c r="G292" s="364">
        <v>0</v>
      </c>
      <c r="H292" s="364">
        <v>5</v>
      </c>
      <c r="I292" s="364">
        <v>3</v>
      </c>
      <c r="J292" s="364">
        <v>2</v>
      </c>
      <c r="K292" s="364">
        <v>0</v>
      </c>
      <c r="L292" s="364">
        <v>5</v>
      </c>
      <c r="M292" s="364">
        <v>3</v>
      </c>
      <c r="N292" s="364">
        <v>2</v>
      </c>
      <c r="O292" s="364">
        <v>0</v>
      </c>
    </row>
    <row r="293" spans="1:15" s="512" customFormat="1" ht="12.75">
      <c r="A293" s="362" t="s">
        <v>632</v>
      </c>
      <c r="B293" s="362" t="s">
        <v>144</v>
      </c>
      <c r="C293" s="362" t="s">
        <v>147</v>
      </c>
      <c r="D293" s="364">
        <v>9</v>
      </c>
      <c r="E293" s="364">
        <v>5</v>
      </c>
      <c r="F293" s="364">
        <v>4</v>
      </c>
      <c r="G293" s="364">
        <v>0</v>
      </c>
      <c r="H293" s="364">
        <v>9</v>
      </c>
      <c r="I293" s="364">
        <v>6</v>
      </c>
      <c r="J293" s="364">
        <v>3</v>
      </c>
      <c r="K293" s="364">
        <v>0</v>
      </c>
      <c r="L293" s="364">
        <v>9</v>
      </c>
      <c r="M293" s="364">
        <v>6</v>
      </c>
      <c r="N293" s="364">
        <v>3</v>
      </c>
      <c r="O293" s="364">
        <v>0</v>
      </c>
    </row>
    <row r="294" spans="1:15" s="512" customFormat="1" ht="12.75">
      <c r="A294" s="362" t="s">
        <v>633</v>
      </c>
      <c r="B294" s="362" t="s">
        <v>144</v>
      </c>
      <c r="C294" s="362" t="s">
        <v>118</v>
      </c>
      <c r="D294" s="364">
        <v>16</v>
      </c>
      <c r="E294" s="364">
        <v>14</v>
      </c>
      <c r="F294" s="364">
        <v>2</v>
      </c>
      <c r="G294" s="364">
        <v>0</v>
      </c>
      <c r="H294" s="364">
        <v>16</v>
      </c>
      <c r="I294" s="364">
        <v>14</v>
      </c>
      <c r="J294" s="364">
        <v>2</v>
      </c>
      <c r="K294" s="364">
        <v>0</v>
      </c>
      <c r="L294" s="364">
        <v>16</v>
      </c>
      <c r="M294" s="364">
        <v>14</v>
      </c>
      <c r="N294" s="364">
        <v>2</v>
      </c>
      <c r="O294" s="364">
        <v>0</v>
      </c>
    </row>
    <row r="295" spans="1:15" s="512" customFormat="1" ht="12.75">
      <c r="A295" s="362" t="s">
        <v>634</v>
      </c>
      <c r="B295" s="362" t="s">
        <v>144</v>
      </c>
      <c r="C295" s="362" t="s">
        <v>31</v>
      </c>
      <c r="D295" s="364">
        <v>5</v>
      </c>
      <c r="E295" s="364">
        <v>4</v>
      </c>
      <c r="F295" s="364">
        <v>1</v>
      </c>
      <c r="G295" s="364">
        <v>0</v>
      </c>
      <c r="H295" s="364">
        <v>5</v>
      </c>
      <c r="I295" s="364">
        <v>4</v>
      </c>
      <c r="J295" s="364">
        <v>1</v>
      </c>
      <c r="K295" s="364">
        <v>0</v>
      </c>
      <c r="L295" s="364">
        <v>5</v>
      </c>
      <c r="M295" s="364">
        <v>4</v>
      </c>
      <c r="N295" s="364">
        <v>1</v>
      </c>
      <c r="O295" s="364">
        <v>0</v>
      </c>
    </row>
    <row r="296" spans="1:15" s="512" customFormat="1" ht="12.75">
      <c r="A296" s="362" t="s">
        <v>635</v>
      </c>
      <c r="B296" s="362" t="s">
        <v>144</v>
      </c>
      <c r="C296" s="362" t="s">
        <v>148</v>
      </c>
      <c r="D296" s="364">
        <v>39</v>
      </c>
      <c r="E296" s="364">
        <v>29</v>
      </c>
      <c r="F296" s="364">
        <v>10</v>
      </c>
      <c r="G296" s="364">
        <v>0</v>
      </c>
      <c r="H296" s="364">
        <v>39</v>
      </c>
      <c r="I296" s="364">
        <v>31</v>
      </c>
      <c r="J296" s="364">
        <v>8</v>
      </c>
      <c r="K296" s="364">
        <v>0</v>
      </c>
      <c r="L296" s="364">
        <v>38</v>
      </c>
      <c r="M296" s="364">
        <v>30</v>
      </c>
      <c r="N296" s="364">
        <v>8</v>
      </c>
      <c r="O296" s="364">
        <v>0</v>
      </c>
    </row>
    <row r="297" spans="1:15" s="512" customFormat="1" ht="12.75">
      <c r="A297" s="362" t="s">
        <v>636</v>
      </c>
      <c r="B297" s="362" t="s">
        <v>144</v>
      </c>
      <c r="C297" s="362" t="s">
        <v>32</v>
      </c>
      <c r="D297" s="364">
        <v>27</v>
      </c>
      <c r="E297" s="364">
        <v>18</v>
      </c>
      <c r="F297" s="364">
        <v>9</v>
      </c>
      <c r="G297" s="364">
        <v>0</v>
      </c>
      <c r="H297" s="364">
        <v>27</v>
      </c>
      <c r="I297" s="364">
        <v>20</v>
      </c>
      <c r="J297" s="364">
        <v>7</v>
      </c>
      <c r="K297" s="364">
        <v>0</v>
      </c>
      <c r="L297" s="364">
        <v>27</v>
      </c>
      <c r="M297" s="364">
        <v>20</v>
      </c>
      <c r="N297" s="364">
        <v>7</v>
      </c>
      <c r="O297" s="364">
        <v>0</v>
      </c>
    </row>
    <row r="298" spans="1:15" s="512" customFormat="1" ht="12.75">
      <c r="A298" s="362" t="s">
        <v>637</v>
      </c>
      <c r="B298" s="362" t="s">
        <v>144</v>
      </c>
      <c r="C298" s="362" t="s">
        <v>119</v>
      </c>
      <c r="D298" s="364">
        <v>25</v>
      </c>
      <c r="E298" s="364">
        <v>22</v>
      </c>
      <c r="F298" s="364">
        <v>3</v>
      </c>
      <c r="G298" s="364">
        <v>0</v>
      </c>
      <c r="H298" s="364">
        <v>25</v>
      </c>
      <c r="I298" s="364">
        <v>22</v>
      </c>
      <c r="J298" s="364">
        <v>3</v>
      </c>
      <c r="K298" s="364">
        <v>0</v>
      </c>
      <c r="L298" s="364">
        <v>25</v>
      </c>
      <c r="M298" s="364">
        <v>22</v>
      </c>
      <c r="N298" s="364">
        <v>3</v>
      </c>
      <c r="O298" s="364">
        <v>0</v>
      </c>
    </row>
    <row r="299" spans="1:15" s="512" customFormat="1" ht="12.75">
      <c r="A299" s="362" t="s">
        <v>638</v>
      </c>
      <c r="B299" s="362" t="s">
        <v>144</v>
      </c>
      <c r="C299" s="362" t="s">
        <v>79</v>
      </c>
      <c r="D299" s="364">
        <v>15</v>
      </c>
      <c r="E299" s="364">
        <v>10</v>
      </c>
      <c r="F299" s="364">
        <v>5</v>
      </c>
      <c r="G299" s="364">
        <v>0</v>
      </c>
      <c r="H299" s="364">
        <v>15</v>
      </c>
      <c r="I299" s="364">
        <v>11</v>
      </c>
      <c r="J299" s="364">
        <v>4</v>
      </c>
      <c r="K299" s="364">
        <v>0</v>
      </c>
      <c r="L299" s="364">
        <v>15</v>
      </c>
      <c r="M299" s="364">
        <v>11</v>
      </c>
      <c r="N299" s="364">
        <v>4</v>
      </c>
      <c r="O299" s="364">
        <v>0</v>
      </c>
    </row>
    <row r="300" spans="1:15" s="512" customFormat="1" ht="12.75">
      <c r="A300" s="362" t="s">
        <v>639</v>
      </c>
      <c r="B300" s="362" t="s">
        <v>144</v>
      </c>
      <c r="C300" s="362" t="s">
        <v>80</v>
      </c>
      <c r="D300" s="364">
        <v>22</v>
      </c>
      <c r="E300" s="364">
        <v>12</v>
      </c>
      <c r="F300" s="364">
        <v>10</v>
      </c>
      <c r="G300" s="364">
        <v>0</v>
      </c>
      <c r="H300" s="364">
        <v>22</v>
      </c>
      <c r="I300" s="364">
        <v>13</v>
      </c>
      <c r="J300" s="364">
        <v>9</v>
      </c>
      <c r="K300" s="364">
        <v>0</v>
      </c>
      <c r="L300" s="364">
        <v>21</v>
      </c>
      <c r="M300" s="364">
        <v>12</v>
      </c>
      <c r="N300" s="364">
        <v>9</v>
      </c>
      <c r="O300" s="364">
        <v>0</v>
      </c>
    </row>
    <row r="301" spans="1:15" s="512" customFormat="1" ht="12.75">
      <c r="A301" s="362" t="s">
        <v>640</v>
      </c>
      <c r="B301" s="362" t="s">
        <v>144</v>
      </c>
      <c r="C301" s="362" t="s">
        <v>149</v>
      </c>
      <c r="D301" s="364">
        <v>45</v>
      </c>
      <c r="E301" s="364">
        <v>25</v>
      </c>
      <c r="F301" s="364">
        <v>20</v>
      </c>
      <c r="G301" s="364">
        <v>0</v>
      </c>
      <c r="H301" s="364">
        <v>45</v>
      </c>
      <c r="I301" s="364">
        <v>28</v>
      </c>
      <c r="J301" s="364">
        <v>17</v>
      </c>
      <c r="K301" s="364">
        <v>0</v>
      </c>
      <c r="L301" s="364">
        <v>45</v>
      </c>
      <c r="M301" s="364">
        <v>28</v>
      </c>
      <c r="N301" s="364">
        <v>17</v>
      </c>
      <c r="O301" s="364">
        <v>0</v>
      </c>
    </row>
    <row r="302" spans="1:15" s="512" customFormat="1" ht="12.75">
      <c r="A302" s="362" t="s">
        <v>641</v>
      </c>
      <c r="B302" s="362" t="s">
        <v>144</v>
      </c>
      <c r="C302" s="362" t="s">
        <v>81</v>
      </c>
      <c r="D302" s="364">
        <v>11</v>
      </c>
      <c r="E302" s="364">
        <v>7</v>
      </c>
      <c r="F302" s="364">
        <v>4</v>
      </c>
      <c r="G302" s="364">
        <v>0</v>
      </c>
      <c r="H302" s="364">
        <v>11</v>
      </c>
      <c r="I302" s="364">
        <v>7</v>
      </c>
      <c r="J302" s="364">
        <v>4</v>
      </c>
      <c r="K302" s="364">
        <v>0</v>
      </c>
      <c r="L302" s="364">
        <v>11</v>
      </c>
      <c r="M302" s="364">
        <v>7</v>
      </c>
      <c r="N302" s="364">
        <v>4</v>
      </c>
      <c r="O302" s="364">
        <v>0</v>
      </c>
    </row>
    <row r="303" spans="1:15" s="512" customFormat="1" ht="12.75">
      <c r="A303" s="362" t="s">
        <v>642</v>
      </c>
      <c r="B303" s="362" t="s">
        <v>144</v>
      </c>
      <c r="C303" s="362" t="s">
        <v>33</v>
      </c>
      <c r="D303" s="364">
        <v>6</v>
      </c>
      <c r="E303" s="364">
        <v>4</v>
      </c>
      <c r="F303" s="364">
        <v>2</v>
      </c>
      <c r="G303" s="364">
        <v>0</v>
      </c>
      <c r="H303" s="364">
        <v>6</v>
      </c>
      <c r="I303" s="364">
        <v>4</v>
      </c>
      <c r="J303" s="364">
        <v>2</v>
      </c>
      <c r="K303" s="364">
        <v>0</v>
      </c>
      <c r="L303" s="364">
        <v>6</v>
      </c>
      <c r="M303" s="364">
        <v>4</v>
      </c>
      <c r="N303" s="364">
        <v>2</v>
      </c>
      <c r="O303" s="364">
        <v>0</v>
      </c>
    </row>
    <row r="304" spans="1:15" s="512" customFormat="1" ht="12.75">
      <c r="A304" s="362" t="s">
        <v>643</v>
      </c>
      <c r="B304" s="362" t="s">
        <v>144</v>
      </c>
      <c r="C304" s="362" t="s">
        <v>91</v>
      </c>
      <c r="D304" s="364">
        <v>9</v>
      </c>
      <c r="E304" s="364">
        <v>6</v>
      </c>
      <c r="F304" s="364">
        <v>3</v>
      </c>
      <c r="G304" s="364">
        <v>0</v>
      </c>
      <c r="H304" s="364">
        <v>9</v>
      </c>
      <c r="I304" s="364">
        <v>6</v>
      </c>
      <c r="J304" s="364">
        <v>3</v>
      </c>
      <c r="K304" s="364">
        <v>0</v>
      </c>
      <c r="L304" s="364">
        <v>9</v>
      </c>
      <c r="M304" s="364">
        <v>6</v>
      </c>
      <c r="N304" s="364">
        <v>3</v>
      </c>
      <c r="O304" s="364">
        <v>0</v>
      </c>
    </row>
    <row r="305" spans="1:15" s="512" customFormat="1" ht="12.75">
      <c r="A305" s="362" t="s">
        <v>644</v>
      </c>
      <c r="B305" s="362" t="s">
        <v>144</v>
      </c>
      <c r="C305" s="362" t="s">
        <v>34</v>
      </c>
      <c r="D305" s="364">
        <v>25</v>
      </c>
      <c r="E305" s="364">
        <v>15</v>
      </c>
      <c r="F305" s="364">
        <v>10</v>
      </c>
      <c r="G305" s="364">
        <v>0</v>
      </c>
      <c r="H305" s="364">
        <v>25</v>
      </c>
      <c r="I305" s="364">
        <v>15</v>
      </c>
      <c r="J305" s="364">
        <v>10</v>
      </c>
      <c r="K305" s="364">
        <v>0</v>
      </c>
      <c r="L305" s="364">
        <v>25</v>
      </c>
      <c r="M305" s="364">
        <v>16</v>
      </c>
      <c r="N305" s="364">
        <v>9</v>
      </c>
      <c r="O305" s="364">
        <v>0</v>
      </c>
    </row>
    <row r="306" spans="1:15" s="512" customFormat="1" ht="12.75">
      <c r="A306" s="362" t="s">
        <v>645</v>
      </c>
      <c r="B306" s="362" t="s">
        <v>144</v>
      </c>
      <c r="C306" s="362" t="s">
        <v>188</v>
      </c>
      <c r="D306" s="364">
        <v>24</v>
      </c>
      <c r="E306" s="364">
        <v>18</v>
      </c>
      <c r="F306" s="364">
        <v>6</v>
      </c>
      <c r="G306" s="364">
        <v>0</v>
      </c>
      <c r="H306" s="364">
        <v>24</v>
      </c>
      <c r="I306" s="364">
        <v>16</v>
      </c>
      <c r="J306" s="364">
        <v>8</v>
      </c>
      <c r="K306" s="364">
        <v>0</v>
      </c>
      <c r="L306" s="364">
        <v>24</v>
      </c>
      <c r="M306" s="364">
        <v>16</v>
      </c>
      <c r="N306" s="364">
        <v>8</v>
      </c>
      <c r="O306" s="364">
        <v>0</v>
      </c>
    </row>
    <row r="307" spans="1:15" s="512" customFormat="1" ht="12.75">
      <c r="A307" s="362" t="s">
        <v>646</v>
      </c>
      <c r="B307" s="362" t="s">
        <v>144</v>
      </c>
      <c r="C307" s="362" t="s">
        <v>150</v>
      </c>
      <c r="D307" s="364">
        <v>14</v>
      </c>
      <c r="E307" s="364">
        <v>11</v>
      </c>
      <c r="F307" s="364">
        <v>3</v>
      </c>
      <c r="G307" s="364">
        <v>0</v>
      </c>
      <c r="H307" s="364">
        <v>14</v>
      </c>
      <c r="I307" s="364">
        <v>12</v>
      </c>
      <c r="J307" s="364">
        <v>2</v>
      </c>
      <c r="K307" s="364">
        <v>0</v>
      </c>
      <c r="L307" s="364">
        <v>14</v>
      </c>
      <c r="M307" s="364">
        <v>12</v>
      </c>
      <c r="N307" s="364">
        <v>2</v>
      </c>
      <c r="O307" s="364">
        <v>0</v>
      </c>
    </row>
    <row r="308" spans="1:15" s="512" customFormat="1" ht="12.75">
      <c r="A308" s="362" t="s">
        <v>647</v>
      </c>
      <c r="B308" s="362" t="s">
        <v>144</v>
      </c>
      <c r="C308" s="362" t="s">
        <v>164</v>
      </c>
      <c r="D308" s="364">
        <v>8</v>
      </c>
      <c r="E308" s="364">
        <v>6</v>
      </c>
      <c r="F308" s="364">
        <v>2</v>
      </c>
      <c r="G308" s="364">
        <v>0</v>
      </c>
      <c r="H308" s="364">
        <v>8</v>
      </c>
      <c r="I308" s="364">
        <v>6</v>
      </c>
      <c r="J308" s="364">
        <v>2</v>
      </c>
      <c r="K308" s="364">
        <v>0</v>
      </c>
      <c r="L308" s="364">
        <v>8</v>
      </c>
      <c r="M308" s="364">
        <v>6</v>
      </c>
      <c r="N308" s="364">
        <v>2</v>
      </c>
      <c r="O308" s="364">
        <v>0</v>
      </c>
    </row>
    <row r="309" spans="1:15" s="512" customFormat="1" ht="12.75">
      <c r="A309" s="362" t="s">
        <v>648</v>
      </c>
      <c r="B309" s="362" t="s">
        <v>144</v>
      </c>
      <c r="C309" s="362" t="s">
        <v>189</v>
      </c>
      <c r="D309" s="364">
        <v>21</v>
      </c>
      <c r="E309" s="364">
        <v>17</v>
      </c>
      <c r="F309" s="364">
        <v>4</v>
      </c>
      <c r="G309" s="364">
        <v>0</v>
      </c>
      <c r="H309" s="364">
        <v>21</v>
      </c>
      <c r="I309" s="364">
        <v>15</v>
      </c>
      <c r="J309" s="364">
        <v>6</v>
      </c>
      <c r="K309" s="364">
        <v>0</v>
      </c>
      <c r="L309" s="364">
        <v>21</v>
      </c>
      <c r="M309" s="364">
        <v>15</v>
      </c>
      <c r="N309" s="364">
        <v>6</v>
      </c>
      <c r="O309" s="364">
        <v>0</v>
      </c>
    </row>
    <row r="310" spans="1:15" s="512" customFormat="1" ht="12.75">
      <c r="A310" s="362" t="s">
        <v>649</v>
      </c>
      <c r="B310" s="362" t="s">
        <v>144</v>
      </c>
      <c r="C310" s="362" t="s">
        <v>165</v>
      </c>
      <c r="D310" s="364">
        <v>16</v>
      </c>
      <c r="E310" s="364">
        <v>9</v>
      </c>
      <c r="F310" s="364">
        <v>7</v>
      </c>
      <c r="G310" s="364">
        <v>0</v>
      </c>
      <c r="H310" s="364">
        <v>16</v>
      </c>
      <c r="I310" s="364">
        <v>9</v>
      </c>
      <c r="J310" s="364">
        <v>7</v>
      </c>
      <c r="K310" s="364">
        <v>0</v>
      </c>
      <c r="L310" s="364">
        <v>16</v>
      </c>
      <c r="M310" s="364">
        <v>9</v>
      </c>
      <c r="N310" s="364">
        <v>7</v>
      </c>
      <c r="O310" s="364">
        <v>0</v>
      </c>
    </row>
    <row r="311" spans="1:15" s="512" customFormat="1" ht="12.75">
      <c r="A311" s="362" t="s">
        <v>650</v>
      </c>
      <c r="B311" s="362" t="s">
        <v>144</v>
      </c>
      <c r="C311" s="362" t="s">
        <v>151</v>
      </c>
      <c r="D311" s="364">
        <v>34</v>
      </c>
      <c r="E311" s="364">
        <v>24</v>
      </c>
      <c r="F311" s="364">
        <v>10</v>
      </c>
      <c r="G311" s="364">
        <v>0</v>
      </c>
      <c r="H311" s="364">
        <v>34</v>
      </c>
      <c r="I311" s="364">
        <v>25</v>
      </c>
      <c r="J311" s="364">
        <v>9</v>
      </c>
      <c r="K311" s="364">
        <v>0</v>
      </c>
      <c r="L311" s="364">
        <v>33</v>
      </c>
      <c r="M311" s="364">
        <v>24</v>
      </c>
      <c r="N311" s="364">
        <v>9</v>
      </c>
      <c r="O311" s="364">
        <v>0</v>
      </c>
    </row>
    <row r="312" spans="1:15" s="512" customFormat="1" ht="12.75">
      <c r="A312" s="362" t="s">
        <v>651</v>
      </c>
      <c r="B312" s="362" t="s">
        <v>144</v>
      </c>
      <c r="C312" s="362" t="s">
        <v>92</v>
      </c>
      <c r="D312" s="364">
        <v>23</v>
      </c>
      <c r="E312" s="364">
        <v>19</v>
      </c>
      <c r="F312" s="364">
        <v>4</v>
      </c>
      <c r="G312" s="364">
        <v>0</v>
      </c>
      <c r="H312" s="364">
        <v>23</v>
      </c>
      <c r="I312" s="364">
        <v>19</v>
      </c>
      <c r="J312" s="364">
        <v>4</v>
      </c>
      <c r="K312" s="364">
        <v>0</v>
      </c>
      <c r="L312" s="364">
        <v>20</v>
      </c>
      <c r="M312" s="364">
        <v>17</v>
      </c>
      <c r="N312" s="364">
        <v>3</v>
      </c>
      <c r="O312" s="364">
        <v>0</v>
      </c>
    </row>
    <row r="313" spans="1:15" s="512" customFormat="1" ht="12.75">
      <c r="A313" s="362" t="s">
        <v>652</v>
      </c>
      <c r="B313" s="362" t="s">
        <v>144</v>
      </c>
      <c r="C313" s="362" t="s">
        <v>59</v>
      </c>
      <c r="D313" s="364">
        <v>2</v>
      </c>
      <c r="E313" s="364">
        <v>2</v>
      </c>
      <c r="F313" s="364">
        <v>0</v>
      </c>
      <c r="G313" s="364">
        <v>0</v>
      </c>
      <c r="H313" s="364">
        <v>2</v>
      </c>
      <c r="I313" s="364">
        <v>2</v>
      </c>
      <c r="J313" s="364">
        <v>0</v>
      </c>
      <c r="K313" s="364">
        <v>0</v>
      </c>
      <c r="L313" s="364">
        <v>2</v>
      </c>
      <c r="M313" s="364">
        <v>2</v>
      </c>
      <c r="N313" s="364">
        <v>0</v>
      </c>
      <c r="O313" s="364">
        <v>0</v>
      </c>
    </row>
    <row r="314" spans="1:15" s="512" customFormat="1" ht="12.75">
      <c r="A314" s="362" t="s">
        <v>653</v>
      </c>
      <c r="B314" s="362" t="s">
        <v>144</v>
      </c>
      <c r="C314" s="362" t="s">
        <v>60</v>
      </c>
      <c r="D314" s="364">
        <v>5</v>
      </c>
      <c r="E314" s="364">
        <v>5</v>
      </c>
      <c r="F314" s="364">
        <v>0</v>
      </c>
      <c r="G314" s="364">
        <v>0</v>
      </c>
      <c r="H314" s="364">
        <v>5</v>
      </c>
      <c r="I314" s="364">
        <v>5</v>
      </c>
      <c r="J314" s="364">
        <v>0</v>
      </c>
      <c r="K314" s="364">
        <v>0</v>
      </c>
      <c r="L314" s="364">
        <v>5</v>
      </c>
      <c r="M314" s="364">
        <v>5</v>
      </c>
      <c r="N314" s="364">
        <v>0</v>
      </c>
      <c r="O314" s="364">
        <v>0</v>
      </c>
    </row>
    <row r="315" spans="1:15" s="512" customFormat="1" ht="12.75">
      <c r="A315" s="362" t="s">
        <v>654</v>
      </c>
      <c r="B315" s="362" t="s">
        <v>144</v>
      </c>
      <c r="C315" s="362" t="s">
        <v>208</v>
      </c>
      <c r="D315" s="364">
        <v>3</v>
      </c>
      <c r="E315" s="364">
        <v>2</v>
      </c>
      <c r="F315" s="364">
        <v>1</v>
      </c>
      <c r="G315" s="364">
        <v>0</v>
      </c>
      <c r="H315" s="364">
        <v>3</v>
      </c>
      <c r="I315" s="364">
        <v>3</v>
      </c>
      <c r="J315" s="364">
        <v>0</v>
      </c>
      <c r="K315" s="364">
        <v>0</v>
      </c>
      <c r="L315" s="364">
        <v>3</v>
      </c>
      <c r="M315" s="364">
        <v>3</v>
      </c>
      <c r="N315" s="364">
        <v>0</v>
      </c>
      <c r="O315" s="364">
        <v>0</v>
      </c>
    </row>
    <row r="316" spans="1:15" s="512" customFormat="1" ht="12.75">
      <c r="A316" s="362" t="s">
        <v>655</v>
      </c>
      <c r="B316" s="362" t="s">
        <v>144</v>
      </c>
      <c r="C316" s="362" t="s">
        <v>166</v>
      </c>
      <c r="D316" s="364">
        <v>5</v>
      </c>
      <c r="E316" s="364">
        <v>4</v>
      </c>
      <c r="F316" s="364">
        <v>1</v>
      </c>
      <c r="G316" s="364">
        <v>0</v>
      </c>
      <c r="H316" s="364">
        <v>5</v>
      </c>
      <c r="I316" s="364">
        <v>3</v>
      </c>
      <c r="J316" s="364">
        <v>2</v>
      </c>
      <c r="K316" s="364">
        <v>0</v>
      </c>
      <c r="L316" s="364">
        <v>5</v>
      </c>
      <c r="M316" s="364">
        <v>3</v>
      </c>
      <c r="N316" s="364">
        <v>2</v>
      </c>
      <c r="O316" s="364">
        <v>0</v>
      </c>
    </row>
    <row r="317" spans="1:15" s="512" customFormat="1" ht="12.75">
      <c r="A317" s="362" t="s">
        <v>656</v>
      </c>
      <c r="B317" s="362" t="s">
        <v>144</v>
      </c>
      <c r="C317" s="362" t="s">
        <v>61</v>
      </c>
      <c r="D317" s="364">
        <v>7</v>
      </c>
      <c r="E317" s="364">
        <v>4</v>
      </c>
      <c r="F317" s="364">
        <v>3</v>
      </c>
      <c r="G317" s="364">
        <v>0</v>
      </c>
      <c r="H317" s="364">
        <v>7</v>
      </c>
      <c r="I317" s="364">
        <v>4</v>
      </c>
      <c r="J317" s="364">
        <v>3</v>
      </c>
      <c r="K317" s="364">
        <v>0</v>
      </c>
      <c r="L317" s="364">
        <v>6</v>
      </c>
      <c r="M317" s="364">
        <v>4</v>
      </c>
      <c r="N317" s="364">
        <v>2</v>
      </c>
      <c r="O317" s="364">
        <v>0</v>
      </c>
    </row>
    <row r="318" spans="1:15" s="512" customFormat="1" ht="12.75">
      <c r="A318" s="362" t="s">
        <v>657</v>
      </c>
      <c r="B318" s="362" t="s">
        <v>144</v>
      </c>
      <c r="C318" s="362" t="s">
        <v>82</v>
      </c>
      <c r="D318" s="364">
        <v>26</v>
      </c>
      <c r="E318" s="364">
        <v>17</v>
      </c>
      <c r="F318" s="364">
        <v>9</v>
      </c>
      <c r="G318" s="364">
        <v>0</v>
      </c>
      <c r="H318" s="364">
        <v>26</v>
      </c>
      <c r="I318" s="364">
        <v>17</v>
      </c>
      <c r="J318" s="364">
        <v>9</v>
      </c>
      <c r="K318" s="364">
        <v>0</v>
      </c>
      <c r="L318" s="364">
        <v>26</v>
      </c>
      <c r="M318" s="364">
        <v>17</v>
      </c>
      <c r="N318" s="364">
        <v>9</v>
      </c>
      <c r="O318" s="364">
        <v>0</v>
      </c>
    </row>
    <row r="319" spans="1:15" s="512" customFormat="1" ht="12.75">
      <c r="A319" s="362" t="s">
        <v>658</v>
      </c>
      <c r="B319" s="362" t="s">
        <v>144</v>
      </c>
      <c r="C319" s="362" t="s">
        <v>167</v>
      </c>
      <c r="D319" s="364">
        <v>9</v>
      </c>
      <c r="E319" s="364">
        <v>7</v>
      </c>
      <c r="F319" s="364">
        <v>2</v>
      </c>
      <c r="G319" s="364">
        <v>0</v>
      </c>
      <c r="H319" s="364">
        <v>9</v>
      </c>
      <c r="I319" s="364">
        <v>6</v>
      </c>
      <c r="J319" s="364">
        <v>3</v>
      </c>
      <c r="K319" s="364">
        <v>0</v>
      </c>
      <c r="L319" s="364">
        <v>9</v>
      </c>
      <c r="M319" s="364">
        <v>6</v>
      </c>
      <c r="N319" s="364">
        <v>3</v>
      </c>
      <c r="O319" s="364">
        <v>0</v>
      </c>
    </row>
    <row r="320" spans="1:15" s="512" customFormat="1" ht="12.75">
      <c r="A320" s="362" t="s">
        <v>659</v>
      </c>
      <c r="B320" s="362" t="s">
        <v>144</v>
      </c>
      <c r="C320" s="362" t="s">
        <v>83</v>
      </c>
      <c r="D320" s="364">
        <v>15</v>
      </c>
      <c r="E320" s="364">
        <v>7</v>
      </c>
      <c r="F320" s="364">
        <v>8</v>
      </c>
      <c r="G320" s="364">
        <v>0</v>
      </c>
      <c r="H320" s="364">
        <v>15</v>
      </c>
      <c r="I320" s="364">
        <v>8</v>
      </c>
      <c r="J320" s="364">
        <v>7</v>
      </c>
      <c r="K320" s="364">
        <v>0</v>
      </c>
      <c r="L320" s="364">
        <v>15</v>
      </c>
      <c r="M320" s="364">
        <v>9</v>
      </c>
      <c r="N320" s="364">
        <v>6</v>
      </c>
      <c r="O320" s="364">
        <v>0</v>
      </c>
    </row>
    <row r="321" spans="1:15" s="512" customFormat="1" ht="12.75">
      <c r="A321" s="362" t="s">
        <v>660</v>
      </c>
      <c r="B321" s="362" t="s">
        <v>144</v>
      </c>
      <c r="C321" s="362" t="s">
        <v>84</v>
      </c>
      <c r="D321" s="364">
        <v>28</v>
      </c>
      <c r="E321" s="364">
        <v>13</v>
      </c>
      <c r="F321" s="364">
        <v>15</v>
      </c>
      <c r="G321" s="364">
        <v>0</v>
      </c>
      <c r="H321" s="364">
        <v>28</v>
      </c>
      <c r="I321" s="364">
        <v>17</v>
      </c>
      <c r="J321" s="364">
        <v>11</v>
      </c>
      <c r="K321" s="364">
        <v>0</v>
      </c>
      <c r="L321" s="364">
        <v>27</v>
      </c>
      <c r="M321" s="364">
        <v>16</v>
      </c>
      <c r="N321" s="364">
        <v>11</v>
      </c>
      <c r="O321" s="364">
        <v>0</v>
      </c>
    </row>
    <row r="322" spans="1:15" s="512" customFormat="1" ht="12.75">
      <c r="A322" s="362" t="s">
        <v>661</v>
      </c>
      <c r="B322" s="362" t="s">
        <v>144</v>
      </c>
      <c r="C322" s="362" t="s">
        <v>35</v>
      </c>
      <c r="D322" s="364">
        <v>8</v>
      </c>
      <c r="E322" s="364">
        <v>6</v>
      </c>
      <c r="F322" s="364">
        <v>2</v>
      </c>
      <c r="G322" s="364">
        <v>0</v>
      </c>
      <c r="H322" s="364">
        <v>8</v>
      </c>
      <c r="I322" s="364">
        <v>6</v>
      </c>
      <c r="J322" s="364">
        <v>2</v>
      </c>
      <c r="K322" s="364">
        <v>0</v>
      </c>
      <c r="L322" s="364">
        <v>8</v>
      </c>
      <c r="M322" s="364">
        <v>6</v>
      </c>
      <c r="N322" s="364">
        <v>2</v>
      </c>
      <c r="O322" s="364">
        <v>0</v>
      </c>
    </row>
    <row r="323" spans="1:15" s="512" customFormat="1" ht="12.75">
      <c r="A323" s="362" t="s">
        <v>662</v>
      </c>
      <c r="B323" s="362" t="s">
        <v>144</v>
      </c>
      <c r="C323" s="362" t="s">
        <v>190</v>
      </c>
      <c r="D323" s="364">
        <v>18</v>
      </c>
      <c r="E323" s="364">
        <v>15</v>
      </c>
      <c r="F323" s="364">
        <v>3</v>
      </c>
      <c r="G323" s="364">
        <v>0</v>
      </c>
      <c r="H323" s="364">
        <v>18</v>
      </c>
      <c r="I323" s="364">
        <v>15</v>
      </c>
      <c r="J323" s="364">
        <v>3</v>
      </c>
      <c r="K323" s="364">
        <v>0</v>
      </c>
      <c r="L323" s="364">
        <v>17</v>
      </c>
      <c r="M323" s="364">
        <v>14</v>
      </c>
      <c r="N323" s="364">
        <v>3</v>
      </c>
      <c r="O323" s="364">
        <v>0</v>
      </c>
    </row>
    <row r="324" spans="1:15" s="512" customFormat="1" ht="12.75">
      <c r="A324" s="362" t="s">
        <v>663</v>
      </c>
      <c r="B324" s="362" t="s">
        <v>144</v>
      </c>
      <c r="C324" s="362" t="s">
        <v>93</v>
      </c>
      <c r="D324" s="364">
        <v>2</v>
      </c>
      <c r="E324" s="364">
        <v>2</v>
      </c>
      <c r="F324" s="364">
        <v>0</v>
      </c>
      <c r="G324" s="364">
        <v>0</v>
      </c>
      <c r="H324" s="364">
        <v>2</v>
      </c>
      <c r="I324" s="364">
        <v>1</v>
      </c>
      <c r="J324" s="364">
        <v>1</v>
      </c>
      <c r="K324" s="364">
        <v>0</v>
      </c>
      <c r="L324" s="364">
        <v>2</v>
      </c>
      <c r="M324" s="364">
        <v>1</v>
      </c>
      <c r="N324" s="364">
        <v>1</v>
      </c>
      <c r="O324" s="364">
        <v>0</v>
      </c>
    </row>
    <row r="325" spans="1:15" s="512" customFormat="1" ht="12.75">
      <c r="A325" s="362" t="s">
        <v>664</v>
      </c>
      <c r="B325" s="362" t="s">
        <v>144</v>
      </c>
      <c r="C325" s="362" t="s">
        <v>209</v>
      </c>
      <c r="D325" s="364">
        <v>11</v>
      </c>
      <c r="E325" s="364">
        <v>10</v>
      </c>
      <c r="F325" s="364">
        <v>1</v>
      </c>
      <c r="G325" s="364">
        <v>0</v>
      </c>
      <c r="H325" s="364">
        <v>11</v>
      </c>
      <c r="I325" s="364">
        <v>10</v>
      </c>
      <c r="J325" s="364">
        <v>1</v>
      </c>
      <c r="K325" s="364">
        <v>0</v>
      </c>
      <c r="L325" s="364">
        <v>11</v>
      </c>
      <c r="M325" s="364">
        <v>10</v>
      </c>
      <c r="N325" s="364">
        <v>1</v>
      </c>
      <c r="O325" s="364">
        <v>0</v>
      </c>
    </row>
    <row r="326" spans="1:15" s="512" customFormat="1" ht="12.75">
      <c r="A326" s="362" t="s">
        <v>665</v>
      </c>
      <c r="B326" s="362" t="s">
        <v>144</v>
      </c>
      <c r="C326" s="362" t="s">
        <v>210</v>
      </c>
      <c r="D326" s="364">
        <v>2</v>
      </c>
      <c r="E326" s="364">
        <v>2</v>
      </c>
      <c r="F326" s="364">
        <v>0</v>
      </c>
      <c r="G326" s="364">
        <v>0</v>
      </c>
      <c r="H326" s="364">
        <v>2</v>
      </c>
      <c r="I326" s="364">
        <v>2</v>
      </c>
      <c r="J326" s="364">
        <v>0</v>
      </c>
      <c r="K326" s="364">
        <v>0</v>
      </c>
      <c r="L326" s="364">
        <v>2</v>
      </c>
      <c r="M326" s="364">
        <v>2</v>
      </c>
      <c r="N326" s="364">
        <v>0</v>
      </c>
      <c r="O326" s="364">
        <v>0</v>
      </c>
    </row>
    <row r="327" spans="1:15" s="512" customFormat="1" ht="12.75">
      <c r="A327" s="362" t="s">
        <v>666</v>
      </c>
      <c r="B327" s="362" t="s">
        <v>144</v>
      </c>
      <c r="C327" s="362" t="s">
        <v>191</v>
      </c>
      <c r="D327" s="364">
        <v>2</v>
      </c>
      <c r="E327" s="364">
        <v>2</v>
      </c>
      <c r="F327" s="364">
        <v>0</v>
      </c>
      <c r="G327" s="364">
        <v>0</v>
      </c>
      <c r="H327" s="364">
        <v>2</v>
      </c>
      <c r="I327" s="364">
        <v>2</v>
      </c>
      <c r="J327" s="364">
        <v>0</v>
      </c>
      <c r="K327" s="364">
        <v>0</v>
      </c>
      <c r="L327" s="364">
        <v>2</v>
      </c>
      <c r="M327" s="364">
        <v>2</v>
      </c>
      <c r="N327" s="364">
        <v>0</v>
      </c>
      <c r="O327" s="364">
        <v>0</v>
      </c>
    </row>
    <row r="328" spans="1:15" s="512" customFormat="1" ht="12.75">
      <c r="A328" s="362" t="s">
        <v>667</v>
      </c>
      <c r="B328" s="362" t="s">
        <v>144</v>
      </c>
      <c r="C328" s="362" t="s">
        <v>192</v>
      </c>
      <c r="D328" s="364">
        <v>3</v>
      </c>
      <c r="E328" s="364">
        <v>2</v>
      </c>
      <c r="F328" s="364">
        <v>1</v>
      </c>
      <c r="G328" s="364">
        <v>0</v>
      </c>
      <c r="H328" s="364">
        <v>3</v>
      </c>
      <c r="I328" s="364">
        <v>2</v>
      </c>
      <c r="J328" s="364">
        <v>1</v>
      </c>
      <c r="K328" s="364">
        <v>0</v>
      </c>
      <c r="L328" s="364">
        <v>3</v>
      </c>
      <c r="M328" s="364">
        <v>2</v>
      </c>
      <c r="N328" s="364">
        <v>1</v>
      </c>
      <c r="O328" s="364">
        <v>0</v>
      </c>
    </row>
    <row r="329" spans="1:15" s="512" customFormat="1" ht="12.75">
      <c r="A329" s="362" t="s">
        <v>668</v>
      </c>
      <c r="B329" s="362" t="s">
        <v>144</v>
      </c>
      <c r="C329" s="362" t="s">
        <v>152</v>
      </c>
      <c r="D329" s="364">
        <v>39</v>
      </c>
      <c r="E329" s="364">
        <v>31</v>
      </c>
      <c r="F329" s="364">
        <v>8</v>
      </c>
      <c r="G329" s="364">
        <v>0</v>
      </c>
      <c r="H329" s="364">
        <v>39</v>
      </c>
      <c r="I329" s="364">
        <v>31</v>
      </c>
      <c r="J329" s="364">
        <v>8</v>
      </c>
      <c r="K329" s="364">
        <v>0</v>
      </c>
      <c r="L329" s="364">
        <v>39</v>
      </c>
      <c r="M329" s="364">
        <v>31</v>
      </c>
      <c r="N329" s="364">
        <v>8</v>
      </c>
      <c r="O329" s="364">
        <v>0</v>
      </c>
    </row>
    <row r="330" spans="1:15" s="512" customFormat="1" ht="12.75">
      <c r="A330" s="362" t="s">
        <v>669</v>
      </c>
      <c r="B330" s="362" t="s">
        <v>144</v>
      </c>
      <c r="C330" s="362" t="s">
        <v>168</v>
      </c>
      <c r="D330" s="364">
        <v>2</v>
      </c>
      <c r="E330" s="364">
        <v>2</v>
      </c>
      <c r="F330" s="364">
        <v>0</v>
      </c>
      <c r="G330" s="364">
        <v>0</v>
      </c>
      <c r="H330" s="364">
        <v>2</v>
      </c>
      <c r="I330" s="364">
        <v>2</v>
      </c>
      <c r="J330" s="364">
        <v>0</v>
      </c>
      <c r="K330" s="364">
        <v>0</v>
      </c>
      <c r="L330" s="364">
        <v>2</v>
      </c>
      <c r="M330" s="364">
        <v>2</v>
      </c>
      <c r="N330" s="364">
        <v>0</v>
      </c>
      <c r="O330" s="364">
        <v>0</v>
      </c>
    </row>
    <row r="331" spans="1:15" s="512" customFormat="1" ht="12.75">
      <c r="A331" s="362" t="s">
        <v>670</v>
      </c>
      <c r="B331" s="362" t="s">
        <v>144</v>
      </c>
      <c r="C331" s="362" t="s">
        <v>153</v>
      </c>
      <c r="D331" s="364">
        <v>11</v>
      </c>
      <c r="E331" s="364">
        <v>10</v>
      </c>
      <c r="F331" s="364">
        <v>1</v>
      </c>
      <c r="G331" s="364">
        <v>0</v>
      </c>
      <c r="H331" s="364">
        <v>11</v>
      </c>
      <c r="I331" s="364">
        <v>10</v>
      </c>
      <c r="J331" s="364">
        <v>1</v>
      </c>
      <c r="K331" s="364">
        <v>0</v>
      </c>
      <c r="L331" s="364">
        <v>11</v>
      </c>
      <c r="M331" s="364">
        <v>10</v>
      </c>
      <c r="N331" s="364">
        <v>1</v>
      </c>
      <c r="O331" s="364">
        <v>0</v>
      </c>
    </row>
    <row r="332" spans="1:15" s="512" customFormat="1" ht="12.75">
      <c r="A332" s="362" t="s">
        <v>671</v>
      </c>
      <c r="B332" s="362" t="s">
        <v>144</v>
      </c>
      <c r="C332" s="362" t="s">
        <v>36</v>
      </c>
      <c r="D332" s="364">
        <v>12</v>
      </c>
      <c r="E332" s="364">
        <v>9</v>
      </c>
      <c r="F332" s="364">
        <v>3</v>
      </c>
      <c r="G332" s="364">
        <v>0</v>
      </c>
      <c r="H332" s="364">
        <v>12</v>
      </c>
      <c r="I332" s="364">
        <v>9</v>
      </c>
      <c r="J332" s="364">
        <v>3</v>
      </c>
      <c r="K332" s="364">
        <v>0</v>
      </c>
      <c r="L332" s="364">
        <v>12</v>
      </c>
      <c r="M332" s="364">
        <v>9</v>
      </c>
      <c r="N332" s="364">
        <v>3</v>
      </c>
      <c r="O332" s="364">
        <v>0</v>
      </c>
    </row>
    <row r="333" spans="1:15" s="512" customFormat="1" ht="12.75">
      <c r="A333" s="362" t="s">
        <v>672</v>
      </c>
      <c r="B333" s="362" t="s">
        <v>144</v>
      </c>
      <c r="C333" s="362" t="s">
        <v>62</v>
      </c>
      <c r="D333" s="364">
        <v>9</v>
      </c>
      <c r="E333" s="364">
        <v>8</v>
      </c>
      <c r="F333" s="364">
        <v>1</v>
      </c>
      <c r="G333" s="364">
        <v>0</v>
      </c>
      <c r="H333" s="364">
        <v>9</v>
      </c>
      <c r="I333" s="364">
        <v>9</v>
      </c>
      <c r="J333" s="364">
        <v>0</v>
      </c>
      <c r="K333" s="364">
        <v>0</v>
      </c>
      <c r="L333" s="364">
        <v>9</v>
      </c>
      <c r="M333" s="364">
        <v>9</v>
      </c>
      <c r="N333" s="364">
        <v>0</v>
      </c>
      <c r="O333" s="364">
        <v>0</v>
      </c>
    </row>
    <row r="334" spans="1:15" s="512" customFormat="1" ht="12.75">
      <c r="A334" s="362" t="s">
        <v>673</v>
      </c>
      <c r="B334" s="362" t="s">
        <v>144</v>
      </c>
      <c r="C334" s="362" t="s">
        <v>85</v>
      </c>
      <c r="D334" s="364">
        <v>1</v>
      </c>
      <c r="E334" s="364">
        <v>1</v>
      </c>
      <c r="F334" s="364">
        <v>0</v>
      </c>
      <c r="G334" s="364">
        <v>0</v>
      </c>
      <c r="H334" s="364">
        <v>1</v>
      </c>
      <c r="I334" s="364">
        <v>1</v>
      </c>
      <c r="J334" s="364">
        <v>0</v>
      </c>
      <c r="K334" s="364">
        <v>0</v>
      </c>
      <c r="L334" s="364">
        <v>1</v>
      </c>
      <c r="M334" s="364">
        <v>1</v>
      </c>
      <c r="N334" s="364">
        <v>0</v>
      </c>
      <c r="O334" s="364">
        <v>0</v>
      </c>
    </row>
    <row r="335" spans="1:15" s="512" customFormat="1" ht="12.75">
      <c r="A335" s="362" t="s">
        <v>674</v>
      </c>
      <c r="B335" s="362" t="s">
        <v>144</v>
      </c>
      <c r="C335" s="362" t="s">
        <v>37</v>
      </c>
      <c r="D335" s="364">
        <v>10</v>
      </c>
      <c r="E335" s="364">
        <v>7</v>
      </c>
      <c r="F335" s="364">
        <v>3</v>
      </c>
      <c r="G335" s="364">
        <v>0</v>
      </c>
      <c r="H335" s="364">
        <v>10</v>
      </c>
      <c r="I335" s="364">
        <v>7</v>
      </c>
      <c r="J335" s="364">
        <v>3</v>
      </c>
      <c r="K335" s="364">
        <v>0</v>
      </c>
      <c r="L335" s="364">
        <v>10</v>
      </c>
      <c r="M335" s="364">
        <v>7</v>
      </c>
      <c r="N335" s="364">
        <v>3</v>
      </c>
      <c r="O335" s="364">
        <v>0</v>
      </c>
    </row>
    <row r="336" spans="1:15" s="512" customFormat="1" ht="12.75">
      <c r="A336" s="362" t="s">
        <v>675</v>
      </c>
      <c r="B336" s="362" t="s">
        <v>144</v>
      </c>
      <c r="C336" s="362" t="s">
        <v>220</v>
      </c>
      <c r="D336" s="364">
        <v>8</v>
      </c>
      <c r="E336" s="364">
        <v>5</v>
      </c>
      <c r="F336" s="364">
        <v>3</v>
      </c>
      <c r="G336" s="364">
        <v>0</v>
      </c>
      <c r="H336" s="364">
        <v>8</v>
      </c>
      <c r="I336" s="364">
        <v>5</v>
      </c>
      <c r="J336" s="364">
        <v>3</v>
      </c>
      <c r="K336" s="364">
        <v>0</v>
      </c>
      <c r="L336" s="364">
        <v>8</v>
      </c>
      <c r="M336" s="364">
        <v>5</v>
      </c>
      <c r="N336" s="364">
        <v>3</v>
      </c>
      <c r="O336" s="364">
        <v>0</v>
      </c>
    </row>
    <row r="337" spans="1:15" s="512" customFormat="1" ht="12.75">
      <c r="A337" s="362" t="s">
        <v>676</v>
      </c>
      <c r="B337" s="362" t="s">
        <v>144</v>
      </c>
      <c r="C337" s="362" t="s">
        <v>38</v>
      </c>
      <c r="D337" s="364">
        <v>6</v>
      </c>
      <c r="E337" s="364">
        <v>4</v>
      </c>
      <c r="F337" s="364">
        <v>2</v>
      </c>
      <c r="G337" s="364">
        <v>0</v>
      </c>
      <c r="H337" s="364">
        <v>5</v>
      </c>
      <c r="I337" s="364">
        <v>3</v>
      </c>
      <c r="J337" s="364">
        <v>2</v>
      </c>
      <c r="K337" s="364">
        <v>0</v>
      </c>
      <c r="L337" s="364">
        <v>5</v>
      </c>
      <c r="M337" s="364">
        <v>3</v>
      </c>
      <c r="N337" s="364">
        <v>2</v>
      </c>
      <c r="O337" s="364">
        <v>0</v>
      </c>
    </row>
    <row r="338" spans="1:15" s="512" customFormat="1" ht="12.75">
      <c r="A338" s="362" t="s">
        <v>677</v>
      </c>
      <c r="B338" s="362" t="s">
        <v>144</v>
      </c>
      <c r="C338" s="362" t="s">
        <v>63</v>
      </c>
      <c r="D338" s="364">
        <v>11</v>
      </c>
      <c r="E338" s="364">
        <v>7</v>
      </c>
      <c r="F338" s="364">
        <v>4</v>
      </c>
      <c r="G338" s="364">
        <v>0</v>
      </c>
      <c r="H338" s="364">
        <v>11</v>
      </c>
      <c r="I338" s="364">
        <v>7</v>
      </c>
      <c r="J338" s="364">
        <v>4</v>
      </c>
      <c r="K338" s="364">
        <v>0</v>
      </c>
      <c r="L338" s="364">
        <v>11</v>
      </c>
      <c r="M338" s="364">
        <v>7</v>
      </c>
      <c r="N338" s="364">
        <v>4</v>
      </c>
      <c r="O338" s="364">
        <v>0</v>
      </c>
    </row>
    <row r="339" spans="1:15" s="512" customFormat="1" ht="12.75">
      <c r="A339" s="362" t="s">
        <v>678</v>
      </c>
      <c r="B339" s="362" t="s">
        <v>144</v>
      </c>
      <c r="C339" s="362" t="s">
        <v>221</v>
      </c>
      <c r="D339" s="364">
        <v>9</v>
      </c>
      <c r="E339" s="364">
        <v>7</v>
      </c>
      <c r="F339" s="364">
        <v>2</v>
      </c>
      <c r="G339" s="364">
        <v>0</v>
      </c>
      <c r="H339" s="364">
        <v>9</v>
      </c>
      <c r="I339" s="364">
        <v>7</v>
      </c>
      <c r="J339" s="364">
        <v>2</v>
      </c>
      <c r="K339" s="364">
        <v>0</v>
      </c>
      <c r="L339" s="364">
        <v>8</v>
      </c>
      <c r="M339" s="364">
        <v>6</v>
      </c>
      <c r="N339" s="364">
        <v>2</v>
      </c>
      <c r="O339" s="364">
        <v>0</v>
      </c>
    </row>
    <row r="340" spans="1:15" s="512" customFormat="1" ht="12.75">
      <c r="A340" s="362" t="s">
        <v>679</v>
      </c>
      <c r="B340" s="362" t="s">
        <v>144</v>
      </c>
      <c r="C340" s="362" t="s">
        <v>193</v>
      </c>
      <c r="D340" s="364">
        <v>9</v>
      </c>
      <c r="E340" s="364">
        <v>7</v>
      </c>
      <c r="F340" s="364">
        <v>2</v>
      </c>
      <c r="G340" s="364">
        <v>0</v>
      </c>
      <c r="H340" s="364">
        <v>9</v>
      </c>
      <c r="I340" s="364">
        <v>7</v>
      </c>
      <c r="J340" s="364">
        <v>2</v>
      </c>
      <c r="K340" s="364">
        <v>0</v>
      </c>
      <c r="L340" s="364">
        <v>9</v>
      </c>
      <c r="M340" s="364">
        <v>7</v>
      </c>
      <c r="N340" s="364">
        <v>2</v>
      </c>
      <c r="O340" s="364">
        <v>0</v>
      </c>
    </row>
    <row r="341" spans="1:15" s="512" customFormat="1" ht="12.75">
      <c r="A341" s="362" t="s">
        <v>680</v>
      </c>
      <c r="B341" s="362" t="s">
        <v>144</v>
      </c>
      <c r="C341" s="362" t="s">
        <v>222</v>
      </c>
      <c r="D341" s="364">
        <v>2</v>
      </c>
      <c r="E341" s="364">
        <v>1</v>
      </c>
      <c r="F341" s="364">
        <v>1</v>
      </c>
      <c r="G341" s="364">
        <v>0</v>
      </c>
      <c r="H341" s="364">
        <v>2</v>
      </c>
      <c r="I341" s="364">
        <v>1</v>
      </c>
      <c r="J341" s="364">
        <v>1</v>
      </c>
      <c r="K341" s="364">
        <v>0</v>
      </c>
      <c r="L341" s="364">
        <v>2</v>
      </c>
      <c r="M341" s="364">
        <v>1</v>
      </c>
      <c r="N341" s="364">
        <v>1</v>
      </c>
      <c r="O341" s="364">
        <v>0</v>
      </c>
    </row>
    <row r="342" spans="1:15" s="512" customFormat="1" ht="12.75">
      <c r="A342" s="362" t="s">
        <v>681</v>
      </c>
      <c r="B342" s="362" t="s">
        <v>144</v>
      </c>
      <c r="C342" s="362" t="s">
        <v>211</v>
      </c>
      <c r="D342" s="364">
        <v>5</v>
      </c>
      <c r="E342" s="364">
        <v>4</v>
      </c>
      <c r="F342" s="364">
        <v>1</v>
      </c>
      <c r="G342" s="364">
        <v>0</v>
      </c>
      <c r="H342" s="364">
        <v>5</v>
      </c>
      <c r="I342" s="364">
        <v>5</v>
      </c>
      <c r="J342" s="364">
        <v>0</v>
      </c>
      <c r="K342" s="364">
        <v>0</v>
      </c>
      <c r="L342" s="364">
        <v>5</v>
      </c>
      <c r="M342" s="364">
        <v>5</v>
      </c>
      <c r="N342" s="364">
        <v>0</v>
      </c>
      <c r="O342" s="364">
        <v>0</v>
      </c>
    </row>
    <row r="343" spans="1:15" s="512" customFormat="1" ht="12.75">
      <c r="A343" s="362" t="s">
        <v>682</v>
      </c>
      <c r="B343" s="362" t="s">
        <v>144</v>
      </c>
      <c r="C343" s="362" t="s">
        <v>212</v>
      </c>
      <c r="D343" s="364">
        <v>9</v>
      </c>
      <c r="E343" s="364">
        <v>7</v>
      </c>
      <c r="F343" s="364">
        <v>2</v>
      </c>
      <c r="G343" s="364">
        <v>0</v>
      </c>
      <c r="H343" s="364">
        <v>9</v>
      </c>
      <c r="I343" s="364">
        <v>8</v>
      </c>
      <c r="J343" s="364">
        <v>1</v>
      </c>
      <c r="K343" s="364">
        <v>0</v>
      </c>
      <c r="L343" s="364">
        <v>9</v>
      </c>
      <c r="M343" s="364">
        <v>8</v>
      </c>
      <c r="N343" s="364">
        <v>1</v>
      </c>
      <c r="O343" s="364">
        <v>0</v>
      </c>
    </row>
    <row r="344" spans="1:15" s="512" customFormat="1" ht="12.75">
      <c r="A344" s="362" t="s">
        <v>683</v>
      </c>
      <c r="B344" s="362" t="s">
        <v>144</v>
      </c>
      <c r="C344" s="362" t="s">
        <v>169</v>
      </c>
      <c r="D344" s="364">
        <v>7</v>
      </c>
      <c r="E344" s="364">
        <v>6</v>
      </c>
      <c r="F344" s="364">
        <v>1</v>
      </c>
      <c r="G344" s="364">
        <v>0</v>
      </c>
      <c r="H344" s="364">
        <v>7</v>
      </c>
      <c r="I344" s="364">
        <v>6</v>
      </c>
      <c r="J344" s="364">
        <v>1</v>
      </c>
      <c r="K344" s="364">
        <v>0</v>
      </c>
      <c r="L344" s="364">
        <v>7</v>
      </c>
      <c r="M344" s="364">
        <v>6</v>
      </c>
      <c r="N344" s="364">
        <v>1</v>
      </c>
      <c r="O344" s="364">
        <v>0</v>
      </c>
    </row>
    <row r="345" spans="1:15" s="512" customFormat="1" ht="12.75">
      <c r="A345" s="362" t="s">
        <v>684</v>
      </c>
      <c r="B345" s="362" t="s">
        <v>144</v>
      </c>
      <c r="C345" s="362" t="s">
        <v>194</v>
      </c>
      <c r="D345" s="364">
        <v>5</v>
      </c>
      <c r="E345" s="364">
        <v>3</v>
      </c>
      <c r="F345" s="364">
        <v>2</v>
      </c>
      <c r="G345" s="364">
        <v>0</v>
      </c>
      <c r="H345" s="364">
        <v>5</v>
      </c>
      <c r="I345" s="364">
        <v>3</v>
      </c>
      <c r="J345" s="364">
        <v>2</v>
      </c>
      <c r="K345" s="364">
        <v>0</v>
      </c>
      <c r="L345" s="364">
        <v>5</v>
      </c>
      <c r="M345" s="364">
        <v>3</v>
      </c>
      <c r="N345" s="364">
        <v>2</v>
      </c>
      <c r="O345" s="364">
        <v>0</v>
      </c>
    </row>
    <row r="346" spans="1:15" s="512" customFormat="1" ht="12.75">
      <c r="A346" s="362" t="s">
        <v>685</v>
      </c>
      <c r="B346" s="362" t="s">
        <v>144</v>
      </c>
      <c r="C346" s="362" t="s">
        <v>94</v>
      </c>
      <c r="D346" s="364">
        <v>9</v>
      </c>
      <c r="E346" s="364">
        <v>7</v>
      </c>
      <c r="F346" s="364">
        <v>2</v>
      </c>
      <c r="G346" s="364">
        <v>0</v>
      </c>
      <c r="H346" s="364">
        <v>9</v>
      </c>
      <c r="I346" s="364">
        <v>8</v>
      </c>
      <c r="J346" s="364">
        <v>1</v>
      </c>
      <c r="K346" s="364">
        <v>0</v>
      </c>
      <c r="L346" s="364">
        <v>9</v>
      </c>
      <c r="M346" s="364">
        <v>8</v>
      </c>
      <c r="N346" s="364">
        <v>1</v>
      </c>
      <c r="O346" s="364">
        <v>0</v>
      </c>
    </row>
    <row r="347" spans="1:15" s="512" customFormat="1" ht="12.75">
      <c r="A347" s="362" t="s">
        <v>686</v>
      </c>
      <c r="B347" s="362" t="s">
        <v>144</v>
      </c>
      <c r="C347" s="362" t="s">
        <v>154</v>
      </c>
      <c r="D347" s="364">
        <v>39</v>
      </c>
      <c r="E347" s="364">
        <v>30</v>
      </c>
      <c r="F347" s="364">
        <v>9</v>
      </c>
      <c r="G347" s="364">
        <v>0</v>
      </c>
      <c r="H347" s="364">
        <v>39</v>
      </c>
      <c r="I347" s="364">
        <v>28</v>
      </c>
      <c r="J347" s="364">
        <v>11</v>
      </c>
      <c r="K347" s="364">
        <v>0</v>
      </c>
      <c r="L347" s="364">
        <v>39</v>
      </c>
      <c r="M347" s="364">
        <v>28</v>
      </c>
      <c r="N347" s="364">
        <v>11</v>
      </c>
      <c r="O347" s="364">
        <v>0</v>
      </c>
    </row>
    <row r="348" spans="1:15" s="512" customFormat="1" ht="12.75">
      <c r="A348" s="362" t="s">
        <v>687</v>
      </c>
      <c r="B348" s="362" t="s">
        <v>144</v>
      </c>
      <c r="C348" s="362" t="s">
        <v>39</v>
      </c>
      <c r="D348" s="364">
        <v>3</v>
      </c>
      <c r="E348" s="364">
        <v>2</v>
      </c>
      <c r="F348" s="364">
        <v>1</v>
      </c>
      <c r="G348" s="364">
        <v>0</v>
      </c>
      <c r="H348" s="364">
        <v>3</v>
      </c>
      <c r="I348" s="364">
        <v>2</v>
      </c>
      <c r="J348" s="364">
        <v>1</v>
      </c>
      <c r="K348" s="364">
        <v>0</v>
      </c>
      <c r="L348" s="364">
        <v>3</v>
      </c>
      <c r="M348" s="364">
        <v>2</v>
      </c>
      <c r="N348" s="364">
        <v>1</v>
      </c>
      <c r="O348" s="364">
        <v>0</v>
      </c>
    </row>
    <row r="349" spans="1:15" s="512" customFormat="1" ht="12.75">
      <c r="A349" s="362" t="s">
        <v>688</v>
      </c>
      <c r="B349" s="362" t="s">
        <v>144</v>
      </c>
      <c r="C349" s="362" t="s">
        <v>223</v>
      </c>
      <c r="D349" s="364">
        <v>24</v>
      </c>
      <c r="E349" s="364">
        <v>17</v>
      </c>
      <c r="F349" s="364">
        <v>7</v>
      </c>
      <c r="G349" s="364">
        <v>0</v>
      </c>
      <c r="H349" s="364">
        <v>24</v>
      </c>
      <c r="I349" s="364">
        <v>18</v>
      </c>
      <c r="J349" s="364">
        <v>6</v>
      </c>
      <c r="K349" s="364">
        <v>0</v>
      </c>
      <c r="L349" s="364">
        <v>24</v>
      </c>
      <c r="M349" s="364">
        <v>18</v>
      </c>
      <c r="N349" s="364">
        <v>6</v>
      </c>
      <c r="O349" s="364">
        <v>0</v>
      </c>
    </row>
    <row r="350" spans="1:15" s="512" customFormat="1" ht="12.75">
      <c r="A350" s="362" t="s">
        <v>689</v>
      </c>
      <c r="B350" s="362" t="s">
        <v>144</v>
      </c>
      <c r="C350" s="362" t="s">
        <v>40</v>
      </c>
      <c r="D350" s="364">
        <v>8</v>
      </c>
      <c r="E350" s="364">
        <v>6</v>
      </c>
      <c r="F350" s="364">
        <v>2</v>
      </c>
      <c r="G350" s="364">
        <v>0</v>
      </c>
      <c r="H350" s="364">
        <v>8</v>
      </c>
      <c r="I350" s="364">
        <v>6</v>
      </c>
      <c r="J350" s="364">
        <v>2</v>
      </c>
      <c r="K350" s="364">
        <v>0</v>
      </c>
      <c r="L350" s="364">
        <v>8</v>
      </c>
      <c r="M350" s="364">
        <v>6</v>
      </c>
      <c r="N350" s="364">
        <v>2</v>
      </c>
      <c r="O350" s="364">
        <v>0</v>
      </c>
    </row>
    <row r="351" spans="1:15" s="512" customFormat="1" ht="12.75">
      <c r="A351" s="362" t="s">
        <v>690</v>
      </c>
      <c r="B351" s="362" t="s">
        <v>144</v>
      </c>
      <c r="C351" s="362" t="s">
        <v>21</v>
      </c>
      <c r="D351" s="364">
        <v>8</v>
      </c>
      <c r="E351" s="364">
        <v>8</v>
      </c>
      <c r="F351" s="364">
        <v>0</v>
      </c>
      <c r="G351" s="364">
        <v>0</v>
      </c>
      <c r="H351" s="364">
        <v>8</v>
      </c>
      <c r="I351" s="364">
        <v>8</v>
      </c>
      <c r="J351" s="364">
        <v>0</v>
      </c>
      <c r="K351" s="364">
        <v>0</v>
      </c>
      <c r="L351" s="364">
        <v>8</v>
      </c>
      <c r="M351" s="364">
        <v>8</v>
      </c>
      <c r="N351" s="364">
        <v>0</v>
      </c>
      <c r="O351" s="364">
        <v>0</v>
      </c>
    </row>
    <row r="352" spans="1:15" s="512" customFormat="1" ht="12.75">
      <c r="A352" s="362" t="s">
        <v>691</v>
      </c>
      <c r="B352" s="362" t="s">
        <v>144</v>
      </c>
      <c r="C352" s="362" t="s">
        <v>224</v>
      </c>
      <c r="D352" s="364">
        <v>10</v>
      </c>
      <c r="E352" s="364">
        <v>6</v>
      </c>
      <c r="F352" s="364">
        <v>4</v>
      </c>
      <c r="G352" s="364">
        <v>0</v>
      </c>
      <c r="H352" s="364">
        <v>10</v>
      </c>
      <c r="I352" s="364">
        <v>7</v>
      </c>
      <c r="J352" s="364">
        <v>3</v>
      </c>
      <c r="K352" s="364">
        <v>0</v>
      </c>
      <c r="L352" s="364">
        <v>10</v>
      </c>
      <c r="M352" s="364">
        <v>7</v>
      </c>
      <c r="N352" s="364">
        <v>3</v>
      </c>
      <c r="O352" s="364">
        <v>0</v>
      </c>
    </row>
    <row r="353" spans="1:15" s="512" customFormat="1" ht="12.75">
      <c r="A353" s="362" t="s">
        <v>692</v>
      </c>
      <c r="B353" s="362" t="s">
        <v>144</v>
      </c>
      <c r="C353" s="362" t="s">
        <v>95</v>
      </c>
      <c r="D353" s="364">
        <v>15</v>
      </c>
      <c r="E353" s="364">
        <v>9</v>
      </c>
      <c r="F353" s="364">
        <v>6</v>
      </c>
      <c r="G353" s="364">
        <v>0</v>
      </c>
      <c r="H353" s="364">
        <v>15</v>
      </c>
      <c r="I353" s="364">
        <v>10</v>
      </c>
      <c r="J353" s="364">
        <v>5</v>
      </c>
      <c r="K353" s="364">
        <v>0</v>
      </c>
      <c r="L353" s="364">
        <v>15</v>
      </c>
      <c r="M353" s="364">
        <v>10</v>
      </c>
      <c r="N353" s="364">
        <v>5</v>
      </c>
      <c r="O353" s="364">
        <v>0</v>
      </c>
    </row>
    <row r="354" spans="1:15" s="512" customFormat="1" ht="12.75">
      <c r="A354" s="362" t="s">
        <v>693</v>
      </c>
      <c r="B354" s="362" t="s">
        <v>144</v>
      </c>
      <c r="C354" s="362" t="s">
        <v>22</v>
      </c>
      <c r="D354" s="364">
        <v>6</v>
      </c>
      <c r="E354" s="364">
        <v>3</v>
      </c>
      <c r="F354" s="364">
        <v>3</v>
      </c>
      <c r="G354" s="364">
        <v>0</v>
      </c>
      <c r="H354" s="364">
        <v>6</v>
      </c>
      <c r="I354" s="364">
        <v>3</v>
      </c>
      <c r="J354" s="364">
        <v>3</v>
      </c>
      <c r="K354" s="364">
        <v>0</v>
      </c>
      <c r="L354" s="364">
        <v>6</v>
      </c>
      <c r="M354" s="364">
        <v>3</v>
      </c>
      <c r="N354" s="364">
        <v>3</v>
      </c>
      <c r="O354" s="364">
        <v>0</v>
      </c>
    </row>
    <row r="355" spans="1:15" s="512" customFormat="1" ht="12.75">
      <c r="A355" s="362" t="s">
        <v>694</v>
      </c>
      <c r="B355" s="362" t="s">
        <v>144</v>
      </c>
      <c r="C355" s="362" t="s">
        <v>195</v>
      </c>
      <c r="D355" s="364">
        <v>59</v>
      </c>
      <c r="E355" s="364">
        <v>41</v>
      </c>
      <c r="F355" s="364">
        <v>18</v>
      </c>
      <c r="G355" s="364">
        <v>0</v>
      </c>
      <c r="H355" s="364">
        <v>59</v>
      </c>
      <c r="I355" s="364">
        <v>41</v>
      </c>
      <c r="J355" s="364">
        <v>18</v>
      </c>
      <c r="K355" s="364">
        <v>0</v>
      </c>
      <c r="L355" s="364">
        <v>59</v>
      </c>
      <c r="M355" s="364">
        <v>41</v>
      </c>
      <c r="N355" s="364">
        <v>18</v>
      </c>
      <c r="O355" s="364">
        <v>0</v>
      </c>
    </row>
    <row r="356" spans="1:15" s="512" customFormat="1" ht="12.75">
      <c r="A356" s="362" t="s">
        <v>695</v>
      </c>
      <c r="B356" s="362" t="s">
        <v>144</v>
      </c>
      <c r="C356" s="362" t="s">
        <v>155</v>
      </c>
      <c r="D356" s="364">
        <v>18</v>
      </c>
      <c r="E356" s="364">
        <v>16</v>
      </c>
      <c r="F356" s="364">
        <v>2</v>
      </c>
      <c r="G356" s="364">
        <v>0</v>
      </c>
      <c r="H356" s="364">
        <v>18</v>
      </c>
      <c r="I356" s="364">
        <v>16</v>
      </c>
      <c r="J356" s="364">
        <v>2</v>
      </c>
      <c r="K356" s="364">
        <v>0</v>
      </c>
      <c r="L356" s="364">
        <v>17</v>
      </c>
      <c r="M356" s="364">
        <v>15</v>
      </c>
      <c r="N356" s="364">
        <v>2</v>
      </c>
      <c r="O356" s="364">
        <v>0</v>
      </c>
    </row>
    <row r="357" spans="1:15" s="512" customFormat="1" ht="12.75">
      <c r="A357" s="362" t="s">
        <v>696</v>
      </c>
      <c r="B357" s="362" t="s">
        <v>144</v>
      </c>
      <c r="C357" s="362" t="s">
        <v>213</v>
      </c>
      <c r="D357" s="364">
        <v>17</v>
      </c>
      <c r="E357" s="364">
        <v>15</v>
      </c>
      <c r="F357" s="364">
        <v>2</v>
      </c>
      <c r="G357" s="364">
        <v>0</v>
      </c>
      <c r="H357" s="364">
        <v>17</v>
      </c>
      <c r="I357" s="364">
        <v>15</v>
      </c>
      <c r="J357" s="364">
        <v>2</v>
      </c>
      <c r="K357" s="364">
        <v>0</v>
      </c>
      <c r="L357" s="364">
        <v>17</v>
      </c>
      <c r="M357" s="364">
        <v>15</v>
      </c>
      <c r="N357" s="364">
        <v>2</v>
      </c>
      <c r="O357" s="364">
        <v>0</v>
      </c>
    </row>
    <row r="358" spans="1:15" s="512" customFormat="1" ht="12.75">
      <c r="A358" s="362" t="s">
        <v>697</v>
      </c>
      <c r="B358" s="362" t="s">
        <v>144</v>
      </c>
      <c r="C358" s="362" t="s">
        <v>41</v>
      </c>
      <c r="D358" s="364">
        <v>12</v>
      </c>
      <c r="E358" s="364">
        <v>10</v>
      </c>
      <c r="F358" s="364">
        <v>2</v>
      </c>
      <c r="G358" s="364">
        <v>0</v>
      </c>
      <c r="H358" s="364">
        <v>12</v>
      </c>
      <c r="I358" s="364">
        <v>10</v>
      </c>
      <c r="J358" s="364">
        <v>2</v>
      </c>
      <c r="K358" s="364">
        <v>0</v>
      </c>
      <c r="L358" s="364">
        <v>12</v>
      </c>
      <c r="M358" s="364">
        <v>10</v>
      </c>
      <c r="N358" s="364">
        <v>2</v>
      </c>
      <c r="O358" s="364">
        <v>0</v>
      </c>
    </row>
    <row r="359" spans="1:15" s="512" customFormat="1" ht="12.75">
      <c r="A359" s="362" t="s">
        <v>698</v>
      </c>
      <c r="B359" s="362" t="s">
        <v>144</v>
      </c>
      <c r="C359" s="362" t="s">
        <v>225</v>
      </c>
      <c r="D359" s="364">
        <v>3</v>
      </c>
      <c r="E359" s="364">
        <v>3</v>
      </c>
      <c r="F359" s="364">
        <v>0</v>
      </c>
      <c r="G359" s="364">
        <v>0</v>
      </c>
      <c r="H359" s="364">
        <v>3</v>
      </c>
      <c r="I359" s="364">
        <v>3</v>
      </c>
      <c r="J359" s="364">
        <v>0</v>
      </c>
      <c r="K359" s="364">
        <v>0</v>
      </c>
      <c r="L359" s="364">
        <v>3</v>
      </c>
      <c r="M359" s="364">
        <v>3</v>
      </c>
      <c r="N359" s="364">
        <v>0</v>
      </c>
      <c r="O359" s="364">
        <v>0</v>
      </c>
    </row>
    <row r="360" spans="1:15" s="512" customFormat="1" ht="12.75">
      <c r="A360" s="362" t="s">
        <v>699</v>
      </c>
      <c r="B360" s="362" t="s">
        <v>144</v>
      </c>
      <c r="C360" s="362" t="s">
        <v>96</v>
      </c>
      <c r="D360" s="364">
        <v>16</v>
      </c>
      <c r="E360" s="364">
        <v>6</v>
      </c>
      <c r="F360" s="364">
        <v>10</v>
      </c>
      <c r="G360" s="364">
        <v>0</v>
      </c>
      <c r="H360" s="364">
        <v>16</v>
      </c>
      <c r="I360" s="364">
        <v>7</v>
      </c>
      <c r="J360" s="364">
        <v>9</v>
      </c>
      <c r="K360" s="364">
        <v>0</v>
      </c>
      <c r="L360" s="364">
        <v>15</v>
      </c>
      <c r="M360" s="364">
        <v>7</v>
      </c>
      <c r="N360" s="364">
        <v>8</v>
      </c>
      <c r="O360" s="364">
        <v>0</v>
      </c>
    </row>
    <row r="361" spans="1:15" s="512" customFormat="1" ht="12.75">
      <c r="A361" s="362" t="s">
        <v>700</v>
      </c>
      <c r="B361" s="362" t="s">
        <v>144</v>
      </c>
      <c r="C361" s="362" t="s">
        <v>214</v>
      </c>
      <c r="D361" s="364">
        <v>4</v>
      </c>
      <c r="E361" s="364">
        <v>3</v>
      </c>
      <c r="F361" s="364">
        <v>1</v>
      </c>
      <c r="G361" s="364">
        <v>0</v>
      </c>
      <c r="H361" s="364">
        <v>4</v>
      </c>
      <c r="I361" s="364">
        <v>3</v>
      </c>
      <c r="J361" s="364">
        <v>1</v>
      </c>
      <c r="K361" s="364">
        <v>0</v>
      </c>
      <c r="L361" s="364">
        <v>4</v>
      </c>
      <c r="M361" s="364">
        <v>3</v>
      </c>
      <c r="N361" s="364">
        <v>1</v>
      </c>
      <c r="O361" s="364">
        <v>0</v>
      </c>
    </row>
    <row r="362" spans="1:15" s="512" customFormat="1" ht="12.75">
      <c r="A362" s="362" t="s">
        <v>701</v>
      </c>
      <c r="B362" s="362" t="s">
        <v>144</v>
      </c>
      <c r="C362" s="362" t="s">
        <v>156</v>
      </c>
      <c r="D362" s="364">
        <v>15</v>
      </c>
      <c r="E362" s="364">
        <v>13</v>
      </c>
      <c r="F362" s="364">
        <v>2</v>
      </c>
      <c r="G362" s="364">
        <v>0</v>
      </c>
      <c r="H362" s="364">
        <v>15</v>
      </c>
      <c r="I362" s="364">
        <v>15</v>
      </c>
      <c r="J362" s="364">
        <v>0</v>
      </c>
      <c r="K362" s="364">
        <v>0</v>
      </c>
      <c r="L362" s="364">
        <v>14</v>
      </c>
      <c r="M362" s="364">
        <v>14</v>
      </c>
      <c r="N362" s="364">
        <v>0</v>
      </c>
      <c r="O362" s="364">
        <v>0</v>
      </c>
    </row>
    <row r="363" spans="1:15" s="512" customFormat="1" ht="12.75">
      <c r="A363" s="362" t="s">
        <v>702</v>
      </c>
      <c r="B363" s="362" t="s">
        <v>144</v>
      </c>
      <c r="C363" s="362" t="s">
        <v>42</v>
      </c>
      <c r="D363" s="364">
        <v>6</v>
      </c>
      <c r="E363" s="364">
        <v>3</v>
      </c>
      <c r="F363" s="364">
        <v>3</v>
      </c>
      <c r="G363" s="364">
        <v>0</v>
      </c>
      <c r="H363" s="364">
        <v>6</v>
      </c>
      <c r="I363" s="364">
        <v>3</v>
      </c>
      <c r="J363" s="364">
        <v>3</v>
      </c>
      <c r="K363" s="364">
        <v>0</v>
      </c>
      <c r="L363" s="364">
        <v>6</v>
      </c>
      <c r="M363" s="364">
        <v>3</v>
      </c>
      <c r="N363" s="364">
        <v>3</v>
      </c>
      <c r="O363" s="364">
        <v>0</v>
      </c>
    </row>
    <row r="364" spans="1:15" s="512" customFormat="1" ht="12.75">
      <c r="A364" s="362" t="s">
        <v>703</v>
      </c>
      <c r="B364" s="362" t="s">
        <v>144</v>
      </c>
      <c r="C364" s="362" t="s">
        <v>64</v>
      </c>
      <c r="D364" s="364">
        <v>10</v>
      </c>
      <c r="E364" s="364">
        <v>7</v>
      </c>
      <c r="F364" s="364">
        <v>3</v>
      </c>
      <c r="G364" s="364">
        <v>0</v>
      </c>
      <c r="H364" s="364">
        <v>10</v>
      </c>
      <c r="I364" s="364">
        <v>8</v>
      </c>
      <c r="J364" s="364">
        <v>2</v>
      </c>
      <c r="K364" s="364">
        <v>0</v>
      </c>
      <c r="L364" s="364">
        <v>10</v>
      </c>
      <c r="M364" s="364">
        <v>8</v>
      </c>
      <c r="N364" s="364">
        <v>2</v>
      </c>
      <c r="O364" s="364">
        <v>0</v>
      </c>
    </row>
    <row r="365" spans="1:15" s="512" customFormat="1" ht="12.75">
      <c r="A365" s="362" t="s">
        <v>704</v>
      </c>
      <c r="B365" s="362" t="s">
        <v>144</v>
      </c>
      <c r="C365" s="362" t="s">
        <v>226</v>
      </c>
      <c r="D365" s="364">
        <v>4</v>
      </c>
      <c r="E365" s="364">
        <v>4</v>
      </c>
      <c r="F365" s="364">
        <v>0</v>
      </c>
      <c r="G365" s="364">
        <v>0</v>
      </c>
      <c r="H365" s="364">
        <v>4</v>
      </c>
      <c r="I365" s="364">
        <v>4</v>
      </c>
      <c r="J365" s="364">
        <v>0</v>
      </c>
      <c r="K365" s="364">
        <v>0</v>
      </c>
      <c r="L365" s="364">
        <v>4</v>
      </c>
      <c r="M365" s="364">
        <v>4</v>
      </c>
      <c r="N365" s="364">
        <v>0</v>
      </c>
      <c r="O365" s="364">
        <v>0</v>
      </c>
    </row>
    <row r="366" spans="1:15" s="512" customFormat="1" ht="12.75">
      <c r="A366" s="362" t="s">
        <v>705</v>
      </c>
      <c r="B366" s="362" t="s">
        <v>144</v>
      </c>
      <c r="C366" s="362" t="s">
        <v>157</v>
      </c>
      <c r="D366" s="364">
        <v>20</v>
      </c>
      <c r="E366" s="364">
        <v>17</v>
      </c>
      <c r="F366" s="364">
        <v>3</v>
      </c>
      <c r="G366" s="364">
        <v>0</v>
      </c>
      <c r="H366" s="364">
        <v>20</v>
      </c>
      <c r="I366" s="364">
        <v>17</v>
      </c>
      <c r="J366" s="364">
        <v>3</v>
      </c>
      <c r="K366" s="364">
        <v>0</v>
      </c>
      <c r="L366" s="364">
        <v>20</v>
      </c>
      <c r="M366" s="364">
        <v>17</v>
      </c>
      <c r="N366" s="364">
        <v>3</v>
      </c>
      <c r="O366" s="364">
        <v>0</v>
      </c>
    </row>
    <row r="367" spans="1:15" s="512" customFormat="1" ht="12.75">
      <c r="A367" s="362" t="s">
        <v>706</v>
      </c>
      <c r="B367" s="362" t="s">
        <v>144</v>
      </c>
      <c r="C367" s="362" t="s">
        <v>158</v>
      </c>
      <c r="D367" s="364">
        <v>17</v>
      </c>
      <c r="E367" s="364">
        <v>9</v>
      </c>
      <c r="F367" s="364">
        <v>8</v>
      </c>
      <c r="G367" s="364">
        <v>0</v>
      </c>
      <c r="H367" s="364">
        <v>17</v>
      </c>
      <c r="I367" s="364">
        <v>8</v>
      </c>
      <c r="J367" s="364">
        <v>9</v>
      </c>
      <c r="K367" s="364">
        <v>0</v>
      </c>
      <c r="L367" s="364">
        <v>17</v>
      </c>
      <c r="M367" s="364">
        <v>8</v>
      </c>
      <c r="N367" s="364">
        <v>9</v>
      </c>
      <c r="O367" s="364">
        <v>0</v>
      </c>
    </row>
    <row r="368" spans="1:15" s="512" customFormat="1" ht="12.75">
      <c r="A368" s="362" t="s">
        <v>707</v>
      </c>
      <c r="B368" s="362" t="s">
        <v>144</v>
      </c>
      <c r="C368" s="362" t="s">
        <v>43</v>
      </c>
      <c r="D368" s="364">
        <v>19</v>
      </c>
      <c r="E368" s="364">
        <v>14</v>
      </c>
      <c r="F368" s="364">
        <v>5</v>
      </c>
      <c r="G368" s="364">
        <v>0</v>
      </c>
      <c r="H368" s="364">
        <v>19</v>
      </c>
      <c r="I368" s="364">
        <v>14</v>
      </c>
      <c r="J368" s="364">
        <v>5</v>
      </c>
      <c r="K368" s="364">
        <v>0</v>
      </c>
      <c r="L368" s="364">
        <v>18</v>
      </c>
      <c r="M368" s="364">
        <v>13</v>
      </c>
      <c r="N368" s="364">
        <v>5</v>
      </c>
      <c r="O368" s="364">
        <v>0</v>
      </c>
    </row>
    <row r="369" spans="1:15" s="512" customFormat="1" ht="12.75">
      <c r="A369" s="362" t="s">
        <v>708</v>
      </c>
      <c r="B369" s="362" t="s">
        <v>144</v>
      </c>
      <c r="C369" s="362" t="s">
        <v>227</v>
      </c>
      <c r="D369" s="364">
        <v>6</v>
      </c>
      <c r="E369" s="364">
        <v>5</v>
      </c>
      <c r="F369" s="364">
        <v>1</v>
      </c>
      <c r="G369" s="364">
        <v>0</v>
      </c>
      <c r="H369" s="364">
        <v>6</v>
      </c>
      <c r="I369" s="364">
        <v>5</v>
      </c>
      <c r="J369" s="364">
        <v>1</v>
      </c>
      <c r="K369" s="364">
        <v>0</v>
      </c>
      <c r="L369" s="364">
        <v>5</v>
      </c>
      <c r="M369" s="364">
        <v>4</v>
      </c>
      <c r="N369" s="364">
        <v>1</v>
      </c>
      <c r="O369" s="364">
        <v>0</v>
      </c>
    </row>
    <row r="370" spans="1:15" s="512" customFormat="1" ht="12.75">
      <c r="A370" s="362" t="s">
        <v>709</v>
      </c>
      <c r="B370" s="362" t="s">
        <v>144</v>
      </c>
      <c r="C370" s="362" t="s">
        <v>196</v>
      </c>
      <c r="D370" s="364">
        <v>9</v>
      </c>
      <c r="E370" s="364">
        <v>7</v>
      </c>
      <c r="F370" s="364">
        <v>2</v>
      </c>
      <c r="G370" s="364">
        <v>0</v>
      </c>
      <c r="H370" s="364">
        <v>9</v>
      </c>
      <c r="I370" s="364">
        <v>7</v>
      </c>
      <c r="J370" s="364">
        <v>2</v>
      </c>
      <c r="K370" s="364">
        <v>0</v>
      </c>
      <c r="L370" s="364">
        <v>9</v>
      </c>
      <c r="M370" s="364">
        <v>7</v>
      </c>
      <c r="N370" s="364">
        <v>2</v>
      </c>
      <c r="O370" s="364">
        <v>0</v>
      </c>
    </row>
    <row r="371" spans="1:15" s="512" customFormat="1" ht="12.75">
      <c r="A371" s="362" t="s">
        <v>710</v>
      </c>
      <c r="B371" s="362" t="s">
        <v>144</v>
      </c>
      <c r="C371" s="362" t="s">
        <v>197</v>
      </c>
      <c r="D371" s="364">
        <v>36</v>
      </c>
      <c r="E371" s="364">
        <v>27</v>
      </c>
      <c r="F371" s="364">
        <v>9</v>
      </c>
      <c r="G371" s="364">
        <v>0</v>
      </c>
      <c r="H371" s="364">
        <v>36</v>
      </c>
      <c r="I371" s="364">
        <v>26</v>
      </c>
      <c r="J371" s="364">
        <v>10</v>
      </c>
      <c r="K371" s="364">
        <v>0</v>
      </c>
      <c r="L371" s="364">
        <v>36</v>
      </c>
      <c r="M371" s="364">
        <v>26</v>
      </c>
      <c r="N371" s="364">
        <v>10</v>
      </c>
      <c r="O371" s="364">
        <v>0</v>
      </c>
    </row>
    <row r="372" spans="1:15" s="512" customFormat="1" ht="12.75">
      <c r="A372" s="362" t="s">
        <v>711</v>
      </c>
      <c r="B372" s="362" t="s">
        <v>144</v>
      </c>
      <c r="C372" s="362" t="s">
        <v>159</v>
      </c>
      <c r="D372" s="364">
        <v>11</v>
      </c>
      <c r="E372" s="364">
        <v>8</v>
      </c>
      <c r="F372" s="364">
        <v>3</v>
      </c>
      <c r="G372" s="364">
        <v>0</v>
      </c>
      <c r="H372" s="364">
        <v>11</v>
      </c>
      <c r="I372" s="364">
        <v>8</v>
      </c>
      <c r="J372" s="364">
        <v>3</v>
      </c>
      <c r="K372" s="364">
        <v>0</v>
      </c>
      <c r="L372" s="364">
        <v>10</v>
      </c>
      <c r="M372" s="364">
        <v>7</v>
      </c>
      <c r="N372" s="364">
        <v>3</v>
      </c>
      <c r="O372" s="364">
        <v>0</v>
      </c>
    </row>
    <row r="373" spans="1:15" s="512" customFormat="1" ht="12.75">
      <c r="A373" s="362" t="s">
        <v>712</v>
      </c>
      <c r="B373" s="362" t="s">
        <v>144</v>
      </c>
      <c r="C373" s="362" t="s">
        <v>44</v>
      </c>
      <c r="D373" s="364">
        <v>9</v>
      </c>
      <c r="E373" s="364">
        <v>7</v>
      </c>
      <c r="F373" s="364">
        <v>2</v>
      </c>
      <c r="G373" s="364">
        <v>0</v>
      </c>
      <c r="H373" s="364">
        <v>9</v>
      </c>
      <c r="I373" s="364">
        <v>8</v>
      </c>
      <c r="J373" s="364">
        <v>1</v>
      </c>
      <c r="K373" s="364">
        <v>0</v>
      </c>
      <c r="L373" s="364">
        <v>9</v>
      </c>
      <c r="M373" s="364">
        <v>8</v>
      </c>
      <c r="N373" s="364">
        <v>1</v>
      </c>
      <c r="O373" s="364">
        <v>0</v>
      </c>
    </row>
    <row r="374" spans="1:15" s="512" customFormat="1" ht="12.75">
      <c r="A374" s="362" t="s">
        <v>713</v>
      </c>
      <c r="B374" s="362" t="s">
        <v>144</v>
      </c>
      <c r="C374" s="362" t="s">
        <v>215</v>
      </c>
      <c r="D374" s="364">
        <v>11</v>
      </c>
      <c r="E374" s="364">
        <v>9</v>
      </c>
      <c r="F374" s="364">
        <v>2</v>
      </c>
      <c r="G374" s="364">
        <v>0</v>
      </c>
      <c r="H374" s="364">
        <v>11</v>
      </c>
      <c r="I374" s="364">
        <v>9</v>
      </c>
      <c r="J374" s="364">
        <v>2</v>
      </c>
      <c r="K374" s="364">
        <v>0</v>
      </c>
      <c r="L374" s="364">
        <v>11</v>
      </c>
      <c r="M374" s="364">
        <v>10</v>
      </c>
      <c r="N374" s="364">
        <v>1</v>
      </c>
      <c r="O374" s="364">
        <v>0</v>
      </c>
    </row>
    <row r="375" spans="1:15" s="512" customFormat="1" ht="12.75">
      <c r="A375" s="362" t="s">
        <v>714</v>
      </c>
      <c r="B375" s="362" t="s">
        <v>144</v>
      </c>
      <c r="C375" s="362" t="s">
        <v>198</v>
      </c>
      <c r="D375" s="364">
        <v>5</v>
      </c>
      <c r="E375" s="364">
        <v>5</v>
      </c>
      <c r="F375" s="364">
        <v>0</v>
      </c>
      <c r="G375" s="364">
        <v>0</v>
      </c>
      <c r="H375" s="364">
        <v>5</v>
      </c>
      <c r="I375" s="364">
        <v>5</v>
      </c>
      <c r="J375" s="364">
        <v>0</v>
      </c>
      <c r="K375" s="364">
        <v>0</v>
      </c>
      <c r="L375" s="364">
        <v>5</v>
      </c>
      <c r="M375" s="364">
        <v>5</v>
      </c>
      <c r="N375" s="364">
        <v>0</v>
      </c>
      <c r="O375" s="364">
        <v>0</v>
      </c>
    </row>
    <row r="376" spans="1:15" s="512" customFormat="1" ht="12.75">
      <c r="A376" s="362" t="s">
        <v>715</v>
      </c>
      <c r="B376" s="362" t="s">
        <v>144</v>
      </c>
      <c r="C376" s="362" t="s">
        <v>180</v>
      </c>
      <c r="D376" s="364">
        <v>12</v>
      </c>
      <c r="E376" s="364">
        <v>9</v>
      </c>
      <c r="F376" s="364">
        <v>3</v>
      </c>
      <c r="G376" s="364">
        <v>0</v>
      </c>
      <c r="H376" s="364">
        <v>12</v>
      </c>
      <c r="I376" s="364">
        <v>9</v>
      </c>
      <c r="J376" s="364">
        <v>3</v>
      </c>
      <c r="K376" s="364">
        <v>0</v>
      </c>
      <c r="L376" s="364">
        <v>12</v>
      </c>
      <c r="M376" s="364">
        <v>9</v>
      </c>
      <c r="N376" s="364">
        <v>3</v>
      </c>
      <c r="O376" s="364">
        <v>0</v>
      </c>
    </row>
    <row r="377" spans="1:15" s="512" customFormat="1" ht="12.75">
      <c r="A377" s="362" t="s">
        <v>716</v>
      </c>
      <c r="B377" s="362" t="s">
        <v>144</v>
      </c>
      <c r="C377" s="362" t="s">
        <v>199</v>
      </c>
      <c r="D377" s="364">
        <v>8</v>
      </c>
      <c r="E377" s="364">
        <v>6</v>
      </c>
      <c r="F377" s="364">
        <v>2</v>
      </c>
      <c r="G377" s="364">
        <v>0</v>
      </c>
      <c r="H377" s="364">
        <v>8</v>
      </c>
      <c r="I377" s="364">
        <v>7</v>
      </c>
      <c r="J377" s="364">
        <v>1</v>
      </c>
      <c r="K377" s="364">
        <v>0</v>
      </c>
      <c r="L377" s="364">
        <v>8</v>
      </c>
      <c r="M377" s="364">
        <v>7</v>
      </c>
      <c r="N377" s="364">
        <v>1</v>
      </c>
      <c r="O377" s="364">
        <v>0</v>
      </c>
    </row>
    <row r="378" spans="1:15" s="512" customFormat="1" ht="12.75">
      <c r="A378" s="362" t="s">
        <v>717</v>
      </c>
      <c r="B378" s="362" t="s">
        <v>144</v>
      </c>
      <c r="C378" s="362" t="s">
        <v>228</v>
      </c>
      <c r="D378" s="364">
        <v>1</v>
      </c>
      <c r="E378" s="364">
        <v>0</v>
      </c>
      <c r="F378" s="364">
        <v>1</v>
      </c>
      <c r="G378" s="364">
        <v>0</v>
      </c>
      <c r="H378" s="364">
        <v>1</v>
      </c>
      <c r="I378" s="364">
        <v>0</v>
      </c>
      <c r="J378" s="364">
        <v>1</v>
      </c>
      <c r="K378" s="364">
        <v>0</v>
      </c>
      <c r="L378" s="364">
        <v>1</v>
      </c>
      <c r="M378" s="364">
        <v>0</v>
      </c>
      <c r="N378" s="364">
        <v>1</v>
      </c>
      <c r="O378" s="364">
        <v>0</v>
      </c>
    </row>
    <row r="379" spans="1:15" s="512" customFormat="1" ht="12.75">
      <c r="A379" s="362" t="s">
        <v>718</v>
      </c>
      <c r="B379" s="362" t="s">
        <v>144</v>
      </c>
      <c r="C379" s="362" t="s">
        <v>229</v>
      </c>
      <c r="D379" s="364">
        <v>3</v>
      </c>
      <c r="E379" s="364">
        <v>2</v>
      </c>
      <c r="F379" s="364">
        <v>1</v>
      </c>
      <c r="G379" s="364">
        <v>0</v>
      </c>
      <c r="H379" s="364">
        <v>3</v>
      </c>
      <c r="I379" s="364">
        <v>2</v>
      </c>
      <c r="J379" s="364">
        <v>1</v>
      </c>
      <c r="K379" s="364">
        <v>0</v>
      </c>
      <c r="L379" s="364">
        <v>3</v>
      </c>
      <c r="M379" s="364">
        <v>2</v>
      </c>
      <c r="N379" s="364">
        <v>1</v>
      </c>
      <c r="O379" s="364">
        <v>0</v>
      </c>
    </row>
    <row r="380" spans="1:15" s="512" customFormat="1" ht="12.75">
      <c r="A380" s="362" t="s">
        <v>719</v>
      </c>
      <c r="B380" s="362" t="s">
        <v>144</v>
      </c>
      <c r="C380" s="362" t="s">
        <v>65</v>
      </c>
      <c r="D380" s="364">
        <v>5</v>
      </c>
      <c r="E380" s="364">
        <v>3</v>
      </c>
      <c r="F380" s="364">
        <v>2</v>
      </c>
      <c r="G380" s="364">
        <v>0</v>
      </c>
      <c r="H380" s="364">
        <v>5</v>
      </c>
      <c r="I380" s="364">
        <v>3</v>
      </c>
      <c r="J380" s="364">
        <v>2</v>
      </c>
      <c r="K380" s="364">
        <v>0</v>
      </c>
      <c r="L380" s="364">
        <v>5</v>
      </c>
      <c r="M380" s="364">
        <v>3</v>
      </c>
      <c r="N380" s="364">
        <v>2</v>
      </c>
      <c r="O380" s="364">
        <v>0</v>
      </c>
    </row>
    <row r="381" spans="1:15" s="512" customFormat="1" ht="12.75"/>
    <row r="382" spans="1:15" s="512" customFormat="1" ht="12.75"/>
    <row r="383" spans="1:15" s="512" customFormat="1" ht="12.75"/>
    <row r="384" spans="1:15" s="512" customFormat="1" ht="12.75"/>
    <row r="385" spans="1:15" ht="12.75">
      <c r="A385" s="362"/>
      <c r="B385" s="362"/>
      <c r="C385" s="362"/>
      <c r="D385" s="364"/>
      <c r="E385" s="364"/>
      <c r="F385" s="364"/>
      <c r="G385" s="364"/>
      <c r="H385" s="364"/>
      <c r="I385" s="364"/>
      <c r="J385" s="364"/>
      <c r="K385" s="364"/>
      <c r="L385" s="364"/>
      <c r="M385" s="364"/>
      <c r="N385" s="364"/>
      <c r="O385" s="364"/>
    </row>
    <row r="386" spans="1:15" ht="12.75">
      <c r="A386" s="362"/>
      <c r="B386" s="362"/>
      <c r="C386" s="362"/>
      <c r="D386" s="364"/>
      <c r="E386" s="364"/>
      <c r="F386" s="364"/>
      <c r="G386" s="364"/>
      <c r="H386" s="364"/>
      <c r="I386" s="364"/>
      <c r="J386" s="364"/>
      <c r="K386" s="364"/>
      <c r="L386" s="364"/>
      <c r="M386" s="364"/>
      <c r="N386" s="364"/>
      <c r="O386" s="364"/>
    </row>
    <row r="387" spans="1:15" ht="12.75">
      <c r="A387" s="362"/>
      <c r="B387" s="362"/>
      <c r="C387" s="362"/>
      <c r="D387" s="364"/>
      <c r="E387" s="364"/>
      <c r="F387" s="364"/>
      <c r="G387" s="364"/>
      <c r="H387" s="364"/>
      <c r="I387" s="364"/>
      <c r="J387" s="364"/>
      <c r="K387" s="364"/>
      <c r="L387" s="364"/>
      <c r="M387" s="364"/>
      <c r="N387" s="364"/>
      <c r="O387" s="364"/>
    </row>
    <row r="388" spans="1:15" ht="12.75"/>
    <row r="389" spans="1:15" ht="12.75"/>
    <row r="390" spans="1:15" ht="12.75"/>
    <row r="391" spans="1:15" ht="12.75"/>
    <row r="392" spans="1:15" ht="12.75"/>
    <row r="393" spans="1:15" ht="12.75"/>
    <row r="394" spans="1:15" ht="12.75"/>
    <row r="395" spans="1:15" ht="12.75"/>
    <row r="396" spans="1:15" ht="12.75"/>
    <row r="397" spans="1:15" ht="12.75"/>
    <row r="398" spans="1:15" ht="12.75"/>
    <row r="399" spans="1:15" ht="12.75"/>
    <row r="400" spans="1:15"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row r="1001" ht="12.75"/>
    <row r="1002" ht="12.75"/>
    <row r="1003" ht="12.75"/>
    <row r="1004" ht="12.75"/>
    <row r="1005" ht="12.75"/>
    <row r="1006" ht="12.75"/>
    <row r="1007" ht="12.75"/>
    <row r="1008" ht="12.75"/>
    <row r="1009" ht="12.75"/>
    <row r="1010" ht="12.75"/>
    <row r="1011" ht="12.75"/>
    <row r="1012" ht="12.75"/>
    <row r="1013" ht="12.75"/>
    <row r="1014" ht="12.75"/>
    <row r="1015" ht="12.75"/>
    <row r="1016" ht="12.75"/>
    <row r="1017" ht="12.75"/>
    <row r="1018" ht="12.75"/>
    <row r="1019" ht="12.75"/>
    <row r="1020" ht="12.75"/>
    <row r="1021" ht="12.75"/>
    <row r="1022" ht="12.75"/>
    <row r="1023" ht="12.75"/>
    <row r="1024" ht="12.75"/>
    <row r="1025" ht="12.75"/>
    <row r="1026" ht="12.75"/>
    <row r="1027" ht="12.75"/>
    <row r="1028" ht="12.75"/>
    <row r="1029" ht="12.75"/>
    <row r="1030" ht="12.75"/>
    <row r="1031" ht="12.75"/>
    <row r="1032" ht="12.75"/>
    <row r="1033" ht="12.75"/>
    <row r="1034" ht="12.75"/>
    <row r="1035" ht="12.75"/>
    <row r="1036" ht="12.75"/>
    <row r="1037" ht="12.75"/>
    <row r="1038" ht="12.75"/>
    <row r="1039" ht="12.75"/>
    <row r="1040" ht="12.75"/>
    <row r="1041" ht="12.75"/>
    <row r="1042" ht="12.75"/>
    <row r="1043" ht="12.75"/>
    <row r="1044" ht="12.75"/>
    <row r="1045" ht="12.75"/>
    <row r="1046" ht="12.75"/>
    <row r="1047" ht="12.75"/>
    <row r="1048" ht="12.75"/>
    <row r="1049" ht="12.75"/>
    <row r="1050" ht="12.75"/>
    <row r="1051" ht="12.75"/>
    <row r="1052" ht="12.75"/>
    <row r="1053" ht="12.75"/>
    <row r="1054" ht="12.75"/>
    <row r="1055" ht="12.75"/>
    <row r="1056" ht="12.75"/>
    <row r="1057" ht="12.75"/>
    <row r="1058" ht="12.75"/>
    <row r="1059" ht="12.75"/>
    <row r="1060" ht="12.75"/>
    <row r="1061" ht="12.75"/>
    <row r="1062" ht="12.75"/>
    <row r="1063" ht="12.75"/>
    <row r="1064" ht="12.75"/>
    <row r="1065" ht="12.75"/>
    <row r="1066" ht="12.75"/>
    <row r="1067" ht="12.75"/>
    <row r="1068" ht="12.75"/>
    <row r="1069" ht="12.75"/>
    <row r="1070" ht="12.75"/>
    <row r="1071" ht="12.75"/>
    <row r="1072" ht="12.75"/>
    <row r="1073" ht="12.75"/>
    <row r="1074" ht="12.75"/>
    <row r="1075" ht="12.75"/>
    <row r="1076" ht="12.75"/>
    <row r="1077" ht="12.75"/>
    <row r="1078" ht="12.75"/>
    <row r="1079" ht="12.75"/>
    <row r="1080" ht="12.75"/>
    <row r="1081" ht="12.75"/>
    <row r="1082" ht="12.75"/>
    <row r="1083" ht="12.75"/>
    <row r="1084" ht="12.75"/>
    <row r="1085" ht="12.75"/>
    <row r="1086" ht="12.75"/>
    <row r="1087" ht="12.75"/>
    <row r="1088" ht="12.75"/>
    <row r="1089" ht="12.75"/>
    <row r="1090" ht="12.75"/>
    <row r="1091" ht="12.75"/>
    <row r="1092" ht="12.75"/>
    <row r="1093" ht="12.75"/>
    <row r="1094" ht="12.75"/>
    <row r="1095" ht="12.75"/>
    <row r="1096" ht="12.75"/>
    <row r="1097" ht="12.75"/>
    <row r="1098" ht="12.75"/>
    <row r="1099" ht="12.75"/>
    <row r="1100" ht="12.75"/>
    <row r="1101" ht="12.75"/>
    <row r="1102" ht="12.75"/>
    <row r="1103" ht="12.75"/>
    <row r="1104" ht="12.75"/>
    <row r="1105" ht="12.75"/>
    <row r="1106" ht="12.75"/>
    <row r="1107" ht="12.75"/>
    <row r="1108" ht="12.75"/>
    <row r="1109" ht="12.75"/>
    <row r="1110" ht="12.75"/>
    <row r="1111" ht="12.75"/>
    <row r="1112" ht="12.75"/>
    <row r="1113" ht="12.75"/>
    <row r="1114" ht="12.75"/>
    <row r="1115" ht="12.75"/>
    <row r="1116" ht="12.75"/>
    <row r="1117" ht="12.75"/>
    <row r="1118" ht="12.75"/>
    <row r="1119" ht="12.75"/>
    <row r="1120" ht="12.75"/>
    <row r="1121" ht="12.75"/>
    <row r="1122" ht="12.75"/>
    <row r="1123" ht="12.75"/>
    <row r="1124" ht="12.75"/>
    <row r="1125" ht="12.75"/>
    <row r="1126" ht="12.75"/>
    <row r="1127" ht="12.75"/>
    <row r="1128" ht="12.75"/>
    <row r="1129" ht="12.75"/>
    <row r="1130" ht="12.75"/>
    <row r="1131" ht="12.75"/>
    <row r="1132" ht="12.75"/>
    <row r="1133" ht="12.75"/>
    <row r="1134" ht="12.75"/>
    <row r="1135" ht="12.75"/>
    <row r="1136" ht="12.75"/>
    <row r="1137" ht="12.75"/>
    <row r="1138" ht="12.75"/>
    <row r="1139" ht="12.75"/>
    <row r="1140" ht="12.75"/>
    <row r="1141" ht="12.75"/>
    <row r="1142" ht="12.75"/>
    <row r="1143" ht="12.75"/>
    <row r="1144" ht="12.75"/>
    <row r="1145" ht="12.75"/>
    <row r="1146" ht="12.75"/>
    <row r="1147" ht="12.75"/>
    <row r="1148" ht="12.75"/>
    <row r="1149" ht="12.75"/>
    <row r="1150" ht="12.75"/>
    <row r="1151" ht="12.75"/>
    <row r="1152" ht="12.75"/>
    <row r="1153" ht="12.75"/>
    <row r="1154" ht="12.75"/>
    <row r="1155" ht="12.75"/>
    <row r="1156" ht="12.75"/>
    <row r="1157" ht="12.75"/>
    <row r="1158" ht="12.75"/>
    <row r="1159" ht="12.75"/>
    <row r="1160" ht="12.75"/>
    <row r="1161" ht="12.75"/>
    <row r="1162" ht="12.75"/>
    <row r="1163" ht="12.75"/>
    <row r="1164" ht="12.75"/>
    <row r="1165" ht="12.75"/>
    <row r="1166" ht="12.75"/>
    <row r="1167" ht="12.75"/>
    <row r="1168" ht="12.75"/>
    <row r="1169" ht="12.75"/>
    <row r="1170" ht="12.75"/>
    <row r="1171" ht="12.75"/>
    <row r="1172" ht="12.75"/>
    <row r="1173" ht="12.75"/>
    <row r="1174" ht="12.75"/>
    <row r="1175" ht="12.75"/>
    <row r="1176" ht="12.75"/>
    <row r="1177" ht="12.75"/>
    <row r="1178" ht="12.75"/>
    <row r="1179" ht="12.75"/>
    <row r="1180" ht="12.75"/>
    <row r="1181" ht="12.75"/>
    <row r="1182" ht="12.75"/>
    <row r="1183" ht="12.75"/>
    <row r="1184" ht="12.75"/>
    <row r="1185" ht="12.75"/>
    <row r="1186" ht="12.75"/>
    <row r="1187" ht="12.75"/>
    <row r="1188" ht="12.75"/>
    <row r="1189" ht="12.75"/>
    <row r="1190" ht="12.75"/>
    <row r="1191" ht="12.75"/>
    <row r="1192" ht="12.75"/>
    <row r="1193" ht="12.75"/>
    <row r="1194" ht="12.75"/>
    <row r="1195" ht="12.75"/>
    <row r="1196" ht="12.75"/>
    <row r="1197" ht="12.75"/>
    <row r="1198" ht="12.75"/>
    <row r="1199" ht="12.75"/>
    <row r="1200" ht="12.75"/>
    <row r="1201" ht="12.75"/>
    <row r="1202" ht="12.75"/>
    <row r="1203" ht="12.75"/>
    <row r="1204" ht="12.75"/>
    <row r="1205" ht="12.75"/>
    <row r="1206" ht="12.75"/>
    <row r="1207" ht="12.75"/>
    <row r="1208" ht="12.75"/>
    <row r="1209" ht="12.75"/>
    <row r="1210" ht="12.75"/>
    <row r="1211" ht="12.75"/>
    <row r="1212" ht="12.75"/>
    <row r="1213" ht="12.75"/>
    <row r="1214" ht="12.75"/>
    <row r="1215" ht="12.75"/>
    <row r="1216" ht="12.75"/>
    <row r="1217" ht="12.75"/>
    <row r="1218" ht="12.75"/>
    <row r="1219" ht="12.75"/>
    <row r="1220" ht="12.75"/>
    <row r="1221" ht="12.75"/>
    <row r="1222" ht="12.75"/>
    <row r="1223" ht="12.75"/>
    <row r="1224" ht="12.75"/>
    <row r="1225" ht="12.75"/>
    <row r="1226" ht="12.75"/>
    <row r="1227" ht="12.75"/>
    <row r="1228" ht="12.75"/>
    <row r="1229" ht="12.75"/>
    <row r="1230" ht="12.75"/>
    <row r="1231" ht="12.75"/>
    <row r="1232" ht="12.75"/>
    <row r="1233" ht="12.75"/>
    <row r="1234" ht="12.75"/>
    <row r="1235" ht="12.75"/>
    <row r="1236" ht="12.75"/>
    <row r="1237" ht="12.75"/>
    <row r="1238" ht="12.75"/>
    <row r="1239" ht="12.75"/>
    <row r="1240" ht="12.75"/>
    <row r="1241" ht="12.75"/>
    <row r="1242" ht="12.75"/>
    <row r="1243" ht="12.75"/>
    <row r="1244" ht="12.75"/>
    <row r="1245" ht="12.75"/>
    <row r="1246" ht="12.75"/>
    <row r="1247" ht="12.75"/>
    <row r="1248" ht="12.75"/>
    <row r="1249" ht="12.75"/>
    <row r="1250" ht="12.75"/>
    <row r="1251" ht="12.75"/>
    <row r="1252" ht="12.75"/>
    <row r="1253" ht="12.75"/>
    <row r="1254" ht="12.75"/>
    <row r="1255" ht="12.75"/>
    <row r="1256" ht="12.75"/>
    <row r="1257" ht="12.75"/>
    <row r="1258" ht="12.75"/>
    <row r="1259" ht="12.75"/>
    <row r="1260" ht="12.75"/>
    <row r="1261" ht="12.75"/>
    <row r="1262" ht="12.75"/>
    <row r="1263" ht="12.75"/>
    <row r="1264" ht="12.75"/>
    <row r="1265" ht="12.75"/>
    <row r="1266" ht="12.75"/>
    <row r="1267" ht="12.75"/>
    <row r="1268" ht="12.75"/>
    <row r="1269" ht="12.75"/>
    <row r="1270" ht="12.75"/>
    <row r="1271" ht="12.75"/>
    <row r="1272" ht="12.75"/>
    <row r="1273" ht="12.75"/>
    <row r="1274" ht="12.75"/>
    <row r="1275" ht="12.75"/>
    <row r="1276" ht="12.75"/>
    <row r="1277" ht="12.75"/>
    <row r="1278" ht="12.75"/>
    <row r="1279" ht="12.75"/>
    <row r="1280" ht="12.75"/>
    <row r="1281" ht="12.75"/>
    <row r="1282" ht="12.75"/>
    <row r="1283" ht="12.75"/>
    <row r="1284" ht="12.75"/>
    <row r="1285" ht="12.75"/>
    <row r="1286" ht="12.75"/>
    <row r="1287" ht="12.75"/>
    <row r="1288" ht="12.75"/>
    <row r="1289" ht="12.75"/>
    <row r="1290" ht="12.75"/>
    <row r="1291" ht="12.75"/>
    <row r="1292" ht="12.75"/>
    <row r="1293" ht="12.75"/>
    <row r="1294" ht="12.75"/>
    <row r="1295" ht="12.75"/>
    <row r="1296" ht="12.75"/>
    <row r="1297" ht="12.75"/>
    <row r="1298" ht="12.75"/>
    <row r="1299" ht="12.75"/>
    <row r="1300" ht="12.75"/>
    <row r="1301" ht="12.75"/>
    <row r="1302" ht="12.75"/>
    <row r="1303" ht="12.75"/>
    <row r="1304" ht="12.75"/>
    <row r="1305" ht="12.75"/>
    <row r="1306" ht="12.75"/>
    <row r="1307" ht="12.75"/>
    <row r="1308" ht="12.75"/>
    <row r="1309" ht="12.75"/>
    <row r="1310" ht="12.75"/>
    <row r="1311" ht="12.75"/>
    <row r="1312" ht="12.75"/>
    <row r="1313" ht="12.75"/>
    <row r="1314" ht="12.75"/>
    <row r="1315" ht="12.75"/>
    <row r="1316" ht="12.75"/>
    <row r="1317" ht="12.75"/>
    <row r="1318" ht="12.75"/>
    <row r="1319" ht="12.75"/>
    <row r="1320" ht="12.75"/>
    <row r="1321" ht="12.75"/>
    <row r="1322" ht="12.75"/>
    <row r="1323" ht="12.75"/>
    <row r="1324" ht="12.75"/>
    <row r="1325" ht="12.75"/>
    <row r="1326" ht="12.75"/>
    <row r="1327" ht="12.75"/>
    <row r="1328" ht="12.75"/>
    <row r="1329" ht="12.75"/>
    <row r="1330" ht="12.75"/>
    <row r="1331" ht="12.75"/>
    <row r="1332" ht="12.75"/>
    <row r="1333" ht="12.75"/>
    <row r="1334" ht="12.75"/>
    <row r="1335" ht="12.75"/>
    <row r="1336" ht="12.75"/>
    <row r="1337" ht="12.75"/>
    <row r="1338" ht="12.75"/>
    <row r="1339" ht="12.75"/>
    <row r="1340" ht="12.75"/>
    <row r="1341" ht="12.75"/>
    <row r="1342" ht="12.75"/>
    <row r="1343" ht="12.75"/>
    <row r="1344" ht="12.75"/>
    <row r="1345" ht="12.75"/>
    <row r="1346" ht="12.75"/>
    <row r="1347" ht="12.75"/>
    <row r="1348" ht="12.75"/>
    <row r="1349" ht="12.75"/>
    <row r="1350" ht="12.75"/>
    <row r="1351" ht="12.75"/>
    <row r="1352" ht="12.75"/>
    <row r="1353" ht="12.75"/>
    <row r="1354" ht="12.75"/>
    <row r="1355" ht="12.75"/>
    <row r="1356" ht="12.75"/>
    <row r="1357" ht="12.75"/>
    <row r="1358" ht="12.75"/>
    <row r="1359" ht="12.75"/>
    <row r="1360" ht="12.75"/>
    <row r="1361" ht="12.75"/>
    <row r="1362" ht="12.75"/>
    <row r="1363" ht="12.75"/>
    <row r="1364" ht="12.75"/>
    <row r="1365" ht="12.75"/>
    <row r="1366" ht="12.75"/>
    <row r="1367" ht="12.75"/>
    <row r="1368" ht="12.75"/>
    <row r="1369" ht="12.75"/>
    <row r="1370" ht="12.75"/>
    <row r="1371" ht="12.75"/>
    <row r="1372" ht="12.75"/>
    <row r="1373" ht="12.75"/>
    <row r="1374" ht="12.75"/>
    <row r="1375" ht="12.75"/>
    <row r="1376" ht="12.75"/>
    <row r="1377" ht="12.75"/>
    <row r="1378" ht="12.75"/>
    <row r="1379" ht="12.75"/>
    <row r="1380" ht="12.75"/>
    <row r="1381" ht="12.75"/>
    <row r="1382" ht="12.75"/>
    <row r="1383" ht="12.75"/>
    <row r="1384" ht="12.75"/>
    <row r="1385" ht="12.75"/>
    <row r="1386" ht="12.75"/>
    <row r="1387" ht="12.75"/>
    <row r="1388" ht="12.75"/>
    <row r="1389" ht="12.75"/>
    <row r="1390" ht="12.75"/>
    <row r="1391" ht="12.75"/>
    <row r="1392" ht="12.75"/>
    <row r="1393" ht="12.75"/>
    <row r="1394" ht="12.75"/>
    <row r="1395" ht="12.75"/>
    <row r="1396" ht="12.75"/>
    <row r="1397" ht="12.75"/>
    <row r="1398" ht="12.75"/>
    <row r="1399" ht="12.75"/>
    <row r="1400" ht="12.75"/>
    <row r="1401" ht="12.75"/>
    <row r="1402" ht="12.75"/>
    <row r="1403" ht="12.75"/>
    <row r="1404" ht="12.75"/>
    <row r="1405" ht="12.75"/>
    <row r="1406" ht="12.75"/>
    <row r="1407" ht="12.75"/>
    <row r="1408" ht="12.75"/>
    <row r="1409" ht="12.75"/>
    <row r="1410" ht="12.75"/>
    <row r="1411" ht="12.75"/>
    <row r="1412" ht="12.75"/>
    <row r="1413" ht="12.75"/>
    <row r="1414" ht="12.75"/>
    <row r="1415" ht="12.75"/>
    <row r="1416" ht="12.75"/>
    <row r="1417" ht="12.75"/>
    <row r="1418" ht="12.75"/>
    <row r="1419" ht="12.75"/>
    <row r="1420" ht="12.75"/>
    <row r="1421" ht="12.75"/>
    <row r="1422" ht="12.75"/>
    <row r="1423" ht="12.75"/>
    <row r="1424" ht="12.75"/>
    <row r="1425" ht="12.75"/>
    <row r="1426" ht="12.75"/>
    <row r="1427" ht="12.75"/>
    <row r="1428" ht="12.75"/>
    <row r="1429" ht="12.75"/>
    <row r="1430" ht="12.75"/>
    <row r="1431" ht="12.75"/>
    <row r="1432" ht="12.75"/>
    <row r="1433" ht="12.75"/>
    <row r="1434" ht="12.75"/>
    <row r="1435" ht="12.75"/>
    <row r="1436" ht="12.75"/>
    <row r="1437" ht="12.75"/>
    <row r="1438" ht="12.75"/>
    <row r="1439" ht="12.75"/>
    <row r="1440" ht="12.75"/>
    <row r="1441" ht="12.75"/>
    <row r="1442" ht="12.75"/>
    <row r="1443" ht="12.75"/>
    <row r="1444" ht="12.75"/>
    <row r="1445" ht="12.75"/>
    <row r="1446" ht="12.75"/>
    <row r="1447" ht="12.75"/>
    <row r="1448" ht="12.75"/>
    <row r="1449" ht="12.75"/>
    <row r="1450" ht="12.75"/>
    <row r="1451" ht="12.75"/>
    <row r="1452" ht="12.75"/>
    <row r="1453" ht="12.75"/>
    <row r="1454" ht="12.75"/>
    <row r="1455" ht="12.75"/>
    <row r="1456" ht="12.75"/>
    <row r="1457" ht="12.75"/>
    <row r="1458" ht="12.75"/>
    <row r="1459" ht="12.75"/>
    <row r="1460" ht="12.75"/>
    <row r="1461" ht="12.75"/>
    <row r="1462" ht="12.75"/>
    <row r="1463" ht="12.75"/>
    <row r="1464" ht="12.75"/>
    <row r="1465" ht="12.75"/>
    <row r="1466" ht="12.75"/>
    <row r="1467" ht="12.75"/>
    <row r="1468" ht="12.75"/>
    <row r="1469" ht="12.75"/>
    <row r="1470" ht="12.75"/>
    <row r="1471" ht="12.75"/>
    <row r="1472" ht="12.75"/>
    <row r="1473" ht="12.75"/>
    <row r="1474" ht="12.75"/>
    <row r="1475" ht="12.75"/>
    <row r="1476" ht="12.75"/>
    <row r="1477" ht="12.75"/>
    <row r="1478" ht="12.75"/>
    <row r="1479" ht="12.75"/>
    <row r="1480" ht="12.75"/>
    <row r="1481" ht="12.75"/>
    <row r="1482" ht="12.75"/>
    <row r="1483" ht="12.75"/>
    <row r="1484" ht="12.75"/>
    <row r="1485" ht="12.75"/>
    <row r="1486" ht="12.75"/>
    <row r="1487" ht="12.75"/>
    <row r="1488" ht="12.75"/>
    <row r="1489" ht="12.75"/>
    <row r="1490" ht="12.75"/>
    <row r="1491" ht="12.75"/>
    <row r="1492" ht="12.75"/>
    <row r="1493" ht="12.75"/>
    <row r="1494" ht="12.75"/>
    <row r="1495" ht="12.75"/>
    <row r="1496" ht="12.75"/>
    <row r="1497" ht="12.75"/>
    <row r="1498" ht="12.75"/>
    <row r="1499" ht="12.75"/>
    <row r="1500" ht="12.75"/>
    <row r="1501" ht="12.75"/>
    <row r="1502" ht="12.75"/>
    <row r="1503" ht="12.75"/>
    <row r="1504" ht="12.75"/>
    <row r="1505" ht="12.75"/>
    <row r="1506" ht="12.75"/>
    <row r="1507" ht="12.75"/>
    <row r="1508" ht="12.75"/>
    <row r="1509" ht="12.75"/>
    <row r="1510" ht="12.75"/>
    <row r="1511" ht="12.75"/>
    <row r="1512" ht="12.75"/>
    <row r="1513" ht="12.75"/>
    <row r="1514" ht="12.75"/>
    <row r="1515" ht="12.75"/>
    <row r="1516" ht="12.75"/>
    <row r="1517" ht="12.75"/>
    <row r="1518" ht="12.75"/>
    <row r="1519" ht="12.75"/>
    <row r="1520" ht="12.75"/>
    <row r="1521" ht="12.75"/>
    <row r="1522" ht="12.75"/>
    <row r="1523" ht="12.75"/>
    <row r="1524" ht="12.75"/>
    <row r="1525" ht="12.75"/>
    <row r="1526" ht="12.75"/>
    <row r="1527" ht="12.75"/>
    <row r="1528" ht="12.75"/>
    <row r="1529" ht="12.75"/>
    <row r="1530" ht="12.75"/>
    <row r="1531" ht="12.75"/>
    <row r="1532" ht="12.75"/>
    <row r="1533" ht="12.75"/>
    <row r="1534" ht="12.75"/>
    <row r="1535" ht="12.75"/>
    <row r="1536" ht="12.75"/>
    <row r="1537" ht="12.75"/>
    <row r="1538" ht="12.75"/>
    <row r="1539" ht="12.75"/>
    <row r="1540" ht="12.75"/>
    <row r="1541" ht="12.75"/>
    <row r="1542" ht="12.75"/>
    <row r="1543" ht="12.75"/>
    <row r="1544" ht="12.75"/>
    <row r="1545" ht="12.75"/>
    <row r="1546" ht="12.75"/>
    <row r="1547" ht="12.75"/>
    <row r="1548" ht="12.75"/>
    <row r="1549" ht="12.75"/>
    <row r="1550" ht="12.75"/>
    <row r="1551" ht="12.75"/>
    <row r="1552" ht="12.75"/>
    <row r="1553" ht="12.75"/>
    <row r="1554" ht="12.75"/>
    <row r="1555" ht="12.75"/>
    <row r="1556" ht="12.75"/>
    <row r="1557" ht="12.75"/>
    <row r="1558" ht="12.75"/>
    <row r="1559" ht="12.75"/>
    <row r="1560" ht="12.75"/>
    <row r="1561" ht="12.75"/>
    <row r="1562" ht="12.75"/>
    <row r="1563" ht="12.75"/>
    <row r="1564" ht="12.75"/>
    <row r="1565" ht="12.75"/>
    <row r="1566" ht="12.75"/>
    <row r="1567" ht="12.75"/>
    <row r="1568" ht="12.75"/>
    <row r="1569" ht="12.75"/>
    <row r="1570" ht="12.75"/>
    <row r="1571" ht="12.75"/>
    <row r="1572" ht="12.75"/>
    <row r="1573" ht="12.75"/>
    <row r="1574" ht="12.75"/>
    <row r="1575" ht="12.75"/>
    <row r="1576" ht="12.75"/>
    <row r="1577" ht="12.75"/>
    <row r="1578" ht="12.75"/>
    <row r="1579" ht="12.75"/>
    <row r="1580" ht="12.75"/>
    <row r="1581" ht="12.75"/>
    <row r="1582" ht="12.75"/>
    <row r="1583" ht="12.75"/>
    <row r="1584" ht="12.75"/>
    <row r="1585" ht="12.75"/>
    <row r="1586" ht="12.75"/>
    <row r="1587" ht="12.75"/>
    <row r="1588" ht="12.75"/>
    <row r="1589" ht="12.75"/>
    <row r="1590" ht="12.75"/>
    <row r="1591" ht="12.75"/>
    <row r="1592" ht="12.75"/>
    <row r="1593" ht="12.75"/>
    <row r="1594" ht="12.75"/>
    <row r="1595" ht="12.75"/>
    <row r="1596" ht="12.75"/>
    <row r="1597" ht="12.75"/>
    <row r="1598" ht="12.75"/>
    <row r="1599" ht="12.75"/>
    <row r="1600" ht="12.75"/>
    <row r="1601" ht="12.75"/>
    <row r="1602" ht="12.75"/>
    <row r="1603" ht="12.75"/>
    <row r="1604" ht="12.75"/>
    <row r="1605" ht="12.75"/>
    <row r="1606" ht="12.75"/>
    <row r="1607" ht="12.75"/>
    <row r="1608" ht="12.75"/>
    <row r="1609" ht="12.75"/>
    <row r="1610" ht="12.75"/>
    <row r="1611" ht="12.75"/>
    <row r="1612" ht="12.75"/>
    <row r="1613" ht="12.75"/>
    <row r="1614" ht="12.75"/>
    <row r="1615" ht="12.75"/>
    <row r="1616" ht="12.75"/>
    <row r="1617" ht="12.75"/>
    <row r="1618" ht="12.75"/>
    <row r="1619" ht="12.75"/>
    <row r="1620" ht="12.75"/>
    <row r="1621" ht="12.75"/>
    <row r="1622" ht="12.75"/>
    <row r="1623" ht="12.75"/>
    <row r="1624" ht="12.75"/>
    <row r="1625" ht="12.75"/>
    <row r="1626" ht="12.75"/>
    <row r="1627" ht="12.75"/>
    <row r="1628" ht="12.75"/>
    <row r="1629" ht="12.75"/>
    <row r="1630" ht="12.75"/>
    <row r="1631" ht="12.75"/>
    <row r="1632" ht="12.75"/>
    <row r="1633" ht="12.75"/>
    <row r="1634" ht="12.75"/>
    <row r="1635" ht="12.75"/>
    <row r="1636" ht="12.75"/>
    <row r="1637" ht="12.75"/>
    <row r="1638" ht="12.75"/>
    <row r="1639" ht="12.75"/>
    <row r="1640" ht="12.75"/>
    <row r="1641" ht="12.75"/>
    <row r="1642" ht="12.75"/>
    <row r="1643" ht="12.75"/>
    <row r="1644" ht="12.75"/>
    <row r="1645" ht="12.75"/>
    <row r="1646" ht="12.75"/>
    <row r="1647" ht="12.75"/>
    <row r="1648" ht="12.75"/>
    <row r="1649" ht="12.75"/>
    <row r="1650" ht="12.75"/>
    <row r="1651" ht="12.75"/>
    <row r="1652" ht="12.75"/>
    <row r="1653" ht="12.75"/>
    <row r="1654" ht="12.75"/>
    <row r="1655" ht="12.75"/>
    <row r="1656" ht="12.75"/>
    <row r="1657" ht="12.75"/>
    <row r="1658" ht="12.75"/>
    <row r="1659" ht="12.75"/>
    <row r="1660" ht="12.75"/>
    <row r="1661" ht="12.75"/>
    <row r="1662" ht="12.75"/>
    <row r="1663" ht="12.75"/>
    <row r="1664" ht="12.75"/>
    <row r="1665" ht="12.75"/>
    <row r="1666" ht="12.75"/>
    <row r="1667" ht="12.75"/>
    <row r="1668" ht="12.75"/>
    <row r="1669" ht="12.75"/>
    <row r="1670" ht="12.75"/>
    <row r="1671" ht="12.75"/>
    <row r="1672" ht="12.75"/>
    <row r="1673" ht="12.75"/>
    <row r="1674" ht="12.75"/>
    <row r="1675" ht="12.75"/>
    <row r="1676" ht="12.75"/>
    <row r="1677" ht="12.75"/>
    <row r="1678" ht="12.75"/>
    <row r="1679" ht="12.75"/>
    <row r="1680" ht="12.75"/>
    <row r="1681" ht="12.75"/>
    <row r="1682" ht="12.75"/>
    <row r="1683" ht="12.75"/>
    <row r="1684" ht="12.75"/>
    <row r="1685" ht="12.75"/>
    <row r="1686" ht="12.75"/>
    <row r="1687" ht="12.75"/>
    <row r="1688" ht="12.75"/>
    <row r="1689" ht="12.75"/>
    <row r="1690" ht="12.75"/>
    <row r="1691" ht="12.75"/>
    <row r="1692" ht="12.75"/>
    <row r="1693" ht="12.75"/>
    <row r="1694" ht="12.75"/>
    <row r="1695" ht="12.75"/>
    <row r="1696" ht="12.75"/>
    <row r="1697" ht="12.75"/>
    <row r="1698" ht="12.75"/>
    <row r="1699" ht="12.75"/>
    <row r="1700" ht="12.75"/>
    <row r="1701" ht="12.75"/>
    <row r="1702" ht="12.75"/>
    <row r="1703" ht="12.75"/>
    <row r="1704" ht="12.75"/>
    <row r="1705" ht="12.75"/>
    <row r="1706" ht="12.75"/>
    <row r="1707" ht="12.75"/>
    <row r="1708" ht="12.75"/>
    <row r="1709" ht="12.75"/>
    <row r="1710" ht="12.75"/>
    <row r="1711" ht="12.75"/>
    <row r="1712" ht="12.75"/>
    <row r="1713" ht="12.75"/>
    <row r="1714" ht="12.75"/>
    <row r="1715" ht="12.75"/>
    <row r="1716" ht="12.75"/>
    <row r="1717" ht="12.75"/>
    <row r="1718" ht="12.75"/>
    <row r="1719" ht="12.75"/>
    <row r="1720" ht="12.75"/>
    <row r="1721" ht="12.75"/>
    <row r="1722" ht="12.75"/>
    <row r="1723" ht="12.75"/>
    <row r="1724" ht="12.75"/>
    <row r="1725" ht="12.75"/>
    <row r="1726" ht="12.75"/>
    <row r="1727" ht="12.75"/>
    <row r="1728" ht="12.75"/>
    <row r="1729" ht="12.75"/>
    <row r="1730" ht="12.75"/>
    <row r="1731" ht="12.75"/>
    <row r="1732" ht="12.75"/>
    <row r="1733" ht="12.75"/>
    <row r="1734" ht="12.75"/>
    <row r="1735" ht="12.75"/>
    <row r="1736" ht="12.75"/>
    <row r="1737" ht="12.75"/>
    <row r="1738" ht="12.75"/>
    <row r="1739" ht="12.75"/>
    <row r="1740" ht="12.75"/>
    <row r="1741" ht="12.75"/>
    <row r="1742" ht="12.75"/>
    <row r="1743" ht="12.75"/>
    <row r="1744" ht="12.75"/>
    <row r="1745" ht="12.75"/>
    <row r="1746" ht="12.75"/>
    <row r="1747" ht="12.75"/>
    <row r="1748" ht="12.75"/>
    <row r="1749" ht="12.75"/>
    <row r="1750" ht="12.75"/>
    <row r="1751" ht="12.75"/>
    <row r="1752" ht="12.75"/>
    <row r="1753" ht="12.75"/>
    <row r="1754" ht="12.75"/>
    <row r="1755" ht="12.75"/>
    <row r="1756" ht="12.75"/>
    <row r="1757" ht="12.75"/>
    <row r="1758" ht="12.75"/>
    <row r="1759" ht="12.75"/>
    <row r="1760" ht="12.75"/>
    <row r="1761" ht="12.75"/>
    <row r="1762" ht="12.75"/>
    <row r="1763" ht="12.75"/>
    <row r="1764" ht="12.75"/>
    <row r="1765" ht="12.75"/>
    <row r="1766" ht="12.75"/>
    <row r="1767" ht="12.75"/>
    <row r="1768" ht="12.75"/>
    <row r="1769" ht="12.75"/>
    <row r="1770" ht="12.75"/>
    <row r="1771" ht="12.75"/>
    <row r="1772" ht="12.75"/>
    <row r="1773" ht="12.75"/>
    <row r="1774" ht="12.75"/>
    <row r="1775" ht="12.75"/>
    <row r="1776" ht="12.75"/>
    <row r="1777" ht="12.75"/>
    <row r="1778" ht="12.75"/>
    <row r="1779" ht="12.75"/>
    <row r="1780" ht="12.75"/>
    <row r="1781" ht="12.75"/>
    <row r="1782" ht="12.75"/>
    <row r="1783" ht="12.75"/>
    <row r="1784" ht="12.75"/>
    <row r="1785" ht="12.75"/>
    <row r="1786" ht="12.75"/>
    <row r="1787" ht="12.75"/>
    <row r="1788" ht="12.75"/>
    <row r="1789" ht="12.75"/>
    <row r="1790" ht="12.75"/>
    <row r="1791" ht="12.75"/>
    <row r="1792" ht="12.75"/>
    <row r="1793" ht="12.75"/>
    <row r="1794" ht="12.75"/>
    <row r="1795" ht="12.75"/>
    <row r="1796" ht="12.75"/>
    <row r="1797" ht="12.75"/>
    <row r="1798" ht="12.75"/>
    <row r="1799" ht="12.75"/>
    <row r="1800" ht="12.75"/>
    <row r="1801" ht="12.75"/>
    <row r="1802" ht="12.75"/>
    <row r="1803" ht="12.75"/>
    <row r="1804" ht="12.75"/>
    <row r="1805" ht="12.75"/>
    <row r="1806" ht="12.75"/>
    <row r="1807" ht="12.75"/>
    <row r="1808" ht="12.75"/>
    <row r="1809" ht="12.75"/>
    <row r="1810" ht="12.75"/>
    <row r="1811" ht="12.75"/>
    <row r="1812" ht="12.75"/>
    <row r="1813" ht="12.75"/>
    <row r="1814" ht="12.75"/>
    <row r="1815" ht="12.75"/>
    <row r="1816" ht="12.75"/>
    <row r="1817" ht="12.75"/>
    <row r="1818" ht="12.75"/>
    <row r="1819" ht="12.75"/>
    <row r="1820" ht="12.75"/>
    <row r="1821" ht="12.75"/>
    <row r="1822" ht="12.75"/>
    <row r="1823" ht="12.75"/>
    <row r="1824" ht="12.75"/>
    <row r="1825" ht="12.75"/>
    <row r="1826" ht="12.75"/>
    <row r="1827" ht="12.75"/>
    <row r="1828" ht="12.75"/>
    <row r="1829" ht="12.75"/>
    <row r="1830" ht="12.75"/>
    <row r="1831" ht="12.75"/>
    <row r="1832" ht="12.75"/>
    <row r="1833" ht="12.75"/>
    <row r="1834" ht="12.75"/>
    <row r="1835" ht="12.75"/>
    <row r="1836" ht="12.75"/>
    <row r="1837" ht="12.75"/>
    <row r="1838" ht="12.75"/>
    <row r="1839" ht="12.75"/>
    <row r="1840" ht="12.75"/>
    <row r="1841" ht="12.75"/>
    <row r="1842" ht="12.75"/>
    <row r="1843" ht="12.75"/>
    <row r="1844" ht="12.75"/>
    <row r="1845" ht="12.75"/>
    <row r="1846" ht="12.75"/>
    <row r="1847" ht="12.75"/>
    <row r="1848" ht="12.75"/>
    <row r="1849" ht="12.75"/>
    <row r="1850" ht="12.75"/>
    <row r="1851" ht="12.75"/>
    <row r="1852" ht="12.75"/>
    <row r="1853" ht="12.75"/>
    <row r="1854" ht="12.75"/>
    <row r="1855" ht="12.75"/>
    <row r="1856" ht="12.75"/>
    <row r="1857" ht="12.75"/>
    <row r="1858" ht="12.75"/>
    <row r="1859" ht="12.75"/>
    <row r="1860" ht="12.75"/>
    <row r="1861" ht="12.75"/>
    <row r="1862" ht="12.75"/>
    <row r="1863" ht="12.75"/>
    <row r="1864" ht="12.75"/>
    <row r="1865" ht="12.75"/>
    <row r="1866" ht="12.75"/>
    <row r="1867" ht="12.75"/>
    <row r="1868" ht="12.75"/>
    <row r="1869" ht="12.75"/>
    <row r="1870" ht="12.75"/>
    <row r="1871" ht="12.75"/>
    <row r="1872" ht="12.75"/>
    <row r="1873" ht="12.75"/>
    <row r="1874" ht="12.75"/>
    <row r="1875" ht="12.75"/>
    <row r="1876" ht="12.75"/>
    <row r="1877" ht="12.75"/>
    <row r="1878" ht="12.75"/>
    <row r="1879" ht="12.75"/>
    <row r="1880" ht="12.75"/>
    <row r="1881" ht="12.75"/>
    <row r="1882" ht="12.75"/>
    <row r="1883" ht="12.75"/>
    <row r="1884" ht="12.75"/>
    <row r="1885" ht="12.75"/>
    <row r="1886" ht="12.75"/>
    <row r="1887" ht="12.75"/>
    <row r="1888" ht="12.75"/>
    <row r="1889" ht="12.75"/>
    <row r="1890" ht="12.75"/>
    <row r="1891" ht="12.75"/>
    <row r="1892" ht="12.75"/>
    <row r="1893" ht="12.75"/>
    <row r="1894" ht="12.75"/>
    <row r="1895" ht="12.75"/>
    <row r="1896" ht="12.75"/>
    <row r="1897" ht="12.75"/>
    <row r="1898" ht="12.75"/>
    <row r="1899" ht="12.75"/>
    <row r="1900" ht="12.75"/>
    <row r="1901" ht="12.75"/>
    <row r="1902" ht="12.75"/>
    <row r="1903" ht="12.75"/>
    <row r="1904" ht="12.75"/>
    <row r="1905" ht="12.75"/>
    <row r="1906" ht="12.75"/>
    <row r="1907" ht="12.75"/>
    <row r="1908" ht="12.75"/>
    <row r="1909" ht="12.75"/>
    <row r="1910" ht="12.75"/>
    <row r="1911" ht="12.75"/>
    <row r="1912" ht="12.75"/>
    <row r="1913" ht="12.75"/>
    <row r="1914" ht="12.75"/>
    <row r="1915" ht="12.75"/>
    <row r="1916" ht="12.75"/>
    <row r="1917" ht="12.75"/>
    <row r="1918" ht="12.75"/>
    <row r="1919" ht="12.75"/>
    <row r="1920" ht="12.75"/>
    <row r="1921" ht="12.75"/>
    <row r="1922" ht="12.75"/>
    <row r="1923" ht="12.75"/>
    <row r="1924" ht="12.75"/>
    <row r="1925" ht="12.75"/>
    <row r="1926" ht="12.75"/>
    <row r="1927" ht="12.75"/>
    <row r="1928" ht="12.75"/>
    <row r="1929" ht="12.75"/>
    <row r="1930" ht="12.75"/>
    <row r="1931" ht="12.75"/>
    <row r="1932" ht="12.75"/>
    <row r="1933" ht="12.75"/>
    <row r="1934" ht="12.75"/>
    <row r="1935" ht="12.75"/>
    <row r="1936" ht="12.75"/>
    <row r="1937" ht="12.75"/>
    <row r="1938" ht="12.75"/>
    <row r="1939" ht="12.75"/>
    <row r="1940" ht="12.75"/>
    <row r="1941" ht="12.75"/>
    <row r="1942" ht="12.75"/>
    <row r="1943" ht="12.75"/>
    <row r="1944" ht="12.75"/>
    <row r="1945" ht="12.75"/>
    <row r="1946" ht="12.75"/>
    <row r="1947" ht="12.75"/>
    <row r="1948" ht="12.75"/>
    <row r="1949" ht="12.75"/>
    <row r="1950" ht="12.75"/>
    <row r="1951" ht="12.75"/>
    <row r="1952" ht="12.75"/>
    <row r="1953" ht="12.75"/>
    <row r="1954" ht="12.75"/>
    <row r="1955" ht="12.75"/>
    <row r="1956" ht="12.75"/>
    <row r="1957" ht="12.75"/>
    <row r="1958" ht="12.75"/>
    <row r="1959" ht="12.75"/>
    <row r="1960" ht="12.75"/>
    <row r="1961" ht="12.75"/>
    <row r="1962" ht="12.75"/>
    <row r="1963" ht="12.75"/>
    <row r="1964" ht="12.75"/>
    <row r="1965" ht="12.75"/>
    <row r="1966" ht="12.75"/>
    <row r="1967" ht="12.75"/>
    <row r="1968" ht="12.75"/>
    <row r="1969" ht="12.75"/>
    <row r="1970" ht="12.75"/>
    <row r="1971" ht="12.75"/>
    <row r="1972" ht="12.75"/>
    <row r="1973" ht="12.75"/>
    <row r="1974" ht="12.75"/>
    <row r="1975" ht="12.75"/>
    <row r="1976" ht="12.75"/>
    <row r="1977" ht="12.75"/>
    <row r="1978" ht="12.75"/>
    <row r="1979" ht="12.75"/>
    <row r="1980" ht="12.75"/>
    <row r="1981" ht="12.75"/>
    <row r="1982" ht="12.75"/>
    <row r="1983" ht="12.75"/>
    <row r="1984" ht="12.75"/>
    <row r="1985" ht="12.75"/>
    <row r="1986" ht="12.75"/>
    <row r="1987" ht="12.75"/>
    <row r="1988" ht="12.75"/>
    <row r="1989" ht="12.75"/>
    <row r="1990" ht="12.75"/>
    <row r="1991" ht="12.75"/>
    <row r="1992" ht="12.75"/>
    <row r="1993" ht="12.75"/>
    <row r="1994" ht="12.75"/>
    <row r="1995" ht="12.75"/>
    <row r="1996" ht="12.75"/>
    <row r="1997" ht="12.75"/>
    <row r="1998" ht="12.75"/>
    <row r="1999" ht="12.75"/>
    <row r="2000" ht="12.75"/>
    <row r="2001" ht="12.75"/>
    <row r="2002" ht="12.75"/>
    <row r="2003" ht="12.75"/>
    <row r="2004" ht="12.75"/>
    <row r="2005" ht="12.75"/>
    <row r="2006" ht="12.75"/>
    <row r="2007" ht="12.75"/>
    <row r="2008" ht="12.75"/>
    <row r="2009" ht="12.75"/>
    <row r="2010" ht="12.75"/>
    <row r="2011" ht="12.75"/>
    <row r="2012" ht="12.75"/>
    <row r="2013" ht="12.75"/>
    <row r="2014" ht="12.75"/>
    <row r="2015" ht="12.75"/>
    <row r="2016" ht="12.75"/>
    <row r="2017" ht="12.75"/>
    <row r="2018" ht="12.75"/>
    <row r="2019" ht="12.75"/>
    <row r="2020" ht="12.75"/>
    <row r="2021" ht="12.75"/>
    <row r="2022" ht="12.75"/>
    <row r="2023" ht="12.75"/>
    <row r="2024" ht="12.75"/>
    <row r="2025" ht="12.75"/>
    <row r="2026" ht="12.75"/>
    <row r="2027" ht="12.75"/>
    <row r="2028" ht="12.75"/>
    <row r="2029" ht="12.75"/>
    <row r="2030" ht="12.75"/>
    <row r="2031" ht="12.75"/>
    <row r="2032" ht="12.75"/>
    <row r="2033" ht="12.75"/>
    <row r="2034" ht="12.75"/>
    <row r="2035" ht="12.75"/>
    <row r="2036" ht="12.75"/>
    <row r="2037" ht="12.75"/>
    <row r="2038" ht="12.75"/>
    <row r="2039" ht="12.75"/>
    <row r="2040" ht="12.75"/>
    <row r="2041" ht="12.75"/>
    <row r="2042" ht="12.75"/>
    <row r="2043" ht="12.75"/>
    <row r="2044" ht="12.75"/>
    <row r="2045" ht="12.75"/>
    <row r="2046" ht="12.75"/>
    <row r="2047" ht="12.75"/>
    <row r="2048" ht="12.75"/>
    <row r="2049" ht="12.75"/>
    <row r="2050" ht="12.75"/>
    <row r="2051" ht="12.75"/>
    <row r="2052" ht="12.75"/>
    <row r="2053" ht="12.75"/>
    <row r="2054" ht="12.75"/>
    <row r="2055" ht="12.75"/>
    <row r="2056" ht="12.75"/>
    <row r="2057" ht="12.75"/>
    <row r="2058" ht="12.75"/>
    <row r="2059" ht="12.75"/>
    <row r="2060" ht="12.75"/>
    <row r="2061" ht="12.75"/>
    <row r="2062" ht="12.75"/>
    <row r="2063" ht="12.75"/>
    <row r="2064" ht="12.75"/>
    <row r="2065" ht="12.75"/>
    <row r="2066" ht="12.75"/>
    <row r="2067" ht="12.75"/>
    <row r="2068" ht="12.75"/>
    <row r="2069" ht="12.75"/>
    <row r="2070" ht="12.75"/>
    <row r="2071" ht="12.75"/>
    <row r="2072" ht="12.75"/>
    <row r="2073" ht="12.75"/>
    <row r="2074" ht="12.75"/>
    <row r="2075" ht="12.75"/>
    <row r="2076" ht="12.75"/>
    <row r="2077" ht="12.75"/>
    <row r="2078" ht="12.75"/>
    <row r="2079" ht="12.75"/>
    <row r="2080" ht="12.75"/>
    <row r="2081" ht="12.75"/>
    <row r="2082" ht="12.75"/>
    <row r="2083" ht="12.75"/>
    <row r="2084" ht="12.75"/>
    <row r="2085" ht="12.75"/>
    <row r="2086" ht="12.75"/>
    <row r="2087" ht="12.75"/>
    <row r="2088" ht="12.75"/>
    <row r="2089" ht="12.75"/>
    <row r="2090" ht="12.75"/>
    <row r="2091" ht="12.75"/>
    <row r="2092" ht="12.75"/>
    <row r="2093" ht="12.75"/>
    <row r="2094" ht="12.75"/>
    <row r="2095" ht="12.75"/>
    <row r="2096" ht="12.75"/>
    <row r="2097" ht="12.75"/>
    <row r="2098" ht="12.75"/>
    <row r="2099" ht="12.75"/>
    <row r="2100" ht="12.75"/>
    <row r="2101" ht="12.75"/>
    <row r="2102" ht="12.75"/>
    <row r="2103" ht="12.75"/>
    <row r="2104" ht="12.75"/>
    <row r="2105" ht="12.75"/>
    <row r="2106" ht="12.75"/>
    <row r="2107" ht="12.75"/>
    <row r="2108" ht="12.75"/>
    <row r="2109" ht="12.75"/>
    <row r="2110" ht="12.75"/>
    <row r="2111" ht="12.75"/>
    <row r="2112" ht="12.75"/>
    <row r="2113" ht="12.75"/>
    <row r="2114" ht="12.75"/>
    <row r="2115" ht="12.75"/>
    <row r="2116" ht="12.75"/>
    <row r="2117" ht="12.75"/>
    <row r="2118" ht="12.75"/>
    <row r="2119" ht="12.75"/>
    <row r="2120" ht="12.75"/>
    <row r="2121" ht="12.75"/>
    <row r="2122" ht="12.75"/>
    <row r="2123" ht="12.75"/>
    <row r="2124" ht="12.75"/>
    <row r="2125" ht="12.75"/>
    <row r="2126" ht="12.75"/>
    <row r="2127" ht="12.75"/>
    <row r="2128" ht="12.75"/>
    <row r="2129" ht="12.75"/>
    <row r="2130" ht="12.75"/>
    <row r="2131" ht="12.75"/>
    <row r="2132" ht="12.75"/>
    <row r="2133" ht="12.75"/>
    <row r="2134" ht="12.75"/>
    <row r="2135" ht="12.75"/>
    <row r="2136" ht="12.75"/>
    <row r="2137" ht="12.75"/>
    <row r="2138" ht="12.75"/>
    <row r="2139" ht="12.75"/>
    <row r="2140" ht="12.75"/>
    <row r="2141" ht="12.75"/>
    <row r="2142" ht="12.75"/>
    <row r="2143" ht="12.75"/>
    <row r="2144" ht="12.75"/>
    <row r="2145" ht="12.75"/>
    <row r="2146" ht="12.75"/>
    <row r="2147" ht="12.75"/>
    <row r="2148" ht="12.75"/>
    <row r="2149" ht="12.75"/>
    <row r="2150" ht="12.75"/>
    <row r="2151" ht="12.75"/>
    <row r="2152" ht="12.75"/>
    <row r="2153" ht="12.75"/>
    <row r="2154" ht="12.75"/>
    <row r="2155" ht="12.75"/>
    <row r="2156" ht="12.75"/>
    <row r="2157" ht="12.75"/>
    <row r="2158" ht="12.75"/>
    <row r="2159" ht="12.75"/>
    <row r="2160" ht="12.75"/>
    <row r="2161" ht="12.75"/>
    <row r="2162" ht="12.75"/>
    <row r="2163" ht="12.75"/>
    <row r="2164" ht="12.75"/>
    <row r="2165" ht="12.75"/>
    <row r="2166" ht="12.75"/>
    <row r="2167" ht="12.75"/>
    <row r="2168" ht="12.75"/>
    <row r="2169" ht="12.75"/>
    <row r="2170" ht="12.75"/>
    <row r="2171" ht="12.75"/>
    <row r="2172" ht="12.75"/>
    <row r="2173" ht="12.75"/>
    <row r="2174" ht="12.75"/>
    <row r="2175" ht="12.75"/>
    <row r="2176" ht="12.75"/>
    <row r="2177" ht="12.75"/>
    <row r="2178" ht="12.75"/>
    <row r="2179" ht="12.75"/>
    <row r="2180" ht="12.75"/>
    <row r="2181" ht="12.75"/>
    <row r="2182" ht="12.75"/>
    <row r="2183" ht="12.75"/>
    <row r="2184" ht="12.75"/>
    <row r="2185" ht="12.75"/>
    <row r="2186" ht="12.75"/>
    <row r="2187" ht="12.75"/>
    <row r="2188" ht="12.75"/>
    <row r="2189" ht="12.75"/>
    <row r="2190" ht="12.75"/>
    <row r="2191" ht="12.75"/>
    <row r="2192" ht="12.75"/>
    <row r="2193" ht="12.75"/>
    <row r="2194" ht="12.75"/>
    <row r="2195" ht="12.75"/>
    <row r="2196" ht="12.75"/>
    <row r="2197" ht="12.75"/>
    <row r="2198" ht="12.75"/>
    <row r="2199" ht="12.75"/>
    <row r="2200" ht="12.75"/>
    <row r="2201" ht="12.75"/>
    <row r="2202" ht="12.75"/>
    <row r="2203" ht="12.75"/>
    <row r="2204" ht="12.75"/>
    <row r="2205" ht="12.75"/>
    <row r="2206" ht="12.75"/>
    <row r="2207" ht="12.75"/>
    <row r="2208" ht="12.75"/>
    <row r="2209" ht="12.75"/>
    <row r="2210" ht="12.75"/>
    <row r="2211" ht="12.75"/>
    <row r="2212" ht="12.75"/>
    <row r="2213" ht="12.75"/>
    <row r="2214" ht="12.75"/>
    <row r="2215" ht="12.75"/>
    <row r="2216" ht="12.75"/>
    <row r="2217" ht="12.75"/>
    <row r="2218" ht="12.75"/>
    <row r="2219" ht="12.75"/>
    <row r="2220" ht="12.75"/>
    <row r="2221" ht="12.75"/>
    <row r="2222" ht="12.75"/>
    <row r="2223" ht="12.75"/>
    <row r="2224" ht="12.75"/>
    <row r="2225" ht="12.75"/>
    <row r="2226" ht="12.75"/>
    <row r="2227" ht="12.75"/>
    <row r="2228" ht="12.75"/>
    <row r="2229" ht="12.75"/>
    <row r="2230" ht="12.75"/>
    <row r="2231" ht="12.75"/>
    <row r="2232" ht="12.75"/>
    <row r="2233" ht="12.75"/>
    <row r="2234" ht="12.75"/>
    <row r="2235" ht="12.75"/>
    <row r="2236" ht="12.75"/>
    <row r="2237" ht="12.75"/>
    <row r="2238" ht="12.75"/>
    <row r="2239" ht="12.75"/>
    <row r="2240" ht="12.75"/>
    <row r="2241" ht="12.75"/>
    <row r="2242" ht="12.75"/>
    <row r="2243" ht="12.75"/>
    <row r="2244" ht="12.75"/>
    <row r="2245" ht="12.75"/>
    <row r="2246" ht="12.75"/>
    <row r="2247" ht="12.75"/>
    <row r="2248" ht="12.75"/>
    <row r="2249" ht="12.75"/>
    <row r="2250" ht="12.75"/>
    <row r="2251" ht="12.75"/>
    <row r="2252" ht="12.75"/>
    <row r="2253" ht="12.75"/>
    <row r="2254" ht="12.75"/>
    <row r="2255" ht="12.75"/>
    <row r="2256" ht="12.75"/>
    <row r="2257" ht="12.75"/>
    <row r="2258" ht="12.75"/>
    <row r="2259" ht="12.75"/>
    <row r="2260" ht="12.75"/>
    <row r="2261" ht="12.75"/>
    <row r="2262" ht="12.75"/>
    <row r="2263" ht="12.75"/>
    <row r="2264" ht="12.75"/>
    <row r="2265" ht="12.75"/>
    <row r="2266" ht="12.75"/>
    <row r="2267" ht="12.75"/>
    <row r="2268" ht="12.75"/>
    <row r="2269" ht="12.75"/>
    <row r="2270" ht="12.75"/>
    <row r="2271" ht="12.75"/>
    <row r="2272" ht="12.75"/>
    <row r="2273" ht="12.75"/>
    <row r="2274" ht="12.75"/>
    <row r="2275" ht="12.75"/>
    <row r="2276" ht="12.75"/>
    <row r="2277" ht="12.75"/>
    <row r="2278" ht="12.75"/>
    <row r="2279" ht="12.75"/>
    <row r="2280" ht="12.75"/>
    <row r="2281" ht="12.75"/>
    <row r="2282" ht="12.75"/>
    <row r="2283" ht="12.75"/>
    <row r="2284" ht="12.75"/>
    <row r="2285" ht="12.75"/>
    <row r="2286" ht="12.75"/>
    <row r="2287" ht="12.75"/>
    <row r="2288" ht="12.75"/>
    <row r="2289" ht="12.75"/>
    <row r="2290" ht="12.75"/>
    <row r="2291" ht="12.75"/>
    <row r="2292" ht="12.75"/>
    <row r="2293" ht="12.75"/>
    <row r="2294" ht="12.75"/>
    <row r="2295" ht="12.75"/>
    <row r="2296" ht="12.75"/>
    <row r="2297" ht="12.75"/>
    <row r="2298" ht="12.75"/>
    <row r="2299" ht="12.75"/>
    <row r="2300" ht="12.75"/>
    <row r="2301" ht="12.75"/>
    <row r="2302" ht="12.75"/>
    <row r="2303" ht="12.75"/>
    <row r="2304" ht="12.75"/>
    <row r="2305" ht="12.75"/>
    <row r="2306" ht="12.75"/>
    <row r="2307" ht="12.75"/>
    <row r="2308" ht="12.75"/>
    <row r="2309" ht="12.75"/>
    <row r="2310" ht="12.75"/>
    <row r="2311" ht="12.75"/>
    <row r="2312" ht="12.75"/>
    <row r="2313" ht="12.75"/>
    <row r="2314" ht="12.75"/>
    <row r="2315" ht="12.75"/>
    <row r="2316" ht="12.75"/>
    <row r="2317" ht="12.75"/>
    <row r="2318" ht="12.75"/>
    <row r="2319" ht="12.75"/>
    <row r="2320" ht="12.75"/>
    <row r="2321" ht="12.75"/>
    <row r="2322" ht="12.75"/>
    <row r="2323" ht="12.75"/>
    <row r="2324" ht="12.75"/>
    <row r="2325" ht="12.75"/>
    <row r="2326" ht="12.75"/>
    <row r="2327" ht="12.75"/>
    <row r="2328" ht="12.75"/>
    <row r="2329" ht="12.75"/>
    <row r="2330" ht="12.75"/>
    <row r="2331" ht="12.75"/>
    <row r="2332" ht="12.75"/>
    <row r="2333" ht="12.75"/>
    <row r="2334" ht="12.75"/>
    <row r="2335" ht="12.75"/>
    <row r="2336" ht="12.75"/>
    <row r="2337" ht="12.75"/>
    <row r="2338" ht="12.75"/>
    <row r="2339" ht="12.75"/>
    <row r="2340" ht="12.75"/>
    <row r="2341" ht="12.75"/>
    <row r="2342" ht="12.75"/>
    <row r="2343" ht="12.75"/>
    <row r="2344" ht="12.75"/>
    <row r="2345" ht="12.75"/>
    <row r="2346" ht="12.75"/>
    <row r="2347" ht="12.75"/>
    <row r="2348" ht="12.75"/>
    <row r="2349" ht="12.75"/>
    <row r="2350" ht="12.75"/>
    <row r="2351" ht="12.75"/>
    <row r="2352" ht="12.75"/>
    <row r="2353" ht="12.75"/>
    <row r="2354" ht="12.75"/>
    <row r="2355" ht="12.75"/>
    <row r="2356" ht="12.75"/>
    <row r="2357" ht="12.75"/>
    <row r="2358" ht="12.75"/>
    <row r="2359" ht="12.75"/>
    <row r="2360" ht="12.75"/>
    <row r="2361" ht="12.75"/>
    <row r="2362" ht="12.75"/>
    <row r="2363" ht="12.75"/>
    <row r="2364" ht="12.75"/>
    <row r="2365" ht="12.75"/>
    <row r="2366" ht="12.75"/>
    <row r="2367" ht="12.75"/>
    <row r="2368" ht="12.75"/>
    <row r="2369" ht="12.75"/>
    <row r="2370" ht="12.75"/>
    <row r="2371" ht="12.75"/>
    <row r="2372" ht="12.75"/>
    <row r="2373" ht="12.75"/>
    <row r="2374" ht="12.75"/>
    <row r="2375" ht="12.75"/>
    <row r="2376" ht="12.75"/>
    <row r="2377" ht="12.75"/>
    <row r="2378" ht="12.75"/>
    <row r="2379" ht="12.75"/>
    <row r="2380" ht="12.75"/>
    <row r="2381" ht="12.75"/>
    <row r="2382" ht="12.75"/>
    <row r="2383" ht="12.75"/>
    <row r="2384" ht="12.75"/>
    <row r="2385" ht="12.75"/>
    <row r="2386" ht="12.75"/>
    <row r="2387" ht="12.75"/>
    <row r="2388" ht="12.75"/>
    <row r="2389" ht="12.75"/>
    <row r="2390" ht="12.75"/>
    <row r="2391" ht="12.75"/>
    <row r="2392" ht="12.75"/>
    <row r="2393" ht="12.75"/>
    <row r="2394" ht="12.75"/>
    <row r="2395" ht="12.75"/>
    <row r="2396" ht="12.75"/>
    <row r="2397" ht="12.75"/>
    <row r="2398" ht="12.75"/>
    <row r="2399" ht="12.75"/>
    <row r="2400" ht="12.75"/>
    <row r="2401" ht="12.75"/>
    <row r="2402" ht="12.75"/>
    <row r="2403" ht="12.75"/>
    <row r="2404" ht="12.75"/>
    <row r="2405" ht="12.75"/>
    <row r="2406" ht="12.75"/>
    <row r="2407" ht="12.75"/>
    <row r="2408" ht="12.75"/>
    <row r="2409" ht="12.75"/>
    <row r="2410" ht="12.75"/>
    <row r="2411" ht="12.75"/>
    <row r="2412" ht="12.75"/>
    <row r="2413" ht="12.75"/>
    <row r="2414" ht="12.75"/>
    <row r="2415" ht="12.75"/>
    <row r="2416" ht="12.75"/>
    <row r="2417" ht="12.75"/>
    <row r="2418" ht="12.75"/>
    <row r="2419" ht="12.75"/>
    <row r="2420" ht="12.75"/>
    <row r="2421" ht="12.75"/>
    <row r="2422" ht="12.75"/>
    <row r="2423" ht="12.75"/>
    <row r="2424" ht="12.75"/>
    <row r="2425" ht="12.75"/>
    <row r="2426" ht="12.75"/>
    <row r="2427" ht="12.75"/>
    <row r="2428" ht="12.75"/>
    <row r="2429" ht="12.75"/>
    <row r="2430" ht="12.75"/>
    <row r="2431" ht="12.75"/>
    <row r="2432" ht="12.75"/>
    <row r="2433" ht="12.75"/>
    <row r="2434" ht="12.75"/>
    <row r="2435" ht="12.75"/>
    <row r="2436" ht="12.75"/>
    <row r="2437" ht="12.75"/>
    <row r="2438" ht="12.75"/>
    <row r="2439" ht="12.75"/>
    <row r="2440" ht="12.75"/>
    <row r="2441" ht="12.75"/>
    <row r="2442" ht="12.75"/>
    <row r="2443" ht="12.75"/>
    <row r="2444" ht="12.75"/>
    <row r="2445" ht="12.75"/>
    <row r="2446" ht="12.75"/>
    <row r="2447" ht="12.75"/>
    <row r="2448" ht="12.75"/>
    <row r="2449" ht="12.75"/>
    <row r="2450" ht="12.75"/>
    <row r="2451" ht="12.75"/>
    <row r="2452" ht="12.75"/>
    <row r="2453" ht="12.75"/>
    <row r="2454" ht="12.75"/>
    <row r="2455" ht="12.75"/>
    <row r="2456" ht="12.75"/>
    <row r="2457" ht="12.75"/>
    <row r="2458" ht="12.75"/>
    <row r="2459" ht="12.75"/>
    <row r="2460" ht="12.75"/>
    <row r="2461" ht="12.75"/>
    <row r="2462" ht="12.75"/>
    <row r="2463" ht="12.75"/>
    <row r="2464" ht="12.75"/>
    <row r="2465" ht="12.75"/>
    <row r="2466" ht="12.75"/>
    <row r="2467" ht="12.75"/>
    <row r="2468" ht="12.75"/>
    <row r="2469" ht="12.75"/>
    <row r="2470" ht="12.75"/>
    <row r="2471" ht="12.75"/>
    <row r="2472" ht="12.75"/>
    <row r="2473" ht="12.75"/>
    <row r="2474" ht="12.75"/>
    <row r="2475" ht="12.75"/>
    <row r="2476" ht="12.75"/>
    <row r="2477" ht="12.75"/>
    <row r="2478" ht="12.75"/>
    <row r="2479" ht="12.75"/>
    <row r="2480" ht="12.75"/>
    <row r="2481" ht="12.75"/>
    <row r="2482" ht="12.75"/>
    <row r="2483" ht="12.75"/>
    <row r="2484" ht="12.75"/>
    <row r="2485" ht="12.75"/>
    <row r="2486" ht="12.75"/>
    <row r="2487" ht="12.75"/>
    <row r="2488" ht="12.75"/>
    <row r="2489" ht="12.75"/>
    <row r="2490" ht="12.75"/>
    <row r="2491" ht="12.75"/>
    <row r="2492" ht="12.75"/>
    <row r="2493" ht="12.75"/>
    <row r="2494" ht="12.75"/>
    <row r="2495" ht="12.75"/>
    <row r="2496" ht="12.75"/>
    <row r="2497" ht="12.75"/>
    <row r="2498" ht="12.75"/>
    <row r="2499" ht="12.75"/>
    <row r="2500" ht="12.75"/>
    <row r="2501" ht="12.75"/>
    <row r="2502" ht="12.75"/>
    <row r="2503" ht="12.75"/>
    <row r="2504" ht="12.75"/>
    <row r="2505" ht="12.75"/>
    <row r="2506" ht="12.75"/>
    <row r="2507" ht="12.75"/>
    <row r="2508" ht="12.75"/>
    <row r="2509" ht="12.75"/>
    <row r="2510" ht="12.75"/>
    <row r="2511" ht="12.75"/>
    <row r="2512" ht="12.75"/>
    <row r="2513" ht="12.75"/>
    <row r="2514" ht="12.75"/>
    <row r="2515" ht="12.75"/>
    <row r="2516" ht="12.75"/>
    <row r="2517" ht="12.75"/>
    <row r="2518" ht="12.75"/>
    <row r="2519" ht="12.75"/>
    <row r="2520" ht="12.75"/>
    <row r="2521" ht="12.75"/>
    <row r="2522" ht="12.75"/>
    <row r="2523" ht="12.75"/>
    <row r="2524" ht="12.75"/>
    <row r="2525" ht="12.75"/>
    <row r="2526" ht="12.75"/>
    <row r="2527" ht="12.75"/>
    <row r="2528" ht="12.75"/>
    <row r="2529" ht="12.75"/>
    <row r="2530" ht="12.75"/>
    <row r="2531" ht="12.75"/>
    <row r="2532" ht="12.75"/>
    <row r="2533" ht="12.75"/>
    <row r="2534" ht="12.75"/>
    <row r="2535" ht="12.75"/>
    <row r="2536" ht="12.75"/>
    <row r="2537" ht="12.75"/>
    <row r="2538" ht="12.75"/>
    <row r="2539" ht="12.75"/>
    <row r="2540" ht="12.75"/>
    <row r="2541" ht="12.75"/>
    <row r="2542" ht="12.75"/>
    <row r="2543" ht="12.75"/>
    <row r="2544" ht="12.75"/>
    <row r="2545" ht="12.75"/>
    <row r="2546" ht="12.75"/>
    <row r="2547" ht="12.75"/>
    <row r="2548" ht="12.75"/>
    <row r="2549" ht="12.75"/>
    <row r="2550" ht="12.75"/>
    <row r="2551" ht="12.75"/>
    <row r="2552" ht="12.75"/>
    <row r="2553" ht="12.75"/>
    <row r="2554" ht="12.75"/>
    <row r="2555" ht="12.75"/>
    <row r="2556" ht="12.75"/>
    <row r="2557" ht="12.75"/>
    <row r="2558" ht="12.75"/>
    <row r="2559" ht="12.75"/>
    <row r="2560" ht="12.75"/>
    <row r="2561" ht="12.75"/>
    <row r="2562" ht="12.75"/>
    <row r="2563" ht="12.75"/>
    <row r="2564" ht="12.75"/>
    <row r="2565" ht="12.75"/>
    <row r="2566" ht="12.75"/>
    <row r="2567" ht="12.75"/>
    <row r="2568" ht="12.75"/>
    <row r="2569" ht="12.75"/>
    <row r="2570" ht="12.75"/>
    <row r="2571" ht="12.75"/>
    <row r="2572" ht="12.75"/>
    <row r="2573" ht="12.75"/>
    <row r="2574" ht="12.75"/>
    <row r="2575" ht="12.75"/>
    <row r="2576" ht="12.75"/>
    <row r="2577" ht="12.75"/>
    <row r="2578" ht="12.75"/>
    <row r="2579" ht="12.75"/>
    <row r="2580" ht="12.75"/>
    <row r="2581" ht="12.75"/>
    <row r="2582" ht="12.75"/>
    <row r="2583" ht="12.75"/>
    <row r="2584" ht="12.75"/>
    <row r="2585" ht="12.75"/>
    <row r="2586" ht="12.75"/>
    <row r="2587" ht="12.75"/>
    <row r="2588" ht="12.75"/>
    <row r="2589" ht="12.75"/>
    <row r="2590" ht="12.75"/>
    <row r="2591" ht="12.75"/>
    <row r="2592" ht="12.75"/>
    <row r="2593" ht="12.75"/>
    <row r="2594" ht="12.75"/>
    <row r="2595" ht="12.75"/>
    <row r="2596" ht="12.75"/>
    <row r="2597" ht="12.75"/>
    <row r="2598" ht="12.75"/>
    <row r="2599" ht="12.75"/>
    <row r="2600" ht="12.75"/>
    <row r="2601" ht="12.75"/>
    <row r="2602" ht="12.75"/>
    <row r="2603" ht="12.75"/>
    <row r="2604" ht="12.75"/>
    <row r="2605" ht="12.75"/>
    <row r="2606" ht="12.75"/>
    <row r="2607" ht="12.75"/>
    <row r="2608" ht="12.75"/>
    <row r="2609" ht="12.75"/>
    <row r="2610" ht="12.75"/>
    <row r="2611" ht="12.75"/>
    <row r="2612" ht="12.75"/>
    <row r="2613" ht="12.75"/>
    <row r="2614" ht="12.75"/>
    <row r="2615" ht="12.75"/>
    <row r="2616" ht="12.75"/>
    <row r="2617" ht="12.75"/>
    <row r="2618" ht="12.75"/>
    <row r="2619" ht="12.75"/>
    <row r="2620" ht="12.75"/>
    <row r="2621" ht="12.75"/>
    <row r="2622" ht="12.75"/>
    <row r="2623" ht="12.75"/>
    <row r="2624" ht="12.75"/>
    <row r="2625" ht="12.75"/>
    <row r="2626" ht="12.75"/>
    <row r="2627" ht="12.75"/>
    <row r="2628" ht="12.75"/>
    <row r="2629" ht="12.75"/>
    <row r="2630" ht="12.75"/>
    <row r="2631" ht="12.75"/>
    <row r="2632" ht="12.75"/>
    <row r="2633" ht="12.75"/>
    <row r="2634" ht="12.75"/>
    <row r="2635" ht="12.75"/>
    <row r="2636" ht="12.75"/>
    <row r="2637" ht="12.75"/>
    <row r="2638" ht="12.75"/>
    <row r="2639" ht="12.75"/>
    <row r="2640" ht="12.75"/>
    <row r="2641" ht="12.75"/>
    <row r="2642" ht="12.75"/>
    <row r="2643" ht="12.75"/>
    <row r="2644" ht="12.75"/>
    <row r="2645" ht="12.75"/>
    <row r="2646" ht="12.75"/>
    <row r="2647" ht="12.75"/>
    <row r="2648" ht="12.75"/>
    <row r="2649" ht="12.75"/>
    <row r="2650" ht="12.75"/>
    <row r="2651" ht="12.75"/>
    <row r="2652" ht="12.75"/>
    <row r="2653" ht="12.75"/>
    <row r="2654" ht="12.75"/>
    <row r="2655" ht="12.75"/>
    <row r="2656" ht="12.75"/>
    <row r="2657" ht="12.75"/>
    <row r="2658" ht="12.75"/>
    <row r="2659" ht="12.75"/>
    <row r="2660" ht="12.75"/>
    <row r="2661" ht="12.75"/>
    <row r="2662" ht="12.75"/>
    <row r="2663" ht="12.75"/>
    <row r="2664" ht="12.75"/>
    <row r="2665" ht="12.75"/>
    <row r="2666" ht="12.75"/>
    <row r="2667" ht="12.75"/>
    <row r="2668" ht="12.75"/>
    <row r="2669" ht="12.75"/>
    <row r="2670" ht="12.75"/>
    <row r="2671" ht="12.75"/>
    <row r="2672" ht="12.75"/>
    <row r="2673" ht="12.75"/>
    <row r="2674" ht="12.75"/>
    <row r="2675" ht="12.75"/>
    <row r="2676" ht="12.75"/>
    <row r="2677" ht="12.75"/>
    <row r="2678" ht="12.75"/>
    <row r="2679" ht="12.75"/>
    <row r="2680" ht="12.75"/>
    <row r="2681" ht="12.75"/>
    <row r="2682" ht="12.75"/>
    <row r="2683" ht="12.75"/>
    <row r="2684" ht="12.75"/>
    <row r="2685" ht="12.75"/>
    <row r="2686" ht="12.75"/>
    <row r="2687" ht="12.75"/>
    <row r="2688" ht="12.75"/>
    <row r="2689" ht="12.75"/>
    <row r="2690" ht="12.75"/>
    <row r="2691" ht="12.75"/>
    <row r="2692" ht="12.75"/>
    <row r="2693" ht="12.75"/>
    <row r="2694" ht="12.75"/>
    <row r="2695" ht="12.75"/>
    <row r="2696" ht="12.75"/>
    <row r="2697" ht="12.75"/>
    <row r="2698" ht="12.75"/>
    <row r="2699" ht="12.75"/>
    <row r="2700" ht="12.75"/>
    <row r="2701" ht="12.75"/>
    <row r="2702" ht="12.75"/>
    <row r="2703" ht="12.75"/>
    <row r="2704" ht="12.75"/>
    <row r="2705" ht="12.75"/>
    <row r="2706" ht="12.75"/>
    <row r="2707" ht="12.75"/>
    <row r="2708" ht="12.75"/>
    <row r="2709" ht="12.75"/>
    <row r="2710" ht="12.75"/>
    <row r="2711" ht="12.75"/>
    <row r="2712" ht="12.75"/>
    <row r="2713" ht="12.75"/>
    <row r="2714" ht="12.75"/>
    <row r="2715" ht="12.75"/>
    <row r="2716" ht="12.75"/>
    <row r="2717" ht="12.75"/>
    <row r="2718" ht="12.75"/>
    <row r="2719" ht="12.75"/>
    <row r="2720" ht="12.75"/>
    <row r="2721" ht="12.75"/>
    <row r="2722" ht="12.75"/>
    <row r="2723" ht="12.75"/>
    <row r="2724" ht="12.75"/>
    <row r="2725" ht="12.75"/>
    <row r="2726" ht="12.75"/>
    <row r="2727" ht="12.75"/>
    <row r="2728" ht="12.75"/>
    <row r="2729" ht="12.75"/>
    <row r="2730" ht="12.75"/>
    <row r="2731" ht="12.75"/>
    <row r="2732" ht="12.75"/>
    <row r="2733" ht="12.75"/>
    <row r="2734" ht="12.75"/>
    <row r="2735" ht="12.75"/>
    <row r="2736" ht="12.75"/>
    <row r="2737" ht="12.75"/>
    <row r="2738" ht="12.75"/>
    <row r="2739" ht="12.75"/>
    <row r="2740" ht="12.75"/>
    <row r="2741" ht="12.75"/>
    <row r="2742" ht="12.75"/>
    <row r="2743" ht="12.75"/>
    <row r="2744" ht="12.75"/>
    <row r="2745" ht="12.75"/>
    <row r="2746" ht="12.75"/>
    <row r="2747" ht="12.75"/>
    <row r="2748" ht="12.75"/>
    <row r="2749" ht="12.75"/>
    <row r="2750" ht="12.75"/>
    <row r="2751" ht="12.75"/>
    <row r="2752" ht="12.75"/>
    <row r="2753" ht="12.75"/>
    <row r="2754" ht="12.75"/>
    <row r="2755" ht="12.75"/>
    <row r="2756" ht="12.75"/>
    <row r="2757" ht="12.75"/>
    <row r="2758" ht="12.75"/>
    <row r="2759" ht="12.75"/>
    <row r="2760" ht="12.75"/>
    <row r="2761" ht="12.75"/>
    <row r="2762" ht="12.75"/>
    <row r="2763" ht="12.75"/>
    <row r="2764" ht="12.75"/>
    <row r="2765" ht="12.75"/>
    <row r="2766" ht="12.75"/>
    <row r="2767" ht="12.75"/>
    <row r="2768" ht="12.75"/>
    <row r="2769" ht="12.75"/>
    <row r="2770" ht="12.75"/>
    <row r="2771" ht="12.75"/>
    <row r="2772" ht="12.75"/>
    <row r="2773" ht="12.75"/>
    <row r="2774" ht="12.75"/>
    <row r="2775" ht="12.75"/>
    <row r="2776" ht="12.75"/>
    <row r="2777" ht="12.75"/>
    <row r="2778" ht="12.75"/>
    <row r="2779" ht="12.75"/>
    <row r="2780" ht="12.75"/>
    <row r="2781" ht="12.75"/>
    <row r="2782" ht="12.75"/>
    <row r="2783" ht="12.75"/>
    <row r="2784" ht="12.75"/>
    <row r="2785" ht="12.75"/>
    <row r="2786" ht="12.75"/>
    <row r="2787" ht="12.75"/>
    <row r="2788" ht="12.75"/>
    <row r="2789" ht="12.75"/>
    <row r="2790" ht="12.75"/>
    <row r="2791" ht="12.75"/>
    <row r="2792" ht="12.75"/>
    <row r="2793" ht="12.75"/>
    <row r="2794" ht="12.75"/>
    <row r="2795" ht="12.75"/>
    <row r="2796" ht="12.75"/>
    <row r="2797" ht="12.75"/>
    <row r="2798" ht="12.75"/>
    <row r="2799" ht="12.75"/>
    <row r="2800" ht="12.75"/>
    <row r="2801" ht="12.75"/>
    <row r="2802" ht="12.75"/>
    <row r="2803" ht="12.75"/>
    <row r="2804" ht="12.75"/>
    <row r="2805" ht="12.75"/>
    <row r="2806" ht="12.75"/>
    <row r="2807" ht="12.75"/>
    <row r="2808" ht="12.75"/>
    <row r="2809" ht="12.75"/>
    <row r="2810" ht="12.75"/>
    <row r="2811" ht="12.75"/>
    <row r="2812" ht="12.75"/>
    <row r="2813" ht="12.75"/>
    <row r="2814" ht="12.75"/>
    <row r="2815" ht="12.75"/>
    <row r="2816" ht="12.75"/>
    <row r="2817" ht="12.75"/>
    <row r="2818" ht="12.75"/>
    <row r="2819" ht="12.75"/>
    <row r="2820" ht="12.75"/>
    <row r="2821" ht="12.75"/>
    <row r="2822" ht="12.75"/>
    <row r="2823" ht="12.75"/>
    <row r="2824" ht="12.75"/>
    <row r="2825" ht="12.75"/>
    <row r="2826" ht="12.75"/>
    <row r="2827" ht="12.75"/>
    <row r="2828" ht="12.75"/>
    <row r="2829" ht="12.75"/>
    <row r="2830" ht="12.75"/>
    <row r="2831" ht="12.75"/>
    <row r="2832" ht="12.75"/>
    <row r="2833" ht="12.75"/>
    <row r="2834" ht="12.75"/>
    <row r="2835" ht="12.75"/>
    <row r="2836" ht="12.75"/>
    <row r="2837" ht="12.75"/>
    <row r="2838" ht="12.75"/>
    <row r="2839" ht="12.75"/>
    <row r="2840" ht="12.75"/>
    <row r="2841" ht="12.75"/>
    <row r="2842" ht="12.75"/>
    <row r="2843" ht="12.75"/>
    <row r="2844" ht="12.75"/>
    <row r="2845" ht="12.75"/>
    <row r="2846" ht="12.75"/>
    <row r="2847" ht="12.75"/>
    <row r="2848" ht="12.75"/>
    <row r="2849" ht="12.75"/>
    <row r="2850" ht="12.75"/>
    <row r="2851" ht="12.75"/>
    <row r="2852" ht="12.75"/>
    <row r="2853" ht="12.75"/>
    <row r="2854" ht="12.75"/>
    <row r="2855" ht="12.75"/>
    <row r="2856" ht="12.75"/>
    <row r="2857" ht="12.75"/>
    <row r="2858" ht="12.75"/>
    <row r="2859" ht="12.75"/>
    <row r="2860" ht="12.75"/>
    <row r="2861" ht="12.75"/>
    <row r="2862" ht="12.75"/>
    <row r="2863" ht="12.75"/>
    <row r="2864" ht="12.75"/>
    <row r="2865" ht="12.75"/>
    <row r="2866" ht="12.75"/>
    <row r="2867" ht="12.75"/>
    <row r="2868" ht="12.75"/>
    <row r="2869" ht="12.75"/>
    <row r="2870" ht="12.75"/>
    <row r="2871" ht="12.75"/>
    <row r="2872" ht="12.75"/>
    <row r="2873" ht="12.75"/>
    <row r="2874" ht="12.75"/>
    <row r="2875" ht="12.75"/>
    <row r="2876" ht="12.75"/>
    <row r="2877" ht="12.75"/>
    <row r="2878" ht="12.75"/>
    <row r="2879" ht="12.75"/>
    <row r="2880" ht="12.75"/>
    <row r="2881" ht="12.75"/>
    <row r="2882" ht="12.75"/>
    <row r="2883" ht="12.75"/>
    <row r="2884" ht="12.75"/>
    <row r="2885" ht="12.75"/>
    <row r="2886" ht="12.75"/>
    <row r="2887" ht="12.75"/>
    <row r="2888" ht="12.75"/>
    <row r="2889" ht="12.75"/>
    <row r="2890" ht="12.75"/>
    <row r="2891" ht="12.75"/>
    <row r="2892" ht="12.75"/>
    <row r="2893" ht="12.75"/>
    <row r="2894" ht="12.75"/>
    <row r="2895" ht="12.75"/>
    <row r="2896" ht="12.75"/>
    <row r="2897" ht="12.75"/>
    <row r="2898" ht="12.75"/>
    <row r="2899" ht="12.75"/>
    <row r="2900" ht="12.75"/>
    <row r="2901" ht="12.75"/>
    <row r="2902" ht="12.75"/>
    <row r="2903" ht="12.75"/>
    <row r="2904" ht="12.75"/>
    <row r="2905" ht="12.75"/>
    <row r="2906" ht="12.75"/>
    <row r="2907" ht="12.75"/>
    <row r="2908" ht="12.75"/>
    <row r="2909" ht="12.75"/>
    <row r="2910" ht="12.75"/>
    <row r="2911" ht="12.75"/>
    <row r="2912" ht="12.75"/>
    <row r="2913" ht="12.75"/>
    <row r="2914" ht="12.75"/>
    <row r="2915" ht="12.75"/>
    <row r="2916" ht="12.75"/>
    <row r="2917" ht="12.75"/>
    <row r="2918" ht="12.75"/>
    <row r="2919" ht="12.75"/>
    <row r="2920" ht="12.75"/>
    <row r="2921" ht="12.75"/>
    <row r="2922" ht="12.75"/>
    <row r="2923" ht="12.75"/>
    <row r="2924" ht="12.75"/>
    <row r="2925" ht="12.75"/>
    <row r="2926" ht="12.75"/>
    <row r="2927" ht="12.75"/>
    <row r="2928" ht="12.75"/>
    <row r="2929" ht="12.75"/>
    <row r="2930" ht="12.75"/>
    <row r="2931" ht="12.75"/>
    <row r="2932" ht="12.75"/>
    <row r="2933" ht="12.75"/>
    <row r="2934" ht="12.75"/>
    <row r="2935" ht="12.75"/>
    <row r="2936" ht="12.75"/>
    <row r="2937" ht="12.75"/>
    <row r="2938" ht="12.75"/>
    <row r="2939" ht="12.75"/>
    <row r="2940" ht="12.75"/>
    <row r="2941" ht="12.75"/>
    <row r="2942" ht="12.75"/>
    <row r="2943" ht="12.75"/>
    <row r="2944" ht="12.75"/>
    <row r="2945" ht="12.75"/>
    <row r="2946" ht="12.75"/>
    <row r="2947" ht="12.75"/>
    <row r="2948" ht="12.75"/>
    <row r="2949" ht="12.75"/>
    <row r="2950" ht="12.75"/>
    <row r="2951" ht="12.75"/>
    <row r="2952" ht="12.75"/>
    <row r="2953" ht="12.75"/>
    <row r="2954" ht="12.75"/>
    <row r="2955" ht="12.75"/>
    <row r="2956" ht="12.75"/>
    <row r="2957" ht="12.75"/>
    <row r="2958" ht="12.75"/>
    <row r="2959" ht="12.75"/>
    <row r="2960" ht="12.75"/>
    <row r="2961" ht="12.75"/>
    <row r="2962" ht="12.75"/>
    <row r="2963" ht="12.75"/>
    <row r="2964" ht="12.75"/>
    <row r="2965" ht="12.75"/>
    <row r="2966" ht="12.75"/>
    <row r="2967" ht="12.75"/>
    <row r="2968" ht="12.75"/>
    <row r="2969" ht="12.75"/>
    <row r="2970" ht="12.75"/>
    <row r="2971" ht="12.75"/>
    <row r="2972" ht="12.75"/>
    <row r="2973" ht="12.75"/>
    <row r="2974" ht="12.75"/>
    <row r="2975" ht="12.75"/>
    <row r="2976" ht="12.75"/>
    <row r="2977" ht="12.75"/>
    <row r="2978" ht="12.75"/>
    <row r="2979" ht="12.75"/>
    <row r="2980" ht="12.75"/>
    <row r="2981" ht="12.75"/>
    <row r="2982" ht="12.75"/>
    <row r="2983" ht="12.75"/>
    <row r="2984" ht="12.75"/>
    <row r="2985" ht="12.75"/>
    <row r="2986" ht="12.75"/>
    <row r="2987" ht="12.75"/>
    <row r="2988" ht="12.75"/>
    <row r="2989" ht="12.75"/>
    <row r="2990" ht="12.75"/>
    <row r="2991" ht="12.75"/>
    <row r="2992" ht="12.75"/>
    <row r="2993" ht="12.75"/>
    <row r="2994" ht="12.75"/>
    <row r="2995" ht="12.75"/>
    <row r="2996" ht="12.75"/>
    <row r="2997" ht="12.75"/>
    <row r="2998" ht="12.75"/>
    <row r="2999" ht="12.75"/>
    <row r="3000" ht="12.75"/>
    <row r="3001" ht="12.75"/>
    <row r="3002" ht="12.75"/>
    <row r="3003" ht="12.75"/>
    <row r="3004" ht="12.75"/>
    <row r="3005" ht="12.75"/>
    <row r="3006" ht="12.75"/>
    <row r="3007" ht="12.75"/>
    <row r="3008" ht="12.75"/>
    <row r="3009" ht="12.75"/>
    <row r="3010" ht="12.75"/>
    <row r="3011" ht="12.75"/>
    <row r="3012" ht="12.75"/>
    <row r="3013" ht="12.75"/>
    <row r="3014" ht="12.75"/>
    <row r="3015" ht="12.75"/>
    <row r="3016" ht="12.75"/>
    <row r="3017" ht="12.75"/>
    <row r="3018" ht="12.75"/>
    <row r="3019" ht="12.75"/>
    <row r="3020" ht="12.75"/>
    <row r="3021" ht="12.75"/>
    <row r="3022" ht="12.75"/>
    <row r="3023" ht="12.75"/>
    <row r="3024" ht="12.75"/>
    <row r="3025" ht="12.75"/>
    <row r="3026" ht="12.75"/>
    <row r="3027" ht="12.75"/>
    <row r="3028" ht="12.75"/>
    <row r="3029" ht="12.75"/>
    <row r="3030" ht="12.75"/>
    <row r="3031" ht="12.75"/>
    <row r="3032" ht="12.75"/>
    <row r="3033" ht="12.75"/>
    <row r="3034" ht="12.75"/>
    <row r="3035" ht="12.75"/>
    <row r="3036" ht="12.75"/>
    <row r="3037" ht="12.75"/>
    <row r="3038" ht="12.75"/>
    <row r="3039" ht="12.75"/>
    <row r="3040" ht="12.75"/>
    <row r="3041" ht="12.75"/>
    <row r="3042" ht="12.75"/>
    <row r="3043" ht="12.75"/>
    <row r="3044" ht="12.75"/>
    <row r="3045" ht="12.75"/>
    <row r="3046" ht="12.75"/>
    <row r="3047" ht="12.75"/>
    <row r="3048" ht="12.75"/>
    <row r="3049" ht="12.75"/>
    <row r="3050" ht="12.75"/>
    <row r="3051" ht="12.75"/>
    <row r="3052" ht="12.75"/>
    <row r="3053" ht="12.75"/>
    <row r="3054" ht="12.75"/>
    <row r="3055" ht="12.75"/>
    <row r="3056" ht="12.75"/>
    <row r="3057" ht="12.75"/>
    <row r="3058" ht="12.75"/>
    <row r="3059" ht="12.75"/>
    <row r="3060" ht="12.75"/>
    <row r="3061" ht="12.75"/>
    <row r="3062" ht="12.75"/>
    <row r="3063" ht="12.75"/>
    <row r="3064" ht="12.75"/>
    <row r="3065" ht="12.75"/>
    <row r="3066" ht="12.75"/>
    <row r="3067" ht="12.75"/>
    <row r="3068" ht="12.75"/>
    <row r="3069" ht="12.75"/>
    <row r="3070" ht="12.75"/>
    <row r="3071" ht="12.75"/>
    <row r="3072" ht="12.75"/>
    <row r="3073" ht="12.75"/>
    <row r="3074" ht="12.75"/>
    <row r="3075" ht="12.75"/>
    <row r="3076" ht="12.75"/>
    <row r="3077" ht="12.75"/>
    <row r="3078" ht="12.75"/>
    <row r="3079" ht="12.75"/>
    <row r="3080" ht="12.75"/>
    <row r="3081" ht="12.75"/>
    <row r="3082" ht="12.75"/>
    <row r="3083" ht="12.75"/>
    <row r="3084" ht="12.75"/>
    <row r="3085" ht="12.75"/>
    <row r="3086" ht="12.75"/>
    <row r="3087" ht="12.75"/>
    <row r="3088" ht="12.75"/>
    <row r="3089" ht="12.75"/>
    <row r="3090" ht="12.75"/>
    <row r="3091" ht="12.75"/>
    <row r="3092" ht="12.75"/>
    <row r="3093" ht="12.75"/>
    <row r="3094" ht="12.75"/>
    <row r="3095" ht="12.75"/>
    <row r="3096" ht="12.75"/>
    <row r="3097" ht="12.75"/>
    <row r="3098" ht="12.75"/>
    <row r="3099" ht="12.75"/>
    <row r="3100" ht="12.75"/>
    <row r="3101" ht="12.75"/>
    <row r="3102" ht="12.75"/>
    <row r="3103" ht="12.75"/>
    <row r="3104" ht="12.75"/>
    <row r="3105" ht="12.75"/>
    <row r="3106" ht="12.75"/>
    <row r="3107" ht="12.75"/>
    <row r="3108" ht="12.75"/>
    <row r="3109" ht="12.75"/>
    <row r="3110" ht="12.75"/>
    <row r="3111" ht="12.75"/>
    <row r="3112" ht="12.75"/>
    <row r="3113" ht="12.75"/>
    <row r="3114" ht="12.75"/>
    <row r="3115" ht="12.75"/>
    <row r="3116" ht="12.75"/>
    <row r="3117" ht="12.75"/>
    <row r="3118" ht="12.75"/>
    <row r="3119" ht="12.75"/>
    <row r="3120" ht="12.75"/>
    <row r="3121" ht="12.75"/>
    <row r="3122" ht="12.75"/>
    <row r="3123" ht="12.75"/>
    <row r="3124" ht="12.75"/>
    <row r="3125" ht="12.75"/>
    <row r="3126" ht="12.75"/>
    <row r="3127" ht="12.75"/>
    <row r="3128" ht="12.75"/>
    <row r="3129" ht="12.75"/>
    <row r="3130" ht="12.75"/>
    <row r="3131" ht="12.75"/>
    <row r="3132" ht="12.75"/>
    <row r="3133" ht="12.75"/>
    <row r="3134" ht="12.75"/>
    <row r="3135" ht="12.75"/>
    <row r="3136" ht="12.75"/>
    <row r="3137" ht="12.75"/>
    <row r="3138" ht="12.75"/>
    <row r="3139" ht="12.75"/>
    <row r="3140" ht="12.75"/>
    <row r="3141" ht="12.75"/>
    <row r="3142" ht="12.75"/>
    <row r="3143" ht="12.75"/>
    <row r="3144" ht="12.75"/>
    <row r="3145" ht="12.75"/>
    <row r="3146" ht="12.75"/>
    <row r="3147" ht="12.75"/>
    <row r="3148" ht="12.75"/>
    <row r="3149" ht="12.75"/>
    <row r="3150" ht="12.75"/>
    <row r="3151" ht="12.75"/>
    <row r="3152" ht="12.75"/>
    <row r="3153" ht="12.75"/>
    <row r="3154" ht="12.75"/>
    <row r="3155" ht="12.75"/>
    <row r="3156" ht="12.75"/>
    <row r="3157" ht="12.75"/>
    <row r="3158" ht="12.75"/>
    <row r="3159" ht="12.75"/>
    <row r="3160" ht="12.75"/>
    <row r="3161" ht="12.75"/>
    <row r="3162" ht="12.75"/>
    <row r="3163" ht="12.75"/>
    <row r="3164" ht="12.75"/>
    <row r="3165" ht="12.75"/>
    <row r="3166" ht="12.75"/>
    <row r="3167" ht="12.75"/>
    <row r="3168" ht="12.75"/>
    <row r="3169" ht="12.75"/>
    <row r="3170" ht="12.75"/>
    <row r="3171" ht="12.75"/>
    <row r="3172" ht="12.75"/>
    <row r="3173" ht="12.75"/>
    <row r="3174" ht="12.75"/>
    <row r="3175" ht="12.75"/>
    <row r="3176" ht="12.75"/>
    <row r="3177" ht="12.75"/>
    <row r="3178" ht="12.75"/>
    <row r="3179" ht="12.75"/>
    <row r="3180" ht="12.75"/>
    <row r="3181" ht="12.75"/>
    <row r="3182" ht="12.75"/>
    <row r="3183" ht="12.75"/>
    <row r="3184" ht="12.75"/>
    <row r="3185" ht="12.75"/>
    <row r="3186" ht="12.75"/>
    <row r="3187" ht="12.75"/>
    <row r="3188" ht="12.75"/>
    <row r="3189" ht="12.75"/>
    <row r="3190" ht="12.75"/>
    <row r="3191" ht="12.75"/>
    <row r="3192" ht="12.75"/>
    <row r="3193" ht="12.75"/>
    <row r="3194" ht="12.75"/>
    <row r="3195" ht="12.75"/>
    <row r="3196" ht="12.75"/>
    <row r="3197" ht="12.75"/>
    <row r="3198" ht="12.75"/>
    <row r="3199" ht="12.75"/>
    <row r="3200" ht="12.75"/>
    <row r="3201" ht="12.75"/>
    <row r="3202" ht="12.75"/>
    <row r="3203" ht="12.75"/>
    <row r="3204" ht="12.75"/>
    <row r="3205" ht="12.75"/>
    <row r="3206" ht="12.75"/>
    <row r="3207" ht="12.75"/>
    <row r="3208" ht="12.75"/>
    <row r="3209" ht="12.75"/>
    <row r="3210" ht="12.75"/>
    <row r="3211" ht="12.75"/>
    <row r="3212" ht="12.75"/>
    <row r="3213" ht="12.75"/>
    <row r="3214" ht="12.75"/>
    <row r="3215" ht="12.75"/>
    <row r="3216" ht="12.75"/>
    <row r="3217" ht="12.75"/>
    <row r="3218" ht="12.75"/>
    <row r="3219" ht="12.75"/>
    <row r="3220" ht="12.75"/>
    <row r="3221" ht="12.75"/>
    <row r="3222" ht="12.75"/>
    <row r="3223" ht="12.75"/>
    <row r="3224" ht="12.75"/>
    <row r="3225" ht="12.75"/>
    <row r="3226" ht="12.75"/>
    <row r="3227" ht="12.75"/>
    <row r="3228" ht="12.75"/>
    <row r="3229" ht="12.75"/>
    <row r="3230" ht="12.75"/>
    <row r="3231" ht="12.75"/>
    <row r="3232" ht="12.75"/>
    <row r="3233" ht="12.75"/>
    <row r="3234" ht="12.75"/>
    <row r="3235" ht="12.75"/>
    <row r="3236" ht="12.75"/>
    <row r="3237" ht="12.75"/>
    <row r="3238" ht="12.75"/>
    <row r="3239" ht="12.75"/>
    <row r="3240" ht="12.75"/>
    <row r="3241" ht="12.75"/>
    <row r="3242" ht="12.75"/>
    <row r="3243" ht="12.75"/>
    <row r="3244" ht="12.75"/>
    <row r="3245" ht="12.75"/>
    <row r="3246" ht="12.75"/>
    <row r="3247" ht="12.75"/>
    <row r="3248" ht="12.75"/>
    <row r="3249" ht="12.75"/>
    <row r="3250" ht="12.75"/>
    <row r="3251" ht="12.75"/>
    <row r="3252" ht="12.75"/>
    <row r="3253" ht="12.75"/>
    <row r="3254" ht="12.75"/>
    <row r="3255" ht="12.75"/>
    <row r="3256" ht="12.75"/>
    <row r="3257" ht="12.75"/>
    <row r="3258" ht="12.75"/>
    <row r="3259" ht="12.75"/>
    <row r="3260" ht="12.75"/>
    <row r="3261" ht="12.75"/>
    <row r="3262" ht="12.75"/>
    <row r="3263" ht="12.75"/>
    <row r="3264" ht="12.75"/>
    <row r="3265" ht="12.75"/>
    <row r="3266" ht="12.75"/>
    <row r="3267" ht="12.75"/>
    <row r="3268" ht="12.75"/>
    <row r="3269" ht="12.75"/>
    <row r="3270" ht="12.75"/>
    <row r="3271" ht="12.75"/>
    <row r="3272" ht="12.75"/>
    <row r="3273" ht="12.75"/>
    <row r="3274" ht="12.75"/>
    <row r="3275" ht="12.75"/>
    <row r="3276" ht="12.75"/>
    <row r="3277" ht="12.75"/>
    <row r="3278" ht="12.75"/>
    <row r="3279" ht="12.75"/>
    <row r="3280" ht="12.75"/>
    <row r="3281" ht="12.75"/>
    <row r="3282" ht="12.75"/>
    <row r="3283" ht="12.75"/>
    <row r="3284" ht="12.75"/>
    <row r="3285" ht="12.75"/>
    <row r="3286" ht="12.75"/>
    <row r="3287" ht="12.75"/>
    <row r="3288" ht="12.75"/>
    <row r="3289" ht="12.75"/>
    <row r="3290" ht="12.75"/>
    <row r="3291" ht="12.75"/>
    <row r="3292" ht="12.75"/>
    <row r="3293" ht="12.75"/>
    <row r="3294" ht="12.75"/>
    <row r="3295" ht="12.75"/>
    <row r="3296" ht="12.75"/>
    <row r="3297" ht="12.75"/>
    <row r="3298" ht="12.75"/>
    <row r="3299" ht="12.75"/>
    <row r="3300" ht="12.75"/>
    <row r="3301" ht="12.75"/>
    <row r="3302" ht="12.75"/>
    <row r="3303" ht="12.75"/>
    <row r="3304" ht="12.75"/>
    <row r="3305" ht="12.75"/>
    <row r="3306" ht="12.75"/>
    <row r="3307" ht="12.75"/>
    <row r="3308" ht="12.75"/>
    <row r="3309" ht="12.75"/>
    <row r="3310" ht="12.75"/>
    <row r="3311" ht="12.75"/>
    <row r="3312" ht="12.75"/>
    <row r="3313" ht="12.75"/>
    <row r="3314" ht="12.75"/>
    <row r="3315" ht="12.75"/>
    <row r="3316" ht="12.75"/>
    <row r="3317" ht="12.75"/>
    <row r="3318" ht="12.75"/>
    <row r="3319" ht="12.75"/>
    <row r="3320" ht="12.75"/>
    <row r="3321" ht="12.75"/>
    <row r="3322" ht="12.75"/>
    <row r="3323" ht="12.75"/>
    <row r="3324" ht="12.75"/>
    <row r="3325" ht="12.75"/>
    <row r="3326" ht="12.75"/>
    <row r="3327" ht="12.75"/>
    <row r="3328" ht="12.75"/>
    <row r="3329" ht="12.75"/>
    <row r="3330" ht="12.75"/>
    <row r="3331" ht="12.75"/>
    <row r="3332" ht="12.75"/>
    <row r="3333" ht="12.75"/>
    <row r="3334" ht="12.75"/>
    <row r="3335" ht="12.75"/>
    <row r="3336" ht="12.75"/>
    <row r="3337" ht="12.75"/>
    <row r="3338" ht="12.75"/>
    <row r="3339" ht="12.75"/>
    <row r="3340" ht="12.75"/>
    <row r="3341" ht="12.75"/>
    <row r="3342" ht="12.75"/>
    <row r="3343" ht="12.75"/>
    <row r="3344" ht="12.75"/>
    <row r="3345" ht="12.75"/>
    <row r="3346" ht="12.75"/>
    <row r="3347" ht="12.75"/>
    <row r="3348" ht="12.75"/>
    <row r="3349" ht="12.75"/>
    <row r="3350" ht="12.75"/>
    <row r="3351" ht="12.75"/>
    <row r="3352" ht="12.75"/>
    <row r="3353" ht="12.75"/>
    <row r="3354" ht="12.75"/>
    <row r="3355" ht="12.75"/>
    <row r="3356" ht="12.75"/>
    <row r="3357" ht="12.75"/>
    <row r="3358" ht="12.75"/>
    <row r="3359" ht="12.75"/>
    <row r="3360" ht="12.75"/>
    <row r="3361" ht="12.75"/>
    <row r="3362" ht="12.75"/>
    <row r="3363" ht="12.75"/>
    <row r="3364" ht="12.75"/>
    <row r="3365" ht="12.75"/>
    <row r="3366" ht="12.75"/>
    <row r="3367" ht="12.75"/>
    <row r="3368" ht="12.75"/>
    <row r="3369" ht="12.75"/>
    <row r="3370" ht="12.75"/>
    <row r="3371" ht="12.75"/>
    <row r="3372" ht="12.75"/>
    <row r="3373" ht="12.75"/>
    <row r="3374" ht="12.75"/>
    <row r="3375" ht="12.75"/>
    <row r="3376" ht="12.75"/>
    <row r="3377" ht="12.75"/>
    <row r="3378" ht="12.75"/>
    <row r="3379" ht="12.75"/>
    <row r="3380" ht="12.75"/>
    <row r="3381" ht="12.75"/>
    <row r="3382" ht="12.75"/>
    <row r="3383" ht="12.75"/>
    <row r="3384" ht="12.75"/>
    <row r="3385" ht="12.75"/>
    <row r="3386" ht="12.75"/>
    <row r="3387" ht="12.75"/>
    <row r="3388" ht="12.75"/>
    <row r="3389" ht="12.75"/>
    <row r="3390" ht="12.75"/>
    <row r="3391" ht="12.75"/>
    <row r="3392" ht="12.75"/>
    <row r="3393" ht="12.75"/>
    <row r="3394" ht="12.75"/>
    <row r="3395" ht="12.75"/>
    <row r="3396" ht="12.75"/>
    <row r="3397" ht="12.75"/>
    <row r="3398" ht="12.75"/>
    <row r="3399" ht="12.75"/>
    <row r="3400" ht="12.75"/>
    <row r="3401" ht="12.75"/>
    <row r="3402" ht="12.75"/>
    <row r="3403" ht="12.75"/>
    <row r="3404" ht="12.75"/>
    <row r="3405" ht="12.75"/>
    <row r="3406" ht="12.75"/>
    <row r="3407" ht="12.75"/>
    <row r="3408" ht="12.75"/>
    <row r="3409" ht="12.75"/>
    <row r="3410" ht="12.75"/>
    <row r="3411" ht="12.75"/>
    <row r="3412" ht="12.75"/>
    <row r="3413" ht="12.75"/>
    <row r="3414" ht="12.75"/>
    <row r="3415" ht="12.75"/>
    <row r="3416" ht="12.75"/>
    <row r="3417" ht="12.75"/>
    <row r="3418" ht="12.75"/>
    <row r="3419" ht="12.75"/>
    <row r="3420" ht="12.75"/>
    <row r="3421" ht="12.75"/>
    <row r="3422" ht="12.75"/>
    <row r="3423" ht="12.75"/>
    <row r="3424" ht="12.75"/>
    <row r="3425" ht="12.75"/>
    <row r="3426" ht="12.75"/>
    <row r="3427" ht="12.75"/>
    <row r="3428" ht="12.75"/>
    <row r="3429" ht="12.75"/>
    <row r="3430" ht="12.75"/>
    <row r="3431" ht="12.75"/>
    <row r="3432" ht="12.75"/>
    <row r="3433" ht="12.75"/>
    <row r="3434" ht="12.75"/>
    <row r="3435" ht="12.75"/>
    <row r="3436" ht="12.75"/>
    <row r="3437" ht="12.75"/>
    <row r="3438" ht="12.75"/>
    <row r="3439" ht="12.75"/>
    <row r="3440" ht="12.75"/>
    <row r="3441" ht="12.75"/>
    <row r="3442" ht="12.75"/>
    <row r="3443" ht="12.75"/>
    <row r="3444" ht="12.75"/>
    <row r="3445" ht="12.75"/>
    <row r="3446" ht="12.75"/>
    <row r="3447" ht="12.75"/>
    <row r="3448" ht="12.75"/>
    <row r="3449" ht="12.75"/>
    <row r="3450" ht="12.75"/>
    <row r="3451" ht="12.75"/>
    <row r="3452" ht="12.75"/>
    <row r="3453" ht="12.75"/>
    <row r="3454" ht="12.75"/>
    <row r="3455" ht="12.75"/>
    <row r="3456" ht="12.75"/>
    <row r="3457" ht="12.75"/>
    <row r="3458" ht="12.75"/>
    <row r="3459" ht="12.75"/>
    <row r="3460" ht="12.75"/>
    <row r="3461" ht="12.75"/>
    <row r="3462" ht="12.75"/>
    <row r="3463" ht="12.75"/>
    <row r="3464" ht="12.75"/>
    <row r="3465" ht="12.75"/>
    <row r="3466" ht="12.75"/>
    <row r="3467" ht="12.75"/>
    <row r="3468" ht="12.75"/>
    <row r="3469" ht="12.75"/>
    <row r="3470" ht="12.75"/>
    <row r="3471" ht="12.75"/>
    <row r="3472" ht="12.75"/>
    <row r="3473" ht="12.75"/>
    <row r="3474" ht="12.75"/>
    <row r="3475" ht="12.75"/>
    <row r="3476" ht="12.75"/>
    <row r="3477" ht="12.75"/>
    <row r="3478" ht="12.75"/>
    <row r="3479" ht="12.75"/>
    <row r="3480" ht="12.75"/>
    <row r="3481" ht="12.75"/>
    <row r="3482" ht="12.75"/>
    <row r="3483" ht="12.75"/>
    <row r="3484" ht="12.75"/>
    <row r="3485" ht="12.75"/>
    <row r="3486" ht="12.75"/>
    <row r="3487" ht="12.75"/>
    <row r="3488" ht="12.75"/>
    <row r="3489" ht="12.75"/>
    <row r="3490" ht="12.75"/>
    <row r="3491" ht="12.75"/>
    <row r="3492" ht="12.75"/>
    <row r="3493" ht="12.75"/>
    <row r="3494" ht="12.75"/>
    <row r="3495" ht="12.75"/>
    <row r="3496" ht="12.75"/>
    <row r="3497" ht="12.75"/>
    <row r="3498" ht="12.75"/>
    <row r="3499" ht="12.75"/>
    <row r="3500" ht="12.75"/>
    <row r="3501" ht="12.75"/>
    <row r="3502" ht="12.75"/>
    <row r="3503" ht="12.75"/>
    <row r="3504" ht="12.75"/>
    <row r="3505" ht="12.75"/>
    <row r="3506" ht="12.75"/>
    <row r="3507" ht="12.75"/>
    <row r="3508" ht="12.75"/>
    <row r="3509" ht="12.75"/>
    <row r="3510" ht="12.75"/>
    <row r="3511" ht="12.75"/>
    <row r="3512" ht="12.75"/>
    <row r="3513" ht="12.75"/>
    <row r="3514" ht="12.75"/>
    <row r="3515" ht="12.75"/>
    <row r="3516" ht="12.75"/>
    <row r="3517" ht="12.75"/>
    <row r="3518" ht="12.75"/>
    <row r="3519" ht="12.75"/>
    <row r="3520" ht="12.75"/>
    <row r="3521" ht="12.75"/>
    <row r="3522" ht="12.75"/>
    <row r="3523" ht="12.75"/>
    <row r="3524" ht="12.75"/>
    <row r="3525" ht="12.75"/>
    <row r="3526" ht="12.75"/>
    <row r="3527" ht="12.75"/>
    <row r="3528" ht="12.75"/>
    <row r="3529" ht="12.75"/>
    <row r="3530" ht="12.75"/>
    <row r="3531" ht="12.75"/>
    <row r="3532" ht="12.75"/>
    <row r="3533" ht="12.75"/>
    <row r="3534" ht="12.75"/>
    <row r="3535" ht="12.75"/>
    <row r="3536" ht="12.75"/>
    <row r="3537" ht="12.75"/>
    <row r="3538" ht="12.75"/>
    <row r="3539" ht="12.75"/>
    <row r="3540" ht="12.75"/>
    <row r="3541" ht="12.75"/>
    <row r="3542" ht="12.75"/>
    <row r="3543" ht="12.75"/>
    <row r="3544" ht="12.75"/>
    <row r="3545" ht="12.75"/>
    <row r="3546" ht="12.75"/>
    <row r="3547" ht="12.75"/>
    <row r="3548" ht="12.75"/>
    <row r="3549" ht="12.75"/>
    <row r="3550" ht="12.75"/>
    <row r="3551" ht="12.75"/>
    <row r="3552" ht="12.75"/>
    <row r="3553" ht="12.75"/>
    <row r="3554" ht="12.75"/>
    <row r="3555" ht="12.75"/>
    <row r="3556" ht="12.75"/>
    <row r="3557" ht="12.75"/>
    <row r="3558" ht="12.75"/>
    <row r="3559" ht="12.75"/>
    <row r="3560" ht="12.75"/>
    <row r="3561" ht="12.75"/>
    <row r="3562" ht="12.75"/>
    <row r="3563" ht="12.75"/>
    <row r="3564" ht="12.75"/>
    <row r="3565" ht="12.75"/>
    <row r="3566" ht="12.75"/>
    <row r="3567" ht="12.75"/>
    <row r="3568" ht="12.75"/>
    <row r="3569" ht="12.75"/>
    <row r="3570" ht="12.75"/>
    <row r="3571" ht="12.75"/>
    <row r="3572" ht="12.75"/>
    <row r="3573" ht="12.75"/>
    <row r="3574" ht="12.75"/>
    <row r="3575" ht="12.75"/>
    <row r="3576" ht="12.75"/>
    <row r="3577" ht="12.75"/>
    <row r="3578" ht="12.75"/>
    <row r="3579" ht="12.75"/>
    <row r="3580" ht="12.75"/>
    <row r="3581" ht="12.75"/>
    <row r="3582" ht="12.75"/>
    <row r="3583" ht="12.75"/>
    <row r="3584" ht="12.75"/>
    <row r="3585" ht="12.75"/>
    <row r="3586" ht="12.75"/>
    <row r="3587" ht="12.75"/>
    <row r="3588" ht="12.75"/>
    <row r="3589" ht="12.75"/>
    <row r="3590" ht="12.75"/>
    <row r="3591" ht="12.75"/>
    <row r="3592" ht="12.75"/>
    <row r="3593" ht="12.75"/>
    <row r="3594" ht="12.75"/>
    <row r="3595" ht="12.75"/>
    <row r="3596" ht="12.75"/>
    <row r="3597" ht="12.75"/>
    <row r="3598" ht="12.75"/>
    <row r="3599" ht="12.75"/>
    <row r="3600" ht="12.75"/>
    <row r="3601" ht="12.75"/>
    <row r="3602" ht="12.75"/>
    <row r="3603" ht="12.75"/>
    <row r="3604" ht="12.75"/>
    <row r="3605" ht="12.75"/>
    <row r="3606" ht="12.75"/>
    <row r="3607" ht="12.75"/>
    <row r="3608" ht="12.75"/>
    <row r="3609" ht="12.75"/>
    <row r="3610" ht="12.75"/>
    <row r="3611" ht="12.75"/>
    <row r="3612" ht="12.75"/>
    <row r="3613" ht="12.75"/>
    <row r="3614" ht="12.75"/>
    <row r="3615" ht="12.75"/>
    <row r="3616" ht="12.75"/>
    <row r="3617" ht="12.75"/>
    <row r="3618" ht="12.75"/>
    <row r="3619" ht="12.75"/>
    <row r="3620" ht="12.75"/>
    <row r="3621" ht="12.75"/>
    <row r="3622" ht="12.75"/>
    <row r="3623" ht="12.75"/>
    <row r="3624" ht="12.75"/>
    <row r="3625" ht="12.75"/>
    <row r="3626" ht="12.75"/>
    <row r="3627" ht="12.75"/>
    <row r="3628" ht="12.75"/>
    <row r="3629" ht="12.75"/>
    <row r="3630" ht="12.75"/>
    <row r="3631" ht="12.75"/>
    <row r="3632" ht="12.75"/>
    <row r="3633" ht="12.75"/>
    <row r="3634" ht="12.75"/>
    <row r="3635" ht="12.75"/>
    <row r="3636" ht="12.75"/>
    <row r="3637" ht="12.75"/>
    <row r="3638" ht="12.75"/>
    <row r="3639" ht="12.75"/>
    <row r="3640" ht="12.75"/>
    <row r="3641" ht="12.75"/>
    <row r="3642" ht="12.75"/>
    <row r="3643" ht="12.75"/>
    <row r="3644" ht="12.75"/>
    <row r="3645" ht="12.75"/>
    <row r="3646" ht="12.75"/>
    <row r="3647" ht="12.75"/>
    <row r="3648" ht="12.75"/>
    <row r="3649" ht="12.75"/>
    <row r="3650" ht="12.75"/>
    <row r="3651" ht="12.75"/>
    <row r="3652" ht="12.75"/>
    <row r="3653" ht="12.75"/>
    <row r="3654" ht="12.75"/>
    <row r="3655" ht="12.75"/>
    <row r="3656" ht="12.75"/>
    <row r="3657" ht="12.75"/>
    <row r="3658" ht="12.75"/>
    <row r="3659" ht="12.75"/>
    <row r="3660" ht="12.75"/>
    <row r="3661" ht="12.75"/>
    <row r="3662" ht="12.75"/>
    <row r="3663" ht="12.75"/>
    <row r="3664" ht="12.75"/>
    <row r="3665" ht="12.75"/>
    <row r="3666" ht="12.75"/>
    <row r="3667" ht="12.75"/>
    <row r="3668" ht="12.75"/>
    <row r="3669" ht="12.75"/>
    <row r="3670" ht="12.75"/>
    <row r="3671" ht="12.75"/>
    <row r="3672" ht="12.75"/>
    <row r="3673" ht="12.75"/>
    <row r="3674" ht="12.75"/>
    <row r="3675" ht="12.75"/>
    <row r="3676" ht="12.75"/>
    <row r="3677" ht="12.75"/>
    <row r="3678" ht="12.75"/>
    <row r="3679" ht="12.75"/>
    <row r="3680" ht="12.75"/>
    <row r="3681" ht="12.75"/>
    <row r="3682" ht="12.75"/>
    <row r="3683" ht="12.75"/>
    <row r="3684" ht="12.75"/>
    <row r="3685" ht="12.75"/>
    <row r="3686" ht="12.75"/>
    <row r="3687" ht="12.75"/>
    <row r="3688" ht="12.75"/>
    <row r="3689" ht="12.75"/>
    <row r="3690" ht="12.75"/>
    <row r="3691" ht="12.75"/>
    <row r="3692" ht="12.75"/>
    <row r="3693" ht="12.75"/>
    <row r="3694" ht="12.75"/>
    <row r="3695" ht="12.75"/>
    <row r="3696" ht="12.75"/>
    <row r="3697" ht="12.75"/>
    <row r="3698" ht="12.75"/>
    <row r="3699" ht="12.75"/>
    <row r="3700" ht="12.75"/>
    <row r="3701" ht="12.75"/>
    <row r="3702" ht="12.75"/>
    <row r="3703" ht="12.75"/>
    <row r="3704" ht="12.75"/>
    <row r="3705" ht="12.75"/>
    <row r="3706" ht="12.75"/>
    <row r="3707" ht="12.75"/>
    <row r="3708" ht="12.75"/>
    <row r="3709" ht="12.75"/>
    <row r="3710" ht="12.75"/>
    <row r="3711" ht="12.75"/>
    <row r="3712" ht="12.75"/>
    <row r="3713" ht="12.75"/>
    <row r="3714" ht="12.75"/>
    <row r="3715" ht="12.75"/>
    <row r="3716" ht="12.75"/>
    <row r="3717" ht="12.75"/>
    <row r="3718" ht="12.75"/>
    <row r="3719" ht="12.75"/>
    <row r="3720" ht="12.75"/>
    <row r="3721" ht="12.75"/>
    <row r="3722" ht="12.75"/>
    <row r="3723" ht="12.75"/>
    <row r="3724" ht="12.75"/>
    <row r="3725" ht="12.75"/>
    <row r="3726" ht="12.75"/>
    <row r="3727" ht="12.75"/>
    <row r="3728" ht="12.75"/>
    <row r="3729" ht="12.75"/>
    <row r="3730" ht="12.75"/>
    <row r="3731" ht="12.75"/>
    <row r="3732" ht="12.75"/>
    <row r="3733" ht="12.75"/>
    <row r="3734" ht="12.75"/>
    <row r="3735" ht="12.75"/>
    <row r="3736" ht="12.75"/>
    <row r="3737" ht="12.75"/>
    <row r="3738" ht="12.75"/>
    <row r="3739" ht="12.75"/>
    <row r="3740" ht="12.75"/>
    <row r="3741" ht="12.75"/>
    <row r="3742" ht="12.75"/>
    <row r="3743" ht="12.75"/>
    <row r="3744" ht="12.75"/>
    <row r="3745" ht="12.75"/>
    <row r="3746" ht="12.75"/>
    <row r="3747" ht="12.75"/>
    <row r="3748" ht="12.75"/>
    <row r="3749" ht="12.75"/>
    <row r="3750" ht="12.75"/>
    <row r="3751" ht="12.75"/>
    <row r="3752" ht="12.75"/>
    <row r="3753" ht="12.75"/>
    <row r="3754" ht="12.75"/>
    <row r="3755" ht="12.75"/>
    <row r="3756" ht="12.75"/>
    <row r="3757" ht="12.75"/>
    <row r="3758" ht="12.75"/>
    <row r="3759" ht="12.75"/>
    <row r="3760" ht="12.75"/>
    <row r="3761" ht="12.75"/>
    <row r="3762" ht="12.75"/>
    <row r="3763" ht="12.75"/>
    <row r="3764" ht="12.75"/>
    <row r="3765" ht="12.75"/>
    <row r="3766" ht="12.75"/>
    <row r="3767" ht="12.75"/>
    <row r="3768" ht="12.75"/>
    <row r="3769" ht="12.75"/>
    <row r="3770" ht="12.75"/>
    <row r="3771" ht="12.75"/>
    <row r="3772" ht="12.75"/>
    <row r="3773" ht="12.75"/>
    <row r="3774" ht="12.75"/>
    <row r="3775" ht="12.75"/>
    <row r="3776" ht="12.75"/>
    <row r="3777" ht="12.75"/>
    <row r="3778" ht="12.75"/>
    <row r="3779" ht="12.75"/>
    <row r="3780" ht="12.75"/>
    <row r="3781" ht="12.75"/>
    <row r="3782" ht="12.75"/>
    <row r="3783" ht="12.75"/>
    <row r="3784" ht="12.75"/>
    <row r="3785" ht="12.75"/>
    <row r="3786" ht="12.75"/>
    <row r="3787" ht="12.75"/>
    <row r="3788" ht="12.75"/>
    <row r="3789" ht="12.75"/>
    <row r="3790" ht="12.75"/>
    <row r="3791" ht="12.75"/>
    <row r="3792" ht="12.75"/>
    <row r="3793" ht="12.75"/>
    <row r="3794" ht="12.75"/>
    <row r="3795" ht="12.75"/>
    <row r="3796" ht="12.75"/>
    <row r="3797" ht="12.75"/>
    <row r="3798" ht="12.75"/>
    <row r="3799" ht="12.75"/>
    <row r="3800" ht="12.75"/>
    <row r="3801" ht="12.75"/>
    <row r="3802" ht="12.75"/>
    <row r="3803" ht="12.75"/>
    <row r="3804" ht="12.75"/>
    <row r="3805" ht="12.75"/>
    <row r="3806" ht="12.75"/>
    <row r="3807" ht="12.75"/>
    <row r="3808" ht="12.75"/>
    <row r="3809" ht="12.75"/>
    <row r="3810" ht="12.75"/>
    <row r="3811" ht="12.75"/>
    <row r="3812" ht="12.75"/>
    <row r="3813" ht="12.75"/>
    <row r="3814" ht="12.75"/>
    <row r="3815" ht="12.75"/>
    <row r="3816" ht="12.75"/>
    <row r="3817" ht="12.75"/>
    <row r="3818" ht="12.75"/>
    <row r="3819" ht="12.75"/>
    <row r="3820" ht="12.75"/>
    <row r="3821" ht="12.75"/>
    <row r="3822" ht="12.75"/>
    <row r="3823" ht="12.75"/>
    <row r="3824" ht="12.75"/>
    <row r="3825" ht="12.75"/>
    <row r="3826" ht="12.75"/>
    <row r="3827" ht="12.75"/>
    <row r="3828" ht="12.75"/>
    <row r="3829" ht="12.75"/>
    <row r="3830" ht="12.75"/>
    <row r="3831" ht="12.75"/>
    <row r="3832" ht="12.75"/>
    <row r="3833" ht="12.75"/>
    <row r="3834" ht="12.75"/>
    <row r="3835" ht="12.75"/>
    <row r="3836" ht="12.75"/>
    <row r="3837" ht="12.75"/>
    <row r="3838" ht="12.75"/>
    <row r="3839" ht="12.75"/>
    <row r="3840" ht="12.75"/>
    <row r="3841" ht="12.75"/>
    <row r="3842" ht="12.75"/>
    <row r="3843" ht="12.75"/>
    <row r="3844" ht="12.75"/>
    <row r="3845" ht="12.75"/>
    <row r="3846" ht="12.75"/>
    <row r="3847" ht="12.75"/>
    <row r="3848" ht="12.75"/>
    <row r="3849" ht="12.75"/>
    <row r="3850" ht="12.75"/>
    <row r="3851" ht="12.75"/>
    <row r="3852" ht="12.75"/>
    <row r="3853" ht="12.75"/>
    <row r="3854" ht="12.75"/>
    <row r="3855" ht="12.75"/>
    <row r="3856" ht="12.75"/>
    <row r="3857" ht="12.75"/>
    <row r="3858" ht="12.75"/>
    <row r="3859" ht="12.75"/>
    <row r="3860" ht="12.75"/>
    <row r="3861" ht="12.75"/>
    <row r="3862" ht="12.75"/>
    <row r="3863" ht="12.75"/>
    <row r="3864" ht="12.75"/>
    <row r="3865" ht="12.75"/>
    <row r="3866" ht="12.75"/>
    <row r="3867" ht="12.75"/>
    <row r="3868" ht="12.75"/>
    <row r="3869" ht="12.75"/>
    <row r="3870" ht="12.75"/>
    <row r="3871" ht="12.75"/>
    <row r="3872" ht="12.75"/>
    <row r="3873" ht="12.75"/>
    <row r="3874" ht="12.75"/>
    <row r="3875" ht="12.75"/>
    <row r="3876" ht="12.75"/>
    <row r="3877" ht="12.75"/>
    <row r="3878" ht="12.75"/>
    <row r="3879" ht="12.75"/>
    <row r="3880" ht="12.75"/>
    <row r="3881" ht="12.75"/>
    <row r="3882" ht="12.75"/>
    <row r="3883" ht="12.75"/>
    <row r="3884" ht="12.75"/>
    <row r="3885" ht="12.75"/>
    <row r="3886" ht="12.75"/>
    <row r="3887" ht="12.75"/>
    <row r="3888" ht="12.75"/>
    <row r="3889" ht="12.75"/>
    <row r="3890" ht="12.75"/>
    <row r="3891" ht="12.75"/>
    <row r="3892" ht="12.75"/>
    <row r="3893" ht="12.75"/>
    <row r="3894" ht="12.75"/>
    <row r="3895" ht="12.75"/>
    <row r="3896" ht="12.75"/>
    <row r="3897" ht="12.75"/>
    <row r="3898" ht="12.75"/>
    <row r="3899" ht="12.75"/>
    <row r="3900" ht="12.75"/>
    <row r="3901" ht="12.75"/>
    <row r="3902" ht="12.75"/>
    <row r="3903" ht="12.75"/>
    <row r="3904" ht="12.75"/>
    <row r="3905" ht="12.75"/>
    <row r="3906" ht="12.75"/>
    <row r="3907" ht="12.75"/>
    <row r="3908" ht="12.75"/>
    <row r="3909" ht="12.75"/>
    <row r="3910" ht="12.75"/>
    <row r="3911" ht="12.75"/>
    <row r="3912" ht="12.75"/>
    <row r="3913" ht="12.75"/>
    <row r="3914" ht="12.75"/>
    <row r="3915" ht="12.75"/>
    <row r="3916" ht="12.75"/>
    <row r="3917" ht="12.75"/>
    <row r="3918" ht="12.75"/>
    <row r="3919" ht="12.75"/>
    <row r="3920" ht="12.75"/>
    <row r="3921" ht="12.75"/>
    <row r="3922" ht="12.75"/>
    <row r="3923" ht="12.75"/>
    <row r="3924" ht="12.75"/>
    <row r="3925" ht="12.75"/>
    <row r="3926" ht="12.75"/>
    <row r="3927" ht="12.75"/>
    <row r="3928" ht="12.75"/>
    <row r="3929" ht="12.75"/>
    <row r="3930" ht="12.75"/>
    <row r="3931" ht="12.75"/>
    <row r="3932" ht="12.75"/>
    <row r="3933" ht="12.75"/>
    <row r="3934" ht="12.75"/>
    <row r="3935" ht="12.75"/>
    <row r="3936" ht="12.75"/>
    <row r="3937" ht="12.75"/>
    <row r="3938" ht="12.75"/>
    <row r="3939" ht="12.75"/>
    <row r="3940" ht="12.75"/>
    <row r="3941" ht="12.75"/>
    <row r="3942" ht="12.75"/>
    <row r="3943" ht="12.75"/>
    <row r="3944" ht="12.75"/>
    <row r="3945" ht="12.75"/>
    <row r="3946" ht="12.75"/>
    <row r="3947" ht="12.75"/>
    <row r="3948" ht="12.75"/>
    <row r="3949" ht="12.75"/>
    <row r="3950" ht="12.75"/>
    <row r="3951" ht="12.75"/>
    <row r="3952" ht="12.75"/>
    <row r="3953" ht="12.75"/>
    <row r="3954" ht="12.75"/>
    <row r="3955" ht="12.75"/>
    <row r="3956" ht="12.75"/>
    <row r="3957" ht="12.75"/>
    <row r="3958" ht="12.75"/>
    <row r="3959" ht="12.75"/>
    <row r="3960" ht="12.75"/>
    <row r="3961" ht="12.75"/>
    <row r="3962" ht="12.75"/>
    <row r="3963" ht="12.75"/>
    <row r="3964" ht="12.75"/>
    <row r="3965" ht="12.75"/>
    <row r="3966" ht="12.75"/>
    <row r="3967" ht="12.75"/>
    <row r="3968" ht="12.75"/>
    <row r="3969" ht="12.75"/>
    <row r="3970" ht="12.75"/>
    <row r="3971" ht="12.75"/>
    <row r="3972" ht="12.75"/>
    <row r="3973" ht="12.75"/>
    <row r="3974" ht="12.75"/>
    <row r="3975" ht="12.75"/>
    <row r="3976" ht="12.75"/>
    <row r="3977" ht="12.75"/>
    <row r="3978" ht="12.75"/>
    <row r="3979" ht="12.75"/>
    <row r="3980" ht="12.75"/>
    <row r="3981" ht="12.75"/>
    <row r="3982" ht="12.75"/>
    <row r="3983" ht="12.75"/>
    <row r="3984" ht="12.75"/>
    <row r="3985" ht="12.75"/>
    <row r="3986" ht="12.75"/>
    <row r="3987" ht="12.75"/>
    <row r="3988" ht="12.75"/>
    <row r="3989" ht="12.75"/>
    <row r="3990" ht="12.75"/>
    <row r="3991" ht="12.75"/>
    <row r="3992" ht="12.75"/>
    <row r="3993" ht="12.75"/>
    <row r="3994" ht="12.75"/>
    <row r="3995" ht="12.75"/>
    <row r="3996" ht="12.75"/>
    <row r="3997" ht="12.75"/>
    <row r="3998" ht="12.75"/>
    <row r="3999" ht="12.75"/>
    <row r="4000" ht="12.75"/>
    <row r="4001" ht="12.75"/>
    <row r="4002" ht="12.75"/>
    <row r="4003" ht="12.75"/>
    <row r="4004" ht="12.75"/>
    <row r="4005" ht="12.75"/>
    <row r="4006" ht="12.75"/>
    <row r="4007" ht="12.75"/>
    <row r="4008" ht="12.75"/>
    <row r="4009" ht="12.75"/>
    <row r="4010" ht="12.75"/>
    <row r="4011" ht="12.75"/>
    <row r="4012" ht="12.75"/>
    <row r="4013" ht="12.75"/>
    <row r="4014" ht="12.75"/>
    <row r="4015" ht="12.75"/>
    <row r="4016" ht="12.75"/>
    <row r="4017" ht="12.75"/>
    <row r="4018" ht="12.75"/>
    <row r="4019" ht="12.75"/>
    <row r="4020" ht="12.75"/>
    <row r="4021" ht="12.75"/>
    <row r="4022" ht="12.75"/>
    <row r="4023" ht="12.75"/>
    <row r="4024" ht="12.75"/>
    <row r="4025" ht="12.75"/>
    <row r="4026" ht="12.75"/>
    <row r="4027" ht="12.75"/>
    <row r="4028" ht="12.75"/>
    <row r="4029" ht="12.75"/>
    <row r="4030" ht="12.75"/>
    <row r="4031" ht="12.75"/>
    <row r="4032" ht="12.75"/>
    <row r="4033" ht="12.75"/>
    <row r="4034" ht="12.75"/>
    <row r="4035" ht="12.75"/>
    <row r="4036" ht="12.75"/>
    <row r="4037" ht="12.75"/>
    <row r="4038" ht="12.75"/>
    <row r="4039" ht="12.75"/>
    <row r="4040" ht="12.75"/>
    <row r="4041" ht="12.75"/>
    <row r="4042" ht="12.75"/>
    <row r="4043" ht="12.75"/>
    <row r="4044" ht="12.75"/>
    <row r="4045" ht="12.75"/>
    <row r="4046" ht="12.75"/>
    <row r="4047" ht="12.75"/>
    <row r="4048" ht="12.75"/>
    <row r="4049" ht="12.75"/>
    <row r="4050" ht="12.75"/>
    <row r="4051" ht="12.75"/>
    <row r="4052" ht="12.75"/>
    <row r="4053" ht="12.75"/>
    <row r="4054" ht="12.75"/>
    <row r="4055" ht="12.75"/>
    <row r="4056" ht="12.75"/>
    <row r="4057" ht="12.75"/>
    <row r="4058" ht="12.75"/>
    <row r="4059" ht="12.75"/>
    <row r="4060" ht="12.75"/>
    <row r="4061" ht="12.75"/>
    <row r="4062" ht="12.75"/>
    <row r="4063" ht="12.75"/>
    <row r="4064" ht="12.75"/>
    <row r="4065" ht="12.75"/>
    <row r="4066" ht="12.75"/>
    <row r="4067" ht="12.75"/>
    <row r="4068" ht="12.75"/>
    <row r="4069" ht="12.75"/>
    <row r="4070" ht="12.75"/>
    <row r="4071" ht="12.75"/>
    <row r="4072" ht="12.75"/>
    <row r="4073" ht="12.75"/>
    <row r="4074" ht="12.75"/>
    <row r="4075" ht="12.75"/>
    <row r="4076" ht="12.75"/>
    <row r="4077" ht="12.75"/>
    <row r="4078" ht="12.75"/>
    <row r="4079" ht="12.75"/>
    <row r="4080" ht="12.75"/>
    <row r="4081" ht="12.75"/>
    <row r="4082" ht="12.75"/>
    <row r="4083" ht="12.75"/>
    <row r="4084" ht="12.75"/>
    <row r="4085" ht="12.75"/>
    <row r="4086" ht="12.75"/>
    <row r="4087" ht="12.75"/>
    <row r="4088" ht="12.75"/>
    <row r="4089" ht="12.75"/>
    <row r="4090" ht="12.75"/>
    <row r="4091" ht="12.75"/>
    <row r="4092" ht="12.75"/>
    <row r="4093" ht="12.75"/>
    <row r="4094" ht="12.75"/>
    <row r="4095" ht="12.75"/>
    <row r="4096" ht="12.75"/>
    <row r="4097" ht="12.75"/>
    <row r="4098" ht="12.75"/>
    <row r="4099" ht="12.75"/>
    <row r="4100" ht="12.75"/>
    <row r="4101" ht="12.75"/>
    <row r="4102" ht="12.75"/>
    <row r="4103" ht="12.75"/>
    <row r="4104" ht="12.75"/>
    <row r="4105" ht="12.75"/>
    <row r="4106" ht="12.75"/>
    <row r="4107" ht="12.75"/>
    <row r="4108" ht="12.75"/>
    <row r="4109" ht="12.75"/>
    <row r="4110" ht="12.75"/>
    <row r="4111" ht="12.75"/>
    <row r="4112" ht="12.75"/>
    <row r="4113" ht="12.75"/>
    <row r="4114" ht="12.75"/>
    <row r="4115" ht="12.75"/>
    <row r="4116" ht="12.75"/>
    <row r="4117" ht="12.75"/>
    <row r="4118" ht="12.75"/>
    <row r="4119" ht="12.75"/>
    <row r="4120" ht="12.75"/>
    <row r="4121" ht="12.75"/>
    <row r="4122" ht="12.75"/>
    <row r="4123" ht="12.75"/>
    <row r="4124" ht="12.75"/>
    <row r="4125" ht="12.75"/>
    <row r="4126" ht="12.75"/>
    <row r="4127" ht="12.75"/>
    <row r="4128" ht="12.75"/>
    <row r="4129" ht="12.75"/>
    <row r="4130" ht="12.75"/>
    <row r="4131" ht="12.75"/>
    <row r="4132" ht="12.75"/>
    <row r="4133" ht="12.75"/>
    <row r="4134" ht="12.75"/>
    <row r="4135" ht="12.75"/>
    <row r="4136" ht="12.75"/>
    <row r="4137" ht="12.75"/>
    <row r="4138" ht="12.75"/>
    <row r="4139" ht="12.75"/>
    <row r="4140" ht="12.75"/>
    <row r="4141" ht="12.75"/>
    <row r="4142" ht="12.75"/>
    <row r="4143" ht="12.75"/>
    <row r="4144" ht="12.75"/>
    <row r="4145" ht="12.75"/>
    <row r="4146" ht="12.75"/>
    <row r="4147" ht="12.75"/>
    <row r="4148" ht="12.75"/>
    <row r="4149" ht="12.75"/>
    <row r="4150" ht="12.75"/>
    <row r="4151" ht="12.75"/>
    <row r="4152" ht="12.75"/>
    <row r="4153" ht="12.75"/>
    <row r="4154" ht="12.75"/>
    <row r="4155" ht="12.75"/>
    <row r="4156" ht="12.75"/>
    <row r="4157" ht="12.75"/>
    <row r="4158" ht="12.75"/>
    <row r="4159" ht="12.75"/>
    <row r="4160" ht="12.75"/>
    <row r="4161" ht="12.75"/>
    <row r="4162" ht="12.75"/>
    <row r="4163" ht="12.75"/>
    <row r="4164" ht="12.75"/>
    <row r="4165" ht="12.75"/>
    <row r="4166" ht="12.75"/>
    <row r="4167" ht="12.75"/>
    <row r="4168" ht="12.75"/>
    <row r="4169" ht="12.75"/>
    <row r="4170" ht="12.75"/>
    <row r="4171" ht="12.75"/>
    <row r="4172" ht="12.75"/>
    <row r="4173" ht="12.75"/>
    <row r="4174" ht="12.75"/>
    <row r="4175" ht="12.75"/>
    <row r="4176" ht="12.75"/>
    <row r="4177" ht="12.75"/>
    <row r="4178" ht="12.75"/>
    <row r="4179" ht="12.75"/>
    <row r="4180" ht="12.75"/>
    <row r="4181" ht="12.75"/>
    <row r="4182" ht="12.75"/>
    <row r="4183" ht="12.75"/>
    <row r="4184" ht="12.75"/>
    <row r="4185" ht="12.75"/>
    <row r="4186" ht="12.75"/>
    <row r="4187" ht="12.75"/>
    <row r="4188" ht="12.75"/>
    <row r="4189" ht="12.75"/>
    <row r="4190" ht="12.75"/>
    <row r="4191" ht="12.75"/>
    <row r="4192" ht="12.75"/>
    <row r="4193" ht="12.75"/>
    <row r="4194" ht="12.75"/>
    <row r="4195" ht="12.75"/>
    <row r="4196" ht="12.75"/>
    <row r="4197" ht="12.75"/>
    <row r="4198" ht="12.75"/>
    <row r="4199" ht="12.75"/>
    <row r="4200" ht="12.75"/>
    <row r="4201" ht="12.75"/>
    <row r="4202" ht="12.75"/>
    <row r="4203" ht="12.75"/>
    <row r="4204" ht="12.75"/>
    <row r="4205" ht="12.75"/>
    <row r="4206" ht="12.75"/>
    <row r="4207" ht="12.75"/>
    <row r="4208" ht="12.75"/>
    <row r="4209" ht="12.75"/>
    <row r="4210" ht="12.75"/>
    <row r="4211" ht="12.75"/>
    <row r="4212" ht="12.75"/>
    <row r="4213" ht="12.75"/>
    <row r="4214" ht="12.75"/>
    <row r="4215" ht="12.75"/>
    <row r="4216" ht="12.75"/>
    <row r="4217" ht="12.75"/>
    <row r="4218" ht="12.75"/>
    <row r="4219" ht="12.75"/>
    <row r="4220" ht="12.75"/>
    <row r="4221" ht="12.75"/>
    <row r="4222" ht="12.75"/>
    <row r="4223" ht="12.75"/>
    <row r="4224" ht="12.75"/>
    <row r="4225" ht="12.75"/>
    <row r="4226" ht="12.75"/>
    <row r="4227" ht="12.75"/>
    <row r="4228" ht="12.75"/>
    <row r="4229" ht="12.75"/>
    <row r="4230" ht="12.75"/>
    <row r="4231" ht="12.75"/>
    <row r="4232" ht="12.75"/>
    <row r="4233" ht="12.75"/>
    <row r="4234" ht="12.75"/>
    <row r="4235" ht="12.75"/>
    <row r="4236" ht="12.75"/>
    <row r="4237" ht="12.75"/>
    <row r="4238" ht="12.75"/>
    <row r="4239" ht="12.75"/>
    <row r="4240" ht="12.75"/>
    <row r="4241" ht="12.75"/>
    <row r="4242" ht="12.75"/>
    <row r="4243" ht="12.75"/>
    <row r="4244" ht="12.75"/>
    <row r="4245" ht="12.75"/>
    <row r="4246" ht="12.75"/>
    <row r="4247" ht="12.75"/>
    <row r="4248" ht="12.75"/>
    <row r="4249" ht="12.75"/>
    <row r="4250" ht="12.75"/>
    <row r="4251" ht="12.75"/>
    <row r="4252" ht="12.75"/>
    <row r="4253" ht="12.75"/>
    <row r="4254" ht="12.75"/>
    <row r="4255" ht="12.75"/>
    <row r="4256" ht="12.75"/>
    <row r="4257" ht="12.75"/>
    <row r="4258" ht="12.75"/>
    <row r="4259" ht="12.75"/>
    <row r="4260" ht="12.75"/>
    <row r="4261" ht="12.75"/>
    <row r="4262" ht="12.75"/>
    <row r="4263" ht="12.75"/>
    <row r="4264" ht="12.75"/>
    <row r="4265" ht="12.75"/>
    <row r="4266" ht="12.75"/>
    <row r="4267" ht="12.75"/>
    <row r="4268" ht="12.75"/>
    <row r="4269" ht="12.75"/>
    <row r="4270" ht="12.75"/>
    <row r="4271" ht="12.75"/>
    <row r="4272" ht="12.75"/>
    <row r="4273" ht="12.75"/>
    <row r="4274" ht="12.75"/>
    <row r="4275" ht="12.75"/>
    <row r="4276" ht="12.75"/>
    <row r="4277" ht="12.75"/>
    <row r="4278" ht="12.75"/>
    <row r="4279" ht="12.75"/>
    <row r="4280" ht="12.75"/>
    <row r="4281" ht="12.75"/>
    <row r="4282" ht="12.75"/>
    <row r="4283" ht="12.75"/>
    <row r="4284" ht="12.75"/>
    <row r="4285" ht="12.75"/>
    <row r="4286" ht="12.75"/>
    <row r="4287" ht="12.75"/>
    <row r="4288" ht="12.75"/>
    <row r="4289" ht="12.75"/>
    <row r="4290" ht="12.75"/>
    <row r="4291" ht="12.75"/>
    <row r="4292" ht="12.75"/>
    <row r="4293" ht="12.75"/>
    <row r="4294" ht="12.75"/>
    <row r="4295" ht="12.75"/>
    <row r="4296" ht="12.75"/>
    <row r="4297" ht="12.75"/>
    <row r="4298" ht="12.75"/>
    <row r="4299" ht="12.75"/>
    <row r="4300" ht="12.75"/>
    <row r="4301" ht="12.75"/>
    <row r="4302" ht="12.75"/>
    <row r="4303" ht="12.75"/>
    <row r="4304" ht="12.75"/>
    <row r="4305" ht="12.75"/>
    <row r="4306" ht="12.75"/>
    <row r="4307" ht="12.75"/>
    <row r="4308" ht="12.75"/>
    <row r="4309" ht="12.75"/>
    <row r="4310" ht="12.75"/>
    <row r="4311" ht="12.75"/>
    <row r="4312" ht="12.75"/>
    <row r="4313" ht="12.75"/>
    <row r="4314" ht="12.75"/>
    <row r="4315" ht="12.75"/>
    <row r="4316" ht="12.75"/>
    <row r="4317" ht="12.75"/>
    <row r="4318" ht="12.75"/>
    <row r="4319" ht="12.75"/>
    <row r="4320" ht="12.75"/>
    <row r="4321" ht="12.75"/>
    <row r="4322" ht="12.75"/>
    <row r="4323" ht="12.75"/>
    <row r="4324" ht="12.75"/>
    <row r="4325" ht="12.75"/>
    <row r="4326" ht="12.75"/>
    <row r="4327" ht="12.75"/>
    <row r="4328" ht="12.75"/>
    <row r="4329" ht="12.75"/>
    <row r="4330" ht="12.75"/>
    <row r="4331" ht="12.75"/>
    <row r="4332" ht="12.75"/>
    <row r="4333" ht="12.75"/>
    <row r="4334" ht="12.75"/>
    <row r="4335" ht="12.75"/>
    <row r="4336" ht="12.75"/>
    <row r="4337" ht="12.75"/>
    <row r="4338" ht="12.75"/>
    <row r="4339" ht="12.75"/>
    <row r="4340" ht="12.75"/>
    <row r="4341" ht="12.75"/>
    <row r="4342" ht="12.75"/>
    <row r="4343" ht="12.75"/>
    <row r="4344" ht="12.75"/>
    <row r="4345" ht="12.75"/>
    <row r="4346" ht="12.75"/>
    <row r="4347" ht="12.75"/>
    <row r="4348" ht="12.75"/>
    <row r="4349" ht="12.75"/>
    <row r="4350" ht="12.75"/>
    <row r="4351" ht="12.75"/>
    <row r="4352" ht="12.75"/>
    <row r="4353" ht="12.75"/>
    <row r="4354" ht="12.75"/>
    <row r="4355" ht="12.75"/>
    <row r="4356" ht="12.75"/>
    <row r="4357" ht="12.75"/>
    <row r="4358" ht="12.75"/>
    <row r="4359" ht="12.75"/>
    <row r="4360" ht="12.75"/>
    <row r="4361" ht="12.75"/>
    <row r="4362" ht="12.75"/>
    <row r="4363" ht="12.75"/>
    <row r="4364" ht="12.75"/>
    <row r="4365" ht="12.75"/>
    <row r="4366" ht="12.75"/>
    <row r="4367" ht="12.75"/>
    <row r="4368" ht="12.75"/>
    <row r="4369" ht="12.75"/>
    <row r="4370" ht="12.75"/>
    <row r="4371" ht="12.75"/>
    <row r="4372" ht="12.75"/>
    <row r="4373" ht="12.75"/>
    <row r="4374" ht="12.75"/>
    <row r="4375" ht="12.75"/>
    <row r="4376" ht="12.75"/>
    <row r="4377" ht="12.75"/>
    <row r="4378" ht="12.75"/>
    <row r="4379" ht="12.75"/>
    <row r="4380" ht="12.75"/>
    <row r="4381" ht="12.75"/>
    <row r="4382" ht="12.75"/>
    <row r="4383" ht="12.75"/>
    <row r="4384" ht="12.75"/>
    <row r="4385" ht="12.75"/>
    <row r="4386" ht="12.75"/>
    <row r="4387" ht="12.75"/>
    <row r="4388" ht="12.75"/>
    <row r="4389" ht="12.75"/>
    <row r="4390" ht="12.75"/>
    <row r="4391" ht="12.75"/>
    <row r="4392" ht="12.75"/>
    <row r="4393" ht="12.75"/>
    <row r="4394" ht="12.75"/>
    <row r="4395" ht="12.75"/>
    <row r="4396" ht="12.75"/>
    <row r="4397" ht="12.75"/>
    <row r="4398" ht="12.75"/>
    <row r="4399" ht="12.75"/>
    <row r="4400" ht="12.75"/>
    <row r="4401" ht="12.75"/>
    <row r="4402" ht="12.75"/>
    <row r="4403" ht="12.75"/>
    <row r="4404" ht="12.75"/>
    <row r="4405" ht="12.75"/>
    <row r="4406" ht="12.75"/>
    <row r="4407" ht="12.75"/>
    <row r="4408" ht="12.75"/>
    <row r="4409" ht="12.75"/>
    <row r="4410" ht="12.75"/>
    <row r="4411" ht="12.75"/>
    <row r="4412" ht="12.75"/>
    <row r="4413" ht="12.75"/>
    <row r="4414" ht="12.75"/>
    <row r="4415" ht="12.75"/>
    <row r="4416" ht="12.75"/>
    <row r="4417" ht="12.75"/>
    <row r="4418" ht="12.75"/>
    <row r="4419" ht="12.75"/>
    <row r="4420" ht="12.75"/>
    <row r="4421" ht="12.75"/>
    <row r="4422" ht="12.75"/>
    <row r="4423" ht="12.75"/>
    <row r="4424" ht="12.75"/>
    <row r="4425" ht="12.75"/>
    <row r="4426" ht="12.75"/>
    <row r="4427" ht="12.75"/>
    <row r="4428" ht="12.75"/>
    <row r="4429" ht="12.75"/>
    <row r="4430" ht="12.75"/>
    <row r="4431" ht="12.75"/>
    <row r="4432" ht="12.75"/>
    <row r="4433" ht="12.75"/>
    <row r="4434" ht="12.75"/>
    <row r="4435" ht="12.75"/>
    <row r="4436" ht="12.75"/>
    <row r="4437" ht="12.75"/>
    <row r="4438" ht="12.75"/>
    <row r="4439" ht="12.75"/>
    <row r="4440" ht="12.75"/>
    <row r="4441" ht="12.75"/>
    <row r="4442" ht="12.75"/>
    <row r="4443" ht="12.75"/>
    <row r="4444" ht="12.75"/>
    <row r="4445" ht="12.75"/>
    <row r="4446" ht="12.75"/>
    <row r="4447" ht="12.75"/>
    <row r="4448" ht="12.75"/>
    <row r="4449" ht="12.75"/>
    <row r="4450" ht="12.75"/>
    <row r="4451" ht="12.75"/>
    <row r="4452" ht="12.75"/>
    <row r="4453" ht="12.75"/>
    <row r="4454" ht="12.75"/>
    <row r="4455" ht="12.75"/>
    <row r="4456" ht="12.75"/>
    <row r="4457" ht="12.75"/>
    <row r="4458" ht="12.75"/>
    <row r="4459" ht="12.75"/>
    <row r="4460" ht="12.75"/>
    <row r="4461" ht="12.75"/>
    <row r="4462" ht="12.75"/>
    <row r="4463" ht="12.75"/>
    <row r="4464" ht="12.75"/>
    <row r="4465" ht="12.75"/>
    <row r="4466" ht="12.75"/>
    <row r="4467" ht="12.75"/>
    <row r="4468" ht="12.75"/>
    <row r="4469" ht="12.75"/>
    <row r="4470" ht="12.75"/>
    <row r="4471" ht="12.75"/>
    <row r="4472" ht="12.75"/>
    <row r="4473" ht="12.75"/>
    <row r="4474" ht="12.75"/>
    <row r="4475" ht="12.75"/>
    <row r="4476" ht="12.75"/>
    <row r="4477" ht="12.75"/>
    <row r="4478" ht="12.75"/>
    <row r="4479" ht="12.75"/>
    <row r="4480" ht="12.75"/>
    <row r="4481" ht="12.75"/>
    <row r="4482" ht="12.75"/>
    <row r="4483" ht="12.75"/>
    <row r="4484" ht="12.75"/>
    <row r="4485" ht="12.75"/>
    <row r="4486" ht="12.75"/>
    <row r="4487" ht="12.75"/>
    <row r="4488" ht="12.75"/>
    <row r="4489" ht="12.75"/>
    <row r="4490" ht="12.75"/>
    <row r="4491" ht="12.75"/>
    <row r="4492" ht="12.75"/>
    <row r="4493" ht="12.75"/>
    <row r="4494" ht="12.75"/>
    <row r="4495" ht="12.75"/>
    <row r="4496" ht="12.75"/>
    <row r="4497" ht="12.75"/>
    <row r="4498" ht="12.75"/>
    <row r="4499" ht="12.75"/>
    <row r="4500" ht="12.75"/>
    <row r="4501" ht="12.75"/>
    <row r="4502" ht="12.75"/>
    <row r="4503" ht="12.75"/>
    <row r="4504" ht="12.75"/>
    <row r="4505" ht="12.75"/>
    <row r="4506" ht="12.75"/>
    <row r="4507" ht="12.75"/>
    <row r="4508" ht="12.75"/>
    <row r="4509" ht="12.75"/>
    <row r="4510" ht="12.75"/>
    <row r="4511" ht="12.75"/>
    <row r="4512" ht="12.75"/>
    <row r="4513" ht="12.75"/>
    <row r="4514" ht="12.75"/>
    <row r="4515" ht="12.75"/>
    <row r="4516" ht="12.75"/>
    <row r="4517" ht="12.75"/>
    <row r="4518" ht="12.75"/>
    <row r="4519" ht="12.75"/>
    <row r="4520" ht="12.75"/>
    <row r="4521" ht="12.75"/>
    <row r="4522" ht="12.75"/>
    <row r="4523" ht="12.75"/>
    <row r="4524" ht="12.75"/>
    <row r="4525" ht="12.75"/>
    <row r="4526" ht="12.75"/>
    <row r="4527" ht="12.75"/>
    <row r="4528" ht="12.75"/>
    <row r="4529" ht="12.75"/>
    <row r="4530" ht="12.75"/>
    <row r="4531" ht="12.75"/>
    <row r="4532" ht="12.75"/>
    <row r="4533" ht="12.75"/>
    <row r="4534" ht="12.75"/>
    <row r="4535" ht="12.75"/>
    <row r="4536" ht="12.75"/>
    <row r="4537" ht="12.75"/>
    <row r="4538" ht="12.75"/>
    <row r="4539" ht="12.75"/>
    <row r="4540" ht="12.75"/>
    <row r="4541" ht="12.75"/>
    <row r="4542" ht="12.75"/>
    <row r="4543" ht="12.75"/>
    <row r="4544" ht="12.75"/>
    <row r="4545" ht="12.75"/>
    <row r="4546" ht="12.75"/>
    <row r="4547" ht="12.75"/>
    <row r="4548" ht="12.75"/>
    <row r="4549" ht="12.75"/>
    <row r="4550" ht="12.75"/>
    <row r="4551" ht="12.75"/>
    <row r="4552" ht="12.75"/>
    <row r="4553" ht="12.75"/>
    <row r="4554" ht="12.75"/>
    <row r="4555" ht="12.75"/>
    <row r="4556" ht="12.75"/>
    <row r="4557" ht="12.75"/>
    <row r="4558" ht="12.75"/>
    <row r="4559" ht="12.75"/>
    <row r="4560" ht="12.75"/>
    <row r="4561" ht="12.75"/>
    <row r="4562" ht="12.75"/>
    <row r="4563" ht="12.75"/>
    <row r="4564" ht="12.75"/>
    <row r="4565" ht="12.75"/>
    <row r="4566" ht="12.75"/>
    <row r="4567" ht="12.75"/>
    <row r="4568" ht="12.75"/>
    <row r="4569" ht="12.75"/>
    <row r="4570" ht="12.75"/>
    <row r="4571" ht="12.75"/>
    <row r="4572" ht="12.75"/>
    <row r="4573" ht="12.75"/>
    <row r="4574" ht="12.75"/>
    <row r="4575" ht="12.75"/>
    <row r="4576" ht="12.75"/>
    <row r="4577" ht="12.75"/>
    <row r="4578" ht="12.75"/>
    <row r="4579" ht="12.75"/>
    <row r="4580" ht="12.75"/>
    <row r="4581" ht="12.75"/>
    <row r="4582" ht="12.75"/>
    <row r="4583" ht="12.75"/>
    <row r="4584" ht="12.75"/>
    <row r="4585" ht="12.75"/>
    <row r="4586" ht="12.75"/>
    <row r="4587" ht="12.75"/>
    <row r="4588" ht="12.75"/>
    <row r="4589" ht="12.75"/>
    <row r="4590" ht="12.75"/>
    <row r="4591" ht="12.75"/>
    <row r="4592" ht="12.75"/>
    <row r="4593" ht="12.75"/>
    <row r="4594" ht="12.75"/>
    <row r="4595" ht="12.75"/>
    <row r="4596" ht="12.75"/>
    <row r="4597" ht="12.75"/>
    <row r="4598" ht="12.75"/>
    <row r="4599" ht="12.75"/>
    <row r="4600" ht="12.75"/>
    <row r="4601" ht="12.75"/>
    <row r="4602" ht="12.75"/>
    <row r="4603" ht="12.75"/>
    <row r="4604" ht="12.75"/>
    <row r="4605" ht="12.75"/>
    <row r="4606" ht="12.75"/>
    <row r="4607" ht="12.75"/>
    <row r="4608" ht="12.75"/>
    <row r="4609" ht="12.75"/>
    <row r="4610" ht="12.75"/>
    <row r="4611" ht="12.75"/>
    <row r="4612" ht="12.75"/>
    <row r="4613" ht="12.75"/>
    <row r="4614" ht="12.75"/>
    <row r="4615" ht="12.75"/>
    <row r="4616" ht="12.75"/>
    <row r="4617" ht="12.75"/>
    <row r="4618" ht="12.75"/>
    <row r="4619" ht="12.75"/>
    <row r="4620" ht="12.75"/>
    <row r="4621" ht="12.75"/>
    <row r="4622" ht="12.75"/>
    <row r="4623" ht="12.75"/>
    <row r="4624" ht="12.75"/>
    <row r="4625" ht="12.75"/>
    <row r="4626" ht="12.75"/>
    <row r="4627" ht="12.75"/>
    <row r="4628" ht="12.75"/>
    <row r="4629" ht="12.75"/>
    <row r="4630" ht="12.75"/>
    <row r="4631" ht="12.75"/>
    <row r="4632" ht="12.75"/>
    <row r="4633" ht="12.75"/>
    <row r="4634" ht="12.75"/>
    <row r="4635" ht="12.75"/>
    <row r="4636" ht="12.75"/>
    <row r="4637" ht="12.75"/>
    <row r="4638" ht="12.75"/>
    <row r="4639" ht="12.75"/>
    <row r="4640" ht="12.75"/>
    <row r="4641" ht="12.75"/>
    <row r="4642" ht="12.75"/>
    <row r="4643" ht="12.75"/>
    <row r="4644" ht="12.75"/>
    <row r="4645" ht="12.75"/>
    <row r="4646" ht="12.75"/>
    <row r="4647" ht="12.75"/>
    <row r="4648" ht="12.75"/>
    <row r="4649" ht="12.75"/>
    <row r="4650" ht="12.75"/>
    <row r="4651" ht="12.75"/>
    <row r="4652" ht="12.75"/>
    <row r="4653" ht="12.75"/>
    <row r="4654" ht="12.75"/>
    <row r="4655" ht="12.75"/>
    <row r="4656" ht="12.75"/>
    <row r="4657" ht="12.75"/>
    <row r="4658" ht="12.75"/>
    <row r="4659" ht="12.75"/>
    <row r="4660" ht="12.75"/>
    <row r="4661" ht="12.75"/>
    <row r="4662" ht="12.75"/>
    <row r="4663" ht="12.75"/>
    <row r="4664" ht="12.75"/>
    <row r="4665" ht="12.75"/>
    <row r="4666" ht="12.75"/>
    <row r="4667" ht="12.75"/>
    <row r="4668" ht="12.75"/>
    <row r="4669" ht="12.75"/>
    <row r="4670" ht="12.75"/>
    <row r="4671" ht="12.75"/>
    <row r="4672" ht="12.75"/>
    <row r="4673" ht="12.75"/>
    <row r="4674" ht="12.75"/>
    <row r="4675" ht="12.75"/>
    <row r="4676" ht="12.75"/>
    <row r="4677" ht="12.75"/>
    <row r="4678" ht="12.75"/>
    <row r="4679" ht="12.75"/>
    <row r="4680" ht="12.75"/>
    <row r="4681" ht="12.75"/>
    <row r="4682" ht="12.75"/>
    <row r="4683" ht="12.75"/>
    <row r="4684" ht="12.75"/>
    <row r="4685" ht="12.75"/>
    <row r="4686" ht="12.75"/>
    <row r="4687" ht="12.75"/>
    <row r="4688" ht="12.75"/>
    <row r="4689" ht="12.75"/>
    <row r="4690" ht="12.75"/>
    <row r="4691" ht="12.75"/>
    <row r="4692" ht="12.75"/>
    <row r="4693" ht="12.75"/>
    <row r="4694" ht="12.75"/>
    <row r="4695" ht="12.75"/>
    <row r="4696" ht="12.75"/>
    <row r="4697" ht="12.75"/>
    <row r="4698" ht="12.75"/>
    <row r="4699" ht="12.75"/>
    <row r="4700" ht="12.75"/>
    <row r="4701" ht="12.75"/>
    <row r="4702" ht="12.75"/>
    <row r="4703" ht="12.75"/>
    <row r="4704" ht="12.75"/>
    <row r="4705" ht="12.75"/>
    <row r="4706" ht="12.75"/>
    <row r="4707" ht="12.75"/>
    <row r="4708" ht="12.75"/>
    <row r="4709" ht="12.75"/>
    <row r="4710" ht="12.75"/>
    <row r="4711" ht="12.75"/>
    <row r="4712" ht="12.75"/>
    <row r="4713" ht="12.75"/>
    <row r="4714" ht="12.75"/>
    <row r="4715" ht="12.75"/>
    <row r="4716" ht="12.75"/>
    <row r="4717" ht="12.75"/>
    <row r="4718" ht="12.75"/>
    <row r="4719" ht="12.75"/>
    <row r="4720" ht="12.75"/>
    <row r="4721" ht="12.75"/>
    <row r="4722" ht="12.75"/>
    <row r="4723" ht="12.75"/>
    <row r="4724" ht="12.75"/>
    <row r="4725" ht="12.75"/>
    <row r="4726" ht="12.75"/>
    <row r="4727" ht="12.75"/>
    <row r="4728" ht="12.75"/>
    <row r="4729" ht="12.75"/>
    <row r="4730" ht="12.75"/>
    <row r="4731" ht="12.75"/>
    <row r="4732" ht="12.75"/>
    <row r="4733" ht="12.75"/>
    <row r="4734" ht="12.75"/>
    <row r="4735" ht="12.75"/>
    <row r="4736" ht="12.75"/>
    <row r="4737" ht="12.75"/>
    <row r="4738" ht="12.75"/>
    <row r="4739" ht="12.75"/>
    <row r="4740" ht="12.75"/>
    <row r="4741" ht="12.75"/>
    <row r="4742" ht="12.75"/>
    <row r="4743" ht="12.75"/>
    <row r="4744" ht="12.75"/>
    <row r="4745" ht="12.75"/>
    <row r="4746" ht="12.75"/>
    <row r="4747" ht="12.75"/>
    <row r="4748" ht="12.75"/>
    <row r="4749" ht="12.75"/>
    <row r="4750" ht="12.75"/>
    <row r="4751" ht="12.75"/>
    <row r="4752" ht="12.75"/>
    <row r="4753" ht="12.75"/>
    <row r="4754" ht="12.75"/>
    <row r="4755" ht="12.75"/>
    <row r="4756" ht="12.75"/>
    <row r="4757" ht="12.75"/>
    <row r="4758" ht="12.75"/>
    <row r="4759" ht="12.75"/>
    <row r="4760" ht="12.75"/>
    <row r="4761" ht="12.75"/>
    <row r="4762" ht="12.75"/>
    <row r="4763" ht="12.75"/>
    <row r="4764" ht="12.75"/>
    <row r="4765" ht="12.75"/>
    <row r="4766" ht="12.75"/>
    <row r="4767" ht="12.75"/>
    <row r="4768" ht="12.75"/>
    <row r="4769" ht="12.75"/>
    <row r="4770" ht="12.75"/>
    <row r="4771" ht="12.75"/>
    <row r="4772" ht="12.75"/>
    <row r="4773" ht="12.75"/>
    <row r="4774" ht="12.75"/>
    <row r="4775" ht="12.75"/>
    <row r="4776" ht="12.75"/>
    <row r="4777" ht="12.75"/>
    <row r="4778" ht="12.75"/>
    <row r="4779" ht="12.75"/>
    <row r="4780" ht="12.75"/>
    <row r="4781" ht="12.75"/>
    <row r="4782" ht="12.75"/>
    <row r="4783" ht="12.75"/>
    <row r="4784" ht="12.75"/>
    <row r="4785" ht="12.75"/>
    <row r="4786" ht="12.75"/>
    <row r="4787" ht="12.75"/>
    <row r="4788" ht="12.75"/>
    <row r="4789" ht="12.75"/>
    <row r="4790" ht="12.75"/>
    <row r="4791" ht="12.75"/>
    <row r="4792" ht="12.75"/>
    <row r="4793" ht="12.75"/>
    <row r="4794" ht="12.75"/>
    <row r="4795" ht="12.75"/>
    <row r="4796" ht="12.75"/>
    <row r="4797" ht="12.75"/>
    <row r="4798" ht="12.75"/>
    <row r="4799" ht="12.75"/>
    <row r="4800" ht="12.75"/>
    <row r="4801" ht="12.75"/>
    <row r="4802" ht="12.75"/>
    <row r="4803" ht="12.75"/>
    <row r="4804" ht="12.75"/>
    <row r="4805" ht="12.75"/>
    <row r="4806" ht="12.75"/>
    <row r="4807" ht="12.75"/>
    <row r="4808" ht="12.75"/>
    <row r="4809" ht="12.75"/>
    <row r="4810" ht="12.75"/>
    <row r="4811" ht="12.75"/>
    <row r="4812" ht="12.75"/>
    <row r="4813" ht="12.75"/>
    <row r="4814" ht="12.75"/>
    <row r="4815" ht="12.75"/>
    <row r="4816" ht="12.75"/>
    <row r="4817" ht="12.75"/>
    <row r="4818" ht="12.75"/>
    <row r="4819" ht="12.75"/>
    <row r="4820" ht="12.75"/>
    <row r="4821" ht="12.75"/>
    <row r="4822" ht="12.75"/>
    <row r="4823" ht="12.75"/>
    <row r="4824" ht="12.75"/>
    <row r="4825" ht="12.75"/>
    <row r="4826" ht="12.75"/>
    <row r="4827" ht="12.75"/>
    <row r="4828" ht="12.75"/>
    <row r="4829" ht="12.75"/>
    <row r="4830" ht="12.75"/>
    <row r="4831" ht="12.75"/>
    <row r="4832" ht="12.75"/>
    <row r="4833" ht="12.75"/>
    <row r="4834" ht="12.75"/>
    <row r="4835" ht="12.75"/>
    <row r="4836" ht="12.75"/>
    <row r="4837" ht="12.75"/>
    <row r="4838" ht="12.75"/>
    <row r="4839" ht="12.75"/>
    <row r="4840" ht="12.75"/>
    <row r="4841" ht="12.75"/>
    <row r="4842" ht="12.75"/>
    <row r="4843" ht="12.75"/>
    <row r="4844" ht="12.75"/>
    <row r="4845" ht="12.75"/>
    <row r="4846" ht="12.75"/>
    <row r="4847" ht="12.75"/>
    <row r="4848" ht="12.75"/>
    <row r="4849" ht="12.75"/>
    <row r="4850" ht="12.75"/>
    <row r="4851" ht="12.75"/>
    <row r="4852" ht="12.75"/>
    <row r="4853" ht="12.75"/>
    <row r="4854" ht="12.75"/>
    <row r="4855" ht="12.75"/>
    <row r="4856" ht="12.75"/>
    <row r="4857" ht="12.75"/>
    <row r="4858" ht="12.75"/>
    <row r="4859" ht="12.75"/>
    <row r="4860" ht="12.75"/>
    <row r="4861" ht="12.75"/>
    <row r="4862" ht="12.75"/>
    <row r="4863" ht="12.75"/>
    <row r="4864" ht="12.75"/>
    <row r="4865" ht="12.75"/>
    <row r="4866" ht="12.75"/>
    <row r="4867" ht="12.75"/>
    <row r="4868" ht="12.75"/>
    <row r="4869" ht="12.75"/>
    <row r="4870" ht="12.75"/>
    <row r="4871" ht="12.75"/>
    <row r="4872" ht="12.75"/>
    <row r="4873" ht="12.75"/>
    <row r="4874" ht="12.75"/>
    <row r="4875" ht="12.75"/>
    <row r="4876" ht="12.75"/>
    <row r="4877" ht="12.75"/>
    <row r="4878" ht="12.75"/>
    <row r="4879" ht="12.75"/>
    <row r="4880" ht="12.75"/>
    <row r="4881" ht="12.75"/>
    <row r="4882" ht="12.75"/>
    <row r="4883" ht="12.75"/>
    <row r="4884" ht="12.75"/>
    <row r="4885" ht="12.75"/>
    <row r="4886" ht="12.75"/>
    <row r="4887" ht="12.75"/>
    <row r="4888" ht="12.75"/>
    <row r="4889" ht="12.75"/>
    <row r="4890" ht="12.75"/>
    <row r="4891" ht="12.75"/>
    <row r="4892" ht="12.75"/>
    <row r="4893" ht="12.75"/>
    <row r="4894" ht="12.75"/>
    <row r="4895" ht="12.75"/>
    <row r="4896" ht="12.75"/>
    <row r="4897" ht="12.75"/>
    <row r="4898" ht="12.75"/>
    <row r="4899" ht="12.75"/>
    <row r="4900" ht="12.75"/>
    <row r="4901" ht="12.75"/>
    <row r="4902" ht="12.75"/>
    <row r="4903" ht="12.75"/>
    <row r="4904" ht="12.75"/>
    <row r="4905" ht="12.75"/>
    <row r="4906" ht="12.75"/>
    <row r="4907" ht="12.75"/>
    <row r="4908" ht="12.75"/>
    <row r="4909" ht="12.75"/>
    <row r="4910" ht="12.75"/>
    <row r="4911" ht="12.75"/>
    <row r="4912" ht="12.75"/>
    <row r="4913" ht="12.75"/>
    <row r="4914" ht="12.75"/>
    <row r="4915" ht="12.75"/>
    <row r="4916" ht="12.75"/>
    <row r="4917" ht="12.75"/>
    <row r="4918" ht="12.75"/>
    <row r="4919" ht="12.75"/>
    <row r="4920" ht="12.75"/>
    <row r="4921" ht="12.75"/>
    <row r="4922" ht="12.75"/>
    <row r="4923" ht="12.75"/>
    <row r="4924" ht="12.75"/>
    <row r="4925" ht="12.75"/>
    <row r="4926" ht="12.75"/>
    <row r="4927" ht="12.75"/>
    <row r="4928" ht="12.75"/>
    <row r="4929" ht="12.75"/>
    <row r="4930" ht="12.75"/>
    <row r="4931" ht="12.75"/>
    <row r="4932" ht="12.75"/>
    <row r="4933" ht="12.75"/>
    <row r="4934" ht="12.75"/>
    <row r="4935" ht="12.75"/>
    <row r="4936" ht="12.75"/>
    <row r="4937" ht="12.75"/>
    <row r="4938" ht="12.75"/>
    <row r="4939" ht="12.75"/>
    <row r="4940" ht="12.75"/>
    <row r="4941" ht="12.75"/>
    <row r="4942" ht="12.75"/>
    <row r="4943" ht="12.75"/>
    <row r="4944" ht="12.75"/>
    <row r="4945" ht="12.75"/>
    <row r="4946" ht="12.75"/>
    <row r="4947" ht="12.75"/>
    <row r="4948" ht="12.75"/>
    <row r="4949" ht="12.75"/>
    <row r="4950" ht="12.75"/>
    <row r="4951" ht="12.75"/>
    <row r="4952" ht="12.75"/>
    <row r="4953" ht="12.75"/>
    <row r="4954" ht="12.75"/>
    <row r="4955" ht="12.75"/>
    <row r="4956" ht="12.75"/>
    <row r="4957" ht="12.75"/>
    <row r="4958" ht="12.75"/>
    <row r="4959" ht="12.75"/>
    <row r="4960" ht="12.75"/>
    <row r="4961" ht="12.75"/>
    <row r="4962" ht="12.75"/>
    <row r="4963" ht="12.75"/>
    <row r="4964" ht="12.75"/>
    <row r="4965" ht="12.75"/>
    <row r="4966" ht="12.75"/>
    <row r="4967" ht="12.75"/>
    <row r="4968" ht="12.75"/>
    <row r="4969" ht="12.75"/>
    <row r="4970" ht="12.75"/>
    <row r="4971" ht="12.75"/>
    <row r="4972" ht="12.75"/>
    <row r="4973" ht="12.75"/>
    <row r="4974" ht="12.75"/>
    <row r="4975" ht="12.75"/>
    <row r="4976" ht="12.75"/>
    <row r="4977" ht="12.75"/>
    <row r="4978" ht="12.75"/>
    <row r="4979" ht="12.75"/>
    <row r="4980" ht="12.75"/>
    <row r="4981" ht="12.75"/>
    <row r="4982" ht="12.75"/>
    <row r="4983" ht="12.75"/>
    <row r="4984" ht="12.75"/>
    <row r="4985" ht="12.75"/>
    <row r="4986" ht="12.75"/>
    <row r="4987" ht="12.75"/>
    <row r="4988" ht="12.75"/>
    <row r="4989" ht="12.75"/>
    <row r="4990" ht="12.75"/>
    <row r="4991" ht="12.75"/>
    <row r="4992" ht="12.75"/>
    <row r="4993" ht="12.75"/>
    <row r="4994" ht="12.75"/>
    <row r="4995" ht="12.75"/>
    <row r="4996" ht="12.75"/>
    <row r="4997" ht="12.75"/>
    <row r="4998" ht="12.75"/>
    <row r="4999" ht="12.75"/>
    <row r="5000" ht="12.75"/>
    <row r="5001" ht="12.75"/>
    <row r="5002" ht="12.75"/>
    <row r="5003" ht="12.75"/>
    <row r="5004" ht="12.75"/>
    <row r="5005" ht="12.75"/>
    <row r="5006" ht="12.75"/>
    <row r="5007" ht="12.75"/>
    <row r="5008" ht="12.75"/>
    <row r="5009" ht="12.75"/>
    <row r="5010" ht="12.75"/>
    <row r="5011" ht="12.75"/>
    <row r="5012" ht="12.75"/>
    <row r="5013" ht="12.75"/>
    <row r="5014" ht="12.75"/>
    <row r="5015" ht="12.75"/>
    <row r="5016" ht="12.75"/>
    <row r="5017" ht="12.75"/>
    <row r="5018" ht="12.75"/>
    <row r="5019" ht="12.75"/>
    <row r="5020" ht="12.75"/>
    <row r="5021" ht="12.75"/>
    <row r="5022" ht="12.75"/>
    <row r="5023" ht="12.75"/>
    <row r="5024" ht="12.75"/>
    <row r="5025" ht="12.75"/>
    <row r="5026" ht="12.75"/>
    <row r="5027" ht="12.75"/>
    <row r="5028" ht="12.75"/>
    <row r="5029" ht="12.75"/>
    <row r="5030" ht="12.75"/>
    <row r="5031" ht="12.75"/>
    <row r="5032" ht="12.75"/>
    <row r="5033" ht="12.75"/>
    <row r="5034" ht="12.75"/>
    <row r="5035" ht="12.75"/>
    <row r="5036" ht="12.75"/>
    <row r="5037" ht="12.75"/>
    <row r="5038" ht="12.75"/>
    <row r="5039" ht="12.75"/>
    <row r="5040" ht="12.75"/>
    <row r="5041" ht="12.75"/>
    <row r="5042" ht="12.75"/>
    <row r="5043" ht="12.75"/>
    <row r="5044" ht="12.75"/>
    <row r="5045" ht="12.75"/>
    <row r="5046" ht="12.75"/>
    <row r="5047" ht="12.75"/>
    <row r="5048" ht="12.75"/>
    <row r="5049" ht="12.75"/>
    <row r="5050" ht="12.75"/>
    <row r="5051" ht="12.75"/>
    <row r="5052" ht="12.75"/>
    <row r="5053" ht="12.75"/>
    <row r="5054" ht="12.75"/>
    <row r="5055" ht="12.75"/>
    <row r="5056" ht="12.75"/>
    <row r="5057" ht="12.75"/>
    <row r="5058" ht="12.75"/>
    <row r="5059" ht="12.75"/>
    <row r="5060" ht="12.75"/>
    <row r="5061" ht="12.75"/>
    <row r="5062" ht="12.75"/>
    <row r="5063" ht="12.75"/>
    <row r="5064" ht="12.75"/>
    <row r="5065" ht="12.75"/>
    <row r="5066" ht="12.75"/>
    <row r="5067" ht="12.75"/>
    <row r="5068" ht="12.75"/>
    <row r="5069" ht="12.75"/>
    <row r="5070" ht="12.75"/>
    <row r="5071" ht="12.75"/>
    <row r="5072" ht="12.75"/>
    <row r="5073" ht="12.75"/>
    <row r="5074" ht="12.75"/>
    <row r="5075" ht="12.75"/>
    <row r="5076" ht="12.75"/>
    <row r="5077" ht="12.75"/>
    <row r="5078" ht="12.75"/>
    <row r="5079" ht="12.75"/>
    <row r="5080" ht="12.75"/>
    <row r="5081" ht="12.75"/>
    <row r="5082" ht="12.75"/>
    <row r="5083" ht="12.75"/>
    <row r="5084" ht="12.75"/>
    <row r="5085" ht="12.75"/>
    <row r="5086" ht="12.75"/>
    <row r="5087" ht="12.75"/>
    <row r="5088" ht="12.75"/>
    <row r="5089" ht="12.75"/>
    <row r="5090" ht="12.75"/>
    <row r="5091" ht="12.75"/>
    <row r="5092" ht="12.75"/>
    <row r="5093" ht="12.75"/>
    <row r="5094" ht="12.75"/>
    <row r="5095" ht="12.75"/>
    <row r="5096" ht="12.75"/>
    <row r="5097" ht="12.75"/>
    <row r="5098" ht="12.75"/>
    <row r="5099" ht="12.75"/>
    <row r="5100" ht="12.75"/>
    <row r="5101" ht="12.75"/>
    <row r="5102" ht="12.75"/>
    <row r="5103" ht="12.75"/>
    <row r="5104" ht="12.75"/>
    <row r="5105" ht="12.75"/>
    <row r="5106" ht="12.75"/>
    <row r="5107" ht="12.75"/>
    <row r="5108" ht="12.75"/>
    <row r="5109" ht="12.75"/>
    <row r="5110" ht="12.75"/>
    <row r="5111" ht="12.75"/>
    <row r="5112" ht="12.75"/>
    <row r="5113" ht="12.75"/>
    <row r="5114" ht="12.75"/>
    <row r="5115" ht="12.75"/>
    <row r="5116" ht="12.75"/>
    <row r="5117" ht="12.75"/>
    <row r="5118" ht="12.75"/>
    <row r="5119" ht="12.75"/>
    <row r="5120" ht="12.75"/>
    <row r="5121" ht="12.75"/>
    <row r="5122" ht="12.75"/>
    <row r="5123" ht="12.75"/>
    <row r="5124" ht="12.75"/>
    <row r="5125" ht="12.75"/>
    <row r="5126" ht="12.75"/>
    <row r="5127" ht="12.75"/>
    <row r="5128" ht="12.75"/>
    <row r="5129" ht="12.75"/>
    <row r="5130" ht="12.75"/>
    <row r="5131" ht="12.75"/>
    <row r="5132" ht="12.75"/>
    <row r="5133" ht="12.75"/>
    <row r="5134" ht="12.75"/>
    <row r="5135" ht="12.75"/>
    <row r="5136" ht="12.75"/>
    <row r="5137" ht="12.75"/>
    <row r="5138" ht="12.75"/>
    <row r="5139" ht="12.75"/>
    <row r="5140" ht="12.75"/>
    <row r="5141" ht="12.75"/>
    <row r="5142" ht="12.75"/>
    <row r="5143" ht="12.75"/>
    <row r="5144" ht="12.75"/>
    <row r="5145" ht="12.75"/>
    <row r="5146" ht="12.75"/>
    <row r="5147" ht="12.75"/>
    <row r="5148" ht="12.75"/>
    <row r="5149" ht="12.75"/>
    <row r="5150" ht="12.75"/>
    <row r="5151" ht="12.75"/>
    <row r="5152" ht="12.75"/>
    <row r="5153" ht="12.75"/>
    <row r="5154" ht="12.75"/>
    <row r="5155" ht="12.75"/>
    <row r="5156" ht="12.75"/>
    <row r="5157" ht="12.75"/>
    <row r="5158" ht="12.75"/>
    <row r="5159" ht="12.75"/>
    <row r="5160" ht="12.75"/>
    <row r="5161" ht="12.75"/>
    <row r="5162" ht="12.75"/>
    <row r="5163" ht="12.75"/>
    <row r="5164" ht="12.75"/>
    <row r="5165" ht="12.75"/>
    <row r="5166" ht="12.75"/>
    <row r="5167" ht="12.75"/>
    <row r="5168" ht="12.75"/>
    <row r="5169" ht="12.75"/>
    <row r="5170" ht="12.75"/>
    <row r="5171" ht="12.75"/>
    <row r="5172" ht="12.75"/>
    <row r="5173" ht="12.75"/>
    <row r="5174" ht="12.75"/>
    <row r="5175" ht="12.75"/>
    <row r="5176" ht="12.75"/>
    <row r="5177" ht="12.75"/>
    <row r="5178" ht="12.75"/>
    <row r="5179" ht="12.75"/>
    <row r="5180" ht="12.75"/>
    <row r="5181" ht="12.75"/>
    <row r="5182" ht="12.75"/>
    <row r="5183" ht="12.75"/>
    <row r="5184" ht="12.75"/>
    <row r="5185" ht="12.75"/>
    <row r="5186" ht="12.75"/>
    <row r="5187" ht="12.75"/>
    <row r="5188" ht="12.75"/>
    <row r="5189" ht="12.75"/>
    <row r="5190" ht="12.75"/>
    <row r="5191" ht="12.75"/>
    <row r="5192" ht="12.75"/>
    <row r="5193" ht="12.75"/>
    <row r="5194" ht="12.75"/>
    <row r="5195" ht="12.75"/>
    <row r="5196" ht="12.75"/>
    <row r="5197" ht="12.75"/>
    <row r="5198" ht="12.75"/>
    <row r="5199" ht="12.75"/>
    <row r="5200" ht="12.75"/>
    <row r="5201" ht="12.75"/>
    <row r="5202" ht="12.75"/>
    <row r="5203" ht="12.75"/>
    <row r="5204" ht="12.75"/>
    <row r="5205" ht="12.75"/>
    <row r="5206" ht="12.75"/>
    <row r="5207" ht="12.75"/>
    <row r="5208" ht="12.75"/>
    <row r="5209" ht="12.75"/>
    <row r="5210" ht="12.75"/>
    <row r="5211" ht="12.75"/>
    <row r="5212" ht="12.75"/>
    <row r="5213" ht="12.75"/>
    <row r="5214" ht="12.75"/>
    <row r="5215" ht="12.75"/>
    <row r="5216" ht="12.75"/>
    <row r="5217" ht="12.75"/>
    <row r="5218" ht="12.75"/>
    <row r="5219" ht="12.75"/>
    <row r="5220" ht="12.75"/>
    <row r="5221" ht="12.75"/>
    <row r="5222" ht="12.75"/>
    <row r="5223" ht="12.75"/>
    <row r="5224" ht="12.75"/>
    <row r="5225" ht="12.75"/>
    <row r="5226" ht="12.75"/>
    <row r="5227" ht="12.75"/>
    <row r="5228" ht="12.75"/>
    <row r="5229" ht="12.75"/>
    <row r="5230" ht="12.75"/>
    <row r="5231" ht="12.75"/>
    <row r="5232" ht="12.75"/>
    <row r="5233" ht="12.75"/>
    <row r="5234" ht="12.75"/>
    <row r="5235" ht="12.75"/>
    <row r="5236" ht="12.75"/>
    <row r="5237" ht="12.75"/>
    <row r="5238" ht="12.75"/>
    <row r="5239" ht="12.75"/>
    <row r="5240" ht="12.75"/>
    <row r="5241" ht="12.75"/>
    <row r="5242" ht="12.75"/>
    <row r="5243" ht="12.75"/>
    <row r="5244" ht="12.75"/>
    <row r="5245" ht="12.75"/>
    <row r="5246" ht="12.75"/>
    <row r="5247" ht="12.75"/>
    <row r="5248" ht="12.75"/>
    <row r="5249" ht="12.75"/>
    <row r="5250" ht="12.75"/>
    <row r="5251" ht="12.75"/>
    <row r="5252" ht="12.75"/>
    <row r="5253" ht="12.75"/>
    <row r="5254" ht="12.75"/>
    <row r="5255" ht="12.75"/>
    <row r="5256" ht="12.75"/>
    <row r="5257" ht="12.75"/>
    <row r="5258" ht="12.75"/>
    <row r="5259" ht="12.75"/>
    <row r="5260" ht="12.75"/>
    <row r="5261" ht="12.75"/>
    <row r="5262" ht="12.75"/>
    <row r="5263" ht="12.75"/>
    <row r="5264" ht="12.75"/>
    <row r="5265" ht="12.75"/>
    <row r="5266" ht="12.75"/>
    <row r="5267" ht="12.75"/>
    <row r="5268" ht="12.75"/>
    <row r="5269" ht="12.75"/>
    <row r="5270" ht="12.75"/>
    <row r="5271" ht="12.75"/>
    <row r="5272" ht="12.75"/>
    <row r="5273" ht="12.75"/>
    <row r="5274" ht="12.75"/>
    <row r="5275" ht="12.75"/>
    <row r="5276" ht="12.75"/>
    <row r="5277" ht="12.75"/>
    <row r="5278" ht="12.75"/>
    <row r="5279" ht="12.75"/>
    <row r="5280" ht="12.75"/>
    <row r="5281" ht="12.75"/>
    <row r="5282" ht="12.75"/>
    <row r="5283" ht="12.75"/>
    <row r="5284" ht="12.75"/>
    <row r="5285" ht="12.75"/>
    <row r="5286" ht="12.75"/>
    <row r="5287" ht="12.75"/>
    <row r="5288" ht="12.75"/>
    <row r="5289" ht="12.75"/>
    <row r="5290" ht="12.75"/>
    <row r="5291" ht="12.75"/>
    <row r="5292" ht="12.75"/>
    <row r="5293" ht="12.75"/>
    <row r="5294" ht="12.75"/>
    <row r="5295" ht="12.75"/>
    <row r="5296" ht="12.75"/>
    <row r="5297" ht="12.75"/>
    <row r="5298" ht="12.75"/>
    <row r="5299" ht="12.75"/>
    <row r="5300" ht="12.75"/>
    <row r="5301" ht="12.75"/>
    <row r="5302" ht="12.75"/>
    <row r="5303" ht="12.75"/>
    <row r="5304" ht="12.75"/>
    <row r="5305" ht="12.75"/>
    <row r="5306" ht="12.75"/>
    <row r="5307" ht="12.75"/>
    <row r="5308" ht="12.75"/>
    <row r="5309" ht="12.75"/>
    <row r="5310" ht="12.75"/>
    <row r="5311" ht="12.75"/>
    <row r="5312" ht="12.75"/>
    <row r="5313" ht="12.75"/>
    <row r="5314" ht="12.75"/>
    <row r="5315" ht="12.75"/>
    <row r="5316" ht="12.75"/>
    <row r="5317" ht="12.75"/>
    <row r="5318" ht="12.75"/>
    <row r="5319" ht="12.75"/>
    <row r="5320" ht="12.75"/>
    <row r="5321" ht="12.75"/>
    <row r="5322" ht="12.75"/>
    <row r="5323" ht="12.75"/>
    <row r="5324" ht="12.75"/>
    <row r="5325" ht="12.75"/>
    <row r="5326" ht="12.75"/>
    <row r="5327" ht="12.75"/>
    <row r="5328" ht="12.75"/>
    <row r="5329" ht="12.75"/>
    <row r="5330" ht="12.75"/>
    <row r="5331" ht="12.75"/>
    <row r="5332" ht="12.75"/>
    <row r="5333" ht="12.75"/>
    <row r="5334" ht="12.75"/>
    <row r="5335" ht="12.75"/>
    <row r="5336" ht="12.75"/>
    <row r="5337" ht="12.75"/>
    <row r="5338" ht="12.75"/>
    <row r="5339" ht="12.75"/>
    <row r="5340" ht="12.75"/>
    <row r="5341" ht="12.75"/>
    <row r="5342" ht="12.75"/>
    <row r="5343" ht="12.75"/>
    <row r="5344" ht="12.75"/>
    <row r="5345" ht="12.75"/>
    <row r="5346" ht="12.75"/>
    <row r="5347" ht="12.75"/>
    <row r="5348" ht="12.75"/>
    <row r="5349" ht="12.75"/>
    <row r="5350" ht="12.75"/>
    <row r="5351" ht="12.75"/>
    <row r="5352" ht="12.75"/>
    <row r="5353" ht="12.75"/>
    <row r="5354" ht="12.75"/>
    <row r="5355" ht="12.75"/>
    <row r="5356" ht="12.75"/>
    <row r="5357" ht="12.75"/>
    <row r="5358" ht="12.75"/>
    <row r="5359" ht="12.75"/>
    <row r="5360" ht="12.75"/>
    <row r="5361" ht="12.75"/>
    <row r="5362" ht="12.75"/>
    <row r="5363" ht="12.75"/>
    <row r="5364" ht="12.75"/>
    <row r="5365" ht="12.75"/>
    <row r="5366" ht="12.75"/>
    <row r="5367" ht="12.75"/>
    <row r="5368" ht="12.75"/>
    <row r="5369" ht="12.75"/>
    <row r="5370" ht="12.75"/>
    <row r="5371" ht="12.75"/>
    <row r="5372" ht="12.75"/>
    <row r="5373" ht="12.75"/>
    <row r="5374" ht="12.75"/>
    <row r="5375" ht="12.75"/>
    <row r="5376" ht="12.75"/>
    <row r="5377" ht="12.75"/>
    <row r="5378" ht="12.75"/>
    <row r="5379" ht="12.75"/>
    <row r="5380" ht="12.75"/>
    <row r="5381" ht="12.75"/>
    <row r="5382" ht="12.75"/>
    <row r="5383" ht="12.75"/>
    <row r="5384" ht="12.75"/>
    <row r="5385" ht="12.75"/>
    <row r="5386" ht="12.75"/>
    <row r="5387" ht="12.75"/>
    <row r="5388" ht="12.75"/>
    <row r="5389" ht="12.75"/>
    <row r="5390" ht="12.75"/>
    <row r="5391" ht="12.75"/>
    <row r="5392" ht="12.75"/>
    <row r="5393" ht="12.75"/>
    <row r="5394" ht="12.75"/>
    <row r="5395" ht="12.75"/>
    <row r="5396" ht="12.75"/>
    <row r="5397" ht="12.75"/>
    <row r="5398" ht="12.75"/>
    <row r="5399" ht="12.75"/>
    <row r="5400" ht="12.75"/>
    <row r="5401" ht="12.75"/>
    <row r="5402" ht="12.75"/>
    <row r="5403" ht="12.75"/>
    <row r="5404" ht="12.75"/>
    <row r="5405" ht="12.75"/>
    <row r="5406" ht="12.75"/>
    <row r="5407" ht="12.75"/>
    <row r="5408" ht="12.75"/>
    <row r="5409" ht="12.75"/>
    <row r="5410" ht="12.75"/>
    <row r="5411" ht="12.75"/>
    <row r="5412" ht="12.75"/>
    <row r="5413" ht="12.75"/>
    <row r="5414" ht="12.75"/>
    <row r="5415" ht="12.75"/>
    <row r="5416" ht="12.75"/>
    <row r="5417" ht="12.75"/>
    <row r="5418" ht="12.75"/>
    <row r="5419" ht="12.75"/>
    <row r="5420" ht="12.75"/>
    <row r="5421" ht="12.75"/>
    <row r="5422" ht="12.75"/>
    <row r="5423" ht="12.75"/>
    <row r="5424" ht="12.75"/>
    <row r="5425" ht="12.75"/>
    <row r="5426" ht="12.75"/>
    <row r="5427" ht="12.75"/>
    <row r="5428" ht="12.75"/>
    <row r="5429" ht="12.75"/>
    <row r="5430" ht="12.75"/>
    <row r="5431" ht="12.75"/>
    <row r="5432" ht="12.75"/>
    <row r="5433" ht="12.75"/>
    <row r="5434" ht="12.75"/>
    <row r="5435" ht="12.75"/>
    <row r="5436" ht="12.75"/>
    <row r="5437" ht="12.75"/>
    <row r="5438" ht="12.75"/>
    <row r="5439" ht="12.75"/>
    <row r="5440" ht="12.75"/>
    <row r="5441" ht="12.75"/>
    <row r="5442" ht="12.75"/>
    <row r="5443" ht="12.75"/>
    <row r="5444" ht="12.75"/>
    <row r="5445" ht="12.75"/>
    <row r="5446" ht="12.75"/>
    <row r="5447" ht="12.75"/>
    <row r="5448" ht="12.75"/>
    <row r="5449" ht="12.75"/>
    <row r="5450" ht="12.75"/>
    <row r="5451" ht="12.75"/>
    <row r="5452" ht="12.75"/>
    <row r="5453" ht="12.75"/>
    <row r="5454" ht="12.75"/>
    <row r="5455" ht="12.75"/>
    <row r="5456" ht="12.75"/>
    <row r="5457" ht="12.75"/>
    <row r="5458" ht="12.75"/>
    <row r="5459" ht="12.75"/>
    <row r="5460" ht="12.75"/>
    <row r="5461" ht="12.75"/>
    <row r="5462" ht="12.75"/>
    <row r="5463" ht="12.75"/>
    <row r="5464" ht="12.75"/>
    <row r="5465" ht="12.75"/>
    <row r="5466" ht="12.75"/>
    <row r="5467" ht="12.75"/>
    <row r="5468" ht="12.75"/>
    <row r="5469" ht="12.75"/>
    <row r="5470" ht="12.75"/>
    <row r="5471" ht="12.75"/>
    <row r="5472" ht="12.75"/>
    <row r="5473" ht="12.75"/>
    <row r="5474" ht="12.75"/>
    <row r="5475" ht="12.75"/>
    <row r="5476" ht="12.75"/>
    <row r="5477" ht="12.75"/>
    <row r="5478" ht="12.75"/>
    <row r="5479" ht="12.75"/>
    <row r="5480" ht="12.75"/>
    <row r="5481" ht="12.75"/>
    <row r="5482" ht="12.75"/>
    <row r="5483" ht="12.75"/>
    <row r="5484" ht="12.75"/>
    <row r="5485" ht="12.75"/>
    <row r="5486" ht="12.75"/>
    <row r="5487" ht="12.75"/>
    <row r="5488" ht="12.75"/>
    <row r="5489" ht="12.75"/>
    <row r="5490" ht="12.75"/>
    <row r="5491" ht="12.75"/>
    <row r="5492" ht="12.75"/>
    <row r="5493" ht="12.75"/>
    <row r="5494" ht="12.75"/>
    <row r="5495" ht="12.75"/>
    <row r="5496" ht="12.75"/>
    <row r="5497" ht="12.75"/>
    <row r="5498" ht="12.75"/>
    <row r="5499" ht="12.75"/>
    <row r="5500" ht="12.75"/>
    <row r="5501" ht="12.75"/>
    <row r="5502" ht="12.75"/>
    <row r="5503" ht="12.75"/>
    <row r="5504" ht="12.75"/>
    <row r="5505" ht="12.75"/>
    <row r="5506" ht="12.75"/>
    <row r="5507" ht="12.75"/>
    <row r="5508" ht="12.75"/>
    <row r="5509" ht="12.75"/>
    <row r="5510" ht="12.75"/>
    <row r="5511" ht="12.75"/>
    <row r="5512" ht="12.75"/>
    <row r="5513" ht="12.75"/>
    <row r="5514" ht="12.75"/>
    <row r="5515" ht="12.75"/>
    <row r="5516" ht="12.75"/>
    <row r="5517" ht="12.75"/>
    <row r="5518" ht="12.75"/>
    <row r="5519" ht="12.75"/>
    <row r="5520" ht="12.75"/>
    <row r="5521" ht="12.75"/>
    <row r="5522" ht="12.75"/>
    <row r="5523" ht="12.75"/>
    <row r="5524" ht="12.75"/>
    <row r="5525" ht="12.75"/>
    <row r="5526" ht="12.75"/>
    <row r="5527" ht="12.75"/>
    <row r="5528" ht="12.75"/>
    <row r="5529" ht="12.75"/>
    <row r="5530" ht="12.75"/>
    <row r="5531" ht="12.75"/>
    <row r="5532" ht="12.75"/>
    <row r="5533" ht="12.75"/>
    <row r="5534" ht="12.75"/>
    <row r="5535" ht="12.75"/>
    <row r="5536" ht="12.75"/>
    <row r="5537" ht="12.75"/>
    <row r="5538" ht="12.75"/>
    <row r="5539" ht="12.75"/>
    <row r="5540" ht="12.75"/>
    <row r="5541" ht="12.75"/>
    <row r="5542" ht="12.75"/>
    <row r="5543" ht="12.75"/>
    <row r="5544" ht="12.75"/>
    <row r="5545" ht="12.75"/>
    <row r="5546" ht="12.75"/>
    <row r="5547" ht="12.75"/>
    <row r="5548" ht="12.75"/>
    <row r="5549" ht="12.75"/>
    <row r="5550" ht="12.75"/>
    <row r="5551" ht="12.75"/>
    <row r="5552" ht="12.75"/>
    <row r="5553" ht="12.75"/>
    <row r="5554" ht="12.75"/>
    <row r="5555" ht="12.75"/>
    <row r="5556" ht="12.75"/>
    <row r="5557" ht="12.75"/>
    <row r="5558" ht="12.75"/>
    <row r="5559" ht="12.75"/>
    <row r="5560" ht="12.75"/>
    <row r="5561" ht="12.75"/>
    <row r="5562" ht="12.75"/>
    <row r="5563" ht="12.75"/>
    <row r="5564" ht="12.75"/>
    <row r="5565" ht="12.75"/>
    <row r="5566" ht="12.75"/>
    <row r="5567" ht="12.75"/>
    <row r="5568" ht="12.75"/>
    <row r="5569" ht="12.75"/>
    <row r="5570" ht="12.75"/>
    <row r="5571" ht="12.75"/>
    <row r="5572" ht="12.75"/>
    <row r="5573" ht="12.75"/>
    <row r="5574" ht="12.75"/>
    <row r="5575" ht="12.75"/>
    <row r="5576" ht="12.75"/>
    <row r="5577" ht="12.75"/>
    <row r="5578" ht="12.75"/>
    <row r="5579" ht="12.75"/>
    <row r="5580" ht="12.75"/>
    <row r="5581" ht="12.75"/>
    <row r="5582" ht="12.75"/>
    <row r="5583" ht="12.75"/>
    <row r="5584" ht="12.75"/>
    <row r="5585" ht="12.75"/>
    <row r="5586" ht="12.75"/>
    <row r="5587" ht="12.75"/>
    <row r="5588" ht="12.75"/>
    <row r="5589" ht="12.75"/>
    <row r="5590" ht="12.75"/>
    <row r="5591" ht="12.75"/>
    <row r="5592" ht="12.75"/>
    <row r="5593" ht="12.75"/>
    <row r="5594" ht="12.75"/>
    <row r="5595" ht="12.75"/>
    <row r="5596" ht="12.75"/>
    <row r="5597" ht="12.75"/>
    <row r="5598" ht="12.75"/>
    <row r="5599" ht="12.75"/>
    <row r="5600" ht="12.75"/>
    <row r="5601" ht="12.75"/>
    <row r="5602" ht="12.75"/>
    <row r="5603" ht="12.75"/>
    <row r="5604" ht="12.75"/>
    <row r="5605" ht="12.75"/>
    <row r="5606" ht="12.75"/>
    <row r="5607" ht="12.75"/>
    <row r="5608" ht="12.75"/>
    <row r="5609" ht="12.75"/>
    <row r="5610" ht="12.75"/>
    <row r="5611" ht="12.75"/>
    <row r="5612" ht="12.75"/>
    <row r="5613" ht="12.75"/>
    <row r="5614" ht="12.75"/>
    <row r="5615" ht="12.75"/>
    <row r="5616" ht="12.75"/>
    <row r="5617" ht="12.75"/>
    <row r="5618" ht="12.75"/>
    <row r="5619" ht="12.75"/>
    <row r="5620" ht="12.75"/>
    <row r="5621" ht="12.75"/>
    <row r="5622" ht="12.75"/>
    <row r="5623" ht="12.75"/>
    <row r="5624" ht="12.75"/>
    <row r="5625" ht="12.75"/>
    <row r="5626" ht="12.75"/>
    <row r="5627" ht="12.75"/>
    <row r="5628" ht="12.75"/>
    <row r="5629" ht="12.75"/>
    <row r="5630" ht="12.75"/>
    <row r="5631" ht="12.75"/>
    <row r="5632" ht="12.75"/>
    <row r="5633" ht="12.75"/>
    <row r="5634" ht="12.75"/>
    <row r="5635" ht="12.75"/>
    <row r="5636" ht="12.75"/>
    <row r="5637" ht="12.75"/>
    <row r="5638" ht="12.75"/>
    <row r="5639" ht="12.75"/>
    <row r="5640" ht="12.75"/>
    <row r="5641" ht="12.75"/>
    <row r="5642" ht="12.75"/>
    <row r="5643" ht="12.75"/>
    <row r="5644" ht="12.75"/>
    <row r="5645" ht="12.75"/>
    <row r="5646" ht="12.75"/>
    <row r="5647" ht="12.75"/>
    <row r="5648" ht="12.75"/>
    <row r="5649" ht="12.75"/>
    <row r="5650" ht="12.75"/>
    <row r="5651" ht="12.75"/>
    <row r="5652" ht="12.75"/>
    <row r="5653" ht="12.75"/>
    <row r="5654" ht="12.75"/>
    <row r="5655" ht="12.75"/>
    <row r="5656" ht="12.75"/>
    <row r="5657" ht="12.75"/>
    <row r="5658" ht="12.75"/>
    <row r="5659" ht="12.75"/>
    <row r="5660" ht="12.75"/>
    <row r="5661" ht="12.75"/>
    <row r="5662" ht="12.75"/>
    <row r="5663" ht="12.75"/>
    <row r="5664" ht="12.75"/>
    <row r="5665" ht="12.75"/>
    <row r="5666" ht="12.75"/>
    <row r="5667" ht="12.75"/>
    <row r="5668" ht="12.75"/>
    <row r="5669" ht="12.75"/>
    <row r="5670" ht="12.75"/>
    <row r="5671" ht="12.75"/>
    <row r="5672" ht="12.75"/>
    <row r="5673" ht="12.75"/>
    <row r="5674" ht="12.75"/>
    <row r="5675" ht="12.75"/>
    <row r="5676" ht="12.75"/>
    <row r="5677" ht="12.75"/>
    <row r="5678" ht="12.75"/>
    <row r="5679" ht="12.75"/>
    <row r="5680" ht="12.75"/>
    <row r="5681" ht="12.75"/>
    <row r="5682" ht="12.75"/>
    <row r="5683" ht="12.75"/>
    <row r="5684" ht="12.75"/>
    <row r="5685" ht="12.75"/>
    <row r="5686" ht="12.75"/>
    <row r="5687" ht="12.75"/>
    <row r="5688" ht="12.75"/>
    <row r="5689" ht="12.75"/>
    <row r="5690" ht="12.75"/>
    <row r="5691" ht="12.75"/>
    <row r="5692" ht="12.75"/>
    <row r="5693" ht="12.75"/>
    <row r="5694" ht="12.75"/>
    <row r="5695" ht="12.75"/>
    <row r="5696" ht="12.75"/>
    <row r="5697" ht="12.75"/>
    <row r="5698" ht="12.75"/>
    <row r="5699" ht="12.75"/>
    <row r="5700" ht="12.75"/>
    <row r="5701" ht="12.75"/>
    <row r="5702" ht="12.75"/>
    <row r="5703" ht="12.75"/>
    <row r="5704" ht="12.75"/>
    <row r="5705" ht="12.75"/>
    <row r="5706" ht="12.75"/>
    <row r="5707" ht="12.75"/>
    <row r="5708" ht="12.75"/>
    <row r="5709" ht="12.75"/>
    <row r="5710" ht="12.75"/>
    <row r="5711" ht="12.75"/>
    <row r="5712" ht="12.75"/>
    <row r="5713" ht="12.75"/>
    <row r="5714" ht="12.75"/>
    <row r="5715" ht="12.75"/>
    <row r="5716" ht="12.75"/>
    <row r="5717" ht="12.75"/>
    <row r="5718" ht="12.75"/>
    <row r="5719" ht="12.75"/>
    <row r="5720" ht="12.75"/>
    <row r="5721" ht="12.75"/>
    <row r="5722" ht="12.75"/>
    <row r="5723" ht="12.75"/>
    <row r="5724" ht="12.75"/>
    <row r="5725" ht="12.75"/>
    <row r="5726" ht="12.75"/>
    <row r="5727" ht="12.75"/>
    <row r="5728" ht="12.75"/>
    <row r="5729" ht="12.75"/>
    <row r="5730" ht="12.75"/>
    <row r="5731" ht="12.75"/>
    <row r="5732" ht="12.75"/>
    <row r="5733" ht="12.75"/>
    <row r="5734" ht="12.75"/>
    <row r="5735" ht="12.75"/>
    <row r="5736" ht="12.75"/>
    <row r="5737" ht="12.75"/>
    <row r="5738" ht="12.75"/>
    <row r="5739" ht="12.75"/>
    <row r="5740" ht="12.75"/>
    <row r="5741" ht="12.75"/>
    <row r="5742" ht="12.75"/>
    <row r="5743" ht="12.75"/>
    <row r="5744" ht="12.75"/>
    <row r="5745" ht="12.75"/>
    <row r="5746" ht="12.75"/>
    <row r="5747" ht="12.75"/>
    <row r="5748" ht="12.75"/>
    <row r="5749" ht="12.75"/>
    <row r="5750" ht="12.75"/>
    <row r="5751" ht="12.75"/>
    <row r="5752" ht="12.75"/>
    <row r="5753" ht="12.75"/>
    <row r="5754" ht="12.75"/>
    <row r="5755" ht="12.75"/>
    <row r="5756" ht="12.75"/>
    <row r="5757" ht="12.75"/>
    <row r="5758" ht="12.75"/>
    <row r="5759" ht="12.75"/>
    <row r="5760" ht="12.75"/>
    <row r="5761" ht="12.75"/>
    <row r="5762" ht="12.75"/>
    <row r="5763" ht="12.75"/>
    <row r="5764" ht="12.75"/>
    <row r="5765" ht="12.75"/>
    <row r="5766" ht="12.75"/>
    <row r="5767" ht="12.75"/>
    <row r="5768" ht="12.75"/>
    <row r="5769" ht="12.75"/>
    <row r="5770" ht="12.75"/>
    <row r="5771" ht="12.75"/>
    <row r="5772" ht="12.75"/>
    <row r="5773" ht="12.75"/>
    <row r="5774" ht="12.75"/>
    <row r="5775" ht="12.75"/>
    <row r="5776" ht="12.75"/>
    <row r="5777" ht="12.75"/>
    <row r="5778" ht="12.75"/>
    <row r="5779" ht="12.75"/>
    <row r="5780" ht="12.75"/>
    <row r="5781" ht="12.75"/>
    <row r="5782" ht="12.75"/>
    <row r="5783" ht="12.75"/>
    <row r="5784" ht="12.75"/>
    <row r="5785" ht="12.75"/>
    <row r="5786" ht="12.75"/>
    <row r="5787" ht="12.75"/>
    <row r="5788" ht="12.75"/>
    <row r="5789" ht="12.75"/>
    <row r="5790" ht="12.75"/>
    <row r="5791" ht="12.75"/>
    <row r="5792" ht="12.75"/>
    <row r="5793" ht="12.75"/>
    <row r="5794" ht="12.75"/>
    <row r="5795" ht="12.75"/>
    <row r="5796" ht="12.75"/>
    <row r="5797" ht="12.75"/>
    <row r="5798" ht="12.75"/>
    <row r="5799" ht="12.75"/>
    <row r="5800" ht="12.75"/>
    <row r="5801" ht="12.75"/>
    <row r="5802" ht="12.75"/>
    <row r="5803" ht="12.75"/>
    <row r="5804" ht="12.75"/>
    <row r="5805" ht="12.75"/>
    <row r="5806" ht="12.75"/>
    <row r="5807" ht="12.75"/>
    <row r="5808" ht="12.75"/>
    <row r="5809" ht="12.75"/>
    <row r="5810" ht="12.75"/>
    <row r="5811" ht="12.75"/>
    <row r="5812" ht="12.75"/>
    <row r="5813" ht="12.75"/>
    <row r="5814" ht="12.75"/>
    <row r="5815" ht="12.75"/>
    <row r="5816" ht="12.75"/>
    <row r="5817" ht="12.75"/>
    <row r="5818" ht="12.75"/>
    <row r="5819" ht="12.75"/>
    <row r="5820" ht="12.75"/>
    <row r="5821" ht="12.75"/>
    <row r="5822" ht="12.75"/>
    <row r="5823" ht="12.75"/>
    <row r="5824" ht="12.75"/>
    <row r="5825" ht="12.75"/>
    <row r="5826" ht="12.75"/>
    <row r="5827" ht="12.75"/>
    <row r="5828" ht="12.75"/>
    <row r="5829" ht="12.75"/>
    <row r="5830" ht="12.75"/>
    <row r="5831" ht="12.75"/>
    <row r="5832" ht="12.75"/>
    <row r="5833" ht="12.75"/>
    <row r="5834" ht="12.75"/>
    <row r="5835" ht="12.75"/>
    <row r="5836" ht="12.75"/>
    <row r="5837" ht="12.75"/>
    <row r="5838" ht="12.75"/>
    <row r="5839" ht="12.75"/>
    <row r="5840" ht="12.75"/>
    <row r="5841" ht="12.75"/>
    <row r="5842" ht="12.75"/>
    <row r="5843" ht="12.75"/>
    <row r="5844" ht="12.75"/>
    <row r="5845" ht="12.75"/>
    <row r="5846" ht="12.75"/>
    <row r="5847" ht="12.75"/>
    <row r="5848" ht="12.75"/>
    <row r="5849" ht="12.75"/>
    <row r="5850" ht="12.75"/>
    <row r="5851" ht="12.75"/>
    <row r="5852" ht="12.75"/>
    <row r="5853" ht="12.75"/>
    <row r="5854" ht="12.75"/>
    <row r="5855" ht="12.75"/>
    <row r="5856" ht="12.75"/>
    <row r="5857" ht="12.75"/>
    <row r="5858" ht="12.75"/>
    <row r="5859" ht="12.75"/>
    <row r="5860" ht="12.75"/>
    <row r="5861" ht="12.75"/>
    <row r="5862" ht="12.75"/>
    <row r="5863" ht="12.75"/>
    <row r="5864" ht="12.75"/>
    <row r="5865" ht="12.75"/>
    <row r="5866" ht="12.75"/>
    <row r="5867" ht="12.75"/>
    <row r="5868" ht="12.75"/>
    <row r="5869" ht="12.75"/>
    <row r="5870" ht="12.75"/>
    <row r="5871" ht="12.75"/>
    <row r="5872" ht="12.75"/>
    <row r="5873" ht="12.75"/>
    <row r="5874" ht="12.75"/>
    <row r="5875" ht="12.75"/>
    <row r="5876" ht="12.75"/>
    <row r="5877" ht="12.75"/>
    <row r="5878" ht="12.75"/>
    <row r="5879" ht="12.75"/>
    <row r="5880" ht="12.75"/>
    <row r="5881" ht="12.75"/>
    <row r="5882" ht="12.75"/>
    <row r="5883" ht="12.75"/>
    <row r="5884" ht="12.75"/>
    <row r="5885" ht="12.75"/>
    <row r="5886" ht="12.75"/>
    <row r="5887" ht="12.75"/>
    <row r="5888" ht="12.75"/>
    <row r="5889" ht="12.75"/>
    <row r="5890" ht="12.75"/>
    <row r="5891" ht="12.75"/>
    <row r="5892" ht="12.75"/>
    <row r="5893" ht="12.75"/>
    <row r="5894" ht="12.75"/>
    <row r="5895" ht="12.75"/>
    <row r="5896" ht="12.75"/>
    <row r="5897" ht="12.75"/>
    <row r="5898" ht="12.75"/>
    <row r="5899" ht="12.75"/>
    <row r="5900" ht="12.75"/>
    <row r="5901" ht="12.75"/>
    <row r="5902" ht="12.75"/>
    <row r="5903" ht="12.75"/>
    <row r="5904" ht="12.75"/>
    <row r="5905" ht="12.75"/>
    <row r="5906" ht="12.75"/>
    <row r="5907" ht="12.75"/>
    <row r="5908" ht="12.75"/>
    <row r="5909" ht="12.75"/>
    <row r="5910" ht="12.75"/>
    <row r="5911" ht="12.75"/>
    <row r="5912" ht="12.75"/>
    <row r="5913" ht="12.75"/>
    <row r="5914" ht="12.75"/>
    <row r="5915" ht="12.75"/>
    <row r="5916" ht="12.75"/>
    <row r="5917" ht="12.75"/>
    <row r="5918" ht="12.75"/>
    <row r="5919" ht="12.75"/>
    <row r="5920" ht="12.75"/>
    <row r="5921" ht="12.75"/>
    <row r="5922" ht="12.75"/>
    <row r="5923" ht="12.75"/>
    <row r="5924" ht="12.75"/>
    <row r="5925" ht="12.75"/>
    <row r="5926" ht="12.75"/>
    <row r="5927" ht="12.75"/>
    <row r="5928" ht="12.75"/>
    <row r="5929" ht="12.75"/>
    <row r="5930" ht="12.75"/>
    <row r="5931" ht="12.75"/>
    <row r="5932" ht="12.75"/>
    <row r="5933" ht="12.75"/>
    <row r="5934" ht="12.75"/>
    <row r="5935" ht="12.75"/>
    <row r="5936" ht="12.75"/>
    <row r="5937" ht="12.75"/>
    <row r="5938" ht="12.75"/>
    <row r="5939" ht="12.75"/>
    <row r="5940" ht="12.75"/>
    <row r="5941" ht="12.75"/>
    <row r="5942" ht="12.75"/>
    <row r="5943" ht="12.75"/>
    <row r="5944" ht="12.75"/>
    <row r="5945" ht="12.75"/>
    <row r="5946" ht="12.75"/>
    <row r="5947" ht="12.75"/>
    <row r="5948" ht="12.75"/>
    <row r="5949" ht="12.75"/>
    <row r="5950" ht="12.75"/>
    <row r="5951" ht="12.75"/>
    <row r="5952" ht="12.75"/>
    <row r="5953" ht="12.75"/>
    <row r="5954" ht="12.75"/>
    <row r="5955" ht="12.75"/>
    <row r="5956" ht="12.75"/>
    <row r="5957" ht="12.75"/>
    <row r="5958" ht="12.75"/>
    <row r="5959" ht="12.75"/>
    <row r="5960" ht="12.75"/>
    <row r="5961" ht="12.75"/>
    <row r="5962" ht="12.75"/>
    <row r="5963" ht="12.75"/>
    <row r="5964" ht="12.75"/>
    <row r="5965" ht="12.75"/>
    <row r="5966" ht="12.75"/>
    <row r="5967" ht="12.75"/>
    <row r="5968" ht="12.75"/>
    <row r="5969" ht="12.75"/>
    <row r="5970" ht="12.75"/>
    <row r="5971" ht="12.75"/>
    <row r="5972" ht="12.75"/>
    <row r="5973" ht="12.75"/>
    <row r="5974" ht="12.75"/>
    <row r="5975" ht="12.75"/>
    <row r="5976" ht="12.75"/>
    <row r="5977" ht="12.75"/>
    <row r="5978" ht="12.75"/>
    <row r="5979" ht="12.75"/>
    <row r="5980" ht="12.75"/>
    <row r="5981" ht="12.75"/>
    <row r="5982" ht="12.75"/>
    <row r="5983" ht="12.75"/>
    <row r="5984" ht="12.75"/>
    <row r="5985" ht="12.75"/>
    <row r="5986" ht="12.75"/>
    <row r="5987" ht="12.75"/>
    <row r="5988" ht="12.75"/>
    <row r="5989" ht="12.75"/>
    <row r="5990" ht="12.75"/>
    <row r="5991" ht="12.75"/>
    <row r="5992" ht="12.75"/>
    <row r="5993" ht="12.75"/>
    <row r="5994" ht="12.75"/>
    <row r="5995" ht="12.75"/>
    <row r="5996" ht="12.75"/>
    <row r="5997" ht="12.75"/>
    <row r="5998" ht="12.75"/>
    <row r="5999" ht="12.75"/>
    <row r="6000" ht="12.75"/>
    <row r="6001" ht="12.75"/>
    <row r="6002" ht="12.75"/>
    <row r="6003" ht="12.75"/>
    <row r="6004" ht="12.75"/>
    <row r="6005" ht="12.75"/>
    <row r="6006" ht="12.75"/>
    <row r="6007" ht="12.75"/>
    <row r="6008" ht="12.75"/>
    <row r="6009" ht="12.75"/>
    <row r="6010" ht="12.75"/>
    <row r="6011" ht="12.75"/>
    <row r="6012" ht="12.75"/>
    <row r="6013" ht="12.75"/>
    <row r="6014" ht="12.75"/>
    <row r="6015" ht="12.75"/>
    <row r="6016" ht="12.75"/>
    <row r="6017" ht="12.75"/>
    <row r="6018" ht="12.75"/>
    <row r="6019" ht="12.75"/>
    <row r="6020" ht="12.75"/>
    <row r="6021" ht="12.75"/>
    <row r="6022" ht="12.75"/>
    <row r="6023" ht="12.75"/>
    <row r="6024" ht="12.75"/>
    <row r="6025" ht="12.75"/>
    <row r="6026" ht="12.75"/>
    <row r="6027" ht="12.75"/>
    <row r="6028" ht="12.75"/>
    <row r="6029" ht="12.75"/>
    <row r="6030" ht="12.75"/>
    <row r="6031" ht="12.75"/>
    <row r="6032" ht="12.75"/>
    <row r="6033" ht="12.75"/>
    <row r="6034" ht="12.75"/>
    <row r="6035" ht="12.75"/>
    <row r="6036" ht="12.75"/>
    <row r="6037" ht="12.75"/>
    <row r="6038" ht="12.75"/>
    <row r="6039" ht="12.75"/>
    <row r="6040" ht="12.75"/>
    <row r="6041" ht="12.75"/>
    <row r="6042" ht="12.75"/>
    <row r="6043" ht="12.75"/>
    <row r="6044" ht="12.75"/>
    <row r="6045" ht="12.75"/>
    <row r="6046" ht="12.75"/>
    <row r="6047" ht="12.75"/>
    <row r="6048" ht="12.75"/>
    <row r="6049" ht="12.75"/>
    <row r="6050" ht="12.75"/>
    <row r="6051" ht="12.75"/>
    <row r="6052" ht="12.75"/>
    <row r="6053" ht="12.75"/>
    <row r="6054" ht="12.75"/>
    <row r="6055" ht="12.75"/>
    <row r="6056" ht="12.75"/>
    <row r="6057" ht="12.75"/>
    <row r="6058" ht="12.75"/>
    <row r="6059" ht="12.75"/>
    <row r="6060" ht="12.75"/>
    <row r="6061" ht="12.75"/>
    <row r="6062" ht="12.75"/>
    <row r="6063" ht="12.75"/>
    <row r="6064" ht="12.75"/>
    <row r="6065" ht="12.75"/>
    <row r="6066" ht="12.75"/>
    <row r="6067" ht="12.75"/>
    <row r="6068" ht="12.75"/>
    <row r="6069" ht="12.75"/>
    <row r="6070" ht="12.75"/>
    <row r="6071" ht="12.75"/>
    <row r="6072" ht="12.75"/>
    <row r="6073" ht="12.75"/>
    <row r="6074" ht="12.75"/>
    <row r="6075" ht="12.75"/>
    <row r="6076" ht="12.75"/>
    <row r="6077" ht="12.75"/>
    <row r="6078" ht="12.75"/>
    <row r="6079" ht="12.75"/>
    <row r="6080" ht="12.75"/>
    <row r="6081" ht="12.75"/>
    <row r="6082" ht="12.75"/>
    <row r="6083" ht="12.75"/>
    <row r="6084" ht="12.75"/>
    <row r="6085" ht="12.75"/>
    <row r="6086" ht="12.75"/>
    <row r="6087" ht="12.75"/>
    <row r="6088" ht="12.75"/>
    <row r="6089" ht="12.75"/>
    <row r="6090" ht="12.75"/>
    <row r="6091" ht="12.75"/>
    <row r="6092" ht="12.75"/>
    <row r="6093" ht="12.75"/>
    <row r="6094" ht="12.75"/>
    <row r="6095" ht="12.75"/>
    <row r="6096" ht="12.75"/>
    <row r="6097" ht="12.75"/>
    <row r="6098" ht="12.75"/>
    <row r="6099" ht="12.75"/>
    <row r="6100" ht="12.75"/>
    <row r="6101" ht="12.75"/>
    <row r="6102" ht="12.75"/>
    <row r="6103" ht="12.75"/>
    <row r="6104" ht="12.75"/>
    <row r="6105" ht="12.75"/>
    <row r="6106" ht="12.75"/>
    <row r="6107" ht="12.75"/>
    <row r="6108" ht="12.75"/>
    <row r="6109" ht="12.75"/>
    <row r="6110" ht="12.75"/>
    <row r="6111" ht="12.75"/>
    <row r="6112" ht="12.75"/>
    <row r="6113" ht="12.75"/>
    <row r="6114" ht="12.75"/>
    <row r="6115" ht="12.75"/>
    <row r="6116" ht="12.75"/>
    <row r="6117" ht="12.75"/>
    <row r="6118" ht="12.75"/>
    <row r="6119" ht="12.75"/>
    <row r="6120" ht="12.75"/>
    <row r="6121" ht="12.75"/>
    <row r="6122" ht="12.75"/>
    <row r="6123" ht="12.75"/>
    <row r="6124" ht="12.75"/>
    <row r="6125" ht="12.75"/>
    <row r="6126" ht="12.75"/>
    <row r="6127" ht="12.75"/>
    <row r="6128" ht="12.75"/>
    <row r="6129" ht="12.75"/>
    <row r="6130" ht="12.75"/>
    <row r="6131" ht="12.75"/>
    <row r="6132" ht="12.75"/>
    <row r="6133" ht="12.75"/>
    <row r="6134" ht="12.75"/>
    <row r="6135" ht="12.75"/>
    <row r="6136" ht="12.75"/>
    <row r="6137" ht="12.75"/>
    <row r="6138" ht="12.75"/>
    <row r="6139" ht="12.75"/>
    <row r="6140" ht="12.75"/>
    <row r="6141" ht="12.75"/>
    <row r="6142" ht="12.75"/>
    <row r="6143" ht="12.75"/>
    <row r="6144" ht="12.75"/>
    <row r="6145" ht="12.75"/>
    <row r="6146" ht="12.75"/>
    <row r="6147" ht="12.75"/>
    <row r="6148" ht="12.75"/>
    <row r="6149" ht="12.75"/>
    <row r="6150" ht="12.75"/>
    <row r="6151" ht="12.75"/>
    <row r="6152" ht="12.75"/>
    <row r="6153" ht="12.75"/>
    <row r="6154" ht="12.75"/>
    <row r="6155" ht="12.75"/>
    <row r="6156" ht="12.75"/>
    <row r="6157" ht="12.75"/>
    <row r="6158" ht="12.75"/>
    <row r="6159" ht="12.75"/>
    <row r="6160" ht="12.75"/>
    <row r="6161" ht="12.75"/>
    <row r="6162" ht="12.75"/>
    <row r="6163" ht="12.75"/>
    <row r="6164" ht="12.75"/>
    <row r="6165" ht="12.75"/>
    <row r="6166" ht="12.75"/>
    <row r="6167" ht="12.75"/>
    <row r="6168" ht="12.75"/>
    <row r="6169" ht="12.75"/>
    <row r="6170" ht="12.75"/>
    <row r="6171" ht="12.75"/>
    <row r="6172" ht="12.75"/>
    <row r="6173" ht="12.75"/>
    <row r="6174" ht="12.75"/>
    <row r="6175" ht="12.75"/>
    <row r="6176" ht="12.75"/>
    <row r="6177" ht="12.75"/>
    <row r="6178" ht="12.75"/>
    <row r="6179" ht="12.75"/>
    <row r="6180" ht="12.75"/>
    <row r="6181" ht="12.75"/>
    <row r="6182" ht="12.75"/>
    <row r="6183" ht="12.75"/>
    <row r="6184" ht="12.75"/>
    <row r="6185" ht="12.75"/>
    <row r="6186" ht="12.75"/>
    <row r="6187" ht="12.75"/>
    <row r="6188" ht="12.75"/>
    <row r="6189" ht="12.75"/>
    <row r="6190" ht="12.75"/>
    <row r="6191" ht="12.75"/>
    <row r="6192" ht="12.75"/>
    <row r="6193" ht="12.75"/>
    <row r="6194" ht="12.75"/>
    <row r="6195" ht="12.75"/>
    <row r="6196" ht="12.75"/>
    <row r="6197" ht="12.75"/>
    <row r="6198" ht="12.75"/>
    <row r="6199" ht="12.75"/>
    <row r="6200" ht="12.75"/>
    <row r="6201" ht="12.75"/>
    <row r="6202" ht="12.75"/>
    <row r="6203" ht="12.75"/>
    <row r="6204" ht="12.75"/>
    <row r="6205" ht="12.75"/>
    <row r="6206" ht="12.75"/>
    <row r="6207" ht="12.75"/>
    <row r="6208" ht="12.75"/>
    <row r="6209" ht="12.75"/>
    <row r="6210" ht="12.75"/>
    <row r="6211" ht="12.75"/>
    <row r="6212" ht="12.75"/>
    <row r="6213" ht="12.75"/>
    <row r="6214" ht="12.75"/>
    <row r="6215" ht="12.75"/>
    <row r="6216" ht="12.75"/>
    <row r="6217" ht="12.75"/>
    <row r="6218" ht="12.75"/>
    <row r="6219" ht="12.75"/>
    <row r="6220" ht="12.75"/>
    <row r="6221" ht="12.75"/>
    <row r="6222" ht="12.75"/>
    <row r="6223" ht="12.75"/>
    <row r="6224" ht="12.75"/>
    <row r="6225" ht="12.75"/>
    <row r="6226" ht="12.75"/>
    <row r="6227" ht="12.75"/>
    <row r="6228" ht="12.75"/>
    <row r="6229" ht="12.75"/>
    <row r="6230" ht="12.75"/>
    <row r="6231" ht="12.75"/>
    <row r="6232" ht="12.75"/>
    <row r="6233" ht="12.75"/>
    <row r="6234" ht="12.75"/>
    <row r="6235" ht="12.75"/>
    <row r="6236" ht="12.75"/>
    <row r="6237" ht="12.75"/>
    <row r="6238" ht="12.75"/>
    <row r="6239" ht="12.75"/>
    <row r="6240" ht="12.75"/>
    <row r="6241" ht="12.75"/>
    <row r="6242" ht="12.75"/>
    <row r="6243" ht="12.75"/>
    <row r="6244" ht="12.75"/>
    <row r="6245" ht="12.75"/>
    <row r="6246" ht="12.75"/>
    <row r="6247" ht="12.75"/>
    <row r="6248" ht="12.75"/>
    <row r="6249" ht="12.75"/>
    <row r="6250" ht="12.75"/>
    <row r="6251" ht="12.75"/>
    <row r="6252" ht="12.75"/>
    <row r="6253" ht="12.75"/>
    <row r="6254" ht="12.75"/>
    <row r="6255" ht="12.75"/>
    <row r="6256" ht="12.75"/>
    <row r="6257" ht="12.75"/>
    <row r="6258" ht="12.75"/>
    <row r="6259" ht="12.75"/>
    <row r="6260" ht="12.75"/>
    <row r="6261" ht="12.75"/>
    <row r="6262" ht="12.75"/>
    <row r="6263" ht="12.75"/>
    <row r="6264" ht="12.75"/>
    <row r="6265" ht="12.75"/>
    <row r="6266" ht="12.75"/>
    <row r="6267" ht="12.75"/>
    <row r="6268" ht="12.75"/>
    <row r="6269" ht="12.75"/>
    <row r="6270" ht="12.75"/>
    <row r="6271" ht="12.75"/>
    <row r="6272" ht="12.75"/>
    <row r="6273" ht="12.75"/>
    <row r="6274" ht="12.75"/>
    <row r="6275" ht="12.75"/>
    <row r="6276" ht="12.75"/>
    <row r="6277" ht="12.75"/>
    <row r="6278" ht="12.75"/>
    <row r="6279" ht="12.75"/>
    <row r="6280" ht="12.75"/>
    <row r="6281" ht="12.75"/>
    <row r="6282" ht="12.75"/>
    <row r="6283" ht="12.75"/>
    <row r="6284" ht="12.75"/>
    <row r="6285" ht="12.75"/>
    <row r="6286" ht="12.75"/>
    <row r="6287" ht="12.75"/>
    <row r="6288" ht="12.75"/>
    <row r="6289" ht="12.75"/>
    <row r="6290" ht="12.75"/>
    <row r="6291" ht="12.75"/>
    <row r="6292" ht="12.75"/>
    <row r="6293" ht="12.75"/>
    <row r="6294" ht="12.75"/>
    <row r="6295" ht="12.75"/>
    <row r="6296" ht="12.75"/>
    <row r="6297" ht="12.75"/>
    <row r="6298" ht="12.75"/>
    <row r="6299" ht="12.75"/>
    <row r="6300" ht="12.75"/>
    <row r="6301" ht="12.75"/>
    <row r="6302" ht="12.75"/>
    <row r="6303" ht="12.75"/>
    <row r="6304" ht="12.75"/>
    <row r="6305" ht="12.75"/>
    <row r="6306" ht="12.75"/>
    <row r="6307" ht="12.75"/>
    <row r="6308" ht="12.75"/>
    <row r="6309" ht="12.75"/>
    <row r="6310" ht="12.75"/>
    <row r="6311" ht="12.75"/>
    <row r="6312" ht="12.75"/>
    <row r="6313" ht="12.75"/>
    <row r="6314" ht="12.75"/>
    <row r="6315" ht="12.75"/>
    <row r="6316" ht="12.75"/>
    <row r="6317" ht="12.75"/>
    <row r="6318" ht="12.75"/>
    <row r="6319" ht="12.75"/>
    <row r="6320" ht="12.75"/>
    <row r="6321" ht="12.75"/>
    <row r="6322" ht="12.75"/>
    <row r="6323" ht="12.75"/>
    <row r="6324" ht="12.75"/>
    <row r="6325" ht="12.75"/>
    <row r="6326" ht="12.75"/>
    <row r="6327" ht="12.75"/>
    <row r="6328" ht="12.75"/>
    <row r="6329" ht="12.75"/>
    <row r="6330" ht="12.75"/>
    <row r="6331" ht="12.75"/>
    <row r="6332" ht="12.75"/>
    <row r="6333" ht="12.75"/>
    <row r="6334" ht="12.75"/>
    <row r="6335" ht="12.75"/>
    <row r="6336" ht="12.75"/>
    <row r="6337" ht="12.75"/>
    <row r="6338" ht="12.75"/>
    <row r="6339" ht="12.75"/>
    <row r="6340" ht="12.75"/>
    <row r="6341" ht="12.75"/>
    <row r="6342" ht="12.75"/>
    <row r="6343" ht="12.75"/>
    <row r="6344" ht="12.75"/>
    <row r="6345" ht="12.75"/>
    <row r="6346" ht="12.75"/>
    <row r="6347" ht="12.75"/>
    <row r="6348" ht="12.75"/>
    <row r="6349" ht="12.75"/>
    <row r="6350" ht="12.75"/>
    <row r="6351" ht="12.75"/>
    <row r="6352" ht="12.75"/>
    <row r="6353" ht="12.75"/>
    <row r="6354" ht="12.75"/>
    <row r="6355" ht="12.75"/>
    <row r="6356" ht="12.75"/>
    <row r="6357" ht="12.75"/>
    <row r="6358" ht="12.75"/>
    <row r="6359" ht="12.75"/>
    <row r="6360" ht="12.75"/>
    <row r="6361" ht="12.75"/>
    <row r="6362" ht="12.75"/>
    <row r="6363" ht="12.75"/>
    <row r="6364" ht="12.75"/>
    <row r="6365" ht="12.75"/>
    <row r="6366" ht="12.75"/>
    <row r="6367" ht="12.75"/>
    <row r="6368" ht="12.75"/>
    <row r="6369" ht="12.75"/>
    <row r="6370" ht="12.75"/>
    <row r="6371" ht="12.75"/>
    <row r="6372" ht="12.75"/>
    <row r="6373" ht="12.75"/>
    <row r="6374" ht="12.75"/>
    <row r="6375" ht="12.75"/>
    <row r="6376" ht="12.75"/>
    <row r="6377" ht="12.75"/>
    <row r="6378" ht="12.75"/>
    <row r="6379" ht="12.75"/>
    <row r="6380" ht="12.75"/>
    <row r="6381" ht="12.75"/>
    <row r="6382" ht="12.75"/>
    <row r="6383" ht="12.75"/>
    <row r="6384" ht="12.75"/>
    <row r="6385" ht="12.75"/>
    <row r="6386" ht="12.75"/>
    <row r="6387" ht="12.75"/>
    <row r="6388" ht="12.75"/>
    <row r="6389" ht="12.75"/>
    <row r="6390" ht="12.75"/>
    <row r="6391" ht="12.75"/>
    <row r="6392" ht="12.75"/>
    <row r="6393" ht="12.75"/>
    <row r="6394" ht="12.75"/>
    <row r="6395" ht="12.75"/>
    <row r="6396" ht="12.75"/>
    <row r="6397" ht="12.75"/>
    <row r="6398" ht="12.75"/>
    <row r="6399" ht="12.75"/>
    <row r="6400" ht="12.75"/>
    <row r="6401" ht="12.75"/>
    <row r="6402" ht="12.75"/>
    <row r="6403" ht="12.75"/>
    <row r="6404" ht="12.75"/>
    <row r="6405" ht="12.75"/>
    <row r="6406" ht="12.75"/>
    <row r="6407" ht="12.75"/>
    <row r="6408" ht="12.75"/>
    <row r="6409" ht="12.75"/>
    <row r="6410" ht="12.75"/>
    <row r="6411" ht="12.75"/>
    <row r="6412" ht="12.75"/>
    <row r="6413" ht="12.75"/>
    <row r="6414" ht="12.75"/>
    <row r="6415" ht="12.75"/>
    <row r="6416" ht="12.75"/>
    <row r="6417" ht="12.75"/>
    <row r="6418" ht="12.75"/>
    <row r="6419" ht="12.75"/>
    <row r="6420" ht="12.75"/>
    <row r="6421" ht="12.75"/>
    <row r="6422" ht="12.75"/>
    <row r="6423" ht="12.75"/>
    <row r="6424" ht="12.75"/>
    <row r="6425" ht="12.75"/>
    <row r="6426" ht="12.75"/>
    <row r="6427" ht="12.75"/>
    <row r="6428" ht="12.75"/>
    <row r="6429" ht="12.75"/>
    <row r="6430" ht="12.75"/>
    <row r="6431" ht="12.75"/>
    <row r="6432" ht="12.75"/>
    <row r="6433" ht="12.75"/>
    <row r="6434" ht="12.75"/>
    <row r="6435" ht="12.75"/>
    <row r="6436" ht="12.75"/>
    <row r="6437" ht="12.75"/>
    <row r="6438" ht="12.75"/>
    <row r="6439" ht="12.75"/>
    <row r="6440" ht="12.75"/>
    <row r="6441" ht="12.75"/>
    <row r="6442" ht="12.75"/>
    <row r="6443" ht="12.75"/>
    <row r="6444" ht="12.75"/>
    <row r="6445" ht="12.75"/>
    <row r="6446" ht="12.75"/>
    <row r="6447" ht="12.75"/>
    <row r="6448" ht="12.75"/>
    <row r="6449" ht="12.75"/>
    <row r="6450" ht="12.75"/>
    <row r="6451" ht="12.75"/>
    <row r="6452" ht="12.75"/>
    <row r="6453" ht="12.75"/>
    <row r="6454" ht="12.75"/>
    <row r="6455" ht="12.75"/>
    <row r="6456" ht="12.75"/>
    <row r="6457" ht="12.75"/>
    <row r="6458" ht="12.75"/>
    <row r="6459" ht="12.75"/>
    <row r="6460" ht="12.75"/>
    <row r="6461" ht="12.75"/>
    <row r="6462" ht="12.75"/>
    <row r="6463" ht="12.75"/>
    <row r="6464" ht="12.75"/>
    <row r="6465" ht="12.75"/>
    <row r="6466" ht="12.75"/>
    <row r="6467" ht="12.75"/>
    <row r="6468" ht="12.75"/>
    <row r="6469" ht="12.75"/>
    <row r="6470" ht="12.75"/>
    <row r="6471" ht="12.75"/>
    <row r="6472" ht="12.75"/>
    <row r="6473" ht="12.75"/>
    <row r="6474" ht="12.75"/>
    <row r="6475" ht="12.75"/>
    <row r="6476" ht="12.75"/>
    <row r="6477" ht="12.75"/>
    <row r="6478" ht="12.75"/>
    <row r="6479" ht="12.75"/>
    <row r="6480" ht="12.75"/>
    <row r="6481" ht="12.75"/>
    <row r="6482" ht="12.75"/>
    <row r="6483" ht="12.75"/>
    <row r="6484" ht="12.75"/>
    <row r="6485" ht="12.75"/>
    <row r="6486" ht="12.75"/>
    <row r="6487" ht="12.75"/>
    <row r="6488" ht="12.75"/>
    <row r="6489" ht="12.75"/>
    <row r="6490" ht="12.75"/>
    <row r="6491" ht="12.75"/>
    <row r="6492" ht="12.75"/>
    <row r="6493" ht="12.75"/>
    <row r="6494" ht="12.75"/>
    <row r="6495" ht="12.75"/>
    <row r="6496" ht="12.75"/>
    <row r="6497" ht="12.75"/>
    <row r="6498" ht="12.75"/>
    <row r="6499" ht="12.75"/>
    <row r="6500" ht="12.75"/>
    <row r="6501" ht="12.75"/>
    <row r="6502" ht="12.75"/>
    <row r="6503" ht="12.75"/>
    <row r="6504" ht="12.75"/>
    <row r="6505" ht="12.75"/>
    <row r="6506" ht="12.75"/>
    <row r="6507" ht="12.75"/>
    <row r="6508" ht="12.75"/>
    <row r="6509" ht="12.75"/>
    <row r="6510" ht="12.75"/>
    <row r="6511" ht="12.75"/>
    <row r="6512" ht="12.75"/>
    <row r="6513" ht="12.75"/>
    <row r="6514" ht="12.75"/>
    <row r="6515" ht="12.75"/>
    <row r="6516" ht="12.75"/>
    <row r="6517" ht="12.75"/>
    <row r="6518" ht="12.75"/>
    <row r="6519" ht="12.75"/>
    <row r="6520" ht="12.75"/>
    <row r="6521" ht="12.75"/>
    <row r="6522" ht="12.75"/>
    <row r="6523" ht="12.75"/>
    <row r="6524" ht="12.75"/>
    <row r="6525" ht="12.75"/>
    <row r="6526" ht="12.75"/>
    <row r="6527" ht="12.75"/>
    <row r="6528" ht="12.75"/>
    <row r="6529" ht="12.75"/>
    <row r="6530" ht="12.75"/>
    <row r="6531" ht="12.75"/>
    <row r="6532" ht="12.75"/>
    <row r="6533" ht="12.75"/>
    <row r="6534" ht="12.75"/>
    <row r="6535" ht="12.75"/>
    <row r="6536" ht="12.75"/>
    <row r="6537" ht="12.75"/>
    <row r="6538" ht="12.75"/>
    <row r="6539" ht="12.75"/>
    <row r="6540" ht="12.75"/>
    <row r="6541" ht="12.75"/>
    <row r="6542" ht="12.75"/>
    <row r="6543" ht="12.75"/>
    <row r="6544" ht="12.75"/>
    <row r="6545" ht="12.75"/>
    <row r="6546" ht="12.75"/>
    <row r="6547" ht="12.75"/>
    <row r="6548" ht="12.75"/>
    <row r="6549" ht="12.75"/>
    <row r="6550" ht="12.75"/>
    <row r="6551" ht="12.75"/>
    <row r="6552" ht="12.75"/>
    <row r="6553" ht="12.75"/>
    <row r="6554" ht="12.75"/>
    <row r="6555" ht="12.75"/>
    <row r="6556" ht="12.75"/>
    <row r="6557" ht="12.75"/>
    <row r="6558" ht="12.75"/>
    <row r="6559" ht="12.75"/>
    <row r="6560" ht="12.75"/>
    <row r="6561" ht="12.75"/>
    <row r="6562" ht="12.75"/>
    <row r="6563" ht="12.75"/>
    <row r="6564" ht="12.75"/>
    <row r="6565" ht="12.75"/>
    <row r="6566" ht="12.75"/>
    <row r="6567" ht="12.75"/>
    <row r="6568" ht="12.75"/>
    <row r="6569" ht="12.75"/>
    <row r="6570" ht="12.75"/>
    <row r="6571" ht="12.75"/>
    <row r="6572" ht="12.75"/>
    <row r="6573" ht="12.75"/>
    <row r="6574" ht="12.75"/>
    <row r="6575" ht="12.75"/>
    <row r="6576" ht="12.75"/>
    <row r="6577" ht="12.75"/>
    <row r="6578" ht="12.75"/>
    <row r="6579" ht="12.75"/>
    <row r="6580" ht="12.75"/>
    <row r="6581" ht="12.75"/>
    <row r="6582" ht="12.75"/>
    <row r="6583" ht="12.75"/>
    <row r="6584" ht="12.75"/>
    <row r="6585" ht="12.75"/>
    <row r="6586" ht="12.75"/>
    <row r="6587" ht="12.75"/>
    <row r="6588" ht="12.75"/>
    <row r="6589" ht="12.75"/>
    <row r="6590" ht="12.75"/>
    <row r="6591" ht="12.75"/>
    <row r="6592" ht="12.75"/>
    <row r="6593" ht="12.75"/>
    <row r="6594" ht="12.75"/>
    <row r="6595" ht="12.75"/>
    <row r="6596" ht="12.75"/>
    <row r="6597" ht="12.75"/>
    <row r="6598" ht="12.75"/>
    <row r="6599" ht="12.75"/>
    <row r="6600" ht="12.75"/>
    <row r="6601" ht="12.75"/>
    <row r="6602" ht="12.75"/>
    <row r="6603" ht="12.75"/>
    <row r="6604" ht="12.75"/>
    <row r="6605" ht="12.75"/>
    <row r="6606" ht="12.75"/>
    <row r="6607" ht="12.75"/>
    <row r="6608" ht="12.75"/>
    <row r="6609" ht="12.75"/>
    <row r="6610" ht="12.75"/>
    <row r="6611" ht="12.75"/>
    <row r="6612" ht="12.75"/>
    <row r="6613" ht="12.75"/>
    <row r="6614" ht="12.75"/>
    <row r="6615" ht="12.75"/>
    <row r="6616" ht="12.75"/>
    <row r="6617" ht="12.75"/>
    <row r="6618" ht="12.75"/>
    <row r="6619" ht="12.75"/>
    <row r="6620" ht="12.75"/>
    <row r="6621" ht="12.75"/>
    <row r="6622" ht="12.75"/>
    <row r="6623" ht="12.75"/>
    <row r="6624" ht="12.75"/>
    <row r="6625" ht="12.75"/>
    <row r="6626" ht="12.75"/>
    <row r="6627" ht="12.75"/>
    <row r="6628" ht="12.75"/>
    <row r="6629" ht="12.75"/>
    <row r="6630" ht="12.75"/>
    <row r="6631" ht="12.75"/>
    <row r="6632" ht="12.75"/>
    <row r="6633" ht="12.75"/>
    <row r="6634" ht="12.75"/>
    <row r="6635" ht="12.75"/>
    <row r="6636" ht="12.75"/>
    <row r="6637" ht="12.75"/>
    <row r="6638" ht="12.75"/>
    <row r="6639" ht="12.75"/>
    <row r="6640" ht="12.75"/>
    <row r="6641" ht="12.75"/>
    <row r="6642" ht="12.75"/>
    <row r="6643" ht="12.75"/>
    <row r="6644" ht="12.75"/>
    <row r="6645" ht="12.75"/>
    <row r="6646" ht="12.75"/>
    <row r="6647" ht="12.75"/>
    <row r="6648" ht="12.75"/>
    <row r="6649" ht="12.75"/>
    <row r="6650" ht="12.75"/>
    <row r="6651" ht="12.75"/>
    <row r="6652" ht="12.75"/>
    <row r="6653" ht="12.75"/>
    <row r="6654" ht="12.75"/>
    <row r="6655" ht="12.75"/>
    <row r="6656" ht="12.75"/>
    <row r="6657" ht="12.75"/>
    <row r="6658" ht="12.75"/>
    <row r="6659" ht="12.75"/>
    <row r="6660" ht="12.75"/>
    <row r="6661" ht="12.75"/>
    <row r="6662" ht="12.75"/>
    <row r="6663" ht="12.75"/>
    <row r="6664" ht="12.75"/>
    <row r="6665" ht="12.75"/>
    <row r="6666" ht="12.75"/>
    <row r="6667" ht="12.75"/>
    <row r="6668" ht="12.75"/>
    <row r="6669" ht="12.75"/>
    <row r="6670" ht="12.75"/>
    <row r="6671" ht="12.75"/>
    <row r="6672" ht="12.75"/>
    <row r="6673" ht="12.75"/>
    <row r="6674" ht="12.75"/>
    <row r="6675" ht="12.75"/>
    <row r="6676" ht="12.75"/>
    <row r="6677" ht="12.75"/>
    <row r="6678" ht="12.75"/>
    <row r="6679" ht="12.75"/>
    <row r="6680" ht="12.75"/>
    <row r="6681" ht="12.75"/>
    <row r="6682" ht="12.75"/>
    <row r="6683" ht="12.75"/>
    <row r="6684" ht="12.75"/>
    <row r="6685" ht="12.75"/>
    <row r="6686" ht="12.75"/>
    <row r="6687" ht="12.75"/>
    <row r="6688" ht="12.75"/>
    <row r="6689" ht="12.75"/>
    <row r="6690" ht="12.75"/>
    <row r="6691" ht="12.75"/>
    <row r="6692" ht="12.75"/>
    <row r="6693" ht="12.75"/>
    <row r="6694" ht="12.75"/>
    <row r="6695" ht="12.75"/>
    <row r="6696" ht="12.75"/>
    <row r="6697" ht="12.75"/>
    <row r="6698" ht="12.75"/>
    <row r="6699" ht="12.75"/>
    <row r="6700" ht="12.75"/>
    <row r="6701" ht="12.75"/>
    <row r="6702" ht="12.75"/>
    <row r="6703" ht="12.75"/>
    <row r="6704" ht="12.75"/>
    <row r="6705" ht="12.75"/>
    <row r="6706" ht="12.75"/>
    <row r="6707" ht="12.75"/>
    <row r="6708" ht="12.75"/>
    <row r="6709" ht="12.75"/>
    <row r="6710" ht="12.75"/>
    <row r="6711" ht="12.75"/>
    <row r="6712" ht="12.75"/>
    <row r="6713" ht="12.75"/>
    <row r="6714" ht="12.75"/>
    <row r="6715" ht="12.75"/>
    <row r="6716" ht="12.75"/>
    <row r="6717" ht="12.75"/>
    <row r="6718" ht="12.75"/>
    <row r="6719" ht="12.75"/>
    <row r="6720" ht="12.75"/>
    <row r="6721" ht="12.75"/>
    <row r="6722" ht="12.75"/>
    <row r="6723" ht="12.75"/>
    <row r="6724" ht="12.75"/>
    <row r="6725" ht="12.75"/>
    <row r="6726" ht="12.75"/>
    <row r="6727" ht="12.75"/>
    <row r="6728" ht="12.75"/>
    <row r="6729" ht="12.75"/>
    <row r="6730" ht="12.75"/>
    <row r="6731" ht="12.75"/>
    <row r="6732" ht="12.75"/>
    <row r="6733" ht="12.75"/>
    <row r="6734" ht="12.75"/>
    <row r="6735" ht="12.75"/>
    <row r="6736" ht="12.75"/>
    <row r="6737" ht="12.75"/>
    <row r="6738" ht="12.75"/>
    <row r="6739" ht="12.75"/>
    <row r="6740" ht="12.75"/>
    <row r="6741" ht="12.75"/>
    <row r="6742" ht="12.75"/>
    <row r="6743" ht="12.75"/>
    <row r="6744" ht="12.75"/>
    <row r="6745" ht="12.75"/>
    <row r="6746" ht="12.75"/>
    <row r="6747" ht="12.75"/>
    <row r="6748" ht="12.75"/>
    <row r="6749" ht="12.75"/>
    <row r="6750" ht="12.75"/>
    <row r="6751" ht="12.75"/>
    <row r="6752" ht="12.75"/>
    <row r="6753" ht="12.75"/>
    <row r="6754" ht="12.75"/>
    <row r="6755" ht="12.75"/>
    <row r="6756" ht="12.75"/>
    <row r="6757" ht="12.75"/>
    <row r="6758" ht="12.75"/>
    <row r="6759" ht="12.75"/>
    <row r="6760" ht="12.75"/>
    <row r="6761" ht="12.75"/>
    <row r="6762" ht="12.75"/>
    <row r="6763" ht="12.75"/>
    <row r="6764" ht="12.75"/>
    <row r="6765" ht="12.75"/>
    <row r="6766" ht="12.75"/>
    <row r="6767" ht="12.75"/>
    <row r="6768" ht="12.75"/>
    <row r="6769" ht="12.75"/>
    <row r="6770" ht="12.75"/>
    <row r="6771" ht="12.75"/>
    <row r="6772" ht="12.75"/>
    <row r="6773" ht="12.75"/>
    <row r="6774" ht="12.75"/>
    <row r="6775" ht="12.75"/>
    <row r="6776" ht="12.75"/>
    <row r="6777" ht="12.75"/>
    <row r="6778" ht="12.75"/>
    <row r="6779" ht="12.75"/>
    <row r="6780" ht="12.75"/>
    <row r="6781" ht="12.75"/>
    <row r="6782" ht="12.75"/>
    <row r="6783" ht="12.75"/>
    <row r="6784" ht="12.75"/>
    <row r="6785" ht="12.75"/>
    <row r="6786" ht="12.75"/>
    <row r="6787" ht="12.75"/>
    <row r="6788" ht="12.75"/>
    <row r="6789" ht="12.75"/>
    <row r="6790" ht="12.75"/>
    <row r="6791" ht="12.75"/>
    <row r="6792" ht="12.75"/>
    <row r="6793" ht="12.75"/>
    <row r="6794" ht="12.75"/>
    <row r="6795" ht="12.75"/>
    <row r="6796" ht="12.75"/>
    <row r="6797" ht="12.75"/>
    <row r="6798" ht="12.75"/>
    <row r="6799" ht="12.75"/>
    <row r="6800" ht="12.75"/>
    <row r="6801" ht="12.75"/>
    <row r="6802" ht="12.75"/>
    <row r="6803" ht="12.75"/>
    <row r="6804" ht="12.75"/>
    <row r="6805" ht="12.75"/>
    <row r="6806" ht="12.75"/>
    <row r="6807" ht="12.75"/>
    <row r="6808" ht="12.75"/>
    <row r="6809" ht="12.75"/>
    <row r="6810" ht="12.75"/>
    <row r="6811" ht="12.75"/>
    <row r="6812" ht="12.75"/>
    <row r="6813" ht="12.75"/>
    <row r="6814" ht="12.75"/>
    <row r="6815" ht="12.75"/>
    <row r="6816" ht="12.75"/>
    <row r="6817" ht="12.75"/>
    <row r="6818" ht="12.75"/>
    <row r="6819" ht="12.75"/>
    <row r="6820" ht="12.75"/>
    <row r="6821" ht="12.75"/>
    <row r="6822" ht="12.75"/>
    <row r="6823" ht="12.75"/>
    <row r="6824" ht="12.75"/>
    <row r="6825" ht="12.75"/>
    <row r="6826" ht="12.75"/>
    <row r="6827" ht="12.75"/>
    <row r="6828" ht="12.75"/>
    <row r="6829" ht="12.75"/>
    <row r="6830" ht="12.75"/>
    <row r="6831" ht="12.75"/>
    <row r="6832" ht="12.75"/>
    <row r="6833" ht="12.75"/>
    <row r="6834" ht="12.75"/>
    <row r="6835" ht="12.75"/>
    <row r="6836" ht="12.75"/>
    <row r="6837" ht="12.75"/>
    <row r="6838" ht="12.75"/>
    <row r="6839" ht="12.75"/>
    <row r="6840" ht="12.75"/>
    <row r="6841" ht="12.75"/>
    <row r="6842" ht="12.75"/>
    <row r="6843" ht="12.75"/>
    <row r="6844" ht="12.75"/>
    <row r="6845" ht="12.75"/>
    <row r="6846" ht="12.75"/>
    <row r="6847" ht="12.75"/>
    <row r="6848" ht="12.75"/>
    <row r="6849" ht="12.75"/>
    <row r="6850" ht="12.75"/>
    <row r="6851" ht="12.75"/>
    <row r="6852" ht="12.75"/>
    <row r="6853" ht="12.75"/>
    <row r="6854" ht="12.75"/>
    <row r="6855" ht="12.75"/>
    <row r="6856" ht="12.75"/>
    <row r="6857" ht="12.75"/>
    <row r="6858" ht="12.75"/>
    <row r="6859" ht="12.75"/>
    <row r="6860" ht="12.75"/>
    <row r="6861" ht="12.75"/>
    <row r="6862" ht="12.75"/>
    <row r="6863" ht="12.75"/>
    <row r="6864" ht="12.75"/>
    <row r="6865" ht="12.75"/>
    <row r="6866" ht="12.75"/>
    <row r="6867" ht="12.75"/>
    <row r="6868" ht="12.75"/>
    <row r="6869" ht="12.75"/>
    <row r="6870" ht="12.75"/>
    <row r="6871" ht="12.75"/>
    <row r="6872" ht="12.75"/>
    <row r="6873" ht="12.75"/>
    <row r="6874" ht="12.75"/>
    <row r="6875" ht="12.75"/>
    <row r="6876" ht="12.75"/>
    <row r="6877" ht="12.75"/>
    <row r="6878" ht="12.75"/>
    <row r="6879" ht="12.75"/>
    <row r="6880" ht="12.75"/>
    <row r="6881" ht="12.75"/>
    <row r="6882" ht="12.75"/>
    <row r="6883" ht="12.75"/>
    <row r="6884" ht="12.75"/>
    <row r="6885" ht="12.75"/>
    <row r="6886" ht="12.75"/>
    <row r="6887" ht="12.75"/>
    <row r="6888" ht="12.75"/>
    <row r="6889" ht="12.75"/>
    <row r="6890" ht="12.75"/>
    <row r="6891" ht="12.75"/>
    <row r="6892" ht="12.75"/>
    <row r="6893" ht="12.75"/>
    <row r="6894" ht="12.75"/>
    <row r="6895" ht="12.75"/>
    <row r="6896" ht="12.75"/>
    <row r="6897" ht="12.75"/>
    <row r="6898" ht="12.75"/>
    <row r="6899" ht="12.75"/>
    <row r="6900" ht="12.75"/>
    <row r="6901" ht="12.75"/>
    <row r="6902" ht="12.75"/>
    <row r="6903" ht="12.75"/>
    <row r="6904" ht="12.75"/>
    <row r="6905" ht="12.75"/>
    <row r="6906" ht="12.75"/>
    <row r="6907" ht="12.75"/>
    <row r="6908" ht="12.75"/>
    <row r="6909" ht="12.75"/>
    <row r="6910" ht="12.75"/>
    <row r="6911" ht="12.75"/>
    <row r="6912" ht="12.75"/>
    <row r="6913" ht="12.75"/>
    <row r="6914" ht="12.75"/>
    <row r="6915" ht="12.75"/>
    <row r="6916" ht="12.75"/>
    <row r="6917" ht="12.75"/>
    <row r="6918" ht="12.75"/>
    <row r="6919" ht="12.75"/>
    <row r="6920" ht="12.75"/>
    <row r="6921" ht="12.75"/>
    <row r="6922" ht="12.75"/>
    <row r="6923" ht="12.75"/>
    <row r="6924" ht="12.75"/>
    <row r="6925" ht="12.75"/>
    <row r="6926" ht="12.75"/>
    <row r="6927" ht="12.75"/>
    <row r="6928" ht="12.75"/>
    <row r="6929" ht="12.75"/>
    <row r="6930" ht="12.75"/>
    <row r="6931" ht="12.75"/>
    <row r="6932" ht="12.75"/>
    <row r="6933" ht="12.75"/>
    <row r="6934" ht="12.75"/>
    <row r="6935" ht="12.75"/>
    <row r="6936" ht="12.75"/>
    <row r="6937" ht="12.75"/>
    <row r="6938" ht="12.75"/>
    <row r="6939" ht="12.75"/>
    <row r="6940" ht="12.75"/>
    <row r="6941" ht="12.75"/>
    <row r="6942" ht="12.75"/>
    <row r="6943" ht="12.75"/>
    <row r="6944" ht="12.75"/>
    <row r="6945" ht="12.75"/>
    <row r="6946" ht="12.75"/>
    <row r="6947" ht="12.75"/>
    <row r="6948" ht="12.75"/>
    <row r="6949" ht="12.75"/>
    <row r="6950" ht="12.75"/>
    <row r="6951" ht="12.75"/>
    <row r="6952" ht="12.75"/>
    <row r="6953" ht="12.75"/>
    <row r="6954" ht="12.75"/>
    <row r="6955" ht="12.75"/>
    <row r="6956" ht="12.75"/>
    <row r="6957" ht="12.75"/>
    <row r="6958" ht="12.75"/>
    <row r="6959" ht="12.75"/>
    <row r="6960" ht="12.75"/>
    <row r="6961" ht="12.75"/>
    <row r="6962" ht="12.75"/>
    <row r="6963" ht="12.75"/>
    <row r="6964" ht="12.75"/>
    <row r="6965" ht="12.75"/>
    <row r="6966" ht="12.75"/>
    <row r="6967" ht="12.75"/>
    <row r="6968" ht="12.75"/>
    <row r="6969" ht="12.75"/>
    <row r="6970" ht="12.75"/>
    <row r="6971" ht="12.75"/>
    <row r="6972" ht="12.75"/>
    <row r="6973" ht="12.75"/>
    <row r="6974" ht="12.75"/>
    <row r="6975" ht="12.75"/>
    <row r="6976" ht="12.75"/>
    <row r="6977" ht="12.75"/>
    <row r="6978" ht="12.75"/>
    <row r="6979" ht="12.75"/>
    <row r="6980" ht="12.75"/>
    <row r="6981" ht="12.75"/>
    <row r="6982" ht="12.75"/>
    <row r="6983" ht="12.75"/>
    <row r="6984" ht="12.75"/>
    <row r="6985" ht="12.75"/>
    <row r="6986" ht="12.75"/>
    <row r="6987" ht="12.75"/>
    <row r="6988" ht="12.75"/>
    <row r="6989" ht="12.75"/>
    <row r="6990" ht="12.75"/>
    <row r="6991" ht="12.75"/>
    <row r="6992" ht="12.75"/>
    <row r="6993" ht="12.75"/>
    <row r="6994" ht="12.75"/>
    <row r="6995" ht="12.75"/>
    <row r="6996" ht="12.75"/>
    <row r="6997" ht="12.75"/>
    <row r="6998" ht="12.75"/>
    <row r="6999" ht="12.75"/>
    <row r="7000" ht="12.75"/>
    <row r="7001" ht="12.75"/>
    <row r="7002" ht="12.75"/>
    <row r="7003" ht="12.75"/>
    <row r="7004" ht="12.75"/>
    <row r="7005" ht="12.75"/>
    <row r="7006" ht="12.75"/>
    <row r="7007" ht="12.75"/>
    <row r="7008" ht="12.75"/>
    <row r="7009" ht="12.75"/>
    <row r="7010" ht="12.75"/>
    <row r="7011" ht="12.75"/>
    <row r="7012" ht="12.75"/>
    <row r="7013" ht="12.75"/>
    <row r="7014" ht="12.75"/>
    <row r="7015" ht="12.75"/>
    <row r="7016" ht="12.75"/>
    <row r="7017" ht="12.75"/>
    <row r="7018" ht="12.75"/>
    <row r="7019" ht="12.75"/>
    <row r="7020" ht="12.75"/>
    <row r="7021" ht="12.75"/>
    <row r="7022" ht="12.75"/>
    <row r="7023" ht="12.75"/>
    <row r="7024" ht="12.75"/>
    <row r="7025" ht="12.75"/>
    <row r="7026" ht="12.75"/>
    <row r="7027" ht="12.75"/>
    <row r="7028" ht="12.75"/>
    <row r="7029" ht="12.75"/>
    <row r="7030" ht="12.75"/>
    <row r="7031" ht="12.75"/>
    <row r="7032" ht="12.75"/>
    <row r="7033" ht="12.75"/>
    <row r="7034" ht="12.75"/>
    <row r="7035" ht="12.75"/>
    <row r="7036" ht="12.75"/>
    <row r="7037" ht="12.75"/>
    <row r="7038" ht="12.75"/>
    <row r="7039" ht="12.75"/>
    <row r="7040" ht="12.75"/>
    <row r="7041" ht="12.75"/>
    <row r="7042" ht="12.75"/>
    <row r="7043" ht="12.75"/>
    <row r="7044" ht="12.75"/>
    <row r="7045" ht="12.75"/>
    <row r="7046" ht="12.75"/>
    <row r="7047" ht="12.75"/>
    <row r="7048" ht="12.75"/>
    <row r="7049" ht="12.75"/>
    <row r="7050" ht="12.75"/>
    <row r="7051" ht="12.75"/>
    <row r="7052" ht="12.75"/>
    <row r="7053" ht="12.75"/>
    <row r="7054" ht="12.75"/>
    <row r="7055" ht="12.75"/>
    <row r="7056" ht="12.75"/>
    <row r="7057" ht="12.75"/>
    <row r="7058" ht="12.75"/>
    <row r="7059" ht="12.75"/>
    <row r="7060" ht="12.75"/>
    <row r="7061" ht="12.75"/>
    <row r="7062" ht="12.75"/>
    <row r="7063" ht="12.75"/>
    <row r="7064" ht="12.75"/>
    <row r="7065" ht="12.75"/>
    <row r="7066" ht="12.75"/>
    <row r="7067" ht="12.75"/>
    <row r="7068" ht="12.75"/>
    <row r="7069" ht="12.75"/>
    <row r="7070" ht="12.75"/>
    <row r="7071" ht="12.75"/>
    <row r="7072" ht="12.75"/>
    <row r="7073" ht="12.75"/>
    <row r="7074" ht="12.75"/>
    <row r="7075" ht="12.75"/>
    <row r="7076" ht="12.75"/>
    <row r="7077" ht="12.75"/>
    <row r="7078" ht="12.75"/>
    <row r="7079" ht="12.75"/>
    <row r="7080" ht="12.75"/>
    <row r="7081" ht="12.75"/>
    <row r="7082" ht="12.75"/>
    <row r="7083" ht="12.75"/>
    <row r="7084" ht="12.75"/>
    <row r="7085" ht="12.75"/>
    <row r="7086" ht="12.75"/>
    <row r="7087" ht="12.75"/>
    <row r="7088" ht="12.75"/>
    <row r="7089" ht="12.75"/>
    <row r="7090" ht="12.75"/>
    <row r="7091" ht="12.75"/>
    <row r="7092" ht="12.75"/>
    <row r="7093" ht="12.75"/>
    <row r="7094" ht="12.75"/>
    <row r="7095" ht="12.75"/>
    <row r="7096" ht="12.75"/>
    <row r="7097" ht="12.75"/>
    <row r="7098" ht="12.75"/>
    <row r="7099" ht="12.75"/>
    <row r="7100" ht="12.75"/>
    <row r="7101" ht="12.75"/>
    <row r="7102" ht="12.75"/>
    <row r="7103" ht="12.75"/>
    <row r="7104" ht="12.75"/>
    <row r="7105" ht="12.75"/>
    <row r="7106" ht="12.75"/>
    <row r="7107" ht="12.75"/>
    <row r="7108" ht="12.75"/>
    <row r="7109" ht="12.75"/>
    <row r="7110" ht="12.75"/>
    <row r="7111" ht="12.75"/>
    <row r="7112" ht="12.75"/>
    <row r="7113" ht="12.75"/>
    <row r="7114" ht="12.75"/>
    <row r="7115" ht="12.75"/>
    <row r="7116" ht="12.75"/>
    <row r="7117" ht="12.75"/>
    <row r="7118" ht="12.75"/>
    <row r="7119" ht="12.75"/>
    <row r="7120" ht="12.75"/>
    <row r="7121" ht="12.75"/>
    <row r="7122" ht="12.75"/>
    <row r="7123" ht="12.75"/>
    <row r="7124" ht="12.75"/>
    <row r="7125" ht="12.75"/>
    <row r="7126" ht="12.75"/>
    <row r="7127" ht="12.75"/>
    <row r="7128" ht="12.75"/>
    <row r="7129" ht="12.75"/>
    <row r="7130" ht="12.75"/>
    <row r="7131" ht="12.75"/>
    <row r="7132" ht="12.75"/>
    <row r="7133" ht="12.75"/>
    <row r="7134" ht="12.75"/>
    <row r="7135" ht="12.75"/>
    <row r="7136" ht="12.75"/>
    <row r="7137" ht="12.75"/>
    <row r="7138" ht="12.75"/>
    <row r="7139" ht="12.75"/>
    <row r="7140" ht="12.75"/>
    <row r="7141" ht="12.75"/>
    <row r="7142" ht="12.75"/>
    <row r="7143" ht="12.75"/>
    <row r="7144" ht="12.75"/>
    <row r="7145" ht="12.75"/>
    <row r="7146" ht="12.75"/>
    <row r="7147" ht="12.75"/>
    <row r="7148" ht="12.75"/>
    <row r="7149" ht="12.75"/>
    <row r="7150" ht="12.75"/>
    <row r="7151" ht="12.75"/>
    <row r="7152" ht="12.75"/>
    <row r="7153" ht="12.75"/>
    <row r="7154" ht="12.75"/>
    <row r="7155" ht="12.75"/>
    <row r="7156" ht="12.75"/>
    <row r="7157" ht="12.75"/>
    <row r="7158" ht="12.75"/>
    <row r="7159" ht="12.75"/>
    <row r="7160" ht="12.75"/>
    <row r="7161" ht="12.75"/>
    <row r="7162" ht="12.75"/>
    <row r="7163" ht="12.75"/>
    <row r="7164" ht="12.75"/>
    <row r="7165" ht="12.75"/>
    <row r="7166" ht="12.75"/>
    <row r="7167" ht="12.75"/>
    <row r="7168" ht="12.75"/>
    <row r="7169" ht="12.75"/>
    <row r="7170" ht="12.75"/>
    <row r="7171" ht="12.75"/>
    <row r="7172" ht="12.75"/>
    <row r="7173" ht="12.75"/>
    <row r="7174" ht="12.75"/>
    <row r="7175" ht="12.75"/>
    <row r="7176" ht="12.75"/>
    <row r="7177" ht="12.75"/>
    <row r="7178" ht="12.75"/>
    <row r="7179" ht="12.75"/>
    <row r="7180" ht="12.75"/>
    <row r="7181" ht="12.75"/>
    <row r="7182" ht="12.75"/>
    <row r="7183" ht="12.75"/>
    <row r="7184" ht="12.75"/>
    <row r="7185" ht="12.75"/>
    <row r="7186" ht="12.75"/>
    <row r="7187" ht="12.75"/>
    <row r="7188" ht="12.75"/>
    <row r="7189" ht="12.75"/>
    <row r="7190" ht="12.75"/>
    <row r="7191" ht="12.75"/>
    <row r="7192" ht="12.75"/>
    <row r="7193" ht="12.75"/>
    <row r="7194" ht="12.75"/>
    <row r="7195" ht="12.75"/>
    <row r="7196" ht="12.75"/>
    <row r="7197" ht="12.75"/>
    <row r="7198" ht="12.75"/>
    <row r="7199" ht="12.75"/>
    <row r="7200" ht="12.75"/>
    <row r="7201" ht="12.75"/>
    <row r="7202" ht="12.75"/>
    <row r="7203" ht="12.75"/>
    <row r="7204" ht="12.75"/>
    <row r="7205" ht="12.75"/>
    <row r="7206" ht="12.75"/>
    <row r="7207" ht="12.75"/>
    <row r="7208" ht="12.75"/>
    <row r="7209" ht="12.75"/>
    <row r="7210" ht="12.75"/>
    <row r="7211" ht="12.75"/>
    <row r="7212" ht="12.75"/>
    <row r="7213" ht="12.75"/>
    <row r="7214" ht="12.75"/>
    <row r="7215" ht="12.75"/>
    <row r="7216" ht="12.75"/>
    <row r="7217" ht="12.75"/>
    <row r="7218" ht="12.75"/>
    <row r="7219" ht="12.75"/>
    <row r="7220" ht="12.75"/>
    <row r="7221" ht="12.75"/>
    <row r="7222" ht="12.75"/>
    <row r="7223" ht="12.75"/>
    <row r="7224" ht="12.75"/>
    <row r="7225" ht="12.75"/>
    <row r="7226" ht="12.75"/>
    <row r="7227" ht="12.75"/>
    <row r="7228" ht="12.75"/>
    <row r="7229" ht="12.75"/>
    <row r="7230" ht="12.75"/>
    <row r="7231" ht="12.75"/>
    <row r="7232" ht="12.75"/>
    <row r="7233" ht="12.75"/>
    <row r="7234" ht="12.75"/>
    <row r="7235" ht="12.75"/>
    <row r="7236" ht="12.75"/>
    <row r="7237" ht="12.75"/>
    <row r="7238" ht="12.75"/>
    <row r="7239" ht="12.75"/>
    <row r="7240" ht="12.75"/>
    <row r="7241" ht="12.75"/>
    <row r="7242" ht="12.75"/>
    <row r="7243" ht="12.75"/>
    <row r="7244" ht="12.75"/>
    <row r="7245" ht="12.75"/>
    <row r="7246" ht="12.75"/>
    <row r="7247" ht="12.75"/>
    <row r="7248" ht="12.75"/>
    <row r="7249" ht="12.75"/>
    <row r="7250" ht="12.75"/>
    <row r="7251" ht="12.75"/>
    <row r="7252" ht="12.75"/>
    <row r="7253" ht="12.75"/>
    <row r="7254" ht="12.75"/>
    <row r="7255" ht="12.75"/>
    <row r="7256" ht="12.75"/>
    <row r="7257" ht="12.75"/>
    <row r="7258" ht="12.75"/>
    <row r="7259" ht="12.75"/>
    <row r="7260" ht="12.75"/>
    <row r="7261" ht="12.75"/>
    <row r="7262" ht="12.75"/>
    <row r="7263" ht="12.75"/>
    <row r="7264" ht="12.75"/>
    <row r="7265" ht="12.75"/>
    <row r="7266" ht="12.75"/>
    <row r="7267" ht="12.75"/>
    <row r="7268" ht="12.75"/>
    <row r="7269" ht="12.75"/>
    <row r="7270" ht="12.75"/>
    <row r="7271" ht="12.75"/>
    <row r="7272" ht="12.75"/>
    <row r="7273" ht="12.75"/>
    <row r="7274" ht="12.75"/>
    <row r="7275" ht="12.75"/>
    <row r="7276" ht="12.75"/>
    <row r="7277" ht="12.75"/>
    <row r="7278" ht="12.75"/>
    <row r="7279" ht="12.75"/>
    <row r="7280" ht="12.75"/>
    <row r="7281" ht="12.75"/>
    <row r="7282" ht="12.75"/>
    <row r="7283" ht="12.75"/>
    <row r="7284" ht="12.75"/>
    <row r="7285" ht="12.75"/>
    <row r="7286" ht="12.75"/>
    <row r="7287" ht="12.75"/>
    <row r="7288" ht="12.75"/>
    <row r="7289" ht="12.75"/>
    <row r="7290" ht="12.75"/>
    <row r="7291" ht="12.75"/>
    <row r="7292" ht="12.75"/>
    <row r="7293" ht="12.75"/>
    <row r="7294" ht="12.75"/>
    <row r="7295" ht="12.75"/>
    <row r="7296" ht="12.75"/>
    <row r="7297" ht="12.75"/>
    <row r="7298" ht="12.75"/>
    <row r="7299" ht="12.75"/>
    <row r="7300" ht="12.75"/>
    <row r="7301" ht="12.75"/>
    <row r="7302" ht="12.75"/>
    <row r="7303" ht="12.75"/>
    <row r="7304" ht="12.75"/>
    <row r="7305" ht="12.75"/>
    <row r="7306" ht="12.75"/>
    <row r="7307" ht="12.75"/>
    <row r="7308" ht="12.75"/>
    <row r="7309" ht="12.75"/>
    <row r="7310" ht="12.75"/>
    <row r="7311" ht="12.75"/>
    <row r="7312" ht="12.75"/>
    <row r="7313" ht="12.75"/>
    <row r="7314" ht="12.75"/>
    <row r="7315" ht="12.75"/>
    <row r="7316" ht="12.75"/>
    <row r="7317" ht="12.75"/>
    <row r="7318" ht="12.75"/>
    <row r="7319" ht="12.75"/>
    <row r="7320" ht="12.75"/>
    <row r="7321" ht="12.75"/>
    <row r="7322" ht="12.75"/>
    <row r="7323" ht="12.75"/>
    <row r="7324" ht="12.75"/>
    <row r="7325" ht="12.75"/>
    <row r="7326" ht="12.75"/>
    <row r="7327" ht="12.75"/>
    <row r="7328" ht="12.75"/>
    <row r="7329" ht="12.75"/>
    <row r="7330" ht="12.75"/>
    <row r="7331" ht="12.75"/>
    <row r="7332" ht="12.75"/>
    <row r="7333" ht="12.75"/>
    <row r="7334" ht="12.75"/>
    <row r="7335" ht="12.75"/>
    <row r="7336" ht="12.75"/>
    <row r="7337" ht="12.75"/>
    <row r="7338" ht="12.75"/>
    <row r="7339" ht="12.75"/>
    <row r="7340" ht="12.75"/>
    <row r="7341" ht="12.75"/>
    <row r="7342" ht="12.75"/>
    <row r="7343" ht="12.75"/>
    <row r="7344" ht="12.75"/>
    <row r="7345" ht="12.75"/>
    <row r="7346" ht="12.75"/>
    <row r="7347" ht="12.75"/>
    <row r="7348" ht="12.75"/>
    <row r="7349" ht="12.75"/>
    <row r="7350" ht="12.75"/>
    <row r="7351" ht="12.75"/>
    <row r="7352" ht="12.75"/>
    <row r="7353" ht="12.75"/>
    <row r="7354" ht="12.75"/>
    <row r="7355" ht="12.75"/>
    <row r="7356" ht="12.75"/>
    <row r="7357" ht="12.75"/>
    <row r="7358" ht="12.75"/>
    <row r="7359" ht="12.75"/>
    <row r="7360" ht="12.75"/>
    <row r="7361" ht="12.75"/>
    <row r="7362" ht="12.75"/>
    <row r="7363" ht="12.75"/>
    <row r="7364" ht="12.75"/>
    <row r="7365" ht="12.75"/>
    <row r="7366" ht="12.75"/>
    <row r="7367" ht="12.75"/>
    <row r="7368" ht="12.75"/>
    <row r="7369" ht="12.75"/>
    <row r="7370" ht="12.75"/>
    <row r="7371" ht="12.75"/>
    <row r="7372" ht="12.75"/>
    <row r="7373" ht="12.75"/>
    <row r="7374" ht="12.75"/>
    <row r="7375" ht="12.75"/>
    <row r="7376" ht="12.75"/>
    <row r="7377" ht="12.75"/>
    <row r="7378" ht="12.75"/>
    <row r="7379" ht="12.75"/>
    <row r="7380" ht="12.75"/>
    <row r="7381" ht="12.75"/>
    <row r="7382" ht="12.75"/>
    <row r="7383" ht="12.75"/>
    <row r="7384" ht="12.75"/>
    <row r="7385" ht="12.75"/>
    <row r="7386" ht="12.75"/>
    <row r="7387" ht="12.75"/>
    <row r="7388" ht="12.75"/>
    <row r="7389" ht="12.75"/>
    <row r="7390" ht="12.75"/>
    <row r="7391" ht="12.75"/>
    <row r="7392" ht="12.75"/>
    <row r="7393" ht="12.75"/>
    <row r="7394" ht="12.75"/>
    <row r="7395" ht="12.75"/>
    <row r="7396" ht="12.75"/>
    <row r="7397" ht="12.75"/>
    <row r="7398" ht="12.75"/>
    <row r="7399" ht="12.75"/>
    <row r="7400" ht="12.75"/>
    <row r="7401" ht="12.75"/>
    <row r="7402" ht="12.75"/>
    <row r="7403" ht="12.75"/>
    <row r="7404" ht="12.75"/>
    <row r="7405" ht="12.75"/>
    <row r="7406" ht="12.75"/>
    <row r="7407" ht="12.75"/>
    <row r="7408" ht="12.75"/>
    <row r="7409" ht="12.75"/>
    <row r="7410" ht="12.75"/>
    <row r="7411" ht="12.75"/>
    <row r="7412" ht="12.75"/>
    <row r="7413" ht="12.75"/>
    <row r="7414" ht="12.75"/>
    <row r="7415" ht="12.75"/>
    <row r="7416" ht="12.75"/>
    <row r="7417" ht="12.75"/>
    <row r="7418" ht="12.75"/>
    <row r="7419" ht="12.75"/>
    <row r="7420" ht="12.75"/>
    <row r="7421" ht="12.75"/>
    <row r="7422" ht="12.75"/>
    <row r="7423" ht="12.75"/>
    <row r="7424" ht="12.75"/>
    <row r="7425" ht="12.75"/>
    <row r="7426" ht="12.75"/>
    <row r="7427" ht="12.75"/>
    <row r="7428" ht="12.75"/>
    <row r="7429" ht="12.75"/>
    <row r="7430" ht="12.75"/>
    <row r="7431" ht="12.75"/>
    <row r="7432" ht="12.75"/>
    <row r="7433" ht="12.75"/>
    <row r="7434" ht="12.75"/>
    <row r="7435" ht="12.75"/>
    <row r="7436" ht="12.75"/>
    <row r="7437" ht="12.75"/>
    <row r="7438" ht="12.75"/>
    <row r="7439" ht="12.75"/>
    <row r="7440" ht="12.75"/>
    <row r="7441" ht="12.75"/>
    <row r="7442" ht="12.75"/>
    <row r="7443" ht="12.75"/>
    <row r="7444" ht="12.75"/>
    <row r="7445" ht="12.75"/>
    <row r="7446" ht="12.75"/>
    <row r="7447" ht="12.75"/>
    <row r="7448" ht="12.75"/>
    <row r="7449" ht="12.75"/>
    <row r="7450" ht="12.75"/>
    <row r="7451" ht="12.75"/>
    <row r="7452" ht="12.75"/>
    <row r="7453" ht="12.75"/>
    <row r="7454" ht="12.75"/>
    <row r="7455" ht="12.75"/>
    <row r="7456" ht="12.75"/>
    <row r="7457" ht="12.75"/>
    <row r="7458" ht="12.75"/>
    <row r="7459" ht="12.75"/>
    <row r="7460" ht="12.75"/>
    <row r="7461" ht="12.75"/>
    <row r="7462" ht="12.75"/>
    <row r="7463" ht="12.75"/>
    <row r="7464" ht="12.75"/>
    <row r="7465" ht="12.75"/>
    <row r="7466" ht="12.75"/>
    <row r="7467" ht="12.75"/>
    <row r="7468" ht="12.75"/>
    <row r="7469" ht="12.75"/>
    <row r="7470" ht="12.75"/>
    <row r="7471" ht="12.75"/>
    <row r="7472" ht="12.75"/>
    <row r="7473" ht="12.75"/>
    <row r="7474" ht="12.75"/>
    <row r="7475" ht="12.75"/>
    <row r="7476" ht="12.75"/>
    <row r="7477" ht="12.75"/>
    <row r="7478" ht="12.75"/>
    <row r="7479" ht="12.75"/>
    <row r="7480" ht="12.75"/>
    <row r="7481" ht="12.75"/>
    <row r="7482" ht="12.75"/>
    <row r="7483" ht="12.75"/>
    <row r="7484" ht="12.75"/>
    <row r="7485" ht="12.75"/>
    <row r="7486" ht="12.75"/>
    <row r="7487" ht="12.75"/>
    <row r="7488" ht="12.75"/>
    <row r="7489" ht="12.75"/>
    <row r="7490" ht="12.75"/>
    <row r="7491" ht="12.75"/>
    <row r="7492" ht="12.75"/>
    <row r="7493" ht="12.75"/>
    <row r="7494" ht="12.75"/>
    <row r="7495" ht="12.75"/>
    <row r="7496" ht="12.75"/>
    <row r="7497" ht="12.75"/>
    <row r="7498" ht="12.75"/>
    <row r="7499" ht="12.75"/>
    <row r="7500" ht="12.75"/>
    <row r="7501" ht="12.75"/>
    <row r="7502" ht="12.75"/>
    <row r="7503" ht="12.75"/>
    <row r="7504" ht="12.75"/>
    <row r="7505" ht="12.75"/>
    <row r="7506" ht="12.75"/>
    <row r="7507" ht="12.75"/>
    <row r="7508" ht="12.75"/>
    <row r="7509" ht="12.75"/>
    <row r="7510" ht="12.75"/>
    <row r="7511" ht="12.75"/>
    <row r="7512" ht="12.75"/>
    <row r="7513" ht="12.75"/>
    <row r="7514" ht="12.75"/>
    <row r="7515" ht="12.75"/>
    <row r="7516" ht="12.75"/>
    <row r="7517" ht="12.75"/>
    <row r="7518" ht="12.75"/>
    <row r="7519" ht="12.75"/>
    <row r="7520" ht="12.75"/>
    <row r="7521" ht="12.75"/>
    <row r="7522" ht="12.75"/>
    <row r="7523" ht="12.75"/>
    <row r="7524" ht="12.75"/>
    <row r="7525" ht="12.75"/>
    <row r="7526" ht="12.75"/>
    <row r="7527" ht="12.75"/>
    <row r="7528" ht="12.75"/>
    <row r="7529" ht="12.75"/>
    <row r="7530" ht="12.75"/>
    <row r="7531" ht="12.75"/>
    <row r="7532" ht="12.75"/>
    <row r="7533" ht="12.75"/>
    <row r="7534" ht="12.75"/>
    <row r="7535" ht="12.75"/>
    <row r="7536" ht="12.75"/>
    <row r="7537" ht="12.75"/>
    <row r="7538" ht="12.75"/>
    <row r="7539" ht="12.75"/>
    <row r="7540" ht="12.75"/>
    <row r="7541" ht="12.75"/>
    <row r="7542" ht="12.75"/>
    <row r="7543" ht="12.75"/>
    <row r="7544" ht="12.75"/>
    <row r="7545" ht="12.75"/>
    <row r="7546" ht="12.75"/>
    <row r="7547" ht="12.75"/>
    <row r="7548" ht="12.75"/>
    <row r="7549" ht="12.75"/>
    <row r="7550" ht="12.75"/>
    <row r="7551" ht="12.75"/>
    <row r="7552" ht="12.75"/>
    <row r="7553" ht="12.75"/>
    <row r="7554" ht="12.75"/>
    <row r="7555" ht="12.75"/>
    <row r="7556" ht="12.75"/>
    <row r="7557" ht="12.75"/>
    <row r="7558" ht="12.75"/>
    <row r="7559" ht="12.75"/>
    <row r="7560" ht="12.75"/>
    <row r="7561" ht="12.75"/>
    <row r="7562" ht="12.75"/>
    <row r="7563" ht="12.75"/>
    <row r="7564" ht="12.75"/>
    <row r="7565" ht="12.75"/>
    <row r="7566" ht="12.75"/>
    <row r="7567" ht="12.75"/>
    <row r="7568" ht="12.75"/>
    <row r="7569" ht="12.75"/>
    <row r="7570" ht="12.75"/>
    <row r="7571" ht="12.75"/>
    <row r="7572" ht="12.75"/>
    <row r="7573" ht="12.75"/>
    <row r="7574" ht="12.75"/>
    <row r="7575" ht="12.75"/>
    <row r="7576" ht="12.75"/>
    <row r="7577" ht="12.75"/>
    <row r="7578" ht="12.75"/>
    <row r="7579" ht="12.75"/>
    <row r="7580" ht="12.75"/>
    <row r="7581" ht="12.75"/>
    <row r="7582" ht="12.75"/>
    <row r="7583" ht="12.75"/>
    <row r="7584" ht="12.75"/>
    <row r="7585" ht="12.75"/>
    <row r="7586" ht="12.75"/>
    <row r="7587" ht="12.75"/>
    <row r="7588" ht="12.75"/>
    <row r="7589" ht="12.75"/>
    <row r="7590" ht="12.75"/>
    <row r="7591" ht="12.75"/>
    <row r="7592" ht="12.75"/>
    <row r="7593" ht="12.75"/>
    <row r="7594" ht="12.75"/>
    <row r="7595" ht="12.75"/>
    <row r="7596" ht="12.75"/>
    <row r="7597" ht="12.75"/>
    <row r="7598" ht="12.75"/>
    <row r="7599" ht="12.75"/>
    <row r="7600" ht="12.75"/>
    <row r="7601" ht="12.75"/>
    <row r="7602" ht="12.75"/>
    <row r="7603" ht="12.75"/>
    <row r="7604" ht="12.75"/>
    <row r="7605" ht="12.75"/>
    <row r="7606" ht="12.75"/>
    <row r="7607" ht="12.75"/>
    <row r="7608" ht="12.75"/>
    <row r="7609" ht="12.75"/>
    <row r="7610" ht="12.75"/>
    <row r="7611" ht="12.75"/>
    <row r="7612" ht="12.75"/>
    <row r="7613" ht="12.75"/>
    <row r="7614" ht="12.75"/>
    <row r="7615" ht="12.75"/>
    <row r="7616" ht="12.75"/>
    <row r="7617" ht="12.75"/>
    <row r="7618" ht="12.75"/>
    <row r="7619" ht="12.75"/>
    <row r="7620" ht="12.75"/>
    <row r="7621" ht="12.75"/>
    <row r="7622" ht="12.75"/>
    <row r="7623" ht="12.75"/>
    <row r="7624" ht="12.75"/>
    <row r="7625" ht="12.75"/>
    <row r="7626" ht="12.75"/>
    <row r="7627" ht="12.75"/>
    <row r="7628" ht="12.75"/>
    <row r="7629" ht="12.75"/>
    <row r="7630" ht="12.75"/>
    <row r="7631" ht="12.75"/>
    <row r="7632" ht="12.75"/>
    <row r="7633" ht="12.75"/>
    <row r="7634" ht="12.75"/>
    <row r="7635" ht="12.75"/>
    <row r="7636" ht="12.75"/>
    <row r="7637" ht="12.75"/>
    <row r="7638" ht="12.75"/>
    <row r="7639" ht="12.75"/>
    <row r="7640" ht="12.75"/>
    <row r="7641" ht="12.75"/>
    <row r="7642" ht="12.75"/>
    <row r="7643" ht="12.75"/>
    <row r="7644" ht="12.75"/>
    <row r="7645" ht="12.75"/>
    <row r="7646" ht="12.75"/>
    <row r="7647" ht="12.75"/>
    <row r="7648" ht="12.75"/>
    <row r="7649" ht="12.75"/>
    <row r="7650" ht="12.75"/>
    <row r="7651" ht="12.75"/>
    <row r="7652" ht="12.75"/>
    <row r="7653" ht="12.75"/>
    <row r="7654" ht="12.75"/>
    <row r="7655" ht="12.75"/>
    <row r="7656" ht="12.75"/>
    <row r="7657" ht="12.75"/>
    <row r="7658" ht="12.75"/>
    <row r="7659" ht="12.75"/>
    <row r="7660" ht="12.75"/>
    <row r="7661" ht="12.75"/>
    <row r="7662" ht="12.75"/>
    <row r="7663" ht="12.75"/>
    <row r="7664" ht="12.75"/>
    <row r="7665" ht="12.75"/>
    <row r="7666" ht="12.75"/>
    <row r="7667" ht="12.75"/>
    <row r="7668" ht="12.75"/>
    <row r="7669" ht="12.75"/>
    <row r="7670" ht="12.75"/>
    <row r="7671" ht="12.75"/>
    <row r="7672" ht="12.75"/>
    <row r="7673" ht="12.75"/>
    <row r="7674" ht="12.75"/>
    <row r="7675" ht="12.75"/>
    <row r="7676" ht="12.75"/>
    <row r="7677" ht="12.75"/>
    <row r="7678" ht="12.75"/>
    <row r="7679" ht="12.75"/>
    <row r="7680" ht="12.75"/>
    <row r="7681" ht="12.75"/>
    <row r="7682" ht="12.75"/>
    <row r="7683" ht="12.75"/>
    <row r="7684" ht="12.75"/>
    <row r="7685" ht="12.75"/>
    <row r="7686" ht="12.75"/>
    <row r="7687" ht="12.75"/>
    <row r="7688" ht="12.75"/>
    <row r="7689" ht="12.75"/>
    <row r="7690" ht="12.75"/>
    <row r="7691" ht="12.75"/>
    <row r="7692" ht="12.75"/>
    <row r="7693" ht="12.75"/>
    <row r="7694" ht="12.75"/>
    <row r="7695" ht="12.75"/>
    <row r="7696" ht="12.75"/>
    <row r="7697" ht="12.75"/>
    <row r="7698" ht="12.75"/>
    <row r="7699" ht="12.75"/>
    <row r="7700" ht="12.75"/>
    <row r="7701" ht="12.75"/>
    <row r="7702" ht="12.75"/>
    <row r="7703" ht="12.75"/>
    <row r="7704" ht="12.75"/>
    <row r="7705" ht="12.75"/>
    <row r="7706" ht="12.75"/>
    <row r="7707" ht="12.75"/>
    <row r="7708" ht="12.75"/>
    <row r="7709" ht="12.75"/>
    <row r="7710" ht="12.75"/>
    <row r="7711" ht="12.75"/>
    <row r="7712" ht="12.75"/>
    <row r="7713" ht="12.75"/>
    <row r="7714" ht="12.75"/>
    <row r="7715" ht="12.75"/>
    <row r="7716" ht="12.75"/>
    <row r="7717" ht="12.75"/>
    <row r="7718" ht="12.75"/>
    <row r="7719" ht="12.75"/>
    <row r="7720" ht="12.75"/>
    <row r="7721" ht="12.75"/>
    <row r="7722" ht="12.75"/>
    <row r="7723" ht="12.75"/>
    <row r="7724" ht="12.75"/>
    <row r="7725" ht="12.75"/>
    <row r="7726" ht="12.75"/>
    <row r="7727" ht="12.75"/>
    <row r="7728" ht="12.75"/>
    <row r="7729" ht="12.75"/>
    <row r="7730" ht="12.75"/>
    <row r="7731" ht="12.75"/>
    <row r="7732" ht="12.75"/>
    <row r="7733" ht="12.75"/>
    <row r="7734" ht="12.75"/>
    <row r="7735" ht="12.75"/>
    <row r="7736" ht="12.75"/>
    <row r="7737" ht="12.75"/>
    <row r="7738" ht="12.75"/>
    <row r="7739" ht="12.75"/>
    <row r="7740" ht="12.75"/>
    <row r="7741" ht="12.75"/>
    <row r="7742" ht="12.75"/>
    <row r="7743" ht="12.75"/>
    <row r="7744" ht="12.75"/>
    <row r="7745" ht="12.75"/>
    <row r="7746" ht="12.75"/>
    <row r="7747" ht="12.75"/>
    <row r="7748" ht="12.75"/>
    <row r="7749" ht="12.75"/>
    <row r="7750" ht="12.75"/>
    <row r="7751" ht="12.75"/>
    <row r="7752" ht="12.75"/>
    <row r="7753" ht="12.75"/>
    <row r="7754" ht="12.75"/>
    <row r="7755" ht="12.75"/>
    <row r="7756" ht="12.75"/>
    <row r="7757" ht="12.75"/>
    <row r="7758" ht="12.75"/>
    <row r="7759" ht="12.75"/>
    <row r="7760" ht="12.75"/>
    <row r="7761" ht="12.75"/>
    <row r="7762" ht="12.75"/>
    <row r="7763" ht="12.75"/>
    <row r="7764" ht="12.75"/>
    <row r="7765" ht="12.75"/>
    <row r="7766" ht="12.75"/>
    <row r="7767" ht="12.75"/>
    <row r="7768" ht="12.75"/>
    <row r="7769" ht="12.75"/>
    <row r="7770" ht="12.75"/>
    <row r="7771" ht="12.75"/>
    <row r="7772" ht="12.75"/>
    <row r="7773" ht="12.75"/>
    <row r="7774" ht="12.75"/>
    <row r="7775" ht="12.75"/>
    <row r="7776" ht="12.75"/>
    <row r="7777" ht="12.75"/>
    <row r="7778" ht="12.75"/>
    <row r="7779" ht="12.75"/>
    <row r="7780" ht="12.75"/>
    <row r="7781" ht="12.75"/>
    <row r="7782" ht="12.75"/>
    <row r="7783" ht="12.75"/>
    <row r="7784" ht="12.75"/>
    <row r="7785" ht="12.75"/>
    <row r="7786" ht="12.75"/>
    <row r="7787" ht="12.75"/>
    <row r="7788" ht="12.75"/>
    <row r="7789" ht="12.75"/>
    <row r="7790" ht="12.75"/>
    <row r="7791" ht="12.75"/>
    <row r="7792" ht="12.75"/>
    <row r="7793" ht="12.75"/>
    <row r="7794" ht="12.75"/>
    <row r="7795" ht="12.75"/>
    <row r="7796" ht="12.75"/>
    <row r="7797" ht="12.75"/>
    <row r="7798" ht="12.75"/>
    <row r="7799" ht="12.75"/>
    <row r="7800" ht="12.75"/>
    <row r="7801" ht="12.75"/>
    <row r="7802" ht="12.75"/>
    <row r="7803" ht="12.75"/>
    <row r="7804" ht="12.75"/>
    <row r="7805" ht="12.75"/>
    <row r="7806" ht="12.75"/>
    <row r="7807" ht="12.75"/>
    <row r="7808" ht="12.75"/>
    <row r="7809" ht="12.75"/>
    <row r="7810" ht="12.75"/>
    <row r="7811" ht="12.75"/>
    <row r="7812" ht="12.75"/>
    <row r="7813" ht="12.75"/>
    <row r="7814" ht="12.75"/>
    <row r="7815" ht="12.75"/>
    <row r="7816" ht="12.75"/>
    <row r="7817" ht="12.75"/>
    <row r="7818" ht="12.75"/>
    <row r="7819" ht="12.75"/>
    <row r="7820" ht="12.75"/>
    <row r="7821" ht="12.75"/>
    <row r="7822" ht="12.75"/>
    <row r="7823" ht="12.75"/>
    <row r="7824" ht="12.75"/>
    <row r="7825" ht="12.75"/>
    <row r="7826" ht="12.75"/>
    <row r="7827" ht="12.75"/>
    <row r="7828" ht="12.75"/>
    <row r="7829" ht="12.75"/>
    <row r="7830" ht="12.75"/>
    <row r="7831" ht="12.75"/>
    <row r="7832" ht="12.75"/>
    <row r="7833" ht="12.75"/>
    <row r="7834" ht="12.75"/>
    <row r="7835" ht="12.75"/>
    <row r="7836" ht="12.75"/>
    <row r="7837" ht="12.75"/>
    <row r="7838" ht="12.75"/>
    <row r="7839" ht="12.75"/>
    <row r="7840" ht="12.75"/>
    <row r="7841" ht="12.75"/>
    <row r="7842" ht="12.75"/>
    <row r="7843" ht="12.75"/>
    <row r="7844" ht="12.75"/>
    <row r="7845" ht="12.75"/>
    <row r="7846" ht="12.75"/>
    <row r="7847" ht="12.75"/>
    <row r="7848" ht="12.75"/>
    <row r="7849" ht="12.75"/>
    <row r="7850" ht="12.75"/>
    <row r="7851" ht="12.75"/>
    <row r="7852" ht="12.75"/>
    <row r="7853" ht="12.75"/>
    <row r="7854" ht="12.75"/>
    <row r="7855" ht="12.75"/>
    <row r="7856" ht="12.75"/>
    <row r="7857" ht="12.75"/>
    <row r="7858" ht="12.75"/>
    <row r="7859" ht="12.75"/>
    <row r="7860" ht="12.75"/>
    <row r="7861" ht="12.75"/>
    <row r="7862" ht="12.75"/>
    <row r="7863" ht="12.75"/>
    <row r="7864" ht="12.75"/>
    <row r="7865" ht="12.75"/>
    <row r="7866" ht="12.75"/>
    <row r="7867" ht="12.75"/>
    <row r="7868" ht="12.75"/>
    <row r="7869" ht="12.75"/>
    <row r="7870" ht="12.75"/>
    <row r="7871" ht="12.75"/>
    <row r="7872" ht="12.75"/>
    <row r="7873" ht="12.75"/>
    <row r="7874" ht="12.75"/>
    <row r="7875" ht="12.75"/>
    <row r="7876" ht="12.75"/>
    <row r="7877" ht="12.75"/>
    <row r="7878" ht="12.75"/>
    <row r="7879" ht="12.75"/>
    <row r="7880" ht="12.75"/>
    <row r="7881" ht="12.75"/>
    <row r="7882" ht="12.75"/>
    <row r="7883" ht="12.75"/>
    <row r="7884" ht="12.75"/>
    <row r="7885" ht="12.75"/>
    <row r="7886" ht="12.75"/>
    <row r="7887" ht="12.75"/>
    <row r="7888" ht="12.75"/>
    <row r="7889" ht="12.75"/>
    <row r="7890" ht="12.75"/>
    <row r="7891" ht="12.75"/>
    <row r="7892" ht="12.75"/>
    <row r="7893" ht="12.75"/>
    <row r="7894" ht="12.75"/>
    <row r="7895" ht="12.75"/>
    <row r="7896" ht="12.75"/>
    <row r="7897" ht="12.75"/>
    <row r="7898" ht="12.75"/>
    <row r="7899" ht="12.75"/>
    <row r="7900" ht="12.75"/>
    <row r="7901" ht="12.75"/>
    <row r="7902" ht="12.75"/>
    <row r="7903" ht="12.75"/>
    <row r="7904" ht="12.75"/>
    <row r="7905" ht="12.75"/>
    <row r="7906" ht="12.75"/>
    <row r="7907" ht="12.75"/>
    <row r="7908" ht="12.75"/>
    <row r="7909" ht="12.75"/>
    <row r="7910" ht="12.75"/>
    <row r="7911" ht="12.75"/>
    <row r="7912" ht="12.75"/>
    <row r="7913" ht="12.75"/>
    <row r="7914" ht="12.75"/>
    <row r="7915" ht="12.75"/>
    <row r="7916" ht="12.75"/>
    <row r="7917" ht="12.75"/>
    <row r="7918" ht="12.75"/>
    <row r="7919" ht="12.75"/>
    <row r="7920" ht="12.75"/>
    <row r="7921" ht="12.75"/>
    <row r="7922" ht="12.75"/>
    <row r="7923" ht="12.75"/>
    <row r="7924" ht="12.75"/>
    <row r="7925" ht="12.75"/>
    <row r="7926" ht="12.75"/>
    <row r="7927" ht="12.75"/>
    <row r="7928" ht="12.75"/>
    <row r="7929" ht="12.75"/>
    <row r="7930" ht="12.75"/>
    <row r="7931" ht="12.75"/>
    <row r="7932" ht="12.75"/>
    <row r="7933" ht="12.75"/>
    <row r="7934" ht="12.75"/>
    <row r="7935" ht="12.75"/>
    <row r="7936" ht="12.75"/>
    <row r="7937" ht="12.75"/>
    <row r="7938" ht="12.75"/>
    <row r="7939" ht="12.75"/>
    <row r="7940" ht="12.75"/>
    <row r="7941" ht="12.75"/>
    <row r="7942" ht="12.75"/>
    <row r="7943" ht="12.75"/>
    <row r="7944" ht="12.75"/>
    <row r="7945" ht="12.75"/>
    <row r="7946" ht="12.75"/>
    <row r="7947" ht="12.75"/>
    <row r="7948" ht="12.75"/>
    <row r="7949" ht="12.75"/>
    <row r="7950" ht="12.75"/>
    <row r="7951" ht="12.75"/>
    <row r="7952" ht="12.75"/>
    <row r="7953" ht="12.75"/>
    <row r="7954" ht="12.75"/>
    <row r="7955" ht="12.75"/>
    <row r="7956" ht="12.75"/>
    <row r="7957" ht="12.75"/>
    <row r="7958" ht="12.75"/>
    <row r="7959" ht="12.75"/>
    <row r="7960" ht="12.75"/>
    <row r="7961" ht="12.75"/>
    <row r="7962" ht="12.75"/>
    <row r="7963" ht="12.75"/>
    <row r="7964" ht="12.75"/>
    <row r="7965" ht="12.75"/>
    <row r="7966" ht="12.75"/>
    <row r="7967" ht="12.75"/>
    <row r="7968" ht="12.75"/>
    <row r="7969" ht="12.75"/>
    <row r="7970" ht="12.75"/>
    <row r="7971" ht="12.75"/>
    <row r="7972" ht="12.75"/>
    <row r="7973" ht="12.75"/>
    <row r="7974" ht="12.75"/>
    <row r="7975" ht="12.75"/>
    <row r="7976" ht="12.75"/>
    <row r="7977" ht="12.75"/>
    <row r="7978" ht="12.75"/>
    <row r="7979" ht="12.75"/>
    <row r="7980" ht="12.75"/>
    <row r="7981" ht="12.75"/>
    <row r="7982" ht="12.75"/>
    <row r="7983" ht="12.75"/>
    <row r="7984" ht="12.75"/>
    <row r="7985" ht="12.75"/>
    <row r="7986" ht="12.75"/>
    <row r="7987" ht="12.75"/>
    <row r="7988" ht="12.75"/>
    <row r="7989" ht="12.75"/>
    <row r="7990" ht="12.75"/>
    <row r="7991" ht="12.75"/>
    <row r="7992" ht="12.75"/>
    <row r="7993" ht="12.75"/>
    <row r="7994" ht="12.75"/>
    <row r="7995" ht="12.75"/>
    <row r="7996" ht="12.75"/>
    <row r="7997" ht="12.75"/>
    <row r="7998" ht="12.75"/>
    <row r="7999" ht="12.75"/>
    <row r="8000" ht="12.75"/>
    <row r="8001" ht="12.75"/>
    <row r="8002" ht="12.75"/>
    <row r="8003" ht="12.75"/>
    <row r="8004" ht="12.75"/>
    <row r="8005" ht="12.75"/>
    <row r="8006" ht="12.75"/>
    <row r="8007" ht="12.75"/>
    <row r="8008" ht="12.75"/>
    <row r="8009" ht="12.75"/>
    <row r="8010" ht="12.75"/>
    <row r="8011" ht="12.75"/>
    <row r="8012" ht="12.75"/>
    <row r="8013" ht="12.75"/>
    <row r="8014" ht="12.75"/>
    <row r="8015" ht="12.75"/>
    <row r="8016" ht="12.75"/>
    <row r="8017" ht="12.75"/>
    <row r="8018" ht="12.75"/>
    <row r="8019" ht="12.75"/>
    <row r="8020" ht="12.75"/>
    <row r="8021" ht="12.75"/>
    <row r="8022" ht="12.75"/>
    <row r="8023" ht="12.75"/>
    <row r="8024" ht="12.75"/>
    <row r="8025" ht="12.75"/>
    <row r="8026" ht="12.75"/>
    <row r="8027" ht="12.75"/>
    <row r="8028" ht="12.75"/>
    <row r="8029" ht="12.75"/>
    <row r="8030" ht="12.75"/>
    <row r="8031" ht="12.75"/>
    <row r="8032" ht="12.75"/>
    <row r="8033" ht="12.75"/>
    <row r="8034" ht="12.75"/>
    <row r="8035" ht="12.75"/>
    <row r="8036" ht="12.75"/>
    <row r="8037" ht="12.75"/>
    <row r="8038" ht="12.75"/>
    <row r="8039" ht="12.75"/>
    <row r="8040" ht="12.75"/>
    <row r="8041" ht="12.75"/>
    <row r="8042" ht="12.75"/>
    <row r="8043" ht="12.75"/>
    <row r="8044" ht="12.75"/>
    <row r="8045" ht="12.75"/>
    <row r="8046" ht="12.75"/>
    <row r="8047" ht="12.75"/>
    <row r="8048" ht="12.75"/>
    <row r="8049" ht="12.75"/>
    <row r="8050" ht="12.75"/>
    <row r="8051" ht="12.75"/>
    <row r="8052" ht="12.75"/>
    <row r="8053" ht="12.75"/>
    <row r="8054" ht="12.75"/>
    <row r="8055" ht="12.75"/>
    <row r="8056" ht="12.75"/>
    <row r="8057" ht="12.75"/>
    <row r="8058" ht="12.75"/>
    <row r="8059" ht="12.75"/>
    <row r="8060" ht="12.75"/>
    <row r="8061" ht="12.75"/>
    <row r="8062" ht="12.75"/>
    <row r="8063" ht="12.75"/>
    <row r="8064" ht="12.75"/>
    <row r="8065" ht="12.75"/>
    <row r="8066" ht="12.75"/>
    <row r="8067" ht="12.75"/>
    <row r="8068" ht="12.75"/>
    <row r="8069" ht="12.75"/>
    <row r="8070" ht="12.75"/>
    <row r="8071" ht="12.75"/>
    <row r="8072" ht="12.75"/>
    <row r="8073" ht="12.75"/>
    <row r="8074" ht="12.75"/>
    <row r="8075" ht="12.75"/>
    <row r="8076" ht="12.75"/>
    <row r="8077" ht="12.75"/>
    <row r="8078" ht="12.75"/>
    <row r="8079" ht="12.75"/>
    <row r="8080" ht="12.75"/>
    <row r="8081" ht="12.75"/>
    <row r="8082" ht="12.75"/>
    <row r="8083" ht="12.75"/>
    <row r="8084" ht="12.75"/>
    <row r="8085" ht="12.75"/>
    <row r="8086" ht="12.75"/>
    <row r="8087" ht="12.75"/>
    <row r="8088" ht="12.75"/>
    <row r="8089" ht="12.75"/>
    <row r="8090" ht="12.75"/>
    <row r="8091" ht="12.75"/>
    <row r="8092" ht="12.75"/>
    <row r="8093" ht="12.75"/>
    <row r="8094" ht="12.75"/>
    <row r="8095" ht="12.75"/>
    <row r="8096" ht="12.75"/>
    <row r="8097" ht="12.75"/>
    <row r="8098" ht="12.75"/>
    <row r="8099" ht="12.75"/>
    <row r="8100" ht="12.75"/>
    <row r="8101" ht="12.75"/>
    <row r="8102" ht="12.75"/>
    <row r="8103" ht="12.75"/>
    <row r="8104" ht="12.75"/>
    <row r="8105" ht="12.75"/>
    <row r="8106" ht="12.75"/>
    <row r="8107" ht="12.75"/>
    <row r="8108" ht="12.75"/>
    <row r="8109" ht="12.75"/>
    <row r="8110" ht="12.75"/>
    <row r="8111" ht="12.75"/>
    <row r="8112" ht="12.75"/>
    <row r="8113" ht="12.75"/>
    <row r="8114" ht="12.75"/>
    <row r="8115" ht="12.75"/>
    <row r="8116" ht="12.75"/>
    <row r="8117" ht="12.75"/>
    <row r="8118" ht="12.75"/>
    <row r="8119" ht="12.75"/>
    <row r="8120" ht="12.75"/>
    <row r="8121" ht="12.75"/>
    <row r="8122" ht="12.75"/>
    <row r="8123" ht="12.75"/>
    <row r="8124" ht="12.75"/>
    <row r="8125" ht="12.75"/>
    <row r="8126" ht="12.75"/>
    <row r="8127" ht="12.75"/>
    <row r="8128" ht="12.75"/>
    <row r="8129" ht="12.75"/>
    <row r="8130" ht="12.75"/>
    <row r="8131" ht="12.75"/>
    <row r="8132" ht="12.75"/>
    <row r="8133" ht="12.75"/>
    <row r="8134" ht="12.75"/>
    <row r="8135" ht="12.75"/>
    <row r="8136" ht="12.75"/>
    <row r="8137" ht="12.75"/>
    <row r="8138" ht="12.75"/>
    <row r="8139" ht="12.75"/>
    <row r="8140" ht="12.75"/>
    <row r="8141" ht="12.75"/>
    <row r="8142" ht="12.75"/>
    <row r="8143" ht="12.75"/>
    <row r="8144" ht="12.75"/>
    <row r="8145" ht="12.75"/>
    <row r="8146" ht="12.75"/>
    <row r="8147" ht="12.75"/>
    <row r="8148" ht="12.75"/>
    <row r="8149" ht="12.75"/>
    <row r="8150" ht="12.75"/>
    <row r="8151" ht="12.75"/>
    <row r="8152" ht="12.75"/>
    <row r="8153" ht="12.75"/>
    <row r="8154" ht="12.75"/>
    <row r="8155" ht="12.75"/>
    <row r="8156" ht="12.75"/>
    <row r="8157" ht="12.75"/>
    <row r="8158" ht="12.75"/>
    <row r="8159" ht="12.75"/>
    <row r="8160" ht="12.75"/>
    <row r="8161" ht="12.75"/>
    <row r="8162" ht="12.75"/>
    <row r="8163" ht="12.75"/>
    <row r="8164" ht="12.75"/>
    <row r="8165" ht="12.75"/>
    <row r="8166" ht="12.75"/>
    <row r="8167" ht="12.75"/>
    <row r="8168" ht="12.75"/>
    <row r="8169" ht="12.75"/>
    <row r="8170" ht="12.75"/>
    <row r="8171" ht="12.75"/>
    <row r="8172" ht="12.75"/>
    <row r="8173" ht="12.75"/>
    <row r="8174" ht="12.75"/>
    <row r="8175" ht="12.75"/>
    <row r="8176" ht="12.75"/>
    <row r="8177" ht="12.75"/>
    <row r="8178" ht="12.75"/>
    <row r="8179" ht="12.75"/>
    <row r="8180" ht="12.75"/>
    <row r="8181" ht="12.75"/>
    <row r="8182" ht="12.75"/>
    <row r="8183" ht="12.75"/>
    <row r="8184" ht="12.75"/>
    <row r="8185" ht="12.75"/>
    <row r="8186" ht="12.75"/>
    <row r="8187" ht="12.75"/>
    <row r="8188" ht="12.75"/>
    <row r="8189" ht="12.75"/>
    <row r="8190" ht="12.75"/>
    <row r="8191" ht="12.75"/>
    <row r="8192" ht="12.75"/>
    <row r="8193" ht="12.75"/>
    <row r="8194" ht="12.75"/>
    <row r="8195" ht="12.75"/>
    <row r="8196" ht="12.75"/>
    <row r="8197" ht="12.75"/>
    <row r="8198" ht="12.75"/>
    <row r="8199" ht="12.75"/>
    <row r="8200" ht="12.75"/>
    <row r="8201" ht="12.75"/>
    <row r="8202" ht="12.75"/>
    <row r="8203" ht="12.75"/>
    <row r="8204" ht="12.75"/>
    <row r="8205" ht="12.75"/>
    <row r="8206" ht="12.75"/>
    <row r="8207" ht="12.75"/>
    <row r="8208" ht="12.75"/>
    <row r="8209" ht="12.75"/>
    <row r="8210" ht="12.75"/>
    <row r="8211" ht="12.75"/>
    <row r="8212" ht="12.75"/>
    <row r="8213" ht="12.75"/>
    <row r="8214" ht="12.75"/>
    <row r="8215" ht="12.75"/>
    <row r="8216" ht="12.75"/>
    <row r="8217" ht="12.75"/>
    <row r="8218" ht="12.75"/>
    <row r="8219" ht="12.75"/>
    <row r="8220" ht="12.75"/>
    <row r="8221" ht="12.75"/>
    <row r="8222" ht="12.75"/>
    <row r="8223" ht="12.75"/>
    <row r="8224" ht="12.75"/>
    <row r="8225" ht="12.75"/>
    <row r="8226" ht="12.75"/>
    <row r="8227" ht="12.75"/>
    <row r="8228" ht="12.75"/>
    <row r="8229" ht="12.75"/>
    <row r="8230" ht="12.75"/>
    <row r="8231" ht="12.75"/>
    <row r="8232" ht="12.75"/>
    <row r="8233" ht="12.75"/>
    <row r="8234" ht="12.75"/>
    <row r="8235" ht="12.75"/>
    <row r="8236" ht="12.75"/>
    <row r="8237" ht="12.75"/>
    <row r="8238" ht="12.75"/>
    <row r="8239" ht="12.75"/>
    <row r="8240" ht="12.75"/>
    <row r="8241" ht="12.75"/>
    <row r="8242" ht="12.75"/>
    <row r="8243" ht="12.75"/>
    <row r="8244" ht="12.75"/>
    <row r="8245" ht="12.75"/>
    <row r="8246" ht="12.75"/>
    <row r="8247" ht="12.75"/>
    <row r="8248" ht="12.75"/>
    <row r="8249" ht="12.75"/>
    <row r="8250" ht="12.75"/>
    <row r="8251" ht="12.75"/>
    <row r="8252" ht="12.75"/>
    <row r="8253" ht="12.75"/>
    <row r="8254" ht="12.75"/>
    <row r="8255" ht="12.75"/>
    <row r="8256" ht="12.75"/>
    <row r="8257" ht="12.75"/>
    <row r="8258" ht="12.75"/>
    <row r="8259" ht="12.75"/>
    <row r="8260" ht="12.75"/>
    <row r="8261" ht="12.75"/>
    <row r="8262" ht="12.75"/>
    <row r="8263" ht="12.75"/>
    <row r="8264" ht="12.75"/>
    <row r="8265" ht="12.75"/>
    <row r="8266" ht="12.75"/>
    <row r="8267" ht="12.75"/>
    <row r="8268" ht="12.75"/>
    <row r="8269" ht="12.75"/>
    <row r="8270" ht="12.75"/>
    <row r="8271" ht="12.75"/>
    <row r="8272" ht="12.75"/>
    <row r="8273" ht="12.75"/>
    <row r="8274" ht="12.75"/>
    <row r="8275" ht="12.75"/>
    <row r="8276" ht="12.75"/>
    <row r="8277" ht="12.75"/>
    <row r="8278" ht="12.75"/>
    <row r="8279" ht="12.75"/>
    <row r="8280" ht="12.75"/>
    <row r="8281" ht="12.75"/>
    <row r="8282" ht="12.75"/>
    <row r="8283" ht="12.75"/>
    <row r="8284" ht="12.75"/>
    <row r="8285" ht="12.75"/>
    <row r="8286" ht="12.75"/>
    <row r="8287" ht="12.75"/>
    <row r="8288" ht="12.75"/>
    <row r="8289" ht="12.75"/>
    <row r="8290" ht="12.75"/>
    <row r="8291" ht="12.75"/>
    <row r="8292" ht="12.75"/>
    <row r="8293" ht="12.75"/>
    <row r="8294" ht="12.75"/>
    <row r="8295" ht="12.75"/>
    <row r="8296" ht="12.75"/>
    <row r="8297" ht="12.75"/>
    <row r="8298" ht="12.75"/>
    <row r="8299" ht="12.75"/>
    <row r="8300" ht="12.75"/>
    <row r="8301" ht="12.75"/>
    <row r="8302" ht="12.75"/>
    <row r="8303" ht="12.75"/>
    <row r="8304" ht="12.75"/>
    <row r="8305" ht="12.75"/>
    <row r="8306" ht="12.75"/>
    <row r="8307" ht="12.75"/>
    <row r="8308" ht="12.75"/>
    <row r="8309" ht="12.75"/>
    <row r="8310" ht="12.75"/>
    <row r="8311" ht="12.75"/>
    <row r="8312" ht="12.75"/>
    <row r="8313" ht="12.75"/>
    <row r="8314" ht="12.75"/>
    <row r="8315" ht="12.75"/>
    <row r="8316" ht="12.75"/>
    <row r="8317" ht="12.75"/>
    <row r="8318" ht="12.75"/>
    <row r="8319" ht="12.75"/>
    <row r="8320" ht="12.75"/>
    <row r="8321" ht="12.75"/>
    <row r="8322" ht="12.75"/>
    <row r="8323" ht="12.75"/>
    <row r="8324" ht="12.75"/>
    <row r="8325" ht="12.75"/>
    <row r="8326" ht="12.75"/>
    <row r="8327" ht="12.75"/>
    <row r="8328" ht="12.75"/>
    <row r="8329" ht="12.75"/>
    <row r="8330" ht="12.75"/>
    <row r="8331" ht="12.75"/>
    <row r="8332" ht="12.75"/>
    <row r="8333" ht="12.75"/>
    <row r="8334" ht="12.75"/>
    <row r="8335" ht="12.75"/>
    <row r="8336" ht="12.75"/>
    <row r="8337" ht="12.75"/>
    <row r="8338" ht="12.75"/>
    <row r="8339" ht="12.75"/>
    <row r="8340" ht="12.75"/>
    <row r="8341" ht="12.75"/>
    <row r="8342" ht="12.75"/>
    <row r="8343" ht="12.75"/>
    <row r="8344" ht="12.75"/>
    <row r="8345" ht="12.75"/>
    <row r="8346" ht="12.75"/>
    <row r="8347" ht="12.75"/>
    <row r="8348" ht="12.75"/>
    <row r="8349" ht="12.75"/>
    <row r="8350" ht="12.75"/>
    <row r="8351" ht="12.75"/>
    <row r="8352" ht="12.75"/>
    <row r="8353" ht="12.75"/>
    <row r="8354" ht="12.75"/>
    <row r="8355" ht="12.75"/>
    <row r="8356" ht="12.75"/>
    <row r="8357" ht="12.75"/>
    <row r="8358" ht="12.75"/>
    <row r="8359" ht="12.75"/>
    <row r="8360" ht="12.75"/>
    <row r="8361" ht="12.75"/>
    <row r="8362" ht="12.75"/>
    <row r="8363" ht="12.75"/>
    <row r="8364" ht="12.75"/>
    <row r="8365" ht="12.75"/>
    <row r="8366" ht="12.75"/>
    <row r="8367" ht="12.75"/>
    <row r="8368" ht="12.75"/>
    <row r="8369" ht="12.75"/>
    <row r="8370" ht="12.75"/>
    <row r="8371" ht="12.75"/>
    <row r="8372" ht="12.75"/>
    <row r="8373" ht="12.75"/>
    <row r="8374" ht="12.75"/>
    <row r="8375" ht="12.75"/>
    <row r="8376" ht="12.75"/>
    <row r="8377" ht="12.75"/>
    <row r="8378" ht="12.75"/>
    <row r="8379" ht="12.75"/>
    <row r="8380" ht="12.75"/>
    <row r="8381" ht="12.75"/>
    <row r="8382" ht="12.75"/>
    <row r="8383" ht="12.75"/>
    <row r="8384" ht="12.75"/>
    <row r="8385" ht="12.75"/>
    <row r="8386" ht="12.75"/>
    <row r="8387" ht="12.75"/>
    <row r="8388" ht="12.75"/>
    <row r="8389" ht="12.75"/>
    <row r="8390" ht="12.75"/>
    <row r="8391" ht="12.75"/>
    <row r="8392" ht="12.75"/>
    <row r="8393" ht="12.75"/>
    <row r="8394" ht="12.75"/>
    <row r="8395" ht="12.75"/>
    <row r="8396" ht="12.75"/>
    <row r="8397" ht="12.75"/>
    <row r="8398" ht="12.75"/>
    <row r="8399" ht="12.75"/>
    <row r="8400" ht="12.75"/>
    <row r="8401" ht="12.75"/>
    <row r="8402" ht="12.75"/>
    <row r="8403" ht="12.75"/>
    <row r="8404" ht="12.75"/>
    <row r="8405" ht="12.75"/>
    <row r="8406" ht="12.75"/>
    <row r="8407" ht="12.75"/>
    <row r="8408" ht="12.75"/>
    <row r="8409" ht="12.75"/>
    <row r="8410" ht="12.75"/>
    <row r="8411" ht="12.75"/>
    <row r="8412" ht="12.75"/>
    <row r="8413" ht="12.75"/>
    <row r="8414" ht="12.75"/>
    <row r="8415" ht="12.75"/>
    <row r="8416" ht="12.75"/>
    <row r="8417" ht="12.75"/>
    <row r="8418" ht="12.75"/>
    <row r="8419" ht="12.75"/>
    <row r="8420" ht="12.75"/>
    <row r="8421" ht="12.75"/>
    <row r="8422" ht="12.75"/>
    <row r="8423" ht="12.75"/>
    <row r="8424" ht="12.75"/>
    <row r="8425" ht="12.75"/>
    <row r="8426" ht="12.75"/>
    <row r="8427" ht="12.75"/>
    <row r="8428" ht="12.75"/>
    <row r="8429" ht="12.75"/>
    <row r="8430" ht="12.75"/>
    <row r="8431" ht="12.75"/>
    <row r="8432" ht="12.75"/>
    <row r="8433" ht="12.75"/>
    <row r="8434" ht="12.75"/>
    <row r="8435" ht="12.75"/>
    <row r="8436" ht="12.75"/>
    <row r="8437" ht="12.75"/>
    <row r="8438" ht="12.75"/>
    <row r="8439" ht="12.75"/>
    <row r="8440" ht="12.75"/>
    <row r="8441" ht="12.75"/>
    <row r="8442" ht="12.75"/>
    <row r="8443" ht="12.75"/>
    <row r="8444" ht="12.75"/>
    <row r="8445" ht="12.75"/>
    <row r="8446" ht="12.75"/>
    <row r="8447" ht="12.75"/>
    <row r="8448" ht="12.75"/>
    <row r="8449" ht="12.75"/>
    <row r="8450" ht="12.75"/>
    <row r="8451" ht="12.75"/>
    <row r="8452" ht="12.75"/>
    <row r="8453" ht="12.75"/>
    <row r="8454" ht="12.75"/>
    <row r="8455" ht="12.75"/>
    <row r="8456" ht="12.75"/>
    <row r="8457" ht="12.75"/>
    <row r="8458" ht="12.75"/>
    <row r="8459" ht="12.75"/>
    <row r="8460" ht="12.75"/>
    <row r="8461" ht="12.75"/>
    <row r="8462" ht="12.75"/>
    <row r="8463" ht="12.75"/>
    <row r="8464" ht="12.75"/>
    <row r="8465" ht="12.75"/>
    <row r="8466" ht="12.75"/>
    <row r="8467" ht="12.75"/>
    <row r="8468" ht="12.75"/>
    <row r="8469" ht="12.75"/>
    <row r="8470" ht="12.75"/>
    <row r="8471" ht="12.75"/>
    <row r="8472" ht="12.75"/>
    <row r="8473" ht="12.75"/>
    <row r="8474" ht="12.75"/>
    <row r="8475" ht="12.75"/>
    <row r="8476" ht="12.75"/>
    <row r="8477" ht="12.75"/>
    <row r="8478" ht="12.75"/>
    <row r="8479" ht="12.75"/>
    <row r="8480" ht="12.75"/>
    <row r="8481" ht="12.75"/>
    <row r="8482" ht="12.75"/>
    <row r="8483" ht="12.75"/>
    <row r="8484" ht="12.75"/>
    <row r="8485" ht="12.75"/>
    <row r="8486" ht="12.75"/>
    <row r="8487" ht="12.75"/>
    <row r="8488" ht="12.75"/>
    <row r="8489" ht="12.75"/>
    <row r="8490" ht="12.75"/>
    <row r="8491" ht="12.75"/>
    <row r="8492" ht="12.75"/>
    <row r="8493" ht="12.75"/>
    <row r="8494" ht="12.75"/>
    <row r="8495" ht="12.75"/>
    <row r="8496" ht="12.75"/>
    <row r="8497" ht="12.75"/>
    <row r="8498" ht="12.75"/>
    <row r="8499" ht="12.75"/>
    <row r="8500" ht="12.75"/>
    <row r="8501" ht="12.75"/>
    <row r="8502" ht="12.75"/>
    <row r="8503" ht="12.75"/>
    <row r="8504" ht="12.75"/>
    <row r="8505" ht="12.75"/>
    <row r="8506" ht="12.75"/>
    <row r="8507" ht="12.75"/>
    <row r="8508" ht="12.75"/>
    <row r="8509" ht="12.75"/>
    <row r="8510" ht="12.75"/>
    <row r="8511" ht="12.75"/>
    <row r="8512" ht="12.75"/>
    <row r="8513" ht="12.75"/>
    <row r="8514" ht="12.75"/>
    <row r="8515" ht="12.75"/>
    <row r="8516" ht="12.75"/>
    <row r="8517" ht="12.75"/>
    <row r="8518" ht="12.75"/>
    <row r="8519" ht="12.75"/>
    <row r="8520" ht="12.75"/>
    <row r="8521" ht="12.75"/>
    <row r="8522" ht="12.75"/>
    <row r="8523" ht="12.75"/>
    <row r="8524" ht="12.75"/>
    <row r="8525" ht="12.75"/>
    <row r="8526" ht="12.75"/>
    <row r="8527" ht="12.75"/>
    <row r="8528" ht="12.75"/>
    <row r="8529" ht="12.75"/>
    <row r="8530" ht="12.75"/>
    <row r="8531" ht="12.75"/>
    <row r="8532" ht="12.75"/>
    <row r="8533" ht="12.75"/>
    <row r="8534" ht="12.75"/>
    <row r="8535" ht="12.75"/>
    <row r="8536" ht="12.75"/>
    <row r="8537" ht="12.75"/>
    <row r="8538" ht="12.75"/>
    <row r="8539" ht="12.75"/>
    <row r="8540" ht="12.75"/>
    <row r="8541" ht="12.75"/>
    <row r="8542" ht="12.75"/>
    <row r="8543" ht="12.75"/>
    <row r="8544" ht="12.75"/>
    <row r="8545" ht="12.75"/>
    <row r="8546" ht="12.75"/>
    <row r="8547" ht="12.75"/>
    <row r="8548" ht="12.75"/>
    <row r="8549" ht="12.75"/>
    <row r="8550" ht="12.75"/>
    <row r="8551" ht="12.75"/>
    <row r="8552" ht="12.75"/>
    <row r="8553" ht="12.75"/>
    <row r="8554" ht="12.75"/>
    <row r="8555" ht="12.75"/>
    <row r="8556" ht="12.75"/>
    <row r="8557" ht="12.75"/>
    <row r="8558" ht="12.75"/>
    <row r="8559" ht="12.75"/>
    <row r="8560" ht="12.75"/>
    <row r="8561" ht="12.75"/>
    <row r="8562" ht="12.75"/>
    <row r="8563" ht="12.75"/>
    <row r="8564" ht="12.75"/>
    <row r="8565" ht="12.75"/>
    <row r="8566" ht="12.75"/>
    <row r="8567" ht="12.75"/>
    <row r="8568" ht="12.75"/>
    <row r="8569" ht="12.75"/>
    <row r="8570" ht="12.75"/>
    <row r="8571" ht="12.75"/>
    <row r="8572" ht="12.75"/>
    <row r="8573" ht="12.75"/>
    <row r="8574" ht="12.75"/>
    <row r="8575" ht="12.75"/>
    <row r="8576" ht="12.75"/>
    <row r="8577" ht="12.75"/>
    <row r="8578" ht="12.75"/>
    <row r="8579" ht="12.75"/>
    <row r="8580" ht="12.75"/>
    <row r="8581" ht="12.75"/>
    <row r="8582" ht="12.75"/>
    <row r="8583" ht="12.75"/>
    <row r="8584" ht="12.75"/>
    <row r="8585" ht="12.75"/>
    <row r="8586" ht="12.75"/>
    <row r="8587" ht="12.75"/>
    <row r="8588" ht="12.75"/>
    <row r="8589" ht="12.75"/>
    <row r="8590" ht="12.75"/>
    <row r="8591" ht="12.75"/>
    <row r="8592" ht="12.75"/>
    <row r="8593" ht="12.75"/>
    <row r="8594" ht="12.75"/>
    <row r="8595" ht="12.75"/>
    <row r="8596" ht="12.75"/>
    <row r="8597" ht="12.75"/>
    <row r="8598" ht="12.75"/>
    <row r="8599" ht="12.75"/>
    <row r="8600" ht="12.75"/>
    <row r="8601" ht="12.75"/>
    <row r="8602" ht="12.75"/>
    <row r="8603" ht="12.75"/>
    <row r="8604" ht="12.75"/>
    <row r="8605" ht="12.75"/>
    <row r="8606" ht="12.75"/>
    <row r="8607" ht="12.75"/>
    <row r="8608" ht="12.75"/>
    <row r="8609" ht="12.75"/>
    <row r="8610" ht="12.75"/>
    <row r="8611" ht="12.75"/>
    <row r="8612" ht="12.75"/>
    <row r="8613" ht="12.75"/>
    <row r="8614" ht="12.75"/>
    <row r="8615" ht="12.75"/>
    <row r="8616" ht="12.75"/>
    <row r="8617" ht="12.75"/>
    <row r="8618" ht="12.75"/>
    <row r="8619" ht="12.75"/>
    <row r="8620" ht="12.75"/>
    <row r="8621" ht="12.75"/>
    <row r="8622" ht="12.75"/>
    <row r="8623" ht="12.75"/>
    <row r="8624" ht="12.75"/>
    <row r="8625" ht="12.75"/>
    <row r="8626" ht="12.75"/>
    <row r="8627" ht="12.75"/>
    <row r="8628" ht="12.75"/>
    <row r="8629" ht="12.75"/>
    <row r="8630" ht="12.75"/>
    <row r="8631" ht="12.75"/>
    <row r="8632" ht="12.75"/>
    <row r="8633" ht="12.75"/>
    <row r="8634" ht="12.75"/>
    <row r="8635" ht="12.75"/>
    <row r="8636" ht="12.75"/>
    <row r="8637" ht="12.75"/>
    <row r="8638" ht="12.75"/>
    <row r="8639" ht="12.75"/>
    <row r="8640" ht="12.75"/>
    <row r="8641" ht="12.75"/>
    <row r="8642" ht="12.75"/>
    <row r="8643" ht="12.75"/>
    <row r="8644" ht="12.75"/>
    <row r="8645" ht="12.75"/>
    <row r="8646" ht="12.75"/>
    <row r="8647" ht="12.75"/>
    <row r="8648" ht="12.75"/>
    <row r="8649" ht="12.75"/>
    <row r="8650" ht="12.75"/>
    <row r="8651" ht="12.75"/>
    <row r="8652" ht="12.75"/>
    <row r="8653" ht="12.75"/>
    <row r="8654" ht="12.75"/>
    <row r="8655" ht="12.75"/>
    <row r="8656" ht="12.75"/>
    <row r="8657" ht="12.75"/>
    <row r="8658" ht="12.75"/>
    <row r="8659" ht="12.75"/>
    <row r="8660" ht="12.75"/>
    <row r="8661" ht="12.75"/>
    <row r="8662" ht="12.75"/>
    <row r="8663" ht="12.75"/>
    <row r="8664" ht="12.75"/>
    <row r="8665" ht="12.75"/>
    <row r="8666" ht="12.75"/>
    <row r="8667" ht="12.75"/>
    <row r="8668" ht="12.75"/>
    <row r="8669" ht="12.75"/>
    <row r="8670" ht="12.75"/>
    <row r="8671" ht="12.75"/>
    <row r="8672" ht="12.75"/>
    <row r="8673" ht="12.75"/>
    <row r="8674" ht="12.75"/>
    <row r="8675" ht="12.75"/>
    <row r="8676" ht="12.75"/>
    <row r="8677" ht="12.75"/>
    <row r="8678" ht="12.75"/>
    <row r="8679" ht="12.75"/>
    <row r="8680" ht="12.75"/>
    <row r="8681" ht="12.75"/>
    <row r="8682" ht="12.75"/>
    <row r="8683" ht="12.75"/>
    <row r="8684" ht="12.75"/>
    <row r="8685" ht="12.75"/>
    <row r="8686" ht="12.75"/>
    <row r="8687" ht="12.75"/>
    <row r="8688" ht="12.75"/>
    <row r="8689" ht="12.75"/>
    <row r="8690" ht="12.75"/>
    <row r="8691" ht="12.75"/>
    <row r="8692" ht="12.75"/>
    <row r="8693" ht="12.75"/>
    <row r="8694" ht="12.75"/>
    <row r="8695" ht="12.75"/>
    <row r="8696" ht="12.75"/>
    <row r="8697" ht="12.75"/>
    <row r="8698" ht="12.75"/>
    <row r="8699" ht="12.75"/>
    <row r="8700" ht="12.75"/>
    <row r="8701" ht="12.75"/>
    <row r="8702" ht="12.75"/>
    <row r="8703" ht="12.75"/>
    <row r="8704" ht="12.75"/>
    <row r="8705" ht="12.75"/>
    <row r="8706" ht="12.75"/>
    <row r="8707" ht="12.75"/>
    <row r="8708" ht="12.75"/>
    <row r="8709" ht="12.75"/>
    <row r="8710" ht="12.75"/>
    <row r="8711" ht="12.75"/>
    <row r="8712" ht="12.75"/>
    <row r="8713" ht="12.75"/>
    <row r="8714" ht="12.75"/>
    <row r="8715" ht="12.75"/>
    <row r="8716" ht="12.75"/>
    <row r="8717" ht="12.75"/>
    <row r="8718" ht="12.75"/>
    <row r="8719" ht="12.75"/>
    <row r="8720" ht="12.75"/>
    <row r="8721" ht="12.75"/>
    <row r="8722" ht="12.75"/>
    <row r="8723" ht="12.75"/>
    <row r="8724" ht="12.75"/>
    <row r="8725" ht="12.75"/>
    <row r="8726" ht="12.75"/>
    <row r="8727" ht="12.75"/>
    <row r="8728" ht="12.75"/>
    <row r="8729" ht="12.75"/>
    <row r="8730" ht="12.75"/>
    <row r="8731" ht="12.75"/>
    <row r="8732" ht="12.75"/>
    <row r="8733" ht="12.75"/>
    <row r="8734" ht="12.75"/>
    <row r="8735" ht="12.75"/>
    <row r="8736" ht="12.75"/>
    <row r="8737" ht="12.75"/>
    <row r="8738" ht="12.75"/>
    <row r="8739" ht="12.75"/>
    <row r="8740" ht="12.75"/>
    <row r="8741" ht="12.75"/>
    <row r="8742" ht="12.75"/>
    <row r="8743" ht="12.75"/>
    <row r="8744" ht="12.75"/>
    <row r="8745" ht="12.75"/>
    <row r="8746" ht="12.75"/>
    <row r="8747" ht="12.75"/>
    <row r="8748" ht="12.75"/>
    <row r="8749" ht="12.75"/>
    <row r="8750" ht="12.75"/>
    <row r="8751" ht="12.75"/>
    <row r="8752" ht="12.75"/>
    <row r="8753" ht="12.75"/>
    <row r="8754" ht="12.75"/>
    <row r="8755" ht="12.75"/>
    <row r="8756" ht="12.75"/>
    <row r="8757" ht="12.75"/>
    <row r="8758" ht="12.75"/>
    <row r="8759" ht="12.75"/>
    <row r="8760" ht="12.75"/>
    <row r="8761" ht="12.75"/>
    <row r="8762" ht="12.75"/>
    <row r="8763" ht="12.75"/>
    <row r="8764" ht="12.75"/>
    <row r="8765" ht="12.75"/>
    <row r="8766" ht="12.75"/>
    <row r="8767" ht="12.75"/>
    <row r="8768" ht="12.75"/>
    <row r="8769" ht="12.75"/>
    <row r="8770" ht="12.75"/>
    <row r="8771" ht="12.75"/>
    <row r="8772" ht="12.75"/>
    <row r="8773" ht="12.75"/>
    <row r="8774" ht="12.75"/>
    <row r="8775" ht="12.75"/>
    <row r="8776" ht="12.75"/>
    <row r="8777" ht="12.75"/>
    <row r="8778" ht="12.75"/>
    <row r="8779" ht="12.75"/>
    <row r="8780" ht="12.75"/>
    <row r="8781" ht="12.75"/>
    <row r="8782" ht="12.75"/>
    <row r="8783" ht="12.75"/>
    <row r="8784" ht="12.75"/>
    <row r="8785" ht="12.75"/>
    <row r="8786" ht="12.75"/>
    <row r="8787" ht="12.75"/>
    <row r="8788" ht="12.75"/>
    <row r="8789" ht="12.75"/>
    <row r="8790" ht="12.75"/>
    <row r="8791" ht="12.75"/>
    <row r="8792" ht="12.75"/>
    <row r="8793" ht="12.75"/>
    <row r="8794" ht="12.75"/>
    <row r="8795" ht="12.75"/>
    <row r="8796" ht="12.75"/>
    <row r="8797" ht="12.75"/>
    <row r="8798" ht="12.75"/>
    <row r="8799" ht="12.75"/>
    <row r="8800" ht="12.75"/>
    <row r="8801" ht="12.75"/>
    <row r="8802" ht="12.75"/>
    <row r="8803" ht="12.75"/>
    <row r="8804" ht="12.75"/>
    <row r="8805" ht="12.75"/>
    <row r="8806" ht="12.75"/>
    <row r="8807" ht="12.75"/>
    <row r="8808" ht="12.75"/>
    <row r="8809" ht="12.75"/>
    <row r="8810" ht="12.75"/>
    <row r="8811" ht="12.75"/>
    <row r="8812" ht="12.75"/>
    <row r="8813" ht="12.75"/>
    <row r="8814" ht="12.75"/>
    <row r="8815" ht="12.75"/>
    <row r="8816" ht="12.75"/>
    <row r="8817" ht="12.75"/>
    <row r="8818" ht="12.75"/>
    <row r="8819" ht="12.75"/>
    <row r="8820" ht="12.75"/>
    <row r="8821" ht="12.75"/>
    <row r="8822" ht="12.75"/>
    <row r="8823" ht="12.75"/>
    <row r="8824" ht="12.75"/>
    <row r="8825" ht="12.75"/>
    <row r="8826" ht="12.75"/>
    <row r="8827" ht="12.75"/>
    <row r="8828" ht="12.75"/>
    <row r="8829" ht="12.75"/>
    <row r="8830" ht="12.75"/>
    <row r="8831" ht="12.75"/>
    <row r="8832" ht="12.75"/>
    <row r="8833" ht="12.75"/>
    <row r="8834" ht="12.75"/>
    <row r="8835" ht="12.75"/>
    <row r="8836" ht="12.75"/>
    <row r="8837" ht="12.75"/>
    <row r="8838" ht="12.75"/>
    <row r="8839" ht="12.75"/>
    <row r="8840" ht="12.75"/>
    <row r="8841" ht="12.75"/>
    <row r="8842" ht="12.75"/>
    <row r="8843" ht="12.75"/>
    <row r="8844" ht="12.75"/>
    <row r="8845" ht="12.75"/>
    <row r="8846" ht="12.75"/>
    <row r="8847" ht="12.75"/>
    <row r="8848" ht="12.75"/>
    <row r="8849" ht="12.75"/>
    <row r="8850" ht="12.75"/>
    <row r="8851" ht="12.75"/>
    <row r="8852" ht="12.75"/>
    <row r="8853" ht="12.75"/>
    <row r="8854" ht="12.75"/>
    <row r="8855" ht="12.75"/>
    <row r="8856" ht="12.75"/>
    <row r="8857" ht="12.75"/>
    <row r="8858" ht="12.75"/>
    <row r="8859" ht="12.75"/>
    <row r="8860" ht="12.75"/>
    <row r="8861" ht="12.75"/>
    <row r="8862" ht="12.75"/>
    <row r="8863" ht="12.75"/>
    <row r="8864" ht="12.75"/>
    <row r="8865" ht="12.75"/>
    <row r="8866" ht="12.75"/>
    <row r="8867" ht="12.75"/>
    <row r="8868" ht="12.75"/>
    <row r="8869" ht="12.75"/>
    <row r="8870" ht="12.75"/>
    <row r="8871" ht="12.75"/>
    <row r="8872" ht="12.75"/>
    <row r="8873" ht="12.75"/>
    <row r="8874" ht="12.75"/>
    <row r="8875" ht="12.75"/>
    <row r="8876" ht="12.75"/>
    <row r="8877" ht="12.75"/>
    <row r="8878" ht="12.75"/>
    <row r="8879" ht="12.75"/>
    <row r="8880" ht="12.75"/>
    <row r="8881" ht="12.75"/>
    <row r="8882" ht="12.75"/>
    <row r="8883" ht="12.75"/>
    <row r="8884" ht="12.75"/>
    <row r="8885" ht="12.75"/>
    <row r="8886" ht="12.75"/>
    <row r="8887" ht="12.75"/>
    <row r="8888" ht="12.75"/>
    <row r="8889" ht="12.75"/>
    <row r="8890" ht="12.75"/>
    <row r="8891" ht="12.75"/>
    <row r="8892" ht="12.75"/>
    <row r="8893" ht="12.75"/>
    <row r="8894" ht="12.75"/>
    <row r="8895" ht="12.75"/>
    <row r="8896" ht="12.75"/>
    <row r="8897" ht="12.75"/>
    <row r="8898" ht="12.75"/>
    <row r="8899" ht="12.75"/>
    <row r="8900" ht="12.75"/>
    <row r="8901" ht="12.75"/>
    <row r="8902" ht="12.75"/>
    <row r="8903" ht="12.75"/>
    <row r="8904" ht="12.75"/>
    <row r="8905" ht="12.75"/>
    <row r="8906" ht="12.75"/>
    <row r="8907" ht="12.75"/>
    <row r="8908" ht="12.75"/>
    <row r="8909" ht="12.75"/>
    <row r="8910" ht="12.75"/>
    <row r="8911" ht="12.75"/>
    <row r="8912" ht="12.75"/>
    <row r="8913" ht="12.75"/>
    <row r="8914" ht="12.75"/>
    <row r="8915" ht="12.75"/>
    <row r="8916" ht="12.75"/>
    <row r="8917" ht="12.75"/>
    <row r="8918" ht="12.75"/>
    <row r="8919" ht="12.75"/>
    <row r="8920" ht="12.75"/>
    <row r="8921" ht="12.75"/>
    <row r="8922" ht="12.75"/>
    <row r="8923" ht="12.75"/>
    <row r="8924" ht="12.75"/>
    <row r="8925" ht="12.75"/>
    <row r="8926" ht="12.75"/>
    <row r="8927" ht="12.75"/>
    <row r="8928" ht="12.75"/>
    <row r="8929" ht="12.75"/>
    <row r="8930" ht="12.75"/>
    <row r="8931" ht="12.75"/>
    <row r="8932" ht="12.75"/>
    <row r="8933" ht="12.75"/>
    <row r="8934" ht="12.75"/>
    <row r="8935" ht="12.75"/>
    <row r="8936" ht="12.75"/>
    <row r="8937" ht="12.75"/>
    <row r="8938" ht="12.75"/>
    <row r="8939" ht="12.75"/>
    <row r="8940" ht="12.75"/>
    <row r="8941" ht="12.75"/>
    <row r="8942" ht="12.75"/>
    <row r="8943" ht="12.75"/>
    <row r="8944" ht="12.75"/>
    <row r="8945" ht="12.75"/>
    <row r="8946" ht="12.75"/>
    <row r="8947" ht="12.75"/>
    <row r="8948" ht="12.75"/>
    <row r="8949" ht="12.75"/>
    <row r="8950" ht="12.75"/>
    <row r="8951" ht="12.75"/>
    <row r="8952" ht="12.75"/>
    <row r="8953" ht="12.75"/>
    <row r="8954" ht="12.75"/>
    <row r="8955" ht="12.75"/>
    <row r="8956" ht="12.75"/>
    <row r="8957" ht="12.75"/>
    <row r="8958" ht="12.75"/>
    <row r="8959" ht="12.75"/>
    <row r="8960" ht="12.75"/>
    <row r="8961" ht="12.75"/>
    <row r="8962" ht="12.75"/>
    <row r="8963" ht="12.75"/>
    <row r="8964" ht="12.75"/>
    <row r="8965" ht="12.75"/>
    <row r="8966" ht="12.75"/>
    <row r="8967" ht="12.75"/>
    <row r="8968" ht="12.75"/>
    <row r="8969" ht="12.75"/>
    <row r="8970" ht="12.75"/>
    <row r="8971" ht="12.75"/>
    <row r="8972" ht="12.75"/>
    <row r="8973" ht="12.75"/>
    <row r="8974" ht="12.75"/>
    <row r="8975" ht="12.75"/>
    <row r="8976" ht="12.75"/>
    <row r="8977" ht="12.75"/>
    <row r="8978" ht="12.75"/>
    <row r="8979" ht="12.75"/>
    <row r="8980" ht="12.75"/>
    <row r="8981" ht="12.75"/>
    <row r="8982" ht="12.75"/>
    <row r="8983" ht="12.75"/>
    <row r="8984" ht="12.75"/>
    <row r="8985" ht="12.75"/>
    <row r="8986" ht="12.75"/>
    <row r="8987" ht="12.75"/>
    <row r="8988" ht="12.75"/>
    <row r="8989" ht="12.75"/>
    <row r="8990" ht="12.75"/>
    <row r="8991" ht="12.75"/>
    <row r="8992" ht="12.75"/>
    <row r="8993" ht="12.75"/>
    <row r="8994" ht="12.75"/>
    <row r="8995" ht="12.75"/>
    <row r="8996" ht="12.75"/>
    <row r="8997" ht="12.75"/>
    <row r="8998" ht="12.75"/>
    <row r="8999" ht="12.75"/>
    <row r="9000" ht="12.75"/>
    <row r="9001" ht="12.75"/>
    <row r="9002" ht="12.75"/>
    <row r="9003" ht="12.75"/>
    <row r="9004" ht="12.75"/>
    <row r="9005" ht="12.75"/>
    <row r="9006" ht="12.75"/>
    <row r="9007" ht="12.75"/>
    <row r="9008" ht="12.75"/>
    <row r="9009" ht="12.75"/>
    <row r="9010" ht="12.75"/>
    <row r="9011" ht="12.75"/>
    <row r="9012" ht="12.75"/>
    <row r="9013" ht="12.75"/>
    <row r="9014" ht="12.75"/>
    <row r="9015" ht="12.75"/>
    <row r="9016" ht="12.75"/>
    <row r="9017" ht="12.75"/>
    <row r="9018" ht="12.75"/>
    <row r="9019" ht="12.75"/>
    <row r="9020" ht="12.75"/>
    <row r="9021" ht="12.75"/>
    <row r="9022" ht="12.75"/>
    <row r="9023" ht="12.75"/>
    <row r="9024" ht="12.75"/>
    <row r="9025" ht="12.75"/>
    <row r="9026" ht="12.75"/>
    <row r="9027" ht="12.75"/>
    <row r="9028" ht="12.75"/>
    <row r="9029" ht="12.75"/>
    <row r="9030" ht="12.75"/>
    <row r="9031" ht="12.75"/>
    <row r="9032" ht="12.75"/>
    <row r="9033" ht="12.75"/>
    <row r="9034" ht="12.75"/>
    <row r="9035" ht="12.75"/>
    <row r="9036" ht="12.75"/>
    <row r="9037" ht="12.75"/>
    <row r="9038" ht="12.75"/>
    <row r="9039" ht="12.75"/>
    <row r="9040" ht="12.75"/>
    <row r="9041" ht="12.75"/>
    <row r="9042" ht="12.75"/>
    <row r="9043" ht="12.75"/>
    <row r="9044" ht="12.75"/>
    <row r="9045" ht="12.75"/>
    <row r="9046" ht="12.75"/>
    <row r="9047" ht="12.75"/>
    <row r="9048" ht="12.75"/>
    <row r="9049" ht="12.75"/>
    <row r="9050" ht="12.75"/>
    <row r="9051" ht="12.75"/>
    <row r="9052" ht="12.75"/>
    <row r="9053" ht="12.75"/>
    <row r="9054" ht="12.75"/>
    <row r="9055" ht="12.75"/>
    <row r="9056" ht="12.75"/>
    <row r="9057" ht="12.75"/>
    <row r="9058" ht="12.75"/>
    <row r="9059" ht="12.75"/>
    <row r="9060" ht="12.75"/>
    <row r="9061" ht="12.75"/>
    <row r="9062" ht="12.75"/>
    <row r="9063" ht="12.75"/>
    <row r="9064" ht="12.75"/>
    <row r="9065" ht="12.75"/>
    <row r="9066" ht="12.75"/>
    <row r="9067" ht="12.75"/>
    <row r="9068" ht="12.75"/>
    <row r="9069" ht="12.75"/>
    <row r="9070" ht="12.75"/>
    <row r="9071" ht="12.75"/>
    <row r="9072" ht="12.75"/>
    <row r="9073" ht="12.75"/>
    <row r="9074" ht="12.75"/>
    <row r="9075" ht="12.75"/>
    <row r="9076" ht="12.75"/>
    <row r="9077" ht="12.75"/>
    <row r="9078" ht="12.75"/>
    <row r="9079" ht="12.75"/>
    <row r="9080" ht="12.75"/>
    <row r="9081" ht="12.75"/>
    <row r="9082" ht="12.75"/>
    <row r="9083" ht="12.75"/>
    <row r="9084" ht="12.75"/>
    <row r="9085" ht="12.75"/>
    <row r="9086" ht="12.75"/>
    <row r="9087" ht="12.75"/>
    <row r="9088" ht="12.75"/>
    <row r="9089" ht="12.75"/>
    <row r="9090" ht="12.75"/>
    <row r="9091" ht="12.75"/>
    <row r="9092" ht="12.75"/>
    <row r="9093" ht="12.75"/>
    <row r="9094" ht="12.75"/>
    <row r="9095" ht="12.75"/>
    <row r="9096" ht="12.75"/>
    <row r="9097" ht="12.75"/>
    <row r="9098" ht="12.75"/>
    <row r="9099" ht="12.75"/>
    <row r="9100" ht="12.75"/>
    <row r="9101" ht="12.75"/>
    <row r="9102" ht="12.75"/>
    <row r="9103" ht="12.75"/>
    <row r="9104" ht="12.75"/>
    <row r="9105" ht="12.75"/>
    <row r="9106" ht="12.75"/>
    <row r="9107" ht="12.75"/>
    <row r="9108" ht="12.75"/>
    <row r="9109" ht="12.75"/>
    <row r="9110" ht="12.75"/>
    <row r="9111" ht="12.75"/>
    <row r="9112" ht="12.75"/>
    <row r="9113" ht="12.75"/>
    <row r="9114" ht="12.75"/>
    <row r="9115" ht="12.75"/>
    <row r="9116" ht="12.75"/>
    <row r="9117" ht="12.75"/>
    <row r="9118" ht="12.75"/>
    <row r="9119" ht="12.75"/>
    <row r="9120" ht="12.75"/>
    <row r="9121" ht="12.75"/>
    <row r="9122" ht="12.75"/>
    <row r="9123" ht="12.75"/>
    <row r="9124" ht="12.75"/>
    <row r="9125" ht="12.75"/>
    <row r="9126" ht="12.75"/>
    <row r="9127" ht="12.75"/>
    <row r="9128" ht="12.75"/>
    <row r="9129" ht="12.75"/>
    <row r="9130" ht="12.75"/>
    <row r="9131" ht="12.75"/>
    <row r="9132" ht="12.75"/>
    <row r="9133" ht="12.75"/>
    <row r="9134" ht="12.75"/>
    <row r="9135" ht="12.75"/>
    <row r="9136" ht="12.75"/>
    <row r="9137" ht="12.75"/>
    <row r="9138" ht="12.75"/>
    <row r="9139" ht="12.75"/>
    <row r="9140" ht="12.75"/>
    <row r="9141" ht="12.75"/>
    <row r="9142" ht="12.75"/>
    <row r="9143" ht="12.75"/>
    <row r="9144" ht="12.75"/>
    <row r="9145" ht="12.75"/>
    <row r="9146" ht="12.75"/>
    <row r="9147" ht="12.75"/>
    <row r="9148" ht="12.75"/>
    <row r="9149" ht="12.75"/>
    <row r="9150" ht="12.75"/>
    <row r="9151" ht="12.75"/>
    <row r="9152" ht="12.75"/>
    <row r="9153" ht="12.75"/>
    <row r="9154" ht="12.75"/>
    <row r="9155" ht="12.75"/>
    <row r="9156" ht="12.75"/>
    <row r="9157" ht="12.75"/>
    <row r="9158" ht="12.75"/>
    <row r="9159" ht="12.75"/>
    <row r="9160" ht="12.75"/>
    <row r="9161" ht="12.75"/>
    <row r="9162" ht="12.75"/>
    <row r="9163" ht="12.75"/>
    <row r="9164" ht="12.75"/>
    <row r="9165" ht="12.75"/>
    <row r="9166" ht="12.75"/>
    <row r="9167" ht="12.75"/>
    <row r="9168" ht="12.75"/>
    <row r="9169" ht="12.75"/>
    <row r="9170" ht="12.75"/>
    <row r="9171" ht="12.75"/>
    <row r="9172" ht="12.75"/>
    <row r="9173" ht="12.75"/>
    <row r="9174" ht="12.75"/>
    <row r="9175" ht="12.75"/>
    <row r="9176" ht="12.75"/>
    <row r="9177" ht="12.75"/>
    <row r="9178" ht="12.75"/>
    <row r="9179" ht="12.75"/>
    <row r="9180" ht="12.75"/>
    <row r="9181" ht="12.75"/>
    <row r="9182" ht="12.75"/>
    <row r="9183" ht="12.75"/>
    <row r="9184" ht="12.75"/>
    <row r="9185" ht="12.75"/>
    <row r="9186" ht="12.75"/>
    <row r="9187" ht="12.75"/>
    <row r="9188" ht="12.75"/>
    <row r="9189" ht="12.75"/>
    <row r="9190" ht="12.75"/>
    <row r="9191" ht="12.75"/>
    <row r="9192" ht="12.75"/>
    <row r="9193" ht="12.75"/>
    <row r="9194" ht="12.75"/>
    <row r="9195" ht="12.75"/>
    <row r="9196" ht="12.75"/>
    <row r="9197" ht="12.75"/>
    <row r="9198" ht="12.75"/>
    <row r="9199" ht="12.75"/>
    <row r="9200" ht="12.75"/>
    <row r="9201" ht="12.75"/>
    <row r="9202" ht="12.75"/>
    <row r="9203" ht="12.75"/>
    <row r="9204" ht="12.75"/>
    <row r="9205" ht="12.75"/>
    <row r="9206" ht="12.75"/>
    <row r="9207" ht="12.75"/>
    <row r="9208" ht="12.75"/>
    <row r="9209" ht="12.75"/>
    <row r="9210" ht="12.75"/>
    <row r="9211" ht="12.75"/>
    <row r="9212" ht="12.75"/>
    <row r="9213" ht="12.75"/>
    <row r="9214" ht="12.75"/>
    <row r="9215" ht="12.75"/>
    <row r="9216" ht="12.75"/>
    <row r="9217" ht="12.75"/>
    <row r="9218" ht="12.75"/>
    <row r="9219" ht="12.75"/>
    <row r="9220" ht="12.75"/>
    <row r="9221" ht="12.75"/>
    <row r="9222" ht="12.75"/>
    <row r="9223" ht="12.75"/>
    <row r="9224" ht="12.75"/>
    <row r="9225" ht="12.75"/>
    <row r="9226" ht="12.75"/>
    <row r="9227" ht="12.75"/>
    <row r="9228" ht="12.75"/>
    <row r="9229" ht="12.75"/>
    <row r="9230" ht="12.75"/>
    <row r="9231" ht="12.75"/>
    <row r="9232" ht="12.75"/>
    <row r="9233" ht="12.75"/>
    <row r="9234" ht="12.75"/>
    <row r="9235" ht="12.75"/>
    <row r="9236" ht="12.75"/>
    <row r="9237" ht="12.75"/>
    <row r="9238" ht="12.75"/>
    <row r="9239" ht="12.75"/>
    <row r="9240" ht="12.75"/>
    <row r="9241" ht="12.75"/>
    <row r="9242" ht="12.75"/>
    <row r="9243" ht="12.75"/>
    <row r="9244" ht="12.75"/>
    <row r="9245" ht="12.75"/>
    <row r="9246" ht="12.75"/>
    <row r="9247" ht="12.75"/>
    <row r="9248" ht="12.75"/>
    <row r="9249" ht="12.75"/>
    <row r="9250" ht="12.75"/>
    <row r="9251" ht="12.75"/>
    <row r="9252" ht="12.75"/>
    <row r="9253" ht="12.75"/>
    <row r="9254" ht="12.75"/>
    <row r="9255" ht="12.75"/>
    <row r="9256" ht="12.75"/>
    <row r="9257" ht="12.75"/>
    <row r="9258" ht="12.75"/>
    <row r="9259" ht="12.75"/>
    <row r="9260" ht="12.75"/>
    <row r="9261" ht="12.75"/>
    <row r="9262" ht="12.75"/>
    <row r="9263" ht="12.75"/>
    <row r="9264" ht="12.75"/>
    <row r="9265" ht="12.75"/>
    <row r="9266" ht="12.75"/>
    <row r="9267" ht="12.75"/>
    <row r="9268" ht="12.75"/>
    <row r="9269" ht="12.75"/>
    <row r="9270" ht="12.75"/>
    <row r="9271" ht="12.75"/>
    <row r="9272" ht="12.75"/>
    <row r="9273" ht="12.75"/>
    <row r="9274" ht="12.75"/>
    <row r="9275" ht="12.75"/>
    <row r="9276" ht="12.75"/>
    <row r="9277" ht="12.75"/>
    <row r="9278" ht="12.75"/>
    <row r="9279" ht="12.75"/>
    <row r="9280" ht="12.75"/>
    <row r="9281" ht="12.75"/>
    <row r="9282" ht="12.75"/>
    <row r="9283" ht="12.75"/>
    <row r="9284" ht="12.75"/>
    <row r="9285" ht="12.75"/>
    <row r="9286" ht="12.75"/>
    <row r="9287" ht="12.75"/>
    <row r="9288" ht="12.75"/>
    <row r="9289" ht="12.75"/>
    <row r="9290" ht="12.75"/>
    <row r="9291" ht="12.75"/>
    <row r="9292" ht="12.75"/>
    <row r="9293" ht="12.75"/>
    <row r="9294" ht="12.75"/>
    <row r="9295" ht="12.75"/>
    <row r="9296" ht="12.75"/>
    <row r="9297" ht="12.75"/>
    <row r="9298" ht="12.75"/>
    <row r="9299" ht="12.75"/>
    <row r="9300" ht="12.75"/>
    <row r="9301" ht="12.75"/>
    <row r="9302" ht="12.75"/>
    <row r="9303" ht="12.75"/>
    <row r="9304" ht="12.75"/>
    <row r="9305" ht="12.75"/>
    <row r="9306" ht="12.75"/>
    <row r="9307" ht="12.75"/>
    <row r="9308" ht="12.75"/>
    <row r="9309" ht="12.75"/>
    <row r="9310" ht="12.75"/>
    <row r="9311" ht="12.75"/>
    <row r="9312" ht="12.75"/>
    <row r="9313" ht="12.75"/>
    <row r="9314" ht="12.75"/>
    <row r="9315" ht="12.75"/>
    <row r="9316" ht="12.75"/>
    <row r="9317" ht="12.75"/>
    <row r="9318" ht="12.75"/>
    <row r="9319" ht="12.75"/>
    <row r="9320" ht="12.75"/>
    <row r="9321" ht="12.75"/>
    <row r="9322" ht="12.75"/>
    <row r="9323" ht="12.75"/>
    <row r="9324" ht="12.75"/>
    <row r="9325" ht="12.75"/>
    <row r="9326" ht="12.75"/>
    <row r="9327" ht="12.75"/>
    <row r="9328" ht="12.75"/>
    <row r="9329" ht="12.75"/>
    <row r="9330" ht="12.75"/>
    <row r="9331" ht="12.75"/>
    <row r="9332" ht="12.75"/>
    <row r="9333" ht="12.75"/>
    <row r="9334" ht="12.75"/>
    <row r="9335" ht="12.75"/>
    <row r="9336" ht="12.75"/>
    <row r="9337" ht="12.75"/>
    <row r="9338" ht="12.75"/>
    <row r="9339" ht="12.75"/>
    <row r="9340" ht="12.75"/>
    <row r="9341" ht="12.75"/>
    <row r="9342" ht="12.75"/>
    <row r="9343" ht="12.75"/>
    <row r="9344" ht="12.75"/>
    <row r="9345" ht="12.75"/>
    <row r="9346" ht="12.75"/>
    <row r="9347" ht="12.75"/>
    <row r="9348" ht="12.75"/>
    <row r="9349" ht="12.75"/>
    <row r="9350" ht="12.75"/>
    <row r="9351" ht="12.75"/>
    <row r="9352" ht="12.75"/>
    <row r="9353" ht="12.75"/>
    <row r="9354" ht="12.75"/>
    <row r="9355" ht="12.75"/>
    <row r="9356" ht="12.75"/>
    <row r="9357" ht="12.75"/>
    <row r="9358" ht="12.75"/>
    <row r="9359" ht="12.75"/>
    <row r="9360" ht="12.75"/>
    <row r="9361" ht="12.75"/>
    <row r="9362" ht="12.75"/>
    <row r="9363" ht="12.75"/>
    <row r="9364" ht="12.75"/>
    <row r="9365" ht="12.75"/>
    <row r="9366" ht="12.75"/>
    <row r="9367" ht="12.75"/>
    <row r="9368" ht="12.75"/>
    <row r="9369" ht="12.75"/>
    <row r="9370" ht="12.75"/>
    <row r="9371" ht="12.75"/>
    <row r="9372" ht="12.75"/>
    <row r="9373" ht="12.75"/>
    <row r="9374" ht="12.75"/>
    <row r="9375" ht="12.75"/>
    <row r="9376" ht="12.75"/>
    <row r="9377" ht="12.75"/>
    <row r="9378" ht="12.75"/>
    <row r="9379" ht="12.75"/>
    <row r="9380" ht="12.75"/>
    <row r="9381" ht="12.75"/>
    <row r="9382" ht="12.75"/>
    <row r="9383" ht="12.75"/>
    <row r="9384" ht="12.75"/>
    <row r="9385" ht="12.75"/>
    <row r="9386" ht="12.75"/>
    <row r="9387" ht="12.75"/>
    <row r="9388" ht="12.75"/>
    <row r="9389" ht="12.75"/>
    <row r="9390" ht="12.75"/>
    <row r="9391" ht="12.75"/>
    <row r="9392" ht="12.75"/>
    <row r="9393" ht="12.75"/>
    <row r="9394" ht="12.75"/>
    <row r="9395" ht="12.75"/>
    <row r="9396" ht="12.75"/>
    <row r="9397" ht="12.75"/>
    <row r="9398" ht="12.75"/>
    <row r="9399" ht="12.75"/>
    <row r="9400" ht="12.75"/>
    <row r="9401" ht="12.75"/>
    <row r="9402" ht="12.75"/>
    <row r="9403" ht="12.75"/>
    <row r="9404" ht="12.75"/>
    <row r="9405" ht="12.75"/>
    <row r="9406" ht="12.75"/>
    <row r="9407" ht="12.75"/>
    <row r="9408" ht="12.75"/>
    <row r="9409" ht="12.75"/>
    <row r="9410" ht="12.75"/>
    <row r="9411" ht="12.75"/>
    <row r="9412" ht="12.75"/>
    <row r="9413" ht="12.75"/>
    <row r="9414" ht="12.75"/>
    <row r="9415" ht="12.75"/>
    <row r="9416" ht="12.75"/>
    <row r="9417" ht="12.75"/>
    <row r="9418" ht="12.75"/>
    <row r="9419" ht="12.75"/>
    <row r="9420" ht="12.75"/>
    <row r="9421" ht="12.75"/>
    <row r="9422" ht="12.75"/>
    <row r="9423" ht="12.75"/>
    <row r="9424" ht="12.75"/>
    <row r="9425" ht="12.75"/>
    <row r="9426" ht="12.75"/>
    <row r="9427" ht="12.75"/>
    <row r="9428" ht="12.75"/>
    <row r="9429" ht="12.75"/>
    <row r="9430" ht="12.75"/>
    <row r="9431" ht="12.75"/>
    <row r="9432" ht="12.75"/>
    <row r="9433" ht="12.75"/>
    <row r="9434" ht="12.75"/>
    <row r="9435" ht="12.75"/>
    <row r="9436" ht="12.75"/>
    <row r="9437" ht="12.75"/>
    <row r="9438" ht="12.75"/>
    <row r="9439" ht="12.75"/>
    <row r="9440" ht="12.75"/>
    <row r="9441" ht="12.75"/>
    <row r="9442" ht="12.75"/>
    <row r="9443" ht="12.75"/>
    <row r="9444" ht="12.75"/>
    <row r="9445" ht="12.75"/>
    <row r="9446" ht="12.75"/>
    <row r="9447" ht="12.75"/>
    <row r="9448" ht="12.75"/>
    <row r="9449" ht="12.75"/>
    <row r="9450" ht="12.75"/>
    <row r="9451" ht="12.75"/>
    <row r="9452" ht="12.75"/>
    <row r="9453" ht="12.75"/>
    <row r="9454" ht="12.75"/>
    <row r="9455" ht="12.75"/>
    <row r="9456" ht="12.75"/>
    <row r="9457" ht="12.75"/>
    <row r="9458" ht="12.75"/>
    <row r="9459" ht="12.75"/>
    <row r="9460" ht="12.75"/>
    <row r="9461" ht="12.75"/>
    <row r="9462" ht="12.75"/>
    <row r="9463" ht="12.75"/>
    <row r="9464" ht="12.75"/>
    <row r="9465" ht="12.75"/>
    <row r="9466" ht="12.75"/>
    <row r="9467" ht="12.75"/>
    <row r="9468" ht="12.75"/>
    <row r="9469" ht="12.75"/>
    <row r="9470" ht="12.75"/>
    <row r="9471" ht="12.75"/>
    <row r="9472" ht="12.75"/>
    <row r="9473" ht="12.75"/>
    <row r="9474" ht="12.75"/>
    <row r="9475" ht="12.75"/>
    <row r="9476" ht="12.75"/>
    <row r="9477" ht="12.75"/>
    <row r="9478" ht="12.75"/>
    <row r="9479" ht="12.75"/>
    <row r="9480" ht="12.75"/>
    <row r="9481" ht="12.75"/>
    <row r="9482" ht="12.75"/>
    <row r="9483" ht="12.75"/>
    <row r="9484" ht="12.75"/>
    <row r="9485" ht="12.75"/>
    <row r="9486" ht="12.75"/>
    <row r="9487" ht="12.75"/>
    <row r="9488" ht="12.75"/>
    <row r="9489" ht="12.75"/>
    <row r="9490" ht="12.75"/>
    <row r="9491" ht="12.75"/>
    <row r="9492" ht="12.75"/>
    <row r="9493" ht="12.75"/>
    <row r="9494" ht="12.75"/>
    <row r="9495" ht="12.75"/>
    <row r="9496" ht="12.75"/>
    <row r="9497" ht="12.75"/>
    <row r="9498" ht="12.75"/>
    <row r="9499" ht="12.75"/>
    <row r="9500" ht="12.75"/>
    <row r="9501" ht="12.75"/>
    <row r="9502" ht="12.75"/>
    <row r="9503" ht="12.75"/>
    <row r="9504" ht="12.75"/>
    <row r="9505" ht="12.75"/>
    <row r="9506" ht="12.75"/>
    <row r="9507" ht="12.75"/>
    <row r="9508" ht="12.75"/>
    <row r="9509" ht="12.75"/>
    <row r="9510" ht="12.75"/>
    <row r="9511" ht="12.75"/>
    <row r="9512" ht="12.75"/>
    <row r="9513" ht="12.75"/>
    <row r="9514" ht="12.75"/>
    <row r="9515" ht="12.75"/>
    <row r="9516" ht="12.75"/>
    <row r="9517" ht="12.75"/>
    <row r="9518" ht="12.75"/>
    <row r="9519" ht="12.75"/>
    <row r="9520" ht="12.75"/>
    <row r="9521" ht="12.75"/>
    <row r="9522" ht="12.75"/>
    <row r="9523" ht="12.75"/>
    <row r="9524" ht="12.75"/>
    <row r="9525" ht="12.75"/>
    <row r="9526" ht="12.75"/>
    <row r="9527" ht="12.75"/>
    <row r="9528" ht="12.75"/>
    <row r="9529" ht="12.75"/>
    <row r="9530" ht="12.75"/>
    <row r="9531" ht="12.75"/>
    <row r="9532" ht="12.75"/>
    <row r="9533" ht="12.75"/>
    <row r="9534" ht="12.75"/>
    <row r="9535" ht="12.75"/>
    <row r="9536" ht="12.75"/>
    <row r="9537" ht="12.75"/>
    <row r="9538" ht="12.75"/>
    <row r="9539" ht="12.75"/>
    <row r="9540" ht="12.75"/>
    <row r="9541" ht="12.75"/>
    <row r="9542" ht="12.75"/>
    <row r="9543" ht="12.75"/>
    <row r="9544" ht="12.75"/>
    <row r="9545" ht="12.75"/>
    <row r="9546" ht="12.75"/>
    <row r="9547" ht="12.75"/>
    <row r="9548" ht="12.75"/>
    <row r="9549" ht="12.75"/>
    <row r="9550" ht="12.75"/>
    <row r="9551" ht="12.75"/>
    <row r="9552" ht="12.75"/>
    <row r="9553" ht="12.75"/>
    <row r="9554" ht="12.75"/>
    <row r="9555" ht="12.75"/>
    <row r="9556" ht="12.75"/>
    <row r="9557" ht="12.75"/>
    <row r="9558" ht="12.75"/>
    <row r="9559" ht="12.75"/>
    <row r="9560" ht="12.75"/>
    <row r="9561" ht="12.75"/>
    <row r="9562" ht="12.75"/>
    <row r="9563" ht="12.75"/>
    <row r="9564" ht="12.75"/>
    <row r="9565" ht="12.75"/>
    <row r="9566" ht="12.75"/>
    <row r="9567" ht="12.75"/>
    <row r="9568" ht="12.75"/>
    <row r="9569" ht="12.75"/>
    <row r="9570" ht="12.75"/>
    <row r="9571" ht="12.75"/>
    <row r="9572" ht="12.75"/>
    <row r="9573" ht="12.75"/>
    <row r="9574" ht="12.75"/>
    <row r="9575" ht="12.75"/>
    <row r="9576" ht="12.75"/>
    <row r="9577" ht="12.75"/>
    <row r="9578" ht="12.75"/>
    <row r="9579" ht="12.75"/>
    <row r="9580" ht="12.75"/>
    <row r="9581" ht="12.75"/>
    <row r="9582" ht="12.75"/>
    <row r="9583" ht="12.75"/>
    <row r="9584" ht="12.75"/>
    <row r="9585" ht="12.75"/>
    <row r="9586" ht="12.75"/>
    <row r="9587" ht="12.75"/>
    <row r="9588" ht="12.75"/>
    <row r="9589" ht="12.75"/>
    <row r="9590" ht="12.75"/>
    <row r="9591" ht="12.75"/>
    <row r="9592" ht="12.75"/>
    <row r="9593" ht="12.75"/>
    <row r="9594" ht="12.75"/>
    <row r="9595" ht="12.75"/>
    <row r="9596" ht="12.75"/>
    <row r="9597" ht="12.75"/>
    <row r="9598" ht="12.75"/>
    <row r="9599" ht="12.75"/>
    <row r="9600" ht="12.75"/>
    <row r="9601" ht="12.75"/>
    <row r="9602" ht="12.75"/>
    <row r="9603" ht="12.75"/>
    <row r="9604" ht="12.75"/>
    <row r="9605" ht="12.75"/>
    <row r="9606" ht="12.75"/>
    <row r="9607" ht="12.75"/>
    <row r="9608" ht="12.75"/>
    <row r="9609" ht="12.75"/>
    <row r="9610" ht="12.75"/>
    <row r="9611" ht="12.75"/>
    <row r="9612" ht="12.75"/>
    <row r="9613" ht="12.75"/>
    <row r="9614" ht="12.75"/>
    <row r="9615" ht="12.75"/>
    <row r="9616" ht="12.75"/>
    <row r="9617" ht="12.75"/>
    <row r="9618" ht="12.75"/>
    <row r="9619" ht="12.75"/>
    <row r="9620" ht="12.75"/>
    <row r="9621" ht="12.75"/>
    <row r="9622" ht="12.75"/>
    <row r="9623" ht="12.75"/>
    <row r="9624" ht="12.75"/>
    <row r="9625" ht="12.75"/>
    <row r="9626" ht="12.75"/>
    <row r="9627" ht="12.75"/>
    <row r="9628" ht="12.75"/>
    <row r="9629" ht="12.75"/>
    <row r="9630" ht="12.75"/>
    <row r="9631" ht="12.75"/>
    <row r="9632" ht="12.75"/>
    <row r="9633" ht="12.75"/>
    <row r="9634" ht="12.75"/>
    <row r="9635" ht="12.75"/>
    <row r="9636" ht="12.75"/>
    <row r="9637" ht="12.75"/>
    <row r="9638" ht="12.75"/>
    <row r="9639" ht="12.75"/>
    <row r="9640" ht="12.75"/>
    <row r="9641" ht="12.75"/>
    <row r="9642" ht="12.75"/>
    <row r="9643" ht="12.75"/>
    <row r="9644" ht="12.75"/>
    <row r="9645" ht="12.75"/>
    <row r="9646" ht="12.75"/>
    <row r="9647" ht="12.75"/>
    <row r="9648" ht="12.75"/>
    <row r="9649" ht="12.75"/>
    <row r="9650" ht="12.75"/>
    <row r="9651" ht="12.75"/>
    <row r="9652" ht="12.75"/>
    <row r="9653" ht="12.75"/>
    <row r="9654" ht="12.75"/>
    <row r="9655" ht="12.75"/>
    <row r="9656" ht="12.75"/>
    <row r="9657" ht="12.75"/>
    <row r="9658" ht="12.75"/>
    <row r="9659" ht="12.75"/>
    <row r="9660" ht="12.75"/>
    <row r="9661" ht="12.75"/>
    <row r="9662" ht="12.75"/>
    <row r="9663" ht="12.75"/>
    <row r="9664" ht="12.75"/>
    <row r="9665" ht="12.75"/>
    <row r="9666" ht="12.75"/>
    <row r="9667" ht="12.75"/>
    <row r="9668" ht="12.75"/>
    <row r="9669" ht="12.75"/>
    <row r="9670" ht="12.75"/>
    <row r="9671" ht="12.75"/>
    <row r="9672" ht="12.75"/>
    <row r="9673" ht="12.75"/>
    <row r="9674" ht="12.75"/>
    <row r="9675" ht="12.75"/>
    <row r="9676" ht="12.75"/>
    <row r="9677" ht="12.75"/>
    <row r="9678" ht="12.75"/>
    <row r="9679" ht="12.75"/>
    <row r="9680" ht="12.75"/>
    <row r="9681" ht="12.75"/>
    <row r="9682" ht="12.75"/>
    <row r="9683" ht="12.75"/>
    <row r="9684" ht="12.75"/>
    <row r="9685" ht="12.75"/>
    <row r="9686" ht="12.75"/>
    <row r="9687" ht="12.75"/>
    <row r="9688" ht="12.75"/>
    <row r="9689" ht="12.75"/>
    <row r="9690" ht="12.75"/>
    <row r="9691" ht="12.75"/>
    <row r="9692" ht="12.75"/>
    <row r="9693" ht="12.75"/>
    <row r="9694" ht="12.75"/>
    <row r="9695" ht="12.75"/>
    <row r="9696" ht="12.75"/>
    <row r="9697" ht="12.75"/>
    <row r="9698" ht="12.75"/>
    <row r="9699" ht="12.75"/>
    <row r="9700" ht="12.75"/>
    <row r="9701" ht="12.75"/>
    <row r="9702" ht="12.75"/>
    <row r="9703" ht="12.75"/>
    <row r="9704" ht="12.75"/>
    <row r="9705" ht="12.75"/>
    <row r="9706" ht="12.75"/>
    <row r="9707" ht="12.75"/>
    <row r="9708" ht="12.75"/>
    <row r="9709" ht="12.75"/>
    <row r="9710" ht="12.75"/>
    <row r="9711" ht="12.75"/>
    <row r="9712" ht="12.75"/>
    <row r="9713" ht="12.75"/>
    <row r="9714" ht="12.75"/>
    <row r="9715" ht="12.75"/>
    <row r="9716" ht="12.75"/>
    <row r="9717" ht="12.75"/>
    <row r="9718" ht="12.75"/>
    <row r="9719" ht="12.75"/>
    <row r="9720" ht="12.75"/>
    <row r="9721" ht="12.75"/>
    <row r="9722" ht="12.75"/>
    <row r="9723" ht="12.75"/>
    <row r="9724" ht="12.75"/>
    <row r="9725" ht="12.75"/>
    <row r="9726" ht="12.75"/>
    <row r="9727" ht="12.75"/>
    <row r="9728" ht="12.75"/>
    <row r="9729" ht="12.75"/>
    <row r="9730" ht="12.75"/>
    <row r="9731" ht="12.75"/>
    <row r="9732" ht="12.75"/>
    <row r="9733" ht="12.75"/>
    <row r="9734" ht="12.75"/>
    <row r="9735" ht="12.75"/>
    <row r="9736" ht="12.75"/>
    <row r="9737" ht="12.75"/>
    <row r="9738" ht="12.75"/>
    <row r="9739" ht="12.75"/>
    <row r="9740" ht="12.75"/>
    <row r="9741" ht="12.75"/>
    <row r="9742" ht="12.75"/>
    <row r="9743" ht="12.75"/>
    <row r="9744" ht="12.75"/>
    <row r="9745" ht="12.75"/>
    <row r="9746" ht="12.75"/>
    <row r="9747" ht="12.75"/>
    <row r="9748" ht="12.75"/>
    <row r="9749" ht="12.75"/>
    <row r="9750" ht="12.75"/>
    <row r="9751" ht="12.75"/>
    <row r="9752" ht="12.75"/>
    <row r="9753" ht="12.75"/>
    <row r="9754" ht="12.75"/>
    <row r="9755" ht="12.75"/>
    <row r="9756" ht="12.75"/>
    <row r="9757" ht="12.75"/>
    <row r="9758" ht="12.75"/>
    <row r="9759" ht="12.75"/>
    <row r="9760" ht="12.75"/>
    <row r="9761" ht="12.75"/>
    <row r="9762" ht="12.75"/>
    <row r="9763" ht="12.75"/>
    <row r="9764" ht="12.75"/>
    <row r="9765" ht="12.75"/>
    <row r="9766" ht="12.75"/>
    <row r="9767" ht="12.75"/>
    <row r="9768" ht="12.75"/>
    <row r="9769" ht="12.75"/>
    <row r="9770" ht="12.75"/>
    <row r="9771" ht="12.75"/>
    <row r="9772" ht="12.75"/>
    <row r="9773" ht="12.75"/>
    <row r="9774" ht="12.75"/>
    <row r="9775" ht="12.75"/>
    <row r="9776" ht="12.75"/>
    <row r="9777" ht="12.75"/>
    <row r="9778" ht="12.75"/>
    <row r="9779" ht="12.75"/>
    <row r="9780" ht="12.75"/>
    <row r="9781" ht="12.75"/>
    <row r="9782" ht="12.75"/>
    <row r="9783" ht="12.75"/>
    <row r="9784" ht="12.75"/>
    <row r="9785" ht="12.75"/>
    <row r="9786" ht="12.75"/>
    <row r="9787" ht="12.75"/>
    <row r="9788" ht="12.75"/>
    <row r="9789" ht="12.75"/>
    <row r="9790" ht="12.75"/>
    <row r="9791" ht="12.75"/>
    <row r="9792" ht="12.75"/>
    <row r="9793" ht="12.75"/>
    <row r="9794" ht="12.75"/>
    <row r="9795" ht="12.75"/>
    <row r="9796" ht="12.75"/>
    <row r="9797" ht="12.75"/>
    <row r="9798" ht="12.75"/>
    <row r="9799" ht="12.75"/>
    <row r="9800" ht="12.75"/>
    <row r="9801" ht="12.75"/>
    <row r="9802" ht="12.75"/>
    <row r="9803" ht="12.75"/>
    <row r="9804" ht="12.75"/>
    <row r="9805" ht="12.75"/>
    <row r="9806" ht="12.75"/>
    <row r="9807" ht="12.75"/>
    <row r="9808" ht="12.75"/>
    <row r="9809" ht="12.75"/>
    <row r="9810" ht="12.75"/>
    <row r="9811" ht="12.75"/>
    <row r="9812" ht="12.75"/>
    <row r="9813" ht="12.75"/>
    <row r="9814" ht="12.75"/>
    <row r="9815" ht="12.75"/>
    <row r="9816" ht="12.75"/>
    <row r="9817" ht="12.75"/>
    <row r="9818" ht="12.75"/>
    <row r="9819" ht="12.75"/>
    <row r="9820" ht="12.75"/>
    <row r="9821" ht="12.75"/>
    <row r="9822" ht="12.75"/>
    <row r="9823" ht="12.75"/>
    <row r="9824" ht="12.75"/>
    <row r="9825" ht="12.75"/>
    <row r="9826" ht="12.75"/>
    <row r="9827" ht="12.75"/>
    <row r="9828" ht="12.75"/>
    <row r="9829" ht="12.75"/>
    <row r="9830" ht="12.75"/>
    <row r="9831" ht="12.75"/>
    <row r="9832" ht="12.75"/>
    <row r="9833" ht="12.75"/>
    <row r="9834" ht="12.75"/>
    <row r="9835" ht="12.75"/>
    <row r="9836" ht="12.75"/>
    <row r="9837" ht="12.75"/>
    <row r="9838" ht="12.75"/>
    <row r="9839" ht="12.75"/>
    <row r="9840" ht="12.75"/>
    <row r="9841" ht="12.75"/>
    <row r="9842" ht="12.75"/>
    <row r="9843" ht="12.75"/>
    <row r="9844" ht="12.75"/>
    <row r="9845" ht="12.75"/>
    <row r="9846" ht="12.75"/>
    <row r="9847" ht="12.75"/>
    <row r="9848" ht="12.75"/>
    <row r="9849" ht="12.75"/>
    <row r="9850" ht="12.75"/>
    <row r="9851" ht="12.75"/>
    <row r="9852" ht="12.75"/>
    <row r="9853" ht="12.75"/>
    <row r="9854" ht="12.75"/>
    <row r="9855" ht="12.75"/>
    <row r="9856" ht="12.75"/>
    <row r="9857" ht="12.75"/>
    <row r="9858" ht="12.75"/>
    <row r="9859" ht="12.75"/>
    <row r="9860" ht="12.75"/>
    <row r="9861" ht="12.75"/>
    <row r="9862" ht="12.75"/>
    <row r="9863" ht="12.75"/>
    <row r="9864" ht="12.75"/>
    <row r="9865" ht="12.75"/>
    <row r="9866" ht="12.75"/>
    <row r="9867" ht="12.75"/>
    <row r="9868" ht="12.75"/>
    <row r="9869" ht="12.75"/>
    <row r="9870" ht="12.75"/>
    <row r="9871" ht="12.75"/>
    <row r="9872" ht="12.75"/>
    <row r="9873" ht="12.75"/>
    <row r="9874" ht="12.75"/>
    <row r="9875" ht="12.75"/>
    <row r="9876" ht="12.75"/>
    <row r="9877" ht="12.75"/>
    <row r="9878" ht="12.75"/>
    <row r="9879" ht="12.75"/>
    <row r="9880" ht="12.75"/>
    <row r="9881" ht="12.75"/>
    <row r="9882" ht="12.75"/>
    <row r="9883" ht="12.75"/>
    <row r="9884" ht="12.75"/>
    <row r="9885" ht="12.75"/>
    <row r="9886" ht="12.75"/>
    <row r="9887" ht="12.75"/>
    <row r="9888" ht="12.75"/>
    <row r="9889" ht="12.75"/>
    <row r="9890" ht="12.75"/>
    <row r="9891" ht="12.75"/>
    <row r="9892" ht="12.75"/>
    <row r="9893" ht="12.75"/>
    <row r="9894" ht="12.75"/>
    <row r="9895" ht="12.75"/>
    <row r="9896" ht="12.75"/>
    <row r="9897" ht="12.75"/>
    <row r="9898" ht="12.75"/>
    <row r="9899" ht="12.75"/>
    <row r="9900" ht="12.75"/>
    <row r="9901" ht="12.75"/>
    <row r="9902" ht="12.75"/>
    <row r="9903" ht="12.75"/>
    <row r="9904" ht="12.75"/>
    <row r="9905" ht="12.75"/>
    <row r="9906" ht="12.75"/>
    <row r="9907" ht="12.75"/>
    <row r="9908" ht="12.75"/>
    <row r="9909" ht="12.75"/>
    <row r="9910" ht="12.75"/>
    <row r="9911" ht="12.75"/>
    <row r="9912" ht="12.75"/>
    <row r="9913" ht="12.75"/>
    <row r="9914" ht="12.75"/>
    <row r="9915" ht="12.75"/>
    <row r="9916" ht="12.75"/>
    <row r="9917" ht="12.75"/>
    <row r="9918" ht="12.75"/>
    <row r="9919" ht="12.75"/>
    <row r="9920" ht="12.75"/>
    <row r="9921" ht="12.75"/>
    <row r="9922" ht="12.75"/>
    <row r="9923" ht="12.75"/>
    <row r="9924" ht="12.75"/>
    <row r="9925" ht="12.75"/>
    <row r="9926" ht="12.75"/>
    <row r="9927" ht="12.75"/>
    <row r="9928" ht="12.75"/>
    <row r="9929" ht="12.75"/>
    <row r="9930" ht="12.75"/>
    <row r="9931" ht="12.75"/>
    <row r="9932" ht="12.75"/>
    <row r="9933" ht="12.75"/>
    <row r="9934" ht="12.75"/>
    <row r="9935" ht="12.75"/>
    <row r="9936" ht="12.75"/>
    <row r="9937" ht="12.75"/>
    <row r="9938" ht="12.75"/>
    <row r="9939" ht="12.75"/>
    <row r="9940" ht="12.75"/>
    <row r="9941" ht="12.75"/>
    <row r="9942" ht="12.75"/>
    <row r="9943" ht="12.75"/>
    <row r="9944" ht="12.75"/>
    <row r="9945" ht="12.75"/>
    <row r="9946" ht="12.75"/>
    <row r="9947" ht="12.75"/>
    <row r="9948" ht="12.75"/>
    <row r="9949" ht="12.75"/>
    <row r="9950" ht="12.75"/>
    <row r="9951" ht="12.75"/>
    <row r="9952" ht="12.75"/>
    <row r="9953" ht="12.75"/>
    <row r="9954" ht="12.75"/>
    <row r="9955" ht="12.75"/>
    <row r="9956" ht="12.75"/>
    <row r="9957" ht="12.75"/>
    <row r="9958" ht="12.75"/>
    <row r="9959" ht="12.75"/>
    <row r="9960" ht="12.75"/>
    <row r="9961" ht="12.75"/>
    <row r="9962" ht="12.75"/>
    <row r="9963" ht="12.75"/>
    <row r="9964" ht="12.75"/>
    <row r="9965" ht="12.75"/>
    <row r="9966" ht="12.75"/>
    <row r="9967" ht="12.75"/>
    <row r="9968" ht="12.75"/>
    <row r="9969" ht="12.75"/>
    <row r="9970" ht="12.75"/>
    <row r="9971" ht="12.75"/>
    <row r="9972" ht="12.75"/>
    <row r="9973" ht="12.75"/>
    <row r="9974" ht="12.75"/>
    <row r="9975" ht="12.75"/>
    <row r="9976" ht="12.75"/>
    <row r="9977" ht="12.75"/>
    <row r="9978" ht="12.75"/>
    <row r="9979" ht="12.75"/>
    <row r="9980" ht="12.75"/>
    <row r="9981" ht="12.75"/>
    <row r="9982" ht="12.75"/>
    <row r="9983" ht="12.75"/>
    <row r="9984" ht="12.75"/>
    <row r="9985" ht="12.75"/>
    <row r="9986" ht="12.75"/>
    <row r="9987" ht="12.75"/>
    <row r="9988" ht="12.75"/>
    <row r="9989" ht="12.75"/>
    <row r="9990" ht="12.75"/>
    <row r="9991" ht="12.75"/>
    <row r="9992" ht="12.75"/>
    <row r="9993" ht="12.75"/>
    <row r="9994" ht="12.75"/>
    <row r="9995" ht="12.75"/>
    <row r="9996" ht="12.75"/>
    <row r="9997" ht="12.75"/>
    <row r="9998" ht="12.75"/>
    <row r="9999" ht="12.75"/>
    <row r="10000" ht="12.75"/>
    <row r="10001" ht="12.75"/>
    <row r="10002" ht="12.75"/>
    <row r="10003" ht="12.75"/>
    <row r="10004" ht="12.75"/>
    <row r="10005" ht="12.75"/>
    <row r="10006" ht="12.75"/>
    <row r="10007" ht="12.75"/>
    <row r="10008" ht="12.75"/>
    <row r="10009" ht="12.75"/>
    <row r="10010" ht="12.75"/>
    <row r="10011" ht="12.75"/>
    <row r="10012" ht="12.75"/>
    <row r="10013" ht="12.75"/>
    <row r="10014" ht="12.75"/>
    <row r="10015" ht="12.75"/>
    <row r="10016" ht="12.75"/>
    <row r="10017" ht="12.75"/>
    <row r="10018" ht="12.75"/>
    <row r="10019" ht="12.75"/>
    <row r="10020" ht="12.75"/>
    <row r="10021" ht="12.75"/>
    <row r="10022" ht="12.75"/>
    <row r="10023" ht="12.75"/>
    <row r="10024" ht="12.75"/>
    <row r="10025" ht="12.75"/>
    <row r="10026" ht="12.75"/>
    <row r="10027" ht="12.75"/>
    <row r="10028" ht="12.75"/>
    <row r="10029" ht="12.75"/>
    <row r="10030" ht="12.75"/>
    <row r="10031" ht="12.75"/>
    <row r="10032" ht="12.75"/>
    <row r="10033" ht="12.75"/>
    <row r="10034" ht="12.75"/>
    <row r="10035" ht="12.75"/>
    <row r="10036" ht="12.75"/>
    <row r="10037" ht="12.75"/>
    <row r="10038" ht="12.75"/>
    <row r="10039" ht="12.75"/>
    <row r="10040" ht="12.75"/>
    <row r="10041" ht="12.75"/>
    <row r="10042" ht="12.75"/>
    <row r="10043" ht="12.75"/>
    <row r="10044" ht="12.75"/>
    <row r="10045" ht="12.75"/>
    <row r="10046" ht="12.75"/>
    <row r="10047" ht="12.75"/>
    <row r="10048" ht="12.75"/>
    <row r="10049" ht="12.75"/>
    <row r="10050" ht="12.75"/>
    <row r="10051" ht="12.75"/>
    <row r="10052" ht="12.75"/>
    <row r="10053" ht="12.75"/>
    <row r="10054" ht="12.75"/>
    <row r="10055" ht="12.75"/>
    <row r="10056" ht="12.75"/>
    <row r="10057" ht="12.75"/>
    <row r="10058" ht="12.75"/>
    <row r="10059" ht="12.75"/>
    <row r="10060" ht="12.75"/>
    <row r="10061" ht="12.75"/>
    <row r="10062" ht="12.75"/>
    <row r="10063" ht="12.75"/>
    <row r="10064" ht="12.75"/>
    <row r="10065" ht="12.75"/>
    <row r="10066" ht="12.75"/>
    <row r="10067" ht="12.75"/>
    <row r="10068" ht="12.75"/>
    <row r="10069" ht="12.75"/>
    <row r="10070" ht="12.75"/>
    <row r="10071" ht="12.75"/>
    <row r="10072" ht="12.75"/>
    <row r="10073" ht="12.75"/>
    <row r="10074" ht="12.75"/>
    <row r="10075" ht="12.75"/>
    <row r="10076" ht="12.75"/>
    <row r="10077" ht="12.75"/>
    <row r="10078" ht="12.75"/>
    <row r="10079" ht="12.75"/>
    <row r="10080" ht="12.75"/>
    <row r="10081" ht="12.75"/>
    <row r="10082" ht="12.75"/>
    <row r="10083" ht="12.75"/>
    <row r="10084" ht="12.75"/>
    <row r="10085" ht="12.75"/>
    <row r="10086" ht="12.75"/>
    <row r="10087" ht="12.75"/>
    <row r="10088" ht="12.75"/>
    <row r="10089" ht="12.75"/>
    <row r="10090" ht="12.75"/>
    <row r="10091" ht="12.75"/>
    <row r="10092" ht="12.75"/>
    <row r="10093" ht="12.75"/>
    <row r="10094" ht="12.75"/>
    <row r="10095" ht="12.75"/>
    <row r="10096" ht="12.75"/>
    <row r="10097" ht="12.75"/>
    <row r="10098" ht="12.75"/>
    <row r="10099" ht="12.75"/>
    <row r="10100" ht="12.75"/>
    <row r="10101" ht="12.75"/>
    <row r="10102" ht="12.75"/>
    <row r="10103" ht="12.75"/>
    <row r="10104" ht="12.75"/>
    <row r="10105" ht="12.75"/>
    <row r="10106" ht="12.75"/>
    <row r="10107" ht="12.75"/>
    <row r="10108" ht="12.75"/>
    <row r="10109" ht="12.75"/>
    <row r="10110" ht="12.75"/>
    <row r="10111" ht="12.75"/>
    <row r="10112" ht="12.75"/>
    <row r="10113" ht="12.75"/>
    <row r="10114" ht="12.75"/>
    <row r="10115" ht="12.75"/>
    <row r="10116" ht="12.75"/>
    <row r="10117" ht="12.75"/>
    <row r="10118" ht="12.75"/>
    <row r="10119" ht="12.75"/>
    <row r="10120" ht="12.75"/>
    <row r="10121" ht="12.75"/>
    <row r="10122" ht="12.75"/>
    <row r="10123" ht="12.75"/>
    <row r="10124" ht="12.75"/>
    <row r="10125" ht="12.75"/>
    <row r="10126" ht="12.75"/>
    <row r="10127" ht="12.75"/>
    <row r="10128" ht="12.75"/>
    <row r="10129" ht="12.75"/>
    <row r="10130" ht="12.75"/>
    <row r="10131" ht="12.75"/>
    <row r="10132" ht="12.75"/>
    <row r="10133" ht="12.75"/>
    <row r="10134" ht="12.75"/>
    <row r="10135" ht="12.75"/>
    <row r="10136" ht="12.75"/>
    <row r="10137" ht="12.75"/>
    <row r="10138" ht="12.75"/>
    <row r="10139" ht="12.75"/>
    <row r="10140" ht="12.75"/>
    <row r="10141" ht="12.75"/>
    <row r="10142" ht="12.75"/>
    <row r="10143" ht="12.75"/>
    <row r="10144" ht="12.75"/>
    <row r="10145" ht="12.75"/>
    <row r="10146" ht="12.75"/>
    <row r="10147" ht="12.75"/>
    <row r="10148" ht="12.75"/>
    <row r="10149" ht="12.75"/>
    <row r="10150" ht="12.75"/>
    <row r="10151" ht="12.75"/>
    <row r="10152" ht="12.75"/>
    <row r="10153" ht="12.75"/>
    <row r="10154" ht="12.75"/>
    <row r="10155" ht="12.75"/>
    <row r="10156" ht="12.75"/>
    <row r="10157" ht="12.75"/>
    <row r="10158" ht="12.75"/>
    <row r="10159" ht="12.75"/>
    <row r="10160" ht="12.75"/>
    <row r="10161" ht="12.75"/>
    <row r="10162" ht="12.75"/>
    <row r="10163" ht="12.75"/>
    <row r="10164" ht="12.75"/>
    <row r="10165" ht="12.75"/>
    <row r="10166" ht="12.75"/>
    <row r="10167" ht="12.75"/>
    <row r="10168" ht="12.75"/>
    <row r="10169" ht="12.75"/>
    <row r="10170" ht="12.75"/>
    <row r="10171" ht="12.75"/>
    <row r="10172" ht="12.75"/>
    <row r="10173" ht="12.75"/>
    <row r="10174" ht="12.75"/>
    <row r="10175" ht="12.75"/>
    <row r="10176" ht="12.75"/>
    <row r="10177" ht="12.75"/>
    <row r="10178" ht="12.75"/>
    <row r="10179" ht="12.75"/>
    <row r="10180" ht="12.75"/>
    <row r="10181" ht="12.75"/>
    <row r="10182" ht="12.75"/>
    <row r="10183" ht="12.75"/>
    <row r="10184" ht="12.75"/>
    <row r="10185" ht="12.75"/>
    <row r="10186" ht="12.75"/>
    <row r="10187" ht="12.75"/>
    <row r="10188" ht="12.75"/>
    <row r="10189" ht="12.75"/>
    <row r="10190" ht="12.75"/>
    <row r="10191" ht="12.75"/>
    <row r="10192" ht="12.75"/>
    <row r="10193" ht="12.75"/>
    <row r="10194" ht="12.75"/>
    <row r="10195" ht="12.75"/>
    <row r="10196" ht="12.75"/>
    <row r="10197" ht="12.75"/>
    <row r="10198" ht="12.75"/>
    <row r="10199" ht="12.75"/>
    <row r="10200" ht="12.75"/>
    <row r="10201" ht="12.75"/>
    <row r="10202" ht="12.75"/>
    <row r="10203" ht="12.75"/>
    <row r="10204" ht="12.75"/>
    <row r="10205" ht="12.75"/>
    <row r="10206" ht="12.75"/>
    <row r="10207" ht="12.75"/>
    <row r="10208" ht="12.75"/>
    <row r="10209" ht="12.75"/>
    <row r="10210" ht="12.75"/>
    <row r="10211" ht="12.75"/>
    <row r="10212" ht="12.75"/>
    <row r="10213" ht="12.75"/>
    <row r="10214" ht="12.75"/>
    <row r="10215" ht="12.75"/>
    <row r="10216" ht="12.75"/>
    <row r="10217" ht="12.75"/>
    <row r="10218" ht="12.75"/>
    <row r="10219" ht="12.75"/>
    <row r="10220" ht="12.75"/>
    <row r="10221" ht="12.75"/>
    <row r="10222" ht="12.75"/>
    <row r="10223" ht="12.75"/>
    <row r="10224" ht="12.75"/>
    <row r="10225" ht="12.75"/>
    <row r="10226" ht="12.75"/>
    <row r="10227" ht="12.75"/>
    <row r="10228" ht="12.75"/>
    <row r="10229" ht="12.75"/>
    <row r="10230" ht="12.75"/>
    <row r="10231" ht="12.75"/>
    <row r="10232" ht="12.75"/>
    <row r="10233" ht="12.75"/>
    <row r="10234" ht="12.75"/>
    <row r="10235" ht="12.75"/>
    <row r="10236" ht="12.75"/>
    <row r="10237" ht="12.75"/>
    <row r="10238" ht="12.75"/>
    <row r="10239" ht="12.75"/>
    <row r="10240" ht="12.75"/>
    <row r="10241" ht="12.75"/>
    <row r="10242" ht="12.75"/>
    <row r="10243" ht="12.75"/>
    <row r="10244" ht="12.75"/>
    <row r="10245" ht="12.75"/>
    <row r="10246" ht="12.75"/>
    <row r="10247" ht="12.75"/>
    <row r="10248" ht="12.75"/>
    <row r="10249" ht="12.75"/>
    <row r="10250" ht="12.75"/>
    <row r="10251" ht="12.75"/>
    <row r="10252" ht="12.75"/>
    <row r="10253" ht="12.75"/>
    <row r="10254" ht="12.75"/>
    <row r="10255" ht="12.75"/>
    <row r="10256" ht="12.75"/>
    <row r="10257" ht="12.75"/>
    <row r="10258" ht="12.75"/>
    <row r="10259" ht="12.75"/>
    <row r="10260" ht="12.75"/>
    <row r="10261" ht="12.75"/>
    <row r="10262" ht="12.75"/>
    <row r="10263" ht="12.75"/>
    <row r="10264" ht="12.75"/>
    <row r="10265" ht="12.75"/>
    <row r="10266" ht="12.75"/>
    <row r="10267" ht="12.75"/>
    <row r="10268" ht="12.75"/>
    <row r="10269" ht="12.75"/>
    <row r="10270" ht="12.75"/>
    <row r="10271" ht="12.75"/>
    <row r="10272" ht="12.75"/>
    <row r="10273" ht="12.75"/>
    <row r="10274" ht="12.75"/>
    <row r="10275" ht="12.75"/>
    <row r="10276" ht="12.75"/>
    <row r="10277" ht="12.75"/>
    <row r="10278" ht="12.75"/>
    <row r="10279" ht="12.75"/>
    <row r="10280" ht="12.75"/>
    <row r="10281" ht="12.75"/>
    <row r="10282" ht="12.75"/>
    <row r="10283" ht="12.75"/>
    <row r="10284" ht="12.75"/>
    <row r="10285" ht="12.75"/>
    <row r="10286" ht="12.75"/>
    <row r="10287" ht="12.75"/>
    <row r="10288" ht="12.75"/>
    <row r="10289" ht="12.75"/>
    <row r="10290" ht="12.75"/>
    <row r="10291" ht="12.75"/>
    <row r="10292" ht="12.75"/>
    <row r="10293" ht="12.75"/>
    <row r="10294" ht="12.75"/>
    <row r="10295" ht="12.75"/>
    <row r="10296" ht="12.75"/>
    <row r="10297" ht="12.75"/>
    <row r="10298" ht="12.75"/>
    <row r="10299" ht="12.75"/>
    <row r="10300" ht="12.75"/>
    <row r="10301" ht="12.75"/>
    <row r="10302" ht="12.75"/>
    <row r="10303" ht="12.75"/>
    <row r="10304" ht="12.75"/>
    <row r="10305" ht="12.75"/>
    <row r="10306" ht="12.75"/>
    <row r="10307" ht="12.75"/>
    <row r="10308" ht="12.75"/>
    <row r="10309" ht="12.75"/>
    <row r="10310" ht="12.75"/>
    <row r="10311" ht="12.75"/>
    <row r="10312" ht="12.75"/>
    <row r="10313" ht="12.75"/>
    <row r="10314" ht="12.75"/>
    <row r="10315" ht="12.75"/>
    <row r="10316" ht="12.75"/>
    <row r="10317" ht="12.75"/>
    <row r="10318" ht="12.75"/>
    <row r="10319" ht="12.75"/>
    <row r="10320" ht="12.75"/>
    <row r="10321" ht="12.75"/>
    <row r="10322" ht="12.75"/>
    <row r="10323" ht="12.75"/>
    <row r="10324" ht="12.75"/>
    <row r="10325" ht="12.75"/>
    <row r="10326" ht="12.75"/>
    <row r="10327" ht="12.75"/>
    <row r="10328" ht="12.75"/>
    <row r="10329" ht="12.75"/>
    <row r="10330" ht="12.75"/>
    <row r="10331" ht="12.75"/>
    <row r="10332" ht="12.75"/>
    <row r="10333" ht="12.75"/>
    <row r="10334" ht="12.75"/>
    <row r="10335" ht="12.75"/>
    <row r="10336" ht="12.75"/>
    <row r="10337" ht="12.75"/>
    <row r="10338" ht="12.75"/>
    <row r="10339" ht="12.75"/>
    <row r="10340" ht="12.75"/>
    <row r="10341" ht="12.75"/>
    <row r="10342" ht="12.75"/>
    <row r="10343" ht="12.75"/>
    <row r="10344" ht="12.75"/>
    <row r="10345" ht="12.75"/>
    <row r="10346" ht="12.75"/>
    <row r="10347" ht="12.75"/>
    <row r="10348" ht="12.75"/>
    <row r="10349" ht="12.75"/>
    <row r="10350" ht="12.75"/>
    <row r="10351" ht="12.75"/>
    <row r="10352" ht="12.75"/>
    <row r="10353" ht="12.75"/>
    <row r="10354" ht="12.75"/>
    <row r="10355" ht="12.75"/>
    <row r="10356" ht="12.75"/>
    <row r="10357" ht="12.75"/>
    <row r="10358" ht="12.75"/>
    <row r="10359" ht="12.75"/>
    <row r="10360" ht="12.75"/>
    <row r="10361" ht="12.75"/>
    <row r="10362" ht="12.75"/>
    <row r="10363" ht="12.75"/>
    <row r="10364" ht="12.75"/>
    <row r="10365" ht="12.75"/>
    <row r="10366" ht="12.75"/>
    <row r="10367" ht="12.75"/>
    <row r="10368" ht="12.75"/>
    <row r="10369" ht="12.75"/>
    <row r="10370" ht="12.75"/>
    <row r="10371" ht="12.75"/>
    <row r="10372" ht="12.75"/>
    <row r="10373" ht="12.75"/>
    <row r="10374" ht="12.75"/>
    <row r="10375" ht="12.75"/>
    <row r="10376" ht="12.75"/>
    <row r="10377" ht="12.75"/>
    <row r="10378" ht="12.75"/>
    <row r="10379" ht="12.75"/>
    <row r="10380" ht="12.75"/>
    <row r="10381" ht="12.75"/>
    <row r="10382" ht="12.75"/>
    <row r="10383" ht="12.75"/>
    <row r="10384" ht="12.75"/>
    <row r="10385" ht="12.75"/>
    <row r="10386" ht="12.75"/>
    <row r="10387" ht="12.75"/>
    <row r="10388" ht="12.75"/>
    <row r="10389" ht="12.75"/>
    <row r="10390" ht="12.75"/>
    <row r="10391" ht="12.75"/>
    <row r="10392" ht="12.75"/>
    <row r="10393" ht="12.75"/>
    <row r="10394" ht="12.75"/>
    <row r="10395" ht="12.75"/>
    <row r="10396" ht="12.75"/>
    <row r="10397" ht="12.75"/>
    <row r="10398" ht="12.75"/>
    <row r="10399" ht="12.75"/>
    <row r="10400" ht="12.75"/>
    <row r="10401" ht="12.75"/>
    <row r="10402" ht="12.75"/>
    <row r="10403" ht="12.75"/>
    <row r="10404" ht="12.75"/>
    <row r="10405" ht="12.75"/>
    <row r="10406" ht="12.75"/>
    <row r="10407" ht="12.75"/>
    <row r="10408" ht="12.75"/>
    <row r="10409" ht="12.75"/>
    <row r="10410" ht="12.75"/>
    <row r="10411" ht="12.75"/>
    <row r="10412" ht="12.75"/>
    <row r="10413" ht="12.75"/>
    <row r="10414" ht="12.75"/>
    <row r="10415" ht="12.75"/>
    <row r="10416" ht="12.75"/>
    <row r="10417" ht="12.75"/>
    <row r="10418" ht="12.75"/>
    <row r="10419" ht="12.75"/>
    <row r="10420" ht="12.75"/>
    <row r="10421" ht="12.75"/>
    <row r="10422" ht="12.75"/>
    <row r="10423" ht="12.75"/>
    <row r="10424" ht="12.75"/>
    <row r="10425" ht="12.75"/>
    <row r="10426" ht="12.75"/>
    <row r="10427" ht="12.75"/>
    <row r="10428" ht="12.75"/>
    <row r="10429" ht="12.75"/>
    <row r="10430" ht="12.75"/>
    <row r="10431" ht="12.75"/>
    <row r="10432" ht="12.75"/>
    <row r="10433" ht="12.75"/>
    <row r="10434" ht="12.75"/>
    <row r="10435" ht="12.75"/>
    <row r="10436" ht="12.75"/>
    <row r="10437" ht="12.75"/>
    <row r="10438" ht="12.75"/>
    <row r="10439" ht="12.75"/>
    <row r="10440" ht="12.75"/>
    <row r="10441" ht="12.75"/>
    <row r="10442" ht="12.75"/>
    <row r="10443" ht="12.75"/>
    <row r="10444" ht="12.75"/>
    <row r="10445" ht="12.75"/>
    <row r="10446" ht="12.75"/>
    <row r="10447" ht="12.75"/>
    <row r="10448" ht="12.75"/>
    <row r="10449" ht="12.75"/>
    <row r="10450" ht="12.75"/>
    <row r="10451" ht="12.75"/>
    <row r="10452" ht="12.75"/>
    <row r="10453" ht="12.75"/>
    <row r="10454" ht="12.75"/>
    <row r="10455" ht="12.75"/>
    <row r="10456" ht="12.75"/>
    <row r="10457" ht="12.75"/>
    <row r="10458" ht="12.75"/>
    <row r="10459" ht="12.75"/>
    <row r="10460" ht="12.75"/>
    <row r="10461" ht="12.75"/>
    <row r="10462" ht="12.75"/>
    <row r="10463" ht="12.75"/>
    <row r="10464" ht="12.75"/>
    <row r="10465" ht="12.75"/>
    <row r="10466" ht="12.75"/>
    <row r="10467" ht="12.75"/>
    <row r="10468" ht="12.75"/>
    <row r="10469" ht="12.75"/>
    <row r="10470" ht="12.75"/>
    <row r="10471" ht="12.75"/>
    <row r="10472" ht="12.75"/>
    <row r="10473" ht="12.75"/>
    <row r="10474" ht="12.75"/>
    <row r="10475" ht="12.75"/>
    <row r="10476" ht="12.75"/>
    <row r="10477" ht="12.75"/>
    <row r="10478" ht="12.75"/>
    <row r="10479" ht="12.75"/>
    <row r="10480" ht="12.75"/>
    <row r="10481" ht="12.75"/>
    <row r="10482" ht="12.75"/>
    <row r="10483" ht="12.75"/>
    <row r="10484" ht="12.75"/>
    <row r="10485" ht="12.75"/>
    <row r="10486" ht="12.75"/>
    <row r="10487" ht="12.75"/>
    <row r="10488" ht="12.75"/>
    <row r="10489" ht="12.75"/>
    <row r="10490" ht="12.75"/>
    <row r="10491" ht="12.75"/>
    <row r="10492" ht="12.75"/>
    <row r="10493" ht="12.75"/>
    <row r="10494" ht="12.75"/>
    <row r="10495" ht="12.75"/>
    <row r="10496" ht="12.75"/>
    <row r="10497" ht="12.75"/>
    <row r="10498" ht="12.75"/>
    <row r="10499" ht="12.75"/>
    <row r="10500" ht="12.75"/>
    <row r="10501" ht="12.75"/>
    <row r="10502" ht="12.75"/>
    <row r="10503" ht="12.75"/>
    <row r="10504" ht="12.75"/>
    <row r="10505" ht="12.75"/>
    <row r="10506" ht="12.75"/>
    <row r="10507" ht="12.75"/>
    <row r="10508" ht="12.75"/>
    <row r="10509" ht="12.75"/>
    <row r="10510" ht="12.75"/>
    <row r="10511" ht="12.75"/>
    <row r="10512" ht="12.75"/>
    <row r="10513" ht="12.75"/>
    <row r="10514" ht="12.75"/>
    <row r="10515" ht="12.75"/>
    <row r="10516" ht="12.75"/>
    <row r="10517" ht="12.75"/>
    <row r="10518" ht="12.75"/>
    <row r="10519" ht="12.75"/>
    <row r="10520" ht="12.75"/>
    <row r="10521" ht="12.75"/>
    <row r="10522" ht="12.75"/>
    <row r="10523" ht="12.75"/>
    <row r="10524" ht="12.75"/>
    <row r="10525" ht="12.75"/>
    <row r="10526" ht="12.75"/>
    <row r="10527" ht="12.75"/>
    <row r="10528" ht="12.75"/>
    <row r="10529" ht="12.75"/>
    <row r="10530" ht="12.75"/>
    <row r="10531" ht="12.75"/>
    <row r="10532" ht="12.75"/>
    <row r="10533" ht="12.75"/>
    <row r="10534" ht="12.75"/>
    <row r="10535" ht="12.75"/>
    <row r="10536" ht="12.75"/>
    <row r="10537" ht="12.75"/>
    <row r="10538" ht="12.75"/>
    <row r="10539" ht="12.75"/>
    <row r="10540" ht="12.75"/>
    <row r="10541" ht="12.75"/>
    <row r="10542" ht="12.75"/>
    <row r="10543" ht="12.75"/>
    <row r="10544" ht="12.75"/>
    <row r="10545" ht="12.75"/>
    <row r="10546" ht="12.75"/>
    <row r="10547" ht="12.75"/>
    <row r="10548" ht="12.75"/>
    <row r="10549" ht="12.75"/>
    <row r="10550" ht="12.75"/>
    <row r="10551" ht="12.75"/>
    <row r="10552" ht="12.75"/>
    <row r="10553" ht="12.75"/>
    <row r="10554" ht="12.75"/>
    <row r="10555" ht="12.75"/>
    <row r="10556" ht="12.75"/>
    <row r="10557" ht="12.75"/>
    <row r="10558" ht="12.75"/>
    <row r="10559" ht="12.75"/>
    <row r="10560" ht="12.75"/>
    <row r="10561" ht="12.75"/>
    <row r="10562" ht="12.75"/>
    <row r="10563" ht="12.75"/>
    <row r="10564" ht="12.75"/>
    <row r="10565" ht="12.75"/>
    <row r="10566" ht="12.75"/>
    <row r="10567" ht="12.75"/>
    <row r="10568" ht="12.75"/>
    <row r="10569" ht="12.75"/>
    <row r="10570" ht="12.75"/>
    <row r="10571" ht="12.75"/>
    <row r="10572" ht="12.75"/>
    <row r="10573" ht="12.75"/>
    <row r="10574" ht="12.75"/>
    <row r="10575" ht="12.75"/>
    <row r="10576" ht="12.75"/>
    <row r="10577" ht="12.75"/>
    <row r="10578" ht="12.75"/>
    <row r="10579" ht="12.75"/>
    <row r="10580" ht="12.75"/>
    <row r="10581" ht="12.75"/>
    <row r="10582" ht="12.75"/>
    <row r="10583" ht="12.75"/>
    <row r="10584" ht="12.75"/>
    <row r="10585" ht="12.75"/>
    <row r="10586" ht="12.75"/>
    <row r="10587" ht="12.75"/>
    <row r="10588" ht="12.75"/>
    <row r="10589" ht="12.75"/>
    <row r="10590" ht="12.75"/>
    <row r="10591" ht="12.75"/>
    <row r="10592" ht="12.75"/>
    <row r="10593" ht="12.75"/>
    <row r="10594" ht="12.75"/>
    <row r="10595" ht="12.75"/>
    <row r="10596" ht="12.75"/>
    <row r="10597" ht="12.75"/>
    <row r="10598" ht="12.75"/>
    <row r="10599" ht="12.75"/>
    <row r="10600" ht="12.75"/>
    <row r="10601" ht="12.75"/>
    <row r="10602" ht="12.75"/>
    <row r="10603" ht="12.75"/>
    <row r="10604" ht="12.75"/>
    <row r="10605" ht="12.75"/>
    <row r="10606" ht="12.75"/>
    <row r="10607" ht="12.75"/>
    <row r="10608" ht="12.75"/>
    <row r="10609" ht="12.75"/>
    <row r="10610" ht="12.75"/>
    <row r="10611" ht="12.75"/>
    <row r="10612" ht="12.75"/>
    <row r="10613" ht="12.75"/>
    <row r="10614" ht="12.75"/>
    <row r="10615" ht="12.75"/>
    <row r="10616" ht="12.75"/>
    <row r="10617" ht="12.75"/>
    <row r="10618" ht="12.75"/>
    <row r="10619" ht="12.75"/>
    <row r="10620" ht="12.75"/>
    <row r="10621" ht="12.75"/>
    <row r="10622" ht="12.75"/>
    <row r="10623" ht="12.75"/>
    <row r="10624" ht="12.75"/>
    <row r="10625" ht="12.75"/>
    <row r="10626" ht="12.75"/>
    <row r="10627" ht="12.75"/>
    <row r="10628" ht="12.75"/>
    <row r="10629" ht="12.75"/>
    <row r="10630" ht="12.75"/>
    <row r="10631" ht="12.75"/>
    <row r="10632" ht="12.75"/>
    <row r="10633" ht="12.75"/>
    <row r="10634" ht="12.75"/>
    <row r="10635" ht="12.75"/>
    <row r="10636" ht="12.75"/>
    <row r="10637" ht="12.75"/>
    <row r="10638" ht="12.75"/>
    <row r="10639" ht="12.75"/>
    <row r="10640" ht="12.75"/>
    <row r="10641" ht="12.75"/>
    <row r="10642" ht="12.75"/>
    <row r="10643" ht="12.75"/>
    <row r="10644" ht="12.75"/>
    <row r="10645" ht="12.75"/>
    <row r="10646" ht="12.75"/>
    <row r="10647" ht="12.75"/>
    <row r="10648" ht="12.75"/>
    <row r="10649" ht="12.75"/>
    <row r="10650" ht="12.75"/>
    <row r="10651" ht="12.75"/>
    <row r="10652" ht="12.75"/>
    <row r="10653" ht="12.75"/>
    <row r="10654" ht="12.75"/>
    <row r="10655" ht="12.75"/>
    <row r="10656" ht="12.75"/>
    <row r="10657" ht="12.75"/>
    <row r="10658" ht="12.75"/>
    <row r="10659" ht="12.75"/>
    <row r="10660" ht="12.75"/>
    <row r="10661" ht="12.75"/>
    <row r="10662" ht="12.75"/>
    <row r="10663" ht="12.75"/>
    <row r="10664" ht="12.75"/>
    <row r="10665" ht="12.75"/>
    <row r="10666" ht="12.75"/>
    <row r="10667" ht="12.75"/>
    <row r="10668" ht="12.75"/>
    <row r="10669" ht="12.75"/>
    <row r="10670" ht="12.75"/>
    <row r="10671" ht="12.75"/>
    <row r="10672" ht="12.75"/>
    <row r="10673" ht="12.75"/>
    <row r="10674" ht="12.75"/>
    <row r="10675" ht="12.75"/>
    <row r="10676" ht="12.75"/>
    <row r="10677" ht="12.75"/>
    <row r="10678" ht="12.75"/>
    <row r="10679" ht="12.75"/>
    <row r="10680" ht="12.75"/>
    <row r="10681" ht="12.75"/>
    <row r="10682" ht="12.75"/>
    <row r="10683" ht="12.75"/>
    <row r="10684" ht="12.75"/>
    <row r="10685" ht="12.75"/>
    <row r="10686" ht="12.75"/>
    <row r="10687" ht="12.75"/>
    <row r="10688" ht="12.75"/>
    <row r="10689" ht="12.75"/>
    <row r="10690" ht="12.75"/>
    <row r="10691" ht="12.75"/>
    <row r="10692" ht="12.75"/>
    <row r="10693" ht="12.75"/>
    <row r="10694" ht="12.75"/>
    <row r="10695" ht="12.75"/>
    <row r="10696" ht="12.75"/>
    <row r="10697" ht="12.75"/>
    <row r="10698" ht="12.75"/>
    <row r="10699" ht="12.75"/>
    <row r="10700" ht="12.75"/>
    <row r="10701" ht="12.75"/>
    <row r="10702" ht="12.75"/>
    <row r="10703" ht="12.75"/>
    <row r="10704" ht="12.75"/>
    <row r="10705" ht="12.75"/>
    <row r="10706" ht="12.75"/>
    <row r="10707" ht="12.75"/>
    <row r="10708" ht="12.75"/>
    <row r="10709" ht="12.75"/>
    <row r="10710" ht="12.75"/>
    <row r="10711" ht="12.75"/>
    <row r="10712" ht="12.75"/>
    <row r="10713" ht="12.75"/>
    <row r="10714" ht="12.75"/>
    <row r="10715" ht="12.75"/>
    <row r="10716" ht="12.75"/>
    <row r="10717" ht="12.75"/>
    <row r="10718" ht="12.75"/>
    <row r="10719" ht="12.75"/>
    <row r="10720" ht="12.75"/>
    <row r="10721" ht="12.75"/>
    <row r="10722" ht="12.75"/>
    <row r="10723" ht="12.75"/>
    <row r="10724" ht="12.75"/>
    <row r="10725" ht="12.75"/>
    <row r="10726" ht="12.75"/>
    <row r="10727" ht="12.75"/>
    <row r="10728" ht="12.75"/>
    <row r="10729" ht="12.75"/>
    <row r="10730" ht="12.75"/>
    <row r="10731" ht="12.75"/>
    <row r="10732" ht="12.75"/>
    <row r="10733" ht="12.75"/>
    <row r="10734" ht="12.75"/>
    <row r="10735" ht="12.75"/>
    <row r="10736" ht="12.75"/>
    <row r="10737" ht="12.75"/>
    <row r="10738" ht="12.75"/>
    <row r="10739" ht="12.75"/>
    <row r="10740" ht="12.75"/>
    <row r="10741" ht="12.75"/>
    <row r="10742" ht="12.75"/>
    <row r="10743" ht="12.75"/>
    <row r="10744" ht="12.75"/>
    <row r="10745" ht="12.75"/>
    <row r="10746" ht="12.75"/>
    <row r="10747" ht="12.75"/>
    <row r="10748" ht="12.75"/>
    <row r="10749" ht="12.75"/>
    <row r="10750" ht="12.75"/>
    <row r="10751" ht="12.75"/>
    <row r="10752" ht="12.75"/>
    <row r="10753" ht="12.75"/>
    <row r="10754" ht="12.75"/>
    <row r="10755" ht="12.75"/>
    <row r="10756" ht="12.75"/>
    <row r="10757" ht="12.75"/>
    <row r="10758" ht="12.75"/>
    <row r="10759" ht="12.75"/>
    <row r="10760" ht="12.75"/>
    <row r="10761" ht="12.75"/>
    <row r="10762" ht="12.75"/>
    <row r="10763" ht="12.75"/>
    <row r="10764" ht="12.75"/>
    <row r="10765" ht="12.75"/>
    <row r="10766" ht="12.75"/>
    <row r="10767" ht="12.75"/>
    <row r="10768" ht="12.75"/>
    <row r="10769" ht="12.75"/>
    <row r="10770" ht="12.75"/>
    <row r="10771" ht="12.75"/>
    <row r="10772" ht="12.75"/>
    <row r="10773" ht="12.75"/>
    <row r="10774" ht="12.75"/>
    <row r="10775" ht="12.75"/>
    <row r="10776" ht="12.75"/>
    <row r="10777" ht="12.75"/>
    <row r="10778" ht="12.75"/>
    <row r="10779" ht="12.75"/>
    <row r="10780" ht="12.75"/>
    <row r="10781" ht="12.75"/>
    <row r="10782" ht="12.75"/>
    <row r="10783" ht="12.75"/>
    <row r="10784" ht="12.75"/>
    <row r="10785" ht="12.75"/>
    <row r="10786" ht="12.75"/>
    <row r="10787" ht="12.75"/>
    <row r="10788" ht="12.75"/>
    <row r="10789" ht="12.75"/>
    <row r="10790" ht="12.75"/>
    <row r="10791" ht="12.75"/>
    <row r="10792" ht="12.75"/>
    <row r="10793" ht="12.75"/>
    <row r="10794" ht="12.75"/>
    <row r="10795" ht="12.75"/>
    <row r="10796" ht="12.75"/>
    <row r="10797" ht="12.75"/>
    <row r="10798" ht="12.75"/>
    <row r="10799" ht="12.75"/>
    <row r="10800" ht="12.75"/>
    <row r="10801" ht="12.75"/>
    <row r="10802" ht="12.75"/>
    <row r="10803" ht="12.75"/>
    <row r="10804" ht="12.75"/>
    <row r="10805" ht="12.75"/>
    <row r="10806" ht="12.75"/>
    <row r="10807" ht="12.75"/>
    <row r="10808" ht="12.75"/>
    <row r="10809" ht="12.75"/>
    <row r="10810" ht="12.75"/>
    <row r="10811" ht="12.75"/>
    <row r="10812" ht="12.75"/>
    <row r="10813" ht="12.75"/>
    <row r="10814" ht="12.75"/>
    <row r="10815" ht="12.75"/>
    <row r="10816" ht="12.75"/>
    <row r="10817" ht="12.75"/>
    <row r="10818" ht="12.75"/>
    <row r="10819" ht="12.75"/>
    <row r="10820" ht="12.75"/>
    <row r="10821" ht="12.75"/>
    <row r="10822" ht="12.75"/>
    <row r="10823" ht="12.75"/>
    <row r="10824" ht="12.75"/>
    <row r="10825" ht="12.75"/>
    <row r="10826" ht="12.75"/>
    <row r="10827" ht="12.75"/>
    <row r="10828" ht="12.75"/>
    <row r="10829" ht="12.75"/>
    <row r="10830" ht="12.75"/>
    <row r="10831" ht="12.75"/>
    <row r="10832" ht="12.75"/>
    <row r="10833" ht="12.75"/>
    <row r="10834" ht="12.75"/>
    <row r="10835" ht="12.75"/>
    <row r="10836" ht="12.75"/>
    <row r="10837" ht="12.75"/>
    <row r="10838" ht="12.75"/>
    <row r="10839" ht="12.75"/>
    <row r="10840" ht="12.75"/>
    <row r="10841" ht="12.75"/>
    <row r="10842" ht="12.75"/>
    <row r="10843" ht="12.75"/>
    <row r="10844" ht="12.75"/>
    <row r="10845" ht="12.75"/>
    <row r="10846" ht="12.75"/>
    <row r="10847" ht="12.75"/>
    <row r="10848" ht="12.75"/>
    <row r="10849" ht="12.75"/>
    <row r="10850" ht="12.75"/>
    <row r="10851" ht="12.75"/>
    <row r="10852" ht="12.75"/>
    <row r="10853" ht="12.75"/>
    <row r="10854" ht="12.75"/>
    <row r="10855" ht="12.75"/>
    <row r="10856" ht="12.75"/>
    <row r="10857" ht="12.75"/>
    <row r="10858" ht="12.75"/>
    <row r="10859" ht="12.75"/>
    <row r="10860" ht="12.75"/>
    <row r="10861" ht="12.75"/>
    <row r="10862" ht="12.75"/>
    <row r="10863" ht="12.75"/>
    <row r="10864" ht="12.75"/>
    <row r="10865" ht="12.75"/>
    <row r="10866" ht="12.75"/>
    <row r="10867" ht="12.75"/>
    <row r="10868" ht="12.75"/>
    <row r="10869" ht="12.75"/>
    <row r="10870" ht="12.75"/>
    <row r="10871" ht="12.75"/>
    <row r="10872" ht="12.75"/>
    <row r="10873" ht="12.75"/>
    <row r="10874" ht="12.75"/>
    <row r="10875" ht="12.75"/>
    <row r="10876" ht="12.75"/>
    <row r="10877" ht="12.75"/>
    <row r="10878" ht="12.75"/>
    <row r="10879" ht="12.75"/>
    <row r="10880" ht="12.75"/>
    <row r="10881" ht="12.75"/>
    <row r="10882" ht="12.75"/>
    <row r="10883" ht="12.75"/>
    <row r="10884" ht="12.75"/>
    <row r="10885" ht="12.75"/>
    <row r="10886" ht="12.75"/>
    <row r="10887" ht="12.75"/>
    <row r="10888" ht="12.75"/>
    <row r="10889" ht="12.75"/>
    <row r="10890" ht="12.75"/>
    <row r="10891" ht="12.75"/>
    <row r="10892" ht="12.75"/>
    <row r="10893" ht="12.75"/>
    <row r="10894" ht="12.75"/>
    <row r="10895" ht="12.75"/>
    <row r="10896" ht="12.75"/>
    <row r="10897" ht="12.75"/>
    <row r="10898" ht="12.75"/>
    <row r="10899" ht="12.75"/>
    <row r="10900" ht="12.75"/>
    <row r="10901" ht="12.75"/>
    <row r="10902" ht="12.75"/>
    <row r="10903" ht="12.75"/>
    <row r="10904" ht="12.75"/>
    <row r="10905" ht="12.75"/>
    <row r="10906" ht="12.75"/>
    <row r="10907" ht="12.75"/>
    <row r="10908" ht="12.75"/>
    <row r="10909" ht="12.75"/>
    <row r="10910" ht="12.75"/>
    <row r="10911" ht="12.75"/>
    <row r="10912" ht="12.75"/>
    <row r="10913" ht="12.75"/>
    <row r="10914" ht="12.75"/>
    <row r="10915" ht="12.75"/>
    <row r="10916" ht="12.75"/>
    <row r="10917" ht="12.75"/>
    <row r="10918" ht="12.75"/>
    <row r="10919" ht="12.75"/>
    <row r="10920" ht="12.75"/>
    <row r="10921" ht="12.75"/>
    <row r="10922" ht="12.75"/>
    <row r="10923" ht="12.75"/>
    <row r="10924" ht="12.75"/>
    <row r="10925" ht="12.75"/>
    <row r="10926" ht="12.75"/>
    <row r="10927" ht="12.75"/>
    <row r="10928" ht="12.75"/>
    <row r="10929" ht="12.75"/>
    <row r="10930" ht="12.75"/>
    <row r="10931" ht="12.75"/>
    <row r="10932" ht="12.75"/>
    <row r="10933" ht="12.75"/>
    <row r="10934" ht="12.75"/>
    <row r="10935" ht="12.75"/>
    <row r="10936" ht="12.75"/>
    <row r="10937" ht="12.75"/>
    <row r="10938" ht="12.75"/>
    <row r="10939" ht="12.75"/>
    <row r="10940" ht="12.75"/>
    <row r="10941" ht="12.75"/>
    <row r="10942" ht="12.75"/>
    <row r="10943" ht="12.75"/>
    <row r="10944" ht="12.75"/>
    <row r="10945" ht="12.75"/>
    <row r="10946" ht="12.75"/>
    <row r="10947" ht="12.75"/>
    <row r="10948" ht="12.75"/>
    <row r="10949" ht="12.75"/>
    <row r="10950" ht="12.75"/>
    <row r="10951" ht="12.75"/>
    <row r="10952" ht="12.75"/>
    <row r="10953" ht="12.75"/>
    <row r="10954" ht="12.75"/>
    <row r="10955" ht="12.75"/>
    <row r="10956" ht="12.75"/>
    <row r="10957" ht="12.75"/>
    <row r="10958" ht="12.75"/>
    <row r="10959" ht="12.75"/>
    <row r="10960" ht="12.75"/>
    <row r="10961" ht="12.75"/>
    <row r="10962" ht="12.75"/>
    <row r="10963" ht="12.75"/>
    <row r="10964" ht="12.75"/>
    <row r="10965" ht="12.75"/>
    <row r="10966" ht="12.75"/>
    <row r="10967" ht="12.75"/>
    <row r="10968" ht="12.75"/>
    <row r="10969" ht="12.75"/>
    <row r="10970" ht="12.75"/>
    <row r="10971" ht="12.75"/>
    <row r="10972" ht="12.75"/>
    <row r="10973" ht="12.75"/>
    <row r="10974" ht="12.75"/>
    <row r="10975" ht="12.75"/>
    <row r="10976" ht="12.75"/>
    <row r="10977" ht="12.75"/>
    <row r="10978" ht="12.75"/>
    <row r="10979" ht="12.75"/>
    <row r="10980" ht="12.75"/>
    <row r="10981" ht="12.75"/>
    <row r="10982" ht="12.75"/>
    <row r="10983" ht="12.75"/>
    <row r="10984" ht="12.75"/>
    <row r="10985" ht="12.75"/>
    <row r="10986" ht="12.75"/>
    <row r="10987" ht="12.75"/>
    <row r="10988" ht="12.75"/>
    <row r="10989" ht="12.75"/>
    <row r="10990" ht="12.75"/>
    <row r="10991" ht="12.75"/>
    <row r="10992" ht="12.75"/>
    <row r="10993" ht="12.75"/>
    <row r="10994" ht="12.75"/>
    <row r="10995" ht="12.75"/>
    <row r="10996" ht="12.75"/>
    <row r="10997" ht="12.75"/>
    <row r="10998" ht="12.75"/>
    <row r="10999" ht="12.75"/>
    <row r="11000" ht="12.75"/>
    <row r="11001" ht="12.75"/>
    <row r="11002" ht="12.75"/>
    <row r="11003" ht="12.75"/>
    <row r="11004" ht="12.75"/>
    <row r="11005" ht="12.75"/>
    <row r="11006" ht="12.75"/>
    <row r="11007" ht="12.75"/>
    <row r="11008" ht="12.75"/>
    <row r="11009" ht="12.75"/>
    <row r="11010" ht="12.75"/>
    <row r="11011" ht="12.75"/>
    <row r="11012" ht="12.75"/>
    <row r="11013" ht="12.75"/>
    <row r="11014" ht="12.75"/>
    <row r="11015" ht="12.75"/>
    <row r="11016" ht="12.75"/>
    <row r="11017" ht="12.75"/>
    <row r="11018" ht="12.75"/>
    <row r="11019" ht="12.75"/>
    <row r="11020" ht="12.75"/>
    <row r="11021" ht="12.75"/>
    <row r="11022" ht="12.75"/>
    <row r="11023" ht="12.75"/>
    <row r="11024" ht="12.75"/>
    <row r="11025" ht="12.75"/>
    <row r="11026" ht="12.75"/>
    <row r="11027" ht="12.75"/>
    <row r="11028" ht="12.75"/>
    <row r="11029" ht="12.75"/>
    <row r="11030" ht="12.75"/>
    <row r="11031" ht="12.75"/>
    <row r="11032" ht="12.75"/>
    <row r="11033" ht="12.75"/>
    <row r="11034" ht="12.75"/>
    <row r="11035" ht="12.75"/>
    <row r="11036" ht="12.75"/>
    <row r="11037" ht="12.75"/>
    <row r="11038" ht="12.75"/>
    <row r="11039" ht="12.75"/>
    <row r="11040" ht="12.75"/>
    <row r="11041" ht="12.75"/>
    <row r="11042" ht="12.75"/>
    <row r="11043" ht="12.75"/>
    <row r="11044" ht="12.75"/>
    <row r="11045" ht="12.75"/>
    <row r="11046" ht="12.75"/>
    <row r="11047" ht="12.75"/>
    <row r="11048" ht="12.75"/>
    <row r="11049" ht="12.75"/>
    <row r="11050" ht="12.75"/>
    <row r="11051" ht="12.75"/>
    <row r="11052" ht="12.75"/>
    <row r="11053" ht="12.75"/>
    <row r="11054" ht="12.75"/>
    <row r="11055" ht="12.75"/>
    <row r="11056" ht="12.75"/>
    <row r="11057" ht="12.75"/>
    <row r="11058" ht="12.75"/>
    <row r="11059" ht="12.75"/>
    <row r="11060" ht="12.75"/>
    <row r="11061" ht="12.75"/>
    <row r="11062" ht="12.75"/>
    <row r="11063" ht="12.75"/>
    <row r="11064" ht="12.75"/>
    <row r="11065" ht="12.75"/>
    <row r="11066" ht="12.75"/>
    <row r="11067" ht="12.75"/>
    <row r="11068" ht="12.75"/>
    <row r="11069" ht="12.75"/>
    <row r="11070" ht="12.75"/>
    <row r="11071" ht="12.75"/>
    <row r="11072" ht="12.75"/>
    <row r="11073" ht="12.75"/>
    <row r="11074" ht="12.75"/>
    <row r="11075" ht="12.75"/>
    <row r="11076" ht="12.75"/>
    <row r="11077" ht="12.75"/>
    <row r="11078" ht="12.75"/>
    <row r="11079" ht="12.75"/>
    <row r="11080" ht="12.75"/>
    <row r="11081" ht="12.75"/>
    <row r="11082" ht="12.75"/>
    <row r="11083" ht="12.75"/>
    <row r="11084" ht="12.75"/>
    <row r="11085" ht="12.75"/>
    <row r="11086" ht="12.75"/>
    <row r="11087" ht="12.75"/>
    <row r="11088" ht="12.75"/>
    <row r="11089" ht="12.75"/>
    <row r="11090" ht="12.75"/>
    <row r="11091" ht="12.75"/>
    <row r="11092" ht="12.75"/>
    <row r="11093" ht="12.75"/>
    <row r="11094" ht="12.75"/>
    <row r="11095" ht="12.75"/>
    <row r="11096" ht="12.75"/>
    <row r="11097" ht="12.75"/>
    <row r="11098" ht="12.75"/>
    <row r="11099" ht="12.75"/>
    <row r="11100" ht="12.75"/>
    <row r="11101" ht="12.75"/>
    <row r="11102" ht="12.75"/>
    <row r="11103" ht="12.75"/>
    <row r="11104" ht="12.75"/>
    <row r="11105" ht="12.75"/>
    <row r="11106" ht="12.75"/>
    <row r="11107" ht="12.75"/>
    <row r="11108" ht="12.75"/>
    <row r="11109" ht="12.75"/>
    <row r="11110" ht="12.75"/>
    <row r="11111" ht="12.75"/>
    <row r="11112" ht="12.75"/>
    <row r="11113" ht="12.75"/>
    <row r="11114" ht="12.75"/>
    <row r="11115" ht="12.75"/>
    <row r="11116" ht="12.75"/>
    <row r="11117" ht="12.75"/>
    <row r="11118" ht="12.75"/>
    <row r="11119" ht="12.75"/>
    <row r="11120" ht="12.75"/>
    <row r="11121" ht="12.75"/>
    <row r="11122" ht="12.75"/>
    <row r="11123" ht="12.75"/>
    <row r="11124" ht="12.75"/>
    <row r="11125" ht="12.75"/>
    <row r="11126" ht="12.75"/>
    <row r="11127" ht="12.75"/>
    <row r="11128" ht="12.75"/>
    <row r="11129" ht="12.75"/>
    <row r="11130" ht="12.75"/>
    <row r="11131" ht="12.75"/>
    <row r="11132" ht="12.75"/>
    <row r="11133" ht="12.75"/>
    <row r="11134" ht="12.75"/>
    <row r="11135" ht="12.75"/>
    <row r="11136" ht="12.75"/>
    <row r="11137" ht="12.75"/>
    <row r="11138" ht="12.75"/>
    <row r="11139" ht="12.75"/>
    <row r="11140" ht="12.75"/>
    <row r="11141" ht="12.75"/>
    <row r="11142" ht="12.75"/>
    <row r="11143" ht="12.75"/>
    <row r="11144" ht="12.75"/>
    <row r="11145" ht="12.75"/>
    <row r="11146" ht="12.75"/>
    <row r="11147" ht="12.75"/>
    <row r="11148" ht="12.75"/>
    <row r="11149" ht="12.75"/>
    <row r="11150" ht="12.75"/>
    <row r="11151" ht="12.75"/>
    <row r="11152" ht="12.75"/>
    <row r="11153" ht="12.75"/>
    <row r="11154" ht="12.75"/>
    <row r="11155" ht="12.75"/>
    <row r="11156" ht="12.75"/>
    <row r="11157" ht="12.75"/>
    <row r="11158" ht="12.75"/>
    <row r="11159" ht="12.75"/>
    <row r="11160" ht="12.75"/>
    <row r="11161" ht="12.75"/>
    <row r="11162" ht="12.75"/>
    <row r="11163" ht="12.75"/>
    <row r="11164" ht="12.75"/>
    <row r="11165" ht="12.75"/>
    <row r="11166" ht="12.75"/>
    <row r="11167" ht="12.75"/>
    <row r="11168" ht="12.75"/>
    <row r="11169" ht="12.75"/>
    <row r="11170" ht="12.75"/>
    <row r="11171" ht="12.75"/>
    <row r="11172" ht="12.75"/>
    <row r="11173" ht="12.75"/>
    <row r="11174" ht="12.75"/>
    <row r="11175" ht="12.75"/>
    <row r="11176" ht="12.75"/>
    <row r="11177" ht="12.75"/>
    <row r="11178" ht="12.75"/>
    <row r="11179" ht="12.75"/>
    <row r="11180" ht="12.75"/>
    <row r="11181" ht="12.75"/>
    <row r="11182" ht="12.75"/>
    <row r="11183" ht="12.75"/>
    <row r="11184" ht="12.75"/>
    <row r="11185" ht="12.75"/>
    <row r="11186" ht="12.75"/>
    <row r="11187" ht="12.75"/>
    <row r="11188" ht="12.75"/>
    <row r="11189" ht="12.75"/>
    <row r="11190" ht="12.75"/>
    <row r="11191" ht="12.75"/>
    <row r="11192" ht="12.75"/>
    <row r="11193" ht="12.75"/>
    <row r="11194" ht="12.75"/>
    <row r="11195" ht="12.75"/>
    <row r="11196" ht="12.75"/>
    <row r="11197" ht="12.75"/>
    <row r="11198" ht="12.75"/>
    <row r="11199" ht="12.75"/>
    <row r="11200" ht="12.75"/>
    <row r="11201" ht="12.75"/>
    <row r="11202" ht="12.75"/>
    <row r="11203" ht="12.75"/>
    <row r="11204" ht="12.75"/>
    <row r="11205" ht="12.75"/>
    <row r="11206" ht="12.75"/>
    <row r="11207" ht="12.75"/>
    <row r="11208" ht="12.75"/>
    <row r="11209" ht="12.75"/>
    <row r="11210" ht="12.75"/>
    <row r="11211" ht="12.75"/>
    <row r="11212" ht="12.75"/>
    <row r="11213" ht="12.75"/>
    <row r="11214" ht="12.75"/>
    <row r="11215" ht="12.75"/>
    <row r="11216" ht="12.75"/>
    <row r="11217" ht="12.75"/>
    <row r="11218" ht="12.75"/>
    <row r="11219" ht="12.75"/>
    <row r="11220" ht="12.75"/>
    <row r="11221" ht="12.75"/>
    <row r="11222" ht="12.75"/>
    <row r="11223" ht="12.75"/>
    <row r="11224" ht="12.75"/>
    <row r="11225" ht="12.75"/>
    <row r="11226" ht="12.75"/>
    <row r="11227" ht="12.75"/>
    <row r="11228" ht="12.75"/>
    <row r="11229" ht="12.75"/>
    <row r="11230" ht="12.75"/>
    <row r="11231" ht="12.75"/>
    <row r="11232" ht="12.75"/>
    <row r="11233" ht="12.75"/>
    <row r="11234" ht="12.75"/>
    <row r="11235" ht="12.75"/>
    <row r="11236" ht="12.75"/>
    <row r="11237" ht="12.75"/>
    <row r="11238" ht="12.75"/>
    <row r="11239" ht="12.75"/>
    <row r="11240" ht="12.75"/>
    <row r="11241" ht="12.75"/>
    <row r="11242" ht="12.75"/>
    <row r="11243" ht="12.75"/>
    <row r="11244" ht="12.75"/>
    <row r="11245" ht="12.75"/>
    <row r="11246" ht="12.75"/>
    <row r="11247" ht="12.75"/>
    <row r="11248" ht="12.75"/>
    <row r="11249" ht="12.75"/>
    <row r="11250" ht="12.75"/>
    <row r="11251" ht="12.75"/>
    <row r="11252" ht="12.75"/>
    <row r="11253" ht="12.75"/>
    <row r="11254" ht="12.75"/>
    <row r="11255" ht="12.75"/>
    <row r="11256" ht="12.75"/>
    <row r="11257" ht="12.75"/>
    <row r="11258" ht="12.75"/>
    <row r="11259" ht="12.75"/>
    <row r="11260" ht="12.75"/>
    <row r="11261" ht="12.75"/>
    <row r="11262" ht="12.75"/>
    <row r="11263" ht="12.75"/>
    <row r="11264" ht="12.75"/>
    <row r="11265" ht="12.75"/>
    <row r="11266" ht="12.75"/>
    <row r="11267" ht="12.75"/>
    <row r="11268" ht="12.75"/>
    <row r="11269" ht="12.75"/>
    <row r="11270" ht="12.75"/>
    <row r="11271" ht="12.75"/>
    <row r="11272" ht="12.75"/>
    <row r="11273" ht="12.75"/>
    <row r="11274" ht="12.75"/>
    <row r="11275" ht="12.75"/>
    <row r="11276" ht="12.75"/>
    <row r="11277" ht="12.75"/>
    <row r="11278" ht="12.75"/>
    <row r="11279" ht="12.75"/>
    <row r="11280" ht="12.75"/>
    <row r="11281" ht="12.75"/>
    <row r="11282" ht="12.75"/>
    <row r="11283" ht="12.75"/>
    <row r="11284" ht="12.75"/>
    <row r="11285" ht="12.75"/>
    <row r="11286" ht="12.75"/>
    <row r="11287" ht="12.75"/>
    <row r="11288" ht="12.75"/>
    <row r="11289" ht="12.75"/>
    <row r="11290" ht="12.75"/>
    <row r="11291" ht="12.75"/>
    <row r="11292" ht="12.75"/>
    <row r="11293" ht="12.75"/>
    <row r="11294" ht="12.75"/>
    <row r="11295" ht="12.75"/>
    <row r="11296" ht="12.75"/>
    <row r="11297" ht="12.75"/>
    <row r="11298" ht="12.75"/>
    <row r="11299" ht="12.75"/>
    <row r="11300" ht="12.75"/>
    <row r="11301" ht="12.75"/>
    <row r="11302" ht="12.75"/>
    <row r="11303" ht="12.75"/>
    <row r="11304" ht="12.75"/>
    <row r="11305" ht="12.75"/>
    <row r="11306" ht="12.75"/>
    <row r="11307" ht="12.75"/>
    <row r="11308" ht="12.75"/>
    <row r="11309" ht="12.75"/>
    <row r="11310" ht="12.75"/>
    <row r="11311" ht="12.75"/>
    <row r="11312" ht="12.75"/>
    <row r="11313" ht="12.75"/>
    <row r="11314" ht="12.75"/>
    <row r="11315" ht="12.75"/>
    <row r="11316" ht="12.75"/>
    <row r="11317" ht="12.75"/>
    <row r="11318" ht="12.75"/>
    <row r="11319" ht="12.75"/>
    <row r="11320" ht="12.75"/>
    <row r="11321" ht="12.75"/>
    <row r="11322" ht="12.75"/>
    <row r="11323" ht="12.75"/>
    <row r="11324" ht="12.75"/>
    <row r="11325" ht="12.75"/>
    <row r="11326" ht="12.75"/>
    <row r="11327" ht="12.75"/>
    <row r="11328" ht="12.75"/>
    <row r="11329" ht="12.75"/>
    <row r="11330" ht="12.75"/>
    <row r="11331" ht="12.75"/>
    <row r="11332" ht="12.75"/>
    <row r="11333" ht="12.75"/>
    <row r="11334" ht="12.75"/>
    <row r="11335" ht="12.75"/>
    <row r="11336" ht="12.75"/>
    <row r="11337" ht="12.75"/>
    <row r="11338" ht="12.75"/>
    <row r="11339" ht="12.75"/>
    <row r="11340" ht="12.75"/>
    <row r="11341" ht="12.75"/>
    <row r="11342" ht="12.75"/>
    <row r="11343" ht="12.75"/>
    <row r="11344" ht="12.75"/>
    <row r="11345" ht="12.75"/>
    <row r="11346" ht="12.75"/>
    <row r="11347" ht="12.75"/>
    <row r="11348" ht="12.75"/>
    <row r="11349" ht="12.75"/>
    <row r="11350" ht="12.75"/>
    <row r="11351" ht="12.75"/>
    <row r="11352" ht="12.75"/>
    <row r="11353" ht="12.75"/>
    <row r="11354" ht="12.75"/>
    <row r="11355" ht="12.75"/>
    <row r="11356" ht="12.75"/>
    <row r="11357" ht="12.75"/>
    <row r="11358" ht="12.75"/>
    <row r="11359" ht="12.75"/>
    <row r="11360" ht="12.75"/>
    <row r="11361" ht="12.75"/>
    <row r="11362" ht="12.75"/>
    <row r="11363" ht="12.75"/>
    <row r="11364" ht="12.75"/>
    <row r="11365" ht="12.75"/>
    <row r="11366" ht="12.75"/>
    <row r="11367" ht="12.75"/>
    <row r="11368" ht="12.75"/>
    <row r="11369" ht="12.75"/>
    <row r="11370" ht="12.75"/>
    <row r="11371" ht="12.75"/>
    <row r="11372" ht="12.75"/>
    <row r="11373" ht="12.75"/>
    <row r="11374" ht="12.75"/>
    <row r="11375" ht="12.75"/>
    <row r="11376" ht="12.75"/>
    <row r="11377" ht="12.75"/>
    <row r="11378" ht="12.75"/>
    <row r="11379" ht="12.75"/>
    <row r="11380" ht="12.75"/>
    <row r="11381" ht="12.75"/>
    <row r="11382" ht="12.75"/>
    <row r="11383" ht="12.75"/>
    <row r="11384" ht="12.75"/>
    <row r="11385" ht="12.75"/>
    <row r="11386" ht="12.75"/>
    <row r="11387" ht="12.75"/>
    <row r="11388" ht="12.75"/>
    <row r="11389" ht="12.75"/>
    <row r="11390" ht="12.75"/>
    <row r="11391" ht="12.75"/>
    <row r="11392" ht="12.75"/>
    <row r="11393" ht="12.75"/>
    <row r="11394" ht="12.75"/>
    <row r="11395" ht="12.75"/>
    <row r="11396" ht="12.75"/>
    <row r="11397" ht="12.75"/>
    <row r="11398" ht="12.75"/>
    <row r="11399" ht="12.75"/>
    <row r="11400" ht="12.75"/>
    <row r="11401" ht="12.75"/>
    <row r="11402" ht="12.75"/>
    <row r="11403" ht="12.75"/>
    <row r="11404" ht="12.75"/>
    <row r="11405" ht="12.75"/>
    <row r="11406" ht="12.75"/>
    <row r="11407" ht="12.75"/>
    <row r="11408" ht="12.75"/>
    <row r="11409" ht="12.75"/>
    <row r="11410" ht="12.75"/>
    <row r="11411" ht="12.75"/>
    <row r="11412" ht="12.75"/>
    <row r="11413" ht="12.75"/>
    <row r="11414" ht="12.75"/>
    <row r="11415" ht="12.75"/>
    <row r="11416" ht="12.75"/>
    <row r="11417" ht="12.75"/>
    <row r="11418" ht="12.75"/>
    <row r="11419" ht="12.75"/>
    <row r="11420" ht="12.75"/>
    <row r="11421" ht="12.75"/>
    <row r="11422" ht="12.75"/>
    <row r="11423" ht="12.75"/>
    <row r="11424" ht="12.75"/>
    <row r="11425" ht="12.75"/>
    <row r="11426" ht="12.75"/>
    <row r="11427" ht="12.75"/>
    <row r="11428" ht="12.75"/>
    <row r="11429" ht="12.75"/>
    <row r="11430" ht="12.75"/>
    <row r="11431" ht="12.75"/>
    <row r="11432" ht="12.75"/>
    <row r="11433" ht="12.75"/>
    <row r="11434" ht="12.75"/>
    <row r="11435" ht="12.75"/>
    <row r="11436" ht="12.75"/>
    <row r="11437" ht="12.75"/>
    <row r="11438" ht="12.75"/>
    <row r="11439" ht="12.75"/>
    <row r="11440" ht="12.75"/>
    <row r="11441" ht="12.75"/>
    <row r="11442" ht="12.75"/>
    <row r="11443" ht="12.75"/>
    <row r="11444" ht="12.75"/>
    <row r="11445" ht="12.75"/>
    <row r="11446" ht="12.75"/>
    <row r="11447" ht="12.75"/>
    <row r="11448" ht="12.75"/>
    <row r="11449" ht="12.75"/>
    <row r="11450" ht="12.75"/>
    <row r="11451" ht="12.75"/>
    <row r="11452" ht="12.75"/>
    <row r="11453" ht="12.75"/>
    <row r="11454" ht="12.75"/>
    <row r="11455" ht="12.75"/>
    <row r="11456" ht="12.75"/>
    <row r="11457" ht="12.75"/>
    <row r="11458" ht="12.75"/>
    <row r="11459" ht="12.75"/>
    <row r="11460" ht="12.75"/>
    <row r="11461" ht="12.75"/>
    <row r="11462" ht="12.75"/>
    <row r="11463" ht="12.75"/>
    <row r="11464" ht="12.75"/>
    <row r="11465" ht="12.75"/>
    <row r="11466" ht="12.75"/>
    <row r="11467" ht="12.75"/>
    <row r="11468" ht="12.75"/>
    <row r="11469" ht="12.75"/>
    <row r="11470" ht="12.75"/>
    <row r="11471" ht="12.75"/>
    <row r="11472" ht="12.75"/>
    <row r="11473" ht="12.75"/>
    <row r="11474" ht="12.75"/>
    <row r="11475" ht="12.75"/>
    <row r="11476" ht="12.75"/>
    <row r="11477" ht="12.75"/>
    <row r="11478" ht="12.75"/>
    <row r="11479" ht="12.75"/>
    <row r="11480" ht="12.75"/>
    <row r="11481" ht="12.75"/>
    <row r="11482" ht="12.75"/>
    <row r="11483" ht="12.75"/>
    <row r="11484" ht="12.75"/>
    <row r="11485" ht="12.75"/>
    <row r="11486" ht="12.75"/>
    <row r="11487" ht="12.75"/>
    <row r="11488" ht="12.75"/>
    <row r="11489" ht="12.75"/>
    <row r="11490" ht="12.75"/>
    <row r="11491" ht="12.75"/>
    <row r="11492" ht="12.75"/>
    <row r="11493" ht="12.75"/>
    <row r="11494" ht="12.75"/>
    <row r="11495" ht="12.75"/>
    <row r="11496" ht="12.75"/>
    <row r="11497" ht="12.75"/>
    <row r="11498" ht="12.75"/>
    <row r="11499" ht="12.75"/>
    <row r="11500" ht="12.75"/>
    <row r="11501" ht="12.75"/>
    <row r="11502" ht="12.75"/>
    <row r="11503" ht="12.75"/>
    <row r="11504" ht="12.75"/>
    <row r="11505" ht="12.75"/>
    <row r="11506" ht="12.75"/>
    <row r="11507" ht="12.75"/>
    <row r="11508" ht="12.75"/>
    <row r="11509" ht="12.75"/>
    <row r="11510" ht="12.75"/>
    <row r="11511" ht="12.75"/>
    <row r="11512" ht="12.75"/>
    <row r="11513" ht="12.75"/>
    <row r="11514" ht="12.75"/>
    <row r="11515" ht="12.75"/>
    <row r="11516" ht="12.75"/>
    <row r="11517" ht="12.75"/>
    <row r="11518" ht="12.75"/>
    <row r="11519" ht="12.75"/>
    <row r="11520" ht="12.75"/>
    <row r="11521" ht="12.75"/>
    <row r="11522" ht="12.75"/>
    <row r="11523" ht="12.75"/>
    <row r="11524" ht="12.75"/>
    <row r="11525" ht="12.75"/>
    <row r="11526" ht="12.75"/>
    <row r="11527" ht="12.75"/>
    <row r="11528" ht="12.75"/>
    <row r="11529" ht="12.75"/>
    <row r="11530" ht="12.75"/>
    <row r="11531" ht="12.75"/>
    <row r="11532" ht="12.75"/>
    <row r="11533" ht="12.75"/>
    <row r="11534" ht="12.75"/>
    <row r="11535" ht="12.75"/>
    <row r="11536" ht="12.75"/>
    <row r="11537" ht="12.75"/>
    <row r="11538" ht="12.75"/>
    <row r="11539" ht="12.75"/>
    <row r="11540" ht="12.75"/>
    <row r="11541" ht="12.75"/>
    <row r="11542" ht="12.75"/>
    <row r="11543" ht="12.75"/>
    <row r="11544" ht="12.75"/>
    <row r="11545" ht="12.75"/>
    <row r="11546" ht="12.75"/>
    <row r="11547" ht="12.75"/>
    <row r="11548" ht="12.75"/>
    <row r="11549" ht="12.75"/>
    <row r="11550" ht="12.75"/>
    <row r="11551" ht="12.75"/>
    <row r="11552" ht="12.75"/>
    <row r="11553" ht="12.75"/>
    <row r="11554" ht="12.75"/>
    <row r="11555" ht="12.75"/>
    <row r="11556" ht="12.75"/>
    <row r="11557" ht="12.75"/>
    <row r="11558" ht="12.75"/>
    <row r="11559" ht="12.75"/>
    <row r="11560" ht="12.75"/>
    <row r="11561" ht="12.75"/>
    <row r="11562" ht="12.75"/>
    <row r="11563" ht="12.75"/>
    <row r="11564" ht="12.75"/>
    <row r="11565" ht="12.75"/>
    <row r="11566" ht="12.75"/>
    <row r="11567" ht="12.75"/>
    <row r="11568" ht="12.75"/>
    <row r="11569" ht="12.75"/>
    <row r="11570" ht="12.75"/>
    <row r="11571" ht="12.75"/>
    <row r="11572" ht="12.75"/>
    <row r="11573" ht="12.75"/>
    <row r="11574" ht="12.75"/>
    <row r="11575" ht="12.75"/>
    <row r="11576" ht="12.75"/>
    <row r="11577" ht="12.75"/>
    <row r="11578" ht="12.75"/>
    <row r="11579" ht="12.75"/>
    <row r="11580" ht="12.75"/>
    <row r="11581" ht="12.75"/>
    <row r="11582" ht="12.75"/>
    <row r="11583" ht="12.75"/>
    <row r="11584" ht="12.75"/>
    <row r="11585" ht="12.75"/>
    <row r="11586" ht="12.75"/>
    <row r="11587" ht="12.75"/>
    <row r="11588" ht="12.75"/>
    <row r="11589" ht="12.75"/>
    <row r="11590" ht="12.75"/>
    <row r="11591" ht="12.75"/>
    <row r="11592" ht="12.75"/>
    <row r="11593" ht="12.75"/>
    <row r="11594" ht="12.75"/>
    <row r="11595" ht="12.75"/>
    <row r="11596" ht="12.75"/>
    <row r="11597" ht="12.75"/>
    <row r="11598" ht="12.75"/>
    <row r="11599" ht="12.75"/>
    <row r="11600" ht="12.75"/>
    <row r="11601" ht="12.75"/>
    <row r="11602" ht="12.75"/>
    <row r="11603" ht="12.75"/>
    <row r="11604" ht="12.75"/>
    <row r="11605" ht="12.75"/>
    <row r="11606" ht="12.75"/>
    <row r="11607" ht="12.75"/>
    <row r="11608" ht="12.75"/>
    <row r="11609" ht="12.75"/>
    <row r="11610" ht="12.75"/>
    <row r="11611" ht="12.75"/>
    <row r="11612" ht="12.75"/>
    <row r="11613" ht="12.75"/>
    <row r="11614" ht="12.75"/>
    <row r="11615" ht="12.75"/>
    <row r="11616" ht="12.75"/>
    <row r="11617" ht="12.75"/>
    <row r="11618" ht="12.75"/>
    <row r="11619" ht="12.75"/>
    <row r="11620" ht="12.75"/>
    <row r="11621" ht="12.75"/>
    <row r="11622" ht="12.75"/>
    <row r="11623" ht="12.75"/>
    <row r="11624" ht="12.75"/>
    <row r="11625" ht="12.75"/>
    <row r="11626" ht="12.75"/>
    <row r="11627" ht="12.75"/>
    <row r="11628" ht="12.75"/>
    <row r="11629" ht="12.75"/>
    <row r="11630" ht="12.75"/>
    <row r="11631" ht="12.75"/>
    <row r="11632" ht="12.75"/>
    <row r="11633" ht="12.75"/>
    <row r="11634" ht="12.75"/>
    <row r="11635" ht="12.75"/>
    <row r="11636" ht="12.75"/>
    <row r="11637" ht="12.75"/>
    <row r="11638" ht="12.75"/>
    <row r="11639" ht="12.75"/>
    <row r="11640" ht="12.75"/>
    <row r="11641" ht="12.75"/>
    <row r="11642" ht="12.75"/>
    <row r="11643" ht="12.75"/>
    <row r="11644" ht="12.75"/>
    <row r="11645" ht="12.75"/>
    <row r="11646" ht="12.75"/>
    <row r="11647" ht="12.75"/>
    <row r="11648" ht="12.75"/>
    <row r="11649" ht="12.75"/>
    <row r="11650" ht="12.75"/>
    <row r="11651" ht="12.75"/>
    <row r="11652" ht="12.75"/>
    <row r="11653" ht="12.75"/>
    <row r="11654" ht="12.75"/>
    <row r="11655" ht="12.75"/>
    <row r="11656" ht="12.75"/>
    <row r="11657" ht="12.75"/>
    <row r="11658" ht="12.75"/>
    <row r="11659" ht="12.75"/>
    <row r="11660" ht="12.75"/>
    <row r="11661" ht="12.75"/>
    <row r="11662" ht="12.75"/>
    <row r="11663" ht="12.75"/>
    <row r="11664" ht="12.75"/>
    <row r="11665" ht="12.75"/>
    <row r="11666" ht="12.75"/>
    <row r="11667" ht="12.75"/>
    <row r="11668" ht="12.75"/>
    <row r="11669" ht="12.75"/>
    <row r="11670" ht="12.75"/>
    <row r="11671" ht="12.75"/>
    <row r="11672" ht="12.75"/>
    <row r="11673" ht="12.75"/>
    <row r="11674" ht="12.75"/>
    <row r="11675" ht="12.75"/>
    <row r="11676" ht="12.75"/>
    <row r="11677" ht="12.75"/>
    <row r="11678" ht="12.75"/>
    <row r="11679" ht="12.75"/>
    <row r="11680" ht="12.75"/>
    <row r="11681" ht="12.75"/>
    <row r="11682" ht="12.75"/>
    <row r="11683" ht="12.75"/>
    <row r="11684" ht="12.75"/>
    <row r="11685" ht="12.75"/>
    <row r="11686" ht="12.75"/>
    <row r="11687" ht="12.75"/>
    <row r="11688" ht="12.75"/>
    <row r="11689" ht="12.75"/>
    <row r="11690" ht="12.75"/>
    <row r="11691" ht="12.75"/>
    <row r="11692" ht="12.75"/>
    <row r="11693" ht="12.75"/>
    <row r="11694" ht="12.75"/>
    <row r="11695" ht="12.75"/>
    <row r="11696" ht="12.75"/>
    <row r="11697" ht="12.75"/>
    <row r="11698" ht="12.75"/>
    <row r="11699" ht="12.75"/>
    <row r="11700" ht="12.75"/>
    <row r="11701" ht="12.75"/>
    <row r="11702" ht="12.75"/>
    <row r="11703" ht="12.75"/>
    <row r="11704" ht="12.75"/>
    <row r="11705" ht="12.75"/>
    <row r="11706" ht="12.75"/>
    <row r="11707" ht="12.75"/>
    <row r="11708" ht="12.75"/>
    <row r="11709" ht="12.75"/>
    <row r="11710" ht="12.75"/>
    <row r="11711" ht="12.75"/>
    <row r="11712" ht="12.75"/>
    <row r="11713" ht="12.75"/>
    <row r="11714" ht="12.75"/>
    <row r="11715" ht="12.75"/>
    <row r="11716" ht="12.75"/>
    <row r="11717" ht="12.75"/>
    <row r="11718" ht="12.75"/>
    <row r="11719" ht="12.75"/>
    <row r="11720" ht="12.75"/>
    <row r="11721" ht="12.75"/>
    <row r="11722" ht="12.75"/>
    <row r="11723" ht="12.75"/>
    <row r="11724" ht="12.75"/>
    <row r="11725" ht="12.75"/>
    <row r="11726" ht="12.75"/>
    <row r="11727" ht="12.75"/>
    <row r="11728" ht="12.75"/>
    <row r="11729" ht="12.75"/>
    <row r="11730" ht="12.75"/>
    <row r="11731" ht="12.75"/>
    <row r="11732" ht="12.75"/>
    <row r="11733" ht="12.75"/>
    <row r="11734" ht="12.75"/>
    <row r="11735" ht="12.75"/>
    <row r="11736" ht="12.75"/>
    <row r="11737" ht="12.75"/>
    <row r="11738" ht="12.75"/>
    <row r="11739" ht="12.75"/>
    <row r="11740" ht="12.75"/>
    <row r="11741" ht="12.75"/>
    <row r="11742" ht="12.75"/>
    <row r="11743" ht="12.75"/>
    <row r="11744" ht="12.75"/>
    <row r="11745" ht="12.75"/>
    <row r="11746" ht="12.75"/>
    <row r="11747" ht="12.75"/>
    <row r="11748" ht="12.75"/>
    <row r="11749" ht="12.75"/>
    <row r="11750" ht="12.75"/>
    <row r="11751" ht="12.75"/>
    <row r="11752" ht="12.75"/>
    <row r="11753" ht="12.75"/>
    <row r="11754" ht="12.75"/>
    <row r="11755" ht="12.75"/>
    <row r="11756" ht="12.75"/>
    <row r="11757" ht="12.75"/>
    <row r="11758" ht="12.75"/>
    <row r="11759" ht="12.75"/>
    <row r="11760" ht="12.75"/>
    <row r="11761" ht="12.75"/>
    <row r="11762" ht="12.75"/>
    <row r="11763" ht="12.75"/>
    <row r="11764" ht="12.75"/>
    <row r="11765" ht="12.75"/>
    <row r="11766" ht="12.75"/>
    <row r="11767" ht="12.75"/>
    <row r="11768" ht="12.75"/>
    <row r="11769" ht="12.75"/>
    <row r="11770" ht="12.75"/>
    <row r="11771" ht="12.75"/>
    <row r="11772" ht="12.75"/>
    <row r="11773" ht="12.75"/>
    <row r="11774" ht="12.75"/>
    <row r="11775" ht="12.75"/>
    <row r="11776" ht="12.75"/>
    <row r="11777" ht="12.75"/>
    <row r="11778" ht="12.75"/>
    <row r="11779" ht="12.75"/>
    <row r="11780" ht="12.75"/>
    <row r="11781" ht="12.75"/>
    <row r="11782" ht="12.75"/>
    <row r="11783" ht="12.75"/>
    <row r="11784" ht="12.75"/>
    <row r="11785" ht="12.75"/>
    <row r="11786" ht="12.75"/>
    <row r="11787" ht="12.75"/>
    <row r="11788" ht="12.75"/>
    <row r="11789" ht="12.75"/>
    <row r="11790" ht="12.75"/>
    <row r="11791" ht="12.75"/>
    <row r="11792" ht="12.75"/>
    <row r="11793" ht="12.75"/>
    <row r="11794" ht="12.75"/>
    <row r="11795" ht="12.75"/>
    <row r="11796" ht="12.75"/>
    <row r="11797" ht="12.75"/>
    <row r="11798" ht="12.75"/>
    <row r="11799" ht="12.75"/>
    <row r="11800" ht="12.75"/>
    <row r="11801" ht="12.75"/>
    <row r="11802" ht="12.75"/>
    <row r="11803" ht="12.75"/>
    <row r="11804" ht="12.75"/>
    <row r="11805" ht="12.75"/>
    <row r="11806" ht="12.75"/>
    <row r="11807" ht="12.75"/>
    <row r="11808" ht="12.75"/>
    <row r="11809" ht="12.75"/>
    <row r="11810" ht="12.75"/>
    <row r="11811" ht="12.75"/>
    <row r="11812" ht="12.75"/>
    <row r="11813" ht="12.75"/>
    <row r="11814" ht="12.75"/>
    <row r="11815" ht="12.75"/>
    <row r="11816" ht="12.75"/>
    <row r="11817" ht="12.75"/>
    <row r="11818" ht="12.75"/>
    <row r="11819" ht="12.75"/>
    <row r="11820" ht="12.75"/>
    <row r="11821" ht="12.75"/>
    <row r="11822" ht="12.75"/>
    <row r="11823" ht="12.75"/>
    <row r="11824" ht="12.75"/>
    <row r="11825" ht="12.75"/>
    <row r="11826" ht="12.75"/>
    <row r="11827" ht="12.75"/>
    <row r="11828" ht="12.75"/>
    <row r="11829" ht="12.75"/>
    <row r="11830" ht="12.75"/>
    <row r="11831" ht="12.75"/>
    <row r="11832" ht="12.75"/>
    <row r="11833" ht="12.75"/>
    <row r="11834" ht="12.75"/>
    <row r="11835" ht="12.75"/>
    <row r="11836" ht="12.75"/>
    <row r="11837" ht="12.75"/>
    <row r="11838" ht="12.75"/>
    <row r="11839" ht="12.75"/>
    <row r="11840" ht="12.75"/>
    <row r="11841" ht="12.75"/>
    <row r="11842" ht="12.75"/>
    <row r="11843" ht="12.75"/>
    <row r="11844" ht="12.75"/>
    <row r="11845" ht="12.75"/>
    <row r="11846" ht="12.75"/>
    <row r="11847" ht="12.75"/>
    <row r="11848" ht="12.75"/>
    <row r="11849" ht="12.75"/>
    <row r="11850" ht="12.75"/>
    <row r="11851" ht="12.75"/>
    <row r="11852" ht="12.75"/>
    <row r="11853" ht="12.75"/>
    <row r="11854" ht="12.75"/>
    <row r="11855" ht="12.75"/>
    <row r="11856" ht="12.75"/>
    <row r="11857" ht="12.75"/>
    <row r="11858" ht="12.75"/>
    <row r="11859" ht="12.75"/>
    <row r="11860" ht="12.75"/>
    <row r="11861" ht="12.75"/>
    <row r="11862" ht="12.75"/>
    <row r="11863" ht="12.75"/>
    <row r="11864" ht="12.75"/>
    <row r="11865" ht="12.75"/>
    <row r="11866" ht="12.75"/>
    <row r="11867" ht="12.75"/>
    <row r="11868" ht="12.75"/>
    <row r="11869" ht="12.75"/>
    <row r="11870" ht="12.75"/>
    <row r="11871" ht="12.75"/>
    <row r="11872" ht="12.75"/>
    <row r="11873" ht="12.75"/>
    <row r="11874" ht="12.75"/>
    <row r="11875" ht="12.75"/>
    <row r="11876" ht="12.75"/>
    <row r="11877" ht="12.75"/>
    <row r="11878" ht="12.75"/>
    <row r="11879" ht="12.75"/>
    <row r="11880" ht="12.75"/>
    <row r="11881" ht="12.75"/>
    <row r="11882" ht="12.75"/>
    <row r="11883" ht="12.75"/>
    <row r="11884" ht="12.75"/>
    <row r="11885" ht="12.75"/>
    <row r="11886" ht="12.75"/>
    <row r="11887" ht="12.75"/>
    <row r="11888" ht="12.75"/>
    <row r="11889" ht="12.75"/>
    <row r="11890" ht="12.75"/>
    <row r="11891" ht="12.75"/>
    <row r="11892" ht="12.75"/>
    <row r="11893" ht="12.75"/>
    <row r="11894" ht="12.75"/>
    <row r="11895" ht="12.75"/>
    <row r="11896" ht="12.75"/>
    <row r="11897" ht="12.75"/>
    <row r="11898" ht="12.75"/>
    <row r="11899" ht="12.75"/>
    <row r="11900" ht="12.75"/>
    <row r="11901" ht="12.75"/>
    <row r="11902" ht="12.75"/>
    <row r="11903" ht="12.75"/>
    <row r="11904" ht="12.75"/>
    <row r="11905" ht="12.75"/>
    <row r="11906" ht="12.75"/>
    <row r="11907" ht="12.75"/>
    <row r="11908" ht="12.75"/>
    <row r="11909" ht="12.75"/>
    <row r="11910" ht="12.75"/>
    <row r="11911" ht="12.75"/>
    <row r="11912" ht="12.75"/>
    <row r="11913" ht="12.75"/>
    <row r="11914" ht="12.75"/>
    <row r="11915" ht="12.75"/>
    <row r="11916" ht="12.75"/>
    <row r="11917" ht="12.75"/>
    <row r="11918" ht="12.75"/>
    <row r="11919" ht="12.75"/>
    <row r="11920" ht="12.75"/>
    <row r="11921" ht="12.75"/>
    <row r="11922" ht="12.75"/>
    <row r="11923" ht="12.75"/>
    <row r="11924" ht="12.75"/>
    <row r="11925" ht="12.75"/>
    <row r="11926" ht="12.75"/>
    <row r="11927" ht="12.75"/>
    <row r="11928" ht="12.75"/>
    <row r="11929" ht="12.75"/>
    <row r="11930" ht="12.75"/>
    <row r="11931" ht="12.75"/>
    <row r="11932" ht="12.75"/>
    <row r="11933" ht="12.75"/>
    <row r="11934" ht="12.75"/>
    <row r="11935" ht="12.75"/>
    <row r="11936" ht="12.75"/>
    <row r="11937" ht="12.75"/>
    <row r="11938" ht="12.75"/>
    <row r="11939" ht="12.75"/>
    <row r="11940" ht="12.75"/>
    <row r="11941" ht="12.75"/>
    <row r="11942" ht="12.75"/>
    <row r="11943" ht="12.75"/>
    <row r="11944" ht="12.75"/>
    <row r="11945" ht="12.75"/>
    <row r="11946" ht="12.75"/>
    <row r="11947" ht="12.75"/>
    <row r="11948" ht="12.75"/>
    <row r="11949" ht="12.75"/>
    <row r="11950" ht="12.75"/>
    <row r="11951" ht="12.75"/>
    <row r="11952" ht="12.75"/>
    <row r="11953" ht="12.75"/>
    <row r="11954" ht="12.75"/>
    <row r="11955" ht="12.75"/>
    <row r="11956" ht="12.75"/>
    <row r="11957" ht="12.75"/>
    <row r="11958" ht="12.75"/>
    <row r="11959" ht="12.75"/>
    <row r="11960" ht="12.75"/>
    <row r="11961" ht="12.75"/>
    <row r="11962" ht="12.75"/>
    <row r="11963" ht="12.75"/>
    <row r="11964" ht="12.75"/>
    <row r="11965" ht="12.75"/>
    <row r="11966" ht="12.75"/>
    <row r="11967" ht="12.75"/>
    <row r="11968" ht="12.75"/>
    <row r="11969" ht="12.75"/>
    <row r="11970" ht="12.75"/>
    <row r="11971" ht="12.75"/>
    <row r="11972" ht="12.75"/>
    <row r="11973" ht="12.75"/>
    <row r="11974" ht="12.75"/>
    <row r="11975" ht="12.75"/>
    <row r="11976" ht="12.75"/>
    <row r="11977" ht="12.75"/>
    <row r="11978" ht="12.75"/>
    <row r="11979" ht="12.75"/>
    <row r="11980" ht="12.75"/>
    <row r="11981" ht="12.75"/>
    <row r="11982" ht="12.75"/>
    <row r="11983" ht="12.75"/>
    <row r="11984" ht="12.75"/>
    <row r="11985" ht="12.75"/>
    <row r="11986" ht="12.75"/>
    <row r="11987" ht="12.75"/>
    <row r="11988" ht="12.75"/>
    <row r="11989" ht="12.75"/>
    <row r="11990" ht="12.75"/>
    <row r="11991" ht="12.75"/>
    <row r="11992" ht="12.75"/>
    <row r="11993" ht="12.75"/>
    <row r="11994" ht="12.75"/>
    <row r="11995" ht="12.75"/>
    <row r="11996" ht="12.75"/>
    <row r="11997" ht="12.75"/>
    <row r="11998" ht="12.75"/>
    <row r="11999" ht="12.75"/>
    <row r="12000" ht="12.75"/>
    <row r="12001" ht="12.75"/>
    <row r="12002" ht="12.75"/>
    <row r="12003" ht="12.75"/>
    <row r="12004" ht="12.75"/>
    <row r="12005" ht="12.75"/>
    <row r="12006" ht="12.75"/>
    <row r="12007" ht="12.75"/>
    <row r="12008" ht="12.75"/>
    <row r="12009" ht="12.75"/>
    <row r="12010" ht="12.75"/>
    <row r="12011" ht="12.75"/>
    <row r="12012" ht="12.75"/>
    <row r="12013" ht="12.75"/>
    <row r="12014" ht="12.75"/>
    <row r="12015" ht="12.75"/>
    <row r="12016" ht="12.75"/>
    <row r="12017" ht="12.75"/>
    <row r="12018" ht="12.75"/>
    <row r="12019" ht="12.75"/>
    <row r="12020" ht="12.75"/>
    <row r="12021" ht="12.75"/>
    <row r="12022" ht="12.75"/>
    <row r="12023" ht="12.75"/>
    <row r="12024" ht="12.75"/>
    <row r="12025" ht="12.75"/>
    <row r="12026" ht="12.75"/>
    <row r="12027" ht="12.75"/>
    <row r="12028" ht="12.75"/>
    <row r="12029" ht="12.75"/>
    <row r="12030" ht="12.75"/>
    <row r="12031" ht="12.75"/>
    <row r="12032" ht="12.75"/>
    <row r="12033" ht="12.75"/>
    <row r="12034" ht="12.75"/>
    <row r="12035" ht="12.75"/>
    <row r="12036" ht="12.75"/>
    <row r="12037" ht="12.75"/>
    <row r="12038" ht="12.75"/>
    <row r="12039" ht="12.75"/>
    <row r="12040" ht="12.75"/>
    <row r="12041" ht="12.75"/>
    <row r="12042" ht="12.75"/>
    <row r="12043" ht="12.75"/>
    <row r="12044" ht="12.75"/>
    <row r="12045" ht="12.75"/>
    <row r="12046" ht="12.75"/>
    <row r="12047" ht="12.75"/>
    <row r="12048" ht="12.75"/>
    <row r="12049" ht="12.75"/>
    <row r="12050" ht="12.75"/>
    <row r="12051" ht="12.75"/>
    <row r="12052" ht="12.75"/>
    <row r="12053" ht="12.75"/>
    <row r="12054" ht="12.75"/>
    <row r="12055" ht="12.75"/>
    <row r="12056" ht="12.75"/>
    <row r="12057" ht="12.75"/>
    <row r="12058" ht="12.75"/>
    <row r="12059" ht="12.75"/>
    <row r="12060" ht="12.75"/>
    <row r="12061" ht="12.75"/>
    <row r="12062" ht="12.75"/>
    <row r="12063" ht="12.75"/>
    <row r="12064" ht="12.75"/>
    <row r="12065" ht="12.75"/>
    <row r="12066" ht="12.75"/>
    <row r="12067" ht="12.75"/>
    <row r="12068" ht="12.75"/>
    <row r="12069" ht="12.75"/>
    <row r="12070" ht="12.75"/>
    <row r="12071" ht="12.75"/>
    <row r="12072" ht="12.75"/>
    <row r="12073" ht="12.75"/>
    <row r="12074" ht="12.75"/>
    <row r="12075" ht="12.75"/>
    <row r="12076" ht="12.75"/>
    <row r="12077" ht="12.75"/>
    <row r="12078" ht="12.75"/>
    <row r="12079" ht="12.75"/>
    <row r="12080" ht="12.75"/>
    <row r="12081" ht="12.75"/>
    <row r="12082" ht="12.75"/>
    <row r="12083" ht="12.75"/>
    <row r="12084" ht="12.75"/>
    <row r="12085" ht="12.75"/>
    <row r="12086" ht="12.75"/>
    <row r="12087" ht="12.75"/>
    <row r="12088" ht="12.75"/>
    <row r="12089" ht="12.75"/>
    <row r="12090" ht="12.75"/>
    <row r="12091" ht="12.75"/>
    <row r="12092" ht="12.75"/>
    <row r="12093" ht="12.75"/>
    <row r="12094" ht="12.75"/>
    <row r="12095" ht="12.75"/>
    <row r="12096" ht="12.75"/>
    <row r="12097" ht="12.75"/>
    <row r="12098" ht="12.75"/>
    <row r="12099" ht="12.75"/>
    <row r="12100" ht="12.75"/>
    <row r="12101" ht="12.75"/>
    <row r="12102" ht="12.75"/>
    <row r="12103" ht="12.75"/>
    <row r="12104" ht="12.75"/>
    <row r="12105" ht="12.75"/>
    <row r="12106" ht="12.75"/>
    <row r="12107" ht="12.75"/>
    <row r="12108" ht="12.75"/>
    <row r="12109" ht="12.75"/>
    <row r="12110" ht="12.75"/>
    <row r="12111" ht="12.75"/>
    <row r="12112" ht="12.75"/>
    <row r="12113" ht="12.75"/>
    <row r="12114" ht="12.75"/>
    <row r="12115" ht="12.75"/>
    <row r="12116" ht="12.75"/>
    <row r="12117" ht="12.75"/>
    <row r="12118" ht="12.75"/>
    <row r="12119" ht="12.75"/>
    <row r="12120" ht="12.75"/>
    <row r="12121" ht="12.75"/>
    <row r="12122" ht="12.75"/>
    <row r="12123" ht="12.75"/>
    <row r="12124" ht="12.75"/>
    <row r="12125" ht="12.75"/>
    <row r="12126" ht="12.75"/>
    <row r="12127" ht="12.75"/>
    <row r="12128" ht="12.75"/>
    <row r="12129" ht="12.75"/>
    <row r="12130" ht="12.75"/>
    <row r="12131" ht="12.75"/>
    <row r="12132" ht="12.75"/>
    <row r="12133" ht="12.75"/>
    <row r="12134" ht="12.75"/>
    <row r="12135" ht="12.75"/>
    <row r="12136" ht="12.75"/>
    <row r="12137" ht="12.75"/>
    <row r="12138" ht="12.75"/>
    <row r="12139" ht="12.75"/>
    <row r="12140" ht="12.75"/>
    <row r="12141" ht="12.75"/>
    <row r="12142" ht="12.75"/>
    <row r="12143" ht="12.75"/>
    <row r="12144" ht="12.75"/>
    <row r="12145" ht="12.75"/>
    <row r="12146" ht="12.75"/>
    <row r="12147" ht="12.75"/>
    <row r="12148" ht="12.75"/>
    <row r="12149" ht="12.75"/>
    <row r="12150" ht="12.75"/>
    <row r="12151" ht="12.75"/>
    <row r="12152" ht="12.75"/>
    <row r="12153" ht="12.75"/>
    <row r="12154" ht="12.75"/>
    <row r="12155" ht="12.75"/>
    <row r="12156" ht="12.75"/>
    <row r="12157" ht="12.75"/>
    <row r="12158" ht="12.75"/>
    <row r="12159" ht="12.75"/>
    <row r="12160" ht="12.75"/>
    <row r="12161" ht="12.75"/>
    <row r="12162" ht="12.75"/>
    <row r="12163" ht="12.75"/>
    <row r="12164" ht="12.75"/>
    <row r="12165" ht="12.75"/>
    <row r="12166" ht="12.75"/>
    <row r="12167" ht="12.75"/>
    <row r="12168" ht="12.75"/>
    <row r="12169" ht="12.75"/>
    <row r="12170" ht="12.75"/>
    <row r="12171" ht="12.75"/>
    <row r="12172" ht="12.75"/>
    <row r="12173" ht="12.75"/>
    <row r="12174" ht="12.75"/>
    <row r="12175" ht="12.75"/>
    <row r="12176" ht="12.75"/>
    <row r="12177" ht="12.75"/>
    <row r="12178" ht="12.75"/>
    <row r="12179" ht="12.75"/>
    <row r="12180" ht="12.75"/>
    <row r="12181" ht="12.75"/>
    <row r="12182" ht="12.75"/>
    <row r="12183" ht="12.75"/>
    <row r="12184" ht="12.75"/>
    <row r="12185" ht="12.75"/>
    <row r="12186" ht="12.75"/>
    <row r="12187" ht="12.75"/>
    <row r="12188" ht="12.75"/>
    <row r="12189" ht="12.75"/>
    <row r="12190" ht="12.75"/>
    <row r="12191" ht="12.75"/>
    <row r="12192" ht="12.75"/>
    <row r="12193" ht="12.75"/>
    <row r="12194" ht="12.75"/>
    <row r="12195" ht="12.75"/>
    <row r="12196" ht="12.75"/>
    <row r="12197" ht="12.75"/>
    <row r="12198" ht="12.75"/>
    <row r="12199" ht="12.75"/>
    <row r="12200" ht="12.75"/>
    <row r="12201" ht="12.75"/>
    <row r="12202" ht="12.75"/>
    <row r="12203" ht="12.75"/>
    <row r="12204" ht="12.75"/>
    <row r="12205" ht="12.75"/>
    <row r="12206" ht="12.75"/>
    <row r="12207" ht="12.75"/>
    <row r="12208" ht="12.75"/>
    <row r="12209" ht="12.75"/>
    <row r="12210" ht="12.75"/>
    <row r="12211" ht="12.75"/>
    <row r="12212" ht="12.75"/>
    <row r="12213" ht="12.75"/>
    <row r="12214" ht="12.75"/>
    <row r="12215" ht="12.75"/>
    <row r="12216" ht="12.75"/>
    <row r="12217" ht="12.75"/>
    <row r="12218" ht="12.75"/>
    <row r="12219" ht="12.75"/>
    <row r="12220" ht="12.75"/>
    <row r="12221" ht="12.75"/>
    <row r="12222" ht="12.75"/>
    <row r="12223" ht="12.75"/>
    <row r="12224" ht="12.75"/>
    <row r="12225" ht="12.75"/>
    <row r="12226" ht="12.75"/>
    <row r="12227" ht="12.75"/>
    <row r="12228" ht="12.75"/>
    <row r="12229" ht="12.75"/>
    <row r="12230" ht="12.75"/>
    <row r="12231" ht="12.75"/>
    <row r="12232" ht="12.75"/>
    <row r="12233" ht="12.75"/>
    <row r="12234" ht="12.75"/>
    <row r="12235" ht="12.75"/>
    <row r="12236" ht="12.75"/>
    <row r="12237" ht="12.75"/>
    <row r="12238" ht="12.75"/>
    <row r="12239" ht="12.75"/>
    <row r="12240" ht="12.75"/>
    <row r="12241" ht="12.75"/>
    <row r="12242" ht="12.75"/>
    <row r="12243" ht="12.75"/>
    <row r="12244" ht="12.75"/>
    <row r="12245" ht="12.75"/>
    <row r="12246" ht="12.75"/>
    <row r="12247" ht="12.75"/>
    <row r="12248" ht="12.75"/>
    <row r="12249" ht="12.75"/>
    <row r="12250" ht="12.75"/>
    <row r="12251" ht="12.75"/>
    <row r="12252" ht="12.75"/>
    <row r="12253" ht="12.75"/>
    <row r="12254" ht="12.75"/>
    <row r="12255" ht="12.75"/>
    <row r="12256" ht="12.75"/>
    <row r="12257" ht="12.75"/>
    <row r="12258" ht="12.75"/>
    <row r="12259" ht="12.75"/>
    <row r="12260" ht="12.75"/>
    <row r="12261" ht="12.75"/>
    <row r="12262" ht="12.75"/>
    <row r="12263" ht="12.75"/>
    <row r="12264" ht="12.75"/>
    <row r="12265" ht="12.75"/>
    <row r="12266" ht="12.75"/>
    <row r="12267" ht="12.75"/>
    <row r="12268" ht="12.75"/>
    <row r="12269" ht="12.75"/>
    <row r="12270" ht="12.75"/>
    <row r="12271" ht="12.75"/>
    <row r="12272" ht="12.75"/>
    <row r="12273" ht="12.75"/>
    <row r="12274" ht="12.75"/>
    <row r="12275" ht="12.75"/>
    <row r="12276" ht="12.75"/>
    <row r="12277" ht="12.75"/>
    <row r="12278" ht="12.75"/>
    <row r="12279" ht="12.75"/>
    <row r="12280" ht="12.75"/>
    <row r="12281" ht="12.75"/>
    <row r="12282" ht="12.75"/>
    <row r="12283" ht="12.75"/>
    <row r="12284" ht="12.75"/>
    <row r="12285" ht="12.75"/>
    <row r="12286" ht="12.75"/>
    <row r="12287" ht="12.75"/>
    <row r="12288" ht="12.75"/>
    <row r="12289" ht="12.75"/>
    <row r="12290" ht="12.75"/>
    <row r="12291" ht="12.75"/>
    <row r="12292" ht="12.75"/>
    <row r="12293" ht="12.75"/>
    <row r="12294" ht="12.75"/>
    <row r="12295" ht="12.75"/>
    <row r="12296" ht="12.75"/>
    <row r="12297" ht="12.75"/>
    <row r="12298" ht="12.75"/>
    <row r="12299" ht="12.75"/>
    <row r="12300" ht="12.75"/>
    <row r="12301" ht="12.75"/>
    <row r="12302" ht="12.75"/>
    <row r="12303" ht="12.75"/>
    <row r="12304" ht="12.75"/>
    <row r="12305" ht="12.75"/>
    <row r="12306" ht="12.75"/>
    <row r="12307" ht="12.75"/>
    <row r="12308" ht="12.75"/>
    <row r="12309" ht="12.75"/>
    <row r="12310" ht="12.75"/>
    <row r="12311" ht="12.75"/>
    <row r="12312" ht="12.75"/>
    <row r="12313" ht="12.75"/>
    <row r="12314" ht="12.75"/>
    <row r="12315" ht="12.75"/>
    <row r="12316" ht="12.75"/>
    <row r="12317" ht="12.75"/>
    <row r="12318" ht="12.75"/>
    <row r="12319" ht="12.75"/>
    <row r="12320" ht="12.75"/>
    <row r="12321" ht="12.75"/>
    <row r="12322" ht="12.75"/>
    <row r="12323" ht="12.75"/>
    <row r="12324" ht="12.75"/>
    <row r="12325" ht="12.75"/>
    <row r="12326" ht="12.75"/>
    <row r="12327" ht="12.75"/>
    <row r="12328" ht="12.75"/>
    <row r="12329" ht="12.75"/>
    <row r="12330" ht="12.75"/>
    <row r="12331" ht="12.75"/>
    <row r="12332" ht="12.75"/>
    <row r="12333" ht="12.75"/>
    <row r="12334" ht="12.75"/>
    <row r="12335" ht="12.75"/>
    <row r="12336" ht="12.75"/>
    <row r="12337" ht="12.75"/>
    <row r="12338" ht="12.75"/>
    <row r="12339" ht="12.75"/>
    <row r="12340" ht="12.75"/>
    <row r="12341" ht="12.75"/>
    <row r="12342" ht="12.75"/>
    <row r="12343" ht="12.75"/>
    <row r="12344" ht="12.75"/>
    <row r="12345" ht="12.75"/>
    <row r="12346" ht="12.75"/>
    <row r="12347" ht="12.75"/>
    <row r="12348" ht="12.75"/>
    <row r="12349" ht="12.75"/>
    <row r="12350" ht="12.75"/>
    <row r="12351" ht="12.75"/>
    <row r="12352" ht="12.75"/>
    <row r="12353" ht="12.75"/>
    <row r="12354" ht="12.75"/>
    <row r="12355" ht="12.75"/>
    <row r="12356" ht="12.75"/>
    <row r="12357" ht="12.75"/>
    <row r="12358" ht="12.75"/>
    <row r="12359" ht="12.75"/>
    <row r="12360" ht="12.75"/>
    <row r="12361" ht="12.75"/>
    <row r="12362" ht="12.75"/>
    <row r="12363" ht="12.75"/>
    <row r="12364" ht="12.75"/>
    <row r="12365" ht="12.75"/>
    <row r="12366" ht="12.75"/>
    <row r="12367" ht="12.75"/>
    <row r="12368" ht="12.75"/>
    <row r="12369" ht="12.75"/>
    <row r="12370" ht="12.75"/>
    <row r="12371" ht="12.75"/>
    <row r="12372" ht="12.75"/>
    <row r="12373" ht="12.75"/>
    <row r="12374" ht="12.75"/>
    <row r="12375" ht="12.75"/>
    <row r="12376" ht="12.75"/>
    <row r="12377" ht="12.75"/>
    <row r="12378" ht="12.75"/>
    <row r="12379" ht="12.75"/>
    <row r="12380" ht="12.75"/>
    <row r="12381" ht="12.75"/>
    <row r="12382" ht="12.75"/>
    <row r="12383" ht="12.75"/>
    <row r="12384" ht="12.75"/>
    <row r="12385" ht="12.75"/>
    <row r="12386" ht="12.75"/>
    <row r="12387" ht="12.75"/>
    <row r="12388" ht="12.75"/>
    <row r="12389" ht="12.75"/>
    <row r="12390" ht="12.75"/>
    <row r="12391" ht="12.75"/>
    <row r="12392" ht="12.75"/>
    <row r="12393" ht="12.75"/>
    <row r="12394" ht="12.75"/>
    <row r="12395" ht="12.75"/>
    <row r="12396" ht="12.75"/>
    <row r="12397" ht="12.75"/>
    <row r="12398" ht="12.75"/>
    <row r="12399" ht="12.75"/>
    <row r="12400" ht="12.75"/>
    <row r="12401" ht="12.75"/>
    <row r="12402" ht="12.75"/>
    <row r="12403" ht="12.75"/>
    <row r="12404" ht="12.75"/>
    <row r="12405" ht="12.75"/>
    <row r="12406" ht="12.75"/>
    <row r="12407" ht="12.75"/>
    <row r="12408" ht="12.75"/>
    <row r="12409" ht="12.75"/>
    <row r="12410" ht="12.75"/>
    <row r="12411" ht="12.75"/>
    <row r="12412" ht="12.75"/>
    <row r="12413" ht="12.75"/>
    <row r="12414" ht="12.75"/>
    <row r="12415" ht="12.75"/>
    <row r="12416" ht="12.75"/>
    <row r="12417" ht="12.75"/>
    <row r="12418" ht="12.75"/>
    <row r="12419" ht="12.75"/>
    <row r="12420" ht="12.75"/>
    <row r="12421" ht="12.75"/>
    <row r="12422" ht="12.75"/>
    <row r="12423" ht="12.75"/>
    <row r="12424" ht="12.75"/>
    <row r="12425" ht="12.75"/>
    <row r="12426" ht="12.75"/>
    <row r="12427" ht="12.75"/>
    <row r="12428" ht="12.75"/>
    <row r="12429" ht="12.75"/>
    <row r="12430" ht="12.75"/>
    <row r="12431" ht="12.75"/>
    <row r="12432" ht="12.75"/>
    <row r="12433" ht="12.75"/>
    <row r="12434" ht="12.75"/>
    <row r="12435" ht="12.75"/>
    <row r="12436" ht="12.75"/>
    <row r="12437" ht="12.75"/>
    <row r="12438" ht="12.75"/>
    <row r="12439" ht="12.75"/>
    <row r="12440" ht="12.75"/>
    <row r="12441" ht="12.75"/>
    <row r="12442" ht="12.75"/>
    <row r="12443" ht="12.75"/>
    <row r="12444" ht="12.75"/>
    <row r="12445" ht="12.75"/>
    <row r="12446" ht="12.75"/>
    <row r="12447" ht="12.75"/>
    <row r="12448" ht="12.75"/>
    <row r="12449" ht="12.75"/>
    <row r="12450" ht="12.75"/>
    <row r="12451" ht="12.75"/>
    <row r="12452" ht="12.75"/>
    <row r="12453" ht="12.75"/>
    <row r="12454" ht="12.75"/>
    <row r="12455" ht="12.75"/>
    <row r="12456" ht="12.75"/>
    <row r="12457" ht="12.75"/>
    <row r="12458" ht="12.75"/>
    <row r="12459" ht="12.75"/>
    <row r="12460" ht="12.75"/>
    <row r="12461" ht="12.75"/>
    <row r="12462" ht="12.75"/>
    <row r="12463" ht="12.75"/>
    <row r="12464" ht="12.75"/>
    <row r="12465" ht="12.75"/>
    <row r="12466" ht="12.75"/>
    <row r="12467" ht="12.75"/>
    <row r="12468" ht="12.75"/>
    <row r="12469" ht="12.75"/>
    <row r="12470" ht="12.75"/>
    <row r="12471" ht="12.75"/>
    <row r="12472" ht="12.75"/>
    <row r="12473" ht="12.75"/>
    <row r="12474" ht="12.75"/>
    <row r="12475" ht="12.75"/>
    <row r="12476" ht="12.75"/>
    <row r="12477" ht="12.75"/>
    <row r="12478" ht="12.75"/>
    <row r="12479" ht="12.75"/>
    <row r="12480" ht="12.75"/>
    <row r="12481" ht="12.75"/>
    <row r="12482" ht="12.75"/>
    <row r="12483" ht="12.75"/>
    <row r="12484" ht="12.75"/>
    <row r="12485" ht="12.75"/>
    <row r="12486" ht="12.75"/>
    <row r="12487" ht="12.75"/>
    <row r="12488" ht="12.75"/>
    <row r="12489" ht="12.75"/>
    <row r="12490" ht="12.75"/>
    <row r="12491" ht="12.75"/>
    <row r="12492" ht="12.75"/>
    <row r="12493" ht="12.75"/>
    <row r="12494" ht="12.75"/>
    <row r="12495" ht="12.75"/>
    <row r="12496" ht="12.75"/>
    <row r="12497" ht="12.75"/>
    <row r="12498" ht="12.75"/>
    <row r="12499" ht="12.75"/>
    <row r="12500" ht="12.75"/>
    <row r="12501" ht="12.75"/>
    <row r="12502" ht="12.75"/>
    <row r="12503" ht="12.75"/>
    <row r="12504" ht="12.75"/>
    <row r="12505" ht="12.75"/>
    <row r="12506" ht="12.75"/>
    <row r="12507" ht="12.75"/>
    <row r="12508" ht="12.75"/>
    <row r="12509" ht="12.75"/>
    <row r="12510" ht="12.75"/>
    <row r="12511" ht="12.75"/>
    <row r="12512" ht="12.75"/>
    <row r="12513" ht="12.75"/>
    <row r="12514" ht="12.75"/>
    <row r="12515" ht="12.75"/>
    <row r="12516" ht="12.75"/>
    <row r="12517" ht="12.75"/>
    <row r="12518" ht="12.75"/>
    <row r="12519" ht="12.75"/>
    <row r="12520" ht="12.75"/>
    <row r="12521" ht="12.75"/>
    <row r="12522" ht="12.75"/>
    <row r="12523" ht="12.75"/>
    <row r="12524" ht="12.75"/>
    <row r="12525" ht="12.75"/>
    <row r="12526" ht="12.75"/>
    <row r="12527" ht="12.75"/>
    <row r="12528" ht="12.75"/>
    <row r="12529" ht="12.75"/>
    <row r="12530" ht="12.75"/>
    <row r="12531" ht="12.75"/>
    <row r="12532" ht="12.75"/>
    <row r="12533" ht="12.75"/>
    <row r="12534" ht="12.75"/>
    <row r="12535" ht="12.75"/>
    <row r="12536" ht="12.75"/>
    <row r="12537" ht="12.75"/>
    <row r="12538" ht="12.75"/>
    <row r="12539" ht="12.75"/>
    <row r="12540" ht="12.75"/>
    <row r="12541" ht="12.75"/>
    <row r="12542" ht="12.75"/>
    <row r="12543" ht="12.75"/>
    <row r="12544" ht="12.75"/>
    <row r="12545" ht="12.75"/>
    <row r="12546" ht="12.75"/>
    <row r="12547" ht="12.75"/>
    <row r="12548" ht="12.75"/>
    <row r="12549" ht="12.75"/>
    <row r="12550" ht="12.75"/>
    <row r="12551" ht="12.75"/>
    <row r="12552" ht="12.75"/>
    <row r="12553" ht="12.75"/>
    <row r="12554" ht="12.75"/>
    <row r="12555" ht="12.75"/>
    <row r="12556" ht="12.75"/>
    <row r="12557" ht="12.75"/>
    <row r="12558" ht="12.75"/>
    <row r="12559" ht="12.75"/>
    <row r="12560" ht="12.75"/>
    <row r="12561" ht="12.75"/>
    <row r="12562" ht="12.75"/>
    <row r="12563" ht="12.75"/>
    <row r="12564" ht="12.75"/>
    <row r="12565" ht="12.75"/>
    <row r="12566" ht="12.75"/>
    <row r="12567" ht="12.75"/>
    <row r="12568" ht="12.75"/>
    <row r="12569" ht="12.75"/>
    <row r="12570" ht="12.75"/>
    <row r="12571" ht="12.75"/>
    <row r="12572" ht="12.75"/>
    <row r="12573" ht="12.75"/>
    <row r="12574" ht="12.75"/>
    <row r="12575" ht="12.75"/>
    <row r="12576" ht="12.75"/>
    <row r="12577" ht="12.75"/>
    <row r="12578" ht="12.75"/>
    <row r="12579" ht="12.75"/>
    <row r="12580" ht="12.75"/>
    <row r="12581" ht="12.75"/>
    <row r="12582" ht="12.75"/>
    <row r="12583" ht="12.75"/>
    <row r="12584" ht="12.75"/>
    <row r="12585" ht="12.75"/>
    <row r="12586" ht="12.75"/>
    <row r="12587" ht="12.75"/>
    <row r="12588" ht="12.75"/>
    <row r="12589" ht="12.75"/>
    <row r="12590" ht="12.75"/>
    <row r="12591" ht="12.75"/>
    <row r="12592" ht="12.75"/>
    <row r="12593" ht="12.75"/>
    <row r="12594" ht="12.75"/>
    <row r="12595" ht="12.75"/>
    <row r="12596" ht="12.75"/>
    <row r="12597" ht="12.75"/>
    <row r="12598" ht="12.75"/>
    <row r="12599" ht="12.75"/>
    <row r="12600" ht="12.75"/>
    <row r="12601" ht="12.75"/>
    <row r="12602" ht="12.75"/>
    <row r="12603" ht="12.75"/>
    <row r="12604" ht="12.75"/>
    <row r="12605" ht="12.75"/>
    <row r="12606" ht="12.75"/>
    <row r="12607" ht="12.75"/>
    <row r="12608" ht="12.75"/>
    <row r="12609" ht="12.75"/>
    <row r="12610" ht="12.75"/>
    <row r="12611" ht="12.75"/>
    <row r="12612" ht="12.75"/>
    <row r="12613" ht="12.75"/>
    <row r="12614" ht="12.75"/>
    <row r="12615" ht="12.75"/>
    <row r="12616" ht="12.75"/>
    <row r="12617" ht="12.75"/>
    <row r="12618" ht="12.75"/>
    <row r="12619" ht="12.75"/>
    <row r="12620" ht="12.75"/>
    <row r="12621" ht="12.75"/>
    <row r="12622" ht="12.75"/>
    <row r="12623" ht="12.75"/>
    <row r="12624" ht="12.75"/>
    <row r="12625" ht="12.75"/>
    <row r="12626" ht="12.75"/>
    <row r="12627" ht="12.75"/>
    <row r="12628" ht="12.75"/>
    <row r="12629" ht="12.75"/>
    <row r="12630" ht="12.75"/>
    <row r="12631" ht="12.75"/>
    <row r="12632" ht="12.75"/>
    <row r="12633" ht="12.75"/>
    <row r="12634" ht="12.75"/>
    <row r="12635" ht="12.75"/>
    <row r="12636" ht="12.75"/>
    <row r="12637" ht="12.75"/>
    <row r="12638" ht="12.75"/>
    <row r="12639" ht="12.75"/>
    <row r="12640" ht="12.75"/>
    <row r="12641" ht="12.75"/>
    <row r="12642" ht="12.75"/>
    <row r="12643" ht="12.75"/>
    <row r="12644" ht="12.75"/>
    <row r="12645" ht="12.75"/>
    <row r="12646" ht="12.75"/>
    <row r="12647" ht="12.75"/>
    <row r="12648" ht="12.75"/>
    <row r="12649" ht="12.75"/>
    <row r="12650" ht="12.75"/>
    <row r="12651" ht="12.75"/>
    <row r="12652" ht="12.75"/>
    <row r="12653" ht="12.75"/>
    <row r="12654" ht="12.75"/>
    <row r="12655" ht="12.75"/>
    <row r="12656" ht="12.75"/>
    <row r="12657" ht="12.75"/>
    <row r="12658" ht="12.75"/>
    <row r="12659" ht="12.75"/>
    <row r="12660" ht="12.75"/>
    <row r="12661" ht="12.75"/>
    <row r="12662" ht="12.75"/>
    <row r="12663" ht="12.75"/>
    <row r="12664" ht="12.75"/>
    <row r="12665" ht="12.75"/>
    <row r="12666" ht="12.75"/>
    <row r="12667" ht="12.75"/>
    <row r="12668" ht="12.75"/>
    <row r="12669" ht="12.75"/>
    <row r="12670" ht="12.75"/>
    <row r="12671" ht="12.75"/>
    <row r="12672" ht="12.75"/>
    <row r="12673" ht="12.75"/>
    <row r="12674" ht="12.75"/>
    <row r="12675" ht="12.75"/>
    <row r="12676" ht="12.75"/>
    <row r="12677" ht="12.75"/>
    <row r="12678" ht="12.75"/>
    <row r="12679" ht="12.75"/>
    <row r="12680" ht="12.75"/>
    <row r="12681" ht="12.75"/>
    <row r="12682" ht="12.75"/>
    <row r="12683" ht="12.75"/>
    <row r="12684" ht="12.75"/>
    <row r="12685" ht="12.75"/>
    <row r="12686" ht="12.75"/>
    <row r="12687" ht="12.75"/>
    <row r="12688" ht="12.75"/>
    <row r="12689" ht="12.75"/>
    <row r="12690" ht="12.75"/>
    <row r="12691" ht="12.75"/>
    <row r="12692" ht="12.75"/>
    <row r="12693" ht="12.75"/>
    <row r="12694" ht="12.75"/>
    <row r="12695" ht="12.75"/>
    <row r="12696" ht="12.75"/>
    <row r="12697" ht="12.75"/>
    <row r="12698" ht="12.75"/>
    <row r="12699" ht="12.75"/>
    <row r="12700" ht="12.75"/>
    <row r="12701" ht="12.75"/>
    <row r="12702" ht="12.75"/>
    <row r="12703" ht="12.75"/>
    <row r="12704" ht="12.75"/>
    <row r="12705" ht="12.75"/>
    <row r="12706" ht="12.75"/>
    <row r="12707" ht="12.75"/>
    <row r="12708" ht="12.75"/>
    <row r="12709" ht="12.75"/>
    <row r="12710" ht="12.75"/>
    <row r="12711" ht="12.75"/>
    <row r="12712" ht="12.75"/>
    <row r="12713" ht="12.75"/>
    <row r="12714" ht="12.75"/>
    <row r="12715" ht="12.75"/>
    <row r="12716" ht="12.75"/>
    <row r="12717" ht="12.75"/>
    <row r="12718" ht="12.75"/>
    <row r="12719" ht="12.75"/>
    <row r="12720" ht="12.75"/>
    <row r="12721" ht="12.75"/>
    <row r="12722" ht="12.75"/>
    <row r="12723" ht="12.75"/>
    <row r="12724" ht="12.75"/>
    <row r="12725" ht="12.75"/>
    <row r="12726" ht="12.75"/>
    <row r="12727" ht="12.75"/>
    <row r="12728" ht="12.75"/>
    <row r="12729" ht="12.75"/>
    <row r="12730" ht="12.75"/>
    <row r="12731" ht="12.75"/>
    <row r="12732" ht="12.75"/>
    <row r="12733" ht="12.75"/>
    <row r="12734" ht="12.75"/>
    <row r="12735" ht="12.75"/>
    <row r="12736" ht="12.75"/>
    <row r="12737" ht="12.75"/>
    <row r="12738" ht="12.75"/>
    <row r="12739" ht="12.75"/>
    <row r="12740" ht="12.75"/>
    <row r="12741" ht="12.75"/>
    <row r="12742" ht="12.75"/>
    <row r="12743" ht="12.75"/>
    <row r="12744" ht="12.75"/>
    <row r="12745" ht="12.75"/>
    <row r="12746" ht="12.75"/>
    <row r="12747" ht="12.75"/>
    <row r="12748" ht="12.75"/>
    <row r="12749" ht="12.75"/>
    <row r="12750" ht="12.75"/>
    <row r="12751" ht="12.75"/>
    <row r="12752" ht="12.75"/>
    <row r="12753" ht="12.75"/>
    <row r="12754" ht="12.75"/>
    <row r="12755" ht="12.75"/>
    <row r="12756" ht="12.75"/>
    <row r="12757" ht="12.75"/>
    <row r="12758" ht="12.75"/>
    <row r="12759" ht="12.75"/>
    <row r="12760" ht="12.75"/>
    <row r="12761" ht="12.75"/>
    <row r="12762" ht="12.75"/>
    <row r="12763" ht="12.75"/>
    <row r="12764" ht="12.75"/>
    <row r="12765" ht="12.75"/>
    <row r="12766" ht="12.75"/>
    <row r="12767" ht="12.75"/>
    <row r="12768" ht="12.75"/>
    <row r="12769" ht="12.75"/>
    <row r="12770" ht="12.75"/>
    <row r="12771" ht="12.75"/>
    <row r="12772" ht="12.75"/>
    <row r="12773" ht="12.75"/>
    <row r="12774" ht="12.75"/>
    <row r="12775" ht="12.75"/>
    <row r="12776" ht="12.75"/>
    <row r="12777" ht="12.75"/>
    <row r="12778" ht="12.75"/>
    <row r="12779" ht="12.75"/>
    <row r="12780" ht="12.75"/>
    <row r="12781" ht="12.75"/>
    <row r="12782" ht="12.75"/>
    <row r="12783" ht="12.75"/>
    <row r="12784" ht="12.75"/>
    <row r="12785" ht="12.75"/>
    <row r="12786" ht="12.75"/>
    <row r="12787" ht="12.75"/>
    <row r="12788" ht="12.75"/>
    <row r="12789" ht="12.75"/>
    <row r="12790" ht="12.75"/>
    <row r="12791" ht="12.75"/>
    <row r="12792" ht="12.75"/>
    <row r="12793" ht="12.75"/>
    <row r="12794" ht="12.75"/>
    <row r="12795" ht="12.75"/>
    <row r="12796" ht="12.75"/>
    <row r="12797" ht="12.75"/>
    <row r="12798" ht="12.75"/>
    <row r="12799" ht="12.75"/>
    <row r="12800" ht="12.75"/>
    <row r="12801" ht="12.75"/>
    <row r="12802" ht="12.75"/>
    <row r="12803" ht="12.75"/>
    <row r="12804" ht="12.75"/>
    <row r="12805" ht="12.75"/>
    <row r="12806" ht="12.75"/>
    <row r="12807" ht="12.75"/>
    <row r="12808" ht="12.75"/>
    <row r="12809" ht="12.75"/>
    <row r="12810" ht="12.75"/>
    <row r="12811" ht="12.75"/>
    <row r="12812" ht="12.75"/>
    <row r="12813" ht="12.75"/>
    <row r="12814" ht="12.75"/>
    <row r="12815" ht="12.75"/>
    <row r="12816" ht="12.75"/>
    <row r="12817" ht="12.75"/>
    <row r="12818" ht="12.75"/>
    <row r="12819" ht="12.75"/>
    <row r="12820" ht="12.75"/>
    <row r="12821" ht="12.75"/>
    <row r="12822" ht="12.75"/>
    <row r="12823" ht="12.75"/>
    <row r="12824" ht="12.75"/>
    <row r="12825" ht="12.75"/>
    <row r="12826" ht="12.75"/>
    <row r="12827" ht="12.75"/>
    <row r="12828" ht="12.75"/>
    <row r="12829" ht="12.75"/>
    <row r="12830" ht="12.75"/>
    <row r="12831" ht="12.75"/>
    <row r="12832" ht="12.75"/>
    <row r="12833" ht="12.75"/>
    <row r="12834" ht="12.75"/>
    <row r="12835" ht="12.75"/>
    <row r="12836" ht="12.75"/>
    <row r="12837" ht="12.75"/>
    <row r="12838" ht="12.75"/>
    <row r="12839" ht="12.75"/>
    <row r="12840" ht="12.75"/>
    <row r="12841" ht="12.75"/>
    <row r="12842" ht="12.75"/>
    <row r="12843" ht="12.75"/>
    <row r="12844" ht="12.75"/>
    <row r="12845" ht="12.75"/>
    <row r="12846" ht="12.75"/>
    <row r="12847" ht="12.75"/>
    <row r="12848" ht="12.75"/>
    <row r="12849" ht="12.75"/>
    <row r="12850" ht="12.75"/>
    <row r="12851" ht="12.75"/>
    <row r="12852" ht="12.75"/>
    <row r="12853" ht="12.75"/>
    <row r="12854" ht="12.75"/>
    <row r="12855" ht="12.75"/>
    <row r="12856" ht="12.75"/>
    <row r="12857" ht="12.75"/>
    <row r="12858" ht="12.75"/>
    <row r="12859" ht="12.75"/>
    <row r="12860" ht="12.75"/>
    <row r="12861" ht="12.75"/>
    <row r="12862" ht="12.75"/>
    <row r="12863" ht="12.75"/>
    <row r="12864" ht="12.75"/>
    <row r="12865" ht="12.75"/>
    <row r="12866" ht="12.75"/>
    <row r="12867" ht="12.75"/>
    <row r="12868" ht="12.75"/>
    <row r="12869" ht="12.75"/>
    <row r="12870" ht="12.75"/>
    <row r="12871" ht="12.75"/>
    <row r="12872" ht="12.75"/>
    <row r="12873" ht="12.75"/>
    <row r="12874" ht="12.75"/>
    <row r="12875" ht="12.75"/>
    <row r="12876" ht="12.75"/>
    <row r="12877" ht="12.75"/>
    <row r="12878" ht="12.75"/>
    <row r="12879" ht="12.75"/>
    <row r="12880" ht="12.75"/>
    <row r="12881" ht="12.75"/>
    <row r="12882" ht="12.75"/>
    <row r="12883" ht="12.75"/>
    <row r="12884" ht="12.75"/>
    <row r="12885" ht="12.75"/>
    <row r="12886" ht="12.75"/>
    <row r="12887" ht="12.75"/>
    <row r="12888" ht="12.75"/>
    <row r="12889" ht="12.75"/>
    <row r="12890" ht="12.75"/>
    <row r="12891" ht="12.75"/>
    <row r="12892" ht="12.75"/>
    <row r="12893" ht="12.75"/>
    <row r="12894" ht="12.75"/>
    <row r="12895" ht="12.75"/>
    <row r="12896" ht="12.75"/>
    <row r="12897" ht="12.75"/>
    <row r="12898" ht="12.75"/>
    <row r="12899" ht="12.75"/>
    <row r="12900" ht="12.75"/>
    <row r="12901" ht="12.75"/>
    <row r="12902" ht="12.75"/>
    <row r="12903" ht="12.75"/>
    <row r="12904" ht="12.75"/>
    <row r="12905" ht="12.75"/>
    <row r="12906" ht="12.75"/>
    <row r="12907" ht="12.75"/>
    <row r="12908" ht="12.75"/>
    <row r="12909" ht="12.75"/>
    <row r="12910" ht="12.75"/>
    <row r="12911" ht="12.75"/>
    <row r="12912" ht="12.75"/>
    <row r="12913" ht="12.75"/>
    <row r="12914" ht="12.75"/>
    <row r="12915" ht="12.75"/>
    <row r="12916" ht="12.75"/>
    <row r="12917" ht="12.75"/>
    <row r="12918" ht="12.75"/>
    <row r="12919" ht="12.75"/>
    <row r="12920" ht="12.75"/>
    <row r="12921" ht="12.75"/>
    <row r="12922" ht="12.75"/>
    <row r="12923" ht="12.75"/>
    <row r="12924" ht="12.75"/>
    <row r="12925" ht="12.75"/>
    <row r="12926" ht="12.75"/>
    <row r="12927" ht="12.75"/>
    <row r="12928" ht="12.75"/>
    <row r="12929" ht="12.75"/>
    <row r="12930" ht="12.75"/>
    <row r="12931" ht="12.75"/>
    <row r="12932" ht="12.75"/>
    <row r="12933" ht="12.75"/>
    <row r="12934" ht="12.75"/>
    <row r="12935" ht="12.75"/>
    <row r="12936" ht="12.75"/>
    <row r="12937" ht="12.75"/>
    <row r="12938" ht="12.75"/>
    <row r="12939" ht="12.75"/>
    <row r="12940" ht="12.75"/>
    <row r="12941" ht="12.75"/>
    <row r="12942" ht="12.75"/>
    <row r="12943" ht="12.75"/>
    <row r="12944" ht="12.75"/>
    <row r="12945" ht="12.75"/>
    <row r="12946" ht="12.75"/>
    <row r="12947" ht="12.75"/>
    <row r="12948" ht="12.75"/>
    <row r="12949" ht="12.75"/>
    <row r="12950" ht="12.75"/>
    <row r="12951" ht="12.75"/>
    <row r="12952" ht="12.75"/>
    <row r="12953" ht="12.75"/>
    <row r="12954" ht="12.75"/>
    <row r="12955" ht="12.75"/>
    <row r="12956" ht="12.75"/>
    <row r="12957" ht="12.75"/>
    <row r="12958" ht="12.75"/>
    <row r="12959" ht="12.75"/>
    <row r="12960" ht="12.75"/>
    <row r="12961" ht="12.75"/>
    <row r="12962" ht="12.75"/>
    <row r="12963" ht="12.75"/>
    <row r="12964" ht="12.75"/>
    <row r="12965" ht="12.75"/>
    <row r="12966" ht="12.75"/>
    <row r="12967" ht="12.75"/>
    <row r="12968" ht="12.75"/>
    <row r="12969" ht="12.75"/>
    <row r="12970" ht="12.75"/>
    <row r="12971" ht="12.75"/>
    <row r="12972" ht="12.75"/>
    <row r="12973" ht="12.75"/>
    <row r="12974" ht="12.75"/>
    <row r="12975" ht="12.75"/>
    <row r="12976" ht="12.75"/>
    <row r="12977" ht="12.75"/>
    <row r="12978" ht="12.75"/>
    <row r="12979" ht="12.75"/>
    <row r="12980" ht="12.75"/>
    <row r="12981" ht="12.75"/>
    <row r="12982" ht="12.75"/>
    <row r="12983" ht="12.75"/>
    <row r="12984" ht="12.75"/>
    <row r="12985" ht="12.75"/>
    <row r="12986" ht="12.75"/>
    <row r="12987" ht="12.75"/>
    <row r="12988" ht="12.75"/>
    <row r="12989" ht="12.75"/>
    <row r="12990" ht="12.75"/>
    <row r="12991" ht="12.75"/>
    <row r="12992" ht="12.75"/>
    <row r="12993" ht="12.75"/>
    <row r="12994" ht="12.75"/>
    <row r="12995" ht="12.75"/>
    <row r="12996" ht="12.75"/>
    <row r="12997" ht="12.75"/>
    <row r="12998" ht="12.75"/>
    <row r="12999" ht="12.75"/>
    <row r="13000" ht="12.75"/>
    <row r="13001" ht="12.75"/>
    <row r="13002" ht="12.75"/>
    <row r="13003" ht="12.75"/>
    <row r="13004" ht="12.75"/>
    <row r="13005" ht="12.75"/>
    <row r="13006" ht="12.75"/>
    <row r="13007" ht="12.75"/>
    <row r="13008" ht="12.75"/>
    <row r="13009" ht="12.75"/>
    <row r="13010" ht="12.75"/>
    <row r="13011" ht="12.75"/>
    <row r="13012" ht="12.75"/>
    <row r="13013" ht="12.75"/>
    <row r="13014" ht="12.75"/>
    <row r="13015" ht="12.75"/>
    <row r="13016" ht="12.75"/>
    <row r="13017" ht="12.75"/>
    <row r="13018" ht="12.75"/>
    <row r="13019" ht="12.75"/>
    <row r="13020" ht="12.75"/>
    <row r="13021" ht="12.75"/>
    <row r="13022" ht="12.75"/>
    <row r="13023" ht="12.75"/>
    <row r="13024" ht="12.75"/>
    <row r="13025" ht="12.75"/>
    <row r="13026" ht="12.75"/>
    <row r="13027" ht="12.75"/>
    <row r="13028" ht="12.75"/>
    <row r="13029" ht="12.75"/>
    <row r="13030" ht="12.75"/>
    <row r="13031" ht="12.75"/>
    <row r="13032" ht="12.75"/>
    <row r="13033" ht="12.75"/>
    <row r="13034" ht="12.75"/>
    <row r="13035" ht="12.75"/>
    <row r="13036" ht="12.75"/>
    <row r="13037" ht="12.75"/>
    <row r="13038" ht="12.75"/>
    <row r="13039" ht="12.75"/>
    <row r="13040" ht="12.75"/>
    <row r="13041" ht="12.75"/>
    <row r="13042" ht="12.75"/>
    <row r="13043" ht="12.75"/>
    <row r="13044" ht="12.75"/>
    <row r="13045" ht="12.75"/>
    <row r="13046" ht="12.75"/>
    <row r="13047" ht="12.75"/>
    <row r="13048" ht="12.75"/>
    <row r="13049" ht="12.75"/>
    <row r="13050" ht="12.75"/>
    <row r="13051" ht="12.75"/>
    <row r="13052" ht="12.75"/>
    <row r="13053" ht="12.75"/>
    <row r="13054" ht="12.75"/>
    <row r="13055" ht="12.75"/>
    <row r="13056" ht="12.75"/>
    <row r="13057" ht="12.75"/>
    <row r="13058" ht="12.75"/>
    <row r="13059" ht="12.75"/>
    <row r="13060" ht="12.75"/>
    <row r="13061" ht="12.75"/>
    <row r="13062" ht="12.75"/>
    <row r="13063" ht="12.75"/>
    <row r="13064" ht="12.75"/>
    <row r="13065" ht="12.75"/>
    <row r="13066" ht="12.75"/>
    <row r="13067" ht="12.75"/>
    <row r="13068" ht="12.75"/>
    <row r="13069" ht="12.75"/>
    <row r="13070" ht="12.75"/>
    <row r="13071" ht="12.75"/>
    <row r="13072" ht="12.75"/>
    <row r="13073" ht="12.75"/>
    <row r="13074" ht="12.75"/>
    <row r="13075" ht="12.75"/>
    <row r="13076" ht="12.75"/>
    <row r="13077" ht="12.75"/>
    <row r="13078" ht="12.75"/>
    <row r="13079" ht="12.75"/>
    <row r="13080" ht="12.75"/>
    <row r="13081" ht="12.75"/>
    <row r="13082" ht="12.75"/>
    <row r="13083" ht="12.75"/>
    <row r="13084" ht="12.75"/>
    <row r="13085" ht="12.75"/>
    <row r="13086" ht="12.75"/>
    <row r="13087" ht="12.75"/>
    <row r="13088" ht="12.75"/>
    <row r="13089" ht="12.75"/>
    <row r="13090" ht="12.75"/>
    <row r="13091" ht="12.75"/>
    <row r="13092" ht="12.75"/>
    <row r="13093" ht="12.75"/>
    <row r="13094" ht="12.75"/>
    <row r="13095" ht="12.75"/>
    <row r="13096" ht="12.75"/>
    <row r="13097" ht="12.75"/>
    <row r="13098" ht="12.75"/>
    <row r="13099" ht="12.75"/>
    <row r="13100" ht="12.75"/>
    <row r="13101" ht="12.75"/>
    <row r="13102" ht="12.75"/>
    <row r="13103" ht="12.75"/>
    <row r="13104" ht="12.75"/>
    <row r="13105" ht="12.75"/>
    <row r="13106" ht="12.75"/>
    <row r="13107" ht="12.75"/>
    <row r="13108" ht="12.75"/>
    <row r="13109" ht="12.75"/>
    <row r="13110" ht="12.75"/>
    <row r="13111" ht="12.75"/>
    <row r="13112" ht="12.75"/>
    <row r="13113" ht="12.75"/>
    <row r="13114" ht="12.75"/>
    <row r="13115" ht="12.75"/>
    <row r="13116" ht="12.75"/>
    <row r="13117" ht="12.75"/>
    <row r="13118" ht="12.75"/>
    <row r="13119" ht="12.75"/>
    <row r="13120" ht="12.75"/>
    <row r="13121" ht="12.75"/>
    <row r="13122" ht="12.75"/>
    <row r="13123" ht="12.75"/>
    <row r="13124" ht="12.75"/>
    <row r="13125" ht="12.75"/>
    <row r="13126" ht="12.75"/>
    <row r="13127" ht="12.75"/>
    <row r="13128" ht="12.75"/>
    <row r="13129" ht="12.75"/>
    <row r="13130" ht="12.75"/>
    <row r="13131" ht="12.75"/>
    <row r="13132" ht="12.75"/>
    <row r="13133" ht="12.75"/>
    <row r="13134" ht="12.75"/>
    <row r="13135" ht="12.75"/>
    <row r="13136" ht="12.75"/>
    <row r="13137" ht="12.75"/>
    <row r="13138" ht="12.75"/>
    <row r="13139" ht="12.75"/>
    <row r="13140" ht="12.75"/>
    <row r="13141" ht="12.75"/>
    <row r="13142" ht="12.75"/>
    <row r="13143" ht="12.75"/>
    <row r="13144" ht="12.75"/>
    <row r="13145" ht="12.75"/>
    <row r="13146" ht="12.75"/>
    <row r="13147" ht="12.75"/>
    <row r="13148" ht="12.75"/>
    <row r="13149" ht="12.75"/>
    <row r="13150" ht="12.75"/>
    <row r="13151" ht="12.75"/>
    <row r="13152" ht="12.75"/>
    <row r="13153" ht="12.75"/>
    <row r="13154" ht="12.75"/>
    <row r="13155" ht="12.75"/>
    <row r="13156" ht="12.75"/>
    <row r="13157" ht="12.75"/>
    <row r="13158" ht="12.75"/>
    <row r="13159" ht="12.75"/>
    <row r="13160" ht="12.75"/>
    <row r="13161" ht="12.75"/>
    <row r="13162" ht="12.75"/>
    <row r="13163" ht="12.75"/>
    <row r="13164" ht="12.75"/>
    <row r="13165" ht="12.75"/>
    <row r="13166" ht="12.75"/>
    <row r="13167" ht="12.75"/>
    <row r="13168" ht="12.75"/>
    <row r="13169" ht="12.75"/>
    <row r="13170" ht="12.75"/>
    <row r="13171" ht="12.75"/>
    <row r="13172" ht="12.75"/>
    <row r="13173" ht="12.75"/>
    <row r="13174" ht="12.75"/>
    <row r="13175" ht="12.75"/>
    <row r="13176" ht="12.75"/>
    <row r="13177" ht="12.75"/>
    <row r="13178" ht="12.75"/>
    <row r="13179" ht="12.75"/>
    <row r="13180" ht="12.75"/>
    <row r="13181" ht="12.75"/>
    <row r="13182" ht="12.75"/>
    <row r="13183" ht="12.75"/>
    <row r="13184" ht="12.75"/>
    <row r="13185" ht="12.75"/>
    <row r="13186" ht="12.75"/>
    <row r="13187" ht="12.75"/>
    <row r="13188" ht="12.75"/>
    <row r="13189" ht="12.75"/>
    <row r="13190" ht="12.75"/>
    <row r="13191" ht="12.75"/>
    <row r="13192" ht="12.75"/>
    <row r="13193" ht="12.75"/>
    <row r="13194" ht="12.75"/>
    <row r="13195" ht="12.75"/>
    <row r="13196" ht="12.75"/>
    <row r="13197" ht="12.75"/>
    <row r="13198" ht="12.75"/>
    <row r="13199" ht="12.75"/>
    <row r="13200" ht="12.75"/>
    <row r="13201" ht="12.75"/>
    <row r="13202" ht="12.75"/>
    <row r="13203" ht="12.75"/>
    <row r="13204" ht="12.75"/>
    <row r="13205" ht="12.75"/>
    <row r="13206" ht="12.75"/>
    <row r="13207" ht="12.75"/>
    <row r="13208" ht="12.75"/>
    <row r="13209" ht="12.75"/>
    <row r="13210" ht="12.75"/>
    <row r="13211" ht="12.75"/>
    <row r="13212" ht="12.75"/>
    <row r="13213" ht="12.75"/>
    <row r="13214" ht="12.75"/>
    <row r="13215" ht="12.75"/>
    <row r="13216" ht="12.75"/>
    <row r="13217" ht="12.75"/>
    <row r="13218" ht="12.75"/>
    <row r="13219" ht="12.75"/>
    <row r="13220" ht="12.75"/>
    <row r="13221" ht="12.75"/>
    <row r="13222" ht="12.75"/>
    <row r="13223" ht="12.75"/>
    <row r="13224" ht="12.75"/>
    <row r="13225" ht="12.75"/>
    <row r="13226" ht="12.75"/>
    <row r="13227" ht="12.75"/>
    <row r="13228" ht="12.75"/>
    <row r="13229" ht="12.75"/>
    <row r="13230" ht="12.75"/>
    <row r="13231" ht="12.75"/>
    <row r="13232" ht="12.75"/>
    <row r="13233" ht="12.75"/>
    <row r="13234" ht="12.75"/>
    <row r="13235" ht="12.75"/>
    <row r="13236" ht="12.75"/>
    <row r="13237" ht="12.75"/>
    <row r="13238" ht="12.75"/>
    <row r="13239" ht="12.75"/>
    <row r="13240" ht="12.75"/>
    <row r="13241" ht="12.75"/>
    <row r="13242" ht="12.75"/>
    <row r="13243" ht="12.75"/>
    <row r="13244" ht="12.75"/>
    <row r="13245" ht="12.75"/>
    <row r="13246" ht="12.75"/>
    <row r="13247" ht="12.75"/>
    <row r="13248" ht="12.75"/>
    <row r="13249" ht="12.75"/>
    <row r="13250" ht="12.75"/>
    <row r="13251" ht="12.75"/>
    <row r="13252" ht="12.75"/>
    <row r="13253" ht="12.75"/>
    <row r="13254" ht="12.75"/>
    <row r="13255" ht="12.75"/>
    <row r="13256" ht="12.75"/>
    <row r="13257" ht="12.75"/>
    <row r="13258" ht="12.75"/>
    <row r="13259" ht="12.75"/>
    <row r="13260" ht="12.75"/>
    <row r="13261" ht="12.75"/>
    <row r="13262" ht="12.75"/>
    <row r="13263" ht="12.75"/>
    <row r="13264" ht="12.75"/>
    <row r="13265" ht="12.75"/>
    <row r="13266" ht="12.75"/>
    <row r="13267" ht="12.75"/>
    <row r="13268" ht="12.75"/>
    <row r="13269" ht="12.75"/>
    <row r="13270" ht="12.75"/>
    <row r="13271" ht="12.75"/>
    <row r="13272" ht="12.75"/>
    <row r="13273" ht="12.75"/>
    <row r="13274" ht="12.75"/>
    <row r="13275" ht="12.75"/>
    <row r="13276" ht="12.75"/>
    <row r="13277" ht="12.75"/>
    <row r="13278" ht="12.75"/>
    <row r="13279" ht="12.75"/>
    <row r="13280" ht="12.75"/>
    <row r="13281" ht="12.75"/>
    <row r="13282" ht="12.75"/>
    <row r="13283" ht="12.75"/>
    <row r="13284" ht="12.75"/>
    <row r="13285" ht="12.75"/>
    <row r="13286" ht="12.75"/>
    <row r="13287" ht="12.75"/>
    <row r="13288" ht="12.75"/>
    <row r="13289" ht="12.75"/>
    <row r="13290" ht="12.75"/>
    <row r="13291" ht="12.75"/>
    <row r="13292" ht="12.75"/>
    <row r="13293" ht="12.75"/>
    <row r="13294" ht="12.75"/>
    <row r="13295" ht="12.75"/>
    <row r="13296" ht="12.75"/>
    <row r="13297" ht="12.75"/>
    <row r="13298" ht="12.75"/>
    <row r="13299" ht="12.75"/>
    <row r="13300" ht="12.75"/>
    <row r="13301" ht="12.75"/>
    <row r="13302" ht="12.75"/>
    <row r="13303" ht="12.75"/>
    <row r="13304" ht="12.75"/>
    <row r="13305" ht="12.75"/>
    <row r="13306" ht="12.75"/>
    <row r="13307" ht="12.75"/>
    <row r="13308" ht="12.75"/>
    <row r="13309" ht="12.75"/>
    <row r="13310" ht="12.75"/>
    <row r="13311" ht="12.75"/>
    <row r="13312" ht="12.75"/>
    <row r="13313" ht="12.75"/>
    <row r="13314" ht="12.75"/>
    <row r="13315" ht="12.75"/>
    <row r="13316" ht="12.75"/>
    <row r="13317" ht="12.75"/>
    <row r="13318" ht="12.75"/>
    <row r="13319" ht="12.75"/>
    <row r="13320" ht="12.75"/>
    <row r="13321" ht="12.75"/>
    <row r="13322" ht="12.75"/>
    <row r="13323" ht="12.75"/>
    <row r="13324" ht="12.75"/>
    <row r="13325" ht="12.75"/>
    <row r="13326" ht="12.75"/>
    <row r="13327" ht="12.75"/>
    <row r="13328" ht="12.75"/>
    <row r="13329" ht="12.75"/>
    <row r="13330" ht="12.75"/>
    <row r="13331" ht="12.75"/>
    <row r="13332" ht="12.75"/>
    <row r="13333" ht="12.75"/>
    <row r="13334" ht="12.75"/>
    <row r="13335" ht="12.75"/>
    <row r="13336" ht="12.75"/>
    <row r="13337" ht="12.75"/>
    <row r="13338" ht="12.75"/>
    <row r="13339" ht="12.75"/>
    <row r="13340" ht="12.75"/>
    <row r="13341" ht="12.75"/>
    <row r="13342" ht="12.75"/>
    <row r="13343" ht="12.75"/>
    <row r="13344" ht="12.75"/>
    <row r="13345" ht="12.75"/>
    <row r="13346" ht="12.75"/>
    <row r="13347" ht="12.75"/>
    <row r="13348" ht="12.75"/>
    <row r="13349" ht="12.75"/>
    <row r="13350" ht="12.75"/>
    <row r="13351" ht="12.75"/>
    <row r="13352" ht="12.75"/>
    <row r="13353" ht="12.75"/>
    <row r="13354" ht="12.75"/>
    <row r="13355" ht="12.75"/>
    <row r="13356" ht="12.75"/>
    <row r="13357" ht="12.75"/>
    <row r="13358" ht="12.75"/>
    <row r="13359" ht="12.75"/>
    <row r="13360" ht="12.75"/>
    <row r="13361" ht="12.75"/>
    <row r="13362" ht="12.75"/>
    <row r="13363" ht="12.75"/>
    <row r="13364" ht="12.75"/>
    <row r="13365" ht="12.75"/>
    <row r="13366" ht="12.75"/>
    <row r="13367" ht="12.75"/>
    <row r="13368" ht="12.75"/>
    <row r="13369" ht="12.75"/>
    <row r="13370" ht="12.75"/>
    <row r="13371" ht="12.75"/>
    <row r="13372" ht="12.75"/>
    <row r="13373" ht="12.75"/>
    <row r="13374" ht="12.75"/>
    <row r="13375" ht="12.75"/>
    <row r="13376" ht="12.75"/>
    <row r="13377" ht="12.75"/>
    <row r="13378" ht="12.75"/>
    <row r="13379" ht="12.75"/>
    <row r="13380" ht="12.75"/>
    <row r="13381" ht="12.75"/>
    <row r="13382" ht="12.75"/>
    <row r="13383" ht="12.75"/>
    <row r="13384" ht="12.75"/>
    <row r="13385" ht="12.75"/>
    <row r="13386" ht="12.75"/>
    <row r="13387" ht="12.75"/>
    <row r="13388" ht="12.75"/>
    <row r="13389" ht="12.75"/>
    <row r="13390" ht="12.75"/>
    <row r="13391" ht="12.75"/>
    <row r="13392" ht="12.75"/>
    <row r="13393" ht="12.75"/>
    <row r="13394" ht="12.75"/>
    <row r="13395" ht="12.75"/>
    <row r="13396" ht="12.75"/>
    <row r="13397" ht="12.75"/>
    <row r="13398" ht="12.75"/>
    <row r="13399" ht="12.75"/>
    <row r="13400" ht="12.75"/>
    <row r="13401" ht="12.75"/>
    <row r="13402" ht="12.75"/>
    <row r="13403" ht="12.75"/>
    <row r="13404" ht="12.75"/>
    <row r="13405" ht="12.75"/>
    <row r="13406" ht="12.75"/>
    <row r="13407" ht="12.75"/>
    <row r="13408" ht="12.75"/>
    <row r="13409" ht="12.75"/>
    <row r="13410" ht="12.75"/>
    <row r="13411" ht="12.75"/>
    <row r="13412" ht="12.75"/>
    <row r="13413" ht="12.75"/>
    <row r="13414" ht="12.75"/>
    <row r="13415" ht="12.75"/>
    <row r="13416" ht="12.75"/>
    <row r="13417" ht="12.75"/>
    <row r="13418" ht="12.75"/>
    <row r="13419" ht="12.75"/>
    <row r="13420" ht="12.75"/>
    <row r="13421" ht="12.75"/>
    <row r="13422" ht="12.75"/>
    <row r="13423" ht="12.75"/>
    <row r="13424" ht="12.75"/>
    <row r="13425" ht="12.75"/>
    <row r="13426" ht="12.75"/>
    <row r="13427" ht="12.75"/>
    <row r="13428" ht="12.75"/>
    <row r="13429" ht="12.75"/>
    <row r="13430" ht="12.75"/>
    <row r="13431" ht="12.75"/>
    <row r="13432" ht="12.75"/>
    <row r="13433" ht="12.75"/>
    <row r="13434" ht="12.75"/>
    <row r="13435" ht="12.75"/>
    <row r="13436" ht="12.75"/>
    <row r="13437" ht="12.75"/>
    <row r="13438" ht="12.75"/>
    <row r="13439" ht="12.75"/>
    <row r="13440" ht="12.75"/>
    <row r="13441" ht="12.75"/>
    <row r="13442" ht="12.75"/>
    <row r="13443" ht="12.75"/>
    <row r="13444" ht="12.75"/>
    <row r="13445" ht="12.75"/>
    <row r="13446" ht="12.75"/>
    <row r="13447" ht="12.75"/>
    <row r="13448" ht="12.75"/>
    <row r="13449" ht="12.75"/>
    <row r="13450" ht="12.75"/>
    <row r="13451" ht="12.75"/>
    <row r="13452" ht="12.75"/>
    <row r="13453" ht="12.75"/>
    <row r="13454" ht="12.75"/>
    <row r="13455" ht="12.75"/>
    <row r="13456" ht="12.75"/>
    <row r="13457" ht="12.75"/>
    <row r="13458" ht="12.75"/>
    <row r="13459" ht="12.75"/>
    <row r="13460" ht="12.75"/>
    <row r="13461" ht="12.75"/>
    <row r="13462" ht="12.75"/>
    <row r="13463" ht="12.75"/>
    <row r="13464" ht="12.75"/>
    <row r="13465" ht="12.75"/>
    <row r="13466" ht="12.75"/>
    <row r="13467" ht="12.75"/>
    <row r="13468" ht="12.75"/>
    <row r="13469" ht="12.75"/>
    <row r="13470" ht="12.75"/>
    <row r="13471" ht="12.75"/>
    <row r="13472" ht="12.75"/>
    <row r="13473" ht="12.75"/>
    <row r="13474" ht="12.75"/>
    <row r="13475" ht="12.75"/>
    <row r="13476" ht="12.75"/>
    <row r="13477" ht="12.75"/>
    <row r="13478" ht="12.75"/>
    <row r="13479" ht="12.75"/>
    <row r="13480" ht="12.75"/>
    <row r="13481" ht="12.75"/>
    <row r="13482" ht="12.75"/>
    <row r="13483" ht="12.75"/>
    <row r="13484" ht="12.75"/>
    <row r="13485" ht="12.75"/>
    <row r="13486" ht="12.75"/>
    <row r="13487" ht="12.75"/>
    <row r="13488" ht="12.75"/>
    <row r="13489" ht="12.75"/>
    <row r="13490" ht="12.75"/>
    <row r="13491" ht="12.75"/>
    <row r="13492" ht="12.75"/>
    <row r="13493" ht="12.75"/>
    <row r="13494" ht="12.75"/>
    <row r="13495" ht="12.75"/>
    <row r="13496" ht="12.75"/>
    <row r="13497" ht="12.75"/>
    <row r="13498" ht="12.75"/>
    <row r="13499" ht="12.75"/>
    <row r="13500" ht="12.75"/>
    <row r="13501" ht="12.75"/>
    <row r="13502" ht="12.75"/>
    <row r="13503" ht="12.75"/>
    <row r="13504" ht="12.75"/>
    <row r="13505" ht="12.75"/>
    <row r="13506" ht="12.75"/>
    <row r="13507" ht="12.75"/>
    <row r="13508" ht="12.75"/>
    <row r="13509" ht="12.75"/>
    <row r="13510" ht="12.75"/>
    <row r="13511" ht="12.75"/>
    <row r="13512" ht="12.75"/>
    <row r="13513" ht="12.75"/>
    <row r="13514" ht="12.75"/>
    <row r="13515" ht="12.75"/>
    <row r="13516" ht="12.75"/>
    <row r="13517" ht="12.75"/>
    <row r="13518" ht="12.75"/>
    <row r="13519" ht="12.75"/>
    <row r="13520" ht="12.75"/>
    <row r="13521" ht="12.75"/>
    <row r="13522" ht="12.75"/>
    <row r="13523" ht="12.75"/>
    <row r="13524" ht="12.75"/>
    <row r="13525" ht="12.75"/>
    <row r="13526" ht="12.75"/>
    <row r="13527" ht="12.75"/>
    <row r="13528" ht="12.75"/>
    <row r="13529" ht="12.75"/>
    <row r="13530" ht="12.75"/>
    <row r="13531" ht="12.75"/>
    <row r="13532" ht="12.75"/>
    <row r="13533" ht="12.75"/>
    <row r="13534" ht="12.75"/>
    <row r="13535" ht="12.75"/>
    <row r="13536" ht="12.75"/>
    <row r="13537" ht="12.75"/>
    <row r="13538" ht="12.75"/>
    <row r="13539" ht="12.75"/>
    <row r="13540" ht="12.75"/>
    <row r="13541" ht="12.75"/>
    <row r="13542" ht="12.75"/>
    <row r="13543" ht="12.75"/>
    <row r="13544" ht="12.75"/>
    <row r="13545" ht="12.75"/>
    <row r="13546" ht="12.75"/>
    <row r="13547" ht="12.75"/>
    <row r="13548" ht="12.75"/>
    <row r="13549" ht="12.75"/>
    <row r="13550" ht="12.75"/>
    <row r="13551" ht="12.75"/>
    <row r="13552" ht="12.75"/>
    <row r="13553" ht="12.75"/>
    <row r="13554" ht="12.75"/>
    <row r="13555" ht="12.75"/>
    <row r="13556" ht="12.75"/>
    <row r="13557" ht="12.75"/>
    <row r="13558" ht="12.75"/>
    <row r="13559" ht="12.75"/>
    <row r="13560" ht="12.75"/>
    <row r="13561" ht="12.75"/>
    <row r="13562" ht="12.75"/>
    <row r="13563" ht="12.75"/>
    <row r="13564" ht="12.75"/>
    <row r="13565" ht="12.75"/>
    <row r="13566" ht="12.75"/>
    <row r="13567" ht="12.75"/>
    <row r="13568" ht="12.75"/>
    <row r="13569" ht="12.75"/>
    <row r="13570" ht="12.75"/>
    <row r="13571" ht="12.75"/>
    <row r="13572" ht="12.75"/>
    <row r="13573" ht="12.75"/>
    <row r="13574" ht="12.75"/>
    <row r="13575" ht="12.75"/>
    <row r="13576" ht="12.75"/>
    <row r="13577" ht="12.75"/>
    <row r="13578" ht="12.75"/>
    <row r="13579" ht="12.75"/>
    <row r="13580" ht="12.75"/>
    <row r="13581" ht="12.75"/>
    <row r="13582" ht="12.75"/>
    <row r="13583" ht="12.75"/>
    <row r="13584" ht="12.75"/>
    <row r="13585" ht="12.75"/>
    <row r="13586" ht="12.75"/>
    <row r="13587" ht="12.75"/>
    <row r="13588" ht="12.75"/>
    <row r="13589" ht="12.75"/>
    <row r="13590" ht="12.75"/>
    <row r="13591" ht="12.75"/>
    <row r="13592" ht="12.75"/>
    <row r="13593" ht="12.75"/>
    <row r="13594" ht="12.75"/>
    <row r="13595" ht="12.75"/>
    <row r="13596" ht="12.75"/>
    <row r="13597" ht="12.75"/>
    <row r="13598" ht="12.75"/>
    <row r="13599" ht="12.75"/>
    <row r="13600" ht="12.75"/>
    <row r="13601" ht="12.75"/>
    <row r="13602" ht="12.75"/>
    <row r="13603" ht="12.75"/>
    <row r="13604" ht="12.75"/>
    <row r="13605" ht="12.75"/>
    <row r="13606" ht="12.75"/>
    <row r="13607" ht="12.75"/>
    <row r="13608" ht="12.75"/>
    <row r="13609" ht="12.75"/>
    <row r="13610" ht="12.75"/>
    <row r="13611" ht="12.75"/>
    <row r="13612" ht="12.75"/>
    <row r="13613" ht="12.75"/>
    <row r="13614" ht="12.75"/>
    <row r="13615" ht="12.75"/>
    <row r="13616" ht="12.75"/>
    <row r="13617" ht="12.75"/>
    <row r="13618" ht="12.75"/>
    <row r="13619" ht="12.75"/>
    <row r="13620" ht="12.75"/>
    <row r="13621" ht="12.75"/>
    <row r="13622" ht="12.75"/>
    <row r="13623" ht="12.75"/>
    <row r="13624" ht="12.75"/>
    <row r="13625" ht="12.75"/>
    <row r="13626" ht="12.75"/>
    <row r="13627" ht="12.75"/>
    <row r="13628" ht="12.75"/>
    <row r="13629" ht="12.75"/>
    <row r="13630" ht="12.75"/>
    <row r="13631" ht="12.75"/>
    <row r="13632" ht="12.75"/>
    <row r="13633" ht="12.75"/>
    <row r="13634" ht="12.75"/>
    <row r="13635" ht="12.75"/>
    <row r="13636" ht="12.75"/>
    <row r="13637" ht="12.75"/>
    <row r="13638" ht="12.75"/>
    <row r="13639" ht="12.75"/>
    <row r="13640" ht="12.75"/>
    <row r="13641" ht="12.75"/>
    <row r="13642" ht="12.75"/>
    <row r="13643" ht="12.75"/>
    <row r="13644" ht="12.75"/>
    <row r="13645" ht="12.75"/>
    <row r="13646" ht="12.75"/>
    <row r="13647" ht="12.75"/>
    <row r="13648" ht="12.75"/>
    <row r="13649" ht="12.75"/>
    <row r="13650" ht="12.75"/>
    <row r="13651" ht="12.75"/>
    <row r="13652" ht="12.75"/>
    <row r="13653" ht="12.75"/>
    <row r="13654" ht="12.75"/>
    <row r="13655" ht="12.75"/>
    <row r="13656" ht="12.75"/>
    <row r="13657" ht="12.75"/>
    <row r="13658" ht="12.75"/>
    <row r="13659" ht="12.75"/>
    <row r="13660" ht="12.75"/>
    <row r="13661" ht="12.75"/>
    <row r="13662" ht="12.75"/>
    <row r="13663" ht="12.75"/>
    <row r="13664" ht="12.75"/>
    <row r="13665" ht="12.75"/>
    <row r="13666" ht="12.75"/>
    <row r="13667" ht="12.75"/>
    <row r="13668" ht="12.75"/>
    <row r="13669" ht="12.75"/>
    <row r="13670" ht="12.75"/>
    <row r="13671" ht="12.75"/>
    <row r="13672" ht="12.75"/>
    <row r="13673" ht="12.75"/>
    <row r="13674" ht="12.75"/>
    <row r="13675" ht="12.75"/>
    <row r="13676" ht="12.75"/>
    <row r="13677" ht="12.75"/>
    <row r="13678" ht="12.75"/>
    <row r="13679" ht="12.75"/>
    <row r="13680" ht="12.75"/>
    <row r="13681" ht="12.75"/>
    <row r="13682" ht="12.75"/>
    <row r="13683" ht="12.75"/>
    <row r="13684" ht="12.75"/>
    <row r="13685" ht="12.75"/>
    <row r="13686" ht="12.75"/>
    <row r="13687" ht="12.75"/>
    <row r="13688" ht="12.75"/>
    <row r="13689" ht="12.75"/>
    <row r="13690" ht="12.75"/>
    <row r="13691" ht="12.75"/>
    <row r="13692" ht="12.75"/>
    <row r="13693" ht="12.75"/>
    <row r="13694" ht="12.75"/>
    <row r="13695" ht="12.75"/>
    <row r="13696" ht="12.75"/>
    <row r="13697" ht="12.75"/>
    <row r="13698" ht="12.75"/>
    <row r="13699" ht="12.75"/>
    <row r="13700" ht="12.75"/>
    <row r="13701" ht="12.75"/>
    <row r="13702" ht="12.75"/>
    <row r="13703" ht="12.75"/>
    <row r="13704" ht="12.75"/>
    <row r="13705" ht="12.75"/>
    <row r="13706" ht="12.75"/>
    <row r="13707" ht="12.75"/>
    <row r="13708" ht="12.75"/>
    <row r="13709" ht="12.75"/>
    <row r="13710" ht="12.75"/>
    <row r="13711" ht="12.75"/>
    <row r="13712" ht="12.75"/>
    <row r="13713" ht="12.75"/>
    <row r="13714" ht="12.75"/>
    <row r="13715" ht="12.75"/>
    <row r="13716" ht="12.75"/>
    <row r="13717" ht="12.75"/>
    <row r="13718" ht="12.75"/>
    <row r="13719" ht="12.75"/>
    <row r="13720" ht="12.75"/>
    <row r="13721" ht="12.75"/>
    <row r="13722" ht="12.75"/>
    <row r="13723" ht="12.75"/>
    <row r="13724" ht="12.75"/>
    <row r="13725" ht="12.75"/>
    <row r="13726" ht="12.75"/>
    <row r="13727" ht="12.75"/>
    <row r="13728" ht="12.75"/>
    <row r="13729" ht="12.75"/>
    <row r="13730" ht="12.75"/>
    <row r="13731" ht="12.75"/>
    <row r="13732" ht="12.75"/>
    <row r="13733" ht="12.75"/>
    <row r="13734" ht="12.75"/>
    <row r="13735" ht="12.75"/>
    <row r="13736" ht="12.75"/>
    <row r="13737" ht="12.75"/>
    <row r="13738" ht="12.75"/>
    <row r="13739" ht="12.75"/>
    <row r="13740" ht="12.75"/>
    <row r="13741" ht="12.75"/>
    <row r="13742" ht="12.75"/>
    <row r="13743" ht="12.75"/>
    <row r="13744" ht="12.75"/>
    <row r="13745" ht="12.75"/>
    <row r="13746" ht="12.75"/>
    <row r="13747" ht="12.75"/>
    <row r="13748" ht="12.75"/>
    <row r="13749" ht="12.75"/>
    <row r="13750" ht="12.75"/>
    <row r="13751" ht="12.75"/>
    <row r="13752" ht="12.75"/>
    <row r="13753" ht="12.75"/>
    <row r="13754" ht="12.75"/>
    <row r="13755" ht="12.75"/>
    <row r="13756" ht="12.75"/>
    <row r="13757" ht="12.75"/>
    <row r="13758" ht="12.75"/>
    <row r="13759" ht="12.75"/>
    <row r="13760" ht="12.75"/>
    <row r="13761" ht="12.75"/>
    <row r="13762" ht="12.75"/>
    <row r="13763" ht="12.75"/>
    <row r="13764" ht="12.75"/>
    <row r="13765" ht="12.75"/>
    <row r="13766" ht="12.75"/>
    <row r="13767" ht="12.75"/>
    <row r="13768" ht="12.75"/>
    <row r="13769" ht="12.75"/>
    <row r="13770" ht="12.75"/>
    <row r="13771" ht="12.75"/>
    <row r="13772" ht="12.75"/>
    <row r="13773" ht="12.75"/>
    <row r="13774" ht="12.75"/>
    <row r="13775" ht="12.75"/>
    <row r="13776" ht="12.75"/>
    <row r="13777" ht="12.75"/>
    <row r="13778" ht="12.75"/>
    <row r="13779" ht="12.75"/>
    <row r="13780" ht="12.75"/>
    <row r="13781" ht="12.75"/>
    <row r="13782" ht="12.75"/>
    <row r="13783" ht="12.75"/>
    <row r="13784" ht="12.75"/>
    <row r="13785" ht="12.75"/>
    <row r="13786" ht="12.75"/>
    <row r="13787" ht="12.75"/>
    <row r="13788" ht="12.75"/>
    <row r="13789" ht="12.75"/>
    <row r="13790" ht="12.75"/>
    <row r="13791" ht="12.75"/>
    <row r="13792" ht="12.75"/>
    <row r="13793" ht="12.75"/>
    <row r="13794" ht="12.75"/>
    <row r="13795" ht="12.75"/>
    <row r="13796" ht="12.75"/>
    <row r="13797" ht="12.75"/>
    <row r="13798" ht="12.75"/>
    <row r="13799" ht="12.75"/>
    <row r="13800" ht="12.75"/>
    <row r="13801" ht="12.75"/>
    <row r="13802" ht="12.75"/>
    <row r="13803" ht="12.75"/>
    <row r="13804" ht="12.75"/>
    <row r="13805" ht="12.75"/>
    <row r="13806" ht="12.75"/>
    <row r="13807" ht="12.75"/>
    <row r="13808" ht="12.75"/>
    <row r="13809" ht="12.75"/>
    <row r="13810" ht="12.75"/>
    <row r="13811" ht="12.75"/>
    <row r="13812" ht="12.75"/>
    <row r="13813" ht="12.75"/>
    <row r="13814" ht="12.75"/>
    <row r="13815" ht="12.75"/>
    <row r="13816" ht="12.75"/>
    <row r="13817" ht="12.75"/>
    <row r="13818" ht="12.75"/>
    <row r="13819" ht="12.75"/>
    <row r="13820" ht="12.75"/>
    <row r="13821" ht="12.75"/>
    <row r="13822" ht="12.75"/>
    <row r="13823" ht="12.75"/>
    <row r="13824" ht="12.75"/>
    <row r="13825" ht="12.75"/>
    <row r="13826" ht="12.75"/>
    <row r="13827" ht="12.75"/>
    <row r="13828" ht="12.75"/>
    <row r="13829" ht="12.75"/>
    <row r="13830" ht="12.75"/>
    <row r="13831" ht="12.75"/>
    <row r="13832" ht="12.75"/>
    <row r="13833" ht="12.75"/>
    <row r="13834" ht="12.75"/>
    <row r="13835" ht="12.75"/>
    <row r="13836" ht="12.75"/>
    <row r="13837" ht="12.75"/>
    <row r="13838" ht="12.75"/>
    <row r="13839" ht="12.75"/>
    <row r="13840" ht="12.75"/>
    <row r="13841" ht="12.75"/>
    <row r="13842" ht="12.75"/>
    <row r="13843" ht="12.75"/>
    <row r="13844" ht="12.75"/>
    <row r="13845" ht="12.75"/>
    <row r="13846" ht="12.75"/>
    <row r="13847" ht="12.75"/>
    <row r="13848" ht="12.75"/>
    <row r="13849" ht="12.75"/>
    <row r="13850" ht="12.75"/>
    <row r="13851" ht="12.75"/>
    <row r="13852" ht="12.75"/>
    <row r="13853" ht="12.75"/>
    <row r="13854" ht="12.75"/>
    <row r="13855" ht="12.75"/>
    <row r="13856" ht="12.75"/>
    <row r="13857" ht="12.75"/>
    <row r="13858" ht="12.75"/>
    <row r="13859" ht="12.75"/>
    <row r="13860" ht="12.75"/>
    <row r="13861" ht="12.75"/>
    <row r="13862" ht="12.75"/>
    <row r="13863" ht="12.75"/>
    <row r="13864" ht="12.75"/>
    <row r="13865" ht="12.75"/>
    <row r="13866" ht="12.75"/>
    <row r="13867" ht="12.75"/>
    <row r="13868" ht="12.75"/>
    <row r="13869" ht="12.75"/>
    <row r="13870" ht="12.75"/>
    <row r="13871" ht="12.75"/>
    <row r="13872" ht="12.75"/>
    <row r="13873" ht="12.75"/>
    <row r="13874" ht="12.75"/>
    <row r="13875" ht="12.75"/>
    <row r="13876" ht="12.75"/>
    <row r="13877" ht="12.75"/>
    <row r="13878" ht="12.75"/>
    <row r="13879" ht="12.75"/>
    <row r="13880" ht="12.75"/>
    <row r="13881" ht="12.75"/>
    <row r="13882" ht="12.75"/>
    <row r="13883" ht="12.75"/>
    <row r="13884" ht="12.75"/>
    <row r="13885" ht="12.75"/>
    <row r="13886" ht="12.75"/>
    <row r="13887" ht="12.75"/>
    <row r="13888" ht="12.75"/>
    <row r="13889" ht="12.75"/>
    <row r="13890" ht="12.75"/>
    <row r="13891" ht="12.75"/>
    <row r="13892" ht="12.75"/>
    <row r="13893" ht="12.75"/>
    <row r="13894" ht="12.75"/>
    <row r="13895" ht="12.75"/>
    <row r="13896" ht="12.75"/>
    <row r="13897" ht="12.75"/>
    <row r="13898" ht="12.75"/>
    <row r="13899" ht="12.75"/>
    <row r="13900" ht="12.75"/>
    <row r="13901" ht="12.75"/>
    <row r="13902" ht="12.75"/>
    <row r="13903" ht="12.75"/>
    <row r="13904" ht="12.75"/>
    <row r="13905" ht="12.75"/>
    <row r="13906" ht="12.75"/>
    <row r="13907" ht="12.75"/>
    <row r="13908" ht="12.75"/>
    <row r="13909" ht="12.75"/>
    <row r="13910" ht="12.75"/>
    <row r="13911" ht="12.75"/>
    <row r="13912" ht="12.75"/>
    <row r="13913" ht="12.75"/>
    <row r="13914" ht="12.75"/>
    <row r="13915" ht="12.75"/>
    <row r="13916" ht="12.75"/>
    <row r="13917" ht="12.75"/>
    <row r="13918" ht="12.75"/>
    <row r="13919" ht="12.75"/>
    <row r="13920" ht="12.75"/>
    <row r="13921" ht="12.75"/>
    <row r="13922" ht="12.75"/>
    <row r="13923" ht="12.75"/>
    <row r="13924" ht="12.75"/>
    <row r="13925" ht="12.75"/>
    <row r="13926" ht="12.75"/>
    <row r="13927" ht="12.75"/>
    <row r="13928" ht="12.75"/>
    <row r="13929" ht="12.75"/>
    <row r="13930" ht="12.75"/>
    <row r="13931" ht="12.75"/>
    <row r="13932" ht="12.75"/>
    <row r="13933" ht="12.75"/>
    <row r="13934" ht="12.75"/>
    <row r="13935" ht="12.75"/>
    <row r="13936" ht="12.75"/>
    <row r="13937" ht="12.75"/>
    <row r="13938" ht="12.75"/>
    <row r="13939" ht="12.75"/>
    <row r="13940" ht="12.75"/>
    <row r="13941" ht="12.75"/>
    <row r="13942" ht="12.75"/>
    <row r="13943" ht="12.75"/>
    <row r="13944" ht="12.75"/>
    <row r="13945" ht="12.75"/>
    <row r="13946" ht="12.75"/>
    <row r="13947" ht="12.75"/>
    <row r="13948" ht="12.75"/>
    <row r="13949" ht="12.75"/>
    <row r="13950" ht="12.75"/>
    <row r="13951" ht="12.75"/>
    <row r="13952" ht="12.75"/>
    <row r="13953" ht="12.75"/>
    <row r="13954" ht="12.75"/>
    <row r="13955" ht="12.75"/>
    <row r="13956" ht="12.75"/>
    <row r="13957" ht="12.75"/>
    <row r="13958" ht="12.75"/>
    <row r="13959" ht="12.75"/>
    <row r="13960" ht="12.75"/>
    <row r="13961" ht="12.75"/>
    <row r="13962" ht="12.75"/>
    <row r="13963" ht="12.75"/>
    <row r="13964" ht="12.75"/>
    <row r="13965" ht="12.75"/>
    <row r="13966" ht="12.75"/>
    <row r="13967" ht="12.75"/>
    <row r="13968" ht="12.75"/>
    <row r="13969" ht="12.75"/>
    <row r="13970" ht="12.75"/>
    <row r="13971" ht="12.75"/>
    <row r="13972" ht="12.75"/>
    <row r="13973" ht="12.75"/>
    <row r="13974" ht="12.75"/>
    <row r="13975" ht="12.75"/>
    <row r="13976" ht="12.75"/>
    <row r="13977" ht="12.75"/>
    <row r="13978" ht="12.75"/>
    <row r="13979" ht="12.75"/>
    <row r="13980" ht="12.75"/>
    <row r="13981" ht="12.75"/>
    <row r="13982" ht="12.75"/>
    <row r="13983" ht="12.75"/>
    <row r="13984" ht="12.75"/>
    <row r="13985" ht="12.75"/>
    <row r="13986" ht="12.75"/>
    <row r="13987" ht="12.75"/>
    <row r="13988" ht="12.75"/>
    <row r="13989" ht="12.75"/>
    <row r="13990" ht="12.75"/>
    <row r="13991" ht="12.75"/>
    <row r="13992" ht="12.75"/>
    <row r="13993" ht="12.75"/>
    <row r="13994" ht="12.75"/>
    <row r="13995" ht="12.75"/>
    <row r="13996" ht="12.75"/>
    <row r="13997" ht="12.75"/>
    <row r="13998" ht="12.75"/>
    <row r="13999" ht="12.75"/>
    <row r="14000" ht="12.75"/>
    <row r="14001" ht="12.75"/>
    <row r="14002" ht="12.75"/>
    <row r="14003" ht="12.75"/>
    <row r="14004" ht="12.75"/>
    <row r="14005" ht="12.75"/>
    <row r="14006" ht="12.75"/>
    <row r="14007" ht="12.75"/>
    <row r="14008" ht="12.75"/>
    <row r="14009" ht="12.75"/>
    <row r="14010" ht="12.75"/>
    <row r="14011" ht="12.75"/>
    <row r="14012" ht="12.75"/>
    <row r="14013" ht="12.75"/>
    <row r="14014" ht="12.75"/>
    <row r="14015" ht="12.75"/>
    <row r="14016" ht="12.75"/>
    <row r="14017" ht="12.75"/>
    <row r="14018" ht="12.75"/>
    <row r="14019" ht="12.75"/>
    <row r="14020" ht="12.75"/>
    <row r="14021" ht="12.75"/>
    <row r="14022" ht="12.75"/>
    <row r="14023" ht="12.75"/>
    <row r="14024" ht="12.75"/>
    <row r="14025" ht="12.75"/>
    <row r="14026" ht="12.75"/>
    <row r="14027" ht="12.75"/>
    <row r="14028" ht="12.75"/>
    <row r="14029" ht="12.75"/>
    <row r="14030" ht="12.75"/>
    <row r="14031" ht="12.75"/>
    <row r="14032" ht="12.75"/>
    <row r="14033" ht="12.75"/>
    <row r="14034" ht="12.75"/>
    <row r="14035" ht="12.75"/>
    <row r="14036" ht="12.75"/>
    <row r="14037" ht="12.75"/>
    <row r="14038" ht="12.75"/>
    <row r="14039" ht="12.75"/>
    <row r="14040" ht="12.75"/>
    <row r="14041" ht="12.75"/>
    <row r="14042" ht="12.75"/>
    <row r="14043" ht="12.75"/>
    <row r="14044" ht="12.75"/>
    <row r="14045" ht="12.75"/>
    <row r="14046" ht="12.75"/>
    <row r="14047" ht="12.75"/>
    <row r="14048" ht="12.75"/>
    <row r="14049" ht="12.75"/>
    <row r="14050" ht="12.75"/>
    <row r="14051" ht="12.75"/>
    <row r="14052" ht="12.75"/>
    <row r="14053" ht="12.75"/>
    <row r="14054" ht="12.75"/>
    <row r="14055" ht="12.75"/>
    <row r="14056" ht="12.75"/>
    <row r="14057" ht="12.75"/>
    <row r="14058" ht="12.75"/>
    <row r="14059" ht="12.75"/>
    <row r="14060" ht="12.75"/>
    <row r="14061" ht="12.75"/>
    <row r="14062" ht="12.75"/>
    <row r="14063" ht="12.75"/>
    <row r="14064" ht="12.75"/>
    <row r="14065" ht="12.75"/>
    <row r="14066" ht="12.75"/>
    <row r="14067" ht="12.75"/>
    <row r="14068" ht="12.75"/>
    <row r="14069" ht="12.75"/>
    <row r="14070" ht="12.75"/>
    <row r="14071" ht="12.75"/>
    <row r="14072" ht="12.75"/>
    <row r="14073" ht="12.75"/>
    <row r="14074" ht="12.75"/>
    <row r="14075" ht="12.75"/>
    <row r="14076" ht="12.75"/>
    <row r="14077" ht="12.75"/>
    <row r="14078" ht="12.75"/>
    <row r="14079" ht="12.75"/>
    <row r="14080" ht="12.75"/>
    <row r="14081" ht="12.75"/>
    <row r="14082" ht="12.75"/>
    <row r="14083" ht="12.75"/>
    <row r="14084" ht="12.75"/>
    <row r="14085" ht="12.75"/>
    <row r="14086" ht="12.75"/>
    <row r="14087" ht="12.75"/>
    <row r="14088" ht="12.75"/>
    <row r="14089" ht="12.75"/>
    <row r="14090" ht="12.75"/>
    <row r="14091" ht="12.75"/>
    <row r="14092" ht="12.75"/>
    <row r="14093" ht="12.75"/>
    <row r="14094" ht="12.75"/>
    <row r="14095" ht="12.75"/>
    <row r="14096" ht="12.75"/>
    <row r="14097" ht="12.75"/>
    <row r="14098" ht="12.75"/>
    <row r="14099" ht="12.75"/>
    <row r="14100" ht="12.75"/>
    <row r="14101" ht="12.75"/>
    <row r="14102" ht="12.75"/>
    <row r="14103" ht="12.75"/>
    <row r="14104" ht="12.75"/>
    <row r="14105" ht="12.75"/>
    <row r="14106" ht="12.75"/>
    <row r="14107" ht="12.75"/>
    <row r="14108" ht="12.75"/>
    <row r="14109" ht="12.75"/>
    <row r="14110" ht="12.75"/>
    <row r="14111" ht="12.75"/>
    <row r="14112" ht="12.75"/>
    <row r="14113" ht="12.75"/>
    <row r="14114" ht="12.75"/>
    <row r="14115" ht="12.75"/>
    <row r="14116" ht="12.75"/>
    <row r="14117" ht="12.75"/>
    <row r="14118" ht="12.75"/>
    <row r="14119" ht="12.75"/>
    <row r="14120" ht="12.75"/>
    <row r="14121" ht="12.75"/>
    <row r="14122" ht="12.75"/>
    <row r="14123" ht="12.75"/>
    <row r="14124" ht="12.75"/>
    <row r="14125" ht="12.75"/>
    <row r="14126" ht="12.75"/>
    <row r="14127" ht="12.75"/>
    <row r="14128" ht="12.75"/>
    <row r="14129" ht="12.75"/>
    <row r="14130" ht="12.75"/>
    <row r="14131" ht="12.75"/>
    <row r="14132" ht="12.75"/>
    <row r="14133" ht="12.75"/>
    <row r="14134" ht="12.75"/>
    <row r="14135" ht="12.75"/>
    <row r="14136" ht="12.75"/>
    <row r="14137" ht="12.75"/>
    <row r="14138" ht="12.75"/>
    <row r="14139" ht="12.75"/>
    <row r="14140" ht="12.75"/>
    <row r="14141" ht="12.75"/>
    <row r="14142" ht="12.75"/>
    <row r="14143" ht="12.75"/>
    <row r="14144" ht="12.75"/>
    <row r="14145" ht="12.75"/>
    <row r="14146" ht="12.75"/>
    <row r="14147" ht="12.75"/>
    <row r="14148" ht="12.75"/>
    <row r="14149" ht="12.75"/>
    <row r="14150" ht="12.75"/>
    <row r="14151" ht="12.75"/>
    <row r="14152" ht="12.75"/>
    <row r="14153" ht="12.75"/>
    <row r="14154" ht="12.75"/>
    <row r="14155" ht="12.75"/>
    <row r="14156" ht="12.75"/>
    <row r="14157" ht="12.75"/>
    <row r="14158" ht="12.75"/>
    <row r="14159" ht="12.75"/>
    <row r="14160" ht="12.75"/>
    <row r="14161" ht="12.75"/>
    <row r="14162" ht="12.75"/>
    <row r="14163" ht="12.75"/>
    <row r="14164" ht="12.75"/>
    <row r="14165" ht="12.75"/>
    <row r="14166" ht="12.75"/>
    <row r="14167" ht="12.75"/>
    <row r="14168" ht="12.75"/>
    <row r="14169" ht="12.75"/>
    <row r="14170" ht="12.75"/>
    <row r="14171" ht="12.75"/>
    <row r="14172" ht="12.75"/>
    <row r="14173" ht="12.75"/>
    <row r="14174" ht="12.75"/>
    <row r="14175" ht="12.75"/>
    <row r="14176" ht="12.75"/>
    <row r="14177" ht="12.75"/>
    <row r="14178" ht="12.75"/>
    <row r="14179" ht="12.75"/>
    <row r="14180" ht="12.75"/>
    <row r="14181" ht="12.75"/>
    <row r="14182" ht="12.75"/>
    <row r="14183" ht="12.75"/>
    <row r="14184" ht="12.75"/>
    <row r="14185" ht="12.75"/>
    <row r="14186" ht="12.75"/>
    <row r="14187" ht="12.75"/>
    <row r="14188" ht="12.75"/>
    <row r="14189" ht="12.75"/>
    <row r="14190" ht="12.75"/>
    <row r="14191" ht="12.75"/>
    <row r="14192" ht="12.75"/>
    <row r="14193" ht="12.75"/>
    <row r="14194" ht="12.75"/>
    <row r="14195" ht="12.75"/>
    <row r="14196" ht="12.75"/>
    <row r="14197" ht="12.75"/>
    <row r="14198" ht="12.75"/>
    <row r="14199" ht="12.75"/>
    <row r="14200" ht="12.75"/>
    <row r="14201" ht="12.75"/>
    <row r="14202" ht="12.75"/>
    <row r="14203" ht="12.75"/>
    <row r="14204" ht="12.75"/>
    <row r="14205" ht="12.75"/>
    <row r="14206" ht="12.75"/>
    <row r="14207" ht="12.75"/>
    <row r="14208" ht="12.75"/>
    <row r="14209" ht="12.75"/>
    <row r="14210" ht="12.75"/>
    <row r="14211" ht="12.75"/>
    <row r="14212" ht="12.75"/>
    <row r="14213" ht="12.75"/>
    <row r="14214" ht="12.75"/>
    <row r="14215" ht="12.75"/>
    <row r="14216" ht="12.75"/>
    <row r="14217" ht="12.75"/>
    <row r="14218" ht="12.75"/>
    <row r="14219" ht="12.75"/>
    <row r="14220" ht="12.75"/>
    <row r="14221" ht="12.75"/>
    <row r="14222" ht="12.75"/>
    <row r="14223" ht="12.75"/>
    <row r="14224" ht="12.75"/>
    <row r="14225" ht="12.75"/>
    <row r="14226" ht="12.75"/>
    <row r="14227" ht="12.75"/>
    <row r="14228" ht="12.75"/>
    <row r="14229" ht="12.75"/>
    <row r="14230" ht="12.75"/>
    <row r="14231" ht="12.75"/>
    <row r="14232" ht="12.75"/>
    <row r="14233" ht="12.75"/>
    <row r="14234" ht="12.75"/>
    <row r="14235" ht="12.75"/>
    <row r="14236" ht="12.75"/>
    <row r="14237" ht="12.75"/>
    <row r="14238" ht="12.75"/>
    <row r="14239" ht="12.75"/>
    <row r="14240" ht="12.75"/>
    <row r="14241" ht="12.75"/>
    <row r="14242" ht="12.75"/>
    <row r="14243" ht="12.75"/>
    <row r="14244" ht="12.75"/>
    <row r="14245" ht="12.75"/>
    <row r="14246" ht="12.75"/>
    <row r="14247" ht="12.75"/>
    <row r="14248" ht="12.75"/>
    <row r="14249" ht="12.75"/>
    <row r="14250" ht="12.75"/>
    <row r="14251" ht="12.75"/>
    <row r="14252" ht="12.75"/>
    <row r="14253" ht="12.75"/>
    <row r="14254" ht="12.75"/>
    <row r="14255" ht="12.75"/>
    <row r="14256" ht="12.75"/>
    <row r="14257" ht="12.75"/>
    <row r="14258" ht="12.75"/>
    <row r="14259" ht="12.75"/>
    <row r="14260" ht="12.75"/>
    <row r="14261" ht="12.75"/>
    <row r="14262" ht="12.75"/>
    <row r="14263" ht="12.75"/>
    <row r="14264" ht="12.75"/>
    <row r="14265" ht="12.75"/>
    <row r="14266" ht="12.75"/>
    <row r="14267" ht="12.75"/>
    <row r="14268" ht="12.75"/>
    <row r="14269" ht="12.75"/>
    <row r="14270" ht="12.75"/>
    <row r="14271" ht="12.75"/>
    <row r="14272" ht="12.75"/>
    <row r="14273" ht="12.75"/>
    <row r="14274" ht="12.75"/>
    <row r="14275" ht="12.75"/>
    <row r="14276" ht="12.75"/>
    <row r="14277" ht="12.75"/>
    <row r="14278" ht="12.75"/>
    <row r="14279" ht="12.75"/>
    <row r="14280" ht="12.75"/>
    <row r="14281" ht="12.75"/>
    <row r="14282" ht="12.75"/>
    <row r="14283" ht="12.75"/>
    <row r="14284" ht="12.75"/>
    <row r="14285" ht="12.75"/>
    <row r="14286" ht="12.75"/>
    <row r="14287" ht="12.75"/>
    <row r="14288" ht="12.75"/>
    <row r="14289" ht="12.75"/>
    <row r="14290" ht="12.75"/>
    <row r="14291" ht="12.75"/>
    <row r="14292" ht="12.75"/>
    <row r="14293" ht="12.75"/>
    <row r="14294" ht="12.75"/>
    <row r="14295" ht="12.75"/>
    <row r="14296" ht="12.75"/>
    <row r="14297" ht="12.75"/>
    <row r="14298" ht="12.75"/>
    <row r="14299" ht="12.75"/>
    <row r="14300" ht="12.75"/>
    <row r="14301" ht="12.75"/>
    <row r="14302" ht="12.75"/>
    <row r="14303" ht="12.75"/>
    <row r="14304" ht="12.75"/>
    <row r="14305" ht="12.75"/>
    <row r="14306" ht="12.75"/>
    <row r="14307" ht="12.75"/>
    <row r="14308" ht="12.75"/>
    <row r="14309" ht="12.75"/>
    <row r="14310" ht="12.75"/>
    <row r="14311" ht="12.75"/>
    <row r="14312" ht="12.75"/>
    <row r="14313" ht="12.75"/>
    <row r="14314" ht="12.75"/>
    <row r="14315" ht="12.75"/>
    <row r="14316" ht="12.75"/>
    <row r="14317" ht="12.75"/>
    <row r="14318" ht="12.75"/>
    <row r="14319" ht="12.75"/>
    <row r="14320" ht="12.75"/>
    <row r="14321" ht="12.75"/>
    <row r="14322" ht="12.75"/>
    <row r="14323" ht="12.75"/>
    <row r="14324" ht="12.75"/>
    <row r="14325" ht="12.75"/>
    <row r="14326" ht="12.75"/>
    <row r="14327" ht="12.75"/>
    <row r="14328" ht="12.75"/>
    <row r="14329" ht="12.75"/>
    <row r="14330" ht="12.75"/>
    <row r="14331" ht="12.75"/>
    <row r="14332" ht="12.75"/>
    <row r="14333" ht="12.75"/>
    <row r="14334" ht="12.75"/>
    <row r="14335" ht="12.75"/>
    <row r="14336" ht="12.75"/>
    <row r="14337" ht="12.75"/>
    <row r="14338" ht="12.75"/>
    <row r="14339" ht="12.75"/>
    <row r="14340" ht="12.75"/>
    <row r="14341" ht="12.75"/>
    <row r="14342" ht="12.75"/>
    <row r="14343" ht="12.75"/>
    <row r="14344" ht="12.75"/>
    <row r="14345" ht="12.75"/>
    <row r="14346" ht="12.75"/>
    <row r="14347" ht="12.75"/>
    <row r="14348" ht="12.75"/>
    <row r="14349" ht="12.75"/>
    <row r="14350" ht="12.75"/>
    <row r="14351" ht="12.75"/>
    <row r="14352" ht="12.75"/>
    <row r="14353" ht="12.75"/>
    <row r="14354" ht="12.75"/>
    <row r="14355" ht="12.75"/>
    <row r="14356" ht="12.75"/>
    <row r="14357" ht="12.75"/>
    <row r="14358" ht="12.75"/>
    <row r="14359" ht="12.75"/>
    <row r="14360" ht="12.75"/>
    <row r="14361" ht="12.75"/>
    <row r="14362" ht="12.75"/>
    <row r="14363" ht="12.75"/>
    <row r="14364" ht="12.75"/>
    <row r="14365" ht="12.75"/>
    <row r="14366" ht="12.75"/>
    <row r="14367" ht="12.75"/>
    <row r="14368" ht="12.75"/>
    <row r="14369" ht="12.75"/>
    <row r="14370" ht="12.75"/>
    <row r="14371" ht="12.75"/>
    <row r="14372" ht="12.75"/>
    <row r="14373" ht="12.75"/>
    <row r="14374" ht="12.75"/>
    <row r="14375" ht="12.75"/>
    <row r="14376" ht="12.75"/>
    <row r="14377" ht="12.75"/>
    <row r="14378" ht="12.75"/>
    <row r="14379" ht="12.75"/>
    <row r="14380" ht="12.75"/>
    <row r="14381" ht="12.75"/>
    <row r="14382" ht="12.75"/>
    <row r="14383" ht="12.75"/>
    <row r="14384" ht="12.75"/>
    <row r="14385" ht="12.75"/>
    <row r="14386" ht="12.75"/>
    <row r="14387" ht="12.75"/>
    <row r="14388" ht="12.75"/>
    <row r="14389" ht="12.75"/>
    <row r="14390" ht="12.75"/>
    <row r="14391" ht="12.75"/>
    <row r="14392" ht="12.75"/>
    <row r="14393" ht="12.75"/>
    <row r="14394" ht="12.75"/>
    <row r="14395" ht="12.75"/>
    <row r="14396" ht="12.75"/>
    <row r="14397" ht="12.75"/>
    <row r="14398" ht="12.75"/>
    <row r="14399" ht="12.75"/>
    <row r="14400" ht="12.75"/>
    <row r="14401" ht="12.75"/>
    <row r="14402" ht="12.75"/>
    <row r="14403" ht="12.75"/>
    <row r="14404" ht="12.75"/>
    <row r="14405" ht="12.75"/>
    <row r="14406" ht="12.75"/>
    <row r="14407" ht="12.75"/>
    <row r="14408" ht="12.75"/>
    <row r="14409" ht="12.75"/>
    <row r="14410" ht="12.75"/>
    <row r="14411" ht="12.75"/>
    <row r="14412" ht="12.75"/>
    <row r="14413" ht="12.75"/>
    <row r="14414" ht="12.75"/>
    <row r="14415" ht="12.75"/>
    <row r="14416" ht="12.75"/>
    <row r="14417" ht="12.75"/>
    <row r="14418" ht="12.75"/>
    <row r="14419" ht="12.75"/>
    <row r="14420" ht="12.75"/>
    <row r="14421" ht="12.75"/>
    <row r="14422" ht="12.75"/>
    <row r="14423" ht="12.75"/>
    <row r="14424" ht="12.75"/>
    <row r="14425" ht="12.75"/>
    <row r="14426" ht="12.75"/>
    <row r="14427" ht="12.75"/>
    <row r="14428" ht="12.75"/>
    <row r="14429" ht="12.75"/>
    <row r="14430" ht="12.75"/>
    <row r="14431" ht="12.75"/>
    <row r="14432" ht="12.75"/>
    <row r="14433" ht="12.75"/>
    <row r="14434" ht="12.75"/>
    <row r="14435" ht="12.75"/>
    <row r="14436" ht="12.75"/>
    <row r="14437" ht="12.75"/>
    <row r="14438" ht="12.75"/>
    <row r="14439" ht="12.75"/>
    <row r="14440" ht="12.75"/>
    <row r="14441" ht="12.75"/>
    <row r="14442" ht="12.75"/>
    <row r="14443" ht="12.75"/>
    <row r="14444" ht="12.75"/>
    <row r="14445" ht="12.75"/>
    <row r="14446" ht="12.75"/>
    <row r="14447" ht="12.75"/>
    <row r="14448" ht="12.75"/>
    <row r="14449" ht="12.75"/>
    <row r="14450" ht="12.75"/>
    <row r="14451" ht="12.75"/>
    <row r="14452" ht="12.75"/>
    <row r="14453" ht="12.75"/>
    <row r="14454" ht="12.75"/>
    <row r="14455" ht="12.75"/>
    <row r="14456" ht="12.75"/>
    <row r="14457" ht="12.75"/>
    <row r="14458" ht="12.75"/>
    <row r="14459" ht="12.75"/>
    <row r="14460" ht="12.75"/>
    <row r="14461" ht="12.75"/>
    <row r="14462" ht="12.75"/>
    <row r="14463" ht="12.75"/>
    <row r="14464" ht="12.75"/>
    <row r="14465" ht="12.75"/>
    <row r="14466" ht="12.75"/>
    <row r="14467" ht="12.75"/>
    <row r="14468" ht="12.75"/>
    <row r="14469" ht="12.75"/>
    <row r="14470" ht="12.75"/>
    <row r="14471" ht="12.75"/>
    <row r="14472" ht="12.75"/>
    <row r="14473" ht="12.75"/>
    <row r="14474" ht="12.75"/>
    <row r="14475" ht="12.75"/>
    <row r="14476" ht="12.75"/>
    <row r="14477" ht="12.75"/>
    <row r="14478" ht="12.75"/>
    <row r="14479" ht="12.75"/>
    <row r="14480" ht="12.75"/>
    <row r="14481" ht="12.75"/>
    <row r="14482" ht="12.75"/>
    <row r="14483" ht="12.75"/>
    <row r="14484" ht="12.75"/>
    <row r="14485" ht="12.75"/>
    <row r="14486" ht="12.75"/>
    <row r="14487" ht="12.75"/>
    <row r="14488" ht="12.75"/>
    <row r="14489" ht="12.75"/>
    <row r="14490" ht="12.75"/>
    <row r="14491" ht="12.75"/>
    <row r="14492" ht="12.75"/>
    <row r="14493" ht="12.75"/>
    <row r="14494" ht="12.75"/>
    <row r="14495" ht="12.75"/>
    <row r="14496" ht="12.75"/>
    <row r="14497" ht="12.75"/>
    <row r="14498" ht="12.75"/>
    <row r="14499" ht="12.75"/>
    <row r="14500" ht="12.75"/>
    <row r="14501" ht="12.75"/>
    <row r="14502" ht="12.75"/>
    <row r="14503" ht="12.75"/>
    <row r="14504" ht="12.75"/>
    <row r="14505" ht="12.75"/>
    <row r="14506" ht="12.75"/>
    <row r="14507" ht="12.75"/>
    <row r="14508" ht="12.75"/>
    <row r="14509" ht="12.75"/>
    <row r="14510" ht="12.75"/>
    <row r="14511" ht="12.75"/>
    <row r="14512" ht="12.75"/>
    <row r="14513" ht="12.75"/>
    <row r="14514" ht="12.75"/>
    <row r="14515" ht="12.75"/>
    <row r="14516" ht="12.75"/>
    <row r="14517" ht="12.75"/>
    <row r="14518" ht="12.75"/>
    <row r="14519" ht="12.75"/>
    <row r="14520" ht="12.75"/>
    <row r="14521" ht="12.75"/>
    <row r="14522" ht="12.75"/>
    <row r="14523" ht="12.75"/>
    <row r="14524" ht="12.75"/>
    <row r="14525" ht="12.75"/>
    <row r="14526" ht="12.75"/>
    <row r="14527" ht="12.75"/>
    <row r="14528" ht="12.75"/>
    <row r="14529" ht="12.75"/>
    <row r="14530" ht="12.75"/>
    <row r="14531" ht="12.75"/>
    <row r="14532" ht="12.75"/>
    <row r="14533" ht="12.75"/>
    <row r="14534" ht="12.75"/>
    <row r="14535" ht="12.75"/>
    <row r="14536" ht="12.75"/>
    <row r="14537" ht="12.75"/>
    <row r="14538" ht="12.75"/>
    <row r="14539" ht="12.75"/>
    <row r="14540" ht="12.75"/>
    <row r="14541" ht="12.75"/>
    <row r="14542" ht="12.75"/>
    <row r="14543" ht="12.75"/>
    <row r="14544" ht="12.75"/>
    <row r="14545" ht="12.75"/>
    <row r="14546" ht="12.75"/>
    <row r="14547" ht="12.75"/>
    <row r="14548" ht="12.75"/>
    <row r="14549" ht="12.75"/>
    <row r="14550" ht="12.75"/>
    <row r="14551" ht="12.75"/>
    <row r="14552" ht="12.75"/>
    <row r="14553" ht="12.75"/>
    <row r="14554" ht="12.75"/>
    <row r="14555" ht="12.75"/>
    <row r="14556" ht="12.75"/>
    <row r="14557" ht="12.75"/>
    <row r="14558" ht="12.75"/>
    <row r="14559" ht="12.75"/>
    <row r="14560" ht="12.75"/>
    <row r="14561" ht="12.75"/>
    <row r="14562" ht="12.75"/>
    <row r="14563" ht="12.75"/>
    <row r="14564" ht="12.75"/>
    <row r="14565" ht="12.75"/>
    <row r="14566" ht="12.75"/>
    <row r="14567" ht="12.75"/>
    <row r="14568" ht="12.75"/>
    <row r="14569" ht="12.75"/>
    <row r="14570" ht="12.75"/>
    <row r="14571" ht="12.75"/>
    <row r="14572" ht="12.75"/>
    <row r="14573" ht="12.75"/>
    <row r="14574" ht="12.75"/>
    <row r="14575" ht="12.75"/>
    <row r="14576" ht="12.75"/>
    <row r="14577" ht="12.75"/>
    <row r="14578" ht="12.75"/>
    <row r="14579" ht="12.75"/>
    <row r="14580" ht="12.75"/>
    <row r="14581" ht="12.75"/>
    <row r="14582" ht="12.75"/>
    <row r="14583" ht="12.75"/>
    <row r="14584" ht="12.75"/>
    <row r="14585" ht="12.75"/>
    <row r="14586" ht="12.75"/>
    <row r="14587" ht="12.75"/>
    <row r="14588" ht="12.75"/>
    <row r="14589" ht="12.75"/>
    <row r="14590" ht="12.75"/>
    <row r="14591" ht="12.75"/>
    <row r="14592" ht="12.75"/>
    <row r="14593" ht="12.75"/>
    <row r="14594" ht="12.75"/>
    <row r="14595" ht="12.75"/>
    <row r="14596" ht="12.75"/>
    <row r="14597" ht="12.75"/>
    <row r="14598" ht="12.75"/>
    <row r="14599" ht="12.75"/>
    <row r="14600" ht="12.75"/>
    <row r="14601" ht="12.75"/>
    <row r="14602" ht="12.75"/>
    <row r="14603" ht="12.75"/>
    <row r="14604" ht="12.75"/>
    <row r="14605" ht="12.75"/>
    <row r="14606" ht="12.75"/>
    <row r="14607" ht="12.75"/>
    <row r="14608" ht="12.75"/>
    <row r="14609" ht="12.75"/>
    <row r="14610" ht="12.75"/>
    <row r="14611" ht="12.75"/>
    <row r="14612" ht="12.75"/>
    <row r="14613" ht="12.75"/>
    <row r="14614" ht="12.75"/>
    <row r="14615" ht="12.75"/>
    <row r="14616" ht="12.75"/>
    <row r="14617" ht="12.75"/>
    <row r="14618" ht="12.75"/>
    <row r="14619" ht="12.75"/>
    <row r="14620" ht="12.75"/>
    <row r="14621" ht="12.75"/>
    <row r="14622" ht="12.75"/>
    <row r="14623" ht="12.75"/>
    <row r="14624" ht="12.75"/>
    <row r="14625" ht="12.75"/>
    <row r="14626" ht="12.75"/>
    <row r="14627" ht="12.75"/>
    <row r="14628" ht="12.75"/>
    <row r="14629" ht="12.75"/>
    <row r="14630" ht="12.75"/>
    <row r="14631" ht="12.75"/>
    <row r="14632" ht="12.75"/>
    <row r="14633" ht="12.75"/>
    <row r="14634" ht="12.75"/>
    <row r="14635" ht="12.75"/>
    <row r="14636" ht="12.75"/>
    <row r="14637" ht="12.75"/>
    <row r="14638" ht="12.75"/>
    <row r="14639" ht="12.75"/>
    <row r="14640" ht="12.75"/>
    <row r="14641" ht="12.75"/>
    <row r="14642" ht="12.75"/>
    <row r="14643" ht="12.75"/>
    <row r="14644" ht="12.75"/>
    <row r="14645" ht="12.75"/>
    <row r="14646" ht="12.75"/>
    <row r="14647" ht="12.75"/>
    <row r="14648" ht="12.75"/>
    <row r="14649" ht="12.75"/>
    <row r="14650" ht="12.75"/>
    <row r="14651" ht="12.75"/>
    <row r="14652" ht="12.75"/>
    <row r="14653" ht="12.75"/>
    <row r="14654" ht="12.75"/>
    <row r="14655" ht="12.75"/>
    <row r="14656" ht="12.75"/>
    <row r="14657" ht="12.75"/>
    <row r="14658" ht="12.75"/>
    <row r="14659" ht="12.75"/>
    <row r="14660" ht="12.75"/>
    <row r="14661" ht="12.75"/>
    <row r="14662" ht="12.75"/>
    <row r="14663" ht="12.75"/>
    <row r="14664" ht="12.75"/>
    <row r="14665" ht="12.75"/>
    <row r="14666" ht="12.75"/>
    <row r="14667" ht="12.75"/>
    <row r="14668" ht="12.75"/>
    <row r="14669" ht="12.75"/>
    <row r="14670" ht="12.75"/>
    <row r="14671" ht="12.75"/>
    <row r="14672" ht="12.75"/>
    <row r="14673" ht="12.75"/>
    <row r="14674" ht="12.75"/>
    <row r="14675" ht="12.75"/>
    <row r="14676" ht="12.75"/>
    <row r="14677" ht="12.75"/>
    <row r="14678" ht="12.75"/>
    <row r="14679" ht="12.75"/>
    <row r="14680" ht="12.75"/>
    <row r="14681" ht="12.75"/>
    <row r="14682" ht="12.75"/>
    <row r="14683" ht="12.75"/>
    <row r="14684" ht="12.75"/>
    <row r="14685" ht="12.75"/>
    <row r="14686" ht="12.75"/>
    <row r="14687" ht="12.75"/>
    <row r="14688" ht="12.75"/>
    <row r="14689" ht="12.75"/>
    <row r="14690" ht="12.75"/>
    <row r="14691" ht="12.75"/>
    <row r="14692" ht="12.75"/>
    <row r="14693" ht="12.75"/>
    <row r="14694" ht="12.75"/>
    <row r="14695" ht="12.75"/>
    <row r="14696" ht="12.75"/>
    <row r="14697" ht="12.75"/>
    <row r="14698" ht="12.75"/>
    <row r="14699" ht="12.75"/>
    <row r="14700" ht="12.75"/>
    <row r="14701" ht="12.75"/>
    <row r="14702" ht="12.75"/>
    <row r="14703" ht="12.75"/>
    <row r="14704" ht="12.75"/>
    <row r="14705" ht="12.75"/>
    <row r="14706" ht="12.75"/>
    <row r="14707" ht="12.75"/>
    <row r="14708" ht="12.75"/>
    <row r="14709" ht="12.75"/>
    <row r="14710" ht="12.75"/>
    <row r="14711" ht="12.75"/>
    <row r="14712" ht="12.75"/>
    <row r="14713" ht="12.75"/>
    <row r="14714" ht="12.75"/>
    <row r="14715" ht="12.75"/>
    <row r="14716" ht="12.75"/>
    <row r="14717" ht="12.75"/>
    <row r="14718" ht="12.75"/>
    <row r="14719" ht="12.75"/>
    <row r="14720" ht="12.75"/>
    <row r="14721" ht="12.75"/>
    <row r="14722" ht="12.75"/>
    <row r="14723" ht="12.75"/>
    <row r="14724" ht="12.75"/>
    <row r="14725" ht="12.75"/>
    <row r="14726" ht="12.75"/>
    <row r="14727" ht="12.75"/>
    <row r="14728" ht="12.75"/>
    <row r="14729" ht="12.75"/>
    <row r="14730" ht="12.75"/>
    <row r="14731" ht="12.75"/>
    <row r="14732" ht="12.75"/>
    <row r="14733" ht="12.75"/>
    <row r="14734" ht="12.75"/>
    <row r="14735" ht="12.75"/>
    <row r="14736" ht="12.75"/>
    <row r="14737" ht="12.75"/>
    <row r="14738" ht="12.75"/>
    <row r="14739" ht="12.75"/>
    <row r="14740" ht="12.75"/>
    <row r="14741" ht="12.75"/>
    <row r="14742" ht="12.75"/>
    <row r="14743" ht="12.75"/>
    <row r="14744" ht="12.75"/>
    <row r="14745" ht="12.75"/>
    <row r="14746" ht="12.75"/>
    <row r="14747" ht="12.75"/>
    <row r="14748" ht="12.75"/>
    <row r="14749" ht="12.75"/>
    <row r="14750" ht="12.75"/>
    <row r="14751" ht="12.75"/>
    <row r="14752" ht="12.75"/>
    <row r="14753" ht="12.75"/>
    <row r="14754" ht="12.75"/>
    <row r="14755" ht="12.75"/>
    <row r="14756" ht="12.75"/>
    <row r="14757" ht="12.75"/>
    <row r="14758" ht="12.75"/>
    <row r="14759" ht="12.75"/>
    <row r="14760" ht="12.75"/>
    <row r="14761" ht="12.75"/>
    <row r="14762" ht="12.75"/>
    <row r="14763" ht="12.75"/>
    <row r="14764" ht="12.75"/>
    <row r="14765" ht="12.75"/>
    <row r="14766" ht="12.75"/>
    <row r="14767" ht="12.75"/>
    <row r="14768" ht="12.75"/>
    <row r="14769" ht="12.75"/>
    <row r="14770" ht="12.75"/>
    <row r="14771" ht="12.75"/>
    <row r="14772" ht="12.75"/>
    <row r="14773" ht="12.75"/>
    <row r="14774" ht="12.75"/>
    <row r="14775" ht="12.75"/>
    <row r="14776" ht="12.75"/>
    <row r="14777" ht="12.75"/>
    <row r="14778" ht="12.75"/>
    <row r="14779" ht="12.75"/>
    <row r="14780" ht="12.75"/>
    <row r="14781" ht="12.75"/>
    <row r="14782" ht="12.75"/>
    <row r="14783" ht="12.75"/>
    <row r="14784" ht="12.75"/>
    <row r="14785" ht="12.75"/>
    <row r="14786" ht="12.75"/>
    <row r="14787" ht="12.75"/>
    <row r="14788" ht="12.75"/>
    <row r="14789" ht="12.75"/>
    <row r="14790" ht="12.75"/>
    <row r="14791" ht="12.75"/>
    <row r="14792" ht="12.75"/>
    <row r="14793" ht="12.75"/>
    <row r="14794" ht="12.75"/>
    <row r="14795" ht="12.75"/>
    <row r="14796" ht="12.75"/>
    <row r="14797" ht="12.75"/>
    <row r="14798" ht="12.75"/>
    <row r="14799" ht="12.75"/>
    <row r="14800" ht="12.75"/>
    <row r="14801" ht="12.75"/>
    <row r="14802" ht="12.75"/>
    <row r="14803" ht="12.75"/>
    <row r="14804" ht="12.75"/>
    <row r="14805" ht="12.75"/>
    <row r="14806" ht="12.75"/>
    <row r="14807" ht="12.75"/>
    <row r="14808" ht="12.75"/>
    <row r="14809" ht="12.75"/>
    <row r="14810" ht="12.75"/>
    <row r="14811" ht="12.75"/>
    <row r="14812" ht="12.75"/>
    <row r="14813" ht="12.75"/>
    <row r="14814" ht="12.75"/>
    <row r="14815" ht="12.75"/>
    <row r="14816" ht="12.75"/>
    <row r="14817" ht="12.75"/>
    <row r="14818" ht="12.75"/>
    <row r="14819" ht="12.75"/>
    <row r="14820" ht="12.75"/>
    <row r="14821" ht="12.75"/>
    <row r="14822" ht="12.75"/>
    <row r="14823" ht="12.75"/>
    <row r="14824" ht="12.75"/>
    <row r="14825" ht="12.75"/>
    <row r="14826" ht="12.75"/>
    <row r="14827" ht="12.75"/>
    <row r="14828" ht="12.75"/>
    <row r="14829" ht="12.75"/>
    <row r="14830" ht="12.75"/>
    <row r="14831" ht="12.75"/>
    <row r="14832" ht="12.75"/>
    <row r="14833" ht="12.75"/>
    <row r="14834" ht="12.75"/>
    <row r="14835" ht="12.75"/>
    <row r="14836" ht="12.75"/>
    <row r="14837" ht="12.75"/>
    <row r="14838" ht="12.75"/>
    <row r="14839" ht="12.75"/>
    <row r="14840" ht="12.75"/>
    <row r="14841" ht="12.75"/>
    <row r="14842" ht="12.75"/>
    <row r="14843" ht="12.75"/>
    <row r="14844" ht="12.75"/>
    <row r="14845" ht="12.75"/>
    <row r="14846" ht="12.75"/>
    <row r="14847" ht="12.75"/>
    <row r="14848" ht="12.75"/>
    <row r="14849" ht="12.75"/>
    <row r="14850" ht="12.75"/>
    <row r="14851" ht="12.75"/>
    <row r="14852" ht="12.75"/>
    <row r="14853" ht="12.75"/>
    <row r="14854" ht="12.75"/>
    <row r="14855" ht="12.75"/>
    <row r="14856" ht="12.75"/>
    <row r="14857" ht="12.75"/>
    <row r="14858" ht="12.75"/>
    <row r="14859" ht="12.75"/>
    <row r="14860" ht="12.75"/>
    <row r="14861" ht="12.75"/>
    <row r="14862" ht="12.75"/>
    <row r="14863" ht="12.75"/>
    <row r="14864" ht="12.75"/>
    <row r="14865" ht="12.75"/>
    <row r="14866" ht="12.75"/>
    <row r="14867" ht="12.75"/>
    <row r="14868" ht="12.75"/>
    <row r="14869" ht="12.75"/>
    <row r="14870" ht="12.75"/>
    <row r="14871" ht="12.75"/>
    <row r="14872" ht="12.75"/>
    <row r="14873" ht="12.75"/>
    <row r="14874" ht="12.75"/>
    <row r="14875" ht="12.75"/>
    <row r="14876" ht="12.75"/>
    <row r="14877" ht="12.75"/>
    <row r="14878" ht="12.75"/>
    <row r="14879" ht="12.75"/>
    <row r="14880" ht="12.75"/>
    <row r="14881" ht="12.75"/>
    <row r="14882" ht="12.75"/>
    <row r="14883" ht="12.75"/>
    <row r="14884" ht="12.75"/>
    <row r="14885" ht="12.75"/>
    <row r="14886" ht="12.75"/>
    <row r="14887" ht="12.75"/>
    <row r="14888" ht="12.75"/>
    <row r="14889" ht="12.75"/>
    <row r="14890" ht="12.75"/>
    <row r="14891" ht="12.75"/>
    <row r="14892" ht="12.75"/>
    <row r="14893" ht="12.75"/>
    <row r="14894" ht="12.75"/>
    <row r="14895" ht="12.75"/>
    <row r="14896" ht="12.75"/>
    <row r="14897" ht="12.75"/>
    <row r="14898" ht="12.75"/>
    <row r="14899" ht="12.75"/>
    <row r="14900" ht="12.75"/>
    <row r="14901" ht="12.75"/>
    <row r="14902" ht="12.75"/>
    <row r="14903" ht="12.75"/>
    <row r="14904" ht="12.75"/>
    <row r="14905" ht="12.75"/>
    <row r="14906" ht="12.75"/>
    <row r="14907" ht="12.75"/>
    <row r="14908" ht="12.75"/>
    <row r="14909" ht="12.75"/>
    <row r="14910" ht="12.75"/>
    <row r="14911" ht="12.75"/>
    <row r="14912" ht="12.75"/>
    <row r="14913" ht="12.75"/>
    <row r="14914" ht="12.75"/>
    <row r="14915" ht="12.75"/>
    <row r="14916" ht="12.75"/>
    <row r="14917" ht="12.75"/>
    <row r="14918" ht="12.75"/>
    <row r="14919" ht="12.75"/>
    <row r="14920" ht="12.75"/>
    <row r="14921" ht="12.75"/>
    <row r="14922" ht="12.75"/>
    <row r="14923" ht="12.75"/>
    <row r="14924" ht="12.75"/>
    <row r="14925" ht="12.75"/>
    <row r="14926" ht="12.75"/>
    <row r="14927" ht="12.75"/>
    <row r="14928" ht="12.75"/>
    <row r="14929" ht="12.75"/>
    <row r="14930" ht="12.75"/>
    <row r="14931" ht="12.75"/>
    <row r="14932" ht="12.75"/>
    <row r="14933" ht="12.75"/>
    <row r="14934" ht="12.75"/>
    <row r="14935" ht="12.75"/>
    <row r="14936" ht="12.75"/>
    <row r="14937" ht="12.75"/>
    <row r="14938" ht="12.75"/>
    <row r="14939" ht="12.75"/>
    <row r="14940" ht="12.75"/>
    <row r="14941" ht="12.75"/>
    <row r="14942" ht="12.75"/>
    <row r="14943" ht="12.75"/>
    <row r="14944" ht="12.75"/>
    <row r="14945" ht="12.75"/>
    <row r="14946" ht="12.75"/>
    <row r="14947" ht="12.75"/>
    <row r="14948" ht="12.75"/>
    <row r="14949" ht="12.75"/>
    <row r="14950" ht="12.75"/>
    <row r="14951" ht="12.75"/>
    <row r="14952" ht="12.75"/>
    <row r="14953" ht="12.75"/>
    <row r="14954" ht="12.75"/>
    <row r="14955" ht="12.75"/>
    <row r="14956" ht="12.75"/>
    <row r="14957" ht="12.75"/>
    <row r="14958" ht="12.75"/>
    <row r="14959" ht="12.75"/>
    <row r="14960" ht="12.75"/>
    <row r="14961" ht="12.75"/>
    <row r="14962" ht="12.75"/>
    <row r="14963" ht="12.75"/>
    <row r="14964" ht="12.75"/>
    <row r="14965" ht="12.75"/>
    <row r="14966" ht="12.75"/>
    <row r="14967" ht="12.75"/>
    <row r="14968" ht="12.75"/>
    <row r="14969" ht="12.75"/>
    <row r="14970" ht="12.75"/>
    <row r="14971" ht="12.75"/>
    <row r="14972" ht="12.75"/>
    <row r="14973" ht="12.75"/>
    <row r="14974" ht="12.75"/>
    <row r="14975" ht="12.75"/>
    <row r="14976" ht="12.75"/>
    <row r="14977" ht="12.75"/>
    <row r="14978" ht="12.75"/>
    <row r="14979" ht="12.75"/>
    <row r="14980" ht="12.75"/>
    <row r="14981" ht="12.75"/>
    <row r="14982" ht="12.75"/>
    <row r="14983" ht="12.75"/>
    <row r="14984" ht="12.75"/>
    <row r="14985" ht="12.75"/>
    <row r="14986" ht="12.75"/>
    <row r="14987" ht="12.75"/>
    <row r="14988" ht="12.75"/>
    <row r="14989" ht="12.75"/>
    <row r="14990" ht="12.75"/>
    <row r="14991" ht="12.75"/>
    <row r="14992" ht="12.75"/>
    <row r="14993" ht="12.75"/>
    <row r="14994" ht="12.75"/>
    <row r="14995" ht="12.75"/>
    <row r="14996" ht="12.75"/>
    <row r="14997" ht="12.75"/>
    <row r="14998" ht="12.75"/>
    <row r="14999" ht="12.75"/>
    <row r="15000" ht="12.75"/>
    <row r="15001" ht="12.75"/>
    <row r="15002" ht="12.75"/>
    <row r="15003" ht="12.75"/>
    <row r="15004" ht="12.75"/>
    <row r="15005" ht="12.75"/>
    <row r="15006" ht="12.75"/>
    <row r="15007" ht="12.75"/>
    <row r="15008" ht="12.75"/>
    <row r="15009" ht="12.75"/>
    <row r="15010" ht="12.75"/>
    <row r="15011" ht="12.75"/>
    <row r="15012" ht="12.75"/>
    <row r="15013" ht="12.75"/>
    <row r="15014" ht="12.75"/>
    <row r="15015" ht="12.75"/>
    <row r="15016" ht="12.75"/>
    <row r="15017" ht="12.75"/>
    <row r="15018" ht="12.75"/>
    <row r="15019" ht="12.75"/>
    <row r="15020" ht="12.75"/>
    <row r="15021" ht="12.75"/>
    <row r="15022" ht="12.75"/>
    <row r="15023" ht="12.75"/>
    <row r="15024" ht="12.75"/>
    <row r="15025" ht="12.75"/>
    <row r="15026" ht="12.75"/>
    <row r="15027" ht="12.75"/>
    <row r="15028" ht="12.75"/>
    <row r="15029" ht="12.75"/>
    <row r="15030" ht="12.75"/>
    <row r="15031" ht="12.75"/>
    <row r="15032" ht="12.75"/>
    <row r="15033" ht="12.75"/>
    <row r="15034" ht="12.75"/>
    <row r="15035" ht="12.75"/>
    <row r="15036" ht="12.75"/>
    <row r="15037" ht="12.75"/>
    <row r="15038" ht="12.75"/>
    <row r="15039" ht="12.75"/>
    <row r="15040" ht="12.75"/>
    <row r="15041" ht="12.75"/>
    <row r="15042" ht="12.75"/>
    <row r="15043" ht="12.75"/>
    <row r="15044" ht="12.75"/>
    <row r="15045" ht="12.75"/>
    <row r="15046" ht="12.75"/>
    <row r="15047" ht="12.75"/>
    <row r="15048" ht="12.75"/>
    <row r="15049" ht="12.75"/>
    <row r="15050" ht="12.75"/>
    <row r="15051" ht="12.75"/>
    <row r="15052" ht="12.75"/>
    <row r="15053" ht="12.75"/>
    <row r="15054" ht="12.75"/>
    <row r="15055" ht="12.75"/>
    <row r="15056" ht="12.75"/>
    <row r="15057" ht="12.75"/>
    <row r="15058" ht="12.75"/>
    <row r="15059" ht="12.75"/>
    <row r="15060" ht="12.75"/>
    <row r="15061" ht="12.75"/>
    <row r="15062" ht="12.75"/>
    <row r="15063" ht="12.75"/>
    <row r="15064" ht="12.75"/>
    <row r="15065" ht="12.75"/>
    <row r="15066" ht="12.75"/>
    <row r="15067" ht="12.75"/>
    <row r="15068" ht="12.75"/>
    <row r="15069" ht="12.75"/>
    <row r="15070" ht="12.75"/>
    <row r="15071" ht="12.75"/>
    <row r="15072" ht="12.75"/>
    <row r="15073" ht="12.75"/>
    <row r="15074" ht="12.75"/>
    <row r="15075" ht="12.75"/>
    <row r="15076" ht="12.75"/>
    <row r="15077" ht="12.75"/>
    <row r="15078" ht="12.75"/>
    <row r="15079" ht="12.75"/>
    <row r="15080" ht="12.75"/>
    <row r="15081" ht="12.75"/>
    <row r="15082" ht="12.75"/>
    <row r="15083" ht="12.75"/>
    <row r="15084" ht="12.75"/>
    <row r="15085" ht="12.75"/>
    <row r="15086" ht="12.75"/>
    <row r="15087" ht="12.75"/>
    <row r="15088" ht="12.75"/>
    <row r="15089" ht="12.75"/>
    <row r="15090" ht="12.75"/>
    <row r="15091" ht="12.75"/>
    <row r="15092" ht="12.75"/>
    <row r="15093" ht="12.75"/>
    <row r="15094" ht="12.75"/>
    <row r="15095" ht="12.75"/>
    <row r="15096" ht="12.75"/>
    <row r="15097" ht="12.75"/>
    <row r="15098" ht="12.75"/>
    <row r="15099" ht="12.75"/>
    <row r="15100" ht="12.75"/>
    <row r="15101" ht="12.75"/>
    <row r="15102" ht="12.75"/>
    <row r="15103" ht="12.75"/>
    <row r="15104" ht="12.75"/>
    <row r="15105" ht="12.75"/>
    <row r="15106" ht="12.75"/>
    <row r="15107" ht="12.75"/>
    <row r="15108" ht="12.75"/>
    <row r="15109" ht="12.75"/>
    <row r="15110" ht="12.75"/>
    <row r="15111" ht="12.75"/>
    <row r="15112" ht="12.75"/>
    <row r="15113" ht="12.75"/>
    <row r="15114" ht="12.75"/>
    <row r="15115" ht="12.75"/>
    <row r="15116" ht="12.75"/>
    <row r="15117" ht="12.75"/>
    <row r="15118" ht="12.75"/>
    <row r="15119" ht="12.75"/>
    <row r="15120" ht="12.75"/>
    <row r="15121" ht="12.75"/>
    <row r="15122" ht="12.75"/>
    <row r="15123" ht="12.75"/>
    <row r="15124" ht="12.75"/>
    <row r="15125" ht="12.75"/>
    <row r="15126" ht="12.75"/>
    <row r="15127" ht="12.75"/>
    <row r="15128" ht="12.75"/>
    <row r="15129" ht="12.75"/>
    <row r="15130" ht="12.75"/>
    <row r="15131" ht="12.75"/>
    <row r="15132" ht="12.75"/>
    <row r="15133" ht="12.75"/>
    <row r="15134" ht="12.75"/>
    <row r="15135" ht="12.75"/>
    <row r="15136" ht="12.75"/>
    <row r="15137" ht="12.75"/>
    <row r="15138" ht="12.75"/>
    <row r="15139" ht="12.75"/>
    <row r="15140" ht="12.75"/>
    <row r="15141" ht="12.75"/>
    <row r="15142" ht="12.75"/>
    <row r="15143" ht="12.75"/>
    <row r="15144" ht="12.75"/>
    <row r="15145" ht="12.75"/>
    <row r="15146" ht="12.75"/>
    <row r="15147" ht="12.75"/>
    <row r="15148" ht="12.75"/>
    <row r="15149" ht="12.75"/>
    <row r="15150" ht="12.75"/>
    <row r="15151" ht="12.75"/>
    <row r="15152" ht="12.75"/>
    <row r="15153" ht="12.75"/>
    <row r="15154" ht="12.75"/>
    <row r="15155" ht="12.75"/>
    <row r="15156" ht="12.75"/>
    <row r="15157" ht="12.75"/>
    <row r="15158" ht="12.75"/>
    <row r="15159" ht="12.75"/>
    <row r="15160" ht="12.75"/>
    <row r="15161" ht="12.75"/>
    <row r="15162" ht="12.75"/>
    <row r="15163" ht="12.75"/>
    <row r="15164" ht="12.75"/>
    <row r="15165" ht="12.75"/>
    <row r="15166" ht="12.75"/>
    <row r="15167" ht="12.75"/>
    <row r="15168" ht="12.75"/>
    <row r="15169" ht="12.75"/>
    <row r="15170" ht="12.75"/>
    <row r="15171" ht="12.75"/>
    <row r="15172" ht="12.75"/>
    <row r="15173" ht="12.75"/>
    <row r="15174" ht="12.75"/>
    <row r="15175" ht="12.75"/>
    <row r="15176" ht="12.75"/>
    <row r="15177" ht="12.75"/>
    <row r="15178" ht="12.75"/>
    <row r="15179" ht="12.75"/>
    <row r="15180" ht="12.75"/>
    <row r="15181" ht="12.75"/>
    <row r="15182" ht="12.75"/>
    <row r="15183" ht="12.75"/>
    <row r="15184" ht="12.75"/>
    <row r="15185" ht="12.75"/>
    <row r="15186" ht="12.75"/>
    <row r="15187" ht="12.75"/>
    <row r="15188" ht="12.75"/>
    <row r="15189" ht="12.75"/>
    <row r="15190" ht="12.75"/>
    <row r="15191" ht="12.75"/>
    <row r="15192" ht="12.75"/>
    <row r="15193" ht="12.75"/>
    <row r="15194" ht="12.75"/>
    <row r="15195" ht="12.75"/>
    <row r="15196" ht="12.75"/>
    <row r="15197" ht="12.75"/>
    <row r="15198" ht="12.75"/>
    <row r="15199" ht="12.75"/>
    <row r="15200" ht="12.75"/>
    <row r="15201" ht="12.75"/>
    <row r="15202" ht="12.75"/>
    <row r="15203" ht="12.75"/>
    <row r="15204" ht="12.75"/>
    <row r="15205" ht="12.75"/>
    <row r="15206" ht="12.75"/>
    <row r="15207" ht="12.75"/>
    <row r="15208" ht="12.75"/>
    <row r="15209" ht="12.75"/>
    <row r="15210" ht="12.75"/>
    <row r="15211" ht="12.75"/>
    <row r="15212" ht="12.75"/>
    <row r="15213" ht="12.75"/>
    <row r="15214" ht="12.75"/>
    <row r="15215" ht="12.75"/>
    <row r="15216" ht="12.75"/>
    <row r="15217" ht="12.75"/>
    <row r="15218" ht="12.75"/>
    <row r="15219" ht="12.75"/>
    <row r="15220" ht="12.75"/>
    <row r="15221" ht="12.75"/>
    <row r="15222" ht="12.75"/>
    <row r="15223" ht="12.75"/>
    <row r="15224" ht="12.75"/>
    <row r="15225" ht="12.75"/>
    <row r="15226" ht="12.75"/>
    <row r="15227" ht="12.75"/>
    <row r="15228" ht="12.75"/>
    <row r="15229" ht="12.75"/>
    <row r="15230" ht="12.75"/>
    <row r="15231" ht="12.75"/>
    <row r="15232" ht="12.75"/>
    <row r="15233" ht="12.75"/>
    <row r="15234" ht="12.75"/>
    <row r="15235" ht="12.75"/>
    <row r="15236" ht="12.75"/>
    <row r="15237" ht="12.75"/>
    <row r="15238" ht="12.75"/>
    <row r="15239" ht="12.75"/>
    <row r="15240" ht="12.75"/>
    <row r="15241" ht="12.75"/>
    <row r="15242" ht="12.75"/>
    <row r="15243" ht="12.75"/>
    <row r="15244" ht="12.75"/>
    <row r="15245" ht="12.75"/>
    <row r="15246" ht="12.75"/>
    <row r="15247" ht="12.75"/>
    <row r="15248" ht="12.75"/>
    <row r="15249" ht="12.75"/>
    <row r="15250" ht="12.75"/>
    <row r="15251" ht="12.75"/>
    <row r="15252" ht="12.75"/>
    <row r="15253" ht="12.75"/>
    <row r="15254" ht="12.75"/>
    <row r="15255" ht="12.75"/>
    <row r="15256" ht="12.75"/>
    <row r="15257" ht="12.75"/>
    <row r="15258" ht="12.75"/>
    <row r="15259" ht="12.75"/>
    <row r="15260" ht="12.75"/>
    <row r="15261" ht="12.75"/>
    <row r="15262" ht="12.75"/>
    <row r="15263" ht="12.75"/>
    <row r="15264" ht="12.75"/>
    <row r="15265" ht="12.75"/>
    <row r="15266" ht="12.75"/>
    <row r="15267" ht="12.75"/>
    <row r="15268" ht="12.75"/>
    <row r="15269" ht="12.75"/>
    <row r="15270" ht="12.75"/>
    <row r="15271" ht="12.75"/>
    <row r="15272" ht="12.75"/>
    <row r="15273" ht="12.75"/>
    <row r="15274" ht="12.75"/>
    <row r="15275" ht="12.75"/>
    <row r="15276" ht="12.75"/>
    <row r="15277" ht="12.75"/>
    <row r="15278" ht="12.75"/>
    <row r="15279" ht="12.75"/>
    <row r="15280" ht="12.75"/>
    <row r="15281" ht="12.75"/>
    <row r="15282" ht="12.75"/>
    <row r="15283" ht="12.75"/>
    <row r="15284" ht="12.75"/>
    <row r="15285" ht="12.75"/>
    <row r="15286" ht="12.75"/>
    <row r="15287" ht="12.75"/>
    <row r="15288" ht="12.75"/>
    <row r="15289" ht="12.75"/>
    <row r="15290" ht="12.75"/>
    <row r="15291" ht="12.75"/>
    <row r="15292" ht="12.75"/>
    <row r="15293" ht="12.75"/>
    <row r="15294" ht="12.75"/>
    <row r="15295" ht="12.75"/>
    <row r="15296" ht="12.75"/>
    <row r="15297" ht="12.75"/>
    <row r="15298" ht="12.75"/>
    <row r="15299" ht="12.75"/>
    <row r="15300" ht="12.75"/>
    <row r="15301" ht="12.75"/>
    <row r="15302" ht="12.75"/>
    <row r="15303" ht="12.75"/>
    <row r="15304" ht="12.75"/>
    <row r="15305" ht="12.75"/>
    <row r="15306" ht="12.75"/>
    <row r="15307" ht="12.75"/>
    <row r="15308" ht="12.75"/>
    <row r="15309" ht="12.75"/>
    <row r="15310" ht="12.75"/>
    <row r="15311" ht="12.75"/>
    <row r="15312" ht="12.75"/>
    <row r="15313" ht="12.75"/>
    <row r="15314" ht="12.75"/>
    <row r="15315" ht="12.75"/>
    <row r="15316" ht="12.75"/>
    <row r="15317" ht="12.75"/>
    <row r="15318" ht="12.75"/>
    <row r="15319" ht="12.75"/>
    <row r="15320" ht="12.75"/>
    <row r="15321" ht="12.75"/>
    <row r="15322" ht="12.75"/>
    <row r="15323" ht="12.75"/>
    <row r="15324" ht="12.75"/>
    <row r="15325" ht="12.75"/>
    <row r="15326" ht="12.75"/>
    <row r="15327" ht="12.75"/>
    <row r="15328" ht="12.75"/>
    <row r="15329" ht="12.75"/>
    <row r="15330" ht="12.75"/>
    <row r="15331" ht="12.75"/>
    <row r="15332" ht="12.75"/>
    <row r="15333" ht="12.75"/>
    <row r="15334" ht="12.75"/>
    <row r="15335" ht="12.75"/>
    <row r="15336" ht="12.75"/>
    <row r="15337" ht="12.75"/>
    <row r="15338" ht="12.75"/>
    <row r="15339" ht="12.75"/>
    <row r="15340" ht="12.75"/>
    <row r="15341" ht="12.75"/>
    <row r="15342" ht="12.75"/>
    <row r="15343" ht="12.75"/>
    <row r="15344" ht="12.75"/>
    <row r="15345" ht="12.75"/>
    <row r="15346" ht="12.75"/>
    <row r="15347" ht="12.75"/>
    <row r="15348" ht="12.75"/>
    <row r="15349" ht="12.75"/>
    <row r="15350" ht="12.75"/>
    <row r="15351" ht="12.75"/>
    <row r="15352" ht="12.75"/>
    <row r="15353" ht="12.75"/>
    <row r="15354" ht="12.75"/>
    <row r="15355" ht="12.75"/>
    <row r="15356" ht="12.75"/>
    <row r="15357" ht="12.75"/>
    <row r="15358" ht="12.75"/>
    <row r="15359" ht="12.75"/>
    <row r="15360" ht="12.75"/>
    <row r="15361" ht="12.75"/>
    <row r="15362" ht="12.75"/>
    <row r="15363" ht="12.75"/>
    <row r="15364" ht="12.75"/>
    <row r="15365" ht="12.75"/>
    <row r="15366" ht="12.75"/>
    <row r="15367" ht="12.75"/>
    <row r="15368" ht="12.75"/>
    <row r="15369" ht="12.75"/>
    <row r="15370" ht="12.75"/>
    <row r="15371" ht="12.75"/>
    <row r="15372" ht="12.75"/>
    <row r="15373" ht="12.75"/>
    <row r="15374" ht="12.75"/>
    <row r="15375" ht="12.75"/>
    <row r="15376" ht="12.75"/>
    <row r="15377" ht="12.75"/>
    <row r="15378" ht="12.75"/>
    <row r="15379" ht="12.75"/>
    <row r="15380" ht="12.75"/>
    <row r="15381" ht="12.75"/>
    <row r="15382" ht="12.75"/>
    <row r="15383" ht="12.75"/>
    <row r="15384" ht="12.75"/>
    <row r="15385" ht="12.75"/>
    <row r="15386" ht="12.75"/>
    <row r="15387" ht="12.75"/>
    <row r="15388" ht="12.75"/>
    <row r="15389" ht="12.75"/>
    <row r="15390" ht="12.75"/>
    <row r="15391" ht="12.75"/>
    <row r="15392" ht="12.75"/>
    <row r="15393" ht="12.75"/>
    <row r="15394" ht="12.75"/>
    <row r="15395" ht="12.75"/>
    <row r="15396" ht="12.75"/>
    <row r="15397" ht="12.75"/>
    <row r="15398" ht="12.75"/>
    <row r="15399" ht="12.75"/>
    <row r="15400" ht="12.75"/>
    <row r="15401" ht="12.75"/>
    <row r="15402" ht="12.75"/>
    <row r="15403" ht="12.75"/>
    <row r="15404" ht="12.75"/>
    <row r="15405" ht="12.75"/>
    <row r="15406" ht="12.75"/>
    <row r="15407" ht="12.75"/>
    <row r="15408" ht="12.75"/>
    <row r="15409" ht="12.75"/>
    <row r="15410" ht="12.75"/>
    <row r="15411" ht="12.75"/>
    <row r="15412" ht="12.75"/>
    <row r="15413" ht="12.75"/>
    <row r="15414" ht="12.75"/>
    <row r="15415" ht="12.75"/>
    <row r="15416" ht="12.75"/>
    <row r="15417" ht="12.75"/>
    <row r="15418" ht="12.75"/>
    <row r="15419" ht="12.75"/>
    <row r="15420" ht="12.75"/>
    <row r="15421" ht="12.75"/>
    <row r="15422" ht="12.75"/>
    <row r="15423" ht="12.75"/>
    <row r="15424" ht="12.75"/>
    <row r="15425" ht="12.75"/>
    <row r="15426" ht="12.75"/>
    <row r="15427" ht="12.75"/>
    <row r="15428" ht="12.75"/>
    <row r="15429" ht="12.75"/>
    <row r="15430" ht="12.75"/>
    <row r="15431" ht="12.75"/>
    <row r="15432" ht="12.75"/>
    <row r="15433" ht="12.75"/>
    <row r="15434" ht="12.75"/>
    <row r="15435" ht="12.75"/>
    <row r="15436" ht="12.75"/>
    <row r="15437" ht="12.75"/>
    <row r="15438" ht="12.75"/>
    <row r="15439" ht="12.75"/>
    <row r="15440" ht="12.75"/>
    <row r="15441" ht="12.75"/>
    <row r="15442" ht="12.75"/>
    <row r="15443" ht="12.75"/>
    <row r="15444" ht="12.75"/>
    <row r="15445" ht="12.75"/>
    <row r="15446" ht="12.75"/>
    <row r="15447" ht="12.75"/>
    <row r="15448" ht="12.75"/>
    <row r="15449" ht="12.75"/>
    <row r="15450" ht="12.75"/>
    <row r="15451" ht="12.75"/>
    <row r="15452" ht="12.75"/>
    <row r="15453" ht="12.75"/>
    <row r="15454" ht="12.75"/>
    <row r="15455" ht="12.75"/>
    <row r="15456" ht="12.75"/>
    <row r="15457" ht="12.75"/>
    <row r="15458" ht="12.75"/>
    <row r="15459" ht="12.75"/>
    <row r="15460" ht="12.75"/>
    <row r="15461" ht="12.75"/>
    <row r="15462" ht="12.75"/>
    <row r="15463" ht="12.75"/>
    <row r="15464" ht="12.75"/>
    <row r="15465" ht="12.75"/>
    <row r="15466" ht="12.75"/>
    <row r="15467" ht="12.75"/>
    <row r="15468" ht="12.75"/>
    <row r="15469" ht="12.75"/>
    <row r="15470" ht="12.75"/>
    <row r="15471" ht="12.75"/>
    <row r="15472" ht="12.75"/>
    <row r="15473" ht="12.75"/>
    <row r="15474" ht="12.75"/>
    <row r="15475" ht="12.75"/>
    <row r="15476" ht="12.75"/>
    <row r="15477" ht="12.75"/>
    <row r="15478" ht="12.75"/>
    <row r="15479" ht="12.75"/>
    <row r="15480" ht="12.75"/>
    <row r="15481" ht="12.75"/>
    <row r="15482" ht="12.75"/>
    <row r="15483" ht="12.75"/>
    <row r="15484" ht="12.75"/>
    <row r="15485" ht="12.75"/>
    <row r="15486" ht="12.75"/>
    <row r="15487" ht="12.75"/>
    <row r="15488" ht="12.75"/>
    <row r="15489" ht="12.75"/>
    <row r="15490" ht="12.75"/>
    <row r="15491" ht="12.75"/>
    <row r="15492" ht="12.75"/>
    <row r="15493" ht="12.75"/>
    <row r="15494" ht="12.75"/>
    <row r="15495" ht="12.75"/>
    <row r="15496" ht="12.75"/>
    <row r="15497" ht="12.75"/>
    <row r="15498" ht="12.75"/>
    <row r="15499" ht="12.75"/>
    <row r="15500" ht="12.75"/>
    <row r="15501" ht="12.75"/>
    <row r="15502" ht="12.75"/>
    <row r="15503" ht="12.75"/>
    <row r="15504" ht="12.75"/>
    <row r="15505" ht="12.75"/>
    <row r="15506" ht="12.75"/>
    <row r="15507" ht="12.75"/>
    <row r="15508" ht="12.75"/>
    <row r="15509" ht="12.75"/>
    <row r="15510" ht="12.75"/>
    <row r="15511" ht="12.75"/>
    <row r="15512" ht="12.75"/>
    <row r="15513" ht="12.75"/>
    <row r="15514" ht="12.75"/>
    <row r="15515" ht="12.75"/>
    <row r="15516" ht="12.75"/>
    <row r="15517" ht="12.75"/>
    <row r="15518" ht="12.75"/>
    <row r="15519" ht="12.75"/>
    <row r="15520" ht="12.75"/>
    <row r="15521" ht="12.75"/>
    <row r="15522" ht="12.75"/>
    <row r="15523" ht="12.75"/>
    <row r="15524" ht="12.75"/>
    <row r="15525" ht="12.75"/>
    <row r="15526" ht="12.75"/>
    <row r="15527" ht="12.75"/>
    <row r="15528" ht="12.75"/>
    <row r="15529" ht="12.75"/>
    <row r="15530" ht="12.75"/>
    <row r="15531" ht="12.75"/>
    <row r="15532" ht="12.75"/>
    <row r="15533" ht="12.75"/>
    <row r="15534" ht="12.75"/>
    <row r="15535" ht="12.75"/>
    <row r="15536" ht="12.75"/>
    <row r="15537" ht="12.75"/>
    <row r="15538" ht="12.75"/>
    <row r="15539" ht="12.75"/>
    <row r="15540" ht="12.75"/>
    <row r="15541" ht="12.75"/>
    <row r="15542" ht="12.75"/>
    <row r="15543" ht="12.75"/>
    <row r="15544" ht="12.75"/>
    <row r="15545" ht="12.75"/>
    <row r="15546" ht="12.75"/>
    <row r="15547" ht="12.75"/>
    <row r="15548" ht="12.75"/>
    <row r="15549" ht="12.75"/>
    <row r="15550" ht="12.75"/>
    <row r="15551" ht="12.75"/>
    <row r="15552" ht="12.75"/>
    <row r="15553" ht="12.75"/>
    <row r="15554" ht="12.75"/>
    <row r="15555" ht="12.75"/>
    <row r="15556" ht="12.75"/>
    <row r="15557" ht="12.75"/>
    <row r="15558" ht="12.75"/>
    <row r="15559" ht="12.75"/>
    <row r="15560" ht="12.75"/>
    <row r="15561" ht="12.75"/>
    <row r="15562" ht="12.75"/>
    <row r="15563" ht="12.75"/>
    <row r="15564" ht="12.75"/>
    <row r="15565" ht="12.75"/>
    <row r="15566" ht="12.75"/>
    <row r="15567" ht="12.75"/>
    <row r="15568" ht="12.75"/>
    <row r="15569" ht="12.75"/>
    <row r="15570" ht="12.75"/>
    <row r="15571" ht="12.75"/>
    <row r="15572" ht="12.75"/>
    <row r="15573" ht="12.75"/>
    <row r="15574" ht="12.75"/>
    <row r="15575" ht="12.75"/>
    <row r="15576" ht="12.75"/>
    <row r="15577" ht="12.75"/>
    <row r="15578" ht="12.75"/>
    <row r="15579" ht="12.75"/>
    <row r="15580" ht="12.75"/>
    <row r="15581" ht="12.75"/>
    <row r="15582" ht="12.75"/>
    <row r="15583" ht="12.75"/>
    <row r="15584" ht="12.75"/>
    <row r="15585" ht="12.75"/>
    <row r="15586" ht="12.75"/>
    <row r="15587" ht="12.75"/>
    <row r="15588" ht="12.75"/>
    <row r="15589" ht="12.75"/>
    <row r="15590" ht="12.75"/>
    <row r="15591" ht="12.75"/>
    <row r="15592" ht="12.75"/>
    <row r="15593" ht="12.75"/>
    <row r="15594" ht="12.75"/>
    <row r="15595" ht="12.75"/>
    <row r="15596" ht="12.75"/>
    <row r="15597" ht="12.75"/>
    <row r="15598" ht="12.75"/>
    <row r="15599" ht="12.75"/>
    <row r="15600" ht="12.75"/>
    <row r="15601" ht="12.75"/>
    <row r="15602" ht="12.75"/>
    <row r="15603" ht="12.75"/>
    <row r="15604" ht="12.75"/>
    <row r="15605" ht="12.75"/>
    <row r="15606" ht="12.75"/>
    <row r="15607" ht="12.75"/>
    <row r="15608" ht="12.75"/>
    <row r="15609" ht="12.75"/>
    <row r="15610" ht="12.75"/>
    <row r="15611" ht="12.75"/>
    <row r="15612" ht="12.75"/>
    <row r="15613" ht="12.75"/>
    <row r="15614" ht="12.75"/>
    <row r="15615" ht="12.75"/>
    <row r="15616" ht="12.75"/>
    <row r="15617" ht="12.75"/>
    <row r="15618" ht="12.75"/>
    <row r="15619" ht="12.75"/>
    <row r="15620" ht="12.75"/>
    <row r="15621" ht="12.75"/>
    <row r="15622" ht="12.75"/>
    <row r="15623" ht="12.75"/>
    <row r="15624" ht="12.75"/>
    <row r="15625" ht="12.75"/>
    <row r="15626" ht="12.75"/>
    <row r="15627" ht="12.75"/>
    <row r="15628" ht="12.75"/>
    <row r="15629" ht="12.75"/>
    <row r="15630" ht="12.75"/>
    <row r="15631" ht="12.75"/>
    <row r="15632" ht="12.75"/>
    <row r="15633" ht="12.75"/>
    <row r="15634" ht="12.75"/>
    <row r="15635" ht="12.75"/>
    <row r="15636" ht="12.75"/>
    <row r="15637" ht="12.75"/>
    <row r="15638" ht="12.75"/>
    <row r="15639" ht="12.75"/>
    <row r="15640" ht="12.75"/>
    <row r="15641" ht="12.75"/>
    <row r="15642" ht="12.75"/>
    <row r="15643" ht="12.75"/>
    <row r="15644" ht="12.75"/>
    <row r="15645" ht="12.75"/>
    <row r="15646" ht="12.75"/>
    <row r="15647" ht="12.75"/>
    <row r="15648" ht="12.75"/>
    <row r="15649" ht="12.75"/>
    <row r="15650" ht="12.75"/>
    <row r="15651" ht="12.75"/>
    <row r="15652" ht="12.75"/>
    <row r="15653" ht="12.75"/>
    <row r="15654" ht="12.75"/>
    <row r="15655" ht="12.75"/>
    <row r="15656" ht="12.75"/>
    <row r="15657" ht="12.75"/>
    <row r="15658" ht="12.75"/>
    <row r="15659" ht="12.75"/>
    <row r="15660" ht="12.75"/>
    <row r="15661" ht="12.75"/>
    <row r="15662" ht="12.75"/>
    <row r="15663" ht="12.75"/>
    <row r="15664" ht="12.75"/>
    <row r="15665" ht="12.75"/>
    <row r="15666" ht="12.75"/>
    <row r="15667" ht="12.75"/>
    <row r="15668" ht="12.75"/>
    <row r="15669" ht="12.75"/>
    <row r="15670" ht="12.75"/>
    <row r="15671" ht="12.75"/>
    <row r="15672" ht="12.75"/>
    <row r="15673" ht="12.75"/>
    <row r="15674" ht="12.75"/>
    <row r="15675" ht="12.75"/>
    <row r="15676" ht="12.75"/>
    <row r="15677" ht="12.75"/>
    <row r="15678" ht="12.75"/>
    <row r="15679" ht="12.75"/>
    <row r="15680" ht="12.75"/>
    <row r="15681" ht="12.75"/>
    <row r="15682" ht="12.75"/>
    <row r="15683" ht="12.75"/>
    <row r="15684" ht="12.75"/>
    <row r="15685" ht="12.75"/>
    <row r="15686" ht="12.75"/>
    <row r="15687" ht="12.75"/>
    <row r="15688" ht="12.75"/>
    <row r="15689" ht="12.75"/>
    <row r="15690" ht="12.75"/>
    <row r="15691" ht="12.75"/>
    <row r="15692" ht="12.75"/>
    <row r="15693" ht="12.75"/>
    <row r="15694" ht="12.75"/>
    <row r="15695" ht="12.75"/>
    <row r="15696" ht="12.75"/>
    <row r="15697" ht="12.75"/>
    <row r="15698" ht="12.75"/>
    <row r="15699" ht="12.75"/>
    <row r="15700" ht="12.75"/>
    <row r="15701" ht="12.75"/>
    <row r="15702" ht="12.75"/>
    <row r="15703" ht="12.75"/>
    <row r="15704" ht="12.75"/>
    <row r="15705" ht="12.75"/>
    <row r="15706" ht="12.75"/>
    <row r="15707" ht="12.75"/>
    <row r="15708" ht="12.75"/>
    <row r="15709" ht="12.75"/>
    <row r="15710" ht="12.75"/>
    <row r="15711" ht="12.75"/>
    <row r="15712" ht="12.75"/>
    <row r="15713" ht="12.75"/>
    <row r="15714" ht="12.75"/>
    <row r="15715" ht="12.75"/>
    <row r="15716" ht="12.75"/>
    <row r="15717" ht="12.75"/>
    <row r="15718" ht="12.75"/>
    <row r="15719" ht="12.75"/>
    <row r="15720" ht="12.75"/>
    <row r="15721" ht="12.75"/>
    <row r="15722" ht="12.75"/>
    <row r="15723" ht="12.75"/>
    <row r="15724" ht="12.75"/>
    <row r="15725" ht="12.75"/>
    <row r="15726" ht="12.75"/>
    <row r="15727" ht="12.75"/>
    <row r="15728" ht="12.75"/>
    <row r="15729" ht="12.75"/>
    <row r="15730" ht="12.75"/>
    <row r="15731" ht="12.75"/>
    <row r="15732" ht="12.75"/>
    <row r="15733" ht="12.75"/>
    <row r="15734" ht="12.75"/>
    <row r="15735" ht="12.75"/>
    <row r="15736" ht="12.75"/>
    <row r="15737" ht="12.75"/>
    <row r="15738" ht="12.75"/>
    <row r="15739" ht="12.75"/>
    <row r="15740" ht="12.75"/>
    <row r="15741" ht="12.75"/>
    <row r="15742" ht="12.75"/>
    <row r="15743" ht="12.75"/>
    <row r="15744" ht="12.75"/>
    <row r="15745" ht="12.75"/>
    <row r="15746" ht="12.75"/>
    <row r="15747" ht="12.75"/>
    <row r="15748" ht="12.75"/>
    <row r="15749" ht="12.75"/>
    <row r="15750" ht="12.75"/>
    <row r="15751" ht="12.75"/>
    <row r="15752" ht="12.75"/>
    <row r="15753" ht="12.75"/>
    <row r="15754" ht="12.75"/>
    <row r="15755" ht="12.75"/>
    <row r="15756" ht="12.75"/>
    <row r="15757" ht="12.75"/>
    <row r="15758" ht="12.75"/>
    <row r="15759" ht="12.75"/>
    <row r="15760" ht="12.75"/>
    <row r="15761" ht="12.75"/>
    <row r="15762" ht="12.75"/>
    <row r="15763" ht="12.75"/>
    <row r="15764" ht="12.75"/>
    <row r="15765" ht="12.75"/>
    <row r="15766" ht="12.75"/>
    <row r="15767" ht="12.75"/>
    <row r="15768" ht="12.75"/>
    <row r="15769" ht="12.75"/>
    <row r="15770" ht="12.75"/>
    <row r="15771" ht="12.75"/>
    <row r="15772" ht="12.75"/>
    <row r="15773" ht="12.75"/>
    <row r="15774" ht="12.75"/>
    <row r="15775" ht="12.75"/>
    <row r="15776" ht="12.75"/>
    <row r="15777" ht="12.75"/>
    <row r="15778" ht="12.75"/>
    <row r="15779" ht="12.75"/>
    <row r="15780" ht="12.75"/>
    <row r="15781" ht="12.75"/>
    <row r="15782" ht="12.75"/>
    <row r="15783" ht="12.75"/>
    <row r="15784" ht="12.75"/>
    <row r="15785" ht="12.75"/>
    <row r="15786" ht="12.75"/>
    <row r="15787" ht="12.75"/>
    <row r="15788" ht="12.75"/>
    <row r="15789" ht="12.75"/>
    <row r="15790" ht="12.75"/>
    <row r="15791" ht="12.75"/>
    <row r="15792" ht="12.75"/>
    <row r="15793" ht="12.75"/>
    <row r="15794" ht="12.75"/>
    <row r="15795" ht="12.75"/>
    <row r="15796" ht="12.75"/>
    <row r="15797" ht="12.75"/>
    <row r="15798" ht="12.75"/>
    <row r="15799" ht="12.75"/>
    <row r="15800" ht="12.75"/>
    <row r="15801" ht="12.75"/>
    <row r="15802" ht="12.75"/>
    <row r="15803" ht="12.75"/>
    <row r="15804" ht="12.75"/>
    <row r="15805" ht="12.75"/>
    <row r="15806" ht="12.75"/>
    <row r="15807" ht="12.75"/>
    <row r="15808" ht="12.75"/>
    <row r="15809" ht="12.75"/>
    <row r="15810" ht="12.75"/>
    <row r="15811" ht="12.75"/>
    <row r="15812" ht="12.75"/>
    <row r="15813" ht="12.75"/>
    <row r="15814" ht="12.75"/>
    <row r="15815" ht="12.75"/>
    <row r="15816" ht="12.75"/>
    <row r="15817" ht="12.75"/>
    <row r="15818" ht="12.75"/>
    <row r="15819" ht="12.75"/>
    <row r="15820" ht="12.75"/>
    <row r="15821" ht="12.75"/>
    <row r="15822" ht="12.75"/>
    <row r="15823" ht="12.75"/>
    <row r="15824" ht="12.75"/>
    <row r="15825" ht="12.75"/>
    <row r="15826" ht="12.75"/>
    <row r="15827" ht="12.75"/>
    <row r="15828" ht="12.75"/>
    <row r="15829" ht="12.75"/>
    <row r="15830" ht="12.75"/>
    <row r="15831" ht="12.75"/>
    <row r="15832" ht="12.75"/>
    <row r="15833" ht="12.75"/>
    <row r="15834" ht="12.75"/>
    <row r="15835" ht="12.75"/>
    <row r="15836" ht="12.75"/>
    <row r="15837" ht="12.75"/>
    <row r="15838" ht="12.75"/>
    <row r="15839" ht="12.75"/>
    <row r="15840" ht="12.75"/>
    <row r="15841" ht="12.75"/>
    <row r="15842" ht="12.75"/>
    <row r="15843" ht="12.75"/>
    <row r="15844" ht="12.75"/>
    <row r="15845" ht="12.75"/>
    <row r="15846" ht="12.75"/>
    <row r="15847" ht="12.75"/>
    <row r="15848" ht="12.75"/>
    <row r="15849" ht="12.75"/>
    <row r="15850" ht="12.75"/>
    <row r="15851" ht="12.75"/>
    <row r="15852" ht="12.75"/>
    <row r="15853" ht="12.75"/>
    <row r="15854" ht="12.75"/>
    <row r="15855" ht="12.75"/>
    <row r="15856" ht="12.75"/>
    <row r="15857" ht="12.75"/>
    <row r="15858" ht="12.75"/>
    <row r="15859" ht="12.75"/>
    <row r="15860" ht="12.75"/>
    <row r="15861" ht="12.75"/>
    <row r="15862" ht="12.75"/>
    <row r="15863" ht="12.75"/>
    <row r="15864" ht="12.75"/>
    <row r="15865" ht="12.75"/>
    <row r="15866" ht="12.75"/>
    <row r="15867" ht="12.75"/>
    <row r="15868" ht="12.75"/>
    <row r="15869" ht="12.75"/>
    <row r="15870" ht="12.75"/>
    <row r="15871" ht="12.75"/>
    <row r="15872" ht="12.75"/>
    <row r="15873" ht="12.75"/>
    <row r="15874" ht="12.75"/>
    <row r="15875" ht="12.75"/>
    <row r="15876" ht="12.75"/>
    <row r="15877" ht="12.75"/>
    <row r="15878" ht="12.75"/>
    <row r="15879" ht="12.75"/>
    <row r="15880" ht="12.75"/>
    <row r="15881" ht="12.75"/>
    <row r="15882" ht="12.75"/>
    <row r="15883" ht="12.75"/>
    <row r="15884" ht="12.75"/>
    <row r="15885" ht="12.75"/>
    <row r="15886" ht="12.75"/>
    <row r="15887" ht="12.75"/>
    <row r="15888" ht="12.75"/>
    <row r="15889" ht="12.75"/>
    <row r="15890" ht="12.75"/>
    <row r="15891" ht="12.75"/>
    <row r="15892" ht="12.75"/>
    <row r="15893" ht="12.75"/>
    <row r="15894" ht="12.75"/>
    <row r="15895" ht="12.75"/>
    <row r="15896" ht="12.75"/>
    <row r="15897" ht="12.75"/>
    <row r="15898" ht="12.75"/>
    <row r="15899" ht="12.75"/>
    <row r="15900" ht="12.75"/>
    <row r="15901" ht="12.75"/>
    <row r="15902" ht="12.75"/>
    <row r="15903" ht="12.75"/>
    <row r="15904" ht="12.75"/>
    <row r="15905" ht="12.75"/>
    <row r="15906" ht="12.75"/>
    <row r="15907" ht="12.75"/>
    <row r="15908" ht="12.75"/>
    <row r="15909" ht="12.75"/>
    <row r="15910" ht="12.75"/>
    <row r="15911" ht="12.75"/>
    <row r="15912" ht="12.75"/>
    <row r="15913" ht="12.75"/>
    <row r="15914" ht="12.75"/>
    <row r="15915" ht="12.75"/>
    <row r="15916" ht="12.75"/>
    <row r="15917" ht="12.75"/>
    <row r="15918" ht="12.75"/>
    <row r="15919" ht="12.75"/>
    <row r="15920" ht="12.75"/>
    <row r="15921" ht="12.75"/>
    <row r="15922" ht="12.75"/>
    <row r="15923" ht="12.75"/>
    <row r="15924" ht="12.75"/>
    <row r="15925" ht="12.75"/>
    <row r="15926" ht="12.75"/>
    <row r="15927" ht="12.75"/>
    <row r="15928" ht="12.75"/>
    <row r="15929" ht="12.75"/>
    <row r="15930" ht="12.75"/>
    <row r="15931" ht="12.75"/>
    <row r="15932" ht="12.75"/>
    <row r="15933" ht="12.75"/>
    <row r="15934" ht="12.75"/>
    <row r="15935" ht="12.75"/>
    <row r="15936" ht="12.75"/>
    <row r="15937" ht="12.75"/>
    <row r="15938" ht="12.75"/>
    <row r="15939" ht="12.75"/>
    <row r="15940" ht="12.75"/>
    <row r="15941" ht="12.75"/>
    <row r="15942" ht="12.75"/>
    <row r="15943" ht="12.75"/>
    <row r="15944" ht="12.75"/>
    <row r="15945" ht="12.75"/>
    <row r="15946" ht="12.75"/>
    <row r="15947" ht="12.75"/>
    <row r="15948" ht="12.75"/>
    <row r="15949" ht="12.75"/>
    <row r="15950" ht="12.75"/>
    <row r="15951" ht="12.75"/>
    <row r="15952" ht="12.75"/>
    <row r="15953" ht="12.75"/>
    <row r="15954" ht="12.75"/>
    <row r="15955" ht="12.75"/>
    <row r="15956" ht="12.75"/>
    <row r="15957" ht="12.75"/>
    <row r="15958" ht="12.75"/>
    <row r="15959" ht="12.75"/>
    <row r="15960" ht="12.75"/>
    <row r="15961" ht="12.75"/>
    <row r="15962" ht="12.75"/>
    <row r="15963" ht="12.75"/>
    <row r="15964" ht="12.75"/>
    <row r="15965" ht="12.75"/>
    <row r="15966" ht="12.75"/>
    <row r="15967" ht="12.75"/>
    <row r="15968" ht="12.75"/>
    <row r="15969" ht="12.75"/>
    <row r="15970" ht="12.75"/>
    <row r="15971" ht="12.75"/>
    <row r="15972" ht="12.75"/>
    <row r="15973" ht="12.75"/>
    <row r="15974" ht="12.75"/>
    <row r="15975" ht="12.75"/>
    <row r="15976" ht="12.75"/>
    <row r="15977" ht="12.75"/>
    <row r="15978" ht="12.75"/>
    <row r="15979" ht="12.75"/>
    <row r="15980" ht="12.75"/>
    <row r="15981" ht="12.75"/>
    <row r="15982" ht="12.75"/>
    <row r="15983" ht="12.75"/>
    <row r="15984" ht="12.75"/>
    <row r="15985" ht="12.75"/>
    <row r="15986" ht="12.75"/>
    <row r="15987" ht="12.75"/>
    <row r="15988" ht="12.75"/>
    <row r="15989" ht="12.75"/>
    <row r="15990" ht="12.75"/>
    <row r="15991" ht="12.75"/>
    <row r="15992" ht="12.75"/>
    <row r="15993" ht="12.75"/>
    <row r="15994" ht="12.75"/>
    <row r="15995" ht="12.75"/>
    <row r="15996" ht="12.75"/>
    <row r="15997" ht="12.75"/>
    <row r="15998" ht="12.75"/>
    <row r="15999" ht="12.75"/>
    <row r="16000" ht="12.75"/>
    <row r="16001" ht="12.75"/>
    <row r="16002" ht="12.75"/>
    <row r="16003" ht="12.75"/>
    <row r="16004" ht="12.75"/>
    <row r="16005" ht="12.75"/>
    <row r="16006" ht="12.75"/>
    <row r="16007" ht="12.75"/>
    <row r="16008" ht="12.75"/>
    <row r="16009" ht="12.75"/>
    <row r="16010" ht="12.75"/>
    <row r="16011" ht="12.75"/>
    <row r="16012" ht="12.75"/>
    <row r="16013" ht="12.75"/>
    <row r="16014" ht="12.75"/>
    <row r="16015" ht="12.75"/>
    <row r="16016" ht="12.75"/>
    <row r="16017" ht="12.75"/>
    <row r="16018" ht="12.75"/>
    <row r="16019" ht="12.75"/>
    <row r="16020" ht="12.75"/>
    <row r="16021" ht="12.75"/>
    <row r="16022" ht="12.75"/>
    <row r="16023" ht="12.75"/>
    <row r="16024" ht="12.75"/>
    <row r="16025" ht="12.75"/>
    <row r="16026" ht="12.75"/>
    <row r="16027" ht="12.75"/>
    <row r="16028" ht="12.75"/>
    <row r="16029" ht="12.75"/>
    <row r="16030" ht="12.75"/>
    <row r="16031" ht="12.75"/>
    <row r="16032" ht="12.75"/>
    <row r="16033" ht="12.75"/>
    <row r="16034" ht="12.75"/>
    <row r="16035" ht="12.75"/>
    <row r="16036" ht="12.75"/>
    <row r="16037" ht="12.75"/>
    <row r="16038" ht="12.75"/>
    <row r="16039" ht="12.75"/>
    <row r="16040" ht="12.75"/>
    <row r="16041" ht="12.75"/>
    <row r="16042" ht="12.75"/>
    <row r="16043" ht="12.75"/>
    <row r="16044" ht="12.75"/>
    <row r="16045" ht="12.75"/>
    <row r="16046" ht="12.75"/>
    <row r="16047" ht="12.75"/>
    <row r="16048" ht="12.75"/>
    <row r="16049" ht="12.75"/>
    <row r="16050" ht="12.75"/>
    <row r="16051" ht="12.75"/>
    <row r="16052" ht="12.75"/>
    <row r="16053" ht="12.75"/>
    <row r="16054" ht="12.75"/>
    <row r="16055" ht="12.75"/>
    <row r="16056" ht="12.75"/>
    <row r="16057" ht="12.75"/>
    <row r="16058" ht="12.75"/>
    <row r="16059" ht="12.75"/>
    <row r="16060" ht="12.75"/>
    <row r="16061" ht="12.75"/>
    <row r="16062" ht="12.75"/>
    <row r="16063" ht="12.75"/>
    <row r="16064" ht="12.75"/>
    <row r="16065" ht="12.75"/>
    <row r="16066" ht="12.75"/>
    <row r="16067" ht="12.75"/>
    <row r="16068" ht="12.75"/>
    <row r="16069" ht="12.75"/>
    <row r="16070" ht="12.75"/>
    <row r="16071" ht="12.75"/>
    <row r="16072" ht="12.75"/>
    <row r="16073" ht="12.75"/>
    <row r="16074" ht="12.75"/>
    <row r="16075" ht="12.75"/>
    <row r="16076" ht="12.75"/>
    <row r="16077" ht="12.75"/>
    <row r="16078" ht="12.75"/>
    <row r="16079" ht="12.75"/>
    <row r="16080" ht="12.75"/>
    <row r="16081" ht="12.75"/>
    <row r="16082" ht="12.75"/>
    <row r="16083" ht="12.75"/>
    <row r="16084" ht="12.75"/>
    <row r="16085" ht="12.75"/>
    <row r="16086" ht="12.75"/>
    <row r="16087" ht="12.75"/>
    <row r="16088" ht="12.75"/>
    <row r="16089" ht="12.75"/>
    <row r="16090" ht="12.75"/>
    <row r="16091" ht="12.75"/>
    <row r="16092" ht="12.75"/>
    <row r="16093" ht="12.75"/>
    <row r="16094" ht="12.75"/>
    <row r="16095" ht="12.75"/>
    <row r="16096" ht="12.75"/>
    <row r="16097" ht="12.75"/>
    <row r="16098" ht="12.75"/>
    <row r="16099" ht="12.75"/>
    <row r="16100" ht="12.75"/>
    <row r="16101" ht="12.75"/>
    <row r="16102" ht="12.75"/>
    <row r="16103" ht="12.75"/>
    <row r="16104" ht="12.75"/>
    <row r="16105" ht="12.75"/>
    <row r="16106" ht="12.75"/>
    <row r="16107" ht="12.75"/>
    <row r="16108" ht="12.75"/>
    <row r="16109" ht="12.75"/>
    <row r="16110" ht="12.75"/>
    <row r="16111" ht="12.75"/>
    <row r="16112" ht="12.75"/>
    <row r="16113" ht="12.75"/>
    <row r="16114" ht="12.75"/>
    <row r="16115" ht="12.75"/>
    <row r="16116" ht="12.75"/>
    <row r="16117" ht="12.75"/>
    <row r="16118" ht="12.75"/>
    <row r="16119" ht="12.75"/>
    <row r="16120" ht="12.75"/>
    <row r="16121" ht="12.75"/>
    <row r="16122" ht="12.75"/>
    <row r="16123" ht="12.75"/>
    <row r="16124" ht="12.75"/>
    <row r="16125" ht="12.75"/>
    <row r="16126" ht="12.75"/>
    <row r="16127" ht="12.75"/>
    <row r="16128" ht="12.75"/>
    <row r="16129" ht="12.75"/>
    <row r="16130" ht="12.75"/>
    <row r="16131" ht="12.75"/>
    <row r="16132" ht="12.75"/>
    <row r="16133" ht="12.75"/>
    <row r="16134" ht="12.75"/>
    <row r="16135" ht="12.75"/>
    <row r="16136" ht="12.75"/>
    <row r="16137" ht="12.75"/>
    <row r="16138" ht="12.75"/>
    <row r="16139" ht="12.75"/>
    <row r="16140" ht="12.75"/>
    <row r="16141" ht="12.75"/>
    <row r="16142" ht="12.75"/>
    <row r="16143" ht="12.75"/>
    <row r="16144" ht="12.75"/>
    <row r="16145" ht="12.75"/>
    <row r="16146" ht="12.75"/>
    <row r="16147" ht="12.75"/>
    <row r="16148" ht="12.75"/>
    <row r="16149" ht="12.75"/>
    <row r="16150" ht="12.75"/>
    <row r="16151" ht="12.75"/>
    <row r="16152" ht="12.75"/>
    <row r="16153" ht="12.75"/>
    <row r="16154" ht="12.75"/>
    <row r="16155" ht="12.75"/>
    <row r="16156" ht="12.75"/>
    <row r="16157" ht="12.75"/>
    <row r="16158" ht="12.75"/>
    <row r="16159" ht="12.75"/>
    <row r="16160" ht="12.75"/>
    <row r="16161" ht="12.75"/>
    <row r="16162" ht="12.75"/>
    <row r="16163" ht="12.75"/>
    <row r="16164" ht="12.75"/>
    <row r="16165" ht="12.75"/>
    <row r="16166" ht="12.75"/>
    <row r="16167" ht="12.75"/>
    <row r="16168" ht="12.75"/>
    <row r="16169" ht="12.75"/>
    <row r="16170" ht="12.75"/>
    <row r="16171" ht="12.75"/>
    <row r="16172" ht="12.75"/>
    <row r="16173" ht="12.75"/>
    <row r="16174" ht="12.75"/>
    <row r="16175" ht="12.75"/>
    <row r="16176" ht="12.75"/>
    <row r="16177" ht="12.75"/>
    <row r="16178" ht="12.75"/>
    <row r="16179" ht="12.75"/>
    <row r="16180" ht="12.75"/>
    <row r="16181" ht="12.75"/>
    <row r="16182" ht="12.75"/>
    <row r="16183" ht="12.75"/>
    <row r="16184" ht="12.75"/>
    <row r="16185" ht="12.75"/>
    <row r="16186" ht="12.75"/>
    <row r="16187" ht="12.75"/>
    <row r="16188" ht="12.75"/>
    <row r="16189" ht="12.75"/>
    <row r="16190" ht="12.75"/>
    <row r="16191" ht="12.75"/>
    <row r="16192" ht="12.75"/>
    <row r="16193" ht="12.75"/>
    <row r="16194" ht="12.75"/>
    <row r="16195" ht="12.75"/>
    <row r="16196" ht="12.75"/>
    <row r="16197" ht="12.75"/>
    <row r="16198" ht="12.75"/>
    <row r="16199" ht="12.75"/>
    <row r="16200" ht="12.75"/>
    <row r="16201" ht="12.75"/>
    <row r="16202" ht="12.75"/>
    <row r="16203" ht="12.75"/>
    <row r="16204" ht="12.75"/>
    <row r="16205" ht="12.75"/>
    <row r="16206" ht="12.75"/>
    <row r="16207" ht="12.75"/>
    <row r="16208" ht="12.75"/>
    <row r="16209" ht="12.75"/>
    <row r="16210" ht="12.75"/>
    <row r="16211" ht="12.75"/>
    <row r="16212" ht="12.75"/>
    <row r="16213" ht="12.75"/>
    <row r="16214" ht="12.75"/>
    <row r="16215" ht="12.75"/>
    <row r="16216" ht="12.75"/>
    <row r="16217" ht="12.75"/>
    <row r="16218" ht="12.75"/>
    <row r="16219" ht="12.75"/>
    <row r="16220" ht="12.75"/>
    <row r="16221" ht="12.75"/>
    <row r="16222" ht="12.75"/>
    <row r="16223" ht="12.75"/>
    <row r="16224" ht="12.75"/>
    <row r="16225" ht="12.75"/>
    <row r="16226" ht="12.75"/>
    <row r="16227" ht="12.75"/>
    <row r="16228" ht="12.75"/>
    <row r="16229" ht="12.75"/>
    <row r="16230" ht="12.75"/>
    <row r="16231" ht="12.75"/>
    <row r="16232" ht="12.75"/>
    <row r="16233" ht="12.75"/>
    <row r="16234" ht="12.75"/>
    <row r="16235" ht="12.75"/>
    <row r="16236" ht="12.75"/>
    <row r="16237" ht="12.75"/>
    <row r="16238" ht="12.75"/>
    <row r="16239" ht="12.75"/>
    <row r="16240" ht="12.75"/>
    <row r="16241" ht="12.75"/>
    <row r="16242" ht="12.75"/>
    <row r="16243" ht="12.75"/>
    <row r="16244" ht="12.75"/>
    <row r="16245" ht="12.75"/>
    <row r="16246" ht="12.75"/>
    <row r="16247" ht="12.75"/>
    <row r="16248" ht="12.75"/>
    <row r="16249" ht="12.75"/>
    <row r="16250" ht="12.75"/>
    <row r="16251" ht="12.75"/>
    <row r="16252" ht="12.75"/>
    <row r="16253" ht="12.75"/>
    <row r="16254" ht="12.75"/>
    <row r="16255" ht="12.75"/>
    <row r="16256" ht="12.75"/>
    <row r="16257" ht="12.75"/>
    <row r="16258" ht="12.75"/>
    <row r="16259" ht="12.75"/>
    <row r="16260" ht="12.75"/>
    <row r="16261" ht="12.75"/>
    <row r="16262" ht="12.75"/>
    <row r="16263" ht="12.75"/>
    <row r="16264" ht="12.75"/>
    <row r="16265" ht="12.75"/>
    <row r="16266" ht="12.75"/>
    <row r="16267" ht="12.75"/>
    <row r="16268" ht="12.75"/>
    <row r="16269" ht="12.75"/>
    <row r="16270" ht="12.75"/>
    <row r="16271" ht="12.75"/>
    <row r="16272" ht="12.75"/>
    <row r="16273" ht="12.75"/>
    <row r="16274" ht="12.75"/>
    <row r="16275" ht="12.75"/>
    <row r="16276" ht="12.75"/>
    <row r="16277" ht="12.75"/>
    <row r="16278" ht="12.75"/>
    <row r="16279" ht="12.75"/>
    <row r="16280" ht="12.75"/>
    <row r="16281" ht="12.75"/>
    <row r="16282" ht="12.75"/>
    <row r="16283" ht="12.75"/>
    <row r="16284" ht="12.75"/>
    <row r="16285" ht="12.75"/>
    <row r="16286" ht="12.75"/>
    <row r="16287" ht="12.75"/>
    <row r="16288" ht="12.75"/>
    <row r="16289" ht="12.75"/>
    <row r="16290" ht="12.75"/>
    <row r="16291" ht="12.75"/>
    <row r="16292" ht="12.75"/>
    <row r="16293" ht="12.75"/>
    <row r="16294" ht="12.75"/>
    <row r="16295" ht="12.75"/>
    <row r="16296" ht="12.75"/>
    <row r="16297" ht="12.75"/>
    <row r="16298" ht="12.75"/>
    <row r="16299" ht="12.75"/>
    <row r="16300" ht="12.75"/>
    <row r="16301" ht="12.75"/>
    <row r="16302" ht="12.75"/>
    <row r="16303" ht="12.75"/>
    <row r="16304" ht="12.75"/>
    <row r="16305" ht="12.75"/>
    <row r="16306" ht="12.75"/>
    <row r="16307" ht="12.75"/>
    <row r="16308" ht="12.75"/>
    <row r="16309" ht="12.75"/>
    <row r="16310" ht="12.75"/>
    <row r="16311" ht="12.75"/>
    <row r="16312" ht="12.75"/>
    <row r="16313" ht="12.75"/>
    <row r="16314" ht="12.75"/>
    <row r="16315" ht="12.75"/>
    <row r="16316" ht="12.75"/>
    <row r="16317" ht="12.75"/>
    <row r="16318" ht="12.75"/>
    <row r="16319" ht="12.75"/>
    <row r="16320" ht="12.75"/>
    <row r="16321" ht="12.75"/>
    <row r="16322" ht="12.75"/>
    <row r="16323" ht="12.75"/>
    <row r="16324" ht="12.75"/>
    <row r="16325" ht="12.75"/>
    <row r="16326" ht="12.75"/>
    <row r="16327" ht="12.75"/>
    <row r="16328" ht="12.75"/>
    <row r="16329" ht="12.75"/>
    <row r="16330" ht="12.75"/>
    <row r="16331" ht="12.75"/>
    <row r="16332" ht="12.75"/>
    <row r="16333" ht="12.75"/>
    <row r="16334" ht="12.75"/>
    <row r="16335" ht="12.75"/>
    <row r="16336" ht="12.75"/>
    <row r="16337" ht="12.75"/>
    <row r="16338" ht="12.75"/>
    <row r="16339" ht="12.75"/>
    <row r="16340" ht="12.75"/>
    <row r="16341" ht="12.75"/>
    <row r="16342" ht="12.75"/>
    <row r="16343" ht="12.75"/>
    <row r="16344" ht="12.75"/>
    <row r="16345" ht="12.75"/>
    <row r="16346" ht="12.75"/>
    <row r="16347" ht="12.75"/>
    <row r="16348" ht="12.75"/>
    <row r="16349" ht="12.75"/>
    <row r="16350" ht="12.75"/>
    <row r="16351" ht="12.75"/>
    <row r="16352" ht="12.75"/>
    <row r="16353" ht="12.75"/>
    <row r="16354" ht="12.75"/>
    <row r="16355" ht="12.75"/>
    <row r="16356" ht="12.75"/>
    <row r="16357" ht="12.75"/>
    <row r="16358" ht="12.75"/>
    <row r="16359" ht="12.75"/>
    <row r="16360" ht="12.75"/>
    <row r="16361" ht="12.75"/>
    <row r="16362" ht="12.75"/>
    <row r="16363" ht="12.75"/>
    <row r="16364" ht="12.75"/>
    <row r="16365" ht="12.75"/>
    <row r="16366" ht="12.75"/>
    <row r="16367" ht="12.75"/>
    <row r="16368" ht="12.75"/>
    <row r="16369" ht="12.75"/>
    <row r="16370" ht="12.75"/>
    <row r="16371" ht="12.75"/>
    <row r="16372" ht="12.75"/>
    <row r="16373" ht="12.75"/>
    <row r="16374" ht="12.75"/>
    <row r="16375" ht="12.75"/>
    <row r="16376" ht="12.75"/>
    <row r="16377" ht="12.75"/>
    <row r="16378" ht="12.75"/>
    <row r="16379" ht="12.75"/>
    <row r="16380" ht="12.75"/>
    <row r="16381" ht="12.75"/>
    <row r="16382" ht="12.75"/>
    <row r="16383" ht="12.75"/>
    <row r="16384" ht="12.75"/>
    <row r="16385" ht="12.75"/>
    <row r="16386" ht="12.75"/>
    <row r="16387" ht="12.75"/>
    <row r="16388" ht="12.75"/>
    <row r="16389" ht="12.75"/>
    <row r="16390" ht="12.75"/>
    <row r="16391" ht="12.75"/>
    <row r="16392" ht="12.75"/>
    <row r="16393" ht="12.75"/>
    <row r="16394" ht="12.75"/>
    <row r="16395" ht="12.75"/>
    <row r="16396" ht="12.75"/>
    <row r="16397" ht="12.75"/>
    <row r="16398" ht="12.75"/>
    <row r="16399" ht="12.75"/>
    <row r="16400" ht="12.75"/>
    <row r="16401" ht="12.75"/>
    <row r="16402" ht="12.75"/>
    <row r="16403" ht="12.75"/>
    <row r="16404" ht="12.75"/>
    <row r="16405" ht="12.75"/>
    <row r="16406" ht="12.75"/>
    <row r="16407" ht="12.75"/>
    <row r="16408" ht="12.75"/>
    <row r="16409" ht="12.75"/>
    <row r="16410" ht="12.75"/>
    <row r="16411" ht="12.75"/>
    <row r="16412" ht="12.75"/>
    <row r="16413" ht="12.75"/>
    <row r="16414" ht="12.75"/>
    <row r="16415" ht="12.75"/>
    <row r="16416" ht="12.75"/>
    <row r="16417" ht="12.75"/>
    <row r="16418" ht="12.75"/>
    <row r="16419" ht="12.75"/>
    <row r="16420" ht="12.75"/>
    <row r="16421" ht="12.75"/>
    <row r="16422" ht="12.75"/>
    <row r="16423" ht="12.75"/>
    <row r="16424" ht="12.75"/>
    <row r="16425" ht="12.75"/>
    <row r="16426" ht="12.75"/>
    <row r="16427" ht="12.75"/>
    <row r="16428" ht="12.75"/>
    <row r="16429" ht="12.75"/>
    <row r="16430" ht="12.75"/>
    <row r="16431" ht="12.75"/>
    <row r="16432" ht="12.75"/>
    <row r="16433" ht="12.75"/>
    <row r="16434" ht="12.75"/>
    <row r="16435" ht="12.75"/>
    <row r="16436" ht="12.75"/>
    <row r="16437" ht="12.75"/>
    <row r="16438" ht="12.75"/>
    <row r="16439" ht="12.75"/>
    <row r="16440" ht="12.75"/>
    <row r="16441" ht="12.75"/>
    <row r="16442" ht="12.75"/>
    <row r="16443" ht="12.75"/>
    <row r="16444" ht="12.75"/>
    <row r="16445" ht="12.75"/>
    <row r="16446" ht="12.75"/>
    <row r="16447" ht="12.75"/>
    <row r="16448" ht="12.75"/>
    <row r="16449" ht="12.75"/>
    <row r="16450" ht="12.75"/>
    <row r="16451" ht="12.75"/>
    <row r="16452" ht="12.75"/>
    <row r="16453" ht="12.75"/>
    <row r="16454" ht="12.75"/>
    <row r="16455" ht="12.75"/>
    <row r="16456" ht="12.75"/>
    <row r="16457" ht="12.75"/>
    <row r="16458" ht="12.75"/>
    <row r="16459" ht="12.75"/>
    <row r="16460" ht="12.75"/>
    <row r="16461" ht="12.75"/>
    <row r="16462" ht="12.75"/>
    <row r="16463" ht="12.75"/>
    <row r="16464" ht="12.75"/>
    <row r="16465" ht="12.75"/>
    <row r="16466" ht="12.75"/>
    <row r="16467" ht="12.75"/>
    <row r="16468" ht="12.75"/>
    <row r="16469" ht="12.75"/>
    <row r="16470" ht="12.75"/>
    <row r="16471" ht="12.75"/>
    <row r="16472" ht="12.75"/>
    <row r="16473" ht="12.75"/>
    <row r="16474" ht="12.75"/>
    <row r="16475" ht="12.75"/>
    <row r="16476" ht="12.75"/>
    <row r="16477" ht="12.75"/>
    <row r="16478" ht="12.75"/>
    <row r="16479" ht="12.75"/>
    <row r="16480" ht="12.75"/>
    <row r="16481" ht="12.75"/>
    <row r="16482" ht="12.75"/>
    <row r="16483" ht="12.75"/>
    <row r="16484" ht="12.75"/>
    <row r="16485" ht="12.75"/>
    <row r="16486" ht="12.75"/>
    <row r="16487" ht="12.75"/>
    <row r="16488" ht="12.75"/>
    <row r="16489" ht="12.75"/>
    <row r="16490" ht="12.75"/>
    <row r="16491" ht="12.75"/>
    <row r="16492" ht="12.75"/>
    <row r="16493" ht="12.75"/>
    <row r="16494" ht="12.75"/>
    <row r="16495" ht="12.75"/>
    <row r="16496" ht="12.75"/>
    <row r="16497" ht="12.75"/>
    <row r="16498" ht="12.75"/>
    <row r="16499" ht="12.75"/>
    <row r="16500" ht="12.75"/>
    <row r="16501" ht="12.75"/>
    <row r="16502" ht="12.75"/>
    <row r="16503" ht="12.75"/>
    <row r="16504" ht="12.75"/>
    <row r="16505" ht="12.75"/>
    <row r="16506" ht="12.75"/>
    <row r="16507" ht="12.75"/>
    <row r="16508" ht="12.75"/>
    <row r="16509" ht="12.75"/>
    <row r="16510" ht="12.75"/>
    <row r="16511" ht="12.75"/>
    <row r="16512" ht="12.75"/>
    <row r="16513" ht="12.75"/>
    <row r="16514" ht="12.75"/>
    <row r="16515" ht="12.75"/>
    <row r="16516" ht="12.75"/>
    <row r="16517" ht="12.75"/>
    <row r="16518" ht="12.75"/>
    <row r="16519" ht="12.75"/>
    <row r="16520" ht="12.75"/>
    <row r="16521" ht="12.75"/>
    <row r="16522" ht="12.75"/>
    <row r="16523" ht="12.75"/>
    <row r="16524" ht="12.75"/>
    <row r="16525" ht="12.75"/>
    <row r="16526" ht="12.75"/>
    <row r="16527" ht="12.75"/>
    <row r="16528" ht="12.75"/>
    <row r="16529" ht="12.75"/>
    <row r="16530" ht="12.75"/>
    <row r="16531" ht="12.75"/>
    <row r="16532" ht="12.75"/>
    <row r="16533" ht="12.75"/>
    <row r="16534" ht="12.75"/>
    <row r="16535" ht="12.75"/>
    <row r="16536" ht="12.75"/>
    <row r="16537" ht="12.75"/>
    <row r="16538" ht="12.75"/>
    <row r="16539" ht="12.75"/>
    <row r="16540" ht="12.75"/>
    <row r="16541" ht="12.75"/>
    <row r="16542" ht="12.75"/>
    <row r="16543" ht="12.75"/>
    <row r="16544" ht="12.75"/>
    <row r="16545" ht="12.75"/>
    <row r="16546" ht="12.75"/>
    <row r="16547" ht="12.75"/>
    <row r="16548" ht="12.75"/>
    <row r="16549" ht="12.75"/>
    <row r="16550" ht="12.75"/>
    <row r="16551" ht="12.75"/>
    <row r="16552" ht="12.75"/>
    <row r="16553" ht="12.75"/>
    <row r="16554" ht="12.75"/>
    <row r="16555" ht="12.75"/>
    <row r="16556" ht="12.75"/>
    <row r="16557" ht="12.75"/>
    <row r="16558" ht="12.75"/>
    <row r="16559" ht="12.75"/>
    <row r="16560" ht="12.75"/>
    <row r="16561" ht="12.75"/>
    <row r="16562" ht="12.75"/>
    <row r="16563" ht="12.75"/>
    <row r="16564" ht="12.75"/>
    <row r="16565" ht="12.75"/>
    <row r="16566" ht="12.75"/>
    <row r="16567" ht="12.75"/>
    <row r="16568" ht="12.75"/>
    <row r="16569" ht="12.75"/>
    <row r="16570" ht="12.75"/>
    <row r="16571" ht="12.75"/>
    <row r="16572" ht="12.75"/>
    <row r="16573" ht="12.75"/>
    <row r="16574" ht="12.75"/>
    <row r="16575" ht="12.75"/>
    <row r="16576" ht="12.75"/>
    <row r="16577" ht="12.75"/>
    <row r="16578" ht="12.75"/>
    <row r="16579" ht="12.75"/>
    <row r="16580" ht="12.75"/>
    <row r="16581" ht="12.75"/>
    <row r="16582" ht="12.75"/>
    <row r="16583" ht="12.75"/>
    <row r="16584" ht="12.75"/>
    <row r="16585" ht="12.75"/>
    <row r="16586" ht="12.75"/>
    <row r="16587" ht="12.75"/>
    <row r="16588" ht="12.75"/>
    <row r="16589" ht="12.75"/>
    <row r="16590" ht="12.75"/>
    <row r="16591" ht="12.75"/>
    <row r="16592" ht="12.75"/>
    <row r="16593" ht="12.75"/>
    <row r="16594" ht="12.75"/>
    <row r="16595" ht="12.75"/>
    <row r="16596" ht="12.75"/>
    <row r="16597" ht="12.75"/>
    <row r="16598" ht="12.75"/>
    <row r="16599" ht="12.75"/>
    <row r="16600" ht="12.75"/>
    <row r="16601" ht="12.75"/>
    <row r="16602" ht="12.75"/>
    <row r="16603" ht="12.75"/>
    <row r="16604" ht="12.75"/>
    <row r="16605" ht="12.75"/>
    <row r="16606" ht="12.75"/>
    <row r="16607" ht="12.75"/>
    <row r="16608" ht="12.75"/>
    <row r="16609" ht="12.75"/>
    <row r="16610" ht="12.75"/>
    <row r="16611" ht="12.75"/>
    <row r="16612" ht="12.75"/>
    <row r="16613" ht="12.75"/>
    <row r="16614" ht="12.75"/>
    <row r="16615" ht="12.75"/>
    <row r="16616" ht="12.75"/>
    <row r="16617" ht="12.75"/>
    <row r="16618" ht="12.75"/>
    <row r="16619" ht="12.75"/>
    <row r="16620" ht="12.75"/>
    <row r="16621" ht="12.75"/>
    <row r="16622" ht="12.75"/>
    <row r="16623" ht="12.75"/>
    <row r="16624" ht="12.75"/>
    <row r="16625" ht="12.75"/>
    <row r="16626" ht="12.75"/>
    <row r="16627" ht="12.75"/>
    <row r="16628" ht="12.75"/>
    <row r="16629" ht="12.75"/>
    <row r="16630" ht="12.75"/>
    <row r="16631" ht="12.75"/>
    <row r="16632" ht="12.75"/>
    <row r="16633" ht="12.75"/>
    <row r="16634" ht="12.75"/>
    <row r="16635" ht="12.75"/>
    <row r="16636" ht="12.75"/>
    <row r="16637" ht="12.75"/>
    <row r="16638" ht="12.75"/>
    <row r="16639" ht="12.75"/>
    <row r="16640" ht="12.75"/>
    <row r="16641" ht="12.75"/>
    <row r="16642" ht="12.75"/>
    <row r="16643" ht="12.75"/>
    <row r="16644" ht="12.75"/>
    <row r="16645" ht="12.75"/>
    <row r="16646" ht="12.75"/>
    <row r="16647" ht="12.75"/>
    <row r="16648" ht="12.75"/>
    <row r="16649" ht="12.75"/>
    <row r="16650" ht="12.75"/>
    <row r="16651" ht="12.75"/>
    <row r="16652" ht="12.75"/>
    <row r="16653" ht="12.75"/>
    <row r="16654" ht="12.75"/>
    <row r="16655" ht="12.75"/>
    <row r="16656" ht="12.75"/>
    <row r="16657" ht="12.75"/>
    <row r="16658" ht="12.75"/>
    <row r="16659" ht="12.75"/>
    <row r="16660" ht="12.75"/>
    <row r="16661" ht="12.75"/>
    <row r="16662" ht="12.75"/>
    <row r="16663" ht="12.75"/>
    <row r="16664" ht="12.75"/>
    <row r="16665" ht="12.75"/>
    <row r="16666" ht="12.75"/>
    <row r="16667" ht="12.75"/>
    <row r="16668" ht="12.75"/>
    <row r="16669" ht="12.75"/>
    <row r="16670" ht="12.75"/>
    <row r="16671" ht="12.75"/>
    <row r="16672" ht="12.75"/>
    <row r="16673" ht="12.75"/>
    <row r="16674" ht="12.75"/>
    <row r="16675" ht="12.75"/>
    <row r="16676" ht="12.75"/>
    <row r="16677" ht="12.75"/>
    <row r="16678" ht="12.75"/>
    <row r="16679" ht="12.75"/>
    <row r="16680" ht="12.75"/>
    <row r="16681" ht="12.75"/>
    <row r="16682" ht="12.75"/>
    <row r="16683" ht="12.75"/>
    <row r="16684" ht="12.75"/>
    <row r="16685" ht="12.75"/>
    <row r="16686" ht="12.75"/>
    <row r="16687" ht="12.75"/>
    <row r="16688" ht="12.75"/>
    <row r="16689" ht="12.75"/>
    <row r="16690" ht="12.75"/>
    <row r="16691" ht="12.75"/>
    <row r="16692" ht="12.75"/>
    <row r="16693" ht="12.75"/>
    <row r="16694" ht="12.75"/>
    <row r="16695" ht="12.75"/>
    <row r="16696" ht="12.75"/>
    <row r="16697" ht="12.75"/>
    <row r="16698" ht="12.75"/>
    <row r="16699" ht="12.75"/>
    <row r="16700" ht="12.75"/>
    <row r="16701" ht="12.75"/>
    <row r="16702" ht="12.75"/>
    <row r="16703" ht="12.75"/>
    <row r="16704" ht="12.75"/>
    <row r="16705" ht="12.75"/>
    <row r="16706" ht="12.75"/>
    <row r="16707" ht="12.75"/>
    <row r="16708" ht="12.75"/>
    <row r="16709" ht="12.75"/>
    <row r="16710" ht="12.75"/>
    <row r="16711" ht="12.75"/>
    <row r="16712" ht="12.75"/>
    <row r="16713" ht="12.75"/>
    <row r="16714" ht="12.75"/>
    <row r="16715" ht="12.75"/>
    <row r="16716" ht="12.75"/>
    <row r="16717" ht="12.75"/>
    <row r="16718" ht="12.75"/>
    <row r="16719" ht="12.75"/>
    <row r="16720" ht="12.75"/>
    <row r="16721" ht="12.75"/>
    <row r="16722" ht="12.75"/>
    <row r="16723" ht="12.75"/>
    <row r="16724" ht="12.75"/>
    <row r="16725" ht="12.75"/>
    <row r="16726" ht="12.75"/>
    <row r="16727" ht="12.75"/>
    <row r="16728" ht="12.75"/>
    <row r="16729" ht="12.75"/>
    <row r="16730" ht="12.75"/>
    <row r="16731" ht="12.75"/>
    <row r="16732" ht="12.75"/>
    <row r="16733" ht="12.75"/>
    <row r="16734" ht="12.75"/>
    <row r="16735" ht="12.75"/>
    <row r="16736" ht="12.75"/>
    <row r="16737" ht="12.75"/>
    <row r="16738" ht="12.75"/>
    <row r="16739" ht="12.75"/>
    <row r="16740" ht="12.75"/>
    <row r="16741" ht="12.75"/>
    <row r="16742" ht="12.75"/>
    <row r="16743" ht="12.75"/>
    <row r="16744" ht="12.75"/>
    <row r="16745" ht="12.75"/>
    <row r="16746" ht="12.75"/>
    <row r="16747" ht="12.75"/>
    <row r="16748" ht="12.75"/>
    <row r="16749" ht="12.75"/>
    <row r="16750" ht="12.75"/>
    <row r="16751" ht="12.75"/>
    <row r="16752" ht="12.75"/>
    <row r="16753" ht="12.75"/>
    <row r="16754" ht="12.75"/>
    <row r="16755" ht="12.75"/>
    <row r="16756" ht="12.75"/>
    <row r="16757" ht="12.75"/>
    <row r="16758" ht="12.75"/>
    <row r="16759" ht="12.75"/>
    <row r="16760" ht="12.75"/>
    <row r="16761" ht="12.75"/>
    <row r="16762" ht="12.75"/>
    <row r="16763" ht="12.75"/>
    <row r="16764" ht="12.75"/>
    <row r="16765" ht="12.75"/>
    <row r="16766" ht="12.75"/>
    <row r="16767" ht="12.75"/>
    <row r="16768" ht="12.75"/>
    <row r="16769" ht="12.75"/>
    <row r="16770" ht="12.75"/>
    <row r="16771" ht="12.75"/>
    <row r="16772" ht="12.75"/>
    <row r="16773" ht="12.75"/>
    <row r="16774" ht="12.75"/>
    <row r="16775" ht="12.75"/>
    <row r="16776" ht="12.75"/>
    <row r="16777" ht="12.75"/>
    <row r="16778" ht="12.75"/>
    <row r="16779" ht="12.75"/>
    <row r="16780" ht="12.75"/>
    <row r="16781" ht="12.75"/>
    <row r="16782" ht="12.75"/>
    <row r="16783" ht="12.75"/>
    <row r="16784" ht="12.75"/>
    <row r="16785" ht="12.75"/>
    <row r="16786" ht="12.75"/>
    <row r="16787" ht="12.75"/>
    <row r="16788" ht="12.75"/>
    <row r="16789" ht="12.75"/>
    <row r="16790" ht="12.75"/>
    <row r="16791" ht="12.75"/>
    <row r="16792" ht="12.75"/>
    <row r="16793" ht="12.75"/>
    <row r="16794" ht="12.75"/>
    <row r="16795" ht="12.75"/>
    <row r="16796" ht="12.75"/>
    <row r="16797" ht="12.75"/>
    <row r="16798" ht="12.75"/>
    <row r="16799" ht="12.75"/>
    <row r="16800" ht="12.75"/>
    <row r="16801" ht="12.75"/>
    <row r="16802" ht="12.75"/>
    <row r="16803" ht="12.75"/>
    <row r="16804" ht="12.75"/>
    <row r="16805" ht="12.75"/>
    <row r="16806" ht="12.75"/>
    <row r="16807" ht="12.75"/>
    <row r="16808" ht="12.75"/>
    <row r="16809" ht="12.75"/>
    <row r="16810" ht="12.75"/>
    <row r="16811" ht="12.75"/>
    <row r="16812" ht="12.75"/>
    <row r="16813" ht="12.75"/>
    <row r="16814" ht="12.75"/>
    <row r="16815" ht="12.75"/>
    <row r="16816" ht="12.75"/>
    <row r="16817" ht="12.75"/>
    <row r="16818" ht="12.75"/>
    <row r="16819" ht="12.75"/>
    <row r="16820" ht="12.75"/>
    <row r="16821" ht="12.75"/>
    <row r="16822" ht="12.75"/>
    <row r="16823" ht="12.75"/>
    <row r="16824" ht="12.75"/>
    <row r="16825" ht="12.75"/>
    <row r="16826" ht="12.75"/>
    <row r="16827" ht="12.75"/>
    <row r="16828" ht="12.75"/>
    <row r="16829" ht="12.75"/>
    <row r="16830" ht="12.75"/>
    <row r="16831" ht="12.75"/>
    <row r="16832" ht="12.75"/>
    <row r="16833" ht="12.75"/>
    <row r="16834" ht="12.75"/>
    <row r="16835" ht="12.75"/>
    <row r="16836" ht="12.75"/>
    <row r="16837" ht="12.75"/>
    <row r="16838" ht="12.75"/>
    <row r="16839" ht="12.75"/>
    <row r="16840" ht="12.75"/>
    <row r="16841" ht="12.75"/>
    <row r="16842" ht="12.75"/>
    <row r="16843" ht="12.75"/>
    <row r="16844" ht="12.75"/>
    <row r="16845" ht="12.75"/>
    <row r="16846" ht="12.75"/>
    <row r="16847" ht="12.75"/>
    <row r="16848" ht="12.75"/>
    <row r="16849" ht="12.75"/>
    <row r="16850" ht="12.75"/>
    <row r="16851" ht="12.75"/>
    <row r="16852" ht="12.75"/>
    <row r="16853" ht="12.75"/>
    <row r="16854" ht="12.75"/>
    <row r="16855" ht="12.75"/>
    <row r="16856" ht="12.75"/>
    <row r="16857" ht="12.75"/>
    <row r="16858" ht="12.75"/>
    <row r="16859" ht="12.75"/>
    <row r="16860" ht="12.75"/>
    <row r="16861" ht="12.75"/>
    <row r="16862" ht="12.75"/>
    <row r="16863" ht="12.75"/>
    <row r="16864" ht="12.75"/>
    <row r="16865" ht="12.75"/>
    <row r="16866" ht="12.75"/>
    <row r="16867" ht="12.75"/>
    <row r="16868" ht="12.75"/>
    <row r="16869" ht="12.75"/>
    <row r="16870" ht="12.75"/>
    <row r="16871" ht="12.75"/>
    <row r="16872" ht="12.75"/>
    <row r="16873" ht="12.75"/>
    <row r="16874" ht="12.75"/>
    <row r="16875" ht="12.75"/>
    <row r="16876" ht="12.75"/>
    <row r="16877" ht="12.75"/>
    <row r="16878" ht="12.75"/>
    <row r="16879" ht="12.75"/>
    <row r="16880" ht="12.75"/>
    <row r="16881" ht="12.75"/>
    <row r="16882" ht="12.75"/>
    <row r="16883" ht="12.75"/>
    <row r="16884" ht="12.75"/>
    <row r="16885" ht="12.75"/>
    <row r="16886" ht="12.75"/>
    <row r="16887" ht="12.75"/>
    <row r="16888" ht="12.75"/>
    <row r="16889" ht="12.75"/>
    <row r="16890" ht="12.75"/>
    <row r="16891" ht="12.75"/>
    <row r="16892" ht="12.75"/>
    <row r="16893" ht="12.75"/>
    <row r="16894" ht="12.75"/>
    <row r="16895" ht="12.75"/>
    <row r="16896" ht="12.75"/>
    <row r="16897" ht="12.75"/>
    <row r="16898" ht="12.75"/>
    <row r="16899" ht="12.75"/>
    <row r="16900" ht="12.75"/>
    <row r="16901" ht="12.75"/>
    <row r="16902" ht="12.75"/>
    <row r="16903" ht="12.75"/>
    <row r="16904" ht="12.75"/>
    <row r="16905" ht="12.75"/>
    <row r="16906" ht="12.75"/>
    <row r="16907" ht="12.75"/>
    <row r="16908" ht="12.75"/>
    <row r="16909" ht="12.75"/>
    <row r="16910" ht="12.75"/>
    <row r="16911" ht="12.75"/>
    <row r="16912" ht="12.75"/>
    <row r="16913" ht="12.75"/>
    <row r="16914" ht="12.75"/>
    <row r="16915" ht="12.75"/>
    <row r="16916" ht="12.75"/>
    <row r="16917" ht="12.75"/>
    <row r="16918" ht="12.75"/>
    <row r="16919" ht="12.75"/>
    <row r="16920" ht="12.75"/>
    <row r="16921" ht="12.75"/>
    <row r="16922" ht="12.75"/>
    <row r="16923" ht="12.75"/>
    <row r="16924" ht="12.75"/>
    <row r="16925" ht="12.75"/>
    <row r="16926" ht="12.75"/>
    <row r="16927" ht="12.75"/>
    <row r="16928" ht="12.75"/>
    <row r="16929" ht="12.75"/>
    <row r="16930" ht="12.75"/>
    <row r="16931" ht="12.75"/>
    <row r="16932" ht="12.75"/>
    <row r="16933" ht="12.75"/>
    <row r="16934" ht="12.75"/>
    <row r="16935" ht="12.75"/>
    <row r="16936" ht="12.75"/>
    <row r="16937" ht="12.75"/>
    <row r="16938" ht="12.75"/>
    <row r="16939" ht="12.75"/>
    <row r="16940" ht="12.75"/>
    <row r="16941" ht="12.75"/>
    <row r="16942" ht="12.75"/>
    <row r="16943" ht="12.75"/>
    <row r="16944" ht="12.75"/>
    <row r="16945" ht="12.75"/>
    <row r="16946" ht="12.75"/>
    <row r="16947" ht="12.75"/>
    <row r="16948" ht="12.75"/>
    <row r="16949" ht="12.75"/>
    <row r="16950" ht="12.75"/>
    <row r="16951" ht="12.75"/>
    <row r="16952" ht="12.75"/>
    <row r="16953" ht="12.75"/>
    <row r="16954" ht="12.75"/>
    <row r="16955" ht="12.75"/>
    <row r="16956" ht="12.75"/>
    <row r="16957" ht="12.75"/>
    <row r="16958" ht="12.75"/>
    <row r="16959" ht="12.75"/>
    <row r="16960" ht="12.75"/>
    <row r="16961" ht="12.75"/>
    <row r="16962" ht="12.75"/>
    <row r="16963" ht="12.75"/>
    <row r="16964" ht="12.75"/>
    <row r="16965" ht="12.75"/>
    <row r="16966" ht="12.75"/>
    <row r="16967" ht="12.75"/>
    <row r="16968" ht="12.75"/>
    <row r="16969" ht="12.75"/>
    <row r="16970" ht="12.75"/>
    <row r="16971" ht="12.75"/>
    <row r="16972" ht="12.75"/>
    <row r="16973" ht="12.75"/>
    <row r="16974" ht="12.75"/>
    <row r="16975" ht="12.75"/>
    <row r="16976" ht="12.75"/>
    <row r="16977" ht="12.75"/>
    <row r="16978" ht="12.75"/>
    <row r="16979" ht="12.75"/>
    <row r="16980" ht="12.75"/>
    <row r="16981" ht="12.75"/>
    <row r="16982" ht="12.75"/>
    <row r="16983" ht="12.75"/>
    <row r="16984" ht="12.75"/>
    <row r="16985" ht="12.75"/>
    <row r="16986" ht="12.75"/>
    <row r="16987" ht="12.75"/>
    <row r="16988" ht="12.75"/>
    <row r="16989" ht="12.75"/>
    <row r="16990" ht="12.75"/>
    <row r="16991" ht="12.75"/>
    <row r="16992" ht="12.75"/>
    <row r="16993" ht="12.75"/>
    <row r="16994" ht="12.75"/>
    <row r="16995" ht="12.75"/>
    <row r="16996" ht="12.75"/>
    <row r="16997" ht="12.75"/>
    <row r="16998" ht="12.75"/>
    <row r="16999" ht="12.75"/>
    <row r="17000" ht="12.75"/>
    <row r="17001" ht="12.75"/>
    <row r="17002" ht="12.75"/>
    <row r="17003" ht="12.75"/>
    <row r="17004" ht="12.75"/>
    <row r="17005" ht="12.75"/>
    <row r="17006" ht="12.75"/>
    <row r="17007" ht="12.75"/>
    <row r="17008" ht="12.75"/>
    <row r="17009" ht="12.75"/>
    <row r="17010" ht="12.75"/>
    <row r="17011" ht="12.75"/>
    <row r="17012" ht="12.75"/>
    <row r="17013" ht="12.75"/>
    <row r="17014" ht="12.75"/>
    <row r="17015" ht="12.75"/>
    <row r="17016" ht="12.75"/>
    <row r="17017" ht="12.75"/>
    <row r="17018" ht="12.75"/>
    <row r="17019" ht="12.75"/>
    <row r="17020" ht="12.75"/>
    <row r="17021" ht="12.75"/>
    <row r="17022" ht="12.75"/>
    <row r="17023" ht="12.75"/>
    <row r="17024" ht="12.75"/>
    <row r="17025" ht="12.75"/>
    <row r="17026" ht="12.75"/>
    <row r="17027" ht="12.75"/>
    <row r="17028" ht="12.75"/>
    <row r="17029" ht="12.75"/>
    <row r="17030" ht="12.75"/>
    <row r="17031" ht="12.75"/>
    <row r="17032" ht="12.75"/>
    <row r="17033" ht="12.75"/>
    <row r="17034" ht="12.75"/>
    <row r="17035" ht="12.75"/>
    <row r="17036" ht="12.75"/>
    <row r="17037" ht="12.75"/>
    <row r="17038" ht="12.75"/>
    <row r="17039" ht="12.75"/>
    <row r="17040" ht="12.75"/>
    <row r="17041" ht="12.75"/>
    <row r="17042" ht="12.75"/>
    <row r="17043" ht="12.75"/>
    <row r="17044" ht="12.75"/>
    <row r="17045" ht="12.75"/>
    <row r="17046" ht="12.75"/>
    <row r="17047" ht="12.75"/>
    <row r="17048" ht="12.75"/>
    <row r="17049" ht="12.75"/>
    <row r="17050" ht="12.75"/>
    <row r="17051" ht="12.75"/>
    <row r="17052" ht="12.75"/>
    <row r="17053" ht="12.75"/>
    <row r="17054" ht="12.75"/>
    <row r="17055" ht="12.75"/>
    <row r="17056" ht="12.75"/>
    <row r="17057" ht="12.75"/>
    <row r="17058" ht="12.75"/>
    <row r="17059" ht="12.75"/>
    <row r="17060" ht="12.75"/>
    <row r="17061" ht="12.75"/>
    <row r="17062" ht="12.75"/>
    <row r="17063" ht="12.75"/>
    <row r="17064" ht="12.75"/>
    <row r="17065" ht="12.75"/>
    <row r="17066" ht="12.75"/>
    <row r="17067" ht="12.75"/>
    <row r="17068" ht="12.75"/>
    <row r="17069" ht="12.75"/>
    <row r="17070" ht="12.75"/>
    <row r="17071" ht="12.75"/>
    <row r="17072" ht="12.75"/>
    <row r="17073" ht="12.75"/>
    <row r="17074" ht="12.75"/>
    <row r="17075" ht="12.75"/>
    <row r="17076" ht="12.75"/>
    <row r="17077" ht="12.75"/>
    <row r="17078" ht="12.75"/>
    <row r="17079" ht="12.75"/>
    <row r="17080" ht="12.75"/>
    <row r="17081" ht="12.75"/>
    <row r="17082" ht="12.75"/>
    <row r="17083" ht="12.75"/>
    <row r="17084" ht="12.75"/>
    <row r="17085" ht="12.75"/>
    <row r="17086" ht="12.75"/>
    <row r="17087" ht="12.75"/>
    <row r="17088" ht="12.75"/>
    <row r="17089" ht="12.75"/>
    <row r="17090" ht="12.75"/>
    <row r="17091" ht="12.75"/>
    <row r="17092" ht="12.75"/>
    <row r="17093" ht="12.75"/>
    <row r="17094" ht="12.75"/>
    <row r="17095" ht="12.75"/>
    <row r="17096" ht="12.75"/>
    <row r="17097" ht="12.75"/>
    <row r="17098" ht="12.75"/>
    <row r="17099" ht="12.75"/>
    <row r="17100" ht="12.75"/>
    <row r="17101" ht="12.75"/>
    <row r="17102" ht="12.75"/>
    <row r="17103" ht="12.75"/>
    <row r="17104" ht="12.75"/>
    <row r="17105" ht="12.75"/>
    <row r="17106" ht="12.75"/>
    <row r="17107" ht="12.75"/>
    <row r="17108" ht="12.75"/>
    <row r="17109" ht="12.75"/>
    <row r="17110" ht="12.75"/>
    <row r="17111" ht="12.75"/>
    <row r="17112" ht="12.75"/>
    <row r="17113" ht="12.75"/>
    <row r="17114" ht="12.75"/>
    <row r="17115" ht="12.75"/>
    <row r="17116" ht="12.75"/>
    <row r="17117" ht="12.75"/>
    <row r="17118" ht="12.75"/>
    <row r="17119" ht="12.75"/>
    <row r="17120" ht="12.75"/>
    <row r="17121" ht="12.75"/>
    <row r="17122" ht="12.75"/>
    <row r="17123" ht="12.75"/>
    <row r="17124" ht="12.75"/>
    <row r="17125" ht="12.75"/>
    <row r="17126" ht="12.75"/>
    <row r="17127" ht="12.75"/>
    <row r="17128" ht="12.75"/>
    <row r="17129" ht="12.75"/>
    <row r="17130" ht="12.75"/>
    <row r="17131" ht="12.75"/>
    <row r="17132" ht="12.75"/>
    <row r="17133" ht="12.75"/>
    <row r="17134" ht="12.75"/>
    <row r="17135" ht="12.75"/>
    <row r="17136" ht="12.75"/>
    <row r="17137" ht="12.75"/>
    <row r="17138" ht="12.75"/>
    <row r="17139" ht="12.75"/>
    <row r="17140" ht="12.75"/>
    <row r="17141" ht="12.75"/>
    <row r="17142" ht="12.75"/>
    <row r="17143" ht="12.75"/>
    <row r="17144" ht="12.75"/>
    <row r="17145" ht="12.75"/>
    <row r="17146" ht="12.75"/>
    <row r="17147" ht="12.75"/>
    <row r="17148" ht="12.75"/>
    <row r="17149" ht="12.75"/>
    <row r="17150" ht="12.75"/>
    <row r="17151" ht="12.75"/>
    <row r="17152" ht="12.75"/>
    <row r="17153" ht="12.75"/>
    <row r="17154" ht="12.75"/>
    <row r="17155" ht="12.75"/>
    <row r="17156" ht="12.75"/>
    <row r="17157" ht="12.75"/>
    <row r="17158" ht="12.75"/>
    <row r="17159" ht="12.75"/>
    <row r="17160" ht="12.75"/>
    <row r="17161" ht="12.75"/>
    <row r="17162" ht="12.75"/>
    <row r="17163" ht="12.75"/>
    <row r="17164" ht="12.75"/>
    <row r="17165" ht="12.75"/>
    <row r="17166" ht="12.75"/>
    <row r="17167" ht="12.75"/>
    <row r="17168" ht="12.75"/>
    <row r="17169" ht="12.75"/>
    <row r="17170" ht="12.75"/>
    <row r="17171" ht="12.75"/>
    <row r="17172" ht="12.75"/>
    <row r="17173" ht="12.75"/>
    <row r="17174" ht="12.75"/>
    <row r="17175" ht="12.75"/>
    <row r="17176" ht="12.75"/>
    <row r="17177" ht="12.75"/>
    <row r="17178" ht="12.75"/>
    <row r="17179" ht="12.75"/>
    <row r="17180" ht="12.75"/>
    <row r="17181" ht="12.75"/>
    <row r="17182" ht="12.75"/>
    <row r="17183" ht="12.75"/>
    <row r="17184" ht="12.75"/>
    <row r="17185" ht="12.75"/>
    <row r="17186" ht="12.75"/>
    <row r="17187" ht="12.75"/>
    <row r="17188" ht="12.75"/>
    <row r="17189" ht="12.75"/>
    <row r="17190" ht="12.75"/>
    <row r="17191" ht="12.75"/>
    <row r="17192" ht="12.75"/>
    <row r="17193" ht="12.75"/>
    <row r="17194" ht="12.75"/>
    <row r="17195" ht="12.75"/>
    <row r="17196" ht="12.75"/>
    <row r="17197" ht="12.75"/>
    <row r="17198" ht="12.75"/>
    <row r="17199" ht="12.75"/>
    <row r="17200" ht="12.75"/>
    <row r="17201" ht="12.75"/>
    <row r="17202" ht="12.75"/>
    <row r="17203" ht="12.75"/>
    <row r="17204" ht="12.75"/>
    <row r="17205" ht="12.75"/>
    <row r="17206" ht="12.75"/>
    <row r="17207" ht="12.75"/>
    <row r="17208" ht="12.75"/>
    <row r="17209" ht="12.75"/>
    <row r="17210" ht="12.75"/>
    <row r="17211" ht="12.75"/>
    <row r="17212" ht="12.75"/>
    <row r="17213" ht="12.75"/>
    <row r="17214" ht="12.75"/>
    <row r="17215" ht="12.75"/>
    <row r="17216" ht="12.75"/>
    <row r="17217" ht="12.75"/>
    <row r="17218" ht="12.75"/>
    <row r="17219" ht="12.75"/>
    <row r="17220" ht="12.75"/>
    <row r="17221" ht="12.75"/>
    <row r="17222" ht="12.75"/>
    <row r="17223" ht="12.75"/>
    <row r="17224" ht="12.75"/>
    <row r="17225" ht="12.75"/>
    <row r="17226" ht="12.75"/>
    <row r="17227" ht="12.75"/>
    <row r="17228" ht="12.75"/>
    <row r="17229" ht="12.75"/>
    <row r="17230" ht="12.75"/>
    <row r="17231" ht="12.75"/>
    <row r="17232" ht="12.75"/>
    <row r="17233" ht="12.75"/>
    <row r="17234" ht="12.75"/>
    <row r="17235" ht="12.75"/>
    <row r="17236" ht="12.75"/>
    <row r="17237" ht="12.75"/>
    <row r="17238" ht="12.75"/>
    <row r="17239" ht="12.75"/>
    <row r="17240" ht="12.75"/>
    <row r="17241" ht="12.75"/>
    <row r="17242" ht="12.75"/>
    <row r="17243" ht="12.75"/>
    <row r="17244" ht="12.75"/>
    <row r="17245" ht="12.75"/>
    <row r="17246" ht="12.75"/>
    <row r="17247" ht="12.75"/>
    <row r="17248" ht="12.75"/>
    <row r="17249" ht="12.75"/>
    <row r="17250" ht="12.75"/>
    <row r="17251" ht="12.75"/>
    <row r="17252" ht="12.75"/>
    <row r="17253" ht="12.75"/>
    <row r="17254" ht="12.75"/>
    <row r="17255" ht="12.75"/>
    <row r="17256" ht="12.75"/>
    <row r="17257" ht="12.75"/>
    <row r="17258" ht="12.75"/>
    <row r="17259" ht="12.75"/>
    <row r="17260" ht="12.75"/>
    <row r="17261" ht="12.75"/>
    <row r="17262" ht="12.75"/>
    <row r="17263" ht="12.75"/>
    <row r="17264" ht="12.75"/>
    <row r="17265" ht="12.75"/>
    <row r="17266" ht="12.75"/>
    <row r="17267" ht="12.75"/>
    <row r="17268" ht="12.75"/>
    <row r="17269" ht="12.75"/>
    <row r="17270" ht="12.75"/>
    <row r="17271" ht="12.75"/>
    <row r="17272" ht="12.75"/>
    <row r="17273" ht="12.75"/>
    <row r="17274" ht="12.75"/>
    <row r="17275" ht="12.75"/>
    <row r="17276" ht="12.75"/>
    <row r="17277" ht="12.75"/>
    <row r="17278" ht="12.75"/>
    <row r="17279" ht="12.75"/>
    <row r="17280" ht="12.75"/>
    <row r="17281" ht="12.75"/>
    <row r="17282" ht="12.75"/>
    <row r="17283" ht="12.75"/>
    <row r="17284" ht="12.75"/>
    <row r="17285" ht="12.75"/>
    <row r="17286" ht="12.75"/>
    <row r="17287" ht="12.75"/>
    <row r="17288" ht="12.75"/>
    <row r="17289" ht="12.75"/>
    <row r="17290" ht="12.75"/>
    <row r="17291" ht="12.75"/>
    <row r="17292" ht="12.75"/>
    <row r="17293" ht="12.75"/>
    <row r="17294" ht="12.75"/>
    <row r="17295" ht="12.75"/>
    <row r="17296" ht="12.75"/>
    <row r="17297" ht="12.75"/>
    <row r="17298" ht="12.75"/>
    <row r="17299" ht="12.75"/>
    <row r="17300" ht="12.75"/>
    <row r="17301" ht="12.75"/>
    <row r="17302" ht="12.75"/>
    <row r="17303" ht="12.75"/>
    <row r="17304" ht="12.75"/>
    <row r="17305" ht="12.75"/>
    <row r="17306" ht="12.75"/>
    <row r="17307" ht="12.75"/>
    <row r="17308" ht="12.75"/>
    <row r="17309" ht="12.75"/>
    <row r="17310" ht="12.75"/>
    <row r="17311" ht="12.75"/>
    <row r="17312" ht="12.75"/>
    <row r="17313" ht="12.75"/>
    <row r="17314" ht="12.75"/>
    <row r="17315" ht="12.75"/>
    <row r="17316" ht="12.75"/>
    <row r="17317" ht="12.75"/>
    <row r="17318" ht="12.75"/>
    <row r="17319" ht="12.75"/>
    <row r="17320" ht="12.75"/>
    <row r="17321" ht="12.75"/>
    <row r="17322" ht="12.75"/>
    <row r="17323" ht="12.75"/>
    <row r="17324" ht="12.75"/>
    <row r="17325" ht="12.75"/>
    <row r="17326" ht="12.75"/>
    <row r="17327" ht="12.75"/>
    <row r="17328" ht="12.75"/>
    <row r="17329" ht="12.75"/>
    <row r="17330" ht="12.75"/>
    <row r="17331" ht="12.75"/>
    <row r="17332" ht="12.75"/>
    <row r="17333" ht="12.75"/>
    <row r="17334" ht="12.75"/>
    <row r="17335" ht="12.75"/>
    <row r="17336" ht="12.75"/>
    <row r="17337" ht="12.75"/>
    <row r="17338" ht="12.75"/>
    <row r="17339" ht="12.75"/>
    <row r="17340" ht="12.75"/>
    <row r="17341" ht="12.75"/>
    <row r="17342" ht="12.75"/>
    <row r="17343" ht="12.75"/>
    <row r="17344" ht="12.75"/>
    <row r="17345" ht="12.75"/>
    <row r="17346" ht="12.75"/>
    <row r="17347" ht="12.75"/>
    <row r="17348" ht="12.75"/>
    <row r="17349" ht="12.75"/>
    <row r="17350" ht="12.75"/>
    <row r="17351" ht="12.75"/>
    <row r="17352" ht="12.75"/>
    <row r="17353" ht="12.75"/>
    <row r="17354" ht="12.75"/>
    <row r="17355" ht="12.75"/>
    <row r="17356" ht="12.75"/>
    <row r="17357" ht="12.75"/>
    <row r="17358" ht="12.75"/>
    <row r="17359" ht="12.75"/>
    <row r="17360" ht="12.75"/>
    <row r="17361" ht="12.75"/>
    <row r="17362" ht="12.75"/>
    <row r="17363" ht="12.75"/>
    <row r="17364" ht="12.75"/>
    <row r="17365" ht="12.75"/>
    <row r="17366" ht="12.75"/>
    <row r="17367" ht="12.75"/>
    <row r="17368" ht="12.75"/>
    <row r="17369" ht="12.75"/>
    <row r="17370" ht="12.75"/>
    <row r="17371" ht="12.75"/>
    <row r="17372" ht="12.75"/>
    <row r="17373" ht="12.75"/>
    <row r="17374" ht="12.75"/>
    <row r="17375" ht="12.75"/>
    <row r="17376" ht="12.75"/>
    <row r="17377" ht="12.75"/>
    <row r="17378" ht="12.75"/>
    <row r="17379" ht="12.75"/>
    <row r="17380" ht="12.75"/>
    <row r="17381" ht="12.75"/>
    <row r="17382" ht="12.75"/>
    <row r="17383" ht="12.75"/>
    <row r="17384" ht="12.75"/>
    <row r="17385" ht="12.75"/>
    <row r="17386" ht="12.75"/>
    <row r="17387" ht="12.75"/>
    <row r="17388" ht="12.75"/>
    <row r="17389" ht="12.75"/>
    <row r="17390" ht="12.75"/>
    <row r="17391" ht="12.75"/>
    <row r="17392" ht="12.75"/>
    <row r="17393" ht="12.75"/>
    <row r="17394" ht="12.75"/>
    <row r="17395" ht="12.75"/>
    <row r="17396" ht="12.75"/>
    <row r="17397" ht="12.75"/>
    <row r="17398" ht="12.75"/>
    <row r="17399" ht="12.75"/>
    <row r="17400" ht="12.75"/>
    <row r="17401" ht="12.75"/>
    <row r="17402" ht="12.75"/>
    <row r="17403" ht="12.75"/>
    <row r="17404" ht="12.75"/>
    <row r="17405" ht="12.75"/>
    <row r="17406" ht="12.75"/>
    <row r="17407" ht="12.75"/>
    <row r="17408" ht="12.75"/>
    <row r="17409" ht="12.75"/>
    <row r="17410" ht="12.75"/>
    <row r="17411" ht="12.75"/>
    <row r="17412" ht="12.75"/>
    <row r="17413" ht="12.75"/>
    <row r="17414" ht="12.75"/>
    <row r="17415" ht="12.75"/>
    <row r="17416" ht="12.75"/>
    <row r="17417" ht="12.75"/>
    <row r="17418" ht="12.75"/>
    <row r="17419" ht="12.75"/>
    <row r="17420" ht="12.75"/>
    <row r="17421" ht="12.75"/>
    <row r="17422" ht="12.75"/>
    <row r="17423" ht="12.75"/>
    <row r="17424" ht="12.75"/>
    <row r="17425" ht="12.75"/>
    <row r="17426" ht="12.75"/>
    <row r="17427" ht="12.75"/>
    <row r="17428" ht="12.75"/>
    <row r="17429" ht="12.75"/>
    <row r="17430" ht="12.75"/>
    <row r="17431" ht="12.75"/>
    <row r="17432" ht="12.75"/>
    <row r="17433" ht="12.75"/>
    <row r="17434" ht="12.75"/>
    <row r="17435" ht="12.75"/>
    <row r="17436" ht="12.75"/>
    <row r="17437" ht="12.75"/>
    <row r="17438" ht="12.75"/>
    <row r="17439" ht="12.75"/>
    <row r="17440" ht="12.75"/>
    <row r="17441" ht="12.75"/>
    <row r="17442" ht="12.75"/>
    <row r="17443" ht="12.75"/>
    <row r="17444" ht="12.75"/>
    <row r="17445" ht="12.75"/>
    <row r="17446" ht="12.75"/>
    <row r="17447" ht="12.75"/>
    <row r="17448" ht="12.75"/>
    <row r="17449" ht="12.75"/>
    <row r="17450" ht="12.75"/>
    <row r="17451" ht="12.75"/>
    <row r="17452" ht="12.75"/>
    <row r="17453" ht="12.75"/>
    <row r="17454" ht="12.75"/>
    <row r="17455" ht="12.75"/>
    <row r="17456" ht="12.75"/>
    <row r="17457" ht="12.75"/>
    <row r="17458" ht="12.75"/>
    <row r="17459" ht="12.75"/>
    <row r="17460" ht="12.75"/>
    <row r="17461" ht="12.75"/>
    <row r="17462" ht="12.75"/>
    <row r="17463" ht="12.75"/>
    <row r="17464" ht="12.75"/>
    <row r="17465" ht="12.75"/>
    <row r="17466" ht="12.75"/>
    <row r="17467" ht="12.75"/>
    <row r="17468" ht="12.75"/>
    <row r="17469" ht="12.75"/>
    <row r="17470" ht="12.75"/>
    <row r="17471" ht="12.75"/>
    <row r="17472" ht="12.75"/>
    <row r="17473" ht="12.75"/>
    <row r="17474" ht="12.75"/>
    <row r="17475" ht="12.75"/>
    <row r="17476" ht="12.75"/>
    <row r="17477" ht="12.75"/>
    <row r="17478" ht="12.75"/>
    <row r="17479" ht="12.75"/>
    <row r="17480" ht="12.75"/>
    <row r="17481" ht="12.75"/>
    <row r="17482" ht="12.75"/>
    <row r="17483" ht="12.75"/>
    <row r="17484" ht="12.75"/>
    <row r="17485" ht="12.75"/>
    <row r="17486" ht="12.75"/>
    <row r="17487" ht="12.75"/>
    <row r="17488" ht="12.75"/>
    <row r="17489" ht="12.75"/>
    <row r="17490" ht="12.75"/>
    <row r="17491" ht="12.75"/>
    <row r="17492" ht="12.75"/>
    <row r="17493" ht="12.75"/>
    <row r="17494" ht="12.75"/>
    <row r="17495" ht="12.75"/>
    <row r="17496" ht="12.75"/>
    <row r="17497" ht="12.75"/>
    <row r="17498" ht="12.75"/>
    <row r="17499" ht="12.75"/>
    <row r="17500" ht="12.75"/>
    <row r="17501" ht="12.75"/>
    <row r="17502" ht="12.75"/>
    <row r="17503" ht="12.75"/>
    <row r="17504" ht="12.75"/>
    <row r="17505" ht="12.75"/>
    <row r="17506" ht="12.75"/>
    <row r="17507" ht="12.75"/>
    <row r="17508" ht="12.75"/>
    <row r="17509" ht="12.75"/>
    <row r="17510" ht="12.75"/>
    <row r="17511" ht="12.75"/>
    <row r="17512" ht="12.75"/>
    <row r="17513" ht="12.75"/>
    <row r="17514" ht="12.75"/>
    <row r="17515" ht="12.75"/>
    <row r="17516" ht="12.75"/>
    <row r="17517" ht="12.75"/>
    <row r="17518" ht="12.75"/>
    <row r="17519" ht="12.75"/>
    <row r="17520" ht="12.75"/>
    <row r="17521" ht="12.75"/>
    <row r="17522" ht="12.75"/>
    <row r="17523" ht="12.75"/>
    <row r="17524" ht="12.75"/>
    <row r="17525" ht="12.75"/>
    <row r="17526" ht="12.75"/>
    <row r="17527" ht="12.75"/>
    <row r="17528" ht="12.75"/>
    <row r="17529" ht="12.75"/>
    <row r="17530" ht="12.75"/>
    <row r="17531" ht="12.75"/>
    <row r="17532" ht="12.75"/>
    <row r="17533" ht="12.75"/>
    <row r="17534" ht="12.75"/>
    <row r="17535" ht="12.75"/>
    <row r="17536" ht="12.75"/>
    <row r="17537" ht="12.75"/>
    <row r="17538" ht="12.75"/>
    <row r="17539" ht="12.75"/>
    <row r="17540" ht="12.75"/>
    <row r="17541" ht="12.75"/>
    <row r="17542" ht="12.75"/>
    <row r="17543" ht="12.75"/>
    <row r="17544" ht="12.75"/>
    <row r="17545" ht="12.75"/>
    <row r="17546" ht="12.75"/>
    <row r="17547" ht="12.75"/>
    <row r="17548" ht="12.75"/>
    <row r="17549" ht="12.75"/>
    <row r="17550" ht="12.75"/>
    <row r="17551" ht="12.75"/>
    <row r="17552" ht="12.75"/>
    <row r="17553" ht="12.75"/>
    <row r="17554" ht="12.75"/>
    <row r="17555" ht="12.75"/>
    <row r="17556" ht="12.75"/>
    <row r="17557" ht="12.75"/>
    <row r="17558" ht="12.75"/>
    <row r="17559" ht="12.75"/>
    <row r="17560" ht="12.75"/>
    <row r="17561" ht="12.75"/>
    <row r="17562" ht="12.75"/>
    <row r="17563" ht="12.75"/>
    <row r="17564" ht="12.75"/>
    <row r="17565" ht="12.75"/>
    <row r="17566" ht="12.75"/>
    <row r="17567" ht="12.75"/>
    <row r="17568" ht="12.75"/>
    <row r="17569" ht="12.75"/>
    <row r="17570" ht="12.75"/>
    <row r="17571" ht="12.75"/>
    <row r="17572" ht="12.75"/>
    <row r="17573" ht="12.75"/>
    <row r="17574" ht="12.75"/>
    <row r="17575" ht="12.75"/>
    <row r="17576" ht="12.75"/>
    <row r="17577" ht="12.75"/>
    <row r="17578" ht="12.75"/>
    <row r="17579" ht="12.75"/>
    <row r="17580" ht="12.75"/>
    <row r="17581" ht="12.75"/>
    <row r="17582" ht="12.75"/>
    <row r="17583" ht="12.75"/>
    <row r="17584" ht="12.75"/>
    <row r="17585" ht="12.75"/>
    <row r="17586" ht="12.75"/>
    <row r="17587" ht="12.75"/>
    <row r="17588" ht="12.75"/>
    <row r="17589" ht="12.75"/>
    <row r="17590" ht="12.75"/>
    <row r="17591" ht="12.75"/>
    <row r="17592" ht="12.75"/>
    <row r="17593" ht="12.75"/>
    <row r="17594" ht="12.75"/>
    <row r="17595" ht="12.75"/>
    <row r="17596" ht="12.75"/>
    <row r="17597" ht="12.75"/>
    <row r="17598" ht="12.75"/>
    <row r="17599" ht="12.75"/>
    <row r="17600" ht="12.75"/>
    <row r="17601" ht="12.75"/>
    <row r="17602" ht="12.75"/>
    <row r="17603" ht="12.75"/>
    <row r="17604" ht="12.75"/>
    <row r="17605" ht="12.75"/>
    <row r="17606" ht="12.75"/>
    <row r="17607" ht="12.75"/>
    <row r="17608" ht="12.75"/>
    <row r="17609" ht="12.75"/>
    <row r="17610" ht="12.75"/>
    <row r="17611" ht="12.75"/>
    <row r="17612" ht="12.75"/>
    <row r="17613" ht="12.75"/>
    <row r="17614" ht="12.75"/>
    <row r="17615" ht="12.75"/>
    <row r="17616" ht="12.75"/>
    <row r="17617" ht="12.75"/>
    <row r="17618" ht="12.75"/>
    <row r="17619" ht="12.75"/>
    <row r="17620" ht="12.75"/>
    <row r="17621" ht="12.75"/>
    <row r="17622" ht="12.75"/>
    <row r="17623" ht="12.75"/>
    <row r="17624" ht="12.75"/>
    <row r="17625" ht="12.75"/>
    <row r="17626" ht="12.75"/>
    <row r="17627" ht="12.75"/>
    <row r="17628" ht="12.75"/>
    <row r="17629" ht="12.75"/>
    <row r="17630" ht="12.75"/>
    <row r="17631" ht="12.75"/>
    <row r="17632" ht="12.75"/>
    <row r="17633" ht="12.75"/>
    <row r="17634" ht="12.75"/>
    <row r="17635" ht="12.75"/>
    <row r="17636" ht="12.75"/>
    <row r="17637" ht="12.75"/>
    <row r="17638" ht="12.75"/>
    <row r="17639" ht="12.75"/>
    <row r="17640" ht="12.75"/>
    <row r="17641" ht="12.75"/>
    <row r="17642" ht="12.75"/>
    <row r="17643" ht="12.75"/>
    <row r="17644" ht="12.75"/>
    <row r="17645" ht="12.75"/>
    <row r="17646" ht="12.75"/>
    <row r="17647" ht="12.75"/>
    <row r="17648" ht="12.75"/>
    <row r="17649" ht="12.75"/>
    <row r="17650" ht="12.75"/>
    <row r="17651" ht="12.75"/>
    <row r="17652" ht="12.75"/>
    <row r="17653" ht="12.75"/>
    <row r="17654" ht="12.75"/>
    <row r="17655" ht="12.75"/>
    <row r="17656" ht="12.75"/>
    <row r="17657" ht="12.75"/>
    <row r="17658" ht="12.75"/>
    <row r="17659" ht="12.75"/>
    <row r="17660" ht="12.75"/>
    <row r="17661" ht="12.75"/>
    <row r="17662" ht="12.75"/>
    <row r="17663" ht="12.75"/>
    <row r="17664" ht="12.75"/>
    <row r="17665" ht="12.75"/>
    <row r="17666" ht="12.75"/>
    <row r="17667" ht="12.75"/>
    <row r="17668" ht="12.75"/>
    <row r="17669" ht="12.75"/>
    <row r="17670" ht="12.75"/>
    <row r="17671" ht="12.75"/>
    <row r="17672" ht="12.75"/>
    <row r="17673" ht="12.75"/>
    <row r="17674" ht="12.75"/>
    <row r="17675" ht="12.75"/>
    <row r="17676" ht="12.75"/>
    <row r="17677" ht="12.75"/>
    <row r="17678" ht="12.75"/>
    <row r="17679" ht="12.75"/>
    <row r="17680" ht="12.75"/>
    <row r="17681" ht="12.75"/>
    <row r="17682" ht="12.75"/>
    <row r="17683" ht="12.75"/>
    <row r="17684" ht="12.75"/>
    <row r="17685" ht="12.75"/>
    <row r="17686" ht="12.75"/>
    <row r="17687" ht="12.75"/>
    <row r="17688" ht="12.75"/>
    <row r="17689" ht="12.75"/>
    <row r="17690" ht="12.75"/>
    <row r="17691" ht="12.75"/>
    <row r="17692" ht="12.75"/>
    <row r="17693" ht="12.75"/>
    <row r="17694" ht="12.75"/>
    <row r="17695" ht="12.75"/>
    <row r="17696" ht="12.75"/>
    <row r="17697" ht="12.75"/>
    <row r="17698" ht="12.75"/>
    <row r="17699" ht="12.75"/>
    <row r="17700" ht="12.75"/>
    <row r="17701" ht="12.75"/>
    <row r="17702" ht="12.75"/>
    <row r="17703" ht="12.75"/>
    <row r="17704" ht="12.75"/>
    <row r="17705" ht="12.75"/>
    <row r="17706" ht="12.75"/>
    <row r="17707" ht="12.75"/>
    <row r="17708" ht="12.75"/>
    <row r="17709" ht="12.75"/>
    <row r="17710" ht="12.75"/>
    <row r="17711" ht="12.75"/>
    <row r="17712" ht="12.75"/>
    <row r="17713" ht="12.75"/>
    <row r="17714" ht="12.75"/>
    <row r="17715" ht="12.75"/>
    <row r="17716" ht="12.75"/>
    <row r="17717" ht="12.75"/>
    <row r="17718" ht="12.75"/>
    <row r="17719" ht="12.75"/>
    <row r="17720" ht="12.75"/>
    <row r="17721" ht="12.75"/>
    <row r="17722" ht="12.75"/>
    <row r="17723" ht="12.75"/>
    <row r="17724" ht="12.75"/>
    <row r="17725" ht="12.75"/>
    <row r="17726" ht="12.75"/>
    <row r="17727" ht="12.75"/>
    <row r="17728" ht="12.75"/>
    <row r="17729" ht="12.75"/>
    <row r="17730" ht="12.75"/>
    <row r="17731" ht="12.75"/>
    <row r="17732" ht="12.75"/>
    <row r="17733" ht="12.75"/>
    <row r="17734" ht="12.75"/>
    <row r="17735" ht="12.75"/>
    <row r="17736" ht="12.75"/>
    <row r="17737" ht="12.75"/>
    <row r="17738" ht="12.75"/>
    <row r="17739" ht="12.75"/>
    <row r="17740" ht="12.75"/>
    <row r="17741" ht="12.75"/>
    <row r="17742" ht="12.75"/>
    <row r="17743" ht="12.75"/>
    <row r="17744" ht="12.75"/>
    <row r="17745" ht="12.75"/>
    <row r="17746" ht="12.75"/>
    <row r="17747" ht="12.75"/>
    <row r="17748" ht="12.75"/>
    <row r="17749" ht="12.75"/>
    <row r="17750" ht="12.75"/>
    <row r="17751" ht="12.75"/>
    <row r="17752" ht="12.75"/>
    <row r="17753" ht="12.75"/>
    <row r="17754" ht="12.75"/>
    <row r="17755" ht="12.75"/>
    <row r="17756" ht="12.75"/>
    <row r="17757" ht="12.75"/>
    <row r="17758" ht="12.75"/>
    <row r="17759" ht="12.75"/>
    <row r="17760" ht="12.75"/>
    <row r="17761" ht="12.75"/>
    <row r="17762" ht="12.75"/>
    <row r="17763" ht="12.75"/>
    <row r="17764" ht="12.75"/>
    <row r="17765" ht="12.75"/>
    <row r="17766" ht="12.75"/>
    <row r="17767" ht="12.75"/>
    <row r="17768" ht="12.75"/>
    <row r="17769" ht="12.75"/>
    <row r="17770" ht="12.75"/>
    <row r="17771" ht="12.75"/>
    <row r="17772" ht="12.75"/>
    <row r="17773" ht="12.75"/>
    <row r="17774" ht="12.75"/>
    <row r="17775" ht="12.75"/>
    <row r="17776" ht="12.75"/>
    <row r="17777" ht="12.75"/>
    <row r="17778" ht="12.75"/>
    <row r="17779" ht="12.75"/>
    <row r="17780" ht="12.75"/>
    <row r="17781" ht="12.75"/>
    <row r="17782" ht="12.75"/>
    <row r="17783" ht="12.75"/>
    <row r="17784" ht="12.75"/>
    <row r="17785" ht="12.75"/>
    <row r="17786" ht="12.75"/>
    <row r="17787" ht="12.75"/>
    <row r="17788" ht="12.75"/>
    <row r="17789" ht="12.75"/>
    <row r="17790" ht="12.75"/>
    <row r="17791" ht="12.75"/>
    <row r="17792" ht="12.75"/>
    <row r="17793" ht="12.75"/>
    <row r="17794" ht="12.75"/>
    <row r="17795" ht="12.75"/>
    <row r="17796" ht="12.75"/>
    <row r="17797" ht="12.75"/>
    <row r="17798" ht="12.75"/>
    <row r="17799" ht="12.75"/>
    <row r="17800" ht="12.75"/>
    <row r="17801" ht="12.75"/>
    <row r="17802" ht="12.75"/>
    <row r="17803" ht="12.75"/>
    <row r="17804" ht="12.75"/>
    <row r="17805" ht="12.75"/>
    <row r="17806" ht="12.75"/>
    <row r="17807" ht="12.75"/>
    <row r="17808" ht="12.75"/>
    <row r="17809" ht="12.75"/>
    <row r="17810" ht="12.75"/>
    <row r="17811" ht="12.75"/>
    <row r="17812" ht="12.75"/>
    <row r="17813" ht="12.75"/>
    <row r="17814" ht="12.75"/>
    <row r="17815" ht="12.75"/>
    <row r="17816" ht="12.75"/>
    <row r="17817" ht="12.75"/>
    <row r="17818" ht="12.75"/>
    <row r="17819" ht="12.75"/>
    <row r="17820" ht="12.75"/>
    <row r="17821" ht="12.75"/>
    <row r="17822" ht="12.75"/>
    <row r="17823" ht="12.75"/>
    <row r="17824" ht="12.75"/>
    <row r="17825" ht="12.75"/>
    <row r="17826" ht="12.75"/>
    <row r="17827" ht="12.75"/>
    <row r="17828" ht="12.75"/>
    <row r="17829" ht="12.75"/>
    <row r="17830" ht="12.75"/>
    <row r="17831" ht="12.75"/>
    <row r="17832" ht="12.75"/>
    <row r="17833" ht="12.75"/>
    <row r="17834" ht="12.75"/>
    <row r="17835" ht="12.75"/>
    <row r="17836" ht="12.75"/>
    <row r="17837" ht="12.75"/>
    <row r="17838" ht="12.75"/>
    <row r="17839" ht="12.75"/>
    <row r="17840" ht="12.75"/>
    <row r="17841" ht="12.75"/>
    <row r="17842" ht="12.75"/>
    <row r="17843" ht="12.75"/>
    <row r="17844" ht="12.75"/>
    <row r="17845" ht="12.75"/>
    <row r="17846" ht="12.75"/>
    <row r="17847" ht="12.75"/>
    <row r="17848" ht="12.75"/>
    <row r="17849" ht="12.75"/>
    <row r="17850" ht="12.75"/>
    <row r="17851" ht="12.75"/>
    <row r="17852" ht="12.75"/>
    <row r="17853" ht="12.75"/>
    <row r="17854" ht="12.75"/>
    <row r="17855" ht="12.75"/>
    <row r="17856" ht="12.75"/>
    <row r="17857" ht="12.75"/>
    <row r="17858" ht="12.75"/>
    <row r="17859" ht="12.75"/>
    <row r="17860" ht="12.75"/>
    <row r="17861" ht="12.75"/>
    <row r="17862" ht="12.75"/>
    <row r="17863" ht="12.75"/>
    <row r="17864" ht="12.75"/>
    <row r="17865" ht="12.75"/>
    <row r="17866" ht="12.75"/>
    <row r="17867" ht="12.75"/>
    <row r="17868" ht="12.75"/>
    <row r="17869" ht="12.75"/>
    <row r="17870" ht="12.75"/>
    <row r="17871" ht="12.75"/>
    <row r="17872" ht="12.75"/>
    <row r="17873" ht="12.75"/>
    <row r="17874" ht="12.75"/>
    <row r="17875" ht="12.75"/>
    <row r="17876" ht="12.75"/>
    <row r="17877" ht="12.75"/>
    <row r="17878" ht="12.75"/>
    <row r="17879" ht="12.75"/>
    <row r="17880" ht="12.75"/>
    <row r="17881" ht="12.75"/>
    <row r="17882" ht="12.75"/>
    <row r="17883" ht="12.75"/>
    <row r="17884" ht="12.75"/>
    <row r="17885" ht="12.75"/>
    <row r="17886" ht="12.75"/>
    <row r="17887" ht="12.75"/>
    <row r="17888" ht="12.75"/>
    <row r="17889" ht="12.75"/>
    <row r="17890" ht="12.75"/>
    <row r="17891" ht="12.75"/>
    <row r="17892" ht="12.75"/>
    <row r="17893" ht="12.75"/>
    <row r="17894" ht="12.75"/>
    <row r="17895" ht="12.75"/>
    <row r="17896" ht="12.75"/>
    <row r="17897" ht="12.75"/>
    <row r="17898" ht="12.75"/>
    <row r="17899" ht="12.75"/>
    <row r="17900" ht="12.75"/>
    <row r="17901" ht="12.75"/>
    <row r="17902" ht="12.75"/>
    <row r="17903" ht="12.75"/>
    <row r="17904" ht="12.75"/>
    <row r="17905" ht="12.75"/>
    <row r="17906" ht="12.75"/>
    <row r="17907" ht="12.75"/>
    <row r="17908" ht="12.75"/>
    <row r="17909" ht="12.75"/>
    <row r="17910" ht="12.75"/>
    <row r="17911" ht="12.75"/>
    <row r="17912" ht="12.75"/>
    <row r="17913" ht="12.75"/>
    <row r="17914" ht="12.75"/>
    <row r="17915" ht="12.75"/>
    <row r="17916" ht="12.75"/>
    <row r="17917" ht="12.75"/>
    <row r="17918" ht="12.75"/>
    <row r="17919" ht="12.75"/>
    <row r="17920" ht="12.75"/>
    <row r="17921" ht="12.75"/>
    <row r="17922" ht="12.75"/>
    <row r="17923" ht="12.75"/>
    <row r="17924" ht="12.75"/>
    <row r="17925" ht="12.75"/>
    <row r="17926" ht="12.75"/>
    <row r="17927" ht="12.75"/>
    <row r="17928" ht="12.75"/>
    <row r="17929" ht="12.75"/>
    <row r="17930" ht="12.75"/>
    <row r="17931" ht="12.75"/>
    <row r="17932" ht="12.75"/>
    <row r="17933" ht="12.75"/>
    <row r="17934" ht="12.75"/>
    <row r="17935" ht="12.75"/>
    <row r="17936" ht="12.75"/>
    <row r="17937" ht="12.75"/>
    <row r="17938" ht="12.75"/>
    <row r="17939" ht="12.75"/>
    <row r="17940" ht="12.75"/>
    <row r="17941" ht="12.75"/>
    <row r="17942" ht="12.75"/>
    <row r="17943" ht="12.75"/>
    <row r="17944" ht="12.75"/>
    <row r="17945" ht="12.75"/>
    <row r="17946" ht="12.75"/>
    <row r="17947" ht="12.75"/>
    <row r="17948" ht="12.75"/>
    <row r="17949" ht="12.75"/>
    <row r="17950" ht="12.75"/>
    <row r="17951" ht="12.75"/>
    <row r="17952" ht="12.75"/>
    <row r="17953" ht="12.75"/>
    <row r="17954" ht="12.75"/>
    <row r="17955" ht="12.75"/>
    <row r="17956" ht="12.75"/>
    <row r="17957" ht="12.75"/>
    <row r="17958" ht="12.75"/>
    <row r="17959" ht="12.75"/>
    <row r="17960" ht="12.75"/>
    <row r="17961" ht="12.75"/>
    <row r="17962" ht="12.75"/>
    <row r="17963" ht="12.75"/>
    <row r="17964" ht="12.75"/>
    <row r="17965" ht="12.75"/>
    <row r="17966" ht="12.75"/>
    <row r="17967" ht="12.75"/>
    <row r="17968" ht="12.75"/>
    <row r="17969" ht="12.75"/>
    <row r="17970" ht="12.75"/>
    <row r="17971" ht="12.75"/>
    <row r="17972" ht="12.75"/>
    <row r="17973" ht="12.75"/>
    <row r="17974" ht="12.75"/>
    <row r="17975" ht="12.75"/>
    <row r="17976" ht="12.75"/>
    <row r="17977" ht="12.75"/>
    <row r="17978" ht="12.75"/>
    <row r="17979" ht="12.75"/>
    <row r="17980" ht="12.75"/>
    <row r="17981" ht="12.75"/>
    <row r="17982" ht="12.75"/>
    <row r="17983" ht="12.75"/>
    <row r="17984" ht="12.75"/>
    <row r="17985" ht="12.75"/>
    <row r="17986" ht="12.75"/>
    <row r="17987" ht="12.75"/>
    <row r="17988" ht="12.75"/>
    <row r="17989" ht="12.75"/>
    <row r="17990" ht="12.75"/>
    <row r="17991" ht="12.75"/>
    <row r="17992" ht="12.75"/>
    <row r="17993" ht="12.75"/>
    <row r="17994" ht="12.75"/>
    <row r="17995" ht="12.75"/>
    <row r="17996" ht="12.75"/>
    <row r="17997" ht="12.75"/>
    <row r="17998" ht="12.75"/>
    <row r="17999" ht="12.75"/>
    <row r="18000" ht="12.75"/>
    <row r="18001" ht="12.75"/>
    <row r="18002" ht="12.75"/>
    <row r="18003" ht="12.75"/>
    <row r="18004" ht="12.75"/>
    <row r="18005" ht="12.75"/>
    <row r="18006" ht="12.75"/>
    <row r="18007" ht="12.75"/>
    <row r="18008" ht="12.75"/>
    <row r="18009" ht="12.75"/>
    <row r="18010" ht="12.75"/>
    <row r="18011" ht="12.75"/>
    <row r="18012" ht="12.75"/>
    <row r="18013" ht="12.75"/>
    <row r="18014" ht="12.75"/>
    <row r="18015" ht="12.75"/>
    <row r="18016" ht="12.75"/>
    <row r="18017" ht="12.75"/>
    <row r="18018" ht="12.75"/>
    <row r="18019" ht="12.75"/>
    <row r="18020" ht="12.75"/>
    <row r="18021" ht="12.75"/>
    <row r="18022" ht="12.75"/>
    <row r="18023" ht="12.75"/>
    <row r="18024" ht="12.75"/>
    <row r="18025" ht="12.75"/>
    <row r="18026" ht="12.75"/>
    <row r="18027" ht="12.75"/>
    <row r="18028" ht="12.75"/>
    <row r="18029" ht="12.75"/>
    <row r="18030" ht="12.75"/>
    <row r="18031" ht="12.75"/>
    <row r="18032" ht="12.75"/>
    <row r="18033" ht="12.75"/>
    <row r="18034" ht="12.75"/>
    <row r="18035" ht="12.75"/>
    <row r="18036" ht="12.75"/>
    <row r="18037" ht="12.75"/>
    <row r="18038" ht="12.75"/>
    <row r="18039" ht="12.75"/>
    <row r="18040" ht="12.75"/>
    <row r="18041" ht="12.75"/>
    <row r="18042" ht="12.75"/>
    <row r="18043" ht="12.75"/>
    <row r="18044" ht="12.75"/>
    <row r="18045" ht="12.75"/>
    <row r="18046" ht="12.75"/>
    <row r="18047" ht="12.75"/>
    <row r="18048" ht="12.75"/>
    <row r="18049" ht="12.75"/>
    <row r="18050" ht="12.75"/>
    <row r="18051" ht="12.75"/>
    <row r="18052" ht="12.75"/>
    <row r="18053" ht="12.75"/>
    <row r="18054" ht="12.75"/>
    <row r="18055" ht="12.75"/>
    <row r="18056" ht="12.75"/>
    <row r="18057" ht="12.75"/>
    <row r="18058" ht="12.75"/>
    <row r="18059" ht="12.75"/>
    <row r="18060" ht="12.75"/>
    <row r="18061" ht="12.75"/>
    <row r="18062" ht="12.75"/>
    <row r="18063" ht="12.75"/>
    <row r="18064" ht="12.75"/>
    <row r="18065" ht="12.75"/>
    <row r="18066" ht="12.75"/>
    <row r="18067" ht="12.75"/>
    <row r="18068" ht="12.75"/>
    <row r="18069" ht="12.75"/>
    <row r="18070" ht="12.75"/>
    <row r="18071" ht="12.75"/>
    <row r="18072" ht="12.75"/>
    <row r="18073" ht="12.75"/>
    <row r="18074" ht="12.75"/>
    <row r="18075" ht="12.75"/>
    <row r="18076" ht="12.75"/>
    <row r="18077" ht="12.75"/>
    <row r="18078" ht="12.75"/>
    <row r="18079" ht="12.75"/>
    <row r="18080" ht="12.75"/>
    <row r="18081" ht="12.75"/>
    <row r="18082" ht="12.75"/>
    <row r="18083" ht="12.75"/>
    <row r="18084" ht="12.75"/>
    <row r="18085" ht="12.75"/>
    <row r="18086" ht="12.75"/>
    <row r="18087" ht="12.75"/>
    <row r="18088" ht="12.75"/>
    <row r="18089" ht="12.75"/>
    <row r="18090" ht="12.75"/>
    <row r="18091" ht="12.75"/>
    <row r="18092" ht="12.75"/>
    <row r="18093" ht="12.75"/>
    <row r="18094" ht="12.75"/>
    <row r="18095" ht="12.75"/>
    <row r="18096" ht="12.75"/>
    <row r="18097" ht="12.75"/>
    <row r="18098" ht="12.75"/>
    <row r="18099" ht="12.75"/>
    <row r="18100" ht="12.75"/>
    <row r="18101" ht="12.75"/>
    <row r="18102" ht="12.75"/>
    <row r="18103" ht="12.75"/>
    <row r="18104" ht="12.75"/>
    <row r="18105" ht="12.75"/>
    <row r="18106" ht="12.75"/>
    <row r="18107" ht="12.75"/>
    <row r="18108" ht="12.75"/>
    <row r="18109" ht="12.75"/>
    <row r="18110" ht="12.75"/>
    <row r="18111" ht="12.75"/>
    <row r="18112" ht="12.75"/>
    <row r="18113" ht="12.75"/>
    <row r="18114" ht="12.75"/>
    <row r="18115" ht="12.75"/>
    <row r="18116" ht="12.75"/>
    <row r="18117" ht="12.75"/>
    <row r="18118" ht="12.75"/>
    <row r="18119" ht="12.75"/>
    <row r="18120" ht="12.75"/>
    <row r="18121" ht="12.75"/>
    <row r="18122" ht="12.75"/>
    <row r="18123" ht="12.75"/>
    <row r="18124" ht="12.75"/>
    <row r="18125" ht="12.75"/>
    <row r="18126" ht="12.75"/>
    <row r="18127" ht="12.75"/>
    <row r="18128" ht="12.75"/>
    <row r="18129" ht="12.75"/>
    <row r="18130" ht="12.75"/>
    <row r="18131" ht="12.75"/>
    <row r="18132" ht="12.75"/>
    <row r="18133" ht="12.75"/>
    <row r="18134" ht="12.75"/>
    <row r="18135" ht="12.75"/>
    <row r="18136" ht="12.75"/>
    <row r="18137" ht="12.75"/>
    <row r="18138" ht="12.75"/>
    <row r="18139" ht="12.75"/>
    <row r="18140" ht="12.75"/>
    <row r="18141" ht="12.75"/>
    <row r="18142" ht="12.75"/>
    <row r="18143" ht="12.75"/>
    <row r="18144" ht="12.75"/>
    <row r="18145" ht="12.75"/>
    <row r="18146" ht="12.75"/>
    <row r="18147" ht="12.75"/>
    <row r="18148" ht="12.75"/>
    <row r="18149" ht="12.75"/>
    <row r="18150" ht="12.75"/>
    <row r="18151" ht="12.75"/>
    <row r="18152" ht="12.75"/>
    <row r="18153" ht="12.75"/>
    <row r="18154" ht="12.75"/>
    <row r="18155" ht="12.75"/>
    <row r="18156" ht="12.75"/>
    <row r="18157" ht="12.75"/>
    <row r="18158" ht="12.75"/>
    <row r="18159" ht="12.75"/>
    <row r="18160" ht="12.75"/>
    <row r="18161" ht="12.75"/>
    <row r="18162" ht="12.75"/>
    <row r="18163" ht="12.75"/>
    <row r="18164" ht="12.75"/>
    <row r="18165" ht="12.75"/>
    <row r="18166" ht="12.75"/>
    <row r="18167" ht="12.75"/>
    <row r="18168" ht="12.75"/>
    <row r="18169" ht="12.75"/>
    <row r="18170" ht="12.75"/>
    <row r="18171" ht="12.75"/>
    <row r="18172" ht="12.75"/>
    <row r="18173" ht="12.75"/>
    <row r="18174" ht="12.75"/>
    <row r="18175" ht="12.75"/>
    <row r="18176" ht="12.75"/>
    <row r="18177" ht="12.75"/>
    <row r="18178" ht="12.75"/>
    <row r="18179" ht="12.75"/>
    <row r="18180" ht="12.75"/>
    <row r="18181" ht="12.75"/>
    <row r="18182" ht="12.75"/>
    <row r="18183" ht="12.75"/>
    <row r="18184" ht="12.75"/>
    <row r="18185" ht="12.75"/>
    <row r="18186" ht="12.75"/>
    <row r="18187" ht="12.75"/>
    <row r="18188" ht="12.75"/>
    <row r="18189" ht="12.75"/>
    <row r="18190" ht="12.75"/>
    <row r="18191" ht="12.75"/>
    <row r="18192" ht="12.75"/>
    <row r="18193" ht="12.75"/>
    <row r="18194" ht="12.75"/>
    <row r="18195" ht="12.75"/>
    <row r="18196" ht="12.75"/>
    <row r="18197" ht="12.75"/>
    <row r="18198" ht="12.75"/>
    <row r="18199" ht="12.75"/>
    <row r="18200" ht="12.75"/>
    <row r="18201" ht="12.75"/>
    <row r="18202" ht="12.75"/>
    <row r="18203" ht="12.75"/>
    <row r="18204" ht="12.75"/>
    <row r="18205" ht="12.75"/>
    <row r="18206" ht="12.75"/>
    <row r="18207" ht="12.75"/>
    <row r="18208" ht="12.75"/>
    <row r="18209" ht="12.75"/>
    <row r="18210" ht="12.75"/>
    <row r="18211" ht="12.75"/>
    <row r="18212" ht="12.75"/>
    <row r="18213" ht="12.75"/>
    <row r="18214" ht="12.75"/>
    <row r="18215" ht="12.75"/>
    <row r="18216" ht="12.75"/>
    <row r="18217" ht="12.75"/>
    <row r="18218" ht="12.75"/>
    <row r="18219" ht="12.75"/>
    <row r="18220" ht="12.75"/>
    <row r="18221" ht="12.75"/>
    <row r="18222" ht="12.75"/>
    <row r="18223" ht="12.75"/>
    <row r="18224" ht="12.75"/>
    <row r="18225" ht="12.75"/>
    <row r="18226" ht="12.75"/>
    <row r="18227" ht="12.75"/>
    <row r="18228" ht="12.75"/>
    <row r="18229" ht="12.75"/>
    <row r="18230" ht="12.75"/>
    <row r="18231" ht="12.75"/>
    <row r="18232" ht="12.75"/>
    <row r="18233" ht="12.75"/>
    <row r="18234" ht="12.75"/>
    <row r="18235" ht="12.75"/>
    <row r="18236" ht="12.75"/>
    <row r="18237" ht="12.75"/>
    <row r="18238" ht="12.75"/>
    <row r="18239" ht="12.75"/>
    <row r="18240" ht="12.75"/>
    <row r="18241" ht="12.75"/>
    <row r="18242" ht="12.75"/>
    <row r="18243" ht="12.75"/>
    <row r="18244" ht="12.75"/>
    <row r="18245" ht="12.75"/>
    <row r="18246" ht="12.75"/>
    <row r="18247" ht="12.75"/>
    <row r="18248" ht="12.75"/>
    <row r="18249" ht="12.75"/>
    <row r="18250" ht="12.75"/>
    <row r="18251" ht="12.75"/>
    <row r="18252" ht="12.75"/>
    <row r="18253" ht="12.75"/>
    <row r="18254" ht="12.75"/>
    <row r="18255" ht="12.75"/>
    <row r="18256" ht="12.75"/>
    <row r="18257" ht="12.75"/>
    <row r="18258" ht="12.75"/>
    <row r="18259" ht="12.75"/>
    <row r="18260" ht="12.75"/>
    <row r="18261" ht="12.75"/>
    <row r="18262" ht="12.75"/>
    <row r="18263" ht="12.75"/>
    <row r="18264" ht="12.75"/>
    <row r="18265" ht="12.75"/>
    <row r="18266" ht="12.75"/>
    <row r="18267" ht="12.75"/>
    <row r="18268" ht="12.75"/>
    <row r="18269" ht="12.75"/>
    <row r="18270" ht="12.75"/>
    <row r="18271" ht="12.75"/>
    <row r="18272" ht="12.75"/>
    <row r="18273" ht="12.75"/>
    <row r="18274" ht="12.75"/>
    <row r="18275" ht="12.75"/>
    <row r="18276" ht="12.75"/>
    <row r="18277" ht="12.75"/>
    <row r="18278" ht="12.75"/>
    <row r="18279" ht="12.75"/>
    <row r="18280" ht="12.75"/>
    <row r="18281" ht="12.75"/>
    <row r="18282" ht="12.75"/>
    <row r="18283" ht="12.75"/>
    <row r="18284" ht="12.75"/>
    <row r="18285" ht="12.75"/>
    <row r="18286" ht="12.75"/>
    <row r="18287" ht="12.75"/>
    <row r="18288" ht="12.75"/>
    <row r="18289" ht="12.75"/>
    <row r="18290" ht="12.75"/>
    <row r="18291" ht="12.75"/>
    <row r="18292" ht="12.75"/>
    <row r="18293" ht="12.75"/>
    <row r="18294" ht="12.75"/>
    <row r="18295" ht="12.75"/>
    <row r="18296" ht="12.75"/>
    <row r="18297" ht="12.75"/>
    <row r="18298" ht="12.75"/>
    <row r="18299" ht="12.75"/>
    <row r="18300" ht="12.75"/>
    <row r="18301" ht="12.75"/>
    <row r="18302" ht="12.75"/>
    <row r="18303" ht="12.75"/>
    <row r="18304" ht="12.75"/>
    <row r="18305" ht="12.75"/>
    <row r="18306" ht="12.75"/>
    <row r="18307" ht="12.75"/>
    <row r="18308" ht="12.75"/>
    <row r="18309" ht="12.75"/>
    <row r="18310" ht="12.75"/>
    <row r="18311" ht="12.75"/>
    <row r="18312" ht="12.75"/>
    <row r="18313" ht="12.75"/>
    <row r="18314" ht="12.75"/>
    <row r="18315" ht="12.75"/>
    <row r="18316" ht="12.75"/>
    <row r="18317" ht="12.75"/>
    <row r="18318" ht="12.75"/>
    <row r="18319" ht="12.75"/>
    <row r="18320" ht="12.75"/>
    <row r="18321" ht="12.75"/>
    <row r="18322" ht="12.75"/>
    <row r="18323" ht="12.75"/>
    <row r="18324" ht="12.75"/>
    <row r="18325" ht="12.75"/>
    <row r="18326" ht="12.75"/>
    <row r="18327" ht="12.75"/>
    <row r="18328" ht="12.75"/>
    <row r="18329" ht="12.75"/>
    <row r="18330" ht="12.75"/>
    <row r="18331" ht="12.75"/>
    <row r="18332" ht="12.75"/>
    <row r="18333" ht="12.75"/>
    <row r="18334" ht="12.75"/>
    <row r="18335" ht="12.75"/>
    <row r="18336" ht="12.75"/>
    <row r="18337" ht="12.75"/>
    <row r="18338" ht="12.75"/>
    <row r="18339" ht="12.75"/>
    <row r="18340" ht="12.75"/>
    <row r="18341" ht="12.75"/>
    <row r="18342" ht="12.75"/>
    <row r="18343" ht="12.75"/>
    <row r="18344" ht="12.75"/>
    <row r="18345" ht="12.75"/>
    <row r="18346" ht="12.75"/>
    <row r="18347" ht="12.75"/>
    <row r="18348" ht="12.75"/>
    <row r="18349" ht="12.75"/>
    <row r="18350" ht="12.75"/>
    <row r="18351" ht="12.75"/>
    <row r="18352" ht="12.75"/>
    <row r="18353" ht="12.75"/>
    <row r="18354" ht="12.75"/>
    <row r="18355" ht="12.75"/>
    <row r="18356" ht="12.75"/>
    <row r="18357" ht="12.75"/>
    <row r="18358" ht="12.75"/>
    <row r="18359" ht="12.75"/>
    <row r="18360" ht="12.75"/>
    <row r="18361" ht="12.75"/>
    <row r="18362" ht="12.75"/>
    <row r="18363" ht="12.75"/>
    <row r="18364" ht="12.75"/>
    <row r="18365" ht="12.75"/>
    <row r="18366" ht="12.75"/>
    <row r="18367" ht="12.75"/>
    <row r="18368" ht="12.75"/>
    <row r="18369" ht="12.75"/>
    <row r="18370" ht="12.75"/>
    <row r="18371" ht="12.75"/>
    <row r="18372" ht="12.75"/>
    <row r="18373" ht="12.75"/>
    <row r="18374" ht="12.75"/>
    <row r="18375" ht="12.75"/>
    <row r="18376" ht="12.75"/>
    <row r="18377" ht="12.75"/>
    <row r="18378" ht="12.75"/>
    <row r="18379" ht="12.75"/>
    <row r="18380" ht="12.75"/>
    <row r="18381" ht="12.75"/>
    <row r="18382" ht="12.75"/>
    <row r="18383" ht="12.75"/>
    <row r="18384" ht="12.75"/>
    <row r="18385" ht="12.75"/>
    <row r="18386" ht="12.75"/>
    <row r="18387" ht="12.75"/>
    <row r="18388" ht="12.75"/>
    <row r="18389" ht="12.75"/>
    <row r="18390" ht="12.75"/>
    <row r="18391" ht="12.75"/>
    <row r="18392" ht="12.75"/>
    <row r="18393" ht="12.75"/>
    <row r="18394" ht="12.75"/>
    <row r="18395" ht="12.75"/>
    <row r="18396" ht="12.75"/>
    <row r="18397" ht="12.75"/>
    <row r="18398" ht="12.75"/>
    <row r="18399" ht="12.75"/>
    <row r="18400" ht="12.75"/>
    <row r="18401" ht="12.75"/>
    <row r="18402" ht="12.75"/>
    <row r="18403" ht="12.75"/>
    <row r="18404" ht="12.75"/>
    <row r="18405" ht="12.75"/>
    <row r="18406" ht="12.75"/>
    <row r="18407" ht="12.75"/>
    <row r="18408" ht="12.75"/>
    <row r="18409" ht="12.75"/>
    <row r="18410" ht="12.75"/>
    <row r="18411" ht="12.75"/>
    <row r="18412" ht="12.75"/>
    <row r="18413" ht="12.75"/>
    <row r="18414" ht="12.75"/>
    <row r="18415" ht="12.75"/>
    <row r="18416" ht="12.75"/>
    <row r="18417" ht="12.75"/>
    <row r="18418" ht="12.75"/>
    <row r="18419" ht="12.75"/>
    <row r="18420" ht="12.75"/>
    <row r="18421" ht="12.75"/>
    <row r="18422" ht="12.75"/>
    <row r="18423" ht="12.75"/>
    <row r="18424" ht="12.75"/>
    <row r="18425" ht="12.75"/>
    <row r="18426" ht="12.75"/>
    <row r="18427" ht="12.75"/>
    <row r="18428" ht="12.75"/>
    <row r="18429" ht="12.75"/>
    <row r="18430" ht="12.75"/>
    <row r="18431" ht="12.75"/>
    <row r="18432" ht="12.75"/>
    <row r="18433" ht="12.75"/>
    <row r="18434" ht="12.75"/>
    <row r="18435" ht="12.75"/>
    <row r="18436" ht="12.75"/>
    <row r="18437" ht="12.75"/>
    <row r="18438" ht="12.75"/>
    <row r="18439" ht="12.75"/>
    <row r="18440" ht="12.75"/>
    <row r="18441" ht="12.75"/>
    <row r="18442" ht="12.75"/>
    <row r="18443" ht="12.75"/>
    <row r="18444" ht="12.75"/>
    <row r="18445" ht="12.75"/>
    <row r="18446" ht="12.75"/>
    <row r="18447" ht="12.75"/>
    <row r="18448" ht="12.75"/>
    <row r="18449" ht="12.75"/>
    <row r="18450" ht="12.75"/>
    <row r="18451" ht="12.75"/>
    <row r="18452" ht="12.75"/>
    <row r="18453" ht="12.75"/>
    <row r="18454" ht="12.75"/>
    <row r="18455" ht="12.75"/>
    <row r="18456" ht="12.75"/>
    <row r="18457" ht="12.75"/>
    <row r="18458" ht="12.75"/>
    <row r="18459" ht="12.75"/>
    <row r="18460" ht="12.75"/>
    <row r="18461" ht="12.75"/>
    <row r="18462" ht="12.75"/>
    <row r="18463" ht="12.75"/>
    <row r="18464" ht="12.75"/>
    <row r="18465" ht="12.75"/>
    <row r="18466" ht="12.75"/>
    <row r="18467" ht="12.75"/>
    <row r="18468" ht="12.75"/>
    <row r="18469" ht="12.75"/>
    <row r="18470" ht="12.75"/>
    <row r="18471" ht="12.75"/>
    <row r="18472" ht="12.75"/>
    <row r="18473" ht="12.75"/>
    <row r="18474" ht="12.75"/>
    <row r="18475" ht="12.75"/>
    <row r="18476" ht="12.75"/>
    <row r="18477" ht="12.75"/>
    <row r="18478" ht="12.75"/>
    <row r="18479" ht="12.75"/>
    <row r="18480" ht="12.75"/>
    <row r="18481" ht="12.75"/>
    <row r="18482" ht="12.75"/>
    <row r="18483" ht="12.75"/>
    <row r="18484" ht="12.75"/>
    <row r="18485" ht="12.75"/>
    <row r="18486" ht="12.75"/>
    <row r="18487" ht="12.75"/>
    <row r="18488" ht="12.75"/>
    <row r="18489" ht="12.75"/>
    <row r="18490" ht="12.75"/>
    <row r="18491" ht="12.75"/>
    <row r="18492" ht="12.75"/>
    <row r="18493" ht="12.75"/>
    <row r="18494" ht="12.75"/>
    <row r="18495" ht="12.75"/>
    <row r="18496" ht="12.75"/>
    <row r="18497" ht="12.75"/>
    <row r="18498" ht="12.75"/>
    <row r="18499" ht="12.75"/>
    <row r="18500" ht="12.75"/>
    <row r="18501" ht="12.75"/>
    <row r="18502" ht="12.75"/>
    <row r="18503" ht="12.75"/>
    <row r="18504" ht="12.75"/>
    <row r="18505" ht="12.75"/>
    <row r="18506" ht="12.75"/>
    <row r="18507" ht="12.75"/>
    <row r="18508" ht="12.75"/>
    <row r="18509" ht="12.75"/>
    <row r="18510" ht="12.75"/>
    <row r="18511" ht="12.75"/>
    <row r="18512" ht="12.75"/>
    <row r="18513" ht="12.75"/>
    <row r="18514" ht="12.75"/>
    <row r="18515" ht="12.75"/>
    <row r="18516" ht="12.75"/>
    <row r="18517" ht="12.75"/>
    <row r="18518" ht="12.75"/>
    <row r="18519" ht="12.75"/>
    <row r="18520" ht="12.75"/>
    <row r="18521" ht="12.75"/>
    <row r="18522" ht="12.75"/>
    <row r="18523" ht="12.75"/>
    <row r="18524" ht="12.75"/>
    <row r="18525" ht="12.75"/>
    <row r="18526" ht="12.75"/>
    <row r="18527" ht="12.75"/>
    <row r="18528" ht="12.75"/>
    <row r="18529" ht="12.75"/>
    <row r="18530" ht="12.75"/>
    <row r="18531" ht="12.75"/>
    <row r="18532" ht="12.75"/>
    <row r="18533" ht="12.75"/>
    <row r="18534" ht="12.75"/>
    <row r="18535" ht="12.75"/>
    <row r="18536" ht="12.75"/>
    <row r="18537" ht="12.75"/>
    <row r="18538" ht="12.75"/>
    <row r="18539" ht="12.75"/>
    <row r="18540" ht="12.75"/>
    <row r="18541" ht="12.75"/>
    <row r="18542" ht="12.75"/>
    <row r="18543" ht="12.75"/>
    <row r="18544" ht="12.75"/>
    <row r="18545" ht="12.75"/>
    <row r="18546" ht="12.75"/>
    <row r="18547" ht="12.75"/>
    <row r="18548" ht="12.75"/>
    <row r="18549" ht="12.75"/>
    <row r="18550" ht="12.75"/>
    <row r="18551" ht="12.75"/>
    <row r="18552" ht="12.75"/>
    <row r="18553" ht="12.75"/>
    <row r="18554" ht="12.75"/>
    <row r="18555" ht="12.75"/>
    <row r="18556" ht="12.75"/>
    <row r="18557" ht="12.75"/>
    <row r="18558" ht="12.75"/>
    <row r="18559" ht="12.75"/>
    <row r="18560" ht="12.75"/>
    <row r="18561" ht="12.75"/>
    <row r="18562" ht="12.75"/>
    <row r="18563" ht="12.75"/>
    <row r="18564" ht="12.75"/>
    <row r="18565" ht="12.75"/>
    <row r="18566" ht="12.75"/>
    <row r="18567" ht="12.75"/>
    <row r="18568" ht="12.75"/>
    <row r="18569" ht="12.75"/>
    <row r="18570" ht="12.75"/>
    <row r="18571" ht="12.75"/>
    <row r="18572" ht="12.75"/>
    <row r="18573" ht="12.75"/>
    <row r="18574" ht="12.75"/>
    <row r="18575" ht="12.75"/>
    <row r="18576" ht="12.75"/>
    <row r="18577" ht="12.75"/>
    <row r="18578" ht="12.75"/>
    <row r="18579" ht="12.75"/>
    <row r="18580" ht="12.75"/>
    <row r="18581" ht="12.75"/>
    <row r="18582" ht="12.75"/>
    <row r="18583" ht="12.75"/>
    <row r="18584" ht="12.75"/>
    <row r="18585" ht="12.75"/>
    <row r="18586" ht="12.75"/>
    <row r="18587" ht="12.75"/>
    <row r="18588" ht="12.75"/>
    <row r="18589" ht="12.75"/>
    <row r="18590" ht="12.75"/>
    <row r="18591" ht="12.75"/>
    <row r="18592" ht="12.75"/>
    <row r="18593" ht="12.75"/>
    <row r="18594" ht="12.75"/>
    <row r="18595" ht="12.75"/>
    <row r="18596" ht="12.75"/>
    <row r="18597" ht="12.75"/>
    <row r="18598" ht="12.75"/>
    <row r="18599" ht="12.75"/>
    <row r="18600" ht="12.75"/>
    <row r="18601" ht="12.75"/>
    <row r="18602" ht="12.75"/>
    <row r="18603" ht="12.75"/>
    <row r="18604" ht="12.75"/>
    <row r="18605" ht="12.75"/>
    <row r="18606" ht="12.75"/>
    <row r="18607" ht="12.75"/>
    <row r="18608" ht="12.75"/>
    <row r="18609" ht="12.75"/>
    <row r="18610" ht="12.75"/>
    <row r="18611" ht="12.75"/>
    <row r="18612" ht="12.75"/>
    <row r="18613" ht="12.75"/>
    <row r="18614" ht="12.75"/>
    <row r="18615" ht="12.75"/>
    <row r="18616" ht="12.75"/>
    <row r="18617" ht="12.75"/>
    <row r="18618" ht="12.75"/>
    <row r="18619" ht="12.75"/>
    <row r="18620" ht="12.75"/>
    <row r="18621" ht="12.75"/>
    <row r="18622" ht="12.75"/>
    <row r="18623" ht="12.75"/>
    <row r="18624" ht="12.75"/>
    <row r="18625" ht="12.75"/>
    <row r="18626" ht="12.75"/>
    <row r="18627" ht="12.75"/>
    <row r="18628" ht="12.75"/>
    <row r="18629" ht="12.75"/>
    <row r="18630" ht="12.75"/>
    <row r="18631" ht="12.75"/>
    <row r="18632" ht="12.75"/>
    <row r="18633" ht="12.75"/>
    <row r="18634" ht="12.75"/>
    <row r="18635" ht="12.75"/>
    <row r="18636" ht="12.75"/>
    <row r="18637" ht="12.75"/>
    <row r="18638" ht="12.75"/>
    <row r="18639" ht="12.75"/>
    <row r="18640" ht="12.75"/>
    <row r="18641" ht="12.75"/>
    <row r="18642" ht="12.75"/>
    <row r="18643" ht="12.75"/>
    <row r="18644" ht="12.75"/>
    <row r="18645" ht="12.75"/>
    <row r="18646" ht="12.75"/>
    <row r="18647" ht="12.75"/>
    <row r="18648" ht="12.75"/>
    <row r="18649" ht="12.75"/>
    <row r="18650" ht="12.75"/>
    <row r="18651" ht="12.75"/>
    <row r="18652" ht="12.75"/>
    <row r="18653" ht="12.75"/>
    <row r="18654" ht="12.75"/>
    <row r="18655" ht="12.75"/>
    <row r="18656" ht="12.75"/>
    <row r="18657" ht="12.75"/>
    <row r="18658" ht="12.75"/>
    <row r="18659" ht="12.75"/>
    <row r="18660" ht="12.75"/>
    <row r="18661" ht="12.75"/>
    <row r="18662" ht="12.75"/>
    <row r="18663" ht="12.75"/>
    <row r="18664" ht="12.75"/>
    <row r="18665" ht="12.75"/>
    <row r="18666" ht="12.75"/>
    <row r="18667" ht="12.75"/>
    <row r="18668" ht="12.75"/>
    <row r="18669" ht="12.75"/>
    <row r="18670" ht="12.75"/>
    <row r="18671" ht="12.75"/>
    <row r="18672" ht="12.75"/>
    <row r="18673" ht="12.75"/>
    <row r="18674" ht="12.75"/>
    <row r="18675" ht="12.75"/>
    <row r="18676" ht="12.75"/>
    <row r="18677" ht="12.75"/>
    <row r="18678" ht="12.75"/>
    <row r="18679" ht="12.75"/>
    <row r="18680" ht="12.75"/>
    <row r="18681" ht="12.75"/>
    <row r="18682" ht="12.75"/>
    <row r="18683" ht="12.75"/>
    <row r="18684" ht="12.75"/>
    <row r="18685" ht="12.75"/>
    <row r="18686" ht="12.75"/>
    <row r="18687" ht="12.75"/>
    <row r="18688" ht="12.75"/>
    <row r="18689" ht="12.75"/>
    <row r="18690" ht="12.75"/>
    <row r="18691" ht="12.75"/>
    <row r="18692" ht="12.75"/>
    <row r="18693" ht="12.75"/>
    <row r="18694" ht="12.75"/>
    <row r="18695" ht="12.75"/>
    <row r="18696" ht="12.75"/>
    <row r="18697" ht="12.75"/>
    <row r="18698" ht="12.75"/>
    <row r="18699" ht="12.75"/>
    <row r="18700" ht="12.75"/>
    <row r="18701" ht="12.75"/>
    <row r="18702" ht="12.75"/>
    <row r="18703" ht="12.75"/>
    <row r="18704" ht="12.75"/>
    <row r="18705" ht="12.75"/>
    <row r="18706" ht="12.75"/>
    <row r="18707" ht="12.75"/>
    <row r="18708" ht="12.75"/>
    <row r="18709" ht="12.75"/>
    <row r="18710" ht="12.75"/>
    <row r="18711" ht="12.75"/>
    <row r="18712" ht="12.75"/>
    <row r="18713" ht="12.75"/>
    <row r="18714" ht="12.75"/>
    <row r="18715" ht="12.75"/>
    <row r="18716" ht="12.75"/>
    <row r="18717" ht="12.75"/>
    <row r="18718" ht="12.75"/>
    <row r="18719" ht="12.75"/>
    <row r="18720" ht="12.75"/>
    <row r="18721" ht="12.75"/>
    <row r="18722" ht="12.75"/>
    <row r="18723" ht="12.75"/>
    <row r="18724" ht="12.75"/>
    <row r="18725" ht="12.75"/>
    <row r="18726" ht="12.75"/>
    <row r="18727" ht="12.75"/>
    <row r="18728" ht="12.75"/>
    <row r="18729" ht="12.75"/>
    <row r="18730" ht="12.75"/>
    <row r="18731" ht="12.75"/>
    <row r="18732" ht="12.75"/>
    <row r="18733" ht="12.75"/>
    <row r="18734" ht="12.75"/>
    <row r="18735" ht="12.75"/>
    <row r="18736" ht="12.75"/>
    <row r="18737" ht="12.75"/>
    <row r="18738" ht="12.75"/>
    <row r="18739" ht="12.75"/>
    <row r="18740" ht="12.75"/>
    <row r="18741" ht="12.75"/>
    <row r="18742" ht="12.75"/>
    <row r="18743" ht="12.75"/>
    <row r="18744" ht="12.75"/>
    <row r="18745" ht="12.75"/>
    <row r="18746" ht="12.75"/>
    <row r="18747" ht="12.75"/>
    <row r="18748" ht="12.75"/>
    <row r="18749" ht="12.75"/>
    <row r="18750" ht="12.75"/>
    <row r="18751" ht="12.75"/>
    <row r="18752" ht="12.75"/>
    <row r="18753" ht="12.75"/>
    <row r="18754" ht="12.75"/>
    <row r="18755" ht="12.75"/>
    <row r="18756" ht="12.75"/>
    <row r="18757" ht="12.75"/>
    <row r="18758" ht="12.75"/>
    <row r="18759" ht="12.75"/>
    <row r="18760" ht="12.75"/>
    <row r="18761" ht="12.75"/>
    <row r="18762" ht="12.75"/>
    <row r="18763" ht="12.75"/>
    <row r="18764" ht="12.75"/>
    <row r="18765" ht="12.75"/>
    <row r="18766" ht="12.75"/>
    <row r="18767" ht="12.75"/>
    <row r="18768" ht="12.75"/>
    <row r="18769" ht="12.75"/>
    <row r="18770" ht="12.75"/>
    <row r="18771" ht="12.75"/>
    <row r="18772" ht="12.75"/>
    <row r="18773" ht="12.75"/>
    <row r="18774" ht="12.75"/>
    <row r="18775" ht="12.75"/>
    <row r="18776" ht="12.75"/>
    <row r="18777" ht="12.75"/>
    <row r="18778" ht="12.75"/>
    <row r="18779" ht="12.75"/>
    <row r="18780" ht="12.75"/>
    <row r="18781" ht="12.75"/>
    <row r="18782" ht="12.75"/>
    <row r="18783" ht="12.75"/>
    <row r="18784" ht="12.75"/>
    <row r="18785" ht="12.75"/>
    <row r="18786" ht="12.75"/>
    <row r="18787" ht="12.75"/>
    <row r="18788" ht="12.75"/>
    <row r="18789" ht="12.75"/>
    <row r="18790" ht="12.75"/>
    <row r="18791" ht="12.75"/>
    <row r="18792" ht="12.75"/>
    <row r="18793" ht="12.75"/>
    <row r="18794" ht="12.75"/>
    <row r="18795" ht="12.75"/>
    <row r="18796" ht="12.75"/>
    <row r="18797" ht="12.75"/>
    <row r="18798" ht="12.75"/>
    <row r="18799" ht="12.75"/>
    <row r="18800" ht="12.75"/>
    <row r="18801" ht="12.75"/>
    <row r="18802" ht="12.75"/>
    <row r="18803" ht="12.75"/>
    <row r="18804" ht="12.75"/>
    <row r="18805" ht="12.75"/>
    <row r="18806" ht="12.75"/>
    <row r="18807" ht="12.75"/>
    <row r="18808" ht="12.75"/>
    <row r="18809" ht="12.75"/>
    <row r="18810" ht="12.75"/>
    <row r="18811" ht="12.75"/>
    <row r="18812" ht="12.75"/>
    <row r="18813" ht="12.75"/>
    <row r="18814" ht="12.75"/>
    <row r="18815" ht="12.75"/>
    <row r="18816" ht="12.75"/>
    <row r="18817" ht="12.75"/>
    <row r="18818" ht="12.75"/>
    <row r="18819" ht="12.75"/>
    <row r="18820" ht="12.75"/>
    <row r="18821" ht="12.75"/>
    <row r="18822" ht="12.75"/>
    <row r="18823" ht="12.75"/>
    <row r="18824" ht="12.75"/>
    <row r="18825" ht="12.75"/>
    <row r="18826" ht="12.75"/>
    <row r="18827" ht="12.75"/>
    <row r="18828" ht="12.75"/>
    <row r="18829" ht="12.75"/>
    <row r="18830" ht="12.75"/>
    <row r="18831" ht="12.75"/>
    <row r="18832" ht="12.75"/>
    <row r="18833" ht="12.75"/>
    <row r="18834" ht="12.75"/>
    <row r="18835" ht="12.75"/>
    <row r="18836" ht="12.75"/>
    <row r="18837" ht="12.75"/>
    <row r="18838" ht="12.75"/>
    <row r="18839" ht="12.75"/>
    <row r="18840" ht="12.75"/>
    <row r="18841" ht="12.75"/>
    <row r="18842" ht="12.75"/>
    <row r="18843" ht="12.75"/>
    <row r="18844" ht="12.75"/>
    <row r="18845" ht="12.75"/>
    <row r="18846" ht="12.75"/>
    <row r="18847" ht="12.75"/>
    <row r="18848" ht="12.75"/>
    <row r="18849" ht="12.75"/>
    <row r="18850" ht="12.75"/>
    <row r="18851" ht="12.75"/>
    <row r="18852" ht="12.75"/>
    <row r="18853" ht="12.75"/>
    <row r="18854" ht="12.75"/>
    <row r="18855" ht="12.75"/>
    <row r="18856" ht="12.75"/>
    <row r="18857" ht="12.75"/>
    <row r="18858" ht="12.75"/>
    <row r="18859" ht="12.75"/>
    <row r="18860" ht="12.75"/>
    <row r="18861" ht="12.75"/>
    <row r="18862" ht="12.75"/>
    <row r="18863" ht="12.75"/>
    <row r="18864" ht="12.75"/>
    <row r="18865" ht="12.75"/>
    <row r="18866" ht="12.75"/>
    <row r="18867" ht="12.75"/>
    <row r="18868" ht="12.75"/>
    <row r="18869" ht="12.75"/>
    <row r="18870" ht="12.75"/>
    <row r="18871" ht="12.75"/>
    <row r="18872" ht="12.75"/>
    <row r="18873" ht="12.75"/>
    <row r="18874" ht="12.75"/>
    <row r="18875" ht="12.75"/>
    <row r="18876" ht="12.75"/>
    <row r="18877" ht="12.75"/>
    <row r="18878" ht="12.75"/>
    <row r="18879" ht="12.75"/>
    <row r="18880" ht="12.75"/>
    <row r="18881" ht="12.75"/>
    <row r="18882" ht="12.75"/>
    <row r="18883" ht="12.75"/>
    <row r="18884" ht="12.75"/>
    <row r="18885" ht="12.75"/>
    <row r="18886" ht="12.75"/>
    <row r="18887" ht="12.75"/>
    <row r="18888" ht="12.75"/>
    <row r="18889" ht="12.75"/>
    <row r="18890" ht="12.75"/>
    <row r="18891" ht="12.75"/>
    <row r="18892" ht="12.75"/>
    <row r="18893" ht="12.75"/>
    <row r="18894" ht="12.75"/>
    <row r="18895" ht="12.75"/>
    <row r="18896" ht="12.75"/>
    <row r="18897" ht="12.75"/>
    <row r="18898" ht="12.75"/>
    <row r="18899" ht="12.75"/>
    <row r="18900" ht="12.75"/>
    <row r="18901" ht="12.75"/>
    <row r="18902" ht="12.75"/>
    <row r="18903" ht="12.75"/>
    <row r="18904" ht="12.75"/>
    <row r="18905" ht="12.75"/>
    <row r="18906" ht="12.75"/>
    <row r="18907" ht="12.75"/>
    <row r="18908" ht="12.75"/>
    <row r="18909" ht="12.75"/>
    <row r="18910" ht="12.75"/>
    <row r="18911" ht="12.75"/>
    <row r="18912" ht="12.75"/>
    <row r="18913" ht="12.75"/>
    <row r="18914" ht="12.75"/>
    <row r="18915" ht="12.75"/>
    <row r="18916" ht="12.75"/>
    <row r="18917" ht="12.75"/>
    <row r="18918" ht="12.75"/>
    <row r="18919" ht="12.75"/>
    <row r="18920" ht="12.75"/>
    <row r="18921" ht="12.75"/>
    <row r="18922" ht="12.75"/>
    <row r="18923" ht="12.75"/>
    <row r="18924" ht="12.75"/>
    <row r="18925" ht="12.75"/>
    <row r="18926" ht="12.75"/>
    <row r="18927" ht="12.75"/>
    <row r="18928" ht="12.75"/>
    <row r="18929" ht="12.75"/>
    <row r="18930" ht="12.75"/>
    <row r="18931" ht="12.75"/>
    <row r="18932" ht="12.75"/>
    <row r="18933" ht="12.75"/>
    <row r="18934" ht="12.75"/>
    <row r="18935" ht="12.75"/>
    <row r="18936" ht="12.75"/>
    <row r="18937" ht="12.75"/>
    <row r="18938" ht="12.75"/>
    <row r="18939" ht="12.75"/>
    <row r="18940" ht="12.75"/>
    <row r="18941" ht="12.75"/>
    <row r="18942" ht="12.75"/>
    <row r="18943" ht="12.75"/>
    <row r="18944" ht="12.75"/>
    <row r="18945" ht="12.75"/>
    <row r="18946" ht="12.75"/>
    <row r="18947" ht="12.75"/>
    <row r="18948" ht="12.75"/>
    <row r="18949" ht="12.75"/>
    <row r="18950" ht="12.75"/>
    <row r="18951" ht="12.75"/>
    <row r="18952" ht="12.75"/>
    <row r="18953" ht="12.75"/>
    <row r="18954" ht="12.75"/>
    <row r="18955" ht="12.75"/>
    <row r="18956" ht="12.75"/>
    <row r="18957" ht="12.75"/>
    <row r="18958" ht="12.75"/>
    <row r="18959" ht="12.75"/>
    <row r="18960" ht="12.75"/>
    <row r="18961" ht="12.75"/>
    <row r="18962" ht="12.75"/>
    <row r="18963" ht="12.75"/>
    <row r="18964" ht="12.75"/>
    <row r="18965" ht="12.75"/>
    <row r="18966" ht="12.75"/>
    <row r="18967" ht="12.75"/>
    <row r="18968" ht="12.75"/>
    <row r="18969" ht="12.75"/>
    <row r="18970" ht="12.75"/>
    <row r="18971" ht="12.75"/>
    <row r="18972" ht="12.75"/>
    <row r="18973" ht="12.75"/>
    <row r="18974" ht="12.75"/>
    <row r="18975" ht="12.75"/>
    <row r="18976" ht="12.75"/>
    <row r="18977" ht="12.75"/>
    <row r="18978" ht="12.75"/>
    <row r="18979" ht="12.75"/>
    <row r="18980" ht="12.75"/>
    <row r="18981" ht="12.75"/>
    <row r="18982" ht="12.75"/>
    <row r="18983" ht="12.75"/>
    <row r="18984" ht="12.75"/>
    <row r="18985" ht="12.75"/>
    <row r="18986" ht="12.75"/>
    <row r="18987" ht="12.75"/>
    <row r="18988" ht="12.75"/>
    <row r="18989" ht="12.75"/>
    <row r="18990" ht="12.75"/>
    <row r="18991" ht="12.75"/>
    <row r="18992" ht="12.75"/>
    <row r="18993" ht="12.75"/>
    <row r="18994" ht="12.75"/>
    <row r="18995" ht="12.75"/>
    <row r="18996" ht="12.75"/>
    <row r="18997" ht="12.75"/>
    <row r="18998" ht="12.75"/>
    <row r="18999" ht="12.75"/>
    <row r="19000" ht="12.75"/>
    <row r="19001" ht="12.75"/>
    <row r="19002" ht="12.75"/>
    <row r="19003" ht="12.75"/>
    <row r="19004" ht="12.75"/>
    <row r="19005" ht="12.75"/>
    <row r="19006" ht="12.75"/>
    <row r="19007" ht="12.75"/>
    <row r="19008" ht="12.75"/>
    <row r="19009" ht="12.75"/>
    <row r="19010" ht="12.75"/>
    <row r="19011" ht="12.75"/>
    <row r="19012" ht="12.75"/>
    <row r="19013" ht="12.75"/>
    <row r="19014" ht="12.75"/>
    <row r="19015" ht="12.75"/>
    <row r="19016" ht="12.75"/>
    <row r="19017" ht="12.75"/>
    <row r="19018" ht="12.75"/>
    <row r="19019" ht="12.75"/>
    <row r="19020" ht="12.75"/>
    <row r="19021" ht="12.75"/>
    <row r="19022" ht="12.75"/>
    <row r="19023" ht="12.75"/>
    <row r="19024" ht="12.75"/>
    <row r="19025" ht="12.75"/>
    <row r="19026" ht="12.75"/>
    <row r="19027" ht="12.75"/>
    <row r="19028" ht="12.75"/>
    <row r="19029" ht="12.75"/>
    <row r="19030" ht="12.75"/>
    <row r="19031" ht="12.75"/>
    <row r="19032" ht="12.75"/>
    <row r="19033" ht="12.75"/>
    <row r="19034" ht="12.75"/>
    <row r="19035" ht="12.75"/>
    <row r="19036" ht="12.75"/>
    <row r="19037" ht="12.75"/>
    <row r="19038" ht="12.75"/>
    <row r="19039" ht="12.75"/>
    <row r="19040" ht="12.75"/>
    <row r="19041" ht="12.75"/>
    <row r="19042" ht="12.75"/>
    <row r="19043" ht="12.75"/>
    <row r="19044" ht="12.75"/>
    <row r="19045" ht="12.75"/>
    <row r="19046" ht="12.75"/>
    <row r="19047" ht="12.75"/>
    <row r="19048" ht="12.75"/>
    <row r="19049" ht="12.75"/>
    <row r="19050" ht="12.75"/>
    <row r="19051" ht="12.75"/>
    <row r="19052" ht="12.75"/>
    <row r="19053" ht="12.75"/>
    <row r="19054" ht="12.75"/>
    <row r="19055" ht="12.75"/>
    <row r="19056" ht="12.75"/>
    <row r="19057" ht="12.75"/>
    <row r="19058" ht="12.75"/>
    <row r="19059" ht="12.75"/>
    <row r="19060" ht="12.75"/>
    <row r="19061" ht="12.75"/>
    <row r="19062" ht="12.75"/>
    <row r="19063" ht="12.75"/>
    <row r="19064" ht="12.75"/>
    <row r="19065" ht="12.75"/>
    <row r="19066" ht="12.75"/>
    <row r="19067" ht="12.75"/>
    <row r="19068" ht="12.75"/>
    <row r="19069" ht="12.75"/>
    <row r="19070" ht="12.75"/>
    <row r="19071" ht="12.75"/>
    <row r="19072" ht="12.75"/>
    <row r="19073" ht="12.75"/>
    <row r="19074" ht="12.75"/>
    <row r="19075" ht="12.75"/>
    <row r="19076" ht="12.75"/>
    <row r="19077" ht="12.75"/>
    <row r="19078" ht="12.75"/>
    <row r="19079" ht="12.75"/>
    <row r="19080" ht="12.75"/>
    <row r="19081" ht="12.75"/>
    <row r="19082" ht="12.75"/>
    <row r="19083" ht="12.75"/>
    <row r="19084" ht="12.75"/>
    <row r="19085" ht="12.75"/>
    <row r="19086" ht="12.75"/>
    <row r="19087" ht="12.75"/>
    <row r="19088" ht="12.75"/>
    <row r="19089" ht="12.75"/>
    <row r="19090" ht="12.75"/>
    <row r="19091" ht="12.75"/>
    <row r="19092" ht="12.75"/>
    <row r="19093" ht="12.75"/>
    <row r="19094" ht="12.75"/>
    <row r="19095" ht="12.75"/>
    <row r="19096" ht="12.75"/>
    <row r="19097" ht="12.75"/>
    <row r="19098" ht="12.75"/>
    <row r="19099" ht="12.75"/>
    <row r="19100" ht="12.75"/>
    <row r="19101" ht="12.75"/>
    <row r="19102" ht="12.75"/>
    <row r="19103" ht="12.75"/>
    <row r="19104" ht="12.75"/>
    <row r="19105" ht="12.75"/>
    <row r="19106" ht="12.75"/>
    <row r="19107" ht="12.75"/>
    <row r="19108" ht="12.75"/>
    <row r="19109" ht="12.75"/>
    <row r="19110" ht="12.75"/>
    <row r="19111" ht="12.75"/>
    <row r="19112" ht="12.75"/>
    <row r="19113" ht="12.75"/>
    <row r="19114" ht="12.75"/>
    <row r="19115" ht="12.75"/>
    <row r="19116" ht="12.75"/>
    <row r="19117" ht="12.75"/>
    <row r="19118" ht="12.75"/>
    <row r="19119" ht="12.75"/>
    <row r="19120" ht="12.75"/>
    <row r="19121" ht="12.75"/>
    <row r="19122" ht="12.75"/>
    <row r="19123" ht="12.75"/>
    <row r="19124" ht="12.75"/>
    <row r="19125" ht="12.75"/>
    <row r="19126" ht="12.75"/>
    <row r="19127" ht="12.75"/>
    <row r="19128" ht="12.75"/>
    <row r="19129" ht="12.75"/>
    <row r="19130" ht="12.75"/>
    <row r="19131" ht="12.75"/>
    <row r="19132" ht="12.75"/>
    <row r="19133" ht="12.75"/>
    <row r="19134" ht="12.75"/>
    <row r="19135" ht="12.75"/>
    <row r="19136" ht="12.75"/>
    <row r="19137" ht="12.75"/>
    <row r="19138" ht="12.75"/>
    <row r="19139" ht="12.75"/>
    <row r="19140" ht="12.75"/>
    <row r="19141" ht="12.75"/>
    <row r="19142" ht="12.75"/>
    <row r="19143" ht="12.75"/>
    <row r="19144" ht="12.75"/>
    <row r="19145" ht="12.75"/>
    <row r="19146" ht="12.75"/>
    <row r="19147" ht="12.75"/>
    <row r="19148" ht="12.75"/>
    <row r="19149" ht="12.75"/>
    <row r="19150" ht="12.75"/>
    <row r="19151" ht="12.75"/>
    <row r="19152" ht="12.75"/>
    <row r="19153" ht="12.75"/>
    <row r="19154" ht="12.75"/>
    <row r="19155" ht="12.75"/>
    <row r="19156" ht="12.75"/>
    <row r="19157" ht="12.75"/>
    <row r="19158" ht="12.75"/>
    <row r="19159" ht="12.75"/>
    <row r="19160" ht="12.75"/>
    <row r="19161" ht="12.75"/>
    <row r="19162" ht="12.75"/>
    <row r="19163" ht="12.75"/>
    <row r="19164" ht="12.75"/>
    <row r="19165" ht="12.75"/>
    <row r="19166" ht="12.75"/>
    <row r="19167" ht="12.75"/>
    <row r="19168" ht="12.75"/>
    <row r="19169" ht="12.75"/>
    <row r="19170" ht="12.75"/>
    <row r="19171" ht="12.75"/>
    <row r="19172" ht="12.75"/>
    <row r="19173" ht="12.75"/>
    <row r="19174" ht="12.75"/>
    <row r="19175" ht="12.75"/>
    <row r="19176" ht="12.75"/>
    <row r="19177" ht="12.75"/>
    <row r="19178" ht="12.75"/>
    <row r="19179" ht="12.75"/>
    <row r="19180" ht="12.75"/>
    <row r="19181" ht="12.75"/>
    <row r="19182" ht="12.75"/>
    <row r="19183" ht="12.75"/>
    <row r="19184" ht="12.75"/>
    <row r="19185" ht="12.75"/>
    <row r="19186" ht="12.75"/>
    <row r="19187" ht="12.75"/>
    <row r="19188" ht="12.75"/>
    <row r="19189" ht="12.75"/>
    <row r="19190" ht="12.75"/>
    <row r="19191" ht="12.75"/>
    <row r="19192" ht="12.75"/>
    <row r="19193" ht="12.75"/>
    <row r="19194" ht="12.75"/>
    <row r="19195" ht="12.75"/>
    <row r="19196" ht="12.75"/>
    <row r="19197" ht="12.75"/>
    <row r="19198" ht="12.75"/>
    <row r="19199" ht="12.75"/>
    <row r="19200" ht="12.75"/>
    <row r="19201" ht="12.75"/>
    <row r="19202" ht="12.75"/>
    <row r="19203" ht="12.75"/>
    <row r="19204" ht="12.75"/>
    <row r="19205" ht="12.75"/>
    <row r="19206" ht="12.75"/>
    <row r="19207" ht="12.75"/>
    <row r="19208" ht="12.75"/>
    <row r="19209" ht="12.75"/>
    <row r="19210" ht="12.75"/>
    <row r="19211" ht="12.75"/>
    <row r="19212" ht="12.75"/>
    <row r="19213" ht="12.75"/>
    <row r="19214" ht="12.75"/>
    <row r="19215" ht="12.75"/>
    <row r="19216" ht="12.75"/>
    <row r="19217" ht="12.75"/>
    <row r="19218" ht="12.75"/>
    <row r="19219" ht="12.75"/>
    <row r="19220" ht="12.75"/>
    <row r="19221" ht="12.75"/>
    <row r="19222" ht="12.75"/>
    <row r="19223" ht="12.75"/>
    <row r="19224" ht="12.75"/>
    <row r="19225" ht="12.75"/>
    <row r="19226" ht="12.75"/>
    <row r="19227" ht="12.75"/>
    <row r="19228" ht="12.75"/>
    <row r="19229" ht="12.75"/>
    <row r="19230" ht="12.75"/>
    <row r="19231" ht="12.75"/>
    <row r="19232" ht="12.75"/>
    <row r="19233" ht="12.75"/>
    <row r="19234" ht="12.75"/>
    <row r="19235" ht="12.75"/>
    <row r="19236" ht="12.75"/>
    <row r="19237" ht="12.75"/>
    <row r="19238" ht="12.75"/>
    <row r="19239" ht="12.75"/>
    <row r="19240" ht="12.75"/>
    <row r="19241" ht="12.75"/>
    <row r="19242" ht="12.75"/>
    <row r="19243" ht="12.75"/>
    <row r="19244" ht="12.75"/>
    <row r="19245" ht="12.75"/>
    <row r="19246" ht="12.75"/>
    <row r="19247" ht="12.75"/>
    <row r="19248" ht="12.75"/>
    <row r="19249" ht="12.75"/>
    <row r="19250" ht="12.75"/>
    <row r="19251" ht="12.75"/>
    <row r="19252" ht="12.75"/>
    <row r="19253" ht="12.75"/>
    <row r="19254" ht="12.75"/>
    <row r="19255" ht="12.75"/>
    <row r="19256" ht="12.75"/>
    <row r="19257" ht="12.75"/>
    <row r="19258" ht="12.75"/>
    <row r="19259" ht="12.75"/>
    <row r="19260" ht="12.75"/>
    <row r="19261" ht="12.75"/>
    <row r="19262" ht="12.75"/>
    <row r="19263" ht="12.75"/>
    <row r="19264" ht="12.75"/>
    <row r="19265" ht="12.75"/>
    <row r="19266" ht="12.75"/>
    <row r="19267" ht="12.75"/>
    <row r="19268" ht="12.75"/>
    <row r="19269" ht="12.75"/>
    <row r="19270" ht="12.75"/>
    <row r="19271" ht="12.75"/>
    <row r="19272" ht="12.75"/>
    <row r="19273" ht="12.75"/>
    <row r="19274" ht="12.75"/>
    <row r="19275" ht="12.75"/>
    <row r="19276" ht="12.75"/>
    <row r="19277" ht="12.75"/>
    <row r="19278" ht="12.75"/>
    <row r="19279" ht="12.75"/>
    <row r="19280" ht="12.75"/>
    <row r="19281" ht="12.75"/>
    <row r="19282" ht="12.75"/>
    <row r="19283" ht="12.75"/>
    <row r="19284" ht="12.75"/>
    <row r="19285" ht="12.75"/>
    <row r="19286" ht="12.75"/>
    <row r="19287" ht="12.75"/>
    <row r="19288" ht="12.75"/>
    <row r="19289" ht="12.75"/>
    <row r="19290" ht="12.75"/>
    <row r="19291" ht="12.75"/>
    <row r="19292" ht="12.75"/>
    <row r="19293" ht="12.75"/>
    <row r="19294" ht="12.75"/>
    <row r="19295" ht="12.75"/>
    <row r="19296" ht="12.75"/>
    <row r="19297" ht="12.75"/>
    <row r="19298" ht="12.75"/>
    <row r="19299" ht="12.75"/>
    <row r="19300" ht="12.75"/>
    <row r="19301" ht="12.75"/>
    <row r="19302" ht="12.75"/>
    <row r="19303" ht="12.75"/>
    <row r="19304" ht="12.75"/>
    <row r="19305" ht="12.75"/>
    <row r="19306" ht="12.75"/>
    <row r="19307" ht="12.75"/>
    <row r="19308" ht="12.75"/>
    <row r="19309" ht="12.75"/>
    <row r="19310" ht="12.75"/>
    <row r="19311" ht="12.75"/>
    <row r="19312" ht="12.75"/>
    <row r="19313" ht="12.75"/>
    <row r="19314" ht="12.75"/>
    <row r="19315" ht="12.75"/>
    <row r="19316" ht="12.75"/>
    <row r="19317" ht="12.75"/>
    <row r="19318" ht="12.75"/>
    <row r="19319" ht="12.75"/>
    <row r="19320" ht="12.75"/>
    <row r="19321" ht="12.75"/>
    <row r="19322" ht="12.75"/>
    <row r="19323" ht="12.75"/>
    <row r="19324" ht="12.75"/>
    <row r="19325" ht="12.75"/>
    <row r="19326" ht="12.75"/>
    <row r="19327" ht="12.75"/>
    <row r="19328" ht="12.75"/>
    <row r="19329" ht="12.75"/>
    <row r="19330" ht="12.75"/>
    <row r="19331" ht="12.75"/>
    <row r="19332" ht="12.75"/>
    <row r="19333" ht="12.75"/>
    <row r="19334" ht="12.75"/>
    <row r="19335" ht="12.75"/>
    <row r="19336" ht="12.75"/>
    <row r="19337" ht="12.75"/>
    <row r="19338" ht="12.75"/>
    <row r="19339" ht="12.75"/>
    <row r="19340" ht="12.75"/>
    <row r="19341" ht="12.75"/>
    <row r="19342" ht="12.75"/>
    <row r="19343" ht="12.75"/>
    <row r="19344" ht="12.75"/>
    <row r="19345" ht="12.75"/>
    <row r="19346" ht="12.75"/>
    <row r="19347" ht="12.75"/>
    <row r="19348" ht="12.75"/>
    <row r="19349" ht="12.75"/>
    <row r="19350" ht="12.75"/>
    <row r="19351" ht="12.75"/>
    <row r="19352" ht="12.75"/>
    <row r="19353" ht="12.75"/>
    <row r="19354" ht="12.75"/>
    <row r="19355" ht="12.75"/>
    <row r="19356" ht="12.75"/>
    <row r="19357" ht="12.75"/>
    <row r="19358" ht="12.75"/>
    <row r="19359" ht="12.75"/>
    <row r="19360" ht="12.75"/>
    <row r="19361" ht="12.75"/>
    <row r="19362" ht="12.75"/>
    <row r="19363" ht="12.75"/>
    <row r="19364" ht="12.75"/>
    <row r="19365" ht="12.75"/>
    <row r="19366" ht="12.75"/>
    <row r="19367" ht="12.75"/>
    <row r="19368" ht="12.75"/>
    <row r="19369" ht="12.75"/>
    <row r="19370" ht="12.75"/>
    <row r="19371" ht="12.75"/>
    <row r="19372" ht="12.75"/>
    <row r="19373" ht="12.75"/>
    <row r="19374" ht="12.75"/>
    <row r="19375" ht="12.75"/>
    <row r="19376" ht="12.75"/>
    <row r="19377" ht="12.75"/>
    <row r="19378" ht="12.75"/>
    <row r="19379" ht="12.75"/>
    <row r="19380" ht="12.75"/>
    <row r="19381" ht="12.75"/>
    <row r="19382" ht="12.75"/>
    <row r="19383" ht="12.75"/>
    <row r="19384" ht="12.75"/>
    <row r="19385" ht="12.75"/>
    <row r="19386" ht="12.75"/>
    <row r="19387" ht="12.75"/>
    <row r="19388" ht="12.75"/>
    <row r="19389" ht="12.75"/>
    <row r="19390" ht="12.75"/>
    <row r="19391" ht="12.75"/>
    <row r="19392" ht="12.75"/>
    <row r="19393" ht="12.75"/>
    <row r="19394" ht="12.75"/>
    <row r="19395" ht="12.75"/>
    <row r="19396" ht="12.75"/>
    <row r="19397" ht="12.75"/>
    <row r="19398" ht="12.75"/>
    <row r="19399" ht="12.75"/>
    <row r="19400" ht="12.75"/>
    <row r="19401" ht="12.75"/>
    <row r="19402" ht="12.75"/>
    <row r="19403" ht="12.75"/>
    <row r="19404" ht="12.75"/>
    <row r="19405" ht="12.75"/>
    <row r="19406" ht="12.75"/>
    <row r="19407" ht="12.75"/>
    <row r="19408" ht="12.75"/>
    <row r="19409" ht="12.75"/>
    <row r="19410" ht="12.75"/>
    <row r="19411" ht="12.75"/>
    <row r="19412" ht="12.75"/>
    <row r="19413" ht="12.75"/>
    <row r="19414" ht="12.75"/>
    <row r="19415" ht="12.75"/>
    <row r="19416" ht="12.75"/>
    <row r="19417" ht="12.75"/>
    <row r="19418" ht="12.75"/>
    <row r="19419" ht="12.75"/>
    <row r="19420" ht="12.75"/>
    <row r="19421" ht="12.75"/>
    <row r="19422" ht="12.75"/>
    <row r="19423" ht="12.75"/>
    <row r="19424" ht="12.75"/>
    <row r="19425" ht="12.75"/>
    <row r="19426" ht="12.75"/>
    <row r="19427" ht="12.75"/>
    <row r="19428" ht="12.75"/>
    <row r="19429" ht="12.75"/>
    <row r="19430" ht="12.75"/>
    <row r="19431" ht="12.75"/>
    <row r="19432" ht="12.75"/>
    <row r="19433" ht="12.75"/>
    <row r="19434" ht="12.75"/>
    <row r="19435" ht="12.75"/>
    <row r="19436" ht="12.75"/>
    <row r="19437" ht="12.75"/>
    <row r="19438" ht="12.75"/>
    <row r="19439" ht="12.75"/>
    <row r="19440" ht="12.75"/>
    <row r="19441" ht="12.75"/>
    <row r="19442" ht="12.75"/>
    <row r="19443" ht="12.75"/>
    <row r="19444" ht="12.75"/>
    <row r="19445" ht="12.75"/>
    <row r="19446" ht="12.75"/>
    <row r="19447" ht="12.75"/>
    <row r="19448" ht="12.75"/>
    <row r="19449" ht="12.75"/>
    <row r="19450" ht="12.75"/>
    <row r="19451" ht="12.75"/>
    <row r="19452" ht="12.75"/>
    <row r="19453" ht="12.75"/>
    <row r="19454" ht="12.75"/>
    <row r="19455" ht="12.75"/>
    <row r="19456" ht="12.75"/>
    <row r="19457" ht="12.75"/>
    <row r="19458" ht="12.75"/>
    <row r="19459" ht="12.75"/>
    <row r="19460" ht="12.75"/>
    <row r="19461" ht="12.75"/>
    <row r="19462" ht="12.75"/>
    <row r="19463" ht="12.75"/>
    <row r="19464" ht="12.75"/>
    <row r="19465" ht="12.75"/>
    <row r="19466" ht="12.75"/>
    <row r="19467" ht="12.75"/>
    <row r="19468" ht="12.75"/>
    <row r="19469" ht="12.75"/>
    <row r="19470" ht="12.75"/>
    <row r="19471" ht="12.75"/>
    <row r="19472" ht="12.75"/>
    <row r="19473" ht="12.75"/>
    <row r="19474" ht="12.75"/>
    <row r="19475" ht="12.75"/>
    <row r="19476" ht="12.75"/>
    <row r="19477" ht="12.75"/>
    <row r="19478" ht="12.75"/>
    <row r="19479" ht="12.75"/>
    <row r="19480" ht="12.75"/>
    <row r="19481" ht="12.75"/>
    <row r="19482" ht="12.75"/>
    <row r="19483" ht="12.75"/>
    <row r="19484" ht="12.75"/>
    <row r="19485" ht="12.75"/>
    <row r="19486" ht="12.75"/>
    <row r="19487" ht="12.75"/>
    <row r="19488" ht="12.75"/>
    <row r="19489" ht="12.75"/>
    <row r="19490" ht="12.75"/>
    <row r="19491" ht="12.75"/>
    <row r="19492" ht="12.75"/>
    <row r="19493" ht="12.75"/>
    <row r="19494" ht="12.75"/>
    <row r="19495" ht="12.75"/>
    <row r="19496" ht="12.75"/>
    <row r="19497" ht="12.75"/>
    <row r="19498" ht="12.75"/>
    <row r="19499" ht="12.75"/>
    <row r="19500" ht="12.75"/>
    <row r="19501" ht="12.75"/>
    <row r="19502" ht="12.75"/>
    <row r="19503" ht="12.75"/>
    <row r="19504" ht="12.75"/>
    <row r="19505" ht="12.75"/>
    <row r="19506" ht="12.75"/>
    <row r="19507" ht="12.75"/>
    <row r="19508" ht="12.75"/>
    <row r="19509" ht="12.75"/>
    <row r="19510" ht="12.75"/>
    <row r="19511" ht="12.75"/>
    <row r="19512" ht="12.75"/>
    <row r="19513" ht="12.75"/>
    <row r="19514" ht="12.75"/>
    <row r="19515" ht="12.75"/>
    <row r="19516" ht="12.75"/>
    <row r="19517" ht="12.75"/>
    <row r="19518" ht="12.75"/>
    <row r="19519" ht="12.75"/>
    <row r="19520" ht="12.75"/>
    <row r="19521" ht="12.75"/>
    <row r="19522" ht="12.75"/>
    <row r="19523" ht="12.75"/>
    <row r="19524" ht="12.75"/>
    <row r="19525" ht="12.75"/>
    <row r="19526" ht="12.75"/>
    <row r="19527" ht="12.75"/>
    <row r="19528" ht="12.75"/>
    <row r="19529" ht="12.75"/>
    <row r="19530" ht="12.75"/>
    <row r="19531" ht="12.75"/>
    <row r="19532" ht="12.75"/>
    <row r="19533" ht="12.75"/>
    <row r="19534" ht="12.75"/>
    <row r="19535" ht="12.75"/>
    <row r="19536" ht="12.75"/>
    <row r="19537" ht="12.75"/>
    <row r="19538" ht="12.75"/>
    <row r="19539" ht="12.75"/>
    <row r="19540" ht="12.75"/>
    <row r="19541" ht="12.75"/>
    <row r="19542" ht="12.75"/>
    <row r="19543" ht="12.75"/>
    <row r="19544" ht="12.75"/>
    <row r="19545" ht="12.75"/>
    <row r="19546" ht="12.75"/>
    <row r="19547" ht="12.75"/>
    <row r="19548" ht="12.75"/>
    <row r="19549" ht="12.75"/>
    <row r="19550" ht="12.75"/>
    <row r="19551" ht="12.75"/>
    <row r="19552" ht="12.75"/>
    <row r="19553" ht="12.75"/>
    <row r="19554" ht="12.75"/>
    <row r="19555" ht="12.75"/>
    <row r="19556" ht="12.75"/>
    <row r="19557" ht="12.75"/>
    <row r="19558" ht="12.75"/>
    <row r="19559" ht="12.75"/>
    <row r="19560" ht="12.75"/>
    <row r="19561" ht="12.75"/>
    <row r="19562" ht="12.75"/>
    <row r="19563" ht="12.75"/>
    <row r="19564" ht="12.75"/>
    <row r="19565" ht="12.75"/>
    <row r="19566" ht="12.75"/>
    <row r="19567" ht="12.75"/>
    <row r="19568" ht="12.75"/>
    <row r="19569" ht="12.75"/>
    <row r="19570" ht="12.75"/>
    <row r="19571" ht="12.75"/>
    <row r="19572" ht="12.75"/>
    <row r="19573" ht="12.75"/>
    <row r="19574" ht="12.75"/>
    <row r="19575" ht="12.75"/>
    <row r="19576" ht="12.75"/>
    <row r="19577" ht="12.75"/>
    <row r="19578" ht="12.75"/>
    <row r="19579" ht="12.75"/>
    <row r="19580" ht="12.75"/>
    <row r="19581" ht="12.75"/>
    <row r="19582" ht="12.75"/>
    <row r="19583" ht="12.75"/>
    <row r="19584" ht="12.75"/>
    <row r="19585" ht="12.75"/>
    <row r="19586" ht="12.75"/>
    <row r="19587" ht="12.75"/>
    <row r="19588" ht="12.75"/>
    <row r="19589" ht="12.75"/>
    <row r="19590" ht="12.75"/>
    <row r="19591" ht="12.75"/>
    <row r="19592" ht="12.75"/>
    <row r="19593" ht="12.75"/>
    <row r="19594" ht="12.75"/>
    <row r="19595" ht="12.75"/>
    <row r="19596" ht="12.75"/>
    <row r="19597" ht="12.75"/>
    <row r="19598" ht="12.75"/>
    <row r="19599" ht="12.75"/>
    <row r="19600" ht="12.75"/>
    <row r="19601" ht="12.75"/>
    <row r="19602" ht="12.75"/>
    <row r="19603" ht="12.75"/>
    <row r="19604" ht="12.75"/>
    <row r="19605" ht="12.75"/>
    <row r="19606" ht="12.75"/>
    <row r="19607" ht="12.75"/>
    <row r="19608" ht="12.75"/>
    <row r="19609" ht="12.75"/>
    <row r="19610" ht="12.75"/>
    <row r="19611" ht="12.75"/>
    <row r="19612" ht="12.75"/>
    <row r="19613" ht="12.75"/>
    <row r="19614" ht="12.75"/>
    <row r="19615" ht="12.75"/>
    <row r="19616" ht="12.75"/>
    <row r="19617" ht="12.75"/>
    <row r="19618" ht="12.75"/>
    <row r="19619" ht="12.75"/>
    <row r="19620" ht="12.75"/>
    <row r="19621" ht="12.75"/>
    <row r="19622" ht="12.75"/>
    <row r="19623" ht="12.75"/>
    <row r="19624" ht="12.75"/>
    <row r="19625" ht="12.75"/>
    <row r="19626" ht="12.75"/>
    <row r="19627" ht="12.75"/>
    <row r="19628" ht="12.75"/>
    <row r="19629" ht="12.75"/>
    <row r="19630" ht="12.75"/>
    <row r="19631" ht="12.75"/>
    <row r="19632" ht="12.75"/>
    <row r="19633" ht="12.75"/>
    <row r="19634" ht="12.75"/>
    <row r="19635" ht="12.75"/>
    <row r="19636" ht="12.75"/>
    <row r="19637" ht="12.75"/>
    <row r="19638" ht="12.75"/>
    <row r="19639" ht="12.75"/>
    <row r="19640" ht="12.75"/>
    <row r="19641" ht="12.75"/>
    <row r="19642" ht="12.75"/>
    <row r="19643" ht="12.75"/>
    <row r="19644" ht="12.75"/>
    <row r="19645" ht="12.75"/>
    <row r="19646" ht="12.75"/>
    <row r="19647" ht="12.75"/>
    <row r="19648" ht="12.75"/>
    <row r="19649" ht="12.75"/>
    <row r="19650" ht="12.75"/>
    <row r="19651" ht="12.75"/>
    <row r="19652" ht="12.75"/>
    <row r="19653" ht="12.75"/>
    <row r="19654" ht="12.75"/>
    <row r="19655" ht="12.75"/>
    <row r="19656" ht="12.75"/>
    <row r="19657" ht="12.75"/>
    <row r="19658" ht="12.75"/>
    <row r="19659" ht="12.75"/>
    <row r="19660" ht="12.75"/>
    <row r="19661" ht="12.75"/>
    <row r="19662" ht="12.75"/>
    <row r="19663" ht="12.75"/>
    <row r="19664" ht="12.75"/>
    <row r="19665" ht="12.75"/>
    <row r="19666" ht="12.75"/>
    <row r="19667" ht="12.75"/>
    <row r="19668" ht="12.75"/>
    <row r="19669" ht="12.75"/>
    <row r="19670" ht="12.75"/>
    <row r="19671" ht="12.75"/>
    <row r="19672" ht="12.75"/>
    <row r="19673" ht="12.75"/>
    <row r="19674" ht="12.75"/>
    <row r="19675" ht="12.75"/>
    <row r="19676" ht="12.75"/>
    <row r="19677" ht="12.75"/>
    <row r="19678" ht="12.75"/>
    <row r="19679" ht="12.75"/>
    <row r="19680" ht="12.75"/>
    <row r="19681" ht="12.75"/>
    <row r="19682" ht="12.75"/>
    <row r="19683" ht="12.75"/>
    <row r="19684" ht="12.75"/>
    <row r="19685" ht="12.75"/>
    <row r="19686" ht="12.75"/>
    <row r="19687" ht="12.75"/>
    <row r="19688" ht="12.75"/>
    <row r="19689" ht="12.75"/>
    <row r="19690" ht="12.75"/>
    <row r="19691" ht="12.75"/>
    <row r="19692" ht="12.75"/>
    <row r="19693" ht="12.75"/>
    <row r="19694" ht="12.75"/>
    <row r="19695" ht="12.75"/>
    <row r="19696" ht="12.75"/>
    <row r="19697" ht="12.75"/>
    <row r="19698" ht="12.75"/>
    <row r="19699" ht="12.75"/>
    <row r="19700" ht="12.75"/>
    <row r="19701" ht="12.75"/>
    <row r="19702" ht="12.75"/>
    <row r="19703" ht="12.75"/>
    <row r="19704" ht="12.75"/>
    <row r="19705" ht="12.75"/>
    <row r="19706" ht="12.75"/>
    <row r="19707" ht="12.75"/>
    <row r="19708" ht="12.75"/>
    <row r="19709" ht="12.75"/>
    <row r="19710" ht="12.75"/>
    <row r="19711" ht="12.75"/>
    <row r="19712" ht="12.75"/>
    <row r="19713" ht="12.75"/>
    <row r="19714" ht="12.75"/>
    <row r="19715" ht="12.75"/>
    <row r="19716" ht="12.75"/>
    <row r="19717" ht="12.75"/>
    <row r="19718" ht="12.75"/>
    <row r="19719" ht="12.75"/>
    <row r="19720" ht="12.75"/>
    <row r="19721" ht="12.75"/>
    <row r="19722" ht="12.75"/>
    <row r="19723" ht="12.75"/>
    <row r="19724" ht="12.75"/>
    <row r="19725" ht="12.75"/>
    <row r="19726" ht="12.75"/>
    <row r="19727" ht="12.75"/>
    <row r="19728" ht="12.75"/>
    <row r="19729" ht="12.75"/>
    <row r="19730" ht="12.75"/>
    <row r="19731" ht="12.75"/>
    <row r="19732" ht="12.75"/>
    <row r="19733" ht="12.75"/>
    <row r="19734" ht="12.75"/>
    <row r="19735" ht="12.75"/>
    <row r="19736" ht="12.75"/>
    <row r="19737" ht="12.75"/>
    <row r="19738" ht="12.75"/>
    <row r="19739" ht="12.75"/>
    <row r="19740" ht="12.75"/>
    <row r="19741" ht="12.75"/>
    <row r="19742" ht="12.75"/>
    <row r="19743" ht="12.75"/>
    <row r="19744" ht="12.75"/>
    <row r="19745" ht="12.75"/>
    <row r="19746" ht="12.75"/>
    <row r="19747" ht="12.75"/>
    <row r="19748" ht="12.75"/>
    <row r="19749" ht="12.75"/>
    <row r="19750" ht="12.75"/>
    <row r="19751" ht="12.75"/>
    <row r="19752" ht="12.75"/>
    <row r="19753" ht="12.75"/>
    <row r="19754" ht="12.75"/>
    <row r="19755" ht="12.75"/>
    <row r="19756" ht="12.75"/>
    <row r="19757" ht="12.75"/>
    <row r="19758" ht="12.75"/>
    <row r="19759" ht="12.75"/>
    <row r="19760" ht="12.75"/>
    <row r="19761" ht="12.75"/>
    <row r="19762" ht="12.75"/>
    <row r="19763" ht="12.75"/>
    <row r="19764" ht="12.75"/>
    <row r="19765" ht="12.75"/>
    <row r="19766" ht="12.75"/>
    <row r="19767" ht="12.75"/>
    <row r="19768" ht="12.75"/>
    <row r="19769" ht="12.75"/>
    <row r="19770" ht="12.75"/>
    <row r="19771" ht="12.75"/>
    <row r="19772" ht="12.75"/>
    <row r="19773" ht="12.75"/>
    <row r="19774" ht="12.75"/>
    <row r="19775" ht="12.75"/>
    <row r="19776" ht="12.75"/>
    <row r="19777" ht="12.75"/>
    <row r="19778" ht="12.75"/>
    <row r="19779" ht="12.75"/>
    <row r="19780" ht="12.75"/>
    <row r="19781" ht="12.75"/>
    <row r="19782" ht="12.75"/>
    <row r="19783" ht="12.75"/>
    <row r="19784" ht="12.75"/>
    <row r="19785" ht="12.75"/>
    <row r="19786" ht="12.75"/>
    <row r="19787" ht="12.75"/>
    <row r="19788" ht="12.75"/>
    <row r="19789" ht="12.75"/>
    <row r="19790" ht="12.75"/>
    <row r="19791" ht="12.75"/>
    <row r="19792" ht="12.75"/>
    <row r="19793" ht="12.75"/>
    <row r="19794" ht="12.75"/>
    <row r="19795" ht="12.75"/>
    <row r="19796" ht="12.75"/>
    <row r="19797" ht="12.75"/>
    <row r="19798" ht="12.75"/>
    <row r="19799" ht="12.75"/>
    <row r="19800" ht="12.75"/>
    <row r="19801" ht="12.75"/>
    <row r="19802" ht="12.75"/>
    <row r="19803" ht="12.75"/>
    <row r="19804" ht="12.75"/>
    <row r="19805" ht="12.75"/>
    <row r="19806" ht="12.75"/>
    <row r="19807" ht="12.75"/>
    <row r="19808" ht="12.75"/>
    <row r="19809" ht="12.75"/>
    <row r="19810" ht="12.75"/>
    <row r="19811" ht="12.75"/>
    <row r="19812" ht="12.75"/>
    <row r="19813" ht="12.75"/>
    <row r="19814" ht="12.75"/>
    <row r="19815" ht="12.75"/>
    <row r="19816" ht="12.75"/>
    <row r="19817" ht="12.75"/>
    <row r="19818" ht="12.75"/>
    <row r="19819" ht="12.75"/>
    <row r="19820" ht="12.75"/>
    <row r="19821" ht="12.75"/>
    <row r="19822" ht="12.75"/>
    <row r="19823" ht="12.75"/>
    <row r="19824" ht="12.75"/>
    <row r="19825" ht="12.75"/>
    <row r="19826" ht="12.75"/>
    <row r="19827" ht="12.75"/>
    <row r="19828" ht="12.75"/>
    <row r="19829" ht="12.75"/>
    <row r="19830" ht="12.75"/>
    <row r="19831" ht="12.75"/>
    <row r="19832" ht="12.75"/>
    <row r="19833" ht="12.75"/>
    <row r="19834" ht="12.75"/>
    <row r="19835" ht="12.75"/>
    <row r="19836" ht="12.75"/>
    <row r="19837" ht="12.75"/>
    <row r="19838" ht="12.75"/>
    <row r="19839" ht="12.75"/>
    <row r="19840" ht="12.75"/>
    <row r="19841" ht="12.75"/>
    <row r="19842" ht="12.75"/>
    <row r="19843" ht="12.75"/>
    <row r="19844" ht="12.75"/>
    <row r="19845" ht="12.75"/>
    <row r="19846" ht="12.75"/>
    <row r="19847" ht="12.75"/>
    <row r="19848" ht="12.75"/>
    <row r="19849" ht="12.75"/>
    <row r="19850" ht="12.75"/>
    <row r="19851" ht="12.75"/>
    <row r="19852" ht="12.75"/>
    <row r="19853" ht="12.75"/>
    <row r="19854" ht="12.75"/>
    <row r="19855" ht="12.75"/>
    <row r="19856" ht="12.75"/>
    <row r="19857" ht="12.75"/>
    <row r="19858" ht="12.75"/>
    <row r="19859" ht="12.75"/>
    <row r="19860" ht="12.75"/>
    <row r="19861" ht="12.75"/>
    <row r="19862" ht="12.75"/>
    <row r="19863" ht="12.75"/>
    <row r="19864" ht="12.75"/>
    <row r="19865" ht="12.75"/>
    <row r="19866" ht="12.75"/>
    <row r="19867" ht="12.75"/>
    <row r="19868" ht="12.75"/>
    <row r="19869" ht="12.75"/>
    <row r="19870" ht="12.75"/>
    <row r="19871" ht="12.75"/>
    <row r="19872" ht="12.75"/>
    <row r="19873" ht="12.75"/>
    <row r="19874" ht="12.75"/>
    <row r="19875" ht="12.75"/>
    <row r="19876" ht="12.75"/>
    <row r="19877" ht="12.75"/>
    <row r="19878" ht="12.75"/>
    <row r="19879" ht="12.75"/>
    <row r="19880" ht="12.75"/>
    <row r="19881" ht="12.75"/>
    <row r="19882" ht="12.75"/>
    <row r="19883" ht="12.75"/>
    <row r="19884" ht="12.75"/>
    <row r="19885" ht="12.75"/>
    <row r="19886" ht="12.75"/>
    <row r="19887" ht="12.75"/>
    <row r="19888" ht="12.75"/>
    <row r="19889" ht="12.75"/>
    <row r="19890" ht="12.75"/>
    <row r="19891" ht="12.75"/>
    <row r="19892" ht="12.75"/>
    <row r="19893" ht="12.75"/>
    <row r="19894" ht="12.75"/>
    <row r="19895" ht="12.75"/>
    <row r="19896" ht="12.75"/>
    <row r="19897" ht="12.75"/>
    <row r="19898" ht="12.75"/>
    <row r="19899" ht="12.75"/>
    <row r="19900" ht="12.75"/>
    <row r="19901" ht="12.75"/>
    <row r="19902" ht="12.75"/>
    <row r="19903" ht="12.75"/>
    <row r="19904" ht="12.75"/>
    <row r="19905" ht="12.75"/>
    <row r="19906" ht="12.75"/>
    <row r="19907" ht="12.75"/>
    <row r="19908" ht="12.75"/>
    <row r="19909" ht="12.75"/>
    <row r="19910" ht="12.75"/>
    <row r="19911" ht="12.75"/>
    <row r="19912" ht="12.75"/>
    <row r="19913" ht="12.75"/>
    <row r="19914" ht="12.75"/>
    <row r="19915" ht="12.75"/>
    <row r="19916" ht="12.75"/>
    <row r="19917" ht="12.75"/>
    <row r="19918" ht="12.75"/>
    <row r="19919" ht="12.75"/>
    <row r="19920" ht="12.75"/>
    <row r="19921" ht="12.75"/>
    <row r="19922" ht="12.75"/>
    <row r="19923" ht="12.75"/>
    <row r="19924" ht="12.75"/>
    <row r="19925" ht="12.75"/>
    <row r="19926" ht="12.75"/>
    <row r="19927" ht="12.75"/>
    <row r="19928" ht="12.75"/>
    <row r="19929" ht="12.75"/>
    <row r="19930" ht="12.75"/>
    <row r="19931" ht="12.75"/>
    <row r="19932" ht="12.75"/>
    <row r="19933" ht="12.75"/>
    <row r="19934" ht="12.75"/>
    <row r="19935" ht="12.75"/>
    <row r="19936" ht="12.75"/>
    <row r="19937" ht="12.75"/>
    <row r="19938" ht="12.75"/>
    <row r="19939" ht="12.75"/>
    <row r="19940" ht="12.75"/>
    <row r="19941" ht="12.75"/>
    <row r="19942" ht="12.75"/>
    <row r="19943" ht="12.75"/>
    <row r="19944" ht="12.75"/>
    <row r="19945" ht="12.75"/>
    <row r="19946" ht="12.75"/>
    <row r="19947" ht="12.75"/>
    <row r="19948" ht="12.75"/>
    <row r="19949" ht="12.75"/>
    <row r="19950" ht="12.75"/>
    <row r="19951" ht="12.75"/>
    <row r="19952" ht="12.75"/>
    <row r="19953" ht="12.75"/>
    <row r="19954" ht="12.75"/>
    <row r="19955" ht="12.75"/>
    <row r="19956" ht="12.75"/>
    <row r="19957" ht="12.75"/>
    <row r="19958" ht="12.75"/>
    <row r="19959" ht="12.75"/>
    <row r="19960" ht="12.75"/>
    <row r="19961" ht="12.75"/>
    <row r="19962" ht="12.75"/>
    <row r="19963" ht="12.75"/>
    <row r="19964" ht="12.75"/>
    <row r="19965" ht="12.75"/>
    <row r="19966" ht="12.75"/>
    <row r="19967" ht="12.75"/>
    <row r="19968" ht="12.75"/>
    <row r="19969" ht="12.75"/>
    <row r="19970" ht="12.75"/>
    <row r="19971" ht="12.75"/>
    <row r="19972" ht="12.75"/>
    <row r="19973" ht="12.75"/>
    <row r="19974" ht="12.75"/>
    <row r="19975" ht="12.75"/>
    <row r="19976" ht="12.75"/>
    <row r="19977" ht="12.75"/>
    <row r="19978" ht="12.75"/>
    <row r="19979" ht="12.75"/>
    <row r="19980" ht="12.75"/>
    <row r="19981" ht="12.75"/>
    <row r="19982" ht="12.75"/>
    <row r="19983" ht="12.75"/>
    <row r="19984" ht="12.75"/>
    <row r="19985" ht="12.75"/>
    <row r="19986" ht="12.75"/>
    <row r="19987" ht="12.75"/>
    <row r="19988" ht="12.75"/>
    <row r="19989" ht="12.75"/>
    <row r="19990" ht="12.75"/>
    <row r="19991" ht="12.75"/>
    <row r="19992" ht="12.75"/>
    <row r="19993" ht="12.75"/>
    <row r="19994" ht="12.75"/>
    <row r="19995" ht="12.75"/>
    <row r="19996" ht="12.75"/>
    <row r="19997" ht="12.75"/>
    <row r="19998" ht="12.75"/>
    <row r="19999" ht="12.75"/>
    <row r="20000" ht="12.75"/>
    <row r="20001" ht="12.75"/>
    <row r="20002" ht="12.75"/>
    <row r="20003" ht="12.75"/>
    <row r="20004" ht="12.75"/>
    <row r="20005" ht="12.75"/>
    <row r="20006" ht="12.75"/>
    <row r="20007" ht="12.75"/>
    <row r="20008" ht="12.75"/>
    <row r="20009" ht="12.75"/>
    <row r="20010" ht="12.75"/>
    <row r="20011" ht="12.75"/>
    <row r="20012" ht="12.75"/>
    <row r="20013" ht="12.75"/>
    <row r="20014" ht="12.75"/>
    <row r="20015" ht="12.75"/>
    <row r="20016" ht="12.75"/>
    <row r="20017" ht="12.75"/>
    <row r="20018" ht="12.75"/>
    <row r="20019" ht="12.75"/>
    <row r="20020" ht="12.75"/>
    <row r="20021" ht="12.75"/>
    <row r="20022" ht="12.75"/>
    <row r="20023" ht="12.75"/>
    <row r="20024" ht="12.75"/>
    <row r="20025" ht="12.75"/>
    <row r="20026" ht="12.75"/>
    <row r="20027" ht="12.75"/>
    <row r="20028" ht="12.75"/>
    <row r="20029" ht="12.75"/>
    <row r="20030" ht="12.75"/>
    <row r="20031" ht="12.75"/>
    <row r="20032" ht="12.75"/>
    <row r="20033" ht="12.75"/>
    <row r="20034" ht="12.75"/>
    <row r="20035" ht="12.75"/>
    <row r="20036" ht="12.75"/>
    <row r="20037" ht="12.75"/>
    <row r="20038" ht="12.75"/>
    <row r="20039" ht="12.75"/>
    <row r="20040" ht="12.75"/>
    <row r="20041" ht="12.75"/>
    <row r="20042" ht="12.75"/>
    <row r="20043" ht="12.75"/>
    <row r="20044" ht="12.75"/>
    <row r="20045" ht="12.75"/>
    <row r="20046" ht="12.75"/>
    <row r="20047" ht="12.75"/>
    <row r="20048" ht="12.75"/>
    <row r="20049" ht="12.75"/>
    <row r="20050" ht="12.75"/>
    <row r="20051" ht="12.75"/>
    <row r="20052" ht="12.75"/>
    <row r="20053" ht="12.75"/>
    <row r="20054" ht="12.75"/>
    <row r="20055" ht="12.75"/>
    <row r="20056" ht="12.75"/>
    <row r="20057" ht="12.75"/>
    <row r="20058" ht="12.75"/>
    <row r="20059" ht="12.75"/>
    <row r="20060" ht="12.75"/>
    <row r="20061" ht="12.75"/>
    <row r="20062" ht="12.75"/>
    <row r="20063" ht="12.75"/>
    <row r="20064" ht="12.75"/>
    <row r="20065" ht="12.75"/>
    <row r="20066" ht="12.75"/>
    <row r="20067" ht="12.75"/>
    <row r="20068" ht="12.75"/>
    <row r="20069" ht="12.75"/>
    <row r="20070" ht="12.75"/>
    <row r="20071" ht="12.75"/>
    <row r="20072" ht="12.75"/>
    <row r="20073" ht="12.75"/>
    <row r="20074" ht="12.75"/>
    <row r="20075" ht="12.75"/>
    <row r="20076" ht="12.75"/>
    <row r="20077" ht="12.75"/>
    <row r="20078" ht="12.75"/>
    <row r="20079" ht="12.75"/>
    <row r="20080" ht="12.75"/>
    <row r="20081" ht="12.75"/>
    <row r="20082" ht="12.75"/>
    <row r="20083" ht="12.75"/>
    <row r="20084" ht="12.75"/>
    <row r="20085" ht="12.75"/>
    <row r="20086" ht="12.75"/>
    <row r="20087" ht="12.75"/>
    <row r="20088" ht="12.75"/>
    <row r="20089" ht="12.75"/>
    <row r="20090" ht="12.75"/>
    <row r="20091" ht="12.75"/>
    <row r="20092" ht="12.75"/>
    <row r="20093" ht="12.75"/>
    <row r="20094" ht="12.75"/>
    <row r="20095" ht="12.75"/>
    <row r="20096" ht="12.75"/>
    <row r="20097" ht="12.75"/>
    <row r="20098" ht="12.75"/>
    <row r="20099" ht="12.75"/>
    <row r="20100" ht="12.75"/>
    <row r="20101" ht="12.75"/>
    <row r="20102" ht="12.75"/>
    <row r="20103" ht="12.75"/>
    <row r="20104" ht="12.75"/>
    <row r="20105" ht="12.75"/>
    <row r="20106" ht="12.75"/>
    <row r="20107" ht="12.75"/>
    <row r="20108" ht="12.75"/>
    <row r="20109" ht="12.75"/>
    <row r="20110" ht="12.75"/>
    <row r="20111" ht="12.75"/>
    <row r="20112" ht="12.75"/>
    <row r="20113" ht="12.75"/>
    <row r="20114" ht="12.75"/>
    <row r="20115" ht="12.75"/>
    <row r="20116" ht="12.75"/>
    <row r="20117" ht="12.75"/>
    <row r="20118" ht="12.75"/>
    <row r="20119" ht="12.75"/>
    <row r="20120" ht="12.75"/>
    <row r="20121" ht="12.75"/>
    <row r="20122" ht="12.75"/>
    <row r="20123" ht="12.75"/>
    <row r="20124" ht="12.75"/>
    <row r="20125" ht="12.75"/>
    <row r="20126" ht="12.75"/>
    <row r="20127" ht="12.75"/>
    <row r="20128" ht="12.75"/>
    <row r="20129" ht="12.75"/>
    <row r="20130" ht="12.75"/>
    <row r="20131" ht="12.75"/>
    <row r="20132" ht="12.75"/>
    <row r="20133" ht="12.75"/>
    <row r="20134" ht="12.75"/>
    <row r="20135" ht="12.75"/>
    <row r="20136" ht="12.75"/>
    <row r="20137" ht="12.75"/>
    <row r="20138" ht="12.75"/>
    <row r="20139" ht="12.75"/>
    <row r="20140" ht="12.75"/>
    <row r="20141" ht="12.75"/>
    <row r="20142" ht="12.75"/>
    <row r="20143" ht="12.75"/>
    <row r="20144" ht="12.75"/>
    <row r="20145" ht="12.75"/>
    <row r="20146" ht="12.75"/>
    <row r="20147" ht="12.75"/>
    <row r="20148" ht="12.75"/>
    <row r="20149" ht="12.75"/>
    <row r="20150" ht="12.75"/>
    <row r="20151" ht="12.75"/>
    <row r="20152" ht="12.75"/>
    <row r="20153" ht="12.75"/>
    <row r="20154" ht="12.75"/>
    <row r="20155" ht="12.75"/>
    <row r="20156" ht="12.75"/>
    <row r="20157" ht="12.75"/>
    <row r="20158" ht="12.75"/>
    <row r="20159" ht="12.75"/>
    <row r="20160" ht="12.75"/>
    <row r="20161" ht="12.75"/>
    <row r="20162" ht="12.75"/>
    <row r="20163" ht="12.75"/>
    <row r="20164" ht="12.75"/>
    <row r="20165" ht="12.75"/>
    <row r="20166" ht="12.75"/>
    <row r="20167" ht="12.75"/>
    <row r="20168" ht="12.75"/>
    <row r="20169" ht="12.75"/>
    <row r="20170" ht="12.75"/>
    <row r="20171" ht="12.75"/>
    <row r="20172" ht="12.75"/>
    <row r="20173" ht="12.75"/>
    <row r="20174" ht="12.75"/>
    <row r="20175" ht="12.75"/>
    <row r="20176" ht="12.75"/>
    <row r="20177" ht="12.75"/>
    <row r="20178" ht="12.75"/>
    <row r="20179" ht="12.75"/>
    <row r="20180" ht="12.75"/>
    <row r="20181" ht="12.75"/>
    <row r="20182" ht="12.75"/>
    <row r="20183" ht="12.75"/>
    <row r="20184" ht="12.75"/>
    <row r="20185" ht="12.75"/>
    <row r="20186" ht="12.75"/>
    <row r="20187" ht="12.75"/>
    <row r="20188" ht="12.75"/>
    <row r="20189" ht="12.75"/>
    <row r="20190" ht="12.75"/>
    <row r="20191" ht="12.75"/>
    <row r="20192" ht="12.75"/>
    <row r="20193" ht="12.75"/>
    <row r="20194" ht="12.75"/>
    <row r="20195" ht="12.75"/>
    <row r="20196" ht="12.75"/>
    <row r="20197" ht="12.75"/>
    <row r="20198" ht="12.75"/>
    <row r="20199" ht="12.75"/>
    <row r="20200" ht="12.75"/>
    <row r="20201" ht="12.75"/>
    <row r="20202" ht="12.75"/>
    <row r="20203" ht="12.75"/>
    <row r="20204" ht="12.75"/>
    <row r="20205" ht="12.75"/>
    <row r="20206" ht="12.75"/>
    <row r="20207" ht="12.75"/>
    <row r="20208" ht="12.75"/>
    <row r="20209" ht="12.75"/>
    <row r="20210" ht="12.75"/>
    <row r="20211" ht="12.75"/>
    <row r="20212" ht="12.75"/>
    <row r="20213" ht="12.75"/>
    <row r="20214" ht="12.75"/>
    <row r="20215" ht="12.75"/>
    <row r="20216" ht="12.75"/>
    <row r="20217" ht="12.75"/>
    <row r="20218" ht="12.75"/>
    <row r="20219" ht="12.75"/>
    <row r="20220" ht="12.75"/>
    <row r="20221" ht="12.75"/>
    <row r="20222" ht="12.75"/>
    <row r="20223" ht="12.75"/>
    <row r="20224" ht="12.75"/>
    <row r="20225" ht="12.75"/>
    <row r="20226" ht="12.75"/>
    <row r="20227" ht="12.75"/>
    <row r="20228" ht="12.75"/>
    <row r="20229" ht="12.75"/>
    <row r="20230" ht="12.75"/>
    <row r="20231" ht="12.75"/>
    <row r="20232" ht="12.75"/>
    <row r="20233" ht="12.75"/>
    <row r="20234" ht="12.75"/>
    <row r="20235" ht="12.75"/>
    <row r="20236" ht="12.75"/>
    <row r="20237" ht="12.75"/>
    <row r="20238" ht="12.75"/>
    <row r="20239" ht="12.75"/>
    <row r="20240" ht="12.75"/>
    <row r="20241" ht="12.75"/>
    <row r="20242" ht="12.75"/>
    <row r="20243" ht="12.75"/>
    <row r="20244" ht="12.75"/>
    <row r="20245" ht="12.75"/>
    <row r="20246" ht="12.75"/>
    <row r="20247" ht="12.75"/>
    <row r="20248" ht="12.75"/>
    <row r="20249" ht="12.75"/>
    <row r="20250" ht="12.75"/>
    <row r="20251" ht="12.75"/>
    <row r="20252" ht="12.75"/>
    <row r="20253" ht="12.75"/>
    <row r="20254" ht="12.75"/>
    <row r="20255" ht="12.75"/>
    <row r="20256" ht="12.75"/>
    <row r="20257" ht="12.75"/>
    <row r="20258" ht="12.75"/>
    <row r="20259" ht="12.75"/>
    <row r="20260" ht="12.75"/>
    <row r="20261" ht="12.75"/>
    <row r="20262" ht="12.75"/>
    <row r="20263" ht="12.75"/>
    <row r="20264" ht="12.75"/>
    <row r="20265" ht="12.75"/>
    <row r="20266" ht="12.75"/>
    <row r="20267" ht="12.75"/>
    <row r="20268" ht="12.75"/>
    <row r="20269" ht="12.75"/>
    <row r="20270" ht="12.75"/>
    <row r="20271" ht="12.75"/>
    <row r="20272" ht="12.75"/>
    <row r="20273" ht="12.75"/>
    <row r="20274" ht="12.75"/>
    <row r="20275" ht="12.75"/>
    <row r="20276" ht="12.75"/>
    <row r="20277" ht="12.75"/>
    <row r="20278" ht="12.75"/>
    <row r="20279" ht="12.75"/>
    <row r="20280" ht="12.75"/>
    <row r="20281" ht="12.75"/>
    <row r="20282" ht="12.75"/>
    <row r="20283" ht="12.75"/>
    <row r="20284" ht="12.75"/>
    <row r="20285" ht="12.75"/>
    <row r="20286" ht="12.75"/>
    <row r="20287" ht="12.75"/>
    <row r="20288" ht="12.75"/>
    <row r="20289" ht="12.75"/>
    <row r="20290" ht="12.75"/>
    <row r="20291" ht="12.75"/>
    <row r="20292" ht="12.75"/>
    <row r="20293" ht="12.75"/>
    <row r="20294" ht="12.75"/>
    <row r="20295" ht="12.75"/>
    <row r="20296" ht="12.75"/>
    <row r="20297" ht="12.75"/>
    <row r="20298" ht="12.75"/>
    <row r="20299" ht="12.75"/>
    <row r="20300" ht="12.75"/>
    <row r="20301" ht="12.75"/>
    <row r="20302" ht="12.75"/>
    <row r="20303" ht="12.75"/>
    <row r="20304" ht="12.75"/>
    <row r="20305" ht="12.75"/>
    <row r="20306" ht="12.75"/>
    <row r="20307" ht="12.75"/>
    <row r="20308" ht="12.75"/>
    <row r="20309" ht="12.75"/>
    <row r="20310" ht="12.75"/>
    <row r="20311" ht="12.75"/>
    <row r="20312" ht="12.75"/>
    <row r="20313" ht="12.75"/>
    <row r="20314" ht="12.75"/>
    <row r="20315" ht="12.75"/>
    <row r="20316" ht="12.75"/>
    <row r="20317" ht="12.75"/>
    <row r="20318" ht="12.75"/>
    <row r="20319" ht="12.75"/>
    <row r="20320" ht="12.75"/>
    <row r="20321" ht="12.75"/>
    <row r="20322" ht="12.75"/>
    <row r="20323" ht="12.75"/>
    <row r="20324" ht="12.75"/>
    <row r="20325" ht="12.75"/>
    <row r="20326" ht="12.75"/>
    <row r="20327" ht="12.75"/>
    <row r="20328" ht="12.75"/>
    <row r="20329" ht="12.75"/>
    <row r="20330" ht="12.75"/>
    <row r="20331" ht="12.75"/>
    <row r="20332" ht="12.75"/>
    <row r="20333" ht="12.75"/>
    <row r="20334" ht="12.75"/>
    <row r="20335" ht="12.75"/>
    <row r="20336" ht="12.75"/>
    <row r="20337" ht="12.75"/>
    <row r="20338" ht="12.75"/>
    <row r="20339" ht="12.75"/>
    <row r="20340" ht="12.75"/>
    <row r="20341" ht="12.75"/>
    <row r="20342" ht="12.75"/>
    <row r="20343" ht="12.75"/>
    <row r="20344" ht="12.75"/>
    <row r="20345" ht="12.75"/>
    <row r="20346" ht="12.75"/>
    <row r="20347" ht="12.75"/>
    <row r="20348" ht="12.75"/>
    <row r="20349" ht="12.75"/>
    <row r="20350" ht="12.75"/>
    <row r="20351" ht="12.75"/>
    <row r="20352" ht="12.75"/>
    <row r="20353" ht="12.75"/>
    <row r="20354" ht="12.75"/>
    <row r="20355" ht="12.75"/>
    <row r="20356" ht="12.75"/>
    <row r="20357" ht="12.75"/>
    <row r="20358" ht="12.75"/>
    <row r="20359" ht="12.75"/>
    <row r="20360" ht="12.75"/>
    <row r="20361" ht="12.75"/>
    <row r="20362" ht="12.75"/>
    <row r="20363" ht="12.75"/>
    <row r="20364" ht="12.75"/>
    <row r="20365" ht="12.75"/>
    <row r="20366" ht="12.75"/>
    <row r="20367" ht="12.75"/>
    <row r="20368" ht="12.75"/>
    <row r="20369" ht="12.75"/>
    <row r="20370" ht="12.75"/>
    <row r="20371" ht="12.75"/>
    <row r="20372" ht="12.75"/>
    <row r="20373" ht="12.75"/>
    <row r="20374" ht="12.75"/>
    <row r="20375" ht="12.75"/>
    <row r="20376" ht="12.75"/>
    <row r="20377" ht="12.75"/>
    <row r="20378" ht="12.75"/>
    <row r="20379" ht="12.75"/>
    <row r="20380" ht="12.75"/>
    <row r="20381" ht="12.75"/>
    <row r="20382" ht="12.75"/>
    <row r="20383" ht="12.75"/>
    <row r="20384" ht="12.75"/>
    <row r="20385" ht="12.75"/>
    <row r="20386" ht="12.75"/>
    <row r="20387" ht="12.75"/>
    <row r="20388" ht="12.75"/>
    <row r="20389" ht="12.75"/>
    <row r="20390" ht="12.75"/>
    <row r="20391" ht="12.75"/>
    <row r="20392" ht="12.75"/>
    <row r="20393" ht="12.75"/>
    <row r="20394" ht="12.75"/>
    <row r="20395" ht="12.75"/>
    <row r="20396" ht="12.75"/>
    <row r="20397" ht="12.75"/>
    <row r="20398" ht="12.75"/>
    <row r="20399" ht="12.75"/>
    <row r="20400" ht="12.75"/>
    <row r="20401" ht="12.75"/>
    <row r="20402" ht="12.75"/>
    <row r="20403" ht="12.75"/>
    <row r="20404" ht="12.75"/>
    <row r="20405" ht="12.75"/>
    <row r="20406" ht="12.75"/>
    <row r="20407" ht="12.75"/>
    <row r="20408" ht="12.75"/>
    <row r="20409" ht="12.75"/>
    <row r="20410" ht="12.75"/>
    <row r="20411" ht="12.75"/>
    <row r="20412" ht="12.75"/>
    <row r="20413" ht="12.75"/>
    <row r="20414" ht="12.75"/>
    <row r="20415" ht="12.75"/>
    <row r="20416" ht="12.75"/>
    <row r="20417" ht="12.75"/>
    <row r="20418" ht="12.75"/>
    <row r="20419" ht="12.75"/>
    <row r="20420" ht="12.75"/>
    <row r="20421" ht="12.75"/>
    <row r="20422" ht="12.75"/>
    <row r="20423" ht="12.75"/>
    <row r="20424" ht="12.75"/>
    <row r="20425" ht="12.75"/>
    <row r="20426" ht="12.75"/>
    <row r="20427" ht="12.75"/>
    <row r="20428" ht="12.75"/>
    <row r="20429" ht="12.75"/>
    <row r="20430" ht="12.75"/>
    <row r="20431" ht="12.75"/>
    <row r="20432" ht="12.75"/>
    <row r="20433" ht="12.75"/>
    <row r="20434" ht="12.75"/>
    <row r="20435" ht="12.75"/>
    <row r="20436" ht="12.75"/>
    <row r="20437" ht="12.75"/>
    <row r="20438" ht="12.75"/>
    <row r="20439" ht="12.75"/>
    <row r="20440" ht="12.75"/>
    <row r="20441" ht="12.75"/>
    <row r="20442" ht="12.75"/>
    <row r="20443" ht="12.75"/>
    <row r="20444" ht="12.75"/>
    <row r="20445" ht="12.75"/>
    <row r="20446" ht="12.75"/>
    <row r="20447" ht="12.75"/>
    <row r="20448" ht="12.75"/>
    <row r="20449" ht="12.75"/>
    <row r="20450" ht="12.75"/>
    <row r="20451" ht="12.75"/>
    <row r="20452" ht="12.75"/>
    <row r="20453" ht="12.75"/>
    <row r="20454" ht="12.75"/>
    <row r="20455" ht="12.75"/>
    <row r="20456" ht="12.75"/>
    <row r="20457" ht="12.75"/>
    <row r="20458" ht="12.75"/>
    <row r="20459" ht="12.75"/>
    <row r="20460" ht="12.75"/>
    <row r="20461" ht="12.75"/>
    <row r="20462" ht="12.75"/>
    <row r="20463" ht="12.75"/>
    <row r="20464" ht="12.75"/>
    <row r="20465" ht="12.75"/>
    <row r="20466" ht="12.75"/>
    <row r="20467" ht="12.75"/>
    <row r="20468" ht="12.75"/>
    <row r="20469" ht="12.75"/>
    <row r="20470" ht="12.75"/>
    <row r="20471" ht="12.75"/>
    <row r="20472" ht="12.75"/>
    <row r="20473" ht="12.75"/>
    <row r="20474" ht="12.75"/>
    <row r="20475" ht="12.75"/>
    <row r="20476" ht="12.75"/>
    <row r="20477" ht="12.75"/>
    <row r="20478" ht="12.75"/>
    <row r="20479" ht="12.75"/>
    <row r="20480" ht="12.75"/>
    <row r="20481" ht="12.75"/>
    <row r="20482" ht="12.75"/>
    <row r="20483" ht="12.75"/>
    <row r="20484" ht="12.75"/>
    <row r="20485" ht="12.75"/>
    <row r="20486" ht="12.75"/>
    <row r="20487" ht="12.75"/>
    <row r="20488" ht="12.75"/>
    <row r="20489" ht="12.75"/>
    <row r="20490" ht="12.75"/>
    <row r="20491" ht="12.75"/>
    <row r="20492" ht="12.75"/>
    <row r="20493" ht="12.75"/>
    <row r="20494" ht="12.75"/>
    <row r="20495" ht="12.75"/>
    <row r="20496" ht="12.75"/>
    <row r="20497" ht="12.75"/>
    <row r="20498" ht="12.75"/>
    <row r="20499" ht="12.75"/>
    <row r="20500" ht="12.75"/>
    <row r="20501" ht="12.75"/>
    <row r="20502" ht="12.75"/>
    <row r="20503" ht="12.75"/>
    <row r="20504" ht="12.75"/>
    <row r="20505" ht="12.75"/>
    <row r="20506" ht="12.75"/>
    <row r="20507" ht="12.75"/>
    <row r="20508" ht="12.75"/>
    <row r="20509" ht="12.75"/>
    <row r="20510" ht="12.75"/>
    <row r="20511" ht="12.75"/>
    <row r="20512" ht="12.75"/>
    <row r="20513" ht="12.75"/>
    <row r="20514" ht="12.75"/>
    <row r="20515" ht="12.75"/>
    <row r="20516" ht="12.75"/>
    <row r="20517" ht="12.75"/>
    <row r="20518" ht="12.75"/>
    <row r="20519" ht="12.75"/>
    <row r="20520" ht="12.75"/>
    <row r="20521" ht="12.75"/>
    <row r="20522" ht="12.75"/>
    <row r="20523" ht="12.75"/>
    <row r="20524" ht="12.75"/>
    <row r="20525" ht="12.75"/>
    <row r="20526" ht="12.75"/>
    <row r="20527" ht="12.75"/>
    <row r="20528" ht="12.75"/>
    <row r="20529" ht="12.75"/>
    <row r="20530" ht="12.75"/>
    <row r="20531" ht="12.75"/>
    <row r="20532" ht="12.75"/>
    <row r="20533" ht="12.75"/>
    <row r="20534" ht="12.75"/>
    <row r="20535" ht="12.75"/>
    <row r="20536" ht="12.75"/>
    <row r="20537" ht="12.75"/>
    <row r="20538" ht="12.75"/>
    <row r="20539" ht="12.75"/>
    <row r="20540" ht="12.75"/>
    <row r="20541" ht="12.75"/>
    <row r="20542" ht="12.75"/>
    <row r="20543" ht="12.75"/>
    <row r="20544" ht="12.75"/>
    <row r="20545" ht="12.75"/>
    <row r="20546" ht="12.75"/>
    <row r="20547" ht="12.75"/>
    <row r="20548" ht="12.75"/>
    <row r="20549" ht="12.75"/>
    <row r="20550" ht="12.75"/>
    <row r="20551" ht="12.75"/>
    <row r="20552" ht="12.75"/>
    <row r="20553" ht="12.75"/>
    <row r="20554" ht="12.75"/>
    <row r="20555" ht="12.75"/>
    <row r="20556" ht="12.75"/>
    <row r="20557" ht="12.75"/>
    <row r="20558" ht="12.75"/>
    <row r="20559" ht="12.75"/>
    <row r="20560" ht="12.75"/>
    <row r="20561" ht="12.75"/>
    <row r="20562" ht="12.75"/>
    <row r="20563" ht="12.75"/>
    <row r="20564" ht="12.75"/>
    <row r="20565" ht="12.75"/>
    <row r="20566" ht="12.75"/>
    <row r="20567" ht="12.75"/>
    <row r="20568" ht="12.75"/>
    <row r="20569" ht="12.75"/>
    <row r="20570" ht="12.75"/>
    <row r="20571" ht="12.75"/>
    <row r="20572" ht="12.75"/>
    <row r="20573" ht="12.75"/>
    <row r="20574" ht="12.75"/>
    <row r="20575" ht="12.75"/>
    <row r="20576" ht="12.75"/>
    <row r="20577" ht="12.75"/>
    <row r="20578" ht="12.75"/>
    <row r="20579" ht="12.75"/>
    <row r="20580" ht="12.75"/>
    <row r="20581" ht="12.75"/>
    <row r="20582" ht="12.75"/>
    <row r="20583" ht="12.75"/>
    <row r="20584" ht="12.75"/>
    <row r="20585" ht="12.75"/>
    <row r="20586" ht="12.75"/>
    <row r="20587" ht="12.75"/>
    <row r="20588" ht="12.75"/>
    <row r="20589" ht="12.75"/>
    <row r="20590" ht="12.75"/>
    <row r="20591" ht="12.75"/>
    <row r="20592" ht="12.75"/>
    <row r="20593" ht="12.75"/>
    <row r="20594" ht="12.75"/>
    <row r="20595" ht="12.75"/>
    <row r="20596" ht="12.75"/>
    <row r="20597" ht="12.75"/>
    <row r="20598" ht="12.75"/>
    <row r="20599" ht="12.75"/>
    <row r="20600" ht="12.75"/>
    <row r="20601" ht="12.75"/>
    <row r="20602" ht="12.75"/>
    <row r="20603" ht="12.75"/>
    <row r="20604" ht="12.75"/>
    <row r="20605" ht="12.75"/>
    <row r="20606" ht="12.75"/>
    <row r="20607" ht="12.75"/>
    <row r="20608" ht="12.75"/>
    <row r="20609" ht="12.75"/>
    <row r="20610" ht="12.75"/>
    <row r="20611" ht="12.75"/>
    <row r="20612" ht="12.75"/>
    <row r="20613" ht="12.75"/>
    <row r="20614" ht="12.75"/>
    <row r="20615" ht="12.75"/>
    <row r="20616" ht="12.75"/>
    <row r="20617" ht="12.75"/>
    <row r="20618" ht="12.75"/>
    <row r="20619" ht="12.75"/>
    <row r="20620" ht="12.75"/>
    <row r="20621" ht="12.75"/>
    <row r="20622" ht="12.75"/>
    <row r="20623" ht="12.75"/>
    <row r="20624" ht="12.75"/>
    <row r="20625" ht="12.75"/>
    <row r="20626" ht="12.75"/>
    <row r="20627" ht="12.75"/>
    <row r="20628" ht="12.75"/>
    <row r="20629" ht="12.75"/>
    <row r="20630" ht="12.75"/>
    <row r="20631" ht="12.75"/>
    <row r="20632" ht="12.75"/>
    <row r="20633" ht="12.75"/>
    <row r="20634" ht="12.75"/>
    <row r="20635" ht="12.75"/>
    <row r="20636" ht="12.75"/>
    <row r="20637" ht="12.75"/>
    <row r="20638" ht="12.75"/>
    <row r="20639" ht="12.75"/>
    <row r="20640" ht="12.75"/>
    <row r="20641" ht="12.75"/>
    <row r="20642" ht="12.75"/>
    <row r="20643" ht="12.75"/>
    <row r="20644" ht="12.75"/>
    <row r="20645" ht="12.75"/>
    <row r="20646" ht="12.75"/>
    <row r="20647" ht="12.75"/>
    <row r="20648" ht="12.75"/>
    <row r="20649" ht="12.75"/>
    <row r="20650" ht="12.75"/>
    <row r="20651" ht="12.75"/>
    <row r="20652" ht="12.75"/>
    <row r="20653" ht="12.75"/>
    <row r="20654" ht="12.75"/>
    <row r="20655" ht="12.75"/>
    <row r="20656" ht="12.75"/>
    <row r="20657" ht="12.75"/>
    <row r="20658" ht="12.75"/>
    <row r="20659" ht="12.75"/>
    <row r="20660" ht="12.75"/>
    <row r="20661" ht="12.75"/>
    <row r="20662" ht="12.75"/>
    <row r="20663" ht="12.75"/>
    <row r="20664" ht="12.75"/>
    <row r="20665" ht="12.75"/>
    <row r="20666" ht="12.75"/>
    <row r="20667" ht="12.75"/>
    <row r="20668" ht="12.75"/>
    <row r="20669" ht="12.75"/>
    <row r="20670" ht="12.75"/>
    <row r="20671" ht="12.75"/>
    <row r="20672" ht="12.75"/>
    <row r="20673" ht="12.75"/>
    <row r="20674" ht="12.75"/>
    <row r="20675" ht="12.75"/>
    <row r="20676" ht="12.75"/>
    <row r="20677" ht="12.75"/>
    <row r="20678" ht="12.75"/>
    <row r="20679" ht="12.75"/>
    <row r="20680" ht="12.75"/>
    <row r="20681" ht="12.75"/>
    <row r="20682" ht="12.75"/>
    <row r="20683" ht="12.75"/>
    <row r="20684" ht="12.75"/>
    <row r="20685" ht="12.75"/>
    <row r="20686" ht="12.75"/>
    <row r="20687" ht="12.75"/>
    <row r="20688" ht="12.75"/>
    <row r="20689" ht="12.75"/>
    <row r="20690" ht="12.75"/>
    <row r="20691" ht="12.75"/>
    <row r="20692" ht="12.75"/>
    <row r="20693" ht="12.75"/>
    <row r="20694" ht="12.75"/>
    <row r="20695" ht="12.75"/>
    <row r="20696" ht="12.75"/>
    <row r="20697" ht="12.75"/>
    <row r="20698" ht="12.75"/>
    <row r="20699" ht="12.75"/>
    <row r="20700" ht="12.75"/>
    <row r="20701" ht="12.75"/>
    <row r="20702" ht="12.75"/>
    <row r="20703" ht="12.75"/>
    <row r="20704" ht="12.75"/>
    <row r="20705" ht="12.75"/>
    <row r="20706" ht="12.75"/>
    <row r="20707" ht="12.75"/>
    <row r="20708" ht="12.75"/>
    <row r="20709" ht="12.75"/>
    <row r="20710" ht="12.75"/>
    <row r="20711" ht="12.75"/>
    <row r="20712" ht="12.75"/>
    <row r="20713" ht="12.75"/>
    <row r="20714" ht="12.75"/>
    <row r="20715" ht="12.75"/>
    <row r="20716" ht="12.75"/>
    <row r="20717" ht="12.75"/>
    <row r="20718" ht="12.75"/>
    <row r="20719" ht="12.75"/>
    <row r="20720" ht="12.75"/>
    <row r="20721" ht="12.75"/>
    <row r="20722" ht="12.75"/>
    <row r="20723" ht="12.75"/>
    <row r="20724" ht="12.75"/>
    <row r="20725" ht="12.75"/>
    <row r="20726" ht="12.75"/>
    <row r="20727" ht="12.75"/>
    <row r="20728" ht="12.75"/>
    <row r="20729" ht="12.75"/>
    <row r="20730" ht="12.75"/>
    <row r="20731" ht="12.75"/>
    <row r="20732" ht="12.75"/>
    <row r="20733" ht="12.75"/>
    <row r="20734" ht="12.75"/>
    <row r="20735" ht="12.75"/>
    <row r="20736" ht="12.75"/>
    <row r="20737" ht="12.75"/>
    <row r="20738" ht="12.75"/>
    <row r="20739" ht="12.75"/>
    <row r="20740" ht="12.75"/>
    <row r="20741" ht="12.75"/>
    <row r="20742" ht="12.75"/>
    <row r="20743" ht="12.75"/>
    <row r="20744" ht="12.75"/>
    <row r="20745" ht="12.75"/>
    <row r="20746" ht="12.75"/>
    <row r="20747" ht="12.75"/>
    <row r="20748" ht="12.75"/>
    <row r="20749" ht="12.75"/>
    <row r="20750" ht="12.75"/>
    <row r="20751" ht="12.75"/>
    <row r="20752" ht="12.75"/>
    <row r="20753" ht="12.75"/>
    <row r="20754" ht="12.75"/>
    <row r="20755" ht="12.75"/>
    <row r="20756" ht="12.75"/>
    <row r="20757" ht="12.75"/>
    <row r="20758" ht="12.75"/>
    <row r="20759" ht="12.75"/>
    <row r="20760" ht="12.75"/>
    <row r="20761" ht="12.75"/>
    <row r="20762" ht="12.75"/>
    <row r="20763" ht="12.75"/>
    <row r="20764" ht="12.75"/>
    <row r="20765" ht="12.75"/>
    <row r="20766" ht="12.75"/>
    <row r="20767" ht="12.75"/>
    <row r="20768" ht="12.75"/>
    <row r="20769" ht="12.75"/>
    <row r="20770" ht="12.75"/>
    <row r="20771" ht="12.75"/>
    <row r="20772" ht="12.75"/>
    <row r="20773" ht="12.75"/>
    <row r="20774" ht="12.75"/>
    <row r="20775" ht="12.75"/>
    <row r="20776" ht="12.75"/>
    <row r="20777" ht="12.75"/>
    <row r="20778" ht="12.75"/>
    <row r="20779" ht="12.75"/>
    <row r="20780" ht="12.75"/>
    <row r="20781" ht="12.75"/>
    <row r="20782" ht="12.75"/>
    <row r="20783" ht="12.75"/>
    <row r="20784" ht="12.75"/>
    <row r="20785" ht="12.75"/>
    <row r="20786" ht="12.75"/>
    <row r="20787" ht="12.75"/>
    <row r="20788" ht="12.75"/>
    <row r="20789" ht="12.75"/>
    <row r="20790" ht="12.75"/>
    <row r="20791" ht="12.75"/>
    <row r="20792" ht="12.75"/>
    <row r="20793" ht="12.75"/>
    <row r="20794" ht="12.75"/>
    <row r="20795" ht="12.75"/>
    <row r="20796" ht="12.75"/>
    <row r="20797" ht="12.75"/>
    <row r="20798" ht="12.75"/>
    <row r="20799" ht="12.75"/>
    <row r="20800" ht="12.75"/>
    <row r="20801" ht="12.75"/>
    <row r="20802" ht="12.75"/>
    <row r="20803" ht="12.75"/>
    <row r="20804" ht="12.75"/>
    <row r="20805" ht="12.75"/>
    <row r="20806" ht="12.75"/>
    <row r="20807" ht="12.75"/>
    <row r="20808" ht="12.75"/>
    <row r="20809" ht="12.75"/>
    <row r="20810" ht="12.75"/>
    <row r="20811" ht="12.75"/>
    <row r="20812" ht="12.75"/>
    <row r="20813" ht="12.75"/>
    <row r="20814" ht="12.75"/>
    <row r="20815" ht="12.75"/>
    <row r="20816" ht="12.75"/>
    <row r="20817" ht="12.75"/>
    <row r="20818" ht="12.75"/>
    <row r="20819" ht="12.75"/>
    <row r="20820" ht="12.75"/>
    <row r="20821" ht="12.75"/>
    <row r="20822" ht="12.75"/>
    <row r="20823" ht="12.75"/>
    <row r="20824" ht="12.75"/>
    <row r="20825" ht="12.75"/>
    <row r="20826" ht="12.75"/>
    <row r="20827" ht="12.75"/>
    <row r="20828" ht="12.75"/>
    <row r="20829" ht="12.75"/>
    <row r="20830" ht="12.75"/>
    <row r="20831" ht="12.75"/>
    <row r="20832" ht="12.75"/>
    <row r="20833" ht="12.75"/>
    <row r="20834" ht="12.75"/>
    <row r="20835" ht="12.75"/>
    <row r="20836" ht="12.75"/>
    <row r="20837" ht="12.75"/>
    <row r="20838" ht="12.75"/>
    <row r="20839" ht="12.75"/>
    <row r="20840" ht="12.75"/>
    <row r="20841" ht="12.75"/>
    <row r="20842" ht="12.75"/>
    <row r="20843" ht="12.75"/>
    <row r="20844" ht="12.75"/>
    <row r="20845" ht="12.75"/>
    <row r="20846" ht="12.75"/>
    <row r="20847" ht="12.75"/>
    <row r="20848" ht="12.75"/>
    <row r="20849" ht="12.75"/>
    <row r="20850" ht="12.75"/>
    <row r="20851" ht="12.75"/>
    <row r="20852" ht="12.75"/>
    <row r="20853" ht="12.75"/>
    <row r="20854" ht="12.75"/>
    <row r="20855" ht="12.75"/>
    <row r="20856" ht="12.75"/>
    <row r="20857" ht="12.75"/>
    <row r="20858" ht="12.75"/>
    <row r="20859" ht="12.75"/>
    <row r="20860" ht="12.75"/>
    <row r="20861" ht="12.75"/>
    <row r="20862" ht="12.75"/>
    <row r="20863" ht="12.75"/>
    <row r="20864" ht="12.75"/>
    <row r="20865" ht="12.75"/>
    <row r="20866" ht="12.75"/>
    <row r="20867" ht="12.75"/>
    <row r="20868" ht="12.75"/>
    <row r="20869" ht="12.75"/>
    <row r="20870" ht="12.75"/>
    <row r="20871" ht="12.75"/>
    <row r="20872" ht="12.75"/>
    <row r="20873" ht="12.75"/>
    <row r="20874" ht="12.75"/>
    <row r="20875" ht="12.75"/>
    <row r="20876" ht="12.75"/>
    <row r="20877" ht="12.75"/>
    <row r="20878" ht="12.75"/>
    <row r="20879" ht="12.75"/>
    <row r="20880" ht="12.75"/>
    <row r="20881" ht="12.75"/>
    <row r="20882" ht="12.75"/>
    <row r="20883" ht="12.75"/>
    <row r="20884" ht="12.75"/>
    <row r="20885" ht="12.75"/>
    <row r="20886" ht="12.75"/>
    <row r="20887" ht="12.75"/>
    <row r="20888" ht="12.75"/>
    <row r="20889" ht="12.75"/>
    <row r="20890" ht="12.75"/>
    <row r="20891" ht="12.75"/>
    <row r="20892" ht="12.75"/>
    <row r="20893" ht="12.75"/>
    <row r="20894" ht="12.75"/>
    <row r="20895" ht="12.75"/>
    <row r="20896" ht="12.75"/>
    <row r="20897" ht="12.75"/>
    <row r="20898" ht="12.75"/>
    <row r="20899" ht="12.75"/>
    <row r="20900" ht="12.75"/>
    <row r="20901" ht="12.75"/>
    <row r="20902" ht="12.75"/>
    <row r="20903" ht="12.75"/>
    <row r="20904" ht="12.75"/>
    <row r="20905" ht="12.75"/>
    <row r="20906" ht="12.75"/>
    <row r="20907" ht="12.75"/>
    <row r="20908" ht="12.75"/>
    <row r="20909" ht="12.75"/>
    <row r="20910" ht="12.75"/>
    <row r="20911" ht="12.75"/>
    <row r="20912" ht="12.75"/>
    <row r="20913" ht="12.75"/>
    <row r="20914" ht="12.75"/>
    <row r="20915" ht="12.75"/>
    <row r="20916" ht="12.75"/>
    <row r="20917" ht="12.75"/>
    <row r="20918" ht="12.75"/>
    <row r="20919" ht="12.75"/>
    <row r="20920" ht="12.75"/>
    <row r="20921" ht="12.75"/>
    <row r="20922" ht="12.75"/>
    <row r="20923" ht="12.75"/>
    <row r="20924" ht="12.75"/>
    <row r="20925" ht="12.75"/>
    <row r="20926" ht="12.75"/>
    <row r="20927" ht="12.75"/>
    <row r="20928" ht="12.75"/>
    <row r="20929" ht="12.75"/>
    <row r="20930" ht="12.75"/>
    <row r="20931" ht="12.75"/>
    <row r="20932" ht="12.75"/>
    <row r="20933" ht="12.75"/>
    <row r="20934" ht="12.75"/>
    <row r="20935" ht="12.75"/>
    <row r="20936" ht="12.75"/>
    <row r="20937" ht="12.75"/>
    <row r="20938" ht="12.75"/>
    <row r="20939" ht="12.75"/>
    <row r="20940" ht="12.75"/>
    <row r="20941" ht="12.75"/>
    <row r="20942" ht="12.75"/>
    <row r="20943" ht="12.75"/>
    <row r="20944" ht="12.75"/>
    <row r="20945" ht="12.75"/>
    <row r="20946" ht="12.75"/>
    <row r="20947" ht="12.75"/>
    <row r="20948" ht="12.75"/>
    <row r="20949" ht="12.75"/>
    <row r="20950" ht="12.75"/>
    <row r="20951" ht="12.75"/>
    <row r="20952" ht="12.75"/>
    <row r="20953" ht="12.75"/>
    <row r="20954" ht="12.75"/>
    <row r="20955" ht="12.75"/>
    <row r="20956" ht="12.75"/>
    <row r="20957" ht="12.75"/>
    <row r="20958" ht="12.75"/>
    <row r="20959" ht="12.75"/>
    <row r="20960" ht="12.75"/>
    <row r="20961" ht="12.75"/>
    <row r="20962" ht="12.75"/>
    <row r="20963" ht="12.75"/>
    <row r="20964" ht="12.75"/>
    <row r="20965" ht="12.75"/>
    <row r="20966" ht="12.75"/>
    <row r="20967" ht="12.75"/>
    <row r="20968" ht="12.75"/>
    <row r="20969" ht="12.75"/>
    <row r="20970" ht="12.75"/>
    <row r="20971" ht="12.75"/>
    <row r="20972" ht="12.75"/>
    <row r="20973" ht="12.75"/>
    <row r="20974" ht="12.75"/>
    <row r="20975" ht="12.75"/>
    <row r="20976" ht="12.75"/>
    <row r="20977" ht="12.75"/>
    <row r="20978" ht="12.75"/>
    <row r="20979" ht="12.75"/>
    <row r="20980" ht="12.75"/>
    <row r="20981" ht="12.75"/>
    <row r="20982" ht="12.75"/>
    <row r="20983" ht="12.75"/>
    <row r="20984" ht="12.75"/>
    <row r="20985" ht="12.75"/>
    <row r="20986" ht="12.75"/>
    <row r="20987" ht="12.75"/>
    <row r="20988" ht="12.75"/>
    <row r="20989" ht="12.75"/>
    <row r="20990" ht="12.75"/>
    <row r="20991" ht="12.75"/>
    <row r="20992" ht="12.75"/>
    <row r="20993" ht="12.75"/>
    <row r="20994" ht="12.75"/>
    <row r="20995" ht="12.75"/>
    <row r="20996" ht="12.75"/>
    <row r="20997" ht="12.75"/>
    <row r="20998" ht="12.75"/>
    <row r="20999" ht="12.75"/>
    <row r="21000" ht="12.75"/>
    <row r="21001" ht="12.75"/>
    <row r="21002" ht="12.75"/>
    <row r="21003" ht="12.75"/>
    <row r="21004" ht="12.75"/>
    <row r="21005" ht="12.75"/>
    <row r="21006" ht="12.75"/>
    <row r="21007" ht="12.75"/>
    <row r="21008" ht="12.75"/>
    <row r="21009" ht="12.75"/>
    <row r="21010" ht="12.75"/>
    <row r="21011" ht="12.75"/>
    <row r="21012" ht="12.75"/>
    <row r="21013" ht="12.75"/>
    <row r="21014" ht="12.75"/>
    <row r="21015" ht="12.75"/>
    <row r="21016" ht="12.75"/>
    <row r="21017" ht="12.75"/>
    <row r="21018" ht="12.75"/>
    <row r="21019" ht="12.75"/>
    <row r="21020" ht="12.75"/>
    <row r="21021" ht="12.75"/>
    <row r="21022" ht="12.75"/>
    <row r="21023" ht="12.75"/>
    <row r="21024" ht="12.75"/>
    <row r="21025" ht="12.75"/>
    <row r="21026" ht="12.75"/>
    <row r="21027" ht="12.75"/>
    <row r="21028" ht="12.75"/>
    <row r="21029" ht="12.75"/>
    <row r="21030" ht="12.75"/>
    <row r="21031" ht="12.75"/>
    <row r="21032" ht="12.75"/>
    <row r="21033" ht="12.75"/>
    <row r="21034" ht="12.75"/>
    <row r="21035" ht="12.75"/>
    <row r="21036" ht="12.75"/>
    <row r="21037" ht="12.75"/>
    <row r="21038" ht="12.75"/>
    <row r="21039" ht="12.75"/>
    <row r="21040" ht="12.75"/>
    <row r="21041" ht="12.75"/>
    <row r="21042" ht="12.75"/>
    <row r="21043" ht="12.75"/>
    <row r="21044" ht="12.75"/>
    <row r="21045" ht="12.75"/>
    <row r="21046" ht="12.75"/>
    <row r="21047" ht="12.75"/>
    <row r="21048" ht="12.75"/>
    <row r="21049" ht="12.75"/>
    <row r="21050" ht="12.75"/>
    <row r="21051" ht="12.75"/>
    <row r="21052" ht="12.75"/>
    <row r="21053" ht="12.75"/>
    <row r="21054" ht="12.75"/>
    <row r="21055" ht="12.75"/>
    <row r="21056" ht="12.75"/>
    <row r="21057" ht="12.75"/>
    <row r="21058" ht="12.75"/>
    <row r="21059" ht="12.75"/>
    <row r="21060" ht="12.75"/>
    <row r="21061" ht="12.75"/>
    <row r="21062" ht="12.75"/>
    <row r="21063" ht="12.75"/>
    <row r="21064" ht="12.75"/>
    <row r="21065" ht="12.75"/>
    <row r="21066" ht="12.75"/>
    <row r="21067" ht="12.75"/>
    <row r="21068" ht="12.75"/>
    <row r="21069" ht="12.75"/>
    <row r="21070" ht="12.75"/>
    <row r="21071" ht="12.75"/>
    <row r="21072" ht="12.75"/>
    <row r="21073" ht="12.75"/>
    <row r="21074" ht="12.75"/>
    <row r="21075" ht="12.75"/>
    <row r="21076" ht="12.75"/>
    <row r="21077" ht="12.75"/>
    <row r="21078" ht="12.75"/>
    <row r="21079" ht="12.75"/>
    <row r="21080" ht="12.75"/>
    <row r="21081" ht="12.75"/>
    <row r="21082" ht="12.75"/>
    <row r="21083" ht="12.75"/>
    <row r="21084" ht="12.75"/>
    <row r="21085" ht="12.75"/>
    <row r="21086" ht="12.75"/>
    <row r="21087" ht="12.75"/>
    <row r="21088" ht="12.75"/>
    <row r="21089" ht="12.75"/>
    <row r="21090" ht="12.75"/>
    <row r="21091" ht="12.75"/>
    <row r="21092" ht="12.75"/>
    <row r="21093" ht="12.75"/>
    <row r="21094" ht="12.75"/>
    <row r="21095" ht="12.75"/>
    <row r="21096" ht="12.75"/>
    <row r="21097" ht="12.75"/>
    <row r="21098" ht="12.75"/>
    <row r="21099" ht="12.75"/>
    <row r="21100" ht="12.75"/>
    <row r="21101" ht="12.75"/>
    <row r="21102" ht="12.75"/>
    <row r="21103" ht="12.75"/>
    <row r="21104" ht="12.75"/>
    <row r="21105" ht="12.75"/>
    <row r="21106" ht="12.75"/>
    <row r="21107" ht="12.75"/>
    <row r="21108" ht="12.75"/>
    <row r="21109" ht="12.75"/>
    <row r="21110" ht="12.75"/>
    <row r="21111" ht="12.75"/>
    <row r="21112" ht="12.75"/>
    <row r="21113" ht="12.75"/>
    <row r="21114" ht="12.75"/>
    <row r="21115" ht="12.75"/>
    <row r="21116" ht="12.75"/>
    <row r="21117" ht="12.75"/>
    <row r="21118" ht="12.75"/>
    <row r="21119" ht="12.75"/>
    <row r="21120" ht="12.75"/>
    <row r="21121" ht="12.75"/>
    <row r="21122" ht="12.75"/>
    <row r="21123" ht="12.75"/>
    <row r="21124" ht="12.75"/>
    <row r="21125" ht="12.75"/>
    <row r="21126" ht="12.75"/>
    <row r="21127" ht="12.75"/>
    <row r="21128" ht="12.75"/>
    <row r="21129" ht="12.75"/>
    <row r="21130" ht="12.75"/>
    <row r="21131" ht="12.75"/>
    <row r="21132" ht="12.75"/>
    <row r="21133" ht="12.75"/>
    <row r="21134" ht="12.75"/>
    <row r="21135" ht="12.75"/>
    <row r="21136" ht="12.75"/>
    <row r="21137" ht="12.75"/>
    <row r="21138" ht="12.75"/>
    <row r="21139" ht="12.75"/>
    <row r="21140" ht="12.75"/>
    <row r="21141" ht="12.75"/>
    <row r="21142" ht="12.75"/>
    <row r="21143" ht="12.75"/>
    <row r="21144" ht="12.75"/>
    <row r="21145" ht="12.75"/>
    <row r="21146" ht="12.75"/>
    <row r="21147" ht="12.75"/>
    <row r="21148" ht="12.75"/>
    <row r="21149" ht="12.75"/>
    <row r="21150" ht="12.75"/>
    <row r="21151" ht="12.75"/>
    <row r="21152" ht="12.75"/>
    <row r="21153" ht="12.75"/>
    <row r="21154" ht="12.75"/>
    <row r="21155" ht="12.75"/>
    <row r="21156" ht="12.75"/>
    <row r="21157" ht="12.75"/>
    <row r="21158" ht="12.75"/>
    <row r="21159" ht="12.75"/>
    <row r="21160" ht="12.75"/>
    <row r="21161" ht="12.75"/>
    <row r="21162" ht="12.75"/>
    <row r="21163" ht="12.75"/>
    <row r="21164" ht="12.75"/>
    <row r="21165" ht="12.75"/>
    <row r="21166" ht="12.75"/>
    <row r="21167" ht="12.75"/>
    <row r="21168" ht="12.75"/>
    <row r="21169" ht="12.75"/>
    <row r="21170" ht="12.75"/>
    <row r="21171" ht="12.75"/>
    <row r="21172" ht="12.75"/>
    <row r="21173" ht="12.75"/>
    <row r="21174" ht="12.75"/>
    <row r="21175" ht="12.75"/>
    <row r="21176" ht="12.75"/>
    <row r="21177" ht="12.75"/>
    <row r="21178" ht="12.75"/>
    <row r="21179" ht="12.75"/>
    <row r="21180" ht="12.75"/>
    <row r="21181" ht="12.75"/>
    <row r="21182" ht="12.75"/>
    <row r="21183" ht="12.75"/>
    <row r="21184" ht="12.75"/>
    <row r="21185" ht="12.75"/>
    <row r="21186" ht="12.75"/>
    <row r="21187" ht="12.75"/>
    <row r="21188" ht="12.75"/>
    <row r="21189" ht="12.75"/>
    <row r="21190" ht="12.75"/>
    <row r="21191" ht="12.75"/>
    <row r="21192" ht="12.75"/>
    <row r="21193" ht="12.75"/>
    <row r="21194" ht="12.75"/>
    <row r="21195" ht="12.75"/>
    <row r="21196" ht="12.75"/>
    <row r="21197" ht="12.75"/>
    <row r="21198" ht="12.75"/>
    <row r="21199" ht="12.75"/>
    <row r="21200" ht="12.75"/>
    <row r="21201" ht="12.75"/>
    <row r="21202" ht="12.75"/>
    <row r="21203" ht="12.75"/>
    <row r="21204" ht="12.75"/>
    <row r="21205" ht="12.75"/>
    <row r="21206" ht="12.75"/>
    <row r="21207" ht="12.75"/>
    <row r="21208" ht="12.75"/>
    <row r="21209" ht="12.75"/>
    <row r="21210" ht="12.75"/>
    <row r="21211" ht="12.75"/>
    <row r="21212" ht="12.75"/>
    <row r="21213" ht="12.75"/>
    <row r="21214" ht="12.75"/>
    <row r="21215" ht="12.75"/>
    <row r="21216" ht="12.75"/>
    <row r="21217" ht="12.75"/>
    <row r="21218" ht="12.75"/>
    <row r="21219" ht="12.75"/>
    <row r="21220" ht="12.75"/>
    <row r="21221" ht="12.75"/>
    <row r="21222" ht="12.75"/>
    <row r="21223" ht="12.75"/>
    <row r="21224" ht="12.75"/>
    <row r="21225" ht="12.75"/>
    <row r="21226" ht="12.75"/>
    <row r="21227" ht="12.75"/>
    <row r="21228" ht="12.75"/>
    <row r="21229" ht="12.75"/>
    <row r="21230" ht="12.75"/>
    <row r="21231" ht="12.75"/>
    <row r="21232" ht="12.75"/>
    <row r="21233" ht="12.75"/>
    <row r="21234" ht="12.75"/>
    <row r="21235" ht="12.75"/>
    <row r="21236" ht="12.75"/>
    <row r="21237" ht="12.75"/>
    <row r="21238" ht="12.75"/>
    <row r="21239" ht="12.75"/>
    <row r="21240" ht="12.75"/>
    <row r="21241" ht="12.75"/>
    <row r="21242" ht="12.75"/>
    <row r="21243" ht="12.75"/>
    <row r="21244" ht="12.75"/>
    <row r="21245" ht="12.75"/>
    <row r="21246" ht="12.75"/>
    <row r="21247" ht="12.75"/>
    <row r="21248" ht="12.75"/>
    <row r="21249" ht="12.75"/>
    <row r="21250" ht="12.75"/>
    <row r="21251" ht="12.75"/>
    <row r="21252" ht="12.75"/>
    <row r="21253" ht="12.75"/>
    <row r="21254" ht="12.75"/>
    <row r="21255" ht="12.75"/>
    <row r="21256" ht="12.75"/>
    <row r="21257" ht="12.75"/>
    <row r="21258" ht="12.75"/>
    <row r="21259" ht="12.75"/>
    <row r="21260" ht="12.75"/>
    <row r="21261" ht="12.75"/>
    <row r="21262" ht="12.75"/>
    <row r="21263" ht="12.75"/>
    <row r="21264" ht="12.75"/>
    <row r="21265" ht="12.75"/>
    <row r="21266" ht="12.75"/>
    <row r="21267" ht="12.75"/>
    <row r="21268" ht="12.75"/>
    <row r="21269" ht="12.75"/>
    <row r="21270" ht="12.75"/>
    <row r="21271" ht="12.75"/>
    <row r="21272" ht="12.75"/>
    <row r="21273" ht="12.75"/>
    <row r="21274" ht="12.75"/>
    <row r="21275" ht="12.75"/>
    <row r="21276" ht="12.75"/>
    <row r="21277" ht="12.75"/>
    <row r="21278" ht="12.75"/>
    <row r="21279" ht="12.75"/>
    <row r="21280" ht="12.75"/>
    <row r="21281" ht="12.75"/>
    <row r="21282" ht="12.75"/>
    <row r="21283" ht="12.75"/>
    <row r="21284" ht="12.75"/>
    <row r="21285" ht="12.75"/>
    <row r="21286" ht="12.75"/>
    <row r="21287" ht="12.75"/>
    <row r="21288" ht="12.75"/>
    <row r="21289" ht="12.75"/>
    <row r="21290" ht="12.75"/>
    <row r="21291" ht="12.75"/>
    <row r="21292" ht="12.75"/>
    <row r="21293" ht="12.75"/>
    <row r="21294" ht="12.75"/>
    <row r="21295" ht="12.75"/>
    <row r="21296" ht="12.75"/>
    <row r="21297" ht="12.75"/>
    <row r="21298" ht="12.75"/>
    <row r="21299" ht="12.75"/>
    <row r="21300" ht="12.75"/>
    <row r="21301" ht="12.75"/>
    <row r="21302" ht="12.75"/>
    <row r="21303" ht="12.75"/>
    <row r="21304" ht="12.75"/>
    <row r="21305" ht="12.75"/>
    <row r="21306" ht="12.75"/>
    <row r="21307" ht="12.75"/>
    <row r="21308" ht="12.75"/>
    <row r="21309" ht="12.75"/>
    <row r="21310" ht="12.75"/>
    <row r="21311" ht="12.75"/>
    <row r="21312" ht="12.75"/>
    <row r="21313" ht="12.75"/>
    <row r="21314" ht="12.75"/>
    <row r="21315" ht="12.75"/>
    <row r="21316" ht="12.75"/>
    <row r="21317" ht="12.75"/>
    <row r="21318" ht="12.75"/>
    <row r="21319" ht="12.75"/>
    <row r="21320" ht="12.75"/>
    <row r="21321" ht="12.75"/>
    <row r="21322" ht="12.75"/>
    <row r="21323" ht="12.75"/>
    <row r="21324" ht="12.75"/>
    <row r="21325" ht="12.75"/>
    <row r="21326" ht="12.75"/>
    <row r="21327" ht="12.75"/>
    <row r="21328" ht="12.75"/>
    <row r="21329" ht="12.75"/>
    <row r="21330" ht="12.75"/>
    <row r="21331" ht="12.75"/>
    <row r="21332" ht="12.75"/>
    <row r="21333" ht="12.75"/>
    <row r="21334" ht="12.75"/>
    <row r="21335" ht="12.75"/>
    <row r="21336" ht="12.75"/>
    <row r="21337" ht="12.75"/>
    <row r="21338" ht="12.75"/>
    <row r="21339" ht="12.75"/>
    <row r="21340" ht="12.75"/>
    <row r="21341" ht="12.75"/>
    <row r="21342" ht="12.75"/>
    <row r="21343" ht="12.75"/>
    <row r="21344" ht="12.75"/>
    <row r="21345" ht="12.75"/>
    <row r="21346" ht="12.75"/>
    <row r="21347" ht="12.75"/>
    <row r="21348" ht="12.75"/>
    <row r="21349" ht="12.75"/>
    <row r="21350" ht="12.75"/>
    <row r="21351" ht="12.75"/>
    <row r="21352" ht="12.75"/>
    <row r="21353" ht="12.75"/>
    <row r="21354" ht="12.75"/>
    <row r="21355" ht="12.75"/>
    <row r="21356" ht="12.75"/>
    <row r="21357" ht="12.75"/>
    <row r="21358" ht="12.75"/>
    <row r="21359" ht="12.75"/>
    <row r="21360" ht="12.75"/>
    <row r="21361" ht="12.75"/>
    <row r="21362" ht="12.75"/>
    <row r="21363" ht="12.75"/>
    <row r="21364" ht="12.75"/>
    <row r="21365" ht="12.75"/>
    <row r="21366" ht="12.75"/>
    <row r="21367" ht="12.75"/>
    <row r="21368" ht="12.75"/>
    <row r="21369" ht="12.75"/>
    <row r="21370" ht="12.75"/>
    <row r="21371" ht="12.75"/>
    <row r="21372" ht="12.75"/>
    <row r="21373" ht="12.75"/>
    <row r="21374" ht="12.75"/>
    <row r="21375" ht="12.75"/>
    <row r="21376" ht="12.75"/>
    <row r="21377" ht="12.75"/>
    <row r="21378" ht="12.75"/>
    <row r="21379" ht="12.75"/>
    <row r="21380" ht="12.75"/>
    <row r="21381" ht="12.75"/>
    <row r="21382" ht="12.75"/>
    <row r="21383" ht="12.75"/>
    <row r="21384" ht="12.75"/>
    <row r="21385" ht="12.75"/>
    <row r="21386" ht="12.75"/>
    <row r="21387" ht="12.75"/>
    <row r="21388" ht="12.75"/>
    <row r="21389" ht="12.75"/>
    <row r="21390" ht="12.75"/>
    <row r="21391" ht="12.75"/>
    <row r="21392" ht="12.75"/>
    <row r="21393" ht="12.75"/>
    <row r="21394" ht="12.75"/>
    <row r="21395" ht="12.75"/>
    <row r="21396" ht="12.75"/>
    <row r="21397" ht="12.75"/>
    <row r="21398" ht="12.75"/>
    <row r="21399" ht="12.75"/>
    <row r="21400" ht="12.75"/>
    <row r="21401" ht="12.75"/>
    <row r="21402" ht="12.75"/>
    <row r="21403" ht="12.75"/>
    <row r="21404" ht="12.75"/>
    <row r="21405" ht="12.75"/>
    <row r="21406" ht="12.75"/>
    <row r="21407" ht="12.75"/>
    <row r="21408" ht="12.75"/>
    <row r="21409" ht="12.75"/>
    <row r="21410" ht="12.75"/>
    <row r="21411" ht="12.75"/>
    <row r="21412" ht="12.75"/>
    <row r="21413" ht="12.75"/>
    <row r="21414" ht="12.75"/>
    <row r="21415" ht="12.75"/>
    <row r="21416" ht="12.75"/>
    <row r="21417" ht="12.75"/>
    <row r="21418" ht="12.75"/>
    <row r="21419" ht="12.75"/>
    <row r="21420" ht="12.75"/>
    <row r="21421" ht="12.75"/>
    <row r="21422" ht="12.75"/>
    <row r="21423" ht="12.75"/>
    <row r="21424" ht="12.75"/>
    <row r="21425" ht="12.75"/>
    <row r="21426" ht="12.75"/>
    <row r="21427" ht="12.75"/>
    <row r="21428" ht="12.75"/>
    <row r="21429" ht="12.75"/>
    <row r="21430" ht="12.75"/>
    <row r="21431" ht="12.75"/>
    <row r="21432" ht="12.75"/>
    <row r="21433" ht="12.75"/>
    <row r="21434" ht="12.75"/>
    <row r="21435" ht="12.75"/>
    <row r="21436" ht="12.75"/>
    <row r="21437" ht="12.75"/>
    <row r="21438" ht="12.75"/>
    <row r="21439" ht="12.75"/>
    <row r="21440" ht="12.75"/>
    <row r="21441" ht="12.75"/>
    <row r="21442" ht="12.75"/>
    <row r="21443" ht="12.75"/>
    <row r="21444" ht="12.75"/>
    <row r="21445" ht="12.75"/>
    <row r="21446" ht="12.75"/>
    <row r="21447" ht="12.75"/>
    <row r="21448" ht="12.75"/>
    <row r="21449" ht="12.75"/>
    <row r="21450" ht="12.75"/>
    <row r="21451" ht="12.75"/>
    <row r="21452" ht="12.75"/>
    <row r="21453" ht="12.75"/>
    <row r="21454" ht="12.75"/>
    <row r="21455" ht="12.75"/>
    <row r="21456" ht="12.75"/>
    <row r="21457" ht="12.75"/>
    <row r="21458" ht="12.75"/>
    <row r="21459" ht="12.75"/>
    <row r="21460" ht="12.75"/>
    <row r="21461" ht="12.75"/>
    <row r="21462" ht="12.75"/>
    <row r="21463" ht="12.75"/>
    <row r="21464" ht="12.75"/>
    <row r="21465" ht="12.75"/>
    <row r="21466" ht="12.75"/>
    <row r="21467" ht="12.75"/>
    <row r="21468" ht="12.75"/>
    <row r="21469" ht="12.75"/>
    <row r="21470" ht="12.75"/>
    <row r="21471" ht="12.75"/>
    <row r="21472" ht="12.75"/>
    <row r="21473" ht="12.75"/>
    <row r="21474" ht="12.75"/>
    <row r="21475" ht="12.75"/>
    <row r="21476" ht="12.75"/>
    <row r="21477" ht="12.75"/>
    <row r="21478" ht="12.75"/>
    <row r="21479" ht="12.75"/>
    <row r="21480" ht="12.75"/>
    <row r="21481" ht="12.75"/>
    <row r="21482" ht="12.75"/>
    <row r="21483" ht="12.75"/>
    <row r="21484" ht="12.75"/>
    <row r="21485" ht="12.75"/>
    <row r="21486" ht="12.75"/>
    <row r="21487" ht="12.75"/>
    <row r="21488" ht="12.75"/>
    <row r="21489" ht="12.75"/>
    <row r="21490" ht="12.75"/>
    <row r="21491" ht="12.75"/>
    <row r="21492" ht="12.75"/>
    <row r="21493" ht="12.75"/>
    <row r="21494" ht="12.75"/>
    <row r="21495" ht="12.75"/>
    <row r="21496" ht="12.75"/>
    <row r="21497" ht="12.75"/>
    <row r="21498" ht="12.75"/>
    <row r="21499" ht="12.75"/>
    <row r="21500" ht="12.75"/>
    <row r="21501" ht="12.75"/>
    <row r="21502" ht="12.75"/>
    <row r="21503" ht="12.75"/>
    <row r="21504" ht="12.75"/>
    <row r="21505" ht="12.75"/>
    <row r="21506" ht="12.75"/>
    <row r="21507" ht="12.75"/>
    <row r="21508" ht="12.75"/>
    <row r="21509" ht="12.75"/>
    <row r="21510" ht="12.75"/>
    <row r="21511" ht="12.75"/>
    <row r="21512" ht="12.75"/>
    <row r="21513" ht="12.75"/>
    <row r="21514" ht="12.75"/>
    <row r="21515" ht="12.75"/>
    <row r="21516" ht="12.75"/>
    <row r="21517" ht="12.75"/>
    <row r="21518" ht="12.75"/>
    <row r="21519" ht="12.75"/>
    <row r="21520" ht="12.75"/>
    <row r="21521" ht="12.75"/>
    <row r="21522" ht="12.75"/>
    <row r="21523" ht="12.75"/>
    <row r="21524" ht="12.75"/>
    <row r="21525" ht="12.75"/>
    <row r="21526" ht="12.75"/>
    <row r="21527" ht="12.75"/>
    <row r="21528" ht="12.75"/>
    <row r="21529" ht="12.75"/>
    <row r="21530" ht="12.75"/>
    <row r="21531" ht="12.75"/>
    <row r="21532" ht="12.75"/>
    <row r="21533" ht="12.75"/>
    <row r="21534" ht="12.75"/>
    <row r="21535" ht="12.75"/>
    <row r="21536" ht="12.75"/>
    <row r="21537" ht="12.75"/>
    <row r="21538" ht="12.75"/>
    <row r="21539" ht="12.75"/>
    <row r="21540" ht="12.75"/>
    <row r="21541" ht="12.75"/>
    <row r="21542" ht="12.75"/>
    <row r="21543" ht="12.75"/>
    <row r="21544" ht="12.75"/>
    <row r="21545" ht="12.75"/>
    <row r="21546" ht="12.75"/>
    <row r="21547" ht="12.75"/>
    <row r="21548" ht="12.75"/>
    <row r="21549" ht="12.75"/>
    <row r="21550" ht="12.75"/>
    <row r="21551" ht="12.75"/>
    <row r="21552" ht="12.75"/>
    <row r="21553" ht="12.75"/>
    <row r="21554" ht="12.75"/>
    <row r="21555" ht="12.75"/>
    <row r="21556" ht="12.75"/>
    <row r="21557" ht="12.75"/>
    <row r="21558" ht="12.75"/>
    <row r="21559" ht="12.75"/>
    <row r="21560" ht="12.75"/>
    <row r="21561" ht="12.75"/>
    <row r="21562" ht="12.75"/>
    <row r="21563" ht="12.75"/>
    <row r="21564" ht="12.75"/>
    <row r="21565" ht="12.75"/>
    <row r="21566" ht="12.75"/>
    <row r="21567" ht="12.75"/>
    <row r="21568" ht="12.75"/>
    <row r="21569" ht="12.75"/>
    <row r="21570" ht="12.75"/>
    <row r="21571" ht="12.75"/>
    <row r="21572" ht="12.75"/>
    <row r="21573" ht="12.75"/>
    <row r="21574" ht="12.75"/>
    <row r="21575" ht="12.75"/>
    <row r="21576" ht="12.75"/>
    <row r="21577" ht="12.75"/>
    <row r="21578" ht="12.75"/>
    <row r="21579" ht="12.75"/>
    <row r="21580" ht="12.75"/>
    <row r="21581" ht="12.75"/>
    <row r="21582" ht="12.75"/>
    <row r="21583" ht="12.75"/>
    <row r="21584" ht="12.75"/>
    <row r="21585" ht="12.75"/>
    <row r="21586" ht="12.75"/>
    <row r="21587" ht="12.75"/>
    <row r="21588" ht="12.75"/>
    <row r="21589" ht="12.75"/>
    <row r="21590" ht="12.75"/>
    <row r="21591" ht="12.75"/>
    <row r="21592" ht="12.75"/>
    <row r="21593" ht="12.75"/>
    <row r="21594" ht="12.75"/>
    <row r="21595" ht="12.75"/>
    <row r="21596" ht="12.75"/>
    <row r="21597" ht="12.75"/>
    <row r="21598" ht="12.75"/>
    <row r="21599" ht="12.75"/>
    <row r="21600" ht="12.75"/>
    <row r="21601" ht="12.75"/>
    <row r="21602" ht="12.75"/>
    <row r="21603" ht="12.75"/>
    <row r="21604" ht="12.75"/>
    <row r="21605" ht="12.75"/>
    <row r="21606" ht="12.75"/>
    <row r="21607" ht="12.75"/>
    <row r="21608" ht="12.75"/>
    <row r="21609" ht="12.75"/>
    <row r="21610" ht="12.75"/>
    <row r="21611" ht="12.75"/>
    <row r="21612" ht="12.75"/>
    <row r="21613" ht="12.75"/>
    <row r="21614" ht="12.75"/>
    <row r="21615" ht="12.75"/>
    <row r="21616" ht="12.75"/>
    <row r="21617" ht="12.75"/>
    <row r="21618" ht="12.75"/>
    <row r="21619" ht="12.75"/>
    <row r="21620" ht="12.75"/>
    <row r="21621" ht="12.75"/>
    <row r="21622" ht="12.75"/>
    <row r="21623" ht="12.75"/>
    <row r="21624" ht="12.75"/>
    <row r="21625" ht="12.75"/>
    <row r="21626" ht="12.75"/>
    <row r="21627" ht="12.75"/>
    <row r="21628" ht="12.75"/>
    <row r="21629" ht="12.75"/>
    <row r="21630" ht="12.75"/>
    <row r="21631" ht="12.75"/>
    <row r="21632" ht="12.75"/>
    <row r="21633" ht="12.75"/>
    <row r="21634" ht="12.75"/>
    <row r="21635" ht="12.75"/>
    <row r="21636" ht="12.75"/>
    <row r="21637" ht="12.75"/>
    <row r="21638" ht="12.75"/>
    <row r="21639" ht="12.75"/>
    <row r="21640" ht="12.75"/>
    <row r="21641" ht="12.75"/>
    <row r="21642" ht="12.75"/>
    <row r="21643" ht="12.75"/>
    <row r="21644" ht="12.75"/>
    <row r="21645" ht="12.75"/>
    <row r="21646" ht="12.75"/>
    <row r="21647" ht="12.75"/>
    <row r="21648" ht="12.75"/>
    <row r="21649" ht="12.75"/>
    <row r="21650" ht="12.75"/>
    <row r="21651" ht="12.75"/>
    <row r="21652" ht="12.75"/>
    <row r="21653" ht="12.75"/>
    <row r="21654" ht="12.75"/>
    <row r="21655" ht="12.75"/>
    <row r="21656" ht="12.75"/>
    <row r="21657" ht="12.75"/>
    <row r="21658" ht="12.75"/>
    <row r="21659" ht="12.75"/>
    <row r="21660" ht="12.75"/>
    <row r="21661" ht="12.75"/>
    <row r="21662" ht="12.75"/>
    <row r="21663" ht="12.75"/>
    <row r="21664" ht="12.75"/>
    <row r="21665" ht="12.75"/>
    <row r="21666" ht="12.75"/>
    <row r="21667" ht="12.75"/>
    <row r="21668" ht="12.75"/>
    <row r="21669" ht="12.75"/>
    <row r="21670" ht="12.75"/>
    <row r="21671" ht="12.75"/>
    <row r="21672" ht="12.75"/>
    <row r="21673" ht="12.75"/>
    <row r="21674" ht="12.75"/>
    <row r="21675" ht="12.75"/>
    <row r="21676" ht="12.75"/>
    <row r="21677" ht="12.75"/>
    <row r="21678" ht="12.75"/>
    <row r="21679" ht="12.75"/>
    <row r="21680" ht="12.75"/>
    <row r="21681" ht="12.75"/>
    <row r="21682" ht="12.75"/>
    <row r="21683" ht="12.75"/>
    <row r="21684" ht="12.75"/>
    <row r="21685" ht="12.75"/>
    <row r="21686" ht="12.75"/>
    <row r="21687" ht="12.75"/>
    <row r="21688" ht="12.75"/>
    <row r="21689" ht="12.75"/>
    <row r="21690" ht="12.75"/>
    <row r="21691" ht="12.75"/>
    <row r="21692" ht="12.75"/>
    <row r="21693" ht="12.75"/>
    <row r="21694" ht="12.75"/>
    <row r="21695" ht="12.75"/>
    <row r="21696" ht="12.75"/>
    <row r="21697" ht="12.75"/>
    <row r="21698" ht="12.75"/>
    <row r="21699" ht="12.75"/>
    <row r="21700" ht="12.75"/>
    <row r="21701" ht="12.75"/>
    <row r="21702" ht="12.75"/>
    <row r="21703" ht="12.75"/>
    <row r="21704" ht="12.75"/>
    <row r="21705" ht="12.75"/>
    <row r="21706" ht="12.75"/>
    <row r="21707" ht="12.75"/>
    <row r="21708" ht="12.75"/>
    <row r="21709" ht="12.75"/>
    <row r="21710" ht="12.75"/>
    <row r="21711" ht="12.75"/>
    <row r="21712" ht="12.75"/>
    <row r="21713" ht="12.75"/>
    <row r="21714" ht="12.75"/>
    <row r="21715" ht="12.75"/>
    <row r="21716" ht="12.75"/>
    <row r="21717" ht="12.75"/>
    <row r="21718" ht="12.75"/>
    <row r="21719" ht="12.75"/>
    <row r="21720" ht="12.75"/>
    <row r="21721" ht="12.75"/>
    <row r="21722" ht="12.75"/>
    <row r="21723" ht="12.75"/>
    <row r="21724" ht="12.75"/>
    <row r="21725" ht="12.75"/>
    <row r="21726" ht="12.75"/>
    <row r="21727" ht="12.75"/>
    <row r="21728" ht="12.75"/>
    <row r="21729" ht="12.75"/>
    <row r="21730" ht="12.75"/>
    <row r="21731" ht="12.75"/>
    <row r="21732" ht="12.75"/>
    <row r="21733" ht="12.75"/>
    <row r="21734" ht="12.75"/>
    <row r="21735" ht="12.75"/>
    <row r="21736" ht="12.75"/>
    <row r="21737" ht="12.75"/>
    <row r="21738" ht="12.75"/>
    <row r="21739" ht="12.75"/>
    <row r="21740" ht="12.75"/>
    <row r="21741" ht="12.75"/>
    <row r="21742" ht="12.75"/>
    <row r="21743" ht="12.75"/>
    <row r="21744" ht="12.75"/>
    <row r="21745" ht="12.75"/>
    <row r="21746" ht="12.75"/>
    <row r="21747" ht="12.75"/>
    <row r="21748" ht="12.75"/>
    <row r="21749" ht="12.75"/>
    <row r="21750" ht="12.75"/>
    <row r="21751" ht="12.75"/>
    <row r="21752" ht="12.75"/>
    <row r="21753" ht="12.75"/>
    <row r="21754" ht="12.75"/>
    <row r="21755" ht="12.75"/>
    <row r="21756" ht="12.75"/>
    <row r="21757" ht="12.75"/>
    <row r="21758" ht="12.75"/>
    <row r="21759" ht="12.75"/>
    <row r="21760" ht="12.75"/>
    <row r="21761" ht="12.75"/>
    <row r="21762" ht="12.75"/>
    <row r="21763" ht="12.75"/>
    <row r="21764" ht="12.75"/>
    <row r="21765" ht="12.75"/>
    <row r="21766" ht="12.75"/>
    <row r="21767" ht="12.75"/>
    <row r="21768" ht="12.75"/>
    <row r="21769" ht="12.75"/>
    <row r="21770" ht="12.75"/>
    <row r="21771" ht="12.75"/>
    <row r="21772" ht="12.75"/>
    <row r="21773" ht="12.75"/>
    <row r="21774" ht="12.75"/>
    <row r="21775" ht="12.75"/>
    <row r="21776" ht="12.75"/>
    <row r="21777" ht="12.75"/>
    <row r="21778" ht="12.75"/>
    <row r="21779" ht="12.75"/>
    <row r="21780" ht="12.75"/>
    <row r="21781" ht="12.75"/>
    <row r="21782" ht="12.75"/>
    <row r="21783" ht="12.75"/>
    <row r="21784" ht="12.75"/>
    <row r="21785" ht="12.75"/>
    <row r="21786" ht="12.75"/>
    <row r="21787" ht="12.75"/>
    <row r="21788" ht="12.75"/>
    <row r="21789" ht="12.75"/>
    <row r="21790" ht="12.75"/>
    <row r="21791" ht="12.75"/>
    <row r="21792" ht="12.75"/>
    <row r="21793" ht="12.75"/>
    <row r="21794" ht="12.75"/>
    <row r="21795" ht="12.75"/>
    <row r="21796" ht="12.75"/>
    <row r="21797" ht="12.75"/>
    <row r="21798" ht="12.75"/>
    <row r="21799" ht="12.75"/>
    <row r="21800" ht="12.75"/>
    <row r="21801" ht="12.75"/>
    <row r="21802" ht="12.75"/>
    <row r="21803" ht="12.75"/>
    <row r="21804" ht="12.75"/>
    <row r="21805" ht="12.75"/>
    <row r="21806" ht="12.75"/>
    <row r="21807" ht="12.75"/>
    <row r="21808" ht="12.75"/>
    <row r="21809" ht="12.75"/>
    <row r="21810" ht="12.75"/>
    <row r="21811" ht="12.75"/>
    <row r="21812" ht="12.75"/>
    <row r="21813" ht="12.75"/>
    <row r="21814" ht="12.75"/>
    <row r="21815" ht="12.75"/>
    <row r="21816" ht="12.75"/>
    <row r="21817" ht="12.75"/>
    <row r="21818" ht="12.75"/>
    <row r="21819" ht="12.75"/>
    <row r="21820" ht="12.75"/>
    <row r="21821" ht="12.75"/>
    <row r="21822" ht="12.75"/>
    <row r="21823" ht="12.75"/>
    <row r="21824" ht="12.75"/>
    <row r="21825" ht="12.75"/>
    <row r="21826" ht="12.75"/>
    <row r="21827" ht="12.75"/>
    <row r="21828" ht="12.75"/>
    <row r="21829" ht="12.75"/>
    <row r="21830" ht="12.75"/>
    <row r="21831" ht="12.75"/>
    <row r="21832" ht="12.75"/>
    <row r="21833" ht="12.75"/>
    <row r="21834" ht="12.75"/>
    <row r="21835" ht="12.75"/>
    <row r="21836" ht="12.75"/>
    <row r="21837" ht="12.75"/>
    <row r="21838" ht="12.75"/>
    <row r="21839" ht="12.75"/>
    <row r="21840" ht="12.75"/>
    <row r="21841" ht="12.75"/>
    <row r="21842" ht="12.75"/>
    <row r="21843" ht="12.75"/>
    <row r="21844" ht="12.75"/>
    <row r="21845" ht="12.75"/>
    <row r="21846" ht="12.75"/>
    <row r="21847" ht="12.75"/>
    <row r="21848" ht="12.75"/>
    <row r="21849" ht="12.75"/>
    <row r="21850" ht="12.75"/>
    <row r="21851" ht="12.75"/>
    <row r="21852" ht="12.75"/>
    <row r="21853" ht="12.75"/>
    <row r="21854" ht="12.75"/>
    <row r="21855" ht="12.75"/>
    <row r="21856" ht="12.75"/>
    <row r="21857" ht="12.75"/>
    <row r="21858" ht="12.75"/>
    <row r="21859" ht="12.75"/>
    <row r="21860" ht="12.75"/>
    <row r="21861" ht="12.75"/>
    <row r="21862" ht="12.75"/>
    <row r="21863" ht="12.75"/>
    <row r="21864" ht="12.75"/>
    <row r="21865" ht="12.75"/>
    <row r="21866" ht="12.75"/>
    <row r="21867" ht="12.75"/>
    <row r="21868" ht="12.75"/>
    <row r="21869" ht="12.75"/>
    <row r="21870" ht="12.75"/>
    <row r="21871" ht="12.75"/>
    <row r="21872" ht="12.75"/>
    <row r="21873" ht="12.75"/>
    <row r="21874" ht="12.75"/>
    <row r="21875" ht="12.75"/>
    <row r="21876" ht="12.75"/>
    <row r="21877" ht="12.75"/>
    <row r="21878" ht="12.75"/>
    <row r="21879" ht="12.75"/>
    <row r="21880" ht="12.75"/>
    <row r="21881" ht="12.75"/>
    <row r="21882" ht="12.75"/>
    <row r="21883" ht="12.75"/>
    <row r="21884" ht="12.75"/>
    <row r="21885" ht="12.75"/>
    <row r="21886" ht="12.75"/>
    <row r="21887" ht="12.75"/>
    <row r="21888" ht="12.75"/>
    <row r="21889" ht="12.75"/>
    <row r="21890" ht="12.75"/>
    <row r="21891" ht="12.75"/>
    <row r="21892" ht="12.75"/>
    <row r="21893" ht="12.75"/>
    <row r="21894" ht="12.75"/>
    <row r="21895" ht="12.75"/>
    <row r="21896" ht="12.75"/>
    <row r="21897" ht="12.75"/>
    <row r="21898" ht="12.75"/>
    <row r="21899" ht="12.75"/>
    <row r="21900" ht="12.75"/>
    <row r="21901" ht="12.75"/>
    <row r="21902" ht="12.75"/>
    <row r="21903" ht="12.75"/>
    <row r="21904" ht="12.75"/>
    <row r="21905" ht="12.75"/>
    <row r="21906" ht="12.75"/>
    <row r="21907" ht="12.75"/>
    <row r="21908" ht="12.75"/>
    <row r="21909" ht="12.75"/>
    <row r="21910" ht="12.75"/>
    <row r="21911" ht="12.75"/>
    <row r="21912" ht="12.75"/>
    <row r="21913" ht="12.75"/>
    <row r="21914" ht="12.75"/>
    <row r="21915" ht="12.75"/>
    <row r="21916" ht="12.75"/>
    <row r="21917" ht="12.75"/>
    <row r="21918" ht="12.75"/>
    <row r="21919" ht="12.75"/>
    <row r="21920" ht="12.75"/>
    <row r="21921" ht="12.75"/>
    <row r="21922" ht="12.75"/>
    <row r="21923" ht="12.75"/>
    <row r="21924" ht="12.75"/>
    <row r="21925" ht="12.75"/>
    <row r="21926" ht="12.75"/>
    <row r="21927" ht="12.75"/>
    <row r="21928" ht="12.75"/>
    <row r="21929" ht="12.75"/>
    <row r="21930" ht="12.75"/>
    <row r="21931" ht="12.75"/>
    <row r="21932" ht="12.75"/>
    <row r="21933" ht="12.75"/>
    <row r="21934" ht="12.75"/>
    <row r="21935" ht="12.75"/>
    <row r="21936" ht="12.75"/>
    <row r="21937" ht="12.75"/>
    <row r="21938" ht="12.75"/>
    <row r="21939" ht="12.75"/>
    <row r="21940" ht="12.75"/>
    <row r="21941" ht="12.75"/>
    <row r="21942" ht="12.75"/>
    <row r="21943" ht="12.75"/>
    <row r="21944" ht="12.75"/>
    <row r="21945" ht="12.75"/>
    <row r="21946" ht="12.75"/>
    <row r="21947" ht="12.75"/>
    <row r="21948" ht="12.75"/>
    <row r="21949" ht="12.75"/>
    <row r="21950" ht="12.75"/>
    <row r="21951" ht="12.75"/>
    <row r="21952" ht="12.75"/>
    <row r="21953" ht="12.75"/>
    <row r="21954" ht="12.75"/>
    <row r="21955" ht="12.75"/>
    <row r="21956" ht="12.75"/>
    <row r="21957" ht="12.75"/>
    <row r="21958" ht="12.75"/>
    <row r="21959" ht="12.75"/>
    <row r="21960" ht="12.75"/>
    <row r="21961" ht="12.75"/>
    <row r="21962" ht="12.75"/>
    <row r="21963" ht="12.75"/>
    <row r="21964" ht="12.75"/>
    <row r="21965" ht="12.75"/>
    <row r="21966" ht="12.75"/>
    <row r="21967" ht="12.75"/>
    <row r="21968" ht="12.75"/>
    <row r="21969" ht="12.75"/>
    <row r="21970" ht="12.75"/>
    <row r="21971" ht="12.75"/>
    <row r="21972" ht="12.75"/>
    <row r="21973" ht="12.75"/>
    <row r="21974" ht="12.75"/>
    <row r="21975" ht="12.75"/>
    <row r="21976" ht="12.75"/>
    <row r="21977" ht="12.75"/>
    <row r="21978" ht="12.75"/>
    <row r="21979" ht="12.75"/>
    <row r="21980" ht="12.75"/>
    <row r="21981" ht="12.75"/>
    <row r="21982" ht="12.75"/>
    <row r="21983" ht="12.75"/>
    <row r="21984" ht="12.75"/>
    <row r="21985" ht="12.75"/>
    <row r="21986" ht="12.75"/>
    <row r="21987" ht="12.75"/>
    <row r="21988" ht="12.75"/>
    <row r="21989" ht="12.75"/>
    <row r="21990" ht="12.75"/>
    <row r="21991" ht="12.75"/>
    <row r="21992" ht="12.75"/>
    <row r="21993" ht="12.75"/>
    <row r="21994" ht="12.75"/>
    <row r="21995" ht="12.75"/>
    <row r="21996" ht="12.75"/>
    <row r="21997" ht="12.75"/>
    <row r="21998" ht="12.75"/>
    <row r="21999" ht="12.75"/>
    <row r="22000" ht="12.75"/>
    <row r="22001" ht="12.75"/>
    <row r="22002" ht="12.75"/>
    <row r="22003" ht="12.75"/>
    <row r="22004" ht="12.75"/>
    <row r="22005" ht="12.75"/>
    <row r="22006" ht="12.75"/>
    <row r="22007" ht="12.75"/>
    <row r="22008" ht="12.75"/>
    <row r="22009" ht="12.75"/>
    <row r="22010" ht="12.75"/>
    <row r="22011" ht="12.75"/>
    <row r="22012" ht="12.75"/>
    <row r="22013" ht="12.75"/>
    <row r="22014" ht="12.75"/>
    <row r="22015" ht="12.75"/>
    <row r="22016" ht="12.75"/>
    <row r="22017" ht="12.75"/>
    <row r="22018" ht="12.75"/>
    <row r="22019" ht="12.75"/>
    <row r="22020" ht="12.75"/>
    <row r="22021" ht="12.75"/>
    <row r="22022" ht="12.75"/>
    <row r="22023" ht="12.75"/>
    <row r="22024" ht="12.75"/>
    <row r="22025" ht="12.75"/>
    <row r="22026" ht="12.75"/>
    <row r="22027" ht="12.75"/>
    <row r="22028" ht="12.75"/>
    <row r="22029" ht="12.75"/>
    <row r="22030" ht="12.75"/>
    <row r="22031" ht="12.75"/>
    <row r="22032" ht="12.75"/>
    <row r="22033" ht="12.75"/>
    <row r="22034" ht="12.75"/>
    <row r="22035" ht="12.75"/>
    <row r="22036" ht="12.75"/>
    <row r="22037" ht="12.75"/>
    <row r="22038" ht="12.75"/>
    <row r="22039" ht="12.75"/>
    <row r="22040" ht="12.75"/>
    <row r="22041" ht="12.75"/>
    <row r="22042" ht="12.75"/>
    <row r="22043" ht="12.75"/>
    <row r="22044" ht="12.75"/>
    <row r="22045" ht="12.75"/>
    <row r="22046" ht="12.75"/>
    <row r="22047" ht="12.75"/>
    <row r="22048" ht="12.75"/>
    <row r="22049" ht="12.75"/>
    <row r="22050" ht="12.75"/>
    <row r="22051" ht="12.75"/>
    <row r="22052" ht="12.75"/>
    <row r="22053" ht="12.75"/>
    <row r="22054" ht="12.75"/>
    <row r="22055" ht="12.75"/>
    <row r="22056" ht="12.75"/>
    <row r="22057" ht="12.75"/>
    <row r="22058" ht="12.75"/>
    <row r="22059" ht="12.75"/>
    <row r="22060" ht="12.75"/>
    <row r="22061" ht="12.75"/>
    <row r="22062" ht="12.75"/>
    <row r="22063" ht="12.75"/>
    <row r="22064" ht="12.75"/>
    <row r="22065" ht="12.75"/>
    <row r="22066" ht="12.75"/>
    <row r="22067" ht="12.75"/>
    <row r="22068" ht="12.75"/>
    <row r="22069" ht="12.75"/>
    <row r="22070" ht="12.75"/>
    <row r="22071" ht="12.75"/>
    <row r="22072" ht="12.75"/>
    <row r="22073" ht="12.75"/>
    <row r="22074" ht="12.75"/>
    <row r="22075" ht="12.75"/>
    <row r="22076" ht="12.75"/>
    <row r="22077" ht="12.75"/>
    <row r="22078" ht="12.75"/>
    <row r="22079" ht="12.75"/>
    <row r="22080" ht="12.75"/>
    <row r="22081" ht="12.75"/>
    <row r="22082" ht="12.75"/>
    <row r="22083" ht="12.75"/>
    <row r="22084" ht="12.75"/>
    <row r="22085" ht="12.75"/>
    <row r="22086" ht="12.75"/>
    <row r="22087" ht="12.75"/>
    <row r="22088" ht="12.75"/>
    <row r="22089" ht="12.75"/>
    <row r="22090" ht="12.75"/>
    <row r="22091" ht="12.75"/>
    <row r="22092" ht="12.75"/>
    <row r="22093" ht="12.75"/>
    <row r="22094" ht="12.75"/>
    <row r="22095" ht="12.75"/>
    <row r="22096" ht="12.75"/>
    <row r="22097" ht="12.75"/>
    <row r="22098" ht="12.75"/>
    <row r="22099" ht="12.75"/>
    <row r="22100" ht="12.75"/>
    <row r="22101" ht="12.75"/>
    <row r="22102" ht="12.75"/>
    <row r="22103" ht="12.75"/>
    <row r="22104" ht="12.75"/>
    <row r="22105" ht="12.75"/>
    <row r="22106" ht="12.75"/>
    <row r="22107" ht="12.75"/>
    <row r="22108" ht="12.75"/>
    <row r="22109" ht="12.75"/>
    <row r="22110" ht="12.75"/>
    <row r="22111" ht="12.75"/>
    <row r="22112" ht="12.75"/>
    <row r="22113" ht="12.75"/>
    <row r="22114" ht="12.75"/>
    <row r="22115" ht="12.75"/>
    <row r="22116" ht="12.75"/>
    <row r="22117" ht="12.75"/>
    <row r="22118" ht="12.75"/>
    <row r="22119" ht="12.75"/>
    <row r="22120" ht="12.75"/>
    <row r="22121" ht="12.75"/>
    <row r="22122" ht="12.75"/>
    <row r="22123" ht="12.75"/>
    <row r="22124" ht="12.75"/>
    <row r="22125" ht="12.75"/>
    <row r="22126" ht="12.75"/>
    <row r="22127" ht="12.75"/>
    <row r="22128" ht="12.75"/>
    <row r="22129" ht="12.75"/>
    <row r="22130" ht="12.75"/>
    <row r="22131" ht="12.75"/>
    <row r="22132" ht="12.75"/>
    <row r="22133" ht="12.75"/>
    <row r="22134" ht="12.75"/>
    <row r="22135" ht="12.75"/>
    <row r="22136" ht="12.75"/>
    <row r="22137" ht="12.75"/>
    <row r="22138" ht="12.75"/>
    <row r="22139" ht="12.75"/>
    <row r="22140" ht="12.75"/>
    <row r="22141" ht="12.75"/>
    <row r="22142" ht="12.75"/>
    <row r="22143" ht="12.75"/>
    <row r="22144" ht="12.75"/>
    <row r="22145" ht="12.75"/>
    <row r="22146" ht="12.75"/>
    <row r="22147" ht="12.75"/>
    <row r="22148" ht="12.75"/>
    <row r="22149" ht="12.75"/>
    <row r="22150" ht="12.75"/>
    <row r="22151" ht="12.75"/>
    <row r="22152" ht="12.75"/>
    <row r="22153" ht="12.75"/>
    <row r="22154" ht="12.75"/>
    <row r="22155" ht="12.75"/>
    <row r="22156" ht="12.75"/>
    <row r="22157" ht="12.75"/>
    <row r="22158" ht="12.75"/>
    <row r="22159" ht="12.75"/>
    <row r="22160" ht="12.75"/>
    <row r="22161" ht="12.75"/>
    <row r="22162" ht="12.75"/>
    <row r="22163" ht="12.75"/>
    <row r="22164" ht="12.75"/>
    <row r="22165" ht="12.75"/>
    <row r="22166" ht="12.75"/>
    <row r="22167" ht="12.75"/>
    <row r="22168" ht="12.75"/>
    <row r="22169" ht="12.75"/>
    <row r="22170" ht="12.75"/>
    <row r="22171" ht="12.75"/>
    <row r="22172" ht="12.75"/>
    <row r="22173" ht="12.75"/>
    <row r="22174" ht="12.75"/>
    <row r="22175" ht="12.75"/>
    <row r="22176" ht="12.75"/>
    <row r="22177" ht="12.75"/>
    <row r="22178" ht="12.75"/>
    <row r="22179" ht="12.75"/>
    <row r="22180" ht="12.75"/>
    <row r="22181" ht="12.75"/>
    <row r="22182" ht="12.75"/>
    <row r="22183" ht="12.75"/>
    <row r="22184" ht="12.75"/>
    <row r="22185" ht="12.75"/>
    <row r="22186" ht="12.75"/>
    <row r="22187" ht="12.75"/>
    <row r="22188" ht="12.75"/>
    <row r="22189" ht="12.75"/>
    <row r="22190" ht="12.75"/>
    <row r="22191" ht="12.75"/>
    <row r="22192" ht="12.75"/>
    <row r="22193" ht="12.75"/>
    <row r="22194" ht="12.75"/>
    <row r="22195" ht="12.75"/>
    <row r="22196" ht="12.75"/>
    <row r="22197" ht="12.75"/>
    <row r="22198" ht="12.75"/>
    <row r="22199" ht="12.75"/>
    <row r="22200" ht="12.75"/>
    <row r="22201" ht="12.75"/>
    <row r="22202" ht="12.75"/>
    <row r="22203" ht="12.75"/>
    <row r="22204" ht="12.75"/>
    <row r="22205" ht="12.75"/>
    <row r="22206" ht="12.75"/>
    <row r="22207" ht="12.75"/>
    <row r="22208" ht="12.75"/>
    <row r="22209" ht="12.75"/>
    <row r="22210" ht="12.75"/>
    <row r="22211" ht="12.75"/>
    <row r="22212" ht="12.75"/>
    <row r="22213" ht="12.75"/>
    <row r="22214" ht="12.75"/>
    <row r="22215" ht="12.75"/>
    <row r="22216" ht="12.75"/>
    <row r="22217" ht="12.75"/>
    <row r="22218" ht="12.75"/>
    <row r="22219" ht="12.75"/>
    <row r="22220" ht="12.75"/>
    <row r="22221" ht="12.75"/>
    <row r="22222" ht="12.75"/>
    <row r="22223" ht="12.75"/>
    <row r="22224" ht="12.75"/>
    <row r="22225" ht="12.75"/>
    <row r="22226" ht="12.75"/>
    <row r="22227" ht="12.75"/>
    <row r="22228" ht="12.75"/>
    <row r="22229" ht="12.75"/>
    <row r="22230" ht="12.75"/>
    <row r="22231" ht="12.75"/>
    <row r="22232" ht="12.75"/>
    <row r="22233" ht="12.75"/>
    <row r="22234" ht="12.75"/>
    <row r="22235" ht="12.75"/>
    <row r="22236" ht="12.75"/>
    <row r="22237" ht="12.75"/>
    <row r="22238" ht="12.75"/>
    <row r="22239" ht="12.75"/>
    <row r="22240" ht="12.75"/>
    <row r="22241" ht="12.75"/>
    <row r="22242" ht="12.75"/>
    <row r="22243" ht="12.75"/>
    <row r="22244" ht="12.75"/>
    <row r="22245" ht="12.75"/>
    <row r="22246" ht="12.75"/>
    <row r="22247" ht="12.75"/>
    <row r="22248" ht="12.75"/>
    <row r="22249" ht="12.75"/>
    <row r="22250" ht="12.75"/>
    <row r="22251" ht="12.75"/>
    <row r="22252" ht="12.75"/>
    <row r="22253" ht="12.75"/>
    <row r="22254" ht="12.75"/>
    <row r="22255" ht="12.75"/>
    <row r="22256" ht="12.75"/>
    <row r="22257" ht="12.75"/>
    <row r="22258" ht="12.75"/>
    <row r="22259" ht="12.75"/>
    <row r="22260" ht="12.75"/>
    <row r="22261" ht="12.75"/>
    <row r="22262" ht="12.75"/>
    <row r="22263" ht="12.75"/>
    <row r="22264" ht="12.75"/>
    <row r="22265" ht="12.75"/>
    <row r="22266" ht="12.75"/>
    <row r="22267" ht="12.75"/>
    <row r="22268" ht="12.75"/>
    <row r="22269" ht="12.75"/>
    <row r="22270" ht="12.75"/>
    <row r="22271" ht="12.75"/>
    <row r="22272" ht="12.75"/>
    <row r="22273" ht="12.75"/>
    <row r="22274" ht="12.75"/>
    <row r="22275" ht="12.75"/>
    <row r="22276" ht="12.75"/>
    <row r="22277" ht="12.75"/>
    <row r="22278" ht="12.75"/>
    <row r="22279" ht="12.75"/>
    <row r="22280" ht="12.75"/>
    <row r="22281" ht="12.75"/>
    <row r="22282" ht="12.75"/>
    <row r="22283" ht="12.75"/>
    <row r="22284" ht="12.75"/>
    <row r="22285" ht="12.75"/>
    <row r="22286" ht="12.75"/>
    <row r="22287" ht="12.75"/>
    <row r="22288" ht="12.75"/>
    <row r="22289" ht="12.75"/>
    <row r="22290" ht="12.75"/>
    <row r="22291" ht="12.75"/>
    <row r="22292" ht="12.75"/>
    <row r="22293" ht="12.75"/>
    <row r="22294" ht="12.75"/>
    <row r="22295" ht="12.75"/>
    <row r="22296" ht="12.75"/>
    <row r="22297" ht="12.75"/>
    <row r="22298" ht="12.75"/>
    <row r="22299" ht="12.75"/>
    <row r="22300" ht="12.75"/>
    <row r="22301" ht="12.75"/>
    <row r="22302" ht="12.75"/>
    <row r="22303" ht="12.75"/>
    <row r="22304" ht="12.75"/>
    <row r="22305" ht="12.75"/>
    <row r="22306" ht="12.75"/>
    <row r="22307" ht="12.75"/>
    <row r="22308" ht="12.75"/>
    <row r="22309" ht="12.75"/>
    <row r="22310" ht="12.75"/>
    <row r="22311" ht="12.75"/>
    <row r="22312" ht="12.75"/>
    <row r="22313" ht="12.75"/>
    <row r="22314" ht="12.75"/>
    <row r="22315" ht="12.75"/>
    <row r="22316" ht="12.75"/>
    <row r="22317" ht="12.75"/>
    <row r="22318" ht="12.75"/>
    <row r="22319" ht="12.75"/>
    <row r="22320" ht="12.75"/>
    <row r="22321" ht="12.75"/>
    <row r="22322" ht="12.75"/>
    <row r="22323" ht="12.75"/>
    <row r="22324" ht="12.75"/>
    <row r="22325" ht="12.75"/>
    <row r="22326" ht="12.75"/>
    <row r="22327" ht="12.75"/>
    <row r="22328" ht="12.75"/>
    <row r="22329" ht="12.75"/>
    <row r="22330" ht="12.75"/>
    <row r="22331" ht="12.75"/>
    <row r="22332" ht="12.75"/>
    <row r="22333" ht="12.75"/>
    <row r="22334" ht="12.75"/>
    <row r="22335" ht="12.75"/>
    <row r="22336" ht="12.75"/>
    <row r="22337" ht="12.75"/>
    <row r="22338" ht="12.75"/>
    <row r="22339" ht="12.75"/>
    <row r="22340" ht="12.75"/>
    <row r="22341" ht="12.75"/>
    <row r="22342" ht="12.75"/>
    <row r="22343" ht="12.75"/>
    <row r="22344" ht="12.75"/>
    <row r="22345" ht="12.75"/>
    <row r="22346" ht="12.75"/>
    <row r="22347" ht="12.75"/>
    <row r="22348" ht="12.75"/>
    <row r="22349" ht="12.75"/>
    <row r="22350" ht="12.75"/>
    <row r="22351" ht="12.75"/>
    <row r="22352" ht="12.75"/>
    <row r="22353" ht="12.75"/>
    <row r="22354" ht="12.75"/>
    <row r="22355" ht="12.75"/>
    <row r="22356" ht="12.75"/>
    <row r="22357" ht="12.75"/>
    <row r="22358" ht="12.75"/>
    <row r="22359" ht="12.75"/>
    <row r="22360" ht="12.75"/>
    <row r="22361" ht="12.75"/>
    <row r="22362" ht="12.75"/>
    <row r="22363" ht="12.75"/>
    <row r="22364" ht="12.75"/>
    <row r="22365" ht="12.75"/>
    <row r="22366" ht="12.75"/>
    <row r="22367" ht="12.75"/>
    <row r="22368" ht="12.75"/>
    <row r="22369" ht="12.75"/>
    <row r="22370" ht="12.75"/>
    <row r="22371" ht="12.75"/>
    <row r="22372" ht="12.75"/>
    <row r="22373" ht="12.75"/>
    <row r="22374" ht="12.75"/>
    <row r="22375" ht="12.75"/>
    <row r="22376" ht="12.75"/>
    <row r="22377" ht="12.75"/>
    <row r="22378" ht="12.75"/>
    <row r="22379" ht="12.75"/>
    <row r="22380" ht="12.75"/>
    <row r="22381" ht="12.75"/>
    <row r="22382" ht="12.75"/>
    <row r="22383" ht="12.75"/>
    <row r="22384" ht="12.75"/>
    <row r="22385" ht="12.75"/>
    <row r="22386" ht="12.75"/>
    <row r="22387" ht="12.75"/>
    <row r="22388" ht="12.75"/>
    <row r="22389" ht="12.75"/>
    <row r="22390" ht="12.75"/>
    <row r="22391" ht="12.75"/>
    <row r="22392" ht="12.75"/>
    <row r="22393" ht="12.75"/>
    <row r="22394" ht="12.75"/>
    <row r="22395" ht="12.75"/>
    <row r="22396" ht="12.75"/>
    <row r="22397" ht="12.75"/>
    <row r="22398" ht="12.75"/>
    <row r="22399" ht="12.75"/>
    <row r="22400" ht="12.75"/>
    <row r="22401" ht="12.75"/>
    <row r="22402" ht="12.75"/>
    <row r="22403" ht="12.75"/>
    <row r="22404" ht="12.75"/>
    <row r="22405" ht="12.75"/>
    <row r="22406" ht="12.75"/>
    <row r="22407" ht="12.75"/>
    <row r="22408" ht="12.75"/>
    <row r="22409" ht="12.75"/>
    <row r="22410" ht="12.75"/>
    <row r="22411" ht="12.75"/>
    <row r="22412" ht="12.75"/>
    <row r="22413" ht="12.75"/>
    <row r="22414" ht="12.75"/>
    <row r="22415" ht="12.75"/>
    <row r="22416" ht="12.75"/>
    <row r="22417" ht="12.75"/>
    <row r="22418" ht="12.75"/>
    <row r="22419" ht="12.75"/>
    <row r="22420" ht="12.75"/>
    <row r="22421" ht="12.75"/>
    <row r="22422" ht="12.75"/>
    <row r="22423" ht="12.75"/>
    <row r="22424" ht="12.75"/>
    <row r="22425" ht="12.75"/>
    <row r="22426" ht="12.75"/>
    <row r="22427" ht="12.75"/>
    <row r="22428" ht="12.75"/>
    <row r="22429" ht="12.75"/>
    <row r="22430" ht="12.75"/>
    <row r="22431" ht="12.75"/>
    <row r="22432" ht="12.75"/>
    <row r="22433" ht="12.75"/>
    <row r="22434" ht="12.75"/>
    <row r="22435" ht="12.75"/>
    <row r="22436" ht="12.75"/>
    <row r="22437" ht="12.75"/>
    <row r="22438" ht="12.75"/>
    <row r="22439" ht="12.75"/>
    <row r="22440" ht="12.75"/>
    <row r="22441" ht="12.75"/>
    <row r="22442" ht="12.75"/>
    <row r="22443" ht="12.75"/>
    <row r="22444" ht="12.75"/>
    <row r="22445" ht="12.75"/>
    <row r="22446" ht="12.75"/>
    <row r="22447" ht="12.75"/>
    <row r="22448" ht="12.75"/>
    <row r="22449" ht="12.75"/>
    <row r="22450" ht="12.75"/>
    <row r="22451" ht="12.75"/>
    <row r="22452" ht="12.75"/>
    <row r="22453" ht="12.75"/>
    <row r="22454" ht="12.75"/>
    <row r="22455" ht="12.75"/>
    <row r="22456" ht="12.75"/>
    <row r="22457" ht="12.75"/>
    <row r="22458" ht="12.75"/>
    <row r="22459" ht="12.75"/>
    <row r="22460" ht="12.75"/>
    <row r="22461" ht="12.75"/>
    <row r="22462" ht="12.75"/>
    <row r="22463" ht="12.75"/>
    <row r="22464" ht="12.75"/>
    <row r="22465" ht="12.75"/>
    <row r="22466" ht="12.75"/>
    <row r="22467" ht="12.75"/>
    <row r="22468" ht="12.75"/>
    <row r="22469" ht="12.75"/>
    <row r="22470" ht="12.75"/>
    <row r="22471" ht="12.75"/>
    <row r="22472" ht="12.75"/>
    <row r="22473" ht="12.75"/>
    <row r="22474" ht="12.75"/>
    <row r="22475" ht="12.75"/>
    <row r="22476" ht="12.75"/>
    <row r="22477" ht="12.75"/>
    <row r="22478" ht="12.75"/>
    <row r="22479" ht="12.75"/>
    <row r="22480" ht="12.75"/>
    <row r="22481" ht="12.75"/>
    <row r="22482" ht="12.75"/>
    <row r="22483" ht="12.75"/>
    <row r="22484" ht="12.75"/>
    <row r="22485" ht="12.75"/>
    <row r="22486" ht="12.75"/>
    <row r="22487" ht="12.75"/>
    <row r="22488" ht="12.75"/>
    <row r="22489" ht="12.75"/>
    <row r="22490" ht="12.75"/>
    <row r="22491" ht="12.75"/>
    <row r="22492" ht="12.75"/>
    <row r="22493" ht="12.75"/>
    <row r="22494" ht="12.75"/>
    <row r="22495" ht="12.75"/>
    <row r="22496" ht="12.75"/>
    <row r="22497" ht="12.75"/>
    <row r="22498" ht="12.75"/>
    <row r="22499" ht="12.75"/>
    <row r="22500" ht="12.75"/>
    <row r="22501" ht="12.75"/>
    <row r="22502" ht="12.75"/>
    <row r="22503" ht="12.75"/>
    <row r="22504" ht="12.75"/>
    <row r="22505" ht="12.75"/>
    <row r="22506" ht="12.75"/>
    <row r="22507" ht="12.75"/>
    <row r="22508" ht="12.75"/>
    <row r="22509" ht="12.75"/>
    <row r="22510" ht="12.75"/>
    <row r="22511" ht="12.75"/>
    <row r="22512" ht="12.75"/>
    <row r="22513" ht="12.75"/>
    <row r="22514" ht="12.75"/>
    <row r="22515" ht="12.75"/>
    <row r="22516" ht="12.75"/>
    <row r="22517" ht="12.75"/>
    <row r="22518" ht="12.75"/>
    <row r="22519" ht="12.75"/>
    <row r="22520" ht="12.75"/>
    <row r="22521" ht="12.75"/>
    <row r="22522" ht="12.75"/>
    <row r="22523" ht="12.75"/>
    <row r="22524" ht="12.75"/>
    <row r="22525" ht="12.75"/>
    <row r="22526" ht="12.75"/>
    <row r="22527" ht="12.75"/>
    <row r="22528" ht="12.75"/>
    <row r="22529" ht="12.75"/>
    <row r="22530" ht="12.75"/>
    <row r="22531" ht="12.75"/>
    <row r="22532" ht="12.75"/>
    <row r="22533" ht="12.75"/>
    <row r="22534" ht="12.75"/>
    <row r="22535" ht="12.75"/>
    <row r="22536" ht="12.75"/>
    <row r="22537" ht="12.75"/>
    <row r="22538" ht="12.75"/>
    <row r="22539" ht="12.75"/>
    <row r="22540" ht="12.75"/>
    <row r="22541" ht="12.75"/>
    <row r="22542" ht="12.75"/>
    <row r="22543" ht="12.75"/>
    <row r="22544" ht="12.75"/>
    <row r="22545" ht="12.75"/>
    <row r="22546" ht="12.75"/>
    <row r="22547" ht="12.75"/>
    <row r="22548" ht="12.75"/>
    <row r="22549" ht="12.75"/>
    <row r="22550" ht="12.75"/>
    <row r="22551" ht="12.75"/>
    <row r="22552" ht="12.75"/>
    <row r="22553" ht="12.75"/>
    <row r="22554" ht="12.75"/>
    <row r="22555" ht="12.75"/>
    <row r="22556" ht="12.75"/>
    <row r="22557" ht="12.75"/>
    <row r="22558" ht="12.75"/>
    <row r="22559" ht="12.75"/>
    <row r="22560" ht="12.75"/>
    <row r="22561" ht="12.75"/>
    <row r="22562" ht="12.75"/>
    <row r="22563" ht="12.75"/>
    <row r="22564" ht="12.75"/>
    <row r="22565" ht="12.75"/>
    <row r="22566" ht="12.75"/>
    <row r="22567" ht="12.75"/>
    <row r="22568" ht="12.75"/>
    <row r="22569" ht="12.75"/>
    <row r="22570" ht="12.75"/>
    <row r="22571" ht="12.75"/>
    <row r="22572" ht="12.75"/>
    <row r="22573" ht="12.75"/>
    <row r="22574" ht="12.75"/>
    <row r="22575" ht="12.75"/>
    <row r="22576" ht="12.75"/>
    <row r="22577" ht="12.75"/>
    <row r="22578" ht="12.75"/>
    <row r="22579" ht="12.75"/>
    <row r="22580" ht="12.75"/>
    <row r="22581" ht="12.75"/>
    <row r="22582" ht="12.75"/>
    <row r="22583" ht="12.75"/>
    <row r="22584" ht="12.75"/>
    <row r="22585" ht="12.75"/>
    <row r="22586" ht="12.75"/>
    <row r="22587" ht="12.75"/>
    <row r="22588" ht="12.75"/>
    <row r="22589" ht="12.75"/>
    <row r="22590" ht="12.75"/>
    <row r="22591" ht="12.75"/>
    <row r="22592" ht="12.75"/>
    <row r="22593" ht="12.75"/>
    <row r="22594" ht="12.75"/>
    <row r="22595" ht="12.75"/>
    <row r="22596" ht="12.75"/>
    <row r="22597" ht="12.75"/>
    <row r="22598" ht="12.75"/>
    <row r="22599" ht="12.75"/>
    <row r="22600" ht="12.75"/>
    <row r="22601" ht="12.75"/>
    <row r="22602" ht="12.75"/>
    <row r="22603" ht="12.75"/>
    <row r="22604" ht="12.75"/>
    <row r="22605" ht="12.75"/>
    <row r="22606" ht="12.75"/>
    <row r="22607" ht="12.75"/>
    <row r="22608" ht="12.75"/>
    <row r="22609" ht="12.75"/>
    <row r="22610" ht="12.75"/>
    <row r="22611" ht="12.75"/>
    <row r="22612" ht="12.75"/>
    <row r="22613" ht="12.75"/>
    <row r="22614" ht="12.75"/>
    <row r="22615" ht="12.75"/>
    <row r="22616" ht="12.75"/>
    <row r="22617" ht="12.75"/>
    <row r="22618" ht="12.75"/>
    <row r="22619" ht="12.75"/>
    <row r="22620" ht="12.75"/>
    <row r="22621" ht="12.75"/>
    <row r="22622" ht="12.75"/>
    <row r="22623" ht="12.75"/>
    <row r="22624" ht="12.75"/>
    <row r="22625" ht="12.75"/>
    <row r="22626" ht="12.75"/>
    <row r="22627" ht="12.75"/>
    <row r="22628" ht="12.75"/>
    <row r="22629" ht="12.75"/>
    <row r="22630" ht="12.75"/>
    <row r="22631" ht="12.75"/>
    <row r="22632" ht="12.75"/>
    <row r="22633" ht="12.75"/>
    <row r="22634" ht="12.75"/>
    <row r="22635" ht="12.75"/>
    <row r="22636" ht="12.75"/>
    <row r="22637" ht="12.75"/>
    <row r="22638" ht="12.75"/>
    <row r="22639" ht="12.75"/>
    <row r="22640" ht="12.75"/>
    <row r="22641" ht="12.75"/>
    <row r="22642" ht="12.75"/>
    <row r="22643" ht="12.75"/>
    <row r="22644" ht="12.75"/>
    <row r="22645" ht="12.75"/>
    <row r="22646" ht="12.75"/>
    <row r="22647" ht="12.75"/>
    <row r="22648" ht="12.75"/>
    <row r="22649" ht="12.75"/>
    <row r="22650" ht="12.75"/>
    <row r="22651" ht="12.75"/>
    <row r="22652" ht="12.75"/>
    <row r="22653" ht="12.75"/>
    <row r="22654" ht="12.75"/>
    <row r="22655" ht="12.75"/>
    <row r="22656" ht="12.75"/>
    <row r="22657" ht="12.75"/>
    <row r="22658" ht="12.75"/>
    <row r="22659" ht="12.75"/>
    <row r="22660" ht="12.75"/>
    <row r="22661" ht="12.75"/>
    <row r="22662" ht="12.75"/>
    <row r="22663" ht="12.75"/>
    <row r="22664" ht="12.75"/>
    <row r="22665" ht="12.75"/>
    <row r="22666" ht="12.75"/>
    <row r="22667" ht="12.75"/>
    <row r="22668" ht="12.75"/>
    <row r="22669" ht="12.75"/>
    <row r="22670" ht="12.75"/>
    <row r="22671" ht="12.75"/>
    <row r="22672" ht="12.75"/>
    <row r="22673" ht="12.75"/>
    <row r="22674" ht="12.75"/>
    <row r="22675" ht="12.75"/>
    <row r="22676" ht="12.75"/>
    <row r="22677" ht="12.75"/>
    <row r="22678" ht="12.75"/>
    <row r="22679" ht="12.75"/>
    <row r="22680" ht="12.75"/>
    <row r="22681" ht="12.75"/>
    <row r="22682" ht="12.75"/>
    <row r="22683" ht="12.75"/>
    <row r="22684" ht="12.75"/>
    <row r="22685" ht="12.75"/>
    <row r="22686" ht="12.75"/>
    <row r="22687" ht="12.75"/>
    <row r="22688" ht="12.75"/>
    <row r="22689" ht="12.75"/>
    <row r="22690" ht="12.75"/>
    <row r="22691" ht="12.75"/>
    <row r="22692" ht="12.75"/>
    <row r="22693" ht="12.75"/>
    <row r="22694" ht="12.75"/>
    <row r="22695" ht="12.75"/>
    <row r="22696" ht="12.75"/>
    <row r="22697" ht="12.75"/>
    <row r="22698" ht="12.75"/>
    <row r="22699" ht="12.75"/>
    <row r="22700" ht="12.75"/>
    <row r="22701" ht="12.75"/>
    <row r="22702" ht="12.75"/>
    <row r="22703" ht="12.75"/>
    <row r="22704" ht="12.75"/>
    <row r="22705" ht="12.75"/>
    <row r="22706" ht="12.75"/>
    <row r="22707" ht="12.75"/>
    <row r="22708" ht="12.75"/>
    <row r="22709" ht="12.75"/>
    <row r="22710" ht="12.75"/>
    <row r="22711" ht="12.75"/>
    <row r="22712" ht="12.75"/>
    <row r="22713" ht="12.75"/>
    <row r="22714" ht="12.75"/>
    <row r="22715" ht="12.75"/>
    <row r="22716" ht="12.75"/>
    <row r="22717" ht="12.75"/>
    <row r="22718" ht="12.75"/>
    <row r="22719" ht="12.75"/>
    <row r="22720" ht="12.75"/>
    <row r="22721" ht="12.75"/>
    <row r="22722" ht="12.75"/>
    <row r="22723" ht="12.75"/>
    <row r="22724" ht="12.75"/>
    <row r="22725" ht="12.75"/>
    <row r="22726" ht="12.75"/>
    <row r="22727" ht="12.75"/>
    <row r="22728" ht="12.75"/>
    <row r="22729" ht="12.75"/>
    <row r="22730" ht="12.75"/>
    <row r="22731" ht="12.75"/>
    <row r="22732" ht="12.75"/>
    <row r="22733" ht="12.75"/>
    <row r="22734" ht="12.75"/>
    <row r="22735" ht="12.75"/>
    <row r="22736" ht="12.75"/>
    <row r="22737" ht="12.75"/>
    <row r="22738" ht="12.75"/>
    <row r="22739" ht="12.75"/>
    <row r="22740" ht="12.75"/>
    <row r="22741" ht="12.75"/>
    <row r="22742" ht="12.75"/>
    <row r="22743" ht="12.75"/>
    <row r="22744" ht="12.75"/>
    <row r="22745" ht="12.75"/>
    <row r="22746" ht="12.75"/>
    <row r="22747" ht="12.75"/>
    <row r="22748" ht="12.75"/>
    <row r="22749" ht="12.75"/>
    <row r="22750" ht="12.75"/>
    <row r="22751" ht="12.75"/>
    <row r="22752" ht="12.75"/>
    <row r="22753" ht="12.75"/>
    <row r="22754" ht="12.75"/>
    <row r="22755" ht="12.75"/>
    <row r="22756" ht="12.75"/>
    <row r="22757" ht="12.75"/>
    <row r="22758" ht="12.75"/>
    <row r="22759" ht="12.75"/>
    <row r="22760" ht="12.75"/>
    <row r="22761" ht="12.75"/>
    <row r="22762" ht="12.75"/>
    <row r="22763" ht="12.75"/>
    <row r="22764" ht="12.75"/>
    <row r="22765" ht="12.75"/>
    <row r="22766" ht="12.75"/>
    <row r="22767" ht="12.75"/>
    <row r="22768" ht="12.75"/>
    <row r="22769" ht="12.75"/>
    <row r="22770" ht="12.75"/>
    <row r="22771" ht="12.75"/>
    <row r="22772" ht="12.75"/>
    <row r="22773" ht="12.75"/>
    <row r="22774" ht="12.75"/>
    <row r="22775" ht="12.75"/>
    <row r="22776" ht="12.75"/>
    <row r="22777" ht="12.75"/>
    <row r="22778" ht="12.75"/>
    <row r="22779" ht="12.75"/>
    <row r="22780" ht="12.75"/>
    <row r="22781" ht="12.75"/>
    <row r="22782" ht="12.75"/>
    <row r="22783" ht="12.75"/>
    <row r="22784" ht="12.75"/>
    <row r="22785" ht="12.75"/>
    <row r="22786" ht="12.75"/>
    <row r="22787" ht="12.75"/>
    <row r="22788" ht="12.75"/>
    <row r="22789" ht="12.75"/>
    <row r="22790" ht="12.75"/>
    <row r="22791" ht="12.75"/>
    <row r="22792" ht="12.75"/>
    <row r="22793" ht="12.75"/>
    <row r="22794" ht="12.75"/>
    <row r="22795" ht="12.75"/>
    <row r="22796" ht="12.75"/>
    <row r="22797" ht="12.75"/>
    <row r="22798" ht="12.75"/>
    <row r="22799" ht="12.75"/>
    <row r="22800" ht="12.75"/>
    <row r="22801" ht="12.75"/>
    <row r="22802" ht="12.75"/>
    <row r="22803" ht="12.75"/>
    <row r="22804" ht="12.75"/>
    <row r="22805" ht="12.75"/>
    <row r="22806" ht="12.75"/>
    <row r="22807" ht="12.75"/>
    <row r="22808" ht="12.75"/>
    <row r="22809" ht="12.75"/>
    <row r="22810" ht="12.75"/>
    <row r="22811" ht="12.75"/>
    <row r="22812" ht="12.75"/>
    <row r="22813" ht="12.75"/>
    <row r="22814" ht="12.75"/>
    <row r="22815" ht="12.75"/>
    <row r="22816" ht="12.75"/>
    <row r="22817" ht="12.75"/>
    <row r="22818" ht="12.75"/>
    <row r="22819" ht="12.75"/>
    <row r="22820" ht="12.75"/>
    <row r="22821" ht="12.75"/>
    <row r="22822" ht="12.75"/>
    <row r="22823" ht="12.75"/>
    <row r="22824" ht="12.75"/>
    <row r="22825" ht="12.75"/>
    <row r="22826" ht="12.75"/>
    <row r="22827" ht="12.75"/>
    <row r="22828" ht="12.75"/>
    <row r="22829" ht="12.75"/>
    <row r="22830" ht="12.75"/>
    <row r="22831" ht="12.75"/>
    <row r="22832" ht="12.75"/>
    <row r="22833" ht="12.75"/>
    <row r="22834" ht="12.75"/>
    <row r="22835" ht="12.75"/>
    <row r="22836" ht="12.75"/>
    <row r="22837" ht="12.75"/>
    <row r="22838" ht="12.75"/>
    <row r="22839" ht="12.75"/>
    <row r="22840" ht="12.75"/>
    <row r="22841" ht="12.75"/>
    <row r="22842" ht="12.75"/>
    <row r="22843" ht="12.75"/>
    <row r="22844" ht="12.75"/>
    <row r="22845" ht="12.75"/>
    <row r="22846" ht="12.75"/>
    <row r="22847" ht="12.75"/>
    <row r="22848" ht="12.75"/>
    <row r="22849" ht="12.75"/>
    <row r="22850" ht="12.75"/>
    <row r="22851" ht="12.75"/>
    <row r="22852" ht="12.75"/>
    <row r="22853" ht="12.75"/>
    <row r="22854" ht="12.75"/>
    <row r="22855" ht="12.75"/>
    <row r="22856" ht="12.75"/>
    <row r="22857" ht="12.75"/>
    <row r="22858" ht="12.75"/>
    <row r="22859" ht="12.75"/>
    <row r="22860" ht="12.75"/>
    <row r="22861" ht="12.75"/>
    <row r="22862" ht="12.75"/>
    <row r="22863" ht="12.75"/>
    <row r="22864" ht="12.75"/>
    <row r="22865" ht="12.75"/>
    <row r="22866" ht="12.75"/>
    <row r="22867" ht="12.75"/>
    <row r="22868" ht="12.75"/>
    <row r="22869" ht="12.75"/>
    <row r="22870" ht="12.75"/>
    <row r="22871" ht="12.75"/>
    <row r="22872" ht="12.75"/>
    <row r="22873" ht="12.75"/>
    <row r="22874" ht="12.75"/>
    <row r="22875" ht="12.75"/>
    <row r="22876" ht="12.75"/>
    <row r="22877" ht="12.75"/>
    <row r="22878" ht="12.75"/>
    <row r="22879" ht="12.75"/>
    <row r="22880" ht="12.75"/>
    <row r="22881" ht="12.75"/>
    <row r="22882" ht="12.75"/>
    <row r="22883" ht="12.75"/>
    <row r="22884" ht="12.75"/>
    <row r="22885" ht="12.75"/>
    <row r="22886" ht="12.75"/>
    <row r="22887" ht="12.75"/>
    <row r="22888" ht="12.75"/>
    <row r="22889" ht="12.75"/>
    <row r="22890" ht="12.75"/>
    <row r="22891" ht="12.75"/>
    <row r="22892" ht="12.75"/>
    <row r="22893" ht="12.75"/>
    <row r="22894" ht="12.75"/>
    <row r="22895" ht="12.75"/>
    <row r="22896" ht="12.75"/>
    <row r="22897" ht="12.75"/>
    <row r="22898" ht="12.75"/>
    <row r="22899" ht="12.75"/>
    <row r="22900" ht="12.75"/>
    <row r="22901" ht="12.75"/>
    <row r="22902" ht="12.75"/>
    <row r="22903" ht="12.75"/>
    <row r="22904" ht="12.75"/>
    <row r="22905" ht="12.75"/>
    <row r="22906" ht="12.75"/>
    <row r="22907" ht="12.75"/>
    <row r="22908" ht="12.75"/>
    <row r="22909" ht="12.75"/>
    <row r="22910" ht="12.75"/>
    <row r="22911" ht="12.75"/>
    <row r="22912" ht="12.75"/>
    <row r="22913" ht="12.75"/>
    <row r="22914" ht="12.75"/>
    <row r="22915" ht="12.75"/>
    <row r="22916" ht="12.75"/>
    <row r="22917" ht="12.75"/>
    <row r="22918" ht="12.75"/>
    <row r="22919" ht="12.75"/>
    <row r="22920" ht="12.75"/>
    <row r="22921" ht="12.75"/>
    <row r="22922" ht="12.75"/>
    <row r="22923" ht="12.75"/>
    <row r="22924" ht="12.75"/>
    <row r="22925" ht="12.75"/>
    <row r="22926" ht="12.75"/>
    <row r="22927" ht="12.75"/>
    <row r="22928" ht="12.75"/>
    <row r="22929" ht="12.75"/>
    <row r="22930" ht="12.75"/>
    <row r="22931" ht="12.75"/>
    <row r="22932" ht="12.75"/>
    <row r="22933" ht="12.75"/>
    <row r="22934" ht="12.75"/>
    <row r="22935" ht="12.75"/>
    <row r="22936" ht="12.75"/>
    <row r="22937" ht="12.75"/>
    <row r="22938" ht="12.75"/>
    <row r="22939" ht="12.75"/>
    <row r="22940" ht="12.75"/>
    <row r="22941" ht="12.75"/>
    <row r="22942" ht="12.75"/>
    <row r="22943" ht="12.75"/>
    <row r="22944" ht="12.75"/>
    <row r="22945" ht="12.75"/>
    <row r="22946" ht="12.75"/>
    <row r="22947" ht="12.75"/>
    <row r="22948" ht="12.75"/>
    <row r="22949" ht="12.75"/>
    <row r="22950" ht="12.75"/>
    <row r="22951" ht="12.75"/>
    <row r="22952" ht="12.75"/>
    <row r="22953" ht="12.75"/>
    <row r="22954" ht="12.75"/>
    <row r="22955" ht="12.75"/>
    <row r="22956" ht="12.75"/>
    <row r="22957" ht="12.75"/>
    <row r="22958" ht="12.75"/>
    <row r="22959" ht="12.75"/>
    <row r="22960" ht="12.75"/>
    <row r="22961" ht="12.75"/>
    <row r="22962" ht="12.75"/>
    <row r="22963" ht="12.75"/>
    <row r="22964" ht="12.75"/>
    <row r="22965" ht="12.75"/>
    <row r="22966" ht="12.75"/>
    <row r="22967" ht="12.75"/>
    <row r="22968" ht="12.75"/>
    <row r="22969" ht="12.75"/>
    <row r="22970" ht="12.75"/>
    <row r="22971" ht="12.75"/>
    <row r="22972" ht="12.75"/>
    <row r="22973" ht="12.75"/>
    <row r="22974" ht="12.75"/>
    <row r="22975" ht="12.75"/>
    <row r="22976" ht="12.75"/>
    <row r="22977" ht="12.75"/>
    <row r="22978" ht="12.75"/>
    <row r="22979" ht="12.75"/>
    <row r="22980" ht="12.75"/>
    <row r="22981" ht="12.75"/>
    <row r="22982" ht="12.75"/>
    <row r="22983" ht="12.75"/>
    <row r="22984" ht="12.75"/>
    <row r="22985" ht="12.75"/>
    <row r="22986" ht="12.75"/>
    <row r="22987" ht="12.75"/>
    <row r="22988" ht="12.75"/>
    <row r="22989" ht="12.75"/>
    <row r="22990" ht="12.75"/>
    <row r="22991" ht="12.75"/>
    <row r="22992" ht="12.75"/>
    <row r="22993" ht="12.75"/>
    <row r="22994" ht="12.75"/>
    <row r="22995" ht="12.75"/>
    <row r="22996" ht="12.75"/>
    <row r="22997" ht="12.75"/>
    <row r="22998" ht="12.75"/>
    <row r="22999" ht="12.75"/>
    <row r="23000" ht="12.75"/>
    <row r="23001" ht="12.75"/>
    <row r="23002" ht="12.75"/>
    <row r="23003" ht="12.75"/>
    <row r="23004" ht="12.75"/>
    <row r="23005" ht="12.75"/>
    <row r="23006" ht="12.75"/>
    <row r="23007" ht="12.75"/>
    <row r="23008" ht="12.75"/>
    <row r="23009" ht="12.75"/>
    <row r="23010" ht="12.75"/>
    <row r="23011" ht="12.75"/>
    <row r="23012" ht="12.75"/>
    <row r="23013" ht="12.75"/>
    <row r="23014" ht="12.75"/>
    <row r="23015" ht="12.75"/>
    <row r="23016" ht="12.75"/>
    <row r="23017" ht="12.75"/>
    <row r="23018" ht="12.75"/>
    <row r="23019" ht="12.75"/>
    <row r="23020" ht="12.75"/>
    <row r="23021" ht="12.75"/>
    <row r="23022" ht="12.75"/>
    <row r="23023" ht="12.75"/>
    <row r="23024" ht="12.75"/>
    <row r="23025" ht="12.75"/>
    <row r="23026" ht="12.75"/>
    <row r="23027" ht="12.75"/>
    <row r="23028" ht="12.75"/>
    <row r="23029" ht="12.75"/>
    <row r="23030" ht="12.75"/>
    <row r="23031" ht="12.75"/>
    <row r="23032" ht="12.75"/>
    <row r="23033" ht="12.75"/>
    <row r="23034" ht="12.75"/>
    <row r="23035" ht="12.75"/>
    <row r="23036" ht="12.75"/>
    <row r="23037" ht="12.75"/>
    <row r="23038" ht="12.75"/>
    <row r="23039" ht="12.75"/>
    <row r="23040" ht="12.75"/>
    <row r="23041" ht="12.75"/>
    <row r="23042" ht="12.75"/>
    <row r="23043" ht="12.75"/>
    <row r="23044" ht="12.75"/>
    <row r="23045" ht="12.75"/>
    <row r="23046" ht="12.75"/>
    <row r="23047" ht="12.75"/>
    <row r="23048" ht="12.75"/>
    <row r="23049" ht="12.75"/>
    <row r="23050" ht="12.75"/>
    <row r="23051" ht="12.75"/>
    <row r="23052" ht="12.75"/>
    <row r="23053" ht="12.75"/>
    <row r="23054" ht="12.75"/>
    <row r="23055" ht="12.75"/>
    <row r="23056" ht="12.75"/>
    <row r="23057" ht="12.75"/>
    <row r="23058" ht="12.75"/>
    <row r="23059" ht="12.75"/>
    <row r="23060" ht="12.75"/>
    <row r="23061" ht="12.75"/>
    <row r="23062" ht="12.75"/>
    <row r="23063" ht="12.75"/>
    <row r="23064" ht="12.75"/>
    <row r="23065" ht="12.75"/>
    <row r="23066" ht="12.75"/>
    <row r="23067" ht="12.75"/>
    <row r="23068" ht="12.75"/>
    <row r="23069" ht="12.75"/>
    <row r="23070" ht="12.75"/>
    <row r="23071" ht="12.75"/>
    <row r="23072" ht="12.75"/>
    <row r="23073" ht="12.75"/>
    <row r="23074" ht="12.75"/>
    <row r="23075" ht="12.75"/>
    <row r="23076" ht="12.75"/>
    <row r="23077" ht="12.75"/>
    <row r="23078" ht="12.75"/>
    <row r="23079" ht="12.75"/>
    <row r="23080" ht="12.75"/>
    <row r="23081" ht="12.75"/>
    <row r="23082" ht="12.75"/>
    <row r="23083" ht="12.75"/>
    <row r="23084" ht="12.75"/>
    <row r="23085" ht="12.75"/>
    <row r="23086" ht="12.75"/>
    <row r="23087" ht="12.75"/>
    <row r="23088" ht="12.75"/>
    <row r="23089" ht="12.75"/>
    <row r="23090" ht="12.75"/>
    <row r="23091" ht="12.75"/>
    <row r="23092" ht="12.75"/>
    <row r="23093" ht="12.75"/>
    <row r="23094" ht="12.75"/>
    <row r="23095" ht="12.75"/>
    <row r="23096" ht="12.75"/>
    <row r="23097" ht="12.75"/>
    <row r="23098" ht="12.75"/>
    <row r="23099" ht="12.75"/>
    <row r="23100" ht="12.75"/>
    <row r="23101" ht="12.75"/>
    <row r="23102" ht="12.75"/>
    <row r="23103" ht="12.75"/>
    <row r="23104" ht="12.75"/>
    <row r="23105" ht="12.75"/>
    <row r="23106" ht="12.75"/>
    <row r="23107" ht="12.75"/>
    <row r="23108" ht="12.75"/>
    <row r="23109" ht="12.75"/>
    <row r="23110" ht="12.75"/>
    <row r="23111" ht="12.75"/>
    <row r="23112" ht="12.75"/>
    <row r="23113" ht="12.75"/>
    <row r="23114" ht="12.75"/>
    <row r="23115" ht="12.75"/>
    <row r="23116" ht="12.75"/>
    <row r="23117" ht="12.75"/>
    <row r="23118" ht="12.75"/>
    <row r="23119" ht="12.75"/>
    <row r="23120" ht="12.75"/>
    <row r="23121" ht="12.75"/>
    <row r="23122" ht="12.75"/>
    <row r="23123" ht="12.75"/>
    <row r="23124" ht="12.75"/>
    <row r="23125" ht="12.75"/>
    <row r="23126" ht="12.75"/>
    <row r="23127" ht="12.75"/>
    <row r="23128" ht="12.75"/>
    <row r="23129" ht="12.75"/>
    <row r="23130" ht="12.75"/>
    <row r="23131" ht="12.75"/>
    <row r="23132" ht="12.75"/>
    <row r="23133" ht="12.75"/>
    <row r="23134" ht="12.75"/>
    <row r="23135" ht="12.75"/>
    <row r="23136" ht="12.75"/>
    <row r="23137" ht="12.75"/>
    <row r="23138" ht="12.75"/>
    <row r="23139" ht="12.75"/>
    <row r="23140" ht="12.75"/>
    <row r="23141" ht="12.75"/>
    <row r="23142" ht="12.75"/>
    <row r="23143" ht="12.75"/>
    <row r="23144" ht="12.75"/>
    <row r="23145" ht="12.75"/>
    <row r="23146" ht="12.75"/>
    <row r="23147" ht="12.75"/>
    <row r="23148" ht="12.75"/>
    <row r="23149" ht="12.75"/>
    <row r="23150" ht="12.75"/>
    <row r="23151" ht="12.75"/>
    <row r="23152" ht="12.75"/>
    <row r="23153" ht="12.75"/>
    <row r="23154" ht="12.75"/>
    <row r="23155" ht="12.75"/>
    <row r="23156" ht="12.75"/>
    <row r="23157" ht="12.75"/>
    <row r="23158" ht="12.75"/>
    <row r="23159" ht="12.75"/>
    <row r="23160" ht="12.75"/>
    <row r="23161" ht="12.75"/>
    <row r="23162" ht="12.75"/>
    <row r="23163" ht="12.75"/>
    <row r="23164" ht="12.75"/>
    <row r="23165" ht="12.75"/>
    <row r="23166" ht="12.75"/>
    <row r="23167" ht="12.75"/>
    <row r="23168" ht="12.75"/>
    <row r="23169" ht="12.75"/>
    <row r="23170" ht="12.75"/>
    <row r="23171" ht="12.75"/>
    <row r="23172" ht="12.75"/>
    <row r="23173" ht="12.75"/>
    <row r="23174" ht="12.75"/>
    <row r="23175" ht="12.75"/>
    <row r="23176" ht="12.75"/>
    <row r="23177" ht="12.75"/>
    <row r="23178" ht="12.75"/>
    <row r="23179" ht="12.75"/>
    <row r="23180" ht="12.75"/>
    <row r="23181" ht="12.75"/>
    <row r="23182" ht="12.75"/>
    <row r="23183" ht="12.75"/>
    <row r="23184" ht="12.75"/>
    <row r="23185" ht="12.75"/>
    <row r="23186" ht="12.75"/>
    <row r="23187" ht="12.75"/>
    <row r="23188" ht="12.75"/>
    <row r="23189" ht="12.75"/>
    <row r="23190" ht="12.75"/>
    <row r="23191" ht="12.75"/>
    <row r="23192" ht="12.75"/>
    <row r="23193" ht="12.75"/>
    <row r="23194" ht="12.75"/>
    <row r="23195" ht="12.75"/>
    <row r="23196" ht="12.75"/>
    <row r="23197" ht="12.75"/>
    <row r="23198" ht="12.75"/>
    <row r="23199" ht="12.75"/>
    <row r="23200" ht="12.75"/>
    <row r="23201" ht="12.75"/>
    <row r="23202" ht="12.75"/>
    <row r="23203" ht="12.75"/>
    <row r="23204" ht="12.75"/>
    <row r="23205" ht="12.75"/>
    <row r="23206" ht="12.75"/>
    <row r="23207" ht="12.75"/>
    <row r="23208" ht="12.75"/>
    <row r="23209" ht="12.75"/>
    <row r="23210" ht="12.75"/>
    <row r="23211" ht="12.75"/>
    <row r="23212" ht="12.75"/>
    <row r="23213" ht="12.75"/>
    <row r="23214" ht="12.75"/>
    <row r="23215" ht="12.75"/>
    <row r="23216" ht="12.75"/>
    <row r="23217" ht="12.75"/>
    <row r="23218" ht="12.75"/>
    <row r="23219" ht="12.75"/>
    <row r="23220" ht="12.75"/>
    <row r="23221" ht="12.75"/>
    <row r="23222" ht="12.75"/>
    <row r="23223" ht="12.75"/>
    <row r="23224" ht="12.75"/>
    <row r="23225" ht="12.75"/>
    <row r="23226" ht="12.75"/>
    <row r="23227" ht="12.75"/>
    <row r="23228" ht="12.75"/>
    <row r="23229" ht="12.75"/>
    <row r="23230" ht="12.75"/>
    <row r="23231" ht="12.75"/>
    <row r="23232" ht="12.75"/>
    <row r="23233" ht="12.75"/>
    <row r="23234" ht="12.75"/>
    <row r="23235" ht="12.75"/>
    <row r="23236" ht="12.75"/>
    <row r="23237" ht="12.75"/>
    <row r="23238" ht="12.75"/>
    <row r="23239" ht="12.75"/>
    <row r="23240" ht="12.75"/>
    <row r="23241" ht="12.75"/>
    <row r="23242" ht="12.75"/>
    <row r="23243" ht="12.75"/>
    <row r="23244" ht="12.75"/>
    <row r="23245" ht="12.75"/>
    <row r="23246" ht="12.75"/>
    <row r="23247" ht="12.75"/>
    <row r="23248" ht="12.75"/>
    <row r="23249" ht="12.75"/>
    <row r="23250" ht="12.75"/>
    <row r="23251" ht="12.75"/>
    <row r="23252" ht="12.75"/>
    <row r="23253" ht="12.75"/>
    <row r="23254" ht="12.75"/>
    <row r="23255" ht="12.75"/>
    <row r="23256" ht="12.75"/>
    <row r="23257" ht="12.75"/>
    <row r="23258" ht="12.75"/>
    <row r="23259" ht="12.75"/>
    <row r="23260" ht="12.75"/>
    <row r="23261" ht="12.75"/>
    <row r="23262" ht="12.75"/>
    <row r="23263" ht="12.75"/>
    <row r="23264" ht="12.75"/>
    <row r="23265" ht="12.75"/>
    <row r="23266" ht="12.75"/>
    <row r="23267" ht="12.75"/>
    <row r="23268" ht="12.75"/>
    <row r="23269" ht="12.75"/>
    <row r="23270" ht="12.75"/>
    <row r="23271" ht="12.75"/>
    <row r="23272" ht="12.75"/>
    <row r="23273" ht="12.75"/>
    <row r="23274" ht="12.75"/>
    <row r="23275" ht="12.75"/>
    <row r="23276" ht="12.75"/>
    <row r="23277" ht="12.75"/>
    <row r="23278" ht="12.75"/>
    <row r="23279" ht="12.75"/>
    <row r="23280" ht="12.75"/>
    <row r="23281" ht="12.75"/>
    <row r="23282" ht="12.75"/>
    <row r="23283" ht="12.75"/>
    <row r="23284" ht="12.75"/>
    <row r="23285" ht="12.75"/>
    <row r="23286" ht="12.75"/>
    <row r="23287" ht="12.75"/>
    <row r="23288" ht="12.75"/>
    <row r="23289" ht="12.75"/>
    <row r="23290" ht="12.75"/>
    <row r="23291" ht="12.75"/>
    <row r="23292" ht="12.75"/>
    <row r="23293" ht="12.75"/>
    <row r="23294" ht="12.75"/>
    <row r="23295" ht="12.75"/>
    <row r="23296" ht="12.75"/>
    <row r="23297" ht="12.75"/>
    <row r="23298" ht="12.75"/>
    <row r="23299" ht="12.75"/>
    <row r="23300" ht="12.75"/>
    <row r="23301" ht="12.75"/>
    <row r="23302" ht="12.75"/>
    <row r="23303" ht="12.75"/>
    <row r="23304" ht="12.75"/>
    <row r="23305" ht="12.75"/>
    <row r="23306" ht="12.75"/>
    <row r="23307" ht="12.75"/>
    <row r="23308" ht="12.75"/>
    <row r="23309" ht="12.75"/>
    <row r="23310" ht="12.75"/>
    <row r="23311" ht="12.75"/>
    <row r="23312" ht="12.75"/>
    <row r="23313" ht="12.75"/>
    <row r="23314" ht="12.75"/>
    <row r="23315" ht="12.75"/>
    <row r="23316" ht="12.75"/>
    <row r="23317" ht="12.75"/>
    <row r="23318" ht="12.75"/>
    <row r="23319" ht="12.75"/>
    <row r="23320" ht="12.75"/>
    <row r="23321" ht="12.75"/>
    <row r="23322" ht="12.75"/>
    <row r="23323" ht="12.75"/>
    <row r="23324" ht="12.75"/>
    <row r="23325" ht="12.75"/>
    <row r="23326" ht="12.75"/>
    <row r="23327" ht="12.75"/>
    <row r="23328" ht="12.75"/>
    <row r="23329" ht="12.75"/>
    <row r="23330" ht="12.75"/>
    <row r="23331" ht="12.75"/>
    <row r="23332" ht="12.75"/>
    <row r="23333" ht="12.75"/>
    <row r="23334" ht="12.75"/>
    <row r="23335" ht="12.75"/>
    <row r="23336" ht="12.75"/>
    <row r="23337" ht="12.75"/>
    <row r="23338" ht="12.75"/>
    <row r="23339" ht="12.75"/>
    <row r="23340" ht="12.75"/>
    <row r="23341" ht="12.75"/>
    <row r="23342" ht="12.75"/>
    <row r="23343" ht="12.75"/>
    <row r="23344" ht="12.75"/>
    <row r="23345" ht="12.75"/>
    <row r="23346" ht="12.75"/>
    <row r="23347" ht="12.75"/>
    <row r="23348" ht="12.75"/>
    <row r="23349" ht="12.75"/>
    <row r="23350" ht="12.75"/>
    <row r="23351" ht="12.75"/>
    <row r="23352" ht="12.75"/>
    <row r="23353" ht="12.75"/>
    <row r="23354" ht="12.75"/>
    <row r="23355" ht="12.75"/>
    <row r="23356" ht="12.75"/>
    <row r="23357" ht="12.75"/>
    <row r="23358" ht="12.75"/>
    <row r="23359" ht="12.75"/>
    <row r="23360" ht="12.75"/>
    <row r="23361" ht="12.75"/>
    <row r="23362" ht="12.75"/>
    <row r="23363" ht="12.75"/>
    <row r="23364" ht="12.75"/>
    <row r="23365" ht="12.75"/>
    <row r="23366" ht="12.75"/>
    <row r="23367" ht="12.75"/>
    <row r="23368" ht="12.75"/>
    <row r="23369" ht="12.75"/>
    <row r="23370" ht="12.75"/>
    <row r="23371" ht="12.75"/>
    <row r="23372" ht="12.75"/>
    <row r="23373" ht="12.75"/>
    <row r="23374" ht="12.75"/>
    <row r="23375" ht="12.75"/>
    <row r="23376" ht="12.75"/>
    <row r="23377" ht="12.75"/>
    <row r="23378" ht="12.75"/>
    <row r="23379" ht="12.75"/>
    <row r="23380" ht="12.75"/>
    <row r="23381" ht="12.75"/>
    <row r="23382" ht="12.75"/>
    <row r="23383" ht="12.75"/>
    <row r="23384" ht="12.75"/>
    <row r="23385" ht="12.75"/>
    <row r="23386" ht="12.75"/>
    <row r="23387" ht="12.75"/>
    <row r="23388" ht="12.75"/>
    <row r="23389" ht="12.75"/>
    <row r="23390" ht="12.75"/>
    <row r="23391" ht="12.75"/>
    <row r="23392" ht="12.75"/>
    <row r="23393" ht="12.75"/>
    <row r="23394" ht="12.75"/>
    <row r="23395" ht="12.75"/>
    <row r="23396" ht="12.75"/>
    <row r="23397" ht="12.75"/>
    <row r="23398" ht="12.75"/>
    <row r="23399" ht="12.75"/>
    <row r="23400" ht="12.75"/>
    <row r="23401" ht="12.75"/>
    <row r="23402" ht="12.75"/>
    <row r="23403" ht="12.75"/>
    <row r="23404" ht="12.75"/>
    <row r="23405" ht="12.75"/>
    <row r="23406" ht="12.75"/>
    <row r="23407" ht="12.75"/>
    <row r="23408" ht="12.75"/>
    <row r="23409" ht="12.75"/>
    <row r="23410" ht="12.75"/>
    <row r="23411" ht="12.75"/>
    <row r="23412" ht="12.75"/>
    <row r="23413" ht="12.75"/>
    <row r="23414" ht="12.75"/>
    <row r="23415" ht="12.75"/>
    <row r="23416" ht="12.75"/>
    <row r="23417" ht="12.75"/>
    <row r="23418" ht="12.75"/>
    <row r="23419" ht="12.75"/>
    <row r="23420" ht="12.75"/>
    <row r="23421" ht="12.75"/>
    <row r="23422" ht="12.75"/>
    <row r="23423" ht="12.75"/>
    <row r="23424" ht="12.75"/>
    <row r="23425" ht="12.75"/>
    <row r="23426" ht="12.75"/>
    <row r="23427" ht="12.75"/>
    <row r="23428" ht="12.75"/>
    <row r="23429" ht="12.75"/>
    <row r="23430" ht="12.75"/>
    <row r="23431" ht="12.75"/>
    <row r="23432" ht="12.75"/>
    <row r="23433" ht="12.75"/>
    <row r="23434" ht="12.75"/>
    <row r="23435" ht="12.75"/>
    <row r="23436" ht="12.75"/>
    <row r="23437" ht="12.75"/>
    <row r="23438" ht="12.75"/>
    <row r="23439" ht="12.75"/>
    <row r="23440" ht="12.75"/>
    <row r="23441" ht="12.75"/>
    <row r="23442" ht="12.75"/>
    <row r="23443" ht="12.75"/>
    <row r="23444" ht="12.75"/>
    <row r="23445" ht="12.75"/>
    <row r="23446" ht="12.75"/>
    <row r="23447" ht="12.75"/>
    <row r="23448" ht="12.75"/>
    <row r="23449" ht="12.75"/>
    <row r="23450" ht="12.75"/>
    <row r="23451" ht="12.75"/>
    <row r="23452" ht="12.75"/>
    <row r="23453" ht="12.75"/>
    <row r="23454" ht="12.75"/>
    <row r="23455" ht="12.75"/>
    <row r="23456" ht="12.75"/>
    <row r="23457" ht="12.75"/>
    <row r="23458" ht="12.75"/>
    <row r="23459" ht="12.75"/>
    <row r="23460" ht="12.75"/>
    <row r="23461" ht="12.75"/>
    <row r="23462" ht="12.75"/>
    <row r="23463" ht="12.75"/>
    <row r="23464" ht="12.75"/>
    <row r="23465" ht="12.75"/>
    <row r="23466" ht="12.75"/>
    <row r="23467" ht="12.75"/>
    <row r="23468" ht="12.75"/>
    <row r="23469" ht="12.75"/>
    <row r="23470" ht="12.75"/>
    <row r="23471" ht="12.75"/>
    <row r="23472" ht="12.75"/>
    <row r="23473" ht="12.75"/>
    <row r="23474" ht="12.75"/>
    <row r="23475" ht="12.75"/>
    <row r="23476" ht="12.75"/>
    <row r="23477" ht="12.75"/>
    <row r="23478" ht="12.75"/>
    <row r="23479" ht="12.75"/>
    <row r="23480" ht="12.75"/>
    <row r="23481" ht="12.75"/>
    <row r="23482" ht="12.75"/>
    <row r="23483" ht="12.75"/>
    <row r="23484" ht="12.75"/>
    <row r="23485" ht="12.75"/>
    <row r="23486" ht="12.75"/>
    <row r="23487" ht="12.75"/>
    <row r="23488" ht="12.75"/>
    <row r="23489" ht="12.75"/>
    <row r="23490" ht="12.75"/>
    <row r="23491" ht="12.75"/>
    <row r="23492" ht="12.75"/>
    <row r="23493" ht="12.75"/>
    <row r="23494" ht="12.75"/>
    <row r="23495" ht="12.75"/>
    <row r="23496" ht="12.75"/>
    <row r="23497" ht="12.75"/>
    <row r="23498" ht="12.75"/>
    <row r="23499" ht="12.75"/>
    <row r="23500" ht="12.75"/>
    <row r="23501" ht="12.75"/>
    <row r="23502" ht="12.75"/>
    <row r="23503" ht="12.75"/>
    <row r="23504" ht="12.75"/>
    <row r="23505" ht="12.75"/>
    <row r="23506" ht="12.75"/>
    <row r="23507" ht="12.75"/>
    <row r="23508" ht="12.75"/>
    <row r="23509" ht="12.75"/>
    <row r="23510" ht="12.75"/>
    <row r="23511" ht="12.75"/>
    <row r="23512" ht="12.75"/>
    <row r="23513" ht="12.75"/>
    <row r="23514" ht="12.75"/>
    <row r="23515" ht="12.75"/>
    <row r="23516" ht="12.75"/>
    <row r="23517" ht="12.75"/>
    <row r="23518" ht="12.75"/>
    <row r="23519" ht="12.75"/>
    <row r="23520" ht="12.75"/>
    <row r="23521" ht="12.75"/>
    <row r="23522" ht="12.75"/>
    <row r="23523" ht="12.75"/>
    <row r="23524" ht="12.75"/>
    <row r="23525" ht="12.75"/>
    <row r="23526" ht="12.75"/>
    <row r="23527" ht="12.75"/>
    <row r="23528" ht="12.75"/>
    <row r="23529" ht="12.75"/>
    <row r="23530" ht="12.75"/>
    <row r="23531" ht="12.75"/>
    <row r="23532" ht="12.75"/>
    <row r="23533" ht="12.75"/>
    <row r="23534" ht="12.75"/>
    <row r="23535" ht="12.75"/>
    <row r="23536" ht="12.75"/>
    <row r="23537" ht="12.75"/>
    <row r="23538" ht="12.75"/>
    <row r="23539" ht="12.75"/>
    <row r="23540" ht="12.75"/>
    <row r="23541" ht="12.75"/>
    <row r="23542" ht="12.75"/>
    <row r="23543" ht="12.75"/>
    <row r="23544" ht="12.75"/>
    <row r="23545" ht="12.75"/>
    <row r="23546" ht="12.75"/>
    <row r="23547" ht="12.75"/>
    <row r="23548" ht="12.75"/>
    <row r="23549" ht="12.75"/>
    <row r="23550" ht="12.75"/>
    <row r="23551" ht="12.75"/>
    <row r="23552" ht="12.75"/>
    <row r="23553" ht="12.75"/>
    <row r="23554" ht="12.75"/>
    <row r="23555" ht="12.75"/>
    <row r="23556" ht="12.75"/>
    <row r="23557" ht="12.75"/>
    <row r="23558" ht="12.75"/>
    <row r="23559" ht="12.75"/>
    <row r="23560" ht="12.75"/>
    <row r="23561" ht="12.75"/>
    <row r="23562" ht="12.75"/>
    <row r="23563" ht="12.75"/>
    <row r="23564" ht="12.75"/>
    <row r="23565" ht="12.75"/>
    <row r="23566" ht="12.75"/>
    <row r="23567" ht="12.75"/>
    <row r="23568" ht="12.75"/>
    <row r="23569" ht="12.75"/>
    <row r="23570" ht="12.75"/>
    <row r="23571" ht="12.75"/>
    <row r="23572" ht="12.75"/>
    <row r="23573" ht="12.75"/>
    <row r="23574" ht="12.75"/>
    <row r="23575" ht="12.75"/>
    <row r="23576" ht="12.75"/>
    <row r="23577" ht="12.75"/>
    <row r="23578" ht="12.75"/>
    <row r="23579" ht="12.75"/>
    <row r="23580" ht="12.75"/>
    <row r="23581" ht="12.75"/>
    <row r="23582" ht="12.75"/>
    <row r="23583" ht="12.75"/>
    <row r="23584" ht="12.75"/>
    <row r="23585" ht="12.75"/>
    <row r="23586" ht="12.75"/>
    <row r="23587" ht="12.75"/>
    <row r="23588" ht="12.75"/>
    <row r="23589" ht="12.75"/>
    <row r="23590" ht="12.75"/>
    <row r="23591" ht="12.75"/>
    <row r="23592" ht="12.75"/>
    <row r="23593" ht="12.75"/>
    <row r="23594" ht="12.75"/>
    <row r="23595" ht="12.75"/>
    <row r="23596" ht="12.75"/>
    <row r="23597" ht="12.75"/>
    <row r="23598" ht="12.75"/>
    <row r="23599" ht="12.75"/>
    <row r="23600" ht="12.75"/>
    <row r="23601" ht="12.75"/>
    <row r="23602" ht="12.75"/>
    <row r="23603" ht="12.75"/>
    <row r="23604" ht="12.75"/>
    <row r="23605" ht="12.75"/>
    <row r="23606" ht="12.75"/>
    <row r="23607" ht="12.75"/>
    <row r="23608" ht="12.75"/>
    <row r="23609" ht="12.75"/>
    <row r="23610" ht="12.75"/>
    <row r="23611" ht="12.75"/>
    <row r="23612" ht="12.75"/>
    <row r="23613" ht="12.75"/>
    <row r="23614" ht="12.75"/>
    <row r="23615" ht="12.75"/>
    <row r="23616" ht="12.75"/>
    <row r="23617" ht="12.75"/>
    <row r="23618" ht="12.75"/>
    <row r="23619" ht="12.75"/>
    <row r="23620" ht="12.75"/>
    <row r="23621" ht="12.75"/>
    <row r="23622" ht="12.75"/>
    <row r="23623" ht="12.75"/>
    <row r="23624" ht="12.75"/>
    <row r="23625" ht="12.75"/>
    <row r="23626" ht="12.75"/>
    <row r="23627" ht="12.75"/>
    <row r="23628" ht="12.75"/>
    <row r="23629" ht="12.75"/>
    <row r="23630" ht="12.75"/>
    <row r="23631" ht="12.75"/>
    <row r="23632" ht="12.75"/>
    <row r="23633" ht="12.75"/>
    <row r="23634" ht="12.75"/>
    <row r="23635" ht="12.75"/>
    <row r="23636" ht="12.75"/>
    <row r="23637" ht="12.75"/>
    <row r="23638" ht="12.75"/>
    <row r="23639" ht="12.75"/>
    <row r="23640" ht="12.75"/>
    <row r="23641" ht="12.75"/>
    <row r="23642" ht="12.75"/>
    <row r="23643" ht="12.75"/>
    <row r="23644" ht="12.75"/>
    <row r="23645" ht="12.75"/>
    <row r="23646" ht="12.75"/>
    <row r="23647" ht="12.75"/>
    <row r="23648" ht="12.75"/>
    <row r="23649" ht="12.75"/>
    <row r="23650" ht="12.75"/>
    <row r="23651" ht="12.75"/>
    <row r="23652" ht="12.75"/>
    <row r="23653" ht="12.75"/>
    <row r="23654" ht="12.75"/>
    <row r="23655" ht="12.75"/>
    <row r="23656" ht="12.75"/>
    <row r="23657" ht="12.75"/>
    <row r="23658" ht="12.75"/>
    <row r="23659" ht="12.75"/>
    <row r="23660" ht="12.75"/>
    <row r="23661" ht="12.75"/>
    <row r="23662" ht="12.75"/>
    <row r="23663" ht="12.75"/>
    <row r="23664" ht="12.75"/>
    <row r="23665" ht="12.75"/>
    <row r="23666" ht="12.75"/>
    <row r="23667" ht="12.75"/>
    <row r="23668" ht="12.75"/>
    <row r="23669" ht="12.75"/>
    <row r="23670" ht="12.75"/>
    <row r="23671" ht="12.75"/>
    <row r="23672" ht="12.75"/>
    <row r="23673" ht="12.75"/>
    <row r="23674" ht="12.75"/>
    <row r="23675" ht="12.75"/>
    <row r="23676" ht="12.75"/>
    <row r="23677" ht="12.75"/>
    <row r="23678" ht="12.75"/>
    <row r="23679" ht="12.75"/>
    <row r="23680" ht="12.75"/>
    <row r="23681" ht="12.75"/>
    <row r="23682" ht="12.75"/>
    <row r="23683" ht="12.75"/>
    <row r="23684" ht="12.75"/>
    <row r="23685" ht="12.75"/>
    <row r="23686" ht="12.75"/>
    <row r="23687" ht="12.75"/>
    <row r="23688" ht="12.75"/>
    <row r="23689" ht="12.75"/>
    <row r="23690" ht="12.75"/>
    <row r="23691" ht="12.75"/>
    <row r="23692" ht="12.75"/>
    <row r="23693" ht="12.75"/>
    <row r="23694" ht="12.75"/>
    <row r="23695" ht="12.75"/>
    <row r="23696" ht="12.75"/>
    <row r="23697" ht="12.75"/>
    <row r="23698" ht="12.75"/>
    <row r="23699" ht="12.75"/>
    <row r="23700" ht="12.75"/>
    <row r="23701" ht="12.75"/>
    <row r="23702" ht="12.75"/>
    <row r="23703" ht="12.75"/>
    <row r="23704" ht="12.75"/>
    <row r="23705" ht="12.75"/>
    <row r="23706" ht="12.75"/>
    <row r="23707" ht="12.75"/>
    <row r="23708" ht="12.75"/>
    <row r="23709" ht="12.75"/>
    <row r="23710" ht="12.75"/>
    <row r="23711" ht="12.75"/>
    <row r="23712" ht="12.75"/>
    <row r="23713" ht="12.75"/>
    <row r="23714" ht="12.75"/>
    <row r="23715" ht="12.75"/>
    <row r="23716" ht="12.75"/>
    <row r="23717" ht="12.75"/>
    <row r="23718" ht="12.75"/>
    <row r="23719" ht="12.75"/>
    <row r="23720" ht="12.75"/>
    <row r="23721" ht="12.75"/>
    <row r="23722" ht="12.75"/>
    <row r="23723" ht="12.75"/>
    <row r="23724" ht="12.75"/>
    <row r="23725" ht="12.75"/>
    <row r="23726" ht="12.75"/>
    <row r="23727" ht="12.75"/>
    <row r="23728" ht="12.75"/>
    <row r="23729" ht="12.75"/>
    <row r="23730" ht="12.75"/>
    <row r="23731" ht="12.75"/>
    <row r="23732" ht="12.75"/>
    <row r="23733" ht="12.75"/>
    <row r="23734" ht="12.75"/>
    <row r="23735" ht="12.75"/>
    <row r="23736" ht="12.75"/>
    <row r="23737" ht="12.75"/>
    <row r="23738" ht="12.75"/>
    <row r="23739" ht="12.75"/>
    <row r="23740" ht="12.75"/>
    <row r="23741" ht="12.75"/>
    <row r="23742" ht="12.75"/>
    <row r="23743" ht="12.75"/>
    <row r="23744" ht="12.75"/>
    <row r="23745" ht="12.75"/>
    <row r="23746" ht="12.75"/>
    <row r="23747" ht="12.75"/>
    <row r="23748" ht="12.75"/>
    <row r="23749" ht="12.75"/>
    <row r="23750" ht="12.75"/>
    <row r="23751" ht="12.75"/>
    <row r="23752" ht="12.75"/>
    <row r="23753" ht="12.75"/>
    <row r="23754" ht="12.75"/>
    <row r="23755" ht="12.75"/>
    <row r="23756" ht="12.75"/>
    <row r="23757" ht="12.75"/>
    <row r="23758" ht="12.75"/>
    <row r="23759" ht="12.75"/>
    <row r="23760" ht="12.75"/>
    <row r="23761" ht="12.75"/>
    <row r="23762" ht="12.75"/>
    <row r="23763" ht="12.75"/>
    <row r="23764" ht="12.75"/>
    <row r="23765" ht="12.75"/>
    <row r="23766" ht="12.75"/>
    <row r="23767" ht="12.75"/>
    <row r="23768" ht="12.75"/>
    <row r="23769" ht="12.75"/>
    <row r="23770" ht="12.75"/>
    <row r="23771" ht="12.75"/>
    <row r="23772" ht="12.75"/>
    <row r="23773" ht="12.75"/>
    <row r="23774" ht="12.75"/>
    <row r="23775" ht="12.75"/>
    <row r="23776" ht="12.75"/>
    <row r="23777" ht="12.75"/>
    <row r="23778" ht="12.75"/>
    <row r="23779" ht="12.75"/>
    <row r="23780" ht="12.75"/>
    <row r="23781" ht="12.75"/>
    <row r="23782" ht="12.75"/>
    <row r="23783" ht="12.75"/>
    <row r="23784" ht="12.75"/>
    <row r="23785" ht="12.75"/>
    <row r="23786" ht="12.75"/>
    <row r="23787" ht="12.75"/>
    <row r="23788" ht="12.75"/>
    <row r="23789" ht="12.75"/>
    <row r="23790" ht="12.75"/>
    <row r="23791" ht="12.75"/>
    <row r="23792" ht="12.75"/>
    <row r="23793" ht="12.75"/>
    <row r="23794" ht="12.75"/>
    <row r="23795" ht="12.75"/>
    <row r="23796" ht="12.75"/>
    <row r="23797" ht="12.75"/>
    <row r="23798" ht="12.75"/>
    <row r="23799" ht="12.75"/>
    <row r="23800" ht="12.75"/>
    <row r="23801" ht="12.75"/>
    <row r="23802" ht="12.75"/>
    <row r="23803" ht="12.75"/>
    <row r="23804" ht="12.75"/>
    <row r="23805" ht="12.75"/>
    <row r="23806" ht="12.75"/>
    <row r="23807" ht="12.75"/>
    <row r="23808" ht="12.75"/>
    <row r="23809" ht="12.75"/>
    <row r="23810" ht="12.75"/>
    <row r="23811" ht="12.75"/>
    <row r="23812" ht="12.75"/>
    <row r="23813" ht="12.75"/>
    <row r="23814" ht="12.75"/>
    <row r="23815" ht="12.75"/>
    <row r="23816" ht="12.75"/>
    <row r="23817" ht="12.75"/>
    <row r="23818" ht="12.75"/>
    <row r="23819" ht="12.75"/>
    <row r="23820" ht="12.75"/>
    <row r="23821" ht="12.75"/>
    <row r="23822" ht="12.75"/>
    <row r="23823" ht="12.75"/>
    <row r="23824" ht="12.75"/>
    <row r="23825" ht="12.75"/>
    <row r="23826" ht="12.75"/>
    <row r="23827" ht="12.75"/>
    <row r="23828" ht="12.75"/>
    <row r="23829" ht="12.75"/>
    <row r="23830" ht="12.75"/>
    <row r="23831" ht="12.75"/>
    <row r="23832" ht="12.75"/>
    <row r="23833" ht="12.75"/>
    <row r="23834" ht="12.75"/>
    <row r="23835" ht="12.75"/>
    <row r="23836" ht="12.75"/>
    <row r="23837" ht="12.75"/>
    <row r="23838" ht="12.75"/>
    <row r="23839" ht="12.75"/>
    <row r="23840" ht="12.75"/>
    <row r="23841" ht="12.75"/>
    <row r="23842" ht="12.75"/>
    <row r="23843" ht="12.75"/>
    <row r="23844" ht="12.75"/>
    <row r="23845" ht="12.75"/>
    <row r="23846" ht="12.75"/>
    <row r="23847" ht="12.75"/>
    <row r="23848" ht="12.75"/>
    <row r="23849" ht="12.75"/>
    <row r="23850" ht="12.75"/>
    <row r="23851" ht="12.75"/>
    <row r="23852" ht="12.75"/>
    <row r="23853" ht="12.75"/>
    <row r="23854" ht="12.75"/>
    <row r="23855" ht="12.75"/>
    <row r="23856" ht="12.75"/>
    <row r="23857" ht="12.75"/>
    <row r="23858" ht="12.75"/>
    <row r="23859" ht="12.75"/>
    <row r="23860" ht="12.75"/>
    <row r="23861" ht="12.75"/>
    <row r="23862" ht="12.75"/>
    <row r="23863" ht="12.75"/>
    <row r="23864" ht="12.75"/>
    <row r="23865" ht="12.75"/>
    <row r="23866" ht="12.75"/>
    <row r="23867" ht="12.75"/>
    <row r="23868" ht="12.75"/>
    <row r="23869" ht="12.75"/>
    <row r="23870" ht="12.75"/>
    <row r="23871" ht="12.75"/>
    <row r="23872" ht="12.75"/>
    <row r="23873" ht="12.75"/>
    <row r="23874" ht="12.75"/>
    <row r="23875" ht="12.75"/>
    <row r="23876" ht="12.75"/>
    <row r="23877" ht="12.75"/>
    <row r="23878" ht="12.75"/>
    <row r="23879" ht="12.75"/>
    <row r="23880" ht="12.75"/>
    <row r="23881" ht="12.75"/>
    <row r="23882" ht="12.75"/>
    <row r="23883" ht="12.75"/>
    <row r="23884" ht="12.75"/>
    <row r="23885" ht="12.75"/>
    <row r="23886" ht="12.75"/>
    <row r="23887" ht="12.75"/>
    <row r="23888" ht="12.75"/>
    <row r="23889" ht="12.75"/>
    <row r="23890" ht="12.75"/>
    <row r="23891" ht="12.75"/>
    <row r="23892" ht="12.75"/>
    <row r="23893" ht="12.75"/>
    <row r="23894" ht="12.75"/>
    <row r="23895" ht="12.75"/>
    <row r="23896" ht="12.75"/>
    <row r="23897" ht="12.75"/>
    <row r="23898" ht="12.75"/>
    <row r="23899" ht="12.75"/>
    <row r="23900" ht="12.75"/>
    <row r="23901" ht="12.75"/>
    <row r="23902" ht="12.75"/>
    <row r="23903" ht="12.75"/>
    <row r="23904" ht="12.75"/>
    <row r="23905" ht="12.75"/>
    <row r="23906" ht="12.75"/>
    <row r="23907" ht="12.75"/>
    <row r="23908" ht="12.75"/>
    <row r="23909" ht="12.75"/>
    <row r="23910" ht="12.75"/>
    <row r="23911" ht="12.75"/>
    <row r="23912" ht="12.75"/>
    <row r="23913" ht="12.75"/>
    <row r="23914" ht="12.75"/>
    <row r="23915" ht="12.75"/>
    <row r="23916" ht="12.75"/>
    <row r="23917" ht="12.75"/>
    <row r="23918" ht="12.75"/>
    <row r="23919" ht="12.75"/>
    <row r="23920" ht="12.75"/>
    <row r="23921" ht="12.75"/>
    <row r="23922" ht="12.75"/>
    <row r="23923" ht="12.75"/>
    <row r="23924" ht="12.75"/>
    <row r="23925" ht="12.75"/>
    <row r="23926" ht="12.75"/>
    <row r="23927" ht="12.75"/>
    <row r="23928" ht="12.75"/>
    <row r="23929" ht="12.75"/>
    <row r="23930" ht="12.75"/>
    <row r="23931" ht="12.75"/>
    <row r="23932" ht="12.75"/>
    <row r="23933" ht="12.75"/>
    <row r="23934" ht="12.75"/>
    <row r="23935" ht="12.75"/>
    <row r="23936" ht="12.75"/>
    <row r="23937" ht="12.75"/>
    <row r="23938" ht="12.75"/>
    <row r="23939" ht="12.75"/>
    <row r="23940" ht="12.75"/>
    <row r="23941" ht="12.75"/>
    <row r="23942" ht="12.75"/>
    <row r="23943" ht="12.75"/>
    <row r="23944" ht="12.75"/>
    <row r="23945" ht="12.75"/>
    <row r="23946" ht="12.75"/>
    <row r="23947" ht="12.75"/>
    <row r="23948" ht="12.75"/>
    <row r="23949" ht="12.75"/>
    <row r="23950" ht="12.75"/>
    <row r="23951" ht="12.75"/>
    <row r="23952" ht="12.75"/>
    <row r="23953" ht="12.75"/>
    <row r="23954" ht="12.75"/>
    <row r="23955" ht="12.75"/>
    <row r="23956" ht="12.75"/>
    <row r="23957" ht="12.75"/>
    <row r="23958" ht="12.75"/>
    <row r="23959" ht="12.75"/>
    <row r="23960" ht="12.75"/>
    <row r="23961" ht="12.75"/>
    <row r="23962" ht="12.75"/>
    <row r="23963" ht="12.75"/>
    <row r="23964" ht="12.75"/>
    <row r="23965" ht="12.75"/>
    <row r="23966" ht="12.75"/>
    <row r="23967" ht="12.75"/>
    <row r="23968" ht="12.75"/>
    <row r="23969" ht="12.75"/>
    <row r="23970" ht="12.75"/>
    <row r="23971" ht="12.75"/>
    <row r="23972" ht="12.75"/>
    <row r="23973" ht="12.75"/>
    <row r="23974" ht="12.75"/>
    <row r="23975" ht="12.75"/>
    <row r="23976" ht="12.75"/>
    <row r="23977" ht="12.75"/>
    <row r="23978" ht="12.75"/>
    <row r="23979" ht="12.75"/>
    <row r="23980" ht="12.75"/>
    <row r="23981" ht="12.75"/>
    <row r="23982" ht="12.75"/>
    <row r="23983" ht="12.75"/>
    <row r="23984" ht="12.75"/>
    <row r="23985" ht="12.75"/>
    <row r="23986" ht="12.75"/>
    <row r="23987" ht="12.75"/>
    <row r="23988" ht="12.75"/>
    <row r="23989" ht="12.75"/>
    <row r="23990" ht="12.75"/>
    <row r="23991" ht="12.75"/>
    <row r="23992" ht="12.75"/>
    <row r="23993" ht="12.75"/>
    <row r="23994" ht="12.75"/>
    <row r="23995" ht="12.75"/>
    <row r="23996" ht="12.75"/>
    <row r="23997" ht="12.75"/>
    <row r="23998" ht="12.75"/>
    <row r="23999" ht="12.75"/>
    <row r="24000" ht="12.75"/>
    <row r="24001" ht="12.75"/>
    <row r="24002" ht="12.75"/>
    <row r="24003" ht="12.75"/>
    <row r="24004" ht="12.75"/>
    <row r="24005" ht="12.75"/>
    <row r="24006" ht="12.75"/>
    <row r="24007" ht="12.75"/>
    <row r="24008" ht="12.75"/>
    <row r="24009" ht="12.75"/>
    <row r="24010" ht="12.75"/>
    <row r="24011" ht="12.75"/>
    <row r="24012" ht="12.75"/>
    <row r="24013" ht="12.75"/>
    <row r="24014" ht="12.75"/>
    <row r="24015" ht="12.75"/>
    <row r="24016" ht="12.75"/>
    <row r="24017" ht="12.75"/>
    <row r="24018" ht="12.75"/>
    <row r="24019" ht="12.75"/>
    <row r="24020" ht="12.75"/>
    <row r="24021" ht="12.75"/>
    <row r="24022" ht="12.75"/>
    <row r="24023" ht="12.75"/>
    <row r="24024" ht="12.75"/>
    <row r="24025" ht="12.75"/>
    <row r="24026" ht="12.75"/>
    <row r="24027" ht="12.75"/>
    <row r="24028" ht="12.75"/>
    <row r="24029" ht="12.75"/>
    <row r="24030" ht="12.75"/>
    <row r="24031" ht="12.75"/>
    <row r="24032" ht="12.75"/>
    <row r="24033" ht="12.75"/>
    <row r="24034" ht="12.75"/>
    <row r="24035" ht="12.75"/>
    <row r="24036" ht="12.75"/>
    <row r="24037" ht="12.75"/>
    <row r="24038" ht="12.75"/>
    <row r="24039" ht="12.75"/>
    <row r="24040" ht="12.75"/>
    <row r="24041" ht="12.75"/>
    <row r="24042" ht="12.75"/>
    <row r="24043" ht="12.75"/>
    <row r="24044" ht="12.75"/>
    <row r="24045" ht="12.75"/>
    <row r="24046" ht="12.75"/>
    <row r="24047" ht="12.75"/>
    <row r="24048" ht="12.75"/>
    <row r="24049" ht="12.75"/>
    <row r="24050" ht="12.75"/>
    <row r="24051" ht="12.75"/>
    <row r="24052" ht="12.75"/>
    <row r="24053" ht="12.75"/>
    <row r="24054" ht="12.75"/>
    <row r="24055" ht="12.75"/>
    <row r="24056" ht="12.75"/>
    <row r="24057" ht="12.75"/>
    <row r="24058" ht="12.75"/>
    <row r="24059" ht="12.75"/>
    <row r="24060" ht="12.75"/>
    <row r="24061" ht="12.75"/>
    <row r="24062" ht="12.75"/>
    <row r="24063" ht="12.75"/>
    <row r="24064" ht="12.75"/>
    <row r="24065" ht="12.75"/>
    <row r="24066" ht="12.75"/>
    <row r="24067" ht="12.75"/>
    <row r="24068" ht="12.75"/>
    <row r="24069" ht="12.75"/>
    <row r="24070" ht="12.75"/>
    <row r="24071" ht="12.75"/>
    <row r="24072" ht="12.75"/>
    <row r="24073" ht="12.75"/>
    <row r="24074" ht="12.75"/>
    <row r="24075" ht="12.75"/>
    <row r="24076" ht="12.75"/>
    <row r="24077" ht="12.75"/>
    <row r="24078" ht="12.75"/>
    <row r="24079" ht="12.75"/>
    <row r="24080" ht="12.75"/>
    <row r="24081" ht="12.75"/>
    <row r="24082" ht="12.75"/>
    <row r="24083" ht="12.75"/>
    <row r="24084" ht="12.75"/>
    <row r="24085" ht="12.75"/>
    <row r="24086" ht="12.75"/>
    <row r="24087" ht="12.75"/>
    <row r="24088" ht="12.75"/>
    <row r="24089" ht="12.75"/>
    <row r="24090" ht="12.75"/>
    <row r="24091" ht="12.75"/>
    <row r="24092" ht="12.75"/>
    <row r="24093" ht="12.75"/>
    <row r="24094" ht="12.75"/>
    <row r="24095" ht="12.75"/>
    <row r="24096" ht="12.75"/>
    <row r="24097" ht="12.75"/>
    <row r="24098" ht="12.75"/>
    <row r="24099" ht="12.75"/>
    <row r="24100" ht="12.75"/>
    <row r="24101" ht="12.75"/>
    <row r="24102" ht="12.75"/>
    <row r="24103" ht="12.75"/>
    <row r="24104" ht="12.75"/>
    <row r="24105" ht="12.75"/>
    <row r="24106" ht="12.75"/>
    <row r="24107" ht="12.75"/>
    <row r="24108" ht="12.75"/>
    <row r="24109" ht="12.75"/>
    <row r="24110" ht="12.75"/>
    <row r="24111" ht="12.75"/>
    <row r="24112" ht="12.75"/>
    <row r="24113" ht="12.75"/>
    <row r="24114" ht="12.75"/>
    <row r="24115" ht="12.75"/>
    <row r="24116" ht="12.75"/>
    <row r="24117" ht="12.75"/>
    <row r="24118" ht="12.75"/>
    <row r="24119" ht="12.75"/>
    <row r="24120" ht="12.75"/>
    <row r="24121" ht="12.75"/>
    <row r="24122" ht="12.75"/>
    <row r="24123" ht="12.75"/>
    <row r="24124" ht="12.75"/>
    <row r="24125" ht="12.75"/>
    <row r="24126" ht="12.75"/>
    <row r="24127" ht="12.75"/>
    <row r="24128" ht="12.75"/>
    <row r="24129" ht="12.75"/>
    <row r="24130" ht="12.75"/>
    <row r="24131" ht="12.75"/>
    <row r="24132" ht="12.75"/>
    <row r="24133" ht="12.75"/>
    <row r="24134" ht="12.75"/>
    <row r="24135" ht="12.75"/>
    <row r="24136" ht="12.75"/>
    <row r="24137" ht="12.75"/>
    <row r="24138" ht="12.75"/>
    <row r="24139" ht="12.75"/>
    <row r="24140" ht="12.75"/>
    <row r="24141" ht="12.75"/>
    <row r="24142" ht="12.75"/>
    <row r="24143" ht="12.75"/>
    <row r="24144" ht="12.75"/>
    <row r="24145" ht="12.75"/>
    <row r="24146" ht="12.75"/>
    <row r="24147" ht="12.75"/>
    <row r="24148" ht="12.75"/>
    <row r="24149" ht="12.75"/>
    <row r="24150" ht="12.75"/>
    <row r="24151" ht="12.75"/>
    <row r="24152" ht="12.75"/>
    <row r="24153" ht="12.75"/>
    <row r="24154" ht="12.75"/>
    <row r="24155" ht="12.75"/>
    <row r="24156" ht="12.75"/>
    <row r="24157" ht="12.75"/>
    <row r="24158" ht="12.75"/>
    <row r="24159" ht="12.75"/>
    <row r="24160" ht="12.75"/>
    <row r="24161" ht="12.75"/>
    <row r="24162" ht="12.75"/>
    <row r="24163" ht="12.75"/>
    <row r="24164" ht="12.75"/>
    <row r="24165" ht="12.75"/>
    <row r="24166" ht="12.75"/>
    <row r="24167" ht="12.75"/>
    <row r="24168" ht="12.75"/>
    <row r="24169" ht="12.75"/>
    <row r="24170" ht="12.75"/>
    <row r="24171" ht="12.75"/>
    <row r="24172" ht="12.75"/>
    <row r="24173" ht="12.75"/>
    <row r="24174" ht="12.75"/>
    <row r="24175" ht="12.75"/>
    <row r="24176" ht="12.75"/>
    <row r="24177" ht="12.75"/>
    <row r="24178" ht="12.75"/>
    <row r="24179" ht="12.75"/>
    <row r="24180" ht="12.75"/>
    <row r="24181" ht="12.75"/>
    <row r="24182" ht="12.75"/>
    <row r="24183" ht="12.75"/>
    <row r="24184" ht="12.75"/>
    <row r="24185" ht="12.75"/>
    <row r="24186" ht="12.75"/>
    <row r="24187" ht="12.75"/>
    <row r="24188" ht="12.75"/>
    <row r="24189" ht="12.75"/>
    <row r="24190" ht="12.75"/>
    <row r="24191" ht="12.75"/>
    <row r="24192" ht="12.75"/>
    <row r="24193" ht="12.75"/>
    <row r="24194" ht="12.75"/>
    <row r="24195" ht="12.75"/>
    <row r="24196" ht="12.75"/>
    <row r="24197" ht="12.75"/>
    <row r="24198" ht="12.75"/>
    <row r="24199" ht="12.75"/>
    <row r="24200" ht="12.75"/>
    <row r="24201" ht="12.75"/>
    <row r="24202" ht="12.75"/>
    <row r="24203" ht="12.75"/>
    <row r="24204" ht="12.75"/>
    <row r="24205" ht="12.75"/>
    <row r="24206" ht="12.75"/>
    <row r="24207" ht="12.75"/>
    <row r="24208" ht="12.75"/>
    <row r="24209" ht="12.75"/>
    <row r="24210" ht="12.75"/>
    <row r="24211" ht="12.75"/>
    <row r="24212" ht="12.75"/>
    <row r="24213" ht="12.75"/>
    <row r="24214" ht="12.75"/>
    <row r="24215" ht="12.75"/>
    <row r="24216" ht="12.75"/>
    <row r="24217" ht="12.75"/>
    <row r="24218" ht="12.75"/>
    <row r="24219" ht="12.75"/>
    <row r="24220" ht="12.75"/>
    <row r="24221" ht="12.75"/>
    <row r="24222" ht="12.75"/>
    <row r="24223" ht="12.75"/>
    <row r="24224" ht="12.75"/>
    <row r="24225" ht="12.75"/>
    <row r="24226" ht="12.75"/>
    <row r="24227" ht="12.75"/>
    <row r="24228" ht="12.75"/>
    <row r="24229" ht="12.75"/>
    <row r="24230" ht="12.75"/>
    <row r="24231" ht="12.75"/>
    <row r="24232" ht="12.75"/>
    <row r="24233" ht="12.75"/>
    <row r="24234" ht="12.75"/>
    <row r="24235" ht="12.75"/>
    <row r="24236" ht="12.75"/>
    <row r="24237" ht="12.75"/>
    <row r="24238" ht="12.75"/>
    <row r="24239" ht="12.75"/>
    <row r="24240" ht="12.75"/>
    <row r="24241" ht="12.75"/>
    <row r="24242" ht="12.75"/>
    <row r="24243" ht="12.75"/>
    <row r="24244" ht="12.75"/>
    <row r="24245" ht="12.75"/>
    <row r="24246" ht="12.75"/>
    <row r="24247" ht="12.75"/>
    <row r="24248" ht="12.75"/>
    <row r="24249" ht="12.75"/>
    <row r="24250" ht="12.75"/>
    <row r="24251" ht="12.75"/>
    <row r="24252" ht="12.75"/>
    <row r="24253" ht="12.75"/>
    <row r="24254" ht="12.75"/>
    <row r="24255" ht="12.75"/>
    <row r="24256" ht="12.75"/>
    <row r="24257" ht="12.75"/>
    <row r="24258" ht="12.75"/>
    <row r="24259" ht="12.75"/>
    <row r="24260" ht="12.75"/>
    <row r="24261" ht="12.75"/>
    <row r="24262" ht="12.75"/>
    <row r="24263" ht="12.75"/>
    <row r="24264" ht="12.75"/>
    <row r="24265" ht="12.75"/>
    <row r="24266" ht="12.75"/>
    <row r="24267" ht="12.75"/>
    <row r="24268" ht="12.75"/>
    <row r="24269" ht="12.75"/>
    <row r="24270" ht="12.75"/>
    <row r="24271" ht="12.75"/>
    <row r="24272" ht="12.75"/>
    <row r="24273" ht="12.75"/>
    <row r="24274" ht="12.75"/>
    <row r="24275" ht="12.75"/>
    <row r="24276" ht="12.75"/>
    <row r="24277" ht="12.75"/>
    <row r="24278" ht="12.75"/>
    <row r="24279" ht="12.75"/>
    <row r="24280" ht="12.75"/>
    <row r="24281" ht="12.75"/>
    <row r="24282" ht="12.75"/>
    <row r="24283" ht="12.75"/>
    <row r="24284" ht="12.75"/>
    <row r="24285" ht="12.75"/>
    <row r="24286" ht="12.75"/>
    <row r="24287" ht="12.75"/>
    <row r="24288" ht="12.75"/>
    <row r="24289" ht="12.75"/>
    <row r="24290" ht="12.75"/>
    <row r="24291" ht="12.75"/>
    <row r="24292" ht="12.75"/>
    <row r="24293" ht="12.75"/>
    <row r="24294" ht="12.75"/>
    <row r="24295" ht="12.75"/>
    <row r="24296" ht="12.75"/>
    <row r="24297" ht="12.75"/>
    <row r="24298" ht="12.75"/>
    <row r="24299" ht="12.75"/>
    <row r="24300" ht="12.75"/>
    <row r="24301" ht="12.75"/>
    <row r="24302" ht="12.75"/>
    <row r="24303" ht="12.75"/>
    <row r="24304" ht="12.75"/>
    <row r="24305" ht="12.75"/>
    <row r="24306" ht="12.75"/>
    <row r="24307" ht="12.75"/>
    <row r="24308" ht="12.75"/>
    <row r="24309" ht="12.75"/>
    <row r="24310" ht="12.75"/>
    <row r="24311" ht="12.75"/>
    <row r="24312" ht="12.75"/>
    <row r="24313" ht="12.75"/>
    <row r="24314" ht="12.75"/>
    <row r="24315" ht="12.75"/>
    <row r="24316" ht="12.75"/>
    <row r="24317" ht="12.75"/>
    <row r="24318" ht="12.75"/>
    <row r="24319" ht="12.75"/>
    <row r="24320" ht="12.75"/>
    <row r="24321" ht="12.75"/>
    <row r="24322" ht="12.75"/>
    <row r="24323" ht="12.75"/>
    <row r="24324" ht="12.75"/>
    <row r="24325" ht="12.75"/>
    <row r="24326" ht="12.75"/>
    <row r="24327" ht="12.75"/>
    <row r="24328" ht="12.75"/>
    <row r="24329" ht="12.75"/>
    <row r="24330" ht="12.75"/>
    <row r="24331" ht="12.75"/>
    <row r="24332" ht="12.75"/>
    <row r="24333" ht="12.75"/>
    <row r="24334" ht="12.75"/>
    <row r="24335" ht="12.75"/>
    <row r="24336" ht="12.75"/>
    <row r="24337" ht="12.75"/>
    <row r="24338" ht="12.75"/>
    <row r="24339" ht="12.75"/>
    <row r="24340" ht="12.75"/>
    <row r="24341" ht="12.75"/>
    <row r="24342" ht="12.75"/>
    <row r="24343" ht="12.75"/>
    <row r="24344" ht="12.75"/>
    <row r="24345" ht="12.75"/>
    <row r="24346" ht="12.75"/>
    <row r="24347" ht="12.75"/>
    <row r="24348" ht="12.75"/>
    <row r="24349" ht="12.75"/>
    <row r="24350" ht="12.75"/>
    <row r="24351" ht="12.75"/>
    <row r="24352" ht="12.75"/>
    <row r="24353" ht="12.75"/>
    <row r="24354" ht="12.75"/>
    <row r="24355" ht="12.75"/>
    <row r="24356" ht="12.75"/>
    <row r="24357" ht="12.75"/>
    <row r="24358" ht="12.75"/>
    <row r="24359" ht="12.75"/>
    <row r="24360" ht="12.75"/>
    <row r="24361" ht="12.75"/>
    <row r="24362" ht="12.75"/>
    <row r="24363" ht="12.75"/>
    <row r="24364" ht="12.75"/>
    <row r="24365" ht="12.75"/>
    <row r="24366" ht="12.75"/>
    <row r="24367" ht="12.75"/>
    <row r="24368" ht="12.75"/>
    <row r="24369" ht="12.75"/>
    <row r="24370" ht="12.75"/>
    <row r="24371" ht="12.75"/>
    <row r="24372" ht="12.75"/>
    <row r="24373" ht="12.75"/>
    <row r="24374" ht="12.75"/>
    <row r="24375" ht="12.75"/>
    <row r="24376" ht="12.75"/>
    <row r="24377" ht="12.75"/>
    <row r="24378" ht="12.75"/>
    <row r="24379" ht="12.75"/>
    <row r="24380" ht="12.75"/>
    <row r="24381" ht="12.75"/>
    <row r="24382" ht="12.75"/>
    <row r="24383" ht="12.75"/>
    <row r="24384" ht="12.75"/>
    <row r="24385" ht="12.75"/>
    <row r="24386" ht="12.75"/>
    <row r="24387" ht="12.75"/>
    <row r="24388" ht="12.75"/>
    <row r="24389" ht="12.75"/>
    <row r="24390" ht="12.75"/>
    <row r="24391" ht="12.75"/>
    <row r="24392" ht="12.75"/>
    <row r="24393" ht="12.75"/>
    <row r="24394" ht="12.75"/>
    <row r="24395" ht="12.75"/>
    <row r="24396" ht="12.75"/>
    <row r="24397" ht="12.75"/>
    <row r="24398" ht="12.75"/>
    <row r="24399" ht="12.75"/>
    <row r="24400" ht="12.75"/>
    <row r="24401" ht="12.75"/>
    <row r="24402" ht="12.75"/>
    <row r="24403" ht="12.75"/>
    <row r="24404" ht="12.75"/>
    <row r="24405" ht="12.75"/>
    <row r="24406" ht="12.75"/>
    <row r="24407" ht="12.75"/>
    <row r="24408" ht="12.75"/>
    <row r="24409" ht="12.75"/>
    <row r="24410" ht="12.75"/>
    <row r="24411" ht="12.75"/>
    <row r="24412" ht="12.75"/>
    <row r="24413" ht="12.75"/>
    <row r="24414" ht="12.75"/>
    <row r="24415" ht="12.75"/>
    <row r="24416" ht="12.75"/>
    <row r="24417" ht="12.75"/>
    <row r="24418" ht="12.75"/>
    <row r="24419" ht="12.75"/>
    <row r="24420" ht="12.75"/>
    <row r="24421" ht="12.75"/>
    <row r="24422" ht="12.75"/>
    <row r="24423" ht="12.75"/>
    <row r="24424" ht="12.75"/>
    <row r="24425" ht="12.75"/>
    <row r="24426" ht="12.75"/>
    <row r="24427" ht="12.75"/>
    <row r="24428" ht="12.75"/>
    <row r="24429" ht="12.75"/>
    <row r="24430" ht="12.75"/>
    <row r="24431" ht="12.75"/>
    <row r="24432" ht="12.75"/>
    <row r="24433" ht="12.75"/>
    <row r="24434" ht="12.75"/>
    <row r="24435" ht="12.75"/>
    <row r="24436" ht="12.75"/>
    <row r="24437" ht="12.75"/>
    <row r="24438" ht="12.75"/>
    <row r="24439" ht="12.75"/>
    <row r="24440" ht="12.75"/>
    <row r="24441" ht="12.75"/>
    <row r="24442" ht="12.75"/>
    <row r="24443" ht="12.75"/>
    <row r="24444" ht="12.75"/>
    <row r="24445" ht="12.75"/>
    <row r="24446" ht="12.75"/>
    <row r="24447" ht="12.75"/>
    <row r="24448" ht="12.75"/>
    <row r="24449" ht="12.75"/>
    <row r="24450" ht="12.75"/>
    <row r="24451" ht="12.75"/>
    <row r="24452" ht="12.75"/>
    <row r="24453" ht="12.75"/>
    <row r="24454" ht="12.75"/>
    <row r="24455" ht="12.75"/>
    <row r="24456" ht="12.75"/>
    <row r="24457" ht="12.75"/>
    <row r="24458" ht="12.75"/>
    <row r="24459" ht="12.75"/>
    <row r="24460" ht="12.75"/>
    <row r="24461" ht="12.75"/>
    <row r="24462" ht="12.75"/>
    <row r="24463" ht="12.75"/>
    <row r="24464" ht="12.75"/>
    <row r="24465" ht="12.75"/>
    <row r="24466" ht="12.75"/>
    <row r="24467" ht="12.75"/>
    <row r="24468" ht="12.75"/>
    <row r="24469" ht="12.75"/>
    <row r="24470" ht="12.75"/>
    <row r="24471" ht="12.75"/>
    <row r="24472" ht="12.75"/>
    <row r="24473" ht="12.75"/>
    <row r="24474" ht="12.75"/>
    <row r="24475" ht="12.75"/>
    <row r="24476" ht="12.75"/>
    <row r="24477" ht="12.75"/>
    <row r="24478" ht="12.75"/>
    <row r="24479" ht="12.75"/>
    <row r="24480" ht="12.75"/>
    <row r="24481" ht="12.75"/>
    <row r="24482" ht="12.75"/>
    <row r="24483" ht="12.75"/>
    <row r="24484" ht="12.75"/>
    <row r="24485" ht="12.75"/>
    <row r="24486" ht="12.75"/>
    <row r="24487" ht="12.75"/>
    <row r="24488" ht="12.75"/>
    <row r="24489" ht="12.75"/>
    <row r="24490" ht="12.75"/>
    <row r="24491" ht="12.75"/>
    <row r="24492" ht="12.75"/>
    <row r="24493" ht="12.75"/>
    <row r="24494" ht="12.75"/>
    <row r="24495" ht="12.75"/>
    <row r="24496" ht="12.75"/>
    <row r="24497" ht="12.75"/>
    <row r="24498" ht="12.75"/>
    <row r="24499" ht="12.75"/>
    <row r="24500" ht="12.75"/>
    <row r="24501" ht="12.75"/>
    <row r="24502" ht="12.75"/>
    <row r="24503" ht="12.75"/>
    <row r="24504" ht="12.75"/>
    <row r="24505" ht="12.75"/>
    <row r="24506" ht="12.75"/>
    <row r="24507" ht="12.75"/>
    <row r="24508" ht="12.75"/>
    <row r="24509" ht="12.75"/>
    <row r="24510" ht="12.75"/>
    <row r="24511" ht="12.75"/>
    <row r="24512" ht="12.75"/>
    <row r="24513" ht="12.75"/>
    <row r="24514" ht="12.75"/>
    <row r="24515" ht="12.75"/>
    <row r="24516" ht="12.75"/>
    <row r="24517" ht="12.75"/>
    <row r="24518" ht="12.75"/>
    <row r="24519" ht="12.75"/>
    <row r="24520" ht="12.75"/>
    <row r="24521" ht="12.75"/>
    <row r="24522" ht="12.75"/>
    <row r="24523" ht="12.75"/>
    <row r="24524" ht="12.75"/>
    <row r="24525" ht="12.75"/>
    <row r="24526" ht="12.75"/>
    <row r="24527" ht="12.75"/>
    <row r="24528" ht="12.75"/>
    <row r="24529" ht="12.75"/>
    <row r="24530" ht="12.75"/>
    <row r="24531" ht="12.75"/>
    <row r="24532" ht="12.75"/>
    <row r="24533" ht="12.75"/>
    <row r="24534" ht="12.75"/>
    <row r="24535" ht="12.75"/>
    <row r="24536" ht="12.75"/>
    <row r="24537" ht="12.75"/>
    <row r="24538" ht="12.75"/>
    <row r="24539" ht="12.75"/>
    <row r="24540" ht="12.75"/>
    <row r="24541" ht="12.75"/>
    <row r="24542" ht="12.75"/>
    <row r="24543" ht="12.75"/>
    <row r="24544" ht="12.75"/>
    <row r="24545" ht="12.75"/>
    <row r="24546" ht="12.75"/>
    <row r="24547" ht="12.75"/>
    <row r="24548" ht="12.75"/>
    <row r="24549" ht="12.75"/>
    <row r="24550" ht="12.75"/>
    <row r="24551" ht="12.75"/>
    <row r="24552" ht="12.75"/>
    <row r="24553" ht="12.75"/>
    <row r="24554" ht="12.75"/>
    <row r="24555" ht="12.75"/>
    <row r="24556" ht="12.75"/>
    <row r="24557" ht="12.75"/>
    <row r="24558" ht="12.75"/>
    <row r="24559" ht="12.75"/>
    <row r="24560" ht="12.75"/>
    <row r="24561" ht="12.75"/>
    <row r="24562" ht="12.75"/>
    <row r="24563" ht="12.75"/>
    <row r="24564" ht="12.75"/>
    <row r="24565" ht="12.75"/>
    <row r="24566" ht="12.75"/>
    <row r="24567" ht="12.75"/>
    <row r="24568" ht="12.75"/>
    <row r="24569" ht="12.75"/>
    <row r="24570" ht="12.75"/>
    <row r="24571" ht="12.75"/>
    <row r="24572" ht="12.75"/>
    <row r="24573" ht="12.75"/>
    <row r="24574" ht="12.75"/>
    <row r="24575" ht="12.75"/>
    <row r="24576" ht="12.75"/>
    <row r="24577" ht="12.75"/>
    <row r="24578" ht="12.75"/>
    <row r="24579" ht="12.75"/>
    <row r="24580" ht="12.75"/>
    <row r="24581" ht="12.75"/>
    <row r="24582" ht="12.75"/>
    <row r="24583" ht="12.75"/>
    <row r="24584" ht="12.75"/>
    <row r="24585" ht="12.75"/>
    <row r="24586" ht="12.75"/>
    <row r="24587" ht="12.75"/>
    <row r="24588" ht="12.75"/>
    <row r="24589" ht="12.75"/>
    <row r="24590" ht="12.75"/>
    <row r="24591" ht="12.75"/>
    <row r="24592" ht="12.75"/>
    <row r="24593" ht="12.75"/>
    <row r="24594" ht="12.75"/>
    <row r="24595" ht="12.75"/>
    <row r="24596" ht="12.75"/>
    <row r="24597" ht="12.75"/>
    <row r="24598" ht="12.75"/>
    <row r="24599" ht="12.75"/>
    <row r="24600" ht="12.75"/>
    <row r="24601" ht="12.75"/>
    <row r="24602" ht="12.75"/>
    <row r="24603" ht="12.75"/>
    <row r="24604" ht="12.75"/>
    <row r="24605" ht="12.75"/>
    <row r="24606" ht="12.75"/>
    <row r="24607" ht="12.75"/>
    <row r="24608" ht="12.75"/>
    <row r="24609" ht="12.75"/>
    <row r="24610" ht="12.75"/>
    <row r="24611" ht="12.75"/>
    <row r="24612" ht="12.75"/>
    <row r="24613" ht="12.75"/>
    <row r="24614" ht="12.75"/>
    <row r="24615" ht="12.75"/>
    <row r="24616" ht="12.75"/>
    <row r="24617" ht="12.75"/>
    <row r="24618" ht="12.75"/>
    <row r="24619" ht="12.75"/>
    <row r="24620" ht="12.75"/>
    <row r="24621" ht="12.75"/>
    <row r="24622" ht="12.75"/>
    <row r="24623" ht="12.75"/>
    <row r="24624" ht="12.75"/>
    <row r="24625" ht="12.75"/>
    <row r="24626" ht="12.75"/>
    <row r="24627" ht="12.75"/>
    <row r="24628" ht="12.75"/>
    <row r="24629" ht="12.75"/>
    <row r="24630" ht="12.75"/>
    <row r="24631" ht="12.75"/>
    <row r="24632" ht="12.75"/>
    <row r="24633" ht="12.75"/>
    <row r="24634" ht="12.75"/>
    <row r="24635" ht="12.75"/>
    <row r="24636" ht="12.75"/>
    <row r="24637" ht="12.75"/>
    <row r="24638" ht="12.75"/>
    <row r="24639" ht="12.75"/>
    <row r="24640" ht="12.75"/>
    <row r="24641" ht="12.75"/>
    <row r="24642" ht="12.75"/>
    <row r="24643" ht="12.75"/>
    <row r="24644" ht="12.75"/>
    <row r="24645" ht="12.75"/>
    <row r="24646" ht="12.75"/>
    <row r="24647" ht="12.75"/>
    <row r="24648" ht="12.75"/>
    <row r="24649" ht="12.75"/>
    <row r="24650" ht="12.75"/>
    <row r="24651" ht="12.75"/>
    <row r="24652" ht="12.75"/>
    <row r="24653" ht="12.75"/>
    <row r="24654" ht="12.75"/>
    <row r="24655" ht="12.75"/>
    <row r="24656" ht="12.75"/>
    <row r="24657" ht="12.75"/>
    <row r="24658" ht="12.75"/>
    <row r="24659" ht="12.75"/>
    <row r="24660" ht="12.75"/>
    <row r="24661" ht="12.75"/>
    <row r="24662" ht="12.75"/>
    <row r="24663" ht="12.75"/>
    <row r="24664" ht="12.75"/>
    <row r="24665" ht="12.75"/>
    <row r="24666" ht="12.75"/>
    <row r="24667" ht="12.75"/>
    <row r="24668" ht="12.75"/>
    <row r="24669" ht="12.75"/>
    <row r="24670" ht="12.75"/>
    <row r="24671" ht="12.75"/>
    <row r="24672" ht="12.75"/>
    <row r="24673" ht="12.75"/>
    <row r="24674" ht="12.75"/>
    <row r="24675" ht="12.75"/>
    <row r="24676" ht="12.75"/>
    <row r="24677" ht="12.75"/>
    <row r="24678" ht="12.75"/>
    <row r="24679" ht="12.75"/>
    <row r="24680" ht="12.75"/>
    <row r="24681" ht="12.75"/>
    <row r="24682" ht="12.75"/>
    <row r="24683" ht="12.75"/>
    <row r="24684" ht="12.75"/>
    <row r="24685" ht="12.75"/>
    <row r="24686" ht="12.75"/>
    <row r="24687" ht="12.75"/>
    <row r="24688" ht="12.75"/>
    <row r="24689" ht="12.75"/>
    <row r="24690" ht="12.75"/>
    <row r="24691" ht="12.75"/>
    <row r="24692" ht="12.75"/>
    <row r="24693" ht="12.75"/>
    <row r="24694" ht="12.75"/>
    <row r="24695" ht="12.75"/>
    <row r="24696" ht="12.75"/>
    <row r="24697" ht="12.75"/>
    <row r="24698" ht="12.75"/>
    <row r="24699" ht="12.75"/>
    <row r="24700" ht="12.75"/>
    <row r="24701" ht="12.75"/>
    <row r="24702" ht="12.75"/>
    <row r="24703" ht="12.75"/>
    <row r="24704" ht="12.75"/>
    <row r="24705" ht="12.75"/>
    <row r="24706" ht="12.75"/>
    <row r="24707" ht="12.75"/>
    <row r="24708" ht="12.75"/>
    <row r="24709" ht="12.75"/>
    <row r="24710" ht="12.75"/>
    <row r="24711" ht="12.75"/>
    <row r="24712" ht="12.75"/>
    <row r="24713" ht="12.75"/>
    <row r="24714" ht="12.75"/>
    <row r="24715" ht="12.75"/>
    <row r="24716" ht="12.75"/>
    <row r="24717" ht="12.75"/>
    <row r="24718" ht="12.75"/>
    <row r="24719" ht="12.75"/>
    <row r="24720" ht="12.75"/>
    <row r="24721" ht="12.75"/>
    <row r="24722" ht="12.75"/>
    <row r="24723" ht="12.75"/>
    <row r="24724" ht="12.75"/>
    <row r="24725" ht="12.75"/>
    <row r="24726" ht="12.75"/>
    <row r="24727" ht="12.75"/>
    <row r="24728" ht="12.75"/>
    <row r="24729" ht="12.75"/>
    <row r="24730" ht="12.75"/>
    <row r="24731" ht="12.75"/>
    <row r="24732" ht="12.75"/>
    <row r="24733" ht="12.75"/>
    <row r="24734" ht="12.75"/>
    <row r="24735" ht="12.75"/>
    <row r="24736" ht="12.75"/>
    <row r="24737" ht="12.75"/>
    <row r="24738" ht="12.75"/>
    <row r="24739" ht="12.75"/>
    <row r="24740" ht="12.75"/>
    <row r="24741" ht="12.75"/>
    <row r="24742" ht="12.75"/>
    <row r="24743" ht="12.75"/>
    <row r="24744" ht="12.75"/>
    <row r="24745" ht="12.75"/>
    <row r="24746" ht="12.75"/>
    <row r="24747" ht="12.75"/>
    <row r="24748" ht="12.75"/>
    <row r="24749" ht="12.75"/>
    <row r="24750" ht="12.75"/>
    <row r="24751" ht="12.75"/>
    <row r="24752" ht="12.75"/>
    <row r="24753" ht="12.75"/>
    <row r="24754" ht="12.75"/>
    <row r="24755" ht="12.75"/>
    <row r="24756" ht="12.75"/>
    <row r="24757" ht="12.75"/>
    <row r="24758" ht="12.75"/>
    <row r="24759" ht="12.75"/>
    <row r="24760" ht="12.75"/>
    <row r="24761" ht="12.75"/>
    <row r="24762" ht="12.75"/>
    <row r="24763" ht="12.75"/>
    <row r="24764" ht="12.75"/>
    <row r="24765" ht="12.75"/>
    <row r="24766" ht="12.75"/>
    <row r="24767" ht="12.75"/>
    <row r="24768" ht="12.75"/>
    <row r="24769" ht="12.75"/>
    <row r="24770" ht="12.75"/>
    <row r="24771" ht="12.75"/>
    <row r="24772" ht="12.75"/>
    <row r="24773" ht="12.75"/>
    <row r="24774" ht="12.75"/>
    <row r="24775" ht="12.75"/>
    <row r="24776" ht="12.75"/>
    <row r="24777" ht="12.75"/>
    <row r="24778" ht="12.75"/>
    <row r="24779" ht="12.75"/>
    <row r="24780" ht="12.75"/>
    <row r="24781" ht="12.75"/>
    <row r="24782" ht="12.75"/>
    <row r="24783" ht="12.75"/>
    <row r="24784" ht="12.75"/>
    <row r="24785" ht="12.75"/>
    <row r="24786" ht="12.75"/>
    <row r="24787" ht="12.75"/>
    <row r="24788" ht="12.75"/>
    <row r="24789" ht="12.75"/>
    <row r="24790" ht="12.75"/>
    <row r="24791" ht="12.75"/>
    <row r="24792" ht="12.75"/>
    <row r="24793" ht="12.75"/>
    <row r="24794" ht="12.75"/>
    <row r="24795" ht="12.75"/>
    <row r="24796" ht="12.75"/>
    <row r="24797" ht="12.75"/>
    <row r="24798" ht="12.75"/>
    <row r="24799" ht="12.75"/>
    <row r="24800" ht="12.75"/>
    <row r="24801" ht="12.75"/>
    <row r="24802" ht="12.75"/>
    <row r="24803" ht="12.75"/>
    <row r="24804" ht="12.75"/>
    <row r="24805" ht="12.75"/>
    <row r="24806" ht="12.75"/>
    <row r="24807" ht="12.75"/>
    <row r="24808" ht="12.75"/>
    <row r="24809" ht="12.75"/>
    <row r="24810" ht="12.75"/>
    <row r="24811" ht="12.75"/>
    <row r="24812" ht="12.75"/>
    <row r="24813" ht="12.75"/>
    <row r="24814" ht="12.75"/>
    <row r="24815" ht="12.75"/>
    <row r="24816" ht="12.75"/>
    <row r="24817" ht="12.75"/>
    <row r="24818" ht="12.75"/>
    <row r="24819" ht="12.75"/>
    <row r="24820" ht="12.75"/>
    <row r="24821" ht="12.75"/>
    <row r="24822" ht="12.75"/>
    <row r="24823" ht="12.75"/>
    <row r="24824" ht="12.75"/>
    <row r="24825" ht="12.75"/>
    <row r="24826" ht="12.75"/>
    <row r="24827" ht="12.75"/>
    <row r="24828" ht="12.75"/>
    <row r="24829" ht="12.75"/>
    <row r="24830" ht="12.75"/>
    <row r="24831" ht="12.75"/>
    <row r="24832" ht="12.75"/>
    <row r="24833" ht="12.75"/>
    <row r="24834" ht="12.75"/>
    <row r="24835" ht="12.75"/>
    <row r="24836" ht="12.75"/>
    <row r="24837" ht="12.75"/>
    <row r="24838" ht="12.75"/>
    <row r="24839" ht="12.75"/>
    <row r="24840" ht="12.75"/>
    <row r="24841" ht="12.75"/>
    <row r="24842" ht="12.75"/>
    <row r="24843" ht="12.75"/>
    <row r="24844" ht="12.75"/>
    <row r="24845" ht="12.75"/>
    <row r="24846" ht="12.75"/>
    <row r="24847" ht="12.75"/>
    <row r="24848" ht="12.75"/>
    <row r="24849" ht="12.75"/>
    <row r="24850" ht="12.75"/>
    <row r="24851" ht="12.75"/>
    <row r="24852" ht="12.75"/>
    <row r="24853" ht="12.75"/>
    <row r="24854" ht="12.75"/>
    <row r="24855" ht="12.75"/>
    <row r="24856" ht="12.75"/>
    <row r="24857" ht="12.75"/>
    <row r="24858" ht="12.75"/>
    <row r="24859" ht="12.75"/>
    <row r="24860" ht="12.75"/>
    <row r="24861" ht="12.75"/>
    <row r="24862" ht="12.75"/>
    <row r="24863" ht="12.75"/>
    <row r="24864" ht="12.75"/>
    <row r="24865" ht="12.75"/>
    <row r="24866" ht="12.75"/>
    <row r="24867" ht="12.75"/>
    <row r="24868" ht="12.75"/>
    <row r="24869" ht="12.75"/>
    <row r="24870" ht="12.75"/>
    <row r="24871" ht="12.75"/>
    <row r="24872" ht="12.75"/>
    <row r="24873" ht="12.75"/>
    <row r="24874" ht="12.75"/>
    <row r="24875" ht="12.75"/>
    <row r="24876" ht="12.75"/>
    <row r="24877" ht="12.75"/>
    <row r="24878" ht="12.75"/>
    <row r="24879" ht="12.75"/>
    <row r="24880" ht="12.75"/>
    <row r="24881" ht="12.75"/>
    <row r="24882" ht="12.75"/>
    <row r="24883" ht="12.75"/>
    <row r="24884" ht="12.75"/>
    <row r="24885" ht="12.75"/>
    <row r="24886" ht="12.75"/>
    <row r="24887" ht="12.75"/>
    <row r="24888" ht="12.75"/>
    <row r="24889" ht="12.75"/>
    <row r="24890" ht="12.75"/>
    <row r="24891" ht="12.75"/>
    <row r="24892" ht="12.75"/>
    <row r="24893" ht="12.75"/>
    <row r="24894" ht="12.75"/>
    <row r="24895" ht="12.75"/>
    <row r="24896" ht="12.75"/>
    <row r="24897" ht="12.75"/>
    <row r="24898" ht="12.75"/>
    <row r="24899" ht="12.75"/>
    <row r="24900" ht="12.75"/>
    <row r="24901" ht="12.75"/>
    <row r="24902" ht="12.75"/>
    <row r="24903" ht="12.75"/>
    <row r="24904" ht="12.75"/>
    <row r="24905" ht="12.75"/>
    <row r="24906" ht="12.75"/>
    <row r="24907" ht="12.75"/>
    <row r="24908" ht="12.75"/>
    <row r="24909" ht="12.75"/>
    <row r="24910" ht="12.75"/>
    <row r="24911" ht="12.75"/>
    <row r="24912" ht="12.75"/>
    <row r="24913" ht="12.75"/>
    <row r="24914" ht="12.75"/>
    <row r="24915" ht="12.75"/>
    <row r="24916" ht="12.75"/>
    <row r="24917" ht="12.75"/>
    <row r="24918" ht="12.75"/>
    <row r="24919" ht="12.75"/>
    <row r="24920" ht="12.75"/>
    <row r="24921" ht="12.75"/>
    <row r="24922" ht="12.75"/>
    <row r="24923" ht="12.75"/>
    <row r="24924" ht="12.75"/>
    <row r="24925" ht="12.75"/>
    <row r="24926" ht="12.75"/>
    <row r="24927" ht="12.75"/>
    <row r="24928" ht="12.75"/>
    <row r="24929" ht="12.75"/>
    <row r="24930" ht="12.75"/>
    <row r="24931" ht="12.75"/>
    <row r="24932" ht="12.75"/>
    <row r="24933" ht="12.75"/>
    <row r="24934" ht="12.75"/>
    <row r="24935" ht="12.75"/>
    <row r="24936" ht="12.75"/>
    <row r="24937" ht="12.75"/>
    <row r="24938" ht="12.75"/>
    <row r="24939" ht="12.75"/>
    <row r="24940" ht="12.75"/>
    <row r="24941" ht="12.75"/>
    <row r="24942" ht="12.75"/>
    <row r="24943" ht="12.75"/>
    <row r="24944" ht="12.75"/>
    <row r="24945" ht="12.75"/>
    <row r="24946" ht="12.75"/>
    <row r="24947" ht="12.75"/>
    <row r="24948" ht="12.75"/>
    <row r="24949" ht="12.75"/>
    <row r="24950" ht="12.75"/>
    <row r="24951" ht="12.75"/>
    <row r="24952" ht="12.75"/>
    <row r="24953" ht="12.75"/>
    <row r="24954" ht="12.75"/>
    <row r="24955" ht="12.75"/>
    <row r="24956" ht="12.75"/>
    <row r="24957" ht="12.75"/>
    <row r="24958" ht="12.75"/>
    <row r="24959" ht="12.75"/>
    <row r="24960" ht="12.75"/>
    <row r="24961" ht="12.75"/>
    <row r="24962" ht="12.75"/>
    <row r="24963" ht="12.75"/>
    <row r="24964" ht="12.75"/>
    <row r="24965" ht="12.75"/>
    <row r="24966" ht="12.75"/>
    <row r="24967" ht="12.75"/>
    <row r="24968" ht="12.75"/>
    <row r="24969" ht="12.75"/>
    <row r="24970" ht="12.75"/>
    <row r="24971" ht="12.75"/>
    <row r="24972" ht="12.75"/>
    <row r="24973" ht="12.75"/>
    <row r="24974" ht="12.75"/>
    <row r="24975" ht="12.75"/>
    <row r="24976" ht="12.75"/>
    <row r="24977" ht="12.75"/>
    <row r="24978" ht="12.75"/>
    <row r="24979" ht="12.75"/>
    <row r="24980" ht="12.75"/>
    <row r="24981" ht="12.75"/>
    <row r="24982" ht="12.75"/>
    <row r="24983" ht="12.75"/>
    <row r="24984" ht="12.75"/>
    <row r="24985" ht="12.75"/>
    <row r="24986" ht="12.75"/>
    <row r="24987" ht="12.75"/>
    <row r="24988" ht="12.75"/>
    <row r="24989" ht="12.75"/>
    <row r="24990" ht="12.75"/>
    <row r="24991" ht="12.75"/>
    <row r="24992" ht="12.75"/>
    <row r="24993" ht="12.75"/>
    <row r="24994" ht="12.75"/>
    <row r="24995" ht="12.75"/>
    <row r="24996" ht="12.75"/>
    <row r="24997" ht="12.75"/>
    <row r="24998" ht="12.75"/>
    <row r="24999" ht="12.75"/>
    <row r="25000" ht="12.75"/>
    <row r="25001" ht="12.75"/>
    <row r="25002" ht="12.75"/>
    <row r="25003" ht="12.75"/>
    <row r="25004" ht="12.75"/>
    <row r="25005" ht="12.75"/>
    <row r="25006" ht="12.75"/>
    <row r="25007" ht="12.75"/>
    <row r="25008" ht="12.75"/>
    <row r="25009" ht="12.75"/>
    <row r="25010" ht="12.75"/>
    <row r="25011" ht="12.75"/>
    <row r="25012" ht="12.75"/>
    <row r="25013" ht="12.75"/>
    <row r="25014" ht="12.75"/>
    <row r="25015" ht="12.75"/>
    <row r="25016" ht="12.75"/>
    <row r="25017" ht="12.75"/>
    <row r="25018" ht="12.75"/>
    <row r="25019" ht="12.75"/>
    <row r="25020" ht="12.75"/>
    <row r="25021" ht="12.75"/>
    <row r="25022" ht="12.75"/>
    <row r="25023" ht="12.75"/>
    <row r="25024" ht="12.75"/>
    <row r="25025" ht="12.75"/>
    <row r="25026" ht="12.75"/>
    <row r="25027" ht="12.75"/>
    <row r="25028" ht="12.75"/>
    <row r="25029" ht="12.75"/>
    <row r="25030" ht="12.75"/>
    <row r="25031" ht="12.75"/>
    <row r="25032" ht="12.75"/>
    <row r="25033" ht="12.75"/>
    <row r="25034" ht="12.75"/>
    <row r="25035" ht="12.75"/>
    <row r="25036" ht="12.75"/>
    <row r="25037" ht="12.75"/>
    <row r="25038" ht="12.75"/>
    <row r="25039" ht="12.75"/>
    <row r="25040" ht="12.75"/>
    <row r="25041" ht="12.75"/>
    <row r="25042" ht="12.75"/>
    <row r="25043" ht="12.75"/>
    <row r="25044" ht="12.75"/>
    <row r="25045" ht="12.75"/>
    <row r="25046" ht="12.75"/>
    <row r="25047" ht="12.75"/>
    <row r="25048" ht="12.75"/>
    <row r="25049" ht="12.75"/>
    <row r="25050" ht="12.75"/>
    <row r="25051" ht="12.75"/>
    <row r="25052" ht="12.75"/>
    <row r="25053" ht="12.75"/>
    <row r="25054" ht="12.75"/>
    <row r="25055" ht="12.75"/>
    <row r="25056" ht="12.75"/>
    <row r="25057" ht="12.75"/>
    <row r="25058" ht="12.75"/>
    <row r="25059" ht="12.75"/>
    <row r="25060" ht="12.75"/>
    <row r="25061" ht="12.75"/>
    <row r="25062" ht="12.75"/>
    <row r="25063" ht="12.75"/>
    <row r="25064" ht="12.75"/>
    <row r="25065" ht="12.75"/>
    <row r="25066" ht="12.75"/>
    <row r="25067" ht="12.75"/>
    <row r="25068" ht="12.75"/>
    <row r="25069" ht="12.75"/>
    <row r="25070" ht="12.75"/>
    <row r="25071" ht="12.75"/>
    <row r="25072" ht="12.75"/>
    <row r="25073" ht="12.75"/>
    <row r="25074" ht="12.75"/>
    <row r="25075" ht="12.75"/>
    <row r="25076" ht="12.75"/>
    <row r="25077" ht="12.75"/>
    <row r="25078" ht="12.75"/>
    <row r="25079" ht="12.75"/>
    <row r="25080" ht="12.75"/>
    <row r="25081" ht="12.75"/>
    <row r="25082" ht="12.75"/>
    <row r="25083" ht="12.75"/>
    <row r="25084" ht="12.75"/>
    <row r="25085" ht="12.75"/>
    <row r="25086" ht="12.75"/>
    <row r="25087" ht="12.75"/>
    <row r="25088" ht="12.75"/>
    <row r="25089" ht="12.75"/>
    <row r="25090" ht="12.75"/>
    <row r="25091" ht="12.75"/>
    <row r="25092" ht="12.75"/>
    <row r="25093" ht="12.75"/>
    <row r="25094" ht="12.75"/>
    <row r="25095" ht="12.75"/>
    <row r="25096" ht="12.75"/>
    <row r="25097" ht="12.75"/>
    <row r="25098" ht="12.75"/>
    <row r="25099" ht="12.75"/>
    <row r="25100" ht="12.75"/>
    <row r="25101" ht="12.75"/>
    <row r="25102" ht="12.75"/>
    <row r="25103" ht="12.75"/>
    <row r="25104" ht="12.75"/>
    <row r="25105" ht="12.75"/>
    <row r="25106" ht="12.75"/>
    <row r="25107" ht="12.75"/>
    <row r="25108" ht="12.75"/>
    <row r="25109" ht="12.75"/>
    <row r="25110" ht="12.75"/>
    <row r="25111" ht="12.75"/>
    <row r="25112" ht="12.75"/>
    <row r="25113" ht="12.75"/>
    <row r="25114" ht="12.75"/>
    <row r="25115" ht="12.75"/>
    <row r="25116" ht="12.75"/>
    <row r="25117" ht="12.75"/>
    <row r="25118" ht="12.75"/>
    <row r="25119" ht="12.75"/>
    <row r="25120" ht="12.75"/>
    <row r="25121" ht="12.75"/>
    <row r="25122" ht="12.75"/>
    <row r="25123" ht="12.75"/>
    <row r="25124" ht="12.75"/>
    <row r="25125" ht="12.75"/>
    <row r="25126" ht="12.75"/>
    <row r="25127" ht="12.75"/>
    <row r="25128" ht="12.75"/>
    <row r="25129" ht="12.75"/>
    <row r="25130" ht="12.75"/>
    <row r="25131" ht="12.75"/>
    <row r="25132" ht="12.75"/>
    <row r="25133" ht="12.75"/>
    <row r="25134" ht="12.75"/>
    <row r="25135" ht="12.75"/>
    <row r="25136" ht="12.75"/>
    <row r="25137" ht="12.75"/>
    <row r="25138" ht="12.75"/>
    <row r="25139" ht="12.75"/>
    <row r="25140" ht="12.75"/>
    <row r="25141" ht="12.75"/>
    <row r="25142" ht="12.75"/>
    <row r="25143" ht="12.75"/>
    <row r="25144" ht="12.75"/>
    <row r="25145" ht="12.75"/>
    <row r="25146" ht="12.75"/>
    <row r="25147" ht="12.75"/>
    <row r="25148" ht="12.75"/>
    <row r="25149" ht="12.75"/>
    <row r="25150" ht="12.75"/>
    <row r="25151" ht="12.75"/>
    <row r="25152" ht="12.75"/>
    <row r="25153" ht="12.75"/>
    <row r="25154" ht="12.75"/>
    <row r="25155" ht="12.75"/>
    <row r="25156" ht="12.75"/>
    <row r="25157" ht="12.75"/>
    <row r="25158" ht="12.75"/>
    <row r="25159" ht="12.75"/>
    <row r="25160" ht="12.75"/>
    <row r="25161" ht="12.75"/>
    <row r="25162" ht="12.75"/>
    <row r="25163" ht="12.75"/>
    <row r="25164" ht="12.75"/>
    <row r="25165" ht="12.75"/>
    <row r="25166" ht="12.75"/>
    <row r="25167" ht="12.75"/>
    <row r="25168" ht="12.75"/>
    <row r="25169" ht="12.75"/>
    <row r="25170" ht="12.75"/>
    <row r="25171" ht="12.75"/>
    <row r="25172" ht="12.75"/>
    <row r="25173" ht="12.75"/>
    <row r="25174" ht="12.75"/>
    <row r="25175" ht="12.75"/>
    <row r="25176" ht="12.75"/>
    <row r="25177" ht="12.75"/>
    <row r="25178" ht="12.75"/>
    <row r="25179" ht="12.75"/>
    <row r="25180" ht="12.75"/>
    <row r="25181" ht="12.75"/>
    <row r="25182" ht="12.75"/>
    <row r="25183" ht="12.75"/>
    <row r="25184" ht="12.75"/>
    <row r="25185" ht="12.75"/>
    <row r="25186" ht="12.75"/>
    <row r="25187" ht="12.75"/>
    <row r="25188" ht="12.75"/>
    <row r="25189" ht="12.75"/>
    <row r="25190" ht="12.75"/>
    <row r="25191" ht="12.75"/>
    <row r="25192" ht="12.75"/>
    <row r="25193" ht="12.75"/>
    <row r="25194" ht="12.75"/>
    <row r="25195" ht="12.75"/>
    <row r="25196" ht="12.75"/>
    <row r="25197" ht="12.75"/>
    <row r="25198" ht="12.75"/>
    <row r="25199" ht="12.75"/>
    <row r="25200" ht="12.75"/>
    <row r="25201" ht="12.75"/>
    <row r="25202" ht="12.75"/>
    <row r="25203" ht="12.75"/>
    <row r="25204" ht="12.75"/>
    <row r="25205" ht="12.75"/>
    <row r="25206" ht="12.75"/>
    <row r="25207" ht="12.75"/>
    <row r="25208" ht="12.75"/>
    <row r="25209" ht="12.75"/>
    <row r="25210" ht="12.75"/>
    <row r="25211" ht="12.75"/>
    <row r="25212" ht="12.75"/>
    <row r="25213" ht="12.75"/>
    <row r="25214" ht="12.75"/>
    <row r="25215" ht="12.75"/>
    <row r="25216" ht="12.75"/>
    <row r="25217" ht="12.75"/>
    <row r="25218" ht="12.75"/>
    <row r="25219" ht="12.75"/>
    <row r="25220" ht="12.75"/>
    <row r="25221" ht="12.75"/>
    <row r="25222" ht="12.75"/>
    <row r="25223" ht="12.75"/>
    <row r="25224" ht="12.75"/>
    <row r="25225" ht="12.75"/>
    <row r="25226" ht="12.75"/>
    <row r="25227" ht="12.75"/>
    <row r="25228" ht="12.75"/>
    <row r="25229" ht="12.75"/>
    <row r="25230" ht="12.75"/>
    <row r="25231" ht="12.75"/>
    <row r="25232" ht="12.75"/>
    <row r="25233" ht="12.75"/>
    <row r="25234" ht="12.75"/>
    <row r="25235" ht="12.75"/>
    <row r="25236" ht="12.75"/>
    <row r="25237" ht="12.75"/>
    <row r="25238" ht="12.75"/>
    <row r="25239" ht="12.75"/>
    <row r="25240" ht="12.75"/>
    <row r="25241" ht="12.75"/>
    <row r="25242" ht="12.75"/>
    <row r="25243" ht="12.75"/>
    <row r="25244" ht="12.75"/>
    <row r="25245" ht="12.75"/>
    <row r="25246" ht="12.75"/>
    <row r="25247" ht="12.75"/>
    <row r="25248" ht="12.75"/>
    <row r="25249" ht="12.75"/>
    <row r="25250" ht="12.75"/>
    <row r="25251" ht="12.75"/>
    <row r="25252" ht="12.75"/>
    <row r="25253" ht="12.75"/>
    <row r="25254" ht="12.75"/>
    <row r="25255" ht="12.75"/>
    <row r="25256" ht="12.75"/>
    <row r="25257" ht="12.75"/>
    <row r="25258" ht="12.75"/>
    <row r="25259" ht="12.75"/>
    <row r="25260" ht="12.75"/>
    <row r="25261" ht="12.75"/>
    <row r="25262" ht="12.75"/>
    <row r="25263" ht="12.75"/>
    <row r="25264" ht="12.75"/>
    <row r="25265" ht="12.75"/>
    <row r="25266" ht="12.75"/>
    <row r="25267" ht="12.75"/>
    <row r="25268" ht="12.75"/>
    <row r="25269" ht="12.75"/>
    <row r="25270" ht="12.75"/>
    <row r="25271" ht="12.75"/>
    <row r="25272" ht="12.75"/>
    <row r="25273" ht="12.75"/>
    <row r="25274" ht="12.75"/>
    <row r="25275" ht="12.75"/>
    <row r="25276" ht="12.75"/>
    <row r="25277" ht="12.75"/>
    <row r="25278" ht="12.75"/>
    <row r="25279" ht="12.75"/>
    <row r="25280" ht="12.75"/>
    <row r="25281" ht="12.75"/>
    <row r="25282" ht="12.75"/>
    <row r="25283" ht="12.75"/>
    <row r="25284" ht="12.75"/>
    <row r="25285" ht="12.75"/>
    <row r="25286" ht="12.75"/>
    <row r="25287" ht="12.75"/>
    <row r="25288" ht="12.75"/>
    <row r="25289" ht="12.75"/>
    <row r="25290" ht="12.75"/>
    <row r="25291" ht="12.75"/>
    <row r="25292" ht="12.75"/>
    <row r="25293" ht="12.75"/>
    <row r="25294" ht="12.75"/>
    <row r="25295" ht="12.75"/>
    <row r="25296" ht="12.75"/>
    <row r="25297" ht="12.75"/>
    <row r="25298" ht="12.75"/>
    <row r="25299" ht="12.75"/>
    <row r="25300" ht="12.75"/>
    <row r="25301" ht="12.75"/>
    <row r="25302" ht="12.75"/>
    <row r="25303" ht="12.75"/>
    <row r="25304" ht="12.75"/>
    <row r="25305" ht="12.75"/>
    <row r="25306" ht="12.75"/>
    <row r="25307" ht="12.75"/>
    <row r="25308" ht="12.75"/>
    <row r="25309" ht="12.75"/>
    <row r="25310" ht="12.75"/>
    <row r="25311" ht="12.75"/>
    <row r="25312" ht="12.75"/>
    <row r="25313" ht="12.75"/>
    <row r="25314" ht="12.75"/>
    <row r="25315" ht="12.75"/>
    <row r="25316" ht="12.75"/>
    <row r="25317" ht="12.75"/>
    <row r="25318" ht="12.75"/>
    <row r="25319" ht="12.75"/>
    <row r="25320" ht="12.75"/>
    <row r="25321" ht="12.75"/>
    <row r="25322" ht="12.75"/>
    <row r="25323" ht="12.75"/>
    <row r="25324" ht="12.75"/>
    <row r="25325" ht="12.75"/>
    <row r="25326" ht="12.75"/>
    <row r="25327" ht="12.75"/>
    <row r="25328" ht="12.75"/>
    <row r="25329" ht="12.75"/>
    <row r="25330" ht="12.75"/>
    <row r="25331" ht="12.75"/>
    <row r="25332" ht="12.75"/>
    <row r="25333" ht="12.75"/>
    <row r="25334" ht="12.75"/>
    <row r="25335" ht="12.75"/>
    <row r="25336" ht="12.75"/>
    <row r="25337" ht="12.75"/>
    <row r="25338" ht="12.75"/>
    <row r="25339" ht="12.75"/>
    <row r="25340" ht="12.75"/>
    <row r="25341" ht="12.75"/>
    <row r="25342" ht="12.75"/>
    <row r="25343" ht="12.75"/>
    <row r="25344" ht="12.75"/>
    <row r="25345" ht="12.75"/>
    <row r="25346" ht="12.75"/>
    <row r="25347" ht="12.75"/>
    <row r="25348" ht="12.75"/>
    <row r="25349" ht="12.75"/>
    <row r="25350" ht="12.75"/>
    <row r="25351" ht="12.75"/>
    <row r="25352" ht="12.75"/>
    <row r="25353" ht="12.75"/>
    <row r="25354" ht="12.75"/>
    <row r="25355" ht="12.75"/>
    <row r="25356" ht="12.75"/>
    <row r="25357" ht="12.75"/>
    <row r="25358" ht="12.75"/>
    <row r="25359" ht="12.75"/>
    <row r="25360" ht="12.75"/>
    <row r="25361" ht="12.75"/>
    <row r="25362" ht="12.75"/>
    <row r="25363" ht="12.75"/>
    <row r="25364" ht="12.75"/>
    <row r="25365" ht="12.75"/>
    <row r="25366" ht="12.75"/>
    <row r="25367" ht="12.75"/>
    <row r="25368" ht="12.75"/>
    <row r="25369" ht="12.75"/>
    <row r="25370" ht="12.75"/>
    <row r="25371" ht="12.75"/>
    <row r="25372" ht="12.75"/>
    <row r="25373" ht="12.75"/>
    <row r="25374" ht="12.75"/>
    <row r="25375" ht="12.75"/>
    <row r="25376" ht="12.75"/>
    <row r="25377" ht="12.75"/>
    <row r="25378" ht="12.75"/>
    <row r="25379" ht="12.75"/>
    <row r="25380" ht="12.75"/>
    <row r="25381" ht="12.75"/>
    <row r="25382" ht="12.75"/>
    <row r="25383" ht="12.75"/>
    <row r="25384" ht="12.75"/>
    <row r="25385" ht="12.75"/>
    <row r="25386" ht="12.75"/>
    <row r="25387" ht="12.75"/>
    <row r="25388" ht="12.75"/>
    <row r="25389" ht="12.75"/>
    <row r="25390" ht="12.75"/>
    <row r="25391" ht="12.75"/>
    <row r="25392" ht="12.75"/>
    <row r="25393" ht="12.75"/>
    <row r="25394" ht="12.75"/>
    <row r="25395" ht="12.75"/>
    <row r="25396" ht="12.75"/>
    <row r="25397" ht="12.75"/>
    <row r="25398" ht="12.75"/>
    <row r="25399" ht="12.75"/>
    <row r="25400" ht="12.75"/>
    <row r="25401" ht="12.75"/>
    <row r="25402" ht="12.75"/>
    <row r="25403" ht="12.75"/>
    <row r="25404" ht="12.75"/>
    <row r="25405" ht="12.75"/>
    <row r="25406" ht="12.75"/>
    <row r="25407" ht="12.75"/>
    <row r="25408" ht="12.75"/>
    <row r="25409" ht="12.75"/>
    <row r="25410" ht="12.75"/>
    <row r="25411" ht="12.75"/>
    <row r="25412" ht="12.75"/>
    <row r="25413" ht="12.75"/>
    <row r="25414" ht="12.75"/>
    <row r="25415" ht="12.75"/>
    <row r="25416" ht="12.75"/>
    <row r="25417" ht="12.75"/>
    <row r="25418" ht="12.75"/>
    <row r="25419" ht="12.75"/>
    <row r="25420" ht="12.75"/>
    <row r="25421" ht="12.75"/>
    <row r="25422" ht="12.75"/>
    <row r="25423" ht="12.75"/>
    <row r="25424" ht="12.75"/>
    <row r="25425" ht="12.75"/>
    <row r="25426" ht="12.75"/>
    <row r="25427" ht="12.75"/>
    <row r="25428" ht="12.75"/>
    <row r="25429" ht="12.75"/>
    <row r="25430" ht="12.75"/>
    <row r="25431" ht="12.75"/>
    <row r="25432" ht="12.75"/>
    <row r="25433" ht="12.75"/>
    <row r="25434" ht="12.75"/>
    <row r="25435" ht="12.75"/>
    <row r="25436" ht="12.75"/>
    <row r="25437" ht="12.75"/>
    <row r="25438" ht="12.75"/>
    <row r="25439" ht="12.75"/>
    <row r="25440" ht="12.75"/>
    <row r="25441" ht="12.75"/>
    <row r="25442" ht="12.75"/>
    <row r="25443" ht="12.75"/>
    <row r="25444" ht="12.75"/>
    <row r="25445" ht="12.75"/>
    <row r="25446" ht="12.75"/>
    <row r="25447" ht="12.75"/>
    <row r="25448" ht="12.75"/>
    <row r="25449" ht="12.75"/>
    <row r="25450" ht="12.75"/>
    <row r="25451" ht="12.75"/>
    <row r="25452" ht="12.75"/>
    <row r="25453" ht="12.75"/>
    <row r="25454" ht="12.75"/>
    <row r="25455" ht="12.75"/>
    <row r="25456" ht="12.75"/>
    <row r="25457" ht="12.75"/>
    <row r="25458" ht="12.75"/>
    <row r="25459" ht="12.75"/>
    <row r="25460" ht="12.75"/>
    <row r="25461" ht="12.75"/>
    <row r="25462" ht="12.75"/>
    <row r="25463" ht="12.75"/>
    <row r="25464" ht="12.75"/>
    <row r="25465" ht="12.75"/>
    <row r="25466" ht="12.75"/>
    <row r="25467" ht="12.75"/>
    <row r="25468" ht="12.75"/>
    <row r="25469" ht="12.75"/>
    <row r="25470" ht="12.75"/>
    <row r="25471" ht="12.75"/>
    <row r="25472" ht="12.75"/>
    <row r="25473" ht="12.75"/>
    <row r="25474" ht="12.75"/>
    <row r="25475" ht="12.75"/>
    <row r="25476" ht="12.75"/>
    <row r="25477" ht="12.75"/>
    <row r="25478" ht="12.75"/>
    <row r="25479" ht="12.75"/>
    <row r="25480" ht="12.75"/>
    <row r="25481" ht="12.75"/>
    <row r="25482" ht="12.75"/>
    <row r="25483" ht="12.75"/>
    <row r="25484" ht="12.75"/>
    <row r="25485" ht="12.75"/>
    <row r="25486" ht="12.75"/>
    <row r="25487" ht="12.75"/>
    <row r="25488" ht="12.75"/>
    <row r="25489" ht="12.75"/>
    <row r="25490" ht="12.75"/>
    <row r="25491" ht="12.75"/>
    <row r="25492" ht="12.75"/>
    <row r="25493" ht="12.75"/>
    <row r="25494" ht="12.75"/>
    <row r="25495" ht="12.75"/>
    <row r="25496" ht="12.75"/>
    <row r="25497" ht="12.75"/>
    <row r="25498" ht="12.75"/>
    <row r="25499" ht="12.75"/>
    <row r="25500" ht="12.75"/>
    <row r="25501" ht="12.75"/>
    <row r="25502" ht="12.75"/>
    <row r="25503" ht="12.75"/>
    <row r="25504" ht="12.75"/>
    <row r="25505" ht="12.75"/>
    <row r="25506" ht="12.75"/>
    <row r="25507" ht="12.75"/>
    <row r="25508" ht="12.75"/>
    <row r="25509" ht="12.75"/>
    <row r="25510" ht="12.75"/>
    <row r="25511" ht="12.75"/>
    <row r="25512" ht="12.75"/>
    <row r="25513" ht="12.75"/>
    <row r="25514" ht="12.75"/>
    <row r="25515" ht="12.75"/>
    <row r="25516" ht="12.75"/>
    <row r="25517" ht="12.75"/>
    <row r="25518" ht="12.75"/>
    <row r="25519" ht="12.75"/>
    <row r="25520" ht="12.75"/>
    <row r="25521" ht="12.75"/>
    <row r="25522" ht="12.75"/>
    <row r="25523" ht="12.75"/>
    <row r="25524" ht="12.75"/>
    <row r="25525" ht="12.75"/>
    <row r="25526" ht="12.75"/>
    <row r="25527" ht="12.75"/>
    <row r="25528" ht="12.75"/>
    <row r="25529" ht="12.75"/>
    <row r="25530" ht="12.75"/>
    <row r="25531" ht="12.75"/>
    <row r="25532" ht="12.75"/>
    <row r="25533" ht="12.75"/>
    <row r="25534" ht="12.75"/>
    <row r="25535" ht="12.75"/>
    <row r="25536" ht="12.75"/>
    <row r="25537" ht="12.75"/>
    <row r="25538" ht="12.75"/>
    <row r="25539" ht="12.75"/>
    <row r="25540" ht="12.75"/>
    <row r="25541" ht="12.75"/>
    <row r="25542" ht="12.75"/>
    <row r="25543" ht="12.75"/>
    <row r="25544" ht="12.75"/>
    <row r="25545" ht="12.75"/>
    <row r="25546" ht="12.75"/>
    <row r="25547" ht="12.75"/>
    <row r="25548" ht="12.75"/>
    <row r="25549" ht="12.75"/>
    <row r="25550" ht="12.75"/>
    <row r="25551" ht="12.75"/>
    <row r="25552" ht="12.75"/>
    <row r="25553" ht="12.75"/>
    <row r="25554" ht="12.75"/>
    <row r="25555" ht="12.75"/>
    <row r="25556" ht="12.75"/>
    <row r="25557" ht="12.75"/>
    <row r="25558" ht="12.75"/>
    <row r="25559" ht="12.75"/>
    <row r="25560" ht="12.75"/>
    <row r="25561" ht="12.75"/>
    <row r="25562" ht="12.75"/>
    <row r="25563" ht="12.75"/>
    <row r="25564" ht="12.75"/>
    <row r="25565" ht="12.75"/>
    <row r="25566" ht="12.75"/>
    <row r="25567" ht="12.75"/>
    <row r="25568" ht="12.75"/>
    <row r="25569" ht="12.75"/>
    <row r="25570" ht="12.75"/>
    <row r="25571" ht="12.75"/>
    <row r="25572" ht="12.75"/>
    <row r="25573" ht="12.75"/>
    <row r="25574" ht="12.75"/>
    <row r="25575" ht="12.75"/>
    <row r="25576" ht="12.75"/>
    <row r="25577" ht="12.75"/>
    <row r="25578" ht="12.75"/>
    <row r="25579" ht="12.75"/>
    <row r="25580" ht="12.75"/>
    <row r="25581" ht="12.75"/>
    <row r="25582" ht="12.75"/>
    <row r="25583" ht="12.75"/>
    <row r="25584" ht="12.75"/>
    <row r="25585" ht="12.75"/>
    <row r="25586" ht="12.75"/>
    <row r="25587" ht="12.75"/>
    <row r="25588" ht="12.75"/>
    <row r="25589" ht="12.75"/>
    <row r="25590" ht="12.75"/>
    <row r="25591" ht="12.75"/>
    <row r="25592" ht="12.75"/>
    <row r="25593" ht="12.75"/>
    <row r="25594" ht="12.75"/>
    <row r="25595" ht="12.75"/>
    <row r="25596" ht="12.75"/>
    <row r="25597" ht="12.75"/>
    <row r="25598" ht="12.75"/>
    <row r="25599" ht="12.75"/>
    <row r="25600" ht="12.75"/>
    <row r="25601" ht="12.75"/>
    <row r="25602" ht="12.75"/>
    <row r="25603" ht="12.75"/>
    <row r="25604" ht="12.75"/>
    <row r="25605" ht="12.75"/>
    <row r="25606" ht="12.75"/>
    <row r="25607" ht="12.75"/>
    <row r="25608" ht="12.75"/>
    <row r="25609" ht="12.75"/>
    <row r="25610" ht="12.75"/>
    <row r="25611" ht="12.75"/>
    <row r="25612" ht="12.75"/>
    <row r="25613" ht="12.75"/>
    <row r="25614" ht="12.75"/>
    <row r="25615" ht="12.75"/>
    <row r="25616" ht="12.75"/>
    <row r="25617" ht="12.75"/>
    <row r="25618" ht="12.75"/>
    <row r="25619" ht="12.75"/>
    <row r="25620" ht="12.75"/>
    <row r="25621" ht="12.75"/>
    <row r="25622" ht="12.75"/>
    <row r="25623" ht="12.75"/>
    <row r="25624" ht="12.75"/>
    <row r="25625" ht="12.75"/>
    <row r="25626" ht="12.75"/>
    <row r="25627" ht="12.75"/>
    <row r="25628" ht="12.75"/>
    <row r="25629" ht="12.75"/>
    <row r="25630" ht="12.75"/>
    <row r="25631" ht="12.75"/>
    <row r="25632" ht="12.75"/>
    <row r="25633" ht="12.75"/>
    <row r="25634" ht="12.75"/>
    <row r="25635" ht="12.75"/>
    <row r="25636" ht="12.75"/>
    <row r="25637" ht="12.75"/>
    <row r="25638" ht="12.75"/>
    <row r="25639" ht="12.75"/>
    <row r="25640" ht="12.75"/>
    <row r="25641" ht="12.75"/>
    <row r="25642" ht="12.75"/>
    <row r="25643" ht="12.75"/>
    <row r="25644" ht="12.75"/>
    <row r="25645" ht="12.75"/>
    <row r="25646" ht="12.75"/>
    <row r="25647" ht="12.75"/>
    <row r="25648" ht="12.75"/>
    <row r="25649" ht="12.75"/>
    <row r="25650" ht="12.75"/>
    <row r="25651" ht="12.75"/>
    <row r="25652" ht="12.75"/>
    <row r="25653" ht="12.75"/>
    <row r="25654" ht="12.75"/>
    <row r="25655" ht="12.75"/>
    <row r="25656" ht="12.75"/>
    <row r="25657" ht="12.75"/>
    <row r="25658" ht="12.75"/>
    <row r="25659" ht="12.75"/>
    <row r="25660" ht="12.75"/>
    <row r="25661" ht="12.75"/>
    <row r="25662" ht="12.75"/>
    <row r="25663" ht="12.75"/>
    <row r="25664" ht="12.75"/>
    <row r="25665" ht="12.75"/>
    <row r="25666" ht="12.75"/>
    <row r="25667" ht="12.75"/>
    <row r="25668" ht="12.75"/>
    <row r="25669" ht="12.75"/>
    <row r="25670" ht="12.75"/>
    <row r="25671" ht="12.75"/>
    <row r="25672" ht="12.75"/>
    <row r="25673" ht="12.75"/>
    <row r="25674" ht="12.75"/>
    <row r="25675" ht="12.75"/>
    <row r="25676" ht="12.75"/>
    <row r="25677" ht="12.75"/>
    <row r="25678" ht="12.75"/>
    <row r="25679" ht="12.75"/>
    <row r="25680" ht="12.75"/>
    <row r="25681" ht="12.75"/>
    <row r="25682" ht="12.75"/>
    <row r="25683" ht="12.75"/>
    <row r="25684" ht="12.75"/>
    <row r="25685" ht="12.75"/>
    <row r="25686" ht="12.75"/>
    <row r="25687" ht="12.75"/>
    <row r="25688" ht="12.75"/>
    <row r="25689" ht="12.75"/>
    <row r="25690" ht="12.75"/>
    <row r="25691" ht="12.75"/>
    <row r="25692" ht="12.75"/>
    <row r="25693" ht="12.75"/>
    <row r="25694" ht="12.75"/>
    <row r="25695" ht="12.75"/>
    <row r="25696" ht="12.75"/>
    <row r="25697" ht="12.75"/>
    <row r="25698" ht="12.75"/>
    <row r="25699" ht="12.75"/>
    <row r="25700" ht="12.75"/>
    <row r="25701" ht="12.75"/>
    <row r="25702" ht="12.75"/>
    <row r="25703" ht="12.75"/>
    <row r="25704" ht="12.75"/>
    <row r="25705" ht="12.75"/>
    <row r="25706" ht="12.75"/>
    <row r="25707" ht="12.75"/>
    <row r="25708" ht="12.75"/>
    <row r="25709" ht="12.75"/>
    <row r="25710" ht="12.75"/>
    <row r="25711" ht="12.75"/>
    <row r="25712" ht="12.75"/>
    <row r="25713" ht="12.75"/>
    <row r="25714" ht="12.75"/>
    <row r="25715" ht="12.75"/>
    <row r="25716" ht="12.75"/>
    <row r="25717" ht="12.75"/>
    <row r="25718" ht="12.75"/>
    <row r="25719" ht="12.75"/>
    <row r="25720" ht="12.75"/>
    <row r="25721" ht="12.75"/>
    <row r="25722" ht="12.75"/>
    <row r="25723" ht="12.75"/>
    <row r="25724" ht="12.75"/>
    <row r="25725" ht="12.75"/>
    <row r="25726" ht="12.75"/>
    <row r="25727" ht="12.75"/>
    <row r="25728" ht="12.75"/>
    <row r="25729" ht="12.75"/>
    <row r="25730" ht="12.75"/>
    <row r="25731" ht="12.75"/>
    <row r="25732" ht="12.75"/>
    <row r="25733" ht="12.75"/>
    <row r="25734" ht="12.75"/>
    <row r="25735" ht="12.75"/>
    <row r="25736" ht="12.75"/>
    <row r="25737" ht="12.75"/>
    <row r="25738" ht="12.75"/>
    <row r="25739" ht="12.75"/>
    <row r="25740" ht="12.75"/>
    <row r="25741" ht="12.75"/>
    <row r="25742" ht="12.75"/>
    <row r="25743" ht="12.75"/>
    <row r="25744" ht="12.75"/>
    <row r="25745" ht="12.75"/>
    <row r="25746" ht="12.75"/>
    <row r="25747" ht="12.75"/>
    <row r="25748" ht="12.75"/>
    <row r="25749" ht="12.75"/>
    <row r="25750" ht="12.75"/>
    <row r="25751" ht="12.75"/>
    <row r="25752" ht="12.75"/>
    <row r="25753" ht="12.75"/>
    <row r="25754" ht="12.75"/>
    <row r="25755" ht="12.75"/>
    <row r="25756" ht="12.75"/>
    <row r="25757" ht="12.75"/>
    <row r="25758" ht="12.75"/>
    <row r="25759" ht="12.75"/>
    <row r="25760" ht="12.75"/>
    <row r="25761" ht="12.75"/>
    <row r="25762" ht="12.75"/>
    <row r="25763" ht="12.75"/>
    <row r="25764" ht="12.75"/>
    <row r="25765" ht="12.75"/>
    <row r="25766" ht="12.75"/>
    <row r="25767" ht="12.75"/>
    <row r="25768" ht="12.75"/>
    <row r="25769" ht="12.75"/>
    <row r="25770" ht="12.75"/>
    <row r="25771" ht="12.75"/>
    <row r="25772" ht="12.75"/>
    <row r="25773" ht="12.75"/>
    <row r="25774" ht="12.75"/>
    <row r="25775" ht="12.75"/>
    <row r="25776" ht="12.75"/>
    <row r="25777" ht="12.75"/>
    <row r="25778" ht="12.75"/>
    <row r="25779" ht="12.75"/>
    <row r="25780" ht="12.75"/>
    <row r="25781" ht="12.75"/>
    <row r="25782" ht="12.75"/>
    <row r="25783" ht="12.75"/>
    <row r="25784" ht="12.75"/>
    <row r="25785" ht="12.75"/>
    <row r="25786" ht="12.75"/>
    <row r="25787" ht="12.75"/>
    <row r="25788" ht="12.75"/>
    <row r="25789" ht="12.75"/>
    <row r="25790" ht="12.75"/>
    <row r="25791" ht="12.75"/>
    <row r="25792" ht="12.75"/>
    <row r="25793" ht="12.75"/>
    <row r="25794" ht="12.75"/>
    <row r="25795" ht="12.75"/>
    <row r="25796" ht="12.75"/>
    <row r="25797" ht="12.75"/>
    <row r="25798" ht="12.75"/>
    <row r="25799" ht="12.75"/>
    <row r="25800" ht="12.75"/>
    <row r="25801" ht="12.75"/>
    <row r="25802" ht="12.75"/>
    <row r="25803" ht="12.75"/>
    <row r="25804" ht="12.75"/>
    <row r="25805" ht="12.75"/>
    <row r="25806" ht="12.75"/>
    <row r="25807" ht="12.75"/>
    <row r="25808" ht="12.75"/>
    <row r="25809" ht="12.75"/>
    <row r="25810" ht="12.75"/>
    <row r="25811" ht="12.75"/>
    <row r="25812" ht="12.75"/>
    <row r="25813" ht="12.75"/>
    <row r="25814" ht="12.75"/>
    <row r="25815" ht="12.75"/>
    <row r="25816" ht="12.75"/>
    <row r="25817" ht="12.75"/>
    <row r="25818" ht="12.75"/>
    <row r="25819" ht="12.75"/>
    <row r="25820" ht="12.75"/>
    <row r="25821" ht="12.75"/>
    <row r="25822" ht="12.75"/>
    <row r="25823" ht="12.75"/>
    <row r="25824" ht="12.75"/>
    <row r="25825" ht="12.75"/>
    <row r="25826" ht="12.75"/>
    <row r="25827" ht="12.75"/>
    <row r="25828" ht="12.75"/>
    <row r="25829" ht="12.75"/>
    <row r="25830" ht="12.75"/>
    <row r="25831" ht="12.75"/>
    <row r="25832" ht="12.75"/>
    <row r="25833" ht="12.75"/>
    <row r="25834" ht="12.75"/>
    <row r="25835" ht="12.75"/>
    <row r="25836" ht="12.75"/>
    <row r="25837" ht="12.75"/>
    <row r="25838" ht="12.75"/>
    <row r="25839" ht="12.75"/>
    <row r="25840" ht="12.75"/>
    <row r="25841" ht="12.75"/>
    <row r="25842" ht="12.75"/>
    <row r="25843" ht="12.75"/>
    <row r="25844" ht="12.75"/>
    <row r="25845" ht="12.75"/>
    <row r="25846" ht="12.75"/>
    <row r="25847" ht="12.75"/>
    <row r="25848" ht="12.75"/>
    <row r="25849" ht="12.75"/>
    <row r="25850" ht="12.75"/>
    <row r="25851" ht="12.75"/>
    <row r="25852" ht="12.75"/>
    <row r="25853" ht="12.75"/>
    <row r="25854" ht="12.75"/>
    <row r="25855" ht="12.75"/>
    <row r="25856" ht="12.75"/>
    <row r="25857" ht="12.75"/>
    <row r="25858" ht="12.75"/>
    <row r="25859" ht="12.75"/>
    <row r="25860" ht="12.75"/>
    <row r="25861" ht="12.75"/>
    <row r="25862" ht="12.75"/>
    <row r="25863" ht="12.75"/>
    <row r="25864" ht="12.75"/>
    <row r="25865" ht="12.75"/>
    <row r="25866" ht="12.75"/>
    <row r="25867" ht="12.75"/>
    <row r="25868" ht="12.75"/>
    <row r="25869" ht="12.75"/>
    <row r="25870" ht="12.75"/>
    <row r="25871" ht="12.75"/>
    <row r="25872" ht="12.75"/>
    <row r="25873" ht="12.75"/>
    <row r="25874" ht="12.75"/>
    <row r="25875" ht="12.75"/>
    <row r="25876" ht="12.75"/>
    <row r="25877" ht="12.75"/>
    <row r="25878" ht="12.75"/>
    <row r="25879" ht="12.75"/>
    <row r="25880" ht="12.75"/>
    <row r="25881" ht="12.75"/>
    <row r="25882" ht="12.75"/>
    <row r="25883" ht="12.75"/>
    <row r="25884" ht="12.75"/>
    <row r="25885" ht="12.75"/>
    <row r="25886" ht="12.75"/>
    <row r="25887" ht="12.75"/>
    <row r="25888" ht="12.75"/>
    <row r="25889" ht="12.75"/>
    <row r="25890" ht="12.75"/>
    <row r="25891" ht="12.75"/>
    <row r="25892" ht="12.75"/>
    <row r="25893" ht="12.75"/>
    <row r="25894" ht="12.75"/>
    <row r="25895" ht="12.75"/>
    <row r="25896" ht="12.75"/>
    <row r="25897" ht="12.75"/>
    <row r="25898" ht="12.75"/>
    <row r="25899" ht="12.75"/>
    <row r="25900" ht="12.75"/>
    <row r="25901" ht="12.75"/>
    <row r="25902" ht="12.75"/>
    <row r="25903" ht="12.75"/>
    <row r="25904" ht="12.75"/>
    <row r="25905" ht="12.75"/>
    <row r="25906" ht="12.75"/>
    <row r="25907" ht="12.75"/>
    <row r="25908" ht="12.75"/>
    <row r="25909" ht="12.75"/>
    <row r="25910" ht="12.75"/>
    <row r="25911" ht="12.75"/>
    <row r="25912" ht="12.75"/>
    <row r="25913" ht="12.75"/>
    <row r="25914" ht="12.75"/>
    <row r="25915" ht="12.75"/>
    <row r="25916" ht="12.75"/>
    <row r="25917" ht="12.75"/>
    <row r="25918" ht="12.75"/>
    <row r="25919" ht="12.75"/>
    <row r="25920" ht="12.75"/>
    <row r="25921" ht="12.75"/>
    <row r="25922" ht="12.75"/>
    <row r="25923" ht="12.75"/>
    <row r="25924" ht="12.75"/>
    <row r="25925" ht="12.75"/>
    <row r="25926" ht="12.75"/>
    <row r="25927" ht="12.75"/>
    <row r="25928" ht="12.75"/>
    <row r="25929" ht="12.75"/>
    <row r="25930" ht="12.75"/>
    <row r="25931" ht="12.75"/>
    <row r="25932" ht="12.75"/>
    <row r="25933" ht="12.75"/>
    <row r="25934" ht="12.75"/>
    <row r="25935" ht="12.75"/>
    <row r="25936" ht="12.75"/>
    <row r="25937" ht="12.75"/>
    <row r="25938" ht="12.75"/>
    <row r="25939" ht="12.75"/>
    <row r="25940" ht="12.75"/>
    <row r="25941" ht="12.75"/>
    <row r="25942" ht="12.75"/>
    <row r="25943" ht="12.75"/>
    <row r="25944" ht="12.75"/>
    <row r="25945" ht="12.75"/>
    <row r="25946" ht="12.75"/>
    <row r="25947" ht="12.75"/>
    <row r="25948" ht="12.75"/>
    <row r="25949" ht="12.75"/>
    <row r="25950" ht="12.75"/>
    <row r="25951" ht="12.75"/>
    <row r="25952" ht="12.75"/>
    <row r="25953" ht="12.75"/>
    <row r="25954" ht="12.75"/>
    <row r="25955" ht="12.75"/>
    <row r="25956" ht="12.75"/>
    <row r="25957" ht="12.75"/>
    <row r="25958" ht="12.75"/>
    <row r="25959" ht="12.75"/>
    <row r="25960" ht="12.75"/>
    <row r="25961" ht="12.75"/>
    <row r="25962" ht="12.75"/>
    <row r="25963" ht="12.75"/>
    <row r="25964" ht="12.75"/>
    <row r="25965" ht="12.75"/>
    <row r="25966" ht="12.75"/>
    <row r="25967" ht="12.75"/>
    <row r="25968" ht="12.75"/>
    <row r="25969" ht="12.75"/>
    <row r="25970" ht="12.75"/>
    <row r="25971" ht="12.75"/>
    <row r="25972" ht="12.75"/>
    <row r="25973" ht="12.75"/>
    <row r="25974" ht="12.75"/>
    <row r="25975" ht="12.75"/>
    <row r="25976" ht="12.75"/>
    <row r="25977" ht="12.75"/>
    <row r="25978" ht="12.75"/>
    <row r="25979" ht="12.75"/>
    <row r="25980" ht="12.75"/>
    <row r="25981" ht="12.75"/>
    <row r="25982" ht="12.75"/>
    <row r="25983" ht="12.75"/>
    <row r="25984" ht="12.75"/>
    <row r="25985" ht="12.75"/>
    <row r="25986" ht="12.75"/>
    <row r="25987" ht="12.75"/>
    <row r="25988" ht="12.75"/>
    <row r="25989" ht="12.75"/>
    <row r="25990" ht="12.75"/>
    <row r="25991" ht="12.75"/>
    <row r="25992" ht="12.75"/>
    <row r="25993" ht="12.75"/>
    <row r="25994" ht="12.75"/>
    <row r="25995" ht="12.75"/>
    <row r="25996" ht="12.75"/>
    <row r="25997" ht="12.75"/>
    <row r="25998" ht="12.75"/>
    <row r="25999" ht="12.75"/>
    <row r="26000" ht="12.75"/>
    <row r="26001" ht="12.75"/>
    <row r="26002" ht="12.75"/>
    <row r="26003" ht="12.75"/>
    <row r="26004" ht="12.75"/>
    <row r="26005" ht="12.75"/>
    <row r="26006" ht="12.75"/>
    <row r="26007" ht="12.75"/>
    <row r="26008" ht="12.75"/>
    <row r="26009" ht="12.75"/>
    <row r="26010" ht="12.75"/>
    <row r="26011" ht="12.75"/>
    <row r="26012" ht="12.75"/>
    <row r="26013" ht="12.75"/>
    <row r="26014" ht="12.75"/>
    <row r="26015" ht="12.75"/>
    <row r="26016" ht="12.75"/>
    <row r="26017" ht="12.75"/>
    <row r="26018" ht="12.75"/>
    <row r="26019" ht="12.75"/>
    <row r="26020" ht="12.75"/>
    <row r="26021" ht="12.75"/>
    <row r="26022" ht="12.75"/>
    <row r="26023" ht="12.75"/>
    <row r="26024" ht="12.75"/>
    <row r="26025" ht="12.75"/>
    <row r="26026" ht="12.75"/>
    <row r="26027" ht="12.75"/>
    <row r="26028" ht="12.75"/>
    <row r="26029" ht="12.75"/>
    <row r="26030" ht="12.75"/>
    <row r="26031" ht="12.75"/>
    <row r="26032" ht="12.75"/>
    <row r="26033" ht="12.75"/>
    <row r="26034" ht="12.75"/>
    <row r="26035" ht="12.75"/>
    <row r="26036" ht="12.75"/>
    <row r="26037" ht="12.75"/>
    <row r="26038" ht="12.75"/>
    <row r="26039" ht="12.75"/>
    <row r="26040" ht="12.75"/>
    <row r="26041" ht="12.75"/>
    <row r="26042" ht="12.75"/>
    <row r="26043" ht="12.75"/>
    <row r="26044" ht="12.75"/>
    <row r="26045" ht="12.75"/>
    <row r="26046" ht="12.75"/>
    <row r="26047" ht="12.75"/>
    <row r="26048" ht="12.75"/>
    <row r="26049" ht="12.75"/>
    <row r="26050" ht="12.75"/>
    <row r="26051" ht="12.75"/>
    <row r="26052" ht="12.75"/>
    <row r="26053" ht="12.75"/>
    <row r="26054" ht="12.75"/>
    <row r="26055" ht="12.75"/>
    <row r="26056" ht="12.75"/>
    <row r="26057" ht="12.75"/>
    <row r="26058" ht="12.75"/>
    <row r="26059" ht="12.75"/>
    <row r="26060" ht="12.75"/>
    <row r="26061" ht="12.75"/>
    <row r="26062" ht="12.75"/>
    <row r="26063" ht="12.75"/>
    <row r="26064" ht="12.75"/>
    <row r="26065" ht="12.75"/>
    <row r="26066" ht="12.75"/>
    <row r="26067" ht="12.75"/>
    <row r="26068" ht="12.75"/>
    <row r="26069" ht="12.75"/>
    <row r="26070" ht="12.75"/>
    <row r="26071" ht="12.75"/>
    <row r="26072" ht="12.75"/>
    <row r="26073" ht="12.75"/>
    <row r="26074" ht="12.75"/>
    <row r="26075" ht="12.75"/>
    <row r="26076" ht="12.75"/>
    <row r="26077" ht="12.75"/>
    <row r="26078" ht="12.75"/>
    <row r="26079" ht="12.75"/>
    <row r="26080" ht="12.75"/>
    <row r="26081" ht="12.75"/>
    <row r="26082" ht="12.75"/>
    <row r="26083" ht="12.75"/>
    <row r="26084" ht="12.75"/>
    <row r="26085" ht="12.75"/>
    <row r="26086" ht="12.75"/>
    <row r="26087" ht="12.75"/>
    <row r="26088" ht="12.75"/>
    <row r="26089" ht="12.75"/>
    <row r="26090" ht="12.75"/>
    <row r="26091" ht="12.75"/>
    <row r="26092" ht="12.75"/>
    <row r="26093" ht="12.75"/>
    <row r="26094" ht="12.75"/>
    <row r="26095" ht="12.75"/>
    <row r="26096" ht="12.75"/>
    <row r="26097" ht="12.75"/>
    <row r="26098" ht="12.75"/>
    <row r="26099" ht="12.75"/>
    <row r="26100" ht="12.75"/>
    <row r="26101" ht="12.75"/>
    <row r="26102" ht="12.75"/>
    <row r="26103" ht="12.75"/>
    <row r="26104" ht="12.75"/>
    <row r="26105" ht="12.75"/>
    <row r="26106" ht="12.75"/>
    <row r="26107" ht="12.75"/>
    <row r="26108" ht="12.75"/>
    <row r="26109" ht="12.75"/>
    <row r="26110" ht="12.75"/>
    <row r="26111" ht="12.75"/>
    <row r="26112" ht="12.75"/>
    <row r="26113" ht="12.75"/>
    <row r="26114" ht="12.75"/>
    <row r="26115" ht="12.75"/>
    <row r="26116" ht="12.75"/>
    <row r="26117" ht="12.75"/>
    <row r="26118" ht="12.75"/>
    <row r="26119" ht="12.75"/>
    <row r="26120" ht="12.75"/>
    <row r="26121" ht="12.75"/>
    <row r="26122" ht="12.75"/>
    <row r="26123" ht="12.75"/>
    <row r="26124" ht="12.75"/>
    <row r="26125" ht="12.75"/>
    <row r="26126" ht="12.75"/>
    <row r="26127" ht="12.75"/>
    <row r="26128" ht="12.75"/>
    <row r="26129" ht="12.75"/>
    <row r="26130" ht="12.75"/>
    <row r="26131" ht="12.75"/>
    <row r="26132" ht="12.75"/>
    <row r="26133" ht="12.75"/>
    <row r="26134" ht="12.75"/>
    <row r="26135" ht="12.75"/>
    <row r="26136" ht="12.75"/>
    <row r="26137" ht="12.75"/>
    <row r="26138" ht="12.75"/>
    <row r="26139" ht="12.75"/>
    <row r="26140" ht="12.75"/>
    <row r="26141" ht="12.75"/>
    <row r="26142" ht="12.75"/>
    <row r="26143" ht="12.75"/>
    <row r="26144" ht="12.75"/>
    <row r="26145" ht="12.75"/>
    <row r="26146" ht="12.75"/>
    <row r="26147" ht="12.75"/>
    <row r="26148" ht="12.75"/>
    <row r="26149" ht="12.75"/>
    <row r="26150" ht="12.75"/>
    <row r="26151" ht="12.75"/>
    <row r="26152" ht="12.75"/>
    <row r="26153" ht="12.75"/>
    <row r="26154" ht="12.75"/>
    <row r="26155" ht="12.75"/>
    <row r="26156" ht="12.75"/>
    <row r="26157" ht="12.75"/>
    <row r="26158" ht="12.75"/>
    <row r="26159" ht="12.75"/>
    <row r="26160" ht="12.75"/>
    <row r="26161" ht="12.75"/>
    <row r="26162" ht="12.75"/>
    <row r="26163" ht="12.75"/>
    <row r="26164" ht="12.75"/>
    <row r="26165" ht="12.75"/>
    <row r="26166" ht="12.75"/>
    <row r="26167" ht="12.75"/>
    <row r="26168" ht="12.75"/>
    <row r="26169" ht="12.75"/>
    <row r="26170" ht="12.75"/>
    <row r="26171" ht="12.75"/>
    <row r="26172" ht="12.75"/>
    <row r="26173" ht="12.75"/>
    <row r="26174" ht="12.75"/>
    <row r="26175" ht="12.75"/>
    <row r="26176" ht="12.75"/>
    <row r="26177" ht="12.75"/>
    <row r="26178" ht="12.75"/>
    <row r="26179" ht="12.75"/>
    <row r="26180" ht="12.75"/>
    <row r="26181" ht="12.75"/>
    <row r="26182" ht="12.75"/>
    <row r="26183" ht="12.75"/>
    <row r="26184" ht="12.75"/>
    <row r="26185" ht="12.75"/>
    <row r="26186" ht="12.75"/>
    <row r="26187" ht="12.75"/>
    <row r="26188" ht="12.75"/>
    <row r="26189" ht="12.75"/>
    <row r="26190" ht="12.75"/>
    <row r="26191" ht="12.75"/>
    <row r="26192" ht="12.75"/>
    <row r="26193" ht="12.75"/>
    <row r="26194" ht="12.75"/>
    <row r="26195" ht="12.75"/>
    <row r="26196" ht="12.75"/>
    <row r="26197" ht="12.75"/>
    <row r="26198" ht="12.75"/>
    <row r="26199" ht="12.75"/>
    <row r="26200" ht="12.75"/>
    <row r="26201" ht="12.75"/>
    <row r="26202" ht="12.75"/>
    <row r="26203" ht="12.75"/>
    <row r="26204" ht="12.75"/>
    <row r="26205" ht="12.75"/>
    <row r="26206" ht="12.75"/>
    <row r="26207" ht="12.75"/>
    <row r="26208" ht="12.75"/>
    <row r="26209" ht="12.75"/>
    <row r="26210" ht="12.75"/>
    <row r="26211" ht="12.75"/>
    <row r="26212" ht="12.75"/>
    <row r="26213" ht="12.75"/>
    <row r="26214" ht="12.75"/>
    <row r="26215" ht="12.75"/>
    <row r="26216" ht="12.75"/>
    <row r="26217" ht="12.75"/>
    <row r="26218" ht="12.75"/>
    <row r="26219" ht="12.75"/>
    <row r="26220" ht="12.75"/>
    <row r="26221" ht="12.75"/>
    <row r="26222" ht="12.75"/>
    <row r="26223" ht="12.75"/>
    <row r="26224" ht="12.75"/>
    <row r="26225" ht="12.75"/>
    <row r="26226" ht="12.75"/>
    <row r="26227" ht="12.75"/>
    <row r="26228" ht="12.75"/>
    <row r="26229" ht="12.75"/>
    <row r="26230" ht="12.75"/>
    <row r="26231" ht="12.75"/>
    <row r="26232" ht="12.75"/>
    <row r="26233" ht="12.75"/>
    <row r="26234" ht="12.75"/>
    <row r="26235" ht="12.75"/>
    <row r="26236" ht="12.75"/>
    <row r="26237" ht="12.75"/>
    <row r="26238" ht="12.75"/>
    <row r="26239" ht="12.75"/>
    <row r="26240" ht="12.75"/>
    <row r="26241" ht="12.75"/>
    <row r="26242" ht="12.75"/>
    <row r="26243" ht="12.75"/>
    <row r="26244" ht="12.75"/>
    <row r="26245" ht="12.75"/>
    <row r="26246" ht="12.75"/>
    <row r="26247" ht="12.75"/>
    <row r="26248" ht="12.75"/>
    <row r="26249" ht="12.75"/>
    <row r="26250" ht="12.75"/>
    <row r="26251" ht="12.75"/>
    <row r="26252" ht="12.75"/>
    <row r="26253" ht="12.75"/>
    <row r="26254" ht="12.75"/>
    <row r="26255" ht="12.75"/>
    <row r="26256" ht="12.75"/>
    <row r="26257" ht="12.75"/>
    <row r="26258" ht="12.75"/>
    <row r="26259" ht="12.75"/>
    <row r="26260" ht="12.75"/>
    <row r="26261" ht="12.75"/>
    <row r="26262" ht="12.75"/>
    <row r="26263" ht="12.75"/>
    <row r="26264" ht="12.75"/>
    <row r="26265" ht="12.75"/>
    <row r="26266" ht="12.75"/>
    <row r="26267" ht="12.75"/>
    <row r="26268" ht="12.75"/>
    <row r="26269" ht="12.75"/>
    <row r="26270" ht="12.75"/>
    <row r="26271" ht="12.75"/>
    <row r="26272" ht="12.75"/>
    <row r="26273" ht="12.75"/>
    <row r="26274" ht="12.75"/>
    <row r="26275" ht="12.75"/>
    <row r="26276" ht="12.75"/>
    <row r="26277" ht="12.75"/>
    <row r="26278" ht="12.75"/>
    <row r="26279" ht="12.75"/>
    <row r="26280" ht="12.75"/>
    <row r="26281" ht="12.75"/>
    <row r="26282" ht="12.75"/>
    <row r="26283" ht="12.75"/>
    <row r="26284" ht="12.75"/>
    <row r="26285" ht="12.75"/>
    <row r="26286" ht="12.75"/>
    <row r="26287" ht="12.75"/>
    <row r="26288" ht="12.75"/>
    <row r="26289" ht="12.75"/>
    <row r="26290" ht="12.75"/>
    <row r="26291" ht="12.75"/>
    <row r="26292" ht="12.75"/>
    <row r="26293" ht="12.75"/>
    <row r="26294" ht="12.75"/>
    <row r="26295" ht="12.75"/>
    <row r="26296" ht="12.75"/>
    <row r="26297" ht="12.75"/>
    <row r="26298" ht="12.75"/>
    <row r="26299" ht="12.75"/>
    <row r="26300" ht="12.75"/>
    <row r="26301" ht="12.75"/>
    <row r="26302" ht="12.75"/>
    <row r="26303" ht="12.75"/>
    <row r="26304" ht="12.75"/>
    <row r="26305" ht="12.75"/>
    <row r="26306" ht="12.75"/>
    <row r="26307" ht="12.75"/>
    <row r="26308" ht="12.75"/>
    <row r="26309" ht="12.75"/>
    <row r="26310" ht="12.75"/>
    <row r="26311" ht="12.75"/>
    <row r="26312" ht="12.75"/>
    <row r="26313" ht="12.75"/>
    <row r="26314" ht="12.75"/>
    <row r="26315" ht="12.75"/>
    <row r="26316" ht="12.75"/>
    <row r="26317" ht="12.75"/>
    <row r="26318" ht="12.75"/>
    <row r="26319" ht="12.75"/>
    <row r="26320" ht="12.75"/>
    <row r="26321" ht="12.75"/>
    <row r="26322" ht="12.75"/>
    <row r="26323" ht="12.75"/>
    <row r="26324" ht="12.75"/>
    <row r="26325" ht="12.75"/>
    <row r="26326" ht="12.75"/>
    <row r="26327" ht="12.75"/>
    <row r="26328" ht="12.75"/>
    <row r="26329" ht="12.75"/>
    <row r="26330" ht="12.75"/>
    <row r="26331" ht="12.75"/>
    <row r="26332" ht="12.75"/>
    <row r="26333" ht="12.75"/>
    <row r="26334" ht="12.75"/>
    <row r="26335" ht="12.75"/>
    <row r="26336" ht="12.75"/>
    <row r="26337" ht="12.75"/>
    <row r="26338" ht="12.75"/>
    <row r="26339" ht="12.75"/>
    <row r="26340" ht="12.75"/>
    <row r="26341" ht="12.75"/>
    <row r="26342" ht="12.75"/>
    <row r="26343" ht="12.75"/>
    <row r="26344" ht="12.75"/>
    <row r="26345" ht="12.75"/>
    <row r="26346" ht="12.75"/>
    <row r="26347" ht="12.75"/>
    <row r="26348" ht="12.75"/>
    <row r="26349" ht="12.75"/>
    <row r="26350" ht="12.75"/>
    <row r="26351" ht="12.75"/>
    <row r="26352" ht="12.75"/>
    <row r="26353" ht="12.75"/>
    <row r="26354" ht="12.75"/>
    <row r="26355" ht="12.75"/>
    <row r="26356" ht="12.75"/>
    <row r="26357" ht="12.75"/>
    <row r="26358" ht="12.75"/>
    <row r="26359" ht="12.75"/>
    <row r="26360" ht="12.75"/>
    <row r="26361" ht="12.75"/>
    <row r="26362" ht="12.75"/>
    <row r="26363" ht="12.75"/>
    <row r="26364" ht="12.75"/>
    <row r="26365" ht="12.75"/>
    <row r="26366" ht="12.75"/>
    <row r="26367" ht="12.75"/>
    <row r="26368" ht="12.75"/>
    <row r="26369" ht="12.75"/>
    <row r="26370" ht="12.75"/>
    <row r="26371" ht="12.75"/>
    <row r="26372" ht="12.75"/>
    <row r="26373" ht="12.75"/>
    <row r="26374" ht="12.75"/>
    <row r="26375" ht="12.75"/>
    <row r="26376" ht="12.75"/>
    <row r="26377" ht="12.75"/>
    <row r="26378" ht="12.75"/>
    <row r="26379" ht="12.75"/>
    <row r="26380" ht="12.75"/>
    <row r="26381" ht="12.75"/>
    <row r="26382" ht="12.75"/>
    <row r="26383" ht="12.75"/>
    <row r="26384" ht="12.75"/>
    <row r="26385" ht="12.75"/>
    <row r="26386" ht="12.75"/>
    <row r="26387" ht="12.75"/>
    <row r="26388" ht="12.75"/>
    <row r="26389" ht="12.75"/>
    <row r="26390" ht="12.75"/>
    <row r="26391" ht="12.75"/>
    <row r="26392" ht="12.75"/>
    <row r="26393" ht="12.75"/>
    <row r="26394" ht="12.75"/>
    <row r="26395" ht="12.75"/>
    <row r="26396" ht="12.75"/>
    <row r="26397" ht="12.75"/>
    <row r="26398" ht="12.75"/>
    <row r="26399" ht="12.75"/>
    <row r="26400" ht="12.75"/>
    <row r="26401" ht="12.75"/>
    <row r="26402" ht="12.75"/>
    <row r="26403" ht="12.75"/>
    <row r="26404" ht="12.75"/>
    <row r="26405" ht="12.75"/>
    <row r="26406" ht="12.75"/>
    <row r="26407" ht="12.75"/>
    <row r="26408" ht="12.75"/>
    <row r="26409" ht="12.75"/>
    <row r="26410" ht="12.75"/>
    <row r="26411" ht="12.75"/>
    <row r="26412" ht="12.75"/>
    <row r="26413" ht="12.75"/>
    <row r="26414" ht="12.75"/>
    <row r="26415" ht="12.75"/>
    <row r="26416" ht="12.75"/>
    <row r="26417" ht="12.75"/>
    <row r="26418" ht="12.75"/>
    <row r="26419" ht="12.75"/>
    <row r="26420" ht="12.75"/>
    <row r="26421" ht="12.75"/>
    <row r="26422" ht="12.75"/>
    <row r="26423" ht="12.75"/>
    <row r="26424" ht="12.75"/>
    <row r="26425" ht="12.75"/>
    <row r="26426" ht="12.75"/>
    <row r="26427" ht="12.75"/>
    <row r="26428" ht="12.75"/>
    <row r="26429" ht="12.75"/>
    <row r="26430" ht="12.75"/>
    <row r="26431" ht="12.75"/>
    <row r="26432" ht="12.75"/>
    <row r="26433" ht="12.75"/>
    <row r="26434" ht="12.75"/>
    <row r="26435" ht="12.75"/>
    <row r="26436" ht="12.75"/>
    <row r="26437" ht="12.75"/>
    <row r="26438" ht="12.75"/>
    <row r="26439" ht="12.75"/>
    <row r="26440" ht="12.75"/>
    <row r="26441" ht="12.75"/>
    <row r="26442" ht="12.75"/>
    <row r="26443" ht="12.75"/>
    <row r="26444" ht="12.75"/>
    <row r="26445" ht="12.75"/>
    <row r="26446" ht="12.75"/>
    <row r="26447" ht="12.75"/>
    <row r="26448" ht="12.75"/>
    <row r="26449" ht="12.75"/>
    <row r="26450" ht="12.75"/>
    <row r="26451" ht="12.75"/>
    <row r="26452" ht="12.75"/>
    <row r="26453" ht="12.75"/>
    <row r="26454" ht="12.75"/>
    <row r="26455" ht="12.75"/>
    <row r="26456" ht="12.75"/>
    <row r="26457" ht="12.75"/>
    <row r="26458" ht="12.75"/>
    <row r="26459" ht="12.75"/>
    <row r="26460" ht="12.75"/>
    <row r="26461" ht="12.75"/>
    <row r="26462" ht="12.75"/>
    <row r="26463" ht="12.75"/>
    <row r="26464" ht="12.75"/>
    <row r="26465" ht="12.75"/>
    <row r="26466" ht="12.75"/>
    <row r="26467" ht="12.75"/>
    <row r="26468" ht="12.75"/>
    <row r="26469" ht="12.75"/>
    <row r="26470" ht="12.75"/>
    <row r="26471" ht="12.75"/>
    <row r="26472" ht="12.75"/>
    <row r="26473" ht="12.75"/>
    <row r="26474" ht="12.75"/>
    <row r="26475" ht="12.75"/>
    <row r="26476" ht="12.75"/>
    <row r="26477" ht="12.75"/>
    <row r="26478" ht="12.75"/>
    <row r="26479" ht="12.75"/>
    <row r="26480" ht="12.75"/>
    <row r="26481" ht="12.75"/>
    <row r="26482" ht="12.75"/>
    <row r="26483" ht="12.75"/>
    <row r="26484" ht="12.75"/>
    <row r="26485" ht="12.75"/>
    <row r="26486" ht="12.75"/>
    <row r="26487" ht="12.75"/>
    <row r="26488" ht="12.75"/>
    <row r="26489" ht="12.75"/>
    <row r="26490" ht="12.75"/>
    <row r="26491" ht="12.75"/>
    <row r="26492" ht="12.75"/>
    <row r="26493" ht="12.75"/>
    <row r="26494" ht="12.75"/>
    <row r="26495" ht="12.75"/>
    <row r="26496" ht="12.75"/>
    <row r="26497" ht="12.75"/>
    <row r="26498" ht="12.75"/>
    <row r="26499" ht="12.75"/>
    <row r="26500" ht="12.75"/>
    <row r="26501" ht="12.75"/>
    <row r="26502" ht="12.75"/>
    <row r="26503" ht="12.75"/>
    <row r="26504" ht="12.75"/>
    <row r="26505" ht="12.75"/>
    <row r="26506" ht="12.75"/>
    <row r="26507" ht="12.75"/>
    <row r="26508" ht="12.75"/>
    <row r="26509" ht="12.75"/>
    <row r="26510" ht="12.75"/>
    <row r="26511" ht="12.75"/>
    <row r="26512" ht="12.75"/>
    <row r="26513" ht="12.75"/>
    <row r="26514" ht="12.75"/>
    <row r="26515" ht="12.75"/>
    <row r="26516" ht="12.75"/>
    <row r="26517" ht="12.75"/>
    <row r="26518" ht="12.75"/>
    <row r="26519" ht="12.75"/>
    <row r="26520" ht="12.75"/>
    <row r="26521" ht="12.75"/>
    <row r="26522" ht="12.75"/>
    <row r="26523" ht="12.75"/>
    <row r="26524" ht="12.75"/>
    <row r="26525" ht="12.75"/>
    <row r="26526" ht="12.75"/>
    <row r="26527" ht="12.75"/>
    <row r="26528" ht="12.75"/>
    <row r="26529" ht="12.75"/>
    <row r="26530" ht="12.75"/>
    <row r="26531" ht="12.75"/>
    <row r="26532" ht="12.75"/>
    <row r="26533" ht="12.75"/>
    <row r="26534" ht="12.75"/>
    <row r="26535" ht="12.75"/>
    <row r="26536" ht="12.75"/>
    <row r="26537" ht="12.75"/>
    <row r="26538" ht="12.75"/>
    <row r="26539" ht="12.75"/>
    <row r="26540" ht="12.75"/>
    <row r="26541" ht="12.75"/>
    <row r="26542" ht="12.75"/>
    <row r="26543" ht="12.75"/>
    <row r="26544" ht="12.75"/>
    <row r="26545" ht="12.75"/>
    <row r="26546" ht="12.75"/>
    <row r="26547" ht="12.75"/>
    <row r="26548" ht="12.75"/>
    <row r="26549" ht="12.75"/>
    <row r="26550" ht="12.75"/>
    <row r="26551" ht="12.75"/>
    <row r="26552" ht="12.75"/>
    <row r="26553" ht="12.75"/>
    <row r="26554" ht="12.75"/>
    <row r="26555" ht="12.75"/>
    <row r="26556" ht="12.75"/>
    <row r="26557" ht="12.75"/>
    <row r="26558" ht="12.75"/>
    <row r="26559" ht="12.75"/>
    <row r="26560" ht="12.75"/>
    <row r="26561" ht="12.75"/>
    <row r="26562" ht="12.75"/>
    <row r="26563" ht="12.75"/>
    <row r="26564" ht="12.75"/>
    <row r="26565" ht="12.75"/>
    <row r="26566" ht="12.75"/>
    <row r="26567" ht="12.75"/>
    <row r="26568" ht="12.75"/>
    <row r="26569" ht="12.75"/>
    <row r="26570" ht="12.75"/>
    <row r="26571" ht="12.75"/>
    <row r="26572" ht="12.75"/>
    <row r="26573" ht="12.75"/>
    <row r="26574" ht="12.75"/>
    <row r="26575" ht="12.75"/>
    <row r="26576" ht="12.75"/>
    <row r="26577" ht="12.75"/>
    <row r="26578" ht="12.75"/>
    <row r="26579" ht="12.75"/>
    <row r="26580" ht="12.75"/>
    <row r="26581" ht="12.75"/>
    <row r="26582" ht="12.75"/>
    <row r="26583" ht="12.75"/>
    <row r="26584" ht="12.75"/>
    <row r="26585" ht="12.75"/>
    <row r="26586" ht="12.75"/>
    <row r="26587" ht="12.75"/>
    <row r="26588" ht="12.75"/>
    <row r="26589" ht="12.75"/>
    <row r="26590" ht="12.75"/>
    <row r="26591" ht="12.75"/>
    <row r="26592" ht="12.75"/>
    <row r="26593" ht="12.75"/>
    <row r="26594" ht="12.75"/>
    <row r="26595" ht="12.75"/>
    <row r="26596" ht="12.75"/>
    <row r="26597" ht="12.75"/>
    <row r="26598" ht="12.75"/>
    <row r="26599" ht="12.75"/>
    <row r="26600" ht="12.75"/>
    <row r="26601" ht="12.75"/>
    <row r="26602" ht="12.75"/>
    <row r="26603" ht="12.75"/>
    <row r="26604" ht="12.75"/>
    <row r="26605" ht="12.75"/>
    <row r="26606" ht="12.75"/>
    <row r="26607" ht="12.75"/>
    <row r="26608" ht="12.75"/>
    <row r="26609" ht="12.75"/>
    <row r="26610" ht="12.75"/>
    <row r="26611" ht="12.75"/>
    <row r="26612" ht="12.75"/>
    <row r="26613" ht="12.75"/>
    <row r="26614" ht="12.75"/>
    <row r="26615" ht="12.75"/>
    <row r="26616" ht="12.75"/>
    <row r="26617" ht="12.75"/>
    <row r="26618" ht="12.75"/>
    <row r="26619" ht="12.75"/>
    <row r="26620" ht="12.75"/>
    <row r="26621" ht="12.75"/>
    <row r="26622" ht="12.75"/>
    <row r="26623" ht="12.75"/>
    <row r="26624" ht="12.75"/>
    <row r="26625" ht="12.75"/>
    <row r="26626" ht="12.75"/>
    <row r="26627" ht="12.75"/>
    <row r="26628" ht="12.75"/>
    <row r="26629" ht="12.75"/>
    <row r="26630" ht="12.75"/>
    <row r="26631" ht="12.75"/>
    <row r="26632" ht="12.75"/>
    <row r="26633" ht="12.75"/>
    <row r="26634" ht="12.75"/>
    <row r="26635" ht="12.75"/>
    <row r="26636" ht="12.75"/>
    <row r="26637" ht="12.75"/>
    <row r="26638" ht="12.75"/>
    <row r="26639" ht="12.75"/>
    <row r="26640" ht="12.75"/>
    <row r="26641" ht="12.75"/>
    <row r="26642" ht="12.75"/>
    <row r="26643" ht="12.75"/>
    <row r="26644" ht="12.75"/>
    <row r="26645" ht="12.75"/>
    <row r="26646" ht="12.75"/>
    <row r="26647" ht="12.75"/>
    <row r="26648" ht="12.75"/>
    <row r="26649" ht="12.75"/>
    <row r="26650" ht="12.75"/>
    <row r="26651" ht="12.75"/>
    <row r="26652" ht="12.75"/>
    <row r="26653" ht="12.75"/>
    <row r="26654" ht="12.75"/>
    <row r="26655" ht="12.75"/>
    <row r="26656" ht="12.75"/>
    <row r="26657" ht="12.75"/>
    <row r="26658" ht="12.75"/>
    <row r="26659" ht="12.75"/>
    <row r="26660" ht="12.75"/>
    <row r="26661" ht="12.75"/>
    <row r="26662" ht="12.75"/>
    <row r="26663" ht="12.75"/>
    <row r="26664" ht="12.75"/>
    <row r="26665" ht="12.75"/>
    <row r="26666" ht="12.75"/>
    <row r="26667" ht="12.75"/>
    <row r="26668" ht="12.75"/>
    <row r="26669" ht="12.75"/>
    <row r="26670" ht="12.75"/>
    <row r="26671" ht="12.75"/>
    <row r="26672" ht="12.75"/>
    <row r="26673" ht="12.75"/>
    <row r="26674" ht="12.75"/>
    <row r="26675" ht="12.75"/>
    <row r="26676" ht="12.75"/>
    <row r="26677" ht="12.75"/>
    <row r="26678" ht="12.75"/>
    <row r="26679" ht="12.75"/>
    <row r="26680" ht="12.75"/>
    <row r="26681" ht="12.75"/>
    <row r="26682" ht="12.75"/>
    <row r="26683" ht="12.75"/>
    <row r="26684" ht="12.75"/>
    <row r="26685" ht="12.75"/>
    <row r="26686" ht="12.75"/>
    <row r="26687" ht="12.75"/>
    <row r="26688" ht="12.75"/>
    <row r="26689" ht="12.75"/>
    <row r="26690" ht="12.75"/>
    <row r="26691" ht="12.75"/>
    <row r="26692" ht="12.75"/>
    <row r="26693" ht="12.75"/>
    <row r="26694" ht="12.75"/>
    <row r="26695" ht="12.75"/>
    <row r="26696" ht="12.75"/>
    <row r="26697" ht="12.75"/>
    <row r="26698" ht="12.75"/>
    <row r="26699" ht="12.75"/>
    <row r="26700" ht="12.75"/>
    <row r="26701" ht="12.75"/>
    <row r="26702" ht="12.75"/>
    <row r="26703" ht="12.75"/>
    <row r="26704" ht="12.75"/>
    <row r="26705" ht="12.75"/>
    <row r="26706" ht="12.75"/>
    <row r="26707" ht="12.75"/>
    <row r="26708" ht="12.75"/>
    <row r="26709" ht="12.75"/>
    <row r="26710" ht="12.75"/>
    <row r="26711" ht="12.75"/>
    <row r="26712" ht="12.75"/>
    <row r="26713" ht="12.75"/>
    <row r="26714" ht="12.75"/>
    <row r="26715" ht="12.75"/>
    <row r="26716" ht="12.75"/>
    <row r="26717" ht="12.75"/>
    <row r="26718" ht="12.75"/>
    <row r="26719" ht="12.75"/>
    <row r="26720" ht="12.75"/>
    <row r="26721" ht="12.75"/>
    <row r="26722" ht="12.75"/>
    <row r="26723" ht="12.75"/>
    <row r="26724" ht="12.75"/>
    <row r="26725" ht="12.75"/>
    <row r="26726" ht="12.75"/>
    <row r="26727" ht="12.75"/>
    <row r="26728" ht="12.75"/>
    <row r="26729" ht="12.75"/>
    <row r="26730" ht="12.75"/>
    <row r="26731" ht="12.75"/>
    <row r="26732" ht="12.75"/>
    <row r="26733" ht="12.75"/>
    <row r="26734" ht="12.75"/>
    <row r="26735" ht="12.75"/>
    <row r="26736" ht="12.75"/>
    <row r="26737" ht="12.75"/>
    <row r="26738" ht="12.75"/>
    <row r="26739" ht="12.75"/>
    <row r="26740" ht="12.75"/>
    <row r="26741" ht="12.75"/>
    <row r="26742" ht="12.75"/>
    <row r="26743" ht="12.75"/>
    <row r="26744" ht="12.75"/>
    <row r="26745" ht="12.75"/>
    <row r="26746" ht="12.75"/>
    <row r="26747" ht="12.75"/>
    <row r="26748" ht="12.75"/>
    <row r="26749" ht="12.75"/>
    <row r="26750" ht="12.75"/>
    <row r="26751" ht="12.75"/>
    <row r="26752" ht="12.75"/>
    <row r="26753" ht="12.75"/>
    <row r="26754" ht="12.75"/>
    <row r="26755" ht="12.75"/>
    <row r="26756" ht="12.75"/>
    <row r="26757" ht="12.75"/>
    <row r="26758" ht="12.75"/>
    <row r="26759" ht="12.75"/>
    <row r="26760" ht="12.75"/>
    <row r="26761" ht="12.75"/>
    <row r="26762" ht="12.75"/>
    <row r="26763" ht="12.75"/>
    <row r="26764" ht="12.75"/>
    <row r="26765" ht="12.75"/>
    <row r="26766" ht="12.75"/>
    <row r="26767" ht="12.75"/>
    <row r="26768" ht="12.75"/>
    <row r="26769" ht="12.75"/>
    <row r="26770" ht="12.75"/>
    <row r="26771" ht="12.75"/>
    <row r="26772" ht="12.75"/>
    <row r="26773" ht="12.75"/>
    <row r="26774" ht="12.75"/>
    <row r="26775" ht="12.75"/>
    <row r="26776" ht="12.75"/>
    <row r="26777" ht="12.75"/>
    <row r="26778" ht="12.75"/>
    <row r="26779" ht="12.75"/>
    <row r="26780" ht="12.75"/>
    <row r="26781" ht="12.75"/>
    <row r="26782" ht="12.75"/>
    <row r="26783" ht="12.75"/>
    <row r="26784" ht="12.75"/>
    <row r="26785" ht="12.75"/>
    <row r="26786" ht="12.75"/>
    <row r="26787" ht="12.75"/>
    <row r="26788" ht="12.75"/>
    <row r="26789" ht="12.75"/>
    <row r="26790" ht="12.75"/>
    <row r="26791" ht="12.75"/>
    <row r="26792" ht="12.75"/>
    <row r="26793" ht="12.75"/>
    <row r="26794" ht="12.75"/>
    <row r="26795" ht="12.75"/>
    <row r="26796" ht="12.75"/>
    <row r="26797" ht="12.75"/>
    <row r="26798" ht="12.75"/>
    <row r="26799" ht="12.75"/>
    <row r="26800" ht="12.75"/>
    <row r="26801" ht="12.75"/>
    <row r="26802" ht="12.75"/>
    <row r="26803" ht="12.75"/>
    <row r="26804" ht="12.75"/>
    <row r="26805" ht="12.75"/>
    <row r="26806" ht="12.75"/>
    <row r="26807" ht="12.75"/>
    <row r="26808" ht="12.75"/>
    <row r="26809" ht="12.75"/>
    <row r="26810" ht="12.75"/>
    <row r="26811" ht="12.75"/>
    <row r="26812" ht="12.75"/>
    <row r="26813" ht="12.75"/>
    <row r="26814" ht="12.75"/>
    <row r="26815" ht="12.75"/>
    <row r="26816" ht="12.75"/>
    <row r="26817" ht="12.75"/>
    <row r="26818" ht="12.75"/>
    <row r="26819" ht="12.75"/>
    <row r="26820" ht="12.75"/>
    <row r="26821" ht="12.75"/>
    <row r="26822" ht="12.75"/>
    <row r="26823" ht="12.75"/>
    <row r="26824" ht="12.75"/>
    <row r="26825" ht="12.75"/>
    <row r="26826" ht="12.75"/>
    <row r="26827" ht="12.75"/>
    <row r="26828" ht="12.75"/>
    <row r="26829" ht="12.75"/>
    <row r="26830" ht="12.75"/>
    <row r="26831" ht="12.75"/>
    <row r="26832" ht="12.75"/>
    <row r="26833" ht="12.75"/>
    <row r="26834" ht="12.75"/>
    <row r="26835" ht="12.75"/>
    <row r="26836" ht="12.75"/>
    <row r="26837" ht="12.75"/>
    <row r="26838" ht="12.75"/>
    <row r="26839" ht="12.75"/>
    <row r="26840" ht="12.75"/>
    <row r="26841" ht="12.75"/>
    <row r="26842" ht="12.75"/>
    <row r="26843" ht="12.75"/>
    <row r="26844" ht="12.75"/>
    <row r="26845" ht="12.75"/>
    <row r="26846" ht="12.75"/>
    <row r="26847" ht="12.75"/>
    <row r="26848" ht="12.75"/>
    <row r="26849" ht="12.75"/>
    <row r="26850" ht="12.75"/>
    <row r="26851" ht="12.75"/>
    <row r="26852" ht="12.75"/>
    <row r="26853" ht="12.75"/>
    <row r="26854" ht="12.75"/>
    <row r="26855" ht="12.75"/>
    <row r="26856" ht="12.75"/>
    <row r="26857" ht="12.75"/>
    <row r="26858" ht="12.75"/>
    <row r="26859" ht="12.75"/>
    <row r="26860" ht="12.75"/>
    <row r="26861" ht="12.75"/>
    <row r="26862" ht="12.75"/>
    <row r="26863" ht="12.75"/>
    <row r="26864" ht="12.75"/>
    <row r="26865" ht="12.75"/>
    <row r="26866" ht="12.75"/>
    <row r="26867" ht="12.75"/>
    <row r="26868" ht="12.75"/>
    <row r="26869" ht="12.75"/>
    <row r="26870" ht="12.75"/>
    <row r="26871" ht="12.75"/>
    <row r="26872" ht="12.75"/>
    <row r="26873" ht="12.75"/>
    <row r="26874" ht="12.75"/>
    <row r="26875" ht="12.75"/>
    <row r="26876" ht="12.75"/>
    <row r="26877" ht="12.75"/>
    <row r="26878" ht="12.75"/>
    <row r="26879" ht="12.75"/>
    <row r="26880" ht="12.75"/>
    <row r="26881" ht="12.75"/>
    <row r="26882" ht="12.75"/>
    <row r="26883" ht="12.75"/>
    <row r="26884" ht="12.75"/>
    <row r="26885" ht="12.75"/>
    <row r="26886" ht="12.75"/>
    <row r="26887" ht="12.75"/>
    <row r="26888" ht="12.75"/>
    <row r="26889" ht="12.75"/>
    <row r="26890" ht="12.75"/>
    <row r="26891" ht="12.75"/>
    <row r="26892" ht="12.75"/>
    <row r="26893" ht="12.75"/>
    <row r="26894" ht="12.75"/>
    <row r="26895" ht="12.75"/>
    <row r="26896" ht="12.75"/>
    <row r="26897" ht="12.75"/>
    <row r="26898" ht="12.75"/>
    <row r="26899" ht="12.75"/>
    <row r="26900" ht="12.75"/>
    <row r="26901" ht="12.75"/>
    <row r="26902" ht="12.75"/>
    <row r="26903" ht="12.75"/>
    <row r="26904" ht="12.75"/>
    <row r="26905" ht="12.75"/>
    <row r="26906" ht="12.75"/>
    <row r="26907" ht="12.75"/>
    <row r="26908" ht="12.75"/>
    <row r="26909" ht="12.75"/>
    <row r="26910" ht="12.75"/>
    <row r="26911" ht="12.75"/>
    <row r="26912" ht="12.75"/>
    <row r="26913" ht="12.75"/>
    <row r="26914" ht="12.75"/>
    <row r="26915" ht="12.75"/>
    <row r="26916" ht="12.75"/>
    <row r="26917" ht="12.75"/>
    <row r="26918" ht="12.75"/>
    <row r="26919" ht="12.75"/>
    <row r="26920" ht="12.75"/>
    <row r="26921" ht="12.75"/>
    <row r="26922" ht="12.75"/>
    <row r="26923" ht="12.75"/>
    <row r="26924" ht="12.75"/>
    <row r="26925" ht="12.75"/>
    <row r="26926" ht="12.75"/>
    <row r="26927" ht="12.75"/>
    <row r="26928" ht="12.75"/>
    <row r="26929" ht="12.75"/>
    <row r="26930" ht="12.75"/>
    <row r="26931" ht="12.75"/>
    <row r="26932" ht="12.75"/>
    <row r="26933" ht="12.75"/>
    <row r="26934" ht="12.75"/>
    <row r="26935" ht="12.75"/>
    <row r="26936" ht="12.75"/>
    <row r="26937" ht="12.75"/>
    <row r="26938" ht="12.75"/>
    <row r="26939" ht="12.75"/>
    <row r="26940" ht="12.75"/>
    <row r="26941" ht="12.75"/>
    <row r="26942" ht="12.75"/>
    <row r="26943" ht="12.75"/>
    <row r="26944" ht="12.75"/>
    <row r="26945" ht="12.75"/>
    <row r="26946" ht="12.75"/>
    <row r="26947" ht="12.75"/>
    <row r="26948" ht="12.75"/>
    <row r="26949" ht="12.75"/>
    <row r="26950" ht="12.75"/>
    <row r="26951" ht="12.75"/>
    <row r="26952" ht="12.75"/>
    <row r="26953" ht="12.75"/>
    <row r="26954" ht="12.75"/>
    <row r="26955" ht="12.75"/>
    <row r="26956" ht="12.75"/>
    <row r="26957" ht="12.75"/>
    <row r="26958" ht="12.75"/>
    <row r="26959" ht="12.75"/>
    <row r="26960" ht="12.75"/>
    <row r="26961" ht="12.75"/>
    <row r="26962" ht="12.75"/>
    <row r="26963" ht="12.75"/>
    <row r="26964" ht="12.75"/>
    <row r="26965" ht="12.75"/>
    <row r="26966" ht="12.75"/>
    <row r="26967" ht="12.75"/>
    <row r="26968" ht="12.75"/>
    <row r="26969" ht="12.75"/>
    <row r="26970" ht="12.75"/>
    <row r="26971" ht="12.75"/>
    <row r="26972" ht="12.75"/>
    <row r="26973" ht="12.75"/>
    <row r="26974" ht="12.75"/>
    <row r="26975" ht="12.75"/>
    <row r="26976" ht="12.75"/>
    <row r="26977" ht="12.75"/>
    <row r="26978" ht="12.75"/>
    <row r="26979" ht="12.75"/>
    <row r="26980" ht="12.75"/>
    <row r="26981" ht="12.75"/>
    <row r="26982" ht="12.75"/>
    <row r="26983" ht="12.75"/>
    <row r="26984" ht="12.75"/>
    <row r="26985" ht="12.75"/>
    <row r="26986" ht="12.75"/>
    <row r="26987" ht="12.75"/>
    <row r="26988" ht="12.75"/>
    <row r="26989" ht="12.75"/>
    <row r="26990" ht="12.75"/>
    <row r="26991" ht="12.75"/>
    <row r="26992" ht="12.75"/>
    <row r="26993" ht="12.75"/>
    <row r="26994" ht="12.75"/>
    <row r="26995" ht="12.75"/>
    <row r="26996" ht="12.75"/>
    <row r="26997" ht="12.75"/>
    <row r="26998" ht="12.75"/>
    <row r="26999" ht="12.75"/>
    <row r="27000" ht="12.75"/>
    <row r="27001" ht="12.75"/>
    <row r="27002" ht="12.75"/>
    <row r="27003" ht="12.75"/>
    <row r="27004" ht="12.75"/>
    <row r="27005" ht="12.75"/>
    <row r="27006" ht="12.75"/>
    <row r="27007" ht="12.75"/>
    <row r="27008" ht="12.75"/>
    <row r="27009" ht="12.75"/>
    <row r="27010" ht="12.75"/>
    <row r="27011" ht="12.75"/>
    <row r="27012" ht="12.75"/>
    <row r="27013" ht="12.75"/>
    <row r="27014" ht="12.75"/>
    <row r="27015" ht="12.75"/>
    <row r="27016" ht="12.75"/>
    <row r="27017" ht="12.75"/>
    <row r="27018" ht="12.75"/>
    <row r="27019" ht="12.75"/>
    <row r="27020" ht="12.75"/>
    <row r="27021" ht="12.75"/>
    <row r="27022" ht="12.75"/>
    <row r="27023" ht="12.75"/>
    <row r="27024" ht="12.75"/>
    <row r="27025" ht="12.75"/>
    <row r="27026" ht="12.75"/>
    <row r="27027" ht="12.75"/>
    <row r="27028" ht="12.75"/>
    <row r="27029" ht="12.75"/>
    <row r="27030" ht="12.75"/>
    <row r="27031" ht="12.75"/>
    <row r="27032" ht="12.75"/>
    <row r="27033" ht="12.75"/>
    <row r="27034" ht="12.75"/>
    <row r="27035" ht="12.75"/>
    <row r="27036" ht="12.75"/>
    <row r="27037" ht="12.75"/>
    <row r="27038" ht="12.75"/>
    <row r="27039" ht="12.75"/>
    <row r="27040" ht="12.75"/>
    <row r="27041" ht="12.75"/>
    <row r="27042" ht="12.75"/>
    <row r="27043" ht="12.75"/>
    <row r="27044" ht="12.75"/>
    <row r="27045" ht="12.75"/>
    <row r="27046" ht="12.75"/>
    <row r="27047" ht="12.75"/>
    <row r="27048" ht="12.75"/>
    <row r="27049" ht="12.75"/>
    <row r="27050" ht="12.75"/>
    <row r="27051" ht="12.75"/>
    <row r="27052" ht="12.75"/>
    <row r="27053" ht="12.75"/>
    <row r="27054" ht="12.75"/>
    <row r="27055" ht="12.75"/>
    <row r="27056" ht="12.75"/>
    <row r="27057" ht="12.75"/>
    <row r="27058" ht="12.75"/>
    <row r="27059" ht="12.75"/>
    <row r="27060" ht="12.75"/>
    <row r="27061" ht="12.75"/>
    <row r="27062" ht="12.75"/>
    <row r="27063" ht="12.75"/>
    <row r="27064" ht="12.75"/>
    <row r="27065" ht="12.75"/>
    <row r="27066" ht="12.75"/>
    <row r="27067" ht="12.75"/>
    <row r="27068" ht="12.75"/>
    <row r="27069" ht="12.75"/>
    <row r="27070" ht="12.75"/>
    <row r="27071" ht="12.75"/>
    <row r="27072" ht="12.75"/>
    <row r="27073" ht="12.75"/>
    <row r="27074" ht="12.75"/>
    <row r="27075" ht="12.75"/>
    <row r="27076" ht="12.75"/>
    <row r="27077" ht="12.75"/>
    <row r="27078" ht="12.75"/>
    <row r="27079" ht="12.75"/>
    <row r="27080" ht="12.75"/>
    <row r="27081" ht="12.75"/>
    <row r="27082" ht="12.75"/>
    <row r="27083" ht="12.75"/>
    <row r="27084" ht="12.75"/>
    <row r="27085" ht="12.75"/>
    <row r="27086" ht="12.75"/>
    <row r="27087" ht="12.75"/>
    <row r="27088" ht="12.75"/>
    <row r="27089" ht="12.75"/>
    <row r="27090" ht="12.75"/>
    <row r="27091" ht="12.75"/>
    <row r="27092" ht="12.75"/>
    <row r="27093" ht="12.75"/>
    <row r="27094" ht="12.75"/>
    <row r="27095" ht="12.75"/>
    <row r="27096" ht="12.75"/>
    <row r="27097" ht="12.75"/>
    <row r="27098" ht="12.75"/>
    <row r="27099" ht="12.75"/>
    <row r="27100" ht="12.75"/>
    <row r="27101" ht="12.75"/>
    <row r="27102" ht="12.75"/>
    <row r="27103" ht="12.75"/>
    <row r="27104" ht="12.75"/>
    <row r="27105" ht="12.75"/>
    <row r="27106" ht="12.75"/>
    <row r="27107" ht="12.75"/>
    <row r="27108" ht="12.75"/>
    <row r="27109" ht="12.75"/>
    <row r="27110" ht="12.75"/>
    <row r="27111" ht="12.75"/>
    <row r="27112" ht="12.75"/>
    <row r="27113" ht="12.75"/>
    <row r="27114" ht="12.75"/>
    <row r="27115" ht="12.75"/>
    <row r="27116" ht="12.75"/>
    <row r="27117" ht="12.75"/>
    <row r="27118" ht="12.75"/>
    <row r="27119" ht="12.75"/>
    <row r="27120" ht="12.75"/>
    <row r="27121" ht="12.75"/>
    <row r="27122" ht="12.75"/>
    <row r="27123" ht="12.75"/>
    <row r="27124" ht="12.75"/>
    <row r="27125" ht="12.75"/>
    <row r="27126" ht="12.75"/>
    <row r="27127" ht="12.75"/>
    <row r="27128" ht="12.75"/>
    <row r="27129" ht="12.75"/>
    <row r="27130" ht="12.75"/>
    <row r="27131" ht="12.75"/>
    <row r="27132" ht="12.75"/>
    <row r="27133" ht="12.75"/>
    <row r="27134" ht="12.75"/>
    <row r="27135" ht="12.75"/>
    <row r="27136" ht="12.75"/>
    <row r="27137" ht="12.75"/>
    <row r="27138" ht="12.75"/>
    <row r="27139" ht="12.75"/>
    <row r="27140" ht="12.75"/>
    <row r="27141" ht="12.75"/>
    <row r="27142" ht="12.75"/>
    <row r="27143" ht="12.75"/>
    <row r="27144" ht="12.75"/>
    <row r="27145" ht="12.75"/>
    <row r="27146" ht="12.75"/>
    <row r="27147" ht="12.75"/>
    <row r="27148" ht="12.75"/>
    <row r="27149" ht="12.75"/>
    <row r="27150" ht="12.75"/>
    <row r="27151" ht="12.75"/>
    <row r="27152" ht="12.75"/>
    <row r="27153" ht="12.75"/>
    <row r="27154" ht="12.75"/>
    <row r="27155" ht="12.75"/>
    <row r="27156" ht="12.75"/>
    <row r="27157" ht="12.75"/>
    <row r="27158" ht="12.75"/>
    <row r="27159" ht="12.75"/>
    <row r="27160" ht="12.75"/>
    <row r="27161" ht="12.75"/>
    <row r="27162" ht="12.75"/>
    <row r="27163" ht="12.75"/>
    <row r="27164" ht="12.75"/>
    <row r="27165" ht="12.75"/>
    <row r="27166" ht="12.75"/>
    <row r="27167" ht="12.75"/>
    <row r="27168" ht="12.75"/>
    <row r="27169" ht="12.75"/>
    <row r="27170" ht="12.75"/>
    <row r="27171" ht="12.75"/>
    <row r="27172" ht="12.75"/>
    <row r="27173" ht="12.75"/>
    <row r="27174" ht="12.75"/>
    <row r="27175" ht="12.75"/>
    <row r="27176" ht="12.75"/>
    <row r="27177" ht="12.75"/>
    <row r="27178" ht="12.75"/>
    <row r="27179" ht="12.75"/>
    <row r="27180" ht="12.75"/>
    <row r="27181" ht="12.75"/>
    <row r="27182" ht="12.75"/>
    <row r="27183" ht="12.75"/>
    <row r="27184" ht="12.75"/>
    <row r="27185" ht="12.75"/>
    <row r="27186" ht="12.75"/>
    <row r="27187" ht="12.75"/>
    <row r="27188" ht="12.75"/>
    <row r="27189" ht="12.75"/>
    <row r="27190" ht="12.75"/>
    <row r="27191" ht="12.75"/>
    <row r="27192" ht="12.75"/>
    <row r="27193" ht="12.75"/>
    <row r="27194" ht="12.75"/>
    <row r="27195" ht="12.75"/>
    <row r="27196" ht="12.75"/>
    <row r="27197" ht="12.75"/>
    <row r="27198" ht="12.75"/>
    <row r="27199" ht="12.75"/>
    <row r="27200" ht="12.75"/>
    <row r="27201" ht="12.75"/>
    <row r="27202" ht="12.75"/>
    <row r="27203" ht="12.75"/>
    <row r="27204" ht="12.75"/>
    <row r="27205" ht="12.75"/>
    <row r="27206" ht="12.75"/>
    <row r="27207" ht="12.75"/>
    <row r="27208" ht="12.75"/>
    <row r="27209" ht="12.75"/>
    <row r="27210" ht="12.75"/>
    <row r="27211" ht="12.75"/>
    <row r="27212" ht="12.75"/>
    <row r="27213" ht="12.75"/>
    <row r="27214" ht="12.75"/>
    <row r="27215" ht="12.75"/>
    <row r="27216" ht="12.75"/>
    <row r="27217" ht="12.75"/>
    <row r="27218" ht="12.75"/>
    <row r="27219" ht="12.75"/>
    <row r="27220" ht="12.75"/>
    <row r="27221" ht="12.75"/>
    <row r="27222" ht="12.75"/>
    <row r="27223" ht="12.75"/>
    <row r="27224" ht="12.75"/>
    <row r="27225" ht="12.75"/>
    <row r="27226" ht="12.75"/>
    <row r="27227" ht="12.75"/>
    <row r="27228" ht="12.75"/>
    <row r="27229" ht="12.75"/>
    <row r="27230" ht="12.75"/>
    <row r="27231" ht="12.75"/>
    <row r="27232" ht="12.75"/>
    <row r="27233" ht="12.75"/>
    <row r="27234" ht="12.75"/>
    <row r="27235" ht="12.75"/>
    <row r="27236" ht="12.75"/>
    <row r="27237" ht="12.75"/>
    <row r="27238" ht="12.75"/>
    <row r="27239" ht="12.75"/>
    <row r="27240" ht="12.75"/>
    <row r="27241" ht="12.75"/>
    <row r="27242" ht="12.75"/>
    <row r="27243" ht="12.75"/>
    <row r="27244" ht="12.75"/>
    <row r="27245" ht="12.75"/>
    <row r="27246" ht="12.75"/>
    <row r="27247" ht="12.75"/>
    <row r="27248" ht="12.75"/>
    <row r="27249" ht="12.75"/>
    <row r="27250" ht="12.75"/>
    <row r="27251" ht="12.75"/>
    <row r="27252" ht="12.75"/>
    <row r="27253" ht="12.75"/>
    <row r="27254" ht="12.75"/>
    <row r="27255" ht="12.75"/>
    <row r="27256" ht="12.75"/>
    <row r="27257" ht="12.75"/>
    <row r="27258" ht="12.75"/>
    <row r="27259" ht="12.75"/>
    <row r="27260" ht="12.75"/>
    <row r="27261" ht="12.75"/>
    <row r="27262" ht="12.75"/>
    <row r="27263" ht="12.75"/>
    <row r="27264" ht="12.75"/>
    <row r="27265" ht="12.75"/>
    <row r="27266" ht="12.75"/>
    <row r="27267" ht="12.75"/>
    <row r="27268" ht="12.75"/>
    <row r="27269" ht="12.75"/>
    <row r="27270" ht="12.75"/>
    <row r="27271" ht="12.75"/>
    <row r="27272" ht="12.75"/>
    <row r="27273" ht="12.75"/>
    <row r="27274" ht="12.75"/>
    <row r="27275" ht="12.75"/>
    <row r="27276" ht="12.75"/>
    <row r="27277" ht="12.75"/>
    <row r="27278" ht="12.75"/>
    <row r="27279" ht="12.75"/>
    <row r="27280" ht="12.75"/>
    <row r="27281" ht="12.75"/>
    <row r="27282" ht="12.75"/>
    <row r="27283" ht="12.75"/>
    <row r="27284" ht="12.75"/>
    <row r="27285" ht="12.75"/>
    <row r="27286" ht="12.75"/>
    <row r="27287" ht="12.75"/>
    <row r="27288" ht="12.75"/>
    <row r="27289" ht="12.75"/>
    <row r="27290" ht="12.75"/>
    <row r="27291" ht="12.75"/>
    <row r="27292" ht="12.75"/>
    <row r="27293" ht="12.75"/>
    <row r="27294" ht="12.75"/>
    <row r="27295" ht="12.75"/>
    <row r="27296" ht="12.75"/>
    <row r="27297" ht="12.75"/>
    <row r="27298" ht="12.75"/>
    <row r="27299" ht="12.75"/>
    <row r="27300" ht="12.75"/>
    <row r="27301" ht="12.75"/>
    <row r="27302" ht="12.75"/>
    <row r="27303" ht="12.75"/>
    <row r="27304" ht="12.75"/>
    <row r="27305" ht="12.75"/>
    <row r="27306" ht="12.75"/>
    <row r="27307" ht="12.75"/>
    <row r="27308" ht="12.75"/>
    <row r="27309" ht="12.75"/>
    <row r="27310" ht="12.75"/>
    <row r="27311" ht="12.75"/>
    <row r="27312" ht="12.75"/>
    <row r="27313" ht="12.75"/>
    <row r="27314" ht="12.75"/>
    <row r="27315" ht="12.75"/>
    <row r="27316" ht="12.75"/>
    <row r="27317" ht="12.75"/>
    <row r="27318" ht="12.75"/>
    <row r="27319" ht="12.75"/>
    <row r="27320" ht="12.75"/>
    <row r="27321" ht="12.75"/>
    <row r="27322" ht="12.75"/>
    <row r="27323" ht="12.75"/>
    <row r="27324" ht="12.75"/>
    <row r="27325" ht="12.75"/>
    <row r="27326" ht="12.75"/>
    <row r="27327" ht="12.75"/>
    <row r="27328" ht="12.75"/>
    <row r="27329" ht="12.75"/>
    <row r="27330" ht="12.75"/>
    <row r="27331" ht="12.75"/>
    <row r="27332" ht="12.75"/>
    <row r="27333" ht="12.75"/>
    <row r="27334" ht="12.75"/>
    <row r="27335" ht="12.75"/>
    <row r="27336" ht="12.75"/>
    <row r="27337" ht="12.75"/>
    <row r="27338" ht="12.75"/>
    <row r="27339" ht="12.75"/>
    <row r="27340" ht="12.75"/>
    <row r="27341" ht="12.75"/>
    <row r="27342" ht="12.75"/>
    <row r="27343" ht="12.75"/>
    <row r="27344" ht="12.75"/>
    <row r="27345" ht="12.75"/>
    <row r="27346" ht="12.75"/>
    <row r="27347" ht="12.75"/>
    <row r="27348" ht="12.75"/>
    <row r="27349" ht="12.75"/>
    <row r="27350" ht="12.75"/>
    <row r="27351" ht="12.75"/>
    <row r="27352" ht="12.75"/>
    <row r="27353" ht="12.75"/>
    <row r="27354" ht="12.75"/>
    <row r="27355" ht="12.75"/>
    <row r="27356" ht="12.75"/>
    <row r="27357" ht="12.75"/>
    <row r="27358" ht="12.75"/>
    <row r="27359" ht="12.75"/>
    <row r="27360" ht="12.75"/>
    <row r="27361" ht="12.75"/>
    <row r="27362" ht="12.75"/>
    <row r="27363" ht="12.75"/>
    <row r="27364" ht="12.75"/>
    <row r="27365" ht="12.75"/>
    <row r="27366" ht="12.75"/>
    <row r="27367" ht="12.75"/>
    <row r="27368" ht="12.75"/>
    <row r="27369" ht="12.75"/>
    <row r="27370" ht="12.75"/>
    <row r="27371" ht="12.75"/>
    <row r="27372" ht="12.75"/>
    <row r="27373" ht="12.75"/>
    <row r="27374" ht="12.75"/>
    <row r="27375" ht="12.75"/>
    <row r="27376" ht="12.75"/>
    <row r="27377" ht="12.75"/>
    <row r="27378" ht="12.75"/>
    <row r="27379" ht="12.75"/>
    <row r="27380" ht="12.75"/>
    <row r="27381" ht="12.75"/>
    <row r="27382" ht="12.75"/>
    <row r="27383" ht="12.75"/>
    <row r="27384" ht="12.75"/>
    <row r="27385" ht="12.75"/>
    <row r="27386" ht="12.75"/>
    <row r="27387" ht="12.75"/>
    <row r="27388" ht="12.75"/>
    <row r="27389" ht="12.75"/>
    <row r="27390" ht="12.75"/>
    <row r="27391" ht="12.75"/>
    <row r="27392" ht="12.75"/>
    <row r="27393" ht="12.75"/>
    <row r="27394" ht="12.75"/>
    <row r="27395" ht="12.75"/>
    <row r="27396" ht="12.75"/>
    <row r="27397" ht="12.75"/>
    <row r="27398" ht="12.75"/>
    <row r="27399" ht="12.75"/>
    <row r="27400" ht="12.75"/>
    <row r="27401" ht="12.75"/>
    <row r="27402" ht="12.75"/>
    <row r="27403" ht="12.75"/>
    <row r="27404" ht="12.75"/>
    <row r="27405" ht="12.75"/>
    <row r="27406" ht="12.75"/>
    <row r="27407" ht="12.75"/>
    <row r="27408" ht="12.75"/>
    <row r="27409" ht="12.75"/>
    <row r="27410" ht="12.75"/>
    <row r="27411" ht="12.75"/>
    <row r="27412" ht="12.75"/>
    <row r="27413" ht="12.75"/>
    <row r="27414" ht="12.75"/>
    <row r="27415" ht="12.75"/>
    <row r="27416" ht="12.75"/>
    <row r="27417" ht="12.75"/>
    <row r="27418" ht="12.75"/>
    <row r="27419" ht="12.75"/>
    <row r="27420" ht="12.75"/>
    <row r="27421" ht="12.75"/>
    <row r="27422" ht="12.75"/>
    <row r="27423" ht="12.75"/>
    <row r="27424" ht="12.75"/>
    <row r="27425" ht="12.75"/>
    <row r="27426" ht="12.75"/>
    <row r="27427" ht="12.75"/>
    <row r="27428" ht="12.75"/>
    <row r="27429" ht="12.75"/>
    <row r="27430" ht="12.75"/>
    <row r="27431" ht="12.75"/>
    <row r="27432" ht="12.75"/>
    <row r="27433" ht="12.75"/>
    <row r="27434" ht="12.75"/>
    <row r="27435" ht="12.75"/>
    <row r="27436" ht="12.75"/>
    <row r="27437" ht="12.75"/>
    <row r="27438" ht="12.75"/>
    <row r="27439" ht="12.75"/>
    <row r="27440" ht="12.75"/>
    <row r="27441" ht="12.75"/>
    <row r="27442" ht="12.75"/>
    <row r="27443" ht="12.75"/>
    <row r="27444" ht="12.75"/>
    <row r="27445" ht="12.75"/>
    <row r="27446" ht="12.75"/>
    <row r="27447" ht="12.75"/>
    <row r="27448" ht="12.75"/>
    <row r="27449" ht="12.75"/>
    <row r="27450" ht="12.75"/>
    <row r="27451" ht="12.75"/>
    <row r="27452" ht="12.75"/>
    <row r="27453" ht="12.75"/>
    <row r="27454" ht="12.75"/>
    <row r="27455" ht="12.75"/>
    <row r="27456" ht="12.75"/>
    <row r="27457" ht="12.75"/>
    <row r="27458" ht="12.75"/>
    <row r="27459" ht="12.75"/>
    <row r="27460" ht="12.75"/>
    <row r="27461" ht="12.75"/>
    <row r="27462" ht="12.75"/>
    <row r="27463" ht="12.75"/>
    <row r="27464" ht="12.75"/>
    <row r="27465" ht="12.75"/>
    <row r="27466" ht="12.75"/>
    <row r="27467" ht="12.75"/>
    <row r="27468" ht="12.75"/>
    <row r="27469" ht="12.75"/>
    <row r="27470" ht="12.75"/>
    <row r="27471" ht="12.75"/>
    <row r="27472" ht="12.75"/>
    <row r="27473" ht="12.75"/>
    <row r="27474" ht="12.75"/>
    <row r="27475" ht="12.75"/>
    <row r="27476" ht="12.75"/>
    <row r="27477" ht="12.75"/>
    <row r="27478" ht="12.75"/>
    <row r="27479" ht="12.75"/>
    <row r="27480" ht="12.75"/>
    <row r="27481" ht="12.75"/>
    <row r="27482" ht="12.75"/>
    <row r="27483" ht="12.75"/>
    <row r="27484" ht="12.75"/>
    <row r="27485" ht="12.75"/>
    <row r="27486" ht="12.75"/>
    <row r="27487" ht="12.75"/>
    <row r="27488" ht="12.75"/>
    <row r="27489" ht="12.75"/>
    <row r="27490" ht="12.75"/>
    <row r="27491" ht="12.75"/>
    <row r="27492" ht="12.75"/>
    <row r="27493" ht="12.75"/>
    <row r="27494" ht="12.75"/>
    <row r="27495" ht="12.75"/>
    <row r="27496" ht="12.75"/>
    <row r="27497" ht="12.75"/>
    <row r="27498" ht="12.75"/>
    <row r="27499" ht="12.75"/>
    <row r="27500" ht="12.75"/>
    <row r="27501" ht="12.75"/>
    <row r="27502" ht="12.75"/>
    <row r="27503" ht="12.75"/>
    <row r="27504" ht="12.75"/>
    <row r="27505" ht="12.75"/>
    <row r="27506" ht="12.75"/>
    <row r="27507" ht="12.75"/>
    <row r="27508" ht="12.75"/>
    <row r="27509" ht="12.75"/>
    <row r="27510" ht="12.75"/>
    <row r="27511" ht="12.75"/>
    <row r="27512" ht="12.75"/>
    <row r="27513" ht="12.75"/>
    <row r="27514" ht="12.75"/>
    <row r="27515" ht="12.75"/>
    <row r="27516" ht="12.75"/>
    <row r="27517" ht="12.75"/>
    <row r="27518" ht="12.75"/>
    <row r="27519" ht="12.75"/>
    <row r="27520" ht="12.75"/>
    <row r="27521" ht="12.75"/>
    <row r="27522" ht="12.75"/>
    <row r="27523" ht="12.75"/>
    <row r="27524" ht="12.75"/>
    <row r="27525" ht="12.75"/>
    <row r="27526" ht="12.75"/>
    <row r="27527" ht="12.75"/>
    <row r="27528" ht="12.75"/>
    <row r="27529" ht="12.75"/>
    <row r="27530" ht="12.75"/>
    <row r="27531" ht="12.75"/>
    <row r="27532" ht="12.75"/>
    <row r="27533" ht="12.75"/>
    <row r="27534" ht="12.75"/>
    <row r="27535" ht="12.75"/>
    <row r="27536" ht="12.75"/>
    <row r="27537" ht="12.75"/>
    <row r="27538" ht="12.75"/>
    <row r="27539" ht="12.75"/>
    <row r="27540" ht="12.75"/>
    <row r="27541" ht="12.75"/>
    <row r="27542" ht="12.75"/>
    <row r="27543" ht="12.75"/>
    <row r="27544" ht="12.75"/>
    <row r="27545" ht="12.75"/>
    <row r="27546" ht="12.75"/>
    <row r="27547" ht="12.75"/>
    <row r="27548" ht="12.75"/>
    <row r="27549" ht="12.75"/>
    <row r="27550" ht="12.75"/>
    <row r="27551" ht="12.75"/>
    <row r="27552" ht="12.75"/>
    <row r="27553" ht="12.75"/>
    <row r="27554" ht="12.75"/>
    <row r="27555" ht="12.75"/>
    <row r="27556" ht="12.75"/>
    <row r="27557" ht="12.75"/>
    <row r="27558" ht="12.75"/>
    <row r="27559" ht="12.75"/>
    <row r="27560" ht="12.75"/>
    <row r="27561" ht="12.75"/>
    <row r="27562" ht="12.75"/>
    <row r="27563" ht="12.75"/>
    <row r="27564" ht="12.75"/>
    <row r="27565" ht="12.75"/>
    <row r="27566" ht="12.75"/>
    <row r="27567" ht="12.75"/>
    <row r="27568" ht="12.75"/>
    <row r="27569" ht="12.75"/>
    <row r="27570" ht="12.75"/>
    <row r="27571" ht="12.75"/>
    <row r="27572" ht="12.75"/>
    <row r="27573" ht="12.75"/>
    <row r="27574" ht="12.75"/>
    <row r="27575" ht="12.75"/>
    <row r="27576" ht="12.75"/>
    <row r="27577" ht="12.75"/>
    <row r="27578" ht="12.75"/>
    <row r="27579" ht="12.75"/>
    <row r="27580" ht="12.75"/>
    <row r="27581" ht="12.75"/>
    <row r="27582" ht="12.75"/>
    <row r="27583" ht="12.75"/>
    <row r="27584" ht="12.75"/>
    <row r="27585" ht="12.75"/>
    <row r="27586" ht="12.75"/>
    <row r="27587" ht="12.75"/>
    <row r="27588" ht="12.75"/>
    <row r="27589" ht="12.75"/>
    <row r="27590" ht="12.75"/>
    <row r="27591" ht="12.75"/>
    <row r="27592" ht="12.75"/>
    <row r="27593" ht="12.75"/>
    <row r="27594" ht="12.75"/>
    <row r="27595" ht="12.75"/>
    <row r="27596" ht="12.75"/>
    <row r="27597" ht="12.75"/>
    <row r="27598" ht="12.75"/>
    <row r="27599" ht="12.75"/>
    <row r="27600" ht="12.75"/>
    <row r="27601" ht="12.75"/>
    <row r="27602" ht="12.75"/>
    <row r="27603" ht="12.75"/>
    <row r="27604" ht="12.75"/>
    <row r="27605" ht="12.75"/>
    <row r="27606" ht="12.75"/>
    <row r="27607" ht="12.75"/>
    <row r="27608" ht="12.75"/>
    <row r="27609" ht="12.75"/>
    <row r="27610" ht="12.75"/>
    <row r="27611" ht="12.75"/>
    <row r="27612" ht="12.75"/>
    <row r="27613" ht="12.75"/>
    <row r="27614" ht="12.75"/>
    <row r="27615" ht="12.75"/>
    <row r="27616" ht="12.75"/>
    <row r="27617" ht="12.75"/>
    <row r="27618" ht="12.75"/>
    <row r="27619" ht="12.75"/>
    <row r="27620" ht="12.75"/>
    <row r="27621" ht="12.75"/>
    <row r="27622" ht="12.75"/>
    <row r="27623" ht="12.75"/>
    <row r="27624" ht="12.75"/>
    <row r="27625" ht="12.75"/>
    <row r="27626" ht="12.75"/>
    <row r="27627" ht="12.75"/>
    <row r="27628" ht="12.75"/>
    <row r="27629" ht="12.75"/>
    <row r="27630" ht="12.75"/>
    <row r="27631" ht="12.75"/>
    <row r="27632" ht="12.75"/>
    <row r="27633" ht="12.75"/>
    <row r="27634" ht="12.75"/>
    <row r="27635" ht="12.75"/>
    <row r="27636" ht="12.75"/>
    <row r="27637" ht="12.75"/>
    <row r="27638" ht="12.75"/>
    <row r="27639" ht="12.75"/>
    <row r="27640" ht="12.75"/>
    <row r="27641" ht="12.75"/>
    <row r="27642" ht="12.75"/>
    <row r="27643" ht="12.75"/>
    <row r="27644" ht="12.75"/>
    <row r="27645" ht="12.75"/>
    <row r="27646" ht="12.75"/>
    <row r="27647" ht="12.75"/>
    <row r="27648" ht="12.75"/>
    <row r="27649" ht="12.75"/>
    <row r="27650" ht="12.75"/>
    <row r="27651" ht="12.75"/>
    <row r="27652" ht="12.75"/>
    <row r="27653" ht="12.75"/>
    <row r="27654" ht="12.75"/>
    <row r="27655" ht="12.75"/>
    <row r="27656" ht="12.75"/>
    <row r="27657" ht="12.75"/>
    <row r="27658" ht="12.75"/>
    <row r="27659" ht="12.75"/>
    <row r="27660" ht="12.75"/>
    <row r="27661" ht="12.75"/>
    <row r="27662" ht="12.75"/>
    <row r="27663" ht="12.75"/>
    <row r="27664" ht="12.75"/>
    <row r="27665" ht="12.75"/>
    <row r="27666" ht="12.75"/>
    <row r="27667" ht="12.75"/>
    <row r="27668" ht="12.75"/>
    <row r="27669" ht="12.75"/>
    <row r="27670" ht="12.75"/>
    <row r="27671" ht="12.75"/>
    <row r="27672" ht="12.75"/>
    <row r="27673" ht="12.75"/>
    <row r="27674" ht="12.75"/>
    <row r="27675" ht="12.75"/>
    <row r="27676" ht="12.75"/>
    <row r="27677" ht="12.75"/>
    <row r="27678" ht="12.75"/>
    <row r="27679" ht="12.75"/>
    <row r="27680" ht="12.75"/>
    <row r="27681" ht="12.75"/>
    <row r="27682" ht="12.75"/>
    <row r="27683" ht="12.75"/>
    <row r="27684" ht="12.75"/>
    <row r="27685" ht="12.75"/>
    <row r="27686" ht="12.75"/>
    <row r="27687" ht="12.75"/>
    <row r="27688" ht="12.75"/>
    <row r="27689" ht="12.75"/>
    <row r="27690" ht="12.75"/>
    <row r="27691" ht="12.75"/>
    <row r="27692" ht="12.75"/>
    <row r="27693" ht="12.75"/>
    <row r="27694" ht="12.75"/>
    <row r="27695" ht="12.75"/>
    <row r="27696" ht="12.75"/>
    <row r="27697" ht="12.75"/>
    <row r="27698" ht="12.75"/>
    <row r="27699" ht="12.75"/>
    <row r="27700" ht="12.75"/>
    <row r="27701" ht="12.75"/>
    <row r="27702" ht="12.75"/>
    <row r="27703" ht="12.75"/>
    <row r="27704" ht="12.75"/>
    <row r="27705" ht="12.75"/>
    <row r="27706" ht="12.75"/>
    <row r="27707" ht="12.75"/>
    <row r="27708" ht="12.75"/>
    <row r="27709" ht="12.75"/>
    <row r="27710" ht="12.75"/>
    <row r="27711" ht="12.75"/>
    <row r="27712" ht="12.75"/>
    <row r="27713" ht="12.75"/>
    <row r="27714" ht="12.75"/>
    <row r="27715" ht="12.75"/>
    <row r="27716" ht="12.75"/>
    <row r="27717" ht="12.75"/>
    <row r="27718" ht="12.75"/>
    <row r="27719" ht="12.75"/>
    <row r="27720" ht="12.75"/>
    <row r="27721" ht="12.75"/>
    <row r="27722" ht="12.75"/>
    <row r="27723" ht="12.75"/>
    <row r="27724" ht="12.75"/>
    <row r="27725" ht="12.75"/>
    <row r="27726" ht="12.75"/>
    <row r="27727" ht="12.75"/>
    <row r="27728" ht="12.75"/>
    <row r="27729" ht="12.75"/>
    <row r="27730" ht="12.75"/>
    <row r="27731" ht="12.75"/>
    <row r="27732" ht="12.75"/>
    <row r="27733" ht="12.75"/>
    <row r="27734" ht="12.75"/>
    <row r="27735" ht="12.75"/>
    <row r="27736" ht="12.75"/>
    <row r="27737" ht="12.75"/>
    <row r="27738" ht="12.75"/>
    <row r="27739" ht="12.75"/>
    <row r="27740" ht="12.75"/>
    <row r="27741" ht="12.75"/>
    <row r="27742" ht="12.75"/>
    <row r="27743" ht="12.75"/>
    <row r="27744" ht="12.75"/>
    <row r="27745" ht="12.75"/>
    <row r="27746" ht="12.75"/>
    <row r="27747" ht="12.75"/>
    <row r="27748" ht="12.75"/>
    <row r="27749" ht="12.75"/>
    <row r="27750" ht="12.75"/>
    <row r="27751" ht="12.75"/>
    <row r="27752" ht="12.75"/>
    <row r="27753" ht="12.75"/>
    <row r="27754" ht="12.75"/>
    <row r="27755" ht="12.75"/>
    <row r="27756" ht="12.75"/>
    <row r="27757" ht="12.75"/>
    <row r="27758" ht="12.75"/>
    <row r="27759" ht="12.75"/>
    <row r="27760" ht="12.75"/>
    <row r="27761" ht="12.75"/>
    <row r="27762" ht="12.75"/>
    <row r="27763" ht="12.75"/>
    <row r="27764" ht="12.75"/>
    <row r="27765" ht="12.75"/>
    <row r="27766" ht="12.75"/>
    <row r="27767" ht="12.75"/>
    <row r="27768" ht="12.75"/>
    <row r="27769" ht="12.75"/>
    <row r="27770" ht="12.75"/>
    <row r="27771" ht="12.75"/>
    <row r="27772" ht="12.75"/>
    <row r="27773" ht="12.75"/>
    <row r="27774" ht="12.75"/>
    <row r="27775" ht="12.75"/>
    <row r="27776" ht="12.75"/>
    <row r="27777" ht="12.75"/>
    <row r="27778" ht="12.75"/>
    <row r="27779" ht="12.75"/>
    <row r="27780" ht="12.75"/>
    <row r="27781" ht="12.75"/>
    <row r="27782" ht="12.75"/>
    <row r="27783" ht="12.75"/>
    <row r="27784" ht="12.75"/>
    <row r="27785" ht="12.75"/>
    <row r="27786" ht="12.75"/>
    <row r="27787" ht="12.75"/>
    <row r="27788" ht="12.75"/>
    <row r="27789" ht="12.75"/>
    <row r="27790" ht="12.75"/>
    <row r="27791" ht="12.75"/>
    <row r="27792" ht="12.75"/>
    <row r="27793" ht="12.75"/>
    <row r="27794" ht="12.75"/>
    <row r="27795" ht="12.75"/>
    <row r="27796" ht="12.75"/>
    <row r="27797" ht="12.75"/>
    <row r="27798" ht="12.75"/>
    <row r="27799" ht="12.75"/>
    <row r="27800" ht="12.75"/>
    <row r="27801" ht="12.75"/>
    <row r="27802" ht="12.75"/>
    <row r="27803" ht="12.75"/>
    <row r="27804" ht="12.75"/>
    <row r="27805" ht="12.75"/>
    <row r="27806" ht="12.75"/>
    <row r="27807" ht="12.75"/>
    <row r="27808" ht="12.75"/>
    <row r="27809" ht="12.75"/>
    <row r="27810" ht="12.75"/>
    <row r="27811" ht="12.75"/>
    <row r="27812" ht="12.75"/>
    <row r="27813" ht="12.75"/>
    <row r="27814" ht="12.75"/>
    <row r="27815" ht="12.75"/>
    <row r="27816" ht="12.75"/>
    <row r="27817" ht="12.75"/>
    <row r="27818" ht="12.75"/>
    <row r="27819" ht="12.75"/>
    <row r="27820" ht="12.75"/>
    <row r="27821" ht="12.75"/>
    <row r="27822" ht="12.75"/>
    <row r="27823" ht="12.75"/>
    <row r="27824" ht="12.75"/>
    <row r="27825" ht="12.75"/>
    <row r="27826" ht="12.75"/>
    <row r="27827" ht="12.75"/>
    <row r="27828" ht="12.75"/>
    <row r="27829" ht="12.75"/>
    <row r="27830" ht="12.75"/>
    <row r="27831" ht="12.75"/>
    <row r="27832" ht="12.75"/>
    <row r="27833" ht="12.75"/>
    <row r="27834" ht="12.75"/>
    <row r="27835" ht="12.75"/>
    <row r="27836" ht="12.75"/>
    <row r="27837" ht="12.75"/>
    <row r="27838" ht="12.75"/>
    <row r="27839" ht="12.75"/>
    <row r="27840" ht="12.75"/>
    <row r="27841" ht="12.75"/>
    <row r="27842" ht="12.75"/>
    <row r="27843" ht="12.75"/>
    <row r="27844" ht="12.75"/>
    <row r="27845" ht="12.75"/>
    <row r="27846" ht="12.75"/>
    <row r="27847" ht="12.75"/>
    <row r="27848" ht="12.75"/>
    <row r="27849" ht="12.75"/>
    <row r="27850" ht="12.75"/>
    <row r="27851" ht="12.75"/>
    <row r="27852" ht="12.75"/>
    <row r="27853" ht="12.75"/>
    <row r="27854" ht="12.75"/>
    <row r="27855" ht="12.75"/>
    <row r="27856" ht="12.75"/>
    <row r="27857" ht="12.75"/>
    <row r="27858" ht="12.75"/>
    <row r="27859" ht="12.75"/>
    <row r="27860" ht="12.75"/>
    <row r="27861" ht="12.75"/>
    <row r="27862" ht="12.75"/>
    <row r="27863" ht="12.75"/>
    <row r="27864" ht="12.75"/>
    <row r="27865" ht="12.75"/>
    <row r="27866" ht="12.75"/>
    <row r="27867" ht="12.75"/>
    <row r="27868" ht="12.75"/>
    <row r="27869" ht="12.75"/>
    <row r="27870" ht="12.75"/>
    <row r="27871" ht="12.75"/>
    <row r="27872" ht="12.75"/>
    <row r="27873" ht="12.75"/>
    <row r="27874" ht="12.75"/>
    <row r="27875" ht="12.75"/>
    <row r="27876" ht="12.75"/>
    <row r="27877" ht="12.75"/>
    <row r="27878" ht="12.75"/>
    <row r="27879" ht="12.75"/>
    <row r="27880" ht="12.75"/>
    <row r="27881" ht="12.75"/>
    <row r="27882" ht="12.75"/>
    <row r="27883" ht="12.75"/>
    <row r="27884" ht="12.75"/>
    <row r="27885" ht="12.75"/>
    <row r="27886" ht="12.75"/>
    <row r="27887" ht="12.75"/>
    <row r="27888" ht="12.75"/>
    <row r="27889" ht="12.75"/>
    <row r="27890" ht="12.75"/>
    <row r="27891" ht="12.75"/>
    <row r="27892" ht="12.75"/>
    <row r="27893" ht="12.75"/>
    <row r="27894" ht="12.75"/>
    <row r="27895" ht="12.75"/>
    <row r="27896" ht="12.75"/>
    <row r="27897" ht="12.75"/>
    <row r="27898" ht="12.75"/>
    <row r="27899" ht="12.75"/>
    <row r="27900" ht="12.75"/>
    <row r="27901" ht="12.75"/>
    <row r="27902" ht="12.75"/>
    <row r="27903" ht="12.75"/>
    <row r="27904" ht="12.75"/>
    <row r="27905" ht="12.75"/>
    <row r="27906" ht="12.75"/>
    <row r="27907" ht="12.75"/>
    <row r="27908" ht="12.75"/>
    <row r="27909" ht="12.75"/>
    <row r="27910" ht="12.75"/>
    <row r="27911" ht="12.75"/>
    <row r="27912" ht="12.75"/>
    <row r="27913" ht="12.75"/>
    <row r="27914" ht="12.75"/>
    <row r="27915" ht="12.75"/>
    <row r="27916" ht="12.75"/>
    <row r="27917" ht="12.75"/>
    <row r="27918" ht="12.75"/>
    <row r="27919" ht="12.75"/>
    <row r="27920" ht="12.75"/>
    <row r="27921" ht="12.75"/>
    <row r="27922" ht="12.75"/>
    <row r="27923" ht="12.75"/>
    <row r="27924" ht="12.75"/>
    <row r="27925" ht="12.75"/>
    <row r="27926" ht="12.75"/>
    <row r="27927" ht="12.75"/>
    <row r="27928" ht="12.75"/>
    <row r="27929" ht="12.75"/>
    <row r="27930" ht="12.75"/>
    <row r="27931" ht="12.75"/>
    <row r="27932" ht="12.75"/>
    <row r="27933" ht="12.75"/>
    <row r="27934" ht="12.75"/>
    <row r="27935" ht="12.75"/>
    <row r="27936" ht="12.75"/>
    <row r="27937" ht="12.75"/>
    <row r="27938" ht="12.75"/>
    <row r="27939" ht="12.75"/>
    <row r="27940" ht="12.75"/>
    <row r="27941" ht="12.75"/>
    <row r="27942" ht="12.75"/>
    <row r="27943" ht="12.75"/>
    <row r="27944" ht="12.75"/>
    <row r="27945" ht="12.75"/>
    <row r="27946" ht="12.75"/>
    <row r="27947" ht="12.75"/>
    <row r="27948" ht="12.75"/>
    <row r="27949" ht="12.75"/>
    <row r="27950" ht="12.75"/>
    <row r="27951" ht="12.75"/>
    <row r="27952" ht="12.75"/>
    <row r="27953" ht="12.75"/>
    <row r="27954" ht="12.75"/>
    <row r="27955" ht="12.75"/>
    <row r="27956" ht="12.75"/>
    <row r="27957" ht="12.75"/>
    <row r="27958" ht="12.75"/>
    <row r="27959" ht="12.75"/>
    <row r="27960" ht="12.75"/>
    <row r="27961" ht="12.75"/>
    <row r="27962" ht="12.75"/>
    <row r="27963" ht="12.75"/>
    <row r="27964" ht="12.75"/>
    <row r="27965" ht="12.75"/>
    <row r="27966" ht="12.75"/>
    <row r="27967" ht="12.75"/>
    <row r="27968" ht="12.75"/>
    <row r="27969" ht="12.75"/>
    <row r="27970" ht="12.75"/>
    <row r="27971" ht="12.75"/>
    <row r="27972" ht="12.75"/>
    <row r="27973" ht="12.75"/>
    <row r="27974" ht="12.75"/>
    <row r="27975" ht="12.75"/>
    <row r="27976" ht="12.75"/>
    <row r="27977" ht="12.75"/>
    <row r="27978" ht="12.75"/>
    <row r="27979" ht="12.75"/>
    <row r="27980" ht="12.75"/>
    <row r="27981" ht="12.75"/>
    <row r="27982" ht="12.75"/>
    <row r="27983" ht="12.75"/>
    <row r="27984" ht="12.75"/>
    <row r="27985" ht="12.75"/>
    <row r="27986" ht="12.75"/>
    <row r="27987" ht="12.75"/>
    <row r="27988" ht="12.75"/>
    <row r="27989" ht="12.75"/>
    <row r="27990" ht="12.75"/>
    <row r="27991" ht="12.75"/>
    <row r="27992" ht="12.75"/>
    <row r="27993" ht="12.75"/>
    <row r="27994" ht="12.75"/>
    <row r="27995" ht="12.75"/>
    <row r="27996" ht="12.75"/>
    <row r="27997" ht="12.75"/>
    <row r="27998" ht="12.75"/>
    <row r="27999" ht="12.75"/>
    <row r="28000" ht="12.75"/>
    <row r="28001" ht="12.75"/>
    <row r="28002" ht="12.75"/>
    <row r="28003" ht="12.75"/>
    <row r="28004" ht="12.75"/>
    <row r="28005" ht="12.75"/>
    <row r="28006" ht="12.75"/>
    <row r="28007" ht="12.75"/>
    <row r="28008" ht="12.75"/>
    <row r="28009" ht="12.75"/>
    <row r="28010" ht="12.75"/>
    <row r="28011" ht="12.75"/>
    <row r="28012" ht="12.75"/>
    <row r="28013" ht="12.75"/>
    <row r="28014" ht="12.75"/>
    <row r="28015" ht="12.75"/>
    <row r="28016" ht="12.75"/>
    <row r="28017" ht="12.75"/>
    <row r="28018" ht="12.75"/>
    <row r="28019" ht="12.75"/>
    <row r="28020" ht="12.75"/>
    <row r="28021" ht="12.75"/>
    <row r="28022" ht="12.75"/>
    <row r="28023" ht="12.75"/>
    <row r="28024" ht="12.75"/>
    <row r="28025" ht="12.75"/>
    <row r="28026" ht="12.75"/>
    <row r="28027" ht="12.75"/>
    <row r="28028" ht="12.75"/>
    <row r="28029" ht="12.75"/>
    <row r="28030" ht="12.75"/>
    <row r="28031" ht="12.75"/>
    <row r="28032" ht="12.75"/>
    <row r="28033" ht="12.75"/>
    <row r="28034" ht="12.75"/>
    <row r="28035" ht="12.75"/>
    <row r="28036" ht="12.75"/>
    <row r="28037" ht="12.75"/>
    <row r="28038" ht="12.75"/>
    <row r="28039" ht="12.75"/>
    <row r="28040" ht="12.75"/>
    <row r="28041" ht="12.75"/>
    <row r="28042" ht="12.75"/>
    <row r="28043" ht="12.75"/>
    <row r="28044" ht="12.75"/>
    <row r="28045" ht="12.75"/>
    <row r="28046" ht="12.75"/>
    <row r="28047" ht="12.75"/>
    <row r="28048" ht="12.75"/>
    <row r="28049" ht="12.75"/>
    <row r="28050" ht="12.75"/>
    <row r="28051" ht="12.75"/>
    <row r="28052" ht="12.75"/>
    <row r="28053" ht="12.75"/>
    <row r="28054" ht="12.75"/>
    <row r="28055" ht="12.75"/>
    <row r="28056" ht="12.75"/>
    <row r="28057" ht="12.75"/>
    <row r="28058" ht="12.75"/>
    <row r="28059" ht="12.75"/>
    <row r="28060" ht="12.75"/>
    <row r="28061" ht="12.75"/>
    <row r="28062" ht="12.75"/>
    <row r="28063" ht="12.75"/>
    <row r="28064" ht="12.75"/>
    <row r="28065" ht="12.75"/>
    <row r="28066" ht="12.75"/>
    <row r="28067" ht="12.75"/>
    <row r="28068" ht="12.75"/>
    <row r="28069" ht="12.75"/>
    <row r="28070" ht="12.75"/>
    <row r="28071" ht="12.75"/>
    <row r="28072" ht="12.75"/>
    <row r="28073" ht="12.75"/>
    <row r="28074" ht="12.75"/>
    <row r="28075" ht="12.75"/>
    <row r="28076" ht="12.75"/>
    <row r="28077" ht="12.75"/>
    <row r="28078" ht="12.75"/>
    <row r="28079" ht="12.75"/>
    <row r="28080" ht="12.75"/>
    <row r="28081" ht="12.75"/>
    <row r="28082" ht="12.75"/>
    <row r="28083" ht="12.75"/>
    <row r="28084" ht="12.75"/>
    <row r="28085" ht="12.75"/>
    <row r="28086" ht="12.75"/>
    <row r="28087" ht="12.75"/>
    <row r="28088" ht="12.75"/>
    <row r="28089" ht="12.75"/>
    <row r="28090" ht="12.75"/>
    <row r="28091" ht="12.75"/>
    <row r="28092" ht="12.75"/>
    <row r="28093" ht="12.75"/>
    <row r="28094" ht="12.75"/>
    <row r="28095" ht="12.75"/>
    <row r="28096" ht="12.75"/>
    <row r="28097" ht="12.75"/>
    <row r="28098" ht="12.75"/>
    <row r="28099" ht="12.75"/>
    <row r="28100" ht="12.75"/>
    <row r="28101" ht="12.75"/>
    <row r="28102" ht="12.75"/>
    <row r="28103" ht="12.75"/>
    <row r="28104" ht="12.75"/>
    <row r="28105" ht="12.75"/>
    <row r="28106" ht="12.75"/>
    <row r="28107" ht="12.75"/>
    <row r="28108" ht="12.75"/>
    <row r="28109" ht="12.75"/>
    <row r="28110" ht="12.75"/>
    <row r="28111" ht="12.75"/>
    <row r="28112" ht="12.75"/>
    <row r="28113" ht="12.75"/>
    <row r="28114" ht="12.75"/>
    <row r="28115" ht="12.75"/>
    <row r="28116" ht="12.75"/>
    <row r="28117" ht="12.75"/>
    <row r="28118" ht="12.75"/>
    <row r="28119" ht="12.75"/>
    <row r="28120" ht="12.75"/>
    <row r="28121" ht="12.75"/>
    <row r="28122" ht="12.75"/>
    <row r="28123" ht="12.75"/>
    <row r="28124" ht="12.75"/>
    <row r="28125" ht="12.75"/>
    <row r="28126" ht="12.75"/>
    <row r="28127" ht="12.75"/>
    <row r="28128" ht="12.75"/>
    <row r="28129" ht="12.75"/>
    <row r="28130" ht="12.75"/>
    <row r="28131" ht="12.75"/>
    <row r="28132" ht="12.75"/>
    <row r="28133" ht="12.75"/>
    <row r="28134" ht="12.75"/>
    <row r="28135" ht="12.75"/>
    <row r="28136" ht="12.75"/>
    <row r="28137" ht="12.75"/>
    <row r="28138" ht="12.75"/>
    <row r="28139" ht="12.75"/>
    <row r="28140" ht="12.75"/>
    <row r="28141" ht="12.75"/>
    <row r="28142" ht="12.75"/>
    <row r="28143" ht="12.75"/>
    <row r="28144" ht="12.75"/>
    <row r="28145" ht="12.75"/>
    <row r="28146" ht="12.75"/>
    <row r="28147" ht="12.75"/>
    <row r="28148" ht="12.75"/>
    <row r="28149" ht="12.75"/>
    <row r="28150" ht="12.75"/>
    <row r="28151" ht="12.75"/>
    <row r="28152" ht="12.75"/>
    <row r="28153" ht="12.75"/>
    <row r="28154" ht="12.75"/>
    <row r="28155" ht="12.75"/>
    <row r="28156" ht="12.75"/>
    <row r="28157" ht="12.75"/>
    <row r="28158" ht="12.75"/>
    <row r="28159" ht="12.75"/>
    <row r="28160" ht="12.75"/>
    <row r="28161" ht="12.75"/>
    <row r="28162" ht="12.75"/>
    <row r="28163" ht="12.75"/>
    <row r="28164" ht="12.75"/>
    <row r="28165" ht="12.75"/>
    <row r="28166" ht="12.75"/>
    <row r="28167" ht="12.75"/>
    <row r="28168" ht="12.75"/>
    <row r="28169" ht="12.75"/>
    <row r="28170" ht="12.75"/>
    <row r="28171" ht="12.75"/>
    <row r="28172" ht="12.75"/>
    <row r="28173" ht="12.75"/>
    <row r="28174" ht="12.75"/>
    <row r="28175" ht="12.75"/>
    <row r="28176" ht="12.75"/>
    <row r="28177" ht="12.75"/>
    <row r="28178" ht="12.75"/>
    <row r="28179" ht="12.75"/>
    <row r="28180" ht="12.75"/>
    <row r="28181" ht="12.75"/>
    <row r="28182" ht="12.75"/>
    <row r="28183" ht="12.75"/>
    <row r="28184" ht="12.75"/>
    <row r="28185" ht="12.75"/>
    <row r="28186" ht="12.75"/>
    <row r="28187" ht="12.75"/>
    <row r="28188" ht="12.75"/>
    <row r="28189" ht="12.75"/>
    <row r="28190" ht="12.75"/>
    <row r="28191" ht="12.75"/>
    <row r="28192" ht="12.75"/>
    <row r="28193" ht="12.75"/>
    <row r="28194" ht="12.75"/>
    <row r="28195" ht="12.75"/>
    <row r="28196" ht="12.75"/>
    <row r="28197" ht="12.75"/>
    <row r="28198" ht="12.75"/>
    <row r="28199" ht="12.75"/>
    <row r="28200" ht="12.75"/>
    <row r="28201" ht="12.75"/>
    <row r="28202" ht="12.75"/>
    <row r="28203" ht="12.75"/>
    <row r="28204" ht="12.75"/>
    <row r="28205" ht="12.75"/>
    <row r="28206" ht="12.75"/>
    <row r="28207" ht="12.75"/>
    <row r="28208" ht="12.75"/>
    <row r="28209" ht="12.75"/>
    <row r="28210" ht="12.75"/>
    <row r="28211" ht="12.75"/>
    <row r="28212" ht="12.75"/>
    <row r="28213" ht="12.75"/>
    <row r="28214" ht="12.75"/>
    <row r="28215" ht="12.75"/>
    <row r="28216" ht="12.75"/>
    <row r="28217" ht="12.75"/>
    <row r="28218" ht="12.75"/>
    <row r="28219" ht="12.75"/>
    <row r="28220" ht="12.75"/>
    <row r="28221" ht="12.75"/>
    <row r="28222" ht="12.75"/>
    <row r="28223" ht="12.75"/>
    <row r="28224" ht="12.75"/>
    <row r="28225" ht="12.75"/>
    <row r="28226" ht="12.75"/>
    <row r="28227" ht="12.75"/>
    <row r="28228" ht="12.75"/>
    <row r="28229" ht="12.75"/>
    <row r="28230" ht="12.75"/>
    <row r="28231" ht="12.75"/>
    <row r="28232" ht="12.75"/>
    <row r="28233" ht="12.75"/>
    <row r="28234" ht="12.75"/>
    <row r="28235" ht="12.75"/>
    <row r="28236" ht="12.75"/>
    <row r="28237" ht="12.75"/>
    <row r="28238" ht="12.75"/>
    <row r="28239" ht="12.75"/>
    <row r="28240" ht="12.75"/>
    <row r="28241" ht="12.75"/>
    <row r="28242" ht="12.75"/>
    <row r="28243" ht="12.75"/>
    <row r="28244" ht="12.75"/>
    <row r="28245" ht="12.75"/>
    <row r="28246" ht="12.75"/>
    <row r="28247" ht="12.75"/>
    <row r="28248" ht="12.75"/>
    <row r="28249" ht="12.75"/>
    <row r="28250" ht="12.75"/>
    <row r="28251" ht="12.75"/>
    <row r="28252" ht="12.75"/>
    <row r="28253" ht="12.75"/>
    <row r="28254" ht="12.75"/>
    <row r="28255" ht="12.75"/>
    <row r="28256" ht="12.75"/>
    <row r="28257" ht="12.75"/>
    <row r="28258" ht="12.75"/>
    <row r="28259" ht="12.75"/>
    <row r="28260" ht="12.75"/>
    <row r="28261" ht="12.75"/>
    <row r="28262" ht="12.75"/>
    <row r="28263" ht="12.75"/>
    <row r="28264" ht="12.75"/>
    <row r="28265" ht="12.75"/>
    <row r="28266" ht="12.75"/>
    <row r="28267" ht="12.75"/>
    <row r="28268" ht="12.75"/>
    <row r="28269" ht="12.75"/>
    <row r="28270" ht="12.75"/>
    <row r="28271" ht="12.75"/>
    <row r="28272" ht="12.75"/>
    <row r="28273" ht="12.75"/>
    <row r="28274" ht="12.75"/>
    <row r="28275" ht="12.75"/>
    <row r="28276" ht="12.75"/>
    <row r="28277" ht="12.75"/>
    <row r="28278" ht="12.75"/>
    <row r="28279" ht="12.75"/>
    <row r="28280" ht="12.75"/>
    <row r="28281" ht="12.75"/>
    <row r="28282" ht="12.75"/>
    <row r="28283" ht="12.75"/>
    <row r="28284" ht="12.75"/>
    <row r="28285" ht="12.75"/>
    <row r="28286" ht="12.75"/>
    <row r="28287" ht="12.75"/>
    <row r="28288" ht="12.75"/>
    <row r="28289" ht="12.75"/>
    <row r="28290" ht="12.75"/>
    <row r="28291" ht="12.75"/>
    <row r="28292" ht="12.75"/>
    <row r="28293" ht="12.75"/>
    <row r="28294" ht="12.75"/>
    <row r="28295" ht="12.75"/>
    <row r="28296" ht="12.75"/>
    <row r="28297" ht="12.75"/>
    <row r="28298" ht="12.75"/>
    <row r="28299" ht="12.75"/>
    <row r="28300" ht="12.75"/>
    <row r="28301" ht="12.75"/>
    <row r="28302" ht="12.75"/>
    <row r="28303" ht="12.75"/>
    <row r="28304" ht="12.75"/>
    <row r="28305" ht="12.75"/>
    <row r="28306" ht="12.75"/>
    <row r="28307" ht="12.75"/>
    <row r="28308" ht="12.75"/>
    <row r="28309" ht="12.75"/>
    <row r="28310" ht="12.75"/>
    <row r="28311" ht="12.75"/>
    <row r="28312" ht="12.75"/>
    <row r="28313" ht="12.75"/>
    <row r="28314" ht="12.75"/>
    <row r="28315" ht="12.75"/>
    <row r="28316" ht="12.75"/>
    <row r="28317" ht="12.75"/>
    <row r="28318" ht="12.75"/>
    <row r="28319" ht="12.75"/>
    <row r="28320" ht="12.75"/>
    <row r="28321" ht="12.75"/>
    <row r="28322" ht="12.75"/>
    <row r="28323" ht="12.75"/>
    <row r="28324" ht="12.75"/>
    <row r="28325" ht="12.75"/>
    <row r="28326" ht="12.75"/>
    <row r="28327" ht="12.75"/>
    <row r="28328" ht="12.75"/>
    <row r="28329" ht="12.75"/>
    <row r="28330" ht="12.75"/>
    <row r="28331" ht="12.75"/>
    <row r="28332" ht="12.75"/>
    <row r="28333" ht="12.75"/>
    <row r="28334" ht="12.75"/>
    <row r="28335" ht="12.75"/>
    <row r="28336" ht="12.75"/>
    <row r="28337" ht="12.75"/>
    <row r="28338" ht="12.75"/>
    <row r="28339" ht="12.75"/>
    <row r="28340" ht="12.75"/>
    <row r="28341" ht="12.75"/>
    <row r="28342" ht="12.75"/>
    <row r="28343" ht="12.75"/>
    <row r="28344" ht="12.75"/>
    <row r="28345" ht="12.75"/>
    <row r="28346" ht="12.75"/>
    <row r="28347" ht="12.75"/>
    <row r="28348" ht="12.75"/>
    <row r="28349" ht="12.75"/>
    <row r="28350" ht="12.75"/>
    <row r="28351" ht="12.75"/>
    <row r="28352" ht="12.75"/>
    <row r="28353" ht="12.75"/>
    <row r="28354" ht="12.75"/>
    <row r="28355" ht="12.75"/>
    <row r="28356" ht="12.75"/>
    <row r="28357" ht="12.75"/>
    <row r="28358" ht="12.75"/>
    <row r="28359" ht="12.75"/>
    <row r="28360" ht="12.75"/>
    <row r="28361" ht="12.75"/>
    <row r="28362" ht="12.75"/>
    <row r="28363" ht="12.75"/>
    <row r="28364" ht="12.75"/>
    <row r="28365" ht="12.75"/>
    <row r="28366" ht="12.75"/>
    <row r="28367" ht="12.75"/>
    <row r="28368" ht="12.75"/>
    <row r="28369" ht="12.75"/>
    <row r="28370" ht="12.75"/>
    <row r="28371" ht="12.75"/>
    <row r="28372" ht="12.75"/>
    <row r="28373" ht="12.75"/>
    <row r="28374" ht="12.75"/>
    <row r="28375" ht="12.75"/>
    <row r="28376" ht="12.75"/>
    <row r="28377" ht="12.75"/>
    <row r="28378" ht="12.75"/>
    <row r="28379" ht="12.75"/>
    <row r="28380" ht="12.75"/>
    <row r="28381" ht="12.75"/>
    <row r="28382" ht="12.75"/>
    <row r="28383" ht="12.75"/>
    <row r="28384" ht="12.75"/>
    <row r="28385" ht="12.75"/>
    <row r="28386" ht="12.75"/>
    <row r="28387" ht="12.75"/>
    <row r="28388" ht="12.75"/>
    <row r="28389" ht="12.75"/>
    <row r="28390" ht="12.75"/>
    <row r="28391" ht="12.75"/>
    <row r="28392" ht="12.75"/>
    <row r="28393" ht="12.75"/>
    <row r="28394" ht="12.75"/>
    <row r="28395" ht="12.75"/>
    <row r="28396" ht="12.75"/>
    <row r="28397" ht="12.75"/>
    <row r="28398" ht="12.75"/>
    <row r="28399" ht="12.75"/>
    <row r="28400" ht="12.75"/>
    <row r="28401" ht="12.75"/>
    <row r="28402" ht="12.75"/>
    <row r="28403" ht="12.75"/>
    <row r="28404" ht="12.75"/>
    <row r="28405" ht="12.75"/>
    <row r="28406" ht="12.75"/>
    <row r="28407" ht="12.75"/>
    <row r="28408" ht="12.75"/>
    <row r="28409" ht="12.75"/>
    <row r="28410" ht="12.75"/>
    <row r="28411" ht="12.75"/>
    <row r="28412" ht="12.75"/>
    <row r="28413" ht="12.75"/>
    <row r="28414" ht="12.75"/>
    <row r="28415" ht="12.75"/>
    <row r="28416" ht="12.75"/>
    <row r="28417" ht="12.75"/>
    <row r="28418" ht="12.75"/>
    <row r="28419" ht="12.75"/>
    <row r="28420" ht="12.75"/>
    <row r="28421" ht="12.75"/>
    <row r="28422" ht="12.75"/>
    <row r="28423" ht="12.75"/>
    <row r="28424" ht="12.75"/>
    <row r="28425" ht="12.75"/>
    <row r="28426" ht="12.75"/>
    <row r="28427" ht="12.75"/>
    <row r="28428" ht="12.75"/>
    <row r="28429" ht="12.75"/>
    <row r="28430" ht="12.75"/>
    <row r="28431" ht="12.75"/>
    <row r="28432" ht="12.75"/>
    <row r="28433" ht="12.75"/>
    <row r="28434" ht="12.75"/>
    <row r="28435" ht="12.75"/>
    <row r="28436" ht="12.75"/>
    <row r="28437" ht="12.75"/>
    <row r="28438" ht="12.75"/>
    <row r="28439" ht="12.75"/>
    <row r="28440" ht="12.75"/>
    <row r="28441" ht="12.75"/>
    <row r="28442" ht="12.75"/>
    <row r="28443" ht="12.75"/>
    <row r="28444" ht="12.75"/>
    <row r="28445" ht="12.75"/>
    <row r="28446" ht="12.75"/>
    <row r="28447" ht="12.75"/>
    <row r="28448" ht="12.75"/>
    <row r="28449" ht="12.75"/>
    <row r="28450" ht="12.75"/>
    <row r="28451" ht="12.75"/>
    <row r="28452" ht="12.75"/>
    <row r="28453" ht="12.75"/>
    <row r="28454" ht="12.75"/>
    <row r="28455" ht="12.75"/>
    <row r="28456" ht="12.75"/>
    <row r="28457" ht="12.75"/>
    <row r="28458" ht="12.75"/>
    <row r="28459" ht="12.75"/>
    <row r="28460" ht="12.75"/>
    <row r="28461" ht="12.75"/>
    <row r="28462" ht="12.75"/>
    <row r="28463" ht="12.75"/>
    <row r="28464" ht="12.75"/>
    <row r="28465" ht="12.75"/>
    <row r="28466" ht="12.75"/>
    <row r="28467" ht="12.75"/>
    <row r="28468" ht="12.75"/>
    <row r="28469" ht="12.75"/>
    <row r="28470" ht="12.75"/>
    <row r="28471" ht="12.75"/>
    <row r="28472" ht="12.75"/>
    <row r="28473" ht="12.75"/>
    <row r="28474" ht="12.75"/>
    <row r="28475" ht="12.75"/>
    <row r="28476" ht="12.75"/>
    <row r="28477" ht="12.75"/>
    <row r="28478" ht="12.75"/>
    <row r="28479" ht="12.75"/>
    <row r="28480" ht="12.75"/>
    <row r="28481" ht="12.75"/>
    <row r="28482" ht="12.75"/>
    <row r="28483" ht="12.75"/>
    <row r="28484" ht="12.75"/>
    <row r="28485" ht="12.75"/>
    <row r="28486" ht="12.75"/>
    <row r="28487" ht="12.75"/>
    <row r="28488" ht="12.75"/>
    <row r="28489" ht="12.75"/>
    <row r="28490" ht="12.75"/>
    <row r="28491" ht="12.75"/>
    <row r="28492" ht="12.75"/>
    <row r="28493" ht="12.75"/>
    <row r="28494" ht="12.75"/>
    <row r="28495" ht="12.75"/>
    <row r="28496" ht="12.75"/>
    <row r="28497" ht="12.75"/>
    <row r="28498" ht="12.75"/>
    <row r="28499" ht="12.75"/>
    <row r="28500" ht="12.75"/>
    <row r="28501" ht="12.75"/>
    <row r="28502" ht="12.75"/>
    <row r="28503" ht="12.75"/>
    <row r="28504" ht="12.75"/>
    <row r="28505" ht="12.75"/>
    <row r="28506" ht="12.75"/>
    <row r="28507" ht="12.75"/>
    <row r="28508" ht="12.75"/>
    <row r="28509" ht="12.75"/>
    <row r="28510" ht="12.75"/>
    <row r="28511" ht="12.75"/>
    <row r="28512" ht="12.75"/>
    <row r="28513" ht="12.75"/>
    <row r="28514" ht="12.75"/>
    <row r="28515" ht="12.75"/>
    <row r="28516" ht="12.75"/>
    <row r="28517" ht="12.75"/>
    <row r="28518" ht="12.75"/>
    <row r="28519" ht="12.75"/>
    <row r="28520" ht="12.75"/>
    <row r="28521" ht="12.75"/>
    <row r="28522" ht="12.75"/>
    <row r="28523" ht="12.75"/>
    <row r="28524" ht="12.75"/>
    <row r="28525" ht="12.75"/>
    <row r="28526" ht="12.75"/>
    <row r="28527" ht="12.75"/>
    <row r="28528" ht="12.75"/>
    <row r="28529" ht="12.75"/>
    <row r="28530" ht="12.75"/>
    <row r="28531" ht="12.75"/>
    <row r="28532" ht="12.75"/>
    <row r="28533" ht="12.75"/>
    <row r="28534" ht="12.75"/>
    <row r="28535" ht="12.75"/>
    <row r="28536" ht="12.75"/>
    <row r="28537" ht="12.75"/>
    <row r="28538" ht="12.75"/>
    <row r="28539" ht="12.75"/>
    <row r="28540" ht="12.75"/>
    <row r="28541" ht="12.75"/>
    <row r="28542" ht="12.75"/>
    <row r="28543" ht="12.75"/>
    <row r="28544" ht="12.75"/>
    <row r="28545" ht="12.75"/>
    <row r="28546" ht="12.75"/>
    <row r="28547" ht="12.75"/>
    <row r="28548" ht="12.75"/>
    <row r="28549" ht="12.75"/>
    <row r="28550" ht="12.75"/>
    <row r="28551" ht="12.75"/>
    <row r="28552" ht="12.75"/>
    <row r="28553" ht="12.75"/>
    <row r="28554" ht="12.75"/>
    <row r="28555" ht="12.75"/>
    <row r="28556" ht="12.75"/>
    <row r="28557" ht="12.75"/>
    <row r="28558" ht="12.75"/>
    <row r="28559" ht="12.75"/>
    <row r="28560" ht="12.75"/>
    <row r="28561" ht="12.75"/>
    <row r="28562" ht="12.75"/>
    <row r="28563" ht="12.75"/>
    <row r="28564" ht="12.75"/>
    <row r="28565" ht="12.75"/>
    <row r="28566" ht="12.75"/>
    <row r="28567" ht="12.75"/>
    <row r="28568" ht="12.75"/>
    <row r="28569" ht="12.75"/>
    <row r="28570" ht="12.75"/>
    <row r="28571" ht="12.75"/>
    <row r="28572" ht="12.75"/>
    <row r="28573" ht="12.75"/>
    <row r="28574" ht="12.75"/>
    <row r="28575" ht="12.75"/>
    <row r="28576" ht="12.75"/>
    <row r="28577" ht="12.75"/>
    <row r="28578" ht="12.75"/>
    <row r="28579" ht="12.75"/>
    <row r="28580" ht="12.75"/>
    <row r="28581" ht="12.75"/>
    <row r="28582" ht="12.75"/>
    <row r="28583" ht="12.75"/>
    <row r="28584" ht="12.75"/>
    <row r="28585" ht="12.75"/>
    <row r="28586" ht="12.75"/>
    <row r="28587" ht="12.75"/>
    <row r="28588" ht="12.75"/>
    <row r="28589" ht="12.75"/>
    <row r="28590" ht="12.75"/>
    <row r="28591" ht="12.75"/>
    <row r="28592" ht="12.75"/>
    <row r="28593" ht="12.75"/>
    <row r="28594" ht="12.75"/>
    <row r="28595" ht="12.75"/>
    <row r="28596" ht="12.75"/>
    <row r="28597" ht="12.75"/>
    <row r="28598" ht="12.75"/>
    <row r="28599" ht="12.75"/>
    <row r="28600" ht="12.75"/>
    <row r="28601" ht="12.75"/>
    <row r="28602" ht="12.75"/>
    <row r="28603" ht="12.75"/>
    <row r="28604" ht="12.75"/>
    <row r="28605" ht="12.75"/>
    <row r="28606" ht="12.75"/>
    <row r="28607" ht="12.75"/>
    <row r="28608" ht="12.75"/>
    <row r="28609" ht="12.75"/>
    <row r="28610" ht="12.75"/>
    <row r="28611" ht="12.75"/>
    <row r="28612" ht="12.75"/>
    <row r="28613" ht="12.75"/>
    <row r="28614" ht="12.75"/>
    <row r="28615" ht="12.75"/>
    <row r="28616" ht="12.75"/>
    <row r="28617" ht="12.75"/>
    <row r="28618" ht="12.75"/>
    <row r="28619" ht="12.75"/>
    <row r="28620" ht="12.75"/>
    <row r="28621" ht="12.75"/>
    <row r="28622" ht="12.75"/>
    <row r="28623" ht="12.75"/>
    <row r="28624" ht="12.75"/>
    <row r="28625" ht="12.75"/>
    <row r="28626" ht="12.75"/>
    <row r="28627" ht="12.75"/>
    <row r="28628" ht="12.75"/>
    <row r="28629" ht="12.75"/>
    <row r="28630" ht="12.75"/>
    <row r="28631" ht="12.75"/>
    <row r="28632" ht="12.75"/>
    <row r="28633" ht="12.75"/>
    <row r="28634" ht="12.75"/>
    <row r="28635" ht="12.75"/>
    <row r="28636" ht="12.75"/>
    <row r="28637" ht="12.75"/>
    <row r="28638" ht="12.75"/>
    <row r="28639" ht="12.75"/>
    <row r="28640" ht="12.75"/>
    <row r="28641" ht="12.75"/>
    <row r="28642" ht="12.75"/>
    <row r="28643" ht="12.75"/>
    <row r="28644" ht="12.75"/>
    <row r="28645" ht="12.75"/>
    <row r="28646" ht="12.75"/>
    <row r="28647" ht="12.75"/>
    <row r="28648" ht="12.75"/>
    <row r="28649" ht="12.75"/>
    <row r="28650" ht="12.75"/>
    <row r="28651" ht="12.75"/>
    <row r="28652" ht="12.75"/>
    <row r="28653" ht="12.75"/>
    <row r="28654" ht="12.75"/>
    <row r="28655" ht="12.75"/>
    <row r="28656" ht="12.75"/>
    <row r="28657" ht="12.75"/>
    <row r="28658" ht="12.75"/>
    <row r="28659" ht="12.75"/>
    <row r="28660" ht="12.75"/>
    <row r="28661" ht="12.75"/>
    <row r="28662" ht="12.75"/>
    <row r="28663" ht="12.75"/>
    <row r="28664" ht="12.75"/>
    <row r="28665" ht="12.75"/>
    <row r="28666" ht="12.75"/>
    <row r="28667" ht="12.75"/>
    <row r="28668" ht="12.75"/>
    <row r="28669" ht="12.75"/>
    <row r="28670" ht="12.75"/>
    <row r="28671" ht="12.75"/>
    <row r="28672" ht="12.75"/>
    <row r="28673" ht="12.75"/>
    <row r="28674" ht="12.75"/>
    <row r="28675" ht="12.75"/>
    <row r="28676" ht="12.75"/>
    <row r="28677" ht="12.75"/>
    <row r="28678" ht="12.75"/>
    <row r="28679" ht="12.75"/>
    <row r="28680" ht="12.75"/>
    <row r="28681" ht="12.75"/>
    <row r="28682" ht="12.75"/>
    <row r="28683" ht="12.75"/>
    <row r="28684" ht="12.75"/>
    <row r="28685" ht="12.75"/>
    <row r="28686" ht="12.75"/>
    <row r="28687" ht="12.75"/>
    <row r="28688" ht="12.75"/>
    <row r="28689" ht="12.75"/>
    <row r="28690" ht="12.75"/>
    <row r="28691" ht="12.75"/>
    <row r="28692" ht="12.75"/>
    <row r="28693" ht="12.75"/>
    <row r="28694" ht="12.75"/>
    <row r="28695" ht="12.75"/>
    <row r="28696" ht="12.75"/>
    <row r="28697" ht="12.75"/>
    <row r="28698" ht="12.75"/>
    <row r="28699" ht="12.75"/>
    <row r="28700" ht="12.75"/>
    <row r="28701" ht="12.75"/>
    <row r="28702" ht="12.75"/>
    <row r="28703" ht="12.75"/>
    <row r="28704" ht="12.75"/>
    <row r="28705" ht="12.75"/>
    <row r="28706" ht="12.75"/>
    <row r="28707" ht="12.75"/>
    <row r="28708" ht="12.75"/>
    <row r="28709" ht="12.75"/>
    <row r="28710" ht="12.75"/>
    <row r="28711" ht="12.75"/>
    <row r="28712" ht="12.75"/>
    <row r="28713" ht="12.75"/>
    <row r="28714" ht="12.75"/>
    <row r="28715" ht="12.75"/>
    <row r="28716" ht="12.75"/>
    <row r="28717" ht="12.75"/>
    <row r="28718" ht="12.75"/>
    <row r="28719" ht="12.75"/>
    <row r="28720" ht="12.75"/>
    <row r="28721" ht="12.75"/>
    <row r="28722" ht="12.75"/>
    <row r="28723" ht="12.75"/>
    <row r="28724" ht="12.75"/>
    <row r="28725" ht="12.75"/>
    <row r="28726" ht="12.75"/>
    <row r="28727" ht="12.75"/>
    <row r="28728" ht="12.75"/>
    <row r="28729" ht="12.75"/>
    <row r="28730" ht="12.75"/>
    <row r="28731" ht="12.75"/>
    <row r="28732" ht="12.75"/>
    <row r="28733" ht="12.75"/>
    <row r="28734" ht="12.75"/>
    <row r="28735" ht="12.75"/>
    <row r="28736" ht="12.75"/>
    <row r="28737" ht="12.75"/>
    <row r="28738" ht="12.75"/>
    <row r="28739" ht="12.75"/>
    <row r="28740" ht="12.75"/>
    <row r="28741" ht="12.75"/>
    <row r="28742" ht="12.75"/>
    <row r="28743" ht="12.75"/>
    <row r="28744" ht="12.75"/>
    <row r="28745" ht="12.75"/>
    <row r="28746" ht="12.75"/>
    <row r="28747" ht="12.75"/>
    <row r="28748" ht="12.75"/>
    <row r="28749" ht="12.75"/>
    <row r="28750" ht="12.75"/>
    <row r="28751" ht="12.75"/>
    <row r="28752" ht="12.75"/>
    <row r="28753" ht="12.75"/>
    <row r="28754" ht="12.75"/>
    <row r="28755" ht="12.75"/>
    <row r="28756" ht="12.75"/>
    <row r="28757" ht="12.75"/>
    <row r="28758" ht="12.75"/>
    <row r="28759" ht="12.75"/>
    <row r="28760" ht="12.75"/>
    <row r="28761" ht="12.75"/>
    <row r="28762" ht="12.75"/>
    <row r="28763" ht="12.75"/>
    <row r="28764" ht="12.75"/>
    <row r="28765" ht="12.75"/>
    <row r="28766" ht="12.75"/>
    <row r="28767" ht="12.75"/>
    <row r="28768" ht="12.75"/>
    <row r="28769" ht="12.75"/>
    <row r="28770" ht="12.75"/>
    <row r="28771" ht="12.75"/>
    <row r="28772" ht="12.75"/>
    <row r="28773" ht="12.75"/>
    <row r="28774" ht="12.75"/>
    <row r="28775" ht="12.75"/>
    <row r="28776" ht="12.75"/>
    <row r="28777" ht="12.75"/>
    <row r="28778" ht="12.75"/>
    <row r="28779" ht="12.75"/>
    <row r="28780" ht="12.75"/>
    <row r="28781" ht="12.75"/>
    <row r="28782" ht="12.75"/>
    <row r="28783" ht="12.75"/>
    <row r="28784" ht="12.75"/>
    <row r="28785" ht="12.75"/>
    <row r="28786" ht="12.75"/>
    <row r="28787" ht="12.75"/>
    <row r="28788" ht="12.75"/>
    <row r="28789" ht="12.75"/>
    <row r="28790" ht="12.75"/>
    <row r="28791" ht="12.75"/>
    <row r="28792" ht="12.75"/>
    <row r="28793" ht="12.75"/>
    <row r="28794" ht="12.75"/>
    <row r="28795" ht="12.75"/>
    <row r="28796" ht="12.75"/>
    <row r="28797" ht="12.75"/>
    <row r="28798" ht="12.75"/>
    <row r="28799" ht="12.75"/>
    <row r="28800" ht="12.75"/>
    <row r="28801" ht="12.75"/>
    <row r="28802" ht="12.75"/>
    <row r="28803" ht="12.75"/>
    <row r="28804" ht="12.75"/>
    <row r="28805" ht="12.75"/>
    <row r="28806" ht="12.75"/>
    <row r="28807" ht="12.75"/>
    <row r="28808" ht="12.75"/>
    <row r="28809" ht="12.75"/>
    <row r="28810" ht="12.75"/>
    <row r="28811" ht="12.75"/>
    <row r="28812" ht="12.75"/>
    <row r="28813" ht="12.75"/>
    <row r="28814" ht="12.75"/>
    <row r="28815" ht="12.75"/>
    <row r="28816" ht="12.75"/>
    <row r="28817" ht="12.75"/>
    <row r="28818" ht="12.75"/>
    <row r="28819" ht="12.75"/>
    <row r="28820" ht="12.75"/>
    <row r="28821" ht="12.75"/>
    <row r="28822" ht="12.75"/>
    <row r="28823" ht="12.75"/>
    <row r="28824" ht="12.75"/>
    <row r="28825" ht="12.75"/>
    <row r="28826" ht="12.75"/>
    <row r="28827" ht="12.75"/>
    <row r="28828" ht="12.75"/>
    <row r="28829" ht="12.75"/>
    <row r="28830" ht="12.75"/>
    <row r="28831" ht="12.75"/>
    <row r="28832" ht="12.75"/>
    <row r="28833" ht="12.75"/>
    <row r="28834" ht="12.75"/>
    <row r="28835" ht="12.75"/>
    <row r="28836" ht="12.75"/>
    <row r="28837" ht="12.75"/>
    <row r="28838" ht="12.75"/>
    <row r="28839" ht="12.75"/>
    <row r="28840" ht="12.75"/>
    <row r="28841" ht="12.75"/>
    <row r="28842" ht="12.75"/>
    <row r="28843" ht="12.75"/>
    <row r="28844" ht="12.75"/>
    <row r="28845" ht="12.75"/>
    <row r="28846" ht="12.75"/>
    <row r="28847" ht="12.75"/>
    <row r="28848" ht="12.75"/>
    <row r="28849" ht="12.75"/>
    <row r="28850" ht="12.75"/>
    <row r="28851" ht="12.75"/>
    <row r="28852" ht="12.75"/>
    <row r="28853" ht="12.75"/>
    <row r="28854" ht="12.75"/>
    <row r="28855" ht="12.75"/>
    <row r="28856" ht="12.75"/>
    <row r="28857" ht="12.75"/>
    <row r="28858" ht="12.75"/>
    <row r="28859" ht="12.75"/>
    <row r="28860" ht="12.75"/>
    <row r="28861" ht="12.75"/>
    <row r="28862" ht="12.75"/>
    <row r="28863" ht="12.75"/>
    <row r="28864" ht="12.75"/>
    <row r="28865" ht="12.75"/>
    <row r="28866" ht="12.75"/>
    <row r="28867" ht="12.75"/>
    <row r="28868" ht="12.75"/>
    <row r="28869" ht="12.75"/>
    <row r="28870" ht="12.75"/>
    <row r="28871" ht="12.75"/>
    <row r="28872" ht="12.75"/>
    <row r="28873" ht="12.75"/>
    <row r="28874" ht="12.75"/>
    <row r="28875" ht="12.75"/>
    <row r="28876" ht="12.75"/>
    <row r="28877" ht="12.75"/>
    <row r="28878" ht="12.75"/>
    <row r="28879" ht="12.75"/>
    <row r="28880" ht="12.75"/>
    <row r="28881" ht="12.75"/>
    <row r="28882" ht="12.75"/>
    <row r="28883" ht="12.75"/>
    <row r="28884" ht="12.75"/>
    <row r="28885" ht="12.75"/>
    <row r="28886" ht="12.75"/>
    <row r="28887" ht="12.75"/>
    <row r="28888" ht="12.75"/>
    <row r="28889" ht="12.75"/>
    <row r="28890" ht="12.75"/>
    <row r="28891" ht="12.75"/>
    <row r="28892" ht="12.75"/>
    <row r="28893" ht="12.75"/>
    <row r="28894" ht="12.75"/>
    <row r="28895" ht="12.75"/>
    <row r="28896" ht="12.75"/>
    <row r="28897" ht="12.75"/>
    <row r="28898" ht="12.75"/>
    <row r="28899" ht="12.75"/>
    <row r="28900" ht="12.75"/>
    <row r="28901" ht="12.75"/>
    <row r="28902" ht="12.75"/>
    <row r="28903" ht="12.75"/>
    <row r="28904" ht="12.75"/>
    <row r="28905" ht="12.75"/>
    <row r="28906" ht="12.75"/>
    <row r="28907" ht="12.75"/>
    <row r="28908" ht="12.75"/>
    <row r="28909" ht="12.75"/>
    <row r="28910" ht="12.75"/>
    <row r="28911" ht="12.75"/>
    <row r="28912" ht="12.75"/>
    <row r="28913" ht="12.75"/>
    <row r="28914" ht="12.75"/>
    <row r="28915" ht="12.75"/>
    <row r="28916" ht="12.75"/>
    <row r="28917" ht="12.75"/>
    <row r="28918" ht="12.75"/>
    <row r="28919" ht="12.75"/>
    <row r="28920" ht="12.75"/>
    <row r="28921" ht="12.75"/>
    <row r="28922" ht="12.75"/>
    <row r="28923" ht="12.75"/>
    <row r="28924" ht="12.75"/>
    <row r="28925" ht="12.75"/>
    <row r="28926" ht="12.75"/>
    <row r="28927" ht="12.75"/>
    <row r="28928" ht="12.75"/>
    <row r="28929" ht="12.75"/>
    <row r="28930" ht="12.75"/>
    <row r="28931" ht="12.75"/>
    <row r="28932" ht="12.75"/>
    <row r="28933" ht="12.75"/>
    <row r="28934" ht="12.75"/>
    <row r="28935" ht="12.75"/>
    <row r="28936" ht="12.75"/>
    <row r="28937" ht="12.75"/>
    <row r="28938" ht="12.75"/>
    <row r="28939" ht="12.75"/>
    <row r="28940" ht="12.75"/>
    <row r="28941" ht="12.75"/>
    <row r="28942" ht="12.75"/>
    <row r="28943" ht="12.75"/>
    <row r="28944" ht="12.75"/>
    <row r="28945" ht="12.75"/>
    <row r="28946" ht="12.75"/>
    <row r="28947" ht="12.75"/>
    <row r="28948" ht="12.75"/>
    <row r="28949" ht="12.75"/>
    <row r="28950" ht="12.75"/>
    <row r="28951" ht="12.75"/>
    <row r="28952" ht="12.75"/>
    <row r="28953" ht="12.75"/>
    <row r="28954" ht="12.75"/>
    <row r="28955" ht="12.75"/>
    <row r="28956" ht="12.75"/>
    <row r="28957" ht="12.75"/>
    <row r="28958" ht="12.75"/>
    <row r="28959" ht="12.75"/>
    <row r="28960" ht="12.75"/>
    <row r="28961" ht="12.75"/>
    <row r="28962" ht="12.75"/>
    <row r="28963" ht="12.75"/>
    <row r="28964" ht="12.75"/>
    <row r="28965" ht="12.75"/>
    <row r="28966" ht="12.75"/>
    <row r="28967" ht="12.75"/>
    <row r="28968" ht="12.75"/>
    <row r="28969" ht="12.75"/>
    <row r="28970" ht="12.75"/>
    <row r="28971" ht="12.75"/>
    <row r="28972" ht="12.75"/>
    <row r="28973" ht="12.75"/>
    <row r="28974" ht="12.75"/>
    <row r="28975" ht="12.75"/>
    <row r="28976" ht="12.75"/>
    <row r="28977" ht="12.75"/>
    <row r="28978" ht="12.75"/>
    <row r="28979" ht="12.75"/>
    <row r="28980" ht="12.75"/>
    <row r="28981" ht="12.75"/>
    <row r="28982" ht="12.75"/>
    <row r="28983" ht="12.75"/>
    <row r="28984" ht="12.75"/>
    <row r="28985" ht="12.75"/>
    <row r="28986" ht="12.75"/>
    <row r="28987" ht="12.75"/>
    <row r="28988" ht="12.75"/>
    <row r="28989" ht="12.75"/>
    <row r="28990" ht="12.75"/>
    <row r="28991" ht="12.75"/>
    <row r="28992" ht="12.75"/>
    <row r="28993" ht="12.75"/>
    <row r="28994" ht="12.75"/>
    <row r="28995" ht="12.75"/>
    <row r="28996" ht="12.75"/>
    <row r="28997" ht="12.75"/>
    <row r="28998" ht="12.75"/>
    <row r="28999" ht="12.75"/>
    <row r="29000" ht="12.75"/>
    <row r="29001" ht="12.75"/>
    <row r="29002" ht="12.75"/>
    <row r="29003" ht="12.75"/>
    <row r="29004" ht="12.75"/>
    <row r="29005" ht="12.75"/>
    <row r="29006" ht="12.75"/>
    <row r="29007" ht="12.75"/>
    <row r="29008" ht="12.75"/>
    <row r="29009" ht="12.75"/>
    <row r="29010" ht="12.75"/>
    <row r="29011" ht="12.75"/>
    <row r="29012" ht="12.75"/>
    <row r="29013" ht="12.75"/>
    <row r="29014" ht="12.75"/>
    <row r="29015" ht="12.75"/>
    <row r="29016" ht="12.75"/>
    <row r="29017" ht="12.75"/>
    <row r="29018" ht="12.75"/>
    <row r="29019" ht="12.75"/>
    <row r="29020" ht="12.75"/>
    <row r="29021" ht="12.75"/>
    <row r="29022" ht="12.75"/>
    <row r="29023" ht="12.75"/>
    <row r="29024" ht="12.75"/>
    <row r="29025" ht="12.75"/>
    <row r="29026" ht="12.75"/>
    <row r="29027" ht="12.75"/>
    <row r="29028" ht="12.75"/>
    <row r="29029" ht="12.75"/>
    <row r="29030" ht="12.75"/>
    <row r="29031" ht="12.75"/>
    <row r="29032" ht="12.75"/>
    <row r="29033" ht="12.75"/>
    <row r="29034" ht="12.75"/>
    <row r="29035" ht="12.75"/>
    <row r="29036" ht="12.75"/>
    <row r="29037" ht="12.75"/>
    <row r="29038" ht="12.75"/>
    <row r="29039" ht="12.75"/>
    <row r="29040" ht="12.75"/>
    <row r="29041" ht="12.75"/>
    <row r="29042" ht="12.75"/>
    <row r="29043" ht="12.75"/>
    <row r="29044" ht="12.75"/>
    <row r="29045" ht="12.75"/>
    <row r="29046" ht="12.75"/>
    <row r="29047" ht="12.75"/>
    <row r="29048" ht="12.75"/>
    <row r="29049" ht="12.75"/>
    <row r="29050" ht="12.75"/>
    <row r="29051" ht="12.75"/>
    <row r="29052" ht="12.75"/>
    <row r="29053" ht="12.75"/>
    <row r="29054" ht="12.75"/>
    <row r="29055" ht="12.75"/>
    <row r="29056" ht="12.75"/>
    <row r="29057" ht="12.75"/>
    <row r="29058" ht="12.75"/>
    <row r="29059" ht="12.75"/>
    <row r="29060" ht="12.75"/>
    <row r="29061" ht="12.75"/>
    <row r="29062" ht="12.75"/>
    <row r="29063" ht="12.75"/>
    <row r="29064" ht="12.75"/>
    <row r="29065" ht="12.75"/>
    <row r="29066" ht="12.75"/>
    <row r="29067" ht="12.75"/>
    <row r="29068" ht="12.75"/>
    <row r="29069" ht="12.75"/>
    <row r="29070" ht="12.75"/>
    <row r="29071" ht="12.75"/>
    <row r="29072" ht="12.75"/>
    <row r="29073" ht="12.75"/>
    <row r="29074" ht="12.75"/>
    <row r="29075" ht="12.75"/>
    <row r="29076" ht="12.75"/>
    <row r="29077" ht="12.75"/>
    <row r="29078" ht="12.75"/>
    <row r="29079" ht="12.75"/>
    <row r="29080" ht="12.75"/>
    <row r="29081" ht="12.75"/>
    <row r="29082" ht="12.75"/>
    <row r="29083" ht="12.75"/>
    <row r="29084" ht="12.75"/>
    <row r="29085" ht="12.75"/>
    <row r="29086" ht="12.75"/>
    <row r="29087" ht="12.75"/>
    <row r="29088" ht="12.75"/>
    <row r="29089" ht="12.75"/>
    <row r="29090" ht="12.75"/>
    <row r="29091" ht="12.75"/>
    <row r="29092" ht="12.75"/>
    <row r="29093" ht="12.75"/>
    <row r="29094" ht="12.75"/>
    <row r="29095" ht="12.75"/>
    <row r="29096" ht="12.75"/>
    <row r="29097" ht="12.75"/>
    <row r="29098" ht="12.75"/>
    <row r="29099" ht="12.75"/>
    <row r="29100" ht="12.75"/>
    <row r="29101" ht="12.75"/>
    <row r="29102" ht="12.75"/>
    <row r="29103" ht="12.75"/>
    <row r="29104" ht="12.75"/>
    <row r="29105" ht="12.75"/>
    <row r="29106" ht="12.75"/>
    <row r="29107" ht="12.75"/>
    <row r="29108" ht="12.75"/>
    <row r="29109" ht="12.75"/>
    <row r="29110" ht="12.75"/>
    <row r="29111" ht="12.75"/>
    <row r="29112" ht="12.75"/>
    <row r="29113" ht="12.75"/>
    <row r="29114" ht="12.75"/>
    <row r="29115" ht="12.75"/>
    <row r="29116" ht="12.75"/>
    <row r="29117" ht="12.75"/>
    <row r="29118" ht="12.75"/>
    <row r="29119" ht="12.75"/>
    <row r="29120" ht="12.75"/>
    <row r="29121" ht="12.75"/>
    <row r="29122" ht="12.75"/>
    <row r="29123" ht="12.75"/>
    <row r="29124" ht="12.75"/>
    <row r="29125" ht="12.75"/>
    <row r="29126" ht="12.75"/>
    <row r="29127" ht="12.75"/>
    <row r="29128" ht="12.75"/>
    <row r="29129" ht="12.75"/>
    <row r="29130" ht="12.75"/>
    <row r="29131" ht="12.75"/>
    <row r="29132" ht="12.75"/>
    <row r="29133" ht="12.75"/>
    <row r="29134" ht="12.75"/>
    <row r="29135" ht="12.75"/>
    <row r="29136" ht="12.75"/>
    <row r="29137" ht="12.75"/>
    <row r="29138" ht="12.75"/>
    <row r="29139" ht="12.75"/>
    <row r="29140" ht="12.75"/>
    <row r="29141" ht="12.75"/>
    <row r="29142" ht="12.75"/>
    <row r="29143" ht="12.75"/>
    <row r="29144" ht="12.75"/>
    <row r="29145" ht="12.75"/>
    <row r="29146" ht="12.75"/>
    <row r="29147" ht="12.75"/>
    <row r="29148" ht="12.75"/>
    <row r="29149" ht="12.75"/>
    <row r="29150" ht="12.75"/>
    <row r="29151" ht="12.75"/>
    <row r="29152" ht="12.75"/>
    <row r="29153" ht="12.75"/>
    <row r="29154" ht="12.75"/>
    <row r="29155" ht="12.75"/>
    <row r="29156" ht="12.75"/>
    <row r="29157" ht="12.75"/>
    <row r="29158" ht="12.75"/>
    <row r="29159" ht="12.75"/>
    <row r="29160" ht="12.75"/>
    <row r="29161" ht="12.75"/>
    <row r="29162" ht="12.75"/>
    <row r="29163" ht="12.75"/>
    <row r="29164" ht="12.75"/>
    <row r="29165" ht="12.75"/>
    <row r="29166" ht="12.75"/>
    <row r="29167" ht="12.75"/>
    <row r="29168" ht="12.75"/>
    <row r="29169" ht="12.75"/>
    <row r="29170" ht="12.75"/>
    <row r="29171" ht="12.75"/>
    <row r="29172" ht="12.75"/>
    <row r="29173" ht="12.75"/>
    <row r="29174" ht="12.75"/>
    <row r="29175" ht="12.75"/>
    <row r="29176" ht="12.75"/>
    <row r="29177" ht="12.75"/>
    <row r="29178" ht="12.75"/>
    <row r="29179" ht="12.75"/>
    <row r="29180" ht="12.75"/>
    <row r="29181" ht="12.75"/>
    <row r="29182" ht="12.75"/>
    <row r="29183" ht="12.75"/>
    <row r="29184" ht="12.75"/>
    <row r="29185" ht="12.75"/>
    <row r="29186" ht="12.75"/>
    <row r="29187" ht="12.75"/>
    <row r="29188" ht="12.75"/>
    <row r="29189" ht="12.75"/>
    <row r="29190" ht="12.75"/>
    <row r="29191" ht="12.75"/>
    <row r="29192" ht="12.75"/>
    <row r="29193" ht="12.75"/>
    <row r="29194" ht="12.75"/>
    <row r="29195" ht="12.75"/>
    <row r="29196" ht="12.75"/>
    <row r="29197" ht="12.75"/>
    <row r="29198" ht="12.75"/>
    <row r="29199" ht="12.75"/>
    <row r="29200" ht="12.75"/>
    <row r="29201" ht="12.75"/>
    <row r="29202" ht="12.75"/>
    <row r="29203" ht="12.75"/>
    <row r="29204" ht="12.75"/>
    <row r="29205" ht="12.75"/>
    <row r="29206" ht="12.75"/>
    <row r="29207" ht="12.75"/>
    <row r="29208" ht="12.75"/>
    <row r="29209" ht="12.75"/>
    <row r="29210" ht="12.75"/>
    <row r="29211" ht="12.75"/>
    <row r="29212" ht="12.75"/>
    <row r="29213" ht="12.75"/>
    <row r="29214" ht="12.75"/>
    <row r="29215" ht="12.75"/>
    <row r="29216" ht="12.75"/>
    <row r="29217" ht="12.75"/>
    <row r="29218" ht="12.75"/>
    <row r="29219" ht="12.75"/>
    <row r="29220" ht="12.75"/>
    <row r="29221" ht="12.75"/>
    <row r="29222" ht="12.75"/>
    <row r="29223" ht="12.75"/>
    <row r="29224" ht="12.75"/>
    <row r="29225" ht="12.75"/>
    <row r="29226" ht="12.75"/>
    <row r="29227" ht="12.75"/>
    <row r="29228" ht="12.75"/>
    <row r="29229" ht="12.75"/>
    <row r="29230" ht="12.75"/>
    <row r="29231" ht="12.75"/>
    <row r="29232" ht="12.75"/>
    <row r="29233" ht="12.75"/>
    <row r="29234" ht="12.75"/>
    <row r="29235" ht="12.75"/>
    <row r="29236" ht="12.75"/>
    <row r="29237" ht="12.75"/>
    <row r="29238" ht="12.75"/>
    <row r="29239" ht="12.75"/>
    <row r="29240" ht="12.75"/>
    <row r="29241" ht="12.75"/>
    <row r="29242" ht="12.75"/>
    <row r="29243" ht="12.75"/>
    <row r="29244" ht="12.75"/>
    <row r="29245" ht="12.75"/>
    <row r="29246" ht="12.75"/>
    <row r="29247" ht="12.75"/>
    <row r="29248" ht="12.75"/>
    <row r="29249" ht="12.75"/>
    <row r="29250" ht="12.75"/>
    <row r="29251" ht="12.75"/>
    <row r="29252" ht="12.75"/>
    <row r="29253" ht="12.75"/>
    <row r="29254" ht="12.75"/>
    <row r="29255" ht="12.75"/>
    <row r="29256" ht="12.75"/>
    <row r="29257" ht="12.75"/>
    <row r="29258" ht="12.75"/>
    <row r="29259" ht="12.75"/>
    <row r="29260" ht="12.75"/>
    <row r="29261" ht="12.75"/>
    <row r="29262" ht="12.75"/>
    <row r="29263" ht="12.75"/>
    <row r="29264" ht="12.75"/>
    <row r="29265" ht="12.75"/>
    <row r="29266" ht="12.75"/>
    <row r="29267" ht="12.75"/>
    <row r="29268" ht="12.75"/>
    <row r="29269" ht="12.75"/>
    <row r="29270" ht="12.75"/>
    <row r="29271" ht="12.75"/>
    <row r="29272" ht="12.75"/>
    <row r="29273" ht="12.75"/>
    <row r="29274" ht="12.75"/>
    <row r="29275" ht="12.75"/>
    <row r="29276" ht="12.75"/>
    <row r="29277" ht="12.75"/>
    <row r="29278" ht="12.75"/>
    <row r="29279" ht="12.75"/>
    <row r="29280" ht="12.75"/>
    <row r="29281" ht="12.75"/>
    <row r="29282" ht="12.75"/>
    <row r="29283" ht="12.75"/>
    <row r="29284" ht="12.75"/>
    <row r="29285" ht="12.75"/>
    <row r="29286" ht="12.75"/>
    <row r="29287" ht="12.75"/>
    <row r="29288" ht="12.75"/>
    <row r="29289" ht="12.75"/>
    <row r="29290" ht="12.75"/>
    <row r="29291" ht="12.75"/>
    <row r="29292" ht="12.75"/>
    <row r="29293" ht="12.75"/>
    <row r="29294" ht="12.75"/>
    <row r="29295" ht="12.75"/>
    <row r="29296" ht="12.75"/>
    <row r="29297" ht="12.75"/>
    <row r="29298" ht="12.75"/>
    <row r="29299" ht="12.75"/>
    <row r="29300" ht="12.75"/>
    <row r="29301" ht="12.75"/>
    <row r="29302" ht="12.75"/>
    <row r="29303" ht="12.75"/>
    <row r="29304" ht="12.75"/>
    <row r="29305" ht="12.75"/>
    <row r="29306" ht="12.75"/>
    <row r="29307" ht="12.75"/>
    <row r="29308" ht="12.75"/>
    <row r="29309" ht="12.75"/>
    <row r="29310" ht="12.75"/>
    <row r="29311" ht="12.75"/>
    <row r="29312" ht="12.75"/>
    <row r="29313" ht="12.75"/>
    <row r="29314" ht="12.75"/>
    <row r="29315" ht="12.75"/>
    <row r="29316" ht="12.75"/>
    <row r="29317" ht="12.75"/>
    <row r="29318" ht="12.75"/>
    <row r="29319" ht="12.75"/>
    <row r="29320" ht="12.75"/>
    <row r="29321" ht="12.75"/>
    <row r="29322" ht="12.75"/>
    <row r="29323" ht="12.75"/>
    <row r="29324" ht="12.75"/>
    <row r="29325" ht="12.75"/>
    <row r="29326" ht="12.75"/>
    <row r="29327" ht="12.75"/>
    <row r="29328" ht="12.75"/>
    <row r="29329" ht="12.75"/>
    <row r="29330" ht="12.75"/>
    <row r="29331" ht="12.75"/>
    <row r="29332" ht="12.75"/>
    <row r="29333" ht="12.75"/>
    <row r="29334" ht="12.75"/>
    <row r="29335" ht="12.75"/>
    <row r="29336" ht="12.75"/>
    <row r="29337" ht="12.75"/>
    <row r="29338" ht="12.75"/>
    <row r="29339" ht="12.75"/>
    <row r="29340" ht="12.75"/>
    <row r="29341" ht="12.75"/>
    <row r="29342" ht="12.75"/>
    <row r="29343" ht="12.75"/>
    <row r="29344" ht="12.75"/>
    <row r="29345" ht="12.75"/>
    <row r="29346" ht="12.75"/>
    <row r="29347" ht="12.75"/>
    <row r="29348" ht="12.75"/>
    <row r="29349" ht="12.75"/>
    <row r="29350" ht="12.75"/>
    <row r="29351" ht="12.75"/>
    <row r="29352" ht="12.75"/>
    <row r="29353" ht="12.75"/>
    <row r="29354" ht="12.75"/>
    <row r="29355" ht="12.75"/>
    <row r="29356" ht="12.75"/>
    <row r="29357" ht="12.75"/>
    <row r="29358" ht="12.75"/>
    <row r="29359" ht="12.75"/>
    <row r="29360" ht="12.75"/>
    <row r="29361" ht="12.75"/>
    <row r="29362" ht="12.75"/>
    <row r="29363" ht="12.75"/>
    <row r="29364" ht="12.75"/>
    <row r="29365" ht="12.75"/>
    <row r="29366" ht="12.75"/>
    <row r="29367" ht="12.75"/>
    <row r="29368" ht="12.75"/>
    <row r="29369" ht="12.75"/>
    <row r="29370" ht="12.75"/>
    <row r="29371" ht="12.75"/>
    <row r="29372" ht="12.75"/>
    <row r="29373" ht="12.75"/>
    <row r="29374" ht="12.75"/>
    <row r="29375" ht="12.75"/>
    <row r="29376" ht="12.75"/>
    <row r="29377" ht="12.75"/>
    <row r="29378" ht="12.75"/>
    <row r="29379" ht="12.75"/>
    <row r="29380" ht="12.75"/>
    <row r="29381" ht="12.75"/>
    <row r="29382" ht="12.75"/>
    <row r="29383" ht="12.75"/>
    <row r="29384" ht="12.75"/>
    <row r="29385" ht="12.75"/>
    <row r="29386" ht="12.75"/>
    <row r="29387" ht="12.75"/>
    <row r="29388" ht="12.75"/>
    <row r="29389" ht="12.75"/>
    <row r="29390" ht="12.75"/>
    <row r="29391" ht="12.75"/>
    <row r="29392" ht="12.75"/>
    <row r="29393" ht="12.75"/>
    <row r="29394" ht="12.75"/>
    <row r="29395" ht="12.75"/>
    <row r="29396" ht="12.75"/>
    <row r="29397" ht="12.75"/>
    <row r="29398" ht="12.75"/>
    <row r="29399" ht="12.75"/>
    <row r="29400" ht="12.75"/>
    <row r="29401" ht="12.75"/>
    <row r="29402" ht="12.75"/>
    <row r="29403" ht="12.75"/>
    <row r="29404" ht="12.75"/>
    <row r="29405" ht="12.75"/>
    <row r="29406" ht="12.75"/>
    <row r="29407" ht="12.75"/>
    <row r="29408" ht="12.75"/>
    <row r="29409" ht="12.75"/>
    <row r="29410" ht="12.75"/>
    <row r="29411" ht="12.75"/>
    <row r="29412" ht="12.75"/>
    <row r="29413" ht="12.75"/>
    <row r="29414" ht="12.75"/>
    <row r="29415" ht="12.75"/>
    <row r="29416" ht="12.75"/>
    <row r="29417" ht="12.75"/>
    <row r="29418" ht="12.75"/>
    <row r="29419" ht="12.75"/>
    <row r="29420" ht="12.75"/>
    <row r="29421" ht="12.75"/>
    <row r="29422" ht="12.75"/>
    <row r="29423" ht="12.75"/>
    <row r="29424" ht="12.75"/>
    <row r="29425" ht="12.75"/>
    <row r="29426" ht="12.75"/>
    <row r="29427" ht="12.75"/>
    <row r="29428" ht="12.75"/>
    <row r="29429" ht="12.75"/>
    <row r="29430" ht="12.75"/>
    <row r="29431" ht="12.75"/>
    <row r="29432" ht="12.75"/>
    <row r="29433" ht="12.75"/>
    <row r="29434" ht="12.75"/>
    <row r="29435" ht="12.75"/>
    <row r="29436" ht="12.75"/>
    <row r="29437" ht="12.75"/>
    <row r="29438" ht="12.75"/>
    <row r="29439" ht="12.75"/>
    <row r="29440" ht="12.75"/>
    <row r="29441" ht="12.75"/>
    <row r="29442" ht="12.75"/>
    <row r="29443" ht="12.75"/>
    <row r="29444" ht="12.75"/>
    <row r="29445" ht="12.75"/>
    <row r="29446" ht="12.75"/>
    <row r="29447" ht="12.75"/>
    <row r="29448" ht="12.75"/>
    <row r="29449" ht="12.75"/>
    <row r="29450" ht="12.75"/>
    <row r="29451" ht="12.75"/>
    <row r="29452" ht="12.75"/>
    <row r="29453" ht="12.75"/>
    <row r="29454" ht="12.75"/>
    <row r="29455" ht="12.75"/>
    <row r="29456" ht="12.75"/>
    <row r="29457" ht="12.75"/>
    <row r="29458" ht="12.75"/>
    <row r="29459" ht="12.75"/>
    <row r="29460" ht="12.75"/>
    <row r="29461" ht="12.75"/>
    <row r="29462" ht="12.75"/>
    <row r="29463" ht="12.75"/>
    <row r="29464" ht="12.75"/>
    <row r="29465" ht="12.75"/>
    <row r="29466" ht="12.75"/>
    <row r="29467" ht="12.75"/>
    <row r="29468" ht="12.75"/>
    <row r="29469" ht="12.75"/>
    <row r="29470" ht="12.75"/>
    <row r="29471" ht="12.75"/>
    <row r="29472" ht="12.75"/>
    <row r="29473" ht="12.75"/>
    <row r="29474" ht="12.75"/>
    <row r="29475" ht="12.75"/>
    <row r="29476" ht="12.75"/>
    <row r="29477" ht="12.75"/>
    <row r="29478" ht="12.75"/>
    <row r="29479" ht="12.75"/>
    <row r="29480" ht="12.75"/>
    <row r="29481" ht="12.75"/>
    <row r="29482" ht="12.75"/>
    <row r="29483" ht="12.75"/>
    <row r="29484" ht="12.75"/>
    <row r="29485" ht="12.75"/>
    <row r="29486" ht="12.75"/>
    <row r="29487" ht="12.75"/>
    <row r="29488" ht="12.75"/>
    <row r="29489" ht="12.75"/>
    <row r="29490" ht="12.75"/>
    <row r="29491" ht="12.75"/>
    <row r="29492" ht="12.75"/>
    <row r="29493" ht="12.75"/>
    <row r="29494" ht="12.75"/>
    <row r="29495" ht="12.75"/>
    <row r="29496" ht="12.75"/>
    <row r="29497" ht="12.75"/>
    <row r="29498" ht="12.75"/>
    <row r="29499" ht="12.75"/>
    <row r="29500" ht="12.75"/>
    <row r="29501" ht="12.75"/>
    <row r="29502" ht="12.75"/>
    <row r="29503" ht="12.75"/>
    <row r="29504" ht="12.75"/>
    <row r="29505" ht="12.75"/>
    <row r="29506" ht="12.75"/>
    <row r="29507" ht="12.75"/>
    <row r="29508" ht="12.75"/>
    <row r="29509" ht="12.75"/>
    <row r="29510" ht="12.75"/>
    <row r="29511" ht="12.75"/>
    <row r="29512" ht="12.75"/>
    <row r="29513" ht="12.75"/>
    <row r="29514" ht="12.75"/>
    <row r="29515" ht="12.75"/>
    <row r="29516" ht="12.75"/>
    <row r="29517" ht="12.75"/>
    <row r="29518" ht="12.75"/>
    <row r="29519" ht="12.75"/>
    <row r="29520" ht="12.75"/>
    <row r="29521" ht="12.75"/>
    <row r="29522" ht="12.75"/>
    <row r="29523" ht="12.75"/>
    <row r="29524" ht="12.75"/>
    <row r="29525" ht="12.75"/>
    <row r="29526" ht="12.75"/>
    <row r="29527" ht="12.75"/>
    <row r="29528" ht="12.75"/>
    <row r="29529" ht="12.75"/>
    <row r="29530" ht="12.75"/>
    <row r="29531" ht="12.75"/>
    <row r="29532" ht="12.75"/>
    <row r="29533" ht="12.75"/>
    <row r="29534" ht="12.75"/>
    <row r="29535" ht="12.75"/>
    <row r="29536" ht="12.75"/>
    <row r="29537" ht="12.75"/>
    <row r="29538" ht="12.75"/>
    <row r="29539" ht="12.75"/>
    <row r="29540" ht="12.75"/>
    <row r="29541" ht="12.75"/>
    <row r="29542" ht="12.75"/>
    <row r="29543" ht="12.75"/>
    <row r="29544" ht="12.75"/>
    <row r="29545" ht="12.75"/>
    <row r="29546" ht="12.75"/>
    <row r="29547" ht="12.75"/>
    <row r="29548" ht="12.75"/>
    <row r="29549" ht="12.75"/>
    <row r="29550" ht="12.75"/>
    <row r="29551" ht="12.75"/>
    <row r="29552" ht="12.75"/>
    <row r="29553" ht="12.75"/>
    <row r="29554" ht="12.75"/>
    <row r="29555" ht="12.75"/>
    <row r="29556" ht="12.75"/>
    <row r="29557" ht="12.75"/>
    <row r="29558" ht="12.75"/>
    <row r="29559" ht="12.75"/>
    <row r="29560" ht="12.75"/>
    <row r="29561" ht="12.75"/>
    <row r="29562" ht="12.75"/>
    <row r="29563" ht="12.75"/>
    <row r="29564" ht="12.75"/>
    <row r="29565" ht="12.75"/>
    <row r="29566" ht="12.75"/>
    <row r="29567" ht="12.75"/>
    <row r="29568" ht="12.75"/>
    <row r="29569" ht="12.75"/>
    <row r="29570" ht="12.75"/>
    <row r="29571" ht="12.75"/>
    <row r="29572" ht="12.75"/>
    <row r="29573" ht="12.75"/>
    <row r="29574" ht="12.75"/>
    <row r="29575" ht="12.75"/>
    <row r="29576" ht="12.75"/>
    <row r="29577" ht="12.75"/>
    <row r="29578" ht="12.75"/>
    <row r="29579" ht="12.75"/>
    <row r="29580" ht="12.75"/>
    <row r="29581" ht="12.75"/>
    <row r="29582" ht="12.75"/>
    <row r="29583" ht="12.75"/>
    <row r="29584" ht="12.75"/>
    <row r="29585" ht="12.75"/>
    <row r="29586" ht="12.75"/>
    <row r="29587" ht="12.75"/>
    <row r="29588" ht="12.75"/>
    <row r="29589" ht="12.75"/>
    <row r="29590" ht="12.75"/>
    <row r="29591" ht="12.75"/>
    <row r="29592" ht="12.75"/>
    <row r="29593" ht="12.75"/>
    <row r="29594" ht="12.75"/>
    <row r="29595" ht="12.75"/>
    <row r="29596" ht="12.75"/>
    <row r="29597" ht="12.75"/>
    <row r="29598" ht="12.75"/>
    <row r="29599" ht="12.75"/>
    <row r="29600" ht="12.75"/>
    <row r="29601" ht="12.75"/>
    <row r="29602" ht="12.75"/>
    <row r="29603" ht="12.75"/>
    <row r="29604" ht="12.75"/>
    <row r="29605" ht="12.75"/>
    <row r="29606" ht="12.75"/>
    <row r="29607" ht="12.75"/>
    <row r="29608" ht="12.75"/>
    <row r="29609" ht="12.75"/>
    <row r="29610" ht="12.75"/>
    <row r="29611" ht="12.75"/>
    <row r="29612" ht="12.75"/>
    <row r="29613" ht="12.75"/>
    <row r="29614" ht="12.75"/>
    <row r="29615" ht="12.75"/>
    <row r="29616" ht="12.75"/>
    <row r="29617" ht="12.75"/>
    <row r="29618" ht="12.75"/>
    <row r="29619" ht="12.75"/>
    <row r="29620" ht="12.75"/>
    <row r="29621" ht="12.75"/>
    <row r="29622" ht="12.75"/>
    <row r="29623" ht="12.75"/>
    <row r="29624" ht="12.75"/>
    <row r="29625" ht="12.75"/>
    <row r="29626" ht="12.75"/>
    <row r="29627" ht="12.75"/>
    <row r="29628" ht="12.75"/>
    <row r="29629" ht="12.75"/>
    <row r="29630" ht="12.75"/>
    <row r="29631" ht="12.75"/>
    <row r="29632" ht="12.75"/>
    <row r="29633" ht="12.75"/>
    <row r="29634" ht="12.75"/>
    <row r="29635" ht="12.75"/>
    <row r="29636" ht="12.75"/>
    <row r="29637" ht="12.75"/>
    <row r="29638" ht="12.75"/>
    <row r="29639" ht="12.75"/>
    <row r="29640" ht="12.75"/>
    <row r="29641" ht="12.75"/>
    <row r="29642" ht="12.75"/>
    <row r="29643" ht="12.75"/>
    <row r="29644" ht="12.75"/>
    <row r="29645" ht="12.75"/>
    <row r="29646" ht="12.75"/>
    <row r="29647" ht="12.75"/>
    <row r="29648" ht="12.75"/>
    <row r="29649" ht="12.75"/>
    <row r="29650" ht="12.75"/>
    <row r="29651" ht="12.75"/>
    <row r="29652" ht="12.75"/>
    <row r="29653" ht="12.75"/>
    <row r="29654" ht="12.75"/>
    <row r="29655" ht="12.75"/>
    <row r="29656" ht="12.75"/>
    <row r="29657" ht="12.75"/>
    <row r="29658" ht="12.75"/>
    <row r="29659" ht="12.75"/>
    <row r="29660" ht="12.75"/>
    <row r="29661" ht="12.75"/>
    <row r="29662" ht="12.75"/>
    <row r="29663" ht="12.75"/>
    <row r="29664" ht="12.75"/>
    <row r="29665" ht="12.75"/>
    <row r="29666" ht="12.75"/>
    <row r="29667" ht="12.75"/>
    <row r="29668" ht="12.75"/>
    <row r="29669" ht="12.75"/>
    <row r="29670" ht="12.75"/>
    <row r="29671" ht="12.75"/>
    <row r="29672" ht="12.75"/>
    <row r="29673" ht="12.75"/>
    <row r="29674" ht="12.75"/>
    <row r="29675" ht="12.75"/>
    <row r="29676" ht="12.75"/>
    <row r="29677" ht="12.75"/>
    <row r="29678" ht="12.75"/>
    <row r="29679" ht="12.75"/>
    <row r="29680" ht="12.75"/>
    <row r="29681" ht="12.75"/>
    <row r="29682" ht="12.75"/>
    <row r="29683" ht="12.75"/>
    <row r="29684" ht="12.75"/>
    <row r="29685" ht="12.75"/>
    <row r="29686" ht="12.75"/>
    <row r="29687" ht="12.75"/>
    <row r="29688" ht="12.75"/>
    <row r="29689" ht="12.75"/>
    <row r="29690" ht="12.75"/>
    <row r="29691" ht="12.75"/>
    <row r="29692" ht="12.75"/>
    <row r="29693" ht="12.75"/>
    <row r="29694" ht="12.75"/>
    <row r="29695" ht="12.75"/>
    <row r="29696" ht="12.75"/>
    <row r="29697" ht="12.75"/>
    <row r="29698" ht="12.75"/>
    <row r="29699" ht="12.75"/>
    <row r="29700" ht="12.75"/>
    <row r="29701" ht="12.75"/>
    <row r="29702" ht="12.75"/>
    <row r="29703" ht="12.75"/>
    <row r="29704" ht="12.75"/>
    <row r="29705" ht="12.75"/>
    <row r="29706" ht="12.75"/>
    <row r="29707" ht="12.75"/>
    <row r="29708" ht="12.75"/>
    <row r="29709" ht="12.75"/>
    <row r="29710" ht="12.75"/>
    <row r="29711" ht="12.75"/>
    <row r="29712" ht="12.75"/>
    <row r="29713" ht="12.75"/>
    <row r="29714" ht="12.75"/>
    <row r="29715" ht="12.75"/>
    <row r="29716" ht="12.75"/>
    <row r="29717" ht="12.75"/>
    <row r="29718" ht="12.75"/>
    <row r="29719" ht="12.75"/>
    <row r="29720" ht="12.75"/>
    <row r="29721" ht="12.75"/>
    <row r="29722" ht="12.75"/>
    <row r="29723" ht="12.75"/>
    <row r="29724" ht="12.75"/>
    <row r="29725" ht="12.75"/>
    <row r="29726" ht="12.75"/>
    <row r="29727" ht="12.75"/>
    <row r="29728" ht="12.75"/>
    <row r="29729" ht="12.75"/>
    <row r="29730" ht="12.75"/>
    <row r="29731" ht="12.75"/>
    <row r="29732" ht="12.75"/>
    <row r="29733" ht="12.75"/>
    <row r="29734" ht="12.75"/>
    <row r="29735" ht="12.75"/>
    <row r="29736" ht="12.75"/>
    <row r="29737" ht="12.75"/>
    <row r="29738" ht="12.75"/>
    <row r="29739" ht="12.75"/>
    <row r="29740" ht="12.75"/>
    <row r="29741" ht="12.75"/>
    <row r="29742" ht="12.75"/>
    <row r="29743" ht="12.75"/>
    <row r="29744" ht="12.75"/>
    <row r="29745" ht="12.75"/>
    <row r="29746" ht="12.75"/>
    <row r="29747" ht="12.75"/>
    <row r="29748" ht="12.75"/>
    <row r="29749" ht="12.75"/>
    <row r="29750" ht="12.75"/>
    <row r="29751" ht="12.75"/>
    <row r="29752" ht="12.75"/>
    <row r="29753" ht="12.75"/>
    <row r="29754" ht="12.75"/>
    <row r="29755" ht="12.75"/>
    <row r="29756" ht="12.75"/>
    <row r="29757" ht="12.75"/>
    <row r="29758" ht="12.75"/>
    <row r="29759" ht="12.75"/>
    <row r="29760" ht="12.75"/>
    <row r="29761" ht="12.75"/>
    <row r="29762" ht="12.75"/>
    <row r="29763" ht="12.75"/>
    <row r="29764" ht="12.75"/>
    <row r="29765" ht="12.75"/>
    <row r="29766" ht="12.75"/>
    <row r="29767" ht="12.75"/>
    <row r="29768" ht="12.75"/>
    <row r="29769" ht="12.75"/>
    <row r="29770" ht="12.75"/>
    <row r="29771" ht="12.75"/>
    <row r="29772" ht="12.75"/>
    <row r="29773" ht="12.75"/>
    <row r="29774" ht="12.75"/>
    <row r="29775" ht="12.75"/>
    <row r="29776" ht="12.75"/>
    <row r="29777" ht="12.75"/>
    <row r="29778" ht="12.75"/>
    <row r="29779" ht="12.75"/>
    <row r="29780" ht="12.75"/>
    <row r="29781" ht="12.75"/>
    <row r="29782" ht="12.75"/>
    <row r="29783" ht="12.75"/>
    <row r="29784" ht="12.75"/>
    <row r="29785" ht="12.75"/>
    <row r="29786" ht="12.75"/>
    <row r="29787" ht="12.75"/>
    <row r="29788" ht="12.75"/>
    <row r="29789" ht="12.75"/>
    <row r="29790" ht="12.75"/>
    <row r="29791" ht="12.75"/>
    <row r="29792" ht="12.75"/>
    <row r="29793" ht="12.75"/>
    <row r="29794" ht="12.75"/>
    <row r="29795" ht="12.75"/>
    <row r="29796" ht="12.75"/>
    <row r="29797" ht="12.75"/>
    <row r="29798" ht="12.75"/>
    <row r="29799" ht="12.75"/>
    <row r="29800" ht="12.75"/>
    <row r="29801" ht="12.75"/>
    <row r="29802" ht="12.75"/>
    <row r="29803" ht="12.75"/>
    <row r="29804" ht="12.75"/>
    <row r="29805" ht="12.75"/>
    <row r="29806" ht="12.75"/>
    <row r="29807" ht="12.75"/>
    <row r="29808" ht="12.75"/>
    <row r="29809" ht="12.75"/>
    <row r="29810" ht="12.75"/>
    <row r="29811" ht="12.75"/>
    <row r="29812" ht="12.75"/>
    <row r="29813" ht="12.75"/>
    <row r="29814" ht="12.75"/>
    <row r="29815" ht="12.75"/>
    <row r="29816" ht="12.75"/>
    <row r="29817" ht="12.75"/>
    <row r="29818" ht="12.75"/>
    <row r="29819" ht="12.75"/>
    <row r="29820" ht="12.75"/>
    <row r="29821" ht="12.75"/>
    <row r="29822" ht="12.75"/>
    <row r="29823" ht="12.75"/>
    <row r="29824" ht="12.75"/>
    <row r="29825" ht="12.75"/>
    <row r="29826" ht="12.75"/>
    <row r="29827" ht="12.75"/>
    <row r="29828" ht="12.75"/>
    <row r="29829" ht="12.75"/>
    <row r="29830" ht="12.75"/>
    <row r="29831" ht="12.75"/>
    <row r="29832" ht="12.75"/>
    <row r="29833" ht="12.75"/>
    <row r="29834" ht="12.75"/>
    <row r="29835" ht="12.75"/>
    <row r="29836" ht="12.75"/>
    <row r="29837" ht="12.75"/>
    <row r="29838" ht="12.75"/>
    <row r="29839" ht="12.75"/>
    <row r="29840" ht="12.75"/>
    <row r="29841" ht="12.75"/>
    <row r="29842" ht="12.75"/>
    <row r="29843" ht="12.75"/>
    <row r="29844" ht="12.75"/>
    <row r="29845" ht="12.75"/>
    <row r="29846" ht="12.75"/>
    <row r="29847" ht="12.75"/>
    <row r="29848" ht="12.75"/>
    <row r="29849" ht="12.75"/>
    <row r="29850" ht="12.75"/>
    <row r="29851" ht="12.75"/>
    <row r="29852" ht="12.75"/>
    <row r="29853" ht="12.75"/>
    <row r="29854" ht="12.75"/>
    <row r="29855" ht="12.75"/>
    <row r="29856" ht="12.75"/>
    <row r="29857" ht="12.75"/>
    <row r="29858" ht="12.75"/>
    <row r="29859" ht="12.75"/>
    <row r="29860" ht="12.75"/>
    <row r="29861" ht="12.75"/>
    <row r="29862" ht="12.75"/>
    <row r="29863" ht="12.75"/>
    <row r="29864" ht="12.75"/>
    <row r="29865" ht="12.75"/>
    <row r="29866" ht="12.75"/>
    <row r="29867" ht="12.75"/>
    <row r="29868" ht="12.75"/>
    <row r="29869" ht="12.75"/>
    <row r="29870" ht="12.75"/>
    <row r="29871" ht="12.75"/>
    <row r="29872" ht="12.75"/>
    <row r="29873" ht="12.75"/>
    <row r="29874" ht="12.75"/>
    <row r="29875" ht="12.75"/>
    <row r="29876" ht="12.75"/>
    <row r="29877" ht="12.75"/>
    <row r="29878" ht="12.75"/>
    <row r="29879" ht="12.75"/>
    <row r="29880" ht="12.75"/>
    <row r="29881" ht="12.75"/>
    <row r="29882" ht="12.75"/>
    <row r="29883" ht="12.75"/>
    <row r="29884" ht="12.75"/>
    <row r="29885" ht="12.75"/>
    <row r="29886" ht="12.75"/>
    <row r="29887" ht="12.75"/>
    <row r="29888" ht="12.75"/>
    <row r="29889" ht="12.75"/>
    <row r="29890" ht="12.75"/>
    <row r="29891" ht="12.75"/>
    <row r="29892" ht="12.75"/>
    <row r="29893" ht="12.75"/>
    <row r="29894" ht="12.75"/>
    <row r="29895" ht="12.75"/>
    <row r="29896" ht="12.75"/>
    <row r="29897" ht="12.75"/>
    <row r="29898" ht="12.75"/>
    <row r="29899" ht="12.75"/>
    <row r="29900" ht="12.75"/>
    <row r="29901" ht="12.75"/>
    <row r="29902" ht="12.75"/>
    <row r="29903" ht="12.75"/>
    <row r="29904" ht="12.75"/>
    <row r="29905" ht="12.75"/>
    <row r="29906" ht="12.75"/>
    <row r="29907" ht="12.75"/>
    <row r="29908" ht="12.75"/>
    <row r="29909" ht="12.75"/>
    <row r="29910" ht="12.75"/>
    <row r="29911" ht="12.75"/>
    <row r="29912" ht="12.75"/>
    <row r="29913" ht="12.75"/>
    <row r="29914" ht="12.75"/>
    <row r="29915" ht="12.75"/>
    <row r="29916" ht="12.75"/>
    <row r="29917" ht="12.75"/>
    <row r="29918" ht="12.75"/>
    <row r="29919" ht="12.75"/>
    <row r="29920" ht="12.75"/>
    <row r="29921" ht="12.75"/>
    <row r="29922" ht="12.75"/>
    <row r="29923" ht="12.75"/>
    <row r="29924" ht="12.75"/>
    <row r="29925" ht="12.75"/>
    <row r="29926" ht="12.75"/>
    <row r="29927" ht="12.75"/>
    <row r="29928" ht="12.75"/>
    <row r="29929" ht="12.75"/>
    <row r="29930" ht="12.75"/>
    <row r="29931" ht="12.75"/>
    <row r="29932" ht="12.75"/>
    <row r="29933" ht="12.75"/>
    <row r="29934" ht="12.75"/>
    <row r="29935" ht="12.75"/>
    <row r="29936" ht="12.75"/>
    <row r="29937" ht="12.75"/>
    <row r="29938" ht="12.75"/>
    <row r="29939" ht="12.75"/>
    <row r="29940" ht="12.75"/>
    <row r="29941" ht="12.75"/>
    <row r="29942" ht="12.75"/>
    <row r="29943" ht="12.75"/>
    <row r="29944" ht="12.75"/>
    <row r="29945" ht="12.75"/>
    <row r="29946" ht="12.75"/>
    <row r="29947" ht="12.75"/>
    <row r="29948" ht="12.75"/>
    <row r="29949" ht="12.75"/>
    <row r="29950" ht="12.75"/>
    <row r="29951" ht="12.75"/>
    <row r="29952" ht="12.75"/>
    <row r="29953" ht="12.75"/>
    <row r="29954" ht="12.75"/>
    <row r="29955" ht="12.75"/>
    <row r="29956" ht="12.75"/>
    <row r="29957" ht="12.75"/>
    <row r="29958" ht="12.75"/>
    <row r="29959" ht="12.75"/>
    <row r="29960" ht="12.75"/>
    <row r="29961" ht="12.75"/>
    <row r="29962" ht="12.75"/>
    <row r="29963" ht="12.75"/>
    <row r="29964" ht="12.75"/>
    <row r="29965" ht="12.75"/>
    <row r="29966" ht="12.75"/>
    <row r="29967" ht="12.75"/>
    <row r="29968" ht="12.75"/>
    <row r="29969" ht="12.75"/>
    <row r="29970" ht="12.75"/>
    <row r="29971" ht="12.75"/>
    <row r="29972" ht="12.75"/>
    <row r="29973" ht="12.75"/>
    <row r="29974" ht="12.75"/>
    <row r="29975" ht="12.75"/>
    <row r="29976" ht="12.75"/>
    <row r="29977" ht="12.75"/>
    <row r="29978" ht="12.75"/>
    <row r="29979" ht="12.75"/>
    <row r="29980" ht="12.75"/>
    <row r="29981" ht="12.75"/>
    <row r="29982" ht="12.75"/>
    <row r="29983" ht="12.75"/>
    <row r="29984" ht="12.75"/>
    <row r="29985" ht="12.75"/>
    <row r="29986" ht="12.75"/>
    <row r="29987" ht="12.75"/>
    <row r="29988" ht="12.75"/>
    <row r="29989" ht="12.75"/>
    <row r="29990" ht="12.75"/>
    <row r="29991" ht="12.75"/>
    <row r="29992" ht="12.75"/>
    <row r="29993" ht="12.75"/>
    <row r="29994" ht="12.75"/>
    <row r="29995" ht="12.75"/>
    <row r="29996" ht="12.75"/>
    <row r="29997" ht="12.75"/>
    <row r="29998" ht="12.75"/>
    <row r="29999" ht="12.75"/>
    <row r="30000" ht="12.75"/>
    <row r="30001" ht="12.75"/>
    <row r="30002" ht="12.75"/>
    <row r="30003" ht="12.75"/>
    <row r="30004" ht="12.75"/>
    <row r="30005" ht="12.75"/>
    <row r="30006" ht="12.75"/>
    <row r="30007" ht="12.75"/>
    <row r="30008" ht="12.75"/>
    <row r="30009" ht="12.75"/>
    <row r="30010" ht="12.75"/>
    <row r="30011" ht="12.75"/>
    <row r="30012" ht="12.75"/>
    <row r="30013" ht="12.75"/>
    <row r="30014" ht="12.75"/>
    <row r="30015" ht="12.75"/>
    <row r="30016" ht="12.75"/>
    <row r="30017" ht="12.75"/>
    <row r="30018" ht="12.75"/>
    <row r="30019" ht="12.75"/>
    <row r="30020" ht="12.75"/>
    <row r="30021" ht="12.75"/>
    <row r="30022" ht="12.75"/>
    <row r="30023" ht="12.75"/>
    <row r="30024" ht="12.75"/>
    <row r="30025" ht="12.75"/>
    <row r="30026" ht="12.75"/>
    <row r="30027" ht="12.75"/>
    <row r="30028" ht="12.75"/>
    <row r="30029" ht="12.75"/>
    <row r="30030" ht="12.75"/>
    <row r="30031" ht="12.75"/>
    <row r="30032" ht="12.75"/>
    <row r="30033" ht="12.75"/>
    <row r="30034" ht="12.75"/>
    <row r="30035" ht="12.75"/>
    <row r="30036" ht="12.75"/>
    <row r="30037" ht="12.75"/>
    <row r="30038" ht="12.75"/>
    <row r="30039" ht="12.75"/>
    <row r="30040" ht="12.75"/>
    <row r="30041" ht="12.75"/>
    <row r="30042" ht="12.75"/>
    <row r="30043" ht="12.75"/>
    <row r="30044" ht="12.75"/>
    <row r="30045" ht="12.75"/>
    <row r="30046" ht="12.75"/>
    <row r="30047" ht="12.75"/>
    <row r="30048" ht="12.75"/>
    <row r="30049" ht="12.75"/>
    <row r="30050" ht="12.75"/>
    <row r="30051" ht="12.75"/>
    <row r="30052" ht="12.75"/>
    <row r="30053" ht="12.75"/>
    <row r="30054" ht="12.75"/>
    <row r="30055" ht="12.75"/>
    <row r="30056" ht="12.75"/>
    <row r="30057" ht="12.75"/>
    <row r="30058" ht="12.75"/>
    <row r="30059" ht="12.75"/>
    <row r="30060" ht="12.75"/>
    <row r="30061" ht="12.75"/>
    <row r="30062" ht="12.75"/>
    <row r="30063" ht="12.75"/>
    <row r="30064" ht="12.75"/>
    <row r="30065" ht="12.75"/>
    <row r="30066" ht="12.75"/>
    <row r="30067" ht="12.75"/>
    <row r="30068" ht="12.75"/>
    <row r="30069" ht="12.75"/>
    <row r="30070" ht="12.75"/>
    <row r="30071" ht="12.75"/>
    <row r="30072" ht="12.75"/>
    <row r="30073" ht="12.75"/>
    <row r="30074" ht="12.75"/>
    <row r="30075" ht="12.75"/>
    <row r="30076" ht="12.75"/>
    <row r="30077" ht="12.75"/>
    <row r="30078" ht="12.75"/>
    <row r="30079" ht="12.75"/>
    <row r="30080" ht="12.75"/>
    <row r="30081" ht="12.75"/>
    <row r="30082" ht="12.75"/>
    <row r="30083" ht="12.75"/>
    <row r="30084" ht="12.75"/>
    <row r="30085" ht="12.75"/>
    <row r="30086" ht="12.75"/>
    <row r="30087" ht="12.75"/>
    <row r="30088" ht="12.75"/>
    <row r="30089" ht="12.75"/>
    <row r="30090" ht="12.75"/>
    <row r="30091" ht="12.75"/>
    <row r="30092" ht="12.75"/>
    <row r="30093" ht="12.75"/>
    <row r="30094" ht="12.75"/>
    <row r="30095" ht="12.75"/>
    <row r="30096" ht="12.75"/>
    <row r="30097" ht="12.75"/>
    <row r="30098" ht="12.75"/>
    <row r="30099" ht="12.75"/>
    <row r="30100" ht="12.75"/>
    <row r="30101" ht="12.75"/>
    <row r="30102" ht="12.75"/>
    <row r="30103" ht="12.75"/>
    <row r="30104" ht="12.75"/>
    <row r="30105" ht="12.75"/>
    <row r="30106" ht="12.75"/>
    <row r="30107" ht="12.75"/>
    <row r="30108" ht="12.75"/>
    <row r="30109" ht="12.75"/>
    <row r="30110" ht="12.75"/>
    <row r="30111" ht="12.75"/>
    <row r="30112" ht="12.75"/>
    <row r="30113" ht="12.75"/>
    <row r="30114" ht="12.75"/>
    <row r="30115" ht="12.75"/>
    <row r="30116" ht="12.75"/>
    <row r="30117" ht="12.75"/>
    <row r="30118" ht="12.75"/>
    <row r="30119" ht="12.75"/>
    <row r="30120" ht="12.75"/>
    <row r="30121" ht="12.75"/>
    <row r="30122" ht="12.75"/>
    <row r="30123" ht="12.75"/>
    <row r="30124" ht="12.75"/>
    <row r="30125" ht="12.75"/>
    <row r="30126" ht="12.75"/>
    <row r="30127" ht="12.75"/>
    <row r="30128" ht="12.75"/>
    <row r="30129" ht="12.75"/>
    <row r="30130" ht="12.75"/>
    <row r="30131" ht="12.75"/>
    <row r="30132" ht="12.75"/>
    <row r="30133" ht="12.75"/>
    <row r="30134" ht="12.75"/>
    <row r="30135" ht="12.75"/>
    <row r="30136" ht="12.75"/>
    <row r="30137" ht="12.75"/>
    <row r="30138" ht="12.75"/>
    <row r="30139" ht="12.75"/>
    <row r="30140" ht="12.75"/>
    <row r="30141" ht="12.75"/>
    <row r="30142" ht="12.75"/>
    <row r="30143" ht="12.75"/>
    <row r="30144" ht="12.75"/>
    <row r="30145" ht="12.75"/>
    <row r="30146" ht="12.75"/>
    <row r="30147" ht="12.75"/>
    <row r="30148" ht="12.75"/>
    <row r="30149" ht="12.75"/>
    <row r="30150" ht="12.75"/>
    <row r="30151" ht="12.75"/>
    <row r="30152" ht="12.75"/>
    <row r="30153" ht="12.75"/>
    <row r="30154" ht="12.75"/>
    <row r="30155" ht="12.75"/>
    <row r="30156" ht="12.75"/>
    <row r="30157" ht="12.75"/>
    <row r="30158" ht="12.75"/>
    <row r="30159" ht="12.75"/>
    <row r="30160" ht="12.75"/>
    <row r="30161" ht="12.75"/>
    <row r="30162" ht="12.75"/>
    <row r="30163" ht="12.75"/>
    <row r="30164" ht="12.75"/>
    <row r="30165" ht="12.75"/>
    <row r="30166" ht="12.75"/>
    <row r="30167" ht="12.75"/>
    <row r="30168" ht="12.75"/>
    <row r="30169" ht="12.75"/>
    <row r="30170" ht="12.75"/>
    <row r="30171" ht="12.75"/>
    <row r="30172" ht="12.75"/>
    <row r="30173" ht="12.75"/>
    <row r="30174" ht="12.75"/>
    <row r="30175" ht="12.75"/>
    <row r="30176" ht="12.75"/>
    <row r="30177" ht="12.75"/>
    <row r="30178" ht="12.75"/>
    <row r="30179" ht="12.75"/>
    <row r="30180" ht="12.75"/>
    <row r="30181" ht="12.75"/>
    <row r="30182" ht="12.75"/>
    <row r="30183" ht="12.75"/>
    <row r="30184" ht="12.75"/>
    <row r="30185" ht="12.75"/>
    <row r="30186" ht="12.75"/>
    <row r="30187" ht="12.75"/>
    <row r="30188" ht="12.75"/>
    <row r="30189" ht="12.75"/>
    <row r="30190" ht="12.75"/>
    <row r="30191" ht="12.75"/>
    <row r="30192" ht="12.75"/>
    <row r="30193" ht="12.75"/>
    <row r="30194" ht="12.75"/>
    <row r="30195" ht="12.75"/>
    <row r="30196" ht="12.75"/>
    <row r="30197" ht="12.75"/>
    <row r="30198" ht="12.75"/>
    <row r="30199" ht="12.75"/>
    <row r="30200" ht="12.75"/>
    <row r="30201" ht="12.75"/>
    <row r="30202" ht="12.75"/>
    <row r="30203" ht="12.75"/>
    <row r="30204" ht="12.75"/>
    <row r="30205" ht="12.75"/>
    <row r="30206" ht="12.75"/>
    <row r="30207" ht="12.75"/>
    <row r="30208" ht="12.75"/>
    <row r="30209" ht="12.75"/>
    <row r="30210" ht="12.75"/>
    <row r="30211" ht="12.75"/>
    <row r="30212" ht="12.75"/>
    <row r="30213" ht="12.75"/>
    <row r="30214" ht="12.75"/>
    <row r="30215" ht="12.75"/>
    <row r="30216" ht="12.75"/>
    <row r="30217" ht="12.75"/>
    <row r="30218" ht="12.75"/>
    <row r="30219" ht="12.75"/>
    <row r="30220" ht="12.75"/>
    <row r="30221" ht="12.75"/>
    <row r="30222" ht="12.75"/>
    <row r="30223" ht="12.75"/>
    <row r="30224" ht="12.75"/>
    <row r="30225" ht="12.75"/>
    <row r="30226" ht="12.75"/>
    <row r="30227" ht="12.75"/>
    <row r="30228" ht="12.75"/>
    <row r="30229" ht="12.75"/>
    <row r="30230" ht="12.75"/>
    <row r="30231" ht="12.75"/>
    <row r="30232" ht="12.75"/>
    <row r="30233" ht="12.75"/>
    <row r="30234" ht="12.75"/>
    <row r="30235" ht="12.75"/>
    <row r="30236" ht="12.75"/>
    <row r="30237" ht="12.75"/>
    <row r="30238" ht="12.75"/>
    <row r="30239" ht="12.75"/>
    <row r="30240" ht="12.75"/>
    <row r="30241" ht="12.75"/>
    <row r="30242" ht="12.75"/>
    <row r="30243" ht="12.75"/>
    <row r="30244" ht="12.75"/>
    <row r="30245" ht="12.75"/>
    <row r="30246" ht="12.75"/>
    <row r="30247" ht="12.75"/>
    <row r="30248" ht="12.75"/>
    <row r="30249" ht="12.75"/>
    <row r="30250" ht="12.75"/>
    <row r="30251" ht="12.75"/>
    <row r="30252" ht="12.75"/>
    <row r="30253" ht="12.75"/>
    <row r="30254" ht="12.75"/>
    <row r="30255" ht="12.75"/>
    <row r="30256" ht="12.75"/>
    <row r="30257" ht="12.75"/>
    <row r="30258" ht="12.75"/>
    <row r="30259" ht="12.75"/>
    <row r="30260" ht="12.75"/>
    <row r="30261" ht="12.75"/>
    <row r="30262" ht="12.75"/>
    <row r="30263" ht="12.75"/>
    <row r="30264" ht="12.75"/>
    <row r="30265" ht="12.75"/>
    <row r="30266" ht="12.75"/>
    <row r="30267" ht="12.75"/>
    <row r="30268" ht="12.75"/>
    <row r="30269" ht="12.75"/>
    <row r="30270" ht="12.75"/>
    <row r="30271" ht="12.75"/>
    <row r="30272" ht="12.75"/>
    <row r="30273" ht="12.75"/>
    <row r="30274" ht="12.75"/>
    <row r="30275" ht="12.75"/>
    <row r="30276" ht="12.75"/>
    <row r="30277" ht="12.75"/>
    <row r="30278" ht="12.75"/>
    <row r="30279" ht="12.75"/>
    <row r="30280" ht="12.75"/>
    <row r="30281" ht="12.75"/>
    <row r="30282" ht="12.75"/>
    <row r="30283" ht="12.75"/>
    <row r="30284" ht="12.75"/>
    <row r="30285" ht="12.75"/>
    <row r="30286" ht="12.75"/>
    <row r="30287" ht="12.75"/>
    <row r="30288" ht="12.75"/>
    <row r="30289" ht="12.75"/>
    <row r="30290" ht="12.75"/>
    <row r="30291" ht="12.75"/>
    <row r="30292" ht="12.75"/>
    <row r="30293" ht="12.75"/>
    <row r="30294" ht="12.75"/>
    <row r="30295" ht="12.75"/>
    <row r="30296" ht="12.75"/>
    <row r="30297" ht="12.75"/>
    <row r="30298" ht="12.75"/>
    <row r="30299" ht="12.75"/>
    <row r="30300" ht="12.75"/>
    <row r="30301" ht="12.75"/>
    <row r="30302" ht="12.75"/>
    <row r="30303" ht="12.75"/>
    <row r="30304" ht="12.75"/>
    <row r="30305" ht="12.75"/>
    <row r="30306" ht="12.75"/>
    <row r="30307" ht="12.75"/>
    <row r="30308" ht="12.75"/>
    <row r="30309" ht="12.75"/>
    <row r="30310" ht="12.75"/>
    <row r="30311" ht="12.75"/>
    <row r="30312" ht="12.75"/>
    <row r="30313" ht="12.75"/>
    <row r="30314" ht="12.75"/>
    <row r="30315" ht="12.75"/>
    <row r="30316" ht="12.75"/>
    <row r="30317" ht="12.75"/>
    <row r="30318" ht="12.75"/>
    <row r="30319" ht="12.75"/>
    <row r="30320" ht="12.75"/>
    <row r="30321" ht="12.75"/>
    <row r="30322" ht="12.75"/>
    <row r="30323" ht="12.75"/>
    <row r="30324" ht="12.75"/>
    <row r="30325" ht="12.75"/>
    <row r="30326" ht="12.75"/>
    <row r="30327" ht="12.75"/>
    <row r="30328" ht="12.75"/>
    <row r="30329" ht="12.75"/>
    <row r="30330" ht="12.75"/>
    <row r="30331" ht="12.75"/>
    <row r="30332" ht="12.75"/>
    <row r="30333" ht="12.75"/>
    <row r="30334" ht="12.75"/>
    <row r="30335" ht="12.75"/>
    <row r="30336" ht="12.75"/>
    <row r="30337" ht="12.75"/>
    <row r="30338" ht="12.75"/>
    <row r="30339" ht="12.75"/>
    <row r="30340" ht="12.75"/>
    <row r="30341" ht="12.75"/>
    <row r="30342" ht="12.75"/>
    <row r="30343" ht="12.75"/>
    <row r="30344" ht="12.75"/>
    <row r="30345" ht="12.75"/>
    <row r="30346" ht="12.75"/>
    <row r="30347" ht="12.75"/>
    <row r="30348" ht="12.75"/>
    <row r="30349" ht="12.75"/>
    <row r="30350" ht="12.75"/>
    <row r="30351" ht="12.75"/>
    <row r="30352" ht="12.75"/>
    <row r="30353" ht="12.75"/>
    <row r="30354" ht="12.75"/>
    <row r="30355" ht="12.75"/>
    <row r="30356" ht="12.75"/>
    <row r="30357" ht="12.75"/>
    <row r="30358" ht="12.75"/>
    <row r="30359" ht="12.75"/>
    <row r="30360" ht="12.75"/>
    <row r="30361" ht="12.75"/>
    <row r="30362" ht="12.75"/>
    <row r="30363" ht="12.75"/>
    <row r="30364" ht="12.75"/>
    <row r="30365" ht="12.75"/>
    <row r="30366" ht="12.75"/>
    <row r="30367" ht="12.75"/>
    <row r="30368" ht="12.75"/>
    <row r="30369" ht="12.75"/>
    <row r="30370" ht="12.75"/>
    <row r="30371" ht="12.75"/>
    <row r="30372" ht="12.75"/>
    <row r="30373" ht="12.75"/>
    <row r="30374" ht="12.75"/>
    <row r="30375" ht="12.75"/>
    <row r="30376" ht="12.75"/>
    <row r="30377" ht="12.75"/>
    <row r="30378" ht="12.75"/>
    <row r="30379" ht="12.75"/>
    <row r="30380" ht="12.75"/>
    <row r="30381" ht="12.75"/>
    <row r="30382" ht="12.75"/>
    <row r="30383" ht="12.75"/>
    <row r="30384" ht="12.75"/>
    <row r="30385" ht="12.75"/>
    <row r="30386" ht="12.75"/>
    <row r="30387" ht="12.75"/>
    <row r="30388" ht="12.75"/>
    <row r="30389" ht="12.75"/>
    <row r="30390" ht="12.75"/>
    <row r="30391" ht="12.75"/>
    <row r="30392" ht="12.75"/>
    <row r="30393" ht="12.75"/>
    <row r="30394" ht="12.75"/>
    <row r="30395" ht="12.75"/>
    <row r="30396" ht="12.75"/>
    <row r="30397" ht="12.75"/>
    <row r="30398" ht="12.75"/>
    <row r="30399" ht="12.75"/>
    <row r="30400" ht="12.75"/>
    <row r="30401" ht="12.75"/>
    <row r="30402" ht="12.75"/>
    <row r="30403" ht="12.75"/>
    <row r="30404" ht="12.75"/>
    <row r="30405" ht="12.75"/>
    <row r="30406" ht="12.75"/>
    <row r="30407" ht="12.75"/>
    <row r="30408" ht="12.75"/>
    <row r="30409" ht="12.75"/>
    <row r="30410" ht="12.75"/>
    <row r="30411" ht="12.75"/>
    <row r="30412" ht="12.75"/>
    <row r="30413" ht="12.75"/>
    <row r="30414" ht="12.75"/>
    <row r="30415" ht="12.75"/>
    <row r="30416" ht="12.75"/>
    <row r="30417" ht="12.75"/>
    <row r="30418" ht="12.75"/>
    <row r="30419" ht="12.75"/>
    <row r="30420" ht="12.75"/>
    <row r="30421" ht="12.75"/>
    <row r="30422" ht="12.75"/>
    <row r="30423" ht="12.75"/>
    <row r="30424" ht="12.75"/>
    <row r="30425" ht="12.75"/>
    <row r="30426" ht="12.75"/>
    <row r="30427" ht="12.75"/>
    <row r="30428" ht="12.75"/>
    <row r="30429" ht="12.75"/>
    <row r="30430" ht="12.75"/>
    <row r="30431" ht="12.75"/>
    <row r="30432" ht="12.75"/>
    <row r="30433" ht="12.75"/>
    <row r="30434" ht="12.75"/>
    <row r="30435" ht="12.75"/>
    <row r="30436" ht="12.75"/>
    <row r="30437" ht="12.75"/>
    <row r="30438" ht="12.75"/>
    <row r="30439" ht="12.75"/>
    <row r="30440" ht="12.75"/>
    <row r="30441" ht="12.75"/>
    <row r="30442" ht="12.75"/>
    <row r="30443" ht="12.75"/>
    <row r="30444" ht="12.75"/>
    <row r="30445" ht="12.75"/>
    <row r="30446" ht="12.75"/>
    <row r="30447" ht="12.75"/>
    <row r="30448" ht="12.75"/>
    <row r="30449" ht="12.75"/>
    <row r="30450" ht="12.75"/>
    <row r="30451" ht="12.75"/>
    <row r="30452" ht="12.75"/>
    <row r="30453" ht="12.75"/>
    <row r="30454" ht="12.75"/>
    <row r="30455" ht="12.75"/>
    <row r="30456" ht="12.75"/>
    <row r="30457" ht="12.75"/>
    <row r="30458" ht="12.75"/>
    <row r="30459" ht="12.75"/>
    <row r="30460" ht="12.75"/>
    <row r="30461" ht="12.75"/>
    <row r="30462" ht="12.75"/>
    <row r="30463" ht="12.75"/>
    <row r="30464" ht="12.75"/>
    <row r="30465" ht="12.75"/>
    <row r="30466" ht="12.75"/>
    <row r="30467" ht="12.75"/>
    <row r="30468" ht="12.75"/>
    <row r="30469" ht="12.75"/>
    <row r="30470" ht="12.75"/>
    <row r="30471" ht="12.75"/>
    <row r="30472" ht="12.75"/>
    <row r="30473" ht="12.75"/>
    <row r="30474" ht="12.75"/>
    <row r="30475" ht="12.75"/>
    <row r="30476" ht="12.75"/>
    <row r="30477" ht="12.75"/>
    <row r="30478" ht="12.75"/>
    <row r="30479" ht="12.75"/>
    <row r="30480" ht="12.75"/>
    <row r="30481" ht="12.75"/>
    <row r="30482" ht="12.75"/>
    <row r="30483" ht="12.75"/>
    <row r="30484" ht="12.75"/>
    <row r="30485" ht="12.75"/>
    <row r="30486" ht="12.75"/>
    <row r="30487" ht="12.75"/>
    <row r="30488" ht="12.75"/>
    <row r="30489" ht="12.75"/>
    <row r="30490" ht="12.75"/>
    <row r="30491" ht="12.75"/>
    <row r="30492" ht="12.75"/>
    <row r="30493" ht="12.75"/>
    <row r="30494" ht="12.75"/>
    <row r="30495" ht="12.75"/>
    <row r="30496" ht="12.75"/>
    <row r="30497" ht="12.75"/>
    <row r="30498" ht="12.75"/>
    <row r="30499" ht="12.75"/>
    <row r="30500" ht="12.75"/>
    <row r="30501" ht="12.75"/>
    <row r="30502" ht="12.75"/>
    <row r="30503" ht="12.75"/>
    <row r="30504" ht="12.75"/>
    <row r="30505" ht="12.75"/>
    <row r="30506" ht="12.75"/>
    <row r="30507" ht="12.75"/>
    <row r="30508" ht="12.75"/>
    <row r="30509" ht="12.75"/>
    <row r="30510" ht="12.75"/>
    <row r="30511" ht="12.75"/>
    <row r="30512" ht="12.75"/>
    <row r="30513" ht="12.75"/>
    <row r="30514" ht="12.75"/>
    <row r="30515" ht="12.75"/>
    <row r="30516" ht="12.75"/>
    <row r="30517" ht="12.75"/>
    <row r="30518" ht="12.75"/>
    <row r="30519" ht="12.75"/>
    <row r="30520" ht="12.75"/>
    <row r="30521" ht="12.75"/>
    <row r="30522" ht="12.75"/>
    <row r="30523" ht="12.75"/>
    <row r="30524" ht="12.75"/>
    <row r="30525" ht="12.75"/>
    <row r="30526" ht="12.75"/>
    <row r="30527" ht="12.75"/>
    <row r="30528" ht="12.75"/>
    <row r="30529" ht="12.75"/>
    <row r="30530" ht="12.75"/>
    <row r="30531" ht="12.75"/>
    <row r="30532" ht="12.75"/>
    <row r="30533" ht="12.75"/>
    <row r="30534" ht="12.75"/>
    <row r="30535" ht="12.75"/>
    <row r="30536" ht="12.75"/>
    <row r="30537" ht="12.75"/>
    <row r="30538" ht="12.75"/>
    <row r="30539" ht="12.75"/>
    <row r="30540" ht="12.75"/>
    <row r="30541" ht="12.75"/>
    <row r="30542" ht="12.75"/>
    <row r="30543" ht="12.75"/>
    <row r="30544" ht="12.75"/>
    <row r="30545" ht="12.75"/>
    <row r="30546" ht="12.75"/>
    <row r="30547" ht="12.75"/>
    <row r="30548" ht="12.75"/>
    <row r="30549" ht="12.75"/>
    <row r="30550" ht="12.75"/>
    <row r="30551" ht="12.75"/>
    <row r="30552" ht="12.75"/>
    <row r="30553" ht="12.75"/>
    <row r="30554" ht="12.75"/>
    <row r="30555" ht="12.75"/>
    <row r="30556" ht="12.75"/>
    <row r="30557" ht="12.75"/>
    <row r="30558" ht="12.75"/>
    <row r="30559" ht="12.75"/>
    <row r="30560" ht="12.75"/>
    <row r="30561" ht="12.75"/>
    <row r="30562" ht="12.75"/>
    <row r="30563" ht="12.75"/>
    <row r="30564" ht="12.75"/>
    <row r="30565" ht="12.75"/>
    <row r="30566" ht="12.75"/>
    <row r="30567" ht="12.75"/>
    <row r="30568" ht="12.75"/>
    <row r="30569" ht="12.75"/>
    <row r="30570" ht="12.75"/>
    <row r="30571" ht="12.75"/>
    <row r="30572" ht="12.75"/>
    <row r="30573" ht="12.75"/>
    <row r="30574" ht="12.75"/>
    <row r="30575" ht="12.75"/>
    <row r="30576" ht="12.75"/>
    <row r="30577" ht="12.75"/>
    <row r="30578" ht="12.75"/>
    <row r="30579" ht="12.75"/>
    <row r="30580" ht="12.75"/>
    <row r="30581" ht="12.75"/>
    <row r="30582" ht="12.75"/>
    <row r="30583" ht="12.75"/>
    <row r="30584" ht="12.75"/>
    <row r="30585" ht="12.75"/>
    <row r="30586" ht="12.75"/>
    <row r="30587" ht="12.75"/>
    <row r="30588" ht="12.75"/>
    <row r="30589" ht="12.75"/>
    <row r="30590" ht="12.75"/>
    <row r="30591" ht="12.75"/>
    <row r="30592" ht="12.75"/>
    <row r="30593" ht="12.75"/>
    <row r="30594" ht="12.75"/>
    <row r="30595" ht="12.75"/>
    <row r="30596" ht="12.75"/>
    <row r="30597" ht="12.75"/>
    <row r="30598" ht="12.75"/>
    <row r="30599" ht="12.75"/>
    <row r="30600" ht="12.75"/>
    <row r="30601" ht="12.75"/>
    <row r="30602" ht="12.75"/>
    <row r="30603" ht="12.75"/>
    <row r="30604" ht="12.75"/>
    <row r="30605" ht="12.75"/>
    <row r="30606" ht="12.75"/>
    <row r="30607" ht="12.75"/>
    <row r="30608" ht="12.75"/>
    <row r="30609" ht="12.75"/>
    <row r="30610" ht="12.75"/>
    <row r="30611" ht="12.75"/>
    <row r="30612" ht="12.75"/>
    <row r="30613" ht="12.75"/>
    <row r="30614" ht="12.75"/>
    <row r="30615" ht="12.75"/>
    <row r="30616" ht="12.75"/>
    <row r="30617" ht="12.75"/>
    <row r="30618" ht="12.75"/>
    <row r="30619" ht="12.75"/>
    <row r="30620" ht="12.75"/>
    <row r="30621" ht="12.75"/>
    <row r="30622" ht="12.75"/>
    <row r="30623" ht="12.75"/>
    <row r="30624" ht="12.75"/>
    <row r="30625" ht="12.75"/>
    <row r="30626" ht="12.75"/>
    <row r="30627" ht="12.75"/>
    <row r="30628" ht="12.75"/>
    <row r="30629" ht="12.75"/>
    <row r="30630" ht="12.75"/>
    <row r="30631" ht="12.75"/>
    <row r="30632" ht="12.75"/>
    <row r="30633" ht="12.75"/>
    <row r="30634" ht="12.75"/>
    <row r="30635" ht="12.75"/>
    <row r="30636" ht="12.75"/>
    <row r="30637" ht="12.75"/>
    <row r="30638" ht="12.75"/>
    <row r="30639" ht="12.75"/>
    <row r="30640" ht="12.75"/>
    <row r="30641" ht="12.75"/>
    <row r="30642" ht="12.75"/>
    <row r="30643" ht="12.75"/>
    <row r="30644" ht="12.75"/>
    <row r="30645" ht="12.75"/>
    <row r="30646" ht="12.75"/>
    <row r="30647" ht="12.75"/>
    <row r="30648" ht="12.75"/>
    <row r="30649" ht="12.75"/>
    <row r="30650" ht="12.75"/>
    <row r="30651" ht="12.75"/>
    <row r="30652" ht="12.75"/>
    <row r="30653" ht="12.75"/>
    <row r="30654" ht="12.75"/>
    <row r="30655" ht="12.75"/>
    <row r="30656" ht="12.75"/>
    <row r="30657" ht="12.75"/>
    <row r="30658" ht="12.75"/>
    <row r="30659" ht="12.75"/>
    <row r="30660" ht="12.75"/>
    <row r="30661" ht="12.75"/>
    <row r="30662" ht="12.75"/>
    <row r="30663" ht="12.75"/>
    <row r="30664" ht="12.75"/>
    <row r="30665" ht="12.75"/>
    <row r="30666" ht="12.75"/>
    <row r="30667" ht="12.75"/>
    <row r="30668" ht="12.75"/>
    <row r="30669" ht="12.75"/>
    <row r="30670" ht="12.75"/>
    <row r="30671" ht="12.75"/>
    <row r="30672" ht="12.75"/>
    <row r="30673" ht="12.75"/>
    <row r="30674" ht="12.75"/>
    <row r="30675" ht="12.75"/>
    <row r="30676" ht="12.75"/>
    <row r="30677" ht="12.75"/>
    <row r="30678" ht="12.75"/>
    <row r="30679" ht="12.75"/>
    <row r="30680" ht="12.75"/>
    <row r="30681" ht="12.75"/>
    <row r="30682" ht="12.75"/>
    <row r="30683" ht="12.75"/>
    <row r="30684" ht="12.75"/>
    <row r="30685" ht="12.75"/>
    <row r="30686" ht="12.75"/>
    <row r="30687" ht="12.75"/>
    <row r="30688" ht="12.75"/>
    <row r="30689" ht="12.75"/>
    <row r="30690" ht="12.75"/>
    <row r="30691" ht="12.75"/>
    <row r="30692" ht="12.75"/>
    <row r="30693" ht="12.75"/>
    <row r="30694" ht="12.75"/>
    <row r="30695" ht="12.75"/>
    <row r="30696" ht="12.75"/>
    <row r="30697" ht="12.75"/>
    <row r="30698" ht="12.75"/>
    <row r="30699" ht="12.75"/>
    <row r="30700" ht="12.75"/>
    <row r="30701" ht="12.75"/>
    <row r="30702" ht="12.75"/>
    <row r="30703" ht="12.75"/>
    <row r="30704" ht="12.75"/>
    <row r="30705" ht="12.75"/>
    <row r="30706" ht="12.75"/>
    <row r="30707" ht="12.75"/>
    <row r="30708" ht="12.75"/>
    <row r="30709" ht="12.75"/>
    <row r="30710" ht="12.75"/>
    <row r="30711" ht="12.75"/>
    <row r="30712" ht="12.75"/>
    <row r="30713" ht="12.75"/>
    <row r="30714" ht="12.75"/>
    <row r="30715" ht="12.75"/>
    <row r="30716" ht="12.75"/>
    <row r="30717" ht="12.75"/>
    <row r="30718" ht="12.75"/>
    <row r="30719" ht="12.75"/>
    <row r="30720" ht="12.75"/>
    <row r="30721" ht="12.75"/>
    <row r="30722" ht="12.75"/>
    <row r="30723" ht="12.75"/>
    <row r="30724" ht="12.75"/>
    <row r="30725" ht="12.75"/>
    <row r="30726" ht="12.75"/>
    <row r="30727" ht="12.75"/>
    <row r="30728" ht="12.75"/>
    <row r="30729" ht="12.75"/>
    <row r="30730" ht="12.75"/>
    <row r="30731" ht="12.75"/>
    <row r="30732" ht="12.75"/>
    <row r="30733" ht="12.75"/>
    <row r="30734" ht="12.75"/>
    <row r="30735" ht="12.75"/>
    <row r="30736" ht="12.75"/>
    <row r="30737" ht="12.75"/>
    <row r="30738" ht="12.75"/>
    <row r="30739" ht="12.75"/>
    <row r="30740" ht="12.75"/>
    <row r="30741" ht="12.75"/>
    <row r="30742" ht="12.75"/>
    <row r="30743" ht="12.75"/>
    <row r="30744" ht="12.75"/>
    <row r="30745" ht="12.75"/>
    <row r="30746" ht="12.75"/>
    <row r="30747" ht="12.75"/>
    <row r="30748" ht="12.75"/>
    <row r="30749" ht="12.75"/>
    <row r="30750" ht="12.75"/>
    <row r="30751" ht="12.75"/>
    <row r="30752" ht="12.75"/>
    <row r="30753" ht="12.75"/>
    <row r="30754" ht="12.75"/>
    <row r="30755" ht="12.75"/>
    <row r="30756" ht="12.75"/>
    <row r="30757" ht="12.75"/>
    <row r="30758" ht="12.75"/>
    <row r="30759" ht="12.75"/>
    <row r="30760" ht="12.75"/>
    <row r="30761" ht="12.75"/>
    <row r="30762" ht="12.75"/>
    <row r="30763" ht="12.75"/>
    <row r="30764" ht="12.75"/>
    <row r="30765" ht="12.75"/>
    <row r="30766" ht="12.75"/>
    <row r="30767" ht="12.75"/>
    <row r="30768" ht="12.75"/>
    <row r="30769" ht="12.75"/>
    <row r="30770" ht="12.75"/>
    <row r="30771" ht="12.75"/>
    <row r="30772" ht="12.75"/>
    <row r="30773" ht="12.75"/>
    <row r="30774" ht="12.75"/>
    <row r="30775" ht="12.75"/>
    <row r="30776" ht="12.75"/>
    <row r="30777" ht="12.75"/>
    <row r="30778" ht="12.75"/>
    <row r="30779" ht="12.75"/>
    <row r="30780" ht="12.75"/>
    <row r="30781" ht="12.75"/>
    <row r="30782" ht="12.75"/>
    <row r="30783" ht="12.75"/>
    <row r="30784" ht="12.75"/>
    <row r="30785" ht="12.75"/>
    <row r="30786" ht="12.75"/>
    <row r="30787" ht="12.75"/>
    <row r="30788" ht="12.75"/>
    <row r="30789" ht="12.75"/>
    <row r="30790" ht="12.75"/>
    <row r="30791" ht="12.75"/>
    <row r="30792" ht="12.75"/>
    <row r="30793" ht="12.75"/>
    <row r="30794" ht="12.75"/>
    <row r="30795" ht="12.75"/>
    <row r="30796" ht="12.75"/>
    <row r="30797" ht="12.75"/>
    <row r="30798" ht="12.75"/>
    <row r="30799" ht="12.75"/>
    <row r="30800" ht="12.75"/>
    <row r="30801" ht="12.75"/>
    <row r="30802" ht="12.75"/>
    <row r="30803" ht="12.75"/>
    <row r="30804" ht="12.75"/>
    <row r="30805" ht="12.75"/>
    <row r="30806" ht="12.75"/>
    <row r="30807" ht="12.75"/>
    <row r="30808" ht="12.75"/>
    <row r="30809" ht="12.75"/>
    <row r="30810" ht="12.75"/>
    <row r="30811" ht="12.75"/>
    <row r="30812" ht="12.75"/>
    <row r="30813" ht="12.75"/>
    <row r="30814" ht="12.75"/>
    <row r="30815" ht="12.75"/>
    <row r="30816" ht="12.75"/>
    <row r="30817" ht="12.75"/>
    <row r="30818" ht="12.75"/>
    <row r="30819" ht="12.75"/>
    <row r="30820" ht="12.75"/>
    <row r="30821" ht="12.75"/>
    <row r="30822" ht="12.75"/>
    <row r="30823" ht="12.75"/>
    <row r="30824" ht="12.75"/>
    <row r="30825" ht="12.75"/>
    <row r="30826" ht="12.75"/>
    <row r="30827" ht="12.75"/>
    <row r="30828" ht="12.75"/>
    <row r="30829" ht="12.75"/>
    <row r="30830" ht="12.75"/>
    <row r="30831" ht="12.75"/>
    <row r="30832" ht="12.75"/>
    <row r="30833" ht="12.75"/>
    <row r="30834" ht="12.75"/>
    <row r="30835" ht="12.75"/>
    <row r="30836" ht="12.75"/>
    <row r="30837" ht="12.75"/>
    <row r="30838" ht="12.75"/>
    <row r="30839" ht="12.75"/>
    <row r="30840" ht="12.75"/>
    <row r="30841" ht="12.75"/>
    <row r="30842" ht="12.75"/>
    <row r="30843" ht="12.75"/>
    <row r="30844" ht="12.75"/>
    <row r="30845" ht="12.75"/>
    <row r="30846" ht="12.75"/>
    <row r="30847" ht="12.75"/>
    <row r="30848" ht="12.75"/>
    <row r="30849" ht="12.75"/>
    <row r="30850" ht="12.75"/>
    <row r="30851" ht="12.75"/>
    <row r="30852" ht="12.75"/>
    <row r="30853" ht="12.75"/>
    <row r="30854" ht="12.75"/>
    <row r="30855" ht="12.75"/>
    <row r="30856" ht="12.75"/>
    <row r="30857" ht="12.75"/>
    <row r="30858" ht="12.75"/>
    <row r="30859" ht="12.75"/>
    <row r="30860" ht="12.75"/>
    <row r="30861" ht="12.75"/>
    <row r="30862" ht="12.75"/>
    <row r="30863" ht="12.75"/>
    <row r="30864" ht="12.75"/>
    <row r="30865" ht="12.75"/>
    <row r="30866" ht="12.75"/>
    <row r="30867" ht="12.75"/>
    <row r="30868" ht="12.75"/>
    <row r="30869" ht="12.75"/>
    <row r="30870" ht="12.75"/>
    <row r="30871" ht="12.75"/>
    <row r="30872" ht="12.75"/>
    <row r="30873" ht="12.75"/>
    <row r="30874" ht="12.75"/>
    <row r="30875" ht="12.75"/>
    <row r="30876" ht="12.75"/>
    <row r="30877" ht="12.75"/>
    <row r="30878" ht="12.75"/>
    <row r="30879" ht="12.75"/>
    <row r="30880" ht="12.75"/>
    <row r="30881" ht="12.75"/>
    <row r="30882" ht="12.75"/>
    <row r="30883" ht="12.75"/>
    <row r="30884" ht="12.75"/>
    <row r="30885" ht="12.75"/>
    <row r="30886" ht="12.75"/>
    <row r="30887" ht="12.75"/>
    <row r="30888" ht="12.75"/>
    <row r="30889" ht="12.75"/>
    <row r="30890" ht="12.75"/>
    <row r="30891" ht="12.75"/>
    <row r="30892" ht="12.75"/>
    <row r="30893" ht="12.75"/>
    <row r="30894" ht="12.75"/>
    <row r="30895" ht="12.75"/>
    <row r="30896" ht="12.75"/>
    <row r="30897" ht="12.75"/>
    <row r="30898" ht="12.75"/>
    <row r="30899" ht="12.75"/>
    <row r="30900" ht="12.75"/>
    <row r="30901" ht="12.75"/>
    <row r="30902" ht="12.75"/>
    <row r="30903" ht="12.75"/>
    <row r="30904" ht="12.75"/>
    <row r="30905" ht="12.75"/>
    <row r="30906" ht="12.75"/>
    <row r="30907" ht="12.75"/>
    <row r="30908" ht="12.75"/>
    <row r="30909" ht="12.75"/>
    <row r="30910" ht="12.75"/>
    <row r="30911" ht="12.75"/>
    <row r="30912" ht="12.75"/>
    <row r="30913" ht="12.75"/>
    <row r="30914" ht="12.75"/>
    <row r="30915" ht="12.75"/>
    <row r="30916" ht="12.75"/>
    <row r="30917" ht="12.75"/>
    <row r="30918" ht="12.75"/>
    <row r="30919" ht="12.75"/>
    <row r="30920" ht="12.75"/>
    <row r="30921" ht="12.75"/>
    <row r="30922" ht="12.75"/>
    <row r="30923" ht="12.75"/>
    <row r="30924" ht="12.75"/>
    <row r="30925" ht="12.75"/>
    <row r="30926" ht="12.75"/>
    <row r="30927" ht="12.75"/>
    <row r="30928" ht="12.75"/>
    <row r="30929" ht="12.75"/>
    <row r="30930" ht="12.75"/>
    <row r="30931" ht="12.75"/>
    <row r="30932" ht="12.75"/>
    <row r="30933" ht="12.75"/>
    <row r="30934" ht="12.75"/>
    <row r="30935" ht="12.75"/>
    <row r="30936" ht="12.75"/>
    <row r="30937" ht="12.75"/>
    <row r="30938" ht="12.75"/>
    <row r="30939" ht="12.75"/>
    <row r="30940" ht="12.75"/>
    <row r="30941" ht="12.75"/>
    <row r="30942" ht="12.75"/>
    <row r="30943" ht="12.75"/>
    <row r="30944" ht="12.75"/>
    <row r="30945" ht="12.75"/>
    <row r="30946" ht="12.75"/>
    <row r="30947" ht="12.75"/>
    <row r="30948" ht="12.75"/>
    <row r="30949" ht="12.75"/>
    <row r="30950" ht="12.75"/>
    <row r="30951" ht="12.75"/>
    <row r="30952" ht="12.75"/>
    <row r="30953" ht="12.75"/>
    <row r="30954" ht="12.75"/>
    <row r="30955" ht="12.75"/>
    <row r="30956" ht="12.75"/>
    <row r="30957" ht="12.75"/>
    <row r="30958" ht="12.75"/>
    <row r="30959" ht="12.75"/>
    <row r="30960" ht="12.75"/>
    <row r="30961" ht="12.75"/>
    <row r="30962" ht="12.75"/>
    <row r="30963" ht="12.75"/>
    <row r="30964" ht="12.75"/>
    <row r="30965" ht="12.75"/>
    <row r="30966" ht="12.75"/>
    <row r="30967" ht="12.75"/>
    <row r="30968" ht="12.75"/>
    <row r="30969" ht="12.75"/>
    <row r="30970" ht="12.75"/>
    <row r="30971" ht="12.75"/>
    <row r="30972" ht="12.75"/>
    <row r="30973" ht="12.75"/>
    <row r="30974" ht="12.75"/>
    <row r="30975" ht="12.75"/>
    <row r="30976" ht="12.75"/>
    <row r="30977" ht="12.75"/>
    <row r="30978" ht="12.75"/>
    <row r="30979" ht="12.75"/>
    <row r="30980" ht="12.75"/>
    <row r="30981" ht="12.75"/>
    <row r="30982" ht="12.75"/>
    <row r="30983" ht="12.75"/>
    <row r="30984" ht="12.75"/>
    <row r="30985" ht="12.75"/>
    <row r="30986" ht="12.75"/>
    <row r="30987" ht="12.75"/>
    <row r="30988" ht="12.75"/>
    <row r="30989" ht="12.75"/>
    <row r="30990" ht="12.75"/>
    <row r="30991" ht="12.75"/>
    <row r="30992" ht="12.75"/>
    <row r="30993" ht="12.75"/>
    <row r="30994" ht="12.75"/>
    <row r="30995" ht="12.75"/>
    <row r="30996" ht="12.75"/>
    <row r="30997" ht="12.75"/>
    <row r="30998" ht="12.75"/>
    <row r="30999" ht="12.75"/>
    <row r="31000" ht="12.75"/>
    <row r="31001" ht="12.75"/>
    <row r="31002" ht="12.75"/>
    <row r="31003" ht="12.75"/>
    <row r="31004" ht="12.75"/>
    <row r="31005" ht="12.75"/>
    <row r="31006" ht="12.75"/>
    <row r="31007" ht="12.75"/>
    <row r="31008" ht="12.75"/>
    <row r="31009" ht="12.75"/>
    <row r="31010" ht="12.75"/>
    <row r="31011" ht="12.75"/>
    <row r="31012" ht="12.75"/>
    <row r="31013" ht="12.75"/>
    <row r="31014" ht="12.75"/>
    <row r="31015" ht="12.75"/>
    <row r="31016" ht="12.75"/>
    <row r="31017" ht="12.75"/>
    <row r="31018" ht="12.75"/>
    <row r="31019" ht="12.75"/>
    <row r="31020" ht="12.75"/>
    <row r="31021" ht="12.75"/>
    <row r="31022" ht="12.75"/>
    <row r="31023" ht="12.75"/>
    <row r="31024" ht="12.75"/>
    <row r="31025" ht="12.75"/>
    <row r="31026" ht="12.75"/>
    <row r="31027" ht="12.75"/>
    <row r="31028" ht="12.75"/>
    <row r="31029" ht="12.75"/>
    <row r="31030" ht="12.75"/>
    <row r="31031" ht="12.75"/>
    <row r="31032" ht="12.75"/>
    <row r="31033" ht="12.75"/>
    <row r="31034" ht="12.75"/>
    <row r="31035" ht="12.75"/>
    <row r="31036" ht="12.75"/>
    <row r="31037" ht="12.75"/>
    <row r="31038" ht="12.75"/>
    <row r="31039" ht="12.75"/>
    <row r="31040" ht="12.75"/>
    <row r="31041" ht="12.75"/>
    <row r="31042" ht="12.75"/>
    <row r="31043" ht="12.75"/>
    <row r="31044" ht="12.75"/>
    <row r="31045" ht="12.75"/>
    <row r="31046" ht="12.75"/>
    <row r="31047" ht="12.75"/>
    <row r="31048" ht="12.75"/>
    <row r="31049" ht="12.75"/>
    <row r="31050" ht="12.75"/>
    <row r="31051" ht="12.75"/>
    <row r="31052" ht="12.75"/>
    <row r="31053" ht="12.75"/>
    <row r="31054" ht="12.75"/>
    <row r="31055" ht="12.75"/>
    <row r="31056" ht="12.75"/>
    <row r="31057" ht="12.75"/>
    <row r="31058" ht="12.75"/>
    <row r="31059" ht="12.75"/>
    <row r="31060" ht="12.75"/>
    <row r="31061" ht="12.75"/>
    <row r="31062" ht="12.75"/>
    <row r="31063" ht="12.75"/>
    <row r="31064" ht="12.75"/>
    <row r="31065" ht="12.75"/>
    <row r="31066" ht="12.75"/>
    <row r="31067" ht="12.75"/>
    <row r="31068" ht="12.75"/>
    <row r="31069" ht="12.75"/>
    <row r="31070" ht="12.75"/>
    <row r="31071" ht="12.75"/>
    <row r="31072" ht="12.75"/>
    <row r="31073" ht="12.75"/>
    <row r="31074" ht="12.75"/>
    <row r="31075" ht="12.75"/>
    <row r="31076" ht="12.75"/>
    <row r="31077" ht="12.75"/>
    <row r="31078" ht="12.75"/>
    <row r="31079" ht="12.75"/>
    <row r="31080" ht="12.75"/>
    <row r="31081" ht="12.75"/>
    <row r="31082" ht="12.75"/>
    <row r="31083" ht="12.75"/>
    <row r="31084" ht="12.75"/>
    <row r="31085" ht="12.75"/>
    <row r="31086" ht="12.75"/>
    <row r="31087" ht="12.75"/>
    <row r="31088" ht="12.75"/>
    <row r="31089" ht="12.75"/>
    <row r="31090" ht="12.75"/>
    <row r="31091" ht="12.75"/>
    <row r="31092" ht="12.75"/>
    <row r="31093" ht="12.75"/>
    <row r="31094" ht="12.75"/>
    <row r="31095" ht="12.75"/>
    <row r="31096" ht="12.75"/>
    <row r="31097" ht="12.75"/>
    <row r="31098" ht="12.75"/>
    <row r="31099" ht="12.75"/>
    <row r="31100" ht="12.75"/>
    <row r="31101" ht="12.75"/>
    <row r="31102" ht="12.75"/>
    <row r="31103" ht="12.75"/>
    <row r="31104" ht="12.75"/>
    <row r="31105" ht="12.75"/>
    <row r="31106" ht="12.75"/>
    <row r="31107" ht="12.75"/>
    <row r="31108" ht="12.75"/>
    <row r="31109" ht="12.75"/>
    <row r="31110" ht="12.75"/>
    <row r="31111" ht="12.75"/>
    <row r="31112" ht="12.75"/>
    <row r="31113" ht="12.75"/>
    <row r="31114" ht="12.75"/>
    <row r="31115" ht="12.75"/>
    <row r="31116" ht="12.75"/>
    <row r="31117" ht="12.75"/>
    <row r="31118" ht="12.75"/>
    <row r="31119" ht="12.75"/>
    <row r="31120" ht="12.75"/>
    <row r="31121" ht="12.75"/>
    <row r="31122" ht="12.75"/>
    <row r="31123" ht="12.75"/>
    <row r="31124" ht="12.75"/>
    <row r="31125" ht="12.75"/>
    <row r="31126" ht="12.75"/>
    <row r="31127" ht="12.75"/>
    <row r="31128" ht="12.75"/>
    <row r="31129" ht="12.75"/>
    <row r="31130" ht="12.75"/>
    <row r="31131" ht="12.75"/>
    <row r="31132" ht="12.75"/>
    <row r="31133" ht="12.75"/>
    <row r="31134" ht="12.75"/>
    <row r="31135" ht="12.75"/>
    <row r="31136" ht="12.75"/>
    <row r="31137" ht="12.75"/>
    <row r="31138" ht="12.75"/>
    <row r="31139" ht="12.75"/>
    <row r="31140" ht="12.75"/>
    <row r="31141" ht="12.75"/>
    <row r="31142" ht="12.75"/>
    <row r="31143" ht="12.75"/>
    <row r="31144" ht="12.75"/>
    <row r="31145" ht="12.75"/>
    <row r="31146" ht="12.75"/>
    <row r="31147" ht="12.75"/>
    <row r="31148" ht="12.75"/>
    <row r="31149" ht="12.75"/>
    <row r="31150" ht="12.75"/>
    <row r="31151" ht="12.75"/>
    <row r="31152" ht="12.75"/>
    <row r="31153" ht="12.75"/>
    <row r="31154" ht="12.75"/>
    <row r="31155" ht="12.75"/>
    <row r="31156" ht="12.75"/>
    <row r="31157" ht="12.75"/>
    <row r="31158" ht="12.75"/>
    <row r="31159" ht="12.75"/>
    <row r="31160" ht="12.75"/>
    <row r="31161" ht="12.75"/>
    <row r="31162" ht="12.75"/>
    <row r="31163" ht="12.75"/>
    <row r="31164" ht="12.75"/>
    <row r="31165" ht="12.75"/>
    <row r="31166" ht="12.75"/>
    <row r="31167" ht="12.75"/>
    <row r="31168" ht="12.75"/>
    <row r="31169" ht="12.75"/>
    <row r="31170" ht="12.75"/>
    <row r="31171" ht="12.75"/>
    <row r="31172" ht="12.75"/>
    <row r="31173" ht="12.75"/>
    <row r="31174" ht="12.75"/>
    <row r="31175" ht="12.75"/>
    <row r="31176" ht="12.75"/>
    <row r="31177" ht="12.75"/>
    <row r="31178" ht="12.75"/>
    <row r="31179" ht="12.75"/>
    <row r="31180" ht="12.75"/>
    <row r="31181" ht="12.75"/>
    <row r="31182" ht="12.75"/>
    <row r="31183" ht="12.75"/>
    <row r="31184" ht="12.75"/>
    <row r="31185" ht="12.75"/>
    <row r="31186" ht="12.75"/>
    <row r="31187" ht="12.75"/>
    <row r="31188" ht="12.75"/>
    <row r="31189" ht="12.75"/>
    <row r="31190" ht="12.75"/>
    <row r="31191" ht="12.75"/>
    <row r="31192" ht="12.75"/>
    <row r="31193" ht="12.75"/>
    <row r="31194" ht="12.75"/>
    <row r="31195" ht="12.75"/>
    <row r="31196" ht="12.75"/>
    <row r="31197" ht="12.75"/>
    <row r="31198" ht="12.75"/>
    <row r="31199" ht="12.75"/>
    <row r="31200" ht="12.75"/>
    <row r="31201" ht="12.75"/>
    <row r="31202" ht="12.75"/>
    <row r="31203" ht="12.75"/>
    <row r="31204" ht="12.75"/>
    <row r="31205" ht="12.75"/>
    <row r="31206" ht="12.75"/>
    <row r="31207" ht="12.75"/>
    <row r="31208" ht="12.75"/>
    <row r="31209" ht="12.75"/>
    <row r="31210" ht="12.75"/>
    <row r="31211" ht="12.75"/>
    <row r="31212" ht="12.75"/>
    <row r="31213" ht="12.75"/>
    <row r="31214" ht="12.75"/>
    <row r="31215" ht="12.75"/>
    <row r="31216" ht="12.75"/>
    <row r="31217" ht="12.75"/>
    <row r="31218" ht="12.75"/>
    <row r="31219" ht="12.75"/>
    <row r="31220" ht="12.75"/>
    <row r="31221" ht="12.75"/>
    <row r="31222" ht="12.75"/>
    <row r="31223" ht="12.75"/>
    <row r="31224" ht="12.75"/>
    <row r="31225" ht="12.75"/>
    <row r="31226" ht="12.75"/>
    <row r="31227" ht="12.75"/>
    <row r="31228" ht="12.75"/>
    <row r="31229" ht="12.75"/>
    <row r="31230" ht="12.75"/>
    <row r="31231" ht="12.75"/>
    <row r="31232" ht="12.75"/>
    <row r="31233" ht="12.75"/>
    <row r="31234" ht="12.75"/>
    <row r="31235" ht="12.75"/>
    <row r="31236" ht="12.75"/>
    <row r="31237" ht="12.75"/>
    <row r="31238" ht="12.75"/>
    <row r="31239" ht="12.75"/>
    <row r="31240" ht="12.75"/>
    <row r="31241" ht="12.75"/>
    <row r="31242" ht="12.75"/>
    <row r="31243" ht="12.75"/>
    <row r="31244" ht="12.75"/>
    <row r="31245" ht="12.75"/>
    <row r="31246" ht="12.75"/>
    <row r="31247" ht="12.75"/>
    <row r="31248" ht="12.75"/>
    <row r="31249" ht="12.75"/>
    <row r="31250" ht="12.75"/>
    <row r="31251" ht="12.75"/>
    <row r="31252" ht="12.75"/>
    <row r="31253" ht="12.75"/>
    <row r="31254" ht="12.75"/>
    <row r="31255" ht="12.75"/>
    <row r="31256" ht="12.75"/>
    <row r="31257" ht="12.75"/>
    <row r="31258" ht="12.75"/>
    <row r="31259" ht="12.75"/>
    <row r="31260" ht="12.75"/>
    <row r="31261" ht="12.75"/>
    <row r="31262" ht="12.75"/>
    <row r="31263" ht="12.75"/>
    <row r="31264" ht="12.75"/>
    <row r="31265" ht="12.75"/>
    <row r="31266" ht="12.75"/>
    <row r="31267" ht="12.75"/>
    <row r="31268" ht="12.75"/>
    <row r="31269" ht="12.75"/>
    <row r="31270" ht="12.75"/>
    <row r="31271" ht="12.75"/>
    <row r="31272" ht="12.75"/>
    <row r="31273" ht="12.75"/>
    <row r="31274" ht="12.75"/>
    <row r="31275" ht="12.75"/>
    <row r="31276" ht="12.75"/>
    <row r="31277" ht="12.75"/>
    <row r="31278" ht="12.75"/>
    <row r="31279" ht="12.75"/>
    <row r="31280" ht="12.75"/>
    <row r="31281" ht="12.75"/>
    <row r="31282" ht="12.75"/>
    <row r="31283" ht="12.75"/>
    <row r="31284" ht="12.75"/>
    <row r="31285" ht="12.75"/>
    <row r="31286" ht="12.75"/>
    <row r="31287" ht="12.75"/>
    <row r="31288" ht="12.75"/>
    <row r="31289" ht="12.75"/>
    <row r="31290" ht="12.75"/>
    <row r="31291" ht="12.75"/>
    <row r="31292" ht="12.75"/>
    <row r="31293" ht="12.75"/>
    <row r="31294" ht="12.75"/>
    <row r="31295" ht="12.75"/>
    <row r="31296" ht="12.75"/>
    <row r="31297" ht="12.75"/>
    <row r="31298" ht="12.75"/>
    <row r="31299" ht="12.75"/>
    <row r="31300" ht="12.75"/>
    <row r="31301" ht="12.75"/>
    <row r="31302" ht="12.75"/>
    <row r="31303" ht="12.75"/>
    <row r="31304" ht="12.75"/>
    <row r="31305" ht="12.75"/>
    <row r="31306" ht="12.75"/>
    <row r="31307" ht="12.75"/>
    <row r="31308" ht="12.75"/>
    <row r="31309" ht="12.75"/>
    <row r="31310" ht="12.75"/>
    <row r="31311" ht="12.75"/>
    <row r="31312" ht="12.75"/>
    <row r="31313" ht="12.75"/>
    <row r="31314" ht="12.75"/>
    <row r="31315" ht="12.75"/>
    <row r="31316" ht="12.75"/>
    <row r="31317" ht="12.75"/>
    <row r="31318" ht="12.75"/>
    <row r="31319" ht="12.75"/>
    <row r="31320" ht="12.75"/>
    <row r="31321" ht="12.75"/>
    <row r="31322" ht="12.75"/>
    <row r="31323" ht="12.75"/>
    <row r="31324" ht="12.75"/>
    <row r="31325" ht="12.75"/>
    <row r="31326" ht="12.75"/>
    <row r="31327" ht="12.75"/>
    <row r="31328" ht="12.75"/>
    <row r="31329" ht="12.75"/>
    <row r="31330" ht="12.75"/>
    <row r="31331" ht="12.75"/>
    <row r="31332" ht="12.75"/>
    <row r="31333" ht="12.75"/>
    <row r="31334" ht="12.75"/>
    <row r="31335" ht="12.75"/>
    <row r="31336" ht="12.75"/>
    <row r="31337" ht="12.75"/>
    <row r="31338" ht="12.75"/>
    <row r="31339" ht="12.75"/>
    <row r="31340" ht="12.75"/>
    <row r="31341" ht="12.75"/>
    <row r="31342" ht="12.75"/>
    <row r="31343" ht="12.75"/>
    <row r="31344" ht="12.75"/>
    <row r="31345" ht="12.75"/>
    <row r="31346" ht="12.75"/>
    <row r="31347" ht="12.75"/>
    <row r="31348" ht="12.75"/>
    <row r="31349" ht="12.75"/>
    <row r="31350" ht="12.75"/>
    <row r="31351" ht="12.75"/>
    <row r="31352" ht="12.75"/>
    <row r="31353" ht="12.75"/>
    <row r="31354" ht="12.75"/>
    <row r="31355" ht="12.75"/>
    <row r="31356" ht="12.75"/>
    <row r="31357" ht="12.75"/>
    <row r="31358" ht="12.75"/>
    <row r="31359" ht="12.75"/>
    <row r="31360" ht="12.75"/>
    <row r="31361" ht="12.75"/>
    <row r="31362" ht="12.75"/>
    <row r="31363" ht="12.75"/>
    <row r="31364" ht="12.75"/>
    <row r="31365" ht="12.75"/>
    <row r="31366" ht="12.75"/>
    <row r="31367" ht="12.75"/>
    <row r="31368" ht="12.75"/>
    <row r="31369" ht="12.75"/>
    <row r="31370" ht="12.75"/>
    <row r="31371" ht="12.75"/>
    <row r="31372" ht="12.75"/>
    <row r="31373" ht="12.75"/>
    <row r="31374" ht="12.75"/>
    <row r="31375" ht="12.75"/>
    <row r="31376" ht="12.75"/>
    <row r="31377" ht="12.75"/>
    <row r="31378" ht="12.75"/>
    <row r="31379" ht="12.75"/>
    <row r="31380" ht="12.75"/>
    <row r="31381" ht="12.75"/>
    <row r="31382" ht="12.75"/>
    <row r="31383" ht="12.75"/>
    <row r="31384" ht="12.75"/>
    <row r="31385" ht="12.75"/>
    <row r="31386" ht="12.75"/>
    <row r="31387" ht="12.75"/>
    <row r="31388" ht="12.75"/>
    <row r="31389" ht="12.75"/>
    <row r="31390" ht="12.75"/>
    <row r="31391" ht="12.75"/>
    <row r="31392" ht="12.75"/>
    <row r="31393" ht="12.75"/>
    <row r="31394" ht="12.75"/>
    <row r="31395" ht="12.75"/>
    <row r="31396" ht="12.75"/>
    <row r="31397" ht="12.75"/>
    <row r="31398" ht="12.75"/>
    <row r="31399" ht="12.75"/>
    <row r="31400" ht="12.75"/>
    <row r="31401" ht="12.75"/>
    <row r="31402" ht="12.75"/>
    <row r="31403" ht="12.75"/>
    <row r="31404" ht="12.75"/>
    <row r="31405" ht="12.75"/>
    <row r="31406" ht="12.75"/>
    <row r="31407" ht="12.75"/>
    <row r="31408" ht="12.75"/>
    <row r="31409" ht="12.75"/>
    <row r="31410" ht="12.75"/>
    <row r="31411" ht="12.75"/>
    <row r="31412" ht="12.75"/>
    <row r="31413" ht="12.75"/>
    <row r="31414" ht="12.75"/>
    <row r="31415" ht="12.75"/>
    <row r="31416" ht="12.75"/>
    <row r="31417" ht="12.75"/>
    <row r="31418" ht="12.75"/>
    <row r="31419" ht="12.75"/>
    <row r="31420" ht="12.75"/>
    <row r="31421" ht="12.75"/>
    <row r="31422" ht="12.75"/>
    <row r="31423" ht="12.75"/>
    <row r="31424" ht="12.75"/>
    <row r="31425" ht="12.75"/>
    <row r="31426" ht="12.75"/>
    <row r="31427" ht="12.75"/>
    <row r="31428" ht="12.75"/>
    <row r="31429" ht="12.75"/>
    <row r="31430" ht="12.75"/>
    <row r="31431" ht="12.75"/>
    <row r="31432" ht="12.75"/>
    <row r="31433" ht="12.75"/>
    <row r="31434" ht="12.75"/>
    <row r="31435" ht="12.75"/>
    <row r="31436" ht="12.75"/>
    <row r="31437" ht="12.75"/>
    <row r="31438" ht="12.75"/>
    <row r="31439" ht="12.75"/>
    <row r="31440" ht="12.75"/>
    <row r="31441" ht="12.75"/>
    <row r="31442" ht="12.75"/>
    <row r="31443" ht="12.75"/>
    <row r="31444" ht="12.75"/>
    <row r="31445" ht="12.75"/>
    <row r="31446" ht="12.75"/>
    <row r="31447" ht="12.75"/>
    <row r="31448" ht="12.75"/>
    <row r="31449" ht="12.75"/>
    <row r="31450" ht="12.75"/>
    <row r="31451" ht="12.75"/>
    <row r="31452" ht="12.75"/>
    <row r="31453" ht="12.75"/>
    <row r="31454" ht="12.75"/>
    <row r="31455" ht="12.75"/>
    <row r="31456" ht="12.75"/>
    <row r="31457" ht="12.75"/>
    <row r="31458" ht="12.75"/>
    <row r="31459" ht="12.75"/>
    <row r="31460" ht="12.75"/>
    <row r="31461" ht="12.75"/>
    <row r="31462" ht="12.75"/>
    <row r="31463" ht="12.75"/>
    <row r="31464" ht="12.75"/>
    <row r="31465" ht="12.75"/>
    <row r="31466" ht="12.75"/>
    <row r="31467" ht="12.75"/>
    <row r="31468" ht="12.75"/>
    <row r="31469" ht="12.75"/>
    <row r="31470" ht="12.75"/>
    <row r="31471" ht="12.75"/>
    <row r="31472" ht="12.75"/>
    <row r="31473" ht="12.75"/>
    <row r="31474" ht="12.75"/>
    <row r="31475" ht="12.75"/>
    <row r="31476" ht="12.75"/>
    <row r="31477" ht="12.75"/>
    <row r="31478" ht="12.75"/>
    <row r="31479" ht="12.75"/>
    <row r="31480" ht="12.75"/>
    <row r="31481" ht="12.75"/>
    <row r="31482" ht="12.75"/>
    <row r="31483" ht="12.75"/>
    <row r="31484" ht="12.75"/>
    <row r="31485" ht="12.75"/>
    <row r="31486" ht="12.75"/>
    <row r="31487" ht="12.75"/>
    <row r="31488" ht="12.75"/>
    <row r="31489" ht="12.75"/>
    <row r="31490" ht="12.75"/>
    <row r="31491" ht="12.75"/>
    <row r="31492" ht="12.75"/>
    <row r="31493" ht="12.75"/>
    <row r="31494" ht="12.75"/>
    <row r="31495" ht="12.75"/>
    <row r="31496" ht="12.75"/>
    <row r="31497" ht="12.75"/>
    <row r="31498" ht="12.75"/>
    <row r="31499" ht="12.75"/>
    <row r="31500" ht="12.75"/>
    <row r="31501" ht="12.75"/>
    <row r="31502" ht="12.75"/>
    <row r="31503" ht="12.75"/>
    <row r="31504" ht="12.75"/>
    <row r="31505" ht="12.75"/>
    <row r="31506" ht="12.75"/>
    <row r="31507" ht="12.75"/>
    <row r="31508" ht="12.75"/>
    <row r="31509" ht="12.75"/>
    <row r="31510" ht="12.75"/>
    <row r="31511" ht="12.75"/>
    <row r="31512" ht="12.75"/>
    <row r="31513" ht="12.75"/>
    <row r="31514" ht="12.75"/>
    <row r="31515" ht="12.75"/>
    <row r="31516" ht="12.75"/>
    <row r="31517" ht="12.75"/>
    <row r="31518" ht="12.75"/>
    <row r="31519" ht="12.75"/>
    <row r="31520" ht="12.75"/>
    <row r="31521" ht="12.75"/>
    <row r="31522" ht="12.75"/>
    <row r="31523" ht="12.75"/>
    <row r="31524" ht="12.75"/>
    <row r="31525" ht="12.75"/>
    <row r="31526" ht="12.75"/>
    <row r="31527" ht="12.75"/>
    <row r="31528" ht="12.75"/>
    <row r="31529" ht="12.75"/>
    <row r="31530" ht="12.75"/>
    <row r="31531" ht="12.75"/>
    <row r="31532" ht="12.75"/>
    <row r="31533" ht="12.75"/>
    <row r="31534" ht="12.75"/>
    <row r="31535" ht="12.75"/>
    <row r="31536" ht="12.75"/>
    <row r="31537" ht="12.75"/>
    <row r="31538" ht="12.75"/>
    <row r="31539" ht="12.75"/>
    <row r="31540" ht="12.75"/>
    <row r="31541" ht="12.75"/>
    <row r="31542" ht="12.75"/>
    <row r="31543" ht="12.75"/>
    <row r="31544" ht="12.75"/>
    <row r="31545" ht="12.75"/>
    <row r="31546" ht="12.75"/>
    <row r="31547" ht="12.75"/>
    <row r="31548" ht="12.75"/>
    <row r="31549" ht="12.75"/>
    <row r="31550" ht="12.75"/>
    <row r="31551" ht="12.75"/>
    <row r="31552" ht="12.75"/>
    <row r="31553" ht="12.75"/>
    <row r="31554" ht="12.75"/>
    <row r="31555" ht="12.75"/>
    <row r="31556" ht="12.75"/>
    <row r="31557" ht="12.75"/>
    <row r="31558" ht="12.75"/>
    <row r="31559" ht="12.75"/>
    <row r="31560" ht="12.75"/>
    <row r="31561" ht="12.75"/>
    <row r="31562" ht="12.75"/>
    <row r="31563" ht="12.75"/>
    <row r="31564" ht="12.75"/>
    <row r="31565" ht="12.75"/>
    <row r="31566" ht="12.75"/>
    <row r="31567" ht="12.75"/>
    <row r="31568" ht="12.75"/>
    <row r="31569" ht="12.75"/>
    <row r="31570" ht="12.75"/>
    <row r="31571" ht="12.75"/>
    <row r="31572" ht="12.75"/>
    <row r="31573" ht="12.75"/>
    <row r="31574" ht="12.75"/>
    <row r="31575" ht="12.75"/>
    <row r="31576" ht="12.75"/>
    <row r="31577" ht="12.75"/>
    <row r="31578" ht="12.75"/>
    <row r="31579" ht="12.75"/>
    <row r="31580" ht="12.75"/>
    <row r="31581" ht="12.75"/>
    <row r="31582" ht="12.75"/>
    <row r="31583" ht="12.75"/>
    <row r="31584" ht="12.75"/>
    <row r="31585" ht="12.75"/>
    <row r="31586" ht="12.75"/>
    <row r="31587" ht="12.75"/>
    <row r="31588" ht="12.75"/>
    <row r="31589" ht="12.75"/>
    <row r="31590" ht="12.75"/>
    <row r="31591" ht="12.75"/>
    <row r="31592" ht="12.75"/>
    <row r="31593" ht="12.75"/>
    <row r="31594" ht="12.75"/>
    <row r="31595" ht="12.75"/>
    <row r="31596" ht="12.75"/>
    <row r="31597" ht="12.75"/>
    <row r="31598" ht="12.75"/>
    <row r="31599" ht="12.75"/>
    <row r="31600" ht="12.75"/>
    <row r="31601" ht="12.75"/>
    <row r="31602" ht="12.75"/>
    <row r="31603" ht="12.75"/>
    <row r="31604" ht="12.75"/>
    <row r="31605" ht="12.75"/>
    <row r="31606" ht="12.75"/>
    <row r="31607" ht="12.75"/>
    <row r="31608" ht="12.75"/>
    <row r="31609" ht="12.75"/>
    <row r="31610" ht="12.75"/>
    <row r="31611" ht="12.75"/>
    <row r="31612" ht="12.75"/>
    <row r="31613" ht="12.75"/>
    <row r="31614" ht="12.75"/>
    <row r="31615" ht="12.75"/>
    <row r="31616" ht="12.75"/>
    <row r="31617" ht="12.75"/>
    <row r="31618" ht="12.75"/>
    <row r="31619" ht="12.75"/>
    <row r="31620" ht="12.75"/>
    <row r="31621" ht="12.75"/>
    <row r="31622" ht="12.75"/>
    <row r="31623" ht="12.75"/>
    <row r="31624" ht="12.75"/>
    <row r="31625" ht="12.75"/>
    <row r="31626" ht="12.75"/>
    <row r="31627" ht="12.75"/>
    <row r="31628" ht="12.75"/>
    <row r="31629" ht="12.75"/>
    <row r="31630" ht="12.75"/>
    <row r="31631" ht="12.75"/>
    <row r="31632" ht="12.75"/>
    <row r="31633" ht="12.75"/>
    <row r="31634" ht="12.75"/>
    <row r="31635" ht="12.75"/>
    <row r="31636" ht="12.75"/>
    <row r="31637" ht="12.75"/>
    <row r="31638" ht="12.75"/>
    <row r="31639" ht="12.75"/>
    <row r="31640" ht="12.75"/>
    <row r="31641" ht="12.75"/>
    <row r="31642" ht="12.75"/>
    <row r="31643" ht="12.75"/>
    <row r="31644" ht="12.75"/>
    <row r="31645" ht="12.75"/>
    <row r="31646" ht="12.75"/>
    <row r="31647" ht="12.75"/>
    <row r="31648" ht="12.75"/>
    <row r="31649" ht="12.75"/>
    <row r="31650" ht="12.75"/>
    <row r="31651" ht="12.75"/>
    <row r="31652" ht="12.75"/>
    <row r="31653" ht="12.75"/>
    <row r="31654" ht="12.75"/>
    <row r="31655" ht="12.75"/>
    <row r="31656" ht="12.75"/>
    <row r="31657" ht="12.75"/>
    <row r="31658" ht="12.75"/>
    <row r="31659" ht="12.75"/>
    <row r="31660" ht="12.75"/>
    <row r="31661" ht="12.75"/>
    <row r="31662" ht="12.75"/>
    <row r="31663" ht="12.75"/>
    <row r="31664" ht="12.75"/>
    <row r="31665" ht="12.75"/>
    <row r="31666" ht="12.75"/>
    <row r="31667" ht="12.75"/>
    <row r="31668" ht="12.75"/>
    <row r="31669" ht="12.75"/>
    <row r="31670" ht="12.75"/>
    <row r="31671" ht="12.75"/>
    <row r="31672" ht="12.75"/>
    <row r="31673" ht="12.75"/>
    <row r="31674" ht="12.75"/>
    <row r="31675" ht="12.75"/>
    <row r="31676" ht="12.75"/>
    <row r="31677" ht="12.75"/>
    <row r="31678" ht="12.75"/>
    <row r="31679" ht="12.75"/>
    <row r="31680" ht="12.75"/>
    <row r="31681" ht="12.75"/>
    <row r="31682" ht="12.75"/>
    <row r="31683" ht="12.75"/>
    <row r="31684" ht="12.75"/>
    <row r="31685" ht="12.75"/>
    <row r="31686" ht="12.75"/>
    <row r="31687" ht="12.75"/>
    <row r="31688" ht="12.75"/>
    <row r="31689" ht="12.75"/>
    <row r="31690" ht="12.75"/>
    <row r="31691" ht="12.75"/>
    <row r="31692" ht="12.75"/>
    <row r="31693" ht="12.75"/>
    <row r="31694" ht="12.75"/>
    <row r="31695" ht="12.75"/>
    <row r="31696" ht="12.75"/>
    <row r="31697" ht="12.75"/>
    <row r="31698" ht="12.75"/>
    <row r="31699" ht="12.75"/>
    <row r="31700" ht="12.75"/>
    <row r="31701" ht="12.75"/>
    <row r="31702" ht="12.75"/>
    <row r="31703" ht="12.75"/>
    <row r="31704" ht="12.75"/>
    <row r="31705" ht="12.75"/>
    <row r="31706" ht="12.75"/>
    <row r="31707" ht="12.75"/>
    <row r="31708" ht="12.75"/>
    <row r="31709" ht="12.75"/>
    <row r="31710" ht="12.75"/>
    <row r="31711" ht="12.75"/>
    <row r="31712" ht="12.75"/>
    <row r="31713" ht="12.75"/>
    <row r="31714" ht="12.75"/>
    <row r="31715" ht="12.75"/>
    <row r="31716" ht="12.75"/>
    <row r="31717" ht="12.75"/>
    <row r="31718" ht="12.75"/>
    <row r="31719" ht="12.75"/>
    <row r="31720" ht="12.75"/>
    <row r="31721" ht="12.75"/>
    <row r="31722" ht="12.75"/>
    <row r="31723" ht="12.75"/>
    <row r="31724" ht="12.75"/>
    <row r="31725" ht="12.75"/>
    <row r="31726" ht="12.75"/>
    <row r="31727" ht="12.75"/>
    <row r="31728" ht="12.75"/>
    <row r="31729" ht="12.75"/>
    <row r="31730" ht="12.75"/>
    <row r="31731" ht="12.75"/>
    <row r="31732" ht="12.75"/>
    <row r="31733" ht="12.75"/>
    <row r="31734" ht="12.75"/>
    <row r="31735" ht="12.75"/>
    <row r="31736" ht="12.75"/>
    <row r="31737" ht="12.75"/>
    <row r="31738" ht="12.75"/>
    <row r="31739" ht="12.75"/>
    <row r="31740" ht="12.75"/>
    <row r="31741" ht="12.75"/>
    <row r="31742" ht="12.75"/>
    <row r="31743" ht="12.75"/>
    <row r="31744" ht="12.75"/>
    <row r="31745" ht="12.75"/>
    <row r="31746" ht="12.75"/>
    <row r="31747" ht="12.75"/>
    <row r="31748" ht="12.75"/>
    <row r="31749" ht="12.75"/>
    <row r="31750" ht="12.75"/>
    <row r="31751" ht="12.75"/>
    <row r="31752" ht="12.75"/>
    <row r="31753" ht="12.75"/>
    <row r="31754" ht="12.75"/>
    <row r="31755" ht="12.75"/>
    <row r="31756" ht="12.75"/>
    <row r="31757" ht="12.75"/>
    <row r="31758" ht="12.75"/>
    <row r="31759" ht="12.75"/>
    <row r="31760" ht="12.75"/>
    <row r="31761" ht="12.75"/>
    <row r="31762" ht="12.75"/>
    <row r="31763" ht="12.75"/>
    <row r="31764" ht="12.75"/>
    <row r="31765" ht="12.75"/>
    <row r="31766" ht="12.75"/>
    <row r="31767" ht="12.75"/>
    <row r="31768" ht="12.75"/>
    <row r="31769" ht="12.75"/>
    <row r="31770" ht="12.75"/>
    <row r="31771" ht="12.75"/>
    <row r="31772" ht="12.75"/>
    <row r="31773" ht="12.75"/>
    <row r="31774" ht="12.75"/>
    <row r="31775" ht="12.75"/>
    <row r="31776" ht="12.75"/>
    <row r="31777" ht="12.75"/>
    <row r="31778" ht="12.75"/>
    <row r="31779" ht="12.75"/>
    <row r="31780" ht="12.75"/>
    <row r="31781" ht="12.75"/>
    <row r="31782" ht="12.75"/>
    <row r="31783" ht="12.75"/>
    <row r="31784" ht="12.75"/>
    <row r="31785" ht="12.75"/>
    <row r="31786" ht="12.75"/>
    <row r="31787" ht="12.75"/>
    <row r="31788" ht="12.75"/>
    <row r="31789" ht="12.75"/>
    <row r="31790" ht="12.75"/>
    <row r="31791" ht="12.75"/>
    <row r="31792" ht="12.75"/>
    <row r="31793" ht="12.75"/>
    <row r="31794" ht="12.75"/>
    <row r="31795" ht="12.75"/>
    <row r="31796" ht="12.75"/>
    <row r="31797" ht="12.75"/>
    <row r="31798" ht="12.75"/>
    <row r="31799" ht="12.75"/>
    <row r="31800" ht="12.75"/>
    <row r="31801" ht="12.75"/>
    <row r="31802" ht="12.75"/>
    <row r="31803" ht="12.75"/>
    <row r="31804" ht="12.75"/>
    <row r="31805" ht="12.75"/>
    <row r="31806" ht="12.75"/>
    <row r="31807" ht="12.75"/>
    <row r="31808" ht="12.75"/>
    <row r="31809" ht="12.75"/>
    <row r="31810" ht="12.75"/>
    <row r="31811" ht="12.75"/>
    <row r="31812" ht="12.75"/>
    <row r="31813" ht="12.75"/>
    <row r="31814" ht="12.75"/>
    <row r="31815" ht="12.75"/>
    <row r="31816" ht="12.75"/>
    <row r="31817" ht="12.75"/>
    <row r="31818" ht="12.75"/>
    <row r="31819" ht="12.75"/>
    <row r="31820" ht="12.75"/>
    <row r="31821" ht="12.75"/>
    <row r="31822" ht="12.75"/>
    <row r="31823" ht="12.75"/>
    <row r="31824" ht="12.75"/>
    <row r="31825" ht="12.75"/>
    <row r="31826" ht="12.75"/>
    <row r="31827" ht="12.75"/>
    <row r="31828" ht="12.75"/>
    <row r="31829" ht="12.75"/>
    <row r="31830" ht="12.75"/>
    <row r="31831" ht="12.75"/>
    <row r="31832" ht="12.75"/>
    <row r="31833" ht="12.75"/>
    <row r="31834" ht="12.75"/>
    <row r="31835" ht="12.75"/>
    <row r="31836" ht="12.75"/>
    <row r="31837" ht="12.75"/>
    <row r="31838" ht="12.75"/>
    <row r="31839" ht="12.75"/>
    <row r="31840" ht="12.75"/>
    <row r="31841" ht="12.75"/>
    <row r="31842" ht="12.75"/>
    <row r="31843" ht="12.75"/>
    <row r="31844" ht="12.75"/>
    <row r="31845" ht="12.75"/>
    <row r="31846" ht="12.75"/>
    <row r="31847" ht="12.75"/>
    <row r="31848" ht="12.75"/>
    <row r="31849" ht="12.75"/>
    <row r="31850" ht="12.75"/>
    <row r="31851" ht="12.75"/>
    <row r="31852" ht="12.75"/>
    <row r="31853" ht="12.75"/>
    <row r="31854" ht="12.75"/>
    <row r="31855" ht="12.75"/>
    <row r="31856" ht="12.75"/>
    <row r="31857" ht="12.75"/>
    <row r="31858" ht="12.75"/>
    <row r="31859" ht="12.75"/>
    <row r="31860" ht="12.75"/>
    <row r="31861" ht="12.75"/>
    <row r="31862" ht="12.75"/>
    <row r="31863" ht="12.75"/>
    <row r="31864" ht="12.75"/>
    <row r="31865" ht="12.75"/>
    <row r="31866" ht="12.75"/>
    <row r="31867" ht="12.75"/>
    <row r="31868" ht="12.75"/>
    <row r="31869" ht="12.75"/>
    <row r="31870" ht="12.75"/>
    <row r="31871" ht="12.75"/>
    <row r="31872" ht="12.75"/>
    <row r="31873" ht="12.75"/>
    <row r="31874" ht="12.75"/>
    <row r="31875" ht="12.75"/>
    <row r="31876" ht="12.75"/>
    <row r="31877" ht="12.75"/>
    <row r="31878" ht="12.75"/>
    <row r="31879" ht="12.75"/>
    <row r="31880" ht="12.75"/>
    <row r="31881" ht="12.75"/>
    <row r="31882" ht="12.75"/>
    <row r="31883" ht="12.75"/>
    <row r="31884" ht="12.75"/>
    <row r="31885" ht="12.75"/>
    <row r="31886" ht="12.75"/>
    <row r="31887" ht="12.75"/>
    <row r="31888" ht="12.75"/>
    <row r="31889" ht="12.75"/>
    <row r="31890" ht="12.75"/>
    <row r="31891" ht="12.75"/>
    <row r="31892" ht="12.75"/>
    <row r="31893" ht="12.75"/>
    <row r="31894" ht="12.75"/>
    <row r="31895" ht="12.75"/>
    <row r="31896" ht="12.75"/>
    <row r="31897" ht="12.75"/>
    <row r="31898" ht="12.75"/>
    <row r="31899" ht="12.75"/>
    <row r="31900" ht="12.75"/>
    <row r="31901" ht="12.75"/>
    <row r="31902" ht="12.75"/>
    <row r="31903" ht="12.75"/>
    <row r="31904" ht="12.75"/>
    <row r="31905" ht="12.75"/>
    <row r="31906" ht="12.75"/>
    <row r="31907" ht="12.75"/>
    <row r="31908" ht="12.75"/>
    <row r="31909" ht="12.75"/>
    <row r="31910" ht="12.75"/>
    <row r="31911" ht="12.75"/>
    <row r="31912" ht="12.75"/>
    <row r="31913" ht="12.75"/>
    <row r="31914" ht="12.75"/>
    <row r="31915" ht="12.75"/>
    <row r="31916" ht="12.75"/>
    <row r="31917" ht="12.75"/>
    <row r="31918" ht="12.75"/>
    <row r="31919" ht="12.75"/>
    <row r="31920" ht="12.75"/>
    <row r="31921" ht="12.75"/>
    <row r="31922" ht="12.75"/>
    <row r="31923" ht="12.75"/>
    <row r="31924" ht="12.75"/>
    <row r="31925" ht="12.75"/>
    <row r="31926" ht="12.75"/>
    <row r="31927" ht="12.75"/>
    <row r="31928" ht="12.75"/>
    <row r="31929" ht="12.75"/>
    <row r="31930" ht="12.75"/>
    <row r="31931" ht="12.75"/>
    <row r="31932" ht="12.75"/>
    <row r="31933" ht="12.75"/>
    <row r="31934" ht="12.75"/>
    <row r="31935" ht="12.75"/>
    <row r="31936" ht="12.75"/>
    <row r="31937" ht="12.75"/>
    <row r="31938" ht="12.75"/>
    <row r="31939" ht="12.75"/>
    <row r="31940" ht="12.75"/>
    <row r="31941" ht="12.75"/>
    <row r="31942" ht="12.75"/>
    <row r="31943" ht="12.75"/>
    <row r="31944" ht="12.75"/>
    <row r="31945" ht="12.75"/>
    <row r="31946" ht="12.75"/>
    <row r="31947" ht="12.75"/>
    <row r="31948" ht="12.75"/>
    <row r="31949" ht="12.75"/>
    <row r="31950" ht="12.75"/>
    <row r="31951" ht="12.75"/>
    <row r="31952" ht="12.75"/>
    <row r="31953" ht="12.75"/>
    <row r="31954" ht="12.75"/>
    <row r="31955" ht="12.75"/>
    <row r="31956" ht="12.75"/>
    <row r="31957" ht="12.75"/>
    <row r="31958" ht="12.75"/>
    <row r="31959" ht="12.75"/>
    <row r="31960" ht="12.75"/>
    <row r="31961" ht="12.75"/>
    <row r="31962" ht="12.75"/>
    <row r="31963" ht="12.75"/>
    <row r="31964" ht="12.75"/>
    <row r="31965" ht="12.75"/>
    <row r="31966" ht="12.75"/>
    <row r="31967" ht="12.75"/>
    <row r="31968" ht="12.75"/>
    <row r="31969" ht="12.75"/>
    <row r="31970" ht="12.75"/>
    <row r="31971" ht="12.75"/>
    <row r="31972" ht="12.75"/>
    <row r="31973" ht="12.75"/>
    <row r="31974" ht="12.75"/>
    <row r="31975" ht="12.75"/>
    <row r="31976" ht="12.75"/>
    <row r="31977" ht="12.75"/>
    <row r="31978" ht="12.75"/>
    <row r="31979" ht="12.75"/>
    <row r="31980" ht="12.75"/>
    <row r="31981" ht="12.75"/>
    <row r="31982" ht="12.75"/>
    <row r="31983" ht="12.75"/>
    <row r="31984" ht="12.75"/>
    <row r="31985" ht="12.75"/>
    <row r="31986" ht="12.75"/>
    <row r="31987" ht="12.75"/>
    <row r="31988" ht="12.75"/>
    <row r="31989" ht="12.75"/>
    <row r="31990" ht="12.75"/>
    <row r="31991" ht="12.75"/>
    <row r="31992" ht="12.75"/>
    <row r="31993" ht="12.75"/>
    <row r="31994" ht="12.75"/>
    <row r="31995" ht="12.75"/>
    <row r="31996" ht="12.75"/>
    <row r="31997" ht="12.75"/>
    <row r="31998" ht="12.75"/>
    <row r="31999" ht="12.75"/>
    <row r="32000" ht="12.75"/>
    <row r="32001" ht="12.75"/>
    <row r="32002" ht="12.75"/>
    <row r="32003" ht="12.75"/>
    <row r="32004" ht="12.75"/>
    <row r="32005" ht="12.75"/>
    <row r="32006" ht="12.75"/>
    <row r="32007" ht="12.75"/>
    <row r="32008" ht="12.75"/>
    <row r="32009" ht="12.75"/>
    <row r="32010" ht="12.75"/>
    <row r="32011" ht="12.75"/>
    <row r="32012" ht="12.75"/>
    <row r="32013" ht="12.75"/>
    <row r="32014" ht="12.75"/>
    <row r="32015" ht="12.75"/>
    <row r="32016" ht="12.75"/>
    <row r="32017" ht="12.75"/>
    <row r="32018" ht="12.75"/>
    <row r="32019" ht="12.75"/>
    <row r="32020" ht="12.75"/>
    <row r="32021" ht="12.75"/>
    <row r="32022" ht="12.75"/>
    <row r="32023" ht="12.75"/>
    <row r="32024" ht="12.75"/>
    <row r="32025" ht="12.75"/>
    <row r="32026" ht="12.75"/>
    <row r="32027" ht="12.75"/>
    <row r="32028" ht="12.75"/>
    <row r="32029" ht="12.75"/>
    <row r="32030" ht="12.75"/>
    <row r="32031" ht="12.75"/>
    <row r="32032" ht="12.75"/>
    <row r="32033" ht="12.75"/>
    <row r="32034" ht="12.75"/>
    <row r="32035" ht="12.75"/>
    <row r="32036" ht="12.75"/>
    <row r="32037" ht="12.75"/>
    <row r="32038" ht="12.75"/>
    <row r="32039" ht="12.75"/>
    <row r="32040" ht="12.75"/>
    <row r="32041" ht="12.75"/>
    <row r="32042" ht="12.75"/>
    <row r="32043" ht="12.75"/>
    <row r="32044" ht="12.75"/>
    <row r="32045" ht="12.75"/>
    <row r="32046" ht="12.75"/>
    <row r="32047" ht="12.75"/>
    <row r="32048" ht="12.75"/>
    <row r="32049" ht="12.75"/>
    <row r="32050" ht="12.75"/>
    <row r="32051" ht="12.75"/>
    <row r="32052" ht="12.75"/>
    <row r="32053" ht="12.75"/>
    <row r="32054" ht="12.75"/>
    <row r="32055" ht="12.75"/>
    <row r="32056" ht="12.75"/>
    <row r="32057" ht="12.75"/>
    <row r="32058" ht="12.75"/>
    <row r="32059" ht="12.75"/>
    <row r="32060" ht="12.75"/>
    <row r="32061" ht="12.75"/>
    <row r="32062" ht="12.75"/>
    <row r="32063" ht="12.75"/>
    <row r="32064" ht="12.75"/>
    <row r="32065" ht="12.75"/>
    <row r="32066" ht="12.75"/>
    <row r="32067" ht="12.75"/>
    <row r="32068" ht="12.75"/>
    <row r="32069" ht="12.75"/>
    <row r="32070" ht="12.75"/>
    <row r="32071" ht="12.75"/>
    <row r="32072" ht="12.75"/>
    <row r="32073" ht="12.75"/>
    <row r="32074" ht="12.75"/>
    <row r="32075" ht="12.75"/>
    <row r="32076" ht="12.75"/>
    <row r="32077" ht="12.75"/>
    <row r="32078" ht="12.75"/>
    <row r="32079" ht="12.75"/>
    <row r="32080" ht="12.75"/>
    <row r="32081" ht="12.75"/>
    <row r="32082" ht="12.75"/>
    <row r="32083" ht="12.75"/>
    <row r="32084" ht="12.75"/>
    <row r="32085" ht="12.75"/>
    <row r="32086" ht="12.75"/>
    <row r="32087" ht="12.75"/>
    <row r="32088" ht="12.75"/>
    <row r="32089" ht="12.75"/>
    <row r="32090" ht="12.75"/>
    <row r="32091" ht="12.75"/>
    <row r="32092" ht="12.75"/>
    <row r="32093" ht="12.75"/>
    <row r="32094" ht="12.75"/>
    <row r="32095" ht="12.75"/>
    <row r="32096" ht="12.75"/>
    <row r="32097" ht="12.75"/>
    <row r="32098" ht="12.75"/>
    <row r="32099" ht="12.75"/>
    <row r="32100" ht="12.75"/>
    <row r="32101" ht="12.75"/>
    <row r="32102" ht="12.75"/>
    <row r="32103" ht="12.75"/>
    <row r="32104" ht="12.75"/>
    <row r="32105" ht="12.75"/>
    <row r="32106" ht="12.75"/>
    <row r="32107" ht="12.75"/>
    <row r="32108" ht="12.75"/>
    <row r="32109" ht="12.75"/>
    <row r="32110" ht="12.75"/>
    <row r="32111" ht="12.75"/>
    <row r="32112" ht="12.75"/>
    <row r="32113" ht="12.75"/>
    <row r="32114" ht="12.75"/>
    <row r="32115" ht="12.75"/>
    <row r="32116" ht="12.75"/>
    <row r="32117" ht="12.75"/>
    <row r="32118" ht="12.75"/>
    <row r="32119" ht="12.75"/>
    <row r="32120" ht="12.75"/>
    <row r="32121" ht="12.75"/>
    <row r="32122" ht="12.75"/>
    <row r="32123" ht="12.75"/>
    <row r="32124" ht="12.75"/>
    <row r="32125" ht="12.75"/>
    <row r="32126" ht="12.75"/>
    <row r="32127" ht="12.75"/>
    <row r="32128" ht="12.75"/>
    <row r="32129" ht="12.75"/>
    <row r="32130" ht="12.75"/>
    <row r="32131" ht="12.75"/>
    <row r="32132" ht="12.75"/>
    <row r="32133" ht="12.75"/>
    <row r="32134" ht="12.75"/>
    <row r="32135" ht="12.75"/>
    <row r="32136" ht="12.75"/>
    <row r="32137" ht="12.75"/>
    <row r="32138" ht="12.75"/>
    <row r="32139" ht="12.75"/>
    <row r="32140" ht="12.75"/>
    <row r="32141" ht="12.75"/>
    <row r="32142" ht="12.75"/>
    <row r="32143" ht="12.75"/>
    <row r="32144" ht="12.75"/>
    <row r="32145" ht="12.75"/>
    <row r="32146" ht="12.75"/>
    <row r="32147" ht="12.75"/>
    <row r="32148" ht="12.75"/>
    <row r="32149" ht="12.75"/>
    <row r="32150" ht="12.75"/>
    <row r="32151" ht="12.75"/>
    <row r="32152" ht="12.75"/>
    <row r="32153" ht="12.75"/>
    <row r="32154" ht="12.75"/>
    <row r="32155" ht="12.75"/>
    <row r="32156" ht="12.75"/>
    <row r="32157" ht="12.75"/>
    <row r="32158" ht="12.75"/>
    <row r="32159" ht="12.75"/>
    <row r="32160" ht="12.75"/>
    <row r="32161" ht="12.75"/>
    <row r="32162" ht="12.75"/>
    <row r="32163" ht="12.75"/>
    <row r="32164" ht="12.75"/>
    <row r="32165" ht="12.75"/>
    <row r="32166" ht="12.75"/>
    <row r="32167" ht="12.75"/>
    <row r="32168" ht="12.75"/>
    <row r="32169" ht="12.75"/>
    <row r="32170" ht="12.75"/>
    <row r="32171" ht="12.75"/>
    <row r="32172" ht="12.75"/>
    <row r="32173" ht="12.75"/>
    <row r="32174" ht="12.75"/>
    <row r="32175" ht="12.75"/>
    <row r="32176" ht="12.75"/>
    <row r="32177" ht="12.75"/>
    <row r="32178" ht="12.75"/>
    <row r="32179" ht="12.75"/>
    <row r="32180" ht="12.75"/>
    <row r="32181" ht="12.75"/>
    <row r="32182" ht="12.75"/>
    <row r="32183" ht="12.75"/>
    <row r="32184" ht="12.75"/>
    <row r="32185" ht="12.75"/>
    <row r="32186" ht="12.75"/>
    <row r="32187" ht="12.75"/>
    <row r="32188" ht="12.75"/>
    <row r="32189" ht="12.75"/>
    <row r="32190" ht="12.75"/>
    <row r="32191" ht="12.75"/>
    <row r="32192" ht="12.75"/>
    <row r="32193" ht="12.75"/>
    <row r="32194" ht="12.75"/>
    <row r="32195" ht="12.75"/>
    <row r="32196" ht="12.75"/>
    <row r="32197" ht="12.75"/>
    <row r="32198" ht="12.75"/>
    <row r="32199" ht="12.75"/>
    <row r="32200" ht="12.75"/>
    <row r="32201" ht="12.75"/>
    <row r="32202" ht="12.75"/>
    <row r="32203" ht="12.75"/>
    <row r="32204" ht="12.75"/>
    <row r="32205" ht="12.75"/>
    <row r="32206" ht="12.75"/>
    <row r="32207" ht="12.75"/>
    <row r="32208" ht="12.75"/>
    <row r="32209" ht="12.75"/>
    <row r="32210" ht="12.75"/>
    <row r="32211" ht="12.75"/>
    <row r="32212" ht="12.75"/>
    <row r="32213" ht="12.75"/>
    <row r="32214" ht="12.75"/>
    <row r="32215" ht="12.75"/>
    <row r="32216" ht="12.75"/>
    <row r="32217" ht="12.75"/>
    <row r="32218" ht="12.75"/>
    <row r="32219" ht="12.75"/>
    <row r="32220" ht="12.75"/>
    <row r="32221" ht="12.75"/>
    <row r="32222" ht="12.75"/>
    <row r="32223" ht="12.75"/>
    <row r="32224" ht="12.75"/>
    <row r="32225" ht="12.75"/>
    <row r="32226" ht="12.75"/>
    <row r="32227" ht="12.75"/>
    <row r="32228" ht="12.75"/>
    <row r="32229" ht="12.75"/>
    <row r="32230" ht="12.75"/>
    <row r="32231" ht="12.75"/>
    <row r="32232" ht="12.75"/>
    <row r="32233" ht="12.75"/>
    <row r="32234" ht="12.75"/>
    <row r="32235" ht="12.75"/>
    <row r="32236" ht="12.75"/>
    <row r="32237" ht="12.75"/>
    <row r="32238" ht="12.75"/>
    <row r="32239" ht="12.75"/>
    <row r="32240" ht="12.75"/>
    <row r="32241" ht="12.75"/>
    <row r="32242" ht="12.75"/>
    <row r="32243" ht="12.75"/>
    <row r="32244" ht="12.75"/>
    <row r="32245" ht="12.75"/>
    <row r="32246" ht="12.75"/>
    <row r="32247" ht="12.75"/>
    <row r="32248" ht="12.75"/>
    <row r="32249" ht="12.75"/>
    <row r="32250" ht="12.75"/>
    <row r="32251" ht="12.75"/>
    <row r="32252" ht="12.75"/>
    <row r="32253" ht="12.75"/>
    <row r="32254" ht="12.75"/>
    <row r="32255" ht="12.75"/>
    <row r="32256" ht="12.75"/>
    <row r="32257" ht="12.75"/>
    <row r="32258" ht="12.75"/>
    <row r="32259" ht="12.75"/>
    <row r="32260" ht="12.75"/>
    <row r="32261" ht="12.75"/>
    <row r="32262" ht="12.75"/>
    <row r="32263" ht="12.75"/>
    <row r="32264" ht="12.75"/>
    <row r="32265" ht="12.75"/>
    <row r="32266" ht="12.75"/>
    <row r="32267" ht="12.75"/>
    <row r="32268" ht="12.75"/>
    <row r="32269" ht="12.75"/>
    <row r="32270" ht="12.75"/>
    <row r="32271" ht="12.75"/>
    <row r="32272" ht="12.75"/>
    <row r="32273" ht="12.75"/>
    <row r="32274" ht="12.75"/>
    <row r="32275" ht="12.75"/>
    <row r="32276" ht="12.75"/>
    <row r="32277" ht="12.75"/>
    <row r="32278" ht="12.75"/>
    <row r="32279" ht="12.75"/>
    <row r="32280" ht="12.75"/>
    <row r="32281" ht="12.75"/>
    <row r="32282" ht="12.75"/>
    <row r="32283" ht="12.75"/>
    <row r="32284" ht="12.75"/>
    <row r="32285" ht="12.75"/>
    <row r="32286" ht="12.75"/>
    <row r="32287" ht="12.75"/>
    <row r="32288" ht="12.75"/>
    <row r="32289" ht="12.75"/>
    <row r="32290" ht="12.75"/>
    <row r="32291" ht="12.75"/>
    <row r="32292" ht="12.75"/>
    <row r="32293" ht="12.75"/>
    <row r="32294" ht="12.75"/>
    <row r="32295" ht="12.75"/>
    <row r="32296" ht="12.75"/>
    <row r="32297" ht="12.75"/>
    <row r="32298" ht="12.75"/>
    <row r="32299" ht="12.75"/>
    <row r="32300" ht="12.75"/>
    <row r="32301" ht="12.75"/>
    <row r="32302" ht="12.75"/>
    <row r="32303" ht="12.75"/>
    <row r="32304" ht="12.75"/>
    <row r="32305" ht="12.75"/>
    <row r="32306" ht="12.75"/>
    <row r="32307" ht="12.75"/>
    <row r="32308" ht="12.75"/>
    <row r="32309" ht="12.75"/>
    <row r="32310" ht="12.75"/>
    <row r="32311" ht="12.75"/>
    <row r="32312" ht="12.75"/>
    <row r="32313" ht="12.75"/>
    <row r="32314" ht="12.75"/>
    <row r="32315" ht="12.75"/>
    <row r="32316" ht="12.75"/>
    <row r="32317" ht="12.75"/>
    <row r="32318" ht="12.75"/>
    <row r="32319" ht="12.75"/>
    <row r="32320" ht="12.75"/>
    <row r="32321" ht="12.75"/>
    <row r="32322" ht="12.75"/>
    <row r="32323" ht="12.75"/>
    <row r="32324" ht="12.75"/>
    <row r="32325" ht="12.75"/>
    <row r="32326" ht="12.75"/>
    <row r="32327" ht="12.75"/>
    <row r="32328" ht="12.75"/>
    <row r="32329" ht="12.75"/>
    <row r="32330" ht="12.75"/>
    <row r="32331" ht="12.75"/>
    <row r="32332" ht="12.75"/>
    <row r="32333" ht="12.75"/>
    <row r="32334" ht="12.75"/>
    <row r="32335" ht="12.75"/>
    <row r="32336" ht="12.75"/>
    <row r="32337" ht="12.75"/>
    <row r="32338" ht="12.75"/>
    <row r="32339" ht="12.75"/>
    <row r="32340" ht="12.75"/>
    <row r="32341" ht="12.75"/>
    <row r="32342" ht="12.75"/>
    <row r="32343" ht="12.75"/>
    <row r="32344" ht="12.75"/>
    <row r="32345" ht="12.75"/>
    <row r="32346" ht="12.75"/>
    <row r="32347" ht="12.75"/>
    <row r="32348" ht="12.75"/>
    <row r="32349" ht="12.75"/>
    <row r="32350" ht="12.75"/>
    <row r="32351" ht="12.75"/>
    <row r="32352" ht="12.75"/>
    <row r="32353" ht="12.75"/>
    <row r="32354" ht="12.75"/>
    <row r="32355" ht="12.75"/>
    <row r="32356" ht="12.75"/>
    <row r="32357" ht="12.75"/>
    <row r="32358" ht="12.75"/>
    <row r="32359" ht="12.75"/>
    <row r="32360" ht="12.75"/>
    <row r="32361" ht="12.75"/>
    <row r="32362" ht="12.75"/>
    <row r="32363" ht="12.75"/>
    <row r="32364" ht="12.75"/>
    <row r="32365" ht="12.75"/>
    <row r="32366" ht="12.75"/>
    <row r="32367" ht="12.75"/>
    <row r="32368" ht="12.75"/>
    <row r="32369" ht="12.75"/>
    <row r="32370" ht="12.75"/>
    <row r="32371" ht="12.75"/>
    <row r="32372" ht="12.75"/>
    <row r="32373" ht="12.75"/>
    <row r="32374" ht="12.75"/>
    <row r="32375" ht="12.75"/>
    <row r="32376" ht="12.75"/>
    <row r="32377" ht="12.75"/>
    <row r="32378" ht="12.75"/>
    <row r="32379" ht="12.75"/>
    <row r="32380" ht="12.75"/>
    <row r="32381" ht="12.75"/>
    <row r="32382" ht="12.75"/>
    <row r="32383" ht="12.75"/>
    <row r="32384" ht="12.75"/>
    <row r="32385" ht="12.75"/>
    <row r="32386" ht="12.75"/>
    <row r="32387" ht="12.75"/>
    <row r="32388" ht="12.75"/>
    <row r="32389" ht="12.75"/>
    <row r="32390" ht="12.75"/>
    <row r="32391" ht="12.75"/>
    <row r="32392" ht="12.75"/>
    <row r="32393" ht="12.75"/>
    <row r="32394" ht="12.75"/>
    <row r="32395" ht="12.75"/>
    <row r="32396" ht="12.75"/>
    <row r="32397" ht="12.75"/>
    <row r="32398" ht="12.75"/>
    <row r="32399" ht="12.75"/>
    <row r="32400" ht="12.75"/>
    <row r="32401" ht="12.75"/>
    <row r="32402" ht="12.75"/>
    <row r="32403" ht="12.75"/>
    <row r="32404" ht="12.75"/>
    <row r="32405" ht="12.75"/>
    <row r="32406" ht="12.75"/>
    <row r="32407" ht="12.75"/>
    <row r="32408" ht="12.75"/>
    <row r="32409" ht="12.75"/>
    <row r="32410" ht="12.75"/>
    <row r="32411" ht="12.75"/>
    <row r="32412" ht="12.75"/>
    <row r="32413" ht="12.75"/>
    <row r="32414" ht="12.75"/>
    <row r="32415" ht="12.75"/>
    <row r="32416" ht="12.75"/>
    <row r="32417" ht="12.75"/>
    <row r="32418" ht="12.75"/>
    <row r="32419" ht="12.75"/>
    <row r="32420" ht="12.75"/>
    <row r="32421" ht="12.75"/>
    <row r="32422" ht="12.75"/>
    <row r="32423" ht="12.75"/>
    <row r="32424" ht="12.75"/>
    <row r="32425" ht="12.75"/>
    <row r="32426" ht="12.75"/>
    <row r="32427" ht="12.75"/>
    <row r="32428" ht="12.75"/>
    <row r="32429" ht="12.75"/>
    <row r="32430" ht="12.75"/>
    <row r="32431" ht="12.75"/>
    <row r="32432" ht="12.75"/>
    <row r="32433" ht="12.75"/>
    <row r="32434" ht="12.75"/>
    <row r="32435" ht="12.75"/>
    <row r="32436" ht="12.75"/>
    <row r="32437" ht="12.75"/>
    <row r="32438" ht="12.75"/>
    <row r="32439" ht="12.75"/>
    <row r="32440" ht="12.75"/>
    <row r="32441" ht="12.75"/>
    <row r="32442" ht="12.75"/>
    <row r="32443" ht="12.75"/>
    <row r="32444" ht="12.75"/>
    <row r="32445" ht="12.75"/>
    <row r="32446" ht="12.75"/>
    <row r="32447" ht="12.75"/>
    <row r="32448" ht="12.75"/>
    <row r="32449" ht="12.75"/>
    <row r="32450" ht="12.75"/>
    <row r="32451" ht="12.75"/>
    <row r="32452" ht="12.75"/>
    <row r="32453" ht="12.75"/>
    <row r="32454" ht="12.75"/>
    <row r="32455" ht="12.75"/>
    <row r="32456" ht="12.75"/>
    <row r="32457" ht="12.75"/>
    <row r="32458" ht="12.75"/>
    <row r="32459" ht="12.75"/>
    <row r="32460" ht="12.75"/>
    <row r="32461" ht="12.75"/>
    <row r="32462" ht="12.75"/>
    <row r="32463" ht="12.75"/>
    <row r="32464" ht="12.75"/>
    <row r="32465" ht="12.75"/>
    <row r="32466" ht="12.75"/>
    <row r="32467" ht="12.75"/>
    <row r="32468" ht="12.75"/>
    <row r="32469" ht="12.75"/>
    <row r="32470" ht="12.75"/>
    <row r="32471" ht="12.75"/>
    <row r="32472" ht="12.75"/>
    <row r="32473" ht="12.75"/>
    <row r="32474" ht="12.75"/>
    <row r="32475" ht="12.75"/>
    <row r="32476" ht="12.75"/>
    <row r="32477" ht="12.75"/>
    <row r="32478" ht="12.75"/>
    <row r="32479" ht="12.75"/>
    <row r="32480" ht="12.75"/>
    <row r="32481" ht="12.75"/>
    <row r="32482" ht="12.75"/>
    <row r="32483" ht="12.75"/>
    <row r="32484" ht="12.75"/>
    <row r="32485" ht="12.75"/>
    <row r="32486" ht="12.75"/>
    <row r="32487" ht="12.75"/>
    <row r="32488" ht="12.75"/>
    <row r="32489" ht="12.75"/>
    <row r="32490" ht="12.75"/>
    <row r="32491" ht="12.75"/>
    <row r="32492" ht="12.75"/>
    <row r="32493" ht="12.75"/>
    <row r="32494" ht="12.75"/>
    <row r="32495" ht="12.75"/>
    <row r="32496" ht="12.75"/>
    <row r="32497" ht="12.75"/>
    <row r="32498" ht="12.75"/>
    <row r="32499" ht="12.75"/>
    <row r="32500" ht="12.75"/>
    <row r="32501" ht="12.75"/>
    <row r="32502" ht="12.75"/>
    <row r="32503" ht="12.75"/>
    <row r="32504" ht="12.75"/>
    <row r="32505" ht="12.75"/>
    <row r="32506" ht="12.75"/>
    <row r="32507" ht="12.75"/>
    <row r="32508" ht="12.75"/>
    <row r="32509" ht="12.75"/>
    <row r="32510" ht="12.75"/>
    <row r="32511" ht="12.75"/>
    <row r="32512" ht="12.75"/>
    <row r="32513" ht="12.75"/>
    <row r="32514" ht="12.75"/>
    <row r="32515" ht="12.75"/>
    <row r="32516" ht="12.75"/>
    <row r="32517" ht="12.75"/>
    <row r="32518" ht="12.75"/>
    <row r="32519" ht="12.75"/>
    <row r="32520" ht="12.75"/>
    <row r="32521" ht="12.75"/>
    <row r="32522" ht="12.75"/>
    <row r="32523" ht="12.75"/>
    <row r="32524" ht="12.75"/>
    <row r="32525" ht="12.75"/>
    <row r="32526" ht="12.75"/>
    <row r="32527" ht="12.75"/>
    <row r="32528" ht="12.75"/>
    <row r="32529" ht="12.75"/>
    <row r="32530" ht="12.75"/>
    <row r="32531" ht="12.75"/>
    <row r="32532" ht="12.75"/>
    <row r="32533" ht="12.75"/>
    <row r="32534" ht="12.75"/>
    <row r="32535" ht="12.75"/>
    <row r="32536" ht="12.75"/>
    <row r="32537" ht="12.75"/>
    <row r="32538" ht="12.75"/>
    <row r="32539" ht="12.75"/>
    <row r="32540" ht="12.75"/>
    <row r="32541" ht="12.75"/>
    <row r="32542" ht="12.75"/>
    <row r="32543" ht="12.75"/>
    <row r="32544" ht="12.75"/>
    <row r="32545" ht="12.75"/>
    <row r="32546" ht="12.75"/>
    <row r="32547" ht="12.75"/>
    <row r="32548" ht="12.75"/>
    <row r="32549" ht="12.75"/>
    <row r="32550" ht="12.75"/>
    <row r="32551" ht="12.75"/>
    <row r="32552" ht="12.75"/>
    <row r="32553" ht="12.75"/>
    <row r="32554" ht="12.75"/>
    <row r="32555" ht="12.75"/>
    <row r="32556" ht="12.75"/>
    <row r="32557" ht="12.75"/>
    <row r="32558" ht="12.75"/>
    <row r="32559" ht="12.75"/>
    <row r="32560" ht="12.75"/>
    <row r="32561" ht="12.75"/>
    <row r="32562" ht="12.75"/>
    <row r="32563" ht="12.75"/>
    <row r="32564" ht="12.75"/>
    <row r="32565" ht="12.75"/>
    <row r="32566" ht="12.75"/>
    <row r="32567" ht="12.75"/>
    <row r="32568" ht="12.75"/>
    <row r="32569" ht="12.75"/>
    <row r="32570" ht="12.75"/>
    <row r="32571" ht="12.75"/>
    <row r="32572" ht="12.75"/>
    <row r="32573" ht="12.75"/>
    <row r="32574" ht="12.75"/>
    <row r="32575" ht="12.75"/>
    <row r="32576" ht="12.75"/>
    <row r="32577" ht="12.75"/>
    <row r="32578" ht="12.75"/>
    <row r="32579" ht="12.75"/>
    <row r="32580" ht="12.75"/>
    <row r="32581" ht="12.75"/>
    <row r="32582" ht="12.75"/>
    <row r="32583" ht="12.75"/>
    <row r="32584" ht="12.75"/>
    <row r="32585" ht="12.75"/>
    <row r="32586" ht="12.75"/>
    <row r="32587" ht="12.75"/>
    <row r="32588" ht="12.75"/>
    <row r="32589" ht="12.75"/>
    <row r="32590" ht="12.75"/>
    <row r="32591" ht="12.75"/>
    <row r="32592" ht="12.75"/>
    <row r="32593" ht="12.75"/>
    <row r="32594" ht="12.75"/>
    <row r="32595" ht="12.75"/>
    <row r="32596" ht="12.75"/>
    <row r="32597" ht="12.75"/>
    <row r="32598" ht="12.75"/>
    <row r="32599" ht="12.75"/>
    <row r="32600" ht="12.75"/>
    <row r="32601" ht="12.75"/>
    <row r="32602" ht="12.75"/>
    <row r="32603" ht="12.75"/>
    <row r="32604" ht="12.75"/>
    <row r="32605" ht="12.75"/>
    <row r="32606" ht="12.75"/>
    <row r="32607" ht="12.75"/>
    <row r="32608" ht="12.75"/>
    <row r="32609" ht="12.75"/>
    <row r="32610" ht="12.75"/>
    <row r="32611" ht="12.75"/>
    <row r="32612" ht="12.75"/>
    <row r="32613" ht="12.75"/>
    <row r="32614" ht="12.75"/>
    <row r="32615" ht="12.75"/>
    <row r="32616" ht="12.75"/>
    <row r="32617" ht="12.75"/>
    <row r="32618" ht="12.75"/>
    <row r="32619" ht="12.75"/>
    <row r="32620" ht="12.75"/>
    <row r="32621" ht="12.75"/>
    <row r="32622" ht="12.75"/>
    <row r="32623" ht="12.75"/>
    <row r="32624" ht="12.75"/>
    <row r="32625" ht="12.75"/>
    <row r="32626" ht="12.75"/>
    <row r="32627" ht="12.75"/>
    <row r="32628" ht="12.75"/>
    <row r="32629" ht="12.75"/>
    <row r="32630" ht="12.75"/>
    <row r="32631" ht="12.75"/>
    <row r="32632" ht="12.75"/>
    <row r="32633" ht="12.75"/>
    <row r="32634" ht="12.75"/>
    <row r="32635" ht="12.75"/>
    <row r="32636" ht="12.75"/>
    <row r="32637" ht="12.75"/>
    <row r="32638" ht="12.75"/>
    <row r="32639" ht="12.75"/>
    <row r="32640" ht="12.75"/>
    <row r="32641" ht="12.75"/>
    <row r="32642" ht="12.75"/>
    <row r="32643" ht="12.75"/>
    <row r="32644" ht="12.75"/>
    <row r="32645" ht="12.75"/>
    <row r="32646" ht="12.75"/>
    <row r="32647" ht="12.75"/>
    <row r="32648" ht="12.75"/>
    <row r="32649" ht="12.75"/>
    <row r="32650" ht="12.75"/>
    <row r="32651" ht="12.75"/>
    <row r="32652" ht="12.75"/>
    <row r="32653" ht="12.75"/>
    <row r="32654" ht="12.75"/>
    <row r="32655" ht="12.75"/>
    <row r="32656" ht="12.75"/>
    <row r="32657" ht="12.75"/>
    <row r="32658" ht="12.75"/>
    <row r="32659" ht="12.75"/>
    <row r="32660" ht="12.75"/>
    <row r="32661" ht="12.75"/>
    <row r="32662" ht="12.75"/>
    <row r="32663" ht="12.75"/>
    <row r="32664" ht="12.75"/>
    <row r="32665" ht="12.75"/>
    <row r="32666" ht="12.75"/>
    <row r="32667" ht="12.75"/>
    <row r="32668" ht="12.75"/>
    <row r="32669" ht="12.75"/>
    <row r="32670" ht="12.75"/>
    <row r="32671" ht="12.75"/>
    <row r="32672" ht="12.75"/>
    <row r="32673" ht="12.75"/>
    <row r="32674" ht="12.75"/>
    <row r="32675" ht="12.75"/>
    <row r="32676" ht="12.75"/>
    <row r="32677" ht="12.75"/>
    <row r="32678" ht="12.75"/>
    <row r="32679" ht="12.75"/>
    <row r="32680" ht="12.75"/>
    <row r="32681" ht="12.75"/>
    <row r="32682" ht="12.75"/>
    <row r="32683" ht="12.75"/>
    <row r="32684" ht="12.75"/>
    <row r="32685" ht="12.75"/>
    <row r="32686" ht="12.75"/>
    <row r="32687" ht="12.75"/>
    <row r="32688" ht="12.75"/>
    <row r="32689" ht="12.75"/>
    <row r="32690" ht="12.75"/>
    <row r="32691" ht="12.75"/>
    <row r="32692" ht="12.75"/>
    <row r="32693" ht="12.75"/>
    <row r="32694" ht="12.75"/>
    <row r="32695" ht="12.75"/>
    <row r="32696" ht="12.75"/>
    <row r="32697" ht="12.75"/>
    <row r="32698" ht="12.75"/>
    <row r="32699" ht="12.75"/>
    <row r="32700" ht="12.75"/>
    <row r="32701" ht="12.75"/>
    <row r="32702" ht="12.75"/>
    <row r="32703" ht="12.75"/>
    <row r="32704" ht="12.75"/>
    <row r="32705" ht="12.75"/>
    <row r="32706" ht="12.75"/>
    <row r="32707" ht="12.75"/>
    <row r="32708" ht="12.75"/>
    <row r="32709" ht="12.75"/>
    <row r="32710" ht="12.75"/>
    <row r="32711" ht="12.75"/>
    <row r="32712" ht="12.75"/>
    <row r="32713" ht="12.75"/>
    <row r="32714" ht="12.75"/>
    <row r="32715" ht="12.75"/>
    <row r="32716" ht="12.75"/>
    <row r="32717" ht="12.75"/>
    <row r="32718" ht="12.75"/>
    <row r="32719" ht="12.75"/>
    <row r="32720" ht="12.75"/>
    <row r="32721" ht="12.75"/>
    <row r="32722" ht="12.75"/>
    <row r="32723" ht="12.75"/>
    <row r="32724" ht="12.75"/>
    <row r="32725" ht="12.75"/>
    <row r="32726" ht="12.75"/>
    <row r="32727" ht="12.75"/>
    <row r="32728" ht="12.75"/>
    <row r="32729" ht="12.75"/>
    <row r="32730" ht="12.75"/>
    <row r="32731" ht="12.75"/>
    <row r="32732" ht="12.75"/>
    <row r="32733" ht="12.75"/>
    <row r="32734" ht="12.75"/>
    <row r="32735" ht="12.75"/>
    <row r="32736" ht="12.75"/>
    <row r="32737" ht="12.75"/>
    <row r="32738" ht="12.75"/>
    <row r="32739" ht="12.75"/>
    <row r="32740" ht="12.75"/>
    <row r="32741" ht="12.75"/>
    <row r="32742" ht="12.75"/>
    <row r="32743" ht="12.75"/>
    <row r="32744" ht="12.75"/>
    <row r="32745" ht="12.75"/>
    <row r="32746" ht="12.75"/>
    <row r="32747" ht="12.75"/>
    <row r="32748" ht="12.75"/>
    <row r="32749" ht="12.75"/>
    <row r="32750" ht="12.75"/>
    <row r="32751" ht="12.75"/>
    <row r="32752" ht="12.75"/>
    <row r="32753" ht="12.75"/>
    <row r="32754" ht="12.75"/>
    <row r="32755" ht="12.75"/>
    <row r="32756" ht="12.75"/>
    <row r="32757" ht="12.75"/>
    <row r="32758" ht="12.75"/>
    <row r="32759" ht="12.75"/>
    <row r="32760" ht="12.75"/>
    <row r="32761" ht="12.75"/>
    <row r="32762" ht="12.75"/>
    <row r="32763" ht="12.75"/>
    <row r="32764" ht="12.75"/>
    <row r="32765" ht="12.75"/>
    <row r="32766" ht="12.75"/>
    <row r="32767" ht="12.75"/>
    <row r="32768" ht="12.75"/>
    <row r="32769" ht="12.75"/>
    <row r="32770" ht="12.75"/>
    <row r="32771" ht="12.75"/>
    <row r="32772" ht="12.75"/>
    <row r="32773" ht="12.75"/>
    <row r="32774" ht="12.75"/>
    <row r="32775" ht="12.75"/>
    <row r="32776" ht="12.75"/>
    <row r="32777" ht="12.75"/>
    <row r="32778" ht="12.75"/>
    <row r="32779" ht="12.75"/>
    <row r="32780" ht="12.75"/>
    <row r="32781" ht="12.75"/>
    <row r="32782" ht="12.75"/>
    <row r="32783" ht="12.75"/>
    <row r="32784" ht="12.75"/>
    <row r="32785" ht="12.75"/>
    <row r="32786" ht="12.75"/>
    <row r="32787" ht="12.75"/>
    <row r="32788" ht="12.75"/>
    <row r="32789" ht="12.75"/>
    <row r="32790" ht="12.75"/>
    <row r="32791" ht="12.75"/>
    <row r="32792" ht="12.75"/>
    <row r="32793" ht="12.75"/>
    <row r="32794" ht="12.75"/>
    <row r="32795" ht="12.75"/>
    <row r="32796" ht="12.75"/>
    <row r="32797" ht="12.75"/>
    <row r="32798" ht="12.75"/>
    <row r="32799" ht="12.75"/>
    <row r="32800" ht="12.75"/>
    <row r="32801" ht="12.75"/>
    <row r="32802" ht="12.75"/>
    <row r="32803" ht="12.75"/>
    <row r="32804" ht="12.75"/>
    <row r="32805" ht="12.75"/>
    <row r="32806" ht="12.75"/>
    <row r="32807" ht="12.75"/>
    <row r="32808" ht="12.75"/>
    <row r="32809" ht="12.75"/>
    <row r="32810" ht="12.75"/>
    <row r="32811" ht="12.75"/>
    <row r="32812" ht="12.75"/>
    <row r="32813" ht="12.75"/>
    <row r="32814" ht="12.75"/>
    <row r="32815" ht="12.75"/>
    <row r="32816" ht="12.75"/>
    <row r="32817" ht="12.75"/>
    <row r="32818" ht="12.75"/>
    <row r="32819" ht="12.75"/>
    <row r="32820" ht="12.75"/>
    <row r="32821" ht="12.75"/>
    <row r="32822" ht="12.75"/>
    <row r="32823" ht="12.75"/>
    <row r="32824" ht="12.75"/>
    <row r="32825" ht="12.75"/>
    <row r="32826" ht="12.75"/>
    <row r="32827" ht="12.75"/>
    <row r="32828" ht="12.75"/>
    <row r="32829" ht="12.75"/>
    <row r="32830" ht="12.75"/>
    <row r="32831" ht="12.75"/>
    <row r="32832" ht="12.75"/>
    <row r="32833" ht="12.75"/>
    <row r="32834" ht="12.75"/>
    <row r="32835" ht="12.75"/>
    <row r="32836" ht="12.75"/>
    <row r="32837" ht="12.75"/>
    <row r="32838" ht="12.75"/>
    <row r="32839" ht="12.75"/>
    <row r="32840" ht="12.75"/>
    <row r="32841" ht="12.75"/>
    <row r="32842" ht="12.75"/>
    <row r="32843" ht="12.75"/>
    <row r="32844" ht="12.75"/>
    <row r="32845" ht="12.75"/>
    <row r="32846" ht="12.75"/>
    <row r="32847" ht="12.75"/>
    <row r="32848" ht="12.75"/>
    <row r="32849" ht="12.75"/>
    <row r="32850" ht="12.75"/>
    <row r="32851" ht="12.75"/>
    <row r="32852" ht="12.75"/>
    <row r="32853" ht="12.75"/>
    <row r="32854" ht="12.75"/>
    <row r="32855" ht="12.75"/>
    <row r="32856" ht="12.75"/>
    <row r="32857" ht="12.75"/>
    <row r="32858" ht="12.75"/>
    <row r="32859" ht="12.75"/>
    <row r="32860" ht="12.75"/>
    <row r="32861" ht="12.75"/>
    <row r="32862" ht="12.75"/>
    <row r="32863" ht="12.75"/>
    <row r="32864" ht="12.75"/>
    <row r="32865" ht="12.75"/>
    <row r="32866" ht="12.75"/>
    <row r="32867" ht="12.75"/>
    <row r="32868" ht="12.75"/>
    <row r="32869" ht="12.75"/>
    <row r="32870" ht="12.75"/>
    <row r="32871" ht="12.75"/>
    <row r="32872" ht="12.75"/>
    <row r="32873" ht="12.75"/>
    <row r="32874" ht="12.75"/>
    <row r="32875" ht="12.75"/>
    <row r="32876" ht="12.75"/>
    <row r="32877" ht="12.75"/>
    <row r="32878" ht="12.75"/>
    <row r="32879" ht="12.75"/>
    <row r="32880" ht="12.75"/>
    <row r="32881" ht="12.75"/>
    <row r="32882" ht="12.75"/>
    <row r="32883" ht="12.75"/>
    <row r="32884" ht="12.75"/>
    <row r="32885" ht="12.75"/>
    <row r="32886" ht="12.75"/>
    <row r="32887" ht="12.75"/>
    <row r="32888" ht="12.75"/>
    <row r="32889" ht="12.75"/>
    <row r="32890" ht="12.75"/>
    <row r="32891" ht="12.75"/>
    <row r="32892" ht="12.75"/>
    <row r="32893" ht="12.75"/>
    <row r="32894" ht="12.75"/>
    <row r="32895" ht="12.75"/>
    <row r="32896" ht="12.75"/>
    <row r="32897" ht="12.75"/>
    <row r="32898" ht="12.75"/>
    <row r="32899" ht="12.75"/>
    <row r="32900" ht="12.75"/>
    <row r="32901" ht="12.75"/>
    <row r="32902" ht="12.75"/>
    <row r="32903" ht="12.75"/>
    <row r="32904" ht="12.75"/>
    <row r="32905" ht="12.75"/>
    <row r="32906" ht="12.75"/>
    <row r="32907" ht="12.75"/>
    <row r="32908" ht="12.75"/>
    <row r="32909" ht="12.75"/>
    <row r="32910" ht="12.75"/>
    <row r="32911" ht="12.75"/>
    <row r="32912" ht="12.75"/>
    <row r="32913" ht="12.75"/>
    <row r="32914" ht="12.75"/>
    <row r="32915" ht="12.75"/>
    <row r="32916" ht="12.75"/>
    <row r="32917" ht="12.75"/>
    <row r="32918" ht="12.75"/>
    <row r="32919" ht="12.75"/>
    <row r="32920" ht="12.75"/>
    <row r="32921" ht="12.75"/>
    <row r="32922" ht="12.75"/>
    <row r="32923" ht="12.75"/>
    <row r="32924" ht="12.75"/>
    <row r="32925" ht="12.75"/>
    <row r="32926" ht="12.75"/>
    <row r="32927" ht="12.75"/>
    <row r="32928" ht="12.75"/>
    <row r="32929" ht="12.75"/>
    <row r="32930" ht="12.75"/>
    <row r="32931" ht="12.75"/>
    <row r="32932" ht="12.75"/>
    <row r="32933" ht="12.75"/>
    <row r="32934" ht="12.75"/>
    <row r="32935" ht="12.75"/>
    <row r="32936" ht="12.75"/>
    <row r="32937" ht="12.75"/>
    <row r="32938" ht="12.75"/>
    <row r="32939" ht="12.75"/>
    <row r="32940" ht="12.75"/>
    <row r="32941" ht="12.75"/>
    <row r="32942" ht="12.75"/>
    <row r="32943" ht="12.75"/>
    <row r="32944" ht="12.75"/>
    <row r="32945" ht="12.75"/>
    <row r="32946" ht="12.75"/>
    <row r="32947" ht="12.75"/>
    <row r="32948" ht="12.75"/>
    <row r="32949" ht="12.75"/>
    <row r="32950" ht="12.75"/>
    <row r="32951" ht="12.75"/>
    <row r="32952" ht="12.75"/>
    <row r="32953" ht="12.75"/>
    <row r="32954" ht="12.75"/>
    <row r="32955" ht="12.75"/>
    <row r="32956" ht="12.75"/>
    <row r="32957" ht="12.75"/>
    <row r="32958" ht="12.75"/>
    <row r="32959" ht="12.75"/>
    <row r="32960" ht="12.75"/>
    <row r="32961" ht="12.75"/>
    <row r="32962" ht="12.75"/>
    <row r="32963" ht="12.75"/>
    <row r="32964" ht="12.75"/>
    <row r="32965" ht="12.75"/>
    <row r="32966" ht="12.75"/>
    <row r="32967" ht="12.75"/>
    <row r="32968" ht="12.75"/>
    <row r="32969" ht="12.75"/>
    <row r="32970" ht="12.75"/>
    <row r="32971" ht="12.75"/>
    <row r="32972" ht="12.75"/>
    <row r="32973" ht="12.75"/>
    <row r="32974" ht="12.75"/>
    <row r="32975" ht="12.75"/>
    <row r="32976" ht="12.75"/>
    <row r="32977" ht="12.75"/>
    <row r="32978" ht="12.75"/>
    <row r="32979" ht="12.75"/>
    <row r="32980" ht="12.75"/>
    <row r="32981" ht="12.75"/>
    <row r="32982" ht="12.75"/>
    <row r="32983" ht="12.75"/>
    <row r="32984" ht="12.75"/>
    <row r="32985" ht="12.75"/>
    <row r="32986" ht="12.75"/>
    <row r="32987" ht="12.75"/>
    <row r="32988" ht="12.75"/>
    <row r="32989" ht="12.75"/>
    <row r="32990" ht="12.75"/>
    <row r="32991" ht="12.75"/>
    <row r="32992" ht="12.75"/>
    <row r="32993" ht="12.75"/>
    <row r="32994" ht="12.75"/>
    <row r="32995" ht="12.75"/>
    <row r="32996" ht="12.75"/>
    <row r="32997" ht="12.75"/>
    <row r="32998" ht="12.75"/>
    <row r="32999" ht="12.75"/>
    <row r="33000" ht="12.75"/>
    <row r="33001" ht="12.75"/>
    <row r="33002" ht="12.75"/>
    <row r="33003" ht="12.75"/>
    <row r="33004" ht="12.75"/>
    <row r="33005" ht="12.75"/>
    <row r="33006" ht="12.75"/>
    <row r="33007" ht="12.75"/>
    <row r="33008" ht="12.75"/>
    <row r="33009" ht="12.75"/>
    <row r="33010" ht="12.75"/>
    <row r="33011" ht="12.75"/>
    <row r="33012" ht="12.75"/>
    <row r="33013" ht="12.75"/>
    <row r="33014" ht="12.75"/>
    <row r="33015" ht="12.75"/>
    <row r="33016" ht="12.75"/>
    <row r="33017" ht="12.75"/>
    <row r="33018" ht="12.75"/>
    <row r="33019" ht="12.75"/>
    <row r="33020" ht="12.75"/>
    <row r="33021" ht="12.75"/>
    <row r="33022" ht="12.75"/>
    <row r="33023" ht="12.75"/>
    <row r="33024" ht="12.75"/>
    <row r="33025" ht="12.75"/>
    <row r="33026" ht="12.75"/>
    <row r="33027" ht="12.75"/>
    <row r="33028" ht="12.75"/>
    <row r="33029" ht="12.75"/>
    <row r="33030" ht="12.75"/>
    <row r="33031" ht="12.75"/>
    <row r="33032" ht="12.75"/>
    <row r="33033" ht="12.75"/>
    <row r="33034" ht="12.75"/>
    <row r="33035" ht="12.75"/>
    <row r="33036" ht="12.75"/>
    <row r="33037" ht="12.75"/>
    <row r="33038" ht="12.75"/>
    <row r="33039" ht="12.75"/>
    <row r="33040" ht="12.75"/>
    <row r="33041" ht="12.75"/>
    <row r="33042" ht="12.75"/>
    <row r="33043" ht="12.75"/>
    <row r="33044" ht="12.75"/>
    <row r="33045" ht="12.75"/>
    <row r="33046" ht="12.75"/>
    <row r="33047" ht="12.75"/>
    <row r="33048" ht="12.75"/>
    <row r="33049" ht="12.75"/>
    <row r="33050" ht="12.75"/>
    <row r="33051" ht="12.75"/>
    <row r="33052" ht="12.75"/>
    <row r="33053" ht="12.75"/>
    <row r="33054" ht="12.75"/>
    <row r="33055" ht="12.75"/>
    <row r="33056" ht="12.75"/>
    <row r="33057" ht="12.75"/>
    <row r="33058" ht="12.75"/>
    <row r="33059" ht="12.75"/>
    <row r="33060" ht="12.75"/>
    <row r="33061" ht="12.75"/>
    <row r="33062" ht="12.75"/>
    <row r="33063" ht="12.75"/>
    <row r="33064" ht="12.75"/>
    <row r="33065" ht="12.75"/>
    <row r="33066" ht="12.75"/>
    <row r="33067" ht="12.75"/>
    <row r="33068" ht="12.75"/>
    <row r="33069" ht="12.75"/>
    <row r="33070" ht="12.75"/>
    <row r="33071" ht="12.75"/>
    <row r="33072" ht="12.75"/>
    <row r="33073" ht="12.75"/>
    <row r="33074" ht="12.75"/>
    <row r="33075" ht="12.75"/>
    <row r="33076" ht="12.75"/>
    <row r="33077" ht="12.75"/>
    <row r="33078" ht="12.75"/>
    <row r="33079" ht="12.75"/>
    <row r="33080" ht="12.75"/>
    <row r="33081" ht="12.75"/>
    <row r="33082" ht="12.75"/>
    <row r="33083" ht="12.75"/>
    <row r="33084" ht="12.75"/>
    <row r="33085" ht="12.75"/>
    <row r="33086" ht="12.75"/>
    <row r="33087" ht="12.75"/>
    <row r="33088" ht="12.75"/>
    <row r="33089" ht="12.75"/>
    <row r="33090" ht="12.75"/>
    <row r="33091" ht="12.75"/>
    <row r="33092" ht="12.75"/>
    <row r="33093" ht="12.75"/>
    <row r="33094" ht="12.75"/>
    <row r="33095" ht="12.75"/>
    <row r="33096" ht="12.75"/>
    <row r="33097" ht="12.75"/>
    <row r="33098" ht="12.75"/>
    <row r="33099" ht="12.75"/>
    <row r="33100" ht="12.75"/>
    <row r="33101" ht="12.75"/>
    <row r="33102" ht="12.75"/>
    <row r="33103" ht="12.75"/>
    <row r="33104" ht="12.75"/>
    <row r="33105" ht="12.75"/>
    <row r="33106" ht="12.75"/>
    <row r="33107" ht="12.75"/>
    <row r="33108" ht="12.75"/>
    <row r="33109" ht="12.75"/>
    <row r="33110" ht="12.75"/>
    <row r="33111" ht="12.75"/>
    <row r="33112" ht="12.75"/>
    <row r="33113" ht="12.75"/>
    <row r="33114" ht="12.75"/>
    <row r="33115" ht="12.75"/>
    <row r="33116" ht="12.75"/>
    <row r="33117" ht="12.75"/>
    <row r="33118" ht="12.75"/>
    <row r="33119" ht="12.75"/>
    <row r="33120" ht="12.75"/>
    <row r="33121" ht="12.75"/>
    <row r="33122" ht="12.75"/>
    <row r="33123" ht="12.75"/>
    <row r="33124" ht="12.75"/>
    <row r="33125" ht="12.75"/>
    <row r="33126" ht="12.75"/>
    <row r="33127" ht="12.75"/>
    <row r="33128" ht="12.75"/>
    <row r="33129" ht="12.75"/>
    <row r="33130" ht="12.75"/>
    <row r="33131" ht="12.75"/>
    <row r="33132" ht="12.75"/>
    <row r="33133" ht="12.75"/>
    <row r="33134" ht="12.75"/>
    <row r="33135" ht="12.75"/>
    <row r="33136" ht="12.75"/>
    <row r="33137" ht="12.75"/>
    <row r="33138" ht="12.75"/>
    <row r="33139" ht="12.75"/>
    <row r="33140" ht="12.75"/>
    <row r="33141" ht="12.75"/>
    <row r="33142" ht="12.75"/>
    <row r="33143" ht="12.75"/>
    <row r="33144" ht="12.75"/>
    <row r="33145" ht="12.75"/>
    <row r="33146" ht="12.75"/>
    <row r="33147" ht="12.75"/>
    <row r="33148" ht="12.75"/>
    <row r="33149" ht="12.75"/>
    <row r="33150" ht="12.75"/>
    <row r="33151" ht="12.75"/>
    <row r="33152" ht="12.75"/>
    <row r="33153" ht="12.75"/>
    <row r="33154" ht="12.75"/>
    <row r="33155" ht="12.75"/>
    <row r="33156" ht="12.75"/>
    <row r="33157" ht="12.75"/>
    <row r="33158" ht="12.75"/>
    <row r="33159" ht="12.75"/>
    <row r="33160" ht="12.75"/>
    <row r="33161" ht="12.75"/>
    <row r="33162" ht="12.75"/>
    <row r="33163" ht="12.75"/>
    <row r="33164" ht="12.75"/>
    <row r="33165" ht="12.75"/>
    <row r="33166" ht="12.75"/>
    <row r="33167" ht="12.75"/>
    <row r="33168" ht="12.75"/>
    <row r="33169" ht="12.75"/>
    <row r="33170" ht="12.75"/>
    <row r="33171" ht="12.75"/>
    <row r="33172" ht="12.75"/>
    <row r="33173" ht="12.75"/>
    <row r="33174" ht="12.75"/>
    <row r="33175" ht="12.75"/>
    <row r="33176" ht="12.75"/>
    <row r="33177" ht="12.75"/>
    <row r="33178" ht="12.75"/>
    <row r="33179" ht="12.75"/>
    <row r="33180" ht="12.75"/>
    <row r="33181" ht="12.75"/>
    <row r="33182" ht="12.75"/>
    <row r="33183" ht="12.75"/>
    <row r="33184" ht="12.75"/>
    <row r="33185" ht="12.75"/>
    <row r="33186" ht="12.75"/>
    <row r="33187" ht="12.75"/>
    <row r="33188" ht="12.75"/>
    <row r="33189" ht="12.75"/>
    <row r="33190" ht="12.75"/>
    <row r="33191" ht="12.75"/>
    <row r="33192" ht="12.75"/>
    <row r="33193" ht="12.75"/>
    <row r="33194" ht="12.75"/>
    <row r="33195" ht="12.75"/>
    <row r="33196" ht="12.75"/>
    <row r="33197" ht="12.75"/>
    <row r="33198" ht="12.75"/>
    <row r="33199" ht="12.75"/>
    <row r="33200" ht="12.75"/>
    <row r="33201" ht="12.75"/>
    <row r="33202" ht="12.75"/>
    <row r="33203" ht="12.75"/>
    <row r="33204" ht="12.75"/>
    <row r="33205" ht="12.75"/>
    <row r="33206" ht="12.75"/>
    <row r="33207" ht="12.75"/>
    <row r="33208" ht="12.75"/>
    <row r="33209" ht="12.75"/>
    <row r="33210" ht="12.75"/>
    <row r="33211" ht="12.75"/>
    <row r="33212" ht="12.75"/>
    <row r="33213" ht="12.75"/>
    <row r="33214" ht="12.75"/>
    <row r="33215" ht="12.75"/>
    <row r="33216" ht="12.75"/>
    <row r="33217" ht="12.75"/>
    <row r="33218" ht="12.75"/>
    <row r="33219" ht="12.75"/>
    <row r="33220" ht="12.75"/>
    <row r="33221" ht="12.75"/>
    <row r="33222" ht="12.75"/>
    <row r="33223" ht="12.75"/>
    <row r="33224" ht="12.75"/>
    <row r="33225" ht="12.75"/>
    <row r="33226" ht="12.75"/>
    <row r="33227" ht="12.75"/>
    <row r="33228" ht="12.75"/>
    <row r="33229" ht="12.75"/>
    <row r="33230" ht="12.75"/>
    <row r="33231" ht="12.75"/>
    <row r="33232" ht="12.75"/>
    <row r="33233" ht="12.75"/>
    <row r="33234" ht="12.75"/>
    <row r="33235" ht="12.75"/>
    <row r="33236" ht="12.75"/>
    <row r="33237" ht="12.75"/>
    <row r="33238" ht="12.75"/>
    <row r="33239" ht="12.75"/>
    <row r="33240" ht="12.75"/>
    <row r="33241" ht="12.75"/>
    <row r="33242" ht="12.75"/>
    <row r="33243" ht="12.75"/>
    <row r="33244" ht="12.75"/>
    <row r="33245" ht="12.75"/>
    <row r="33246" ht="12.75"/>
    <row r="33247" ht="12.75"/>
    <row r="33248" ht="12.75"/>
    <row r="33249" ht="12.75"/>
    <row r="33250" ht="12.75"/>
    <row r="33251" ht="12.75"/>
    <row r="33252" ht="12.75"/>
    <row r="33253" ht="12.75"/>
    <row r="33254" ht="12.75"/>
    <row r="33255" ht="12.75"/>
    <row r="33256" ht="12.75"/>
    <row r="33257" ht="12.75"/>
    <row r="33258" ht="12.75"/>
    <row r="33259" ht="12.75"/>
    <row r="33260" ht="12.75"/>
    <row r="33261" ht="12.75"/>
    <row r="33262" ht="12.75"/>
    <row r="33263" ht="12.75"/>
    <row r="33264" ht="12.75"/>
    <row r="33265" ht="12.75"/>
    <row r="33266" ht="12.75"/>
    <row r="33267" ht="12.75"/>
    <row r="33268" ht="12.75"/>
    <row r="33269" ht="12.75"/>
    <row r="33270" ht="12.75"/>
    <row r="33271" ht="12.75"/>
    <row r="33272" ht="12.75"/>
    <row r="33273" ht="12.75"/>
    <row r="33274" ht="12.75"/>
    <row r="33275" ht="12.75"/>
    <row r="33276" ht="12.75"/>
    <row r="33277" ht="12.75"/>
    <row r="33278" ht="12.75"/>
    <row r="33279" ht="12.75"/>
    <row r="33280" ht="12.75"/>
    <row r="33281" ht="12.75"/>
    <row r="33282" ht="12.75"/>
    <row r="33283" ht="12.75"/>
    <row r="33284" ht="12.75"/>
    <row r="33285" ht="12.75"/>
    <row r="33286" ht="12.75"/>
    <row r="33287" ht="12.75"/>
    <row r="33288" ht="12.75"/>
    <row r="33289" ht="12.75"/>
    <row r="33290" ht="12.75"/>
    <row r="33291" ht="12.75"/>
    <row r="33292" ht="12.75"/>
    <row r="33293" ht="12.75"/>
    <row r="33294" ht="12.75"/>
    <row r="33295" ht="12.75"/>
    <row r="33296" ht="12.75"/>
    <row r="33297" ht="12.75"/>
    <row r="33298" ht="12.75"/>
    <row r="33299" ht="12.75"/>
    <row r="33300" ht="12.75"/>
    <row r="33301" ht="12.75"/>
    <row r="33302" ht="12.75"/>
    <row r="33303" ht="12.75"/>
    <row r="33304" ht="12.75"/>
    <row r="33305" ht="12.75"/>
    <row r="33306" ht="12.75"/>
    <row r="33307" ht="12.75"/>
    <row r="33308" ht="12.75"/>
    <row r="33309" ht="12.75"/>
    <row r="33310" ht="12.75"/>
    <row r="33311" ht="12.75"/>
    <row r="33312" ht="12.75"/>
    <row r="33313" ht="12.75"/>
    <row r="33314" ht="12.75"/>
    <row r="33315" ht="12.75"/>
    <row r="33316" ht="12.75"/>
    <row r="33317" ht="12.75"/>
    <row r="33318" ht="12.75"/>
    <row r="33319" ht="12.75"/>
    <row r="33320" ht="12.75"/>
    <row r="33321" ht="12.75"/>
    <row r="33322" ht="12.75"/>
    <row r="33323" ht="12.75"/>
    <row r="33324" ht="12.75"/>
    <row r="33325" ht="12.75"/>
    <row r="33326" ht="12.75"/>
    <row r="33327" ht="12.75"/>
    <row r="33328" ht="12.75"/>
    <row r="33329" ht="12.75"/>
    <row r="33330" ht="12.75"/>
    <row r="33331" ht="12.75"/>
    <row r="33332" ht="12.75"/>
    <row r="33333" ht="12.75"/>
    <row r="33334" ht="12.75"/>
    <row r="33335" ht="12.75"/>
    <row r="33336" ht="12.75"/>
    <row r="33337" ht="12.75"/>
    <row r="33338" ht="12.75"/>
    <row r="33339" ht="12.75"/>
    <row r="33340" ht="12.75"/>
    <row r="33341" ht="12.75"/>
    <row r="33342" ht="12.75"/>
    <row r="33343" ht="12.75"/>
    <row r="33344" ht="12.75"/>
    <row r="33345" ht="12.75"/>
    <row r="33346" ht="12.75"/>
    <row r="33347" ht="12.75"/>
    <row r="33348" ht="12.75"/>
    <row r="33349" ht="12.75"/>
    <row r="33350" ht="12.75"/>
    <row r="33351" ht="12.75"/>
    <row r="33352" ht="12.75"/>
    <row r="33353" ht="12.75"/>
    <row r="33354" ht="12.75"/>
    <row r="33355" ht="12.75"/>
    <row r="33356" ht="12.75"/>
    <row r="33357" ht="12.75"/>
    <row r="33358" ht="12.75"/>
    <row r="33359" ht="12.75"/>
    <row r="33360" ht="12.75"/>
    <row r="33361" ht="12.75"/>
    <row r="33362" ht="12.75"/>
    <row r="33363" ht="12.75"/>
    <row r="33364" ht="12.75"/>
    <row r="33365" ht="12.75"/>
    <row r="33366" ht="12.75"/>
    <row r="33367" ht="12.75"/>
    <row r="33368" ht="12.75"/>
    <row r="33369" ht="12.75"/>
    <row r="33370" ht="12.75"/>
    <row r="33371" ht="12.75"/>
    <row r="33372" ht="12.75"/>
    <row r="33373" ht="12.75"/>
    <row r="33374" ht="12.75"/>
    <row r="33375" ht="12.75"/>
    <row r="33376" ht="12.75"/>
    <row r="33377" ht="12.75"/>
    <row r="33378" ht="12.75"/>
    <row r="33379" ht="12.75"/>
    <row r="33380" ht="12.75"/>
    <row r="33381" ht="12.75"/>
    <row r="33382" ht="12.75"/>
    <row r="33383" ht="12.75"/>
    <row r="33384" ht="12.75"/>
    <row r="33385" ht="12.75"/>
    <row r="33386" ht="12.75"/>
    <row r="33387" ht="12.75"/>
    <row r="33388" ht="12.75"/>
    <row r="33389" ht="12.75"/>
    <row r="33390" ht="12.75"/>
    <row r="33391" ht="12.75"/>
    <row r="33392" ht="12.75"/>
    <row r="33393" ht="12.75"/>
    <row r="33394" ht="12.75"/>
    <row r="33395" ht="12.75"/>
    <row r="33396" ht="12.75"/>
    <row r="33397" ht="12.75"/>
    <row r="33398" ht="12.75"/>
    <row r="33399" ht="12.75"/>
    <row r="33400" ht="12.75"/>
    <row r="33401" ht="12.75"/>
    <row r="33402" ht="12.75"/>
    <row r="33403" ht="12.75"/>
    <row r="33404" ht="12.75"/>
    <row r="33405" ht="12.75"/>
    <row r="33406" ht="12.75"/>
    <row r="33407" ht="12.75"/>
    <row r="33408" ht="12.75"/>
    <row r="33409" ht="12.75"/>
    <row r="33410" ht="12.75"/>
    <row r="33411" ht="12.75"/>
    <row r="33412" ht="12.75"/>
    <row r="33413" ht="12.75"/>
    <row r="33414" ht="12.75"/>
    <row r="33415" ht="12.75"/>
    <row r="33416" ht="12.75"/>
    <row r="33417" ht="12.75"/>
    <row r="33418" ht="12.75"/>
    <row r="33419" ht="12.75"/>
    <row r="33420" ht="12.75"/>
    <row r="33421" ht="12.75"/>
    <row r="33422" ht="12.75"/>
    <row r="33423" ht="12.75"/>
    <row r="33424" ht="12.75"/>
    <row r="33425" ht="12.75"/>
    <row r="33426" ht="12.75"/>
    <row r="33427" ht="12.75"/>
    <row r="33428" ht="12.75"/>
    <row r="33429" ht="12.75"/>
    <row r="33430" ht="12.75"/>
    <row r="33431" ht="12.75"/>
    <row r="33432" ht="12.75"/>
    <row r="33433" ht="12.75"/>
    <row r="33434" ht="12.75"/>
    <row r="33435" ht="12.75"/>
    <row r="33436" ht="12.75"/>
    <row r="33437" ht="12.75"/>
    <row r="33438" ht="12.75"/>
    <row r="33439" ht="12.75"/>
    <row r="33440" ht="12.75"/>
    <row r="33441" ht="12.75"/>
    <row r="33442" ht="12.75"/>
    <row r="33443" ht="12.75"/>
    <row r="33444" ht="12.75"/>
    <row r="33445" ht="12.75"/>
    <row r="33446" ht="12.75"/>
    <row r="33447" ht="12.75"/>
    <row r="33448" ht="12.75"/>
    <row r="33449" ht="12.75"/>
    <row r="33450" ht="12.75"/>
    <row r="33451" ht="12.75"/>
    <row r="33452" ht="12.75"/>
    <row r="33453" ht="12.75"/>
    <row r="33454" ht="12.75"/>
    <row r="33455" ht="12.75"/>
    <row r="33456" ht="12.75"/>
    <row r="33457" ht="12.75"/>
    <row r="33458" ht="12.75"/>
    <row r="33459" ht="12.75"/>
    <row r="33460" ht="12.75"/>
    <row r="33461" ht="12.75"/>
    <row r="33462" ht="12.75"/>
    <row r="33463" ht="12.75"/>
    <row r="33464" ht="12.75"/>
    <row r="33465" ht="12.75"/>
    <row r="33466" ht="12.75"/>
    <row r="33467" ht="12.75"/>
    <row r="33468" ht="12.75"/>
    <row r="33469" ht="12.75"/>
    <row r="33470" ht="12.75"/>
    <row r="33471" ht="12.75"/>
    <row r="33472" ht="12.75"/>
    <row r="33473" ht="12.75"/>
    <row r="33474" ht="12.75"/>
    <row r="33475" ht="12.75"/>
    <row r="33476" ht="12.75"/>
    <row r="33477" ht="12.75"/>
    <row r="33478" ht="12.75"/>
    <row r="33479" ht="12.75"/>
    <row r="33480" ht="12.75"/>
    <row r="33481" ht="12.75"/>
    <row r="33482" ht="12.75"/>
    <row r="33483" ht="12.75"/>
    <row r="33484" ht="12.75"/>
    <row r="33485" ht="12.75"/>
    <row r="33486" ht="12.75"/>
    <row r="33487" ht="12.75"/>
    <row r="33488" ht="12.75"/>
    <row r="33489" ht="12.75"/>
    <row r="33490" ht="12.75"/>
    <row r="33491" ht="12.75"/>
    <row r="33492" ht="12.75"/>
    <row r="33493" ht="12.75"/>
    <row r="33494" ht="12.75"/>
    <row r="33495" ht="12.75"/>
    <row r="33496" ht="12.75"/>
    <row r="33497" ht="12.75"/>
    <row r="33498" ht="12.75"/>
    <row r="33499" ht="12.75"/>
    <row r="33500" ht="12.75"/>
    <row r="33501" ht="12.75"/>
    <row r="33502" ht="12.75"/>
    <row r="33503" ht="12.75"/>
    <row r="33504" ht="12.75"/>
    <row r="33505" ht="12.75"/>
    <row r="33506" ht="12.75"/>
    <row r="33507" ht="12.75"/>
    <row r="33508" ht="12.75"/>
    <row r="33509" ht="12.75"/>
    <row r="33510" ht="12.75"/>
    <row r="33511" ht="12.75"/>
    <row r="33512" ht="12.75"/>
    <row r="33513" ht="12.75"/>
    <row r="33514" ht="12.75"/>
    <row r="33515" ht="12.75"/>
    <row r="33516" ht="12.75"/>
    <row r="33517" ht="12.75"/>
    <row r="33518" ht="12.75"/>
    <row r="33519" ht="12.75"/>
    <row r="33520" ht="12.75"/>
    <row r="33521" ht="12.75"/>
    <row r="33522" ht="12.75"/>
    <row r="33523" ht="12.75"/>
    <row r="33524" ht="12.75"/>
    <row r="33525" ht="12.75"/>
    <row r="33526" ht="12.75"/>
    <row r="33527" ht="12.75"/>
    <row r="33528" ht="12.75"/>
    <row r="33529" ht="12.75"/>
    <row r="33530" ht="12.75"/>
    <row r="33531" ht="12.75"/>
    <row r="33532" ht="12.75"/>
    <row r="33533" ht="12.75"/>
    <row r="33534" ht="12.75"/>
    <row r="33535" ht="12.75"/>
    <row r="33536" ht="12.75"/>
    <row r="33537" ht="12.75"/>
    <row r="33538" ht="12.75"/>
    <row r="33539" ht="12.75"/>
    <row r="33540" ht="12.75"/>
    <row r="33541" ht="12.75"/>
    <row r="33542" ht="12.75"/>
    <row r="33543" ht="12.75"/>
    <row r="33544" ht="12.75"/>
    <row r="33545" ht="12.75"/>
    <row r="33546" ht="12.75"/>
    <row r="33547" ht="12.75"/>
    <row r="33548" ht="12.75"/>
    <row r="33549" ht="12.75"/>
    <row r="33550" ht="12.75"/>
    <row r="33551" ht="12.75"/>
    <row r="33552" ht="12.75"/>
    <row r="33553" ht="12.75"/>
    <row r="33554" ht="12.75"/>
    <row r="33555" ht="12.75"/>
    <row r="33556" ht="12.75"/>
    <row r="33557" ht="12.75"/>
    <row r="33558" ht="12.75"/>
    <row r="33559" ht="12.75"/>
    <row r="33560" ht="12.75"/>
    <row r="33561" ht="12.75"/>
    <row r="33562" ht="12.75"/>
    <row r="33563" ht="12.75"/>
    <row r="33564" ht="12.75"/>
    <row r="33565" ht="12.75"/>
    <row r="33566" ht="12.75"/>
    <row r="33567" ht="12.75"/>
    <row r="33568" ht="12.75"/>
    <row r="33569" ht="12.75"/>
    <row r="33570" ht="12.75"/>
    <row r="33571" ht="12.75"/>
    <row r="33572" ht="12.75"/>
    <row r="33573" ht="12.75"/>
    <row r="33574" ht="12.75"/>
    <row r="33575" ht="12.75"/>
    <row r="33576" ht="12.75"/>
    <row r="33577" ht="12.75"/>
    <row r="33578" ht="12.75"/>
    <row r="33579" ht="12.75"/>
    <row r="33580" ht="12.75"/>
    <row r="33581" ht="12.75"/>
    <row r="33582" ht="12.75"/>
    <row r="33583" ht="12.75"/>
    <row r="33584" ht="12.75"/>
    <row r="33585" ht="12.75"/>
    <row r="33586" ht="12.75"/>
    <row r="33587" ht="12.75"/>
    <row r="33588" ht="12.75"/>
    <row r="33589" ht="12.75"/>
    <row r="33590" ht="12.75"/>
    <row r="33591" ht="12.75"/>
    <row r="33592" ht="12.75"/>
    <row r="33593" ht="12.75"/>
    <row r="33594" ht="12.75"/>
    <row r="33595" ht="12.75"/>
    <row r="33596" ht="12.75"/>
    <row r="33597" ht="12.75"/>
    <row r="33598" ht="12.75"/>
    <row r="33599" ht="12.75"/>
    <row r="33600" ht="12.75"/>
    <row r="33601" ht="12.75"/>
    <row r="33602" ht="12.75"/>
    <row r="33603" ht="12.75"/>
    <row r="33604" ht="12.75"/>
    <row r="33605" ht="12.75"/>
    <row r="33606" ht="12.75"/>
    <row r="33607" ht="12.75"/>
    <row r="33608" ht="12.75"/>
    <row r="33609" ht="12.75"/>
    <row r="33610" ht="12.75"/>
    <row r="33611" ht="12.75"/>
    <row r="33612" ht="12.75"/>
    <row r="33613" ht="12.75"/>
    <row r="33614" ht="12.75"/>
    <row r="33615" ht="12.75"/>
    <row r="33616" ht="12.75"/>
    <row r="33617" ht="12.75"/>
    <row r="33618" ht="12.75"/>
    <row r="33619" ht="12.75"/>
    <row r="33620" ht="12.75"/>
    <row r="33621" ht="12.75"/>
    <row r="33622" ht="12.75"/>
    <row r="33623" ht="12.75"/>
    <row r="33624" ht="12.75"/>
    <row r="33625" ht="12.75"/>
    <row r="33626" ht="12.75"/>
    <row r="33627" ht="12.75"/>
    <row r="33628" ht="12.75"/>
    <row r="33629" ht="12.75"/>
    <row r="33630" ht="12.75"/>
    <row r="33631" ht="12.75"/>
    <row r="33632" ht="12.75"/>
    <row r="33633" ht="12.75"/>
    <row r="33634" ht="12.75"/>
    <row r="33635" ht="12.75"/>
    <row r="33636" ht="12.75"/>
    <row r="33637" ht="12.75"/>
    <row r="33638" ht="12.75"/>
    <row r="33639" ht="12.75"/>
    <row r="33640" ht="12.75"/>
    <row r="33641" ht="12.75"/>
    <row r="33642" ht="12.75"/>
    <row r="33643" ht="12.75"/>
    <row r="33644" ht="12.75"/>
    <row r="33645" ht="12.75"/>
    <row r="33646" ht="12.75"/>
    <row r="33647" ht="12.75"/>
    <row r="33648" ht="12.75"/>
    <row r="33649" ht="12.75"/>
    <row r="33650" ht="12.75"/>
    <row r="33651" ht="12.75"/>
    <row r="33652" ht="12.75"/>
    <row r="33653" ht="12.75"/>
    <row r="33654" ht="12.75"/>
    <row r="33655" ht="12.75"/>
    <row r="33656" ht="12.75"/>
    <row r="33657" ht="12.75"/>
    <row r="33658" ht="12.75"/>
    <row r="33659" ht="12.75"/>
    <row r="33660" ht="12.75"/>
    <row r="33661" ht="12.75"/>
    <row r="33662" ht="12.75"/>
    <row r="33663" ht="12.75"/>
    <row r="33664" ht="12.75"/>
    <row r="33665" ht="12.75"/>
    <row r="33666" ht="12.75"/>
    <row r="33667" ht="12.75"/>
    <row r="33668" ht="12.75"/>
    <row r="33669" ht="12.75"/>
    <row r="33670" ht="12.75"/>
    <row r="33671" ht="12.75"/>
    <row r="33672" ht="12.75"/>
    <row r="33673" ht="12.75"/>
    <row r="33674" ht="12.75"/>
    <row r="33675" ht="12.75"/>
    <row r="33676" ht="12.75"/>
    <row r="33677" ht="12.75"/>
    <row r="33678" ht="12.75"/>
    <row r="33679" ht="12.75"/>
    <row r="33680" ht="12.75"/>
    <row r="33681" ht="12.75"/>
    <row r="33682" ht="12.75"/>
    <row r="33683" ht="12.75"/>
    <row r="33684" ht="12.75"/>
    <row r="33685" ht="12.75"/>
    <row r="33686" ht="12.75"/>
    <row r="33687" ht="12.75"/>
    <row r="33688" ht="12.75"/>
    <row r="33689" ht="12.75"/>
    <row r="33690" ht="12.75"/>
    <row r="33691" ht="12.75"/>
    <row r="33692" ht="12.75"/>
    <row r="33693" ht="12.75"/>
    <row r="33694" ht="12.75"/>
    <row r="33695" ht="12.75"/>
    <row r="33696" ht="12.75"/>
    <row r="33697" ht="12.75"/>
    <row r="33698" ht="12.75"/>
    <row r="33699" ht="12.75"/>
    <row r="33700" ht="12.75"/>
    <row r="33701" ht="12.75"/>
    <row r="33702" ht="12.75"/>
    <row r="33703" ht="12.75"/>
    <row r="33704" ht="12.75"/>
    <row r="33705" ht="12.75"/>
    <row r="33706" ht="12.75"/>
    <row r="33707" ht="12.75"/>
    <row r="33708" ht="12.75"/>
    <row r="33709" ht="12.75"/>
    <row r="33710" ht="12.75"/>
    <row r="33711" ht="12.75"/>
    <row r="33712" ht="12.75"/>
    <row r="33713" ht="12.75"/>
    <row r="33714" ht="12.75"/>
    <row r="33715" ht="12.75"/>
    <row r="33716" ht="12.75"/>
    <row r="33717" ht="12.75"/>
    <row r="33718" ht="12.75"/>
    <row r="33719" ht="12.75"/>
    <row r="33720" ht="12.75"/>
    <row r="33721" ht="12.75"/>
    <row r="33722" ht="12.75"/>
    <row r="33723" ht="12.75"/>
    <row r="33724" ht="12.75"/>
    <row r="33725" ht="12.75"/>
    <row r="33726" ht="12.75"/>
    <row r="33727" ht="12.75"/>
    <row r="33728" ht="12.75"/>
    <row r="33729" ht="12.75"/>
    <row r="33730" ht="12.75"/>
    <row r="33731" ht="12.75"/>
    <row r="33732" ht="12.75"/>
    <row r="33733" ht="12.75"/>
    <row r="33734" ht="12.75"/>
    <row r="33735" ht="12.75"/>
    <row r="33736" ht="12.75"/>
    <row r="33737" ht="12.75"/>
    <row r="33738" ht="12.75"/>
    <row r="33739" ht="12.75"/>
    <row r="33740" ht="12.75"/>
    <row r="33741" ht="12.75"/>
    <row r="33742" ht="12.75"/>
    <row r="33743" ht="12.75"/>
    <row r="33744" ht="12.75"/>
    <row r="33745" ht="12.75"/>
    <row r="33746" ht="12.75"/>
    <row r="33747" ht="12.75"/>
    <row r="33748" ht="12.75"/>
    <row r="33749" ht="12.75"/>
    <row r="33750" ht="12.75"/>
    <row r="33751" ht="12.75"/>
    <row r="33752" ht="12.75"/>
    <row r="33753" ht="12.75"/>
    <row r="33754" ht="12.75"/>
    <row r="33755" ht="12.75"/>
    <row r="33756" ht="12.75"/>
    <row r="33757" ht="12.75"/>
    <row r="33758" ht="12.75"/>
    <row r="33759" ht="12.75"/>
    <row r="33760" ht="12.75"/>
    <row r="33761" ht="12.75"/>
    <row r="33762" ht="12.75"/>
    <row r="33763" ht="12.75"/>
    <row r="33764" ht="12.75"/>
    <row r="33765" ht="12.75"/>
    <row r="33766" ht="12.75"/>
    <row r="33767" ht="12.75"/>
    <row r="33768" ht="12.75"/>
    <row r="33769" ht="12.75"/>
    <row r="33770" ht="12.75"/>
    <row r="33771" ht="12.75"/>
    <row r="33772" ht="12.75"/>
    <row r="33773" ht="12.75"/>
    <row r="33774" ht="12.75"/>
    <row r="33775" ht="12.75"/>
    <row r="33776" ht="12.75"/>
    <row r="33777" ht="12.75"/>
    <row r="33778" ht="12.75"/>
    <row r="33779" ht="12.75"/>
    <row r="33780" ht="12.75"/>
    <row r="33781" ht="12.75"/>
    <row r="33782" ht="12.75"/>
    <row r="33783" ht="12.75"/>
    <row r="33784" ht="12.75"/>
    <row r="33785" ht="12.75"/>
    <row r="33786" ht="12.75"/>
    <row r="33787" ht="12.75"/>
    <row r="33788" ht="12.75"/>
    <row r="33789" ht="12.75"/>
    <row r="33790" ht="12.75"/>
    <row r="33791" ht="12.75"/>
    <row r="33792" ht="12.75"/>
    <row r="33793" ht="12.75"/>
    <row r="33794" ht="12.75"/>
    <row r="33795" ht="12.75"/>
    <row r="33796" ht="12.75"/>
    <row r="33797" ht="12.75"/>
    <row r="33798" ht="12.75"/>
    <row r="33799" ht="12.75"/>
    <row r="33800" ht="12.75"/>
    <row r="33801" ht="12.75"/>
    <row r="33802" ht="12.75"/>
    <row r="33803" ht="12.75"/>
    <row r="33804" ht="12.75"/>
    <row r="33805" ht="12.75"/>
    <row r="33806" ht="12.75"/>
    <row r="33807" ht="12.75"/>
    <row r="33808" ht="12.75"/>
    <row r="33809" ht="12.75"/>
    <row r="33810" ht="12.75"/>
    <row r="33811" ht="12.75"/>
    <row r="33812" ht="12.75"/>
    <row r="33813" ht="12.75"/>
    <row r="33814" ht="12.75"/>
    <row r="33815" ht="12.75"/>
    <row r="33816" ht="12.75"/>
    <row r="33817" ht="12.75"/>
    <row r="33818" ht="12.75"/>
    <row r="33819" ht="12.75"/>
    <row r="33820" ht="12.75"/>
    <row r="33821" ht="12.75"/>
    <row r="33822" ht="12.75"/>
    <row r="33823" ht="12.75"/>
    <row r="33824" ht="12.75"/>
    <row r="33825" ht="12.75"/>
    <row r="33826" ht="12.75"/>
    <row r="33827" ht="12.75"/>
    <row r="33828" ht="12.75"/>
    <row r="33829" ht="12.75"/>
    <row r="33830" ht="12.75"/>
    <row r="33831" ht="12.75"/>
    <row r="33832" ht="12.75"/>
    <row r="33833" ht="12.75"/>
    <row r="33834" ht="12.75"/>
    <row r="33835" ht="12.75"/>
    <row r="33836" ht="12.75"/>
    <row r="33837" ht="12.75"/>
    <row r="33838" ht="12.75"/>
    <row r="33839" ht="12.75"/>
    <row r="33840" ht="12.75"/>
    <row r="33841" ht="12.75"/>
    <row r="33842" ht="12.75"/>
    <row r="33843" ht="12.75"/>
    <row r="33844" ht="12.75"/>
    <row r="33845" ht="12.75"/>
    <row r="33846" ht="12.75"/>
    <row r="33847" ht="12.75"/>
    <row r="33848" ht="12.75"/>
    <row r="33849" ht="12.75"/>
    <row r="33850" ht="12.75"/>
    <row r="33851" ht="12.75"/>
    <row r="33852" ht="12.75"/>
    <row r="33853" ht="12.75"/>
    <row r="33854" ht="12.75"/>
    <row r="33855" ht="12.75"/>
    <row r="33856" ht="12.75"/>
    <row r="33857" ht="12.75"/>
    <row r="33858" ht="12.75"/>
    <row r="33859" ht="12.75"/>
    <row r="33860" ht="12.75"/>
    <row r="33861" ht="12.75"/>
    <row r="33862" ht="12.75"/>
    <row r="33863" ht="12.75"/>
    <row r="33864" ht="12.75"/>
    <row r="33865" ht="12.75"/>
    <row r="33866" ht="12.75"/>
    <row r="33867" ht="12.75"/>
    <row r="33868" ht="12.75"/>
    <row r="33869" ht="12.75"/>
    <row r="33870" ht="12.75"/>
    <row r="33871" ht="12.75"/>
    <row r="33872" ht="12.75"/>
    <row r="33873" ht="12.75"/>
    <row r="33874" ht="12.75"/>
    <row r="33875" ht="12.75"/>
    <row r="33876" ht="12.75"/>
    <row r="33877" ht="12.75"/>
    <row r="33878" ht="12.75"/>
    <row r="33879" ht="12.75"/>
    <row r="33880" ht="12.75"/>
    <row r="33881" ht="12.75"/>
    <row r="33882" ht="12.75"/>
    <row r="33883" ht="12.75"/>
    <row r="33884" ht="12.75"/>
    <row r="33885" ht="12.75"/>
    <row r="33886" ht="12.75"/>
    <row r="33887" ht="12.75"/>
    <row r="33888" ht="12.75"/>
    <row r="33889" ht="12.75"/>
    <row r="33890" ht="12.75"/>
    <row r="33891" ht="12.75"/>
    <row r="33892" ht="12.75"/>
    <row r="33893" ht="12.75"/>
    <row r="33894" ht="12.75"/>
    <row r="33895" ht="12.75"/>
    <row r="33896" ht="12.75"/>
    <row r="33897" ht="12.75"/>
    <row r="33898" ht="12.75"/>
    <row r="33899" ht="12.75"/>
    <row r="33900" ht="12.75"/>
    <row r="33901" ht="12.75"/>
    <row r="33902" ht="12.75"/>
    <row r="33903" ht="12.75"/>
    <row r="33904" ht="12.75"/>
    <row r="33905" ht="12.75"/>
    <row r="33906" ht="12.75"/>
    <row r="33907" ht="12.75"/>
    <row r="33908" ht="12.75"/>
    <row r="33909" ht="12.75"/>
    <row r="33910" ht="12.75"/>
    <row r="33911" ht="12.75"/>
    <row r="33912" ht="12.75"/>
    <row r="33913" ht="12.75"/>
    <row r="33914" ht="12.75"/>
    <row r="33915" ht="12.75"/>
    <row r="33916" ht="12.75"/>
    <row r="33917" ht="12.75"/>
    <row r="33918" ht="12.75"/>
    <row r="33919" ht="12.75"/>
    <row r="33920" ht="12.75"/>
    <row r="33921" ht="12.75"/>
    <row r="33922" ht="12.75"/>
    <row r="33923" ht="12.75"/>
    <row r="33924" ht="12.75"/>
    <row r="33925" ht="12.75"/>
    <row r="33926" ht="12.75"/>
    <row r="33927" ht="12.75"/>
    <row r="33928" ht="12.75"/>
    <row r="33929" ht="12.75"/>
    <row r="33930" ht="12.75"/>
    <row r="33931" ht="12.75"/>
    <row r="33932" ht="12.75"/>
    <row r="33933" ht="12.75"/>
    <row r="33934" ht="12.75"/>
    <row r="33935" ht="12.75"/>
    <row r="33936" ht="12.75"/>
    <row r="33937" ht="12.75"/>
    <row r="33938" ht="12.75"/>
    <row r="33939" ht="12.75"/>
    <row r="33940" ht="12.75"/>
    <row r="33941" ht="12.75"/>
    <row r="33942" ht="12.75"/>
    <row r="33943" ht="12.75"/>
    <row r="33944" ht="12.75"/>
    <row r="33945" ht="12.75"/>
    <row r="33946" ht="12.75"/>
    <row r="33947" ht="12.75"/>
    <row r="33948" ht="12.75"/>
    <row r="33949" ht="12.75"/>
    <row r="33950" ht="12.75"/>
    <row r="33951" ht="12.75"/>
    <row r="33952" ht="12.75"/>
    <row r="33953" ht="12.75"/>
    <row r="33954" ht="12.75"/>
    <row r="33955" ht="12.75"/>
    <row r="33956" ht="12.75"/>
    <row r="33957" ht="12.75"/>
    <row r="33958" ht="12.75"/>
    <row r="33959" ht="12.75"/>
    <row r="33960" ht="12.75"/>
    <row r="33961" ht="12.75"/>
    <row r="33962" ht="12.75"/>
    <row r="33963" ht="12.75"/>
    <row r="33964" ht="12.75"/>
    <row r="33965" ht="12.75"/>
    <row r="33966" ht="12.75"/>
    <row r="33967" ht="12.75"/>
    <row r="33968" ht="12.75"/>
    <row r="33969" ht="12.75"/>
    <row r="33970" ht="12.75"/>
    <row r="33971" ht="12.75"/>
    <row r="33972" ht="12.75"/>
    <row r="33973" ht="12.75"/>
    <row r="33974" ht="12.75"/>
    <row r="33975" ht="12.75"/>
    <row r="33976" ht="12.75"/>
    <row r="33977" ht="12.75"/>
    <row r="33978" ht="12.75"/>
    <row r="33979" ht="12.75"/>
    <row r="33980" ht="12.75"/>
    <row r="33981" ht="12.75"/>
    <row r="33982" ht="12.75"/>
    <row r="33983" ht="12.75"/>
    <row r="33984" ht="12.75"/>
    <row r="33985" ht="12.75"/>
    <row r="33986" ht="12.75"/>
    <row r="33987" ht="12.75"/>
    <row r="33988" ht="12.75"/>
    <row r="33989" ht="12.75"/>
    <row r="33990" ht="12.75"/>
    <row r="33991" ht="12.75"/>
    <row r="33992" ht="12.75"/>
    <row r="33993" ht="12.75"/>
    <row r="33994" ht="12.75"/>
    <row r="33995" ht="12.75"/>
    <row r="33996" ht="12.75"/>
    <row r="33997" ht="12.75"/>
    <row r="33998" ht="12.75"/>
    <row r="33999" ht="12.75"/>
    <row r="34000" ht="12.75"/>
    <row r="34001" ht="12.75"/>
    <row r="34002" ht="12.75"/>
    <row r="34003" ht="12.75"/>
    <row r="34004" ht="12.75"/>
    <row r="34005" ht="12.75"/>
    <row r="34006" ht="12.75"/>
    <row r="34007" ht="12.75"/>
    <row r="34008" ht="12.75"/>
    <row r="34009" ht="12.75"/>
    <row r="34010" ht="12.75"/>
    <row r="34011" ht="12.75"/>
    <row r="34012" ht="12.75"/>
    <row r="34013" ht="12.75"/>
    <row r="34014" ht="12.75"/>
    <row r="34015" ht="12.75"/>
    <row r="34016" ht="12.75"/>
    <row r="34017" ht="12.75"/>
    <row r="34018" ht="12.75"/>
    <row r="34019" ht="12.75"/>
    <row r="34020" ht="12.75"/>
    <row r="34021" ht="12.75"/>
    <row r="34022" ht="12.75"/>
    <row r="34023" ht="12.75"/>
    <row r="34024" ht="12.75"/>
    <row r="34025" ht="12.75"/>
    <row r="34026" ht="12.75"/>
    <row r="34027" ht="12.75"/>
    <row r="34028" ht="12.75"/>
    <row r="34029" ht="12.75"/>
    <row r="34030" ht="12.75"/>
    <row r="34031" ht="12.75"/>
    <row r="34032" ht="12.75"/>
    <row r="34033" ht="12.75"/>
    <row r="34034" ht="12.75"/>
    <row r="34035" ht="12.75"/>
    <row r="34036" ht="12.75"/>
    <row r="34037" ht="12.75"/>
    <row r="34038" ht="12.75"/>
    <row r="34039" ht="12.75"/>
    <row r="34040" ht="12.75"/>
    <row r="34041" ht="12.75"/>
    <row r="34042" ht="12.75"/>
    <row r="34043" ht="12.75"/>
    <row r="34044" ht="12.75"/>
    <row r="34045" ht="12.75"/>
    <row r="34046" ht="12.75"/>
    <row r="34047" ht="12.75"/>
    <row r="34048" ht="12.75"/>
    <row r="34049" ht="12.75"/>
    <row r="34050" ht="12.75"/>
    <row r="34051" ht="12.75"/>
    <row r="34052" ht="12.75"/>
    <row r="34053" ht="12.75"/>
    <row r="34054" ht="12.75"/>
    <row r="34055" ht="12.75"/>
    <row r="34056" ht="12.75"/>
    <row r="34057" ht="12.75"/>
    <row r="34058" ht="12.75"/>
    <row r="34059" ht="12.75"/>
    <row r="34060" ht="12.75"/>
    <row r="34061" ht="12.75"/>
    <row r="34062" ht="12.75"/>
    <row r="34063" ht="12.75"/>
    <row r="34064" ht="12.75"/>
    <row r="34065" ht="12.75"/>
    <row r="34066" ht="12.75"/>
    <row r="34067" ht="12.75"/>
    <row r="34068" ht="12.75"/>
    <row r="34069" ht="12.75"/>
    <row r="34070" ht="12.75"/>
    <row r="34071" ht="12.75"/>
    <row r="34072" ht="12.75"/>
    <row r="34073" ht="12.75"/>
    <row r="34074" ht="12.75"/>
    <row r="34075" ht="12.75"/>
    <row r="34076" ht="12.75"/>
    <row r="34077" ht="12.75"/>
    <row r="34078" ht="12.75"/>
    <row r="34079" ht="12.75"/>
    <row r="34080" ht="12.75"/>
    <row r="34081" ht="12.75"/>
    <row r="34082" ht="12.75"/>
    <row r="34083" ht="12.75"/>
    <row r="34084" ht="12.75"/>
    <row r="34085" ht="12.75"/>
    <row r="34086" ht="12.75"/>
    <row r="34087" ht="12.75"/>
    <row r="34088" ht="12.75"/>
    <row r="34089" ht="12.75"/>
    <row r="34090" ht="12.75"/>
    <row r="34091" ht="12.75"/>
    <row r="34092" ht="12.75"/>
    <row r="34093" ht="12.75"/>
    <row r="34094" ht="12.75"/>
    <row r="34095" ht="12.75"/>
    <row r="34096" ht="12.75"/>
    <row r="34097" ht="12.75"/>
    <row r="34098" ht="12.75"/>
    <row r="34099" ht="12.75"/>
    <row r="34100" ht="12.75"/>
    <row r="34101" ht="12.75"/>
    <row r="34102" ht="12.75"/>
    <row r="34103" ht="12.75"/>
    <row r="34104" ht="12.75"/>
    <row r="34105" ht="12.75"/>
    <row r="34106" ht="12.75"/>
    <row r="34107" ht="12.75"/>
    <row r="34108" ht="12.75"/>
    <row r="34109" ht="12.75"/>
    <row r="34110" ht="12.75"/>
    <row r="34111" ht="12.75"/>
    <row r="34112" ht="12.75"/>
    <row r="34113" ht="12.75"/>
    <row r="34114" ht="12.75"/>
    <row r="34115" ht="12.75"/>
    <row r="34116" ht="12.75"/>
    <row r="34117" ht="12.75"/>
    <row r="34118" ht="12.75"/>
    <row r="34119" ht="12.75"/>
    <row r="34120" ht="12.75"/>
    <row r="34121" ht="12.75"/>
    <row r="34122" ht="12.75"/>
    <row r="34123" ht="12.75"/>
    <row r="34124" ht="12.75"/>
    <row r="34125" ht="12.75"/>
    <row r="34126" ht="12.75"/>
    <row r="34127" ht="12.75"/>
    <row r="34128" ht="12.75"/>
    <row r="34129" ht="12.75"/>
    <row r="34130" ht="12.75"/>
    <row r="34131" ht="12.75"/>
    <row r="34132" ht="12.75"/>
    <row r="34133" ht="12.75"/>
    <row r="34134" ht="12.75"/>
    <row r="34135" ht="12.75"/>
    <row r="34136" ht="12.75"/>
    <row r="34137" ht="12.75"/>
    <row r="34138" ht="12.75"/>
    <row r="34139" ht="12.75"/>
    <row r="34140" ht="12.75"/>
    <row r="34141" ht="12.75"/>
    <row r="34142" ht="12.75"/>
    <row r="34143" ht="12.75"/>
    <row r="34144" ht="12.75"/>
    <row r="34145" ht="12.75"/>
    <row r="34146" ht="12.75"/>
    <row r="34147" ht="12.75"/>
    <row r="34148" ht="12.75"/>
    <row r="34149" ht="12.75"/>
    <row r="34150" ht="12.75"/>
    <row r="34151" ht="12.75"/>
    <row r="34152" ht="12.75"/>
    <row r="34153" ht="12.75"/>
    <row r="34154" ht="12.75"/>
    <row r="34155" ht="12.75"/>
    <row r="34156" ht="12.75"/>
    <row r="34157" ht="12.75"/>
    <row r="34158" ht="12.75"/>
    <row r="34159" ht="12.75"/>
    <row r="34160" ht="12.75"/>
    <row r="34161" ht="12.75"/>
    <row r="34162" ht="12.75"/>
    <row r="34163" ht="12.75"/>
    <row r="34164" ht="12.75"/>
    <row r="34165" ht="12.75"/>
    <row r="34166" ht="12.75"/>
    <row r="34167" ht="12.75"/>
    <row r="34168" ht="12.75"/>
    <row r="34169" ht="12.75"/>
    <row r="34170" ht="12.75"/>
    <row r="34171" ht="12.75"/>
    <row r="34172" ht="12.75"/>
    <row r="34173" ht="12.75"/>
    <row r="34174" ht="12.75"/>
    <row r="34175" ht="12.75"/>
    <row r="34176" ht="12.75"/>
    <row r="34177" ht="12.75"/>
    <row r="34178" ht="12.75"/>
    <row r="34179" ht="12.75"/>
    <row r="34180" ht="12.75"/>
    <row r="34181" ht="12.75"/>
    <row r="34182" ht="12.75"/>
    <row r="34183" ht="12.75"/>
    <row r="34184" ht="12.75"/>
    <row r="34185" ht="12.75"/>
    <row r="34186" ht="12.75"/>
    <row r="34187" ht="12.75"/>
    <row r="34188" ht="12.75"/>
    <row r="34189" ht="12.75"/>
    <row r="34190" ht="12.75"/>
    <row r="34191" ht="12.75"/>
    <row r="34192" ht="12.75"/>
    <row r="34193" ht="12.75"/>
    <row r="34194" ht="12.75"/>
    <row r="34195" ht="12.75"/>
    <row r="34196" ht="12.75"/>
    <row r="34197" ht="12.75"/>
    <row r="34198" ht="12.75"/>
    <row r="34199" ht="12.75"/>
    <row r="34200" ht="12.75"/>
    <row r="34201" ht="12.75"/>
    <row r="34202" ht="12.75"/>
    <row r="34203" ht="12.75"/>
    <row r="34204" ht="12.75"/>
    <row r="34205" ht="12.75"/>
    <row r="34206" ht="12.75"/>
    <row r="34207" ht="12.75"/>
    <row r="34208" ht="12.75"/>
    <row r="34209" ht="12.75"/>
    <row r="34210" ht="12.75"/>
    <row r="34211" ht="12.75"/>
    <row r="34212" ht="12.75"/>
    <row r="34213" ht="12.75"/>
    <row r="34214" ht="12.75"/>
    <row r="34215" ht="12.75"/>
    <row r="34216" ht="12.75"/>
    <row r="34217" ht="12.75"/>
    <row r="34218" ht="12.75"/>
    <row r="34219" ht="12.75"/>
    <row r="34220" ht="12.75"/>
    <row r="34221" ht="12.75"/>
    <row r="34222" ht="12.75"/>
    <row r="34223" ht="12.75"/>
    <row r="34224" ht="12.75"/>
    <row r="34225" ht="12.75"/>
    <row r="34226" ht="12.75"/>
    <row r="34227" ht="12.75"/>
    <row r="34228" ht="12.75"/>
    <row r="34229" ht="12.75"/>
    <row r="34230" ht="12.75"/>
    <row r="34231" ht="12.75"/>
    <row r="34232" ht="12.75"/>
    <row r="34233" ht="12.75"/>
    <row r="34234" ht="12.75"/>
    <row r="34235" ht="12.75"/>
    <row r="34236" ht="12.75"/>
    <row r="34237" ht="12.75"/>
    <row r="34238" ht="12.75"/>
    <row r="34239" ht="12.75"/>
    <row r="34240" ht="12.75"/>
    <row r="34241" ht="12.75"/>
    <row r="34242" ht="12.75"/>
    <row r="34243" ht="12.75"/>
    <row r="34244" ht="12.75"/>
    <row r="34245" ht="12.75"/>
    <row r="34246" ht="12.75"/>
    <row r="34247" ht="12.75"/>
    <row r="34248" ht="12.75"/>
    <row r="34249" ht="12.75"/>
    <row r="34250" ht="12.75"/>
    <row r="34251" ht="12.75"/>
    <row r="34252" ht="12.75"/>
    <row r="34253" ht="12.75"/>
    <row r="34254" ht="12.75"/>
    <row r="34255" ht="12.75"/>
    <row r="34256" ht="12.75"/>
    <row r="34257" ht="12.75"/>
    <row r="34258" ht="12.75"/>
    <row r="34259" ht="12.75"/>
    <row r="34260" ht="12.75"/>
    <row r="34261" ht="12.75"/>
    <row r="34262" ht="12.75"/>
    <row r="34263" ht="12.75"/>
    <row r="34264" ht="12.75"/>
    <row r="34265" ht="12.75"/>
    <row r="34266" ht="12.75"/>
    <row r="34267" ht="12.75"/>
    <row r="34268" ht="12.75"/>
    <row r="34269" ht="12.75"/>
    <row r="34270" ht="12.75"/>
    <row r="34271" ht="12.75"/>
    <row r="34272" ht="12.75"/>
    <row r="34273" ht="12.75"/>
    <row r="34274" ht="12.75"/>
    <row r="34275" ht="12.75"/>
    <row r="34276" ht="12.75"/>
    <row r="34277" ht="12.75"/>
    <row r="34278" ht="12.75"/>
    <row r="34279" ht="12.75"/>
    <row r="34280" ht="12.75"/>
    <row r="34281" ht="12.75"/>
    <row r="34282" ht="12.75"/>
    <row r="34283" ht="12.75"/>
    <row r="34284" ht="12.75"/>
    <row r="34285" ht="12.75"/>
    <row r="34286" ht="12.75"/>
    <row r="34287" ht="12.75"/>
    <row r="34288" ht="12.75"/>
    <row r="34289" ht="12.75"/>
    <row r="34290" ht="12.75"/>
    <row r="34291" ht="12.75"/>
    <row r="34292" ht="12.75"/>
    <row r="34293" ht="12.75"/>
    <row r="34294" ht="12.75"/>
    <row r="34295" ht="12.75"/>
    <row r="34296" ht="12.75"/>
    <row r="34297" ht="12.75"/>
    <row r="34298" ht="12.75"/>
    <row r="34299" ht="12.75"/>
    <row r="34300" ht="12.75"/>
    <row r="34301" ht="12.75"/>
    <row r="34302" ht="12.75"/>
    <row r="34303" ht="12.75"/>
    <row r="34304" ht="12.75"/>
    <row r="34305" ht="12.75"/>
    <row r="34306" ht="12.75"/>
    <row r="34307" ht="12.75"/>
    <row r="34308" ht="12.75"/>
    <row r="34309" ht="12.75"/>
    <row r="34310" ht="12.75"/>
    <row r="34311" ht="12.75"/>
    <row r="34312" ht="12.75"/>
    <row r="34313" ht="12.75"/>
    <row r="34314" ht="12.75"/>
    <row r="34315" ht="12.75"/>
    <row r="34316" ht="12.75"/>
    <row r="34317" ht="12.75"/>
    <row r="34318" ht="12.75"/>
    <row r="34319" ht="12.75"/>
    <row r="34320" ht="12.75"/>
    <row r="34321" ht="12.75"/>
    <row r="34322" ht="12.75"/>
    <row r="34323" ht="12.75"/>
    <row r="34324" ht="12.75"/>
    <row r="34325" ht="12.75"/>
    <row r="34326" ht="12.75"/>
    <row r="34327" ht="12.75"/>
    <row r="34328" ht="12.75"/>
    <row r="34329" ht="12.75"/>
    <row r="34330" ht="12.75"/>
    <row r="34331" ht="12.75"/>
    <row r="34332" ht="12.75"/>
    <row r="34333" ht="12.75"/>
    <row r="34334" ht="12.75"/>
    <row r="34335" ht="12.75"/>
    <row r="34336" ht="12.75"/>
    <row r="34337" ht="12.75"/>
    <row r="34338" ht="12.75"/>
    <row r="34339" ht="12.75"/>
    <row r="34340" ht="12.75"/>
    <row r="34341" ht="12.75"/>
    <row r="34342" ht="12.75"/>
    <row r="34343" ht="12.75"/>
    <row r="34344" ht="12.75"/>
    <row r="34345" ht="12.75"/>
    <row r="34346" ht="12.75"/>
    <row r="34347" ht="12.75"/>
    <row r="34348" ht="12.75"/>
    <row r="34349" ht="12.75"/>
    <row r="34350" ht="12.75"/>
    <row r="34351" ht="12.75"/>
    <row r="34352" ht="12.75"/>
    <row r="34353" ht="12.75"/>
    <row r="34354" ht="12.75"/>
    <row r="34355" ht="12.75"/>
    <row r="34356" ht="12.75"/>
    <row r="34357" ht="12.75"/>
    <row r="34358" ht="12.75"/>
    <row r="34359" ht="12.75"/>
    <row r="34360" ht="12.75"/>
    <row r="34361" ht="12.75"/>
    <row r="34362" ht="12.75"/>
    <row r="34363" ht="12.75"/>
    <row r="34364" ht="12.75"/>
    <row r="34365" ht="12.75"/>
    <row r="34366" ht="12.75"/>
    <row r="34367" ht="12.75"/>
    <row r="34368" ht="12.75"/>
    <row r="34369" ht="12.75"/>
    <row r="34370" ht="12.75"/>
    <row r="34371" ht="12.75"/>
    <row r="34372" ht="12.75"/>
    <row r="34373" ht="12.75"/>
    <row r="34374" ht="12.75"/>
    <row r="34375" ht="12.75"/>
    <row r="34376" ht="12.75"/>
    <row r="34377" ht="12.75"/>
    <row r="34378" ht="12.75"/>
    <row r="34379" ht="12.75"/>
    <row r="34380" ht="12.75"/>
    <row r="34381" ht="12.75"/>
    <row r="34382" ht="12.75"/>
    <row r="34383" ht="12.75"/>
    <row r="34384" ht="12.75"/>
    <row r="34385" ht="12.75"/>
    <row r="34386" ht="12.75"/>
    <row r="34387" ht="12.75"/>
    <row r="34388" ht="12.75"/>
    <row r="34389" ht="12.75"/>
    <row r="34390" ht="12.75"/>
    <row r="34391" ht="12.75"/>
    <row r="34392" ht="12.75"/>
    <row r="34393" ht="12.75"/>
    <row r="34394" ht="12.75"/>
    <row r="34395" ht="12.75"/>
    <row r="34396" ht="12.75"/>
    <row r="34397" ht="12.75"/>
    <row r="34398" ht="12.75"/>
    <row r="34399" ht="12.75"/>
    <row r="34400" ht="12.75"/>
    <row r="34401" ht="12.75"/>
    <row r="34402" ht="12.75"/>
    <row r="34403" ht="12.75"/>
    <row r="34404" ht="12.75"/>
    <row r="34405" ht="12.75"/>
    <row r="34406" ht="12.75"/>
    <row r="34407" ht="12.75"/>
    <row r="34408" ht="12.75"/>
    <row r="34409" ht="12.75"/>
    <row r="34410" ht="12.75"/>
    <row r="34411" ht="12.75"/>
    <row r="34412" ht="12.75"/>
    <row r="34413" ht="12.75"/>
    <row r="34414" ht="12.75"/>
    <row r="34415" ht="12.75"/>
    <row r="34416" ht="12.75"/>
    <row r="34417" ht="12.75"/>
    <row r="34418" ht="12.75"/>
    <row r="34419" ht="12.75"/>
    <row r="34420" ht="12.75"/>
    <row r="34421" ht="12.75"/>
    <row r="34422" ht="12.75"/>
    <row r="34423" ht="12.75"/>
    <row r="34424" ht="12.75"/>
    <row r="34425" ht="12.75"/>
    <row r="34426" ht="12.75"/>
    <row r="34427" ht="12.75"/>
    <row r="34428" ht="12.75"/>
    <row r="34429" ht="12.75"/>
    <row r="34430" ht="12.75"/>
    <row r="34431" ht="12.75"/>
    <row r="34432" ht="12.75"/>
    <row r="34433" ht="12.75"/>
    <row r="34434" ht="12.75"/>
    <row r="34435" ht="12.75"/>
    <row r="34436" ht="12.75"/>
    <row r="34437" ht="12.75"/>
    <row r="34438" ht="12.75"/>
    <row r="34439" ht="12.75"/>
    <row r="34440" ht="12.75"/>
    <row r="34441" ht="12.75"/>
    <row r="34442" ht="12.75"/>
    <row r="34443" ht="12.75"/>
    <row r="34444" ht="12.75"/>
    <row r="34445" ht="12.75"/>
    <row r="34446" ht="12.75"/>
    <row r="34447" ht="12.75"/>
    <row r="34448" ht="12.75"/>
    <row r="34449" ht="12.75"/>
    <row r="34450" ht="12.75"/>
    <row r="34451" ht="12.75"/>
    <row r="34452" ht="12.75"/>
    <row r="34453" ht="12.75"/>
    <row r="34454" ht="12.75"/>
    <row r="34455" ht="12.75"/>
    <row r="34456" ht="12.75"/>
    <row r="34457" ht="12.75"/>
    <row r="34458" ht="12.75"/>
    <row r="34459" ht="12.75"/>
    <row r="34460" ht="12.75"/>
    <row r="34461" ht="12.75"/>
    <row r="34462" ht="12.75"/>
    <row r="34463" ht="12.75"/>
    <row r="34464" ht="12.75"/>
    <row r="34465" ht="12.75"/>
    <row r="34466" ht="12.75"/>
    <row r="34467" ht="12.75"/>
    <row r="34468" ht="12.75"/>
    <row r="34469" ht="12.75"/>
    <row r="34470" ht="12.75"/>
    <row r="34471" ht="12.75"/>
    <row r="34472" ht="12.75"/>
    <row r="34473" ht="12.75"/>
    <row r="34474" ht="12.75"/>
    <row r="34475" ht="12.75"/>
    <row r="34476" ht="12.75"/>
    <row r="34477" ht="12.75"/>
    <row r="34478" ht="12.75"/>
    <row r="34479" ht="12.75"/>
    <row r="34480" ht="12.75"/>
    <row r="34481" ht="12.75"/>
    <row r="34482" ht="12.75"/>
    <row r="34483" ht="12.75"/>
    <row r="34484" ht="12.75"/>
    <row r="34485" ht="12.75"/>
    <row r="34486" ht="12.75"/>
    <row r="34487" ht="12.75"/>
    <row r="34488" ht="12.75"/>
    <row r="34489" ht="12.75"/>
    <row r="34490" ht="12.75"/>
    <row r="34491" ht="12.75"/>
    <row r="34492" ht="12.75"/>
    <row r="34493" ht="12.75"/>
    <row r="34494" ht="12.75"/>
    <row r="34495" ht="12.75"/>
    <row r="34496" ht="12.75"/>
    <row r="34497" ht="12.75"/>
    <row r="34498" ht="12.75"/>
    <row r="34499" ht="12.75"/>
    <row r="34500" ht="12.75"/>
    <row r="34501" ht="12.75"/>
    <row r="34502" ht="12.75"/>
    <row r="34503" ht="12.75"/>
    <row r="34504" ht="12.75"/>
    <row r="34505" ht="12.75"/>
    <row r="34506" ht="12.75"/>
    <row r="34507" ht="12.75"/>
    <row r="34508" ht="12.75"/>
    <row r="34509" ht="12.75"/>
    <row r="34510" ht="12.75"/>
    <row r="34511" ht="12.75"/>
    <row r="34512" ht="12.75"/>
    <row r="34513" ht="12.75"/>
    <row r="34514" ht="12.75"/>
    <row r="34515" ht="12.75"/>
    <row r="34516" ht="12.75"/>
    <row r="34517" ht="12.75"/>
    <row r="34518" ht="12.75"/>
    <row r="34519" ht="12.75"/>
    <row r="34520" ht="12.75"/>
    <row r="34521" ht="12.75"/>
    <row r="34522" ht="12.75"/>
    <row r="34523" ht="12.75"/>
    <row r="34524" ht="12.75"/>
    <row r="34525" ht="12.75"/>
    <row r="34526" ht="12.75"/>
    <row r="34527" ht="12.75"/>
    <row r="34528" ht="12.75"/>
    <row r="34529" ht="12.75"/>
    <row r="34530" ht="12.75"/>
    <row r="34531" ht="12.75"/>
    <row r="34532" ht="12.75"/>
    <row r="34533" ht="12.75"/>
    <row r="34534" ht="12.75"/>
    <row r="34535" ht="12.75"/>
    <row r="34536" ht="12.75"/>
    <row r="34537" ht="12.75"/>
    <row r="34538" ht="12.75"/>
    <row r="34539" ht="12.75"/>
    <row r="34540" ht="12.75"/>
    <row r="34541" ht="12.75"/>
    <row r="34542" ht="12.75"/>
    <row r="34543" ht="12.75"/>
    <row r="34544" ht="12.75"/>
    <row r="34545" ht="12.75"/>
    <row r="34546" ht="12.75"/>
    <row r="34547" ht="12.75"/>
    <row r="34548" ht="12.75"/>
    <row r="34549" ht="12.75"/>
    <row r="34550" ht="12.75"/>
    <row r="34551" ht="12.75"/>
    <row r="34552" ht="12.75"/>
    <row r="34553" ht="12.75"/>
    <row r="34554" ht="12.75"/>
    <row r="34555" ht="12.75"/>
    <row r="34556" ht="12.75"/>
    <row r="34557" ht="12.75"/>
    <row r="34558" ht="12.75"/>
    <row r="34559" ht="12.75"/>
    <row r="34560" ht="12.75"/>
    <row r="34561" ht="12.75"/>
    <row r="34562" ht="12.75"/>
    <row r="34563" ht="12.75"/>
    <row r="34564" ht="12.75"/>
    <row r="34565" ht="12.75"/>
    <row r="34566" ht="12.75"/>
    <row r="34567" ht="12.75"/>
    <row r="34568" ht="12.75"/>
    <row r="34569" ht="12.75"/>
    <row r="34570" ht="12.75"/>
    <row r="34571" ht="12.75"/>
    <row r="34572" ht="12.75"/>
    <row r="34573" ht="12.75"/>
    <row r="34574" ht="12.75"/>
    <row r="34575" ht="12.75"/>
    <row r="34576" ht="12.75"/>
    <row r="34577" ht="12.75"/>
    <row r="34578" ht="12.75"/>
    <row r="34579" ht="12.75"/>
    <row r="34580" ht="12.75"/>
    <row r="34581" ht="12.75"/>
    <row r="34582" ht="12.75"/>
    <row r="34583" ht="12.75"/>
    <row r="34584" ht="12.75"/>
    <row r="34585" ht="12.75"/>
    <row r="34586" ht="12.75"/>
    <row r="34587" ht="12.75"/>
    <row r="34588" ht="12.75"/>
    <row r="34589" ht="12.75"/>
    <row r="34590" ht="12.75"/>
    <row r="34591" ht="12.75"/>
    <row r="34592" ht="12.75"/>
    <row r="34593" ht="12.75"/>
    <row r="34594" ht="12.75"/>
    <row r="34595" ht="12.75"/>
    <row r="34596" ht="12.75"/>
    <row r="34597" ht="12.75"/>
    <row r="34598" ht="12.75"/>
    <row r="34599" ht="12.75"/>
    <row r="34600" ht="12.75"/>
    <row r="34601" ht="12.75"/>
    <row r="34602" ht="12.75"/>
    <row r="34603" ht="12.75"/>
    <row r="34604" ht="12.75"/>
    <row r="34605" ht="12.75"/>
    <row r="34606" ht="12.75"/>
    <row r="34607" ht="12.75"/>
    <row r="34608" ht="12.75"/>
    <row r="34609" ht="12.75"/>
    <row r="34610" ht="12.75"/>
    <row r="34611" ht="12.75"/>
    <row r="34612" ht="12.75"/>
    <row r="34613" ht="12.75"/>
    <row r="34614" ht="12.75"/>
    <row r="34615" ht="12.75"/>
    <row r="34616" ht="12.75"/>
    <row r="34617" ht="12.75"/>
    <row r="34618" ht="12.75"/>
    <row r="34619" ht="12.75"/>
    <row r="34620" ht="12.75"/>
    <row r="34621" ht="12.75"/>
    <row r="34622" ht="12.75"/>
    <row r="34623" ht="12.75"/>
    <row r="34624" ht="12.75"/>
    <row r="34625" ht="12.75"/>
    <row r="34626" ht="12.75"/>
    <row r="34627" ht="12.75"/>
    <row r="34628" ht="12.75"/>
    <row r="34629" ht="12.75"/>
    <row r="34630" ht="12.75"/>
    <row r="34631" ht="12.75"/>
    <row r="34632" ht="12.75"/>
    <row r="34633" ht="12.75"/>
    <row r="34634" ht="12.75"/>
    <row r="34635" ht="12.75"/>
    <row r="34636" ht="12.75"/>
    <row r="34637" ht="12.75"/>
    <row r="34638" ht="12.75"/>
    <row r="34639" ht="12.75"/>
    <row r="34640" ht="12.75"/>
    <row r="34641" ht="12.75"/>
    <row r="34642" ht="12.75"/>
    <row r="34643" ht="12.75"/>
    <row r="34644" ht="12.75"/>
    <row r="34645" ht="12.75"/>
    <row r="34646" ht="12.75"/>
    <row r="34647" ht="12.75"/>
    <row r="34648" ht="12.75"/>
    <row r="34649" ht="12.75"/>
    <row r="34650" ht="12.75"/>
    <row r="34651" ht="12.75"/>
    <row r="34652" ht="12.75"/>
    <row r="34653" ht="12.75"/>
    <row r="34654" ht="12.75"/>
    <row r="34655" ht="12.75"/>
    <row r="34656" ht="12.75"/>
    <row r="34657" ht="12.75"/>
    <row r="34658" ht="12.75"/>
    <row r="34659" ht="12.75"/>
    <row r="34660" ht="12.75"/>
    <row r="34661" ht="12.75"/>
    <row r="34662" ht="12.75"/>
    <row r="34663" ht="12.75"/>
    <row r="34664" ht="12.75"/>
    <row r="34665" ht="12.75"/>
    <row r="34666" ht="12.75"/>
    <row r="34667" ht="12.75"/>
    <row r="34668" ht="12.75"/>
    <row r="34669" ht="12.75"/>
    <row r="34670" ht="12.75"/>
    <row r="34671" ht="12.75"/>
    <row r="34672" ht="12.75"/>
    <row r="34673" ht="12.75"/>
    <row r="34674" ht="12.75"/>
    <row r="34675" ht="12.75"/>
    <row r="34676" ht="12.75"/>
    <row r="34677" ht="12.75"/>
    <row r="34678" ht="12.75"/>
    <row r="34679" ht="12.75"/>
    <row r="34680" ht="12.75"/>
    <row r="34681" ht="12.75"/>
    <row r="34682" ht="12.75"/>
    <row r="34683" ht="12.75"/>
    <row r="34684" ht="12.75"/>
    <row r="34685" ht="12.75"/>
    <row r="34686" ht="12.75"/>
    <row r="34687" ht="12.75"/>
    <row r="34688" ht="12.75"/>
    <row r="34689" ht="12.75"/>
    <row r="34690" ht="12.75"/>
    <row r="34691" ht="12.75"/>
    <row r="34692" ht="12.75"/>
    <row r="34693" ht="12.75"/>
    <row r="34694" ht="12.75"/>
    <row r="34695" ht="12.75"/>
    <row r="34696" ht="12.75"/>
    <row r="34697" ht="12.75"/>
    <row r="34698" ht="12.75"/>
    <row r="34699" ht="12.75"/>
    <row r="34700" ht="12.75"/>
    <row r="34701" ht="12.75"/>
    <row r="34702" ht="12.75"/>
    <row r="34703" ht="12.75"/>
    <row r="34704" ht="12.75"/>
    <row r="34705" ht="12.75"/>
    <row r="34706" ht="12.75"/>
    <row r="34707" ht="12.75"/>
    <row r="34708" ht="12.75"/>
    <row r="34709" ht="12.75"/>
    <row r="34710" ht="12.75"/>
    <row r="34711" ht="12.75"/>
    <row r="34712" ht="12.75"/>
    <row r="34713" ht="12.75"/>
    <row r="34714" ht="12.75"/>
    <row r="34715" ht="12.75"/>
    <row r="34716" ht="12.75"/>
    <row r="34717" ht="12.75"/>
    <row r="34718" ht="12.75"/>
    <row r="34719" ht="12.75"/>
    <row r="34720" ht="12.75"/>
    <row r="34721" ht="12.75"/>
    <row r="34722" ht="12.75"/>
    <row r="34723" ht="12.75"/>
    <row r="34724" ht="12.75"/>
    <row r="34725" ht="12.75"/>
    <row r="34726" ht="12.75"/>
    <row r="34727" ht="12.75"/>
    <row r="34728" ht="12.75"/>
    <row r="34729" ht="12.75"/>
    <row r="34730" ht="12.75"/>
    <row r="34731" ht="12.75"/>
    <row r="34732" ht="12.75"/>
    <row r="34733" ht="12.75"/>
    <row r="34734" ht="12.75"/>
    <row r="34735" ht="12.75"/>
    <row r="34736" ht="12.75"/>
    <row r="34737" ht="12.75"/>
    <row r="34738" ht="12.75"/>
    <row r="34739" ht="12.75"/>
    <row r="34740" ht="12.75"/>
    <row r="34741" ht="12.75"/>
    <row r="34742" ht="12.75"/>
    <row r="34743" ht="12.75"/>
    <row r="34744" ht="12.75"/>
    <row r="34745" ht="12.75"/>
    <row r="34746" ht="12.75"/>
    <row r="34747" ht="12.75"/>
    <row r="34748" ht="12.75"/>
    <row r="34749" ht="12.75"/>
    <row r="34750" ht="12.75"/>
    <row r="34751" ht="12.75"/>
    <row r="34752" ht="12.75"/>
    <row r="34753" ht="12.75"/>
    <row r="34754" ht="12.75"/>
    <row r="34755" ht="12.75"/>
    <row r="34756" ht="12.75"/>
    <row r="34757" ht="12.75"/>
    <row r="34758" ht="12.75"/>
    <row r="34759" ht="12.75"/>
    <row r="34760" ht="12.75"/>
    <row r="34761" ht="12.75"/>
    <row r="34762" ht="12.75"/>
    <row r="34763" ht="12.75"/>
    <row r="34764" ht="12.75"/>
    <row r="34765" ht="12.75"/>
    <row r="34766" ht="12.75"/>
    <row r="34767" ht="12.75"/>
    <row r="34768" ht="12.75"/>
    <row r="34769" ht="12.75"/>
    <row r="34770" ht="12.75"/>
    <row r="34771" ht="12.75"/>
    <row r="34772" ht="12.75"/>
    <row r="34773" ht="12.75"/>
    <row r="34774" ht="12.75"/>
    <row r="34775" ht="12.75"/>
    <row r="34776" ht="12.75"/>
    <row r="34777" ht="12.75"/>
    <row r="34778" ht="12.75"/>
    <row r="34779" ht="12.75"/>
    <row r="34780" ht="12.75"/>
    <row r="34781" ht="12.75"/>
    <row r="34782" ht="12.75"/>
    <row r="34783" ht="12.75"/>
    <row r="34784" ht="12.75"/>
    <row r="34785" ht="12.75"/>
    <row r="34786" ht="12.75"/>
    <row r="34787" ht="12.75"/>
    <row r="34788" ht="12.75"/>
    <row r="34789" ht="12.75"/>
    <row r="34790" ht="12.75"/>
    <row r="34791" ht="12.75"/>
    <row r="34792" ht="12.75"/>
    <row r="34793" ht="12.75"/>
    <row r="34794" ht="12.75"/>
    <row r="34795" ht="12.75"/>
    <row r="34796" ht="12.75"/>
    <row r="34797" ht="12.75"/>
    <row r="34798" ht="12.75"/>
    <row r="34799" ht="12.75"/>
    <row r="34800" ht="12.75"/>
    <row r="34801" ht="12.75"/>
    <row r="34802" ht="12.75"/>
    <row r="34803" ht="12.75"/>
    <row r="34804" ht="12.75"/>
    <row r="34805" ht="12.75"/>
    <row r="34806" ht="12.75"/>
    <row r="34807" ht="12.75"/>
    <row r="34808" ht="12.75"/>
    <row r="34809" ht="12.75"/>
    <row r="34810" ht="12.75"/>
    <row r="34811" ht="12.75"/>
    <row r="34812" ht="12.75"/>
    <row r="34813" ht="12.75"/>
    <row r="34814" ht="12.75"/>
    <row r="34815" ht="12.75"/>
    <row r="34816" ht="12.75"/>
    <row r="34817" ht="12.75"/>
    <row r="34818" ht="12.75"/>
    <row r="34819" ht="12.75"/>
    <row r="34820" ht="12.75"/>
    <row r="34821" ht="12.75"/>
    <row r="34822" ht="12.75"/>
    <row r="34823" ht="12.75"/>
    <row r="34824" ht="12.75"/>
    <row r="34825" ht="12.75"/>
    <row r="34826" ht="12.75"/>
    <row r="34827" ht="12.75"/>
    <row r="34828" ht="12.75"/>
    <row r="34829" ht="12.75"/>
    <row r="34830" ht="12.75"/>
    <row r="34831" ht="12.75"/>
    <row r="34832" ht="12.75"/>
    <row r="34833" ht="12.75"/>
    <row r="34834" ht="12.75"/>
    <row r="34835" ht="12.75"/>
    <row r="34836" ht="12.75"/>
    <row r="34837" ht="12.75"/>
    <row r="34838" ht="12.75"/>
    <row r="34839" ht="12.75"/>
    <row r="34840" ht="12.75"/>
    <row r="34841" ht="12.75"/>
    <row r="34842" ht="12.75"/>
    <row r="34843" ht="12.75"/>
    <row r="34844" ht="12.75"/>
    <row r="34845" ht="12.75"/>
    <row r="34846" ht="12.75"/>
    <row r="34847" ht="12.75"/>
    <row r="34848" ht="12.75"/>
    <row r="34849" ht="12.75"/>
    <row r="34850" ht="12.75"/>
    <row r="34851" ht="12.75"/>
    <row r="34852" ht="12.75"/>
    <row r="34853" ht="12.75"/>
    <row r="34854" ht="12.75"/>
    <row r="34855" ht="12.75"/>
    <row r="34856" ht="12.75"/>
    <row r="34857" ht="12.75"/>
    <row r="34858" ht="12.75"/>
    <row r="34859" ht="12.75"/>
    <row r="34860" ht="12.75"/>
    <row r="34861" ht="12.75"/>
    <row r="34862" ht="12.75"/>
    <row r="34863" ht="12.75"/>
    <row r="34864" ht="12.75"/>
    <row r="34865" ht="12.75"/>
    <row r="34866" ht="12.75"/>
    <row r="34867" ht="12.75"/>
    <row r="34868" ht="12.75"/>
    <row r="34869" ht="12.75"/>
    <row r="34870" ht="12.75"/>
    <row r="34871" ht="12.75"/>
    <row r="34872" ht="12.75"/>
    <row r="34873" ht="12.75"/>
    <row r="34874" ht="12.75"/>
    <row r="34875" ht="12.75"/>
    <row r="34876" ht="12.75"/>
    <row r="34877" ht="12.75"/>
    <row r="34878" ht="12.75"/>
    <row r="34879" ht="12.75"/>
    <row r="34880" ht="12.75"/>
    <row r="34881" ht="12.75"/>
    <row r="34882" ht="12.75"/>
    <row r="34883" ht="12.75"/>
    <row r="34884" ht="12.75"/>
    <row r="34885" ht="12.75"/>
    <row r="34886" ht="12.75"/>
    <row r="34887" ht="12.75"/>
    <row r="34888" ht="12.75"/>
    <row r="34889" ht="12.75"/>
    <row r="34890" ht="12.75"/>
    <row r="34891" ht="12.75"/>
    <row r="34892" ht="12.75"/>
    <row r="34893" ht="12.75"/>
    <row r="34894" ht="12.75"/>
    <row r="34895" ht="12.75"/>
    <row r="34896" ht="12.75"/>
    <row r="34897" ht="12.75"/>
    <row r="34898" ht="12.75"/>
    <row r="34899" ht="12.75"/>
    <row r="34900" ht="12.75"/>
    <row r="34901" ht="12.75"/>
    <row r="34902" ht="12.75"/>
    <row r="34903" ht="12.75"/>
    <row r="34904" ht="12.75"/>
    <row r="34905" ht="12.75"/>
    <row r="34906" ht="12.75"/>
    <row r="34907" ht="12.75"/>
    <row r="34908" ht="12.75"/>
    <row r="34909" ht="12.75"/>
    <row r="34910" ht="12.75"/>
    <row r="34911" ht="12.75"/>
    <row r="34912" ht="12.75"/>
    <row r="34913" ht="12.75"/>
    <row r="34914" ht="12.75"/>
    <row r="34915" ht="12.75"/>
    <row r="34916" ht="12.75"/>
    <row r="34917" ht="12.75"/>
    <row r="34918" ht="12.75"/>
    <row r="34919" ht="12.75"/>
    <row r="34920" ht="12.75"/>
    <row r="34921" ht="12.75"/>
    <row r="34922" ht="12.75"/>
    <row r="34923" ht="12.75"/>
    <row r="34924" ht="12.75"/>
    <row r="34925" ht="12.75"/>
    <row r="34926" ht="12.75"/>
    <row r="34927" ht="12.75"/>
    <row r="34928" ht="12.75"/>
    <row r="34929" ht="12.75"/>
    <row r="34930" ht="12.75"/>
    <row r="34931" ht="12.75"/>
    <row r="34932" ht="12.75"/>
    <row r="34933" ht="12.75"/>
    <row r="34934" ht="12.75"/>
    <row r="34935" ht="12.75"/>
    <row r="34936" ht="12.75"/>
    <row r="34937" ht="12.75"/>
    <row r="34938" ht="12.75"/>
    <row r="34939" ht="12.75"/>
    <row r="34940" ht="12.75"/>
    <row r="34941" ht="12.75"/>
    <row r="34942" ht="12.75"/>
    <row r="34943" ht="12.75"/>
    <row r="34944" ht="12.75"/>
    <row r="34945" ht="12.75"/>
    <row r="34946" ht="12.75"/>
    <row r="34947" ht="12.75"/>
    <row r="34948" ht="12.75"/>
    <row r="34949" ht="12.75"/>
    <row r="34950" ht="12.75"/>
    <row r="34951" ht="12.75"/>
    <row r="34952" ht="12.75"/>
    <row r="34953" ht="12.75"/>
    <row r="34954" ht="12.75"/>
    <row r="34955" ht="12.75"/>
    <row r="34956" ht="12.75"/>
    <row r="34957" ht="12.75"/>
    <row r="34958" ht="12.75"/>
    <row r="34959" ht="12.75"/>
    <row r="34960" ht="12.75"/>
    <row r="34961" ht="12.75"/>
    <row r="34962" ht="12.75"/>
    <row r="34963" ht="12.75"/>
    <row r="34964" ht="12.75"/>
    <row r="34965" ht="12.75"/>
    <row r="34966" ht="12.75"/>
    <row r="34967" ht="12.75"/>
    <row r="34968" ht="12.75"/>
    <row r="34969" ht="12.75"/>
    <row r="34970" ht="12.75"/>
    <row r="34971" ht="12.75"/>
    <row r="34972" ht="12.75"/>
    <row r="34973" ht="12.75"/>
    <row r="34974" ht="12.75"/>
    <row r="34975" ht="12.75"/>
    <row r="34976" ht="12.75"/>
    <row r="34977" ht="12.75"/>
    <row r="34978" ht="12.75"/>
    <row r="34979" ht="12.75"/>
    <row r="34980" ht="12.75"/>
    <row r="34981" ht="12.75"/>
    <row r="34982" ht="12.75"/>
    <row r="34983" ht="12.75"/>
    <row r="34984" ht="12.75"/>
    <row r="34985" ht="12.75"/>
    <row r="34986" ht="12.75"/>
    <row r="34987" ht="12.75"/>
    <row r="34988" ht="12.75"/>
    <row r="34989" ht="12.75"/>
    <row r="34990" ht="12.75"/>
    <row r="34991" ht="12.75"/>
    <row r="34992" ht="12.75"/>
    <row r="34993" ht="12.75"/>
    <row r="34994" ht="12.75"/>
    <row r="34995" ht="12.75"/>
    <row r="34996" ht="12.75"/>
    <row r="34997" ht="12.75"/>
    <row r="34998" ht="12.75"/>
    <row r="34999" ht="12.75"/>
    <row r="35000" ht="12.75"/>
    <row r="35001" ht="12.75"/>
    <row r="35002" ht="12.75"/>
    <row r="35003" ht="12.75"/>
    <row r="35004" ht="12.75"/>
    <row r="35005" ht="12.75"/>
    <row r="35006" ht="12.75"/>
    <row r="35007" ht="12.75"/>
    <row r="35008" ht="12.75"/>
    <row r="35009" ht="12.75"/>
    <row r="35010" ht="12.75"/>
    <row r="35011" ht="12.75"/>
    <row r="35012" ht="12.75"/>
    <row r="35013" ht="12.75"/>
    <row r="35014" ht="12.75"/>
    <row r="35015" ht="12.75"/>
    <row r="35016" ht="12.75"/>
    <row r="35017" ht="12.75"/>
    <row r="35018" ht="12.75"/>
    <row r="35019" ht="12.75"/>
    <row r="35020" ht="12.75"/>
    <row r="35021" ht="12.75"/>
    <row r="35022" ht="12.75"/>
    <row r="35023" ht="12.75"/>
    <row r="35024" ht="12.75"/>
    <row r="35025" ht="12.75"/>
    <row r="35026" ht="12.75"/>
    <row r="35027" ht="12.75"/>
    <row r="35028" ht="12.75"/>
    <row r="35029" ht="12.75"/>
    <row r="35030" ht="12.75"/>
    <row r="35031" ht="12.75"/>
    <row r="35032" ht="12.75"/>
    <row r="35033" ht="12.75"/>
    <row r="35034" ht="12.75"/>
    <row r="35035" ht="12.75"/>
    <row r="35036" ht="12.75"/>
    <row r="35037" ht="12.75"/>
    <row r="35038" ht="12.75"/>
    <row r="35039" ht="12.75"/>
    <row r="35040" ht="12.75"/>
    <row r="35041" ht="12.75"/>
    <row r="35042" ht="12.75"/>
    <row r="35043" ht="12.75"/>
    <row r="35044" ht="12.75"/>
    <row r="35045" ht="12.75"/>
    <row r="35046" ht="12.75"/>
    <row r="35047" ht="12.75"/>
    <row r="35048" ht="12.75"/>
    <row r="35049" ht="12.75"/>
    <row r="35050" ht="12.75"/>
    <row r="35051" ht="12.75"/>
    <row r="35052" ht="12.75"/>
    <row r="35053" ht="12.75"/>
    <row r="35054" ht="12.75"/>
    <row r="35055" ht="12.75"/>
    <row r="35056" ht="12.75"/>
    <row r="35057" ht="12.75"/>
    <row r="35058" ht="12.75"/>
    <row r="35059" ht="12.75"/>
    <row r="35060" ht="12.75"/>
    <row r="35061" ht="12.75"/>
    <row r="35062" ht="12.75"/>
    <row r="35063" ht="12.75"/>
    <row r="35064" ht="12.75"/>
    <row r="35065" ht="12.75"/>
    <row r="35066" ht="12.75"/>
    <row r="35067" ht="12.75"/>
    <row r="35068" ht="12.75"/>
    <row r="35069" ht="12.75"/>
    <row r="35070" ht="12.75"/>
    <row r="35071" ht="12.75"/>
    <row r="35072" ht="12.75"/>
    <row r="35073" ht="12.75"/>
    <row r="35074" ht="12.75"/>
    <row r="35075" ht="12.75"/>
    <row r="35076" ht="12.75"/>
    <row r="35077" ht="12.75"/>
    <row r="35078" ht="12.75"/>
    <row r="35079" ht="12.75"/>
    <row r="35080" ht="12.75"/>
    <row r="35081" ht="12.75"/>
    <row r="35082" ht="12.75"/>
    <row r="35083" ht="12.75"/>
    <row r="35084" ht="12.75"/>
    <row r="35085" ht="12.75"/>
    <row r="35086" ht="12.75"/>
    <row r="35087" ht="12.75"/>
    <row r="35088" ht="12.75"/>
    <row r="35089" ht="12.75"/>
    <row r="35090" ht="12.75"/>
    <row r="35091" ht="12.75"/>
    <row r="35092" ht="12.75"/>
    <row r="35093" ht="12.75"/>
    <row r="35094" ht="12.75"/>
    <row r="35095" ht="12.75"/>
    <row r="35096" ht="12.75"/>
    <row r="35097" ht="12.75"/>
    <row r="35098" ht="12.75"/>
    <row r="35099" ht="12.75"/>
    <row r="35100" ht="12.75"/>
    <row r="35101" ht="12.75"/>
    <row r="35102" ht="12.75"/>
    <row r="35103" ht="12.75"/>
    <row r="35104" ht="12.75"/>
    <row r="35105" ht="12.75"/>
    <row r="35106" ht="12.75"/>
    <row r="35107" ht="12.75"/>
    <row r="35108" ht="12.75"/>
    <row r="35109" ht="12.75"/>
    <row r="35110" ht="12.75"/>
    <row r="35111" ht="12.75"/>
    <row r="35112" ht="12.75"/>
    <row r="35113" ht="12.75"/>
    <row r="35114" ht="12.75"/>
    <row r="35115" ht="12.75"/>
    <row r="35116" ht="12.75"/>
    <row r="35117" ht="12.75"/>
    <row r="35118" ht="12.75"/>
    <row r="35119" ht="12.75"/>
    <row r="35120" ht="12.75"/>
    <row r="35121" ht="12.75"/>
    <row r="35122" ht="12.75"/>
    <row r="35123" ht="12.75"/>
    <row r="35124" ht="12.75"/>
    <row r="35125" ht="12.75"/>
    <row r="35126" ht="12.75"/>
    <row r="35127" ht="12.75"/>
    <row r="35128" ht="12.75"/>
    <row r="35129" ht="12.75"/>
    <row r="35130" ht="12.75"/>
    <row r="35131" ht="12.75"/>
    <row r="35132" ht="12.75"/>
    <row r="35133" ht="12.75"/>
    <row r="35134" ht="12.75"/>
    <row r="35135" ht="12.75"/>
    <row r="35136" ht="12.75"/>
    <row r="35137" ht="12.75"/>
    <row r="35138" ht="12.75"/>
    <row r="35139" ht="12.75"/>
    <row r="35140" ht="12.75"/>
    <row r="35141" ht="12.75"/>
    <row r="35142" ht="12.75"/>
    <row r="35143" ht="12.75"/>
    <row r="35144" ht="12.75"/>
    <row r="35145" ht="12.75"/>
    <row r="35146" ht="12.75"/>
    <row r="35147" ht="12.75"/>
    <row r="35148" ht="12.75"/>
    <row r="35149" ht="12.75"/>
    <row r="35150" ht="12.75"/>
    <row r="35151" ht="12.75"/>
    <row r="35152" ht="12.75"/>
    <row r="35153" ht="12.75"/>
    <row r="35154" ht="12.75"/>
    <row r="35155" ht="12.75"/>
    <row r="35156" ht="12.75"/>
    <row r="35157" ht="12.75"/>
    <row r="35158" ht="12.75"/>
    <row r="35159" ht="12.75"/>
    <row r="35160" ht="12.75"/>
    <row r="35161" ht="12.75"/>
    <row r="35162" ht="12.75"/>
    <row r="35163" ht="12.75"/>
    <row r="35164" ht="12.75"/>
    <row r="35165" ht="12.75"/>
    <row r="35166" ht="12.75"/>
    <row r="35167" ht="12.75"/>
    <row r="35168" ht="12.75"/>
    <row r="35169" ht="12.75"/>
    <row r="35170" ht="12.75"/>
    <row r="35171" ht="12.75"/>
    <row r="35172" ht="12.75"/>
    <row r="35173" ht="12.75"/>
    <row r="35174" ht="12.75"/>
    <row r="35175" ht="12.75"/>
    <row r="35176" ht="12.75"/>
    <row r="35177" ht="12.75"/>
    <row r="35178" ht="12.75"/>
    <row r="35179" ht="12.75"/>
    <row r="35180" ht="12.75"/>
    <row r="35181" ht="12.75"/>
    <row r="35182" ht="12.75"/>
    <row r="35183" ht="12.75"/>
    <row r="35184" ht="12.75"/>
    <row r="35185" ht="12.75"/>
    <row r="35186" ht="12.75"/>
    <row r="35187" ht="12.75"/>
    <row r="35188" ht="12.75"/>
    <row r="35189" ht="12.75"/>
    <row r="35190" ht="12.75"/>
    <row r="35191" ht="12.75"/>
    <row r="35192" ht="12.75"/>
    <row r="35193" ht="12.75"/>
    <row r="35194" ht="12.75"/>
    <row r="35195" ht="12.75"/>
    <row r="35196" ht="12.75"/>
    <row r="35197" ht="12.75"/>
    <row r="35198" ht="12.75"/>
    <row r="35199" ht="12.75"/>
    <row r="35200" ht="12.75"/>
    <row r="35201" ht="12.75"/>
    <row r="35202" ht="12.75"/>
    <row r="35203" ht="12.75"/>
    <row r="35204" ht="12.75"/>
    <row r="35205" ht="12.75"/>
    <row r="35206" ht="12.75"/>
    <row r="35207" ht="12.75"/>
    <row r="35208" ht="12.75"/>
    <row r="35209" ht="12.75"/>
    <row r="35210" ht="12.75"/>
    <row r="35211" ht="12.75"/>
    <row r="35212" ht="12.75"/>
    <row r="35213" ht="12.75"/>
    <row r="35214" ht="12.75"/>
    <row r="35215" ht="12.75"/>
    <row r="35216" ht="12.75"/>
    <row r="35217" ht="12.75"/>
    <row r="35218" ht="12.75"/>
    <row r="35219" ht="12.75"/>
    <row r="35220" ht="12.75"/>
    <row r="35221" ht="12.75"/>
    <row r="35222" ht="12.75"/>
    <row r="35223" ht="12.75"/>
    <row r="35224" ht="12.75"/>
    <row r="35225" ht="12.75"/>
    <row r="35226" ht="12.75"/>
    <row r="35227" ht="12.75"/>
    <row r="35228" ht="12.75"/>
    <row r="35229" ht="12.75"/>
    <row r="35230" ht="12.75"/>
    <row r="35231" ht="12.75"/>
    <row r="35232" ht="12.75"/>
    <row r="35233" ht="12.75"/>
    <row r="35234" ht="12.75"/>
    <row r="35235" ht="12.75"/>
    <row r="35236" ht="12.75"/>
    <row r="35237" ht="12.75"/>
    <row r="35238" ht="12.75"/>
    <row r="35239" ht="12.75"/>
    <row r="35240" ht="12.75"/>
    <row r="35241" ht="12.75"/>
    <row r="35242" ht="12.75"/>
    <row r="35243" ht="12.75"/>
    <row r="35244" ht="12.75"/>
    <row r="35245" ht="12.75"/>
    <row r="35246" ht="12.75"/>
    <row r="35247" ht="12.75"/>
    <row r="35248" ht="12.75"/>
    <row r="35249" ht="12.75"/>
    <row r="35250" ht="12.75"/>
    <row r="35251" ht="12.75"/>
    <row r="35252" ht="12.75"/>
    <row r="35253" ht="12.75"/>
    <row r="35254" ht="12.75"/>
    <row r="35255" ht="12.75"/>
    <row r="35256" ht="12.75"/>
    <row r="35257" ht="12.75"/>
    <row r="35258" ht="12.75"/>
    <row r="35259" ht="12.75"/>
    <row r="35260" ht="12.75"/>
    <row r="35261" ht="12.75"/>
    <row r="35262" ht="12.75"/>
    <row r="35263" ht="12.75"/>
    <row r="35264" ht="12.75"/>
    <row r="35265" ht="12.75"/>
    <row r="35266" ht="12.75"/>
    <row r="35267" ht="12.75"/>
    <row r="35268" ht="12.75"/>
    <row r="35269" ht="12.75"/>
    <row r="35270" ht="12.75"/>
    <row r="35271" ht="12.75"/>
    <row r="35272" ht="12.75"/>
    <row r="35273" ht="12.75"/>
    <row r="35274" ht="12.75"/>
    <row r="35275" ht="12.75"/>
    <row r="35276" ht="12.75"/>
    <row r="35277" ht="12.75"/>
    <row r="35278" ht="12.75"/>
    <row r="35279" ht="12.75"/>
    <row r="35280" ht="12.75"/>
    <row r="35281" ht="12.75"/>
    <row r="35282" ht="12.75"/>
    <row r="35283" ht="12.75"/>
    <row r="35284" ht="12.75"/>
    <row r="35285" ht="12.75"/>
    <row r="35286" ht="12.75"/>
    <row r="35287" ht="12.75"/>
    <row r="35288" ht="12.75"/>
    <row r="35289" ht="12.75"/>
    <row r="35290" ht="12.75"/>
    <row r="35291" ht="12.75"/>
    <row r="35292" ht="12.75"/>
    <row r="35293" ht="12.75"/>
    <row r="35294" ht="12.75"/>
    <row r="35295" ht="12.75"/>
    <row r="35296" ht="12.75"/>
    <row r="35297" ht="12.75"/>
    <row r="35298" ht="12.75"/>
    <row r="35299" ht="12.75"/>
    <row r="35300" ht="12.75"/>
    <row r="35301" ht="12.75"/>
    <row r="35302" ht="12.75"/>
    <row r="35303" ht="12.75"/>
    <row r="35304" ht="12.75"/>
    <row r="35305" ht="12.75"/>
    <row r="35306" ht="12.75"/>
    <row r="35307" ht="12.75"/>
    <row r="35308" ht="12.75"/>
    <row r="35309" ht="12.75"/>
    <row r="35310" ht="12.75"/>
    <row r="35311" ht="12.75"/>
    <row r="35312" ht="12.75"/>
    <row r="35313" ht="12.75"/>
    <row r="35314" ht="12.75"/>
    <row r="35315" ht="12.75"/>
    <row r="35316" ht="12.75"/>
    <row r="35317" ht="12.75"/>
    <row r="35318" ht="12.75"/>
    <row r="35319" ht="12.75"/>
    <row r="35320" ht="12.75"/>
    <row r="35321" ht="12.75"/>
    <row r="35322" ht="12.75"/>
    <row r="35323" ht="12.75"/>
    <row r="35324" ht="12.75"/>
    <row r="35325" ht="12.75"/>
    <row r="35326" ht="12.75"/>
    <row r="35327" ht="12.75"/>
    <row r="35328" ht="12.75"/>
    <row r="35329" ht="12.75"/>
    <row r="35330" ht="12.75"/>
    <row r="35331" ht="12.75"/>
    <row r="35332" ht="12.75"/>
    <row r="35333" ht="12.75"/>
    <row r="35334" ht="12.75"/>
    <row r="35335" ht="12.75"/>
    <row r="35336" ht="12.75"/>
    <row r="35337" ht="12.75"/>
    <row r="35338" ht="12.75"/>
    <row r="35339" ht="12.75"/>
    <row r="35340" ht="12.75"/>
    <row r="35341" ht="12.75"/>
    <row r="35342" ht="12.75"/>
    <row r="35343" ht="12.75"/>
    <row r="35344" ht="12.75"/>
    <row r="35345" ht="12.75"/>
    <row r="35346" ht="12.75"/>
    <row r="35347" ht="12.75"/>
    <row r="35348" ht="12.75"/>
    <row r="35349" ht="12.75"/>
    <row r="35350" ht="12.75"/>
    <row r="35351" ht="12.75"/>
    <row r="35352" ht="12.75"/>
    <row r="35353" ht="12.75"/>
    <row r="35354" ht="12.75"/>
    <row r="35355" ht="12.75"/>
    <row r="35356" ht="12.75"/>
    <row r="35357" ht="12.75"/>
    <row r="35358" ht="12.75"/>
    <row r="35359" ht="12.75"/>
    <row r="35360" ht="12.75"/>
    <row r="35361" ht="12.75"/>
    <row r="35362" ht="12.75"/>
    <row r="35363" ht="12.75"/>
    <row r="35364" ht="12.75"/>
    <row r="35365" ht="12.75"/>
    <row r="35366" ht="12.75"/>
    <row r="35367" ht="12.75"/>
    <row r="35368" ht="12.75"/>
    <row r="35369" ht="12.75"/>
    <row r="35370" ht="12.75"/>
    <row r="35371" ht="12.75"/>
    <row r="35372" ht="12.75"/>
    <row r="35373" ht="12.75"/>
    <row r="35374" ht="12.75"/>
    <row r="35375" ht="12.75"/>
    <row r="35376" ht="12.75"/>
    <row r="35377" ht="12.75"/>
    <row r="35378" ht="12.75"/>
    <row r="35379" ht="12.75"/>
    <row r="35380" ht="12.75"/>
    <row r="35381" ht="12.75"/>
    <row r="35382" ht="12.75"/>
    <row r="35383" ht="12.75"/>
    <row r="35384" ht="12.75"/>
    <row r="35385" ht="12.75"/>
    <row r="35386" ht="12.75"/>
    <row r="35387" ht="12.75"/>
    <row r="35388" ht="12.75"/>
    <row r="35389" ht="12.75"/>
    <row r="35390" ht="12.75"/>
    <row r="35391" ht="12.75"/>
    <row r="35392" ht="12.75"/>
    <row r="35393" ht="12.75"/>
    <row r="35394" ht="12.75"/>
    <row r="35395" ht="12.75"/>
    <row r="35396" ht="12.75"/>
    <row r="35397" ht="12.75"/>
    <row r="35398" ht="12.75"/>
    <row r="35399" ht="12.75"/>
    <row r="35400" ht="12.75"/>
    <row r="35401" ht="12.75"/>
    <row r="35402" ht="12.75"/>
    <row r="35403" ht="12.75"/>
    <row r="35404" ht="12.75"/>
    <row r="35405" ht="12.75"/>
    <row r="35406" ht="12.75"/>
    <row r="35407" ht="12.75"/>
    <row r="35408" ht="12.75"/>
    <row r="35409" ht="12.75"/>
    <row r="35410" ht="12.75"/>
    <row r="35411" ht="12.75"/>
    <row r="35412" ht="12.75"/>
    <row r="35413" ht="12.75"/>
    <row r="35414" ht="12.75"/>
    <row r="35415" ht="12.75"/>
    <row r="35416" ht="12.75"/>
    <row r="35417" ht="12.75"/>
    <row r="35418" ht="12.75"/>
    <row r="35419" ht="12.75"/>
    <row r="35420" ht="12.75"/>
    <row r="35421" ht="12.75"/>
    <row r="35422" ht="12.75"/>
    <row r="35423" ht="12.75"/>
    <row r="35424" ht="12.75"/>
    <row r="35425" ht="12.75"/>
    <row r="35426" ht="12.75"/>
    <row r="35427" ht="12.75"/>
    <row r="35428" ht="12.75"/>
    <row r="35429" ht="12.75"/>
    <row r="35430" ht="12.75"/>
    <row r="35431" ht="12.75"/>
    <row r="35432" ht="12.75"/>
    <row r="35433" ht="12.75"/>
    <row r="35434" ht="12.75"/>
    <row r="35435" ht="12.75"/>
    <row r="35436" ht="12.75"/>
    <row r="35437" ht="12.75"/>
    <row r="35438" ht="12.75"/>
    <row r="35439" ht="12.75"/>
    <row r="35440" ht="12.75"/>
    <row r="35441" ht="12.75"/>
    <row r="35442" ht="12.75"/>
    <row r="35443" ht="12.75"/>
    <row r="35444" ht="12.75"/>
    <row r="35445" ht="12.75"/>
    <row r="35446" ht="12.75"/>
    <row r="35447" ht="12.75"/>
    <row r="35448" ht="12.75"/>
    <row r="35449" ht="12.75"/>
    <row r="35450" ht="12.75"/>
    <row r="35451" ht="12.75"/>
    <row r="35452" ht="12.75"/>
    <row r="35453" ht="12.75"/>
    <row r="35454" ht="12.75"/>
    <row r="35455" ht="12.75"/>
    <row r="35456" ht="12.75"/>
    <row r="35457" ht="12.75"/>
    <row r="35458" ht="12.75"/>
    <row r="35459" ht="12.75"/>
    <row r="35460" ht="12.75"/>
    <row r="35461" ht="12.75"/>
    <row r="35462" ht="12.75"/>
    <row r="35463" ht="12.75"/>
    <row r="35464" ht="12.75"/>
    <row r="35465" ht="12.75"/>
    <row r="35466" ht="12.75"/>
    <row r="35467" ht="12.75"/>
    <row r="35468" ht="12.75"/>
    <row r="35469" ht="12.75"/>
    <row r="35470" ht="12.75"/>
    <row r="35471" ht="12.75"/>
    <row r="35472" ht="12.75"/>
    <row r="35473" ht="12.75"/>
    <row r="35474" ht="12.75"/>
    <row r="35475" ht="12.75"/>
    <row r="35476" ht="12.75"/>
    <row r="35477" ht="12.75"/>
    <row r="35478" ht="12.75"/>
    <row r="35479" ht="12.75"/>
    <row r="35480" ht="12.75"/>
    <row r="35481" ht="12.75"/>
    <row r="35482" ht="12.75"/>
    <row r="35483" ht="12.75"/>
    <row r="35484" ht="12.75"/>
    <row r="35485" ht="12.75"/>
    <row r="35486" ht="12.75"/>
    <row r="35487" ht="12.75"/>
    <row r="35488" ht="12.75"/>
    <row r="35489" ht="12.75"/>
    <row r="35490" ht="12.75"/>
    <row r="35491" ht="12.75"/>
    <row r="35492" ht="12.75"/>
    <row r="35493" ht="12.75"/>
    <row r="35494" ht="12.75"/>
    <row r="35495" ht="12.75"/>
    <row r="35496" ht="12.75"/>
    <row r="35497" ht="12.75"/>
    <row r="35498" ht="12.75"/>
    <row r="35499" ht="12.75"/>
    <row r="35500" ht="12.75"/>
    <row r="35501" ht="12.75"/>
    <row r="35502" ht="12.75"/>
    <row r="35503" ht="12.75"/>
    <row r="35504" ht="12.75"/>
    <row r="35505" ht="12.75"/>
    <row r="35506" ht="12.75"/>
    <row r="35507" ht="12.75"/>
    <row r="35508" ht="12.75"/>
    <row r="35509" ht="12.75"/>
    <row r="35510" ht="12.75"/>
    <row r="35511" ht="12.75"/>
    <row r="35512" ht="12.75"/>
    <row r="35513" ht="12.75"/>
    <row r="35514" ht="12.75"/>
    <row r="35515" ht="12.75"/>
    <row r="35516" ht="12.75"/>
    <row r="35517" ht="12.75"/>
    <row r="35518" ht="12.75"/>
    <row r="35519" ht="12.75"/>
    <row r="35520" ht="12.75"/>
    <row r="35521" ht="12.75"/>
    <row r="35522" ht="12.75"/>
    <row r="35523" ht="12.75"/>
    <row r="35524" ht="12.75"/>
    <row r="35525" ht="12.75"/>
    <row r="35526" ht="12.75"/>
    <row r="35527" ht="12.75"/>
    <row r="35528" ht="12.75"/>
    <row r="35529" ht="12.75"/>
    <row r="35530" ht="12.75"/>
    <row r="35531" ht="12.75"/>
    <row r="35532" ht="12.75"/>
    <row r="35533" ht="12.75"/>
    <row r="35534" ht="12.75"/>
    <row r="35535" ht="12.75"/>
    <row r="35536" ht="12.75"/>
    <row r="35537" ht="12.75"/>
    <row r="35538" ht="12.75"/>
    <row r="35539" ht="12.75"/>
    <row r="35540" ht="12.75"/>
    <row r="35541" ht="12.75"/>
    <row r="35542" ht="12.75"/>
    <row r="35543" ht="12.75"/>
    <row r="35544" ht="12.75"/>
    <row r="35545" ht="12.75"/>
    <row r="35546" ht="12.75"/>
    <row r="35547" ht="12.75"/>
    <row r="35548" ht="12.75"/>
    <row r="35549" ht="12.75"/>
    <row r="35550" ht="12.75"/>
    <row r="35551" ht="12.75"/>
    <row r="35552" ht="12.75"/>
    <row r="35553" ht="12.75"/>
    <row r="35554" ht="12.75"/>
    <row r="35555" ht="12.75"/>
    <row r="35556" ht="12.75"/>
    <row r="35557" ht="12.75"/>
    <row r="35558" ht="12.75"/>
    <row r="35559" ht="12.75"/>
    <row r="35560" ht="12.75"/>
    <row r="35561" ht="12.75"/>
    <row r="35562" ht="12.75"/>
    <row r="35563" ht="12.75"/>
    <row r="35564" ht="12.75"/>
    <row r="35565" ht="12.75"/>
    <row r="35566" ht="12.75"/>
    <row r="35567" ht="12.75"/>
    <row r="35568" ht="12.75"/>
    <row r="35569" ht="12.75"/>
    <row r="35570" ht="12.75"/>
    <row r="35571" ht="12.75"/>
    <row r="35572" ht="12.75"/>
    <row r="35573" ht="12.75"/>
    <row r="35574" ht="12.75"/>
    <row r="35575" ht="12.75"/>
    <row r="35576" ht="12.75"/>
    <row r="35577" ht="12.75"/>
    <row r="35578" ht="12.75"/>
    <row r="35579" ht="12.75"/>
    <row r="35580" ht="12.75"/>
    <row r="35581" ht="12.75"/>
    <row r="35582" ht="12.75"/>
    <row r="35583" ht="12.75"/>
    <row r="35584" ht="12.75"/>
    <row r="35585" ht="12.75"/>
    <row r="35586" ht="12.75"/>
    <row r="35587" ht="12.75"/>
    <row r="35588" ht="12.75"/>
    <row r="35589" ht="12.75"/>
    <row r="35590" ht="12.75"/>
    <row r="35591" ht="12.75"/>
    <row r="35592" ht="12.75"/>
    <row r="35593" ht="12.75"/>
    <row r="35594" ht="12.75"/>
    <row r="35595" ht="12.75"/>
    <row r="35596" ht="12.75"/>
    <row r="35597" ht="12.75"/>
    <row r="35598" ht="12.75"/>
    <row r="35599" ht="12.75"/>
    <row r="35600" ht="12.75"/>
    <row r="35601" ht="12.75"/>
    <row r="35602" ht="12.75"/>
    <row r="35603" ht="12.75"/>
    <row r="35604" ht="12.75"/>
    <row r="35605" ht="12.75"/>
    <row r="35606" ht="12.75"/>
    <row r="35607" ht="12.75"/>
    <row r="35608" ht="12.75"/>
    <row r="35609" ht="12.75"/>
    <row r="35610" ht="12.75"/>
    <row r="35611" ht="12.75"/>
    <row r="35612" ht="12.75"/>
    <row r="35613" ht="12.75"/>
    <row r="35614" ht="12.75"/>
    <row r="35615" ht="12.75"/>
    <row r="35616" ht="12.75"/>
    <row r="35617" ht="12.75"/>
    <row r="35618" ht="12.75"/>
    <row r="35619" ht="12.75"/>
    <row r="35620" ht="12.75"/>
    <row r="35621" ht="12.75"/>
    <row r="35622" ht="12.75"/>
    <row r="35623" ht="12.75"/>
    <row r="35624" ht="12.75"/>
    <row r="35625" ht="12.75"/>
    <row r="35626" ht="12.75"/>
    <row r="35627" ht="12.75"/>
    <row r="35628" ht="12.75"/>
    <row r="35629" ht="12.75"/>
    <row r="35630" ht="12.75"/>
    <row r="35631" ht="12.75"/>
    <row r="35632" ht="12.75"/>
    <row r="35633" ht="12.75"/>
    <row r="35634" ht="12.75"/>
    <row r="35635" ht="12.75"/>
    <row r="35636" ht="12.75"/>
    <row r="35637" ht="12.75"/>
    <row r="35638" ht="12.75"/>
    <row r="35639" ht="12.75"/>
    <row r="35640" ht="12.75"/>
    <row r="35641" ht="12.75"/>
    <row r="35642" ht="12.75"/>
    <row r="35643" ht="12.75"/>
    <row r="35644" ht="12.75"/>
    <row r="35645" ht="12.75"/>
    <row r="35646" ht="12.75"/>
    <row r="35647" ht="12.75"/>
    <row r="35648" ht="12.75"/>
    <row r="35649" ht="12.75"/>
    <row r="35650" ht="12.75"/>
    <row r="35651" ht="12.75"/>
    <row r="35652" ht="12.75"/>
    <row r="35653" ht="12.75"/>
    <row r="35654" ht="12.75"/>
    <row r="35655" ht="12.75"/>
    <row r="35656" ht="12.75"/>
    <row r="35657" ht="12.75"/>
    <row r="35658" ht="12.75"/>
    <row r="35659" ht="12.75"/>
    <row r="35660" ht="12.75"/>
    <row r="35661" ht="12.75"/>
    <row r="35662" ht="12.75"/>
    <row r="35663" ht="12.75"/>
    <row r="35664" ht="12.75"/>
    <row r="35665" ht="12.75"/>
    <row r="35666" ht="12.75"/>
    <row r="35667" ht="12.75"/>
    <row r="35668" ht="12.75"/>
    <row r="35669" ht="12.75"/>
    <row r="35670" ht="12.75"/>
    <row r="35671" ht="12.75"/>
    <row r="35672" ht="12.75"/>
    <row r="35673" ht="12.75"/>
    <row r="35674" ht="12.75"/>
    <row r="35675" ht="12.75"/>
    <row r="35676" ht="12.75"/>
    <row r="35677" ht="12.75"/>
    <row r="35678" ht="12.75"/>
    <row r="35679" ht="12.75"/>
    <row r="35680" ht="12.75"/>
    <row r="35681" ht="12.75"/>
    <row r="35682" ht="12.75"/>
    <row r="35683" ht="12.75"/>
    <row r="35684" ht="12.75"/>
    <row r="35685" ht="12.75"/>
    <row r="35686" ht="12.75"/>
    <row r="35687" ht="12.75"/>
    <row r="35688" ht="12.75"/>
    <row r="35689" ht="12.75"/>
    <row r="35690" ht="12.75"/>
    <row r="35691" ht="12.75"/>
    <row r="35692" ht="12.75"/>
    <row r="35693" ht="12.75"/>
    <row r="35694" ht="12.75"/>
    <row r="35695" ht="12.75"/>
    <row r="35696" ht="12.75"/>
    <row r="35697" ht="12.75"/>
    <row r="35698" ht="12.75"/>
    <row r="35699" ht="12.75"/>
    <row r="35700" ht="12.75"/>
    <row r="35701" ht="12.75"/>
    <row r="35702" ht="12.75"/>
    <row r="35703" ht="12.75"/>
    <row r="35704" ht="12.75"/>
    <row r="35705" ht="12.75"/>
    <row r="35706" ht="12.75"/>
    <row r="35707" ht="12.75"/>
    <row r="35708" ht="12.75"/>
    <row r="35709" ht="12.75"/>
    <row r="35710" ht="12.75"/>
    <row r="35711" ht="12.75"/>
    <row r="35712" ht="12.75"/>
    <row r="35713" ht="12.75"/>
    <row r="35714" ht="12.75"/>
    <row r="35715" ht="12.75"/>
    <row r="35716" ht="12.75"/>
    <row r="35717" ht="12.75"/>
    <row r="35718" ht="12.75"/>
    <row r="35719" ht="12.75"/>
    <row r="35720" ht="12.75"/>
    <row r="35721" ht="12.75"/>
    <row r="35722" ht="12.75"/>
    <row r="35723" ht="12.75"/>
    <row r="35724" ht="12.75"/>
    <row r="35725" ht="12.75"/>
    <row r="35726" ht="12.75"/>
    <row r="35727" ht="12.75"/>
    <row r="35728" ht="12.75"/>
    <row r="35729" ht="12.75"/>
    <row r="35730" ht="12.75"/>
    <row r="35731" ht="12.75"/>
    <row r="35732" ht="12.75"/>
    <row r="35733" ht="12.75"/>
    <row r="35734" ht="12.75"/>
    <row r="35735" ht="12.75"/>
    <row r="35736" ht="12.75"/>
    <row r="35737" ht="12.75"/>
    <row r="35738" ht="12.75"/>
    <row r="35739" ht="12.75"/>
    <row r="35740" ht="12.75"/>
    <row r="35741" ht="12.75"/>
    <row r="35742" ht="12.75"/>
    <row r="35743" ht="12.75"/>
    <row r="35744" ht="12.75"/>
    <row r="35745" ht="12.75"/>
    <row r="35746" ht="12.75"/>
    <row r="35747" ht="12.75"/>
    <row r="35748" ht="12.75"/>
    <row r="35749" ht="12.75"/>
    <row r="35750" ht="12.75"/>
    <row r="35751" ht="12.75"/>
    <row r="35752" ht="12.75"/>
    <row r="35753" ht="12.75"/>
    <row r="35754" ht="12.75"/>
    <row r="35755" ht="12.75"/>
    <row r="35756" ht="12.75"/>
    <row r="35757" ht="12.75"/>
    <row r="35758" ht="12.75"/>
    <row r="35759" ht="12.75"/>
    <row r="35760" ht="12.75"/>
    <row r="35761" ht="12.75"/>
    <row r="35762" ht="12.75"/>
    <row r="35763" ht="12.75"/>
    <row r="35764" ht="12.75"/>
    <row r="35765" ht="12.75"/>
    <row r="35766" ht="12.75"/>
    <row r="35767" ht="12.75"/>
    <row r="35768" ht="12.75"/>
    <row r="35769" ht="12.75"/>
    <row r="35770" ht="12.75"/>
    <row r="35771" ht="12.75"/>
    <row r="35772" ht="12.75"/>
    <row r="35773" ht="12.75"/>
    <row r="35774" ht="12.75"/>
    <row r="35775" ht="12.75"/>
    <row r="35776" ht="12.75"/>
    <row r="35777" ht="12.75"/>
    <row r="35778" ht="12.75"/>
    <row r="35779" ht="12.75"/>
    <row r="35780" ht="12.75"/>
    <row r="35781" ht="12.75"/>
    <row r="35782" ht="12.75"/>
    <row r="35783" ht="12.75"/>
    <row r="35784" ht="12.75"/>
    <row r="35785" ht="12.75"/>
    <row r="35786" ht="12.75"/>
    <row r="35787" ht="12.75"/>
    <row r="35788" ht="12.75"/>
    <row r="35789" ht="12.75"/>
    <row r="35790" ht="12.75"/>
    <row r="35791" ht="12.75"/>
    <row r="35792" ht="12.75"/>
    <row r="35793" ht="12.75"/>
    <row r="35794" ht="12.75"/>
    <row r="35795" ht="12.75"/>
    <row r="35796" ht="12.75"/>
    <row r="35797" ht="12.75"/>
    <row r="35798" ht="12.75"/>
    <row r="35799" ht="12.75"/>
    <row r="35800" ht="12.75"/>
    <row r="35801" ht="12.75"/>
    <row r="35802" ht="12.75"/>
    <row r="35803" ht="12.75"/>
    <row r="35804" ht="12.75"/>
    <row r="35805" ht="12.75"/>
    <row r="35806" ht="12.75"/>
    <row r="35807" ht="12.75"/>
    <row r="35808" ht="12.75"/>
    <row r="35809" ht="12.75"/>
    <row r="35810" ht="12.75"/>
    <row r="35811" ht="12.75"/>
    <row r="35812" ht="12.75"/>
    <row r="35813" ht="12.75"/>
    <row r="35814" ht="12.75"/>
    <row r="35815" ht="12.75"/>
    <row r="35816" ht="12.75"/>
    <row r="35817" ht="12.75"/>
    <row r="35818" ht="12.75"/>
    <row r="35819" ht="12.75"/>
    <row r="35820" ht="12.75"/>
    <row r="35821" ht="12.75"/>
    <row r="35822" ht="12.75"/>
    <row r="35823" ht="12.75"/>
    <row r="35824" ht="12.75"/>
    <row r="35825" ht="12.75"/>
    <row r="35826" ht="12.75"/>
    <row r="35827" ht="12.75"/>
    <row r="35828" ht="12.75"/>
    <row r="35829" ht="12.75"/>
    <row r="35830" ht="12.75"/>
    <row r="35831" ht="12.75"/>
    <row r="35832" ht="12.75"/>
    <row r="35833" ht="12.75"/>
    <row r="35834" ht="12.75"/>
    <row r="35835" ht="12.75"/>
    <row r="35836" ht="12.75"/>
    <row r="35837" ht="12.75"/>
    <row r="35838" ht="12.75"/>
    <row r="35839" ht="12.75"/>
    <row r="35840" ht="12.75"/>
    <row r="35841" ht="12.75"/>
    <row r="35842" ht="12.75"/>
    <row r="35843" ht="12.75"/>
    <row r="35844" ht="12.75"/>
    <row r="35845" ht="12.75"/>
    <row r="35846" ht="12.75"/>
    <row r="35847" ht="12.75"/>
    <row r="35848" ht="12.75"/>
    <row r="35849" ht="12.75"/>
    <row r="35850" ht="12.75"/>
    <row r="35851" ht="12.75"/>
    <row r="35852" ht="12.75"/>
    <row r="35853" ht="12.75"/>
    <row r="35854" ht="12.75"/>
    <row r="35855" ht="12.75"/>
    <row r="35856" ht="12.75"/>
    <row r="35857" ht="12.75"/>
    <row r="35858" ht="12.75"/>
    <row r="35859" ht="12.75"/>
    <row r="35860" ht="12.75"/>
    <row r="35861" ht="12.75"/>
    <row r="35862" ht="12.75"/>
    <row r="35863" ht="12.75"/>
    <row r="35864" ht="12.75"/>
    <row r="35865" ht="12.75"/>
    <row r="35866" ht="12.75"/>
    <row r="35867" ht="12.75"/>
    <row r="35868" ht="12.75"/>
    <row r="35869" ht="12.75"/>
    <row r="35870" ht="12.75"/>
    <row r="35871" ht="12.75"/>
    <row r="35872" ht="12.75"/>
    <row r="35873" ht="12.75"/>
    <row r="35874" ht="12.75"/>
    <row r="35875" ht="12.75"/>
    <row r="35876" ht="12.75"/>
    <row r="35877" ht="12.75"/>
    <row r="35878" ht="12.75"/>
    <row r="35879" ht="12.75"/>
    <row r="35880" ht="12.75"/>
    <row r="35881" ht="12.75"/>
    <row r="35882" ht="12.75"/>
    <row r="35883" ht="12.75"/>
    <row r="35884" ht="12.75"/>
    <row r="35885" ht="12.75"/>
    <row r="35886" ht="12.75"/>
    <row r="35887" ht="12.75"/>
    <row r="35888" ht="12.75"/>
    <row r="35889" ht="12.75"/>
    <row r="35890" ht="12.75"/>
    <row r="35891" ht="12.75"/>
    <row r="35892" ht="12.75"/>
    <row r="35893" ht="12.75"/>
    <row r="35894" ht="12.75"/>
    <row r="35895" ht="12.75"/>
    <row r="35896" ht="12.75"/>
    <row r="35897" ht="12.75"/>
    <row r="35898" ht="12.75"/>
    <row r="35899" ht="12.75"/>
    <row r="35900" ht="12.75"/>
    <row r="35901" ht="12.75"/>
    <row r="35902" ht="12.75"/>
    <row r="35903" ht="12.75"/>
    <row r="35904" ht="12.75"/>
    <row r="35905" ht="12.75"/>
    <row r="35906" ht="12.75"/>
    <row r="35907" ht="12.75"/>
    <row r="35908" ht="12.75"/>
    <row r="35909" ht="12.75"/>
    <row r="35910" ht="12.75"/>
    <row r="35911" ht="12.75"/>
    <row r="35912" ht="12.75"/>
    <row r="35913" ht="12.75"/>
    <row r="35914" ht="12.75"/>
    <row r="35915" ht="12.75"/>
    <row r="35916" ht="12.75"/>
    <row r="35917" ht="12.75"/>
    <row r="35918" ht="12.75"/>
    <row r="35919" ht="12.75"/>
    <row r="35920" ht="12.75"/>
    <row r="35921" ht="12.75"/>
    <row r="35922" ht="12.75"/>
    <row r="35923" ht="12.75"/>
    <row r="35924" ht="12.75"/>
    <row r="35925" ht="12.75"/>
    <row r="35926" ht="12.75"/>
    <row r="35927" ht="12.75"/>
    <row r="35928" ht="12.75"/>
    <row r="35929" ht="12.75"/>
    <row r="35930" ht="12.75"/>
    <row r="35931" ht="12.75"/>
    <row r="35932" ht="12.75"/>
    <row r="35933" ht="12.75"/>
    <row r="35934" ht="12.75"/>
    <row r="35935" ht="12.75"/>
    <row r="35936" ht="12.75"/>
    <row r="35937" ht="12.75"/>
    <row r="35938" ht="12.75"/>
    <row r="35939" ht="12.75"/>
    <row r="35940" ht="12.75"/>
    <row r="35941" ht="12.75"/>
    <row r="35942" ht="12.75"/>
    <row r="35943" ht="12.75"/>
    <row r="35944" ht="12.75"/>
    <row r="35945" ht="12.75"/>
    <row r="35946" ht="12.75"/>
    <row r="35947" ht="12.75"/>
    <row r="35948" ht="12.75"/>
    <row r="35949" ht="12.75"/>
    <row r="35950" ht="12.75"/>
    <row r="35951" ht="12.75"/>
    <row r="35952" ht="12.75"/>
    <row r="35953" ht="12.75"/>
    <row r="35954" ht="12.75"/>
    <row r="35955" ht="12.75"/>
    <row r="35956" ht="12.75"/>
    <row r="35957" ht="12.75"/>
    <row r="35958" ht="12.75"/>
    <row r="35959" ht="12.75"/>
    <row r="35960" ht="12.75"/>
    <row r="35961" ht="12.75"/>
    <row r="35962" ht="12.75"/>
    <row r="35963" ht="12.75"/>
    <row r="35964" ht="12.75"/>
    <row r="35965" ht="12.75"/>
    <row r="35966" ht="12.75"/>
    <row r="35967" ht="12.75"/>
    <row r="35968" ht="12.75"/>
    <row r="35969" ht="12.75"/>
    <row r="35970" ht="12.75"/>
    <row r="35971" ht="12.75"/>
    <row r="35972" ht="12.75"/>
    <row r="35973" ht="12.75"/>
    <row r="35974" ht="12.75"/>
    <row r="35975" ht="12.75"/>
    <row r="35976" ht="12.75"/>
    <row r="35977" ht="12.75"/>
    <row r="35978" ht="12.75"/>
    <row r="35979" ht="12.75"/>
    <row r="35980" ht="12.75"/>
    <row r="35981" ht="12.75"/>
    <row r="35982" ht="12.75"/>
    <row r="35983" ht="12.75"/>
    <row r="35984" ht="12.75"/>
    <row r="35985" ht="12.75"/>
    <row r="35986" ht="12.75"/>
    <row r="35987" ht="12.75"/>
    <row r="35988" ht="12.75"/>
    <row r="35989" ht="12.75"/>
    <row r="35990" ht="12.75"/>
    <row r="35991" ht="12.75"/>
    <row r="35992" ht="12.75"/>
    <row r="35993" ht="12.75"/>
    <row r="35994" ht="12.75"/>
    <row r="35995" ht="12.75"/>
    <row r="35996" ht="12.75"/>
    <row r="35997" ht="12.75"/>
    <row r="35998" ht="12.75"/>
    <row r="35999" ht="12.75"/>
    <row r="36000" ht="12.75"/>
    <row r="36001" ht="12.75"/>
    <row r="36002" ht="12.75"/>
    <row r="36003" ht="12.75"/>
    <row r="36004" ht="12.75"/>
    <row r="36005" ht="12.75"/>
    <row r="36006" ht="12.75"/>
    <row r="36007" ht="12.75"/>
    <row r="36008" ht="12.75"/>
    <row r="36009" ht="12.75"/>
    <row r="36010" ht="12.75"/>
    <row r="36011" ht="12.75"/>
    <row r="36012" ht="12.75"/>
    <row r="36013" ht="12.75"/>
    <row r="36014" ht="12.75"/>
    <row r="36015" ht="12.75"/>
    <row r="36016" ht="12.75"/>
    <row r="36017" ht="12.75"/>
    <row r="36018" ht="12.75"/>
    <row r="36019" ht="12.75"/>
    <row r="36020" ht="12.75"/>
    <row r="36021" ht="12.75"/>
    <row r="36022" ht="12.75"/>
    <row r="36023" ht="12.75"/>
    <row r="36024" ht="12.75"/>
    <row r="36025" ht="12.75"/>
    <row r="36026" ht="12.75"/>
    <row r="36027" ht="12.75"/>
    <row r="36028" ht="12.75"/>
    <row r="36029" ht="12.75"/>
    <row r="36030" ht="12.75"/>
    <row r="36031" ht="12.75"/>
    <row r="36032" ht="12.75"/>
    <row r="36033" ht="12.75"/>
    <row r="36034" ht="12.75"/>
    <row r="36035" ht="12.75"/>
    <row r="36036" ht="12.75"/>
    <row r="36037" ht="12.75"/>
    <row r="36038" ht="12.75"/>
    <row r="36039" ht="12.75"/>
    <row r="36040" ht="12.75"/>
    <row r="36041" ht="12.75"/>
    <row r="36042" ht="12.75"/>
    <row r="36043" ht="12.75"/>
    <row r="36044" ht="12.75"/>
    <row r="36045" ht="12.75"/>
    <row r="36046" ht="12.75"/>
    <row r="36047" ht="12.75"/>
    <row r="36048" ht="12.75"/>
    <row r="36049" ht="12.75"/>
    <row r="36050" ht="12.75"/>
    <row r="36051" ht="12.75"/>
    <row r="36052" ht="12.75"/>
    <row r="36053" ht="12.75"/>
    <row r="36054" ht="12.75"/>
    <row r="36055" ht="12.75"/>
    <row r="36056" ht="12.75"/>
    <row r="36057" ht="12.75"/>
    <row r="36058" ht="12.75"/>
    <row r="36059" ht="12.75"/>
    <row r="36060" ht="12.75"/>
    <row r="36061" ht="12.75"/>
    <row r="36062" ht="12.75"/>
    <row r="36063" ht="12.75"/>
    <row r="36064" ht="12.75"/>
    <row r="36065" ht="12.75"/>
    <row r="36066" ht="12.75"/>
    <row r="36067" ht="12.75"/>
    <row r="36068" ht="12.75"/>
    <row r="36069" ht="12.75"/>
    <row r="36070" ht="12.75"/>
    <row r="36071" ht="12.75"/>
    <row r="36072" ht="12.75"/>
    <row r="36073" ht="12.75"/>
    <row r="36074" ht="12.75"/>
    <row r="36075" ht="12.75"/>
    <row r="36076" ht="12.75"/>
    <row r="36077" ht="12.75"/>
    <row r="36078" ht="12.75"/>
    <row r="36079" ht="12.75"/>
    <row r="36080" ht="12.75"/>
    <row r="36081" ht="12.75"/>
    <row r="36082" ht="12.75"/>
    <row r="36083" ht="12.75"/>
    <row r="36084" ht="12.75"/>
    <row r="36085" ht="12.75"/>
    <row r="36086" ht="12.75"/>
    <row r="36087" ht="12.75"/>
    <row r="36088" ht="12.75"/>
    <row r="36089" ht="12.75"/>
    <row r="36090" ht="12.75"/>
    <row r="36091" ht="12.75"/>
    <row r="36092" ht="12.75"/>
    <row r="36093" ht="12.75"/>
    <row r="36094" ht="12.75"/>
    <row r="36095" ht="12.75"/>
    <row r="36096" ht="12.75"/>
    <row r="36097" ht="12.75"/>
    <row r="36098" ht="12.75"/>
    <row r="36099" ht="12.75"/>
    <row r="36100" ht="12.75"/>
    <row r="36101" ht="12.75"/>
    <row r="36102" ht="12.75"/>
    <row r="36103" ht="12.75"/>
    <row r="36104" ht="12.75"/>
    <row r="36105" ht="12.75"/>
    <row r="36106" ht="12.75"/>
    <row r="36107" ht="12.75"/>
    <row r="36108" ht="12.75"/>
    <row r="36109" ht="12.75"/>
    <row r="36110" ht="12.75"/>
    <row r="36111" ht="12.75"/>
    <row r="36112" ht="12.75"/>
    <row r="36113" ht="12.75"/>
    <row r="36114" ht="12.75"/>
    <row r="36115" ht="12.75"/>
    <row r="36116" ht="12.75"/>
    <row r="36117" ht="12.75"/>
    <row r="36118" ht="12.75"/>
    <row r="36119" ht="12.75"/>
    <row r="36120" ht="12.75"/>
    <row r="36121" ht="12.75"/>
    <row r="36122" ht="12.75"/>
    <row r="36123" ht="12.75"/>
    <row r="36124" ht="12.75"/>
    <row r="36125" ht="12.75"/>
    <row r="36126" ht="12.75"/>
    <row r="36127" ht="12.75"/>
    <row r="36128" ht="12.75"/>
    <row r="36129" ht="12.75"/>
    <row r="36130" ht="12.75"/>
    <row r="36131" ht="12.75"/>
    <row r="36132" ht="12.75"/>
    <row r="36133" ht="12.75"/>
    <row r="36134" ht="12.75"/>
    <row r="36135" ht="12.75"/>
    <row r="36136" ht="12.75"/>
    <row r="36137" ht="12.75"/>
    <row r="36138" ht="12.75"/>
    <row r="36139" ht="12.75"/>
    <row r="36140" ht="12.75"/>
    <row r="36141" ht="12.75"/>
    <row r="36142" ht="12.75"/>
    <row r="36143" ht="12.75"/>
    <row r="36144" ht="12.75"/>
    <row r="36145" ht="12.75"/>
    <row r="36146" ht="12.75"/>
    <row r="36147" ht="12.75"/>
    <row r="36148" ht="12.75"/>
    <row r="36149" ht="12.75"/>
    <row r="36150" ht="12.75"/>
    <row r="36151" ht="12.75"/>
    <row r="36152" ht="12.75"/>
    <row r="36153" ht="12.75"/>
    <row r="36154" ht="12.75"/>
    <row r="36155" ht="12.75"/>
    <row r="36156" ht="12.75"/>
    <row r="36157" ht="12.75"/>
    <row r="36158" ht="12.75"/>
    <row r="36159" ht="12.75"/>
    <row r="36160" ht="12.75"/>
    <row r="36161" ht="12.75"/>
    <row r="36162" ht="12.75"/>
    <row r="36163" ht="12.75"/>
    <row r="36164" ht="12.75"/>
    <row r="36165" ht="12.75"/>
    <row r="36166" ht="12.75"/>
    <row r="36167" ht="12.75"/>
    <row r="36168" ht="12.75"/>
    <row r="36169" ht="12.75"/>
    <row r="36170" ht="12.75"/>
    <row r="36171" ht="12.75"/>
    <row r="36172" ht="12.75"/>
    <row r="36173" ht="12.75"/>
    <row r="36174" ht="12.75"/>
    <row r="36175" ht="12.75"/>
    <row r="36176" ht="12.75"/>
    <row r="36177" ht="12.75"/>
    <row r="36178" ht="12.75"/>
    <row r="36179" ht="12.75"/>
    <row r="36180" ht="12.75"/>
    <row r="36181" ht="12.75"/>
    <row r="36182" ht="12.75"/>
    <row r="36183" ht="12.75"/>
    <row r="36184" ht="12.75"/>
    <row r="36185" ht="12.75"/>
    <row r="36186" ht="12.75"/>
    <row r="36187" ht="12.75"/>
    <row r="36188" ht="12.75"/>
    <row r="36189" ht="12.75"/>
    <row r="36190" ht="12.75"/>
    <row r="36191" ht="12.75"/>
    <row r="36192" ht="12.75"/>
    <row r="36193" ht="12.75"/>
    <row r="36194" ht="12.75"/>
    <row r="36195" ht="12.75"/>
    <row r="36196" ht="12.75"/>
    <row r="36197" ht="12.75"/>
    <row r="36198" ht="12.75"/>
    <row r="36199" ht="12.75"/>
    <row r="36200" ht="12.75"/>
    <row r="36201" ht="12.75"/>
    <row r="36202" ht="12.75"/>
    <row r="36203" ht="12.75"/>
    <row r="36204" ht="12.75"/>
    <row r="36205" ht="12.75"/>
    <row r="36206" ht="12.75"/>
    <row r="36207" ht="12.75"/>
    <row r="36208" ht="12.75"/>
    <row r="36209" ht="12.75"/>
    <row r="36210" ht="12.75"/>
    <row r="36211" ht="12.75"/>
    <row r="36212" ht="12.75"/>
    <row r="36213" ht="12.75"/>
    <row r="36214" ht="12.75"/>
    <row r="36215" ht="12.75"/>
    <row r="36216" ht="12.75"/>
    <row r="36217" ht="12.75"/>
    <row r="36218" ht="12.75"/>
    <row r="36219" ht="12.75"/>
    <row r="36220" ht="12.75"/>
    <row r="36221" ht="12.75"/>
    <row r="36222" ht="12.75"/>
    <row r="36223" ht="12.75"/>
    <row r="36224" ht="12.75"/>
    <row r="36225" ht="12.75"/>
    <row r="36226" ht="12.75"/>
    <row r="36227" ht="12.75"/>
    <row r="36228" ht="12.75"/>
    <row r="36229" ht="12.75"/>
    <row r="36230" ht="12.75"/>
    <row r="36231" ht="12.75"/>
    <row r="36232" ht="12.75"/>
    <row r="36233" ht="12.75"/>
    <row r="36234" ht="12.75"/>
    <row r="36235" ht="12.75"/>
    <row r="36236" ht="12.75"/>
    <row r="36237" ht="12.75"/>
    <row r="36238" ht="12.75"/>
    <row r="36239" ht="12.75"/>
    <row r="36240" ht="12.75"/>
    <row r="36241" ht="12.75"/>
    <row r="36242" ht="12.75"/>
    <row r="36243" ht="12.75"/>
    <row r="36244" ht="12.75"/>
    <row r="36245" ht="12.75"/>
    <row r="36246" ht="12.75"/>
    <row r="36247" ht="12.75"/>
    <row r="36248" ht="12.75"/>
    <row r="36249" ht="12.75"/>
    <row r="36250" ht="12.75"/>
    <row r="36251" ht="12.75"/>
    <row r="36252" ht="12.75"/>
    <row r="36253" ht="12.75"/>
    <row r="36254" ht="12.75"/>
    <row r="36255" ht="12.75"/>
    <row r="36256" ht="12.75"/>
    <row r="36257" ht="12.75"/>
    <row r="36258" ht="12.75"/>
    <row r="36259" ht="12.75"/>
    <row r="36260" ht="12.75"/>
    <row r="36261" ht="12.75"/>
    <row r="36262" ht="12.75"/>
    <row r="36263" ht="12.75"/>
    <row r="36264" ht="12.75"/>
    <row r="36265" ht="12.75"/>
    <row r="36266" ht="12.75"/>
    <row r="36267" ht="12.75"/>
    <row r="36268" ht="12.75"/>
    <row r="36269" ht="12.75"/>
    <row r="36270" ht="12.75"/>
    <row r="36271" ht="12.75"/>
    <row r="36272" ht="12.75"/>
    <row r="36273" ht="12.75"/>
    <row r="36274" ht="12.75"/>
    <row r="36275" ht="12.75"/>
    <row r="36276" ht="12.75"/>
    <row r="36277" ht="12.75"/>
    <row r="36278" ht="12.75"/>
    <row r="36279" ht="12.75"/>
    <row r="36280" ht="12.75"/>
    <row r="36281" ht="12.75"/>
    <row r="36282" ht="12.75"/>
    <row r="36283" ht="12.75"/>
    <row r="36284" ht="12.75"/>
    <row r="36285" ht="12.75"/>
    <row r="36286" ht="12.75"/>
    <row r="36287" ht="12.75"/>
    <row r="36288" ht="12.75"/>
    <row r="36289" ht="12.75"/>
    <row r="36290" ht="12.75"/>
    <row r="36291" ht="12.75"/>
    <row r="36292" ht="12.75"/>
    <row r="36293" ht="12.75"/>
    <row r="36294" ht="12.75"/>
    <row r="36295" ht="12.75"/>
    <row r="36296" ht="12.75"/>
    <row r="36297" ht="12.75"/>
    <row r="36298" ht="12.75"/>
    <row r="36299" ht="12.75"/>
    <row r="36300" ht="12.75"/>
    <row r="36301" ht="12.75"/>
    <row r="36302" ht="12.75"/>
    <row r="36303" ht="12.75"/>
    <row r="36304" ht="12.75"/>
    <row r="36305" ht="12.75"/>
    <row r="36306" ht="12.75"/>
    <row r="36307" ht="12.75"/>
    <row r="36308" ht="12.75"/>
    <row r="36309" ht="12.75"/>
    <row r="36310" ht="12.75"/>
    <row r="36311" ht="12.75"/>
    <row r="36312" ht="12.75"/>
    <row r="36313" ht="12.75"/>
    <row r="36314" ht="12.75"/>
    <row r="36315" ht="12.75"/>
    <row r="36316" ht="12.75"/>
    <row r="36317" ht="12.75"/>
    <row r="36318" ht="12.75"/>
    <row r="36319" ht="12.75"/>
    <row r="36320" ht="12.75"/>
    <row r="36321" ht="12.75"/>
    <row r="36322" ht="12.75"/>
    <row r="36323" ht="12.75"/>
    <row r="36324" ht="12.75"/>
    <row r="36325" ht="12.75"/>
    <row r="36326" ht="12.75"/>
    <row r="36327" ht="12.75"/>
    <row r="36328" ht="12.75"/>
    <row r="36329" ht="12.75"/>
    <row r="36330" ht="12.75"/>
    <row r="36331" ht="12.75"/>
    <row r="36332" ht="12.75"/>
    <row r="36333" ht="12.75"/>
    <row r="36334" ht="12.75"/>
    <row r="36335" ht="12.75"/>
    <row r="36336" ht="12.75"/>
    <row r="36337" ht="12.75"/>
    <row r="36338" ht="12.75"/>
    <row r="36339" ht="12.75"/>
    <row r="36340" ht="12.75"/>
    <row r="36341" ht="12.75"/>
    <row r="36342" ht="12.75"/>
    <row r="36343" ht="12.75"/>
    <row r="36344" ht="12.75"/>
    <row r="36345" ht="12.75"/>
    <row r="36346" ht="12.75"/>
    <row r="36347" ht="12.75"/>
    <row r="36348" ht="12.75"/>
    <row r="36349" ht="12.75"/>
    <row r="36350" ht="12.75"/>
    <row r="36351" ht="12.75"/>
    <row r="36352" ht="12.75"/>
    <row r="36353" ht="12.75"/>
    <row r="36354" ht="12.75"/>
    <row r="36355" ht="12.75"/>
    <row r="36356" ht="12.75"/>
    <row r="36357" ht="12.75"/>
    <row r="36358" ht="12.75"/>
    <row r="36359" ht="12.75"/>
    <row r="36360" ht="12.75"/>
    <row r="36361" ht="12.75"/>
    <row r="36362" ht="12.75"/>
    <row r="36363" ht="12.75"/>
    <row r="36364" ht="12.75"/>
    <row r="36365" ht="12.75"/>
    <row r="36366" ht="12.75"/>
    <row r="36367" ht="12.75"/>
    <row r="36368" ht="12.75"/>
    <row r="36369" ht="12.75"/>
    <row r="36370" ht="12.75"/>
    <row r="36371" ht="12.75"/>
    <row r="36372" ht="12.75"/>
    <row r="36373" ht="12.75"/>
    <row r="36374" ht="12.75"/>
    <row r="36375" ht="12.75"/>
    <row r="36376" ht="12.75"/>
    <row r="36377" ht="12.75"/>
    <row r="36378" ht="12.75"/>
    <row r="36379" ht="12.75"/>
    <row r="36380" ht="12.75"/>
    <row r="36381" ht="12.75"/>
    <row r="36382" ht="12.75"/>
    <row r="36383" ht="12.75"/>
    <row r="36384" ht="12.75"/>
    <row r="36385" ht="12.75"/>
    <row r="36386" ht="12.75"/>
    <row r="36387" ht="12.75"/>
    <row r="36388" ht="12.75"/>
    <row r="36389" ht="12.75"/>
    <row r="36390" ht="12.75"/>
    <row r="36391" ht="12.75"/>
    <row r="36392" ht="12.75"/>
    <row r="36393" ht="12.75"/>
    <row r="36394" ht="12.75"/>
    <row r="36395" ht="12.75"/>
    <row r="36396" ht="12.75"/>
    <row r="36397" ht="12.75"/>
    <row r="36398" ht="12.75"/>
    <row r="36399" ht="12.75"/>
    <row r="36400" ht="12.75"/>
    <row r="36401" ht="12.75"/>
    <row r="36402" ht="12.75"/>
    <row r="36403" ht="12.75"/>
    <row r="36404" ht="12.75"/>
    <row r="36405" ht="12.75"/>
    <row r="36406" ht="12.75"/>
    <row r="36407" ht="12.75"/>
    <row r="36408" ht="12.75"/>
    <row r="36409" ht="12.75"/>
    <row r="36410" ht="12.75"/>
    <row r="36411" ht="12.75"/>
    <row r="36412" ht="12.75"/>
    <row r="36413" ht="12.75"/>
    <row r="36414" ht="12.75"/>
    <row r="36415" ht="12.75"/>
    <row r="36416" ht="12.75"/>
    <row r="36417" ht="12.75"/>
    <row r="36418" ht="12.75"/>
    <row r="36419" ht="12.75"/>
    <row r="36420" ht="12.75"/>
    <row r="36421" ht="12.75"/>
    <row r="36422" ht="12.75"/>
    <row r="36423" ht="12.75"/>
    <row r="36424" ht="12.75"/>
    <row r="36425" ht="12.75"/>
    <row r="36426" ht="12.75"/>
    <row r="36427" ht="12.75"/>
    <row r="36428" ht="12.75"/>
    <row r="36429" ht="12.75"/>
    <row r="36430" ht="12.75"/>
    <row r="36431" ht="12.75"/>
    <row r="36432" ht="12.75"/>
    <row r="36433" ht="12.75"/>
    <row r="36434" ht="12.75"/>
    <row r="36435" ht="12.75"/>
    <row r="36436" ht="12.75"/>
    <row r="36437" ht="12.75"/>
    <row r="36438" ht="12.75"/>
    <row r="36439" ht="12.75"/>
    <row r="36440" ht="12.75"/>
    <row r="36441" ht="12.75"/>
    <row r="36442" ht="12.75"/>
    <row r="36443" ht="12.75"/>
    <row r="36444" ht="12.75"/>
    <row r="36445" ht="12.75"/>
    <row r="36446" ht="12.75"/>
    <row r="36447" ht="12.75"/>
    <row r="36448" ht="12.75"/>
    <row r="36449" ht="12.75"/>
    <row r="36450" ht="12.75"/>
    <row r="36451" ht="12.75"/>
    <row r="36452" ht="12.75"/>
    <row r="36453" ht="12.75"/>
    <row r="36454" ht="12.75"/>
    <row r="36455" ht="12.75"/>
    <row r="36456" ht="12.75"/>
    <row r="36457" ht="12.75"/>
    <row r="36458" ht="12.75"/>
    <row r="36459" ht="12.75"/>
    <row r="36460" ht="12.75"/>
    <row r="36461" ht="12.75"/>
    <row r="36462" ht="12.75"/>
    <row r="36463" ht="12.75"/>
    <row r="36464" ht="12.75"/>
    <row r="36465" ht="12.75"/>
    <row r="36466" ht="12.75"/>
    <row r="36467" ht="12.75"/>
    <row r="36468" ht="12.75"/>
    <row r="36469" ht="12.75"/>
    <row r="36470" ht="12.75"/>
    <row r="36471" ht="12.75"/>
    <row r="36472" ht="12.75"/>
    <row r="36473" ht="12.75"/>
    <row r="36474" ht="12.75"/>
    <row r="36475" ht="12.75"/>
    <row r="36476" ht="12.75"/>
    <row r="36477" ht="12.75"/>
    <row r="36478" ht="12.75"/>
    <row r="36479" ht="12.75"/>
    <row r="36480" ht="12.75"/>
    <row r="36481" ht="12.75"/>
    <row r="36482" ht="12.75"/>
    <row r="36483" ht="12.75"/>
    <row r="36484" ht="12.75"/>
    <row r="36485" ht="12.75"/>
    <row r="36486" ht="12.75"/>
    <row r="36487" ht="12.75"/>
    <row r="36488" ht="12.75"/>
    <row r="36489" ht="12.75"/>
    <row r="36490" ht="12.75"/>
    <row r="36491" ht="12.75"/>
    <row r="36492" ht="12.75"/>
    <row r="36493" ht="12.75"/>
    <row r="36494" ht="12.75"/>
    <row r="36495" ht="12.75"/>
    <row r="36496" ht="12.75"/>
    <row r="36497" ht="12.75"/>
    <row r="36498" ht="12.75"/>
    <row r="36499" ht="12.75"/>
    <row r="36500" ht="12.75"/>
    <row r="36501" ht="12.75"/>
    <row r="36502" ht="12.75"/>
    <row r="36503" ht="12.75"/>
    <row r="36504" ht="12.75"/>
    <row r="36505" ht="12.75"/>
    <row r="36506" ht="12.75"/>
    <row r="36507" ht="12.75"/>
    <row r="36508" ht="12.75"/>
    <row r="36509" ht="12.75"/>
    <row r="36510" ht="12.75"/>
    <row r="36511" ht="12.75"/>
    <row r="36512" ht="12.75"/>
    <row r="36513" ht="12.75"/>
    <row r="36514" ht="12.75"/>
    <row r="36515" ht="12.75"/>
    <row r="36516" ht="12.75"/>
    <row r="36517" ht="12.75"/>
    <row r="36518" ht="12.75"/>
    <row r="36519" ht="12.75"/>
    <row r="36520" ht="12.75"/>
    <row r="36521" ht="12.75"/>
    <row r="36522" ht="12.75"/>
    <row r="36523" ht="12.75"/>
    <row r="36524" ht="12.75"/>
    <row r="36525" ht="12.75"/>
    <row r="36526" ht="12.75"/>
    <row r="36527" ht="12.75"/>
    <row r="36528" ht="12.75"/>
    <row r="36529" ht="12.75"/>
    <row r="36530" ht="12.75"/>
    <row r="36531" ht="12.75"/>
    <row r="36532" ht="12.75"/>
    <row r="36533" ht="12.75"/>
    <row r="36534" ht="12.75"/>
    <row r="36535" ht="12.75"/>
    <row r="36536" ht="12.75"/>
    <row r="36537" ht="12.75"/>
    <row r="36538" ht="12.75"/>
    <row r="36539" ht="12.75"/>
    <row r="36540" ht="12.75"/>
    <row r="36541" ht="12.75"/>
    <row r="36542" ht="12.75"/>
    <row r="36543" ht="12.75"/>
    <row r="36544" ht="12.75"/>
    <row r="36545" ht="12.75"/>
    <row r="36546" ht="12.75"/>
    <row r="36547" ht="12.75"/>
    <row r="36548" ht="12.75"/>
    <row r="36549" ht="12.75"/>
    <row r="36550" ht="12.75"/>
    <row r="36551" ht="12.75"/>
    <row r="36552" ht="12.75"/>
    <row r="36553" ht="12.75"/>
    <row r="36554" ht="12.75"/>
    <row r="36555" ht="12.75"/>
    <row r="36556" ht="12.75"/>
    <row r="36557" ht="12.75"/>
    <row r="36558" ht="12.75"/>
    <row r="36559" ht="12.75"/>
    <row r="36560" ht="12.75"/>
    <row r="36561" ht="12.75"/>
    <row r="36562" ht="12.75"/>
    <row r="36563" ht="12.75"/>
    <row r="36564" ht="12.75"/>
    <row r="36565" ht="12.75"/>
    <row r="36566" ht="12.75"/>
    <row r="36567" ht="12.75"/>
    <row r="36568" ht="12.75"/>
    <row r="36569" ht="12.75"/>
    <row r="36570" ht="12.75"/>
    <row r="36571" ht="12.75"/>
    <row r="36572" ht="12.75"/>
    <row r="36573" ht="12.75"/>
    <row r="36574" ht="12.75"/>
    <row r="36575" ht="12.75"/>
    <row r="36576" ht="12.75"/>
    <row r="36577" ht="12.75"/>
    <row r="36578" ht="12.75"/>
    <row r="36579" ht="12.75"/>
    <row r="36580" ht="12.75"/>
    <row r="36581" ht="12.75"/>
    <row r="36582" ht="12.75"/>
    <row r="36583" ht="12.75"/>
    <row r="36584" ht="12.75"/>
    <row r="36585" ht="12.75"/>
    <row r="36586" ht="12.75"/>
    <row r="36587" ht="12.75"/>
    <row r="36588" ht="12.75"/>
    <row r="36589" ht="12.75"/>
    <row r="36590" ht="12.75"/>
    <row r="36591" ht="12.75"/>
    <row r="36592" ht="12.75"/>
    <row r="36593" ht="12.75"/>
    <row r="36594" ht="12.75"/>
    <row r="36595" ht="12.75"/>
    <row r="36596" ht="12.75"/>
    <row r="36597" ht="12.75"/>
    <row r="36598" ht="12.75"/>
    <row r="36599" ht="12.75"/>
    <row r="36600" ht="12.75"/>
    <row r="36601" ht="12.75"/>
    <row r="36602" ht="12.75"/>
    <row r="36603" ht="12.75"/>
    <row r="36604" ht="12.75"/>
    <row r="36605" ht="12.75"/>
    <row r="36606" ht="12.75"/>
    <row r="36607" ht="12.75"/>
    <row r="36608" ht="12.75"/>
    <row r="36609" ht="12.75"/>
    <row r="36610" ht="12.75"/>
    <row r="36611" ht="12.75"/>
    <row r="36612" ht="12.75"/>
    <row r="36613" ht="12.75"/>
    <row r="36614" ht="12.75"/>
    <row r="36615" ht="12.75"/>
    <row r="36616" ht="12.75"/>
    <row r="36617" ht="12.75"/>
    <row r="36618" ht="12.75"/>
    <row r="36619" ht="12.75"/>
    <row r="36620" ht="12.75"/>
    <row r="36621" ht="12.75"/>
    <row r="36622" ht="12.75"/>
    <row r="36623" ht="12.75"/>
    <row r="36624" ht="12.75"/>
    <row r="36625" ht="12.75"/>
    <row r="36626" ht="12.75"/>
    <row r="36627" ht="12.75"/>
    <row r="36628" ht="12.75"/>
    <row r="36629" ht="12.75"/>
    <row r="36630" ht="12.75"/>
    <row r="36631" ht="12.75"/>
    <row r="36632" ht="12.75"/>
    <row r="36633" ht="12.75"/>
    <row r="36634" ht="12.75"/>
    <row r="36635" ht="12.75"/>
    <row r="36636" ht="12.75"/>
    <row r="36637" ht="12.75"/>
    <row r="36638" ht="12.75"/>
    <row r="36639" ht="12.75"/>
    <row r="36640" ht="12.75"/>
    <row r="36641" ht="12.75"/>
    <row r="36642" ht="12.75"/>
    <row r="36643" ht="12.75"/>
    <row r="36644" ht="12.75"/>
    <row r="36645" ht="12.75"/>
    <row r="36646" ht="12.75"/>
    <row r="36647" ht="12.75"/>
    <row r="36648" ht="12.75"/>
    <row r="36649" ht="12.75"/>
    <row r="36650" ht="12.75"/>
    <row r="36651" ht="12.75"/>
    <row r="36652" ht="12.75"/>
    <row r="36653" ht="12.75"/>
    <row r="36654" ht="12.75"/>
    <row r="36655" ht="12.75"/>
    <row r="36656" ht="12.75"/>
    <row r="36657" ht="12.75"/>
    <row r="36658" ht="12.75"/>
    <row r="36659" ht="12.75"/>
    <row r="36660" ht="12.75"/>
    <row r="36661" ht="12.75"/>
    <row r="36662" ht="12.75"/>
    <row r="36663" ht="12.75"/>
    <row r="36664" ht="12.75"/>
    <row r="36665" ht="12.75"/>
    <row r="36666" ht="12.75"/>
    <row r="36667" ht="12.75"/>
    <row r="36668" ht="12.75"/>
    <row r="36669" ht="12.75"/>
    <row r="36670" ht="12.75"/>
    <row r="36671" ht="12.75"/>
    <row r="36672" ht="12.75"/>
    <row r="36673" ht="12.75"/>
    <row r="36674" ht="12.75"/>
    <row r="36675" ht="12.75"/>
    <row r="36676" ht="12.75"/>
    <row r="36677" ht="12.75"/>
    <row r="36678" ht="12.75"/>
    <row r="36679" ht="12.75"/>
    <row r="36680" ht="12.75"/>
    <row r="36681" ht="12.75"/>
    <row r="36682" ht="12.75"/>
    <row r="36683" ht="12.75"/>
    <row r="36684" ht="12.75"/>
    <row r="36685" ht="12.75"/>
    <row r="36686" ht="12.75"/>
    <row r="36687" ht="12.75"/>
    <row r="36688" ht="12.75"/>
    <row r="36689" ht="12.75"/>
    <row r="36690" ht="12.75"/>
    <row r="36691" ht="12.75"/>
    <row r="36692" ht="12.75"/>
    <row r="36693" ht="12.75"/>
    <row r="36694" ht="12.75"/>
    <row r="36695" ht="12.75"/>
    <row r="36696" ht="12.75"/>
    <row r="36697" ht="12.75"/>
    <row r="36698" ht="12.75"/>
    <row r="36699" ht="12.75"/>
    <row r="36700" ht="12.75"/>
    <row r="36701" ht="12.75"/>
    <row r="36702" ht="12.75"/>
    <row r="36703" ht="12.75"/>
    <row r="36704" ht="12.75"/>
    <row r="36705" ht="12.75"/>
    <row r="36706" ht="12.75"/>
    <row r="36707" ht="12.75"/>
    <row r="36708" ht="12.75"/>
    <row r="36709" ht="12.75"/>
    <row r="36710" ht="12.75"/>
    <row r="36711" ht="12.75"/>
    <row r="36712" ht="12.75"/>
    <row r="36713" ht="12.75"/>
    <row r="36714" ht="12.75"/>
    <row r="36715" ht="12.75"/>
    <row r="36716" ht="12.75"/>
    <row r="36717" ht="12.75"/>
    <row r="36718" ht="12.75"/>
    <row r="36719" ht="12.75"/>
    <row r="36720" ht="12.75"/>
    <row r="36721" ht="12.75"/>
    <row r="36722" ht="12.75"/>
    <row r="36723" ht="12.75"/>
    <row r="36724" ht="12.75"/>
    <row r="36725" ht="12.75"/>
    <row r="36726" ht="12.75"/>
    <row r="36727" ht="12.75"/>
    <row r="36728" ht="12.75"/>
    <row r="36729" ht="12.75"/>
    <row r="36730" ht="12.75"/>
    <row r="36731" ht="12.75"/>
    <row r="36732" ht="12.75"/>
    <row r="36733" ht="12.75"/>
    <row r="36734" ht="12.75"/>
    <row r="36735" ht="12.75"/>
    <row r="36736" ht="12.75"/>
    <row r="36737" ht="12.75"/>
    <row r="36738" ht="12.75"/>
    <row r="36739" ht="12.75"/>
    <row r="36740" ht="12.75"/>
    <row r="36741" ht="12.75"/>
    <row r="36742" ht="12.75"/>
    <row r="36743" ht="12.75"/>
    <row r="36744" ht="12.75"/>
    <row r="36745" ht="12.75"/>
    <row r="36746" ht="12.75"/>
    <row r="36747" ht="12.75"/>
    <row r="36748" ht="12.75"/>
    <row r="36749" ht="12.75"/>
    <row r="36750" ht="12.75"/>
    <row r="36751" ht="12.75"/>
    <row r="36752" ht="12.75"/>
    <row r="36753" ht="12.75"/>
    <row r="36754" ht="12.75"/>
    <row r="36755" ht="12.75"/>
    <row r="36756" ht="12.75"/>
    <row r="36757" ht="12.75"/>
    <row r="36758" ht="12.75"/>
    <row r="36759" ht="12.75"/>
    <row r="36760" ht="12.75"/>
    <row r="36761" ht="12.75"/>
    <row r="36762" ht="12.75"/>
    <row r="36763" ht="12.75"/>
    <row r="36764" ht="12.75"/>
    <row r="36765" ht="12.75"/>
    <row r="36766" ht="12.75"/>
    <row r="36767" ht="12.75"/>
    <row r="36768" ht="12.75"/>
    <row r="36769" ht="12.75"/>
    <row r="36770" ht="12.75"/>
    <row r="36771" ht="12.75"/>
    <row r="36772" ht="12.75"/>
    <row r="36773" ht="12.75"/>
    <row r="36774" ht="12.75"/>
    <row r="36775" ht="12.75"/>
    <row r="36776" ht="12.75"/>
    <row r="36777" ht="12.75"/>
    <row r="36778" ht="12.75"/>
    <row r="36779" ht="12.75"/>
    <row r="36780" ht="12.75"/>
    <row r="36781" ht="12.75"/>
    <row r="36782" ht="12.75"/>
    <row r="36783" ht="12.75"/>
    <row r="36784" ht="12.75"/>
    <row r="36785" ht="12.75"/>
    <row r="36786" ht="12.75"/>
    <row r="36787" ht="12.75"/>
    <row r="36788" ht="12.75"/>
    <row r="36789" ht="12.75"/>
    <row r="36790" ht="12.75"/>
    <row r="36791" ht="12.75"/>
    <row r="36792" ht="12.75"/>
    <row r="36793" ht="12.75"/>
    <row r="36794" ht="12.75"/>
    <row r="36795" ht="12.75"/>
    <row r="36796" ht="12.75"/>
    <row r="36797" ht="12.75"/>
    <row r="36798" ht="12.75"/>
    <row r="36799" ht="12.75"/>
    <row r="36800" ht="12.75"/>
    <row r="36801" ht="12.75"/>
    <row r="36802" ht="12.75"/>
    <row r="36803" ht="12.75"/>
    <row r="36804" ht="12.75"/>
    <row r="36805" ht="12.75"/>
    <row r="36806" ht="12.75"/>
    <row r="36807" ht="12.75"/>
    <row r="36808" ht="12.75"/>
    <row r="36809" ht="12.75"/>
    <row r="36810" ht="12.75"/>
    <row r="36811" ht="12.75"/>
    <row r="36812" ht="12.75"/>
    <row r="36813" ht="12.75"/>
    <row r="36814" ht="12.75"/>
    <row r="36815" ht="12.75"/>
    <row r="36816" ht="12.75"/>
    <row r="36817" ht="12.75"/>
    <row r="36818" ht="12.75"/>
    <row r="36819" ht="12.75"/>
    <row r="36820" ht="12.75"/>
    <row r="36821" ht="12.75"/>
    <row r="36822" ht="12.75"/>
    <row r="36823" ht="12.75"/>
    <row r="36824" ht="12.75"/>
    <row r="36825" ht="12.75"/>
    <row r="36826" ht="12.75"/>
    <row r="36827" ht="12.75"/>
    <row r="36828" ht="12.75"/>
    <row r="36829" ht="12.75"/>
    <row r="36830" ht="12.75"/>
    <row r="36831" ht="12.75"/>
    <row r="36832" ht="12.75"/>
    <row r="36833" ht="12.75"/>
    <row r="36834" ht="12.75"/>
    <row r="36835" ht="12.75"/>
    <row r="36836" ht="12.75"/>
    <row r="36837" ht="12.75"/>
    <row r="36838" ht="12.75"/>
    <row r="36839" ht="12.75"/>
    <row r="36840" ht="12.75"/>
    <row r="36841" ht="12.75"/>
    <row r="36842" ht="12.75"/>
    <row r="36843" ht="12.75"/>
    <row r="36844" ht="12.75"/>
    <row r="36845" ht="12.75"/>
    <row r="36846" ht="12.75"/>
    <row r="36847" ht="12.75"/>
    <row r="36848" ht="12.75"/>
    <row r="36849" ht="12.75"/>
    <row r="36850" ht="12.75"/>
    <row r="36851" ht="12.75"/>
    <row r="36852" ht="12.75"/>
    <row r="36853" ht="12.75"/>
    <row r="36854" ht="12.75"/>
    <row r="36855" ht="12.75"/>
    <row r="36856" ht="12.75"/>
    <row r="36857" ht="12.75"/>
    <row r="36858" ht="12.75"/>
    <row r="36859" ht="12.75"/>
    <row r="36860" ht="12.75"/>
    <row r="36861" ht="12.75"/>
    <row r="36862" ht="12.75"/>
    <row r="36863" ht="12.75"/>
    <row r="36864" ht="12.75"/>
    <row r="36865" ht="12.75"/>
    <row r="36866" ht="12.75"/>
    <row r="36867" ht="12.75"/>
    <row r="36868" ht="12.75"/>
    <row r="36869" ht="12.75"/>
    <row r="36870" ht="12.75"/>
    <row r="36871" ht="12.75"/>
    <row r="36872" ht="12.75"/>
    <row r="36873" ht="12.75"/>
    <row r="36874" ht="12.75"/>
    <row r="36875" ht="12.75"/>
    <row r="36876" ht="12.75"/>
    <row r="36877" ht="12.75"/>
    <row r="36878" ht="12.75"/>
    <row r="36879" ht="12.75"/>
    <row r="36880" ht="12.75"/>
    <row r="36881" ht="12.75"/>
    <row r="36882" ht="12.75"/>
    <row r="36883" ht="12.75"/>
    <row r="36884" ht="12.75"/>
    <row r="36885" ht="12.75"/>
    <row r="36886" ht="12.75"/>
    <row r="36887" ht="12.75"/>
    <row r="36888" ht="12.75"/>
    <row r="36889" ht="12.75"/>
    <row r="36890" ht="12.75"/>
    <row r="36891" ht="12.75"/>
    <row r="36892" ht="12.75"/>
    <row r="36893" ht="12.75"/>
    <row r="36894" ht="12.75"/>
    <row r="36895" ht="12.75"/>
    <row r="36896" ht="12.75"/>
    <row r="36897" ht="12.75"/>
    <row r="36898" ht="12.75"/>
    <row r="36899" ht="12.75"/>
    <row r="36900" ht="12.75"/>
    <row r="36901" ht="12.75"/>
    <row r="36902" ht="12.75"/>
    <row r="36903" ht="12.75"/>
    <row r="36904" ht="12.75"/>
    <row r="36905" ht="12.75"/>
    <row r="36906" ht="12.75"/>
    <row r="36907" ht="12.75"/>
    <row r="36908" ht="12.75"/>
    <row r="36909" ht="12.75"/>
    <row r="36910" ht="12.75"/>
    <row r="36911" ht="12.75"/>
    <row r="36912" ht="12.75"/>
    <row r="36913" ht="12.75"/>
    <row r="36914" ht="12.75"/>
    <row r="36915" ht="12.75"/>
    <row r="36916" ht="12.75"/>
    <row r="36917" ht="12.75"/>
    <row r="36918" ht="12.75"/>
    <row r="36919" ht="12.75"/>
    <row r="36920" ht="12.75"/>
    <row r="36921" ht="12.75"/>
    <row r="36922" ht="12.75"/>
    <row r="36923" ht="12.75"/>
    <row r="36924" ht="12.75"/>
    <row r="36925" ht="12.75"/>
    <row r="36926" ht="12.75"/>
    <row r="36927" ht="12.75"/>
    <row r="36928" ht="12.75"/>
    <row r="36929" ht="12.75"/>
    <row r="36930" ht="12.75"/>
    <row r="36931" ht="12.75"/>
    <row r="36932" ht="12.75"/>
    <row r="36933" ht="12.75"/>
    <row r="36934" ht="12.75"/>
    <row r="36935" ht="12.75"/>
    <row r="36936" ht="12.75"/>
    <row r="36937" ht="12.75"/>
    <row r="36938" ht="12.75"/>
    <row r="36939" ht="12.75"/>
    <row r="36940" ht="12.75"/>
    <row r="36941" ht="12.75"/>
    <row r="36942" ht="12.75"/>
    <row r="36943" ht="12.75"/>
    <row r="36944" ht="12.75"/>
    <row r="36945" ht="12.75"/>
    <row r="36946" ht="12.75"/>
    <row r="36947" ht="12.75"/>
    <row r="36948" ht="12.75"/>
    <row r="36949" ht="12.75"/>
    <row r="36950" ht="12.75"/>
    <row r="36951" ht="12.75"/>
    <row r="36952" ht="12.75"/>
    <row r="36953" ht="12.75"/>
    <row r="36954" ht="12.75"/>
    <row r="36955" ht="12.75"/>
    <row r="36956" ht="12.75"/>
    <row r="36957" ht="12.75"/>
    <row r="36958" ht="12.75"/>
    <row r="36959" ht="12.75"/>
    <row r="36960" ht="12.75"/>
    <row r="36961" ht="12.75"/>
    <row r="36962" ht="12.75"/>
    <row r="36963" ht="12.75"/>
    <row r="36964" ht="12.75"/>
    <row r="36965" ht="12.75"/>
    <row r="36966" ht="12.75"/>
    <row r="36967" ht="12.75"/>
    <row r="36968" ht="12.75"/>
    <row r="36969" ht="12.75"/>
    <row r="36970" ht="12.75"/>
    <row r="36971" ht="12.75"/>
    <row r="36972" ht="12.75"/>
    <row r="36973" ht="12.75"/>
    <row r="36974" ht="12.75"/>
    <row r="36975" ht="12.75"/>
    <row r="36976" ht="12.75"/>
    <row r="36977" ht="12.75"/>
    <row r="36978" ht="12.75"/>
    <row r="36979" ht="12.75"/>
    <row r="36980" ht="12.75"/>
    <row r="36981" ht="12.75"/>
    <row r="36982" ht="12.75"/>
    <row r="36983" ht="12.75"/>
    <row r="36984" ht="12.75"/>
    <row r="36985" ht="12.75"/>
    <row r="36986" ht="12.75"/>
    <row r="36987" ht="12.75"/>
    <row r="36988" ht="12.75"/>
    <row r="36989" ht="12.75"/>
    <row r="36990" ht="12.75"/>
    <row r="36991" ht="12.75"/>
    <row r="36992" ht="12.75"/>
    <row r="36993" ht="12.75"/>
    <row r="36994" ht="12.75"/>
    <row r="36995" ht="12.75"/>
    <row r="36996" ht="12.75"/>
    <row r="36997" ht="12.75"/>
    <row r="36998" ht="12.75"/>
    <row r="36999" ht="12.75"/>
    <row r="37000" ht="12.75"/>
    <row r="37001" ht="12.75"/>
    <row r="37002" ht="12.75"/>
    <row r="37003" ht="12.75"/>
    <row r="37004" ht="12.75"/>
    <row r="37005" ht="12.75"/>
    <row r="37006" ht="12.75"/>
    <row r="37007" ht="12.75"/>
    <row r="37008" ht="12.75"/>
    <row r="37009" ht="12.75"/>
    <row r="37010" ht="12.75"/>
    <row r="37011" ht="12.75"/>
    <row r="37012" ht="12.75"/>
    <row r="37013" ht="12.75"/>
    <row r="37014" ht="12.75"/>
    <row r="37015" ht="12.75"/>
    <row r="37016" ht="12.75"/>
    <row r="37017" ht="12.75"/>
    <row r="37018" ht="12.75"/>
    <row r="37019" ht="12.75"/>
    <row r="37020" ht="12.75"/>
    <row r="37021" ht="12.75"/>
    <row r="37022" ht="12.75"/>
    <row r="37023" ht="12.75"/>
    <row r="37024" ht="12.75"/>
    <row r="37025" ht="12.75"/>
    <row r="37026" ht="12.75"/>
    <row r="37027" ht="12.75"/>
    <row r="37028" ht="12.75"/>
    <row r="37029" ht="12.75"/>
    <row r="37030" ht="12.75"/>
    <row r="37031" ht="12.75"/>
    <row r="37032" ht="12.75"/>
    <row r="37033" ht="12.75"/>
    <row r="37034" ht="12.75"/>
    <row r="37035" ht="12.75"/>
    <row r="37036" ht="12.75"/>
    <row r="37037" ht="12.75"/>
    <row r="37038" ht="12.75"/>
    <row r="37039" ht="12.75"/>
    <row r="37040" ht="12.75"/>
    <row r="37041" ht="12.75"/>
    <row r="37042" ht="12.75"/>
    <row r="37043" ht="12.75"/>
    <row r="37044" ht="12.75"/>
    <row r="37045" ht="12.75"/>
    <row r="37046" ht="12.75"/>
    <row r="37047" ht="12.75"/>
    <row r="37048" ht="12.75"/>
    <row r="37049" ht="12.75"/>
    <row r="37050" ht="12.75"/>
    <row r="37051" ht="12.75"/>
    <row r="37052" ht="12.75"/>
    <row r="37053" ht="12.75"/>
    <row r="37054" ht="12.75"/>
    <row r="37055" ht="12.75"/>
    <row r="37056" ht="12.75"/>
    <row r="37057" ht="12.75"/>
    <row r="37058" ht="12.75"/>
    <row r="37059" ht="12.75"/>
    <row r="37060" ht="12.75"/>
    <row r="37061" ht="12.75"/>
    <row r="37062" ht="12.75"/>
    <row r="37063" ht="12.75"/>
    <row r="37064" ht="12.75"/>
    <row r="37065" ht="12.75"/>
    <row r="37066" ht="12.75"/>
    <row r="37067" ht="12.75"/>
    <row r="37068" ht="12.75"/>
    <row r="37069" ht="12.75"/>
    <row r="37070" ht="12.75"/>
    <row r="37071" ht="12.75"/>
    <row r="37072" ht="12.75"/>
    <row r="37073" ht="12.75"/>
    <row r="37074" ht="12.75"/>
    <row r="37075" ht="12.75"/>
    <row r="37076" ht="12.75"/>
    <row r="37077" ht="12.75"/>
    <row r="37078" ht="12.75"/>
    <row r="37079" ht="12.75"/>
    <row r="37080" ht="12.75"/>
    <row r="37081" ht="12.75"/>
    <row r="37082" ht="12.75"/>
    <row r="37083" ht="12.75"/>
    <row r="37084" ht="12.75"/>
    <row r="37085" ht="12.75"/>
    <row r="37086" ht="12.75"/>
    <row r="37087" ht="12.75"/>
    <row r="37088" ht="12.75"/>
    <row r="37089" ht="12.75"/>
    <row r="37090" ht="12.75"/>
    <row r="37091" ht="12.75"/>
    <row r="37092" ht="12.75"/>
    <row r="37093" ht="12.75"/>
    <row r="37094" ht="12.75"/>
    <row r="37095" ht="12.75"/>
    <row r="37096" ht="12.75"/>
    <row r="37097" ht="12.75"/>
    <row r="37098" ht="12.75"/>
    <row r="37099" ht="12.75"/>
    <row r="37100" ht="12.75"/>
    <row r="37101" ht="12.75"/>
    <row r="37102" ht="12.75"/>
    <row r="37103" ht="12.75"/>
    <row r="37104" ht="12.75"/>
    <row r="37105" ht="12.75"/>
    <row r="37106" ht="12.75"/>
    <row r="37107" ht="12.75"/>
    <row r="37108" ht="12.75"/>
    <row r="37109" ht="12.75"/>
    <row r="37110" ht="12.75"/>
    <row r="37111" ht="12.75"/>
    <row r="37112" ht="12.75"/>
    <row r="37113" ht="12.75"/>
    <row r="37114" ht="12.75"/>
    <row r="37115" ht="12.75"/>
    <row r="37116" ht="12.75"/>
    <row r="37117" ht="12.75"/>
    <row r="37118" ht="12.75"/>
    <row r="37119" ht="12.75"/>
    <row r="37120" ht="12.75"/>
    <row r="37121" ht="12.75"/>
    <row r="37122" ht="12.75"/>
    <row r="37123" ht="12.75"/>
    <row r="37124" ht="12.75"/>
    <row r="37125" ht="12.75"/>
    <row r="37126" ht="12.75"/>
    <row r="37127" ht="12.75"/>
    <row r="37128" ht="12.75"/>
    <row r="37129" ht="12.75"/>
    <row r="37130" ht="12.75"/>
    <row r="37131" ht="12.75"/>
    <row r="37132" ht="12.75"/>
    <row r="37133" ht="12.75"/>
    <row r="37134" ht="12.75"/>
    <row r="37135" ht="12.75"/>
    <row r="37136" ht="12.75"/>
    <row r="37137" ht="12.75"/>
    <row r="37138" ht="12.75"/>
    <row r="37139" ht="12.75"/>
    <row r="37140" ht="12.75"/>
    <row r="37141" ht="12.75"/>
    <row r="37142" ht="12.75"/>
    <row r="37143" ht="12.75"/>
    <row r="37144" ht="12.75"/>
    <row r="37145" ht="12.75"/>
    <row r="37146" ht="12.75"/>
    <row r="37147" ht="12.75"/>
    <row r="37148" ht="12.75"/>
    <row r="37149" ht="12.75"/>
    <row r="37150" ht="12.75"/>
    <row r="37151" ht="12.75"/>
    <row r="37152" ht="12.75"/>
    <row r="37153" ht="12.75"/>
    <row r="37154" ht="12.75"/>
    <row r="37155" ht="12.75"/>
    <row r="37156" ht="12.75"/>
    <row r="37157" ht="12.75"/>
    <row r="37158" ht="12.75"/>
    <row r="37159" ht="12.75"/>
    <row r="37160" ht="12.75"/>
    <row r="37161" ht="12.75"/>
    <row r="37162" ht="12.75"/>
    <row r="37163" ht="12.75"/>
    <row r="37164" ht="12.75"/>
    <row r="37165" ht="12.75"/>
    <row r="37166" ht="12.75"/>
    <row r="37167" ht="12.75"/>
    <row r="37168" ht="12.75"/>
    <row r="37169" ht="12.75"/>
    <row r="37170" ht="12.75"/>
    <row r="37171" ht="12.75"/>
    <row r="37172" ht="12.75"/>
    <row r="37173" ht="12.75"/>
    <row r="37174" ht="12.75"/>
    <row r="37175" ht="12.75"/>
    <row r="37176" ht="12.75"/>
    <row r="37177" ht="12.75"/>
    <row r="37178" ht="12.75"/>
    <row r="37179" ht="12.75"/>
    <row r="37180" ht="12.75"/>
    <row r="37181" ht="12.75"/>
    <row r="37182" ht="12.75"/>
    <row r="37183" ht="12.75"/>
    <row r="37184" ht="12.75"/>
    <row r="37185" ht="12.75"/>
    <row r="37186" ht="12.75"/>
    <row r="37187" ht="12.75"/>
    <row r="37188" ht="12.75"/>
    <row r="37189" ht="12.75"/>
    <row r="37190" ht="12.75"/>
    <row r="37191" ht="12.75"/>
    <row r="37192" ht="12.75"/>
    <row r="37193" ht="12.75"/>
    <row r="37194" ht="12.75"/>
    <row r="37195" ht="12.75"/>
    <row r="37196" ht="12.75"/>
    <row r="37197" ht="12.75"/>
    <row r="37198" ht="12.75"/>
    <row r="37199" ht="12.75"/>
    <row r="37200" ht="12.75"/>
    <row r="37201" ht="12.75"/>
    <row r="37202" ht="12.75"/>
    <row r="37203" ht="12.75"/>
    <row r="37204" ht="12.75"/>
    <row r="37205" ht="12.75"/>
    <row r="37206" ht="12.75"/>
    <row r="37207" ht="12.75"/>
    <row r="37208" ht="12.75"/>
    <row r="37209" ht="12.75"/>
    <row r="37210" ht="12.75"/>
    <row r="37211" ht="12.75"/>
    <row r="37212" ht="12.75"/>
    <row r="37213" ht="12.75"/>
    <row r="37214" ht="12.75"/>
    <row r="37215" ht="12.75"/>
    <row r="37216" ht="12.75"/>
    <row r="37217" ht="12.75"/>
    <row r="37218" ht="12.75"/>
    <row r="37219" ht="12.75"/>
    <row r="37220" ht="12.75"/>
    <row r="37221" ht="12.75"/>
    <row r="37222" ht="12.75"/>
    <row r="37223" ht="12.75"/>
    <row r="37224" ht="12.75"/>
    <row r="37225" ht="12.75"/>
    <row r="37226" ht="12.75"/>
    <row r="37227" ht="12.75"/>
    <row r="37228" ht="12.75"/>
    <row r="37229" ht="12.75"/>
    <row r="37230" ht="12.75"/>
    <row r="37231" ht="12.75"/>
    <row r="37232" ht="12.75"/>
    <row r="37233" ht="12.75"/>
    <row r="37234" ht="12.75"/>
    <row r="37235" ht="12.75"/>
    <row r="37236" ht="12.75"/>
    <row r="37237" ht="12.75"/>
    <row r="37238" ht="12.75"/>
    <row r="37239" ht="12.75"/>
    <row r="37240" ht="12.75"/>
    <row r="37241" ht="12.75"/>
    <row r="37242" ht="12.75"/>
    <row r="37243" ht="12.75"/>
    <row r="37244" ht="12.75"/>
    <row r="37245" ht="12.75"/>
    <row r="37246" ht="12.75"/>
    <row r="37247" ht="12.75"/>
    <row r="37248" ht="12.75"/>
    <row r="37249" ht="12.75"/>
    <row r="37250" ht="12.75"/>
    <row r="37251" ht="12.75"/>
    <row r="37252" ht="12.75"/>
    <row r="37253" ht="12.75"/>
    <row r="37254" ht="12.75"/>
    <row r="37255" ht="12.75"/>
    <row r="37256" ht="12.75"/>
    <row r="37257" ht="12.75"/>
    <row r="37258" ht="12.75"/>
    <row r="37259" ht="12.75"/>
    <row r="37260" ht="12.75"/>
    <row r="37261" ht="12.75"/>
    <row r="37262" ht="12.75"/>
    <row r="37263" ht="12.75"/>
    <row r="37264" ht="12.75"/>
    <row r="37265" ht="12.75"/>
    <row r="37266" ht="12.75"/>
    <row r="37267" ht="12.75"/>
    <row r="37268" ht="12.75"/>
    <row r="37269" ht="12.75"/>
    <row r="37270" ht="12.75"/>
    <row r="37271" ht="12.75"/>
    <row r="37272" ht="12.75"/>
    <row r="37273" ht="12.75"/>
    <row r="37274" ht="12.75"/>
    <row r="37275" ht="12.75"/>
    <row r="37276" ht="12.75"/>
    <row r="37277" ht="12.75"/>
    <row r="37278" ht="12.75"/>
    <row r="37279" ht="12.75"/>
    <row r="37280" ht="12.75"/>
    <row r="37281" ht="12.75"/>
    <row r="37282" ht="12.75"/>
    <row r="37283" ht="12.75"/>
    <row r="37284" ht="12.75"/>
    <row r="37285" ht="12.75"/>
    <row r="37286" ht="12.75"/>
    <row r="37287" ht="12.75"/>
    <row r="37288" ht="12.75"/>
    <row r="37289" ht="12.75"/>
    <row r="37290" ht="12.75"/>
    <row r="37291" ht="12.75"/>
    <row r="37292" ht="12.75"/>
    <row r="37293" ht="12.75"/>
    <row r="37294" ht="12.75"/>
    <row r="37295" ht="12.75"/>
    <row r="37296" ht="12.75"/>
    <row r="37297" ht="12.75"/>
    <row r="37298" ht="12.75"/>
    <row r="37299" ht="12.75"/>
    <row r="37300" ht="12.75"/>
    <row r="37301" ht="12.75"/>
    <row r="37302" ht="12.75"/>
    <row r="37303" ht="12.75"/>
    <row r="37304" ht="12.75"/>
    <row r="37305" ht="12.75"/>
    <row r="37306" ht="12.75"/>
    <row r="37307" ht="12.75"/>
    <row r="37308" ht="12.75"/>
    <row r="37309" ht="12.75"/>
    <row r="37310" ht="12.75"/>
    <row r="37311" ht="12.75"/>
    <row r="37312" ht="12.75"/>
    <row r="37313" ht="12.75"/>
    <row r="37314" ht="12.75"/>
    <row r="37315" ht="12.75"/>
    <row r="37316" ht="12.75"/>
    <row r="37317" ht="12.75"/>
    <row r="37318" ht="12.75"/>
    <row r="37319" ht="12.75"/>
    <row r="37320" ht="12.75"/>
    <row r="37321" ht="12.75"/>
    <row r="37322" ht="12.75"/>
    <row r="37323" ht="12.75"/>
    <row r="37324" ht="12.75"/>
    <row r="37325" ht="12.75"/>
    <row r="37326" ht="12.75"/>
    <row r="37327" ht="12.75"/>
    <row r="37328" ht="12.75"/>
    <row r="37329" ht="12.75"/>
    <row r="37330" ht="12.75"/>
    <row r="37331" ht="12.75"/>
    <row r="37332" ht="12.75"/>
    <row r="37333" ht="12.75"/>
    <row r="37334" ht="12.75"/>
    <row r="37335" ht="12.75"/>
    <row r="37336" ht="12.75"/>
    <row r="37337" ht="12.75"/>
    <row r="37338" ht="12.75"/>
    <row r="37339" ht="12.75"/>
    <row r="37340" ht="12.75"/>
    <row r="37341" ht="12.75"/>
    <row r="37342" ht="12.75"/>
    <row r="37343" ht="12.75"/>
    <row r="37344" ht="12.75"/>
    <row r="37345" ht="12.75"/>
    <row r="37346" ht="12.75"/>
    <row r="37347" ht="12.75"/>
    <row r="37348" ht="12.75"/>
    <row r="37349" ht="12.75"/>
    <row r="37350" ht="12.75"/>
    <row r="37351" ht="12.75"/>
    <row r="37352" ht="12.75"/>
    <row r="37353" ht="12.75"/>
    <row r="37354" ht="12.75"/>
    <row r="37355" ht="12.75"/>
    <row r="37356" ht="12.75"/>
    <row r="37357" ht="12.75"/>
    <row r="37358" ht="12.75"/>
    <row r="37359" ht="12.75"/>
    <row r="37360" ht="12.75"/>
    <row r="37361" ht="12.75"/>
    <row r="37362" ht="12.75"/>
    <row r="37363" ht="12.75"/>
    <row r="37364" ht="12.75"/>
    <row r="37365" ht="12.75"/>
    <row r="37366" ht="12.75"/>
    <row r="37367" ht="12.75"/>
    <row r="37368" ht="12.75"/>
    <row r="37369" ht="12.75"/>
    <row r="37370" ht="12.75"/>
    <row r="37371" ht="12.75"/>
    <row r="37372" ht="12.75"/>
    <row r="37373" ht="12.75"/>
    <row r="37374" ht="12.75"/>
    <row r="37375" ht="12.75"/>
    <row r="37376" ht="12.75"/>
    <row r="37377" ht="12.75"/>
    <row r="37378" ht="12.75"/>
    <row r="37379" ht="12.75"/>
    <row r="37380" ht="12.75"/>
    <row r="37381" ht="12.75"/>
    <row r="37382" ht="12.75"/>
    <row r="37383" ht="12.75"/>
    <row r="37384" ht="12.75"/>
    <row r="37385" ht="12.75"/>
    <row r="37386" ht="12.75"/>
    <row r="37387" ht="12.75"/>
    <row r="37388" ht="12.75"/>
    <row r="37389" ht="12.75"/>
    <row r="37390" ht="12.75"/>
    <row r="37391" ht="12.75"/>
    <row r="37392" ht="12.75"/>
    <row r="37393" ht="12.75"/>
    <row r="37394" ht="12.75"/>
    <row r="37395" ht="12.75"/>
    <row r="37396" ht="12.75"/>
    <row r="37397" ht="12.75"/>
    <row r="37398" ht="12.75"/>
    <row r="37399" ht="12.75"/>
    <row r="37400" ht="12.75"/>
    <row r="37401" ht="12.75"/>
    <row r="37402" ht="12.75"/>
    <row r="37403" ht="12.75"/>
    <row r="37404" ht="12.75"/>
    <row r="37405" ht="12.75"/>
    <row r="37406" ht="12.75"/>
    <row r="37407" ht="12.75"/>
    <row r="37408" ht="12.75"/>
    <row r="37409" ht="12.75"/>
    <row r="37410" ht="12.75"/>
    <row r="37411" ht="12.75"/>
    <row r="37412" ht="12.75"/>
    <row r="37413" ht="12.75"/>
    <row r="37414" ht="12.75"/>
    <row r="37415" ht="12.75"/>
    <row r="37416" ht="12.75"/>
    <row r="37417" ht="12.75"/>
    <row r="37418" ht="12.75"/>
    <row r="37419" ht="12.75"/>
    <row r="37420" ht="12.75"/>
    <row r="37421" ht="12.75"/>
    <row r="37422" ht="12.75"/>
    <row r="37423" ht="12.75"/>
    <row r="37424" ht="12.75"/>
    <row r="37425" ht="12.75"/>
    <row r="37426" ht="12.75"/>
    <row r="37427" ht="12.75"/>
    <row r="37428" ht="12.75"/>
    <row r="37429" ht="12.75"/>
    <row r="37430" ht="12.75"/>
    <row r="37431" ht="12.75"/>
    <row r="37432" ht="12.75"/>
    <row r="37433" ht="12.75"/>
    <row r="37434" ht="12.75"/>
    <row r="37435" ht="12.75"/>
    <row r="37436" ht="12.75"/>
    <row r="37437" ht="12.75"/>
    <row r="37438" ht="12.75"/>
    <row r="37439" ht="12.75"/>
    <row r="37440" ht="12.75"/>
    <row r="37441" ht="12.75"/>
    <row r="37442" ht="12.75"/>
    <row r="37443" ht="12.75"/>
    <row r="37444" ht="12.75"/>
    <row r="37445" ht="12.75"/>
    <row r="37446" ht="12.75"/>
    <row r="37447" ht="12.75"/>
    <row r="37448" ht="12.75"/>
    <row r="37449" ht="12.75"/>
    <row r="37450" ht="12.75"/>
    <row r="37451" ht="12.75"/>
    <row r="37452" ht="12.75"/>
    <row r="37453" ht="12.75"/>
    <row r="37454" ht="12.75"/>
    <row r="37455" ht="12.75"/>
    <row r="37456" ht="12.75"/>
    <row r="37457" ht="12.75"/>
    <row r="37458" ht="12.75"/>
    <row r="37459" ht="12.75"/>
    <row r="37460" ht="12.75"/>
    <row r="37461" ht="12.75"/>
    <row r="37462" ht="12.75"/>
    <row r="37463" ht="12.75"/>
    <row r="37464" ht="12.75"/>
    <row r="37465" ht="12.75"/>
    <row r="37466" ht="12.75"/>
    <row r="37467" ht="12.75"/>
    <row r="37468" ht="12.75"/>
    <row r="37469" ht="12.75"/>
    <row r="37470" ht="12.75"/>
    <row r="37471" ht="12.75"/>
    <row r="37472" ht="12.75"/>
    <row r="37473" ht="12.75"/>
    <row r="37474" ht="12.75"/>
    <row r="37475" ht="12.75"/>
    <row r="37476" ht="12.75"/>
    <row r="37477" ht="12.75"/>
    <row r="37478" ht="12.75"/>
    <row r="37479" ht="12.75"/>
    <row r="37480" ht="12.75"/>
    <row r="37481" ht="12.75"/>
    <row r="37482" ht="12.75"/>
    <row r="37483" ht="12.75"/>
    <row r="37484" ht="12.75"/>
    <row r="37485" ht="12.75"/>
    <row r="37486" ht="12.75"/>
    <row r="37487" ht="12.75"/>
    <row r="37488" ht="12.75"/>
    <row r="37489" ht="12.75"/>
    <row r="37490" ht="12.75"/>
    <row r="37491" ht="12.75"/>
    <row r="37492" ht="12.75"/>
    <row r="37493" ht="12.75"/>
    <row r="37494" ht="12.75"/>
    <row r="37495" ht="12.75"/>
    <row r="37496" ht="12.75"/>
    <row r="37497" ht="12.75"/>
    <row r="37498" ht="12.75"/>
    <row r="37499" ht="12.75"/>
    <row r="37500" ht="12.75"/>
    <row r="37501" ht="12.75"/>
    <row r="37502" ht="12.75"/>
    <row r="37503" ht="12.75"/>
    <row r="37504" ht="12.75"/>
    <row r="37505" ht="12.75"/>
    <row r="37506" ht="12.75"/>
    <row r="37507" ht="12.75"/>
    <row r="37508" ht="12.75"/>
    <row r="37509" ht="12.75"/>
    <row r="37510" ht="12.75"/>
    <row r="37511" ht="12.75"/>
    <row r="37512" ht="12.75"/>
    <row r="37513" ht="12.75"/>
    <row r="37514" ht="12.75"/>
    <row r="37515" ht="12.75"/>
    <row r="37516" ht="12.75"/>
    <row r="37517" ht="12.75"/>
    <row r="37518" ht="12.75"/>
    <row r="37519" ht="12.75"/>
    <row r="37520" ht="12.75"/>
    <row r="37521" ht="12.75"/>
    <row r="37522" ht="12.75"/>
    <row r="37523" ht="12.75"/>
    <row r="37524" ht="12.75"/>
    <row r="37525" ht="12.75"/>
    <row r="37526" ht="12.75"/>
    <row r="37527" ht="12.75"/>
    <row r="37528" ht="12.75"/>
    <row r="37529" ht="12.75"/>
    <row r="37530" ht="12.75"/>
    <row r="37531" ht="12.75"/>
    <row r="37532" ht="12.75"/>
    <row r="37533" ht="12.75"/>
    <row r="37534" ht="12.75"/>
    <row r="37535" ht="12.75"/>
    <row r="37536" ht="12.75"/>
    <row r="37537" ht="12.75"/>
    <row r="37538" ht="12.75"/>
    <row r="37539" ht="12.75"/>
    <row r="37540" ht="12.75"/>
    <row r="37541" ht="12.75"/>
    <row r="37542" ht="12.75"/>
    <row r="37543" ht="12.75"/>
    <row r="37544" ht="12.75"/>
    <row r="37545" ht="12.75"/>
    <row r="37546" ht="12.75"/>
    <row r="37547" ht="12.75"/>
    <row r="37548" ht="12.75"/>
    <row r="37549" ht="12.75"/>
    <row r="37550" ht="12.75"/>
    <row r="37551" ht="12.75"/>
    <row r="37552" ht="12.75"/>
    <row r="37553" ht="12.75"/>
    <row r="37554" ht="12.75"/>
    <row r="37555" ht="12.75"/>
    <row r="37556" ht="12.75"/>
    <row r="37557" ht="12.75"/>
    <row r="37558" ht="12.75"/>
    <row r="37559" ht="12.75"/>
    <row r="37560" ht="12.75"/>
    <row r="37561" ht="12.75"/>
    <row r="37562" ht="12.75"/>
    <row r="37563" ht="12.75"/>
    <row r="37564" ht="12.75"/>
    <row r="37565" ht="12.75"/>
    <row r="37566" ht="12.75"/>
    <row r="37567" ht="12.75"/>
    <row r="37568" ht="12.75"/>
    <row r="37569" ht="12.75"/>
    <row r="37570" ht="12.75"/>
    <row r="37571" ht="12.75"/>
    <row r="37572" ht="12.75"/>
    <row r="37573" ht="12.75"/>
    <row r="37574" ht="12.75"/>
    <row r="37575" ht="12.75"/>
    <row r="37576" ht="12.75"/>
    <row r="37577" ht="12.75"/>
    <row r="37578" ht="12.75"/>
    <row r="37579" ht="12.75"/>
    <row r="37580" ht="12.75"/>
    <row r="37581" ht="12.75"/>
    <row r="37582" ht="12.75"/>
    <row r="37583" ht="12.75"/>
    <row r="37584" ht="12.75"/>
    <row r="37585" ht="12.75"/>
    <row r="37586" ht="12.75"/>
    <row r="37587" ht="12.75"/>
    <row r="37588" ht="12.75"/>
    <row r="37589" ht="12.75"/>
    <row r="37590" ht="12.75"/>
    <row r="37591" ht="12.75"/>
    <row r="37592" ht="12.75"/>
    <row r="37593" ht="12.75"/>
    <row r="37594" ht="12.75"/>
    <row r="37595" ht="12.75"/>
    <row r="37596" ht="12.75"/>
    <row r="37597" ht="12.75"/>
    <row r="37598" ht="12.75"/>
    <row r="37599" ht="12.75"/>
    <row r="37600" ht="12.75"/>
    <row r="37601" ht="12.75"/>
    <row r="37602" ht="12.75"/>
    <row r="37603" ht="12.75"/>
    <row r="37604" ht="12.75"/>
    <row r="37605" ht="12.75"/>
    <row r="37606" ht="12.75"/>
    <row r="37607" ht="12.75"/>
    <row r="37608" ht="12.75"/>
    <row r="37609" ht="12.75"/>
    <row r="37610" ht="12.75"/>
    <row r="37611" ht="12.75"/>
    <row r="37612" ht="12.75"/>
    <row r="37613" ht="12.75"/>
    <row r="37614" ht="12.75"/>
    <row r="37615" ht="12.75"/>
    <row r="37616" ht="12.75"/>
    <row r="37617" ht="12.75"/>
    <row r="37618" ht="12.75"/>
    <row r="37619" ht="12.75"/>
    <row r="37620" ht="12.75"/>
    <row r="37621" ht="12.75"/>
    <row r="37622" ht="12.75"/>
    <row r="37623" ht="12.75"/>
    <row r="37624" ht="12.75"/>
    <row r="37625" ht="12.75"/>
    <row r="37626" ht="12.75"/>
    <row r="37627" ht="12.75"/>
    <row r="37628" ht="12.75"/>
    <row r="37629" ht="12.75"/>
    <row r="37630" ht="12.75"/>
    <row r="37631" ht="12.75"/>
    <row r="37632" ht="12.75"/>
    <row r="37633" ht="12.75"/>
    <row r="37634" ht="12.75"/>
    <row r="37635" ht="12.75"/>
    <row r="37636" ht="12.75"/>
    <row r="37637" ht="12.75"/>
    <row r="37638" ht="12.75"/>
    <row r="37639" ht="12.75"/>
    <row r="37640" ht="12.75"/>
    <row r="37641" ht="12.75"/>
    <row r="37642" ht="12.75"/>
    <row r="37643" ht="12.75"/>
    <row r="37644" ht="12.75"/>
    <row r="37645" ht="12.75"/>
    <row r="37646" ht="12.75"/>
    <row r="37647" ht="12.75"/>
    <row r="37648" ht="12.75"/>
    <row r="37649" ht="12.75"/>
    <row r="37650" ht="12.75"/>
    <row r="37651" ht="12.75"/>
    <row r="37652" ht="12.75"/>
    <row r="37653" ht="12.75"/>
    <row r="37654" ht="12.75"/>
    <row r="37655" ht="12.75"/>
    <row r="37656" ht="12.75"/>
    <row r="37657" ht="12.75"/>
    <row r="37658" ht="12.75"/>
    <row r="37659" ht="12.75"/>
    <row r="37660" ht="12.75"/>
    <row r="37661" ht="12.75"/>
    <row r="37662" ht="12.75"/>
    <row r="37663" ht="12.75"/>
    <row r="37664" ht="12.75"/>
    <row r="37665" ht="12.75"/>
    <row r="37666" ht="12.75"/>
    <row r="37667" ht="12.75"/>
    <row r="37668" ht="12.75"/>
    <row r="37669" ht="12.75"/>
    <row r="37670" ht="12.75"/>
    <row r="37671" ht="12.75"/>
    <row r="37672" ht="12.75"/>
    <row r="37673" ht="12.75"/>
    <row r="37674" ht="12.75"/>
    <row r="37675" ht="12.75"/>
    <row r="37676" ht="12.75"/>
    <row r="37677" ht="12.75"/>
    <row r="37678" ht="12.75"/>
    <row r="37679" ht="12.75"/>
    <row r="37680" ht="12.75"/>
    <row r="37681" ht="12.75"/>
    <row r="37682" ht="12.75"/>
    <row r="37683" ht="12.75"/>
    <row r="37684" ht="12.75"/>
    <row r="37685" ht="12.75"/>
    <row r="37686" ht="12.75"/>
    <row r="37687" ht="12.75"/>
    <row r="37688" ht="12.75"/>
    <row r="37689" ht="12.75"/>
    <row r="37690" ht="12.75"/>
    <row r="37691" ht="12.75"/>
    <row r="37692" ht="12.75"/>
    <row r="37693" ht="12.75"/>
    <row r="37694" ht="12.75"/>
    <row r="37695" ht="12.75"/>
    <row r="37696" ht="12.75"/>
    <row r="37697" ht="12.75"/>
    <row r="37698" ht="12.75"/>
    <row r="37699" ht="12.75"/>
    <row r="37700" ht="12.75"/>
    <row r="37701" ht="12.75"/>
    <row r="37702" ht="12.75"/>
    <row r="37703" ht="12.75"/>
    <row r="37704" ht="12.75"/>
    <row r="37705" ht="12.75"/>
    <row r="37706" ht="12.75"/>
    <row r="37707" ht="12.75"/>
    <row r="37708" ht="12.75"/>
    <row r="37709" ht="12.75"/>
    <row r="37710" ht="12.75"/>
    <row r="37711" ht="12.75"/>
    <row r="37712" ht="12.75"/>
    <row r="37713" ht="12.75"/>
    <row r="37714" ht="12.75"/>
    <row r="37715" ht="12.75"/>
    <row r="37716" ht="12.75"/>
    <row r="37717" ht="12.75"/>
    <row r="37718" ht="12.75"/>
    <row r="37719" ht="12.75"/>
    <row r="37720" ht="12.75"/>
    <row r="37721" ht="12.75"/>
    <row r="37722" ht="12.75"/>
    <row r="37723" ht="12.75"/>
    <row r="37724" ht="12.75"/>
    <row r="37725" ht="12.75"/>
    <row r="37726" ht="12.75"/>
    <row r="37727" ht="12.75"/>
    <row r="37728" ht="12.75"/>
    <row r="37729" ht="12.75"/>
    <row r="37730" ht="12.75"/>
    <row r="37731" ht="12.75"/>
    <row r="37732" ht="12.75"/>
    <row r="37733" ht="12.75"/>
    <row r="37734" ht="12.75"/>
    <row r="37735" ht="12.75"/>
    <row r="37736" ht="12.75"/>
    <row r="37737" ht="12.75"/>
    <row r="37738" ht="12.75"/>
    <row r="37739" ht="12.75"/>
    <row r="37740" ht="12.75"/>
    <row r="37741" ht="12.75"/>
    <row r="37742" ht="12.75"/>
    <row r="37743" ht="12.75"/>
    <row r="37744" ht="12.75"/>
    <row r="37745" ht="12.75"/>
    <row r="37746" ht="12.75"/>
    <row r="37747" ht="12.75"/>
    <row r="37748" ht="12.75"/>
    <row r="37749" ht="12.75"/>
    <row r="37750" ht="12.75"/>
    <row r="37751" ht="12.75"/>
    <row r="37752" ht="12.75"/>
    <row r="37753" ht="12.75"/>
    <row r="37754" ht="12.75"/>
    <row r="37755" ht="12.75"/>
    <row r="37756" ht="12.75"/>
    <row r="37757" ht="12.75"/>
    <row r="37758" ht="12.75"/>
    <row r="37759" ht="12.75"/>
    <row r="37760" ht="12.75"/>
    <row r="37761" ht="12.75"/>
    <row r="37762" ht="12.75"/>
    <row r="37763" ht="12.75"/>
    <row r="37764" ht="12.75"/>
    <row r="37765" ht="12.75"/>
    <row r="37766" ht="12.75"/>
    <row r="37767" ht="12.75"/>
    <row r="37768" ht="12.75"/>
    <row r="37769" ht="12.75"/>
    <row r="37770" ht="12.75"/>
    <row r="37771" ht="12.75"/>
    <row r="37772" ht="12.75"/>
    <row r="37773" ht="12.75"/>
    <row r="37774" ht="12.75"/>
    <row r="37775" ht="12.75"/>
    <row r="37776" ht="12.75"/>
    <row r="37777" ht="12.75"/>
    <row r="37778" ht="12.75"/>
    <row r="37779" ht="12.75"/>
    <row r="37780" ht="12.75"/>
    <row r="37781" ht="12.75"/>
    <row r="37782" ht="12.75"/>
    <row r="37783" ht="12.75"/>
    <row r="37784" ht="12.75"/>
    <row r="37785" ht="12.75"/>
    <row r="37786" ht="12.75"/>
    <row r="37787" ht="12.75"/>
    <row r="37788" ht="12.75"/>
    <row r="37789" ht="12.75"/>
    <row r="37790" ht="12.75"/>
    <row r="37791" ht="12.75"/>
    <row r="37792" ht="12.75"/>
    <row r="37793" ht="12.75"/>
    <row r="37794" ht="12.75"/>
    <row r="37795" ht="12.75"/>
    <row r="37796" ht="12.75"/>
    <row r="37797" ht="12.75"/>
    <row r="37798" ht="12.75"/>
    <row r="37799" ht="12.75"/>
    <row r="37800" ht="12.75"/>
    <row r="37801" ht="12.75"/>
    <row r="37802" ht="12.75"/>
    <row r="37803" ht="12.75"/>
    <row r="37804" ht="12.75"/>
    <row r="37805" ht="12.75"/>
    <row r="37806" ht="12.75"/>
    <row r="37807" ht="12.75"/>
    <row r="37808" ht="12.75"/>
    <row r="37809" ht="12.75"/>
    <row r="37810" ht="12.75"/>
    <row r="37811" ht="12.75"/>
    <row r="37812" ht="12.75"/>
    <row r="37813" ht="12.75"/>
    <row r="37814" ht="12.75"/>
    <row r="37815" ht="12.75"/>
    <row r="37816" ht="12.75"/>
    <row r="37817" ht="12.75"/>
    <row r="37818" ht="12.75"/>
    <row r="37819" ht="12.75"/>
    <row r="37820" ht="12.75"/>
    <row r="37821" ht="12.75"/>
    <row r="37822" ht="12.75"/>
    <row r="37823" ht="12.75"/>
    <row r="37824" ht="12.75"/>
    <row r="37825" ht="12.75"/>
    <row r="37826" ht="12.75"/>
    <row r="37827" ht="12.75"/>
    <row r="37828" ht="12.75"/>
    <row r="37829" ht="12.75"/>
    <row r="37830" ht="12.75"/>
    <row r="37831" ht="12.75"/>
    <row r="37832" ht="12.75"/>
    <row r="37833" ht="12.75"/>
    <row r="37834" ht="12.75"/>
    <row r="37835" ht="12.75"/>
    <row r="37836" ht="12.75"/>
    <row r="37837" ht="12.75"/>
    <row r="37838" ht="12.75"/>
    <row r="37839" ht="12.75"/>
    <row r="37840" ht="12.75"/>
    <row r="37841" ht="12.75"/>
    <row r="37842" ht="12.75"/>
    <row r="37843" ht="12.75"/>
    <row r="37844" ht="12.75"/>
    <row r="37845" ht="12.75"/>
    <row r="37846" ht="12.75"/>
    <row r="37847" ht="12.75"/>
    <row r="37848" ht="12.75"/>
    <row r="37849" ht="12.75"/>
    <row r="37850" ht="12.75"/>
    <row r="37851" ht="12.75"/>
    <row r="37852" ht="12.75"/>
    <row r="37853" ht="12.75"/>
    <row r="37854" ht="12.75"/>
    <row r="37855" ht="12.75"/>
    <row r="37856" ht="12.75"/>
    <row r="37857" ht="12.75"/>
    <row r="37858" ht="12.75"/>
    <row r="37859" ht="12.75"/>
    <row r="37860" ht="12.75"/>
    <row r="37861" ht="12.75"/>
    <row r="37862" ht="12.75"/>
    <row r="37863" ht="12.75"/>
    <row r="37864" ht="12.75"/>
    <row r="37865" ht="12.75"/>
    <row r="37866" ht="12.75"/>
    <row r="37867" ht="12.75"/>
    <row r="37868" ht="12.75"/>
    <row r="37869" ht="12.75"/>
    <row r="37870" ht="12.75"/>
    <row r="37871" ht="12.75"/>
    <row r="37872" ht="12.75"/>
    <row r="37873" ht="12.75"/>
    <row r="37874" ht="12.75"/>
    <row r="37875" ht="12.75"/>
    <row r="37876" ht="12.75"/>
    <row r="37877" ht="12.75"/>
    <row r="37878" ht="12.75"/>
    <row r="37879" ht="12.75"/>
    <row r="37880" ht="12.75"/>
    <row r="37881" ht="12.75"/>
    <row r="37882" ht="12.75"/>
    <row r="37883" ht="12.75"/>
    <row r="37884" ht="12.75"/>
    <row r="37885" ht="12.75"/>
    <row r="37886" ht="12.75"/>
    <row r="37887" ht="12.75"/>
    <row r="37888" ht="12.75"/>
    <row r="37889" ht="12.75"/>
    <row r="37890" ht="12.75"/>
    <row r="37891" ht="12.75"/>
    <row r="37892" ht="12.75"/>
    <row r="37893" ht="12.75"/>
    <row r="37894" ht="12.75"/>
    <row r="37895" ht="12.75"/>
    <row r="37896" ht="12.75"/>
    <row r="37897" ht="12.75"/>
    <row r="37898" ht="12.75"/>
    <row r="37899" ht="12.75"/>
    <row r="37900" ht="12.75"/>
    <row r="37901" ht="12.75"/>
    <row r="37902" ht="12.75"/>
    <row r="37903" ht="12.75"/>
    <row r="37904" ht="12.75"/>
    <row r="37905" ht="12.75"/>
    <row r="37906" ht="12.75"/>
    <row r="37907" ht="12.75"/>
    <row r="37908" ht="12.75"/>
    <row r="37909" ht="12.75"/>
    <row r="37910" ht="12.75"/>
    <row r="37911" ht="12.75"/>
    <row r="37912" ht="12.75"/>
    <row r="37913" ht="12.75"/>
    <row r="37914" ht="12.75"/>
    <row r="37915" ht="12.75"/>
    <row r="37916" ht="12.75"/>
    <row r="37917" ht="12.75"/>
    <row r="37918" ht="12.75"/>
    <row r="37919" ht="12.75"/>
    <row r="37920" ht="12.75"/>
    <row r="37921" ht="12.75"/>
    <row r="37922" ht="12.75"/>
    <row r="37923" ht="12.75"/>
    <row r="37924" ht="12.75"/>
    <row r="37925" ht="12.75"/>
    <row r="37926" ht="12.75"/>
    <row r="37927" ht="12.75"/>
    <row r="37928" ht="12.75"/>
    <row r="37929" ht="12.75"/>
    <row r="37930" ht="12.75"/>
    <row r="37931" ht="12.75"/>
    <row r="37932" ht="12.75"/>
    <row r="37933" ht="12.75"/>
    <row r="37934" ht="12.75"/>
    <row r="37935" ht="12.75"/>
    <row r="37936" ht="12.75"/>
    <row r="37937" ht="12.75"/>
    <row r="37938" ht="12.75"/>
    <row r="37939" ht="12.75"/>
    <row r="37940" ht="12.75"/>
    <row r="37941" ht="12.75"/>
    <row r="37942" ht="12.75"/>
    <row r="37943" ht="12.75"/>
    <row r="37944" ht="12.75"/>
    <row r="37945" ht="12.75"/>
    <row r="37946" ht="12.75"/>
    <row r="37947" ht="12.75"/>
    <row r="37948" ht="12.75"/>
    <row r="37949" ht="12.75"/>
    <row r="37950" ht="12.75"/>
    <row r="37951" ht="12.75"/>
    <row r="37952" ht="12.75"/>
    <row r="37953" ht="12.75"/>
    <row r="37954" ht="12.75"/>
    <row r="37955" ht="12.75"/>
    <row r="37956" ht="12.75"/>
    <row r="37957" ht="12.75"/>
    <row r="37958" ht="12.75"/>
    <row r="37959" ht="12.75"/>
    <row r="37960" ht="12.75"/>
    <row r="37961" ht="12.75"/>
    <row r="37962" ht="12.75"/>
    <row r="37963" ht="12.75"/>
    <row r="37964" ht="12.75"/>
    <row r="37965" ht="12.75"/>
    <row r="37966" ht="12.75"/>
    <row r="37967" ht="12.75"/>
    <row r="37968" ht="12.75"/>
    <row r="37969" ht="12.75"/>
    <row r="37970" ht="12.75"/>
    <row r="37971" ht="12.75"/>
    <row r="37972" ht="12.75"/>
    <row r="37973" ht="12.75"/>
    <row r="37974" ht="12.75"/>
    <row r="37975" ht="12.75"/>
    <row r="37976" ht="12.75"/>
    <row r="37977" ht="12.75"/>
    <row r="37978" ht="12.75"/>
    <row r="37979" ht="12.75"/>
    <row r="37980" ht="12.75"/>
    <row r="37981" ht="12.75"/>
    <row r="37982" ht="12.75"/>
    <row r="37983" ht="12.75"/>
    <row r="37984" ht="12.75"/>
    <row r="37985" ht="12.75"/>
    <row r="37986" ht="12.75"/>
    <row r="37987" ht="12.75"/>
    <row r="37988" ht="12.75"/>
    <row r="37989" ht="12.75"/>
    <row r="37990" ht="12.75"/>
    <row r="37991" ht="12.75"/>
    <row r="37992" ht="12.75"/>
    <row r="37993" ht="12.75"/>
    <row r="37994" ht="12.75"/>
    <row r="37995" ht="12.75"/>
    <row r="37996" ht="12.75"/>
    <row r="37997" ht="12.75"/>
    <row r="37998" ht="12.75"/>
    <row r="37999" ht="12.75"/>
    <row r="38000" ht="12.75"/>
    <row r="38001" ht="12.75"/>
    <row r="38002" ht="12.75"/>
    <row r="38003" ht="12.75"/>
    <row r="38004" ht="12.75"/>
    <row r="38005" ht="12.75"/>
    <row r="38006" ht="12.75"/>
    <row r="38007" ht="12.75"/>
    <row r="38008" ht="12.75"/>
    <row r="38009" ht="12.75"/>
    <row r="38010" ht="12.75"/>
    <row r="38011" ht="12.75"/>
    <row r="38012" ht="12.75"/>
    <row r="38013" ht="12.75"/>
    <row r="38014" ht="12.75"/>
    <row r="38015" ht="12.75"/>
    <row r="38016" ht="12.75"/>
    <row r="38017" ht="12.75"/>
    <row r="38018" ht="12.75"/>
    <row r="38019" ht="12.75"/>
    <row r="38020" ht="12.75"/>
    <row r="38021" ht="12.75"/>
    <row r="38022" ht="12.75"/>
    <row r="38023" ht="12.75"/>
    <row r="38024" ht="12.75"/>
    <row r="38025" ht="12.75"/>
    <row r="38026" ht="12.75"/>
    <row r="38027" ht="12.75"/>
    <row r="38028" ht="12.75"/>
    <row r="38029" ht="12.75"/>
    <row r="38030" ht="12.75"/>
    <row r="38031" ht="12.75"/>
    <row r="38032" ht="12.75"/>
    <row r="38033" ht="12.75"/>
    <row r="38034" ht="12.75"/>
    <row r="38035" ht="12.75"/>
    <row r="38036" ht="12.75"/>
    <row r="38037" ht="12.75"/>
    <row r="38038" ht="12.75"/>
    <row r="38039" ht="12.75"/>
    <row r="38040" ht="12.75"/>
    <row r="38041" ht="12.75"/>
    <row r="38042" ht="12.75"/>
    <row r="38043" ht="12.75"/>
    <row r="38044" ht="12.75"/>
    <row r="38045" ht="12.75"/>
    <row r="38046" ht="12.75"/>
    <row r="38047" ht="12.75"/>
    <row r="38048" ht="12.75"/>
    <row r="38049" ht="12.75"/>
    <row r="38050" ht="12.75"/>
    <row r="38051" ht="12.75"/>
    <row r="38052" ht="12.75"/>
    <row r="38053" ht="12.75"/>
    <row r="38054" ht="12.75"/>
    <row r="38055" ht="12.75"/>
    <row r="38056" ht="12.75"/>
    <row r="38057" ht="12.75"/>
    <row r="38058" ht="12.75"/>
    <row r="38059" ht="12.75"/>
    <row r="38060" ht="12.75"/>
    <row r="38061" ht="12.75"/>
    <row r="38062" ht="12.75"/>
    <row r="38063" ht="12.75"/>
    <row r="38064" ht="12.75"/>
    <row r="38065" ht="12.75"/>
    <row r="38066" ht="12.75"/>
    <row r="38067" ht="12.75"/>
    <row r="38068" ht="12.75"/>
    <row r="38069" ht="12.75"/>
    <row r="38070" ht="12.75"/>
    <row r="38071" ht="12.75"/>
    <row r="38072" ht="12.75"/>
    <row r="38073" ht="12.75"/>
    <row r="38074" ht="12.75"/>
    <row r="38075" ht="12.75"/>
    <row r="38076" ht="12.75"/>
    <row r="38077" ht="12.75"/>
    <row r="38078" ht="12.75"/>
    <row r="38079" ht="12.75"/>
    <row r="38080" ht="12.75"/>
    <row r="38081" ht="12.75"/>
    <row r="38082" ht="12.75"/>
    <row r="38083" ht="12.75"/>
    <row r="38084" ht="12.75"/>
    <row r="38085" ht="12.75"/>
    <row r="38086" ht="12.75"/>
    <row r="38087" ht="12.75"/>
    <row r="38088" ht="12.75"/>
    <row r="38089" ht="12.75"/>
    <row r="38090" ht="12.75"/>
    <row r="38091" ht="12.75"/>
    <row r="38092" ht="12.75"/>
    <row r="38093" ht="12.75"/>
    <row r="38094" ht="12.75"/>
    <row r="38095" ht="12.75"/>
    <row r="38096" ht="12.75"/>
    <row r="38097" ht="12.75"/>
    <row r="38098" ht="12.75"/>
    <row r="38099" ht="12.75"/>
    <row r="38100" ht="12.75"/>
    <row r="38101" ht="12.75"/>
    <row r="38102" ht="12.75"/>
    <row r="38103" ht="12.75"/>
    <row r="38104" ht="12.75"/>
    <row r="38105" ht="12.75"/>
    <row r="38106" ht="12.75"/>
    <row r="38107" ht="12.75"/>
    <row r="38108" ht="12.75"/>
    <row r="38109" ht="12.75"/>
    <row r="38110" ht="12.75"/>
    <row r="38111" ht="12.75"/>
    <row r="38112" ht="12.75"/>
    <row r="38113" ht="12.75"/>
    <row r="38114" ht="12.75"/>
    <row r="38115" ht="12.75"/>
    <row r="38116" ht="12.75"/>
    <row r="38117" ht="12.75"/>
    <row r="38118" ht="12.75"/>
    <row r="38119" ht="12.75"/>
    <row r="38120" ht="12.75"/>
    <row r="38121" ht="12.75"/>
    <row r="38122" ht="12.75"/>
    <row r="38123" ht="12.75"/>
    <row r="38124" ht="12.75"/>
    <row r="38125" ht="12.75"/>
    <row r="38126" ht="12.75"/>
    <row r="38127" ht="12.75"/>
    <row r="38128" ht="12.75"/>
    <row r="38129" ht="12.75"/>
    <row r="38130" ht="12.75"/>
    <row r="38131" ht="12.75"/>
    <row r="38132" ht="12.75"/>
    <row r="38133" ht="12.75"/>
    <row r="38134" ht="12.75"/>
    <row r="38135" ht="12.75"/>
    <row r="38136" ht="12.75"/>
    <row r="38137" ht="12.75"/>
    <row r="38138" ht="12.75"/>
    <row r="38139" ht="12.75"/>
    <row r="38140" ht="12.75"/>
    <row r="38141" ht="12.75"/>
    <row r="38142" ht="12.75"/>
    <row r="38143" ht="12.75"/>
    <row r="38144" ht="12.75"/>
    <row r="38145" ht="12.75"/>
    <row r="38146" ht="12.75"/>
    <row r="38147" ht="12.75"/>
    <row r="38148" ht="12.75"/>
    <row r="38149" ht="12.75"/>
    <row r="38150" ht="12.75"/>
    <row r="38151" ht="12.75"/>
    <row r="38152" ht="12.75"/>
    <row r="38153" ht="12.75"/>
    <row r="38154" ht="12.75"/>
    <row r="38155" ht="12.75"/>
    <row r="38156" ht="12.75"/>
    <row r="38157" ht="12.75"/>
    <row r="38158" ht="12.75"/>
    <row r="38159" ht="12.75"/>
    <row r="38160" ht="12.75"/>
    <row r="38161" ht="12.75"/>
    <row r="38162" ht="12.75"/>
    <row r="38163" ht="12.75"/>
    <row r="38164" ht="12.75"/>
    <row r="38165" ht="12.75"/>
    <row r="38166" ht="12.75"/>
    <row r="38167" ht="12.75"/>
    <row r="38168" ht="12.75"/>
    <row r="38169" ht="12.75"/>
    <row r="38170" ht="12.75"/>
    <row r="38171" ht="12.75"/>
    <row r="38172" ht="12.75"/>
    <row r="38173" ht="12.75"/>
    <row r="38174" ht="12.75"/>
    <row r="38175" ht="12.75"/>
    <row r="38176" ht="12.75"/>
    <row r="38177" ht="12.75"/>
    <row r="38178" ht="12.75"/>
    <row r="38179" ht="12.75"/>
    <row r="38180" ht="12.75"/>
    <row r="38181" ht="12.75"/>
    <row r="38182" ht="12.75"/>
    <row r="38183" ht="12.75"/>
    <row r="38184" ht="12.75"/>
    <row r="38185" ht="12.75"/>
    <row r="38186" ht="12.75"/>
    <row r="38187" ht="12.75"/>
    <row r="38188" ht="12.75"/>
    <row r="38189" ht="12.75"/>
    <row r="38190" ht="12.75"/>
    <row r="38191" ht="12.75"/>
    <row r="38192" ht="12.75"/>
    <row r="38193" ht="12.75"/>
    <row r="38194" ht="12.75"/>
    <row r="38195" ht="12.75"/>
    <row r="38196" ht="12.75"/>
    <row r="38197" ht="12.75"/>
    <row r="38198" ht="12.75"/>
    <row r="38199" ht="12.75"/>
    <row r="38200" ht="12.75"/>
    <row r="38201" ht="12.75"/>
    <row r="38202" ht="12.75"/>
    <row r="38203" ht="12.75"/>
    <row r="38204" ht="12.75"/>
    <row r="38205" ht="12.75"/>
    <row r="38206" ht="12.75"/>
    <row r="38207" ht="12.75"/>
    <row r="38208" ht="12.75"/>
    <row r="38209" ht="12.75"/>
    <row r="38210" ht="12.75"/>
    <row r="38211" ht="12.75"/>
    <row r="38212" ht="12.75"/>
    <row r="38213" ht="12.75"/>
    <row r="38214" ht="12.75"/>
    <row r="38215" ht="12.75"/>
    <row r="38216" ht="12.75"/>
    <row r="38217" ht="12.75"/>
    <row r="38218" ht="12.75"/>
    <row r="38219" ht="12.75"/>
    <row r="38220" ht="12.75"/>
    <row r="38221" ht="12.75"/>
    <row r="38222" ht="12.75"/>
    <row r="38223" ht="12.75"/>
    <row r="38224" ht="12.75"/>
    <row r="38225" ht="12.75"/>
    <row r="38226" ht="12.75"/>
    <row r="38227" ht="12.75"/>
    <row r="38228" ht="12.75"/>
    <row r="38229" ht="12.75"/>
    <row r="38230" ht="12.75"/>
    <row r="38231" ht="12.75"/>
    <row r="38232" ht="12.75"/>
    <row r="38233" ht="12.75"/>
    <row r="38234" ht="12.75"/>
    <row r="38235" ht="12.75"/>
    <row r="38236" ht="12.75"/>
    <row r="38237" ht="12.75"/>
    <row r="38238" ht="12.75"/>
    <row r="38239" ht="12.75"/>
    <row r="38240" ht="12.75"/>
    <row r="38241" ht="12.75"/>
    <row r="38242" ht="12.75"/>
    <row r="38243" ht="12.75"/>
    <row r="38244" ht="12.75"/>
    <row r="38245" ht="12.75"/>
    <row r="38246" ht="12.75"/>
    <row r="38247" ht="12.75"/>
    <row r="38248" ht="12.75"/>
    <row r="38249" ht="12.75"/>
    <row r="38250" ht="12.75"/>
    <row r="38251" ht="12.75"/>
    <row r="38252" ht="12.75"/>
    <row r="38253" ht="12.75"/>
    <row r="38254" ht="12.75"/>
    <row r="38255" ht="12.75"/>
    <row r="38256" ht="12.75"/>
    <row r="38257" ht="12.75"/>
    <row r="38258" ht="12.75"/>
    <row r="38259" ht="12.75"/>
    <row r="38260" ht="12.75"/>
    <row r="38261" ht="12.75"/>
    <row r="38262" ht="12.75"/>
    <row r="38263" ht="12.75"/>
    <row r="38264" ht="12.75"/>
    <row r="38265" ht="12.75"/>
    <row r="38266" ht="12.75"/>
    <row r="38267" ht="12.75"/>
    <row r="38268" ht="12.75"/>
    <row r="38269" ht="12.75"/>
    <row r="38270" ht="12.75"/>
    <row r="38271" ht="12.75"/>
    <row r="38272" ht="12.75"/>
    <row r="38273" ht="12.75"/>
    <row r="38274" ht="12.75"/>
    <row r="38275" ht="12.75"/>
    <row r="38276" ht="12.75"/>
    <row r="38277" ht="12.75"/>
    <row r="38278" ht="12.75"/>
    <row r="38279" ht="12.75"/>
    <row r="38280" ht="12.75"/>
    <row r="38281" ht="12.75"/>
    <row r="38282" ht="12.75"/>
    <row r="38283" ht="12.75"/>
    <row r="38284" ht="12.75"/>
    <row r="38285" ht="12.75"/>
    <row r="38286" ht="12.75"/>
    <row r="38287" ht="12.75"/>
    <row r="38288" ht="12.75"/>
    <row r="38289" ht="12.75"/>
    <row r="38290" ht="12.75"/>
    <row r="38291" ht="12.75"/>
    <row r="38292" ht="12.75"/>
    <row r="38293" ht="12.75"/>
    <row r="38294" ht="12.75"/>
    <row r="38295" ht="12.75"/>
    <row r="38296" ht="12.75"/>
    <row r="38297" ht="12.75"/>
    <row r="38298" ht="12.75"/>
    <row r="38299" ht="12.75"/>
    <row r="38300" ht="12.75"/>
    <row r="38301" ht="12.75"/>
    <row r="38302" ht="12.75"/>
    <row r="38303" ht="12.75"/>
    <row r="38304" ht="12.75"/>
    <row r="38305" ht="12.75"/>
    <row r="38306" ht="12.75"/>
    <row r="38307" ht="12.75"/>
    <row r="38308" ht="12.75"/>
    <row r="38309" ht="12.75"/>
    <row r="38310" ht="12.75"/>
    <row r="38311" ht="12.75"/>
    <row r="38312" ht="12.75"/>
    <row r="38313" ht="12.75"/>
    <row r="38314" ht="12.75"/>
    <row r="38315" ht="12.75"/>
    <row r="38316" ht="12.75"/>
    <row r="38317" ht="12.75"/>
    <row r="38318" ht="12.75"/>
    <row r="38319" ht="12.75"/>
    <row r="38320" ht="12.75"/>
    <row r="38321" ht="12.75"/>
    <row r="38322" ht="12.75"/>
    <row r="38323" ht="12.75"/>
    <row r="38324" ht="12.75"/>
    <row r="38325" ht="12.75"/>
    <row r="38326" ht="12.75"/>
    <row r="38327" ht="12.75"/>
    <row r="38328" ht="12.75"/>
    <row r="38329" ht="12.75"/>
    <row r="38330" ht="12.75"/>
    <row r="38331" ht="12.75"/>
    <row r="38332" ht="12.75"/>
    <row r="38333" ht="12.75"/>
    <row r="38334" ht="12.75"/>
    <row r="38335" ht="12.75"/>
    <row r="38336" ht="12.75"/>
    <row r="38337" ht="12.75"/>
    <row r="38338" ht="12.75"/>
    <row r="38339" ht="12.75"/>
    <row r="38340" ht="12.75"/>
    <row r="38341" ht="12.75"/>
    <row r="38342" ht="12.75"/>
    <row r="38343" ht="12.75"/>
    <row r="38344" ht="12.75"/>
    <row r="38345" ht="12.75"/>
    <row r="38346" ht="12.75"/>
    <row r="38347" ht="12.75"/>
    <row r="38348" ht="12.75"/>
    <row r="38349" ht="12.75"/>
    <row r="38350" ht="12.75"/>
    <row r="38351" ht="12.75"/>
    <row r="38352" ht="12.75"/>
    <row r="38353" ht="12.75"/>
    <row r="38354" ht="12.75"/>
    <row r="38355" ht="12.75"/>
    <row r="38356" ht="12.75"/>
    <row r="38357" ht="12.75"/>
    <row r="38358" ht="12.75"/>
    <row r="38359" ht="12.75"/>
    <row r="38360" ht="12.75"/>
    <row r="38361" ht="12.75"/>
    <row r="38362" ht="12.75"/>
    <row r="38363" ht="12.75"/>
    <row r="38364" ht="12.75"/>
    <row r="38365" ht="12.75"/>
    <row r="38366" ht="12.75"/>
    <row r="38367" ht="12.75"/>
    <row r="38368" ht="12.75"/>
    <row r="38369" ht="12.75"/>
    <row r="38370" ht="12.75"/>
    <row r="38371" ht="12.75"/>
    <row r="38372" ht="12.75"/>
    <row r="38373" ht="12.75"/>
    <row r="38374" ht="12.75"/>
    <row r="38375" ht="12.75"/>
    <row r="38376" ht="12.75"/>
    <row r="38377" ht="12.75"/>
    <row r="38378" ht="12.75"/>
    <row r="38379" ht="12.75"/>
    <row r="38380" ht="12.75"/>
    <row r="38381" ht="12.75"/>
    <row r="38382" ht="12.75"/>
    <row r="38383" ht="12.75"/>
    <row r="38384" ht="12.75"/>
    <row r="38385" ht="12.75"/>
    <row r="38386" ht="12.75"/>
    <row r="38387" ht="12.75"/>
    <row r="38388" ht="12.75"/>
    <row r="38389" ht="12.75"/>
    <row r="38390" ht="12.75"/>
    <row r="38391" ht="12.75"/>
    <row r="38392" ht="12.75"/>
    <row r="38393" ht="12.75"/>
    <row r="38394" ht="12.75"/>
    <row r="38395" ht="12.75"/>
    <row r="38396" ht="12.75"/>
    <row r="38397" ht="12.75"/>
    <row r="38398" ht="12.75"/>
    <row r="38399" ht="12.75"/>
    <row r="38400" ht="12.75"/>
    <row r="38401" ht="12.75"/>
    <row r="38402" ht="12.75"/>
    <row r="38403" ht="12.75"/>
    <row r="38404" ht="12.75"/>
    <row r="38405" ht="12.75"/>
    <row r="38406" ht="12.75"/>
    <row r="38407" ht="12.75"/>
    <row r="38408" ht="12.75"/>
    <row r="38409" ht="12.75"/>
    <row r="38410" ht="12.75"/>
    <row r="38411" ht="12.75"/>
    <row r="38412" ht="12.75"/>
    <row r="38413" ht="12.75"/>
    <row r="38414" ht="12.75"/>
    <row r="38415" ht="12.75"/>
    <row r="38416" ht="12.75"/>
    <row r="38417" ht="12.75"/>
    <row r="38418" ht="12.75"/>
    <row r="38419" ht="12.75"/>
    <row r="38420" ht="12.75"/>
    <row r="38421" ht="12.75"/>
    <row r="38422" ht="12.75"/>
    <row r="38423" ht="12.75"/>
    <row r="38424" ht="12.75"/>
    <row r="38425" ht="12.75"/>
    <row r="38426" ht="12.75"/>
    <row r="38427" ht="12.75"/>
    <row r="38428" ht="12.75"/>
    <row r="38429" ht="12.75"/>
    <row r="38430" ht="12.75"/>
    <row r="38431" ht="12.75"/>
    <row r="38432" ht="12.75"/>
    <row r="38433" ht="12.75"/>
    <row r="38434" ht="12.75"/>
    <row r="38435" ht="12.75"/>
    <row r="38436" ht="12.75"/>
    <row r="38437" ht="12.75"/>
    <row r="38438" ht="12.75"/>
    <row r="38439" ht="12.75"/>
    <row r="38440" ht="12.75"/>
    <row r="38441" ht="12.75"/>
    <row r="38442" ht="12.75"/>
    <row r="38443" ht="12.75"/>
    <row r="38444" ht="12.75"/>
    <row r="38445" ht="12.75"/>
    <row r="38446" ht="12.75"/>
    <row r="38447" ht="12.75"/>
    <row r="38448" ht="12.75"/>
    <row r="38449" ht="12.75"/>
    <row r="38450" ht="12.75"/>
    <row r="38451" ht="12.75"/>
    <row r="38452" ht="12.75"/>
    <row r="38453" ht="12.75"/>
    <row r="38454" ht="12.75"/>
    <row r="38455" ht="12.75"/>
    <row r="38456" ht="12.75"/>
    <row r="38457" ht="12.75"/>
    <row r="38458" ht="12.75"/>
    <row r="38459" ht="12.75"/>
    <row r="38460" ht="12.75"/>
    <row r="38461" ht="12.75"/>
    <row r="38462" ht="12.75"/>
    <row r="38463" ht="12.75"/>
    <row r="38464" ht="12.75"/>
    <row r="38465" ht="12.75"/>
    <row r="38466" ht="12.75"/>
    <row r="38467" ht="12.75"/>
    <row r="38468" ht="12.75"/>
    <row r="38469" ht="12.75"/>
    <row r="38470" ht="12.75"/>
    <row r="38471" ht="12.75"/>
    <row r="38472" ht="12.75"/>
    <row r="38473" ht="12.75"/>
    <row r="38474" ht="12.75"/>
    <row r="38475" ht="12.75"/>
    <row r="38476" ht="12.75"/>
    <row r="38477" ht="12.75"/>
    <row r="38478" ht="12.75"/>
    <row r="38479" ht="12.75"/>
    <row r="38480" ht="12.75"/>
    <row r="38481" ht="12.75"/>
    <row r="38482" ht="12.75"/>
    <row r="38483" ht="12.75"/>
    <row r="38484" ht="12.75"/>
    <row r="38485" ht="12.75"/>
    <row r="38486" ht="12.75"/>
    <row r="38487" ht="12.75"/>
    <row r="38488" ht="12.75"/>
    <row r="38489" ht="12.75"/>
    <row r="38490" ht="12.75"/>
    <row r="38491" ht="12.75"/>
    <row r="38492" ht="12.75"/>
    <row r="38493" ht="12.75"/>
    <row r="38494" ht="12.75"/>
    <row r="38495" ht="12.75"/>
    <row r="38496" ht="12.75"/>
    <row r="38497" ht="12.75"/>
    <row r="38498" ht="12.75"/>
    <row r="38499" ht="12.75"/>
    <row r="38500" ht="12.75"/>
    <row r="38501" ht="12.75"/>
    <row r="38502" ht="12.75"/>
    <row r="38503" ht="12.75"/>
    <row r="38504" ht="12.75"/>
    <row r="38505" ht="12.75"/>
    <row r="38506" ht="12.75"/>
    <row r="38507" ht="12.75"/>
    <row r="38508" ht="12.75"/>
    <row r="38509" ht="12.75"/>
    <row r="38510" ht="12.75"/>
    <row r="38511" ht="12.75"/>
    <row r="38512" ht="12.75"/>
    <row r="38513" ht="12.75"/>
    <row r="38514" ht="12.75"/>
    <row r="38515" ht="12.75"/>
    <row r="38516" ht="12.75"/>
    <row r="38517" ht="12.75"/>
    <row r="38518" ht="12.75"/>
    <row r="38519" ht="12.75"/>
    <row r="38520" ht="12.75"/>
    <row r="38521" ht="12.75"/>
    <row r="38522" ht="12.75"/>
    <row r="38523" ht="12.75"/>
    <row r="38524" ht="12.75"/>
    <row r="38525" ht="12.75"/>
    <row r="38526" ht="12.75"/>
    <row r="38527" ht="12.75"/>
    <row r="38528" ht="12.75"/>
    <row r="38529" ht="12.75"/>
    <row r="38530" ht="12.75"/>
    <row r="38531" ht="12.75"/>
    <row r="38532" ht="12.75"/>
    <row r="38533" ht="12.75"/>
    <row r="38534" ht="12.75"/>
    <row r="38535" ht="12.75"/>
    <row r="38536" ht="12.75"/>
    <row r="38537" ht="12.75"/>
    <row r="38538" ht="12.75"/>
    <row r="38539" ht="12.75"/>
    <row r="38540" ht="12.75"/>
    <row r="38541" ht="12.75"/>
    <row r="38542" ht="12.75"/>
    <row r="38543" ht="12.75"/>
    <row r="38544" ht="12.75"/>
    <row r="38545" ht="12.75"/>
    <row r="38546" ht="12.75"/>
    <row r="38547" ht="12.75"/>
    <row r="38548" ht="12.75"/>
    <row r="38549" ht="12.75"/>
    <row r="38550" ht="12.75"/>
    <row r="38551" ht="12.75"/>
    <row r="38552" ht="12.75"/>
    <row r="38553" ht="12.75"/>
    <row r="38554" ht="12.75"/>
    <row r="38555" ht="12.75"/>
    <row r="38556" ht="12.75"/>
    <row r="38557" ht="12.75"/>
    <row r="38558" ht="12.75"/>
    <row r="38559" ht="12.75"/>
    <row r="38560" ht="12.75"/>
    <row r="38561" ht="12.75"/>
    <row r="38562" ht="12.75"/>
    <row r="38563" ht="12.75"/>
    <row r="38564" ht="12.75"/>
    <row r="38565" ht="12.75"/>
    <row r="38566" ht="12.75"/>
    <row r="38567" ht="12.75"/>
    <row r="38568" ht="12.75"/>
    <row r="38569" ht="12.75"/>
    <row r="38570" ht="12.75"/>
    <row r="38571" ht="12.75"/>
    <row r="38572" ht="12.75"/>
    <row r="38573" ht="12.75"/>
    <row r="38574" ht="12.75"/>
    <row r="38575" ht="12.75"/>
    <row r="38576" ht="12.75"/>
    <row r="38577" ht="12.75"/>
    <row r="38578" ht="12.75"/>
    <row r="38579" ht="12.75"/>
    <row r="38580" ht="12.75"/>
    <row r="38581" ht="12.75"/>
    <row r="38582" ht="12.75"/>
    <row r="38583" ht="12.75"/>
    <row r="38584" ht="12.75"/>
    <row r="38585" ht="12.75"/>
    <row r="38586" ht="12.75"/>
    <row r="38587" ht="12.75"/>
    <row r="38588" ht="12.75"/>
    <row r="38589" ht="12.75"/>
    <row r="38590" ht="12.75"/>
    <row r="38591" ht="12.75"/>
    <row r="38592" ht="12.75"/>
    <row r="38593" ht="12.75"/>
    <row r="38594" ht="12.75"/>
    <row r="38595" ht="12.75"/>
    <row r="38596" ht="12.75"/>
    <row r="38597" ht="12.75"/>
    <row r="38598" ht="12.75"/>
    <row r="38599" ht="12.75"/>
    <row r="38600" ht="12.75"/>
    <row r="38601" ht="12.75"/>
    <row r="38602" ht="12.75"/>
    <row r="38603" ht="12.75"/>
    <row r="38604" ht="12.75"/>
    <row r="38605" ht="12.75"/>
    <row r="38606" ht="12.75"/>
    <row r="38607" ht="12.75"/>
    <row r="38608" ht="12.75"/>
    <row r="38609" ht="12.75"/>
    <row r="38610" ht="12.75"/>
    <row r="38611" ht="12.75"/>
    <row r="38612" ht="12.75"/>
    <row r="38613" ht="12.75"/>
    <row r="38614" ht="12.75"/>
    <row r="38615" ht="12.75"/>
    <row r="38616" ht="12.75"/>
    <row r="38617" ht="12.75"/>
    <row r="38618" ht="12.75"/>
    <row r="38619" ht="12.75"/>
    <row r="38620" ht="12.75"/>
    <row r="38621" ht="12.75"/>
    <row r="38622" ht="12.75"/>
    <row r="38623" ht="12.75"/>
    <row r="38624" ht="12.75"/>
    <row r="38625" ht="12.75"/>
    <row r="38626" ht="12.75"/>
    <row r="38627" ht="12.75"/>
    <row r="38628" ht="12.75"/>
    <row r="38629" ht="12.75"/>
    <row r="38630" ht="12.75"/>
    <row r="38631" ht="12.75"/>
    <row r="38632" ht="12.75"/>
    <row r="38633" ht="12.75"/>
    <row r="38634" ht="12.75"/>
    <row r="38635" ht="12.75"/>
    <row r="38636" ht="12.75"/>
    <row r="38637" ht="12.75"/>
    <row r="38638" ht="12.75"/>
    <row r="38639" ht="12.75"/>
    <row r="38640" ht="12.75"/>
    <row r="38641" ht="12.75"/>
    <row r="38642" ht="12.75"/>
    <row r="38643" ht="12.75"/>
    <row r="38644" ht="12.75"/>
    <row r="38645" ht="12.75"/>
    <row r="38646" ht="12.75"/>
    <row r="38647" ht="12.75"/>
    <row r="38648" ht="12.75"/>
    <row r="38649" ht="12.75"/>
    <row r="38650" ht="12.75"/>
    <row r="38651" ht="12.75"/>
    <row r="38652" ht="12.75"/>
    <row r="38653" ht="12.75"/>
    <row r="38654" ht="12.75"/>
    <row r="38655" ht="12.75"/>
    <row r="38656" ht="12.75"/>
    <row r="38657" ht="12.75"/>
    <row r="38658" ht="12.75"/>
    <row r="38659" ht="12.75"/>
    <row r="38660" ht="12.75"/>
    <row r="38661" ht="12.75"/>
    <row r="38662" ht="12.75"/>
    <row r="38663" ht="12.75"/>
    <row r="38664" ht="12.75"/>
    <row r="38665" ht="12.75"/>
    <row r="38666" ht="12.75"/>
    <row r="38667" ht="12.75"/>
    <row r="38668" ht="12.75"/>
    <row r="38669" ht="12.75"/>
    <row r="38670" ht="12.75"/>
    <row r="38671" ht="12.75"/>
    <row r="38672" ht="12.75"/>
    <row r="38673" ht="12.75"/>
    <row r="38674" ht="12.75"/>
    <row r="38675" ht="12.75"/>
    <row r="38676" ht="12.75"/>
    <row r="38677" ht="12.75"/>
    <row r="38678" ht="12.75"/>
    <row r="38679" ht="12.75"/>
    <row r="38680" ht="12.75"/>
    <row r="38681" ht="12.75"/>
    <row r="38682" ht="12.75"/>
    <row r="38683" ht="12.75"/>
    <row r="38684" ht="12.75"/>
    <row r="38685" ht="12.75"/>
    <row r="38686" ht="12.75"/>
    <row r="38687" ht="12.75"/>
    <row r="38688" ht="12.75"/>
    <row r="38689" ht="12.75"/>
    <row r="38690" ht="12.75"/>
    <row r="38691" ht="12.75"/>
    <row r="38692" ht="12.75"/>
    <row r="38693" ht="12.75"/>
    <row r="38694" ht="12.75"/>
    <row r="38695" ht="12.75"/>
    <row r="38696" ht="12.75"/>
    <row r="38697" ht="12.75"/>
    <row r="38698" ht="12.75"/>
    <row r="38699" ht="12.75"/>
    <row r="38700" ht="12.75"/>
    <row r="38701" ht="12.75"/>
    <row r="38702" ht="12.75"/>
    <row r="38703" ht="12.75"/>
    <row r="38704" ht="12.75"/>
    <row r="38705" ht="12.75"/>
    <row r="38706" ht="12.75"/>
    <row r="38707" ht="12.75"/>
    <row r="38708" ht="12.75"/>
    <row r="38709" ht="12.75"/>
    <row r="38710" ht="12.75"/>
    <row r="38711" ht="12.75"/>
    <row r="38712" ht="12.75"/>
    <row r="38713" ht="12.75"/>
    <row r="38714" ht="12.75"/>
    <row r="38715" ht="12.75"/>
    <row r="38716" ht="12.75"/>
    <row r="38717" ht="12.75"/>
    <row r="38718" ht="12.75"/>
    <row r="38719" ht="12.75"/>
    <row r="38720" ht="12.75"/>
    <row r="38721" ht="12.75"/>
    <row r="38722" ht="12.75"/>
    <row r="38723" ht="12.75"/>
    <row r="38724" ht="12.75"/>
    <row r="38725" ht="12.75"/>
    <row r="38726" ht="12.75"/>
    <row r="38727" ht="12.75"/>
    <row r="38728" ht="12.75"/>
    <row r="38729" ht="12.75"/>
    <row r="38730" ht="12.75"/>
    <row r="38731" ht="12.75"/>
    <row r="38732" ht="12.75"/>
    <row r="38733" ht="12.75"/>
    <row r="38734" ht="12.75"/>
    <row r="38735" ht="12.75"/>
    <row r="38736" ht="12.75"/>
    <row r="38737" ht="12.75"/>
    <row r="38738" ht="12.75"/>
    <row r="38739" ht="12.75"/>
    <row r="38740" ht="12.75"/>
    <row r="38741" ht="12.75"/>
    <row r="38742" ht="12.75"/>
    <row r="38743" ht="12.75"/>
    <row r="38744" ht="12.75"/>
    <row r="38745" ht="12.75"/>
    <row r="38746" ht="12.75"/>
    <row r="38747" ht="12.75"/>
    <row r="38748" ht="12.75"/>
    <row r="38749" ht="12.75"/>
    <row r="38750" ht="12.75"/>
    <row r="38751" ht="12.75"/>
    <row r="38752" ht="12.75"/>
    <row r="38753" ht="12.75"/>
    <row r="38754" ht="12.75"/>
    <row r="38755" ht="12.75"/>
    <row r="38756" ht="12.75"/>
    <row r="38757" ht="12.75"/>
    <row r="38758" ht="12.75"/>
    <row r="38759" ht="12.75"/>
    <row r="38760" ht="12.75"/>
    <row r="38761" ht="12.75"/>
    <row r="38762" ht="12.75"/>
    <row r="38763" ht="12.75"/>
    <row r="38764" ht="12.75"/>
    <row r="38765" ht="12.75"/>
    <row r="38766" ht="12.75"/>
    <row r="38767" ht="12.75"/>
    <row r="38768" ht="12.75"/>
    <row r="38769" ht="12.75"/>
    <row r="38770" ht="12.75"/>
    <row r="38771" ht="12.75"/>
    <row r="38772" ht="12.75"/>
    <row r="38773" ht="12.75"/>
    <row r="38774" ht="12.75"/>
    <row r="38775" ht="12.75"/>
    <row r="38776" ht="12.75"/>
    <row r="38777" ht="12.75"/>
    <row r="38778" ht="12.75"/>
    <row r="38779" ht="12.75"/>
    <row r="38780" ht="12.75"/>
    <row r="38781" ht="12.75"/>
    <row r="38782" ht="12.75"/>
    <row r="38783" ht="12.75"/>
    <row r="38784" ht="12.75"/>
    <row r="38785" ht="12.75"/>
    <row r="38786" ht="12.75"/>
    <row r="38787" ht="12.75"/>
    <row r="38788" ht="12.75"/>
    <row r="38789" ht="12.75"/>
    <row r="38790" ht="12.75"/>
    <row r="38791" ht="12.75"/>
    <row r="38792" ht="12.75"/>
    <row r="38793" ht="12.75"/>
    <row r="38794" ht="12.75"/>
    <row r="38795" ht="12.75"/>
    <row r="38796" ht="12.75"/>
    <row r="38797" ht="12.75"/>
    <row r="38798" ht="12.75"/>
    <row r="38799" ht="12.75"/>
    <row r="38800" ht="12.75"/>
    <row r="38801" ht="12.75"/>
    <row r="38802" ht="12.75"/>
    <row r="38803" ht="12.75"/>
    <row r="38804" ht="12.75"/>
    <row r="38805" ht="12.75"/>
    <row r="38806" ht="12.75"/>
    <row r="38807" ht="12.75"/>
    <row r="38808" ht="12.75"/>
    <row r="38809" ht="12.75"/>
    <row r="38810" ht="12.75"/>
    <row r="38811" ht="12.75"/>
    <row r="38812" ht="12.75"/>
    <row r="38813" ht="12.75"/>
    <row r="38814" ht="12.75"/>
    <row r="38815" ht="12.75"/>
    <row r="38816" ht="12.75"/>
    <row r="38817" ht="12.75"/>
    <row r="38818" ht="12.75"/>
    <row r="38819" ht="12.75"/>
    <row r="38820" ht="12.75"/>
    <row r="38821" ht="12.75"/>
    <row r="38822" ht="12.75"/>
    <row r="38823" ht="12.75"/>
    <row r="38824" ht="12.75"/>
    <row r="38825" ht="12.75"/>
    <row r="38826" ht="12.75"/>
    <row r="38827" ht="12.75"/>
    <row r="38828" ht="12.75"/>
    <row r="38829" ht="12.75"/>
    <row r="38830" ht="12.75"/>
    <row r="38831" ht="12.75"/>
    <row r="38832" ht="12.75"/>
    <row r="38833" ht="12.75"/>
    <row r="38834" ht="12.75"/>
    <row r="38835" ht="12.75"/>
    <row r="38836" ht="12.75"/>
    <row r="38837" ht="12.75"/>
    <row r="38838" ht="12.75"/>
    <row r="38839" ht="12.75"/>
    <row r="38840" ht="12.75"/>
    <row r="38841" ht="12.75"/>
    <row r="38842" ht="12.75"/>
    <row r="38843" ht="12.75"/>
    <row r="38844" ht="12.75"/>
    <row r="38845" ht="12.75"/>
    <row r="38846" ht="12.75"/>
    <row r="38847" ht="12.75"/>
    <row r="38848" ht="12.75"/>
    <row r="38849" ht="12.75"/>
    <row r="38850" ht="12.75"/>
    <row r="38851" ht="12.75"/>
    <row r="38852" ht="12.75"/>
    <row r="38853" ht="12.75"/>
    <row r="38854" ht="12.75"/>
    <row r="38855" ht="12.75"/>
    <row r="38856" ht="12.75"/>
    <row r="38857" ht="12.75"/>
    <row r="38858" ht="12.75"/>
    <row r="38859" ht="12.75"/>
    <row r="38860" ht="12.75"/>
    <row r="38861" ht="12.75"/>
    <row r="38862" ht="12.75"/>
    <row r="38863" ht="12.75"/>
    <row r="38864" ht="12.75"/>
    <row r="38865" ht="12.75"/>
    <row r="38866" ht="12.75"/>
    <row r="38867" ht="12.75"/>
    <row r="38868" ht="12.75"/>
    <row r="38869" ht="12.75"/>
    <row r="38870" ht="12.75"/>
    <row r="38871" ht="12.75"/>
    <row r="38872" ht="12.75"/>
    <row r="38873" ht="12.75"/>
    <row r="38874" ht="12.75"/>
    <row r="38875" ht="12.75"/>
    <row r="38876" ht="12.75"/>
    <row r="38877" ht="12.75"/>
    <row r="38878" ht="12.75"/>
    <row r="38879" ht="12.75"/>
    <row r="38880" ht="12.75"/>
    <row r="38881" ht="12.75"/>
    <row r="38882" ht="12.75"/>
    <row r="38883" ht="12.75"/>
    <row r="38884" ht="12.75"/>
    <row r="38885" ht="12.75"/>
    <row r="38886" ht="12.75"/>
    <row r="38887" ht="12.75"/>
    <row r="38888" ht="12.75"/>
    <row r="38889" ht="12.75"/>
    <row r="38890" ht="12.75"/>
    <row r="38891" ht="12.75"/>
    <row r="38892" ht="12.75"/>
    <row r="38893" ht="12.75"/>
    <row r="38894" ht="12.75"/>
    <row r="38895" ht="12.75"/>
    <row r="38896" ht="12.75"/>
    <row r="38897" ht="12.75"/>
    <row r="38898" ht="12.75"/>
    <row r="38899" ht="12.75"/>
    <row r="38900" ht="12.75"/>
    <row r="38901" ht="12.75"/>
    <row r="38902" ht="12.75"/>
    <row r="38903" ht="12.75"/>
    <row r="38904" ht="12.75"/>
    <row r="38905" ht="12.75"/>
    <row r="38906" ht="12.75"/>
    <row r="38907" ht="12.75"/>
    <row r="38908" ht="12.75"/>
    <row r="38909" ht="12.75"/>
    <row r="38910" ht="12.75"/>
    <row r="38911" ht="12.75"/>
    <row r="38912" ht="12.75"/>
    <row r="38913" ht="12.75"/>
    <row r="38914" ht="12.75"/>
    <row r="38915" ht="12.75"/>
    <row r="38916" ht="12.75"/>
    <row r="38917" ht="12.75"/>
    <row r="38918" ht="12.75"/>
    <row r="38919" ht="12.75"/>
    <row r="38920" ht="12.75"/>
    <row r="38921" ht="12.75"/>
    <row r="38922" ht="12.75"/>
    <row r="38923" ht="12.75"/>
    <row r="38924" ht="12.75"/>
    <row r="38925" ht="12.75"/>
    <row r="38926" ht="12.75"/>
    <row r="38927" ht="12.75"/>
    <row r="38928" ht="12.75"/>
    <row r="38929" ht="12.75"/>
    <row r="38930" ht="12.75"/>
    <row r="38931" ht="12.75"/>
    <row r="38932" ht="12.75"/>
    <row r="38933" ht="12.75"/>
    <row r="38934" ht="12.75"/>
    <row r="38935" ht="12.75"/>
    <row r="38936" ht="12.75"/>
    <row r="38937" ht="12.75"/>
    <row r="38938" ht="12.75"/>
    <row r="38939" ht="12.75"/>
    <row r="38940" ht="12.75"/>
    <row r="38941" ht="12.75"/>
    <row r="38942" ht="12.75"/>
    <row r="38943" ht="12.75"/>
    <row r="38944" ht="12.75"/>
    <row r="38945" ht="12.75"/>
    <row r="38946" ht="12.75"/>
    <row r="38947" ht="12.75"/>
    <row r="38948" ht="12.75"/>
    <row r="38949" ht="12.75"/>
    <row r="38950" ht="12.75"/>
    <row r="38951" ht="12.75"/>
    <row r="38952" ht="12.75"/>
    <row r="38953" ht="12.75"/>
    <row r="38954" ht="12.75"/>
    <row r="38955" ht="12.75"/>
    <row r="38956" ht="12.75"/>
    <row r="38957" ht="12.75"/>
    <row r="38958" ht="12.75"/>
    <row r="38959" ht="12.75"/>
    <row r="38960" ht="12.75"/>
    <row r="38961" ht="12.75"/>
    <row r="38962" ht="12.75"/>
    <row r="38963" ht="12.75"/>
    <row r="38964" ht="12.75"/>
    <row r="38965" ht="12.75"/>
    <row r="38966" ht="12.75"/>
    <row r="38967" ht="12.75"/>
    <row r="38968" ht="12.75"/>
    <row r="38969" ht="12.75"/>
    <row r="38970" ht="12.75"/>
    <row r="38971" ht="12.75"/>
    <row r="38972" ht="12.75"/>
    <row r="38973" ht="12.75"/>
    <row r="38974" ht="12.75"/>
    <row r="38975" ht="12.75"/>
    <row r="38976" ht="12.75"/>
    <row r="38977" ht="12.75"/>
    <row r="38978" ht="12.75"/>
    <row r="38979" ht="12.75"/>
    <row r="38980" ht="12.75"/>
    <row r="38981" ht="12.75"/>
    <row r="38982" ht="12.75"/>
    <row r="38983" ht="12.75"/>
    <row r="38984" ht="12.75"/>
    <row r="38985" ht="12.75"/>
    <row r="38986" ht="12.75"/>
    <row r="38987" ht="12.75"/>
    <row r="38988" ht="12.75"/>
    <row r="38989" ht="12.75"/>
    <row r="38990" ht="12.75"/>
    <row r="38991" ht="12.75"/>
    <row r="38992" ht="12.75"/>
    <row r="38993" ht="12.75"/>
    <row r="38994" ht="12.75"/>
    <row r="38995" ht="12.75"/>
    <row r="38996" ht="12.75"/>
    <row r="38997" ht="12.75"/>
    <row r="38998" ht="12.75"/>
    <row r="38999" ht="12.75"/>
    <row r="39000" ht="12.75"/>
    <row r="39001" ht="12.75"/>
    <row r="39002" ht="12.75"/>
    <row r="39003" ht="12.75"/>
    <row r="39004" ht="12.75"/>
    <row r="39005" ht="12.75"/>
    <row r="39006" ht="12.75"/>
    <row r="39007" ht="12.75"/>
    <row r="39008" ht="12.75"/>
    <row r="39009" ht="12.75"/>
    <row r="39010" ht="12.75"/>
    <row r="39011" ht="12.75"/>
    <row r="39012" ht="12.75"/>
    <row r="39013" ht="12.75"/>
    <row r="39014" ht="12.75"/>
    <row r="39015" ht="12.75"/>
    <row r="39016" ht="12.75"/>
    <row r="39017" ht="12.75"/>
    <row r="39018" ht="12.75"/>
    <row r="39019" ht="12.75"/>
    <row r="39020" ht="12.75"/>
    <row r="39021" ht="12.75"/>
    <row r="39022" ht="12.75"/>
    <row r="39023" ht="12.75"/>
    <row r="39024" ht="12.75"/>
    <row r="39025" ht="12.75"/>
    <row r="39026" ht="12.75"/>
    <row r="39027" ht="12.75"/>
    <row r="39028" ht="12.75"/>
    <row r="39029" ht="12.75"/>
    <row r="39030" ht="12.75"/>
    <row r="39031" ht="12.75"/>
    <row r="39032" ht="12.75"/>
    <row r="39033" ht="12.75"/>
    <row r="39034" ht="12.75"/>
    <row r="39035" ht="12.75"/>
    <row r="39036" ht="12.75"/>
    <row r="39037" ht="12.75"/>
    <row r="39038" ht="12.75"/>
    <row r="39039" ht="12.75"/>
    <row r="39040" ht="12.75"/>
    <row r="39041" ht="12.75"/>
    <row r="39042" ht="12.75"/>
    <row r="39043" ht="12.75"/>
    <row r="39044" ht="12.75"/>
    <row r="39045" ht="12.75"/>
    <row r="39046" ht="12.75"/>
    <row r="39047" ht="12.75"/>
    <row r="39048" ht="12.75"/>
    <row r="39049" ht="12.75"/>
    <row r="39050" ht="12.75"/>
    <row r="39051" ht="12.75"/>
    <row r="39052" ht="12.75"/>
    <row r="39053" ht="12.75"/>
    <row r="39054" ht="12.75"/>
    <row r="39055" ht="12.75"/>
    <row r="39056" ht="12.75"/>
    <row r="39057" ht="12.75"/>
    <row r="39058" ht="12.75"/>
    <row r="39059" ht="12.75"/>
    <row r="39060" ht="12.75"/>
    <row r="39061" ht="12.75"/>
    <row r="39062" ht="12.75"/>
    <row r="39063" ht="12.75"/>
    <row r="39064" ht="12.75"/>
    <row r="39065" ht="12.75"/>
    <row r="39066" ht="12.75"/>
    <row r="39067" ht="12.75"/>
    <row r="39068" ht="12.75"/>
    <row r="39069" ht="12.75"/>
    <row r="39070" ht="12.75"/>
    <row r="39071" ht="12.75"/>
    <row r="39072" ht="12.75"/>
    <row r="39073" ht="12.75"/>
    <row r="39074" ht="12.75"/>
    <row r="39075" ht="12.75"/>
    <row r="39076" ht="12.75"/>
    <row r="39077" ht="12.75"/>
    <row r="39078" ht="12.75"/>
    <row r="39079" ht="12.75"/>
    <row r="39080" ht="12.75"/>
    <row r="39081" ht="12.75"/>
    <row r="39082" ht="12.75"/>
    <row r="39083" ht="12.75"/>
    <row r="39084" ht="12.75"/>
    <row r="39085" ht="12.75"/>
    <row r="39086" ht="12.75"/>
    <row r="39087" ht="12.75"/>
    <row r="39088" ht="12.75"/>
    <row r="39089" ht="12.75"/>
    <row r="39090" ht="12.75"/>
    <row r="39091" ht="12.75"/>
    <row r="39092" ht="12.75"/>
    <row r="39093" ht="12.75"/>
    <row r="39094" ht="12.75"/>
    <row r="39095" ht="12.75"/>
    <row r="39096" ht="12.75"/>
    <row r="39097" ht="12.75"/>
    <row r="39098" ht="12.75"/>
    <row r="39099" ht="12.75"/>
    <row r="39100" ht="12.75"/>
    <row r="39101" ht="12.75"/>
    <row r="39102" ht="12.75"/>
    <row r="39103" ht="12.75"/>
    <row r="39104" ht="12.75"/>
    <row r="39105" ht="12.75"/>
    <row r="39106" ht="12.75"/>
    <row r="39107" ht="12.75"/>
    <row r="39108" ht="12.75"/>
    <row r="39109" ht="12.75"/>
    <row r="39110" ht="12.75"/>
    <row r="39111" ht="12.75"/>
    <row r="39112" ht="12.75"/>
    <row r="39113" ht="12.75"/>
    <row r="39114" ht="12.75"/>
    <row r="39115" ht="12.75"/>
    <row r="39116" ht="12.75"/>
    <row r="39117" ht="12.75"/>
    <row r="39118" ht="12.75"/>
    <row r="39119" ht="12.75"/>
    <row r="39120" ht="12.75"/>
    <row r="39121" ht="12.75"/>
    <row r="39122" ht="12.75"/>
    <row r="39123" ht="12.75"/>
    <row r="39124" ht="12.75"/>
    <row r="39125" ht="12.75"/>
    <row r="39126" ht="12.75"/>
    <row r="39127" ht="12.75"/>
    <row r="39128" ht="12.75"/>
    <row r="39129" ht="12.75"/>
    <row r="39130" ht="12.75"/>
    <row r="39131" ht="12.75"/>
    <row r="39132" ht="12.75"/>
    <row r="39133" ht="12.75"/>
    <row r="39134" ht="12.75"/>
    <row r="39135" ht="12.75"/>
    <row r="39136" ht="12.75"/>
    <row r="39137" ht="12.75"/>
    <row r="39138" ht="12.75"/>
    <row r="39139" ht="12.75"/>
    <row r="39140" ht="12.75"/>
    <row r="39141" ht="12.75"/>
    <row r="39142" ht="12.75"/>
    <row r="39143" ht="12.75"/>
    <row r="39144" ht="12.75"/>
    <row r="39145" ht="12.75"/>
    <row r="39146" ht="12.75"/>
    <row r="39147" ht="12.75"/>
    <row r="39148" ht="12.75"/>
    <row r="39149" ht="12.75"/>
    <row r="39150" ht="12.75"/>
    <row r="39151" ht="12.75"/>
    <row r="39152" ht="12.75"/>
    <row r="39153" ht="12.75"/>
    <row r="39154" ht="12.75"/>
    <row r="39155" ht="12.75"/>
    <row r="39156" ht="12.75"/>
    <row r="39157" ht="12.75"/>
    <row r="39158" ht="12.75"/>
    <row r="39159" ht="12.75"/>
    <row r="39160" ht="12.75"/>
    <row r="39161" ht="12.75"/>
    <row r="39162" ht="12.75"/>
    <row r="39163" ht="12.75"/>
    <row r="39164" ht="12.75"/>
    <row r="39165" ht="12.75"/>
    <row r="39166" ht="12.75"/>
    <row r="39167" ht="12.75"/>
    <row r="39168" ht="12.75"/>
    <row r="39169" ht="12.75"/>
    <row r="39170" ht="12.75"/>
    <row r="39171" ht="12.75"/>
    <row r="39172" ht="12.75"/>
    <row r="39173" ht="12.75"/>
    <row r="39174" ht="12.75"/>
    <row r="39175" ht="12.75"/>
    <row r="39176" ht="12.75"/>
    <row r="39177" ht="12.75"/>
    <row r="39178" ht="12.75"/>
    <row r="39179" ht="12.75"/>
    <row r="39180" ht="12.75"/>
    <row r="39181" ht="12.75"/>
    <row r="39182" ht="12.75"/>
    <row r="39183" ht="12.75"/>
    <row r="39184" ht="12.75"/>
    <row r="39185" ht="12.75"/>
    <row r="39186" ht="12.75"/>
    <row r="39187" ht="12.75"/>
    <row r="39188" ht="12.75"/>
    <row r="39189" ht="12.75"/>
    <row r="39190" ht="12.75"/>
    <row r="39191" ht="12.75"/>
    <row r="39192" ht="12.75"/>
    <row r="39193" ht="12.75"/>
    <row r="39194" ht="12.75"/>
    <row r="39195" ht="12.75"/>
    <row r="39196" ht="12.75"/>
    <row r="39197" ht="12.75"/>
    <row r="39198" ht="12.75"/>
    <row r="39199" ht="12.75"/>
    <row r="39200" ht="12.75"/>
    <row r="39201" ht="12.75"/>
    <row r="39202" ht="12.75"/>
    <row r="39203" ht="12.75"/>
    <row r="39204" ht="12.75"/>
    <row r="39205" ht="12.75"/>
    <row r="39206" ht="12.75"/>
    <row r="39207" ht="12.75"/>
    <row r="39208" ht="12.75"/>
    <row r="39209" ht="12.75"/>
    <row r="39210" ht="12.75"/>
    <row r="39211" ht="12.75"/>
    <row r="39212" ht="12.75"/>
    <row r="39213" ht="12.75"/>
    <row r="39214" ht="12.75"/>
    <row r="39215" ht="12.75"/>
    <row r="39216" ht="12.75"/>
    <row r="39217" ht="12.75"/>
    <row r="39218" ht="12.75"/>
    <row r="39219" ht="12.75"/>
    <row r="39220" ht="12.75"/>
    <row r="39221" ht="12.75"/>
    <row r="39222" ht="12.75"/>
    <row r="39223" ht="12.75"/>
    <row r="39224" ht="12.75"/>
    <row r="39225" ht="12.75"/>
    <row r="39226" ht="12.75"/>
    <row r="39227" ht="12.75"/>
    <row r="39228" ht="12.75"/>
    <row r="39229" ht="12.75"/>
    <row r="39230" ht="12.75"/>
    <row r="39231" ht="12.75"/>
    <row r="39232" ht="12.75"/>
    <row r="39233" ht="12.75"/>
    <row r="39234" ht="12.75"/>
    <row r="39235" ht="12.75"/>
    <row r="39236" ht="12.75"/>
    <row r="39237" ht="12.75"/>
    <row r="39238" ht="12.75"/>
    <row r="39239" ht="12.75"/>
    <row r="39240" ht="12.75"/>
    <row r="39241" ht="12.75"/>
    <row r="39242" ht="12.75"/>
    <row r="39243" ht="12.75"/>
    <row r="39244" ht="12.75"/>
    <row r="39245" ht="12.75"/>
    <row r="39246" ht="12.75"/>
    <row r="39247" ht="12.75"/>
    <row r="39248" ht="12.75"/>
    <row r="39249" ht="12.75"/>
    <row r="39250" ht="12.75"/>
    <row r="39251" ht="12.75"/>
    <row r="39252" ht="12.75"/>
    <row r="39253" ht="12.75"/>
    <row r="39254" ht="12.75"/>
    <row r="39255" ht="12.75"/>
    <row r="39256" ht="12.75"/>
    <row r="39257" ht="12.75"/>
    <row r="39258" ht="12.75"/>
    <row r="39259" ht="12.75"/>
    <row r="39260" ht="12.75"/>
    <row r="39261" ht="12.75"/>
    <row r="39262" ht="12.75"/>
    <row r="39263" ht="12.75"/>
    <row r="39264" ht="12.75"/>
    <row r="39265" ht="12.75"/>
    <row r="39266" ht="12.75"/>
    <row r="39267" ht="12.75"/>
    <row r="39268" ht="12.75"/>
    <row r="39269" ht="12.75"/>
    <row r="39270" ht="12.75"/>
    <row r="39271" ht="12.75"/>
    <row r="39272" ht="12.75"/>
    <row r="39273" ht="12.75"/>
    <row r="39274" ht="12.75"/>
    <row r="39275" ht="12.75"/>
    <row r="39276" ht="12.75"/>
    <row r="39277" ht="12.75"/>
    <row r="39278" ht="12.75"/>
    <row r="39279" ht="12.75"/>
    <row r="39280" ht="12.75"/>
    <row r="39281" ht="12.75"/>
    <row r="39282" ht="12.75"/>
    <row r="39283" ht="12.75"/>
    <row r="39284" ht="12.75"/>
    <row r="39285" ht="12.75"/>
    <row r="39286" ht="12.75"/>
    <row r="39287" ht="12.75"/>
    <row r="39288" ht="12.75"/>
    <row r="39289" ht="12.75"/>
    <row r="39290" ht="12.75"/>
    <row r="39291" ht="12.75"/>
    <row r="39292" ht="12.75"/>
    <row r="39293" ht="12.75"/>
    <row r="39294" ht="12.75"/>
    <row r="39295" ht="12.75"/>
    <row r="39296" ht="12.75"/>
    <row r="39297" ht="12.75"/>
    <row r="39298" ht="12.75"/>
    <row r="39299" ht="12.75"/>
    <row r="39300" ht="12.75"/>
    <row r="39301" ht="12.75"/>
    <row r="39302" ht="12.75"/>
    <row r="39303" ht="12.75"/>
    <row r="39304" ht="12.75"/>
    <row r="39305" ht="12.75"/>
    <row r="39306" ht="12.75"/>
    <row r="39307" ht="12.75"/>
    <row r="39308" ht="12.75"/>
    <row r="39309" ht="12.75"/>
    <row r="39310" ht="12.75"/>
    <row r="39311" ht="12.75"/>
    <row r="39312" ht="12.75"/>
    <row r="39313" ht="12.75"/>
    <row r="39314" ht="12.75"/>
    <row r="39315" ht="12.75"/>
    <row r="39316" ht="12.75"/>
    <row r="39317" ht="12.75"/>
    <row r="39318" ht="12.75"/>
    <row r="39319" ht="12.75"/>
    <row r="39320" ht="12.75"/>
    <row r="39321" ht="12.75"/>
    <row r="39322" ht="12.75"/>
    <row r="39323" ht="12.75"/>
    <row r="39324" ht="12.75"/>
    <row r="39325" ht="12.75"/>
    <row r="39326" ht="12.75"/>
    <row r="39327" ht="12.75"/>
    <row r="39328" ht="12.75"/>
    <row r="39329" ht="12.75"/>
    <row r="39330" ht="12.75"/>
    <row r="39331" ht="12.75"/>
    <row r="39332" ht="12.75"/>
    <row r="39333" ht="12.75"/>
    <row r="39334" ht="12.75"/>
    <row r="39335" ht="12.75"/>
    <row r="39336" ht="12.75"/>
    <row r="39337" ht="12.75"/>
    <row r="39338" ht="12.75"/>
    <row r="39339" ht="12.75"/>
    <row r="39340" ht="12.75"/>
    <row r="39341" ht="12.75"/>
    <row r="39342" ht="12.75"/>
    <row r="39343" ht="12.75"/>
    <row r="39344" ht="12.75"/>
    <row r="39345" ht="12.75"/>
    <row r="39346" ht="12.75"/>
    <row r="39347" ht="12.75"/>
    <row r="39348" ht="12.75"/>
    <row r="39349" ht="12.75"/>
    <row r="39350" ht="12.75"/>
    <row r="39351" ht="12.75"/>
    <row r="39352" ht="12.75"/>
    <row r="39353" ht="12.75"/>
    <row r="39354" ht="12.75"/>
    <row r="39355" ht="12.75"/>
    <row r="39356" ht="12.75"/>
    <row r="39357" ht="12.75"/>
    <row r="39358" ht="12.75"/>
    <row r="39359" ht="12.75"/>
    <row r="39360" ht="12.75"/>
    <row r="39361" ht="12.75"/>
    <row r="39362" ht="12.75"/>
    <row r="39363" ht="12.75"/>
    <row r="39364" ht="12.75"/>
    <row r="39365" ht="12.75"/>
    <row r="39366" ht="12.75"/>
    <row r="39367" ht="12.75"/>
    <row r="39368" ht="12.75"/>
    <row r="39369" ht="12.75"/>
    <row r="39370" ht="12.75"/>
    <row r="39371" ht="12.75"/>
    <row r="39372" ht="12.75"/>
    <row r="39373" ht="12.75"/>
    <row r="39374" ht="12.75"/>
    <row r="39375" ht="12.75"/>
    <row r="39376" ht="12.75"/>
    <row r="39377" ht="12.75"/>
    <row r="39378" ht="12.75"/>
    <row r="39379" ht="12.75"/>
    <row r="39380" ht="12.75"/>
    <row r="39381" ht="12.75"/>
    <row r="39382" ht="12.75"/>
    <row r="39383" ht="12.75"/>
    <row r="39384" ht="12.75"/>
    <row r="39385" ht="12.75"/>
    <row r="39386" ht="12.75"/>
    <row r="39387" ht="12.75"/>
    <row r="39388" ht="12.75"/>
    <row r="39389" ht="12.75"/>
    <row r="39390" ht="12.75"/>
    <row r="39391" ht="12.75"/>
    <row r="39392" ht="12.75"/>
    <row r="39393" ht="12.75"/>
    <row r="39394" ht="12.75"/>
    <row r="39395" ht="12.75"/>
    <row r="39396" ht="12.75"/>
    <row r="39397" ht="12.75"/>
    <row r="39398" ht="12.75"/>
    <row r="39399" ht="12.75"/>
    <row r="39400" ht="12.75"/>
    <row r="39401" ht="12.75"/>
    <row r="39402" ht="12.75"/>
    <row r="39403" ht="12.75"/>
    <row r="39404" ht="12.75"/>
    <row r="39405" ht="12.75"/>
    <row r="39406" ht="12.75"/>
    <row r="39407" ht="12.75"/>
    <row r="39408" ht="12.75"/>
    <row r="39409" ht="12.75"/>
    <row r="39410" ht="12.75"/>
    <row r="39411" ht="12.75"/>
    <row r="39412" ht="12.75"/>
    <row r="39413" ht="12.75"/>
    <row r="39414" ht="12.75"/>
    <row r="39415" ht="12.75"/>
    <row r="39416" ht="12.75"/>
    <row r="39417" ht="12.75"/>
    <row r="39418" ht="12.75"/>
    <row r="39419" ht="12.75"/>
    <row r="39420" ht="12.75"/>
    <row r="39421" ht="12.75"/>
    <row r="39422" ht="12.75"/>
    <row r="39423" ht="12.75"/>
    <row r="39424" ht="12.75"/>
    <row r="39425" ht="12.75"/>
    <row r="39426" ht="12.75"/>
    <row r="39427" ht="12.75"/>
    <row r="39428" ht="12.75"/>
    <row r="39429" ht="12.75"/>
    <row r="39430" ht="12.75"/>
    <row r="39431" ht="12.75"/>
    <row r="39432" ht="12.75"/>
    <row r="39433" ht="12.75"/>
    <row r="39434" ht="12.75"/>
    <row r="39435" ht="12.75"/>
    <row r="39436" ht="12.75"/>
    <row r="39437" ht="12.75"/>
    <row r="39438" ht="12.75"/>
    <row r="39439" ht="12.75"/>
    <row r="39440" ht="12.75"/>
    <row r="39441" ht="12.75"/>
    <row r="39442" ht="12.75"/>
    <row r="39443" ht="12.75"/>
    <row r="39444" ht="12.75"/>
    <row r="39445" ht="12.75"/>
    <row r="39446" ht="12.75"/>
    <row r="39447" ht="12.75"/>
    <row r="39448" ht="12.75"/>
    <row r="39449" ht="12.75"/>
    <row r="39450" ht="12.75"/>
    <row r="39451" ht="12.75"/>
    <row r="39452" ht="12.75"/>
    <row r="39453" ht="12.75"/>
    <row r="39454" ht="12.75"/>
    <row r="39455" ht="12.75"/>
    <row r="39456" ht="12.75"/>
    <row r="39457" ht="12.75"/>
    <row r="39458" ht="12.75"/>
    <row r="39459" ht="12.75"/>
    <row r="39460" ht="12.75"/>
    <row r="39461" ht="12.75"/>
    <row r="39462" ht="12.75"/>
    <row r="39463" ht="12.75"/>
    <row r="39464" ht="12.75"/>
    <row r="39465" ht="12.75"/>
    <row r="39466" ht="12.75"/>
    <row r="39467" ht="12.75"/>
    <row r="39468" ht="12.75"/>
    <row r="39469" ht="12.75"/>
    <row r="39470" ht="12.75"/>
    <row r="39471" ht="12.75"/>
    <row r="39472" ht="12.75"/>
    <row r="39473" ht="12.75"/>
    <row r="39474" ht="12.75"/>
    <row r="39475" ht="12.75"/>
    <row r="39476" ht="12.75"/>
    <row r="39477" ht="12.75"/>
    <row r="39478" ht="12.75"/>
    <row r="39479" ht="12.75"/>
    <row r="39480" ht="12.75"/>
    <row r="39481" ht="12.75"/>
    <row r="39482" ht="12.75"/>
    <row r="39483" ht="12.75"/>
    <row r="39484" ht="12.75"/>
    <row r="39485" ht="12.75"/>
    <row r="39486" ht="12.75"/>
    <row r="39487" ht="12.75"/>
    <row r="39488" ht="12.75"/>
    <row r="39489" ht="12.75"/>
    <row r="39490" ht="12.75"/>
    <row r="39491" ht="12.75"/>
    <row r="39492" ht="12.75"/>
    <row r="39493" ht="12.75"/>
    <row r="39494" ht="12.75"/>
    <row r="39495" ht="12.75"/>
    <row r="39496" ht="12.75"/>
    <row r="39497" ht="12.75"/>
    <row r="39498" ht="12.75"/>
    <row r="39499" ht="12.75"/>
    <row r="39500" ht="12.75"/>
    <row r="39501" ht="12.75"/>
    <row r="39502" ht="12.75"/>
    <row r="39503" ht="12.75"/>
    <row r="39504" ht="12.75"/>
    <row r="39505" ht="12.75"/>
    <row r="39506" ht="12.75"/>
    <row r="39507" ht="12.75"/>
    <row r="39508" ht="12.75"/>
    <row r="39509" ht="12.75"/>
    <row r="39510" ht="12.75"/>
    <row r="39511" ht="12.75"/>
    <row r="39512" ht="12.75"/>
    <row r="39513" ht="12.75"/>
    <row r="39514" ht="12.75"/>
    <row r="39515" ht="12.75"/>
    <row r="39516" ht="12.75"/>
    <row r="39517" ht="12.75"/>
    <row r="39518" ht="12.75"/>
    <row r="39519" ht="12.75"/>
    <row r="39520" ht="12.75"/>
    <row r="39521" ht="12.75"/>
    <row r="39522" ht="12.75"/>
    <row r="39523" ht="12.75"/>
    <row r="39524" ht="12.75"/>
    <row r="39525" ht="12.75"/>
    <row r="39526" ht="12.75"/>
    <row r="39527" ht="12.75"/>
    <row r="39528" ht="12.75"/>
    <row r="39529" ht="12.75"/>
    <row r="39530" ht="12.75"/>
    <row r="39531" ht="12.75"/>
    <row r="39532" ht="12.75"/>
    <row r="39533" ht="12.75"/>
    <row r="39534" ht="12.75"/>
    <row r="39535" ht="12.75"/>
    <row r="39536" ht="12.75"/>
    <row r="39537" ht="12.75"/>
    <row r="39538" ht="12.75"/>
    <row r="39539" ht="12.75"/>
    <row r="39540" ht="12.75"/>
    <row r="39541" ht="12.75"/>
    <row r="39542" ht="12.75"/>
    <row r="39543" ht="12.75"/>
    <row r="39544" ht="12.75"/>
    <row r="39545" ht="12.75"/>
    <row r="39546" ht="12.75"/>
    <row r="39547" ht="12.75"/>
    <row r="39548" ht="12.75"/>
    <row r="39549" ht="12.75"/>
    <row r="39550" ht="12.75"/>
    <row r="39551" ht="12.75"/>
    <row r="39552" ht="12.75"/>
    <row r="39553" ht="12.75"/>
    <row r="39554" ht="12.75"/>
    <row r="39555" ht="12.75"/>
    <row r="39556" ht="12.75"/>
    <row r="39557" ht="12.75"/>
    <row r="39558" ht="12.75"/>
    <row r="39559" ht="12.75"/>
    <row r="39560" ht="12.75"/>
    <row r="39561" ht="12.75"/>
    <row r="39562" ht="12.75"/>
    <row r="39563" ht="12.75"/>
    <row r="39564" ht="12.75"/>
    <row r="39565" ht="12.75"/>
    <row r="39566" ht="12.75"/>
    <row r="39567" ht="12.75"/>
    <row r="39568" ht="12.75"/>
    <row r="39569" ht="12.75"/>
    <row r="39570" ht="12.75"/>
    <row r="39571" ht="12.75"/>
    <row r="39572" ht="12.75"/>
    <row r="39573" ht="12.75"/>
    <row r="39574" ht="12.75"/>
    <row r="39575" ht="12.75"/>
    <row r="39576" ht="12.75"/>
    <row r="39577" ht="12.75"/>
    <row r="39578" ht="12.75"/>
    <row r="39579" ht="12.75"/>
    <row r="39580" ht="12.75"/>
    <row r="39581" ht="12.75"/>
    <row r="39582" ht="12.75"/>
    <row r="39583" ht="12.75"/>
    <row r="39584" ht="12.75"/>
    <row r="39585" ht="12.75"/>
    <row r="39586" ht="12.75"/>
    <row r="39587" ht="12.75"/>
    <row r="39588" ht="12.75"/>
    <row r="39589" ht="12.75"/>
    <row r="39590" ht="12.75"/>
    <row r="39591" ht="12.75"/>
    <row r="39592" ht="12.75"/>
    <row r="39593" ht="12.75"/>
    <row r="39594" ht="12.75"/>
    <row r="39595" ht="12.75"/>
    <row r="39596" ht="12.75"/>
    <row r="39597" ht="12.75"/>
    <row r="39598" ht="12.75"/>
    <row r="39599" ht="12.75"/>
    <row r="39600" ht="12.75"/>
    <row r="39601" ht="12.75"/>
    <row r="39602" ht="12.75"/>
    <row r="39603" ht="12.75"/>
    <row r="39604" ht="12.75"/>
    <row r="39605" ht="12.75"/>
    <row r="39606" ht="12.75"/>
    <row r="39607" ht="12.75"/>
    <row r="39608" ht="12.75"/>
    <row r="39609" ht="12.75"/>
    <row r="39610" ht="12.75"/>
    <row r="39611" ht="12.75"/>
    <row r="39612" ht="12.75"/>
    <row r="39613" ht="12.75"/>
    <row r="39614" ht="12.75"/>
    <row r="39615" ht="12.75"/>
    <row r="39616" ht="12.75"/>
    <row r="39617" ht="12.75"/>
    <row r="39618" ht="12.75"/>
    <row r="39619" ht="12.75"/>
    <row r="39620" ht="12.75"/>
    <row r="39621" ht="12.75"/>
    <row r="39622" ht="12.75"/>
    <row r="39623" ht="12.75"/>
    <row r="39624" ht="12.75"/>
    <row r="39625" ht="12.75"/>
    <row r="39626" ht="12.75"/>
    <row r="39627" ht="12.75"/>
    <row r="39628" ht="12.75"/>
    <row r="39629" ht="12.75"/>
    <row r="39630" ht="12.75"/>
    <row r="39631" ht="12.75"/>
    <row r="39632" ht="12.75"/>
    <row r="39633" ht="12.75"/>
    <row r="39634" ht="12.75"/>
    <row r="39635" ht="12.75"/>
    <row r="39636" ht="12.75"/>
    <row r="39637" ht="12.75"/>
    <row r="39638" ht="12.75"/>
    <row r="39639" ht="12.75"/>
    <row r="39640" ht="12.75"/>
    <row r="39641" ht="12.75"/>
    <row r="39642" ht="12.75"/>
    <row r="39643" ht="12.75"/>
    <row r="39644" ht="12.75"/>
    <row r="39645" ht="12.75"/>
    <row r="39646" ht="12.75"/>
    <row r="39647" ht="12.75"/>
    <row r="39648" ht="12.75"/>
    <row r="39649" ht="12.75"/>
    <row r="39650" ht="12.75"/>
    <row r="39651" ht="12.75"/>
    <row r="39652" ht="12.75"/>
    <row r="39653" ht="12.75"/>
    <row r="39654" ht="12.75"/>
    <row r="39655" ht="12.75"/>
    <row r="39656" ht="12.75"/>
    <row r="39657" ht="12.75"/>
    <row r="39658" ht="12.75"/>
    <row r="39659" ht="12.75"/>
    <row r="39660" ht="12.75"/>
    <row r="39661" ht="12.75"/>
    <row r="39662" ht="12.75"/>
    <row r="39663" ht="12.75"/>
    <row r="39664" ht="12.75"/>
    <row r="39665" ht="12.75"/>
    <row r="39666" ht="12.75"/>
    <row r="39667" ht="12.75"/>
    <row r="39668" ht="12.75"/>
    <row r="39669" ht="12.75"/>
    <row r="39670" ht="12.75"/>
    <row r="39671" ht="12.75"/>
    <row r="39672" ht="12.75"/>
    <row r="39673" ht="12.75"/>
    <row r="39674" ht="12.75"/>
    <row r="39675" ht="12.75"/>
    <row r="39676" ht="12.75"/>
    <row r="39677" ht="12.75"/>
    <row r="39678" ht="12.75"/>
    <row r="39679" ht="12.75"/>
    <row r="39680" ht="12.75"/>
    <row r="39681" ht="12.75"/>
    <row r="39682" ht="12.75"/>
    <row r="39683" ht="12.75"/>
    <row r="39684" ht="12.75"/>
    <row r="39685" ht="12.75"/>
    <row r="39686" ht="12.75"/>
    <row r="39687" ht="12.75"/>
    <row r="39688" ht="12.75"/>
    <row r="39689" ht="12.75"/>
    <row r="39690" ht="12.75"/>
    <row r="39691" ht="12.75"/>
    <row r="39692" ht="12.75"/>
    <row r="39693" ht="12.75"/>
    <row r="39694" ht="12.75"/>
    <row r="39695" ht="12.75"/>
    <row r="39696" ht="12.75"/>
    <row r="39697" ht="12.75"/>
    <row r="39698" ht="12.75"/>
    <row r="39699" ht="12.75"/>
    <row r="39700" ht="12.75"/>
    <row r="39701" ht="12.75"/>
    <row r="39702" ht="12.75"/>
    <row r="39703" ht="12.75"/>
    <row r="39704" ht="12.75"/>
    <row r="39705" ht="12.75"/>
    <row r="39706" ht="12.75"/>
    <row r="39707" ht="12.75"/>
    <row r="39708" ht="12.75"/>
    <row r="39709" ht="12.75"/>
    <row r="39710" ht="12.75"/>
    <row r="39711" ht="12.75"/>
    <row r="39712" ht="12.75"/>
    <row r="39713" ht="12.75"/>
    <row r="39714" ht="12.75"/>
    <row r="39715" ht="12.75"/>
    <row r="39716" ht="12.75"/>
    <row r="39717" ht="12.75"/>
    <row r="39718" ht="12.75"/>
    <row r="39719" ht="12.75"/>
    <row r="39720" ht="12.75"/>
    <row r="39721" ht="12.75"/>
    <row r="39722" ht="12.75"/>
    <row r="39723" ht="12.75"/>
    <row r="39724" ht="12.75"/>
    <row r="39725" ht="12.75"/>
    <row r="39726" ht="12.75"/>
    <row r="39727" ht="12.75"/>
    <row r="39728" ht="12.75"/>
    <row r="39729" ht="12.75"/>
    <row r="39730" ht="12.75"/>
    <row r="39731" ht="12.75"/>
    <row r="39732" ht="12.75"/>
    <row r="39733" ht="12.75"/>
    <row r="39734" ht="12.75"/>
    <row r="39735" ht="12.75"/>
    <row r="39736" ht="12.75"/>
    <row r="39737" ht="12.75"/>
    <row r="39738" ht="12.75"/>
    <row r="39739" ht="12.75"/>
    <row r="39740" ht="12.75"/>
    <row r="39741" ht="12.75"/>
    <row r="39742" ht="12.75"/>
    <row r="39743" ht="12.75"/>
    <row r="39744" ht="12.75"/>
    <row r="39745" ht="12.75"/>
    <row r="39746" ht="12.75"/>
    <row r="39747" ht="12.75"/>
    <row r="39748" ht="12.75"/>
    <row r="39749" ht="12.75"/>
    <row r="39750" ht="12.75"/>
    <row r="39751" ht="12.75"/>
    <row r="39752" ht="12.75"/>
    <row r="39753" ht="12.75"/>
    <row r="39754" ht="12.75"/>
    <row r="39755" ht="12.75"/>
    <row r="39756" ht="12.75"/>
    <row r="39757" ht="12.75"/>
    <row r="39758" ht="12.75"/>
    <row r="39759" ht="12.75"/>
    <row r="39760" ht="12.75"/>
    <row r="39761" ht="12.75"/>
    <row r="39762" ht="12.75"/>
    <row r="39763" ht="12.75"/>
    <row r="39764" ht="12.75"/>
    <row r="39765" ht="12.75"/>
    <row r="39766" ht="12.75"/>
    <row r="39767" ht="12.75"/>
    <row r="39768" ht="12.75"/>
    <row r="39769" ht="12.75"/>
    <row r="39770" ht="12.75"/>
    <row r="39771" ht="12.75"/>
    <row r="39772" ht="12.75"/>
    <row r="39773" ht="12.75"/>
    <row r="39774" ht="12.75"/>
    <row r="39775" ht="12.75"/>
    <row r="39776" ht="12.75"/>
    <row r="39777" ht="12.75"/>
    <row r="39778" ht="12.75"/>
    <row r="39779" ht="12.75"/>
    <row r="39780" ht="12.75"/>
    <row r="39781" ht="12.75"/>
    <row r="39782" ht="12.75"/>
    <row r="39783" ht="12.75"/>
    <row r="39784" ht="12.75"/>
    <row r="39785" ht="12.75"/>
    <row r="39786" ht="12.75"/>
    <row r="39787" ht="12.75"/>
    <row r="39788" ht="12.75"/>
    <row r="39789" ht="12.75"/>
    <row r="39790" ht="12.75"/>
    <row r="39791" ht="12.75"/>
    <row r="39792" ht="12.75"/>
    <row r="39793" ht="12.75"/>
    <row r="39794" ht="12.75"/>
    <row r="39795" ht="12.75"/>
    <row r="39796" ht="12.75"/>
    <row r="39797" ht="12.75"/>
    <row r="39798" ht="12.75"/>
    <row r="39799" ht="12.75"/>
    <row r="39800" ht="12.75"/>
    <row r="39801" ht="12.75"/>
    <row r="39802" ht="12.75"/>
    <row r="39803" ht="12.75"/>
    <row r="39804" ht="12.75"/>
    <row r="39805" ht="12.75"/>
    <row r="39806" ht="12.75"/>
    <row r="39807" ht="12.75"/>
    <row r="39808" ht="12.75"/>
    <row r="39809" ht="12.75"/>
    <row r="39810" ht="12.75"/>
    <row r="39811" ht="12.75"/>
    <row r="39812" ht="12.75"/>
    <row r="39813" ht="12.75"/>
    <row r="39814" ht="12.75"/>
    <row r="39815" ht="12.75"/>
    <row r="39816" ht="12.75"/>
    <row r="39817" ht="12.75"/>
    <row r="39818" ht="12.75"/>
    <row r="39819" ht="12.75"/>
    <row r="39820" ht="12.75"/>
    <row r="39821" ht="12.75"/>
    <row r="39822" ht="12.75"/>
    <row r="39823" ht="12.75"/>
    <row r="39824" ht="12.75"/>
    <row r="39825" ht="12.75"/>
    <row r="39826" ht="12.75"/>
    <row r="39827" ht="12.75"/>
    <row r="39828" ht="12.75"/>
    <row r="39829" ht="12.75"/>
    <row r="39830" ht="12.75"/>
    <row r="39831" ht="12.75"/>
    <row r="39832" ht="12.75"/>
    <row r="39833" ht="12.75"/>
    <row r="39834" ht="12.75"/>
    <row r="39835" ht="12.75"/>
    <row r="39836" ht="12.75"/>
    <row r="39837" ht="12.75"/>
    <row r="39838" ht="12.75"/>
    <row r="39839" ht="12.75"/>
    <row r="39840" ht="12.75"/>
    <row r="39841" ht="12.75"/>
    <row r="39842" ht="12.75"/>
    <row r="39843" ht="12.75"/>
    <row r="39844" ht="12.75"/>
    <row r="39845" ht="12.75"/>
    <row r="39846" ht="12.75"/>
    <row r="39847" ht="12.75"/>
    <row r="39848" ht="12.75"/>
    <row r="39849" ht="12.75"/>
    <row r="39850" ht="12.75"/>
    <row r="39851" ht="12.75"/>
    <row r="39852" ht="12.75"/>
    <row r="39853" ht="12.75"/>
    <row r="39854" ht="12.75"/>
    <row r="39855" ht="12.75"/>
    <row r="39856" ht="12.75"/>
    <row r="39857" ht="12.75"/>
    <row r="39858" ht="12.75"/>
    <row r="39859" ht="12.75"/>
    <row r="39860" ht="12.75"/>
    <row r="39861" ht="12.75"/>
    <row r="39862" ht="12.75"/>
    <row r="39863" ht="12.75"/>
    <row r="39864" ht="12.75"/>
    <row r="39865" ht="12.75"/>
    <row r="39866" ht="12.75"/>
    <row r="39867" ht="12.75"/>
    <row r="39868" ht="12.75"/>
    <row r="39869" ht="12.75"/>
    <row r="39870" ht="12.75"/>
    <row r="39871" ht="12.75"/>
    <row r="39872" ht="12.75"/>
    <row r="39873" ht="12.75"/>
    <row r="39874" ht="12.75"/>
    <row r="39875" ht="12.75"/>
    <row r="39876" ht="12.75"/>
    <row r="39877" ht="12.75"/>
    <row r="39878" ht="12.75"/>
    <row r="39879" ht="12.75"/>
    <row r="39880" ht="12.75"/>
    <row r="39881" ht="12.75"/>
    <row r="39882" ht="12.75"/>
    <row r="39883" ht="12.75"/>
    <row r="39884" ht="12.75"/>
    <row r="39885" ht="12.75"/>
    <row r="39886" ht="12.75"/>
    <row r="39887" ht="12.75"/>
    <row r="39888" ht="12.75"/>
    <row r="39889" ht="12.75"/>
    <row r="39890" ht="12.75"/>
    <row r="39891" ht="12.75"/>
    <row r="39892" ht="12.75"/>
    <row r="39893" ht="12.75"/>
    <row r="39894" ht="12.75"/>
    <row r="39895" ht="12.75"/>
    <row r="39896" ht="12.75"/>
    <row r="39897" ht="12.75"/>
    <row r="39898" ht="12.75"/>
    <row r="39899" ht="12.75"/>
    <row r="39900" ht="12.75"/>
    <row r="39901" ht="12.75"/>
    <row r="39902" ht="12.75"/>
    <row r="39903" ht="12.75"/>
    <row r="39904" ht="12.75"/>
    <row r="39905" ht="12.75"/>
    <row r="39906" ht="12.75"/>
    <row r="39907" ht="12.75"/>
    <row r="39908" ht="12.75"/>
    <row r="39909" ht="12.75"/>
    <row r="39910" ht="12.75"/>
    <row r="39911" ht="12.75"/>
    <row r="39912" ht="12.75"/>
    <row r="39913" ht="12.75"/>
    <row r="39914" ht="12.75"/>
    <row r="39915" ht="12.75"/>
    <row r="39916" ht="12.75"/>
    <row r="39917" ht="12.75"/>
    <row r="39918" ht="12.75"/>
    <row r="39919" ht="12.75"/>
    <row r="39920" ht="12.75"/>
    <row r="39921" ht="12.75"/>
    <row r="39922" ht="12.75"/>
    <row r="39923" ht="12.75"/>
    <row r="39924" ht="12.75"/>
    <row r="39925" ht="12.75"/>
    <row r="39926" ht="12.75"/>
    <row r="39927" ht="12.75"/>
    <row r="39928" ht="12.75"/>
    <row r="39929" ht="12.75"/>
    <row r="39930" ht="12.75"/>
    <row r="39931" ht="12.75"/>
    <row r="39932" ht="12.75"/>
    <row r="39933" ht="12.75"/>
    <row r="39934" ht="12.75"/>
    <row r="39935" ht="12.75"/>
    <row r="39936" ht="12.75"/>
    <row r="39937" ht="12.75"/>
    <row r="39938" ht="12.75"/>
    <row r="39939" ht="12.75"/>
    <row r="39940" ht="12.75"/>
    <row r="39941" ht="12.75"/>
    <row r="39942" ht="12.75"/>
    <row r="39943" ht="12.75"/>
    <row r="39944" ht="12.75"/>
    <row r="39945" ht="12.75"/>
    <row r="39946" ht="12.75"/>
    <row r="39947" ht="12.75"/>
    <row r="39948" ht="12.75"/>
    <row r="39949" ht="12.75"/>
    <row r="39950" ht="12.75"/>
    <row r="39951" ht="12.75"/>
    <row r="39952" ht="12.75"/>
    <row r="39953" ht="12.75"/>
    <row r="39954" ht="12.75"/>
    <row r="39955" ht="12.75"/>
    <row r="39956" ht="12.75"/>
    <row r="39957" ht="12.75"/>
    <row r="39958" ht="12.75"/>
    <row r="39959" ht="12.75"/>
    <row r="39960" ht="12.75"/>
    <row r="39961" ht="12.75"/>
    <row r="39962" ht="12.75"/>
    <row r="39963" ht="12.75"/>
    <row r="39964" ht="12.75"/>
    <row r="39965" ht="12.75"/>
    <row r="39966" ht="12.75"/>
    <row r="39967" ht="12.75"/>
    <row r="39968" ht="12.75"/>
    <row r="39969" ht="12.75"/>
    <row r="39970" ht="12.75"/>
    <row r="39971" ht="12.75"/>
    <row r="39972" ht="12.75"/>
    <row r="39973" ht="12.75"/>
    <row r="39974" ht="12.75"/>
    <row r="39975" ht="12.75"/>
    <row r="39976" ht="12.75"/>
    <row r="39977" ht="12.75"/>
    <row r="39978" ht="12.75"/>
    <row r="39979" ht="12.75"/>
    <row r="39980" ht="12.75"/>
    <row r="39981" ht="12.75"/>
    <row r="39982" ht="12.75"/>
    <row r="39983" ht="12.75"/>
    <row r="39984" ht="12.75"/>
    <row r="39985" ht="12.75"/>
    <row r="39986" ht="12.75"/>
    <row r="39987" ht="12.75"/>
    <row r="39988" ht="12.75"/>
    <row r="39989" ht="12.75"/>
    <row r="39990" ht="12.75"/>
    <row r="39991" ht="12.75"/>
    <row r="39992" ht="12.75"/>
    <row r="39993" ht="12.75"/>
    <row r="39994" ht="12.75"/>
    <row r="39995" ht="12.75"/>
    <row r="39996" ht="12.75"/>
    <row r="39997" ht="12.75"/>
    <row r="39998" ht="12.75"/>
    <row r="39999" ht="12.75"/>
    <row r="40000" ht="12.75"/>
    <row r="40001" ht="12.75"/>
    <row r="40002" ht="12.75"/>
    <row r="40003" ht="12.75"/>
    <row r="40004" ht="12.75"/>
    <row r="40005" ht="12.75"/>
    <row r="40006" ht="12.75"/>
    <row r="40007" ht="12.75"/>
    <row r="40008" ht="12.75"/>
    <row r="40009" ht="12.75"/>
    <row r="40010" ht="12.75"/>
    <row r="40011" ht="12.75"/>
    <row r="40012" ht="12.75"/>
    <row r="40013" ht="12.75"/>
    <row r="40014" ht="12.75"/>
    <row r="40015" ht="12.75"/>
    <row r="40016" ht="12.75"/>
    <row r="40017" ht="12.75"/>
    <row r="40018" ht="12.75"/>
    <row r="40019" ht="12.75"/>
    <row r="40020" ht="12.75"/>
    <row r="40021" ht="12.75"/>
    <row r="40022" ht="12.75"/>
    <row r="40023" ht="12.75"/>
    <row r="40024" ht="12.75"/>
    <row r="40025" ht="12.75"/>
    <row r="40026" ht="12.75"/>
    <row r="40027" ht="12.75"/>
    <row r="40028" ht="12.75"/>
    <row r="40029" ht="12.75"/>
    <row r="40030" ht="12.75"/>
    <row r="40031" ht="12.75"/>
    <row r="40032" ht="12.75"/>
    <row r="40033" ht="12.75"/>
    <row r="40034" ht="12.75"/>
    <row r="40035" ht="12.75"/>
    <row r="40036" ht="12.75"/>
    <row r="40037" ht="12.75"/>
    <row r="40038" ht="12.75"/>
    <row r="40039" ht="12.75"/>
    <row r="40040" ht="12.75"/>
    <row r="40041" ht="12.75"/>
    <row r="40042" ht="12.75"/>
    <row r="40043" ht="12.75"/>
    <row r="40044" ht="12.75"/>
    <row r="40045" ht="12.75"/>
    <row r="40046" ht="12.75"/>
    <row r="40047" ht="12.75"/>
    <row r="40048" ht="12.75"/>
    <row r="40049" ht="12.75"/>
    <row r="40050" ht="12.75"/>
    <row r="40051" ht="12.75"/>
    <row r="40052" ht="12.75"/>
    <row r="40053" ht="12.75"/>
    <row r="40054" ht="12.75"/>
    <row r="40055" ht="12.75"/>
    <row r="40056" ht="12.75"/>
    <row r="40057" ht="12.75"/>
    <row r="40058" ht="12.75"/>
    <row r="40059" ht="12.75"/>
    <row r="40060" ht="12.75"/>
    <row r="40061" ht="12.75"/>
    <row r="40062" ht="12.75"/>
    <row r="40063" ht="12.75"/>
    <row r="40064" ht="12.75"/>
    <row r="40065" ht="12.75"/>
    <row r="40066" ht="12.75"/>
    <row r="40067" ht="12.75"/>
    <row r="40068" ht="12.75"/>
    <row r="40069" ht="12.75"/>
    <row r="40070" ht="12.75"/>
    <row r="40071" ht="12.75"/>
    <row r="40072" ht="12.75"/>
    <row r="40073" ht="12.75"/>
    <row r="40074" ht="12.75"/>
    <row r="40075" ht="12.75"/>
    <row r="40076" ht="12.75"/>
    <row r="40077" ht="12.75"/>
    <row r="40078" ht="12.75"/>
    <row r="40079" ht="12.75"/>
    <row r="40080" ht="12.75"/>
    <row r="40081" ht="12.75"/>
    <row r="40082" ht="12.75"/>
    <row r="40083" ht="12.75"/>
    <row r="40084" ht="12.75"/>
    <row r="40085" ht="12.75"/>
    <row r="40086" ht="12.75"/>
    <row r="40087" ht="12.75"/>
    <row r="40088" ht="12.75"/>
    <row r="40089" ht="12.75"/>
    <row r="40090" ht="12.75"/>
    <row r="40091" ht="12.75"/>
    <row r="40092" ht="12.75"/>
    <row r="40093" ht="12.75"/>
    <row r="40094" ht="12.75"/>
    <row r="40095" ht="12.75"/>
    <row r="40096" ht="12.75"/>
    <row r="40097" ht="12.75"/>
    <row r="40098" ht="12.75"/>
    <row r="40099" ht="12.75"/>
    <row r="40100" ht="12.75"/>
    <row r="40101" ht="12.75"/>
    <row r="40102" ht="12.75"/>
    <row r="40103" ht="12.75"/>
    <row r="40104" ht="12.75"/>
    <row r="40105" ht="12.75"/>
    <row r="40106" ht="12.75"/>
    <row r="40107" ht="12.75"/>
    <row r="40108" ht="12.75"/>
    <row r="40109" ht="12.75"/>
    <row r="40110" ht="12.75"/>
    <row r="40111" ht="12.75"/>
    <row r="40112" ht="12.75"/>
    <row r="40113" ht="12.75"/>
    <row r="40114" ht="12.75"/>
    <row r="40115" ht="12.75"/>
    <row r="40116" ht="12.75"/>
    <row r="40117" ht="12.75"/>
    <row r="40118" ht="12.75"/>
    <row r="40119" ht="12.75"/>
    <row r="40120" ht="12.75"/>
    <row r="40121" ht="12.75"/>
    <row r="40122" ht="12.75"/>
    <row r="40123" ht="12.75"/>
    <row r="40124" ht="12.75"/>
    <row r="40125" ht="12.75"/>
    <row r="40126" ht="12.75"/>
    <row r="40127" ht="12.75"/>
    <row r="40128" ht="12.75"/>
    <row r="40129" ht="12.75"/>
    <row r="40130" ht="12.75"/>
    <row r="40131" ht="12.75"/>
    <row r="40132" ht="12.75"/>
    <row r="40133" ht="12.75"/>
    <row r="40134" ht="12.75"/>
    <row r="40135" ht="12.75"/>
    <row r="40136" ht="12.75"/>
    <row r="40137" ht="12.75"/>
    <row r="40138" ht="12.75"/>
    <row r="40139" ht="12.75"/>
    <row r="40140" ht="12.75"/>
    <row r="40141" ht="12.75"/>
    <row r="40142" ht="12.75"/>
    <row r="40143" ht="12.75"/>
    <row r="40144" ht="12.75"/>
    <row r="40145" ht="12.75"/>
    <row r="40146" ht="12.75"/>
    <row r="40147" ht="12.75"/>
    <row r="40148" ht="12.75"/>
    <row r="40149" ht="12.75"/>
    <row r="40150" ht="12.75"/>
    <row r="40151" ht="12.75"/>
    <row r="40152" ht="12.75"/>
    <row r="40153" ht="12.75"/>
    <row r="40154" ht="12.75"/>
    <row r="40155" ht="12.75"/>
    <row r="40156" ht="12.75"/>
    <row r="40157" ht="12.75"/>
    <row r="40158" ht="12.75"/>
    <row r="40159" ht="12.75"/>
    <row r="40160" ht="12.75"/>
    <row r="40161" ht="12.75"/>
    <row r="40162" ht="12.75"/>
    <row r="40163" ht="12.75"/>
    <row r="40164" ht="12.75"/>
    <row r="40165" ht="12.75"/>
    <row r="40166" ht="12.75"/>
    <row r="40167" ht="12.75"/>
    <row r="40168" ht="12.75"/>
    <row r="40169" ht="12.75"/>
    <row r="40170" ht="12.75"/>
    <row r="40171" ht="12.75"/>
    <row r="40172" ht="12.75"/>
    <row r="40173" ht="12.75"/>
    <row r="40174" ht="12.75"/>
    <row r="40175" ht="12.75"/>
    <row r="40176" ht="12.75"/>
    <row r="40177" ht="12.75"/>
    <row r="40178" ht="12.75"/>
    <row r="40179" ht="12.75"/>
    <row r="40180" ht="12.75"/>
    <row r="40181" ht="12.75"/>
    <row r="40182" ht="12.75"/>
    <row r="40183" ht="12.75"/>
    <row r="40184" ht="12.75"/>
    <row r="40185" ht="12.75"/>
    <row r="40186" ht="12.75"/>
    <row r="40187" ht="12.75"/>
    <row r="40188" ht="12.75"/>
    <row r="40189" ht="12.75"/>
    <row r="40190" ht="12.75"/>
    <row r="40191" ht="12.75"/>
    <row r="40192" ht="12.75"/>
    <row r="40193" ht="12.75"/>
    <row r="40194" ht="12.75"/>
    <row r="40195" ht="12.75"/>
    <row r="40196" ht="12.75"/>
    <row r="40197" ht="12.75"/>
    <row r="40198" ht="12.75"/>
    <row r="40199" ht="12.75"/>
    <row r="40200" ht="12.75"/>
    <row r="40201" ht="12.75"/>
    <row r="40202" ht="12.75"/>
    <row r="40203" ht="12.75"/>
    <row r="40204" ht="12.75"/>
    <row r="40205" ht="12.75"/>
    <row r="40206" ht="12.75"/>
    <row r="40207" ht="12.75"/>
    <row r="40208" ht="12.75"/>
    <row r="40209" ht="12.75"/>
    <row r="40210" ht="12.75"/>
    <row r="40211" ht="12.75"/>
    <row r="40212" ht="12.75"/>
    <row r="40213" ht="12.75"/>
    <row r="40214" ht="12.75"/>
    <row r="40215" ht="12.75"/>
    <row r="40216" ht="12.75"/>
    <row r="40217" ht="12.75"/>
    <row r="40218" ht="12.75"/>
    <row r="40219" ht="12.75"/>
    <row r="40220" ht="12.75"/>
    <row r="40221" ht="12.75"/>
    <row r="40222" ht="12.75"/>
    <row r="40223" ht="12.75"/>
    <row r="40224" ht="12.75"/>
    <row r="40225" ht="12.75"/>
    <row r="40226" ht="12.75"/>
    <row r="40227" ht="12.75"/>
    <row r="40228" ht="12.75"/>
    <row r="40229" ht="12.75"/>
    <row r="40230" ht="12.75"/>
    <row r="40231" ht="12.75"/>
    <row r="40232" ht="12.75"/>
    <row r="40233" ht="12.75"/>
    <row r="40234" ht="12.75"/>
    <row r="40235" ht="12.75"/>
    <row r="40236" ht="12.75"/>
    <row r="40237" ht="12.75"/>
    <row r="40238" ht="12.75"/>
    <row r="40239" ht="12.75"/>
    <row r="40240" ht="12.75"/>
    <row r="40241" ht="12.75"/>
    <row r="40242" ht="12.75"/>
    <row r="40243" ht="12.75"/>
    <row r="40244" ht="12.75"/>
    <row r="40245" ht="12.75"/>
    <row r="40246" ht="12.75"/>
    <row r="40247" ht="12.75"/>
    <row r="40248" ht="12.75"/>
    <row r="40249" ht="12.75"/>
    <row r="40250" ht="12.75"/>
    <row r="40251" ht="12.75"/>
    <row r="40252" ht="12.75"/>
    <row r="40253" ht="12.75"/>
    <row r="40254" ht="12.75"/>
    <row r="40255" ht="12.75"/>
    <row r="40256" ht="12.75"/>
    <row r="40257" ht="12.75"/>
    <row r="40258" ht="12.75"/>
    <row r="40259" ht="12.75"/>
    <row r="40260" ht="12.75"/>
    <row r="40261" ht="12.75"/>
    <row r="40262" ht="12.75"/>
    <row r="40263" ht="12.75"/>
    <row r="40264" ht="12.75"/>
    <row r="40265" ht="12.75"/>
    <row r="40266" ht="12.75"/>
    <row r="40267" ht="12.75"/>
    <row r="40268" ht="12.75"/>
    <row r="40269" ht="12.75"/>
    <row r="40270" ht="12.75"/>
    <row r="40271" ht="12.75"/>
    <row r="40272" ht="12.75"/>
    <row r="40273" ht="12.75"/>
    <row r="40274" ht="12.75"/>
    <row r="40275" ht="12.75"/>
    <row r="40276" ht="12.75"/>
    <row r="40277" ht="12.75"/>
    <row r="40278" ht="12.75"/>
    <row r="40279" ht="12.75"/>
    <row r="40280" ht="12.75"/>
    <row r="40281" ht="12.75"/>
    <row r="40282" ht="12.75"/>
    <row r="40283" ht="12.75"/>
    <row r="40284" ht="12.75"/>
    <row r="40285" ht="12.75"/>
    <row r="40286" ht="12.75"/>
    <row r="40287" ht="12.75"/>
    <row r="40288" ht="12.75"/>
    <row r="40289" ht="12.75"/>
    <row r="40290" ht="12.75"/>
    <row r="40291" ht="12.75"/>
    <row r="40292" ht="12.75"/>
    <row r="40293" ht="12.75"/>
    <row r="40294" ht="12.75"/>
    <row r="40295" ht="12.75"/>
    <row r="40296" ht="12.75"/>
    <row r="40297" ht="12.75"/>
    <row r="40298" ht="12.75"/>
    <row r="40299" ht="12.75"/>
    <row r="40300" ht="12.75"/>
    <row r="40301" ht="12.75"/>
    <row r="40302" ht="12.75"/>
    <row r="40303" ht="12.75"/>
    <row r="40304" ht="12.75"/>
    <row r="40305" ht="12.75"/>
    <row r="40306" ht="12.75"/>
    <row r="40307" ht="12.75"/>
    <row r="40308" ht="12.75"/>
    <row r="40309" ht="12.75"/>
    <row r="40310" ht="12.75"/>
    <row r="40311" ht="12.75"/>
    <row r="40312" ht="12.75"/>
    <row r="40313" ht="12.75"/>
    <row r="40314" ht="12.75"/>
    <row r="40315" ht="12.75"/>
    <row r="40316" ht="12.75"/>
    <row r="40317" ht="12.75"/>
    <row r="40318" ht="12.75"/>
    <row r="40319" ht="12.75"/>
    <row r="40320" ht="12.75"/>
    <row r="40321" ht="12.75"/>
    <row r="40322" ht="12.75"/>
    <row r="40323" ht="12.75"/>
    <row r="40324" ht="12.75"/>
    <row r="40325" ht="12.75"/>
    <row r="40326" ht="12.75"/>
    <row r="40327" ht="12.75"/>
    <row r="40328" ht="12.75"/>
    <row r="40329" ht="12.75"/>
    <row r="40330" ht="12.75"/>
    <row r="40331" ht="12.75"/>
    <row r="40332" ht="12.75"/>
    <row r="40333" ht="12.75"/>
    <row r="40334" ht="12.75"/>
    <row r="40335" ht="12.75"/>
    <row r="40336" ht="12.75"/>
    <row r="40337" ht="12.75"/>
    <row r="40338" ht="12.75"/>
    <row r="40339" ht="12.75"/>
    <row r="40340" ht="12.75"/>
    <row r="40341" ht="12.75"/>
    <row r="40342" ht="12.75"/>
    <row r="40343" ht="12.75"/>
    <row r="40344" ht="12.75"/>
    <row r="40345" ht="12.75"/>
    <row r="40346" ht="12.75"/>
    <row r="40347" ht="12.75"/>
    <row r="40348" ht="12.75"/>
    <row r="40349" ht="12.75"/>
    <row r="40350" ht="12.75"/>
    <row r="40351" ht="12.75"/>
    <row r="40352" ht="12.75"/>
    <row r="40353" ht="12.75"/>
    <row r="40354" ht="12.75"/>
    <row r="40355" ht="12.75"/>
    <row r="40356" ht="12.75"/>
    <row r="40357" ht="12.75"/>
    <row r="40358" ht="12.75"/>
    <row r="40359" ht="12.75"/>
    <row r="40360" ht="12.75"/>
    <row r="40361" ht="12.75"/>
    <row r="40362" ht="12.75"/>
    <row r="40363" ht="12.75"/>
    <row r="40364" ht="12.75"/>
    <row r="40365" ht="12.75"/>
    <row r="40366" ht="12.75"/>
    <row r="40367" ht="12.75"/>
    <row r="40368" ht="12.75"/>
    <row r="40369" ht="12.75"/>
    <row r="40370" ht="12.75"/>
    <row r="40371" ht="12.75"/>
    <row r="40372" ht="12.75"/>
    <row r="40373" ht="12.75"/>
    <row r="40374" ht="12.75"/>
    <row r="40375" ht="12.75"/>
    <row r="40376" ht="12.75"/>
    <row r="40377" ht="12.75"/>
    <row r="40378" ht="12.75"/>
    <row r="40379" ht="12.75"/>
    <row r="40380" ht="12.75"/>
    <row r="40381" ht="12.75"/>
    <row r="40382" ht="12.75"/>
    <row r="40383" ht="12.75"/>
    <row r="40384" ht="12.75"/>
    <row r="40385" ht="12.75"/>
    <row r="40386" ht="12.75"/>
    <row r="40387" ht="12.75"/>
    <row r="40388" ht="12.75"/>
    <row r="40389" ht="12.75"/>
    <row r="40390" ht="12.75"/>
    <row r="40391" ht="12.75"/>
    <row r="40392" ht="12.75"/>
    <row r="40393" ht="12.75"/>
    <row r="40394" ht="12.75"/>
    <row r="40395" ht="12.75"/>
    <row r="40396" ht="12.75"/>
    <row r="40397" ht="12.75"/>
    <row r="40398" ht="12.75"/>
    <row r="40399" ht="12.75"/>
    <row r="40400" ht="12.75"/>
    <row r="40401" ht="12.75"/>
    <row r="40402" ht="12.75"/>
    <row r="40403" ht="12.75"/>
    <row r="40404" ht="12.75"/>
    <row r="40405" ht="12.75"/>
    <row r="40406" ht="12.75"/>
    <row r="40407" ht="12.75"/>
    <row r="40408" ht="12.75"/>
    <row r="40409" ht="12.75"/>
    <row r="40410" ht="12.75"/>
    <row r="40411" ht="12.75"/>
    <row r="40412" ht="12.75"/>
    <row r="40413" ht="12.75"/>
    <row r="40414" ht="12.75"/>
    <row r="40415" ht="12.75"/>
    <row r="40416" ht="12.75"/>
    <row r="40417" ht="12.75"/>
    <row r="40418" ht="12.75"/>
    <row r="40419" ht="12.75"/>
    <row r="40420" ht="12.75"/>
    <row r="40421" ht="12.75"/>
    <row r="40422" ht="12.75"/>
    <row r="40423" ht="12.75"/>
    <row r="40424" ht="12.75"/>
    <row r="40425" ht="12.75"/>
    <row r="40426" ht="12.75"/>
    <row r="40427" ht="12.75"/>
    <row r="40428" ht="12.75"/>
    <row r="40429" ht="12.75"/>
    <row r="40430" ht="12.75"/>
    <row r="40431" ht="12.75"/>
    <row r="40432" ht="12.75"/>
    <row r="40433" ht="12.75"/>
    <row r="40434" ht="12.75"/>
    <row r="40435" ht="12.75"/>
    <row r="40436" ht="12.75"/>
    <row r="40437" ht="12.75"/>
    <row r="40438" ht="12.75"/>
    <row r="40439" ht="12.75"/>
    <row r="40440" ht="12.75"/>
    <row r="40441" ht="12.75"/>
    <row r="40442" ht="12.75"/>
    <row r="40443" ht="12.75"/>
    <row r="40444" ht="12.75"/>
    <row r="40445" ht="12.75"/>
    <row r="40446" ht="12.75"/>
    <row r="40447" ht="12.75"/>
    <row r="40448" ht="12.75"/>
    <row r="40449" ht="12.75"/>
    <row r="40450" ht="12.75"/>
    <row r="40451" ht="12.75"/>
    <row r="40452" ht="12.75"/>
    <row r="40453" ht="12.75"/>
    <row r="40454" ht="12.75"/>
    <row r="40455" ht="12.75"/>
    <row r="40456" ht="12.75"/>
    <row r="40457" ht="12.75"/>
    <row r="40458" ht="12.75"/>
    <row r="40459" ht="12.75"/>
    <row r="40460" ht="12.75"/>
    <row r="40461" ht="12.75"/>
    <row r="40462" ht="12.75"/>
    <row r="40463" ht="12.75"/>
    <row r="40464" ht="12.75"/>
    <row r="40465" ht="12.75"/>
    <row r="40466" ht="12.75"/>
    <row r="40467" ht="12.75"/>
    <row r="40468" ht="12.75"/>
    <row r="40469" ht="12.75"/>
    <row r="40470" ht="12.75"/>
    <row r="40471" ht="12.75"/>
    <row r="40472" ht="12.75"/>
    <row r="40473" ht="12.75"/>
    <row r="40474" ht="12.75"/>
    <row r="40475" ht="12.75"/>
    <row r="40476" ht="12.75"/>
    <row r="40477" ht="12.75"/>
    <row r="40478" ht="12.75"/>
    <row r="40479" ht="12.75"/>
    <row r="40480" ht="12.75"/>
    <row r="40481" ht="12.75"/>
    <row r="40482" ht="12.75"/>
    <row r="40483" ht="12.75"/>
    <row r="40484" ht="12.75"/>
    <row r="40485" ht="12.75"/>
    <row r="40486" ht="12.75"/>
    <row r="40487" ht="12.75"/>
    <row r="40488" ht="12.75"/>
    <row r="40489" ht="12.75"/>
    <row r="40490" ht="12.75"/>
    <row r="40491" ht="12.75"/>
    <row r="40492" ht="12.75"/>
    <row r="40493" ht="12.75"/>
    <row r="40494" ht="12.75"/>
    <row r="40495" ht="12.75"/>
    <row r="40496" ht="12.75"/>
    <row r="40497" ht="12.75"/>
    <row r="40498" ht="12.75"/>
    <row r="40499" ht="12.75"/>
    <row r="40500" ht="12.75"/>
    <row r="40501" ht="12.75"/>
    <row r="40502" ht="12.75"/>
    <row r="40503" ht="12.75"/>
    <row r="40504" ht="12.75"/>
    <row r="40505" ht="12.75"/>
    <row r="40506" ht="12.75"/>
    <row r="40507" ht="12.75"/>
    <row r="40508" ht="12.75"/>
    <row r="40509" ht="12.75"/>
    <row r="40510" ht="12.75"/>
    <row r="40511" ht="12.75"/>
    <row r="40512" ht="12.75"/>
    <row r="40513" ht="12.75"/>
    <row r="40514" ht="12.75"/>
    <row r="40515" ht="12.75"/>
    <row r="40516" ht="12.75"/>
    <row r="40517" ht="12.75"/>
    <row r="40518" ht="12.75"/>
    <row r="40519" ht="12.75"/>
    <row r="40520" ht="12.75"/>
    <row r="40521" ht="12.75"/>
    <row r="40522" ht="12.75"/>
    <row r="40523" ht="12.75"/>
    <row r="40524" ht="12.75"/>
    <row r="40525" ht="12.75"/>
    <row r="40526" ht="12.75"/>
    <row r="40527" ht="12.75"/>
    <row r="40528" ht="12.75"/>
    <row r="40529" ht="12.75"/>
    <row r="40530" ht="12.75"/>
    <row r="40531" ht="12.75"/>
    <row r="40532" ht="12.75"/>
    <row r="40533" ht="12.75"/>
    <row r="40534" ht="12.75"/>
    <row r="40535" ht="12.75"/>
    <row r="40536" ht="12.75"/>
    <row r="40537" ht="12.75"/>
    <row r="40538" ht="12.75"/>
    <row r="40539" ht="12.75"/>
    <row r="40540" ht="12.75"/>
    <row r="40541" ht="12.75"/>
    <row r="40542" ht="12.75"/>
    <row r="40543" ht="12.75"/>
    <row r="40544" ht="12.75"/>
    <row r="40545" ht="12.75"/>
    <row r="40546" ht="12.75"/>
    <row r="40547" ht="12.75"/>
    <row r="40548" ht="12.75"/>
    <row r="40549" ht="12.75"/>
    <row r="40550" ht="12.75"/>
    <row r="40551" ht="12.75"/>
    <row r="40552" ht="12.75"/>
    <row r="40553" ht="12.75"/>
    <row r="40554" ht="12.75"/>
    <row r="40555" ht="12.75"/>
    <row r="40556" ht="12.75"/>
    <row r="40557" ht="12.75"/>
    <row r="40558" ht="12.75"/>
    <row r="40559" ht="12.75"/>
    <row r="40560" ht="12.75"/>
    <row r="40561" ht="12.75"/>
    <row r="40562" ht="12.75"/>
    <row r="40563" ht="12.75"/>
    <row r="40564" ht="12.75"/>
    <row r="40565" ht="12.75"/>
    <row r="40566" ht="12.75"/>
    <row r="40567" ht="12.75"/>
    <row r="40568" ht="12.75"/>
    <row r="40569" ht="12.75"/>
    <row r="40570" ht="12.75"/>
    <row r="40571" ht="12.75"/>
    <row r="40572" ht="12.75"/>
    <row r="40573" ht="12.75"/>
    <row r="40574" ht="12.75"/>
    <row r="40575" ht="12.75"/>
    <row r="40576" ht="12.75"/>
    <row r="40577" ht="12.75"/>
    <row r="40578" ht="12.75"/>
    <row r="40579" ht="12.75"/>
    <row r="40580" ht="12.75"/>
    <row r="40581" ht="12.75"/>
    <row r="40582" ht="12.75"/>
    <row r="40583" ht="12.75"/>
    <row r="40584" ht="12.75"/>
    <row r="40585" ht="12.75"/>
    <row r="40586" ht="12.75"/>
    <row r="40587" ht="12.75"/>
    <row r="40588" ht="12.75"/>
    <row r="40589" ht="12.75"/>
    <row r="40590" ht="12.75"/>
    <row r="40591" ht="12.75"/>
    <row r="40592" ht="12.75"/>
    <row r="40593" ht="12.75"/>
    <row r="40594" ht="12.75"/>
    <row r="40595" ht="12.75"/>
    <row r="40596" ht="12.75"/>
    <row r="40597" ht="12.75"/>
    <row r="40598" ht="12.75"/>
    <row r="40599" ht="12.75"/>
    <row r="40600" ht="12.75"/>
    <row r="40601" ht="12.75"/>
    <row r="40602" ht="12.75"/>
    <row r="40603" ht="12.75"/>
    <row r="40604" ht="12.75"/>
    <row r="40605" ht="12.75"/>
    <row r="40606" ht="12.75"/>
    <row r="40607" ht="12.75"/>
    <row r="40608" ht="12.75"/>
    <row r="40609" ht="12.75"/>
    <row r="40610" ht="12.75"/>
    <row r="40611" ht="12.75"/>
    <row r="40612" ht="12.75"/>
    <row r="40613" ht="12.75"/>
    <row r="40614" ht="12.75"/>
    <row r="40615" ht="12.75"/>
    <row r="40616" ht="12.75"/>
    <row r="40617" ht="12.75"/>
    <row r="40618" ht="12.75"/>
    <row r="40619" ht="12.75"/>
    <row r="40620" ht="12.75"/>
    <row r="40621" ht="12.75"/>
    <row r="40622" ht="12.75"/>
    <row r="40623" ht="12.75"/>
    <row r="40624" ht="12.75"/>
    <row r="40625" ht="12.75"/>
    <row r="40626" ht="12.75"/>
    <row r="40627" ht="12.75"/>
    <row r="40628" ht="12.75"/>
    <row r="40629" ht="12.75"/>
    <row r="40630" ht="12.75"/>
    <row r="40631" ht="12.75"/>
    <row r="40632" ht="12.75"/>
    <row r="40633" ht="12.75"/>
    <row r="40634" ht="12.75"/>
    <row r="40635" ht="12.75"/>
    <row r="40636" ht="12.75"/>
    <row r="40637" ht="12.75"/>
    <row r="40638" ht="12.75"/>
    <row r="40639" ht="12.75"/>
    <row r="40640" ht="12.75"/>
    <row r="40641" ht="12.75"/>
    <row r="40642" ht="12.75"/>
    <row r="40643" ht="12.75"/>
    <row r="40644" ht="12.75"/>
    <row r="40645" ht="12.75"/>
    <row r="40646" ht="12.75"/>
    <row r="40647" ht="12.75"/>
    <row r="40648" ht="12.75"/>
    <row r="40649" ht="12.75"/>
    <row r="40650" ht="12.75"/>
    <row r="40651" ht="12.75"/>
    <row r="40652" ht="12.75"/>
    <row r="40653" ht="12.75"/>
    <row r="40654" ht="12.75"/>
    <row r="40655" ht="12.75"/>
    <row r="40656" ht="12.75"/>
    <row r="40657" ht="12.75"/>
    <row r="40658" ht="12.75"/>
    <row r="40659" ht="12.75"/>
    <row r="40660" ht="12.75"/>
    <row r="40661" ht="12.75"/>
    <row r="40662" ht="12.75"/>
    <row r="40663" ht="12.75"/>
    <row r="40664" ht="12.75"/>
    <row r="40665" ht="12.75"/>
    <row r="40666" ht="12.75"/>
    <row r="40667" ht="12.75"/>
    <row r="40668" ht="12.75"/>
    <row r="40669" ht="12.75"/>
    <row r="40670" ht="12.75"/>
    <row r="40671" ht="12.75"/>
    <row r="40672" ht="12.75"/>
    <row r="40673" ht="12.75"/>
    <row r="40674" ht="12.75"/>
    <row r="40675" ht="12.75"/>
    <row r="40676" ht="12.75"/>
    <row r="40677" ht="12.75"/>
    <row r="40678" ht="12.75"/>
    <row r="40679" ht="12.75"/>
    <row r="40680" ht="12.75"/>
    <row r="40681" ht="12.75"/>
    <row r="40682" ht="12.75"/>
    <row r="40683" ht="12.75"/>
    <row r="40684" ht="12.75"/>
    <row r="40685" ht="12.75"/>
    <row r="40686" ht="12.75"/>
    <row r="40687" ht="12.75"/>
    <row r="40688" ht="12.75"/>
    <row r="40689" ht="12.75"/>
    <row r="40690" ht="12.75"/>
    <row r="40691" ht="12.75"/>
    <row r="40692" ht="12.75"/>
    <row r="40693" ht="12.75"/>
    <row r="40694" ht="12.75"/>
    <row r="40695" ht="12.75"/>
    <row r="40696" ht="12.75"/>
    <row r="40697" ht="12.75"/>
    <row r="40698" ht="12.75"/>
    <row r="40699" ht="12.75"/>
    <row r="40700" ht="12.75"/>
    <row r="40701" ht="12.75"/>
    <row r="40702" ht="12.75"/>
    <row r="40703" ht="12.75"/>
    <row r="40704" ht="12.75"/>
    <row r="40705" ht="12.75"/>
    <row r="40706" ht="12.75"/>
    <row r="40707" ht="12.75"/>
    <row r="40708" ht="12.75"/>
    <row r="40709" ht="12.75"/>
    <row r="40710" ht="12.75"/>
    <row r="40711" ht="12.75"/>
    <row r="40712" ht="12.75"/>
    <row r="40713" ht="12.75"/>
    <row r="40714" ht="12.75"/>
    <row r="40715" ht="12.75"/>
    <row r="40716" ht="12.75"/>
    <row r="40717" ht="12.75"/>
    <row r="40718" ht="12.75"/>
    <row r="40719" ht="12.75"/>
    <row r="40720" ht="12.75"/>
    <row r="40721" ht="12.75"/>
    <row r="40722" ht="12.75"/>
    <row r="40723" ht="12.75"/>
    <row r="40724" ht="12.75"/>
    <row r="40725" ht="12.75"/>
    <row r="40726" ht="12.75"/>
    <row r="40727" ht="12.75"/>
    <row r="40728" ht="12.75"/>
    <row r="40729" ht="12.75"/>
    <row r="40730" ht="12.75"/>
    <row r="40731" ht="12.75"/>
    <row r="40732" ht="12.75"/>
    <row r="40733" ht="12.75"/>
    <row r="40734" ht="12.75"/>
    <row r="40735" ht="12.75"/>
    <row r="40736" ht="12.75"/>
    <row r="40737" ht="12.75"/>
    <row r="40738" ht="12.75"/>
    <row r="40739" ht="12.75"/>
    <row r="40740" ht="12.75"/>
    <row r="40741" ht="12.75"/>
    <row r="40742" ht="12.75"/>
    <row r="40743" ht="12.75"/>
    <row r="40744" ht="12.75"/>
    <row r="40745" ht="12.75"/>
    <row r="40746" ht="12.75"/>
    <row r="40747" ht="12.75"/>
    <row r="40748" ht="12.75"/>
    <row r="40749" ht="12.75"/>
    <row r="40750" ht="12.75"/>
    <row r="40751" ht="12.75"/>
    <row r="40752" ht="12.75"/>
    <row r="40753" ht="12.75"/>
    <row r="40754" ht="12.75"/>
    <row r="40755" ht="12.75"/>
    <row r="40756" ht="12.75"/>
    <row r="40757" ht="12.75"/>
    <row r="40758" ht="12.75"/>
    <row r="40759" ht="12.75"/>
    <row r="40760" ht="12.75"/>
    <row r="40761" ht="12.75"/>
    <row r="40762" ht="12.75"/>
    <row r="40763" ht="12.75"/>
    <row r="40764" ht="12.75"/>
    <row r="40765" ht="12.75"/>
    <row r="40766" ht="12.75"/>
    <row r="40767" ht="12.75"/>
    <row r="40768" ht="12.75"/>
    <row r="40769" ht="12.75"/>
    <row r="40770" ht="12.75"/>
    <row r="40771" ht="12.75"/>
    <row r="40772" ht="12.75"/>
    <row r="40773" ht="12.75"/>
    <row r="40774" ht="12.75"/>
    <row r="40775" ht="12.75"/>
    <row r="40776" ht="12.75"/>
    <row r="40777" ht="12.75"/>
    <row r="40778" ht="12.75"/>
    <row r="40779" ht="12.75"/>
    <row r="40780" ht="12.75"/>
    <row r="40781" ht="12.75"/>
    <row r="40782" ht="12.75"/>
    <row r="40783" ht="12.75"/>
    <row r="40784" ht="12.75"/>
    <row r="40785" ht="12.75"/>
    <row r="40786" ht="12.75"/>
    <row r="40787" ht="12.75"/>
    <row r="40788" ht="12.75"/>
    <row r="40789" ht="12.75"/>
    <row r="40790" ht="12.75"/>
    <row r="40791" ht="12.75"/>
    <row r="40792" ht="12.75"/>
    <row r="40793" ht="12.75"/>
    <row r="40794" ht="12.75"/>
    <row r="40795" ht="12.75"/>
    <row r="40796" ht="12.75"/>
    <row r="40797" ht="12.75"/>
    <row r="40798" ht="12.75"/>
    <row r="40799" ht="12.75"/>
    <row r="40800" ht="12.75"/>
    <row r="40801" ht="12.75"/>
    <row r="40802" ht="12.75"/>
    <row r="40803" ht="12.75"/>
    <row r="40804" ht="12.75"/>
    <row r="40805" ht="12.75"/>
    <row r="40806" ht="12.75"/>
    <row r="40807" ht="12.75"/>
    <row r="40808" ht="12.75"/>
    <row r="40809" ht="12.75"/>
    <row r="40810" ht="12.75"/>
    <row r="40811" ht="12.75"/>
    <row r="40812" ht="12.75"/>
    <row r="40813" ht="12.75"/>
    <row r="40814" ht="12.75"/>
    <row r="40815" ht="12.75"/>
    <row r="40816" ht="12.75"/>
    <row r="40817" ht="12.75"/>
    <row r="40818" ht="12.75"/>
    <row r="40819" ht="12.75"/>
    <row r="40820" ht="12.75"/>
    <row r="40821" ht="12.75"/>
    <row r="40822" ht="12.75"/>
    <row r="40823" ht="12.75"/>
    <row r="40824" ht="12.75"/>
    <row r="40825" ht="12.75"/>
    <row r="40826" ht="12.75"/>
    <row r="40827" ht="12.75"/>
    <row r="40828" ht="12.75"/>
    <row r="40829" ht="12.75"/>
    <row r="40830" ht="12.75"/>
    <row r="40831" ht="12.75"/>
    <row r="40832" ht="12.75"/>
    <row r="40833" ht="12.75"/>
    <row r="40834" ht="12.75"/>
    <row r="40835" ht="12.75"/>
    <row r="40836" ht="12.75"/>
    <row r="40837" ht="12.75"/>
    <row r="40838" ht="12.75"/>
    <row r="40839" ht="12.75"/>
    <row r="40840" ht="12.75"/>
    <row r="40841" ht="12.75"/>
    <row r="40842" ht="12.75"/>
    <row r="40843" ht="12.75"/>
    <row r="40844" ht="12.75"/>
    <row r="40845" ht="12.75"/>
    <row r="40846" ht="12.75"/>
    <row r="40847" ht="12.75"/>
    <row r="40848" ht="12.75"/>
    <row r="40849" ht="12.75"/>
    <row r="40850" ht="12.75"/>
    <row r="40851" ht="12.75"/>
    <row r="40852" ht="12.75"/>
    <row r="40853" ht="12.75"/>
    <row r="40854" ht="12.75"/>
    <row r="40855" ht="12.75"/>
    <row r="40856" ht="12.75"/>
    <row r="40857" ht="12.75"/>
    <row r="40858" ht="12.75"/>
    <row r="40859" ht="12.75"/>
    <row r="40860" ht="12.75"/>
    <row r="40861" ht="12.75"/>
    <row r="40862" ht="12.75"/>
    <row r="40863" ht="12.75"/>
    <row r="40864" ht="12.75"/>
    <row r="40865" ht="12.75"/>
    <row r="40866" ht="12.75"/>
    <row r="40867" ht="12.75"/>
    <row r="40868" ht="12.75"/>
    <row r="40869" ht="12.75"/>
    <row r="40870" ht="12.75"/>
    <row r="40871" ht="12.75"/>
    <row r="40872" ht="12.75"/>
    <row r="40873" ht="12.75"/>
    <row r="40874" ht="12.75"/>
    <row r="40875" ht="12.75"/>
    <row r="40876" ht="12.75"/>
    <row r="40877" ht="12.75"/>
    <row r="40878" ht="12.75"/>
    <row r="40879" ht="12.75"/>
    <row r="40880" ht="12.75"/>
    <row r="40881" ht="12.75"/>
    <row r="40882" ht="12.75"/>
    <row r="40883" ht="12.75"/>
    <row r="40884" ht="12.75"/>
    <row r="40885" ht="12.75"/>
    <row r="40886" ht="12.75"/>
    <row r="40887" ht="12.75"/>
    <row r="40888" ht="12.75"/>
    <row r="40889" ht="12.75"/>
    <row r="40890" ht="12.75"/>
    <row r="40891" ht="12.75"/>
    <row r="40892" ht="12.75"/>
    <row r="40893" ht="12.75"/>
    <row r="40894" ht="12.75"/>
    <row r="40895" ht="12.75"/>
    <row r="40896" ht="12.75"/>
    <row r="40897" ht="12.75"/>
    <row r="40898" ht="12.75"/>
    <row r="40899" ht="12.75"/>
    <row r="40900" ht="12.75"/>
    <row r="40901" ht="12.75"/>
    <row r="40902" ht="12.75"/>
    <row r="40903" ht="12.75"/>
    <row r="40904" ht="12.75"/>
    <row r="40905" ht="12.75"/>
    <row r="40906" ht="12.75"/>
    <row r="40907" ht="12.75"/>
    <row r="40908" ht="12.75"/>
    <row r="40909" ht="12.75"/>
    <row r="40910" ht="12.75"/>
    <row r="40911" ht="12.75"/>
    <row r="40912" ht="12.75"/>
    <row r="40913" ht="12.75"/>
    <row r="40914" ht="12.75"/>
    <row r="40915" ht="12.75"/>
    <row r="40916" ht="12.75"/>
    <row r="40917" ht="12.75"/>
    <row r="40918" ht="12.75"/>
    <row r="40919" ht="12.75"/>
    <row r="40920" ht="12.75"/>
    <row r="40921" ht="12.75"/>
    <row r="40922" ht="12.75"/>
    <row r="40923" ht="12.75"/>
    <row r="40924" ht="12.75"/>
    <row r="40925" ht="12.75"/>
    <row r="40926" ht="12.75"/>
    <row r="40927" ht="12.75"/>
    <row r="40928" ht="12.75"/>
    <row r="40929" ht="12.75"/>
    <row r="40930" ht="12.75"/>
    <row r="40931" ht="12.75"/>
    <row r="40932" ht="12.75"/>
    <row r="40933" ht="12.75"/>
    <row r="40934" ht="12.75"/>
    <row r="40935" ht="12.75"/>
    <row r="40936" ht="12.75"/>
    <row r="40937" ht="12.75"/>
    <row r="40938" ht="12.75"/>
    <row r="40939" ht="12.75"/>
    <row r="40940" ht="12.75"/>
    <row r="40941" ht="12.75"/>
    <row r="40942" ht="12.75"/>
    <row r="40943" ht="12.75"/>
    <row r="40944" ht="12.75"/>
    <row r="40945" ht="12.75"/>
    <row r="40946" ht="12.75"/>
    <row r="40947" ht="12.75"/>
    <row r="40948" ht="12.75"/>
    <row r="40949" ht="12.75"/>
    <row r="40950" ht="12.75"/>
    <row r="40951" ht="12.75"/>
    <row r="40952" ht="12.75"/>
    <row r="40953" ht="12.75"/>
    <row r="40954" ht="12.75"/>
    <row r="40955" ht="12.75"/>
    <row r="40956" ht="12.75"/>
    <row r="40957" ht="12.75"/>
    <row r="40958" ht="12.75"/>
    <row r="40959" ht="12.75"/>
    <row r="40960" ht="12.75"/>
    <row r="40961" ht="12.75"/>
    <row r="40962" ht="12.75"/>
    <row r="40963" ht="12.75"/>
    <row r="40964" ht="12.75"/>
    <row r="40965" ht="12.75"/>
    <row r="40966" ht="12.75"/>
    <row r="40967" ht="12.75"/>
    <row r="40968" ht="12.75"/>
    <row r="40969" ht="12.75"/>
    <row r="40970" ht="12.75"/>
    <row r="40971" ht="12.75"/>
    <row r="40972" ht="12.75"/>
    <row r="40973" ht="12.75"/>
    <row r="40974" ht="12.75"/>
    <row r="40975" ht="12.75"/>
    <row r="40976" ht="12.75"/>
    <row r="40977" ht="12.75"/>
    <row r="40978" ht="12.75"/>
    <row r="40979" ht="12.75"/>
    <row r="40980" ht="12.75"/>
    <row r="40981" ht="12.75"/>
    <row r="40982" ht="12.75"/>
    <row r="40983" ht="12.75"/>
    <row r="40984" ht="12.75"/>
    <row r="40985" ht="12.75"/>
    <row r="40986" ht="12.75"/>
    <row r="40987" ht="12.75"/>
    <row r="40988" ht="12.75"/>
    <row r="40989" ht="12.75"/>
    <row r="40990" ht="12.75"/>
    <row r="40991" ht="12.75"/>
    <row r="40992" ht="12.75"/>
    <row r="40993" ht="12.75"/>
    <row r="40994" ht="12.75"/>
    <row r="40995" ht="12.75"/>
    <row r="40996" ht="12.75"/>
    <row r="40997" ht="12.75"/>
    <row r="40998" ht="12.75"/>
    <row r="40999" ht="12.75"/>
    <row r="41000" ht="12.75"/>
    <row r="41001" ht="12.75"/>
    <row r="41002" ht="12.75"/>
    <row r="41003" ht="12.75"/>
    <row r="41004" ht="12.75"/>
    <row r="41005" ht="12.75"/>
    <row r="41006" ht="12.75"/>
    <row r="41007" ht="12.75"/>
    <row r="41008" ht="12.75"/>
    <row r="41009" ht="12.75"/>
    <row r="41010" ht="12.75"/>
    <row r="41011" ht="12.75"/>
    <row r="41012" ht="12.75"/>
    <row r="41013" ht="12.75"/>
    <row r="41014" ht="12.75"/>
    <row r="41015" ht="12.75"/>
    <row r="41016" ht="12.75"/>
    <row r="41017" ht="12.75"/>
    <row r="41018" ht="12.75"/>
    <row r="41019" ht="12.75"/>
    <row r="41020" ht="12.75"/>
    <row r="41021" ht="12.75"/>
    <row r="41022" ht="12.75"/>
    <row r="41023" ht="12.75"/>
    <row r="41024" ht="12.75"/>
    <row r="41025" ht="12.75"/>
    <row r="41026" ht="12.75"/>
    <row r="41027" ht="12.75"/>
    <row r="41028" ht="12.75"/>
    <row r="41029" ht="12.75"/>
    <row r="41030" ht="12.75"/>
    <row r="41031" ht="12.75"/>
    <row r="41032" ht="12.75"/>
    <row r="41033" ht="12.75"/>
    <row r="41034" ht="12.75"/>
    <row r="41035" ht="12.75"/>
    <row r="41036" ht="12.75"/>
    <row r="41037" ht="12.75"/>
    <row r="41038" ht="12.75"/>
    <row r="41039" ht="12.75"/>
    <row r="41040" ht="12.75"/>
    <row r="41041" ht="12.75"/>
    <row r="41042" ht="12.75"/>
    <row r="41043" ht="12.75"/>
    <row r="41044" ht="12.75"/>
    <row r="41045" ht="12.75"/>
    <row r="41046" ht="12.75"/>
    <row r="41047" ht="12.75"/>
    <row r="41048" ht="12.75"/>
    <row r="41049" ht="12.75"/>
    <row r="41050" ht="12.75"/>
    <row r="41051" ht="12.75"/>
    <row r="41052" ht="12.75"/>
    <row r="41053" ht="12.75"/>
    <row r="41054" ht="12.75"/>
    <row r="41055" ht="12.75"/>
    <row r="41056" ht="12.75"/>
    <row r="41057" ht="12.75"/>
    <row r="41058" ht="12.75"/>
    <row r="41059" ht="12.75"/>
    <row r="41060" ht="12.75"/>
    <row r="41061" ht="12.75"/>
    <row r="41062" ht="12.75"/>
    <row r="41063" ht="12.75"/>
    <row r="41064" ht="12.75"/>
    <row r="41065" ht="12.75"/>
    <row r="41066" ht="12.75"/>
    <row r="41067" ht="12.75"/>
    <row r="41068" ht="12.75"/>
    <row r="41069" ht="12.75"/>
    <row r="41070" ht="12.75"/>
    <row r="41071" ht="12.75"/>
    <row r="41072" ht="12.75"/>
    <row r="41073" ht="12.75"/>
    <row r="41074" ht="12.75"/>
    <row r="41075" ht="12.75"/>
    <row r="41076" ht="12.75"/>
    <row r="41077" ht="12.75"/>
    <row r="41078" ht="12.75"/>
    <row r="41079" ht="12.75"/>
    <row r="41080" ht="12.75"/>
    <row r="41081" ht="12.75"/>
    <row r="41082" ht="12.75"/>
    <row r="41083" ht="12.75"/>
    <row r="41084" ht="12.75"/>
    <row r="41085" ht="12.75"/>
    <row r="41086" ht="12.75"/>
    <row r="41087" ht="12.75"/>
    <row r="41088" ht="12.75"/>
    <row r="41089" ht="12.75"/>
    <row r="41090" ht="12.75"/>
    <row r="41091" ht="12.75"/>
    <row r="41092" ht="12.75"/>
    <row r="41093" ht="12.75"/>
    <row r="41094" ht="12.75"/>
    <row r="41095" ht="12.75"/>
    <row r="41096" ht="12.75"/>
    <row r="41097" ht="12.75"/>
    <row r="41098" ht="12.75"/>
    <row r="41099" ht="12.75"/>
    <row r="41100" ht="12.75"/>
    <row r="41101" ht="12.75"/>
    <row r="41102" ht="12.75"/>
    <row r="41103" ht="12.75"/>
    <row r="41104" ht="12.75"/>
    <row r="41105" ht="12.75"/>
    <row r="41106" ht="12.75"/>
    <row r="41107" ht="12.75"/>
    <row r="41108" ht="12.75"/>
    <row r="41109" ht="12.75"/>
    <row r="41110" ht="12.75"/>
    <row r="41111" ht="12.75"/>
    <row r="41112" ht="12.75"/>
    <row r="41113" ht="12.75"/>
    <row r="41114" ht="12.75"/>
    <row r="41115" ht="12.75"/>
    <row r="41116" ht="12.75"/>
    <row r="41117" ht="12.75"/>
    <row r="41118" ht="12.75"/>
    <row r="41119" ht="12.75"/>
    <row r="41120" ht="12.75"/>
    <row r="41121" ht="12.75"/>
    <row r="41122" ht="12.75"/>
    <row r="41123" ht="12.75"/>
    <row r="41124" ht="12.75"/>
    <row r="41125" ht="12.75"/>
    <row r="41126" ht="12.75"/>
    <row r="41127" ht="12.75"/>
    <row r="41128" ht="12.75"/>
    <row r="41129" ht="12.75"/>
    <row r="41130" ht="12.75"/>
    <row r="41131" ht="12.75"/>
    <row r="41132" ht="12.75"/>
    <row r="41133" ht="12.75"/>
    <row r="41134" ht="12.75"/>
    <row r="41135" ht="12.75"/>
    <row r="41136" ht="12.75"/>
    <row r="41137" ht="12.75"/>
    <row r="41138" ht="12.75"/>
    <row r="41139" ht="12.75"/>
    <row r="41140" ht="12.75"/>
    <row r="41141" ht="12.75"/>
    <row r="41142" ht="12.75"/>
    <row r="41143" ht="12.75"/>
    <row r="41144" ht="12.75"/>
    <row r="41145" ht="12.75"/>
    <row r="41146" ht="12.75"/>
    <row r="41147" ht="12.75"/>
    <row r="41148" ht="12.75"/>
    <row r="41149" ht="12.75"/>
    <row r="41150" ht="12.75"/>
    <row r="41151" ht="12.75"/>
    <row r="41152" ht="12.75"/>
    <row r="41153" ht="12.75"/>
    <row r="41154" ht="12.75"/>
    <row r="41155" ht="12.75"/>
    <row r="41156" ht="12.75"/>
    <row r="41157" ht="12.75"/>
    <row r="41158" ht="12.75"/>
    <row r="41159" ht="12.75"/>
    <row r="41160" ht="12.75"/>
    <row r="41161" ht="12.75"/>
    <row r="41162" ht="12.75"/>
    <row r="41163" ht="12.75"/>
    <row r="41164" ht="12.75"/>
    <row r="41165" ht="12.75"/>
    <row r="41166" ht="12.75"/>
    <row r="41167" ht="12.75"/>
    <row r="41168" ht="12.75"/>
    <row r="41169" ht="12.75"/>
    <row r="41170" ht="12.75"/>
    <row r="41171" ht="12.75"/>
    <row r="41172" ht="12.75"/>
    <row r="41173" ht="12.75"/>
    <row r="41174" ht="12.75"/>
    <row r="41175" ht="12.75"/>
    <row r="41176" ht="12.75"/>
    <row r="41177" ht="12.75"/>
    <row r="41178" ht="12.75"/>
    <row r="41179" ht="12.75"/>
    <row r="41180" ht="12.75"/>
    <row r="41181" ht="12.75"/>
    <row r="41182" ht="12.75"/>
    <row r="41183" ht="12.75"/>
    <row r="41184" ht="12.75"/>
    <row r="41185" ht="12.75"/>
    <row r="41186" ht="12.75"/>
    <row r="41187" ht="12.75"/>
    <row r="41188" ht="12.75"/>
    <row r="41189" ht="12.75"/>
    <row r="41190" ht="12.75"/>
    <row r="41191" ht="12.75"/>
    <row r="41192" ht="12.75"/>
    <row r="41193" ht="12.75"/>
    <row r="41194" ht="12.75"/>
    <row r="41195" ht="12.75"/>
    <row r="41196" ht="12.75"/>
    <row r="41197" ht="12.75"/>
    <row r="41198" ht="12.75"/>
    <row r="41199" ht="12.75"/>
    <row r="41200" ht="12.75"/>
    <row r="41201" ht="12.75"/>
    <row r="41202" ht="12.75"/>
    <row r="41203" ht="12.75"/>
    <row r="41204" ht="12.75"/>
    <row r="41205" ht="12.75"/>
    <row r="41206" ht="12.75"/>
    <row r="41207" ht="12.75"/>
    <row r="41208" ht="12.75"/>
    <row r="41209" ht="12.75"/>
    <row r="41210" ht="12.75"/>
    <row r="41211" ht="12.75"/>
    <row r="41212" ht="12.75"/>
    <row r="41213" ht="12.75"/>
    <row r="41214" ht="12.75"/>
    <row r="41215" ht="12.75"/>
    <row r="41216" ht="12.75"/>
    <row r="41217" ht="12.75"/>
    <row r="41218" ht="12.75"/>
    <row r="41219" ht="12.75"/>
    <row r="41220" ht="12.75"/>
    <row r="41221" ht="12.75"/>
    <row r="41222" ht="12.75"/>
    <row r="41223" ht="12.75"/>
    <row r="41224" ht="12.75"/>
    <row r="41225" ht="12.75"/>
    <row r="41226" ht="12.75"/>
    <row r="41227" ht="12.75"/>
    <row r="41228" ht="12.75"/>
    <row r="41229" ht="12.75"/>
    <row r="41230" ht="12.75"/>
    <row r="41231" ht="12.75"/>
    <row r="41232" ht="12.75"/>
    <row r="41233" ht="12.75"/>
    <row r="41234" ht="12.75"/>
    <row r="41235" ht="12.75"/>
    <row r="41236" ht="12.75"/>
    <row r="41237" ht="12.75"/>
    <row r="41238" ht="12.75"/>
    <row r="41239" ht="12.75"/>
    <row r="41240" ht="12.75"/>
    <row r="41241" ht="12.75"/>
    <row r="41242" ht="12.75"/>
    <row r="41243" ht="12.75"/>
    <row r="41244" ht="12.75"/>
    <row r="41245" ht="12.75"/>
    <row r="41246" ht="12.75"/>
    <row r="41247" ht="12.75"/>
    <row r="41248" ht="12.75"/>
    <row r="41249" ht="12.75"/>
    <row r="41250" ht="12.75"/>
    <row r="41251" ht="12.75"/>
    <row r="41252" ht="12.75"/>
    <row r="41253" ht="12.75"/>
    <row r="41254" ht="12.75"/>
    <row r="41255" ht="12.75"/>
    <row r="41256" ht="12.75"/>
    <row r="41257" ht="12.75"/>
    <row r="41258" ht="12.75"/>
    <row r="41259" ht="12.75"/>
    <row r="41260" ht="12.75"/>
    <row r="41261" ht="12.75"/>
    <row r="41262" ht="12.75"/>
    <row r="41263" ht="12.75"/>
    <row r="41264" ht="12.75"/>
    <row r="41265" ht="12.75"/>
    <row r="41266" ht="12.75"/>
    <row r="41267" ht="12.75"/>
    <row r="41268" ht="12.75"/>
    <row r="41269" ht="12.75"/>
    <row r="41270" ht="12.75"/>
    <row r="41271" ht="12.75"/>
    <row r="41272" ht="12.75"/>
    <row r="41273" ht="12.75"/>
    <row r="41274" ht="12.75"/>
    <row r="41275" ht="12.75"/>
    <row r="41276" ht="12.75"/>
    <row r="41277" ht="12.75"/>
    <row r="41278" ht="12.75"/>
    <row r="41279" ht="12.75"/>
    <row r="41280" ht="12.75"/>
    <row r="41281" ht="12.75"/>
    <row r="41282" ht="12.75"/>
    <row r="41283" ht="12.75"/>
    <row r="41284" ht="12.75"/>
    <row r="41285" ht="12.75"/>
    <row r="41286" ht="12.75"/>
    <row r="41287" ht="12.75"/>
    <row r="41288" ht="12.75"/>
    <row r="41289" ht="12.75"/>
    <row r="41290" ht="12.75"/>
    <row r="41291" ht="12.75"/>
    <row r="41292" ht="12.75"/>
    <row r="41293" ht="12.75"/>
    <row r="41294" ht="12.75"/>
    <row r="41295" ht="12.75"/>
    <row r="41296" ht="12.75"/>
    <row r="41297" ht="12.75"/>
    <row r="41298" ht="12.75"/>
    <row r="41299" ht="12.75"/>
    <row r="41300" ht="12.75"/>
    <row r="41301" ht="12.75"/>
    <row r="41302" ht="12.75"/>
    <row r="41303" ht="12.75"/>
    <row r="41304" ht="12.75"/>
    <row r="41305" ht="12.75"/>
    <row r="41306" ht="12.75"/>
    <row r="41307" ht="12.75"/>
    <row r="41308" ht="12.75"/>
    <row r="41309" ht="12.75"/>
    <row r="41310" ht="12.75"/>
    <row r="41311" ht="12.75"/>
    <row r="41312" ht="12.75"/>
    <row r="41313" ht="12.75"/>
    <row r="41314" ht="12.75"/>
    <row r="41315" ht="12.75"/>
    <row r="41316" ht="12.75"/>
    <row r="41317" ht="12.75"/>
    <row r="41318" ht="12.75"/>
    <row r="41319" ht="12.75"/>
    <row r="41320" ht="12.75"/>
    <row r="41321" ht="12.75"/>
    <row r="41322" ht="12.75"/>
    <row r="41323" ht="12.75"/>
    <row r="41324" ht="12.75"/>
    <row r="41325" ht="12.75"/>
    <row r="41326" ht="12.75"/>
    <row r="41327" ht="12.75"/>
    <row r="41328" ht="12.75"/>
    <row r="41329" ht="12.75"/>
    <row r="41330" ht="12.75"/>
    <row r="41331" ht="12.75"/>
    <row r="41332" ht="12.75"/>
    <row r="41333" ht="12.75"/>
    <row r="41334" ht="12.75"/>
    <row r="41335" ht="12.75"/>
    <row r="41336" ht="12.75"/>
    <row r="41337" ht="12.75"/>
    <row r="41338" ht="12.75"/>
    <row r="41339" ht="12.75"/>
    <row r="41340" ht="12.75"/>
    <row r="41341" ht="12.75"/>
    <row r="41342" ht="12.75"/>
    <row r="41343" ht="12.75"/>
    <row r="41344" ht="12.75"/>
    <row r="41345" ht="12.75"/>
    <row r="41346" ht="12.75"/>
    <row r="41347" ht="12.75"/>
    <row r="41348" ht="12.75"/>
    <row r="41349" ht="12.75"/>
    <row r="41350" ht="12.75"/>
    <row r="41351" ht="12.75"/>
    <row r="41352" ht="12.75"/>
    <row r="41353" ht="12.75"/>
    <row r="41354" ht="12.75"/>
    <row r="41355" ht="12.75"/>
    <row r="41356" ht="12.75"/>
    <row r="41357" ht="12.75"/>
    <row r="41358" ht="12.75"/>
    <row r="41359" ht="12.75"/>
    <row r="41360" ht="12.75"/>
    <row r="41361" ht="12.75"/>
    <row r="41362" ht="12.75"/>
    <row r="41363" ht="12.75"/>
    <row r="41364" ht="12.75"/>
    <row r="41365" ht="12.75"/>
    <row r="41366" ht="12.75"/>
    <row r="41367" ht="12.75"/>
    <row r="41368" ht="12.75"/>
    <row r="41369" ht="12.75"/>
    <row r="41370" ht="12.75"/>
    <row r="41371" ht="12.75"/>
    <row r="41372" ht="12.75"/>
    <row r="41373" ht="12.75"/>
    <row r="41374" ht="12.75"/>
    <row r="41375" ht="12.75"/>
    <row r="41376" ht="12.75"/>
    <row r="41377" ht="12.75"/>
    <row r="41378" ht="12.75"/>
    <row r="41379" ht="12.75"/>
    <row r="41380" ht="12.75"/>
    <row r="41381" ht="12.75"/>
    <row r="41382" ht="12.75"/>
    <row r="41383" ht="12.75"/>
    <row r="41384" ht="12.75"/>
    <row r="41385" ht="12.75"/>
    <row r="41386" ht="12.75"/>
    <row r="41387" ht="12.75"/>
    <row r="41388" ht="12.75"/>
    <row r="41389" ht="12.75"/>
    <row r="41390" ht="12.75"/>
    <row r="41391" ht="12.75"/>
    <row r="41392" ht="12.75"/>
    <row r="41393" ht="12.75"/>
    <row r="41394" ht="12.75"/>
    <row r="41395" ht="12.75"/>
    <row r="41396" ht="12.75"/>
    <row r="41397" ht="12.75"/>
    <row r="41398" ht="12.75"/>
    <row r="41399" ht="12.75"/>
    <row r="41400" ht="12.75"/>
    <row r="41401" ht="12.75"/>
    <row r="41402" ht="12.75"/>
    <row r="41403" ht="12.75"/>
    <row r="41404" ht="12.75"/>
    <row r="41405" ht="12.75"/>
    <row r="41406" ht="12.75"/>
    <row r="41407" ht="12.75"/>
    <row r="41408" ht="12.75"/>
    <row r="41409" ht="12.75"/>
    <row r="41410" ht="12.75"/>
    <row r="41411" ht="12.75"/>
    <row r="41412" ht="12.75"/>
    <row r="41413" ht="12.75"/>
    <row r="41414" ht="12.75"/>
    <row r="41415" ht="12.75"/>
    <row r="41416" ht="12.75"/>
    <row r="41417" ht="12.75"/>
    <row r="41418" ht="12.75"/>
    <row r="41419" ht="12.75"/>
    <row r="41420" ht="12.75"/>
    <row r="41421" ht="12.75"/>
    <row r="41422" ht="12.75"/>
    <row r="41423" ht="12.75"/>
    <row r="41424" ht="12.75"/>
    <row r="41425" ht="12.75"/>
    <row r="41426" ht="12.75"/>
    <row r="41427" ht="12.75"/>
    <row r="41428" ht="12.75"/>
    <row r="41429" ht="12.75"/>
    <row r="41430" ht="12.75"/>
    <row r="41431" ht="12.75"/>
    <row r="41432" ht="12.75"/>
    <row r="41433" ht="12.75"/>
    <row r="41434" ht="12.75"/>
    <row r="41435" ht="12.75"/>
    <row r="41436" ht="12.75"/>
    <row r="41437" ht="12.75"/>
    <row r="41438" ht="12.75"/>
    <row r="41439" ht="12.75"/>
    <row r="41440" ht="12.75"/>
    <row r="41441" ht="12.75"/>
    <row r="41442" ht="12.75"/>
    <row r="41443" ht="12.75"/>
    <row r="41444" ht="12.75"/>
    <row r="41445" ht="12.75"/>
    <row r="41446" ht="12.75"/>
    <row r="41447" ht="12.75"/>
    <row r="41448" ht="12.75"/>
    <row r="41449" ht="12.75"/>
    <row r="41450" ht="12.75"/>
    <row r="41451" ht="12.75"/>
    <row r="41452" ht="12.75"/>
    <row r="41453" ht="12.75"/>
    <row r="41454" ht="12.75"/>
    <row r="41455" ht="12.75"/>
    <row r="41456" ht="12.75"/>
    <row r="41457" ht="12.75"/>
    <row r="41458" ht="12.75"/>
    <row r="41459" ht="12.75"/>
    <row r="41460" ht="12.75"/>
    <row r="41461" ht="12.75"/>
    <row r="41462" ht="12.75"/>
    <row r="41463" ht="12.75"/>
    <row r="41464" ht="12.75"/>
    <row r="41465" ht="12.75"/>
    <row r="41466" ht="12.75"/>
    <row r="41467" ht="12.75"/>
    <row r="41468" ht="12.75"/>
    <row r="41469" ht="12.75"/>
    <row r="41470" ht="12.75"/>
    <row r="41471" ht="12.75"/>
    <row r="41472" ht="12.75"/>
    <row r="41473" ht="12.75"/>
    <row r="41474" ht="12.75"/>
    <row r="41475" ht="12.75"/>
    <row r="41476" ht="12.75"/>
    <row r="41477" ht="12.75"/>
    <row r="41478" ht="12.75"/>
    <row r="41479" ht="12.75"/>
    <row r="41480" ht="12.75"/>
    <row r="41481" ht="12.75"/>
    <row r="41482" ht="12.75"/>
    <row r="41483" ht="12.75"/>
    <row r="41484" ht="12.75"/>
    <row r="41485" ht="12.75"/>
    <row r="41486" ht="12.75"/>
    <row r="41487" ht="12.75"/>
    <row r="41488" ht="12.75"/>
    <row r="41489" ht="12.75"/>
    <row r="41490" ht="12.75"/>
    <row r="41491" ht="12.75"/>
    <row r="41492" ht="12.75"/>
    <row r="41493" ht="12.75"/>
    <row r="41494" ht="12.75"/>
    <row r="41495" ht="12.75"/>
    <row r="41496" ht="12.75"/>
    <row r="41497" ht="12.75"/>
    <row r="41498" ht="12.75"/>
    <row r="41499" ht="12.75"/>
    <row r="41500" ht="12.75"/>
    <row r="41501" ht="12.75"/>
    <row r="41502" ht="12.75"/>
    <row r="41503" ht="12.75"/>
    <row r="41504" ht="12.75"/>
    <row r="41505" ht="12.75"/>
    <row r="41506" ht="12.75"/>
    <row r="41507" ht="12.75"/>
    <row r="41508" ht="12.75"/>
    <row r="41509" ht="12.75"/>
    <row r="41510" ht="12.75"/>
    <row r="41511" ht="12.75"/>
    <row r="41512" ht="12.75"/>
    <row r="41513" ht="12.75"/>
    <row r="41514" ht="12.75"/>
    <row r="41515" ht="12.75"/>
    <row r="41516" ht="12.75"/>
    <row r="41517" ht="12.75"/>
    <row r="41518" ht="12.75"/>
    <row r="41519" ht="12.75"/>
    <row r="41520" ht="12.75"/>
    <row r="41521" ht="12.75"/>
    <row r="41522" ht="12.75"/>
    <row r="41523" ht="12.75"/>
    <row r="41524" ht="12.75"/>
    <row r="41525" ht="12.75"/>
    <row r="41526" ht="12.75"/>
    <row r="41527" ht="12.75"/>
    <row r="41528" ht="12.75"/>
    <row r="41529" ht="12.75"/>
    <row r="41530" ht="12.75"/>
    <row r="41531" ht="12.75"/>
    <row r="41532" ht="12.75"/>
    <row r="41533" ht="12.75"/>
    <row r="41534" ht="12.75"/>
    <row r="41535" ht="12.75"/>
    <row r="41536" ht="12.75"/>
    <row r="41537" ht="12.75"/>
    <row r="41538" ht="12.75"/>
    <row r="41539" ht="12.75"/>
    <row r="41540" ht="12.75"/>
    <row r="41541" ht="12.75"/>
    <row r="41542" ht="12.75"/>
    <row r="41543" ht="12.75"/>
    <row r="41544" ht="12.75"/>
    <row r="41545" ht="12.75"/>
    <row r="41546" ht="12.75"/>
    <row r="41547" ht="12.75"/>
    <row r="41548" ht="12.75"/>
    <row r="41549" ht="12.75"/>
    <row r="41550" ht="12.75"/>
    <row r="41551" ht="12.75"/>
    <row r="41552" ht="12.75"/>
    <row r="41553" ht="12.75"/>
    <row r="41554" ht="12.75"/>
    <row r="41555" ht="12.75"/>
    <row r="41556" ht="12.75"/>
    <row r="41557" ht="12.75"/>
    <row r="41558" ht="12.75"/>
    <row r="41559" ht="12.75"/>
    <row r="41560" ht="12.75"/>
    <row r="41561" ht="12.75"/>
    <row r="41562" ht="12.75"/>
    <row r="41563" ht="12.75"/>
    <row r="41564" ht="12.75"/>
    <row r="41565" ht="12.75"/>
    <row r="41566" ht="12.75"/>
    <row r="41567" ht="12.75"/>
    <row r="41568" ht="12.75"/>
    <row r="41569" ht="12.75"/>
    <row r="41570" ht="12.75"/>
    <row r="41571" ht="12.75"/>
    <row r="41572" ht="12.75"/>
    <row r="41573" ht="12.75"/>
    <row r="41574" ht="12.75"/>
    <row r="41575" ht="12.75"/>
    <row r="41576" ht="12.75"/>
    <row r="41577" ht="12.75"/>
    <row r="41578" ht="12.75"/>
    <row r="41579" ht="12.75"/>
    <row r="41580" ht="12.75"/>
    <row r="41581" ht="12.75"/>
    <row r="41582" ht="12.75"/>
    <row r="41583" ht="12.75"/>
    <row r="41584" ht="12.75"/>
    <row r="41585" ht="12.75"/>
    <row r="41586" ht="12.75"/>
    <row r="41587" ht="12.75"/>
    <row r="41588" ht="12.75"/>
    <row r="41589" ht="12.75"/>
    <row r="41590" ht="12.75"/>
    <row r="41591" ht="12.75"/>
    <row r="41592" ht="12.75"/>
    <row r="41593" ht="12.75"/>
    <row r="41594" ht="12.75"/>
    <row r="41595" ht="12.75"/>
    <row r="41596" ht="12.75"/>
    <row r="41597" ht="12.75"/>
    <row r="41598" ht="12.75"/>
    <row r="41599" ht="12.75"/>
    <row r="41600" ht="12.75"/>
    <row r="41601" ht="12.75"/>
    <row r="41602" ht="12.75"/>
    <row r="41603" ht="12.75"/>
    <row r="41604" ht="12.75"/>
    <row r="41605" ht="12.75"/>
    <row r="41606" ht="12.75"/>
    <row r="41607" ht="12.75"/>
    <row r="41608" ht="12.75"/>
    <row r="41609" ht="12.75"/>
    <row r="41610" ht="12.75"/>
    <row r="41611" ht="12.75"/>
    <row r="41612" ht="12.75"/>
    <row r="41613" ht="12.75"/>
    <row r="41614" ht="12.75"/>
    <row r="41615" ht="12.75"/>
    <row r="41616" ht="12.75"/>
    <row r="41617" ht="12.75"/>
    <row r="41618" ht="12.75"/>
    <row r="41619" ht="12.75"/>
    <row r="41620" ht="12.75"/>
    <row r="41621" ht="12.75"/>
    <row r="41622" ht="12.75"/>
    <row r="41623" ht="12.75"/>
    <row r="41624" ht="12.75"/>
    <row r="41625" ht="12.75"/>
    <row r="41626" ht="12.75"/>
    <row r="41627" ht="12.75"/>
    <row r="41628" ht="12.75"/>
    <row r="41629" ht="12.75"/>
    <row r="41630" ht="12.75"/>
    <row r="41631" ht="12.75"/>
    <row r="41632" ht="12.75"/>
    <row r="41633" ht="12.75"/>
    <row r="41634" ht="12.75"/>
    <row r="41635" ht="12.75"/>
    <row r="41636" ht="12.75"/>
    <row r="41637" ht="12.75"/>
    <row r="41638" ht="12.75"/>
    <row r="41639" ht="12.75"/>
    <row r="41640" ht="12.75"/>
    <row r="41641" ht="12.75"/>
    <row r="41642" ht="12.75"/>
    <row r="41643" ht="12.75"/>
    <row r="41644" ht="12.75"/>
    <row r="41645" ht="12.75"/>
    <row r="41646" ht="12.75"/>
    <row r="41647" ht="12.75"/>
    <row r="41648" ht="12.75"/>
    <row r="41649" ht="12.75"/>
    <row r="41650" ht="12.75"/>
    <row r="41651" ht="12.75"/>
    <row r="41652" ht="12.75"/>
    <row r="41653" ht="12.75"/>
    <row r="41654" ht="12.75"/>
    <row r="41655" ht="12.75"/>
    <row r="41656" ht="12.75"/>
    <row r="41657" ht="12.75"/>
    <row r="41658" ht="12.75"/>
    <row r="41659" ht="12.75"/>
    <row r="41660" ht="12.75"/>
    <row r="41661" ht="12.75"/>
    <row r="41662" ht="12.75"/>
    <row r="41663" ht="12.75"/>
    <row r="41664" ht="12.75"/>
    <row r="41665" ht="12.75"/>
    <row r="41666" ht="12.75"/>
    <row r="41667" ht="12.75"/>
    <row r="41668" ht="12.75"/>
    <row r="41669" ht="12.75"/>
    <row r="41670" ht="12.75"/>
    <row r="41671" ht="12.75"/>
    <row r="41672" ht="12.75"/>
    <row r="41673" ht="12.75"/>
    <row r="41674" ht="12.75"/>
    <row r="41675" ht="12.75"/>
    <row r="41676" ht="12.75"/>
    <row r="41677" ht="12.75"/>
    <row r="41678" ht="12.75"/>
    <row r="41679" ht="12.75"/>
    <row r="41680" ht="12.75"/>
    <row r="41681" ht="12.75"/>
    <row r="41682" ht="12.75"/>
    <row r="41683" ht="12.75"/>
    <row r="41684" ht="12.75"/>
    <row r="41685" ht="12.75"/>
    <row r="41686" ht="12.75"/>
    <row r="41687" ht="12.75"/>
    <row r="41688" ht="12.75"/>
    <row r="41689" ht="12.75"/>
    <row r="41690" ht="12.75"/>
    <row r="41691" ht="12.75"/>
    <row r="41692" ht="12.75"/>
    <row r="41693" ht="12.75"/>
    <row r="41694" ht="12.75"/>
    <row r="41695" ht="12.75"/>
    <row r="41696" ht="12.75"/>
    <row r="41697" ht="12.75"/>
    <row r="41698" ht="12.75"/>
    <row r="41699" ht="12.75"/>
    <row r="41700" ht="12.75"/>
    <row r="41701" ht="12.75"/>
    <row r="41702" ht="12.75"/>
    <row r="41703" ht="12.75"/>
    <row r="41704" ht="12.75"/>
    <row r="41705" ht="12.75"/>
    <row r="41706" ht="12.75"/>
    <row r="41707" ht="12.75"/>
    <row r="41708" ht="12.75"/>
    <row r="41709" ht="12.75"/>
    <row r="41710" ht="12.75"/>
    <row r="41711" ht="12.75"/>
    <row r="41712" ht="12.75"/>
    <row r="41713" ht="12.75"/>
    <row r="41714" ht="12.75"/>
    <row r="41715" ht="12.75"/>
    <row r="41716" ht="12.75"/>
    <row r="41717" ht="12.75"/>
    <row r="41718" ht="12.75"/>
    <row r="41719" ht="12.75"/>
    <row r="41720" ht="12.75"/>
    <row r="41721" ht="12.75"/>
    <row r="41722" ht="12.75"/>
    <row r="41723" ht="12.75"/>
    <row r="41724" ht="12.75"/>
    <row r="41725" ht="12.75"/>
    <row r="41726" ht="12.75"/>
    <row r="41727" ht="12.75"/>
    <row r="41728" ht="12.75"/>
    <row r="41729" ht="12.75"/>
    <row r="41730" ht="12.75"/>
    <row r="41731" ht="12.75"/>
    <row r="41732" ht="12.75"/>
    <row r="41733" ht="12.75"/>
    <row r="41734" ht="12.75"/>
    <row r="41735" ht="12.75"/>
    <row r="41736" ht="12.75"/>
    <row r="41737" ht="12.75"/>
    <row r="41738" ht="12.75"/>
    <row r="41739" ht="12.75"/>
    <row r="41740" ht="12.75"/>
    <row r="41741" ht="12.75"/>
    <row r="41742" ht="12.75"/>
    <row r="41743" ht="12.75"/>
    <row r="41744" ht="12.75"/>
    <row r="41745" ht="12.75"/>
    <row r="41746" ht="12.75"/>
    <row r="41747" ht="12.75"/>
    <row r="41748" ht="12.75"/>
    <row r="41749" ht="12.75"/>
    <row r="41750" ht="12.75"/>
    <row r="41751" ht="12.75"/>
    <row r="41752" ht="12.75"/>
    <row r="41753" ht="12.75"/>
    <row r="41754" ht="12.75"/>
    <row r="41755" ht="12.75"/>
    <row r="41756" ht="12.75"/>
    <row r="41757" ht="12.75"/>
    <row r="41758" ht="12.75"/>
    <row r="41759" ht="12.75"/>
    <row r="41760" ht="12.75"/>
    <row r="41761" ht="12.75"/>
    <row r="41762" ht="12.75"/>
    <row r="41763" ht="12.75"/>
    <row r="41764" ht="12.75"/>
    <row r="41765" ht="12.75"/>
    <row r="41766" ht="12.75"/>
    <row r="41767" ht="12.75"/>
    <row r="41768" ht="12.75"/>
    <row r="41769" ht="12.75"/>
    <row r="41770" ht="12.75"/>
    <row r="41771" ht="12.75"/>
    <row r="41772" ht="12.75"/>
    <row r="41773" ht="12.75"/>
    <row r="41774" ht="12.75"/>
    <row r="41775" ht="12.75"/>
    <row r="41776" ht="12.75"/>
    <row r="41777" ht="12.75"/>
    <row r="41778" ht="12.75"/>
    <row r="41779" ht="12.75"/>
    <row r="41780" ht="12.75"/>
    <row r="41781" ht="12.75"/>
    <row r="41782" ht="12.75"/>
    <row r="41783" ht="12.75"/>
    <row r="41784" ht="12.75"/>
    <row r="41785" ht="12.75"/>
    <row r="41786" ht="12.75"/>
    <row r="41787" ht="12.75"/>
    <row r="41788" ht="12.75"/>
    <row r="41789" ht="12.75"/>
    <row r="41790" ht="12.75"/>
    <row r="41791" ht="12.75"/>
    <row r="41792" ht="12.75"/>
    <row r="41793" ht="12.75"/>
    <row r="41794" ht="12.75"/>
    <row r="41795" ht="12.75"/>
    <row r="41796" ht="12.75"/>
    <row r="41797" ht="12.75"/>
    <row r="41798" ht="12.75"/>
    <row r="41799" ht="12.75"/>
    <row r="41800" ht="12.75"/>
    <row r="41801" ht="12.75"/>
    <row r="41802" ht="12.75"/>
    <row r="41803" ht="12.75"/>
    <row r="41804" ht="12.75"/>
    <row r="41805" ht="12.75"/>
    <row r="41806" ht="12.75"/>
    <row r="41807" ht="12.75"/>
    <row r="41808" ht="12.75"/>
    <row r="41809" ht="12.75"/>
    <row r="41810" ht="12.75"/>
    <row r="41811" ht="12.75"/>
    <row r="41812" ht="12.75"/>
    <row r="41813" ht="12.75"/>
    <row r="41814" ht="12.75"/>
    <row r="41815" ht="12.75"/>
    <row r="41816" ht="12.75"/>
    <row r="41817" ht="12.75"/>
    <row r="41818" ht="12.75"/>
    <row r="41819" ht="12.75"/>
    <row r="41820" ht="12.75"/>
    <row r="41821" ht="12.75"/>
    <row r="41822" ht="12.75"/>
    <row r="41823" ht="12.75"/>
    <row r="41824" ht="12.75"/>
    <row r="41825" ht="12.75"/>
    <row r="41826" ht="12.75"/>
    <row r="41827" ht="12.75"/>
    <row r="41828" ht="12.75"/>
    <row r="41829" ht="12.75"/>
    <row r="41830" ht="12.75"/>
    <row r="41831" ht="12.75"/>
    <row r="41832" ht="12.75"/>
    <row r="41833" ht="12.75"/>
    <row r="41834" ht="12.75"/>
    <row r="41835" ht="12.75"/>
    <row r="41836" ht="12.75"/>
    <row r="41837" ht="12.75"/>
    <row r="41838" ht="12.75"/>
    <row r="41839" ht="12.75"/>
    <row r="41840" ht="12.75"/>
    <row r="41841" ht="12.75"/>
    <row r="41842" ht="12.75"/>
    <row r="41843" ht="12.75"/>
    <row r="41844" ht="12.75"/>
    <row r="41845" ht="12.75"/>
    <row r="41846" ht="12.75"/>
    <row r="41847" ht="12.75"/>
    <row r="41848" ht="12.75"/>
    <row r="41849" ht="12.75"/>
    <row r="41850" ht="12.75"/>
    <row r="41851" ht="12.75"/>
    <row r="41852" ht="12.75"/>
    <row r="41853" ht="12.75"/>
    <row r="41854" ht="12.75"/>
    <row r="41855" ht="12.75"/>
    <row r="41856" ht="12.75"/>
    <row r="41857" ht="12.75"/>
    <row r="41858" ht="12.75"/>
    <row r="41859" ht="12.75"/>
    <row r="41860" ht="12.75"/>
    <row r="41861" ht="12.75"/>
    <row r="41862" ht="12.75"/>
    <row r="41863" ht="12.75"/>
    <row r="41864" ht="12.75"/>
    <row r="41865" ht="12.75"/>
    <row r="41866" ht="12.75"/>
    <row r="41867" ht="12.75"/>
    <row r="41868" ht="12.75"/>
    <row r="41869" ht="12.75"/>
    <row r="41870" ht="12.75"/>
    <row r="41871" ht="12.75"/>
    <row r="41872" ht="12.75"/>
    <row r="41873" ht="12.75"/>
    <row r="41874" ht="12.75"/>
    <row r="41875" ht="12.75"/>
    <row r="41876" ht="12.75"/>
    <row r="41877" ht="12.75"/>
    <row r="41878" ht="12.75"/>
    <row r="41879" ht="12.75"/>
    <row r="41880" ht="12.75"/>
    <row r="41881" ht="12.75"/>
    <row r="41882" ht="12.75"/>
    <row r="41883" ht="12.75"/>
    <row r="41884" ht="12.75"/>
    <row r="41885" ht="12.75"/>
    <row r="41886" ht="12.75"/>
    <row r="41887" ht="12.75"/>
    <row r="41888" ht="12.75"/>
    <row r="41889" ht="12.75"/>
    <row r="41890" ht="12.75"/>
    <row r="41891" ht="12.75"/>
    <row r="41892" ht="12.75"/>
    <row r="41893" ht="12.75"/>
    <row r="41894" ht="12.75"/>
    <row r="41895" ht="12.75"/>
    <row r="41896" ht="12.75"/>
    <row r="41897" ht="12.75"/>
    <row r="41898" ht="12.75"/>
    <row r="41899" ht="12.75"/>
    <row r="41900" ht="12.75"/>
    <row r="41901" ht="12.75"/>
    <row r="41902" ht="12.75"/>
    <row r="41903" ht="12.75"/>
    <row r="41904" ht="12.75"/>
    <row r="41905" ht="12.75"/>
    <row r="41906" ht="12.75"/>
    <row r="41907" ht="12.75"/>
    <row r="41908" ht="12.75"/>
    <row r="41909" ht="12.75"/>
    <row r="41910" ht="12.75"/>
    <row r="41911" ht="12.75"/>
    <row r="41912" ht="12.75"/>
    <row r="41913" ht="12.75"/>
    <row r="41914" ht="12.75"/>
    <row r="41915" ht="12.75"/>
    <row r="41916" ht="12.75"/>
    <row r="41917" ht="12.75"/>
    <row r="41918" ht="12.75"/>
    <row r="41919" ht="12.75"/>
    <row r="41920" ht="12.75"/>
    <row r="41921" ht="12.75"/>
    <row r="41922" ht="12.75"/>
    <row r="41923" ht="12.75"/>
    <row r="41924" ht="12.75"/>
    <row r="41925" ht="12.75"/>
    <row r="41926" ht="12.75"/>
    <row r="41927" ht="12.75"/>
    <row r="41928" ht="12.75"/>
    <row r="41929" ht="12.75"/>
    <row r="41930" ht="12.75"/>
    <row r="41931" ht="12.75"/>
    <row r="41932" ht="12.75"/>
    <row r="41933" ht="12.75"/>
    <row r="41934" ht="12.75"/>
    <row r="41935" ht="12.75"/>
    <row r="41936" ht="12.75"/>
    <row r="41937" ht="12.75"/>
    <row r="41938" ht="12.75"/>
    <row r="41939" ht="12.75"/>
    <row r="41940" ht="12.75"/>
    <row r="41941" ht="12.75"/>
    <row r="41942" ht="12.75"/>
    <row r="41943" ht="12.75"/>
    <row r="41944" ht="12.75"/>
    <row r="41945" ht="12.75"/>
    <row r="41946" ht="12.75"/>
    <row r="41947" ht="12.75"/>
    <row r="41948" ht="12.75"/>
    <row r="41949" ht="12.75"/>
    <row r="41950" ht="12.75"/>
    <row r="41951" ht="12.75"/>
    <row r="41952" ht="12.75"/>
    <row r="41953" ht="12.75"/>
    <row r="41954" ht="12.75"/>
    <row r="41955" ht="12.75"/>
    <row r="41956" ht="12.75"/>
    <row r="41957" ht="12.75"/>
    <row r="41958" ht="12.75"/>
    <row r="41959" ht="12.75"/>
    <row r="41960" ht="12.75"/>
    <row r="41961" ht="12.75"/>
    <row r="41962" ht="12.75"/>
    <row r="41963" ht="12.75"/>
    <row r="41964" ht="12.75"/>
    <row r="41965" ht="12.75"/>
    <row r="41966" ht="12.75"/>
    <row r="41967" ht="12.75"/>
    <row r="41968" ht="12.75"/>
    <row r="41969" ht="12.75"/>
    <row r="41970" ht="12.75"/>
    <row r="41971" ht="12.75"/>
    <row r="41972" ht="12.75"/>
    <row r="41973" ht="12.75"/>
    <row r="41974" ht="12.75"/>
    <row r="41975" ht="12.75"/>
    <row r="41976" ht="12.75"/>
    <row r="41977" ht="12.75"/>
    <row r="41978" ht="12.75"/>
    <row r="41979" ht="12.75"/>
    <row r="41980" ht="12.75"/>
    <row r="41981" ht="12.75"/>
    <row r="41982" ht="12.75"/>
    <row r="41983" ht="12.75"/>
    <row r="41984" ht="12.75"/>
    <row r="41985" ht="12.75"/>
    <row r="41986" ht="12.75"/>
    <row r="41987" ht="12.75"/>
    <row r="41988" ht="12.75"/>
    <row r="41989" ht="12.75"/>
    <row r="41990" ht="12.75"/>
    <row r="41991" ht="12.75"/>
    <row r="41992" ht="12.75"/>
    <row r="41993" ht="12.75"/>
    <row r="41994" ht="12.75"/>
    <row r="41995" ht="12.75"/>
    <row r="41996" ht="12.75"/>
    <row r="41997" ht="12.75"/>
    <row r="41998" ht="12.75"/>
    <row r="41999" ht="12.75"/>
    <row r="42000" ht="12.75"/>
    <row r="42001" ht="12.75"/>
    <row r="42002" ht="12.75"/>
    <row r="42003" ht="12.75"/>
    <row r="42004" ht="12.75"/>
    <row r="42005" ht="12.75"/>
    <row r="42006" ht="12.75"/>
    <row r="42007" ht="12.75"/>
    <row r="42008" ht="12.75"/>
    <row r="42009" ht="12.75"/>
    <row r="42010" ht="12.75"/>
    <row r="42011" ht="12.75"/>
    <row r="42012" ht="12.75"/>
    <row r="42013" ht="12.75"/>
    <row r="42014" ht="12.75"/>
    <row r="42015" ht="12.75"/>
    <row r="42016" ht="12.75"/>
    <row r="42017" ht="12.75"/>
    <row r="42018" ht="12.75"/>
    <row r="42019" ht="12.75"/>
    <row r="42020" ht="12.75"/>
    <row r="42021" ht="12.75"/>
    <row r="42022" ht="12.75"/>
    <row r="42023" ht="12.75"/>
    <row r="42024" ht="12.75"/>
    <row r="42025" ht="12.75"/>
    <row r="42026" ht="12.75"/>
    <row r="42027" ht="12.75"/>
    <row r="42028" ht="12.75"/>
    <row r="42029" ht="12.75"/>
    <row r="42030" ht="12.75"/>
    <row r="42031" ht="12.75"/>
    <row r="42032" ht="12.75"/>
    <row r="42033" ht="12.75"/>
    <row r="42034" ht="12.75"/>
    <row r="42035" ht="12.75"/>
    <row r="42036" ht="12.75"/>
    <row r="42037" ht="12.75"/>
    <row r="42038" ht="12.75"/>
    <row r="42039" ht="12.75"/>
    <row r="42040" ht="12.75"/>
    <row r="42041" ht="12.75"/>
    <row r="42042" ht="12.75"/>
    <row r="42043" ht="12.75"/>
    <row r="42044" ht="12.75"/>
    <row r="42045" ht="12.75"/>
    <row r="42046" ht="12.75"/>
    <row r="42047" ht="12.75"/>
    <row r="42048" ht="12.75"/>
    <row r="42049" ht="12.75"/>
    <row r="42050" ht="12.75"/>
    <row r="42051" ht="12.75"/>
    <row r="42052" ht="12.75"/>
    <row r="42053" ht="12.75"/>
    <row r="42054" ht="12.75"/>
    <row r="42055" ht="12.75"/>
    <row r="42056" ht="12.75"/>
    <row r="42057" ht="12.75"/>
    <row r="42058" ht="12.75"/>
    <row r="42059" ht="12.75"/>
    <row r="42060" ht="12.75"/>
    <row r="42061" ht="12.75"/>
    <row r="42062" ht="12.75"/>
    <row r="42063" ht="12.75"/>
    <row r="42064" ht="12.75"/>
    <row r="42065" ht="12.75"/>
    <row r="42066" ht="12.75"/>
    <row r="42067" ht="12.75"/>
    <row r="42068" ht="12.75"/>
    <row r="42069" ht="12.75"/>
    <row r="42070" ht="12.75"/>
    <row r="42071" ht="12.75"/>
    <row r="42072" ht="12.75"/>
    <row r="42073" ht="12.75"/>
    <row r="42074" ht="12.75"/>
    <row r="42075" ht="12.75"/>
    <row r="42076" ht="12.75"/>
    <row r="42077" ht="12.75"/>
    <row r="42078" ht="12.75"/>
    <row r="42079" ht="12.75"/>
    <row r="42080" ht="12.75"/>
    <row r="42081" ht="12.75"/>
    <row r="42082" ht="12.75"/>
    <row r="42083" ht="12.75"/>
    <row r="42084" ht="12.75"/>
    <row r="42085" ht="12.75"/>
    <row r="42086" ht="12.75"/>
    <row r="42087" ht="12.75"/>
    <row r="42088" ht="12.75"/>
    <row r="42089" ht="12.75"/>
    <row r="42090" ht="12.75"/>
    <row r="42091" ht="12.75"/>
    <row r="42092" ht="12.75"/>
    <row r="42093" ht="12.75"/>
    <row r="42094" ht="12.75"/>
    <row r="42095" ht="12.75"/>
    <row r="42096" ht="12.75"/>
    <row r="42097" ht="12.75"/>
    <row r="42098" ht="12.75"/>
    <row r="42099" ht="12.75"/>
    <row r="42100" ht="12.75"/>
    <row r="42101" ht="12.75"/>
    <row r="42102" ht="12.75"/>
    <row r="42103" ht="12.75"/>
    <row r="42104" ht="12.75"/>
    <row r="42105" ht="12.75"/>
    <row r="42106" ht="12.75"/>
    <row r="42107" ht="12.75"/>
    <row r="42108" ht="12.75"/>
    <row r="42109" ht="12.75"/>
    <row r="42110" ht="12.75"/>
    <row r="42111" ht="12.75"/>
    <row r="42112" ht="12.75"/>
    <row r="42113" ht="12.75"/>
    <row r="42114" ht="12.75"/>
    <row r="42115" ht="12.75"/>
    <row r="42116" ht="12.75"/>
    <row r="42117" ht="12.75"/>
    <row r="42118" ht="12.75"/>
    <row r="42119" ht="12.75"/>
    <row r="42120" ht="12.75"/>
    <row r="42121" ht="12.75"/>
    <row r="42122" ht="12.75"/>
    <row r="42123" ht="12.75"/>
    <row r="42124" ht="12.75"/>
    <row r="42125" ht="12.75"/>
    <row r="42126" ht="12.75"/>
    <row r="42127" ht="12.75"/>
    <row r="42128" ht="12.75"/>
    <row r="42129" ht="12.75"/>
    <row r="42130" ht="12.75"/>
    <row r="42131" ht="12.75"/>
    <row r="42132" ht="12.75"/>
    <row r="42133" ht="12.75"/>
    <row r="42134" ht="12.75"/>
    <row r="42135" ht="12.75"/>
    <row r="42136" ht="12.75"/>
    <row r="42137" ht="12.75"/>
    <row r="42138" ht="12.75"/>
    <row r="42139" ht="12.75"/>
    <row r="42140" ht="12.75"/>
    <row r="42141" ht="12.75"/>
    <row r="42142" ht="12.75"/>
    <row r="42143" ht="12.75"/>
    <row r="42144" ht="12.75"/>
    <row r="42145" ht="12.75"/>
    <row r="42146" ht="12.75"/>
    <row r="42147" ht="12.75"/>
    <row r="42148" ht="12.75"/>
    <row r="42149" ht="12.75"/>
    <row r="42150" ht="12.75"/>
    <row r="42151" ht="12.75"/>
    <row r="42152" ht="12.75"/>
    <row r="42153" ht="12.75"/>
    <row r="42154" ht="12.75"/>
    <row r="42155" ht="12.75"/>
    <row r="42156" ht="12.75"/>
    <row r="42157" ht="12.75"/>
    <row r="42158" ht="12.75"/>
    <row r="42159" ht="12.75"/>
    <row r="42160" ht="12.75"/>
    <row r="42161" ht="12.75"/>
    <row r="42162" ht="12.75"/>
    <row r="42163" ht="12.75"/>
    <row r="42164" ht="12.75"/>
    <row r="42165" ht="12.75"/>
    <row r="42166" ht="12.75"/>
    <row r="42167" ht="12.75"/>
    <row r="42168" ht="12.75"/>
    <row r="42169" ht="12.75"/>
    <row r="42170" ht="12.75"/>
    <row r="42171" ht="12.75"/>
    <row r="42172" ht="12.75"/>
    <row r="42173" ht="12.75"/>
    <row r="42174" ht="12.75"/>
    <row r="42175" ht="12.75"/>
    <row r="42176" ht="12.75"/>
    <row r="42177" ht="12.75"/>
    <row r="42178" ht="12.75"/>
    <row r="42179" ht="12.75"/>
    <row r="42180" ht="12.75"/>
    <row r="42181" ht="12.75"/>
    <row r="42182" ht="12.75"/>
    <row r="42183" ht="12.75"/>
    <row r="42184" ht="12.75"/>
    <row r="42185" ht="12.75"/>
    <row r="42186" ht="12.75"/>
    <row r="42187" ht="12.75"/>
    <row r="42188" ht="12.75"/>
    <row r="42189" ht="12.75"/>
    <row r="42190" ht="12.75"/>
    <row r="42191" ht="12.75"/>
    <row r="42192" ht="12.75"/>
    <row r="42193" ht="12.75"/>
    <row r="42194" ht="12.75"/>
    <row r="42195" ht="12.75"/>
    <row r="42196" ht="12.75"/>
    <row r="42197" ht="12.75"/>
    <row r="42198" ht="12.75"/>
    <row r="42199" ht="12.75"/>
    <row r="42200" ht="12.75"/>
    <row r="42201" ht="12.75"/>
    <row r="42202" ht="12.75"/>
    <row r="42203" ht="12.75"/>
    <row r="42204" ht="12.75"/>
    <row r="42205" ht="12.75"/>
    <row r="42206" ht="12.75"/>
    <row r="42207" ht="12.75"/>
    <row r="42208" ht="12.75"/>
    <row r="42209" ht="12.75"/>
    <row r="42210" ht="12.75"/>
    <row r="42211" ht="12.75"/>
    <row r="42212" ht="12.75"/>
    <row r="42213" ht="12.75"/>
    <row r="42214" ht="12.75"/>
    <row r="42215" ht="12.75"/>
    <row r="42216" ht="12.75"/>
    <row r="42217" ht="12.75"/>
    <row r="42218" ht="12.75"/>
    <row r="42219" ht="12.75"/>
    <row r="42220" ht="12.75"/>
    <row r="42221" ht="12.75"/>
    <row r="42222" ht="12.75"/>
    <row r="42223" ht="12.75"/>
    <row r="42224" ht="12.75"/>
    <row r="42225" ht="12.75"/>
    <row r="42226" ht="12.75"/>
    <row r="42227" ht="12.75"/>
    <row r="42228" ht="12.75"/>
    <row r="42229" ht="12.75"/>
    <row r="42230" ht="12.75"/>
    <row r="42231" ht="12.75"/>
    <row r="42232" ht="12.75"/>
    <row r="42233" ht="12.75"/>
    <row r="42234" ht="12.75"/>
    <row r="42235" ht="12.75"/>
    <row r="42236" ht="12.75"/>
    <row r="42237" ht="12.75"/>
    <row r="42238" ht="12.75"/>
    <row r="42239" ht="12.75"/>
    <row r="42240" ht="12.75"/>
    <row r="42241" ht="12.75"/>
    <row r="42242" ht="12.75"/>
    <row r="42243" ht="12.75"/>
    <row r="42244" ht="12.75"/>
    <row r="42245" ht="12.75"/>
    <row r="42246" ht="12.75"/>
    <row r="42247" ht="12.75"/>
    <row r="42248" ht="12.75"/>
    <row r="42249" ht="12.75"/>
    <row r="42250" ht="12.75"/>
    <row r="42251" ht="12.75"/>
    <row r="42252" ht="12.75"/>
    <row r="42253" ht="12.75"/>
    <row r="42254" ht="12.75"/>
    <row r="42255" ht="12.75"/>
    <row r="42256" ht="12.75"/>
    <row r="42257" ht="12.75"/>
    <row r="42258" ht="12.75"/>
    <row r="42259" ht="12.75"/>
    <row r="42260" ht="12.75"/>
    <row r="42261" ht="12.75"/>
    <row r="42262" ht="12.75"/>
    <row r="42263" ht="12.75"/>
    <row r="42264" ht="12.75"/>
    <row r="42265" ht="12.75"/>
    <row r="42266" ht="12.75"/>
    <row r="42267" ht="12.75"/>
    <row r="42268" ht="12.75"/>
    <row r="42269" ht="12.75"/>
    <row r="42270" ht="12.75"/>
    <row r="42271" ht="12.75"/>
    <row r="42272" ht="12.75"/>
    <row r="42273" ht="12.75"/>
    <row r="42274" ht="12.75"/>
    <row r="42275" ht="12.75"/>
    <row r="42276" ht="12.75"/>
    <row r="42277" ht="12.75"/>
    <row r="42278" ht="12.75"/>
    <row r="42279" ht="12.75"/>
    <row r="42280" ht="12.75"/>
    <row r="42281" ht="12.75"/>
    <row r="42282" ht="12.75"/>
    <row r="42283" ht="12.75"/>
    <row r="42284" ht="12.75"/>
    <row r="42285" ht="12.75"/>
    <row r="42286" ht="12.75"/>
    <row r="42287" ht="12.75"/>
    <row r="42288" ht="12.75"/>
    <row r="42289" ht="12.75"/>
    <row r="42290" ht="12.75"/>
    <row r="42291" ht="12.75"/>
    <row r="42292" ht="12.75"/>
    <row r="42293" ht="12.75"/>
    <row r="42294" ht="12.75"/>
    <row r="42295" ht="12.75"/>
    <row r="42296" ht="12.75"/>
    <row r="42297" ht="12.75"/>
    <row r="42298" ht="12.75"/>
    <row r="42299" ht="12.75"/>
    <row r="42300" ht="12.75"/>
    <row r="42301" ht="12.75"/>
    <row r="42302" ht="12.75"/>
    <row r="42303" ht="12.75"/>
    <row r="42304" ht="12.75"/>
    <row r="42305" ht="12.75"/>
    <row r="42306" ht="12.75"/>
    <row r="42307" ht="12.75"/>
    <row r="42308" ht="12.75"/>
    <row r="42309" ht="12.75"/>
    <row r="42310" ht="12.75"/>
    <row r="42311" ht="12.75"/>
    <row r="42312" ht="12.75"/>
    <row r="42313" ht="12.75"/>
    <row r="42314" ht="12.75"/>
    <row r="42315" ht="12.75"/>
    <row r="42316" ht="12.75"/>
    <row r="42317" ht="12.75"/>
    <row r="42318" ht="12.75"/>
    <row r="42319" ht="12.75"/>
    <row r="42320" ht="12.75"/>
    <row r="42321" ht="12.75"/>
    <row r="42322" ht="12.75"/>
    <row r="42323" ht="12.75"/>
    <row r="42324" ht="12.75"/>
    <row r="42325" ht="12.75"/>
    <row r="42326" ht="12.75"/>
    <row r="42327" ht="12.75"/>
    <row r="42328" ht="12.75"/>
    <row r="42329" ht="12.75"/>
    <row r="42330" ht="12.75"/>
    <row r="42331" ht="12.75"/>
    <row r="42332" ht="12.75"/>
    <row r="42333" ht="12.75"/>
    <row r="42334" ht="12.75"/>
    <row r="42335" ht="12.75"/>
    <row r="42336" ht="12.75"/>
    <row r="42337" ht="12.75"/>
    <row r="42338" ht="12.75"/>
    <row r="42339" ht="12.75"/>
    <row r="42340" ht="12.75"/>
    <row r="42341" ht="12.75"/>
    <row r="42342" ht="12.75"/>
    <row r="42343" ht="12.75"/>
    <row r="42344" ht="12.75"/>
    <row r="42345" ht="12.75"/>
    <row r="42346" ht="12.75"/>
    <row r="42347" ht="12.75"/>
    <row r="42348" ht="12.75"/>
    <row r="42349" ht="12.75"/>
    <row r="42350" ht="12.75"/>
    <row r="42351" ht="12.75"/>
    <row r="42352" ht="12.75"/>
    <row r="42353" ht="12.75"/>
    <row r="42354" ht="12.75"/>
    <row r="42355" ht="12.75"/>
    <row r="42356" ht="12.75"/>
    <row r="42357" ht="12.75"/>
    <row r="42358" ht="12.75"/>
    <row r="42359" ht="12.75"/>
    <row r="42360" ht="12.75"/>
    <row r="42361" ht="12.75"/>
    <row r="42362" ht="12.75"/>
    <row r="42363" ht="12.75"/>
    <row r="42364" ht="12.75"/>
    <row r="42365" ht="12.75"/>
    <row r="42366" ht="12.75"/>
    <row r="42367" ht="12.75"/>
    <row r="42368" ht="12.75"/>
    <row r="42369" ht="12.75"/>
    <row r="42370" ht="12.75"/>
    <row r="42371" ht="12.75"/>
    <row r="42372" ht="12.75"/>
    <row r="42373" ht="12.75"/>
    <row r="42374" ht="12.75"/>
    <row r="42375" ht="12.75"/>
    <row r="42376" ht="12.75"/>
    <row r="42377" ht="12.75"/>
    <row r="42378" ht="12.75"/>
    <row r="42379" ht="12.75"/>
    <row r="42380" ht="12.75"/>
    <row r="42381" ht="12.75"/>
    <row r="42382" ht="12.75"/>
    <row r="42383" ht="12.75"/>
    <row r="42384" ht="12.75"/>
    <row r="42385" ht="12.75"/>
    <row r="42386" ht="12.75"/>
    <row r="42387" ht="12.75"/>
    <row r="42388" ht="12.75"/>
    <row r="42389" ht="12.75"/>
    <row r="42390" ht="12.75"/>
    <row r="42391" ht="12.75"/>
    <row r="42392" ht="12.75"/>
    <row r="42393" ht="12.75"/>
    <row r="42394" ht="12.75"/>
    <row r="42395" ht="12.75"/>
    <row r="42396" ht="12.75"/>
    <row r="42397" ht="12.75"/>
    <row r="42398" ht="12.75"/>
    <row r="42399" ht="12.75"/>
    <row r="42400" ht="12.75"/>
    <row r="42401" ht="12.75"/>
    <row r="42402" ht="12.75"/>
    <row r="42403" ht="12.75"/>
    <row r="42404" ht="12.75"/>
    <row r="42405" ht="12.75"/>
    <row r="42406" ht="12.75"/>
    <row r="42407" ht="12.75"/>
    <row r="42408" ht="12.75"/>
    <row r="42409" ht="12.75"/>
    <row r="42410" ht="12.75"/>
    <row r="42411" ht="12.75"/>
    <row r="42412" ht="12.75"/>
    <row r="42413" ht="12.75"/>
    <row r="42414" ht="12.75"/>
    <row r="42415" ht="12.75"/>
    <row r="42416" ht="12.75"/>
    <row r="42417" ht="12.75"/>
    <row r="42418" ht="12.75"/>
    <row r="42419" ht="12.75"/>
    <row r="42420" ht="12.75"/>
    <row r="42421" ht="12.75"/>
    <row r="42422" ht="12.75"/>
    <row r="42423" ht="12.75"/>
    <row r="42424" ht="12.75"/>
    <row r="42425" ht="12.75"/>
    <row r="42426" ht="12.75"/>
    <row r="42427" ht="12.75"/>
    <row r="42428" ht="12.75"/>
    <row r="42429" ht="12.75"/>
    <row r="42430" ht="12.75"/>
    <row r="42431" ht="12.75"/>
    <row r="42432" ht="12.75"/>
    <row r="42433" ht="12.75"/>
    <row r="42434" ht="12.75"/>
    <row r="42435" ht="12.75"/>
    <row r="42436" ht="12.75"/>
    <row r="42437" ht="12.75"/>
    <row r="42438" ht="12.75"/>
    <row r="42439" ht="12.75"/>
    <row r="42440" ht="12.75"/>
    <row r="42441" ht="12.75"/>
    <row r="42442" ht="12.75"/>
    <row r="42443" ht="12.75"/>
    <row r="42444" ht="12.75"/>
    <row r="42445" ht="12.75"/>
    <row r="42446" ht="12.75"/>
    <row r="42447" ht="12.75"/>
    <row r="42448" ht="12.75"/>
    <row r="42449" ht="12.75"/>
    <row r="42450" ht="12.75"/>
    <row r="42451" ht="12.75"/>
    <row r="42452" ht="12.75"/>
    <row r="42453" ht="12.75"/>
    <row r="42454" ht="12.75"/>
    <row r="42455" ht="12.75"/>
    <row r="42456" ht="12.75"/>
    <row r="42457" ht="12.75"/>
    <row r="42458" ht="12.75"/>
    <row r="42459" ht="12.75"/>
    <row r="42460" ht="12.75"/>
    <row r="42461" ht="12.75"/>
    <row r="42462" ht="12.75"/>
    <row r="42463" ht="12.75"/>
    <row r="42464" ht="12.75"/>
    <row r="42465" ht="12.75"/>
    <row r="42466" ht="12.75"/>
    <row r="42467" ht="12.75"/>
    <row r="42468" ht="12.75"/>
    <row r="42469" ht="12.75"/>
    <row r="42470" ht="12.75"/>
    <row r="42471" ht="12.75"/>
    <row r="42472" ht="12.75"/>
    <row r="42473" ht="12.75"/>
    <row r="42474" ht="12.75"/>
    <row r="42475" ht="12.75"/>
    <row r="42476" ht="12.75"/>
    <row r="42477" ht="12.75"/>
    <row r="42478" ht="12.75"/>
    <row r="42479" ht="12.75"/>
    <row r="42480" ht="12.75"/>
    <row r="42481" ht="12.75"/>
    <row r="42482" ht="12.75"/>
    <row r="42483" ht="12.75"/>
    <row r="42484" ht="12.75"/>
    <row r="42485" ht="12.75"/>
    <row r="42486" ht="12.75"/>
    <row r="42487" ht="12.75"/>
    <row r="42488" ht="12.75"/>
    <row r="42489" ht="12.75"/>
    <row r="42490" ht="12.75"/>
    <row r="42491" ht="12.75"/>
    <row r="42492" ht="12.75"/>
    <row r="42493" ht="12.75"/>
    <row r="42494" ht="12.75"/>
    <row r="42495" ht="12.75"/>
    <row r="42496" ht="12.75"/>
    <row r="42497" ht="12.75"/>
    <row r="42498" ht="12.75"/>
    <row r="42499" ht="12.75"/>
    <row r="42500" ht="12.75"/>
    <row r="42501" ht="12.75"/>
    <row r="42502" ht="12.75"/>
    <row r="42503" ht="12.75"/>
    <row r="42504" ht="12.75"/>
    <row r="42505" ht="12.75"/>
    <row r="42506" ht="12.75"/>
    <row r="42507" ht="12.75"/>
    <row r="42508" ht="12.75"/>
    <row r="42509" ht="12.75"/>
    <row r="42510" ht="12.75"/>
    <row r="42511" ht="12.75"/>
    <row r="42512" ht="12.75"/>
    <row r="42513" ht="12.75"/>
    <row r="42514" ht="12.75"/>
    <row r="42515" ht="12.75"/>
    <row r="42516" ht="12.75"/>
    <row r="42517" ht="12.75"/>
    <row r="42518" ht="12.75"/>
    <row r="42519" ht="12.75"/>
    <row r="42520" ht="12.75"/>
    <row r="42521" ht="12.75"/>
    <row r="42522" ht="12.75"/>
    <row r="42523" ht="12.75"/>
    <row r="42524" ht="12.75"/>
    <row r="42525" ht="12.75"/>
    <row r="42526" ht="12.75"/>
    <row r="42527" ht="12.75"/>
    <row r="42528" ht="12.75"/>
    <row r="42529" ht="12.75"/>
    <row r="42530" ht="12.75"/>
    <row r="42531" ht="12.75"/>
    <row r="42532" ht="12.75"/>
    <row r="42533" ht="12.75"/>
    <row r="42534" ht="12.75"/>
    <row r="42535" ht="12.75"/>
    <row r="42536" ht="12.75"/>
    <row r="42537" ht="12.75"/>
    <row r="42538" ht="12.75"/>
    <row r="42539" ht="12.75"/>
    <row r="42540" ht="12.75"/>
    <row r="42541" ht="12.75"/>
    <row r="42542" ht="12.75"/>
    <row r="42543" ht="12.75"/>
    <row r="42544" ht="12.75"/>
    <row r="42545" ht="12.75"/>
    <row r="42546" ht="12.75"/>
    <row r="42547" ht="12.75"/>
    <row r="42548" ht="12.75"/>
    <row r="42549" ht="12.75"/>
    <row r="42550" ht="12.75"/>
    <row r="42551" ht="12.75"/>
    <row r="42552" ht="12.75"/>
    <row r="42553" ht="12.75"/>
    <row r="42554" ht="12.75"/>
    <row r="42555" ht="12.75"/>
    <row r="42556" ht="12.75"/>
    <row r="42557" ht="12.75"/>
    <row r="42558" ht="12.75"/>
    <row r="42559" ht="12.75"/>
    <row r="42560" ht="12.75"/>
    <row r="42561" ht="12.75"/>
    <row r="42562" ht="12.75"/>
    <row r="42563" ht="12.75"/>
    <row r="42564" ht="12.75"/>
    <row r="42565" ht="12.75"/>
    <row r="42566" ht="12.75"/>
    <row r="42567" ht="12.75"/>
    <row r="42568" ht="12.75"/>
    <row r="42569" ht="12.75"/>
    <row r="42570" ht="12.75"/>
    <row r="42571" ht="12.75"/>
    <row r="42572" ht="12.75"/>
    <row r="42573" ht="12.75"/>
    <row r="42574" ht="12.75"/>
    <row r="42575" ht="12.75"/>
    <row r="42576" ht="12.75"/>
    <row r="42577" ht="12.75"/>
    <row r="42578" ht="12.75"/>
    <row r="42579" ht="12.75"/>
    <row r="42580" ht="12.75"/>
    <row r="42581" ht="12.75"/>
    <row r="42582" ht="12.75"/>
    <row r="42583" ht="12.75"/>
    <row r="42584" ht="12.75"/>
    <row r="42585" ht="12.75"/>
    <row r="42586" ht="12.75"/>
    <row r="42587" ht="12.75"/>
    <row r="42588" ht="12.75"/>
    <row r="42589" ht="12.75"/>
    <row r="42590" ht="12.75"/>
    <row r="42591" ht="12.75"/>
    <row r="42592" ht="12.75"/>
    <row r="42593" ht="12.75"/>
    <row r="42594" ht="12.75"/>
    <row r="42595" ht="12.75"/>
    <row r="42596" ht="12.75"/>
    <row r="42597" ht="12.75"/>
    <row r="42598" ht="12.75"/>
    <row r="42599" ht="12.75"/>
    <row r="42600" ht="12.75"/>
    <row r="42601" ht="12.75"/>
    <row r="42602" ht="12.75"/>
    <row r="42603" ht="12.75"/>
    <row r="42604" ht="12.75"/>
    <row r="42605" ht="12.75"/>
    <row r="42606" ht="12.75"/>
    <row r="42607" ht="12.75"/>
    <row r="42608" ht="12.75"/>
    <row r="42609" ht="12.75"/>
    <row r="42610" ht="12.75"/>
    <row r="42611" ht="12.75"/>
    <row r="42612" ht="12.75"/>
    <row r="42613" ht="12.75"/>
    <row r="42614" ht="12.75"/>
    <row r="42615" ht="12.75"/>
    <row r="42616" ht="12.75"/>
    <row r="42617" ht="12.75"/>
    <row r="42618" ht="12.75"/>
    <row r="42619" ht="12.75"/>
    <row r="42620" ht="12.75"/>
    <row r="42621" ht="12.75"/>
    <row r="42622" ht="12.75"/>
    <row r="42623" ht="12.75"/>
    <row r="42624" ht="12.75"/>
    <row r="42625" ht="12.75"/>
    <row r="42626" ht="12.75"/>
    <row r="42627" ht="12.75"/>
    <row r="42628" ht="12.75"/>
    <row r="42629" ht="12.75"/>
    <row r="42630" ht="12.75"/>
    <row r="42631" ht="12.75"/>
    <row r="42632" ht="12.75"/>
    <row r="42633" ht="12.75"/>
    <row r="42634" ht="12.75"/>
    <row r="42635" ht="12.75"/>
    <row r="42636" ht="12.75"/>
    <row r="42637" ht="12.75"/>
    <row r="42638" ht="12.75"/>
    <row r="42639" ht="12.75"/>
    <row r="42640" ht="12.75"/>
    <row r="42641" ht="12.75"/>
    <row r="42642" ht="12.75"/>
    <row r="42643" ht="12.75"/>
    <row r="42644" ht="12.75"/>
    <row r="42645" ht="12.75"/>
    <row r="42646" ht="12.75"/>
    <row r="42647" ht="12.75"/>
    <row r="42648" ht="12.75"/>
    <row r="42649" ht="12.75"/>
    <row r="42650" ht="12.75"/>
    <row r="42651" ht="12.75"/>
    <row r="42652" ht="12.75"/>
    <row r="42653" ht="12.75"/>
    <row r="42654" ht="12.75"/>
    <row r="42655" ht="12.75"/>
    <row r="42656" ht="12.75"/>
    <row r="42657" ht="12.75"/>
    <row r="42658" ht="12.75"/>
    <row r="42659" ht="12.75"/>
    <row r="42660" ht="12.75"/>
    <row r="42661" ht="12.75"/>
    <row r="42662" ht="12.75"/>
    <row r="42663" ht="12.75"/>
    <row r="42664" ht="12.75"/>
    <row r="42665" ht="12.75"/>
    <row r="42666" ht="12.75"/>
    <row r="42667" ht="12.75"/>
    <row r="42668" ht="12.75"/>
    <row r="42669" ht="12.75"/>
    <row r="42670" ht="12.75"/>
    <row r="42671" ht="12.75"/>
    <row r="42672" ht="12.75"/>
    <row r="42673" ht="12.75"/>
    <row r="42674" ht="12.75"/>
    <row r="42675" ht="12.75"/>
    <row r="42676" ht="12.75"/>
    <row r="42677" ht="12.75"/>
    <row r="42678" ht="12.75"/>
    <row r="42679" ht="12.75"/>
    <row r="42680" ht="12.75"/>
    <row r="42681" ht="12.75"/>
    <row r="42682" ht="12.75"/>
    <row r="42683" ht="12.75"/>
    <row r="42684" ht="12.75"/>
    <row r="42685" ht="12.75"/>
    <row r="42686" ht="12.75"/>
    <row r="42687" ht="12.75"/>
    <row r="42688" ht="12.75"/>
    <row r="42689" ht="12.75"/>
    <row r="42690" ht="12.75"/>
    <row r="42691" ht="12.75"/>
    <row r="42692" ht="12.75"/>
    <row r="42693" ht="12.75"/>
    <row r="42694" ht="12.75"/>
    <row r="42695" ht="12.75"/>
    <row r="42696" ht="12.75"/>
    <row r="42697" ht="12.75"/>
    <row r="42698" ht="12.75"/>
    <row r="42699" ht="12.75"/>
    <row r="42700" ht="12.75"/>
    <row r="42701" ht="12.75"/>
    <row r="42702" ht="12.75"/>
    <row r="42703" ht="12.75"/>
    <row r="42704" ht="12.75"/>
    <row r="42705" ht="12.75"/>
    <row r="42706" ht="12.75"/>
    <row r="42707" ht="12.75"/>
    <row r="42708" ht="12.75"/>
    <row r="42709" ht="12.75"/>
    <row r="42710" ht="12.75"/>
    <row r="42711" ht="12.75"/>
    <row r="42712" ht="12.75"/>
    <row r="42713" ht="12.75"/>
    <row r="42714" ht="12.75"/>
    <row r="42715" ht="12.75"/>
    <row r="42716" ht="12.75"/>
    <row r="42717" ht="12.75"/>
    <row r="42718" ht="12.75"/>
    <row r="42719" ht="12.75"/>
    <row r="42720" ht="12.75"/>
    <row r="42721" ht="12.75"/>
    <row r="42722" ht="12.75"/>
    <row r="42723" ht="12.75"/>
    <row r="42724" ht="12.75"/>
    <row r="42725" ht="12.75"/>
    <row r="42726" ht="12.75"/>
    <row r="42727" ht="12.75"/>
    <row r="42728" ht="12.75"/>
    <row r="42729" ht="12.75"/>
    <row r="42730" ht="12.75"/>
    <row r="42731" ht="12.75"/>
    <row r="42732" ht="12.75"/>
    <row r="42733" ht="12.75"/>
    <row r="42734" ht="12.75"/>
    <row r="42735" ht="12.75"/>
    <row r="42736" ht="12.75"/>
    <row r="42737" ht="12.75"/>
    <row r="42738" ht="12.75"/>
    <row r="42739" ht="12.75"/>
    <row r="42740" ht="12.75"/>
    <row r="42741" ht="12.75"/>
    <row r="42742" ht="12.75"/>
    <row r="42743" ht="12.75"/>
    <row r="42744" ht="12.75"/>
    <row r="42745" ht="12.75"/>
    <row r="42746" ht="12.75"/>
    <row r="42747" ht="12.75"/>
    <row r="42748" ht="12.75"/>
    <row r="42749" ht="12.75"/>
    <row r="42750" ht="12.75"/>
    <row r="42751" ht="12.75"/>
    <row r="42752" ht="12.75"/>
    <row r="42753" ht="12.75"/>
    <row r="42754" ht="12.75"/>
    <row r="42755" ht="12.75"/>
    <row r="42756" ht="12.75"/>
    <row r="42757" ht="12.75"/>
    <row r="42758" ht="12.75"/>
    <row r="42759" ht="12.75"/>
    <row r="42760" ht="12.75"/>
    <row r="42761" ht="12.75"/>
    <row r="42762" ht="12.75"/>
    <row r="42763" ht="12.75"/>
    <row r="42764" ht="12.75"/>
    <row r="42765" ht="12.75"/>
    <row r="42766" ht="12.75"/>
    <row r="42767" ht="12.75"/>
    <row r="42768" ht="12.75"/>
    <row r="42769" ht="12.75"/>
    <row r="42770" ht="12.75"/>
    <row r="42771" ht="12.75"/>
    <row r="42772" ht="12.75"/>
    <row r="42773" ht="12.75"/>
    <row r="42774" ht="12.75"/>
    <row r="42775" ht="12.75"/>
    <row r="42776" ht="12.75"/>
    <row r="42777" ht="12.75"/>
    <row r="42778" ht="12.75"/>
    <row r="42779" ht="12.75"/>
    <row r="42780" ht="12.75"/>
    <row r="42781" ht="12.75"/>
    <row r="42782" ht="12.75"/>
    <row r="42783" ht="12.75"/>
    <row r="42784" ht="12.75"/>
    <row r="42785" ht="12.75"/>
    <row r="42786" ht="12.75"/>
    <row r="42787" ht="12.75"/>
    <row r="42788" ht="12.75"/>
    <row r="42789" ht="12.75"/>
    <row r="42790" ht="12.75"/>
    <row r="42791" ht="12.75"/>
    <row r="42792" ht="12.75"/>
    <row r="42793" ht="12.75"/>
    <row r="42794" ht="12.75"/>
    <row r="42795" ht="12.75"/>
    <row r="42796" ht="12.75"/>
    <row r="42797" ht="12.75"/>
    <row r="42798" ht="12.75"/>
    <row r="42799" ht="12.75"/>
    <row r="42800" ht="12.75"/>
    <row r="42801" ht="12.75"/>
    <row r="42802" ht="12.75"/>
    <row r="42803" ht="12.75"/>
    <row r="42804" ht="12.75"/>
    <row r="42805" ht="12.75"/>
    <row r="42806" ht="12.75"/>
    <row r="42807" ht="12.75"/>
    <row r="42808" ht="12.75"/>
    <row r="42809" ht="12.75"/>
    <row r="42810" ht="12.75"/>
    <row r="42811" ht="12.75"/>
    <row r="42812" ht="12.75"/>
    <row r="42813" ht="12.75"/>
    <row r="42814" ht="12.75"/>
    <row r="42815" ht="12.75"/>
    <row r="42816" ht="12.75"/>
    <row r="42817" ht="12.75"/>
    <row r="42818" ht="12.75"/>
    <row r="42819" ht="12.75"/>
    <row r="42820" ht="12.75"/>
    <row r="42821" ht="12.75"/>
    <row r="42822" ht="12.75"/>
    <row r="42823" ht="12.75"/>
    <row r="42824" ht="12.75"/>
    <row r="42825" ht="12.75"/>
    <row r="42826" ht="12.75"/>
    <row r="42827" ht="12.75"/>
    <row r="42828" ht="12.75"/>
    <row r="42829" ht="12.75"/>
    <row r="42830" ht="12.75"/>
    <row r="42831" ht="12.75"/>
    <row r="42832" ht="12.75"/>
    <row r="42833" ht="12.75"/>
    <row r="42834" ht="12.75"/>
    <row r="42835" ht="12.75"/>
    <row r="42836" ht="12.75"/>
    <row r="42837" ht="12.75"/>
    <row r="42838" ht="12.75"/>
    <row r="42839" ht="12.75"/>
    <row r="42840" ht="12.75"/>
    <row r="42841" ht="12.75"/>
    <row r="42842" ht="12.75"/>
    <row r="42843" ht="12.75"/>
    <row r="42844" ht="12.75"/>
    <row r="42845" ht="12.75"/>
    <row r="42846" ht="12.75"/>
    <row r="42847" ht="12.75"/>
    <row r="42848" ht="12.75"/>
    <row r="42849" ht="12.75"/>
    <row r="42850" ht="12.75"/>
    <row r="42851" ht="12.75"/>
    <row r="42852" ht="12.75"/>
    <row r="42853" ht="12.75"/>
    <row r="42854" ht="12.75"/>
    <row r="42855" ht="12.75"/>
    <row r="42856" ht="12.75"/>
    <row r="42857" ht="12.75"/>
    <row r="42858" ht="12.75"/>
    <row r="42859" ht="12.75"/>
    <row r="42860" ht="12.75"/>
    <row r="42861" ht="12.75"/>
    <row r="42862" ht="12.75"/>
    <row r="42863" ht="12.75"/>
    <row r="42864" ht="12.75"/>
    <row r="42865" ht="12.75"/>
    <row r="42866" ht="12.75"/>
    <row r="42867" ht="12.75"/>
    <row r="42868" ht="12.75"/>
    <row r="42869" ht="12.75"/>
    <row r="42870" ht="12.75"/>
    <row r="42871" ht="12.75"/>
    <row r="42872" ht="12.75"/>
    <row r="42873" ht="12.75"/>
    <row r="42874" ht="12.75"/>
    <row r="42875" ht="12.75"/>
    <row r="42876" ht="12.75"/>
    <row r="42877" ht="12.75"/>
    <row r="42878" ht="12.75"/>
    <row r="42879" ht="12.75"/>
    <row r="42880" ht="12.75"/>
    <row r="42881" ht="12.75"/>
    <row r="42882" ht="12.75"/>
    <row r="42883" ht="12.75"/>
    <row r="42884" ht="12.75"/>
    <row r="42885" ht="12.75"/>
    <row r="42886" ht="12.75"/>
    <row r="42887" ht="12.75"/>
    <row r="42888" ht="12.75"/>
    <row r="42889" ht="12.75"/>
    <row r="42890" ht="12.75"/>
    <row r="42891" ht="12.75"/>
    <row r="42892" ht="12.75"/>
    <row r="42893" ht="12.75"/>
    <row r="42894" ht="12.75"/>
    <row r="42895" ht="12.75"/>
    <row r="42896" ht="12.75"/>
    <row r="42897" ht="12.75"/>
    <row r="42898" ht="12.75"/>
    <row r="42899" ht="12.75"/>
    <row r="42900" ht="12.75"/>
    <row r="42901" ht="12.75"/>
    <row r="42902" ht="12.75"/>
    <row r="42903" ht="12.75"/>
    <row r="42904" ht="12.75"/>
    <row r="42905" ht="12.75"/>
    <row r="42906" ht="12.75"/>
    <row r="42907" ht="12.75"/>
    <row r="42908" ht="12.75"/>
    <row r="42909" ht="12.75"/>
    <row r="42910" ht="12.75"/>
    <row r="42911" ht="12.75"/>
    <row r="42912" ht="12.75"/>
    <row r="42913" ht="12.75"/>
    <row r="42914" ht="12.75"/>
    <row r="42915" ht="12.75"/>
    <row r="42916" ht="12.75"/>
    <row r="42917" ht="12.75"/>
    <row r="42918" ht="12.75"/>
    <row r="42919" ht="12.75"/>
    <row r="42920" ht="12.75"/>
    <row r="42921" ht="12.75"/>
    <row r="42922" ht="12.75"/>
    <row r="42923" ht="12.75"/>
    <row r="42924" ht="12.75"/>
    <row r="42925" ht="12.75"/>
    <row r="42926" ht="12.75"/>
    <row r="42927" ht="12.75"/>
    <row r="42928" ht="12.75"/>
    <row r="42929" ht="12.75"/>
    <row r="42930" ht="12.75"/>
    <row r="42931" ht="12.75"/>
    <row r="42932" ht="12.75"/>
    <row r="42933" ht="12.75"/>
    <row r="42934" ht="12.75"/>
    <row r="42935" ht="12.75"/>
    <row r="42936" ht="12.75"/>
    <row r="42937" ht="12.75"/>
    <row r="42938" ht="12.75"/>
    <row r="42939" ht="12.75"/>
    <row r="42940" ht="12.75"/>
    <row r="42941" ht="12.75"/>
    <row r="42942" ht="12.75"/>
    <row r="42943" ht="12.75"/>
    <row r="42944" ht="12.75"/>
    <row r="42945" ht="12.75"/>
    <row r="42946" ht="12.75"/>
    <row r="42947" ht="12.75"/>
    <row r="42948" ht="12.75"/>
    <row r="42949" ht="12.75"/>
    <row r="42950" ht="12.75"/>
    <row r="42951" ht="12.75"/>
    <row r="42952" ht="12.75"/>
    <row r="42953" ht="12.75"/>
    <row r="42954" ht="12.75"/>
    <row r="42955" ht="12.75"/>
    <row r="42956" ht="12.75"/>
    <row r="42957" ht="12.75"/>
    <row r="42958" ht="12.75"/>
    <row r="42959" ht="12.75"/>
    <row r="42960" ht="12.75"/>
    <row r="42961" ht="12.75"/>
    <row r="42962" ht="12.75"/>
    <row r="42963" ht="12.75"/>
    <row r="42964" ht="12.75"/>
    <row r="42965" ht="12.75"/>
    <row r="42966" ht="12.75"/>
    <row r="42967" ht="12.75"/>
    <row r="42968" ht="12.75"/>
    <row r="42969" ht="12.75"/>
    <row r="42970" ht="12.75"/>
    <row r="42971" ht="12.75"/>
    <row r="42972" ht="12.75"/>
    <row r="42973" ht="12.75"/>
    <row r="42974" ht="12.75"/>
    <row r="42975" ht="12.75"/>
    <row r="42976" ht="12.75"/>
    <row r="42977" ht="12.75"/>
    <row r="42978" ht="12.75"/>
    <row r="42979" ht="12.75"/>
    <row r="42980" ht="12.75"/>
    <row r="42981" ht="12.75"/>
    <row r="42982" ht="12.75"/>
    <row r="42983" ht="12.75"/>
    <row r="42984" ht="12.75"/>
    <row r="42985" ht="12.75"/>
    <row r="42986" ht="12.75"/>
    <row r="42987" ht="12.75"/>
    <row r="42988" ht="12.75"/>
    <row r="42989" ht="12.75"/>
    <row r="42990" ht="12.75"/>
    <row r="42991" ht="12.75"/>
    <row r="42992" ht="12.75"/>
    <row r="42993" ht="12.75"/>
    <row r="42994" ht="12.75"/>
    <row r="42995" ht="12.75"/>
    <row r="42996" ht="12.75"/>
    <row r="42997" ht="12.75"/>
    <row r="42998" ht="12.75"/>
    <row r="42999" ht="12.75"/>
    <row r="43000" ht="12.75"/>
    <row r="43001" ht="12.75"/>
    <row r="43002" ht="12.75"/>
    <row r="43003" ht="12.75"/>
    <row r="43004" ht="12.75"/>
    <row r="43005" ht="12.75"/>
    <row r="43006" ht="12.75"/>
    <row r="43007" ht="12.75"/>
    <row r="43008" ht="12.75"/>
    <row r="43009" ht="12.75"/>
    <row r="43010" ht="12.75"/>
    <row r="43011" ht="12.75"/>
    <row r="43012" ht="12.75"/>
    <row r="43013" ht="12.75"/>
    <row r="43014" ht="12.75"/>
    <row r="43015" ht="12.75"/>
    <row r="43016" ht="12.75"/>
    <row r="43017" ht="12.75"/>
    <row r="43018" ht="12.75"/>
    <row r="43019" ht="12.75"/>
    <row r="43020" ht="12.75"/>
    <row r="43021" ht="12.75"/>
    <row r="43022" ht="12.75"/>
    <row r="43023" ht="12.75"/>
    <row r="43024" ht="12.75"/>
    <row r="43025" ht="12.75"/>
    <row r="43026" ht="12.75"/>
    <row r="43027" ht="12.75"/>
    <row r="43028" ht="12.75"/>
    <row r="43029" ht="12.75"/>
    <row r="43030" ht="12.75"/>
    <row r="43031" ht="12.75"/>
    <row r="43032" ht="12.75"/>
    <row r="43033" ht="12.75"/>
    <row r="43034" ht="12.75"/>
    <row r="43035" ht="12.75"/>
    <row r="43036" ht="12.75"/>
    <row r="43037" ht="12.75"/>
    <row r="43038" ht="12.75"/>
    <row r="43039" ht="12.75"/>
    <row r="43040" ht="12.75"/>
    <row r="43041" ht="12.75"/>
    <row r="43042" ht="12.75"/>
    <row r="43043" ht="12.75"/>
    <row r="43044" ht="12.75"/>
    <row r="43045" ht="12.75"/>
    <row r="43046" ht="12.75"/>
    <row r="43047" ht="12.75"/>
    <row r="43048" ht="12.75"/>
    <row r="43049" ht="12.75"/>
    <row r="43050" ht="12.75"/>
    <row r="43051" ht="12.75"/>
    <row r="43052" ht="12.75"/>
    <row r="43053" ht="12.75"/>
    <row r="43054" ht="12.75"/>
    <row r="43055" ht="12.75"/>
    <row r="43056" ht="12.75"/>
    <row r="43057" ht="12.75"/>
    <row r="43058" ht="12.75"/>
    <row r="43059" ht="12.75"/>
    <row r="43060" ht="12.75"/>
    <row r="43061" ht="12.75"/>
    <row r="43062" ht="12.75"/>
    <row r="43063" ht="12.75"/>
    <row r="43064" ht="12.75"/>
    <row r="43065" ht="12.75"/>
    <row r="43066" ht="12.75"/>
    <row r="43067" ht="12.75"/>
    <row r="43068" ht="12.75"/>
    <row r="43069" ht="12.75"/>
    <row r="43070" ht="12.75"/>
    <row r="43071" ht="12.75"/>
    <row r="43072" ht="12.75"/>
    <row r="43073" ht="12.75"/>
    <row r="43074" ht="12.75"/>
    <row r="43075" ht="12.75"/>
    <row r="43076" ht="12.75"/>
    <row r="43077" ht="12.75"/>
    <row r="43078" ht="12.75"/>
    <row r="43079" ht="12.75"/>
    <row r="43080" ht="12.75"/>
    <row r="43081" ht="12.75"/>
    <row r="43082" ht="12.75"/>
    <row r="43083" ht="12.75"/>
    <row r="43084" ht="12.75"/>
    <row r="43085" ht="12.75"/>
    <row r="43086" ht="12.75"/>
    <row r="43087" ht="12.75"/>
    <row r="43088" ht="12.75"/>
    <row r="43089" ht="12.75"/>
    <row r="43090" ht="12.75"/>
    <row r="43091" ht="12.75"/>
    <row r="43092" ht="12.75"/>
    <row r="43093" ht="12.75"/>
    <row r="43094" ht="12.75"/>
    <row r="43095" ht="12.75"/>
    <row r="43096" ht="12.75"/>
    <row r="43097" ht="12.75"/>
    <row r="43098" ht="12.75"/>
    <row r="43099" ht="12.75"/>
    <row r="43100" ht="12.75"/>
    <row r="43101" ht="12.75"/>
    <row r="43102" ht="12.75"/>
    <row r="43103" ht="12.75"/>
    <row r="43104" ht="12.75"/>
    <row r="43105" ht="12.75"/>
    <row r="43106" ht="12.75"/>
    <row r="43107" ht="12.75"/>
    <row r="43108" ht="12.75"/>
    <row r="43109" ht="12.75"/>
    <row r="43110" ht="12.75"/>
    <row r="43111" ht="12.75"/>
    <row r="43112" ht="12.75"/>
    <row r="43113" ht="12.75"/>
    <row r="43114" ht="12.75"/>
    <row r="43115" ht="12.75"/>
    <row r="43116" ht="12.75"/>
    <row r="43117" ht="12.75"/>
    <row r="43118" ht="12.75"/>
    <row r="43119" ht="12.75"/>
    <row r="43120" ht="12.75"/>
    <row r="43121" ht="12.75"/>
    <row r="43122" ht="12.75"/>
    <row r="43123" ht="12.75"/>
    <row r="43124" ht="12.75"/>
    <row r="43125" ht="12.75"/>
    <row r="43126" ht="12.75"/>
    <row r="43127" ht="12.75"/>
    <row r="43128" ht="12.75"/>
    <row r="43129" ht="12.75"/>
    <row r="43130" ht="12.75"/>
    <row r="43131" ht="12.75"/>
    <row r="43132" ht="12.75"/>
    <row r="43133" ht="12.75"/>
    <row r="43134" ht="12.75"/>
    <row r="43135" ht="12.75"/>
    <row r="43136" ht="12.75"/>
    <row r="43137" ht="12.75"/>
    <row r="43138" ht="12.75"/>
    <row r="43139" ht="12.75"/>
    <row r="43140" ht="12.75"/>
    <row r="43141" ht="12.75"/>
    <row r="43142" ht="12.75"/>
    <row r="43143" ht="12.75"/>
    <row r="43144" ht="12.75"/>
    <row r="43145" ht="12.75"/>
    <row r="43146" ht="12.75"/>
    <row r="43147" ht="12.75"/>
    <row r="43148" ht="12.75"/>
    <row r="43149" ht="12.75"/>
    <row r="43150" ht="12.75"/>
    <row r="43151" ht="12.75"/>
    <row r="43152" ht="12.75"/>
    <row r="43153" ht="12.75"/>
    <row r="43154" ht="12.75"/>
    <row r="43155" ht="12.75"/>
    <row r="43156" ht="12.75"/>
    <row r="43157" ht="12.75"/>
    <row r="43158" ht="12.75"/>
    <row r="43159" ht="12.75"/>
    <row r="43160" ht="12.75"/>
    <row r="43161" ht="12.75"/>
    <row r="43162" ht="12.75"/>
    <row r="43163" ht="12.75"/>
    <row r="43164" ht="12.75"/>
    <row r="43165" ht="12.75"/>
    <row r="43166" ht="12.75"/>
    <row r="43167" ht="12.75"/>
    <row r="43168" ht="12.75"/>
    <row r="43169" ht="12.75"/>
    <row r="43170" ht="12.75"/>
    <row r="43171" ht="12.75"/>
    <row r="43172" ht="12.75"/>
    <row r="43173" ht="12.75"/>
    <row r="43174" ht="12.75"/>
    <row r="43175" ht="12.75"/>
    <row r="43176" ht="12.75"/>
    <row r="43177" ht="12.75"/>
    <row r="43178" ht="12.75"/>
    <row r="43179" ht="12.75"/>
    <row r="43180" ht="12.75"/>
    <row r="43181" ht="12.75"/>
    <row r="43182" ht="12.75"/>
    <row r="43183" ht="12.75"/>
    <row r="43184" ht="12.75"/>
    <row r="43185" ht="12.75"/>
    <row r="43186" ht="12.75"/>
    <row r="43187" ht="12.75"/>
    <row r="43188" ht="12.75"/>
    <row r="43189" ht="12.75"/>
    <row r="43190" ht="12.75"/>
    <row r="43191" ht="12.75"/>
    <row r="43192" ht="12.75"/>
    <row r="43193" ht="12.75"/>
    <row r="43194" ht="12.75"/>
    <row r="43195" ht="12.75"/>
    <row r="43196" ht="12.75"/>
    <row r="43197" ht="12.75"/>
    <row r="43198" ht="12.75"/>
    <row r="43199" ht="12.75"/>
    <row r="43200" ht="12.75"/>
    <row r="43201" ht="12.75"/>
    <row r="43202" ht="12.75"/>
    <row r="43203" ht="12.75"/>
    <row r="43204" ht="12.75"/>
    <row r="43205" ht="12.75"/>
    <row r="43206" ht="12.75"/>
    <row r="43207" ht="12.75"/>
    <row r="43208" ht="12.75"/>
    <row r="43209" ht="12.75"/>
    <row r="43210" ht="12.75"/>
    <row r="43211" ht="12.75"/>
    <row r="43212" ht="12.75"/>
    <row r="43213" ht="12.75"/>
    <row r="43214" ht="12.75"/>
    <row r="43215" ht="12.75"/>
    <row r="43216" ht="12.75"/>
    <row r="43217" ht="12.75"/>
    <row r="43218" ht="12.75"/>
    <row r="43219" ht="12.75"/>
    <row r="43220" ht="12.75"/>
    <row r="43221" ht="12.75"/>
    <row r="43222" ht="12.75"/>
    <row r="43223" ht="12.75"/>
    <row r="43224" ht="12.75"/>
    <row r="43225" ht="12.75"/>
    <row r="43226" ht="12.75"/>
    <row r="43227" ht="12.75"/>
    <row r="43228" ht="12.75"/>
    <row r="43229" ht="12.75"/>
    <row r="43230" ht="12.75"/>
    <row r="43231" ht="12.75"/>
    <row r="43232" ht="12.75"/>
    <row r="43233" ht="12.75"/>
    <row r="43234" ht="12.75"/>
    <row r="43235" ht="12.75"/>
    <row r="43236" ht="12.75"/>
    <row r="43237" ht="12.75"/>
    <row r="43238" ht="12.75"/>
    <row r="43239" ht="12.75"/>
    <row r="43240" ht="12.75"/>
    <row r="43241" ht="12.75"/>
    <row r="43242" ht="12.75"/>
    <row r="43243" ht="12.75"/>
    <row r="43244" ht="12.75"/>
    <row r="43245" ht="12.75"/>
    <row r="43246" ht="12.75"/>
    <row r="43247" ht="12.75"/>
    <row r="43248" ht="12.75"/>
    <row r="43249" ht="12.75"/>
    <row r="43250" ht="12.75"/>
    <row r="43251" ht="12.75"/>
    <row r="43252" ht="12.75"/>
    <row r="43253" ht="12.75"/>
    <row r="43254" ht="12.75"/>
    <row r="43255" ht="12.75"/>
    <row r="43256" ht="12.75"/>
    <row r="43257" ht="12.75"/>
    <row r="43258" ht="12.75"/>
    <row r="43259" ht="12.75"/>
    <row r="43260" ht="12.75"/>
    <row r="43261" ht="12.75"/>
    <row r="43262" ht="12.75"/>
    <row r="43263" ht="12.75"/>
    <row r="43264" ht="12.75"/>
    <row r="43265" ht="12.75"/>
    <row r="43266" ht="12.75"/>
    <row r="43267" ht="12.75"/>
    <row r="43268" ht="12.75"/>
    <row r="43269" ht="12.75"/>
    <row r="43270" ht="12.75"/>
    <row r="43271" ht="12.75"/>
    <row r="43272" ht="12.75"/>
    <row r="43273" ht="12.75"/>
    <row r="43274" ht="12.75"/>
    <row r="43275" ht="12.75"/>
    <row r="43276" ht="12.75"/>
    <row r="43277" ht="12.75"/>
    <row r="43278" ht="12.75"/>
    <row r="43279" ht="12.75"/>
    <row r="43280" ht="12.75"/>
    <row r="43281" ht="12.75"/>
    <row r="43282" ht="12.75"/>
    <row r="43283" ht="12.75"/>
    <row r="43284" ht="12.75"/>
    <row r="43285" ht="12.75"/>
    <row r="43286" ht="12.75"/>
    <row r="43287" ht="12.75"/>
    <row r="43288" ht="12.75"/>
    <row r="43289" ht="12.75"/>
    <row r="43290" ht="12.75"/>
    <row r="43291" ht="12.75"/>
    <row r="43292" ht="12.75"/>
    <row r="43293" ht="12.75"/>
    <row r="43294" ht="12.75"/>
    <row r="43295" ht="12.75"/>
    <row r="43296" ht="12.75"/>
    <row r="43297" ht="12.75"/>
    <row r="43298" ht="12.75"/>
    <row r="43299" ht="12.75"/>
    <row r="43300" ht="12.75"/>
    <row r="43301" ht="12.75"/>
    <row r="43302" ht="12.75"/>
    <row r="43303" ht="12.75"/>
    <row r="43304" ht="12.75"/>
    <row r="43305" ht="12.75"/>
    <row r="43306" ht="12.75"/>
    <row r="43307" ht="12.75"/>
    <row r="43308" ht="12.75"/>
    <row r="43309" ht="12.75"/>
    <row r="43310" ht="12.75"/>
    <row r="43311" ht="12.75"/>
    <row r="43312" ht="12.75"/>
    <row r="43313" ht="12.75"/>
    <row r="43314" ht="12.75"/>
    <row r="43315" ht="12.75"/>
    <row r="43316" ht="12.75"/>
    <row r="43317" ht="12.75"/>
    <row r="43318" ht="12.75"/>
    <row r="43319" ht="12.75"/>
    <row r="43320" ht="12.75"/>
    <row r="43321" ht="12.75"/>
    <row r="43322" ht="12.75"/>
    <row r="43323" ht="12.75"/>
    <row r="43324" ht="12.75"/>
    <row r="43325" ht="12.75"/>
    <row r="43326" ht="12.75"/>
    <row r="43327" ht="12.75"/>
    <row r="43328" ht="12.75"/>
    <row r="43329" ht="12.75"/>
    <row r="43330" ht="12.75"/>
    <row r="43331" ht="12.75"/>
    <row r="43332" ht="12.75"/>
    <row r="43333" ht="12.75"/>
    <row r="43334" ht="12.75"/>
    <row r="43335" ht="12.75"/>
    <row r="43336" ht="12.75"/>
    <row r="43337" ht="12.75"/>
    <row r="43338" ht="12.75"/>
    <row r="43339" ht="12.75"/>
    <row r="43340" ht="12.75"/>
    <row r="43341" ht="12.75"/>
    <row r="43342" ht="12.75"/>
    <row r="43343" ht="12.75"/>
    <row r="43344" ht="12.75"/>
    <row r="43345" ht="12.75"/>
    <row r="43346" ht="12.75"/>
    <row r="43347" ht="12.75"/>
    <row r="43348" ht="12.75"/>
    <row r="43349" ht="12.75"/>
    <row r="43350" ht="12.75"/>
    <row r="43351" ht="12.75"/>
    <row r="43352" ht="12.75"/>
    <row r="43353" ht="12.75"/>
    <row r="43354" ht="12.75"/>
    <row r="43355" ht="12.75"/>
    <row r="43356" ht="12.75"/>
    <row r="43357" ht="12.75"/>
    <row r="43358" ht="12.75"/>
    <row r="43359" ht="12.75"/>
    <row r="43360" ht="12.75"/>
    <row r="43361" ht="12.75"/>
    <row r="43362" ht="12.75"/>
    <row r="43363" ht="12.75"/>
    <row r="43364" ht="12.75"/>
    <row r="43365" ht="12.75"/>
    <row r="43366" ht="12.75"/>
    <row r="43367" ht="12.75"/>
    <row r="43368" ht="12.75"/>
    <row r="43369" ht="12.75"/>
    <row r="43370" ht="12.75"/>
    <row r="43371" ht="12.75"/>
    <row r="43372" ht="12.75"/>
    <row r="43373" ht="12.75"/>
    <row r="43374" ht="12.75"/>
    <row r="43375" ht="12.75"/>
    <row r="43376" ht="12.75"/>
    <row r="43377" ht="12.75"/>
    <row r="43378" ht="12.75"/>
    <row r="43379" ht="12.75"/>
    <row r="43380" ht="12.75"/>
    <row r="43381" ht="12.75"/>
    <row r="43382" ht="12.75"/>
    <row r="43383" ht="12.75"/>
    <row r="43384" ht="12.75"/>
    <row r="43385" ht="12.75"/>
    <row r="43386" ht="12.75"/>
    <row r="43387" ht="12.75"/>
    <row r="43388" ht="12.75"/>
    <row r="43389" ht="12.75"/>
    <row r="43390" ht="12.75"/>
    <row r="43391" ht="12.75"/>
    <row r="43392" ht="12.75"/>
    <row r="43393" ht="12.75"/>
    <row r="43394" ht="12.75"/>
    <row r="43395" ht="12.75"/>
    <row r="43396" ht="12.75"/>
    <row r="43397" ht="12.75"/>
    <row r="43398" ht="12.75"/>
    <row r="43399" ht="12.75"/>
    <row r="43400" ht="12.75"/>
    <row r="43401" ht="12.75"/>
    <row r="43402" ht="12.75"/>
    <row r="43403" ht="12.75"/>
    <row r="43404" ht="12.75"/>
    <row r="43405" ht="12.75"/>
    <row r="43406" ht="12.75"/>
    <row r="43407" ht="12.75"/>
    <row r="43408" ht="12.75"/>
    <row r="43409" ht="12.75"/>
    <row r="43410" ht="12.75"/>
    <row r="43411" ht="12.75"/>
    <row r="43412" ht="12.75"/>
    <row r="43413" ht="12.75"/>
    <row r="43414" ht="12.75"/>
    <row r="43415" ht="12.75"/>
    <row r="43416" ht="12.75"/>
    <row r="43417" ht="12.75"/>
    <row r="43418" ht="12.75"/>
    <row r="43419" ht="12.75"/>
    <row r="43420" ht="12.75"/>
    <row r="43421" ht="12.75"/>
    <row r="43422" ht="12.75"/>
    <row r="43423" ht="12.75"/>
    <row r="43424" ht="12.75"/>
    <row r="43425" ht="12.75"/>
    <row r="43426" ht="12.75"/>
    <row r="43427" ht="12.75"/>
    <row r="43428" ht="12.75"/>
    <row r="43429" ht="12.75"/>
    <row r="43430" ht="12.75"/>
    <row r="43431" ht="12.75"/>
    <row r="43432" ht="12.75"/>
    <row r="43433" ht="12.75"/>
    <row r="43434" ht="12.75"/>
    <row r="43435" ht="12.75"/>
    <row r="43436" ht="12.75"/>
    <row r="43437" ht="12.75"/>
    <row r="43438" ht="12.75"/>
    <row r="43439" ht="12.75"/>
    <row r="43440" ht="12.75"/>
    <row r="43441" ht="12.75"/>
    <row r="43442" ht="12.75"/>
    <row r="43443" ht="12.75"/>
    <row r="43444" ht="12.75"/>
    <row r="43445" ht="12.75"/>
    <row r="43446" ht="12.75"/>
    <row r="43447" ht="12.75"/>
    <row r="43448" ht="12.75"/>
    <row r="43449" ht="12.75"/>
    <row r="43450" ht="12.75"/>
    <row r="43451" ht="12.75"/>
    <row r="43452" ht="12.75"/>
    <row r="43453" ht="12.75"/>
    <row r="43454" ht="12.75"/>
    <row r="43455" ht="12.75"/>
    <row r="43456" ht="12.75"/>
    <row r="43457" ht="12.75"/>
    <row r="43458" ht="12.75"/>
    <row r="43459" ht="12.75"/>
    <row r="43460" ht="12.75"/>
    <row r="43461" ht="12.75"/>
    <row r="43462" ht="12.75"/>
    <row r="43463" ht="12.75"/>
    <row r="43464" ht="12.75"/>
    <row r="43465" ht="12.75"/>
    <row r="43466" ht="12.75"/>
    <row r="43467" ht="12.75"/>
    <row r="43468" ht="12.75"/>
    <row r="43469" ht="12.75"/>
    <row r="43470" ht="12.75"/>
    <row r="43471" ht="12.75"/>
    <row r="43472" ht="12.75"/>
    <row r="43473" ht="12.75"/>
    <row r="43474" ht="12.75"/>
    <row r="43475" ht="12.75"/>
    <row r="43476" ht="12.75"/>
    <row r="43477" ht="12.75"/>
    <row r="43478" ht="12.75"/>
    <row r="43479" ht="12.75"/>
    <row r="43480" ht="12.75"/>
    <row r="43481" ht="12.75"/>
    <row r="43482" ht="12.75"/>
    <row r="43483" ht="12.75"/>
    <row r="43484" ht="12.75"/>
    <row r="43485" ht="12.75"/>
    <row r="43486" ht="12.75"/>
    <row r="43487" ht="12.75"/>
    <row r="43488" ht="12.75"/>
    <row r="43489" ht="12.75"/>
    <row r="43490" ht="12.75"/>
    <row r="43491" ht="12.75"/>
    <row r="43492" ht="12.75"/>
    <row r="43493" ht="12.75"/>
    <row r="43494" ht="12.75"/>
    <row r="43495" ht="12.75"/>
    <row r="43496" ht="12.75"/>
    <row r="43497" ht="12.75"/>
    <row r="43498" ht="12.75"/>
    <row r="43499" ht="12.75"/>
    <row r="43500" ht="12.75"/>
    <row r="43501" ht="12.75"/>
    <row r="43502" ht="12.75"/>
    <row r="43503" ht="12.75"/>
    <row r="43504" ht="12.75"/>
    <row r="43505" ht="12.75"/>
    <row r="43506" ht="12.75"/>
    <row r="43507" ht="12.75"/>
    <row r="43508" ht="12.75"/>
    <row r="43509" ht="12.75"/>
    <row r="43510" ht="12.75"/>
    <row r="43511" ht="12.75"/>
    <row r="43512" ht="12.75"/>
    <row r="43513" ht="12.75"/>
    <row r="43514" ht="12.75"/>
    <row r="43515" ht="12.75"/>
    <row r="43516" ht="12.75"/>
    <row r="43517" ht="12.75"/>
    <row r="43518" ht="12.75"/>
    <row r="43519" ht="12.75"/>
    <row r="43520" ht="12.75"/>
    <row r="43521" ht="12.75"/>
    <row r="43522" ht="12.75"/>
    <row r="43523" ht="12.75"/>
    <row r="43524" ht="12.75"/>
    <row r="43525" ht="12.75"/>
    <row r="43526" ht="12.75"/>
    <row r="43527" ht="12.75"/>
    <row r="43528" ht="12.75"/>
    <row r="43529" ht="12.75"/>
    <row r="43530" ht="12.75"/>
    <row r="43531" ht="12.75"/>
    <row r="43532" ht="12.75"/>
    <row r="43533" ht="12.75"/>
    <row r="43534" ht="12.75"/>
    <row r="43535" ht="12.75"/>
    <row r="43536" ht="12.75"/>
    <row r="43537" ht="12.75"/>
    <row r="43538" ht="12.75"/>
    <row r="43539" ht="12.75"/>
    <row r="43540" ht="12.75"/>
    <row r="43541" ht="12.75"/>
    <row r="43542" ht="12.75"/>
    <row r="43543" ht="12.75"/>
    <row r="43544" ht="12.75"/>
    <row r="43545" ht="12.75"/>
    <row r="43546" ht="12.75"/>
    <row r="43547" ht="12.75"/>
    <row r="43548" ht="12.75"/>
    <row r="43549" ht="12.75"/>
    <row r="43550" ht="12.75"/>
    <row r="43551" ht="12.75"/>
    <row r="43552" ht="12.75"/>
    <row r="43553" ht="12.75"/>
    <row r="43554" ht="12.75"/>
    <row r="43555" ht="12.75"/>
    <row r="43556" ht="12.75"/>
    <row r="43557" ht="12.75"/>
    <row r="43558" ht="12.75"/>
    <row r="43559" ht="12.75"/>
    <row r="43560" ht="12.75"/>
    <row r="43561" ht="12.75"/>
    <row r="43562" ht="12.75"/>
    <row r="43563" ht="12.75"/>
    <row r="43564" ht="12.75"/>
    <row r="43565" ht="12.75"/>
    <row r="43566" ht="12.75"/>
    <row r="43567" ht="12.75"/>
    <row r="43568" ht="12.75"/>
    <row r="43569" ht="12.75"/>
    <row r="43570" ht="12.75"/>
    <row r="43571" ht="12.75"/>
    <row r="43572" ht="12.75"/>
    <row r="43573" ht="12.75"/>
    <row r="43574" ht="12.75"/>
    <row r="43575" ht="12.75"/>
    <row r="43576" ht="12.75"/>
    <row r="43577" ht="12.75"/>
    <row r="43578" ht="12.75"/>
    <row r="43579" ht="12.75"/>
    <row r="43580" ht="12.75"/>
    <row r="43581" ht="12.75"/>
    <row r="43582" ht="12.75"/>
    <row r="43583" ht="12.75"/>
    <row r="43584" ht="12.75"/>
    <row r="43585" ht="12.75"/>
    <row r="43586" ht="12.75"/>
    <row r="43587" ht="12.75"/>
    <row r="43588" ht="12.75"/>
    <row r="43589" ht="12.75"/>
    <row r="43590" ht="12.75"/>
    <row r="43591" ht="12.75"/>
    <row r="43592" ht="12.75"/>
    <row r="43593" ht="12.75"/>
    <row r="43594" ht="12.75"/>
    <row r="43595" ht="12.75"/>
    <row r="43596" ht="12.75"/>
    <row r="43597" ht="12.75"/>
    <row r="43598" ht="12.75"/>
    <row r="43599" ht="12.75"/>
    <row r="43600" ht="12.75"/>
    <row r="43601" ht="12.75"/>
    <row r="43602" ht="12.75"/>
    <row r="43603" ht="12.75"/>
    <row r="43604" ht="12.75"/>
    <row r="43605" ht="12.75"/>
    <row r="43606" ht="12.75"/>
    <row r="43607" ht="12.75"/>
    <row r="43608" ht="12.75"/>
    <row r="43609" ht="12.75"/>
    <row r="43610" ht="12.75"/>
    <row r="43611" ht="12.75"/>
    <row r="43612" ht="12.75"/>
    <row r="43613" ht="12.75"/>
    <row r="43614" ht="12.75"/>
    <row r="43615" ht="12.75"/>
    <row r="43616" ht="12.75"/>
    <row r="43617" ht="12.75"/>
    <row r="43618" ht="12.75"/>
    <row r="43619" ht="12.75"/>
    <row r="43620" ht="12.75"/>
    <row r="43621" ht="12.75"/>
    <row r="43622" ht="12.75"/>
    <row r="43623" ht="12.75"/>
    <row r="43624" ht="12.75"/>
    <row r="43625" ht="12.75"/>
    <row r="43626" ht="12.75"/>
    <row r="43627" ht="12.75"/>
    <row r="43628" ht="12.75"/>
    <row r="43629" ht="12.75"/>
    <row r="43630" ht="12.75"/>
    <row r="43631" ht="12.75"/>
    <row r="43632" ht="12.75"/>
    <row r="43633" ht="12.75"/>
    <row r="43634" ht="12.75"/>
    <row r="43635" ht="12.75"/>
    <row r="43636" ht="12.75"/>
    <row r="43637" ht="12.75"/>
    <row r="43638" ht="12.75"/>
    <row r="43639" ht="12.75"/>
    <row r="43640" ht="12.75"/>
    <row r="43641" ht="12.75"/>
    <row r="43642" ht="12.75"/>
    <row r="43643" ht="12.75"/>
    <row r="43644" ht="12.75"/>
    <row r="43645" ht="12.75"/>
    <row r="43646" ht="12.75"/>
    <row r="43647" ht="12.75"/>
    <row r="43648" ht="12.75"/>
    <row r="43649" ht="12.75"/>
    <row r="43650" ht="12.75"/>
    <row r="43651" ht="12.75"/>
    <row r="43652" ht="12.75"/>
    <row r="43653" ht="12.75"/>
    <row r="43654" ht="12.75"/>
    <row r="43655" ht="12.75"/>
    <row r="43656" ht="12.75"/>
    <row r="43657" ht="12.75"/>
    <row r="43658" ht="12.75"/>
    <row r="43659" ht="12.75"/>
    <row r="43660" ht="12.75"/>
    <row r="43661" ht="12.75"/>
    <row r="43662" ht="12.75"/>
    <row r="43663" ht="12.75"/>
    <row r="43664" ht="12.75"/>
    <row r="43665" ht="12.75"/>
    <row r="43666" ht="12.75"/>
    <row r="43667" ht="12.75"/>
    <row r="43668" ht="12.75"/>
    <row r="43669" ht="12.75"/>
    <row r="43670" ht="12.75"/>
    <row r="43671" ht="12.75"/>
    <row r="43672" ht="12.75"/>
    <row r="43673" ht="12.75"/>
    <row r="43674" ht="12.75"/>
    <row r="43675" ht="12.75"/>
    <row r="43676" ht="12.75"/>
    <row r="43677" ht="12.75"/>
    <row r="43678" ht="12.75"/>
    <row r="43679" ht="12.75"/>
    <row r="43680" ht="12.75"/>
    <row r="43681" ht="12.75"/>
    <row r="43682" ht="12.75"/>
    <row r="43683" ht="12.75"/>
    <row r="43684" ht="12.75"/>
    <row r="43685" ht="12.75"/>
    <row r="43686" ht="12.75"/>
    <row r="43687" ht="12.75"/>
    <row r="43688" ht="12.75"/>
    <row r="43689" ht="12.75"/>
    <row r="43690" ht="12.75"/>
    <row r="43691" ht="12.75"/>
    <row r="43692" ht="12.75"/>
    <row r="43693" ht="12.75"/>
    <row r="43694" ht="12.75"/>
    <row r="43695" ht="12.75"/>
    <row r="43696" ht="12.75"/>
    <row r="43697" ht="12.75"/>
    <row r="43698" ht="12.75"/>
    <row r="43699" ht="12.75"/>
    <row r="43700" ht="12.75"/>
    <row r="43701" ht="12.75"/>
    <row r="43702" ht="12.75"/>
    <row r="43703" ht="12.75"/>
    <row r="43704" ht="12.75"/>
    <row r="43705" ht="12.75"/>
    <row r="43706" ht="12.75"/>
    <row r="43707" ht="12.75"/>
    <row r="43708" ht="12.75"/>
    <row r="43709" ht="12.75"/>
    <row r="43710" ht="12.75"/>
    <row r="43711" ht="12.75"/>
    <row r="43712" ht="12.75"/>
    <row r="43713" ht="12.75"/>
    <row r="43714" ht="12.75"/>
    <row r="43715" ht="12.75"/>
    <row r="43716" ht="12.75"/>
    <row r="43717" ht="12.75"/>
    <row r="43718" ht="12.75"/>
    <row r="43719" ht="12.75"/>
    <row r="43720" ht="12.75"/>
    <row r="43721" ht="12.75"/>
    <row r="43722" ht="12.75"/>
    <row r="43723" ht="12.75"/>
    <row r="43724" ht="12.75"/>
    <row r="43725" ht="12.75"/>
    <row r="43726" ht="12.75"/>
    <row r="43727" ht="12.75"/>
    <row r="43728" ht="12.75"/>
    <row r="43729" ht="12.75"/>
    <row r="43730" ht="12.75"/>
    <row r="43731" ht="12.75"/>
    <row r="43732" ht="12.75"/>
    <row r="43733" ht="12.75"/>
    <row r="43734" ht="12.75"/>
    <row r="43735" ht="12.75"/>
    <row r="43736" ht="12.75"/>
    <row r="43737" ht="12.75"/>
    <row r="43738" ht="12.75"/>
    <row r="43739" ht="12.75"/>
    <row r="43740" ht="12.75"/>
    <row r="43741" ht="12.75"/>
    <row r="43742" ht="12.75"/>
    <row r="43743" ht="12.75"/>
    <row r="43744" ht="12.75"/>
    <row r="43745" ht="12.75"/>
    <row r="43746" ht="12.75"/>
    <row r="43747" ht="12.75"/>
    <row r="43748" ht="12.75"/>
    <row r="43749" ht="12.75"/>
    <row r="43750" ht="12.75"/>
    <row r="43751" ht="12.75"/>
    <row r="43752" ht="12.75"/>
    <row r="43753" ht="12.75"/>
    <row r="43754" ht="12.75"/>
    <row r="43755" ht="12.75"/>
    <row r="43756" ht="12.75"/>
    <row r="43757" ht="12.75"/>
    <row r="43758" ht="12.75"/>
    <row r="43759" ht="12.75"/>
    <row r="43760" ht="12.75"/>
    <row r="43761" ht="12.75"/>
    <row r="43762" ht="12.75"/>
    <row r="43763" ht="12.75"/>
    <row r="43764" ht="12.75"/>
    <row r="43765" ht="12.75"/>
    <row r="43766" ht="12.75"/>
    <row r="43767" ht="12.75"/>
    <row r="43768" ht="12.75"/>
    <row r="43769" ht="12.75"/>
    <row r="43770" ht="12.75"/>
    <row r="43771" ht="12.75"/>
    <row r="43772" ht="12.75"/>
    <row r="43773" ht="12.75"/>
    <row r="43774" ht="12.75"/>
    <row r="43775" ht="12.75"/>
    <row r="43776" ht="12.75"/>
    <row r="43777" ht="12.75"/>
    <row r="43778" ht="12.75"/>
    <row r="43779" ht="12.75"/>
    <row r="43780" ht="12.75"/>
    <row r="43781" ht="12.75"/>
    <row r="43782" ht="12.75"/>
    <row r="43783" ht="12.75"/>
    <row r="43784" ht="12.75"/>
    <row r="43785" ht="12.75"/>
    <row r="43786" ht="12.75"/>
    <row r="43787" ht="12.75"/>
    <row r="43788" ht="12.75"/>
    <row r="43789" ht="12.75"/>
    <row r="43790" ht="12.75"/>
    <row r="43791" ht="12.75"/>
    <row r="43792" ht="12.75"/>
    <row r="43793" ht="12.75"/>
    <row r="43794" ht="12.75"/>
    <row r="43795" ht="12.75"/>
    <row r="43796" ht="12.75"/>
    <row r="43797" ht="12.75"/>
    <row r="43798" ht="12.75"/>
    <row r="43799" ht="12.75"/>
    <row r="43800" ht="12.75"/>
    <row r="43801" ht="12.75"/>
    <row r="43802" ht="12.75"/>
    <row r="43803" ht="12.75"/>
    <row r="43804" ht="12.75"/>
    <row r="43805" ht="12.75"/>
    <row r="43806" ht="12.75"/>
    <row r="43807" ht="12.75"/>
    <row r="43808" ht="12.75"/>
    <row r="43809" ht="12.75"/>
    <row r="43810" ht="12.75"/>
    <row r="43811" ht="12.75"/>
    <row r="43812" ht="12.75"/>
    <row r="43813" ht="12.75"/>
    <row r="43814" ht="12.75"/>
    <row r="43815" ht="12.75"/>
    <row r="43816" ht="12.75"/>
    <row r="43817" ht="12.75"/>
    <row r="43818" ht="12.75"/>
    <row r="43819" ht="12.75"/>
    <row r="43820" ht="12.75"/>
    <row r="43821" ht="12.75"/>
    <row r="43822" ht="12.75"/>
    <row r="43823" ht="12.75"/>
    <row r="43824" ht="12.75"/>
    <row r="43825" ht="12.75"/>
    <row r="43826" ht="12.75"/>
    <row r="43827" ht="12.75"/>
    <row r="43828" ht="12.75"/>
    <row r="43829" ht="12.75"/>
    <row r="43830" ht="12.75"/>
    <row r="43831" ht="12.75"/>
    <row r="43832" ht="12.75"/>
    <row r="43833" ht="12.75"/>
    <row r="43834" ht="12.75"/>
    <row r="43835" ht="12.75"/>
    <row r="43836" ht="12.75"/>
    <row r="43837" ht="12.75"/>
    <row r="43838" ht="12.75"/>
    <row r="43839" ht="12.75"/>
    <row r="43840" ht="12.75"/>
    <row r="43841" ht="12.75"/>
    <row r="43842" ht="12.75"/>
    <row r="43843" ht="12.75"/>
    <row r="43844" ht="12.75"/>
    <row r="43845" ht="12.75"/>
    <row r="43846" ht="12.75"/>
    <row r="43847" ht="12.75"/>
    <row r="43848" ht="12.75"/>
    <row r="43849" ht="12.75"/>
    <row r="43850" ht="12.75"/>
    <row r="43851" ht="12.75"/>
    <row r="43852" ht="12.75"/>
    <row r="43853" ht="12.75"/>
    <row r="43854" ht="12.75"/>
    <row r="43855" ht="12.75"/>
    <row r="43856" ht="12.75"/>
    <row r="43857" ht="12.75"/>
    <row r="43858" ht="12.75"/>
    <row r="43859" ht="12.75"/>
    <row r="43860" ht="12.75"/>
    <row r="43861" ht="12.75"/>
    <row r="43862" ht="12.75"/>
    <row r="43863" ht="12.75"/>
    <row r="43864" ht="12.75"/>
    <row r="43865" ht="12.75"/>
    <row r="43866" ht="12.75"/>
    <row r="43867" ht="12.75"/>
    <row r="43868" ht="12.75"/>
    <row r="43869" ht="12.75"/>
    <row r="43870" ht="12.75"/>
    <row r="43871" ht="12.75"/>
    <row r="43872" ht="12.75"/>
    <row r="43873" ht="12.75"/>
    <row r="43874" ht="12.75"/>
    <row r="43875" ht="12.75"/>
    <row r="43876" ht="12.75"/>
    <row r="43877" ht="12.75"/>
    <row r="43878" ht="12.75"/>
    <row r="43879" ht="12.75"/>
    <row r="43880" ht="12.75"/>
    <row r="43881" ht="12.75"/>
    <row r="43882" ht="12.75"/>
    <row r="43883" ht="12.75"/>
    <row r="43884" ht="12.75"/>
    <row r="43885" ht="12.75"/>
    <row r="43886" ht="12.75"/>
    <row r="43887" ht="12.75"/>
    <row r="43888" ht="12.75"/>
    <row r="43889" ht="12.75"/>
    <row r="43890" ht="12.75"/>
    <row r="43891" ht="12.75"/>
    <row r="43892" ht="12.75"/>
    <row r="43893" ht="12.75"/>
    <row r="43894" ht="12.75"/>
    <row r="43895" ht="12.75"/>
    <row r="43896" ht="12.75"/>
    <row r="43897" ht="12.75"/>
    <row r="43898" ht="12.75"/>
    <row r="43899" ht="12.75"/>
    <row r="43900" ht="12.75"/>
    <row r="43901" ht="12.75"/>
    <row r="43902" ht="12.75"/>
    <row r="43903" ht="12.75"/>
    <row r="43904" ht="12.75"/>
    <row r="43905" ht="12.75"/>
    <row r="43906" ht="12.75"/>
    <row r="43907" ht="12.75"/>
    <row r="43908" ht="12.75"/>
    <row r="43909" ht="12.75"/>
    <row r="43910" ht="12.75"/>
    <row r="43911" ht="12.75"/>
    <row r="43912" ht="12.75"/>
    <row r="43913" ht="12.75"/>
    <row r="43914" ht="12.75"/>
    <row r="43915" ht="12.75"/>
    <row r="43916" ht="12.75"/>
    <row r="43917" ht="12.75"/>
    <row r="43918" ht="12.75"/>
    <row r="43919" ht="12.75"/>
    <row r="43920" ht="12.75"/>
    <row r="43921" ht="12.75"/>
    <row r="43922" ht="12.75"/>
    <row r="43923" ht="12.75"/>
    <row r="43924" ht="12.75"/>
    <row r="43925" ht="12.75"/>
    <row r="43926" ht="12.75"/>
    <row r="43927" ht="12.75"/>
    <row r="43928" ht="12.75"/>
    <row r="43929" ht="12.75"/>
    <row r="43930" ht="12.75"/>
    <row r="43931" ht="12.75"/>
    <row r="43932" ht="12.75"/>
    <row r="43933" ht="12.75"/>
    <row r="43934" ht="12.75"/>
    <row r="43935" ht="12.75"/>
    <row r="43936" ht="12.75"/>
    <row r="43937" ht="12.75"/>
    <row r="43938" ht="12.75"/>
    <row r="43939" ht="12.75"/>
    <row r="43940" ht="12.75"/>
    <row r="43941" ht="12.75"/>
    <row r="43942" ht="12.75"/>
    <row r="43943" ht="12.75"/>
    <row r="43944" ht="12.75"/>
    <row r="43945" ht="12.75"/>
    <row r="43946" ht="12.75"/>
    <row r="43947" ht="12.75"/>
    <row r="43948" ht="12.75"/>
    <row r="43949" ht="12.75"/>
    <row r="43950" ht="12.75"/>
    <row r="43951" ht="12.75"/>
    <row r="43952" ht="12.75"/>
    <row r="43953" ht="12.75"/>
    <row r="43954" ht="12.75"/>
    <row r="43955" ht="12.75"/>
    <row r="43956" ht="12.75"/>
    <row r="43957" ht="12.75"/>
    <row r="43958" ht="12.75"/>
    <row r="43959" ht="12.75"/>
    <row r="43960" ht="12.75"/>
    <row r="43961" ht="12.75"/>
    <row r="43962" ht="12.75"/>
    <row r="43963" ht="12.75"/>
    <row r="43964" ht="12.75"/>
    <row r="43965" ht="12.75"/>
    <row r="43966" ht="12.75"/>
    <row r="43967" ht="12.75"/>
    <row r="43968" ht="12.75"/>
    <row r="43969" ht="12.75"/>
    <row r="43970" ht="12.75"/>
    <row r="43971" ht="12.75"/>
    <row r="43972" ht="12.75"/>
    <row r="43973" ht="12.75"/>
    <row r="43974" ht="12.75"/>
    <row r="43975" ht="12.75"/>
    <row r="43976" ht="12.75"/>
    <row r="43977" ht="12.75"/>
    <row r="43978" ht="12.75"/>
    <row r="43979" ht="12.75"/>
    <row r="43980" ht="12.75"/>
    <row r="43981" ht="12.75"/>
    <row r="43982" ht="12.75"/>
    <row r="43983" ht="12.75"/>
    <row r="43984" ht="12.75"/>
    <row r="43985" ht="12.75"/>
    <row r="43986" ht="12.75"/>
    <row r="43987" ht="12.75"/>
    <row r="43988" ht="12.75"/>
    <row r="43989" ht="12.75"/>
    <row r="43990" ht="12.75"/>
    <row r="43991" ht="12.75"/>
    <row r="43992" ht="12.75"/>
    <row r="43993" ht="12.75"/>
    <row r="43994" ht="12.75"/>
    <row r="43995" ht="12.75"/>
    <row r="43996" ht="12.75"/>
    <row r="43997" ht="12.75"/>
    <row r="43998" ht="12.75"/>
    <row r="43999" ht="12.75"/>
    <row r="44000" ht="12.75"/>
    <row r="44001" ht="12.75"/>
    <row r="44002" ht="12.75"/>
    <row r="44003" ht="12.75"/>
    <row r="44004" ht="12.75"/>
    <row r="44005" ht="12.75"/>
    <row r="44006" ht="12.75"/>
    <row r="44007" ht="12.75"/>
    <row r="44008" ht="12.75"/>
    <row r="44009" ht="12.75"/>
    <row r="44010" ht="12.75"/>
    <row r="44011" ht="12.75"/>
    <row r="44012" ht="12.75"/>
    <row r="44013" ht="12.75"/>
    <row r="44014" ht="12.75"/>
    <row r="44015" ht="12.75"/>
    <row r="44016" ht="12.75"/>
    <row r="44017" ht="12.75"/>
    <row r="44018" ht="12.75"/>
    <row r="44019" ht="12.75"/>
    <row r="44020" ht="12.75"/>
    <row r="44021" ht="12.75"/>
    <row r="44022" ht="12.75"/>
    <row r="44023" ht="12.75"/>
    <row r="44024" ht="12.75"/>
    <row r="44025" ht="12.75"/>
    <row r="44026" ht="12.75"/>
    <row r="44027" ht="12.75"/>
    <row r="44028" ht="12.75"/>
    <row r="44029" ht="12.75"/>
    <row r="44030" ht="12.75"/>
    <row r="44031" ht="12.75"/>
    <row r="44032" ht="12.75"/>
    <row r="44033" ht="12.75"/>
    <row r="44034" ht="12.75"/>
    <row r="44035" ht="12.75"/>
    <row r="44036" ht="12.75"/>
    <row r="44037" ht="12.75"/>
    <row r="44038" ht="12.75"/>
    <row r="44039" ht="12.75"/>
    <row r="44040" ht="12.75"/>
    <row r="44041" ht="12.75"/>
    <row r="44042" ht="12.75"/>
    <row r="44043" ht="12.75"/>
    <row r="44044" ht="12.75"/>
    <row r="44045" ht="12.75"/>
    <row r="44046" ht="12.75"/>
    <row r="44047" ht="12.75"/>
    <row r="44048" ht="12.75"/>
    <row r="44049" ht="12.75"/>
    <row r="44050" ht="12.75"/>
    <row r="44051" ht="12.75"/>
    <row r="44052" ht="12.75"/>
    <row r="44053" ht="12.75"/>
    <row r="44054" ht="12.75"/>
    <row r="44055" ht="12.75"/>
    <row r="44056" ht="12.75"/>
    <row r="44057" ht="12.75"/>
    <row r="44058" ht="12.75"/>
    <row r="44059" ht="12.75"/>
    <row r="44060" ht="12.75"/>
    <row r="44061" ht="12.75"/>
    <row r="44062" ht="12.75"/>
    <row r="44063" ht="12.75"/>
    <row r="44064" ht="12.75"/>
    <row r="44065" ht="12.75"/>
    <row r="44066" ht="12.75"/>
    <row r="44067" ht="12.75"/>
    <row r="44068" ht="12.75"/>
    <row r="44069" ht="12.75"/>
    <row r="44070" ht="12.75"/>
    <row r="44071" ht="12.75"/>
    <row r="44072" ht="12.75"/>
    <row r="44073" ht="12.75"/>
    <row r="44074" ht="12.75"/>
    <row r="44075" ht="12.75"/>
    <row r="44076" ht="12.75"/>
    <row r="44077" ht="12.75"/>
    <row r="44078" ht="12.75"/>
    <row r="44079" ht="12.75"/>
    <row r="44080" ht="12.75"/>
    <row r="44081" ht="12.75"/>
    <row r="44082" ht="12.75"/>
    <row r="44083" ht="12.75"/>
    <row r="44084" ht="12.75"/>
    <row r="44085" ht="12.75"/>
    <row r="44086" ht="12.75"/>
    <row r="44087" ht="12.75"/>
    <row r="44088" ht="12.75"/>
    <row r="44089" ht="12.75"/>
    <row r="44090" ht="12.75"/>
    <row r="44091" ht="12.75"/>
    <row r="44092" ht="12.75"/>
    <row r="44093" ht="12.75"/>
    <row r="44094" ht="12.75"/>
    <row r="44095" ht="12.75"/>
    <row r="44096" ht="12.75"/>
    <row r="44097" ht="12.75"/>
    <row r="44098" ht="12.75"/>
    <row r="44099" ht="12.75"/>
    <row r="44100" ht="12.75"/>
    <row r="44101" ht="12.75"/>
    <row r="44102" ht="12.75"/>
    <row r="44103" ht="12.75"/>
    <row r="44104" ht="12.75"/>
    <row r="44105" ht="12.75"/>
    <row r="44106" ht="12.75"/>
    <row r="44107" ht="12.75"/>
    <row r="44108" ht="12.75"/>
    <row r="44109" ht="12.75"/>
    <row r="44110" ht="12.75"/>
    <row r="44111" ht="12.75"/>
    <row r="44112" ht="12.75"/>
    <row r="44113" ht="12.75"/>
    <row r="44114" ht="12.75"/>
    <row r="44115" ht="12.75"/>
    <row r="44116" ht="12.75"/>
    <row r="44117" ht="12.75"/>
    <row r="44118" ht="12.75"/>
    <row r="44119" ht="12.75"/>
    <row r="44120" ht="12.75"/>
    <row r="44121" ht="12.75"/>
    <row r="44122" ht="12.75"/>
    <row r="44123" ht="12.75"/>
    <row r="44124" ht="12.75"/>
    <row r="44125" ht="12.75"/>
    <row r="44126" ht="12.75"/>
    <row r="44127" ht="12.75"/>
    <row r="44128" ht="12.75"/>
    <row r="44129" ht="12.75"/>
    <row r="44130" ht="12.75"/>
    <row r="44131" ht="12.75"/>
    <row r="44132" ht="12.75"/>
    <row r="44133" ht="12.75"/>
    <row r="44134" ht="12.75"/>
    <row r="44135" ht="12.75"/>
    <row r="44136" ht="12.75"/>
    <row r="44137" ht="12.75"/>
    <row r="44138" ht="12.75"/>
    <row r="44139" ht="12.75"/>
    <row r="44140" ht="12.75"/>
    <row r="44141" ht="12.75"/>
    <row r="44142" ht="12.75"/>
    <row r="44143" ht="12.75"/>
    <row r="44144" ht="12.75"/>
    <row r="44145" ht="12.75"/>
    <row r="44146" ht="12.75"/>
    <row r="44147" ht="12.75"/>
    <row r="44148" ht="12.75"/>
    <row r="44149" ht="12.75"/>
    <row r="44150" ht="12.75"/>
    <row r="44151" ht="12.75"/>
    <row r="44152" ht="12.75"/>
    <row r="44153" ht="12.75"/>
    <row r="44154" ht="12.75"/>
    <row r="44155" ht="12.75"/>
    <row r="44156" ht="12.75"/>
    <row r="44157" ht="12.75"/>
    <row r="44158" ht="12.75"/>
    <row r="44159" ht="12.75"/>
    <row r="44160" ht="12.75"/>
    <row r="44161" ht="12.75"/>
    <row r="44162" ht="12.75"/>
    <row r="44163" ht="12.75"/>
    <row r="44164" ht="12.75"/>
    <row r="44165" ht="12.75"/>
    <row r="44166" ht="12.75"/>
    <row r="44167" ht="12.75"/>
    <row r="44168" ht="12.75"/>
    <row r="44169" ht="12.75"/>
    <row r="44170" ht="12.75"/>
    <row r="44171" ht="12.75"/>
    <row r="44172" ht="12.75"/>
    <row r="44173" ht="12.75"/>
    <row r="44174" ht="12.75"/>
    <row r="44175" ht="12.75"/>
    <row r="44176" ht="12.75"/>
    <row r="44177" ht="12.75"/>
    <row r="44178" ht="12.75"/>
    <row r="44179" ht="12.75"/>
    <row r="44180" ht="12.75"/>
    <row r="44181" ht="12.75"/>
    <row r="44182" ht="12.75"/>
    <row r="44183" ht="12.75"/>
    <row r="44184" ht="12.75"/>
    <row r="44185" ht="12.75"/>
    <row r="44186" ht="12.75"/>
    <row r="44187" ht="12.75"/>
    <row r="44188" ht="12.75"/>
    <row r="44189" ht="12.75"/>
    <row r="44190" ht="12.75"/>
    <row r="44191" ht="12.75"/>
    <row r="44192" ht="12.75"/>
    <row r="44193" ht="12.75"/>
    <row r="44194" ht="12.75"/>
    <row r="44195" ht="12.75"/>
    <row r="44196" ht="12.75"/>
    <row r="44197" ht="12.75"/>
    <row r="44198" ht="12.75"/>
    <row r="44199" ht="12.75"/>
    <row r="44200" ht="12.75"/>
    <row r="44201" ht="12.75"/>
    <row r="44202" ht="12.75"/>
    <row r="44203" ht="12.75"/>
    <row r="44204" ht="12.75"/>
    <row r="44205" ht="12.75"/>
    <row r="44206" ht="12.75"/>
    <row r="44207" ht="12.75"/>
    <row r="44208" ht="12.75"/>
    <row r="44209" ht="12.75"/>
    <row r="44210" ht="12.75"/>
    <row r="44211" ht="12.75"/>
    <row r="44212" ht="12.75"/>
    <row r="44213" ht="12.75"/>
    <row r="44214" ht="12.75"/>
    <row r="44215" ht="12.75"/>
    <row r="44216" ht="12.75"/>
    <row r="44217" ht="12.75"/>
    <row r="44218" ht="12.75"/>
    <row r="44219" ht="12.75"/>
    <row r="44220" ht="12.75"/>
    <row r="44221" ht="12.75"/>
    <row r="44222" ht="12.75"/>
    <row r="44223" ht="12.75"/>
    <row r="44224" ht="12.75"/>
    <row r="44225" ht="12.75"/>
    <row r="44226" ht="12.75"/>
    <row r="44227" ht="12.75"/>
    <row r="44228" ht="12.75"/>
    <row r="44229" ht="12.75"/>
    <row r="44230" ht="12.75"/>
    <row r="44231" ht="12.75"/>
    <row r="44232" ht="12.75"/>
    <row r="44233" ht="12.75"/>
    <row r="44234" ht="12.75"/>
    <row r="44235" ht="12.75"/>
    <row r="44236" ht="12.75"/>
    <row r="44237" ht="12.75"/>
    <row r="44238" ht="12.75"/>
    <row r="44239" ht="12.75"/>
    <row r="44240" ht="12.75"/>
    <row r="44241" ht="12.75"/>
    <row r="44242" ht="12.75"/>
    <row r="44243" ht="12.75"/>
    <row r="44244" ht="12.75"/>
    <row r="44245" ht="12.75"/>
    <row r="44246" ht="12.75"/>
    <row r="44247" ht="12.75"/>
    <row r="44248" ht="12.75"/>
    <row r="44249" ht="12.75"/>
    <row r="44250" ht="12.75"/>
    <row r="44251" ht="12.75"/>
    <row r="44252" ht="12.75"/>
    <row r="44253" ht="12.75"/>
    <row r="44254" ht="12.75"/>
    <row r="44255" ht="12.75"/>
    <row r="44256" ht="12.75"/>
    <row r="44257" ht="12.75"/>
    <row r="44258" ht="12.75"/>
    <row r="44259" ht="12.75"/>
    <row r="44260" ht="12.75"/>
    <row r="44261" ht="12.75"/>
    <row r="44262" ht="12.75"/>
    <row r="44263" ht="12.75"/>
    <row r="44264" ht="12.75"/>
    <row r="44265" ht="12.75"/>
    <row r="44266" ht="12.75"/>
    <row r="44267" ht="12.75"/>
    <row r="44268" ht="12.75"/>
    <row r="44269" ht="12.75"/>
    <row r="44270" ht="12.75"/>
    <row r="44271" ht="12.75"/>
    <row r="44272" ht="12.75"/>
    <row r="44273" ht="12.75"/>
    <row r="44274" ht="12.75"/>
    <row r="44275" ht="12.75"/>
    <row r="44276" ht="12.75"/>
    <row r="44277" ht="12.75"/>
    <row r="44278" ht="12.75"/>
    <row r="44279" ht="12.75"/>
    <row r="44280" ht="12.75"/>
    <row r="44281" ht="12.75"/>
    <row r="44282" ht="12.75"/>
    <row r="44283" ht="12.75"/>
    <row r="44284" ht="12.75"/>
    <row r="44285" ht="12.75"/>
    <row r="44286" ht="12.75"/>
    <row r="44287" ht="12.75"/>
    <row r="44288" ht="12.75"/>
    <row r="44289" ht="12.75"/>
    <row r="44290" ht="12.75"/>
    <row r="44291" ht="12.75"/>
    <row r="44292" ht="12.75"/>
    <row r="44293" ht="12.75"/>
    <row r="44294" ht="12.75"/>
    <row r="44295" ht="12.75"/>
    <row r="44296" ht="12.75"/>
    <row r="44297" ht="12.75"/>
    <row r="44298" ht="12.75"/>
    <row r="44299" ht="12.75"/>
    <row r="44300" ht="12.75"/>
    <row r="44301" ht="12.75"/>
    <row r="44302" ht="12.75"/>
    <row r="44303" ht="12.75"/>
    <row r="44304" ht="12.75"/>
    <row r="44305" ht="12.75"/>
    <row r="44306" ht="12.75"/>
    <row r="44307" ht="12.75"/>
    <row r="44308" ht="12.75"/>
    <row r="44309" ht="12.75"/>
    <row r="44310" ht="12.75"/>
    <row r="44311" ht="12.75"/>
    <row r="44312" ht="12.75"/>
    <row r="44313" ht="12.75"/>
    <row r="44314" ht="12.75"/>
    <row r="44315" ht="12.75"/>
    <row r="44316" ht="12.75"/>
    <row r="44317" ht="12.75"/>
    <row r="44318" ht="12.75"/>
    <row r="44319" ht="12.75"/>
    <row r="44320" ht="12.75"/>
    <row r="44321" ht="12.75"/>
    <row r="44322" ht="12.75"/>
    <row r="44323" ht="12.75"/>
    <row r="44324" ht="12.75"/>
    <row r="44325" ht="12.75"/>
    <row r="44326" ht="12.75"/>
    <row r="44327" ht="12.75"/>
    <row r="44328" ht="12.75"/>
    <row r="44329" ht="12.75"/>
    <row r="44330" ht="12.75"/>
    <row r="44331" ht="12.75"/>
    <row r="44332" ht="12.75"/>
    <row r="44333" ht="12.75"/>
    <row r="44334" ht="12.75"/>
    <row r="44335" ht="12.75"/>
    <row r="44336" ht="12.75"/>
    <row r="44337" ht="12.75"/>
    <row r="44338" ht="12.75"/>
    <row r="44339" ht="12.75"/>
    <row r="44340" ht="12.75"/>
    <row r="44341" ht="12.75"/>
    <row r="44342" ht="12.75"/>
    <row r="44343" ht="12.75"/>
    <row r="44344" ht="12.75"/>
    <row r="44345" ht="12.75"/>
    <row r="44346" ht="12.75"/>
    <row r="44347" ht="12.75"/>
    <row r="44348" ht="12.75"/>
    <row r="44349" ht="12.75"/>
    <row r="44350" ht="12.75"/>
    <row r="44351" ht="12.75"/>
    <row r="44352" ht="12.75"/>
    <row r="44353" ht="12.75"/>
    <row r="44354" ht="12.75"/>
    <row r="44355" ht="12.75"/>
    <row r="44356" ht="12.75"/>
    <row r="44357" ht="12.75"/>
    <row r="44358" ht="12.75"/>
    <row r="44359" ht="12.75"/>
    <row r="44360" ht="12.75"/>
    <row r="44361" ht="12.75"/>
    <row r="44362" ht="12.75"/>
    <row r="44363" ht="12.75"/>
    <row r="44364" ht="12.75"/>
    <row r="44365" ht="12.75"/>
    <row r="44366" ht="12.75"/>
    <row r="44367" ht="12.75"/>
    <row r="44368" ht="12.75"/>
    <row r="44369" ht="12.75"/>
    <row r="44370" ht="12.75"/>
    <row r="44371" ht="12.75"/>
    <row r="44372" ht="12.75"/>
    <row r="44373" ht="12.75"/>
    <row r="44374" ht="12.75"/>
    <row r="44375" ht="12.75"/>
    <row r="44376" ht="12.75"/>
    <row r="44377" ht="12.75"/>
    <row r="44378" ht="12.75"/>
    <row r="44379" ht="12.75"/>
    <row r="44380" ht="12.75"/>
    <row r="44381" ht="12.75"/>
    <row r="44382" ht="12.75"/>
    <row r="44383" ht="12.75"/>
    <row r="44384" ht="12.75"/>
    <row r="44385" ht="12.75"/>
    <row r="44386" ht="12.75"/>
    <row r="44387" ht="12.75"/>
    <row r="44388" ht="12.75"/>
    <row r="44389" ht="12.75"/>
    <row r="44390" ht="12.75"/>
    <row r="44391" ht="12.75"/>
    <row r="44392" ht="12.75"/>
    <row r="44393" ht="12.75"/>
    <row r="44394" ht="12.75"/>
    <row r="44395" ht="12.75"/>
    <row r="44396" ht="12.75"/>
    <row r="44397" ht="12.75"/>
    <row r="44398" ht="12.75"/>
    <row r="44399" ht="12.75"/>
    <row r="44400" ht="12.75"/>
    <row r="44401" ht="12.75"/>
    <row r="44402" ht="12.75"/>
    <row r="44403" ht="12.75"/>
    <row r="44404" ht="12.75"/>
    <row r="44405" ht="12.75"/>
    <row r="44406" ht="12.75"/>
    <row r="44407" ht="12.75"/>
    <row r="44408" ht="12.75"/>
    <row r="44409" ht="12.75"/>
    <row r="44410" ht="12.75"/>
    <row r="44411" ht="12.75"/>
    <row r="44412" ht="12.75"/>
    <row r="44413" ht="12.75"/>
    <row r="44414" ht="12.75"/>
    <row r="44415" ht="12.75"/>
    <row r="44416" ht="12.75"/>
    <row r="44417" ht="12.75"/>
    <row r="44418" ht="12.75"/>
    <row r="44419" ht="12.75"/>
    <row r="44420" ht="12.75"/>
    <row r="44421" ht="12.75"/>
    <row r="44422" ht="12.75"/>
    <row r="44423" ht="12.75"/>
    <row r="44424" ht="12.75"/>
    <row r="44425" ht="12.75"/>
    <row r="44426" ht="12.75"/>
    <row r="44427" ht="12.75"/>
    <row r="44428" ht="12.75"/>
    <row r="44429" ht="12.75"/>
    <row r="44430" ht="12.75"/>
    <row r="44431" ht="12.75"/>
    <row r="44432" ht="12.75"/>
    <row r="44433" ht="12.75"/>
    <row r="44434" ht="12.75"/>
    <row r="44435" ht="12.75"/>
    <row r="44436" ht="12.75"/>
    <row r="44437" ht="12.75"/>
    <row r="44438" ht="12.75"/>
    <row r="44439" ht="12.75"/>
    <row r="44440" ht="12.75"/>
    <row r="44441" ht="12.75"/>
    <row r="44442" ht="12.75"/>
    <row r="44443" ht="12.75"/>
    <row r="44444" ht="12.75"/>
    <row r="44445" ht="12.75"/>
    <row r="44446" ht="12.75"/>
    <row r="44447" ht="12.75"/>
    <row r="44448" ht="12.75"/>
    <row r="44449" ht="12.75"/>
    <row r="44450" ht="12.75"/>
    <row r="44451" ht="12.75"/>
    <row r="44452" ht="12.75"/>
    <row r="44453" ht="12.75"/>
    <row r="44454" ht="12.75"/>
    <row r="44455" ht="12.75"/>
    <row r="44456" ht="12.75"/>
    <row r="44457" ht="12.75"/>
    <row r="44458" ht="12.75"/>
    <row r="44459" ht="12.75"/>
    <row r="44460" ht="12.75"/>
    <row r="44461" ht="12.75"/>
    <row r="44462" ht="12.75"/>
    <row r="44463" ht="12.75"/>
    <row r="44464" ht="12.75"/>
    <row r="44465" ht="12.75"/>
    <row r="44466" ht="12.75"/>
    <row r="44467" ht="12.75"/>
    <row r="44468" ht="12.75"/>
    <row r="44469" ht="12.75"/>
    <row r="44470" ht="12.75"/>
    <row r="44471" ht="12.75"/>
    <row r="44472" ht="12.75"/>
    <row r="44473" ht="12.75"/>
    <row r="44474" ht="12.75"/>
    <row r="44475" ht="12.75"/>
    <row r="44476" ht="12.75"/>
    <row r="44477" ht="12.75"/>
    <row r="44478" ht="12.75"/>
    <row r="44479" ht="12.75"/>
    <row r="44480" ht="12.75"/>
    <row r="44481" ht="12.75"/>
    <row r="44482" ht="12.75"/>
    <row r="44483" ht="12.75"/>
    <row r="44484" ht="12.75"/>
    <row r="44485" ht="12.75"/>
    <row r="44486" ht="12.75"/>
    <row r="44487" ht="12.75"/>
    <row r="44488" ht="12.75"/>
    <row r="44489" ht="12.75"/>
    <row r="44490" ht="12.75"/>
    <row r="44491" ht="12.75"/>
    <row r="44492" ht="12.75"/>
    <row r="44493" ht="12.75"/>
    <row r="44494" ht="12.75"/>
    <row r="44495" ht="12.75"/>
    <row r="44496" ht="12.75"/>
    <row r="44497" ht="12.75"/>
    <row r="44498" ht="12.75"/>
    <row r="44499" ht="12.75"/>
    <row r="44500" ht="12.75"/>
    <row r="44501" ht="12.75"/>
    <row r="44502" ht="12.75"/>
    <row r="44503" ht="12.75"/>
    <row r="44504" ht="12.75"/>
    <row r="44505" ht="12.75"/>
    <row r="44506" ht="12.75"/>
    <row r="44507" ht="12.75"/>
    <row r="44508" ht="12.75"/>
    <row r="44509" ht="12.75"/>
    <row r="44510" ht="12.75"/>
    <row r="44511" ht="12.75"/>
    <row r="44512" ht="12.75"/>
    <row r="44513" ht="12.75"/>
    <row r="44514" ht="12.75"/>
    <row r="44515" ht="12.75"/>
    <row r="44516" ht="12.75"/>
    <row r="44517" ht="12.75"/>
    <row r="44518" ht="12.75"/>
    <row r="44519" ht="12.75"/>
    <row r="44520" ht="12.75"/>
    <row r="44521" ht="12.75"/>
    <row r="44522" ht="12.75"/>
    <row r="44523" ht="12.75"/>
    <row r="44524" ht="12.75"/>
    <row r="44525" ht="12.75"/>
    <row r="44526" ht="12.75"/>
    <row r="44527" ht="12.75"/>
    <row r="44528" ht="12.75"/>
    <row r="44529" ht="12.75"/>
    <row r="44530" ht="12.75"/>
    <row r="44531" ht="12.75"/>
    <row r="44532" ht="12.75"/>
    <row r="44533" ht="12.75"/>
    <row r="44534" ht="12.75"/>
    <row r="44535" ht="12.75"/>
    <row r="44536" ht="12.75"/>
    <row r="44537" ht="12.75"/>
    <row r="44538" ht="12.75"/>
    <row r="44539" ht="12.75"/>
    <row r="44540" ht="12.75"/>
    <row r="44541" ht="12.75"/>
    <row r="44542" ht="12.75"/>
    <row r="44543" ht="12.75"/>
    <row r="44544" ht="12.75"/>
    <row r="44545" ht="12.75"/>
    <row r="44546" ht="12.75"/>
    <row r="44547" ht="12.75"/>
    <row r="44548" ht="12.75"/>
    <row r="44549" ht="12.75"/>
    <row r="44550" ht="12.75"/>
    <row r="44551" ht="12.75"/>
    <row r="44552" ht="12.75"/>
    <row r="44553" ht="12.75"/>
    <row r="44554" ht="12.75"/>
    <row r="44555" ht="12.75"/>
    <row r="44556" ht="12.75"/>
    <row r="44557" ht="12.75"/>
    <row r="44558" ht="12.75"/>
    <row r="44559" ht="12.75"/>
    <row r="44560" ht="12.75"/>
    <row r="44561" ht="12.75"/>
    <row r="44562" ht="12.75"/>
    <row r="44563" ht="12.75"/>
    <row r="44564" ht="12.75"/>
    <row r="44565" ht="12.75"/>
    <row r="44566" ht="12.75"/>
    <row r="44567" ht="12.75"/>
    <row r="44568" ht="12.75"/>
    <row r="44569" ht="12.75"/>
    <row r="44570" ht="12.75"/>
    <row r="44571" ht="12.75"/>
    <row r="44572" ht="12.75"/>
    <row r="44573" ht="12.75"/>
    <row r="44574" ht="12.75"/>
    <row r="44575" ht="12.75"/>
    <row r="44576" ht="12.75"/>
    <row r="44577" ht="12.75"/>
    <row r="44578" ht="12.75"/>
    <row r="44579" ht="12.75"/>
    <row r="44580" ht="12.75"/>
    <row r="44581" ht="12.75"/>
    <row r="44582" ht="12.75"/>
    <row r="44583" ht="12.75"/>
    <row r="44584" ht="12.75"/>
    <row r="44585" ht="12.75"/>
    <row r="44586" ht="12.75"/>
    <row r="44587" ht="12.75"/>
    <row r="44588" ht="12.75"/>
    <row r="44589" ht="12.75"/>
    <row r="44590" ht="12.75"/>
    <row r="44591" ht="12.75"/>
    <row r="44592" ht="12.75"/>
    <row r="44593" ht="12.75"/>
    <row r="44594" ht="12.75"/>
    <row r="44595" ht="12.75"/>
    <row r="44596" ht="12.75"/>
    <row r="44597" ht="12.75"/>
    <row r="44598" ht="12.75"/>
    <row r="44599" ht="12.75"/>
    <row r="44600" ht="12.75"/>
    <row r="44601" ht="12.75"/>
    <row r="44602" ht="12.75"/>
    <row r="44603" ht="12.75"/>
    <row r="44604" ht="12.75"/>
    <row r="44605" ht="12.75"/>
    <row r="44606" ht="12.75"/>
    <row r="44607" ht="12.75"/>
    <row r="44608" ht="12.75"/>
    <row r="44609" ht="12.75"/>
    <row r="44610" ht="12.75"/>
    <row r="44611" ht="12.75"/>
    <row r="44612" ht="12.75"/>
    <row r="44613" ht="12.75"/>
    <row r="44614" ht="12.75"/>
    <row r="44615" ht="12.75"/>
    <row r="44616" ht="12.75"/>
    <row r="44617" ht="12.75"/>
    <row r="44618" ht="12.75"/>
    <row r="44619" ht="12.75"/>
    <row r="44620" ht="12.75"/>
    <row r="44621" ht="12.75"/>
    <row r="44622" ht="12.75"/>
    <row r="44623" ht="12.75"/>
    <row r="44624" ht="12.75"/>
    <row r="44625" ht="12.75"/>
    <row r="44626" ht="12.75"/>
    <row r="44627" ht="12.75"/>
    <row r="44628" ht="12.75"/>
    <row r="44629" ht="12.75"/>
    <row r="44630" ht="12.75"/>
    <row r="44631" ht="12.75"/>
    <row r="44632" ht="12.75"/>
    <row r="44633" ht="12.75"/>
    <row r="44634" ht="12.75"/>
    <row r="44635" ht="12.75"/>
    <row r="44636" ht="12.75"/>
    <row r="44637" ht="12.75"/>
    <row r="44638" ht="12.75"/>
    <row r="44639" ht="12.75"/>
    <row r="44640" ht="12.75"/>
    <row r="44641" ht="12.75"/>
    <row r="44642" ht="12.75"/>
    <row r="44643" ht="12.75"/>
    <row r="44644" ht="12.75"/>
    <row r="44645" ht="12.75"/>
    <row r="44646" ht="12.75"/>
    <row r="44647" ht="12.75"/>
    <row r="44648" ht="12.75"/>
    <row r="44649" ht="12.75"/>
    <row r="44650" ht="12.75"/>
    <row r="44651" ht="12.75"/>
    <row r="44652" ht="12.75"/>
    <row r="44653" ht="12.75"/>
    <row r="44654" ht="12.75"/>
    <row r="44655" ht="12.75"/>
    <row r="44656" ht="12.75"/>
    <row r="44657" ht="12.75"/>
    <row r="44658" ht="12.75"/>
    <row r="44659" ht="12.75"/>
    <row r="44660" ht="12.75"/>
    <row r="44661" ht="12.75"/>
    <row r="44662" ht="12.75"/>
    <row r="44663" ht="12.75"/>
    <row r="44664" ht="12.75"/>
    <row r="44665" ht="12.75"/>
    <row r="44666" ht="12.75"/>
    <row r="44667" ht="12.75"/>
    <row r="44668" ht="12.75"/>
    <row r="44669" ht="12.75"/>
    <row r="44670" ht="12.75"/>
    <row r="44671" ht="12.75"/>
    <row r="44672" ht="12.75"/>
    <row r="44673" ht="12.75"/>
    <row r="44674" ht="12.75"/>
    <row r="44675" ht="12.75"/>
    <row r="44676" ht="12.75"/>
    <row r="44677" ht="12.75"/>
    <row r="44678" ht="12.75"/>
    <row r="44679" ht="12.75"/>
    <row r="44680" ht="12.75"/>
    <row r="44681" ht="12.75"/>
    <row r="44682" ht="12.75"/>
    <row r="44683" ht="12.75"/>
    <row r="44684" ht="12.75"/>
    <row r="44685" ht="12.75"/>
    <row r="44686" ht="12.75"/>
    <row r="44687" ht="12.75"/>
    <row r="44688" ht="12.75"/>
    <row r="44689" ht="12.75"/>
    <row r="44690" ht="12.75"/>
    <row r="44691" ht="12.75"/>
    <row r="44692" ht="12.75"/>
    <row r="44693" ht="12.75"/>
    <row r="44694" ht="12.75"/>
    <row r="44695" ht="12.75"/>
    <row r="44696" ht="12.75"/>
    <row r="44697" ht="12.75"/>
    <row r="44698" ht="12.75"/>
    <row r="44699" ht="12.75"/>
    <row r="44700" ht="12.75"/>
    <row r="44701" ht="12.75"/>
    <row r="44702" ht="12.75"/>
    <row r="44703" ht="12.75"/>
    <row r="44704" ht="12.75"/>
    <row r="44705" ht="12.75"/>
    <row r="44706" ht="12.75"/>
    <row r="44707" ht="12.75"/>
    <row r="44708" ht="12.75"/>
    <row r="44709" ht="12.75"/>
    <row r="44710" ht="12.75"/>
    <row r="44711" ht="12.75"/>
    <row r="44712" ht="12.75"/>
    <row r="44713" ht="12.75"/>
    <row r="44714" ht="12.75"/>
    <row r="44715" ht="12.75"/>
    <row r="44716" ht="12.75"/>
    <row r="44717" ht="12.75"/>
    <row r="44718" ht="12.75"/>
    <row r="44719" ht="12.75"/>
    <row r="44720" ht="12.75"/>
    <row r="44721" ht="12.75"/>
    <row r="44722" ht="12.75"/>
    <row r="44723" ht="12.75"/>
    <row r="44724" ht="12.75"/>
    <row r="44725" ht="12.75"/>
    <row r="44726" ht="12.75"/>
    <row r="44727" ht="12.75"/>
    <row r="44728" ht="12.75"/>
    <row r="44729" ht="12.75"/>
    <row r="44730" ht="12.75"/>
    <row r="44731" ht="12.75"/>
    <row r="44732" ht="12.75"/>
    <row r="44733" ht="12.75"/>
    <row r="44734" ht="12.75"/>
    <row r="44735" ht="12.75"/>
    <row r="44736" ht="12.75"/>
    <row r="44737" ht="12.75"/>
    <row r="44738" ht="12.75"/>
    <row r="44739" ht="12.75"/>
    <row r="44740" ht="12.75"/>
    <row r="44741" ht="12.75"/>
    <row r="44742" ht="12.75"/>
    <row r="44743" ht="12.75"/>
    <row r="44744" ht="12.75"/>
    <row r="44745" ht="12.75"/>
    <row r="44746" ht="12.75"/>
    <row r="44747" ht="12.75"/>
    <row r="44748" ht="12.75"/>
    <row r="44749" ht="12.75"/>
    <row r="44750" ht="12.75"/>
    <row r="44751" ht="12.75"/>
    <row r="44752" ht="12.75"/>
    <row r="44753" ht="12.75"/>
    <row r="44754" ht="12.75"/>
    <row r="44755" ht="12.75"/>
    <row r="44756" ht="12.75"/>
    <row r="44757" ht="12.75"/>
    <row r="44758" ht="12.75"/>
    <row r="44759" ht="12.75"/>
    <row r="44760" ht="12.75"/>
    <row r="44761" ht="12.75"/>
    <row r="44762" ht="12.75"/>
    <row r="44763" ht="12.75"/>
    <row r="44764" ht="12.75"/>
    <row r="44765" ht="12.75"/>
    <row r="44766" ht="12.75"/>
    <row r="44767" ht="12.75"/>
    <row r="44768" ht="12.75"/>
    <row r="44769" ht="12.75"/>
    <row r="44770" ht="12.75"/>
    <row r="44771" ht="12.75"/>
    <row r="44772" ht="12.75"/>
    <row r="44773" ht="12.75"/>
    <row r="44774" ht="12.75"/>
    <row r="44775" ht="12.75"/>
    <row r="44776" ht="12.75"/>
    <row r="44777" ht="12.75"/>
    <row r="44778" ht="12.75"/>
    <row r="44779" ht="12.75"/>
    <row r="44780" ht="12.75"/>
    <row r="44781" ht="12.75"/>
    <row r="44782" ht="12.75"/>
    <row r="44783" ht="12.75"/>
    <row r="44784" ht="12.75"/>
    <row r="44785" ht="12.75"/>
    <row r="44786" ht="12.75"/>
    <row r="44787" ht="12.75"/>
    <row r="44788" ht="12.75"/>
    <row r="44789" ht="12.75"/>
    <row r="44790" ht="12.75"/>
    <row r="44791" ht="12.75"/>
    <row r="44792" ht="12.75"/>
    <row r="44793" ht="12.75"/>
    <row r="44794" ht="12.75"/>
    <row r="44795" ht="12.75"/>
    <row r="44796" ht="12.75"/>
    <row r="44797" ht="12.75"/>
    <row r="44798" ht="12.75"/>
    <row r="44799" ht="12.75"/>
    <row r="44800" ht="12.75"/>
    <row r="44801" ht="12.75"/>
    <row r="44802" ht="12.75"/>
    <row r="44803" ht="12.75"/>
    <row r="44804" ht="12.75"/>
    <row r="44805" ht="12.75"/>
    <row r="44806" ht="12.75"/>
    <row r="44807" ht="12.75"/>
    <row r="44808" ht="12.75"/>
    <row r="44809" ht="12.75"/>
    <row r="44810" ht="12.75"/>
    <row r="44811" ht="12.75"/>
    <row r="44812" ht="12.75"/>
    <row r="44813" ht="12.75"/>
    <row r="44814" ht="12.75"/>
    <row r="44815" ht="12.75"/>
    <row r="44816" ht="12.75"/>
    <row r="44817" ht="12.75"/>
    <row r="44818" ht="12.75"/>
    <row r="44819" ht="12.75"/>
    <row r="44820" ht="12.75"/>
    <row r="44821" ht="12.75"/>
    <row r="44822" ht="12.75"/>
    <row r="44823" ht="12.75"/>
    <row r="44824" ht="12.75"/>
    <row r="44825" ht="12.75"/>
    <row r="44826" ht="12.75"/>
    <row r="44827" ht="12.75"/>
    <row r="44828" ht="12.75"/>
    <row r="44829" ht="12.75"/>
    <row r="44830" ht="12.75"/>
    <row r="44831" ht="12.75"/>
    <row r="44832" ht="12.75"/>
    <row r="44833" ht="12.75"/>
    <row r="44834" ht="12.75"/>
    <row r="44835" ht="12.75"/>
    <row r="44836" ht="12.75"/>
    <row r="44837" ht="12.75"/>
    <row r="44838" ht="12.75"/>
    <row r="44839" ht="12.75"/>
    <row r="44840" ht="12.75"/>
    <row r="44841" ht="12.75"/>
    <row r="44842" ht="12.75"/>
    <row r="44843" ht="12.75"/>
    <row r="44844" ht="12.75"/>
    <row r="44845" ht="12.75"/>
    <row r="44846" ht="12.75"/>
    <row r="44847" ht="12.75"/>
    <row r="44848" ht="12.75"/>
    <row r="44849" ht="12.75"/>
    <row r="44850" ht="12.75"/>
    <row r="44851" ht="12.75"/>
    <row r="44852" ht="12.75"/>
    <row r="44853" ht="12.75"/>
    <row r="44854" ht="12.75"/>
    <row r="44855" ht="12.75"/>
    <row r="44856" ht="12.75"/>
    <row r="44857" ht="12.75"/>
    <row r="44858" ht="12.75"/>
    <row r="44859" ht="12.75"/>
    <row r="44860" ht="12.75"/>
    <row r="44861" ht="12.75"/>
    <row r="44862" ht="12.75"/>
    <row r="44863" ht="12.75"/>
    <row r="44864" ht="12.75"/>
    <row r="44865" ht="12.75"/>
    <row r="44866" ht="12.75"/>
    <row r="44867" ht="12.75"/>
    <row r="44868" ht="12.75"/>
    <row r="44869" ht="12.75"/>
    <row r="44870" ht="12.75"/>
    <row r="44871" ht="12.75"/>
    <row r="44872" ht="12.75"/>
    <row r="44873" ht="12.75"/>
    <row r="44874" ht="12.75"/>
    <row r="44875" ht="12.75"/>
    <row r="44876" ht="12.75"/>
    <row r="44877" ht="12.75"/>
    <row r="44878" ht="12.75"/>
    <row r="44879" ht="12.75"/>
    <row r="44880" ht="12.75"/>
    <row r="44881" ht="12.75"/>
    <row r="44882" ht="12.75"/>
    <row r="44883" ht="12.75"/>
    <row r="44884" ht="12.75"/>
    <row r="44885" ht="12.75"/>
    <row r="44886" ht="12.75"/>
    <row r="44887" ht="12.75"/>
    <row r="44888" ht="12.75"/>
    <row r="44889" ht="12.75"/>
    <row r="44890" ht="12.75"/>
    <row r="44891" ht="12.75"/>
    <row r="44892" ht="12.75"/>
    <row r="44893" ht="12.75"/>
    <row r="44894" ht="12.75"/>
    <row r="44895" ht="12.75"/>
    <row r="44896" ht="12.75"/>
    <row r="44897" ht="12.75"/>
    <row r="44898" ht="12.75"/>
    <row r="44899" ht="12.75"/>
    <row r="44900" ht="12.75"/>
    <row r="44901" ht="12.75"/>
    <row r="44902" ht="12.75"/>
    <row r="44903" ht="12.75"/>
    <row r="44904" ht="12.75"/>
    <row r="44905" ht="12.75"/>
    <row r="44906" ht="12.75"/>
    <row r="44907" ht="12.75"/>
    <row r="44908" ht="12.75"/>
    <row r="44909" ht="12.75"/>
    <row r="44910" ht="12.75"/>
    <row r="44911" ht="12.75"/>
    <row r="44912" ht="12.75"/>
    <row r="44913" ht="12.75"/>
    <row r="44914" ht="12.75"/>
    <row r="44915" ht="12.75"/>
    <row r="44916" ht="12.75"/>
    <row r="44917" ht="12.75"/>
    <row r="44918" ht="12.75"/>
    <row r="44919" ht="12.75"/>
    <row r="44920" ht="12.75"/>
    <row r="44921" ht="12.75"/>
    <row r="44922" ht="12.75"/>
    <row r="44923" ht="12.75"/>
    <row r="44924" ht="12.75"/>
    <row r="44925" ht="12.75"/>
    <row r="44926" ht="12.75"/>
    <row r="44927" ht="12.75"/>
    <row r="44928" ht="12.75"/>
    <row r="44929" ht="12.75"/>
    <row r="44930" ht="12.75"/>
    <row r="44931" ht="12.75"/>
    <row r="44932" ht="12.75"/>
    <row r="44933" ht="12.75"/>
    <row r="44934" ht="12.75"/>
    <row r="44935" ht="12.75"/>
    <row r="44936" ht="12.75"/>
    <row r="44937" ht="12.75"/>
    <row r="44938" ht="12.75"/>
    <row r="44939" ht="12.75"/>
    <row r="44940" ht="12.75"/>
    <row r="44941" ht="12.75"/>
    <row r="44942" ht="12.75"/>
    <row r="44943" ht="12.75"/>
    <row r="44944" ht="12.75"/>
    <row r="44945" ht="12.75"/>
    <row r="44946" ht="12.75"/>
    <row r="44947" ht="12.75"/>
    <row r="44948" ht="12.75"/>
    <row r="44949" ht="12.75"/>
    <row r="44950" ht="12.75"/>
    <row r="44951" ht="12.75"/>
    <row r="44952" ht="12.75"/>
    <row r="44953" ht="12.75"/>
    <row r="44954" ht="12.75"/>
    <row r="44955" ht="12.75"/>
    <row r="44956" ht="12.75"/>
    <row r="44957" ht="12.75"/>
    <row r="44958" ht="12.75"/>
    <row r="44959" ht="12.75"/>
    <row r="44960" ht="12.75"/>
    <row r="44961" ht="12.75"/>
    <row r="44962" ht="12.75"/>
    <row r="44963" ht="12.75"/>
    <row r="44964" ht="12.75"/>
    <row r="44965" ht="12.75"/>
    <row r="44966" ht="12.75"/>
    <row r="44967" ht="12.75"/>
    <row r="44968" ht="12.75"/>
    <row r="44969" ht="12.75"/>
    <row r="44970" ht="12.75"/>
    <row r="44971" ht="12.75"/>
    <row r="44972" ht="12.75"/>
    <row r="44973" ht="12.75"/>
    <row r="44974" ht="12.75"/>
    <row r="44975" ht="12.75"/>
    <row r="44976" ht="12.75"/>
    <row r="44977" ht="12.75"/>
    <row r="44978" ht="12.75"/>
    <row r="44979" ht="12.75"/>
    <row r="44980" ht="12.75"/>
    <row r="44981" ht="12.75"/>
    <row r="44982" ht="12.75"/>
    <row r="44983" ht="12.75"/>
    <row r="44984" ht="12.75"/>
    <row r="44985" ht="12.75"/>
    <row r="44986" ht="12.75"/>
    <row r="44987" ht="12.75"/>
    <row r="44988" ht="12.75"/>
    <row r="44989" ht="12.75"/>
    <row r="44990" ht="12.75"/>
    <row r="44991" ht="12.75"/>
    <row r="44992" ht="12.75"/>
    <row r="44993" ht="12.75"/>
    <row r="44994" ht="12.75"/>
    <row r="44995" ht="12.75"/>
    <row r="44996" ht="12.75"/>
    <row r="44997" ht="12.75"/>
    <row r="44998" ht="12.75"/>
    <row r="44999" ht="12.75"/>
    <row r="45000" ht="12.75"/>
    <row r="45001" ht="12.75"/>
    <row r="45002" ht="12.75"/>
    <row r="45003" ht="12.75"/>
    <row r="45004" ht="12.75"/>
    <row r="45005" ht="12.75"/>
    <row r="45006" ht="12.75"/>
    <row r="45007" ht="12.75"/>
    <row r="45008" ht="12.75"/>
    <row r="45009" ht="12.75"/>
    <row r="45010" ht="12.75"/>
    <row r="45011" ht="12.75"/>
    <row r="45012" ht="12.75"/>
    <row r="45013" ht="12.75"/>
    <row r="45014" ht="12.75"/>
    <row r="45015" ht="12.75"/>
    <row r="45016" ht="12.75"/>
    <row r="45017" ht="12.75"/>
    <row r="45018" ht="12.75"/>
    <row r="45019" ht="12.75"/>
    <row r="45020" ht="12.75"/>
    <row r="45021" ht="12.75"/>
    <row r="45022" ht="12.75"/>
    <row r="45023" ht="12.75"/>
    <row r="45024" ht="12.75"/>
    <row r="45025" ht="12.75"/>
    <row r="45026" ht="12.75"/>
    <row r="45027" ht="12.75"/>
    <row r="45028" ht="12.75"/>
    <row r="45029" ht="12.75"/>
    <row r="45030" ht="12.75"/>
    <row r="45031" ht="12.75"/>
    <row r="45032" ht="12.75"/>
    <row r="45033" ht="12.75"/>
    <row r="45034" ht="12.75"/>
    <row r="45035" ht="12.75"/>
    <row r="45036" ht="12.75"/>
    <row r="45037" ht="12.75"/>
    <row r="45038" ht="12.75"/>
    <row r="45039" ht="12.75"/>
    <row r="45040" ht="12.75"/>
    <row r="45041" ht="12.75"/>
    <row r="45042" ht="12.75"/>
    <row r="45043" ht="12.75"/>
    <row r="45044" ht="12.75"/>
    <row r="45045" ht="12.75"/>
    <row r="45046" ht="12.75"/>
    <row r="45047" ht="12.75"/>
    <row r="45048" ht="12.75"/>
    <row r="45049" ht="12.75"/>
    <row r="45050" ht="12.75"/>
    <row r="45051" ht="12.75"/>
    <row r="45052" ht="12.75"/>
    <row r="45053" ht="12.75"/>
    <row r="45054" ht="12.75"/>
    <row r="45055" ht="12.75"/>
    <row r="45056" ht="12.75"/>
    <row r="45057" ht="12.75"/>
    <row r="45058" ht="12.75"/>
    <row r="45059" ht="12.75"/>
    <row r="45060" ht="12.75"/>
    <row r="45061" ht="12.75"/>
    <row r="45062" ht="12.75"/>
    <row r="45063" ht="12.75"/>
    <row r="45064" ht="12.75"/>
    <row r="45065" ht="12.75"/>
    <row r="45066" ht="12.75"/>
    <row r="45067" ht="12.75"/>
    <row r="45068" ht="12.75"/>
    <row r="45069" ht="12.75"/>
    <row r="45070" ht="12.75"/>
    <row r="45071" ht="12.75"/>
    <row r="45072" ht="12.75"/>
    <row r="45073" ht="12.75"/>
    <row r="45074" ht="12.75"/>
    <row r="45075" ht="12.75"/>
    <row r="45076" ht="12.75"/>
    <row r="45077" ht="12.75"/>
    <row r="45078" ht="12.75"/>
    <row r="45079" ht="12.75"/>
    <row r="45080" ht="12.75"/>
    <row r="45081" ht="12.75"/>
    <row r="45082" ht="12.75"/>
    <row r="45083" ht="12.75"/>
    <row r="45084" ht="12.75"/>
    <row r="45085" ht="12.75"/>
    <row r="45086" ht="12.75"/>
    <row r="45087" ht="12.75"/>
    <row r="45088" ht="12.75"/>
    <row r="45089" ht="12.75"/>
    <row r="45090" ht="12.75"/>
    <row r="45091" ht="12.75"/>
    <row r="45092" ht="12.75"/>
    <row r="45093" ht="12.75"/>
    <row r="45094" ht="12.75"/>
    <row r="45095" ht="12.75"/>
    <row r="45096" ht="12.75"/>
    <row r="45097" ht="12.75"/>
    <row r="45098" ht="12.75"/>
    <row r="45099" ht="12.75"/>
    <row r="45100" ht="12.75"/>
    <row r="45101" ht="12.75"/>
    <row r="45102" ht="12.75"/>
    <row r="45103" ht="12.75"/>
    <row r="45104" ht="12.75"/>
    <row r="45105" ht="12.75"/>
    <row r="45106" ht="12.75"/>
    <row r="45107" ht="12.75"/>
    <row r="45108" ht="12.75"/>
    <row r="45109" ht="12.75"/>
    <row r="45110" ht="12.75"/>
    <row r="45111" ht="12.75"/>
    <row r="45112" ht="12.75"/>
    <row r="45113" ht="12.75"/>
    <row r="45114" ht="12.75"/>
    <row r="45115" ht="12.75"/>
    <row r="45116" ht="12.75"/>
    <row r="45117" ht="12.75"/>
    <row r="45118" ht="12.75"/>
    <row r="45119" ht="12.75"/>
    <row r="45120" ht="12.75"/>
    <row r="45121" ht="12.75"/>
    <row r="45122" ht="12.75"/>
    <row r="45123" ht="12.75"/>
    <row r="45124" ht="12.75"/>
    <row r="45125" ht="12.75"/>
    <row r="45126" ht="12.75"/>
    <row r="45127" ht="12.75"/>
    <row r="45128" ht="12.75"/>
    <row r="45129" ht="12.75"/>
    <row r="45130" ht="12.75"/>
    <row r="45131" ht="12.75"/>
    <row r="45132" ht="12.75"/>
    <row r="45133" ht="12.75"/>
    <row r="45134" ht="12.75"/>
    <row r="45135" ht="12.75"/>
    <row r="45136" ht="12.75"/>
    <row r="45137" ht="12.75"/>
    <row r="45138" ht="12.75"/>
    <row r="45139" ht="12.75"/>
    <row r="45140" ht="12.75"/>
    <row r="45141" ht="12.75"/>
    <row r="45142" ht="12.75"/>
    <row r="45143" ht="12.75"/>
    <row r="45144" ht="12.75"/>
    <row r="45145" ht="12.75"/>
    <row r="45146" ht="12.75"/>
    <row r="45147" ht="12.75"/>
    <row r="45148" ht="12.75"/>
    <row r="45149" ht="12.75"/>
    <row r="45150" ht="12.75"/>
    <row r="45151" ht="12.75"/>
    <row r="45152" ht="12.75"/>
    <row r="45153" ht="12.75"/>
    <row r="45154" ht="12.75"/>
    <row r="45155" ht="12.75"/>
    <row r="45156" ht="12.75"/>
    <row r="45157" ht="12.75"/>
    <row r="45158" ht="12.75"/>
    <row r="45159" ht="12.75"/>
    <row r="45160" ht="12.75"/>
    <row r="45161" ht="12.75"/>
    <row r="45162" ht="12.75"/>
    <row r="45163" ht="12.75"/>
    <row r="45164" ht="12.75"/>
    <row r="45165" ht="12.75"/>
    <row r="45166" ht="12.75"/>
    <row r="45167" ht="12.75"/>
    <row r="45168" ht="12.75"/>
    <row r="45169" ht="12.75"/>
    <row r="45170" ht="12.75"/>
    <row r="45171" ht="12.75"/>
    <row r="45172" ht="12.75"/>
    <row r="45173" ht="12.75"/>
    <row r="45174" ht="12.75"/>
    <row r="45175" ht="12.75"/>
    <row r="45176" ht="12.75"/>
    <row r="45177" ht="12.75"/>
    <row r="45178" ht="12.75"/>
    <row r="45179" ht="12.75"/>
    <row r="45180" ht="12.75"/>
    <row r="45181" ht="12.75"/>
    <row r="45182" ht="12.75"/>
    <row r="45183" ht="12.75"/>
    <row r="45184" ht="12.75"/>
    <row r="45185" ht="12.75"/>
    <row r="45186" ht="12.75"/>
    <row r="45187" ht="12.75"/>
    <row r="45188" ht="12.75"/>
    <row r="45189" ht="12.75"/>
    <row r="45190" ht="12.75"/>
    <row r="45191" ht="12.75"/>
    <row r="45192" ht="12.75"/>
    <row r="45193" ht="12.75"/>
    <row r="45194" ht="12.75"/>
    <row r="45195" ht="12.75"/>
    <row r="45196" ht="12.75"/>
    <row r="45197" ht="12.75"/>
    <row r="45198" ht="12.75"/>
    <row r="45199" ht="12.75"/>
    <row r="45200" ht="12.75"/>
    <row r="45201" ht="12.75"/>
    <row r="45202" ht="12.75"/>
    <row r="45203" ht="12.75"/>
    <row r="45204" ht="12.75"/>
    <row r="45205" ht="12.75"/>
    <row r="45206" ht="12.75"/>
    <row r="45207" ht="12.75"/>
    <row r="45208" ht="12.75"/>
    <row r="45209" ht="12.75"/>
    <row r="45210" ht="12.75"/>
    <row r="45211" ht="12.75"/>
    <row r="45212" ht="12.75"/>
    <row r="45213" ht="12.75"/>
    <row r="45214" ht="12.75"/>
    <row r="45215" ht="12.75"/>
    <row r="45216" ht="12.75"/>
    <row r="45217" ht="12.75"/>
    <row r="45218" ht="12.75"/>
    <row r="45219" ht="12.75"/>
    <row r="45220" ht="12.75"/>
    <row r="45221" ht="12.75"/>
    <row r="45222" ht="12.75"/>
    <row r="45223" ht="12.75"/>
    <row r="45224" ht="12.75"/>
    <row r="45225" ht="12.75"/>
    <row r="45226" ht="12.75"/>
    <row r="45227" ht="12.75"/>
    <row r="45228" ht="12.75"/>
    <row r="45229" ht="12.75"/>
    <row r="45230" ht="12.75"/>
    <row r="45231" ht="12.75"/>
    <row r="45232" ht="12.75"/>
    <row r="45233" ht="12.75"/>
    <row r="45234" ht="12.75"/>
    <row r="45235" ht="12.75"/>
    <row r="45236" ht="12.75"/>
    <row r="45237" ht="12.75"/>
    <row r="45238" ht="12.75"/>
    <row r="45239" ht="12.75"/>
    <row r="45240" ht="12.75"/>
    <row r="45241" ht="12.75"/>
    <row r="45242" ht="12.75"/>
    <row r="45243" ht="12.75"/>
    <row r="45244" ht="12.75"/>
    <row r="45245" ht="12.75"/>
    <row r="45246" ht="12.75"/>
    <row r="45247" ht="12.75"/>
    <row r="45248" ht="12.75"/>
    <row r="45249" ht="12.75"/>
    <row r="45250" ht="12.75"/>
    <row r="45251" ht="12.75"/>
    <row r="45252" ht="12.75"/>
    <row r="45253" ht="12.75"/>
    <row r="45254" ht="12.75"/>
    <row r="45255" ht="12.75"/>
    <row r="45256" ht="12.75"/>
    <row r="45257" ht="12.75"/>
    <row r="45258" ht="12.75"/>
    <row r="45259" ht="12.75"/>
    <row r="45260" ht="12.75"/>
    <row r="45261" ht="12.75"/>
    <row r="45262" ht="12.75"/>
    <row r="45263" ht="12.75"/>
    <row r="45264" ht="12.75"/>
    <row r="45265" ht="12.75"/>
    <row r="45266" ht="12.75"/>
    <row r="45267" ht="12.75"/>
    <row r="45268" ht="12.75"/>
    <row r="45269" ht="12.75"/>
    <row r="45270" ht="12.75"/>
    <row r="45271" ht="12.75"/>
    <row r="45272" ht="12.75"/>
    <row r="45273" ht="12.75"/>
    <row r="45274" ht="12.75"/>
    <row r="45275" ht="12.75"/>
    <row r="45276" ht="12.75"/>
    <row r="45277" ht="12.75"/>
    <row r="45278" ht="12.75"/>
    <row r="45279" ht="12.75"/>
    <row r="45280" ht="12.75"/>
    <row r="45281" ht="12.75"/>
    <row r="45282" ht="12.75"/>
    <row r="45283" ht="12.75"/>
    <row r="45284" ht="12.75"/>
    <row r="45285" ht="12.75"/>
    <row r="45286" ht="12.75"/>
    <row r="45287" ht="12.75"/>
    <row r="45288" ht="12.75"/>
    <row r="45289" ht="12.75"/>
    <row r="45290" ht="12.75"/>
    <row r="45291" ht="12.75"/>
    <row r="45292" ht="12.75"/>
    <row r="45293" ht="12.75"/>
    <row r="45294" ht="12.75"/>
    <row r="45295" ht="12.75"/>
    <row r="45296" ht="12.75"/>
    <row r="45297" ht="12.75"/>
    <row r="45298" ht="12.75"/>
    <row r="45299" ht="12.75"/>
    <row r="45300" ht="12.75"/>
    <row r="45301" ht="12.75"/>
    <row r="45302" ht="12.75"/>
    <row r="45303" ht="12.75"/>
    <row r="45304" ht="12.75"/>
    <row r="45305" ht="12.75"/>
    <row r="45306" ht="12.75"/>
    <row r="45307" ht="12.75"/>
    <row r="45308" ht="12.75"/>
    <row r="45309" ht="12.75"/>
    <row r="45310" ht="12.75"/>
    <row r="45311" ht="12.75"/>
    <row r="45312" ht="12.75"/>
    <row r="45313" ht="12.75"/>
    <row r="45314" ht="12.75"/>
    <row r="45315" ht="12.75"/>
    <row r="45316" ht="12.75"/>
    <row r="45317" ht="12.75"/>
    <row r="45318" ht="12.75"/>
    <row r="45319" ht="12.75"/>
    <row r="45320" ht="12.75"/>
    <row r="45321" ht="12.75"/>
    <row r="45322" ht="12.75"/>
    <row r="45323" ht="12.75"/>
    <row r="45324" ht="12.75"/>
    <row r="45325" ht="12.75"/>
    <row r="45326" ht="12.75"/>
    <row r="45327" ht="12.75"/>
    <row r="45328" ht="12.75"/>
    <row r="45329" ht="12.75"/>
    <row r="45330" ht="12.75"/>
    <row r="45331" ht="12.75"/>
    <row r="45332" ht="12.75"/>
    <row r="45333" ht="12.75"/>
    <row r="45334" ht="12.75"/>
    <row r="45335" ht="12.75"/>
    <row r="45336" ht="12.75"/>
    <row r="45337" ht="12.75"/>
    <row r="45338" ht="12.75"/>
    <row r="45339" ht="12.75"/>
    <row r="45340" ht="12.75"/>
    <row r="45341" ht="12.75"/>
    <row r="45342" ht="12.75"/>
    <row r="45343" ht="12.75"/>
    <row r="45344" ht="12.75"/>
    <row r="45345" ht="12.75"/>
    <row r="45346" ht="12.75"/>
    <row r="45347" ht="12.75"/>
    <row r="45348" ht="12.75"/>
    <row r="45349" ht="12.75"/>
    <row r="45350" ht="12.75"/>
    <row r="45351" ht="12.75"/>
    <row r="45352" ht="12.75"/>
    <row r="45353" ht="12.75"/>
    <row r="45354" ht="12.75"/>
    <row r="45355" ht="12.75"/>
    <row r="45356" ht="12.75"/>
    <row r="45357" ht="12.75"/>
    <row r="45358" ht="12.75"/>
    <row r="45359" ht="12.75"/>
    <row r="45360" ht="12.75"/>
    <row r="45361" ht="12.75"/>
    <row r="45362" ht="12.75"/>
    <row r="45363" ht="12.75"/>
    <row r="45364" ht="12.75"/>
    <row r="45365" ht="12.75"/>
    <row r="45366" ht="12.75"/>
    <row r="45367" ht="12.75"/>
    <row r="45368" ht="12.75"/>
    <row r="45369" ht="12.75"/>
    <row r="45370" ht="12.75"/>
    <row r="45371" ht="12.75"/>
    <row r="45372" ht="12.75"/>
    <row r="45373" ht="12.75"/>
    <row r="45374" ht="12.75"/>
    <row r="45375" ht="12.75"/>
    <row r="45376" ht="12.75"/>
    <row r="45377" ht="12.75"/>
    <row r="45378" ht="12.75"/>
    <row r="45379" ht="12.75"/>
    <row r="45380" ht="12.75"/>
    <row r="45381" ht="12.75"/>
    <row r="45382" ht="12.75"/>
    <row r="45383" ht="12.75"/>
    <row r="45384" ht="12.75"/>
    <row r="45385" ht="12.75"/>
    <row r="45386" ht="12.75"/>
    <row r="45387" ht="12.75"/>
    <row r="45388" ht="12.75"/>
    <row r="45389" ht="12.75"/>
    <row r="45390" ht="12.75"/>
    <row r="45391" ht="12.75"/>
    <row r="45392" ht="12.75"/>
    <row r="45393" ht="12.75"/>
    <row r="45394" ht="12.75"/>
    <row r="45395" ht="12.75"/>
    <row r="45396" ht="12.75"/>
    <row r="45397" ht="12.75"/>
    <row r="45398" ht="12.75"/>
    <row r="45399" ht="12.75"/>
    <row r="45400" ht="12.75"/>
    <row r="45401" ht="12.75"/>
    <row r="45402" ht="12.75"/>
    <row r="45403" ht="12.75"/>
    <row r="45404" ht="12.75"/>
    <row r="45405" ht="12.75"/>
    <row r="45406" ht="12.75"/>
    <row r="45407" ht="12.75"/>
    <row r="45408" ht="12.75"/>
    <row r="45409" ht="12.75"/>
    <row r="45410" ht="12.75"/>
    <row r="45411" ht="12.75"/>
    <row r="45412" ht="12.75"/>
    <row r="45413" ht="12.75"/>
    <row r="45414" ht="12.75"/>
    <row r="45415" ht="12.75"/>
    <row r="45416" ht="12.75"/>
    <row r="45417" ht="12.75"/>
    <row r="45418" ht="12.75"/>
    <row r="45419" ht="12.75"/>
    <row r="45420" ht="12.75"/>
    <row r="45421" ht="12.75"/>
    <row r="45422" ht="12.75"/>
    <row r="45423" ht="12.75"/>
    <row r="45424" ht="12.75"/>
    <row r="45425" ht="12.75"/>
    <row r="45426" ht="12.75"/>
    <row r="45427" ht="12.75"/>
    <row r="45428" ht="12.75"/>
    <row r="45429" ht="12.75"/>
    <row r="45430" ht="12.75"/>
    <row r="45431" ht="12.75"/>
    <row r="45432" ht="12.75"/>
    <row r="45433" ht="12.75"/>
    <row r="45434" ht="12.75"/>
    <row r="45435" ht="12.75"/>
    <row r="45436" ht="12.75"/>
    <row r="45437" ht="12.75"/>
    <row r="45438" ht="12.75"/>
    <row r="45439" ht="12.75"/>
    <row r="45440" ht="12.75"/>
    <row r="45441" ht="12.75"/>
    <row r="45442" ht="12.75"/>
    <row r="45443" ht="12.75"/>
    <row r="45444" ht="12.75"/>
    <row r="45445" ht="12.75"/>
    <row r="45446" ht="12.75"/>
    <row r="45447" ht="12.75"/>
    <row r="45448" ht="12.75"/>
    <row r="45449" ht="12.75"/>
    <row r="45450" ht="12.75"/>
    <row r="45451" ht="12.75"/>
    <row r="45452" ht="12.75"/>
    <row r="45453" ht="12.75"/>
    <row r="45454" ht="12.75"/>
    <row r="45455" ht="12.75"/>
    <row r="45456" ht="12.75"/>
    <row r="45457" ht="12.75"/>
    <row r="45458" ht="12.75"/>
    <row r="45459" ht="12.75"/>
    <row r="45460" ht="12.75"/>
    <row r="45461" ht="12.75"/>
    <row r="45462" ht="12.75"/>
    <row r="45463" ht="12.75"/>
    <row r="45464" ht="12.75"/>
    <row r="45465" ht="12.75"/>
    <row r="45466" ht="12.75"/>
    <row r="45467" ht="12.75"/>
    <row r="45468" ht="12.75"/>
    <row r="45469" ht="12.75"/>
    <row r="45470" ht="12.75"/>
    <row r="45471" ht="12.75"/>
    <row r="45472" ht="12.75"/>
    <row r="45473" ht="12.75"/>
    <row r="45474" ht="12.75"/>
    <row r="45475" ht="12.75"/>
    <row r="45476" ht="12.75"/>
    <row r="45477" ht="12.75"/>
    <row r="45478" ht="12.75"/>
    <row r="45479" ht="12.75"/>
    <row r="45480" ht="12.75"/>
    <row r="45481" ht="12.75"/>
    <row r="45482" ht="12.75"/>
    <row r="45483" ht="12.75"/>
    <row r="45484" ht="12.75"/>
    <row r="45485" ht="12.75"/>
    <row r="45486" ht="12.75"/>
    <row r="45487" ht="12.75"/>
    <row r="45488" ht="12.75"/>
    <row r="45489" ht="12.75"/>
    <row r="45490" ht="12.75"/>
    <row r="45491" ht="12.75"/>
    <row r="45492" ht="12.75"/>
    <row r="45493" ht="12.75"/>
    <row r="45494" ht="12.75"/>
    <row r="45495" ht="12.75"/>
    <row r="45496" ht="12.75"/>
    <row r="45497" ht="12.75"/>
    <row r="45498" ht="12.75"/>
    <row r="45499" ht="12.75"/>
    <row r="45500" ht="12.75"/>
    <row r="45501" ht="12.75"/>
    <row r="45502" ht="12.75"/>
    <row r="45503" ht="12.75"/>
    <row r="45504" ht="12.75"/>
    <row r="45505" ht="12.75"/>
    <row r="45506" ht="12.75"/>
    <row r="45507" ht="12.75"/>
    <row r="45508" ht="12.75"/>
    <row r="45509" ht="12.75"/>
    <row r="45510" ht="12.75"/>
    <row r="45511" ht="12.75"/>
    <row r="45512" ht="12.75"/>
    <row r="45513" ht="12.75"/>
    <row r="45514" ht="12.75"/>
    <row r="45515" ht="12.75"/>
    <row r="45516" ht="12.75"/>
    <row r="45517" ht="12.75"/>
    <row r="45518" ht="12.75"/>
    <row r="45519" ht="12.75"/>
    <row r="45520" ht="12.75"/>
    <row r="45521" ht="12.75"/>
    <row r="45522" ht="12.75"/>
    <row r="45523" ht="12.75"/>
    <row r="45524" ht="12.75"/>
    <row r="45525" ht="12.75"/>
    <row r="45526" ht="12.75"/>
    <row r="45527" ht="12.75"/>
    <row r="45528" ht="12.75"/>
    <row r="45529" ht="12.75"/>
    <row r="45530" ht="12.75"/>
    <row r="45531" ht="12.75"/>
    <row r="45532" ht="12.75"/>
    <row r="45533" ht="12.75"/>
    <row r="45534" ht="12.75"/>
    <row r="45535" ht="12.75"/>
    <row r="45536" ht="12.75"/>
    <row r="45537" ht="12.75"/>
    <row r="45538" ht="12.75"/>
    <row r="45539" ht="12.75"/>
    <row r="45540" ht="12.75"/>
    <row r="45541" ht="12.75"/>
    <row r="45542" ht="12.75"/>
    <row r="45543" ht="12.75"/>
    <row r="45544" ht="12.75"/>
    <row r="45545" ht="12.75"/>
    <row r="45546" ht="12.75"/>
    <row r="45547" ht="12.75"/>
    <row r="45548" ht="12.75"/>
    <row r="45549" ht="12.75"/>
    <row r="45550" ht="12.75"/>
    <row r="45551" ht="12.75"/>
    <row r="45552" ht="12.75"/>
    <row r="45553" ht="12.75"/>
    <row r="45554" ht="12.75"/>
    <row r="45555" ht="12.75"/>
    <row r="45556" ht="12.75"/>
    <row r="45557" ht="12.75"/>
    <row r="45558" ht="12.75"/>
    <row r="45559" ht="12.75"/>
    <row r="45560" ht="12.75"/>
    <row r="45561" ht="12.75"/>
    <row r="45562" ht="12.75"/>
    <row r="45563" ht="12.75"/>
    <row r="45564" ht="12.75"/>
    <row r="45565" ht="12.75"/>
    <row r="45566" ht="12.75"/>
    <row r="45567" ht="12.75"/>
    <row r="45568" ht="12.75"/>
    <row r="45569" ht="12.75"/>
    <row r="45570" ht="12.75"/>
    <row r="45571" ht="12.75"/>
    <row r="45572" ht="12.75"/>
    <row r="45573" ht="12.75"/>
    <row r="45574" ht="12.75"/>
    <row r="45575" ht="12.75"/>
    <row r="45576" ht="12.75"/>
    <row r="45577" ht="12.75"/>
    <row r="45578" ht="12.75"/>
    <row r="45579" ht="12.75"/>
    <row r="45580" ht="12.75"/>
    <row r="45581" ht="12.75"/>
    <row r="45582" ht="12.75"/>
    <row r="45583" ht="12.75"/>
    <row r="45584" ht="12.75"/>
    <row r="45585" ht="12.75"/>
    <row r="45586" ht="12.75"/>
    <row r="45587" ht="12.75"/>
    <row r="45588" ht="12.75"/>
    <row r="45589" ht="12.75"/>
    <row r="45590" ht="12.75"/>
    <row r="45591" ht="12.75"/>
    <row r="45592" ht="12.75"/>
    <row r="45593" ht="12.75"/>
    <row r="45594" ht="12.75"/>
    <row r="45595" ht="12.75"/>
    <row r="45596" ht="12.75"/>
    <row r="45597" ht="12.75"/>
    <row r="45598" ht="12.75"/>
    <row r="45599" ht="12.75"/>
    <row r="45600" ht="12.75"/>
    <row r="45601" ht="12.75"/>
    <row r="45602" ht="12.75"/>
    <row r="45603" ht="12.75"/>
    <row r="45604" ht="12.75"/>
    <row r="45605" ht="12.75"/>
    <row r="45606" ht="12.75"/>
    <row r="45607" ht="12.75"/>
    <row r="45608" ht="12.75"/>
    <row r="45609" ht="12.75"/>
    <row r="45610" ht="12.75"/>
    <row r="45611" ht="12.75"/>
    <row r="45612" ht="12.75"/>
    <row r="45613" ht="12.75"/>
    <row r="45614" ht="12.75"/>
    <row r="45615" ht="12.75"/>
    <row r="45616" ht="12.75"/>
    <row r="45617" ht="12.75"/>
    <row r="45618" ht="12.75"/>
    <row r="45619" ht="12.75"/>
    <row r="45620" ht="12.75"/>
    <row r="45621" ht="12.75"/>
    <row r="45622" ht="12.75"/>
    <row r="45623" ht="12.75"/>
    <row r="45624" ht="12.75"/>
    <row r="45625" ht="12.75"/>
    <row r="45626" ht="12.75"/>
    <row r="45627" ht="12.75"/>
    <row r="45628" ht="12.75"/>
    <row r="45629" ht="12.75"/>
    <row r="45630" ht="12.75"/>
    <row r="45631" ht="12.75"/>
    <row r="45632" ht="12.75"/>
    <row r="45633" ht="12.75"/>
    <row r="45634" ht="12.75"/>
    <row r="45635" ht="12.75"/>
    <row r="45636" ht="12.75"/>
    <row r="45637" ht="12.75"/>
    <row r="45638" ht="12.75"/>
    <row r="45639" ht="12.75"/>
    <row r="45640" ht="12.75"/>
    <row r="45641" ht="12.75"/>
    <row r="45642" ht="12.75"/>
    <row r="45643" ht="12.75"/>
    <row r="45644" ht="12.75"/>
    <row r="45645" ht="12.75"/>
    <row r="45646" ht="12.75"/>
    <row r="45647" ht="12.75"/>
    <row r="45648" ht="12.75"/>
    <row r="45649" ht="12.75"/>
    <row r="45650" ht="12.75"/>
    <row r="45651" ht="12.75"/>
    <row r="45652" ht="12.75"/>
    <row r="45653" ht="12.75"/>
    <row r="45654" ht="12.75"/>
    <row r="45655" ht="12.75"/>
    <row r="45656" ht="12.75"/>
    <row r="45657" ht="12.75"/>
    <row r="45658" ht="12.75"/>
    <row r="45659" ht="12.75"/>
    <row r="45660" ht="12.75"/>
    <row r="45661" ht="12.75"/>
    <row r="45662" ht="12.75"/>
    <row r="45663" ht="12.75"/>
    <row r="45664" ht="12.75"/>
    <row r="45665" ht="12.75"/>
    <row r="45666" ht="12.75"/>
    <row r="45667" ht="12.75"/>
    <row r="45668" ht="12.75"/>
    <row r="45669" ht="12.75"/>
    <row r="45670" ht="12.75"/>
    <row r="45671" ht="12.75"/>
    <row r="45672" ht="12.75"/>
    <row r="45673" ht="12.75"/>
    <row r="45674" ht="12.75"/>
    <row r="45675" ht="12.75"/>
    <row r="45676" ht="12.75"/>
    <row r="45677" ht="12.75"/>
    <row r="45678" ht="12.75"/>
    <row r="45679" ht="12.75"/>
    <row r="45680" ht="12.75"/>
    <row r="45681" ht="12.75"/>
    <row r="45682" ht="12.75"/>
    <row r="45683" ht="12.75"/>
    <row r="45684" ht="12.75"/>
    <row r="45685" ht="12.75"/>
    <row r="45686" ht="12.75"/>
    <row r="45687" ht="12.75"/>
    <row r="45688" ht="12.75"/>
    <row r="45689" ht="12.75"/>
    <row r="45690" ht="12.75"/>
    <row r="45691" ht="12.75"/>
    <row r="45692" ht="12.75"/>
    <row r="45693" ht="12.75"/>
    <row r="45694" ht="12.75"/>
    <row r="45695" ht="12.75"/>
    <row r="45696" ht="12.75"/>
    <row r="45697" ht="12.75"/>
    <row r="45698" ht="12.75"/>
    <row r="45699" ht="12.75"/>
    <row r="45700" ht="12.75"/>
    <row r="45701" ht="12.75"/>
    <row r="45702" ht="12.75"/>
    <row r="45703" ht="12.75"/>
    <row r="45704" ht="12.75"/>
    <row r="45705" ht="12.75"/>
    <row r="45706" ht="12.75"/>
    <row r="45707" ht="12.75"/>
    <row r="45708" ht="12.75"/>
    <row r="45709" ht="12.75"/>
    <row r="45710" ht="12.75"/>
    <row r="45711" ht="12.75"/>
    <row r="45712" ht="12.75"/>
    <row r="45713" ht="12.75"/>
    <row r="45714" ht="12.75"/>
    <row r="45715" ht="12.75"/>
    <row r="45716" ht="12.75"/>
    <row r="45717" ht="12.75"/>
    <row r="45718" ht="12.75"/>
    <row r="45719" ht="12.75"/>
    <row r="45720" ht="12.75"/>
    <row r="45721" ht="12.75"/>
    <row r="45722" ht="12.75"/>
    <row r="45723" ht="12.75"/>
    <row r="45724" ht="12.75"/>
    <row r="45725" ht="12.75"/>
    <row r="45726" ht="12.75"/>
    <row r="45727" ht="12.75"/>
    <row r="45728" ht="12.75"/>
    <row r="45729" ht="12.75"/>
    <row r="45730" ht="12.75"/>
    <row r="45731" ht="12.75"/>
    <row r="45732" ht="12.75"/>
    <row r="45733" ht="12.75"/>
    <row r="45734" ht="12.75"/>
    <row r="45735" ht="12.75"/>
    <row r="45736" ht="12.75"/>
    <row r="45737" ht="12.75"/>
    <row r="45738" ht="12.75"/>
    <row r="45739" ht="12.75"/>
    <row r="45740" ht="12.75"/>
    <row r="45741" ht="12.75"/>
    <row r="45742" ht="12.75"/>
    <row r="45743" ht="12.75"/>
    <row r="45744" ht="12.75"/>
    <row r="45745" ht="12.75"/>
    <row r="45746" ht="12.75"/>
    <row r="45747" ht="12.75"/>
    <row r="45748" ht="12.75"/>
    <row r="45749" ht="12.75"/>
    <row r="45750" ht="12.75"/>
    <row r="45751" ht="12.75"/>
    <row r="45752" ht="12.75"/>
    <row r="45753" ht="12.75"/>
    <row r="45754" ht="12.75"/>
    <row r="45755" ht="12.75"/>
    <row r="45756" ht="12.75"/>
    <row r="45757" ht="12.75"/>
    <row r="45758" ht="12.75"/>
    <row r="45759" ht="12.75"/>
    <row r="45760" ht="12.75"/>
    <row r="45761" ht="12.75"/>
    <row r="45762" ht="12.75"/>
    <row r="45763" ht="12.75"/>
    <row r="45764" ht="12.75"/>
    <row r="45765" ht="12.75"/>
    <row r="45766" ht="12.75"/>
    <row r="45767" ht="12.75"/>
    <row r="45768" ht="12.75"/>
    <row r="45769" ht="12.75"/>
    <row r="45770" ht="12.75"/>
    <row r="45771" ht="12.75"/>
    <row r="45772" ht="12.75"/>
    <row r="45773" ht="12.75"/>
    <row r="45774" ht="12.75"/>
    <row r="45775" ht="12.75"/>
    <row r="45776" ht="12.75"/>
    <row r="45777" ht="12.75"/>
    <row r="45778" ht="12.75"/>
    <row r="45779" ht="12.75"/>
    <row r="45780" ht="12.75"/>
    <row r="45781" ht="12.75"/>
    <row r="45782" ht="12.75"/>
    <row r="45783" ht="12.75"/>
    <row r="45784" ht="12.75"/>
    <row r="45785" ht="12.75"/>
    <row r="45786" ht="12.75"/>
    <row r="45787" ht="12.75"/>
    <row r="45788" ht="12.75"/>
    <row r="45789" ht="12.75"/>
    <row r="45790" ht="12.75"/>
    <row r="45791" ht="12.75"/>
    <row r="45792" ht="12.75"/>
    <row r="45793" ht="12.75"/>
    <row r="45794" ht="12.75"/>
    <row r="45795" ht="12.75"/>
    <row r="45796" ht="12.75"/>
    <row r="45797" ht="12.75"/>
    <row r="45798" ht="12.75"/>
    <row r="45799" ht="12.75"/>
    <row r="45800" ht="12.75"/>
    <row r="45801" ht="12.75"/>
    <row r="45802" ht="12.75"/>
    <row r="45803" ht="12.75"/>
    <row r="45804" ht="12.75"/>
    <row r="45805" ht="12.75"/>
    <row r="45806" ht="12.75"/>
    <row r="45807" ht="12.75"/>
    <row r="45808" ht="12.75"/>
    <row r="45809" ht="12.75"/>
    <row r="45810" ht="12.75"/>
    <row r="45811" ht="12.75"/>
    <row r="45812" ht="12.75"/>
    <row r="45813" ht="12.75"/>
    <row r="45814" ht="12.75"/>
    <row r="45815" ht="12.75"/>
    <row r="45816" ht="12.75"/>
    <row r="45817" ht="12.75"/>
    <row r="45818" ht="12.75"/>
    <row r="45819" ht="12.75"/>
    <row r="45820" ht="12.75"/>
    <row r="45821" ht="12.75"/>
    <row r="45822" ht="12.75"/>
    <row r="45823" ht="12.75"/>
    <row r="45824" ht="12.75"/>
    <row r="45825" ht="12.75"/>
    <row r="45826" ht="12.75"/>
    <row r="45827" ht="12.75"/>
    <row r="45828" ht="12.75"/>
    <row r="45829" ht="12.75"/>
    <row r="45830" ht="12.75"/>
    <row r="45831" ht="12.75"/>
    <row r="45832" ht="12.75"/>
    <row r="45833" ht="12.75"/>
    <row r="45834" ht="12.75"/>
    <row r="45835" ht="12.75"/>
    <row r="45836" ht="12.75"/>
    <row r="45837" ht="12.75"/>
    <row r="45838" ht="12.75"/>
    <row r="45839" ht="12.75"/>
    <row r="45840" ht="12.75"/>
    <row r="45841" ht="12.75"/>
    <row r="45842" ht="12.75"/>
    <row r="45843" ht="12.75"/>
    <row r="45844" ht="12.75"/>
    <row r="45845" ht="12.75"/>
    <row r="45846" ht="12.75"/>
    <row r="45847" ht="12.75"/>
    <row r="45848" ht="12.75"/>
    <row r="45849" ht="12.75"/>
    <row r="45850" ht="12.75"/>
    <row r="45851" ht="12.75"/>
    <row r="45852" ht="12.75"/>
    <row r="45853" ht="12.75"/>
    <row r="45854" ht="12.75"/>
    <row r="45855" ht="12.75"/>
    <row r="45856" ht="12.75"/>
    <row r="45857" ht="12.75"/>
    <row r="45858" ht="12.75"/>
    <row r="45859" ht="12.75"/>
    <row r="45860" ht="12.75"/>
    <row r="45861" ht="12.75"/>
    <row r="45862" ht="12.75"/>
    <row r="45863" ht="12.75"/>
    <row r="45864" ht="12.75"/>
    <row r="45865" ht="12.75"/>
    <row r="45866" ht="12.75"/>
    <row r="45867" ht="12.75"/>
    <row r="45868" ht="12.75"/>
    <row r="45869" ht="12.75"/>
    <row r="45870" ht="12.75"/>
    <row r="45871" ht="12.75"/>
    <row r="45872" ht="12.75"/>
    <row r="45873" ht="12.75"/>
    <row r="45874" ht="12.75"/>
    <row r="45875" ht="12.75"/>
    <row r="45876" ht="12.75"/>
    <row r="45877" ht="12.75"/>
    <row r="45878" ht="12.75"/>
    <row r="45879" ht="12.75"/>
    <row r="45880" ht="12.75"/>
    <row r="45881" ht="12.75"/>
    <row r="45882" ht="12.75"/>
    <row r="45883" ht="12.75"/>
    <row r="45884" ht="12.75"/>
    <row r="45885" ht="12.75"/>
    <row r="45886" ht="12.75"/>
    <row r="45887" ht="12.75"/>
    <row r="45888" ht="12.75"/>
    <row r="45889" ht="12.75"/>
    <row r="45890" ht="12.75"/>
    <row r="45891" ht="12.75"/>
    <row r="45892" ht="12.75"/>
    <row r="45893" ht="12.75"/>
    <row r="45894" ht="12.75"/>
    <row r="45895" ht="12.75"/>
    <row r="45896" ht="12.75"/>
    <row r="45897" ht="12.75"/>
    <row r="45898" ht="12.75"/>
    <row r="45899" ht="12.75"/>
    <row r="45900" ht="12.75"/>
    <row r="45901" ht="12.75"/>
    <row r="45902" ht="12.75"/>
    <row r="45903" ht="12.75"/>
    <row r="45904" ht="12.75"/>
    <row r="45905" ht="12.75"/>
    <row r="45906" ht="12.75"/>
    <row r="45907" ht="12.75"/>
    <row r="45908" ht="12.75"/>
    <row r="45909" ht="12.75"/>
    <row r="45910" ht="12.75"/>
    <row r="45911" ht="12.75"/>
    <row r="45912" ht="12.75"/>
    <row r="45913" ht="12.75"/>
    <row r="45914" ht="12.75"/>
    <row r="45915" ht="12.75"/>
    <row r="45916" ht="12.75"/>
    <row r="45917" ht="12.75"/>
    <row r="45918" ht="12.75"/>
    <row r="45919" ht="12.75"/>
    <row r="45920" ht="12.75"/>
    <row r="45921" ht="12.75"/>
    <row r="45922" ht="12.75"/>
    <row r="45923" ht="12.75"/>
    <row r="45924" ht="12.75"/>
    <row r="45925" ht="12.75"/>
    <row r="45926" ht="12.75"/>
    <row r="45927" ht="12.75"/>
    <row r="45928" ht="12.75"/>
    <row r="45929" ht="12.75"/>
    <row r="45930" ht="12.75"/>
    <row r="45931" ht="12.75"/>
    <row r="45932" ht="12.75"/>
    <row r="45933" ht="12.75"/>
    <row r="45934" ht="12.75"/>
    <row r="45935" ht="12.75"/>
    <row r="45936" ht="12.75"/>
    <row r="45937" ht="12.75"/>
    <row r="45938" ht="12.75"/>
    <row r="45939" ht="12.75"/>
    <row r="45940" ht="12.75"/>
    <row r="45941" ht="12.75"/>
    <row r="45942" ht="12.75"/>
    <row r="45943" ht="12.75"/>
    <row r="45944" ht="12.75"/>
    <row r="45945" ht="12.75"/>
    <row r="45946" ht="12.75"/>
    <row r="45947" ht="12.75"/>
    <row r="45948" ht="12.75"/>
    <row r="45949" ht="12.75"/>
    <row r="45950" ht="12.75"/>
    <row r="45951" ht="12.75"/>
    <row r="45952" ht="12.75"/>
    <row r="45953" ht="12.75"/>
    <row r="45954" ht="12.75"/>
    <row r="45955" ht="12.75"/>
    <row r="45956" ht="12.75"/>
    <row r="45957" ht="12.75"/>
    <row r="45958" ht="12.75"/>
    <row r="45959" ht="12.75"/>
    <row r="45960" ht="12.75"/>
    <row r="45961" ht="12.75"/>
    <row r="45962" ht="12.75"/>
    <row r="45963" ht="12.75"/>
    <row r="45964" ht="12.75"/>
    <row r="45965" ht="12.75"/>
    <row r="45966" ht="12.75"/>
    <row r="45967" ht="12.75"/>
    <row r="45968" ht="12.75"/>
    <row r="45969" ht="12.75"/>
    <row r="45970" ht="12.75"/>
    <row r="45971" ht="12.75"/>
    <row r="45972" ht="12.75"/>
    <row r="45973" ht="12.75"/>
    <row r="45974" ht="12.75"/>
    <row r="45975" ht="12.75"/>
    <row r="45976" ht="12.75"/>
    <row r="45977" ht="12.75"/>
    <row r="45978" ht="12.75"/>
    <row r="45979" ht="12.75"/>
    <row r="45980" ht="12.75"/>
    <row r="45981" ht="12.75"/>
    <row r="45982" ht="12.75"/>
    <row r="45983" ht="12.75"/>
    <row r="45984" ht="12.75"/>
    <row r="45985" ht="12.75"/>
    <row r="45986" ht="12.75"/>
    <row r="45987" ht="12.75"/>
    <row r="45988" ht="12.75"/>
    <row r="45989" ht="12.75"/>
    <row r="45990" ht="12.75"/>
    <row r="45991" ht="12.75"/>
    <row r="45992" ht="12.75"/>
    <row r="45993" ht="12.75"/>
    <row r="45994" ht="12.75"/>
    <row r="45995" ht="12.75"/>
    <row r="45996" ht="12.75"/>
    <row r="45997" ht="12.75"/>
    <row r="45998" ht="12.75"/>
    <row r="45999" ht="12.75"/>
    <row r="46000" ht="12.75"/>
    <row r="46001" ht="12.75"/>
    <row r="46002" ht="12.75"/>
    <row r="46003" ht="12.75"/>
    <row r="46004" ht="12.75"/>
    <row r="46005" ht="12.75"/>
    <row r="46006" ht="12.75"/>
    <row r="46007" ht="12.75"/>
    <row r="46008" ht="12.75"/>
    <row r="46009" ht="12.75"/>
    <row r="46010" ht="12.75"/>
    <row r="46011" ht="12.75"/>
    <row r="46012" ht="12.75"/>
    <row r="46013" ht="12.75"/>
    <row r="46014" ht="12.75"/>
    <row r="46015" ht="12.75"/>
    <row r="46016" ht="12.75"/>
    <row r="46017" ht="12.75"/>
    <row r="46018" ht="12.75"/>
    <row r="46019" ht="12.75"/>
    <row r="46020" ht="12.75"/>
    <row r="46021" ht="12.75"/>
    <row r="46022" ht="12.75"/>
    <row r="46023" ht="12.75"/>
    <row r="46024" ht="12.75"/>
    <row r="46025" ht="12.75"/>
    <row r="46026" ht="12.75"/>
    <row r="46027" ht="12.75"/>
    <row r="46028" ht="12.75"/>
    <row r="46029" ht="12.75"/>
    <row r="46030" ht="12.75"/>
    <row r="46031" ht="12.75"/>
    <row r="46032" ht="12.75"/>
    <row r="46033" ht="12.75"/>
    <row r="46034" ht="12.75"/>
    <row r="46035" ht="12.75"/>
    <row r="46036" ht="12.75"/>
    <row r="46037" ht="12.75"/>
    <row r="46038" ht="12.75"/>
    <row r="46039" ht="12.75"/>
    <row r="46040" ht="12.75"/>
    <row r="46041" ht="12.75"/>
    <row r="46042" ht="12.75"/>
    <row r="46043" ht="12.75"/>
    <row r="46044" ht="12.75"/>
    <row r="46045" ht="12.75"/>
    <row r="46046" ht="12.75"/>
    <row r="46047" ht="12.75"/>
    <row r="46048" ht="12.75"/>
    <row r="46049" ht="12.75"/>
    <row r="46050" ht="12.75"/>
    <row r="46051" ht="12.75"/>
    <row r="46052" ht="12.75"/>
    <row r="46053" ht="12.75"/>
    <row r="46054" ht="12.75"/>
    <row r="46055" ht="12.75"/>
    <row r="46056" ht="12.75"/>
    <row r="46057" ht="12.75"/>
    <row r="46058" ht="12.75"/>
    <row r="46059" ht="12.75"/>
    <row r="46060" ht="12.75"/>
    <row r="46061" ht="12.75"/>
    <row r="46062" ht="12.75"/>
    <row r="46063" ht="12.75"/>
    <row r="46064" ht="12.75"/>
    <row r="46065" ht="12.75"/>
    <row r="46066" ht="12.75"/>
    <row r="46067" ht="12.75"/>
    <row r="46068" ht="12.75"/>
    <row r="46069" ht="12.75"/>
    <row r="46070" ht="12.75"/>
    <row r="46071" ht="12.75"/>
    <row r="46072" ht="12.75"/>
    <row r="46073" ht="12.75"/>
    <row r="46074" ht="12.75"/>
    <row r="46075" ht="12.75"/>
    <row r="46076" ht="12.75"/>
    <row r="46077" ht="12.75"/>
    <row r="46078" ht="12.75"/>
    <row r="46079" ht="12.75"/>
    <row r="46080" ht="12.75"/>
    <row r="46081" ht="12.75"/>
    <row r="46082" ht="12.75"/>
    <row r="46083" ht="12.75"/>
    <row r="46084" ht="12.75"/>
    <row r="46085" ht="12.75"/>
    <row r="46086" ht="12.75"/>
    <row r="46087" ht="12.75"/>
    <row r="46088" ht="12.75"/>
    <row r="46089" ht="12.75"/>
    <row r="46090" ht="12.75"/>
    <row r="46091" ht="12.75"/>
    <row r="46092" ht="12.75"/>
    <row r="46093" ht="12.75"/>
    <row r="46094" ht="12.75"/>
    <row r="46095" ht="12.75"/>
    <row r="46096" ht="12.75"/>
    <row r="46097" ht="12.75"/>
    <row r="46098" ht="12.75"/>
    <row r="46099" ht="12.75"/>
    <row r="46100" ht="12.75"/>
    <row r="46101" ht="12.75"/>
    <row r="46102" ht="12.75"/>
    <row r="46103" ht="12.75"/>
    <row r="46104" ht="12.75"/>
    <row r="46105" ht="12.75"/>
    <row r="46106" ht="12.75"/>
    <row r="46107" ht="12.75"/>
    <row r="46108" ht="12.75"/>
    <row r="46109" ht="12.75"/>
    <row r="46110" ht="12.75"/>
    <row r="46111" ht="12.75"/>
    <row r="46112" ht="12.75"/>
    <row r="46113" ht="12.75"/>
    <row r="46114" ht="12.75"/>
    <row r="46115" ht="12.75"/>
    <row r="46116" ht="12.75"/>
    <row r="46117" ht="12.75"/>
    <row r="46118" ht="12.75"/>
    <row r="46119" ht="12.75"/>
    <row r="46120" ht="12.75"/>
    <row r="46121" ht="12.75"/>
    <row r="46122" ht="12.75"/>
    <row r="46123" ht="12.75"/>
    <row r="46124" ht="12.75"/>
    <row r="46125" ht="12.75"/>
    <row r="46126" ht="12.75"/>
    <row r="46127" ht="12.75"/>
    <row r="46128" ht="12.75"/>
    <row r="46129" ht="12.75"/>
    <row r="46130" ht="12.75"/>
    <row r="46131" ht="12.75"/>
    <row r="46132" ht="12.75"/>
    <row r="46133" ht="12.75"/>
    <row r="46134" ht="12.75"/>
    <row r="46135" ht="12.75"/>
    <row r="46136" ht="12.75"/>
    <row r="46137" ht="12.75"/>
    <row r="46138" ht="12.75"/>
    <row r="46139" ht="12.75"/>
    <row r="46140" ht="12.75"/>
    <row r="46141" ht="12.75"/>
    <row r="46142" ht="12.75"/>
    <row r="46143" ht="12.75"/>
    <row r="46144" ht="12.75"/>
    <row r="46145" ht="12.75"/>
    <row r="46146" ht="12.75"/>
    <row r="46147" ht="12.75"/>
    <row r="46148" ht="12.75"/>
    <row r="46149" ht="12.75"/>
    <row r="46150" ht="12.75"/>
    <row r="46151" ht="12.75"/>
    <row r="46152" ht="12.75"/>
    <row r="46153" ht="12.75"/>
    <row r="46154" ht="12.75"/>
    <row r="46155" ht="12.75"/>
    <row r="46156" ht="12.75"/>
    <row r="46157" ht="12.75"/>
    <row r="46158" ht="12.75"/>
    <row r="46159" ht="12.75"/>
    <row r="46160" ht="12.75"/>
    <row r="46161" ht="12.75"/>
    <row r="46162" ht="12.75"/>
    <row r="46163" ht="12.75"/>
    <row r="46164" ht="12.75"/>
    <row r="46165" ht="12.75"/>
    <row r="46166" ht="12.75"/>
    <row r="46167" ht="12.75"/>
    <row r="46168" ht="12.75"/>
    <row r="46169" ht="12.75"/>
    <row r="46170" ht="12.75"/>
    <row r="46171" ht="12.75"/>
    <row r="46172" ht="12.75"/>
    <row r="46173" ht="12.75"/>
    <row r="46174" ht="12.75"/>
    <row r="46175" ht="12.75"/>
    <row r="46176" ht="12.75"/>
    <row r="46177" ht="12.75"/>
    <row r="46178" ht="12.75"/>
    <row r="46179" ht="12.75"/>
    <row r="46180" ht="12.75"/>
    <row r="46181" ht="12.75"/>
    <row r="46182" ht="12.75"/>
    <row r="46183" ht="12.75"/>
    <row r="46184" ht="12.75"/>
    <row r="46185" ht="12.75"/>
    <row r="46186" ht="12.75"/>
    <row r="46187" ht="12.75"/>
    <row r="46188" ht="12.75"/>
    <row r="46189" ht="12.75"/>
    <row r="46190" ht="12.75"/>
    <row r="46191" ht="12.75"/>
    <row r="46192" ht="12.75"/>
    <row r="46193" ht="12.75"/>
    <row r="46194" ht="12.75"/>
    <row r="46195" ht="12.75"/>
    <row r="46196" ht="12.75"/>
    <row r="46197" ht="12.75"/>
    <row r="46198" ht="12.75"/>
    <row r="46199" ht="12.75"/>
    <row r="46200" ht="12.75"/>
    <row r="46201" ht="12.75"/>
    <row r="46202" ht="12.75"/>
    <row r="46203" ht="12.75"/>
    <row r="46204" ht="12.75"/>
    <row r="46205" ht="12.75"/>
    <row r="46206" ht="12.75"/>
    <row r="46207" ht="12.75"/>
    <row r="46208" ht="12.75"/>
    <row r="46209" ht="12.75"/>
    <row r="46210" ht="12.75"/>
    <row r="46211" ht="12.75"/>
    <row r="46212" ht="12.75"/>
    <row r="46213" ht="12.75"/>
    <row r="46214" ht="12.75"/>
    <row r="46215" ht="12.75"/>
    <row r="46216" ht="12.75"/>
    <row r="46217" ht="12.75"/>
    <row r="46218" ht="12.75"/>
    <row r="46219" ht="12.75"/>
    <row r="46220" ht="12.75"/>
    <row r="46221" ht="12.75"/>
    <row r="46222" ht="12.75"/>
    <row r="46223" ht="12.75"/>
    <row r="46224" ht="12.75"/>
    <row r="46225" ht="12.75"/>
    <row r="46226" ht="12.75"/>
    <row r="46227" ht="12.75"/>
    <row r="46228" ht="12.75"/>
    <row r="46229" ht="12.75"/>
    <row r="46230" ht="12.75"/>
    <row r="46231" ht="12.75"/>
    <row r="46232" ht="12.75"/>
    <row r="46233" ht="12.75"/>
    <row r="46234" ht="12.75"/>
    <row r="46235" ht="12.75"/>
    <row r="46236" ht="12.75"/>
    <row r="46237" ht="12.75"/>
    <row r="46238" ht="12.75"/>
    <row r="46239" ht="12.75"/>
    <row r="46240" ht="12.75"/>
    <row r="46241" ht="12.75"/>
    <row r="46242" ht="12.75"/>
    <row r="46243" ht="12.75"/>
    <row r="46244" ht="12.75"/>
    <row r="46245" ht="12.75"/>
    <row r="46246" ht="12.75"/>
    <row r="46247" ht="12.75"/>
    <row r="46248" ht="12.75"/>
    <row r="46249" ht="12.75"/>
    <row r="46250" ht="12.75"/>
    <row r="46251" ht="12.75"/>
    <row r="46252" ht="12.75"/>
    <row r="46253" ht="12.75"/>
    <row r="46254" ht="12.75"/>
    <row r="46255" ht="12.75"/>
    <row r="46256" ht="12.75"/>
    <row r="46257" ht="12.75"/>
    <row r="46258" ht="12.75"/>
    <row r="46259" ht="12.75"/>
    <row r="46260" ht="12.75"/>
    <row r="46261" ht="12.75"/>
    <row r="46262" ht="12.75"/>
    <row r="46263" ht="12.75"/>
    <row r="46264" ht="12.75"/>
    <row r="46265" ht="12.75"/>
    <row r="46266" ht="12.75"/>
    <row r="46267" ht="12.75"/>
    <row r="46268" ht="12.75"/>
    <row r="46269" ht="12.75"/>
    <row r="46270" ht="12.75"/>
    <row r="46271" ht="12.75"/>
    <row r="46272" ht="12.75"/>
    <row r="46273" ht="12.75"/>
    <row r="46274" ht="12.75"/>
    <row r="46275" ht="12.75"/>
    <row r="46276" ht="12.75"/>
    <row r="46277" ht="12.75"/>
    <row r="46278" ht="12.75"/>
    <row r="46279" ht="12.75"/>
    <row r="46280" ht="12.75"/>
    <row r="46281" ht="12.75"/>
    <row r="46282" ht="12.75"/>
    <row r="46283" ht="12.75"/>
    <row r="46284" ht="12.75"/>
    <row r="46285" ht="12.75"/>
    <row r="46286" ht="12.75"/>
    <row r="46287" ht="12.75"/>
    <row r="46288" ht="12.75"/>
    <row r="46289" ht="12.75"/>
    <row r="46290" ht="12.75"/>
    <row r="46291" ht="12.75"/>
    <row r="46292" ht="12.75"/>
    <row r="46293" ht="12.75"/>
    <row r="46294" ht="12.75"/>
    <row r="46295" ht="12.75"/>
    <row r="46296" ht="12.75"/>
    <row r="46297" ht="12.75"/>
    <row r="46298" ht="12.75"/>
    <row r="46299" ht="12.75"/>
    <row r="46300" ht="12.75"/>
    <row r="46301" ht="12.75"/>
    <row r="46302" ht="12.75"/>
    <row r="46303" ht="12.75"/>
    <row r="46304" ht="12.75"/>
    <row r="46305" ht="12.75"/>
    <row r="46306" ht="12.75"/>
    <row r="46307" ht="12.75"/>
    <row r="46308" ht="12.75"/>
    <row r="46309" ht="12.75"/>
    <row r="46310" ht="12.75"/>
    <row r="46311" ht="12.75"/>
    <row r="46312" ht="12.75"/>
    <row r="46313" ht="12.75"/>
    <row r="46314" ht="12.75"/>
    <row r="46315" ht="12.75"/>
    <row r="46316" ht="12.75"/>
    <row r="46317" ht="12.75"/>
    <row r="46318" ht="12.75"/>
    <row r="46319" ht="12.75"/>
    <row r="46320" ht="12.75"/>
    <row r="46321" ht="12.75"/>
    <row r="46322" ht="12.75"/>
    <row r="46323" ht="12.75"/>
    <row r="46324" ht="12.75"/>
    <row r="46325" ht="12.75"/>
    <row r="46326" ht="12.75"/>
    <row r="46327" ht="12.75"/>
    <row r="46328" ht="12.75"/>
    <row r="46329" ht="12.75"/>
    <row r="46330" ht="12.75"/>
    <row r="46331" ht="12.75"/>
    <row r="46332" ht="12.75"/>
    <row r="46333" ht="12.75"/>
    <row r="46334" ht="12.75"/>
    <row r="46335" ht="12.75"/>
    <row r="46336" ht="12.75"/>
    <row r="46337" ht="12.75"/>
    <row r="46338" ht="12.75"/>
    <row r="46339" ht="12.75"/>
    <row r="46340" ht="12.75"/>
    <row r="46341" ht="12.75"/>
    <row r="46342" ht="12.75"/>
    <row r="46343" ht="12.75"/>
    <row r="46344" ht="12.75"/>
    <row r="46345" ht="12.75"/>
    <row r="46346" ht="12.75"/>
    <row r="46347" ht="12.75"/>
    <row r="46348" ht="12.75"/>
    <row r="46349" ht="12.75"/>
    <row r="46350" ht="12.75"/>
    <row r="46351" ht="12.75"/>
    <row r="46352" ht="12.75"/>
    <row r="46353" ht="12.75"/>
    <row r="46354" ht="12.75"/>
    <row r="46355" ht="12.75"/>
    <row r="46356" ht="12.75"/>
    <row r="46357" ht="12.75"/>
    <row r="46358" ht="12.75"/>
    <row r="46359" ht="12.75"/>
    <row r="46360" ht="12.75"/>
    <row r="46361" ht="12.75"/>
    <row r="46362" ht="12.75"/>
    <row r="46363" ht="12.75"/>
    <row r="46364" ht="12.75"/>
    <row r="46365" ht="12.75"/>
    <row r="46366" ht="12.75"/>
    <row r="46367" ht="12.75"/>
    <row r="46368" ht="12.75"/>
    <row r="46369" ht="12.75"/>
    <row r="46370" ht="12.75"/>
    <row r="46371" ht="12.75"/>
    <row r="46372" ht="12.75"/>
    <row r="46373" ht="12.75"/>
    <row r="46374" ht="12.75"/>
    <row r="46375" ht="12.75"/>
    <row r="46376" ht="12.75"/>
    <row r="46377" ht="12.75"/>
    <row r="46378" ht="12.75"/>
    <row r="46379" ht="12.75"/>
    <row r="46380" ht="12.75"/>
    <row r="46381" ht="12.75"/>
    <row r="46382" ht="12.75"/>
    <row r="46383" ht="12.75"/>
    <row r="46384" ht="12.75"/>
    <row r="46385" ht="12.75"/>
    <row r="46386" ht="12.75"/>
    <row r="46387" ht="12.75"/>
    <row r="46388" ht="12.75"/>
    <row r="46389" ht="12.75"/>
    <row r="46390" ht="12.75"/>
    <row r="46391" ht="12.75"/>
    <row r="46392" ht="12.75"/>
    <row r="46393" ht="12.75"/>
    <row r="46394" ht="12.75"/>
    <row r="46395" ht="12.75"/>
    <row r="46396" ht="12.75"/>
    <row r="46397" ht="12.75"/>
    <row r="46398" ht="12.75"/>
    <row r="46399" ht="12.75"/>
    <row r="46400" ht="12.75"/>
    <row r="46401" ht="12.75"/>
    <row r="46402" ht="12.75"/>
    <row r="46403" ht="12.75"/>
    <row r="46404" ht="12.75"/>
    <row r="46405" ht="12.75"/>
    <row r="46406" ht="12.75"/>
    <row r="46407" ht="12.75"/>
    <row r="46408" ht="12.75"/>
    <row r="46409" ht="12.75"/>
    <row r="46410" ht="12.75"/>
    <row r="46411" ht="12.75"/>
    <row r="46412" ht="12.75"/>
    <row r="46413" ht="12.75"/>
    <row r="46414" ht="12.75"/>
    <row r="46415" ht="12.75"/>
    <row r="46416" ht="12.75"/>
    <row r="46417" ht="12.75"/>
    <row r="46418" ht="12.75"/>
    <row r="46419" ht="12.75"/>
    <row r="46420" ht="12.75"/>
    <row r="46421" ht="12.75"/>
    <row r="46422" ht="12.75"/>
    <row r="46423" ht="12.75"/>
    <row r="46424" ht="12.75"/>
    <row r="46425" ht="12.75"/>
    <row r="46426" ht="12.75"/>
    <row r="46427" ht="12.75"/>
    <row r="46428" ht="12.75"/>
    <row r="46429" ht="12.75"/>
    <row r="46430" ht="12.75"/>
    <row r="46431" ht="12.75"/>
    <row r="46432" ht="12.75"/>
    <row r="46433" ht="12.75"/>
    <row r="46434" ht="12.75"/>
    <row r="46435" ht="12.75"/>
    <row r="46436" ht="12.75"/>
    <row r="46437" ht="12.75"/>
    <row r="46438" ht="12.75"/>
    <row r="46439" ht="12.75"/>
    <row r="46440" ht="12.75"/>
    <row r="46441" ht="12.75"/>
    <row r="46442" ht="12.75"/>
    <row r="46443" ht="12.75"/>
    <row r="46444" ht="12.75"/>
    <row r="46445" ht="12.75"/>
    <row r="46446" ht="12.75"/>
    <row r="46447" ht="12.75"/>
    <row r="46448" ht="12.75"/>
    <row r="46449" ht="12.75"/>
    <row r="46450" ht="12.75"/>
    <row r="46451" ht="12.75"/>
    <row r="46452" ht="12.75"/>
    <row r="46453" ht="12.75"/>
    <row r="46454" ht="12.75"/>
    <row r="46455" ht="12.75"/>
    <row r="46456" ht="12.75"/>
    <row r="46457" ht="12.75"/>
    <row r="46458" ht="12.75"/>
    <row r="46459" ht="12.75"/>
    <row r="46460" ht="12.75"/>
    <row r="46461" ht="12.75"/>
    <row r="46462" ht="12.75"/>
    <row r="46463" ht="12.75"/>
    <row r="46464" ht="12.75"/>
    <row r="46465" ht="12.75"/>
    <row r="46466" ht="12.75"/>
    <row r="46467" ht="12.75"/>
    <row r="46468" ht="12.75"/>
    <row r="46469" ht="12.75"/>
    <row r="46470" ht="12.75"/>
    <row r="46471" ht="12.75"/>
    <row r="46472" ht="12.75"/>
    <row r="46473" ht="12.75"/>
    <row r="46474" ht="12.75"/>
    <row r="46475" ht="12.75"/>
    <row r="46476" ht="12.75"/>
    <row r="46477" ht="12.75"/>
    <row r="46478" ht="12.75"/>
    <row r="46479" ht="12.75"/>
    <row r="46480" ht="12.75"/>
    <row r="46481" ht="12.75"/>
    <row r="46482" ht="12.75"/>
    <row r="46483" ht="12.75"/>
    <row r="46484" ht="12.75"/>
    <row r="46485" ht="12.75"/>
    <row r="46486" ht="12.75"/>
    <row r="46487" ht="12.75"/>
    <row r="46488" ht="12.75"/>
    <row r="46489" ht="12.75"/>
    <row r="46490" ht="12.75"/>
    <row r="46491" ht="12.75"/>
    <row r="46492" ht="12.75"/>
    <row r="46493" ht="12.75"/>
    <row r="46494" ht="12.75"/>
    <row r="46495" ht="12.75"/>
    <row r="46496" ht="12.75"/>
    <row r="46497" ht="12.75"/>
    <row r="46498" ht="12.75"/>
    <row r="46499" ht="12.75"/>
    <row r="46500" ht="12.75"/>
    <row r="46501" ht="12.75"/>
    <row r="46502" ht="12.75"/>
    <row r="46503" ht="12.75"/>
    <row r="46504" ht="12.75"/>
    <row r="46505" ht="12.75"/>
    <row r="46506" ht="12.75"/>
    <row r="46507" ht="12.75"/>
    <row r="46508" ht="12.75"/>
    <row r="46509" ht="12.75"/>
    <row r="46510" ht="12.75"/>
    <row r="46511" ht="12.75"/>
    <row r="46512" ht="12.75"/>
    <row r="46513" ht="12.75"/>
    <row r="46514" ht="12.75"/>
    <row r="46515" ht="12.75"/>
    <row r="46516" ht="12.75"/>
    <row r="46517" ht="12.75"/>
    <row r="46518" ht="12.75"/>
    <row r="46519" ht="12.75"/>
    <row r="46520" ht="12.75"/>
    <row r="46521" ht="12.75"/>
    <row r="46522" ht="12.75"/>
    <row r="46523" ht="12.75"/>
    <row r="46524" ht="12.75"/>
    <row r="46525" ht="12.75"/>
    <row r="46526" ht="12.75"/>
    <row r="46527" ht="12.75"/>
    <row r="46528" ht="12.75"/>
    <row r="46529" ht="12.75"/>
    <row r="46530" ht="12.75"/>
    <row r="46531" ht="12.75"/>
    <row r="46532" ht="12.75"/>
    <row r="46533" ht="12.75"/>
    <row r="46534" ht="12.75"/>
    <row r="46535" ht="12.75"/>
    <row r="46536" ht="12.75"/>
    <row r="46537" ht="12.75"/>
    <row r="46538" ht="12.75"/>
    <row r="46539" ht="12.75"/>
    <row r="46540" ht="12.75"/>
    <row r="46541" ht="12.75"/>
    <row r="46542" ht="12.75"/>
    <row r="46543" ht="12.75"/>
    <row r="46544" ht="12.75"/>
    <row r="46545" ht="12.75"/>
    <row r="46546" ht="12.75"/>
    <row r="46547" ht="12.75"/>
    <row r="46548" ht="12.75"/>
    <row r="46549" ht="12.75"/>
    <row r="46550" ht="12.75"/>
    <row r="46551" ht="12.75"/>
    <row r="46552" ht="12.75"/>
    <row r="46553" ht="12.75"/>
    <row r="46554" ht="12.75"/>
    <row r="46555" ht="12.75"/>
    <row r="46556" ht="12.75"/>
    <row r="46557" ht="12.75"/>
    <row r="46558" ht="12.75"/>
    <row r="46559" ht="12.75"/>
    <row r="46560" ht="12.75"/>
    <row r="46561" ht="12.75"/>
    <row r="46562" ht="12.75"/>
    <row r="46563" ht="12.75"/>
    <row r="46564" ht="12.75"/>
    <row r="46565" ht="12.75"/>
    <row r="46566" ht="12.75"/>
    <row r="46567" ht="12.75"/>
    <row r="46568" ht="12.75"/>
    <row r="46569" ht="12.75"/>
    <row r="46570" ht="12.75"/>
    <row r="46571" ht="12.75"/>
    <row r="46572" ht="12.75"/>
    <row r="46573" ht="12.75"/>
    <row r="46574" ht="12.75"/>
    <row r="46575" ht="12.75"/>
    <row r="46576" ht="12.75"/>
    <row r="46577" ht="12.75"/>
    <row r="46578" ht="12.75"/>
    <row r="46579" ht="12.75"/>
    <row r="46580" ht="12.75"/>
    <row r="46581" ht="12.75"/>
    <row r="46582" ht="12.75"/>
    <row r="46583" ht="12.75"/>
    <row r="46584" ht="12.75"/>
    <row r="46585" ht="12.75"/>
    <row r="46586" ht="12.75"/>
    <row r="46587" ht="12.75"/>
    <row r="46588" ht="12.75"/>
    <row r="46589" ht="12.75"/>
    <row r="46590" ht="12.75"/>
    <row r="46591" ht="12.75"/>
    <row r="46592" ht="12.75"/>
    <row r="46593" ht="12.75"/>
    <row r="46594" ht="12.75"/>
    <row r="46595" ht="12.75"/>
    <row r="46596" ht="12.75"/>
    <row r="46597" ht="12.75"/>
    <row r="46598" ht="12.75"/>
    <row r="46599" ht="12.75"/>
    <row r="46600" ht="12.75"/>
    <row r="46601" ht="12.75"/>
    <row r="46602" ht="12.75"/>
    <row r="46603" ht="12.75"/>
    <row r="46604" ht="12.75"/>
    <row r="46605" ht="12.75"/>
    <row r="46606" ht="12.75"/>
    <row r="46607" ht="12.75"/>
    <row r="46608" ht="12.75"/>
    <row r="46609" ht="12.75"/>
    <row r="46610" ht="12.75"/>
    <row r="46611" ht="12.75"/>
    <row r="46612" ht="12.75"/>
    <row r="46613" ht="12.75"/>
    <row r="46614" ht="12.75"/>
    <row r="46615" ht="12.75"/>
    <row r="46616" ht="12.75"/>
    <row r="46617" ht="12.75"/>
    <row r="46618" ht="12.75"/>
    <row r="46619" ht="12.75"/>
    <row r="46620" ht="12.75"/>
    <row r="46621" ht="12.75"/>
    <row r="46622" ht="12.75"/>
    <row r="46623" ht="12.75"/>
    <row r="46624" ht="12.75"/>
    <row r="46625" ht="12.75"/>
    <row r="46626" ht="12.75"/>
    <row r="46627" ht="12.75"/>
    <row r="46628" ht="12.75"/>
    <row r="46629" ht="12.75"/>
    <row r="46630" ht="12.75"/>
    <row r="46631" ht="12.75"/>
    <row r="46632" ht="12.75"/>
    <row r="46633" ht="12.75"/>
    <row r="46634" ht="12.75"/>
    <row r="46635" ht="12.75"/>
    <row r="46636" ht="12.75"/>
    <row r="46637" ht="12.75"/>
    <row r="46638" ht="12.75"/>
    <row r="46639" ht="12.75"/>
    <row r="46640" ht="12.75"/>
    <row r="46641" ht="12.75"/>
    <row r="46642" ht="12.75"/>
    <row r="46643" ht="12.75"/>
    <row r="46644" ht="12.75"/>
    <row r="46645" ht="12.75"/>
    <row r="46646" ht="12.75"/>
    <row r="46647" ht="12.75"/>
    <row r="46648" ht="12.75"/>
    <row r="46649" ht="12.75"/>
    <row r="46650" ht="12.75"/>
    <row r="46651" ht="12.75"/>
    <row r="46652" ht="12.75"/>
    <row r="46653" ht="12.75"/>
    <row r="46654" ht="12.75"/>
    <row r="46655" ht="12.75"/>
    <row r="46656" ht="12.75"/>
    <row r="46657" ht="12.75"/>
    <row r="46658" ht="12.75"/>
    <row r="46659" ht="12.75"/>
    <row r="46660" ht="12.75"/>
    <row r="46661" ht="12.75"/>
    <row r="46662" ht="12.75"/>
    <row r="46663" ht="12.75"/>
    <row r="46664" ht="12.75"/>
    <row r="46665" ht="12.75"/>
    <row r="46666" ht="12.75"/>
    <row r="46667" ht="12.75"/>
    <row r="46668" ht="12.75"/>
    <row r="46669" ht="12.75"/>
    <row r="46670" ht="12.75"/>
    <row r="46671" ht="12.75"/>
    <row r="46672" ht="12.75"/>
    <row r="46673" ht="12.75"/>
    <row r="46674" ht="12.75"/>
    <row r="46675" ht="12.75"/>
    <row r="46676" ht="12.75"/>
    <row r="46677" ht="12.75"/>
    <row r="46678" ht="12.75"/>
    <row r="46679" ht="12.75"/>
    <row r="46680" ht="12.75"/>
    <row r="46681" ht="12.75"/>
    <row r="46682" ht="12.75"/>
    <row r="46683" ht="12.75"/>
    <row r="46684" ht="12.75"/>
    <row r="46685" ht="12.75"/>
    <row r="46686" ht="12.75"/>
    <row r="46687" ht="12.75"/>
    <row r="46688" ht="12.75"/>
    <row r="46689" ht="12.75"/>
    <row r="46690" ht="12.75"/>
    <row r="46691" ht="12.75"/>
    <row r="46692" ht="12.75"/>
    <row r="46693" ht="12.75"/>
    <row r="46694" ht="12.75"/>
    <row r="46695" ht="12.75"/>
    <row r="46696" ht="12.75"/>
    <row r="46697" ht="12.75"/>
    <row r="46698" ht="12.75"/>
    <row r="46699" ht="12.75"/>
    <row r="46700" ht="12.75"/>
    <row r="46701" ht="12.75"/>
    <row r="46702" ht="12.75"/>
    <row r="46703" ht="12.75"/>
    <row r="46704" ht="12.75"/>
    <row r="46705" ht="12.75"/>
    <row r="46706" ht="12.75"/>
    <row r="46707" ht="12.75"/>
    <row r="46708" ht="12.75"/>
    <row r="46709" ht="12.75"/>
    <row r="46710" ht="12.75"/>
    <row r="46711" ht="12.75"/>
    <row r="46712" ht="12.75"/>
    <row r="46713" ht="12.75"/>
    <row r="46714" ht="12.75"/>
    <row r="46715" ht="12.75"/>
    <row r="46716" ht="12.75"/>
    <row r="46717" ht="12.75"/>
    <row r="46718" ht="12.75"/>
    <row r="46719" ht="12.75"/>
    <row r="46720" ht="12.75"/>
    <row r="46721" ht="12.75"/>
    <row r="46722" ht="12.75"/>
    <row r="46723" ht="12.75"/>
    <row r="46724" ht="12.75"/>
    <row r="46725" ht="12.75"/>
    <row r="46726" ht="12.75"/>
    <row r="46727" ht="12.75"/>
    <row r="46728" ht="12.75"/>
    <row r="46729" ht="12.75"/>
    <row r="46730" ht="12.75"/>
    <row r="46731" ht="12.75"/>
    <row r="46732" ht="12.75"/>
    <row r="46733" ht="12.75"/>
    <row r="46734" ht="12.75"/>
    <row r="46735" ht="12.75"/>
    <row r="46736" ht="12.75"/>
    <row r="46737" ht="12.75"/>
    <row r="46738" ht="12.75"/>
    <row r="46739" ht="12.75"/>
    <row r="46740" ht="12.75"/>
    <row r="46741" ht="12.75"/>
    <row r="46742" ht="12.75"/>
    <row r="46743" ht="12.75"/>
    <row r="46744" ht="12.75"/>
    <row r="46745" ht="12.75"/>
    <row r="46746" ht="12.75"/>
    <row r="46747" ht="12.75"/>
    <row r="46748" ht="12.75"/>
    <row r="46749" ht="12.75"/>
    <row r="46750" ht="12.75"/>
    <row r="46751" ht="12.75"/>
    <row r="46752" ht="12.75"/>
    <row r="46753" ht="12.75"/>
    <row r="46754" ht="12.75"/>
    <row r="46755" ht="12.75"/>
    <row r="46756" ht="12.75"/>
    <row r="46757" ht="12.75"/>
    <row r="46758" ht="12.75"/>
    <row r="46759" ht="12.75"/>
    <row r="46760" ht="12.75"/>
    <row r="46761" ht="12.75"/>
    <row r="46762" ht="12.75"/>
    <row r="46763" ht="12.75"/>
    <row r="46764" ht="12.75"/>
    <row r="46765" ht="12.75"/>
    <row r="46766" ht="12.75"/>
    <row r="46767" ht="12.75"/>
    <row r="46768" ht="12.75"/>
    <row r="46769" ht="12.75"/>
    <row r="46770" ht="12.75"/>
    <row r="46771" ht="12.75"/>
    <row r="46772" ht="12.75"/>
    <row r="46773" ht="12.75"/>
    <row r="46774" ht="12.75"/>
    <row r="46775" ht="12.75"/>
    <row r="46776" ht="12.75"/>
    <row r="46777" ht="12.75"/>
    <row r="46778" ht="12.75"/>
    <row r="46779" ht="12.75"/>
    <row r="46780" ht="12.75"/>
    <row r="46781" ht="12.75"/>
    <row r="46782" ht="12.75"/>
    <row r="46783" ht="12.75"/>
    <row r="46784" ht="12.75"/>
    <row r="46785" ht="12.75"/>
    <row r="46786" ht="12.75"/>
    <row r="46787" ht="12.75"/>
    <row r="46788" ht="12.75"/>
    <row r="46789" ht="12.75"/>
    <row r="46790" ht="12.75"/>
    <row r="46791" ht="12.75"/>
    <row r="46792" ht="12.75"/>
    <row r="46793" ht="12.75"/>
    <row r="46794" ht="12.75"/>
    <row r="46795" ht="12.75"/>
    <row r="46796" ht="12.75"/>
    <row r="46797" ht="12.75"/>
    <row r="46798" ht="12.75"/>
    <row r="46799" ht="12.75"/>
    <row r="46800" ht="12.75"/>
    <row r="46801" ht="12.75"/>
    <row r="46802" ht="12.75"/>
    <row r="46803" ht="12.75"/>
    <row r="46804" ht="12.75"/>
    <row r="46805" ht="12.75"/>
    <row r="46806" ht="12.75"/>
    <row r="46807" ht="12.75"/>
    <row r="46808" ht="12.75"/>
    <row r="46809" ht="12.75"/>
    <row r="46810" ht="12.75"/>
    <row r="46811" ht="12.75"/>
    <row r="46812" ht="12.75"/>
    <row r="46813" ht="12.75"/>
    <row r="46814" ht="12.75"/>
    <row r="46815" ht="12.75"/>
    <row r="46816" ht="12.75"/>
    <row r="46817" ht="12.75"/>
    <row r="46818" ht="12.75"/>
    <row r="46819" ht="12.75"/>
    <row r="46820" ht="12.75"/>
    <row r="46821" ht="12.75"/>
    <row r="46822" ht="12.75"/>
    <row r="46823" ht="12.75"/>
    <row r="46824" ht="12.75"/>
    <row r="46825" ht="12.75"/>
    <row r="46826" ht="12.75"/>
    <row r="46827" ht="12.75"/>
    <row r="46828" ht="12.75"/>
    <row r="46829" ht="12.75"/>
    <row r="46830" ht="12.75"/>
    <row r="46831" ht="12.75"/>
    <row r="46832" ht="12.75"/>
    <row r="46833" ht="12.75"/>
    <row r="46834" ht="12.75"/>
    <row r="46835" ht="12.75"/>
    <row r="46836" ht="12.75"/>
    <row r="46837" ht="12.75"/>
    <row r="46838" ht="12.75"/>
    <row r="46839" ht="12.75"/>
    <row r="46840" ht="12.75"/>
    <row r="46841" ht="12.75"/>
    <row r="46842" ht="12.75"/>
    <row r="46843" ht="12.75"/>
    <row r="46844" ht="12.75"/>
    <row r="46845" ht="12.75"/>
    <row r="46846" ht="12.75"/>
    <row r="46847" ht="12.75"/>
    <row r="46848" ht="12.75"/>
    <row r="46849" ht="12.75"/>
    <row r="46850" ht="12.75"/>
    <row r="46851" ht="12.75"/>
    <row r="46852" ht="12.75"/>
    <row r="46853" ht="12.75"/>
    <row r="46854" ht="12.75"/>
    <row r="46855" ht="12.75"/>
    <row r="46856" ht="12.75"/>
    <row r="46857" ht="12.75"/>
    <row r="46858" ht="12.75"/>
    <row r="46859" ht="12.75"/>
    <row r="46860" ht="12.75"/>
    <row r="46861" ht="12.75"/>
    <row r="46862" ht="12.75"/>
    <row r="46863" ht="12.75"/>
    <row r="46864" ht="12.75"/>
    <row r="46865" ht="12.75"/>
    <row r="46866" ht="12.75"/>
    <row r="46867" ht="12.75"/>
    <row r="46868" ht="12.75"/>
    <row r="46869" ht="12.75"/>
    <row r="46870" ht="12.75"/>
    <row r="46871" ht="12.75"/>
    <row r="46872" ht="12.75"/>
    <row r="46873" ht="12.75"/>
    <row r="46874" ht="12.75"/>
    <row r="46875" ht="12.75"/>
    <row r="46876" ht="12.75"/>
    <row r="46877" ht="12.75"/>
    <row r="46878" ht="12.75"/>
    <row r="46879" ht="12.75"/>
    <row r="46880" ht="12.75"/>
    <row r="46881" ht="12.75"/>
    <row r="46882" ht="12.75"/>
    <row r="46883" ht="12.75"/>
    <row r="46884" ht="12.75"/>
    <row r="46885" ht="12.75"/>
    <row r="46886" ht="12.75"/>
    <row r="46887" ht="12.75"/>
    <row r="46888" ht="12.75"/>
    <row r="46889" ht="12.75"/>
    <row r="46890" ht="12.75"/>
    <row r="46891" ht="12.75"/>
    <row r="46892" ht="12.75"/>
    <row r="46893" ht="12.75"/>
    <row r="46894" ht="12.75"/>
    <row r="46895" ht="12.75"/>
    <row r="46896" ht="12.75"/>
    <row r="46897" ht="12.75"/>
    <row r="46898" ht="12.75"/>
    <row r="46899" ht="12.75"/>
    <row r="46900" ht="12.75"/>
    <row r="46901" ht="12.75"/>
    <row r="46902" ht="12.75"/>
    <row r="46903" ht="12.75"/>
    <row r="46904" ht="12.75"/>
    <row r="46905" ht="12.75"/>
    <row r="46906" ht="12.75"/>
    <row r="46907" ht="12.75"/>
    <row r="46908" ht="12.75"/>
    <row r="46909" ht="12.75"/>
    <row r="46910" ht="12.75"/>
    <row r="46911" ht="12.75"/>
    <row r="46912" ht="12.75"/>
    <row r="46913" ht="12.75"/>
    <row r="46914" ht="12.75"/>
    <row r="46915" ht="12.75"/>
    <row r="46916" ht="12.75"/>
    <row r="46917" ht="12.75"/>
    <row r="46918" ht="12.75"/>
    <row r="46919" ht="12.75"/>
    <row r="46920" ht="12.75"/>
    <row r="46921" ht="12.75"/>
    <row r="46922" ht="12.75"/>
    <row r="46923" ht="12.75"/>
    <row r="46924" ht="12.75"/>
    <row r="46925" ht="12.75"/>
    <row r="46926" ht="12.75"/>
    <row r="46927" ht="12.75"/>
    <row r="46928" ht="12.75"/>
    <row r="46929" ht="12.75"/>
    <row r="46930" ht="12.75"/>
    <row r="46931" ht="12.75"/>
    <row r="46932" ht="12.75"/>
    <row r="46933" ht="12.75"/>
    <row r="46934" ht="12.75"/>
    <row r="46935" ht="12.75"/>
    <row r="46936" ht="12.75"/>
    <row r="46937" ht="12.75"/>
    <row r="46938" ht="12.75"/>
    <row r="46939" ht="12.75"/>
    <row r="46940" ht="12.75"/>
    <row r="46941" ht="12.75"/>
    <row r="46942" ht="12.75"/>
    <row r="46943" ht="12.75"/>
    <row r="46944" ht="12.75"/>
    <row r="46945" ht="12.75"/>
    <row r="46946" ht="12.75"/>
    <row r="46947" ht="12.75"/>
    <row r="46948" ht="12.75"/>
    <row r="46949" ht="12.75"/>
    <row r="46950" ht="12.75"/>
    <row r="46951" ht="12.75"/>
    <row r="46952" ht="12.75"/>
    <row r="46953" ht="12.75"/>
    <row r="46954" ht="12.75"/>
    <row r="46955" ht="12.75"/>
    <row r="46956" ht="12.75"/>
    <row r="46957" ht="12.75"/>
    <row r="46958" ht="12.75"/>
    <row r="46959" ht="12.75"/>
    <row r="46960" ht="12.75"/>
    <row r="46961" ht="12.75"/>
    <row r="46962" ht="12.75"/>
    <row r="46963" ht="12.75"/>
    <row r="46964" ht="12.75"/>
    <row r="46965" ht="12.75"/>
    <row r="46966" ht="12.75"/>
    <row r="46967" ht="12.75"/>
    <row r="46968" ht="12.75"/>
    <row r="46969" ht="12.75"/>
    <row r="46970" ht="12.75"/>
    <row r="46971" ht="12.75"/>
    <row r="46972" ht="12.75"/>
    <row r="46973" ht="12.75"/>
    <row r="46974" ht="12.75"/>
    <row r="46975" ht="12.75"/>
    <row r="46976" ht="12.75"/>
    <row r="46977" ht="12.75"/>
    <row r="46978" ht="12.75"/>
    <row r="46979" ht="12.75"/>
    <row r="46980" ht="12.75"/>
    <row r="46981" ht="12.75"/>
    <row r="46982" ht="12.75"/>
    <row r="46983" ht="12.75"/>
    <row r="46984" ht="12.75"/>
    <row r="46985" ht="12.75"/>
    <row r="46986" ht="12.75"/>
    <row r="46987" ht="12.75"/>
    <row r="46988" ht="12.75"/>
    <row r="46989" ht="12.75"/>
    <row r="46990" ht="12.75"/>
    <row r="46991" ht="12.75"/>
    <row r="46992" ht="12.75"/>
    <row r="46993" ht="12.75"/>
    <row r="46994" ht="12.75"/>
    <row r="46995" ht="12.75"/>
    <row r="46996" ht="12.75"/>
    <row r="46997" ht="12.75"/>
    <row r="46998" ht="12.75"/>
    <row r="46999" ht="12.75"/>
    <row r="47000" ht="12.75"/>
    <row r="47001" ht="12.75"/>
    <row r="47002" ht="12.75"/>
    <row r="47003" ht="12.75"/>
    <row r="47004" ht="12.75"/>
    <row r="47005" ht="12.75"/>
    <row r="47006" ht="12.75"/>
    <row r="47007" ht="12.75"/>
    <row r="47008" ht="12.75"/>
    <row r="47009" ht="12.75"/>
    <row r="47010" ht="12.75"/>
    <row r="47011" ht="12.75"/>
    <row r="47012" ht="12.75"/>
    <row r="47013" ht="12.75"/>
    <row r="47014" ht="12.75"/>
    <row r="47015" ht="12.75"/>
    <row r="47016" ht="12.75"/>
    <row r="47017" ht="12.75"/>
    <row r="47018" ht="12.75"/>
    <row r="47019" ht="12.75"/>
    <row r="47020" ht="12.75"/>
    <row r="47021" ht="12.75"/>
    <row r="47022" ht="12.75"/>
    <row r="47023" ht="12.75"/>
    <row r="47024" ht="12.75"/>
    <row r="47025" ht="12.75"/>
    <row r="47026" ht="12.75"/>
    <row r="47027" ht="12.75"/>
    <row r="47028" ht="12.75"/>
    <row r="47029" ht="12.75"/>
    <row r="47030" ht="12.75"/>
    <row r="47031" ht="12.75"/>
    <row r="47032" ht="12.75"/>
    <row r="47033" ht="12.75"/>
    <row r="47034" ht="12.75"/>
    <row r="47035" ht="12.75"/>
    <row r="47036" ht="12.75"/>
    <row r="47037" ht="12.75"/>
    <row r="47038" ht="12.75"/>
    <row r="47039" ht="12.75"/>
    <row r="47040" ht="12.75"/>
    <row r="47041" ht="12.75"/>
    <row r="47042" ht="12.75"/>
    <row r="47043" ht="12.75"/>
    <row r="47044" ht="12.75"/>
    <row r="47045" ht="12.75"/>
    <row r="47046" ht="12.75"/>
    <row r="47047" ht="12.75"/>
    <row r="47048" ht="12.75"/>
    <row r="47049" ht="12.75"/>
    <row r="47050" ht="12.75"/>
    <row r="47051" ht="12.75"/>
    <row r="47052" ht="12.75"/>
    <row r="47053" ht="12.75"/>
    <row r="47054" ht="12.75"/>
    <row r="47055" ht="12.75"/>
    <row r="47056" ht="12.75"/>
    <row r="47057" ht="12.75"/>
    <row r="47058" ht="12.75"/>
    <row r="47059" ht="12.75"/>
    <row r="47060" ht="12.75"/>
    <row r="47061" ht="12.75"/>
    <row r="47062" ht="12.75"/>
    <row r="47063" ht="12.75"/>
    <row r="47064" ht="12.75"/>
    <row r="47065" ht="12.75"/>
    <row r="47066" ht="12.75"/>
    <row r="47067" ht="12.75"/>
    <row r="47068" ht="12.75"/>
    <row r="47069" ht="12.75"/>
    <row r="47070" ht="12.75"/>
    <row r="47071" ht="12.75"/>
    <row r="47072" ht="12.75"/>
    <row r="47073" ht="12.75"/>
    <row r="47074" ht="12.75"/>
    <row r="47075" ht="12.75"/>
    <row r="47076" ht="12.75"/>
    <row r="47077" ht="12.75"/>
    <row r="47078" ht="12.75"/>
    <row r="47079" ht="12.75"/>
    <row r="47080" ht="12.75"/>
    <row r="47081" ht="12.75"/>
    <row r="47082" ht="12.75"/>
    <row r="47083" ht="12.75"/>
    <row r="47084" ht="12.75"/>
    <row r="47085" ht="12.75"/>
    <row r="47086" ht="12.75"/>
    <row r="47087" ht="12.75"/>
    <row r="47088" ht="12.75"/>
    <row r="47089" ht="12.75"/>
    <row r="47090" ht="12.75"/>
    <row r="47091" ht="12.75"/>
    <row r="47092" ht="12.75"/>
    <row r="47093" ht="12.75"/>
    <row r="47094" ht="12.75"/>
    <row r="47095" ht="12.75"/>
    <row r="47096" ht="12.75"/>
    <row r="47097" ht="12.75"/>
    <row r="47098" ht="12.75"/>
    <row r="47099" ht="12.75"/>
    <row r="47100" ht="12.75"/>
    <row r="47101" ht="12.75"/>
    <row r="47102" ht="12.75"/>
    <row r="47103" ht="12.75"/>
    <row r="47104" ht="12.75"/>
    <row r="47105" ht="12.75"/>
    <row r="47106" ht="12.75"/>
    <row r="47107" ht="12.75"/>
    <row r="47108" ht="12.75"/>
    <row r="47109" ht="12.75"/>
    <row r="47110" ht="12.75"/>
    <row r="47111" ht="12.75"/>
    <row r="47112" ht="12.75"/>
    <row r="47113" ht="12.75"/>
    <row r="47114" ht="12.75"/>
    <row r="47115" ht="12.75"/>
    <row r="47116" ht="12.75"/>
    <row r="47117" ht="12.75"/>
    <row r="47118" ht="12.75"/>
    <row r="47119" ht="12.75"/>
    <row r="47120" ht="12.75"/>
    <row r="47121" ht="12.75"/>
    <row r="47122" ht="12.75"/>
    <row r="47123" ht="12.75"/>
    <row r="47124" ht="12.75"/>
    <row r="47125" ht="12.75"/>
    <row r="47126" ht="12.75"/>
    <row r="47127" ht="12.75"/>
    <row r="47128" ht="12.75"/>
    <row r="47129" ht="12.75"/>
    <row r="47130" ht="12.75"/>
    <row r="47131" ht="12.75"/>
    <row r="47132" ht="12.75"/>
    <row r="47133" ht="12.75"/>
    <row r="47134" ht="12.75"/>
    <row r="47135" ht="12.75"/>
    <row r="47136" ht="12.75"/>
    <row r="47137" ht="12.75"/>
    <row r="47138" ht="12.75"/>
    <row r="47139" ht="12.75"/>
    <row r="47140" ht="12.75"/>
    <row r="47141" ht="12.75"/>
    <row r="47142" ht="12.75"/>
    <row r="47143" ht="12.75"/>
    <row r="47144" ht="12.75"/>
    <row r="47145" ht="12.75"/>
    <row r="47146" ht="12.75"/>
    <row r="47147" ht="12.75"/>
    <row r="47148" ht="12.75"/>
    <row r="47149" ht="12.75"/>
    <row r="47150" ht="12.75"/>
    <row r="47151" ht="12.75"/>
    <row r="47152" ht="12.75"/>
    <row r="47153" ht="12.75"/>
    <row r="47154" ht="12.75"/>
    <row r="47155" ht="12.75"/>
    <row r="47156" ht="12.75"/>
    <row r="47157" ht="12.75"/>
    <row r="47158" ht="12.75"/>
    <row r="47159" ht="12.75"/>
    <row r="47160" ht="12.75"/>
    <row r="47161" ht="12.75"/>
    <row r="47162" ht="12.75"/>
    <row r="47163" ht="12.75"/>
    <row r="47164" ht="12.75"/>
    <row r="47165" ht="12.75"/>
    <row r="47166" ht="12.75"/>
    <row r="47167" ht="12.75"/>
    <row r="47168" ht="12.75"/>
    <row r="47169" ht="12.75"/>
    <row r="47170" ht="12.75"/>
    <row r="47171" ht="12.75"/>
    <row r="47172" ht="12.75"/>
    <row r="47173" ht="12.75"/>
    <row r="47174" ht="12.75"/>
    <row r="47175" ht="12.75"/>
    <row r="47176" ht="12.75"/>
    <row r="47177" ht="12.75"/>
    <row r="47178" ht="12.75"/>
    <row r="47179" ht="12.75"/>
    <row r="47180" ht="12.75"/>
    <row r="47181" ht="12.75"/>
    <row r="47182" ht="12.75"/>
    <row r="47183" ht="12.75"/>
    <row r="47184" ht="12.75"/>
    <row r="47185" ht="12.75"/>
    <row r="47186" ht="12.75"/>
    <row r="47187" ht="12.75"/>
    <row r="47188" ht="12.75"/>
    <row r="47189" ht="12.75"/>
    <row r="47190" ht="12.75"/>
    <row r="47191" ht="12.75"/>
    <row r="47192" ht="12.75"/>
    <row r="47193" ht="12.75"/>
    <row r="47194" ht="12.75"/>
    <row r="47195" ht="12.75"/>
    <row r="47196" ht="12.75"/>
    <row r="47197" ht="12.75"/>
    <row r="47198" ht="12.75"/>
    <row r="47199" ht="12.75"/>
    <row r="47200" ht="12.75"/>
    <row r="47201" ht="12.75"/>
    <row r="47202" ht="12.75"/>
    <row r="47203" ht="12.75"/>
    <row r="47204" ht="12.75"/>
    <row r="47205" ht="12.75"/>
    <row r="47206" ht="12.75"/>
    <row r="47207" ht="12.75"/>
    <row r="47208" ht="12.75"/>
    <row r="47209" ht="12.75"/>
    <row r="47210" ht="12.75"/>
    <row r="47211" ht="12.75"/>
    <row r="47212" ht="12.75"/>
    <row r="47213" ht="12.75"/>
    <row r="47214" ht="12.75"/>
    <row r="47215" ht="12.75"/>
    <row r="47216" ht="12.75"/>
    <row r="47217" ht="12.75"/>
    <row r="47218" ht="12.75"/>
    <row r="47219" ht="12.75"/>
    <row r="47220" ht="12.75"/>
    <row r="47221" ht="12.75"/>
    <row r="47222" ht="12.75"/>
    <row r="47223" ht="12.75"/>
    <row r="47224" ht="12.75"/>
    <row r="47225" ht="12.75"/>
    <row r="47226" ht="12.75"/>
    <row r="47227" ht="12.75"/>
    <row r="47228" ht="12.75"/>
    <row r="47229" ht="12.75"/>
    <row r="47230" ht="12.75"/>
    <row r="47231" ht="12.75"/>
    <row r="47232" ht="12.75"/>
    <row r="47233" ht="12.75"/>
    <row r="47234" ht="12.75"/>
    <row r="47235" ht="12.75"/>
    <row r="47236" ht="12.75"/>
    <row r="47237" ht="12.75"/>
    <row r="47238" ht="12.75"/>
    <row r="47239" ht="12.75"/>
    <row r="47240" ht="12.75"/>
    <row r="47241" ht="12.75"/>
    <row r="47242" ht="12.75"/>
    <row r="47243" ht="12.75"/>
    <row r="47244" ht="12.75"/>
    <row r="47245" ht="12.75"/>
    <row r="47246" ht="12.75"/>
    <row r="47247" ht="12.75"/>
    <row r="47248" ht="12.75"/>
    <row r="47249" ht="12.75"/>
    <row r="47250" ht="12.75"/>
    <row r="47251" ht="12.75"/>
    <row r="47252" ht="12.75"/>
    <row r="47253" ht="12.75"/>
    <row r="47254" ht="12.75"/>
    <row r="47255" ht="12.75"/>
    <row r="47256" ht="12.75"/>
    <row r="47257" ht="12.75"/>
    <row r="47258" ht="12.75"/>
    <row r="47259" ht="12.75"/>
    <row r="47260" ht="12.75"/>
    <row r="47261" ht="12.75"/>
    <row r="47262" ht="12.75"/>
    <row r="47263" ht="12.75"/>
    <row r="47264" ht="12.75"/>
    <row r="47265" ht="12.75"/>
    <row r="47266" ht="12.75"/>
    <row r="47267" ht="12.75"/>
    <row r="47268" ht="12.75"/>
    <row r="47269" ht="12.75"/>
    <row r="47270" ht="12.75"/>
    <row r="47271" ht="12.75"/>
    <row r="47272" ht="12.75"/>
    <row r="47273" ht="12.75"/>
    <row r="47274" ht="12.75"/>
    <row r="47275" ht="12.75"/>
    <row r="47276" ht="12.75"/>
    <row r="47277" ht="12.75"/>
    <row r="47278" ht="12.75"/>
    <row r="47279" ht="12.75"/>
    <row r="47280" ht="12.75"/>
    <row r="47281" ht="12.75"/>
    <row r="47282" ht="12.75"/>
    <row r="47283" ht="12.75"/>
    <row r="47284" ht="12.75"/>
    <row r="47285" ht="12.75"/>
    <row r="47286" ht="12.75"/>
    <row r="47287" ht="12.75"/>
    <row r="47288" ht="12.75"/>
    <row r="47289" ht="12.75"/>
    <row r="47290" ht="12.75"/>
    <row r="47291" ht="12.75"/>
    <row r="47292" ht="12.75"/>
    <row r="47293" ht="12.75"/>
    <row r="47294" ht="12.75"/>
    <row r="47295" ht="12.75"/>
    <row r="47296" ht="12.75"/>
    <row r="47297" ht="12.75"/>
    <row r="47298" ht="12.75"/>
    <row r="47299" ht="12.75"/>
    <row r="47300" ht="12.75"/>
    <row r="47301" ht="12.75"/>
    <row r="47302" ht="12.75"/>
    <row r="47303" ht="12.75"/>
    <row r="47304" ht="12.75"/>
    <row r="47305" ht="12.75"/>
    <row r="47306" ht="12.75"/>
    <row r="47307" ht="12.75"/>
    <row r="47308" ht="12.75"/>
    <row r="47309" ht="12.75"/>
    <row r="47310" ht="12.75"/>
    <row r="47311" ht="12.75"/>
    <row r="47312" ht="12.75"/>
    <row r="47313" ht="12.75"/>
    <row r="47314" ht="12.75"/>
    <row r="47315" ht="12.75"/>
    <row r="47316" ht="12.75"/>
    <row r="47317" ht="12.75"/>
    <row r="47318" ht="12.75"/>
    <row r="47319" ht="12.75"/>
    <row r="47320" ht="12.75"/>
    <row r="47321" ht="12.75"/>
    <row r="47322" ht="12.75"/>
    <row r="47323" ht="12.75"/>
    <row r="47324" ht="12.75"/>
    <row r="47325" ht="12.75"/>
    <row r="47326" ht="12.75"/>
    <row r="47327" ht="12.75"/>
    <row r="47328" ht="12.75"/>
    <row r="47329" ht="12.75"/>
    <row r="47330" ht="12.75"/>
    <row r="47331" ht="12.75"/>
    <row r="47332" ht="12.75"/>
    <row r="47333" ht="12.75"/>
    <row r="47334" ht="12.75"/>
    <row r="47335" ht="12.75"/>
    <row r="47336" ht="12.75"/>
    <row r="47337" ht="12.75"/>
    <row r="47338" ht="12.75"/>
    <row r="47339" ht="12.75"/>
    <row r="47340" ht="12.75"/>
    <row r="47341" ht="12.75"/>
    <row r="47342" ht="12.75"/>
    <row r="47343" ht="12.75"/>
    <row r="47344" ht="12.75"/>
    <row r="47345" ht="12.75"/>
    <row r="47346" ht="12.75"/>
    <row r="47347" ht="12.75"/>
    <row r="47348" ht="12.75"/>
    <row r="47349" ht="12.75"/>
    <row r="47350" ht="12.75"/>
    <row r="47351" ht="12.75"/>
    <row r="47352" ht="12.75"/>
    <row r="47353" ht="12.75"/>
    <row r="47354" ht="12.75"/>
    <row r="47355" ht="12.75"/>
    <row r="47356" ht="12.75"/>
    <row r="47357" ht="12.75"/>
    <row r="47358" ht="12.75"/>
    <row r="47359" ht="12.75"/>
    <row r="47360" ht="12.75"/>
    <row r="47361" ht="12.75"/>
    <row r="47362" ht="12.75"/>
    <row r="47363" ht="12.75"/>
    <row r="47364" ht="12.75"/>
    <row r="47365" ht="12.75"/>
    <row r="47366" ht="12.75"/>
    <row r="47367" ht="12.75"/>
    <row r="47368" ht="12.75"/>
    <row r="47369" ht="12.75"/>
    <row r="47370" ht="12.75"/>
    <row r="47371" ht="12.75"/>
    <row r="47372" ht="12.75"/>
    <row r="47373" ht="12.75"/>
    <row r="47374" ht="12.75"/>
    <row r="47375" ht="12.75"/>
    <row r="47376" ht="12.75"/>
    <row r="47377" ht="12.75"/>
    <row r="47378" ht="12.75"/>
    <row r="47379" ht="12.75"/>
    <row r="47380" ht="12.75"/>
    <row r="47381" ht="12.75"/>
    <row r="47382" ht="12.75"/>
    <row r="47383" ht="12.75"/>
    <row r="47384" ht="12.75"/>
    <row r="47385" ht="12.75"/>
    <row r="47386" ht="12.75"/>
    <row r="47387" ht="12.75"/>
    <row r="47388" ht="12.75"/>
    <row r="47389" ht="12.75"/>
    <row r="47390" ht="12.75"/>
    <row r="47391" ht="12.75"/>
    <row r="47392" ht="12.75"/>
    <row r="47393" ht="12.75"/>
    <row r="47394" ht="12.75"/>
    <row r="47395" ht="12.75"/>
    <row r="47396" ht="12.75"/>
    <row r="47397" ht="12.75"/>
    <row r="47398" ht="12.75"/>
    <row r="47399" ht="12.75"/>
    <row r="47400" ht="12.75"/>
    <row r="47401" ht="12.75"/>
    <row r="47402" ht="12.75"/>
    <row r="47403" ht="12.75"/>
    <row r="47404" ht="12.75"/>
    <row r="47405" ht="12.75"/>
    <row r="47406" ht="12.75"/>
    <row r="47407" ht="12.75"/>
    <row r="47408" ht="12.75"/>
    <row r="47409" ht="12.75"/>
    <row r="47410" ht="12.75"/>
    <row r="47411" ht="12.75"/>
    <row r="47412" ht="12.75"/>
    <row r="47413" ht="12.75"/>
    <row r="47414" ht="12.75"/>
    <row r="47415" ht="12.75"/>
    <row r="47416" ht="12.75"/>
    <row r="47417" ht="12.75"/>
    <row r="47418" ht="12.75"/>
    <row r="47419" ht="12.75"/>
    <row r="47420" ht="12.75"/>
    <row r="47421" ht="12.75"/>
    <row r="47422" ht="12.75"/>
    <row r="47423" ht="12.75"/>
    <row r="47424" ht="12.75"/>
    <row r="47425" ht="12.75"/>
    <row r="47426" ht="12.75"/>
    <row r="47427" ht="12.75"/>
    <row r="47428" ht="12.75"/>
    <row r="47429" ht="12.75"/>
    <row r="47430" ht="12.75"/>
    <row r="47431" ht="12.75"/>
    <row r="47432" ht="12.75"/>
    <row r="47433" ht="12.75"/>
    <row r="47434" ht="12.75"/>
    <row r="47435" ht="12.75"/>
    <row r="47436" ht="12.75"/>
    <row r="47437" ht="12.75"/>
    <row r="47438" ht="12.75"/>
    <row r="47439" ht="12.75"/>
    <row r="47440" ht="12.75"/>
    <row r="47441" ht="12.75"/>
    <row r="47442" ht="12.75"/>
    <row r="47443" ht="12.75"/>
    <row r="47444" ht="12.75"/>
    <row r="47445" ht="12.75"/>
    <row r="47446" ht="12.75"/>
    <row r="47447" ht="12.75"/>
    <row r="47448" ht="12.75"/>
    <row r="47449" ht="12.75"/>
    <row r="47450" ht="12.75"/>
    <row r="47451" ht="12.75"/>
    <row r="47452" ht="12.75"/>
    <row r="47453" ht="12.75"/>
    <row r="47454" ht="12.75"/>
    <row r="47455" ht="12.75"/>
    <row r="47456" ht="12.75"/>
    <row r="47457" ht="12.75"/>
    <row r="47458" ht="12.75"/>
    <row r="47459" ht="12.75"/>
    <row r="47460" ht="12.75"/>
    <row r="47461" ht="12.75"/>
    <row r="47462" ht="12.75"/>
    <row r="47463" ht="12.75"/>
    <row r="47464" ht="12.75"/>
    <row r="47465" ht="12.75"/>
    <row r="47466" ht="12.75"/>
    <row r="47467" ht="12.75"/>
    <row r="47468" ht="12.75"/>
    <row r="47469" ht="12.75"/>
    <row r="47470" ht="12.75"/>
    <row r="47471" ht="12.75"/>
    <row r="47472" ht="12.75"/>
    <row r="47473" ht="12.75"/>
    <row r="47474" ht="12.75"/>
    <row r="47475" ht="12.75"/>
    <row r="47476" ht="12.75"/>
    <row r="47477" ht="12.75"/>
    <row r="47478" ht="12.75"/>
    <row r="47479" ht="12.75"/>
    <row r="47480" ht="12.75"/>
    <row r="47481" ht="12.75"/>
    <row r="47482" ht="12.75"/>
    <row r="47483" ht="12.75"/>
    <row r="47484" ht="12.75"/>
    <row r="47485" ht="12.75"/>
    <row r="47486" ht="12.75"/>
    <row r="47487" ht="12.75"/>
    <row r="47488" ht="12.75"/>
    <row r="47489" ht="12.75"/>
    <row r="47490" ht="12.75"/>
    <row r="47491" ht="12.75"/>
    <row r="47492" ht="12.75"/>
    <row r="47493" ht="12.75"/>
    <row r="47494" ht="12.75"/>
    <row r="47495" ht="12.75"/>
    <row r="47496" ht="12.75"/>
    <row r="47497" ht="12.75"/>
    <row r="47498" ht="12.75"/>
    <row r="47499" ht="12.75"/>
    <row r="47500" ht="12.75"/>
    <row r="47501" ht="12.75"/>
    <row r="47502" ht="12.75"/>
    <row r="47503" ht="12.75"/>
    <row r="47504" ht="12.75"/>
    <row r="47505" ht="12.75"/>
    <row r="47506" ht="12.75"/>
    <row r="47507" ht="12.75"/>
    <row r="47508" ht="12.75"/>
    <row r="47509" ht="12.75"/>
    <row r="47510" ht="12.75"/>
    <row r="47511" ht="12.75"/>
    <row r="47512" ht="12.75"/>
    <row r="47513" ht="12.75"/>
    <row r="47514" ht="12.75"/>
    <row r="47515" ht="12.75"/>
    <row r="47516" ht="12.75"/>
    <row r="47517" ht="12.75"/>
    <row r="47518" ht="12.75"/>
    <row r="47519" ht="12.75"/>
    <row r="47520" ht="12.75"/>
    <row r="47521" ht="12.75"/>
    <row r="47522" ht="12.75"/>
    <row r="47523" ht="12.75"/>
    <row r="47524" ht="12.75"/>
    <row r="47525" ht="12.75"/>
    <row r="47526" ht="12.75"/>
    <row r="47527" ht="12.75"/>
    <row r="47528" ht="12.75"/>
    <row r="47529" ht="12.75"/>
    <row r="47530" ht="12.75"/>
    <row r="47531" ht="12.75"/>
    <row r="47532" ht="12.75"/>
    <row r="47533" ht="12.75"/>
    <row r="47534" ht="12.75"/>
    <row r="47535" ht="12.75"/>
    <row r="47536" ht="12.75"/>
    <row r="47537" ht="12.75"/>
    <row r="47538" ht="12.75"/>
    <row r="47539" ht="12.75"/>
    <row r="47540" ht="12.75"/>
    <row r="47541" ht="12.75"/>
    <row r="47542" ht="12.75"/>
    <row r="47543" ht="12.75"/>
    <row r="47544" ht="12.75"/>
    <row r="47545" ht="12.75"/>
    <row r="47546" ht="12.75"/>
    <row r="47547" ht="12.75"/>
    <row r="47548" ht="12.75"/>
    <row r="47549" ht="12.75"/>
    <row r="47550" ht="12.75"/>
    <row r="47551" ht="12.75"/>
    <row r="47552" ht="12.75"/>
    <row r="47553" ht="12.75"/>
    <row r="47554" ht="12.75"/>
    <row r="47555" ht="12.75"/>
    <row r="47556" ht="12.75"/>
    <row r="47557" ht="12.75"/>
    <row r="47558" ht="12.75"/>
    <row r="47559" ht="12.75"/>
    <row r="47560" ht="12.75"/>
    <row r="47561" ht="12.75"/>
    <row r="47562" ht="12.75"/>
    <row r="47563" ht="12.75"/>
    <row r="47564" ht="12.75"/>
    <row r="47565" ht="12.75"/>
    <row r="47566" ht="12.75"/>
    <row r="47567" ht="12.75"/>
    <row r="47568" ht="12.75"/>
    <row r="47569" ht="12.75"/>
    <row r="47570" ht="12.75"/>
    <row r="47571" ht="12.75"/>
    <row r="47572" ht="12.75"/>
    <row r="47573" ht="12.75"/>
    <row r="47574" ht="12.75"/>
    <row r="47575" ht="12.75"/>
    <row r="47576" ht="12.75"/>
    <row r="47577" ht="12.75"/>
    <row r="47578" ht="12.75"/>
    <row r="47579" ht="12.75"/>
    <row r="47580" ht="12.75"/>
    <row r="47581" ht="12.75"/>
    <row r="47582" ht="12.75"/>
    <row r="47583" ht="12.75"/>
    <row r="47584" ht="12.75"/>
    <row r="47585" ht="12.75"/>
    <row r="47586" ht="12.75"/>
    <row r="47587" ht="12.75"/>
    <row r="47588" ht="12.75"/>
    <row r="47589" ht="12.75"/>
    <row r="47590" ht="12.75"/>
    <row r="47591" ht="12.75"/>
    <row r="47592" ht="12.75"/>
    <row r="47593" ht="12.75"/>
    <row r="47594" ht="12.75"/>
    <row r="47595" ht="12.75"/>
    <row r="47596" ht="12.75"/>
    <row r="47597" ht="12.75"/>
    <row r="47598" ht="12.75"/>
    <row r="47599" ht="12.75"/>
    <row r="47600" ht="12.75"/>
    <row r="47601" ht="12.75"/>
    <row r="47602" ht="12.75"/>
    <row r="47603" ht="12.75"/>
    <row r="47604" ht="12.75"/>
    <row r="47605" ht="12.75"/>
    <row r="47606" ht="12.75"/>
    <row r="47607" ht="12.75"/>
    <row r="47608" ht="12.75"/>
    <row r="47609" ht="12.75"/>
    <row r="47610" ht="12.75"/>
    <row r="47611" ht="12.75"/>
    <row r="47612" ht="12.75"/>
    <row r="47613" ht="12.75"/>
    <row r="47614" ht="12.75"/>
    <row r="47615" ht="12.75"/>
    <row r="47616" ht="12.75"/>
    <row r="47617" ht="12.75"/>
    <row r="47618" ht="12.75"/>
    <row r="47619" ht="12.75"/>
    <row r="47620" ht="12.75"/>
    <row r="47621" ht="12.75"/>
    <row r="47622" ht="12.75"/>
    <row r="47623" ht="12.75"/>
    <row r="47624" ht="12.75"/>
    <row r="47625" ht="12.75"/>
    <row r="47626" ht="12.75"/>
    <row r="47627" ht="12.75"/>
    <row r="47628" ht="12.75"/>
    <row r="47629" ht="12.75"/>
    <row r="47630" ht="12.75"/>
    <row r="47631" ht="12.75"/>
    <row r="47632" ht="12.75"/>
    <row r="47633" ht="12.75"/>
    <row r="47634" ht="12.75"/>
    <row r="47635" ht="12.75"/>
    <row r="47636" ht="12.75"/>
    <row r="47637" ht="12.75"/>
    <row r="47638" ht="12.75"/>
    <row r="47639" ht="12.75"/>
    <row r="47640" ht="12.75"/>
    <row r="47641" ht="12.75"/>
    <row r="47642" ht="12.75"/>
    <row r="47643" ht="12.75"/>
    <row r="47644" ht="12.75"/>
    <row r="47645" ht="12.75"/>
    <row r="47646" ht="12.75"/>
    <row r="47647" ht="12.75"/>
    <row r="47648" ht="12.75"/>
    <row r="47649" ht="12.75"/>
    <row r="47650" ht="12.75"/>
    <row r="47651" ht="12.75"/>
    <row r="47652" ht="12.75"/>
    <row r="47653" ht="12.75"/>
    <row r="47654" ht="12.75"/>
    <row r="47655" ht="12.75"/>
    <row r="47656" ht="12.75"/>
    <row r="47657" ht="12.75"/>
    <row r="47658" ht="12.75"/>
    <row r="47659" ht="12.75"/>
    <row r="47660" ht="12.75"/>
    <row r="47661" ht="12.75"/>
    <row r="47662" ht="12.75"/>
    <row r="47663" ht="12.75"/>
    <row r="47664" ht="12.75"/>
    <row r="47665" ht="12.75"/>
    <row r="47666" ht="12.75"/>
    <row r="47667" ht="12.75"/>
    <row r="47668" ht="12.75"/>
    <row r="47669" ht="12.75"/>
    <row r="47670" ht="12.75"/>
    <row r="47671" ht="12.75"/>
    <row r="47672" ht="12.75"/>
    <row r="47673" ht="12.75"/>
    <row r="47674" ht="12.75"/>
    <row r="47675" ht="12.75"/>
    <row r="47676" ht="12.75"/>
    <row r="47677" ht="12.75"/>
    <row r="47678" ht="12.75"/>
    <row r="47679" ht="12.75"/>
    <row r="47680" ht="12.75"/>
    <row r="47681" ht="12.75"/>
    <row r="47682" ht="12.75"/>
    <row r="47683" ht="12.75"/>
    <row r="47684" ht="12.75"/>
    <row r="47685" ht="12.75"/>
    <row r="47686" ht="12.75"/>
    <row r="47687" ht="12.75"/>
    <row r="47688" ht="12.75"/>
    <row r="47689" ht="12.75"/>
    <row r="47690" ht="12.75"/>
    <row r="47691" ht="12.75"/>
    <row r="47692" ht="12.75"/>
    <row r="47693" ht="12.75"/>
    <row r="47694" ht="12.75"/>
    <row r="47695" ht="12.75"/>
    <row r="47696" ht="12.75"/>
    <row r="47697" ht="12.75"/>
    <row r="47698" ht="12.75"/>
    <row r="47699" ht="12.75"/>
    <row r="47700" ht="12.75"/>
    <row r="47701" ht="12.75"/>
    <row r="47702" ht="12.75"/>
    <row r="47703" ht="12.75"/>
    <row r="47704" ht="12.75"/>
    <row r="47705" ht="12.75"/>
    <row r="47706" ht="12.75"/>
    <row r="47707" ht="12.75"/>
    <row r="47708" ht="12.75"/>
    <row r="47709" ht="12.75"/>
    <row r="47710" ht="12.75"/>
    <row r="47711" ht="12.75"/>
    <row r="47712" ht="12.75"/>
    <row r="47713" ht="12.75"/>
    <row r="47714" ht="12.75"/>
    <row r="47715" ht="12.75"/>
    <row r="47716" ht="12.75"/>
    <row r="47717" ht="12.75"/>
    <row r="47718" ht="12.75"/>
    <row r="47719" ht="12.75"/>
    <row r="47720" ht="12.75"/>
    <row r="47721" ht="12.75"/>
    <row r="47722" ht="12.75"/>
    <row r="47723" ht="12.75"/>
    <row r="47724" ht="12.75"/>
    <row r="47725" ht="12.75"/>
    <row r="47726" ht="12.75"/>
    <row r="47727" ht="12.75"/>
    <row r="47728" ht="12.75"/>
    <row r="47729" ht="12.75"/>
    <row r="47730" ht="12.75"/>
    <row r="47731" ht="12.75"/>
    <row r="47732" ht="12.75"/>
    <row r="47733" ht="12.75"/>
    <row r="47734" ht="12.75"/>
    <row r="47735" ht="12.75"/>
    <row r="47736" ht="12.75"/>
    <row r="47737" ht="12.75"/>
    <row r="47738" ht="12.75"/>
    <row r="47739" ht="12.75"/>
    <row r="47740" ht="12.75"/>
    <row r="47741" ht="12.75"/>
    <row r="47742" ht="12.75"/>
    <row r="47743" ht="12.75"/>
    <row r="47744" ht="12.75"/>
    <row r="47745" ht="12.75"/>
    <row r="47746" ht="12.75"/>
    <row r="47747" ht="12.75"/>
    <row r="47748" ht="12.75"/>
    <row r="47749" ht="12.75"/>
    <row r="47750" ht="12.75"/>
    <row r="47751" ht="12.75"/>
    <row r="47752" ht="12.75"/>
    <row r="47753" ht="12.75"/>
    <row r="47754" ht="12.75"/>
    <row r="47755" ht="12.75"/>
    <row r="47756" ht="12.75"/>
    <row r="47757" ht="12.75"/>
    <row r="47758" ht="12.75"/>
    <row r="47759" ht="12.75"/>
    <row r="47760" ht="12.75"/>
    <row r="47761" ht="12.75"/>
    <row r="47762" ht="12.75"/>
    <row r="47763" ht="12.75"/>
    <row r="47764" ht="12.75"/>
    <row r="47765" ht="12.75"/>
    <row r="47766" ht="12.75"/>
    <row r="47767" ht="12.75"/>
    <row r="47768" ht="12.75"/>
    <row r="47769" ht="12.75"/>
    <row r="47770" ht="12.75"/>
    <row r="47771" ht="12.75"/>
    <row r="47772" ht="12.75"/>
    <row r="47773" ht="12.75"/>
    <row r="47774" ht="12.75"/>
    <row r="47775" ht="12.75"/>
    <row r="47776" ht="12.75"/>
    <row r="47777" ht="12.75"/>
    <row r="47778" ht="12.75"/>
    <row r="47779" ht="12.75"/>
    <row r="47780" ht="12.75"/>
    <row r="47781" ht="12.75"/>
    <row r="47782" ht="12.75"/>
    <row r="47783" ht="12.75"/>
    <row r="47784" ht="12.75"/>
    <row r="47785" ht="12.75"/>
    <row r="47786" ht="12.75"/>
    <row r="47787" ht="12.75"/>
    <row r="47788" ht="12.75"/>
    <row r="47789" ht="12.75"/>
    <row r="47790" ht="12.75"/>
    <row r="47791" ht="12.75"/>
    <row r="47792" ht="12.75"/>
    <row r="47793" ht="12.75"/>
    <row r="47794" ht="12.75"/>
    <row r="47795" ht="12.75"/>
    <row r="47796" ht="12.75"/>
    <row r="47797" ht="12.75"/>
    <row r="47798" ht="12.75"/>
    <row r="47799" ht="12.75"/>
    <row r="47800" ht="12.75"/>
    <row r="47801" ht="12.75"/>
    <row r="47802" ht="12.75"/>
    <row r="47803" ht="12.75"/>
    <row r="47804" ht="12.75"/>
    <row r="47805" ht="12.75"/>
    <row r="47806" ht="12.75"/>
    <row r="47807" ht="12.75"/>
    <row r="47808" ht="12.75"/>
    <row r="47809" ht="12.75"/>
    <row r="47810" ht="12.75"/>
    <row r="47811" ht="12.75"/>
    <row r="47812" ht="12.75"/>
    <row r="47813" ht="12.75"/>
    <row r="47814" ht="12.75"/>
    <row r="47815" ht="12.75"/>
    <row r="47816" ht="12.75"/>
    <row r="47817" ht="12.75"/>
    <row r="47818" ht="12.75"/>
    <row r="47819" ht="12.75"/>
    <row r="47820" ht="12.75"/>
    <row r="47821" ht="12.75"/>
    <row r="47822" ht="12.75"/>
    <row r="47823" ht="12.75"/>
    <row r="47824" ht="12.75"/>
    <row r="47825" ht="12.75"/>
    <row r="47826" ht="12.75"/>
    <row r="47827" ht="12.75"/>
    <row r="47828" ht="12.75"/>
    <row r="47829" ht="12.75"/>
    <row r="47830" ht="12.75"/>
    <row r="47831" ht="12.75"/>
    <row r="47832" ht="12.75"/>
    <row r="47833" ht="12.75"/>
    <row r="47834" ht="12.75"/>
    <row r="47835" ht="12.75"/>
    <row r="47836" ht="12.75"/>
    <row r="47837" ht="12.75"/>
    <row r="47838" ht="12.75"/>
    <row r="47839" ht="12.75"/>
    <row r="47840" ht="12.75"/>
    <row r="47841" ht="12.75"/>
    <row r="47842" ht="12.75"/>
    <row r="47843" ht="12.75"/>
    <row r="47844" ht="12.75"/>
    <row r="47845" ht="12.75"/>
    <row r="47846" ht="12.75"/>
    <row r="47847" ht="12.75"/>
    <row r="47848" ht="12.75"/>
    <row r="47849" ht="12.75"/>
    <row r="47850" ht="12.75"/>
    <row r="47851" ht="12.75"/>
    <row r="47852" ht="12.75"/>
    <row r="47853" ht="12.75"/>
    <row r="47854" ht="12.75"/>
    <row r="47855" ht="12.75"/>
    <row r="47856" ht="12.75"/>
    <row r="47857" ht="12.75"/>
    <row r="47858" ht="12.75"/>
    <row r="47859" ht="12.75"/>
    <row r="47860" ht="12.75"/>
    <row r="47861" ht="12.75"/>
    <row r="47862" ht="12.75"/>
    <row r="47863" ht="12.75"/>
    <row r="47864" ht="12.75"/>
    <row r="47865" ht="12.75"/>
    <row r="47866" ht="12.75"/>
    <row r="47867" ht="12.75"/>
    <row r="47868" ht="12.75"/>
    <row r="47869" ht="12.75"/>
    <row r="47870" ht="12.75"/>
    <row r="47871" ht="12.75"/>
    <row r="47872" ht="12.75"/>
    <row r="47873" ht="12.75"/>
    <row r="47874" ht="12.75"/>
    <row r="47875" ht="12.75"/>
    <row r="47876" ht="12.75"/>
    <row r="47877" ht="12.75"/>
    <row r="47878" ht="12.75"/>
    <row r="47879" ht="12.75"/>
    <row r="47880" ht="12.75"/>
    <row r="47881" ht="12.75"/>
    <row r="47882" ht="12.75"/>
    <row r="47883" ht="12.75"/>
    <row r="47884" ht="12.75"/>
    <row r="47885" ht="12.75"/>
    <row r="47886" ht="12.75"/>
    <row r="47887" ht="12.75"/>
    <row r="47888" ht="12.75"/>
    <row r="47889" ht="12.75"/>
    <row r="47890" ht="12.75"/>
    <row r="47891" ht="12.75"/>
    <row r="47892" ht="12.75"/>
    <row r="47893" ht="12.75"/>
    <row r="47894" ht="12.75"/>
    <row r="47895" ht="12.75"/>
    <row r="47896" ht="12.75"/>
    <row r="47897" ht="12.75"/>
    <row r="47898" ht="12.75"/>
    <row r="47899" ht="12.75"/>
    <row r="47900" ht="12.75"/>
    <row r="47901" ht="12.75"/>
    <row r="47902" ht="12.75"/>
    <row r="47903" ht="12.75"/>
    <row r="47904" ht="12.75"/>
    <row r="47905" ht="12.75"/>
    <row r="47906" ht="12.75"/>
    <row r="47907" ht="12.75"/>
    <row r="47908" ht="12.75"/>
    <row r="47909" ht="12.75"/>
    <row r="47910" ht="12.75"/>
    <row r="47911" ht="12.75"/>
    <row r="47912" ht="12.75"/>
    <row r="47913" ht="12.75"/>
    <row r="47914" ht="12.75"/>
    <row r="47915" ht="12.75"/>
    <row r="47916" ht="12.75"/>
    <row r="47917" ht="12.75"/>
    <row r="47918" ht="12.75"/>
    <row r="47919" ht="12.75"/>
    <row r="47920" ht="12.75"/>
    <row r="47921" ht="12.75"/>
    <row r="47922" ht="12.75"/>
    <row r="47923" ht="12.75"/>
    <row r="47924" ht="12.75"/>
    <row r="47925" ht="12.75"/>
    <row r="47926" ht="12.75"/>
    <row r="47927" ht="12.75"/>
    <row r="47928" ht="12.75"/>
    <row r="47929" ht="12.75"/>
    <row r="47930" ht="12.75"/>
    <row r="47931" ht="12.75"/>
    <row r="47932" ht="12.75"/>
    <row r="47933" ht="12.75"/>
    <row r="47934" ht="12.75"/>
    <row r="47935" ht="12.75"/>
    <row r="47936" ht="12.75"/>
    <row r="47937" ht="12.75"/>
    <row r="47938" ht="12.75"/>
    <row r="47939" ht="12.75"/>
    <row r="47940" ht="12.75"/>
    <row r="47941" ht="12.75"/>
    <row r="47942" ht="12.75"/>
    <row r="47943" ht="12.75"/>
    <row r="47944" ht="12.75"/>
    <row r="47945" ht="12.75"/>
    <row r="47946" ht="12.75"/>
    <row r="47947" ht="12.75"/>
    <row r="47948" ht="12.75"/>
    <row r="47949" ht="12.75"/>
    <row r="47950" ht="12.75"/>
    <row r="47951" ht="12.75"/>
    <row r="47952" ht="12.75"/>
    <row r="47953" ht="12.75"/>
    <row r="47954" ht="12.75"/>
    <row r="47955" ht="12.75"/>
    <row r="47956" ht="12.75"/>
    <row r="47957" ht="12.75"/>
    <row r="47958" ht="12.75"/>
    <row r="47959" ht="12.75"/>
    <row r="47960" ht="12.75"/>
    <row r="47961" ht="12.75"/>
    <row r="47962" ht="12.75"/>
    <row r="47963" ht="12.75"/>
    <row r="47964" ht="12.75"/>
    <row r="47965" ht="12.75"/>
    <row r="47966" ht="12.75"/>
    <row r="47967" ht="12.75"/>
    <row r="47968" ht="12.75"/>
    <row r="47969" ht="12.75"/>
    <row r="47970" ht="12.75"/>
    <row r="47971" ht="12.75"/>
    <row r="47972" ht="12.75"/>
    <row r="47973" ht="12.75"/>
    <row r="47974" ht="12.75"/>
    <row r="47975" ht="12.75"/>
    <row r="47976" ht="12.75"/>
    <row r="47977" ht="12.75"/>
    <row r="47978" ht="12.75"/>
    <row r="47979" ht="12.75"/>
    <row r="47980" ht="12.75"/>
    <row r="47981" ht="12.75"/>
    <row r="47982" ht="12.75"/>
    <row r="47983" ht="12.75"/>
    <row r="47984" ht="12.75"/>
    <row r="47985" ht="12.75"/>
    <row r="47986" ht="12.75"/>
    <row r="47987" ht="12.75"/>
    <row r="47988" ht="12.75"/>
    <row r="47989" ht="12.75"/>
    <row r="47990" ht="12.75"/>
    <row r="47991" ht="12.75"/>
    <row r="47992" ht="12.75"/>
    <row r="47993" ht="12.75"/>
    <row r="47994" ht="12.75"/>
    <row r="47995" ht="12.75"/>
    <row r="47996" ht="12.75"/>
    <row r="47997" ht="12.75"/>
    <row r="47998" ht="12.75"/>
    <row r="47999" ht="12.75"/>
    <row r="48000" ht="12.75"/>
    <row r="48001" ht="12.75"/>
    <row r="48002" ht="12.75"/>
    <row r="48003" ht="12.75"/>
    <row r="48004" ht="12.75"/>
    <row r="48005" ht="12.75"/>
    <row r="48006" ht="12.75"/>
    <row r="48007" ht="12.75"/>
    <row r="48008" ht="12.75"/>
    <row r="48009" ht="12.75"/>
    <row r="48010" ht="12.75"/>
    <row r="48011" ht="12.75"/>
    <row r="48012" ht="12.75"/>
    <row r="48013" ht="12.75"/>
    <row r="48014" ht="12.75"/>
    <row r="48015" ht="12.75"/>
    <row r="48016" ht="12.75"/>
    <row r="48017" ht="12.75"/>
    <row r="48018" ht="12.75"/>
    <row r="48019" ht="12.75"/>
    <row r="48020" ht="12.75"/>
    <row r="48021" ht="12.75"/>
    <row r="48022" ht="12.75"/>
    <row r="48023" ht="12.75"/>
    <row r="48024" ht="12.75"/>
    <row r="48025" ht="12.75"/>
    <row r="48026" ht="12.75"/>
    <row r="48027" ht="12.75"/>
    <row r="48028" ht="12.75"/>
    <row r="48029" ht="12.75"/>
    <row r="48030" ht="12.75"/>
    <row r="48031" ht="12.75"/>
    <row r="48032" ht="12.75"/>
    <row r="48033" ht="12.75"/>
    <row r="48034" ht="12.75"/>
    <row r="48035" ht="12.75"/>
    <row r="48036" ht="12.75"/>
    <row r="48037" ht="12.75"/>
    <row r="48038" ht="12.75"/>
    <row r="48039" ht="12.75"/>
    <row r="48040" ht="12.75"/>
    <row r="48041" ht="12.75"/>
    <row r="48042" ht="12.75"/>
    <row r="48043" ht="12.75"/>
    <row r="48044" ht="12.75"/>
    <row r="48045" ht="12.75"/>
    <row r="48046" ht="12.75"/>
    <row r="48047" ht="12.75"/>
    <row r="48048" ht="12.75"/>
    <row r="48049" ht="12.75"/>
    <row r="48050" ht="12.75"/>
    <row r="48051" ht="12.75"/>
    <row r="48052" ht="12.75"/>
    <row r="48053" ht="12.75"/>
    <row r="48054" ht="12.75"/>
    <row r="48055" ht="12.75"/>
    <row r="48056" ht="12.75"/>
    <row r="48057" ht="12.75"/>
    <row r="48058" ht="12.75"/>
    <row r="48059" ht="12.75"/>
    <row r="48060" ht="12.75"/>
    <row r="48061" ht="12.75"/>
    <row r="48062" ht="12.75"/>
    <row r="48063" ht="12.75"/>
    <row r="48064" ht="12.75"/>
    <row r="48065" ht="12.75"/>
    <row r="48066" ht="12.75"/>
    <row r="48067" ht="12.75"/>
    <row r="48068" ht="12.75"/>
    <row r="48069" ht="12.75"/>
    <row r="48070" ht="12.75"/>
    <row r="48071" ht="12.75"/>
    <row r="48072" ht="12.75"/>
    <row r="48073" ht="12.75"/>
    <row r="48074" ht="12.75"/>
    <row r="48075" ht="12.75"/>
    <row r="48076" ht="12.75"/>
    <row r="48077" ht="12.75"/>
    <row r="48078" ht="12.75"/>
    <row r="48079" ht="12.75"/>
    <row r="48080" ht="12.75"/>
    <row r="48081" ht="12.75"/>
    <row r="48082" ht="12.75"/>
    <row r="48083" ht="12.75"/>
    <row r="48084" ht="12.75"/>
    <row r="48085" ht="12.75"/>
    <row r="48086" ht="12.75"/>
    <row r="48087" ht="12.75"/>
    <row r="48088" ht="12.75"/>
    <row r="48089" ht="12.75"/>
    <row r="48090" ht="12.75"/>
    <row r="48091" ht="12.75"/>
    <row r="48092" ht="12.75"/>
    <row r="48093" ht="12.75"/>
    <row r="48094" ht="12.75"/>
    <row r="48095" ht="12.75"/>
    <row r="48096" ht="12.75"/>
    <row r="48097" ht="12.75"/>
    <row r="48098" ht="12.75"/>
    <row r="48099" ht="12.75"/>
    <row r="48100" ht="12.75"/>
    <row r="48101" ht="12.75"/>
    <row r="48102" ht="12.75"/>
    <row r="48103" ht="12.75"/>
    <row r="48104" ht="12.75"/>
    <row r="48105" ht="12.75"/>
    <row r="48106" ht="12.75"/>
    <row r="48107" ht="12.75"/>
    <row r="48108" ht="12.75"/>
    <row r="48109" ht="12.75"/>
    <row r="48110" ht="12.75"/>
    <row r="48111" ht="12.75"/>
    <row r="48112" ht="12.75"/>
    <row r="48113" ht="12.75"/>
    <row r="48114" ht="12.75"/>
    <row r="48115" ht="12.75"/>
    <row r="48116" ht="12.75"/>
    <row r="48117" ht="12.75"/>
    <row r="48118" ht="12.75"/>
    <row r="48119" ht="12.75"/>
    <row r="48120" ht="12.75"/>
    <row r="48121" ht="12.75"/>
    <row r="48122" ht="12.75"/>
    <row r="48123" ht="12.75"/>
    <row r="48124" ht="12.75"/>
    <row r="48125" ht="12.75"/>
    <row r="48126" ht="12.75"/>
    <row r="48127" ht="12.75"/>
    <row r="48128" ht="12.75"/>
    <row r="48129" ht="12.75"/>
    <row r="48130" ht="12.75"/>
    <row r="48131" ht="12.75"/>
    <row r="48132" ht="12.75"/>
    <row r="48133" ht="12.75"/>
    <row r="48134" ht="12.75"/>
    <row r="48135" ht="12.75"/>
    <row r="48136" ht="12.75"/>
    <row r="48137" ht="12.75"/>
    <row r="48138" ht="12.75"/>
    <row r="48139" ht="12.75"/>
    <row r="48140" ht="12.75"/>
    <row r="48141" ht="12.75"/>
    <row r="48142" ht="12.75"/>
    <row r="48143" ht="12.75"/>
    <row r="48144" ht="12.75"/>
    <row r="48145" ht="12.75"/>
    <row r="48146" ht="12.75"/>
    <row r="48147" ht="12.75"/>
    <row r="48148" ht="12.75"/>
    <row r="48149" ht="12.75"/>
    <row r="48150" ht="12.75"/>
    <row r="48151" ht="12.75"/>
    <row r="48152" ht="12.75"/>
    <row r="48153" ht="12.75"/>
    <row r="48154" ht="12.75"/>
    <row r="48155" ht="12.75"/>
    <row r="48156" ht="12.75"/>
    <row r="48157" ht="12.75"/>
    <row r="48158" ht="12.75"/>
    <row r="48159" ht="12.75"/>
    <row r="48160" ht="12.75"/>
    <row r="48161" ht="12.75"/>
    <row r="48162" ht="12.75"/>
    <row r="48163" ht="12.75"/>
    <row r="48164" ht="12.75"/>
    <row r="48165" ht="12.75"/>
    <row r="48166" ht="12.75"/>
    <row r="48167" ht="12.75"/>
    <row r="48168" ht="12.75"/>
    <row r="48169" ht="12.75"/>
    <row r="48170" ht="12.75"/>
    <row r="48171" ht="12.75"/>
    <row r="48172" ht="12.75"/>
    <row r="48173" ht="12.75"/>
    <row r="48174" ht="12.75"/>
    <row r="48175" ht="12.75"/>
    <row r="48176" ht="12.75"/>
    <row r="48177" ht="12.75"/>
    <row r="48178" ht="12.75"/>
    <row r="48179" ht="12.75"/>
    <row r="48180" ht="12.75"/>
    <row r="48181" ht="12.75"/>
    <row r="48182" ht="12.75"/>
    <row r="48183" ht="12.75"/>
    <row r="48184" ht="12.75"/>
    <row r="48185" ht="12.75"/>
    <row r="48186" ht="12.75"/>
    <row r="48187" ht="12.75"/>
    <row r="48188" ht="12.75"/>
    <row r="48189" ht="12.75"/>
    <row r="48190" ht="12.75"/>
    <row r="48191" ht="12.75"/>
    <row r="48192" ht="12.75"/>
    <row r="48193" ht="12.75"/>
    <row r="48194" ht="12.75"/>
    <row r="48195" ht="12.75"/>
    <row r="48196" ht="12.75"/>
    <row r="48197" ht="12.75"/>
    <row r="48198" ht="12.75"/>
    <row r="48199" ht="12.75"/>
    <row r="48200" ht="12.75"/>
    <row r="48201" ht="12.75"/>
    <row r="48202" ht="12.75"/>
    <row r="48203" ht="12.75"/>
    <row r="48204" ht="12.75"/>
    <row r="48205" ht="12.75"/>
    <row r="48206" ht="12.75"/>
    <row r="48207" ht="12.75"/>
    <row r="48208" ht="12.75"/>
    <row r="48209" ht="12.75"/>
    <row r="48210" ht="12.75"/>
    <row r="48211" ht="12.75"/>
    <row r="48212" ht="12.75"/>
    <row r="48213" ht="12.75"/>
    <row r="48214" ht="12.75"/>
    <row r="48215" ht="12.75"/>
    <row r="48216" ht="12.75"/>
    <row r="48217" ht="12.75"/>
    <row r="48218" ht="12.75"/>
    <row r="48219" ht="12.75"/>
    <row r="48220" ht="12.75"/>
    <row r="48221" ht="12.75"/>
    <row r="48222" ht="12.75"/>
    <row r="48223" ht="12.75"/>
    <row r="48224" ht="12.75"/>
    <row r="48225" ht="12.75"/>
    <row r="48226" ht="12.75"/>
    <row r="48227" ht="12.75"/>
    <row r="48228" ht="12.75"/>
    <row r="48229" ht="12.75"/>
    <row r="48230" ht="12.75"/>
    <row r="48231" ht="12.75"/>
    <row r="48232" ht="12.75"/>
    <row r="48233" ht="12.75"/>
    <row r="48234" ht="12.75"/>
    <row r="48235" ht="12.75"/>
    <row r="48236" ht="12.75"/>
    <row r="48237" ht="12.75"/>
    <row r="48238" ht="12.75"/>
    <row r="48239" ht="12.75"/>
    <row r="48240" ht="12.75"/>
    <row r="48241" ht="12.75"/>
    <row r="48242" ht="12.75"/>
    <row r="48243" ht="12.75"/>
    <row r="48244" ht="12.75"/>
    <row r="48245" ht="12.75"/>
    <row r="48246" ht="12.75"/>
    <row r="48247" ht="12.75"/>
    <row r="48248" ht="12.75"/>
    <row r="48249" ht="12.75"/>
    <row r="48250" ht="12.75"/>
    <row r="48251" ht="12.75"/>
    <row r="48252" ht="12.75"/>
    <row r="48253" ht="12.75"/>
    <row r="48254" ht="12.75"/>
    <row r="48255" ht="12.75"/>
    <row r="48256" ht="12.75"/>
    <row r="48257" ht="12.75"/>
    <row r="48258" ht="12.75"/>
    <row r="48259" ht="12.75"/>
    <row r="48260" ht="12.75"/>
    <row r="48261" ht="12.75"/>
    <row r="48262" ht="12.75"/>
    <row r="48263" ht="12.75"/>
    <row r="48264" ht="12.75"/>
    <row r="48265" ht="12.75"/>
    <row r="48266" ht="12.75"/>
    <row r="48267" ht="12.75"/>
    <row r="48268" ht="12.75"/>
    <row r="48269" ht="12.75"/>
    <row r="48270" ht="12.75"/>
    <row r="48271" ht="12.75"/>
    <row r="48272" ht="12.75"/>
    <row r="48273" ht="12.75"/>
    <row r="48274" ht="12.75"/>
    <row r="48275" ht="12.75"/>
    <row r="48276" ht="12.75"/>
    <row r="48277" ht="12.75"/>
    <row r="48278" ht="12.75"/>
    <row r="48279" ht="12.75"/>
    <row r="48280" ht="12.75"/>
    <row r="48281" ht="12.75"/>
    <row r="48282" ht="12.75"/>
    <row r="48283" ht="12.75"/>
    <row r="48284" ht="12.75"/>
    <row r="48285" ht="12.75"/>
    <row r="48286" ht="12.75"/>
    <row r="48287" ht="12.75"/>
    <row r="48288" ht="12.75"/>
    <row r="48289" ht="12.75"/>
    <row r="48290" ht="12.75"/>
    <row r="48291" ht="12.75"/>
    <row r="48292" ht="12.75"/>
    <row r="48293" ht="12.75"/>
    <row r="48294" ht="12.75"/>
    <row r="48295" ht="12.75"/>
    <row r="48296" ht="12.75"/>
    <row r="48297" ht="12.75"/>
    <row r="48298" ht="12.75"/>
    <row r="48299" ht="12.75"/>
    <row r="48300" ht="12.75"/>
    <row r="48301" ht="12.75"/>
    <row r="48302" ht="12.75"/>
    <row r="48303" ht="12.75"/>
    <row r="48304" ht="12.75"/>
    <row r="48305" ht="12.75"/>
    <row r="48306" ht="12.75"/>
    <row r="48307" ht="12.75"/>
    <row r="48308" ht="12.75"/>
    <row r="48309" ht="12.75"/>
    <row r="48310" ht="12.75"/>
    <row r="48311" ht="12.75"/>
    <row r="48312" ht="12.75"/>
    <row r="48313" ht="12.75"/>
    <row r="48314" ht="12.75"/>
    <row r="48315" ht="12.75"/>
    <row r="48316" ht="12.75"/>
    <row r="48317" ht="12.75"/>
    <row r="48318" ht="12.75"/>
    <row r="48319" ht="12.75"/>
    <row r="48320" ht="12.75"/>
    <row r="48321" ht="12.75"/>
    <row r="48322" ht="12.75"/>
    <row r="48323" ht="12.75"/>
    <row r="48324" ht="12.75"/>
    <row r="48325" ht="12.75"/>
    <row r="48326" ht="12.75"/>
    <row r="48327" ht="12.75"/>
    <row r="48328" ht="12.75"/>
    <row r="48329" ht="12.75"/>
    <row r="48330" ht="12.75"/>
    <row r="48331" ht="12.75"/>
    <row r="48332" ht="12.75"/>
    <row r="48333" ht="12.75"/>
    <row r="48334" ht="12.75"/>
    <row r="48335" ht="12.75"/>
    <row r="48336" ht="12.75"/>
    <row r="48337" ht="12.75"/>
    <row r="48338" ht="12.75"/>
    <row r="48339" ht="12.75"/>
    <row r="48340" ht="12.75"/>
    <row r="48341" ht="12.75"/>
    <row r="48342" ht="12.75"/>
    <row r="48343" ht="12.75"/>
    <row r="48344" ht="12.75"/>
    <row r="48345" ht="12.75"/>
    <row r="48346" ht="12.75"/>
    <row r="48347" ht="12.75"/>
    <row r="48348" ht="12.75"/>
    <row r="48349" ht="12.75"/>
    <row r="48350" ht="12.75"/>
    <row r="48351" ht="12.75"/>
    <row r="48352" ht="12.75"/>
    <row r="48353" ht="12.75"/>
    <row r="48354" ht="12.75"/>
    <row r="48355" ht="12.75"/>
    <row r="48356" ht="12.75"/>
    <row r="48357" ht="12.75"/>
    <row r="48358" ht="12.75"/>
    <row r="48359" ht="12.75"/>
    <row r="48360" ht="12.75"/>
    <row r="48361" ht="12.75"/>
    <row r="48362" ht="12.75"/>
    <row r="48363" ht="12.75"/>
    <row r="48364" ht="12.75"/>
    <row r="48365" ht="12.75"/>
    <row r="48366" ht="12.75"/>
    <row r="48367" ht="12.75"/>
    <row r="48368" ht="12.75"/>
    <row r="48369" ht="12.75"/>
    <row r="48370" ht="12.75"/>
    <row r="48371" ht="12.75"/>
    <row r="48372" ht="12.75"/>
    <row r="48373" ht="12.75"/>
    <row r="48374" ht="12.75"/>
    <row r="48375" ht="12.75"/>
    <row r="48376" ht="12.75"/>
    <row r="48377" ht="12.75"/>
    <row r="48378" ht="12.75"/>
    <row r="48379" ht="12.75"/>
    <row r="48380" ht="12.75"/>
    <row r="48381" ht="12.75"/>
    <row r="48382" ht="12.75"/>
    <row r="48383" ht="12.75"/>
    <row r="48384" ht="12.75"/>
    <row r="48385" ht="12.75"/>
    <row r="48386" ht="12.75"/>
    <row r="48387" ht="12.75"/>
    <row r="48388" ht="12.75"/>
    <row r="48389" ht="12.75"/>
    <row r="48390" ht="12.75"/>
    <row r="48391" ht="12.75"/>
    <row r="48392" ht="12.75"/>
    <row r="48393" ht="12.75"/>
    <row r="48394" ht="12.75"/>
    <row r="48395" ht="12.75"/>
    <row r="48396" ht="12.75"/>
    <row r="48397" ht="12.75"/>
    <row r="48398" ht="12.75"/>
    <row r="48399" ht="12.75"/>
    <row r="48400" ht="12.75"/>
    <row r="48401" ht="12.75"/>
    <row r="48402" ht="12.75"/>
    <row r="48403" ht="12.75"/>
    <row r="48404" ht="12.75"/>
    <row r="48405" ht="12.75"/>
    <row r="48406" ht="12.75"/>
    <row r="48407" ht="12.75"/>
    <row r="48408" ht="12.75"/>
    <row r="48409" ht="12.75"/>
    <row r="48410" ht="12.75"/>
    <row r="48411" ht="12.75"/>
    <row r="48412" ht="12.75"/>
    <row r="48413" ht="12.75"/>
    <row r="48414" ht="12.75"/>
    <row r="48415" ht="12.75"/>
    <row r="48416" ht="12.75"/>
    <row r="48417" ht="12.75"/>
    <row r="48418" ht="12.75"/>
    <row r="48419" ht="12.75"/>
    <row r="48420" ht="12.75"/>
    <row r="48421" ht="12.75"/>
    <row r="48422" ht="12.75"/>
    <row r="48423" ht="12.75"/>
    <row r="48424" ht="12.75"/>
    <row r="48425" ht="12.75"/>
    <row r="48426" ht="12.75"/>
    <row r="48427" ht="12.75"/>
    <row r="48428" ht="12.75"/>
    <row r="48429" ht="12.75"/>
    <row r="48430" ht="12.75"/>
    <row r="48431" ht="12.75"/>
    <row r="48432" ht="12.75"/>
    <row r="48433" ht="12.75"/>
    <row r="48434" ht="12.75"/>
    <row r="48435" ht="12.75"/>
    <row r="48436" ht="12.75"/>
    <row r="48437" ht="12.75"/>
    <row r="48438" ht="12.75"/>
    <row r="48439" ht="12.75"/>
    <row r="48440" ht="12.75"/>
    <row r="48441" ht="12.75"/>
    <row r="48442" ht="12.75"/>
    <row r="48443" ht="12.75"/>
    <row r="48444" ht="12.75"/>
    <row r="48445" ht="12.75"/>
    <row r="48446" ht="12.75"/>
    <row r="48447" ht="12.75"/>
    <row r="48448" ht="12.75"/>
    <row r="48449" ht="12.75"/>
    <row r="48450" ht="12.75"/>
    <row r="48451" ht="12.75"/>
    <row r="48452" ht="12.75"/>
    <row r="48453" ht="12.75"/>
    <row r="48454" ht="12.75"/>
    <row r="48455" ht="12.75"/>
    <row r="48456" ht="12.75"/>
    <row r="48457" ht="12.75"/>
    <row r="48458" ht="12.75"/>
    <row r="48459" ht="12.75"/>
    <row r="48460" ht="12.75"/>
    <row r="48461" ht="12.75"/>
    <row r="48462" ht="12.75"/>
    <row r="48463" ht="12.75"/>
    <row r="48464" ht="12.75"/>
    <row r="48465" ht="12.75"/>
    <row r="48466" ht="12.75"/>
    <row r="48467" ht="12.75"/>
    <row r="48468" ht="12.75"/>
    <row r="48469" ht="12.75"/>
    <row r="48470" ht="12.75"/>
    <row r="48471" ht="12.75"/>
    <row r="48472" ht="12.75"/>
    <row r="48473" ht="12.75"/>
    <row r="48474" ht="12.75"/>
    <row r="48475" ht="12.75"/>
    <row r="48476" ht="12.75"/>
    <row r="48477" ht="12.75"/>
    <row r="48478" ht="12.75"/>
    <row r="48479" ht="12.75"/>
    <row r="48480" ht="12.75"/>
    <row r="48481" ht="12.75"/>
    <row r="48482" ht="12.75"/>
    <row r="48483" ht="12.75"/>
    <row r="48484" ht="12.75"/>
    <row r="48485" ht="12.75"/>
    <row r="48486" ht="12.75"/>
    <row r="48487" ht="12.75"/>
    <row r="48488" ht="12.75"/>
    <row r="48489" ht="12.75"/>
    <row r="48490" ht="12.75"/>
    <row r="48491" ht="12.75"/>
    <row r="48492" ht="12.75"/>
    <row r="48493" ht="12.75"/>
    <row r="48494" ht="12.75"/>
    <row r="48495" ht="12.75"/>
    <row r="48496" ht="12.75"/>
    <row r="48497" ht="12.75"/>
    <row r="48498" ht="12.75"/>
    <row r="48499" ht="12.75"/>
    <row r="48500" ht="12.75"/>
    <row r="48501" ht="12.75"/>
    <row r="48502" ht="12.75"/>
    <row r="48503" ht="12.75"/>
    <row r="48504" ht="12.75"/>
    <row r="48505" ht="12.75"/>
    <row r="48506" ht="12.75"/>
    <row r="48507" ht="12.75"/>
    <row r="48508" ht="12.75"/>
    <row r="48509" ht="12.75"/>
    <row r="48510" ht="12.75"/>
    <row r="48511" ht="12.75"/>
    <row r="48512" ht="12.75"/>
    <row r="48513" ht="12.75"/>
    <row r="48514" ht="12.75"/>
    <row r="48515" ht="12.75"/>
    <row r="48516" ht="12.75"/>
    <row r="48517" ht="12.75"/>
    <row r="48518" ht="12.75"/>
    <row r="48519" ht="12.75"/>
    <row r="48520" ht="12.75"/>
    <row r="48521" ht="12.75"/>
    <row r="48522" ht="12.75"/>
    <row r="48523" ht="12.75"/>
    <row r="48524" ht="12.75"/>
    <row r="48525" ht="12.75"/>
    <row r="48526" ht="12.75"/>
    <row r="48527" ht="12.75"/>
    <row r="48528" ht="12.75"/>
    <row r="48529" ht="12.75"/>
    <row r="48530" ht="12.75"/>
    <row r="48531" ht="12.75"/>
    <row r="48532" ht="12.75"/>
    <row r="48533" ht="12.75"/>
    <row r="48534" ht="12.75"/>
    <row r="48535" ht="12.75"/>
    <row r="48536" ht="12.75"/>
    <row r="48537" ht="12.75"/>
    <row r="48538" ht="12.75"/>
    <row r="48539" ht="12.75"/>
    <row r="48540" ht="12.75"/>
    <row r="48541" ht="12.75"/>
    <row r="48542" ht="12.75"/>
    <row r="48543" ht="12.75"/>
    <row r="48544" ht="12.75"/>
    <row r="48545" ht="12.75"/>
    <row r="48546" ht="12.75"/>
    <row r="48547" ht="12.75"/>
    <row r="48548" ht="12.75"/>
    <row r="48549" ht="12.75"/>
    <row r="48550" ht="12.75"/>
    <row r="48551" ht="12.75"/>
    <row r="48552" ht="12.75"/>
    <row r="48553" ht="12.75"/>
    <row r="48554" ht="12.75"/>
    <row r="48555" ht="12.75"/>
    <row r="48556" ht="12.75"/>
    <row r="48557" ht="12.75"/>
    <row r="48558" ht="12.75"/>
    <row r="48559" ht="12.75"/>
    <row r="48560" ht="12.75"/>
    <row r="48561" ht="12.75"/>
    <row r="48562" ht="12.75"/>
    <row r="48563" ht="12.75"/>
    <row r="48564" ht="12.75"/>
    <row r="48565" ht="12.75"/>
    <row r="48566" ht="12.75"/>
    <row r="48567" ht="12.75"/>
    <row r="48568" ht="12.75"/>
    <row r="48569" ht="12.75"/>
    <row r="48570" ht="12.75"/>
    <row r="48571" ht="12.75"/>
    <row r="48572" ht="12.75"/>
    <row r="48573" ht="12.75"/>
    <row r="48574" ht="12.75"/>
    <row r="48575" ht="12.75"/>
    <row r="48576" ht="12.75"/>
    <row r="48577" ht="12.75"/>
    <row r="48578" ht="12.75"/>
    <row r="48579" ht="12.75"/>
    <row r="48580" ht="12.75"/>
    <row r="48581" ht="12.75"/>
    <row r="48582" ht="12.75"/>
    <row r="48583" ht="12.75"/>
    <row r="48584" ht="12.75"/>
    <row r="48585" ht="12.75"/>
    <row r="48586" ht="12.75"/>
    <row r="48587" ht="12.75"/>
    <row r="48588" ht="12.75"/>
    <row r="48589" ht="12.75"/>
    <row r="48590" ht="12.75"/>
    <row r="48591" ht="12.75"/>
    <row r="48592" ht="12.75"/>
    <row r="48593" ht="12.75"/>
    <row r="48594" ht="12.75"/>
    <row r="48595" ht="12.75"/>
    <row r="48596" ht="12.75"/>
    <row r="48597" ht="12.75"/>
    <row r="48598" ht="12.75"/>
    <row r="48599" ht="12.75"/>
    <row r="48600" ht="12.75"/>
    <row r="48601" ht="12.75"/>
    <row r="48602" ht="12.75"/>
    <row r="48603" ht="12.75"/>
    <row r="48604" ht="12.75"/>
    <row r="48605" ht="12.75"/>
    <row r="48606" ht="12.75"/>
    <row r="48607" ht="12.75"/>
    <row r="48608" ht="12.75"/>
    <row r="48609" ht="12.75"/>
    <row r="48610" ht="12.75"/>
    <row r="48611" ht="12.75"/>
    <row r="48612" ht="12.75"/>
    <row r="48613" ht="12.75"/>
    <row r="48614" ht="12.75"/>
    <row r="48615" ht="12.75"/>
    <row r="48616" ht="12.75"/>
    <row r="48617" ht="12.75"/>
    <row r="48618" ht="12.75"/>
    <row r="48619" ht="12.75"/>
    <row r="48620" ht="12.75"/>
    <row r="48621" ht="12.75"/>
    <row r="48622" ht="12.75"/>
    <row r="48623" ht="12.75"/>
    <row r="48624" ht="12.75"/>
    <row r="48625" ht="12.75"/>
    <row r="48626" ht="12.75"/>
    <row r="48627" ht="12.75"/>
    <row r="48628" ht="12.75"/>
    <row r="48629" ht="12.75"/>
    <row r="48630" ht="12.75"/>
    <row r="48631" ht="12.75"/>
    <row r="48632" ht="12.75"/>
    <row r="48633" ht="12.75"/>
    <row r="48634" ht="12.75"/>
    <row r="48635" ht="12.75"/>
    <row r="48636" ht="12.75"/>
    <row r="48637" ht="12.75"/>
    <row r="48638" ht="12.75"/>
    <row r="48639" ht="12.75"/>
    <row r="48640" ht="12.75"/>
    <row r="48641" ht="12.75"/>
    <row r="48642" ht="12.75"/>
    <row r="48643" ht="12.75"/>
    <row r="48644" ht="12.75"/>
    <row r="48645" ht="12.75"/>
    <row r="48646" ht="12.75"/>
    <row r="48647" ht="12.75"/>
    <row r="48648" ht="12.75"/>
    <row r="48649" ht="12.75"/>
    <row r="48650" ht="12.75"/>
    <row r="48651" ht="12.75"/>
    <row r="48652" ht="12.75"/>
    <row r="48653" ht="12.75"/>
    <row r="48654" ht="12.75"/>
    <row r="48655" ht="12.75"/>
    <row r="48656" ht="12.75"/>
    <row r="48657" ht="12.75"/>
    <row r="48658" ht="12.75"/>
    <row r="48659" ht="12.75"/>
    <row r="48660" ht="12.75"/>
    <row r="48661" ht="12.75"/>
    <row r="48662" ht="12.75"/>
    <row r="48663" ht="12.75"/>
    <row r="48664" ht="12.75"/>
    <row r="48665" ht="12.75"/>
    <row r="48666" ht="12.75"/>
    <row r="48667" ht="12.75"/>
    <row r="48668" ht="12.75"/>
    <row r="48669" ht="12.75"/>
    <row r="48670" ht="12.75"/>
    <row r="48671" ht="12.75"/>
    <row r="48672" ht="12.75"/>
    <row r="48673" ht="12.75"/>
    <row r="48674" ht="12.75"/>
    <row r="48675" ht="12.75"/>
    <row r="48676" ht="12.75"/>
    <row r="48677" ht="12.75"/>
    <row r="48678" ht="12.75"/>
    <row r="48679" ht="12.75"/>
    <row r="48680" ht="12.75"/>
    <row r="48681" ht="12.75"/>
    <row r="48682" ht="12.75"/>
    <row r="48683" ht="12.75"/>
    <row r="48684" ht="12.75"/>
    <row r="48685" ht="12.75"/>
    <row r="48686" ht="12.75"/>
    <row r="48687" ht="12.75"/>
    <row r="48688" ht="12.75"/>
    <row r="48689" ht="12.75"/>
    <row r="48690" ht="12.75"/>
    <row r="48691" ht="12.75"/>
    <row r="48692" ht="12.75"/>
    <row r="48693" ht="12.75"/>
    <row r="48694" ht="12.75"/>
    <row r="48695" ht="12.75"/>
    <row r="48696" ht="12.75"/>
    <row r="48697" ht="12.75"/>
    <row r="48698" ht="12.75"/>
    <row r="48699" ht="12.75"/>
    <row r="48700" ht="12.75"/>
    <row r="48701" ht="12.75"/>
    <row r="48702" ht="12.75"/>
    <row r="48703" ht="12.75"/>
    <row r="48704" ht="12.75"/>
    <row r="48705" ht="12.75"/>
    <row r="48706" ht="12.75"/>
    <row r="48707" ht="12.75"/>
    <row r="48708" ht="12.75"/>
    <row r="48709" ht="12.75"/>
    <row r="48710" ht="12.75"/>
    <row r="48711" ht="12.75"/>
    <row r="48712" ht="12.75"/>
    <row r="48713" ht="12.75"/>
    <row r="48714" ht="12.75"/>
    <row r="48715" ht="12.75"/>
    <row r="48716" ht="12.75"/>
    <row r="48717" ht="12.75"/>
    <row r="48718" ht="12.75"/>
    <row r="48719" ht="12.75"/>
    <row r="48720" ht="12.75"/>
    <row r="48721" ht="12.75"/>
    <row r="48722" ht="12.75"/>
    <row r="48723" ht="12.75"/>
    <row r="48724" ht="12.75"/>
    <row r="48725" ht="12.75"/>
    <row r="48726" ht="12.75"/>
    <row r="48727" ht="12.75"/>
    <row r="48728" ht="12.75"/>
    <row r="48729" ht="12.75"/>
    <row r="48730" ht="12.75"/>
    <row r="48731" ht="12.75"/>
    <row r="48732" ht="12.75"/>
    <row r="48733" ht="12.75"/>
    <row r="48734" ht="12.75"/>
    <row r="48735" ht="12.75"/>
    <row r="48736" ht="12.75"/>
    <row r="48737" ht="12.75"/>
    <row r="48738" ht="12.75"/>
    <row r="48739" ht="12.75"/>
    <row r="48740" ht="12.75"/>
    <row r="48741" ht="12.75"/>
    <row r="48742" ht="12.75"/>
    <row r="48743" ht="12.75"/>
    <row r="48744" ht="12.75"/>
    <row r="48745" ht="12.75"/>
    <row r="48746" ht="12.75"/>
    <row r="48747" ht="12.75"/>
    <row r="48748" ht="12.75"/>
    <row r="48749" ht="12.75"/>
    <row r="48750" ht="12.75"/>
    <row r="48751" ht="12.75"/>
    <row r="48752" ht="12.75"/>
    <row r="48753" ht="12.75"/>
    <row r="48754" ht="12.75"/>
    <row r="48755" ht="12.75"/>
    <row r="48756" ht="12.75"/>
    <row r="48757" ht="12.75"/>
    <row r="48758" ht="12.75"/>
    <row r="48759" ht="12.75"/>
    <row r="48760" ht="12.75"/>
    <row r="48761" ht="12.75"/>
    <row r="48762" ht="12.75"/>
    <row r="48763" ht="12.75"/>
    <row r="48764" ht="12.75"/>
    <row r="48765" ht="12.75"/>
    <row r="48766" ht="12.75"/>
    <row r="48767" ht="12.75"/>
    <row r="48768" ht="12.75"/>
    <row r="48769" ht="12.75"/>
    <row r="48770" ht="12.75"/>
    <row r="48771" ht="12.75"/>
    <row r="48772" ht="12.75"/>
    <row r="48773" ht="12.75"/>
    <row r="48774" ht="12.75"/>
    <row r="48775" ht="12.75"/>
    <row r="48776" ht="12.75"/>
    <row r="48777" ht="12.75"/>
    <row r="48778" ht="12.75"/>
    <row r="48779" ht="12.75"/>
    <row r="48780" ht="12.75"/>
    <row r="48781" ht="12.75"/>
    <row r="48782" ht="12.75"/>
    <row r="48783" ht="12.75"/>
    <row r="48784" ht="12.75"/>
    <row r="48785" ht="12.75"/>
    <row r="48786" ht="12.75"/>
    <row r="48787" ht="12.75"/>
    <row r="48788" ht="12.75"/>
    <row r="48789" ht="12.75"/>
    <row r="48790" ht="12.75"/>
    <row r="48791" ht="12.75"/>
    <row r="48792" ht="12.75"/>
    <row r="48793" ht="12.75"/>
    <row r="48794" ht="12.75"/>
    <row r="48795" ht="12.75"/>
    <row r="48796" ht="12.75"/>
    <row r="48797" ht="12.75"/>
    <row r="48798" ht="12.75"/>
    <row r="48799" ht="12.75"/>
    <row r="48800" ht="12.75"/>
    <row r="48801" ht="12.75"/>
    <row r="48802" ht="12.75"/>
    <row r="48803" ht="12.75"/>
    <row r="48804" ht="12.75"/>
    <row r="48805" ht="12.75"/>
    <row r="48806" ht="12.75"/>
    <row r="48807" ht="12.75"/>
    <row r="48808" ht="12.75"/>
    <row r="48809" ht="12.75"/>
    <row r="48810" ht="12.75"/>
    <row r="48811" ht="12.75"/>
    <row r="48812" ht="12.75"/>
    <row r="48813" ht="12.75"/>
    <row r="48814" ht="12.75"/>
    <row r="48815" ht="12.75"/>
    <row r="48816" ht="12.75"/>
    <row r="48817" ht="12.75"/>
    <row r="48818" ht="12.75"/>
    <row r="48819" ht="12.75"/>
    <row r="48820" ht="12.75"/>
    <row r="48821" ht="12.75"/>
    <row r="48822" ht="12.75"/>
    <row r="48823" ht="12.75"/>
    <row r="48824" ht="12.75"/>
    <row r="48825" ht="12.75"/>
    <row r="48826" ht="12.75"/>
    <row r="48827" ht="12.75"/>
    <row r="48828" ht="12.75"/>
    <row r="48829" ht="12.75"/>
    <row r="48830" ht="12.75"/>
    <row r="48831" ht="12.75"/>
    <row r="48832" ht="12.75"/>
    <row r="48833" ht="12.75"/>
    <row r="48834" ht="12.75"/>
    <row r="48835" ht="12.75"/>
    <row r="48836" ht="12.75"/>
    <row r="48837" ht="12.75"/>
    <row r="48838" ht="12.75"/>
    <row r="48839" ht="12.75"/>
    <row r="48840" ht="12.75"/>
    <row r="48841" ht="12.75"/>
    <row r="48842" ht="12.75"/>
    <row r="48843" ht="12.75"/>
    <row r="48844" ht="12.75"/>
    <row r="48845" ht="12.75"/>
    <row r="48846" ht="12.75"/>
    <row r="48847" ht="12.75"/>
    <row r="48848" ht="12.75"/>
    <row r="48849" ht="12.75"/>
    <row r="48850" ht="12.75"/>
    <row r="48851" ht="12.75"/>
    <row r="48852" ht="12.75"/>
    <row r="48853" ht="12.75"/>
    <row r="48854" ht="12.75"/>
    <row r="48855" ht="12.75"/>
    <row r="48856" ht="12.75"/>
    <row r="48857" ht="12.75"/>
    <row r="48858" ht="12.75"/>
    <row r="48859" ht="12.75"/>
    <row r="48860" ht="12.75"/>
    <row r="48861" ht="12.75"/>
    <row r="48862" ht="12.75"/>
    <row r="48863" ht="12.75"/>
    <row r="48864" ht="12.75"/>
    <row r="48865" ht="12.75"/>
    <row r="48866" ht="12.75"/>
    <row r="48867" ht="12.75"/>
    <row r="48868" ht="12.75"/>
    <row r="48869" ht="12.75"/>
    <row r="48870" ht="12.75"/>
    <row r="48871" ht="12.75"/>
    <row r="48872" ht="12.75"/>
    <row r="48873" ht="12.75"/>
    <row r="48874" ht="12.75"/>
    <row r="48875" ht="12.75"/>
    <row r="48876" ht="12.75"/>
    <row r="48877" ht="12.75"/>
    <row r="48878" ht="12.75"/>
    <row r="48879" ht="12.75"/>
    <row r="48880" ht="12.75"/>
    <row r="48881" ht="12.75"/>
    <row r="48882" ht="12.75"/>
    <row r="48883" ht="12.75"/>
    <row r="48884" ht="12.75"/>
    <row r="48885" ht="12.75"/>
    <row r="48886" ht="12.75"/>
    <row r="48887" ht="12.75"/>
    <row r="48888" ht="12.75"/>
    <row r="48889" ht="12.75"/>
    <row r="48890" ht="12.75"/>
    <row r="48891" ht="12.75"/>
    <row r="48892" ht="12.75"/>
    <row r="48893" ht="12.75"/>
    <row r="48894" ht="12.75"/>
    <row r="48895" ht="12.75"/>
    <row r="48896" ht="12.75"/>
    <row r="48897" ht="12.75"/>
    <row r="48898" ht="12.75"/>
    <row r="48899" ht="12.75"/>
    <row r="48900" ht="12.75"/>
    <row r="48901" ht="12.75"/>
    <row r="48902" ht="12.75"/>
    <row r="48903" ht="12.75"/>
    <row r="48904" ht="12.75"/>
    <row r="48905" ht="12.75"/>
    <row r="48906" ht="12.75"/>
    <row r="48907" ht="12.75"/>
    <row r="48908" ht="12.75"/>
    <row r="48909" ht="12.75"/>
    <row r="48910" ht="12.75"/>
    <row r="48911" ht="12.75"/>
    <row r="48912" ht="12.75"/>
    <row r="48913" ht="12.75"/>
    <row r="48914" ht="12.75"/>
    <row r="48915" ht="12.75"/>
    <row r="48916" ht="12.75"/>
    <row r="48917" ht="12.75"/>
    <row r="48918" ht="12.75"/>
    <row r="48919" ht="12.75"/>
    <row r="48920" ht="12.75"/>
    <row r="48921" ht="12.75"/>
    <row r="48922" ht="12.75"/>
    <row r="48923" ht="12.75"/>
    <row r="48924" ht="12.75"/>
    <row r="48925" ht="12.75"/>
    <row r="48926" ht="12.75"/>
    <row r="48927" ht="12.75"/>
    <row r="48928" ht="12.75"/>
    <row r="48929" ht="12.75"/>
    <row r="48930" ht="12.75"/>
    <row r="48931" ht="12.75"/>
    <row r="48932" ht="12.75"/>
    <row r="48933" ht="12.75"/>
    <row r="48934" ht="12.75"/>
    <row r="48935" ht="12.75"/>
    <row r="48936" ht="12.75"/>
    <row r="48937" ht="12.75"/>
    <row r="48938" ht="12.75"/>
    <row r="48939" ht="12.75"/>
    <row r="48940" ht="12.75"/>
    <row r="48941" ht="12.75"/>
    <row r="48942" ht="12.75"/>
    <row r="48943" ht="12.75"/>
    <row r="48944" ht="12.75"/>
    <row r="48945" ht="12.75"/>
    <row r="48946" ht="12.75"/>
    <row r="48947" ht="12.75"/>
    <row r="48948" ht="12.75"/>
    <row r="48949" ht="12.75"/>
    <row r="48950" ht="12.75"/>
    <row r="48951" ht="12.75"/>
    <row r="48952" ht="12.75"/>
    <row r="48953" ht="12.75"/>
    <row r="48954" ht="12.75"/>
    <row r="48955" ht="12.75"/>
    <row r="48956" ht="12.75"/>
    <row r="48957" ht="12.75"/>
    <row r="48958" ht="12.75"/>
    <row r="48959" ht="12.75"/>
    <row r="48960" ht="12.75"/>
    <row r="48961" ht="12.75"/>
    <row r="48962" ht="12.75"/>
    <row r="48963" ht="12.75"/>
    <row r="48964" ht="12.75"/>
    <row r="48965" ht="12.75"/>
    <row r="48966" ht="12.75"/>
    <row r="48967" ht="12.75"/>
    <row r="48968" ht="12.75"/>
    <row r="48969" ht="12.75"/>
    <row r="48970" ht="12.75"/>
    <row r="48971" ht="12.75"/>
    <row r="48972" ht="12.75"/>
    <row r="48973" ht="12.75"/>
    <row r="48974" ht="12.75"/>
    <row r="48975" ht="12.75"/>
    <row r="48976" ht="12.75"/>
    <row r="48977" ht="12.75"/>
    <row r="48978" ht="12.75"/>
    <row r="48979" ht="12.75"/>
    <row r="48980" ht="12.75"/>
    <row r="48981" ht="12.75"/>
    <row r="48982" ht="12.75"/>
    <row r="48983" ht="12.75"/>
    <row r="48984" ht="12.75"/>
    <row r="48985" ht="12.75"/>
    <row r="48986" ht="12.75"/>
    <row r="48987" ht="12.75"/>
    <row r="48988" ht="12.75"/>
    <row r="48989" ht="12.75"/>
    <row r="48990" ht="12.75"/>
    <row r="48991" ht="12.75"/>
    <row r="48992" ht="12.75"/>
    <row r="48993" ht="12.75"/>
    <row r="48994" ht="12.75"/>
    <row r="48995" ht="12.75"/>
    <row r="48996" ht="12.75"/>
    <row r="48997" ht="12.75"/>
    <row r="48998" ht="12.75"/>
    <row r="48999" ht="12.75"/>
    <row r="49000" ht="12.75"/>
    <row r="49001" ht="12.75"/>
    <row r="49002" ht="12.75"/>
    <row r="49003" ht="12.75"/>
    <row r="49004" ht="12.75"/>
    <row r="49005" ht="12.75"/>
    <row r="49006" ht="12.75"/>
    <row r="49007" ht="12.75"/>
    <row r="49008" ht="12.75"/>
    <row r="49009" ht="12.75"/>
    <row r="49010" ht="12.75"/>
    <row r="49011" ht="12.75"/>
    <row r="49012" ht="12.75"/>
    <row r="49013" ht="12.75"/>
    <row r="49014" ht="12.75"/>
    <row r="49015" ht="12.75"/>
    <row r="49016" ht="12.75"/>
    <row r="49017" ht="12.75"/>
    <row r="49018" ht="12.75"/>
    <row r="49019" ht="12.75"/>
    <row r="49020" ht="12.75"/>
    <row r="49021" ht="12.75"/>
    <row r="49022" ht="12.75"/>
    <row r="49023" ht="12.75"/>
    <row r="49024" ht="12.75"/>
    <row r="49025" ht="12.75"/>
    <row r="49026" ht="12.75"/>
    <row r="49027" ht="12.75"/>
    <row r="49028" ht="12.75"/>
    <row r="49029" ht="12.75"/>
    <row r="49030" ht="12.75"/>
    <row r="49031" ht="12.75"/>
    <row r="49032" ht="12.75"/>
    <row r="49033" ht="12.75"/>
    <row r="49034" ht="12.75"/>
    <row r="49035" ht="12.75"/>
    <row r="49036" ht="12.75"/>
    <row r="49037" ht="12.75"/>
    <row r="49038" ht="12.75"/>
    <row r="49039" ht="12.75"/>
    <row r="49040" ht="12.75"/>
    <row r="49041" ht="12.75"/>
    <row r="49042" ht="12.75"/>
    <row r="49043" ht="12.75"/>
    <row r="49044" ht="12.75"/>
    <row r="49045" ht="12.75"/>
    <row r="49046" ht="12.75"/>
    <row r="49047" ht="12.75"/>
    <row r="49048" ht="12.75"/>
    <row r="49049" ht="12.75"/>
    <row r="49050" ht="12.75"/>
    <row r="49051" ht="12.75"/>
    <row r="49052" ht="12.75"/>
    <row r="49053" ht="12.75"/>
    <row r="49054" ht="12.75"/>
    <row r="49055" ht="12.75"/>
    <row r="49056" ht="12.75"/>
    <row r="49057" ht="12.75"/>
    <row r="49058" ht="12.75"/>
    <row r="49059" ht="12.75"/>
    <row r="49060" ht="12.75"/>
    <row r="49061" ht="12.75"/>
    <row r="49062" ht="12.75"/>
    <row r="49063" ht="12.75"/>
    <row r="49064" ht="12.75"/>
    <row r="49065" ht="12.75"/>
    <row r="49066" ht="12.75"/>
    <row r="49067" ht="12.75"/>
    <row r="49068" ht="12.75"/>
    <row r="49069" ht="12.75"/>
    <row r="49070" ht="12.75"/>
    <row r="49071" ht="12.75"/>
    <row r="49072" ht="12.75"/>
    <row r="49073" ht="12.75"/>
    <row r="49074" ht="12.75"/>
    <row r="49075" ht="12.75"/>
    <row r="49076" ht="12.75"/>
    <row r="49077" ht="12.75"/>
    <row r="49078" ht="12.75"/>
    <row r="49079" ht="12.75"/>
    <row r="49080" ht="12.75"/>
    <row r="49081" ht="12.75"/>
    <row r="49082" ht="12.75"/>
    <row r="49083" ht="12.75"/>
    <row r="49084" ht="12.75"/>
    <row r="49085" ht="12.75"/>
    <row r="49086" ht="12.75"/>
    <row r="49087" ht="12.75"/>
    <row r="49088" ht="12.75"/>
    <row r="49089" ht="12.75"/>
    <row r="49090" ht="12.75"/>
    <row r="49091" ht="12.75"/>
    <row r="49092" ht="12.75"/>
    <row r="49093" ht="12.75"/>
    <row r="49094" ht="12.75"/>
    <row r="49095" ht="12.75"/>
    <row r="49096" ht="12.75"/>
    <row r="49097" ht="12.75"/>
    <row r="49098" ht="12.75"/>
    <row r="49099" ht="12.75"/>
    <row r="49100" ht="12.75"/>
    <row r="49101" ht="12.75"/>
    <row r="49102" ht="12.75"/>
    <row r="49103" ht="12.75"/>
    <row r="49104" ht="12.75"/>
    <row r="49105" ht="12.75"/>
    <row r="49106" ht="12.75"/>
    <row r="49107" ht="12.75"/>
    <row r="49108" ht="12.75"/>
    <row r="49109" ht="12.75"/>
    <row r="49110" ht="12.75"/>
    <row r="49111" ht="12.75"/>
    <row r="49112" ht="12.75"/>
    <row r="49113" ht="12.75"/>
    <row r="49114" ht="12.75"/>
    <row r="49115" ht="12.75"/>
    <row r="49116" ht="12.75"/>
    <row r="49117" ht="12.75"/>
    <row r="49118" ht="12.75"/>
    <row r="49119" ht="12.75"/>
    <row r="49120" ht="12.75"/>
    <row r="49121" ht="12.75"/>
    <row r="49122" ht="12.75"/>
    <row r="49123" ht="12.75"/>
    <row r="49124" ht="12.75"/>
    <row r="49125" ht="12.75"/>
    <row r="49126" ht="12.75"/>
    <row r="49127" ht="12.75"/>
    <row r="49128" ht="12.75"/>
    <row r="49129" ht="12.75"/>
    <row r="49130" ht="12.75"/>
    <row r="49131" ht="12.75"/>
    <row r="49132" ht="12.75"/>
    <row r="49133" ht="12.75"/>
    <row r="49134" ht="12.75"/>
    <row r="49135" ht="12.75"/>
    <row r="49136" ht="12.75"/>
    <row r="49137" ht="12.75"/>
    <row r="49138" ht="12.75"/>
    <row r="49139" ht="12.75"/>
    <row r="49140" ht="12.75"/>
    <row r="49141" ht="12.75"/>
    <row r="49142" ht="12.75"/>
    <row r="49143" ht="12.75"/>
    <row r="49144" ht="12.75"/>
    <row r="49145" ht="12.75"/>
    <row r="49146" ht="12.75"/>
    <row r="49147" ht="12.75"/>
    <row r="49148" ht="12.75"/>
    <row r="49149" ht="12.75"/>
    <row r="49150" ht="12.75"/>
    <row r="49151" ht="12.75"/>
    <row r="49152" ht="12.75"/>
    <row r="49153" ht="12.75"/>
    <row r="49154" ht="12.75"/>
    <row r="49155" ht="12.75"/>
    <row r="49156" ht="12.75"/>
    <row r="49157" ht="12.75"/>
    <row r="49158" ht="12.75"/>
    <row r="49159" ht="12.75"/>
    <row r="49160" ht="12.75"/>
    <row r="49161" ht="12.75"/>
    <row r="49162" ht="12.75"/>
    <row r="49163" ht="12.75"/>
    <row r="49164" ht="12.75"/>
    <row r="49165" ht="12.75"/>
    <row r="49166" ht="12.75"/>
    <row r="49167" ht="12.75"/>
    <row r="49168" ht="12.75"/>
    <row r="49169" ht="12.75"/>
    <row r="49170" ht="12.75"/>
    <row r="49171" ht="12.75"/>
    <row r="49172" ht="12.75"/>
    <row r="49173" ht="12.75"/>
    <row r="49174" ht="12.75"/>
    <row r="49175" ht="12.75"/>
    <row r="49176" ht="12.75"/>
    <row r="49177" ht="12.75"/>
    <row r="49178" ht="12.75"/>
    <row r="49179" ht="12.75"/>
    <row r="49180" ht="12.75"/>
    <row r="49181" ht="12.75"/>
    <row r="49182" ht="12.75"/>
    <row r="49183" ht="12.75"/>
    <row r="49184" ht="12.75"/>
    <row r="49185" ht="12.75"/>
    <row r="49186" ht="12.75"/>
    <row r="49187" ht="12.75"/>
    <row r="49188" ht="12.75"/>
    <row r="49189" ht="12.75"/>
    <row r="49190" ht="12.75"/>
    <row r="49191" ht="12.75"/>
    <row r="49192" ht="12.75"/>
    <row r="49193" ht="12.75"/>
    <row r="49194" ht="12.75"/>
    <row r="49195" ht="12.75"/>
    <row r="49196" ht="12.75"/>
    <row r="49197" ht="12.75"/>
    <row r="49198" ht="12.75"/>
    <row r="49199" ht="12.75"/>
    <row r="49200" ht="12.75"/>
    <row r="49201" ht="12.75"/>
    <row r="49202" ht="12.75"/>
    <row r="49203" ht="12.75"/>
    <row r="49204" ht="12.75"/>
    <row r="49205" ht="12.75"/>
    <row r="49206" ht="12.75"/>
    <row r="49207" ht="12.75"/>
    <row r="49208" ht="12.75"/>
    <row r="49209" ht="12.75"/>
    <row r="49210" ht="12.75"/>
    <row r="49211" ht="12.75"/>
    <row r="49212" ht="12.75"/>
    <row r="49213" ht="12.75"/>
    <row r="49214" ht="12.75"/>
    <row r="49215" ht="12.75"/>
    <row r="49216" ht="12.75"/>
    <row r="49217" ht="12.75"/>
    <row r="49218" ht="12.75"/>
    <row r="49219" ht="12.75"/>
    <row r="49220" ht="12.75"/>
    <row r="49221" ht="12.75"/>
    <row r="49222" ht="12.75"/>
    <row r="49223" ht="12.75"/>
    <row r="49224" ht="12.75"/>
    <row r="49225" ht="12.75"/>
    <row r="49226" ht="12.75"/>
    <row r="49227" ht="12.75"/>
    <row r="49228" ht="12.75"/>
    <row r="49229" ht="12.75"/>
    <row r="49230" ht="12.75"/>
    <row r="49231" ht="12.75"/>
    <row r="49232" ht="12.75"/>
    <row r="49233" ht="12.75"/>
    <row r="49234" ht="12.75"/>
    <row r="49235" ht="12.75"/>
    <row r="49236" ht="12.75"/>
    <row r="49237" ht="12.75"/>
    <row r="49238" ht="12.75"/>
    <row r="49239" ht="12.75"/>
    <row r="49240" ht="12.75"/>
    <row r="49241" ht="12.75"/>
    <row r="49242" ht="12.75"/>
    <row r="49243" ht="12.75"/>
    <row r="49244" ht="12.75"/>
    <row r="49245" ht="12.75"/>
    <row r="49246" ht="12.75"/>
    <row r="49247" ht="12.75"/>
    <row r="49248" ht="12.75"/>
    <row r="49249" ht="12.75"/>
    <row r="49250" ht="12.75"/>
    <row r="49251" ht="12.75"/>
    <row r="49252" ht="12.75"/>
    <row r="49253" ht="12.75"/>
    <row r="49254" ht="12.75"/>
    <row r="49255" ht="12.75"/>
    <row r="49256" ht="12.75"/>
    <row r="49257" ht="12.75"/>
    <row r="49258" ht="12.75"/>
    <row r="49259" ht="12.75"/>
    <row r="49260" ht="12.75"/>
    <row r="49261" ht="12.75"/>
    <row r="49262" ht="12.75"/>
    <row r="49263" ht="12.75"/>
    <row r="49264" ht="12.75"/>
    <row r="49265" ht="12.75"/>
    <row r="49266" ht="12.75"/>
    <row r="49267" ht="12.75"/>
    <row r="49268" ht="12.75"/>
    <row r="49269" ht="12.75"/>
    <row r="49270" ht="12.75"/>
    <row r="49271" ht="12.75"/>
    <row r="49272" ht="12.75"/>
    <row r="49273" ht="12.75"/>
    <row r="49274" ht="12.75"/>
    <row r="49275" ht="12.75"/>
    <row r="49276" ht="12.75"/>
    <row r="49277" ht="12.75"/>
    <row r="49278" ht="12.75"/>
    <row r="49279" ht="12.75"/>
    <row r="49280" ht="12.75"/>
    <row r="49281" ht="12.75"/>
    <row r="49282" ht="12.75"/>
    <row r="49283" ht="12.75"/>
    <row r="49284" ht="12.75"/>
    <row r="49285" ht="12.75"/>
    <row r="49286" ht="12.75"/>
    <row r="49287" ht="12.75"/>
    <row r="49288" ht="12.75"/>
    <row r="49289" ht="12.75"/>
    <row r="49290" ht="12.75"/>
    <row r="49291" ht="12.75"/>
    <row r="49292" ht="12.75"/>
    <row r="49293" ht="12.75"/>
    <row r="49294" ht="12.75"/>
    <row r="49295" ht="12.75"/>
    <row r="49296" ht="12.75"/>
    <row r="49297" ht="12.75"/>
    <row r="49298" ht="12.75"/>
    <row r="49299" ht="12.75"/>
    <row r="49300" ht="12.75"/>
    <row r="49301" ht="12.75"/>
    <row r="49302" ht="12.75"/>
    <row r="49303" ht="12.75"/>
    <row r="49304" ht="12.75"/>
    <row r="49305" ht="12.75"/>
    <row r="49306" ht="12.75"/>
    <row r="49307" ht="12.75"/>
    <row r="49308" ht="12.75"/>
    <row r="49309" ht="12.75"/>
    <row r="49310" ht="12.75"/>
    <row r="49311" ht="12.75"/>
    <row r="49312" ht="12.75"/>
    <row r="49313" ht="12.75"/>
    <row r="49314" ht="12.75"/>
    <row r="49315" ht="12.75"/>
    <row r="49316" ht="12.75"/>
    <row r="49317" ht="12.75"/>
    <row r="49318" ht="12.75"/>
    <row r="49319" ht="12.75"/>
    <row r="49320" ht="12.75"/>
    <row r="49321" ht="12.75"/>
    <row r="49322" ht="12.75"/>
    <row r="49323" ht="12.75"/>
    <row r="49324" ht="12.75"/>
    <row r="49325" ht="12.75"/>
    <row r="49326" ht="12.75"/>
    <row r="49327" ht="12.75"/>
    <row r="49328" ht="12.75"/>
    <row r="49329" ht="12.75"/>
    <row r="49330" ht="12.75"/>
    <row r="49331" ht="12.75"/>
    <row r="49332" ht="12.75"/>
    <row r="49333" ht="12.75"/>
    <row r="49334" ht="12.75"/>
    <row r="49335" ht="12.75"/>
    <row r="49336" ht="12.75"/>
    <row r="49337" ht="12.75"/>
    <row r="49338" ht="12.75"/>
    <row r="49339" ht="12.75"/>
    <row r="49340" ht="12.75"/>
    <row r="49341" ht="12.75"/>
    <row r="49342" ht="12.75"/>
    <row r="49343" ht="12.75"/>
    <row r="49344" ht="12.75"/>
    <row r="49345" ht="12.75"/>
    <row r="49346" ht="12.75"/>
    <row r="49347" ht="12.75"/>
    <row r="49348" ht="12.75"/>
    <row r="49349" ht="12.75"/>
    <row r="49350" ht="12.75"/>
    <row r="49351" ht="12.75"/>
    <row r="49352" ht="12.75"/>
    <row r="49353" ht="12.75"/>
    <row r="49354" ht="12.75"/>
    <row r="49355" ht="12.75"/>
    <row r="49356" ht="12.75"/>
    <row r="49357" ht="12.75"/>
    <row r="49358" ht="12.75"/>
    <row r="49359" ht="12.75"/>
    <row r="49360" ht="12.75"/>
    <row r="49361" ht="12.75"/>
    <row r="49362" ht="12.75"/>
    <row r="49363" ht="12.75"/>
    <row r="49364" ht="12.75"/>
    <row r="49365" ht="12.75"/>
    <row r="49366" ht="12.75"/>
    <row r="49367" ht="12.75"/>
    <row r="49368" ht="12.75"/>
    <row r="49369" ht="12.75"/>
    <row r="49370" ht="12.75"/>
    <row r="49371" ht="12.75"/>
    <row r="49372" ht="12.75"/>
    <row r="49373" ht="12.75"/>
    <row r="49374" ht="12.75"/>
    <row r="49375" ht="12.75"/>
    <row r="49376" ht="12.75"/>
    <row r="49377" ht="12.75"/>
    <row r="49378" ht="12.75"/>
    <row r="49379" ht="12.75"/>
    <row r="49380" ht="12.75"/>
    <row r="49381" ht="12.75"/>
    <row r="49382" ht="12.75"/>
    <row r="49383" ht="12.75"/>
    <row r="49384" ht="12.75"/>
    <row r="49385" ht="12.75"/>
    <row r="49386" ht="12.75"/>
    <row r="49387" ht="12.75"/>
    <row r="49388" ht="12.75"/>
    <row r="49389" ht="12.75"/>
    <row r="49390" ht="12.75"/>
    <row r="49391" ht="12.75"/>
    <row r="49392" ht="12.75"/>
    <row r="49393" ht="12.75"/>
    <row r="49394" ht="12.75"/>
    <row r="49395" ht="12.75"/>
    <row r="49396" ht="12.75"/>
    <row r="49397" ht="12.75"/>
    <row r="49398" ht="12.75"/>
    <row r="49399" ht="12.75"/>
    <row r="49400" ht="12.75"/>
    <row r="49401" ht="12.75"/>
    <row r="49402" ht="12.75"/>
    <row r="49403" ht="12.75"/>
    <row r="49404" ht="12.75"/>
    <row r="49405" ht="12.75"/>
    <row r="49406" ht="12.75"/>
    <row r="49407" ht="12.75"/>
    <row r="49408" ht="12.75"/>
    <row r="49409" ht="12.75"/>
    <row r="49410" ht="12.75"/>
    <row r="49411" ht="12.75"/>
    <row r="49412" ht="12.75"/>
    <row r="49413" ht="12.75"/>
    <row r="49414" ht="12.75"/>
    <row r="49415" ht="12.75"/>
    <row r="49416" ht="12.75"/>
    <row r="49417" ht="12.75"/>
    <row r="49418" ht="12.75"/>
    <row r="49419" ht="12.75"/>
    <row r="49420" ht="12.75"/>
    <row r="49421" ht="12.75"/>
    <row r="49422" ht="12.75"/>
    <row r="49423" ht="12.75"/>
    <row r="49424" ht="12.75"/>
    <row r="49425" ht="12.75"/>
    <row r="49426" ht="12.75"/>
    <row r="49427" ht="12.75"/>
    <row r="49428" ht="12.75"/>
    <row r="49429" ht="12.75"/>
    <row r="49430" ht="12.75"/>
    <row r="49431" ht="12.75"/>
    <row r="49432" ht="12.75"/>
    <row r="49433" ht="12.75"/>
    <row r="49434" ht="12.75"/>
    <row r="49435" ht="12.75"/>
    <row r="49436" ht="12.75"/>
    <row r="49437" ht="12.75"/>
    <row r="49438" ht="12.75"/>
    <row r="49439" ht="12.75"/>
    <row r="49440" ht="12.75"/>
    <row r="49441" ht="12.75"/>
    <row r="49442" ht="12.75"/>
    <row r="49443" ht="12.75"/>
    <row r="49444" ht="12.75"/>
    <row r="49445" ht="12.75"/>
    <row r="49446" ht="12.75"/>
    <row r="49447" ht="12.75"/>
    <row r="49448" ht="12.75"/>
    <row r="49449" ht="12.75"/>
    <row r="49450" ht="12.75"/>
    <row r="49451" ht="12.75"/>
    <row r="49452" ht="12.75"/>
    <row r="49453" ht="12.75"/>
    <row r="49454" ht="12.75"/>
    <row r="49455" ht="12.75"/>
    <row r="49456" ht="12.75"/>
    <row r="49457" ht="12.75"/>
    <row r="49458" ht="12.75"/>
    <row r="49459" ht="12.75"/>
    <row r="49460" ht="12.75"/>
    <row r="49461" ht="12.75"/>
    <row r="49462" ht="12.75"/>
    <row r="49463" ht="12.75"/>
    <row r="49464" ht="12.75"/>
    <row r="49465" ht="12.75"/>
    <row r="49466" ht="12.75"/>
    <row r="49467" ht="12.75"/>
    <row r="49468" ht="12.75"/>
    <row r="49469" ht="12.75"/>
    <row r="49470" ht="12.75"/>
    <row r="49471" ht="12.75"/>
    <row r="49472" ht="12.75"/>
    <row r="49473" ht="12.75"/>
    <row r="49474" ht="12.75"/>
    <row r="49475" ht="12.75"/>
    <row r="49476" ht="12.75"/>
    <row r="49477" ht="12.75"/>
    <row r="49478" ht="12.75"/>
    <row r="49479" ht="12.75"/>
    <row r="49480" ht="12.75"/>
    <row r="49481" ht="12.75"/>
    <row r="49482" ht="12.75"/>
    <row r="49483" ht="12.75"/>
    <row r="49484" ht="12.75"/>
    <row r="49485" ht="12.75"/>
    <row r="49486" ht="12.75"/>
    <row r="49487" ht="12.75"/>
    <row r="49488" ht="12.75"/>
    <row r="49489" ht="12.75"/>
    <row r="49490" ht="12.75"/>
    <row r="49491" ht="12.75"/>
    <row r="49492" ht="12.75"/>
    <row r="49493" ht="12.75"/>
    <row r="49494" ht="12.75"/>
    <row r="49495" ht="12.75"/>
    <row r="49496" ht="12.75"/>
    <row r="49497" ht="12.75"/>
    <row r="49498" ht="12.75"/>
    <row r="49499" ht="12.75"/>
    <row r="49500" ht="12.75"/>
    <row r="49501" ht="12.75"/>
    <row r="49502" ht="12.75"/>
    <row r="49503" ht="12.75"/>
    <row r="49504" ht="12.75"/>
    <row r="49505" ht="12.75"/>
    <row r="49506" ht="12.75"/>
    <row r="49507" ht="12.75"/>
    <row r="49508" ht="12.75"/>
    <row r="49509" ht="12.75"/>
    <row r="49510" ht="12.75"/>
    <row r="49511" ht="12.75"/>
    <row r="49512" ht="12.75"/>
    <row r="49513" ht="12.75"/>
    <row r="49514" ht="12.75"/>
    <row r="49515" ht="12.75"/>
    <row r="49516" ht="12.75"/>
    <row r="49517" ht="12.75"/>
    <row r="49518" ht="12.75"/>
    <row r="49519" ht="12.75"/>
    <row r="49520" ht="12.75"/>
    <row r="49521" ht="12.75"/>
    <row r="49522" ht="12.75"/>
    <row r="49523" ht="12.75"/>
    <row r="49524" ht="12.75"/>
    <row r="49525" ht="12.75"/>
    <row r="49526" ht="12.75"/>
    <row r="49527" ht="12.75"/>
    <row r="49528" ht="12.75"/>
    <row r="49529" ht="12.75"/>
    <row r="49530" ht="12.75"/>
    <row r="49531" ht="12.75"/>
    <row r="49532" ht="12.75"/>
    <row r="49533" ht="12.75"/>
    <row r="49534" ht="12.75"/>
    <row r="49535" ht="12.75"/>
    <row r="49536" ht="12.75"/>
    <row r="49537" ht="12.75"/>
    <row r="49538" ht="12.75"/>
    <row r="49539" ht="12.75"/>
    <row r="49540" ht="12.75"/>
    <row r="49541" ht="12.75"/>
    <row r="49542" ht="12.75"/>
    <row r="49543" ht="12.75"/>
    <row r="49544" ht="12.75"/>
    <row r="49545" ht="12.75"/>
    <row r="49546" ht="12.75"/>
    <row r="49547" ht="12.75"/>
    <row r="49548" ht="12.75"/>
    <row r="49549" ht="12.75"/>
    <row r="49550" ht="12.75"/>
    <row r="49551" ht="12.75"/>
    <row r="49552" ht="12.75"/>
    <row r="49553" ht="12.75"/>
    <row r="49554" ht="12.75"/>
    <row r="49555" ht="12.75"/>
    <row r="49556" ht="12.75"/>
    <row r="49557" ht="12.75"/>
    <row r="49558" ht="12.75"/>
    <row r="49559" ht="12.75"/>
    <row r="49560" ht="12.75"/>
    <row r="49561" ht="12.75"/>
    <row r="49562" ht="12.75"/>
    <row r="49563" ht="12.75"/>
    <row r="49564" ht="12.75"/>
    <row r="49565" ht="12.75"/>
    <row r="49566" ht="12.75"/>
    <row r="49567" ht="12.75"/>
    <row r="49568" ht="12.75"/>
    <row r="49569" ht="12.75"/>
    <row r="49570" ht="12.75"/>
    <row r="49571" ht="12.75"/>
    <row r="49572" ht="12.75"/>
    <row r="49573" ht="12.75"/>
    <row r="49574" ht="12.75"/>
    <row r="49575" ht="12.75"/>
    <row r="49576" ht="12.75"/>
    <row r="49577" ht="12.75"/>
    <row r="49578" ht="12.75"/>
    <row r="49579" ht="12.75"/>
    <row r="49580" ht="12.75"/>
    <row r="49581" ht="12.75"/>
    <row r="49582" ht="12.75"/>
    <row r="49583" ht="12.75"/>
    <row r="49584" ht="12.75"/>
    <row r="49585" ht="12.75"/>
    <row r="49586" ht="12.75"/>
    <row r="49587" ht="12.75"/>
    <row r="49588" ht="12.75"/>
    <row r="49589" ht="12.75"/>
    <row r="49590" ht="12.75"/>
    <row r="49591" ht="12.75"/>
    <row r="49592" ht="12.75"/>
    <row r="49593" ht="12.75"/>
    <row r="49594" ht="12.75"/>
    <row r="49595" ht="12.75"/>
    <row r="49596" ht="12.75"/>
    <row r="49597" ht="12.75"/>
    <row r="49598" ht="12.75"/>
    <row r="49599" ht="12.75"/>
    <row r="49600" ht="12.75"/>
    <row r="49601" ht="12.75"/>
    <row r="49602" ht="12.75"/>
    <row r="49603" ht="12.75"/>
    <row r="49604" ht="12.75"/>
    <row r="49605" ht="12.75"/>
    <row r="49606" ht="12.75"/>
    <row r="49607" ht="12.75"/>
    <row r="49608" ht="12.75"/>
    <row r="49609" ht="12.75"/>
    <row r="49610" ht="12.75"/>
    <row r="49611" ht="12.75"/>
    <row r="49612" ht="12.75"/>
    <row r="49613" ht="12.75"/>
    <row r="49614" ht="12.75"/>
    <row r="49615" ht="12.75"/>
    <row r="49616" ht="12.75"/>
    <row r="49617" ht="12.75"/>
    <row r="49618" ht="12.75"/>
    <row r="49619" ht="12.75"/>
    <row r="49620" ht="12.75"/>
    <row r="49621" ht="12.75"/>
    <row r="49622" ht="12.75"/>
    <row r="49623" ht="12.75"/>
    <row r="49624" ht="12.75"/>
    <row r="49625" ht="12.75"/>
    <row r="49626" ht="12.75"/>
    <row r="49627" ht="12.75"/>
    <row r="49628" ht="12.75"/>
    <row r="49629" ht="12.75"/>
    <row r="49630" ht="12.75"/>
    <row r="49631" ht="12.75"/>
    <row r="49632" ht="12.75"/>
    <row r="49633" ht="12.75"/>
    <row r="49634" ht="12.75"/>
    <row r="49635" ht="12.75"/>
    <row r="49636" ht="12.75"/>
    <row r="49637" ht="12.75"/>
    <row r="49638" ht="12.75"/>
    <row r="49639" ht="12.75"/>
    <row r="49640" ht="12.75"/>
    <row r="49641" ht="12.75"/>
    <row r="49642" ht="12.75"/>
    <row r="49643" ht="12.75"/>
    <row r="49644" ht="12.75"/>
    <row r="49645" ht="12.75"/>
    <row r="49646" ht="12.75"/>
    <row r="49647" ht="12.75"/>
    <row r="49648" ht="12.75"/>
    <row r="49649" ht="12.75"/>
    <row r="49650" ht="12.75"/>
    <row r="49651" ht="12.75"/>
    <row r="49652" ht="12.75"/>
    <row r="49653" ht="12.75"/>
    <row r="49654" ht="12.75"/>
    <row r="49655" ht="12.75"/>
    <row r="49656" ht="12.75"/>
    <row r="49657" ht="12.75"/>
    <row r="49658" ht="12.75"/>
    <row r="49659" ht="12.75"/>
    <row r="49660" ht="12.75"/>
    <row r="49661" ht="12.75"/>
    <row r="49662" ht="12.75"/>
    <row r="49663" ht="12.75"/>
    <row r="49664" ht="12.75"/>
    <row r="49665" ht="12.75"/>
    <row r="49666" ht="12.75"/>
    <row r="49667" ht="12.75"/>
    <row r="49668" ht="12.75"/>
    <row r="49669" ht="12.75"/>
    <row r="49670" ht="12.75"/>
    <row r="49671" ht="12.75"/>
    <row r="49672" ht="12.75"/>
    <row r="49673" ht="12.75"/>
    <row r="49674" ht="12.75"/>
    <row r="49675" ht="12.75"/>
    <row r="49676" ht="12.75"/>
    <row r="49677" ht="12.75"/>
    <row r="49678" ht="12.75"/>
    <row r="49679" ht="12.75"/>
    <row r="49680" ht="12.75"/>
    <row r="49681" ht="12.75"/>
    <row r="49682" ht="12.75"/>
    <row r="49683" ht="12.75"/>
    <row r="49684" ht="12.75"/>
    <row r="49685" ht="12.75"/>
    <row r="49686" ht="12.75"/>
    <row r="49687" ht="12.75"/>
    <row r="49688" ht="12.75"/>
    <row r="49689" ht="12.75"/>
    <row r="49690" ht="12.75"/>
    <row r="49691" ht="12.75"/>
    <row r="49692" ht="12.75"/>
    <row r="49693" ht="12.75"/>
    <row r="49694" ht="12.75"/>
    <row r="49695" ht="12.75"/>
    <row r="49696" ht="12.75"/>
    <row r="49697" ht="12.75"/>
    <row r="49698" ht="12.75"/>
    <row r="49699" ht="12.75"/>
    <row r="49700" ht="12.75"/>
    <row r="49701" ht="12.75"/>
    <row r="49702" ht="12.75"/>
    <row r="49703" ht="12.75"/>
    <row r="49704" ht="12.75"/>
    <row r="49705" ht="12.75"/>
    <row r="49706" ht="12.75"/>
    <row r="49707" ht="12.75"/>
    <row r="49708" ht="12.75"/>
    <row r="49709" ht="12.75"/>
    <row r="49710" ht="12.75"/>
    <row r="49711" ht="12.75"/>
    <row r="49712" ht="12.75"/>
    <row r="49713" ht="12.75"/>
    <row r="49714" ht="12.75"/>
    <row r="49715" ht="12.75"/>
    <row r="49716" ht="12.75"/>
    <row r="49717" ht="12.75"/>
    <row r="49718" ht="12.75"/>
    <row r="49719" ht="12.75"/>
    <row r="49720" ht="12.75"/>
    <row r="49721" ht="12.75"/>
    <row r="49722" ht="12.75"/>
    <row r="49723" ht="12.75"/>
    <row r="49724" ht="12.75"/>
    <row r="49725" ht="12.75"/>
    <row r="49726" ht="12.75"/>
    <row r="49727" ht="12.75"/>
    <row r="49728" ht="12.75"/>
    <row r="49729" ht="12.75"/>
    <row r="49730" ht="12.75"/>
    <row r="49731" ht="12.75"/>
    <row r="49732" ht="12.75"/>
    <row r="49733" ht="12.75"/>
    <row r="49734" ht="12.75"/>
    <row r="49735" ht="12.75"/>
    <row r="49736" ht="12.75"/>
    <row r="49737" ht="12.75"/>
    <row r="49738" ht="12.75"/>
    <row r="49739" ht="12.75"/>
    <row r="49740" ht="12.75"/>
    <row r="49741" ht="12.75"/>
    <row r="49742" ht="12.75"/>
    <row r="49743" ht="12.75"/>
    <row r="49744" ht="12.75"/>
    <row r="49745" ht="12.75"/>
    <row r="49746" ht="12.75"/>
    <row r="49747" ht="12.75"/>
    <row r="49748" ht="12.75"/>
    <row r="49749" ht="12.75"/>
    <row r="49750" ht="12.75"/>
    <row r="49751" ht="12.75"/>
    <row r="49752" ht="12.75"/>
    <row r="49753" ht="12.75"/>
    <row r="49754" ht="12.75"/>
    <row r="49755" ht="12.75"/>
    <row r="49756" ht="12.75"/>
    <row r="49757" ht="12.75"/>
    <row r="49758" ht="12.75"/>
    <row r="49759" ht="12.75"/>
    <row r="49760" ht="12.75"/>
    <row r="49761" ht="12.75"/>
    <row r="49762" ht="12.75"/>
    <row r="49763" ht="12.75"/>
    <row r="49764" ht="12.75"/>
    <row r="49765" ht="12.75"/>
    <row r="49766" ht="12.75"/>
    <row r="49767" ht="12.75"/>
    <row r="49768" ht="12.75"/>
    <row r="49769" ht="12.75"/>
    <row r="49770" ht="12.75"/>
    <row r="49771" ht="12.75"/>
    <row r="49772" ht="12.75"/>
    <row r="49773" ht="12.75"/>
    <row r="49774" ht="12.75"/>
    <row r="49775" ht="12.75"/>
    <row r="49776" ht="12.75"/>
    <row r="49777" ht="12.75"/>
    <row r="49778" ht="12.75"/>
    <row r="49779" ht="12.75"/>
    <row r="49780" ht="12.75"/>
    <row r="49781" ht="12.75"/>
    <row r="49782" ht="12.75"/>
    <row r="49783" ht="12.75"/>
    <row r="49784" ht="12.75"/>
    <row r="49785" ht="12.75"/>
    <row r="49786" ht="12.75"/>
    <row r="49787" ht="12.75"/>
    <row r="49788" ht="12.75"/>
    <row r="49789" ht="12.75"/>
    <row r="49790" ht="12.75"/>
    <row r="49791" ht="12.75"/>
    <row r="49792" ht="12.75"/>
    <row r="49793" ht="12.75"/>
    <row r="49794" ht="12.75"/>
    <row r="49795" ht="12.75"/>
    <row r="49796" ht="12.75"/>
    <row r="49797" ht="12.75"/>
    <row r="49798" ht="12.75"/>
    <row r="49799" ht="12.75"/>
    <row r="49800" ht="12.75"/>
    <row r="49801" ht="12.75"/>
    <row r="49802" ht="12.75"/>
    <row r="49803" ht="12.75"/>
    <row r="49804" ht="12.75"/>
    <row r="49805" ht="12.75"/>
    <row r="49806" ht="12.75"/>
    <row r="49807" ht="12.75"/>
    <row r="49808" ht="12.75"/>
    <row r="49809" ht="12.75"/>
    <row r="49810" ht="12.75"/>
    <row r="49811" ht="12.75"/>
    <row r="49812" ht="12.75"/>
    <row r="49813" ht="12.75"/>
    <row r="49814" ht="12.75"/>
    <row r="49815" ht="12.75"/>
    <row r="49816" ht="12.75"/>
    <row r="49817" ht="12.75"/>
    <row r="49818" ht="12.75"/>
    <row r="49819" ht="12.75"/>
    <row r="49820" ht="12.75"/>
    <row r="49821" ht="12.75"/>
    <row r="49822" ht="12.75"/>
    <row r="49823" ht="12.75"/>
    <row r="49824" ht="12.75"/>
    <row r="49825" ht="12.75"/>
    <row r="49826" ht="12.75"/>
    <row r="49827" ht="12.75"/>
    <row r="49828" ht="12.75"/>
    <row r="49829" ht="12.75"/>
    <row r="49830" ht="12.75"/>
    <row r="49831" ht="12.75"/>
    <row r="49832" ht="12.75"/>
    <row r="49833" ht="12.75"/>
    <row r="49834" ht="12.75"/>
    <row r="49835" ht="12.75"/>
    <row r="49836" ht="12.75"/>
    <row r="49837" ht="12.75"/>
    <row r="49838" ht="12.75"/>
    <row r="49839" ht="12.75"/>
    <row r="49840" ht="12.75"/>
    <row r="49841" ht="12.75"/>
    <row r="49842" ht="12.75"/>
    <row r="49843" ht="12.75"/>
    <row r="49844" ht="12.75"/>
    <row r="49845" ht="12.75"/>
    <row r="49846" ht="12.75"/>
    <row r="49847" ht="12.75"/>
    <row r="49848" ht="12.75"/>
    <row r="49849" ht="12.75"/>
    <row r="49850" ht="12.75"/>
    <row r="49851" ht="12.75"/>
    <row r="49852" ht="12.75"/>
    <row r="49853" ht="12.75"/>
    <row r="49854" ht="12.75"/>
    <row r="49855" ht="12.75"/>
    <row r="49856" ht="12.75"/>
    <row r="49857" ht="12.75"/>
    <row r="49858" ht="12.75"/>
    <row r="49859" ht="12.75"/>
    <row r="49860" ht="12.75"/>
    <row r="49861" ht="12.75"/>
    <row r="49862" ht="12.75"/>
    <row r="49863" ht="12.75"/>
    <row r="49864" ht="12.75"/>
    <row r="49865" ht="12.75"/>
    <row r="49866" ht="12.75"/>
    <row r="49867" ht="12.75"/>
    <row r="49868" ht="12.75"/>
    <row r="49869" ht="12.75"/>
    <row r="49870" ht="12.75"/>
    <row r="49871" ht="12.75"/>
    <row r="49872" ht="12.75"/>
    <row r="49873" ht="12.75"/>
    <row r="49874" ht="12.75"/>
    <row r="49875" ht="12.75"/>
    <row r="49876" ht="12.75"/>
    <row r="49877" ht="12.75"/>
    <row r="49878" ht="12.75"/>
    <row r="49879" ht="12.75"/>
    <row r="49880" ht="12.75"/>
    <row r="49881" ht="12.75"/>
    <row r="49882" ht="12.75"/>
    <row r="49883" ht="12.75"/>
    <row r="49884" ht="12.75"/>
    <row r="49885" ht="12.75"/>
    <row r="49886" ht="12.75"/>
    <row r="49887" ht="12.75"/>
    <row r="49888" ht="12.75"/>
    <row r="49889" ht="12.75"/>
    <row r="49890" ht="12.75"/>
    <row r="49891" ht="12.75"/>
    <row r="49892" ht="12.75"/>
    <row r="49893" ht="12.75"/>
    <row r="49894" ht="12.75"/>
    <row r="49895" ht="12.75"/>
    <row r="49896" ht="12.75"/>
    <row r="49897" ht="12.75"/>
    <row r="49898" ht="12.75"/>
    <row r="49899" ht="12.75"/>
    <row r="49900" ht="12.75"/>
    <row r="49901" ht="12.75"/>
    <row r="49902" ht="12.75"/>
    <row r="49903" ht="12.75"/>
    <row r="49904" ht="12.75"/>
    <row r="49905" ht="12.75"/>
    <row r="49906" ht="12.75"/>
    <row r="49907" ht="12.75"/>
    <row r="49908" ht="12.75"/>
    <row r="49909" ht="12.75"/>
    <row r="49910" ht="12.75"/>
    <row r="49911" ht="12.75"/>
    <row r="49912" ht="12.75"/>
    <row r="49913" ht="12.75"/>
    <row r="49914" ht="12.75"/>
    <row r="49915" ht="12.75"/>
    <row r="49916" ht="12.75"/>
    <row r="49917" ht="12.75"/>
    <row r="49918" ht="12.75"/>
    <row r="49919" ht="12.75"/>
    <row r="49920" ht="12.75"/>
    <row r="49921" ht="12.75"/>
    <row r="49922" ht="12.75"/>
    <row r="49923" ht="12.75"/>
    <row r="49924" ht="12.75"/>
    <row r="49925" ht="12.75"/>
    <row r="49926" ht="12.75"/>
    <row r="49927" ht="12.75"/>
    <row r="49928" ht="12.75"/>
    <row r="49929" ht="12.75"/>
    <row r="49930" ht="12.75"/>
    <row r="49931" ht="12.75"/>
    <row r="49932" ht="12.75"/>
    <row r="49933" ht="12.75"/>
    <row r="49934" ht="12.75"/>
    <row r="49935" ht="12.75"/>
    <row r="49936" ht="12.75"/>
    <row r="49937" ht="12.75"/>
    <row r="49938" ht="12.75"/>
    <row r="49939" ht="12.75"/>
    <row r="49940" ht="12.75"/>
    <row r="49941" ht="12.75"/>
    <row r="49942" ht="12.75"/>
    <row r="49943" ht="12.75"/>
    <row r="49944" ht="12.75"/>
    <row r="49945" ht="12.75"/>
    <row r="49946" ht="12.75"/>
    <row r="49947" ht="12.75"/>
    <row r="49948" ht="12.75"/>
    <row r="49949" ht="12.75"/>
    <row r="49950" ht="12.75"/>
    <row r="49951" ht="12.75"/>
    <row r="49952" ht="12.75"/>
    <row r="49953" ht="12.75"/>
    <row r="49954" ht="12.75"/>
    <row r="49955" ht="12.75"/>
    <row r="49956" ht="12.75"/>
    <row r="49957" ht="12.75"/>
    <row r="49958" ht="12.75"/>
    <row r="49959" ht="12.75"/>
    <row r="49960" ht="12.75"/>
    <row r="49961" ht="12.75"/>
    <row r="49962" ht="12.75"/>
    <row r="49963" ht="12.75"/>
    <row r="49964" ht="12.75"/>
    <row r="49965" ht="12.75"/>
    <row r="49966" ht="12.75"/>
    <row r="49967" ht="12.75"/>
    <row r="49968" ht="12.75"/>
    <row r="49969" ht="12.75"/>
    <row r="49970" ht="12.75"/>
    <row r="49971" ht="12.75"/>
    <row r="49972" ht="12.75"/>
    <row r="49973" ht="12.75"/>
    <row r="49974" ht="12.75"/>
    <row r="49975" ht="12.75"/>
    <row r="49976" ht="12.75"/>
    <row r="49977" ht="12.75"/>
    <row r="49978" ht="12.75"/>
    <row r="49979" ht="12.75"/>
    <row r="49980" ht="12.75"/>
    <row r="49981" ht="12.75"/>
    <row r="49982" ht="12.75"/>
    <row r="49983" ht="12.75"/>
    <row r="49984" ht="12.75"/>
    <row r="49985" ht="12.75"/>
    <row r="49986" ht="12.75"/>
    <row r="49987" ht="12.75"/>
    <row r="49988" ht="12.75"/>
    <row r="49989" ht="12.75"/>
    <row r="49990" ht="12.75"/>
    <row r="49991" ht="12.75"/>
    <row r="49992" ht="12.75"/>
    <row r="49993" ht="12.75"/>
    <row r="49994" ht="12.75"/>
    <row r="49995" ht="12.75"/>
    <row r="49996" ht="12.75"/>
    <row r="49997" ht="12.75"/>
    <row r="49998" ht="12.75"/>
    <row r="49999" ht="12.75"/>
    <row r="50000" ht="12.75"/>
    <row r="50001" ht="12.75"/>
    <row r="50002" ht="12.75"/>
    <row r="50003" ht="12.75"/>
    <row r="50004" ht="12.75"/>
    <row r="50005" ht="12.75"/>
    <row r="50006" ht="12.75"/>
    <row r="50007" ht="12.75"/>
    <row r="50008" ht="12.75"/>
    <row r="50009" ht="12.75"/>
    <row r="50010" ht="12.75"/>
    <row r="50011" ht="12.75"/>
    <row r="50012" ht="12.75"/>
    <row r="50013" ht="12.75"/>
    <row r="50014" ht="12.75"/>
    <row r="50015" ht="12.75"/>
    <row r="50016" ht="12.75"/>
    <row r="50017" ht="12.75"/>
    <row r="50018" ht="12.75"/>
    <row r="50019" ht="12.75"/>
    <row r="50020" ht="12.75"/>
    <row r="50021" ht="12.75"/>
    <row r="50022" ht="12.75"/>
    <row r="50023" ht="12.75"/>
    <row r="50024" ht="12.75"/>
    <row r="50025" ht="12.75"/>
    <row r="50026" ht="12.75"/>
    <row r="50027" ht="12.75"/>
    <row r="50028" ht="12.75"/>
    <row r="50029" ht="12.75"/>
    <row r="50030" ht="12.75"/>
    <row r="50031" ht="12.75"/>
    <row r="50032" ht="12.75"/>
    <row r="50033" ht="12.75"/>
    <row r="50034" ht="12.75"/>
    <row r="50035" ht="12.75"/>
    <row r="50036" ht="12.75"/>
    <row r="50037" ht="12.75"/>
    <row r="50038" ht="12.75"/>
    <row r="50039" ht="12.75"/>
    <row r="50040" ht="12.75"/>
    <row r="50041" ht="12.75"/>
    <row r="50042" ht="12.75"/>
    <row r="50043" ht="12.75"/>
    <row r="50044" ht="12.75"/>
    <row r="50045" ht="12.75"/>
    <row r="50046" ht="12.75"/>
    <row r="50047" ht="12.75"/>
    <row r="50048" ht="12.75"/>
    <row r="50049" ht="12.75"/>
    <row r="50050" ht="12.75"/>
    <row r="50051" ht="12.75"/>
    <row r="50052" ht="12.75"/>
    <row r="50053" ht="12.75"/>
    <row r="50054" ht="12.75"/>
    <row r="50055" ht="12.75"/>
    <row r="50056" ht="12.75"/>
    <row r="50057" ht="12.75"/>
    <row r="50058" ht="12.75"/>
    <row r="50059" ht="12.75"/>
    <row r="50060" ht="12.75"/>
    <row r="50061" ht="12.75"/>
    <row r="50062" ht="12.75"/>
    <row r="50063" ht="12.75"/>
    <row r="50064" ht="12.75"/>
    <row r="50065" ht="12.75"/>
    <row r="50066" ht="12.75"/>
    <row r="50067" ht="12.75"/>
    <row r="50068" ht="12.75"/>
    <row r="50069" ht="12.75"/>
    <row r="50070" ht="12.75"/>
    <row r="50071" ht="12.75"/>
    <row r="50072" ht="12.75"/>
    <row r="50073" ht="12.75"/>
    <row r="50074" ht="12.75"/>
    <row r="50075" ht="12.75"/>
    <row r="50076" ht="12.75"/>
    <row r="50077" ht="12.75"/>
    <row r="50078" ht="12.75"/>
    <row r="50079" ht="12.75"/>
    <row r="50080" ht="12.75"/>
    <row r="50081" ht="12.75"/>
    <row r="50082" ht="12.75"/>
    <row r="50083" ht="12.75"/>
    <row r="50084" ht="12.75"/>
    <row r="50085" ht="12.75"/>
    <row r="50086" ht="12.75"/>
    <row r="50087" ht="12.75"/>
    <row r="50088" ht="12.75"/>
    <row r="50089" ht="12.75"/>
    <row r="50090" ht="12.75"/>
    <row r="50091" ht="12.75"/>
    <row r="50092" ht="12.75"/>
    <row r="50093" ht="12.75"/>
    <row r="50094" ht="12.75"/>
    <row r="50095" ht="12.75"/>
    <row r="50096" ht="12.75"/>
    <row r="50097" ht="12.75"/>
    <row r="50098" ht="12.75"/>
    <row r="50099" ht="12.75"/>
    <row r="50100" ht="12.75"/>
    <row r="50101" ht="12.75"/>
    <row r="50102" ht="12.75"/>
    <row r="50103" ht="12.75"/>
    <row r="50104" ht="12.75"/>
    <row r="50105" ht="12.75"/>
    <row r="50106" ht="12.75"/>
    <row r="50107" ht="12.75"/>
    <row r="50108" ht="12.75"/>
    <row r="50109" ht="12.75"/>
    <row r="50110" ht="12.75"/>
    <row r="50111" ht="12.75"/>
    <row r="50112" ht="12.75"/>
    <row r="50113" ht="12.75"/>
    <row r="50114" ht="12.75"/>
    <row r="50115" ht="12.75"/>
    <row r="50116" ht="12.75"/>
    <row r="50117" ht="12.75"/>
    <row r="50118" ht="12.75"/>
    <row r="50119" ht="12.75"/>
    <row r="50120" ht="12.75"/>
    <row r="50121" ht="12.75"/>
    <row r="50122" ht="12.75"/>
    <row r="50123" ht="12.75"/>
    <row r="50124" ht="12.75"/>
    <row r="50125" ht="12.75"/>
    <row r="50126" ht="12.75"/>
    <row r="50127" ht="12.75"/>
    <row r="50128" ht="12.75"/>
    <row r="50129" ht="12.75"/>
    <row r="50130" ht="12.75"/>
    <row r="50131" ht="12.75"/>
    <row r="50132" ht="12.75"/>
    <row r="50133" ht="12.75"/>
    <row r="50134" ht="12.75"/>
    <row r="50135" ht="12.75"/>
    <row r="50136" ht="12.75"/>
    <row r="50137" ht="12.75"/>
    <row r="50138" ht="12.75"/>
    <row r="50139" ht="12.75"/>
    <row r="50140" ht="12.75"/>
    <row r="50141" ht="12.75"/>
    <row r="50142" ht="12.75"/>
    <row r="50143" ht="12.75"/>
    <row r="50144" ht="12.75"/>
    <row r="50145" ht="12.75"/>
    <row r="50146" ht="12.75"/>
    <row r="50147" ht="12.75"/>
    <row r="50148" ht="12.75"/>
    <row r="50149" ht="12.75"/>
    <row r="50150" ht="12.75"/>
    <row r="50151" ht="12.75"/>
    <row r="50152" ht="12.75"/>
    <row r="50153" ht="12.75"/>
    <row r="50154" ht="12.75"/>
    <row r="50155" ht="12.75"/>
    <row r="50156" ht="12.75"/>
    <row r="50157" ht="12.75"/>
    <row r="50158" ht="12.75"/>
    <row r="50159" ht="12.75"/>
    <row r="50160" ht="12.75"/>
    <row r="50161" ht="12.75"/>
    <row r="50162" ht="12.75"/>
    <row r="50163" ht="12.75"/>
    <row r="50164" ht="12.75"/>
    <row r="50165" ht="12.75"/>
    <row r="50166" ht="12.75"/>
    <row r="50167" ht="12.75"/>
    <row r="50168" ht="12.75"/>
    <row r="50169" ht="12.75"/>
    <row r="50170" ht="12.75"/>
    <row r="50171" ht="12.75"/>
    <row r="50172" ht="12.75"/>
    <row r="50173" ht="12.75"/>
    <row r="50174" ht="12.75"/>
    <row r="50175" ht="12.75"/>
    <row r="50176" ht="12.75"/>
    <row r="50177" ht="12.75"/>
    <row r="50178" ht="12.75"/>
    <row r="50179" ht="12.75"/>
    <row r="50180" ht="12.75"/>
    <row r="50181" ht="12.75"/>
    <row r="50182" ht="12.75"/>
    <row r="50183" ht="12.75"/>
    <row r="50184" ht="12.75"/>
    <row r="50185" ht="12.75"/>
    <row r="50186" ht="12.75"/>
    <row r="50187" ht="12.75"/>
    <row r="50188" ht="12.75"/>
    <row r="50189" ht="12.75"/>
    <row r="50190" ht="12.75"/>
    <row r="50191" ht="12.75"/>
    <row r="50192" ht="12.75"/>
    <row r="50193" ht="12.75"/>
    <row r="50194" ht="12.75"/>
    <row r="50195" ht="12.75"/>
    <row r="50196" ht="12.75"/>
    <row r="50197" ht="12.75"/>
    <row r="50198" ht="12.75"/>
    <row r="50199" ht="12.75"/>
    <row r="50200" ht="12.75"/>
    <row r="50201" ht="12.75"/>
    <row r="50202" ht="12.75"/>
    <row r="50203" ht="12.75"/>
    <row r="50204" ht="12.75"/>
    <row r="50205" ht="12.75"/>
    <row r="50206" ht="12.75"/>
    <row r="50207" ht="12.75"/>
    <row r="50208" ht="12.75"/>
    <row r="50209" ht="12.75"/>
    <row r="50210" ht="12.75"/>
    <row r="50211" ht="12.75"/>
    <row r="50212" ht="12.75"/>
    <row r="50213" ht="12.75"/>
    <row r="50214" ht="12.75"/>
    <row r="50215" ht="12.75"/>
    <row r="50216" ht="12.75"/>
    <row r="50217" ht="12.75"/>
    <row r="50218" ht="12.75"/>
    <row r="50219" ht="12.75"/>
    <row r="50220" ht="12.75"/>
    <row r="50221" ht="12.75"/>
    <row r="50222" ht="12.75"/>
    <row r="50223" ht="12.75"/>
    <row r="50224" ht="12.75"/>
    <row r="50225" ht="12.75"/>
    <row r="50226" ht="12.75"/>
    <row r="50227" ht="12.75"/>
    <row r="50228" ht="12.75"/>
    <row r="50229" ht="12.75"/>
    <row r="50230" ht="12.75"/>
    <row r="50231" ht="12.75"/>
    <row r="50232" ht="12.75"/>
    <row r="50233" ht="12.75"/>
    <row r="50234" ht="12.75"/>
    <row r="50235" ht="12.75"/>
    <row r="50236" ht="12.75"/>
    <row r="50237" ht="12.75"/>
    <row r="50238" ht="12.75"/>
    <row r="50239" ht="12.75"/>
    <row r="50240" ht="12.75"/>
    <row r="50241" ht="12.75"/>
    <row r="50242" ht="12.75"/>
    <row r="50243" ht="12.75"/>
    <row r="50244" ht="12.75"/>
    <row r="50245" ht="12.75"/>
    <row r="50246" ht="12.75"/>
    <row r="50247" ht="12.75"/>
    <row r="50248" ht="12.75"/>
    <row r="50249" ht="12.75"/>
    <row r="50250" ht="12.75"/>
    <row r="50251" ht="12.75"/>
    <row r="50252" ht="12.75"/>
    <row r="50253" ht="12.75"/>
    <row r="50254" ht="12.75"/>
    <row r="50255" ht="12.75"/>
    <row r="50256" ht="12.75"/>
    <row r="50257" ht="12.75"/>
    <row r="50258" ht="12.75"/>
    <row r="50259" ht="12.75"/>
    <row r="50260" ht="12.75"/>
    <row r="50261" ht="12.75"/>
    <row r="50262" ht="12.75"/>
    <row r="50263" ht="12.75"/>
    <row r="50264" ht="12.75"/>
    <row r="50265" ht="12.75"/>
    <row r="50266" ht="12.75"/>
    <row r="50267" ht="12.75"/>
    <row r="50268" ht="12.75"/>
    <row r="50269" ht="12.75"/>
    <row r="50270" ht="12.75"/>
    <row r="50271" ht="12.75"/>
    <row r="50272" ht="12.75"/>
    <row r="50273" ht="12.75"/>
    <row r="50274" ht="12.75"/>
    <row r="50275" ht="12.75"/>
    <row r="50276" ht="12.75"/>
    <row r="50277" ht="12.75"/>
    <row r="50278" ht="12.75"/>
    <row r="50279" ht="12.75"/>
    <row r="50280" ht="12.75"/>
    <row r="50281" ht="12.75"/>
    <row r="50282" ht="12.75"/>
    <row r="50283" ht="12.75"/>
    <row r="50284" ht="12.75"/>
    <row r="50285" ht="12.75"/>
    <row r="50286" ht="12.75"/>
    <row r="50287" ht="12.75"/>
    <row r="50288" ht="12.75"/>
    <row r="50289" ht="12.75"/>
    <row r="50290" ht="12.75"/>
    <row r="50291" ht="12.75"/>
    <row r="50292" ht="12.75"/>
    <row r="50293" ht="12.75"/>
    <row r="50294" ht="12.75"/>
    <row r="50295" ht="12.75"/>
    <row r="50296" ht="12.75"/>
    <row r="50297" ht="12.75"/>
    <row r="50298" ht="12.75"/>
    <row r="50299" ht="12.75"/>
    <row r="50300" ht="12.75"/>
    <row r="50301" ht="12.75"/>
    <row r="50302" ht="12.75"/>
    <row r="50303" ht="12.75"/>
    <row r="50304" ht="12.75"/>
    <row r="50305" ht="12.75"/>
    <row r="50306" ht="12.75"/>
    <row r="50307" ht="12.75"/>
    <row r="50308" ht="12.75"/>
    <row r="50309" ht="12.75"/>
    <row r="50310" ht="12.75"/>
    <row r="50311" ht="12.75"/>
    <row r="50312" ht="12.75"/>
    <row r="50313" ht="12.75"/>
    <row r="50314" ht="12.75"/>
    <row r="50315" ht="12.75"/>
    <row r="50316" ht="12.75"/>
    <row r="50317" ht="12.75"/>
    <row r="50318" ht="12.75"/>
    <row r="50319" ht="12.75"/>
    <row r="50320" ht="12.75"/>
    <row r="50321" ht="12.75"/>
    <row r="50322" ht="12.75"/>
    <row r="50323" ht="12.75"/>
    <row r="50324" ht="12.75"/>
    <row r="50325" ht="12.75"/>
    <row r="50326" ht="12.75"/>
    <row r="50327" ht="12.75"/>
    <row r="50328" ht="12.75"/>
    <row r="50329" ht="12.75"/>
    <row r="50330" ht="12.75"/>
    <row r="50331" ht="12.75"/>
    <row r="50332" ht="12.75"/>
    <row r="50333" ht="12.75"/>
    <row r="50334" ht="12.75"/>
    <row r="50335" ht="12.75"/>
    <row r="50336" ht="12.75"/>
    <row r="50337" ht="12.75"/>
    <row r="50338" ht="12.75"/>
    <row r="50339" ht="12.75"/>
    <row r="50340" ht="12.75"/>
    <row r="50341" ht="12.75"/>
    <row r="50342" ht="12.75"/>
    <row r="50343" ht="12.75"/>
    <row r="50344" ht="12.75"/>
    <row r="50345" ht="12.75"/>
    <row r="50346" ht="12.75"/>
    <row r="50347" ht="12.75"/>
    <row r="50348" ht="12.75"/>
    <row r="50349" ht="12.75"/>
    <row r="50350" ht="12.75"/>
    <row r="50351" ht="12.75"/>
    <row r="50352" ht="12.75"/>
    <row r="50353" ht="12.75"/>
    <row r="50354" ht="12.75"/>
    <row r="50355" ht="12.75"/>
    <row r="50356" ht="12.75"/>
    <row r="50357" ht="12.75"/>
    <row r="50358" ht="12.75"/>
    <row r="50359" ht="12.75"/>
    <row r="50360" ht="12.75"/>
    <row r="50361" ht="12.75"/>
    <row r="50362" ht="12.75"/>
    <row r="50363" ht="12.75"/>
    <row r="50364" ht="12.75"/>
    <row r="50365" ht="12.75"/>
    <row r="50366" ht="12.75"/>
    <row r="50367" ht="12.75"/>
    <row r="50368" ht="12.75"/>
    <row r="50369" ht="12.75"/>
    <row r="50370" ht="12.75"/>
    <row r="50371" ht="12.75"/>
    <row r="50372" ht="12.75"/>
    <row r="50373" ht="12.75"/>
    <row r="50374" ht="12.75"/>
    <row r="50375" ht="12.75"/>
    <row r="50376" ht="12.75"/>
    <row r="50377" ht="12.75"/>
    <row r="50378" ht="12.75"/>
    <row r="50379" ht="12.75"/>
    <row r="50380" ht="12.75"/>
    <row r="50381" ht="12.75"/>
    <row r="50382" ht="12.75"/>
    <row r="50383" ht="12.75"/>
    <row r="50384" ht="12.75"/>
    <row r="50385" ht="12.75"/>
    <row r="50386" ht="12.75"/>
    <row r="50387" ht="12.75"/>
    <row r="50388" ht="12.75"/>
    <row r="50389" ht="12.75"/>
    <row r="50390" ht="12.75"/>
    <row r="50391" ht="12.75"/>
    <row r="50392" ht="12.75"/>
    <row r="50393" ht="12.75"/>
    <row r="50394" ht="12.75"/>
    <row r="50395" ht="12.75"/>
    <row r="50396" ht="12.75"/>
    <row r="50397" ht="12.75"/>
    <row r="50398" ht="12.75"/>
    <row r="50399" ht="12.75"/>
    <row r="50400" ht="12.75"/>
    <row r="50401" ht="12.75"/>
    <row r="50402" ht="12.75"/>
    <row r="50403" ht="12.75"/>
    <row r="50404" ht="12.75"/>
    <row r="50405" ht="12.75"/>
    <row r="50406" ht="12.75"/>
    <row r="50407" ht="12.75"/>
    <row r="50408" ht="12.75"/>
    <row r="50409" ht="12.75"/>
    <row r="50410" ht="12.75"/>
    <row r="50411" ht="12.75"/>
    <row r="50412" ht="12.75"/>
    <row r="50413" ht="12.75"/>
    <row r="50414" ht="12.75"/>
    <row r="50415" ht="12.75"/>
    <row r="50416" ht="12.75"/>
    <row r="50417" ht="12.75"/>
    <row r="50418" ht="12.75"/>
    <row r="50419" ht="12.75"/>
    <row r="50420" ht="12.75"/>
    <row r="50421" ht="12.75"/>
    <row r="50422" ht="12.75"/>
    <row r="50423" ht="12.75"/>
    <row r="50424" ht="12.75"/>
    <row r="50425" ht="12.75"/>
    <row r="50426" ht="12.75"/>
    <row r="50427" ht="12.75"/>
    <row r="50428" ht="12.75"/>
    <row r="50429" ht="12.75"/>
    <row r="50430" ht="12.75"/>
    <row r="50431" ht="12.75"/>
    <row r="50432" ht="12.75"/>
    <row r="50433" ht="12.75"/>
    <row r="50434" ht="12.75"/>
    <row r="50435" ht="12.75"/>
    <row r="50436" ht="12.75"/>
    <row r="50437" ht="12.75"/>
    <row r="50438" ht="12.75"/>
    <row r="50439" ht="12.75"/>
    <row r="50440" ht="12.75"/>
    <row r="50441" ht="12.75"/>
    <row r="50442" ht="12.75"/>
    <row r="50443" ht="12.75"/>
    <row r="50444" ht="12.75"/>
    <row r="50445" ht="12.75"/>
    <row r="50446" ht="12.75"/>
    <row r="50447" ht="12.75"/>
    <row r="50448" ht="12.75"/>
    <row r="50449" ht="12.75"/>
    <row r="50450" ht="12.75"/>
    <row r="50451" ht="12.75"/>
    <row r="50452" ht="12.75"/>
    <row r="50453" ht="12.75"/>
    <row r="50454" ht="12.75"/>
    <row r="50455" ht="12.75"/>
    <row r="50456" ht="12.75"/>
    <row r="50457" ht="12.75"/>
    <row r="50458" ht="12.75"/>
    <row r="50459" ht="12.75"/>
    <row r="50460" ht="12.75"/>
    <row r="50461" ht="12.75"/>
    <row r="50462" ht="12.75"/>
    <row r="50463" ht="12.75"/>
    <row r="50464" ht="12.75"/>
    <row r="50465" ht="12.75"/>
    <row r="50466" ht="12.75"/>
    <row r="50467" ht="12.75"/>
    <row r="50468" ht="12.75"/>
    <row r="50469" ht="12.75"/>
    <row r="50470" ht="12.75"/>
    <row r="50471" ht="12.75"/>
    <row r="50472" ht="12.75"/>
    <row r="50473" ht="12.75"/>
    <row r="50474" ht="12.75"/>
    <row r="50475" ht="12.75"/>
    <row r="50476" ht="12.75"/>
    <row r="50477" ht="12.75"/>
    <row r="50478" ht="12.75"/>
    <row r="50479" ht="12.75"/>
    <row r="50480" ht="12.75"/>
    <row r="50481" ht="12.75"/>
    <row r="50482" ht="12.75"/>
    <row r="50483" ht="12.75"/>
    <row r="50484" ht="12.75"/>
    <row r="50485" ht="12.75"/>
    <row r="50486" ht="12.75"/>
    <row r="50487" ht="12.75"/>
    <row r="50488" ht="12.75"/>
    <row r="50489" ht="12.75"/>
    <row r="50490" ht="12.75"/>
    <row r="50491" ht="12.75"/>
    <row r="50492" ht="12.75"/>
    <row r="50493" ht="12.75"/>
    <row r="50494" ht="12.75"/>
    <row r="50495" ht="12.75"/>
    <row r="50496" ht="12.75"/>
    <row r="50497" ht="12.75"/>
    <row r="50498" ht="12.75"/>
    <row r="50499" ht="12.75"/>
    <row r="50500" ht="12.75"/>
    <row r="50501" ht="12.75"/>
    <row r="50502" ht="12.75"/>
    <row r="50503" ht="12.75"/>
    <row r="50504" ht="12.75"/>
    <row r="50505" ht="12.75"/>
    <row r="50506" ht="12.75"/>
    <row r="50507" ht="12.75"/>
    <row r="50508" ht="12.75"/>
    <row r="50509" ht="12.75"/>
    <row r="50510" ht="12.75"/>
    <row r="50511" ht="12.75"/>
    <row r="50512" ht="12.75"/>
    <row r="50513" ht="12.75"/>
    <row r="50514" ht="12.75"/>
    <row r="50515" ht="12.75"/>
    <row r="50516" ht="12.75"/>
    <row r="50517" ht="12.75"/>
    <row r="50518" ht="12.75"/>
    <row r="50519" ht="12.75"/>
    <row r="50520" ht="12.75"/>
    <row r="50521" ht="12.75"/>
    <row r="50522" ht="12.75"/>
    <row r="50523" ht="12.75"/>
    <row r="50524" ht="12.75"/>
    <row r="50525" ht="12.75"/>
    <row r="50526" ht="12.75"/>
    <row r="50527" ht="12.75"/>
    <row r="50528" ht="12.75"/>
    <row r="50529" ht="12.75"/>
    <row r="50530" ht="12.75"/>
    <row r="50531" ht="12.75"/>
    <row r="50532" ht="12.75"/>
    <row r="50533" ht="12.75"/>
    <row r="50534" ht="12.75"/>
    <row r="50535" ht="12.75"/>
    <row r="50536" ht="12.75"/>
    <row r="50537" ht="12.75"/>
    <row r="50538" ht="12.75"/>
    <row r="50539" ht="12.75"/>
    <row r="50540" ht="12.75"/>
    <row r="50541" ht="12.75"/>
    <row r="50542" ht="12.75"/>
    <row r="50543" ht="12.75"/>
    <row r="50544" ht="12.75"/>
    <row r="50545" ht="12.75"/>
    <row r="50546" ht="12.75"/>
    <row r="50547" ht="12.75"/>
    <row r="50548" ht="12.75"/>
    <row r="50549" ht="12.75"/>
    <row r="50550" ht="12.75"/>
    <row r="50551" ht="12.75"/>
    <row r="50552" ht="12.75"/>
    <row r="50553" ht="12.75"/>
    <row r="50554" ht="12.75"/>
    <row r="50555" ht="12.75"/>
    <row r="50556" ht="12.75"/>
    <row r="50557" ht="12.75"/>
    <row r="50558" ht="12.75"/>
    <row r="50559" ht="12.75"/>
    <row r="50560" ht="12.75"/>
    <row r="50561" ht="12.75"/>
    <row r="50562" ht="12.75"/>
    <row r="50563" ht="12.75"/>
    <row r="50564" ht="12.75"/>
    <row r="50565" ht="12.75"/>
    <row r="50566" ht="12.75"/>
    <row r="50567" ht="12.75"/>
    <row r="50568" ht="12.75"/>
    <row r="50569" ht="12.75"/>
    <row r="50570" ht="12.75"/>
    <row r="50571" ht="12.75"/>
    <row r="50572" ht="12.75"/>
    <row r="50573" ht="12.75"/>
    <row r="50574" ht="12.75"/>
    <row r="50575" ht="12.75"/>
    <row r="50576" ht="12.75"/>
    <row r="50577" ht="12.75"/>
    <row r="50578" ht="12.75"/>
    <row r="50579" ht="12.75"/>
    <row r="50580" ht="12.75"/>
    <row r="50581" ht="12.75"/>
    <row r="50582" ht="12.75"/>
    <row r="50583" ht="12.75"/>
    <row r="50584" ht="12.75"/>
    <row r="50585" ht="12.75"/>
    <row r="50586" ht="12.75"/>
    <row r="50587" ht="12.75"/>
    <row r="50588" ht="12.75"/>
    <row r="50589" ht="12.75"/>
    <row r="50590" ht="12.75"/>
    <row r="50591" ht="12.75"/>
    <row r="50592" ht="12.75"/>
    <row r="50593" ht="12.75"/>
    <row r="50594" ht="12.75"/>
    <row r="50595" ht="12.75"/>
    <row r="50596" ht="12.75"/>
    <row r="50597" ht="12.75"/>
    <row r="50598" ht="12.75"/>
    <row r="50599" ht="12.75"/>
    <row r="50600" ht="12.75"/>
    <row r="50601" ht="12.75"/>
    <row r="50602" ht="12.75"/>
    <row r="50603" ht="12.75"/>
    <row r="50604" ht="12.75"/>
    <row r="50605" ht="12.75"/>
    <row r="50606" ht="12.75"/>
    <row r="50607" ht="12.75"/>
    <row r="50608" ht="12.75"/>
    <row r="50609" ht="12.75"/>
    <row r="50610" ht="12.75"/>
    <row r="50611" ht="12.75"/>
    <row r="50612" ht="12.75"/>
    <row r="50613" ht="12.75"/>
    <row r="50614" ht="12.75"/>
    <row r="50615" ht="12.75"/>
    <row r="50616" ht="12.75"/>
    <row r="50617" ht="12.75"/>
    <row r="50618" ht="12.75"/>
    <row r="50619" ht="12.75"/>
    <row r="50620" ht="12.75"/>
    <row r="50621" ht="12.75"/>
    <row r="50622" ht="12.75"/>
    <row r="50623" ht="12.75"/>
    <row r="50624" ht="12.75"/>
    <row r="50625" ht="12.75"/>
    <row r="50626" ht="12.75"/>
    <row r="50627" ht="12.75"/>
    <row r="50628" ht="12.75"/>
    <row r="50629" ht="12.75"/>
    <row r="50630" ht="12.75"/>
    <row r="50631" ht="12.75"/>
    <row r="50632" ht="12.75"/>
    <row r="50633" ht="12.75"/>
    <row r="50634" ht="12.75"/>
    <row r="50635" ht="12.75"/>
    <row r="50636" ht="12.75"/>
    <row r="50637" ht="12.75"/>
    <row r="50638" ht="12.75"/>
    <row r="50639" ht="12.75"/>
    <row r="50640" ht="12.75"/>
    <row r="50641" ht="12.75"/>
    <row r="50642" ht="12.75"/>
    <row r="50643" ht="12.75"/>
    <row r="50644" ht="12.75"/>
    <row r="50645" ht="12.75"/>
    <row r="50646" ht="12.75"/>
    <row r="50647" ht="12.75"/>
    <row r="50648" ht="12.75"/>
    <row r="50649" ht="12.75"/>
    <row r="50650" ht="12.75"/>
    <row r="50651" ht="12.75"/>
    <row r="50652" ht="12.75"/>
    <row r="50653" ht="12.75"/>
    <row r="50654" ht="12.75"/>
    <row r="50655" ht="12.75"/>
    <row r="50656" ht="12.75"/>
    <row r="50657" ht="12.75"/>
    <row r="50658" ht="12.75"/>
    <row r="50659" ht="12.75"/>
    <row r="50660" ht="12.75"/>
    <row r="50661" ht="12.75"/>
    <row r="50662" ht="12.75"/>
    <row r="50663" ht="12.75"/>
    <row r="50664" ht="12.75"/>
    <row r="50665" ht="12.75"/>
    <row r="50666" ht="12.75"/>
    <row r="50667" ht="12.75"/>
    <row r="50668" ht="12.75"/>
    <row r="50669" ht="12.75"/>
    <row r="50670" ht="12.75"/>
    <row r="50671" ht="12.75"/>
    <row r="50672" ht="12.75"/>
    <row r="50673" ht="12.75"/>
    <row r="50674" ht="12.75"/>
    <row r="50675" ht="12.75"/>
    <row r="50676" ht="12.75"/>
    <row r="50677" ht="12.75"/>
    <row r="50678" ht="12.75"/>
    <row r="50679" ht="12.75"/>
    <row r="50680" ht="12.75"/>
    <row r="50681" ht="12.75"/>
    <row r="50682" ht="12.75"/>
    <row r="50683" ht="12.75"/>
    <row r="50684" ht="12.75"/>
    <row r="50685" ht="12.75"/>
    <row r="50686" ht="12.75"/>
    <row r="50687" ht="12.75"/>
    <row r="50688" ht="12.75"/>
    <row r="50689" ht="12.75"/>
    <row r="50690" ht="12.75"/>
    <row r="50691" ht="12.75"/>
    <row r="50692" ht="12.75"/>
    <row r="50693" ht="12.75"/>
    <row r="50694" ht="12.75"/>
    <row r="50695" ht="12.75"/>
    <row r="50696" ht="12.75"/>
    <row r="50697" ht="12.75"/>
    <row r="50698" ht="12.75"/>
    <row r="50699" ht="12.75"/>
    <row r="50700" ht="12.75"/>
    <row r="50701" ht="12.75"/>
    <row r="50702" ht="12.75"/>
    <row r="50703" ht="12.75"/>
    <row r="50704" ht="12.75"/>
    <row r="50705" ht="12.75"/>
    <row r="50706" ht="12.75"/>
    <row r="50707" ht="12.75"/>
    <row r="50708" ht="12.75"/>
    <row r="50709" ht="12.75"/>
    <row r="50710" ht="12.75"/>
    <row r="50711" ht="12.75"/>
    <row r="50712" ht="12.75"/>
    <row r="50713" ht="12.75"/>
    <row r="50714" ht="12.75"/>
    <row r="50715" ht="12.75"/>
    <row r="50716" ht="12.75"/>
    <row r="50717" ht="12.75"/>
    <row r="50718" ht="12.75"/>
    <row r="50719" ht="12.75"/>
    <row r="50720" ht="12.75"/>
    <row r="50721" ht="12.75"/>
    <row r="50722" ht="12.75"/>
    <row r="50723" ht="12.75"/>
    <row r="50724" ht="12.75"/>
    <row r="50725" ht="12.75"/>
    <row r="50726" ht="12.75"/>
    <row r="50727" ht="12.75"/>
    <row r="50728" ht="12.75"/>
    <row r="50729" ht="12.75"/>
    <row r="50730" ht="12.75"/>
    <row r="50731" ht="12.75"/>
    <row r="50732" ht="12.75"/>
    <row r="50733" ht="12.75"/>
    <row r="50734" ht="12.75"/>
    <row r="50735" ht="12.75"/>
    <row r="50736" ht="12.75"/>
    <row r="50737" ht="12.75"/>
    <row r="50738" ht="12.75"/>
    <row r="50739" ht="12.75"/>
    <row r="50740" ht="12.75"/>
    <row r="50741" ht="12.75"/>
    <row r="50742" ht="12.75"/>
    <row r="50743" ht="12.75"/>
    <row r="50744" ht="12.75"/>
    <row r="50745" ht="12.75"/>
    <row r="50746" ht="12.75"/>
    <row r="50747" ht="12.75"/>
    <row r="50748" ht="12.75"/>
    <row r="50749" ht="12.75"/>
    <row r="50750" ht="12.75"/>
    <row r="50751" ht="12.75"/>
    <row r="50752" ht="12.75"/>
    <row r="50753" ht="12.75"/>
    <row r="50754" ht="12.75"/>
    <row r="50755" ht="12.75"/>
    <row r="50756" ht="12.75"/>
    <row r="50757" ht="12.75"/>
    <row r="50758" ht="12.75"/>
    <row r="50759" ht="12.75"/>
    <row r="50760" ht="12.75"/>
    <row r="50761" ht="12.75"/>
    <row r="50762" ht="12.75"/>
    <row r="50763" ht="12.75"/>
    <row r="50764" ht="12.75"/>
    <row r="50765" ht="12.75"/>
    <row r="50766" ht="12.75"/>
    <row r="50767" ht="12.75"/>
    <row r="50768" ht="12.75"/>
    <row r="50769" ht="12.75"/>
    <row r="50770" ht="12.75"/>
    <row r="50771" ht="12.75"/>
    <row r="50772" ht="12.75"/>
    <row r="50773" ht="12.75"/>
    <row r="50774" ht="12.75"/>
    <row r="50775" ht="12.75"/>
    <row r="50776" ht="12.75"/>
    <row r="50777" ht="12.75"/>
    <row r="50778" ht="12.75"/>
    <row r="50779" ht="12.75"/>
    <row r="50780" ht="12.75"/>
    <row r="50781" ht="12.75"/>
    <row r="50782" ht="12.75"/>
    <row r="50783" ht="12.75"/>
    <row r="50784" ht="12.75"/>
    <row r="50785" ht="12.75"/>
    <row r="50786" ht="12.75"/>
    <row r="50787" ht="12.75"/>
    <row r="50788" ht="12.75"/>
    <row r="50789" ht="12.75"/>
    <row r="50790" ht="12.75"/>
    <row r="50791" ht="12.75"/>
    <row r="50792" ht="12.75"/>
    <row r="50793" ht="12.75"/>
    <row r="50794" ht="12.75"/>
    <row r="50795" ht="12.75"/>
    <row r="50796" ht="12.75"/>
    <row r="50797" ht="12.75"/>
    <row r="50798" ht="12.75"/>
    <row r="50799" ht="12.75"/>
    <row r="50800" ht="12.75"/>
    <row r="50801" ht="12.75"/>
    <row r="50802" ht="12.75"/>
    <row r="50803" ht="12.75"/>
    <row r="50804" ht="12.75"/>
    <row r="50805" ht="12.75"/>
    <row r="50806" ht="12.75"/>
    <row r="50807" ht="12.75"/>
    <row r="50808" ht="12.75"/>
    <row r="50809" ht="12.75"/>
    <row r="50810" ht="12.75"/>
    <row r="50811" ht="12.75"/>
    <row r="50812" ht="12.75"/>
    <row r="50813" ht="12.75"/>
    <row r="50814" ht="12.75"/>
    <row r="50815" ht="12.75"/>
    <row r="50816" ht="12.75"/>
    <row r="50817" ht="12.75"/>
    <row r="50818" ht="12.75"/>
    <row r="50819" ht="12.75"/>
    <row r="50820" ht="12.75"/>
    <row r="50821" ht="12.75"/>
    <row r="50822" ht="12.75"/>
    <row r="50823" ht="12.75"/>
    <row r="50824" ht="12.75"/>
    <row r="50825" ht="12.75"/>
    <row r="50826" ht="12.75"/>
    <row r="50827" ht="12.75"/>
    <row r="50828" ht="12.75"/>
    <row r="50829" ht="12.75"/>
    <row r="50830" ht="12.75"/>
    <row r="50831" ht="12.75"/>
    <row r="50832" ht="12.75"/>
    <row r="50833" ht="12.75"/>
    <row r="50834" ht="12.75"/>
    <row r="50835" ht="12.75"/>
    <row r="50836" ht="12.75"/>
    <row r="50837" ht="12.75"/>
    <row r="50838" ht="12.75"/>
    <row r="50839" ht="12.75"/>
    <row r="50840" ht="12.75"/>
    <row r="50841" ht="12.75"/>
    <row r="50842" ht="12.75"/>
    <row r="50843" ht="12.75"/>
    <row r="50844" ht="12.75"/>
    <row r="50845" ht="12.75"/>
    <row r="50846" ht="12.75"/>
    <row r="50847" ht="12.75"/>
    <row r="50848" ht="12.75"/>
    <row r="50849" ht="12.75"/>
    <row r="50850" ht="12.75"/>
    <row r="50851" ht="12.75"/>
    <row r="50852" ht="12.75"/>
    <row r="50853" ht="12.75"/>
    <row r="50854" ht="12.75"/>
    <row r="50855" ht="12.75"/>
    <row r="50856" ht="12.75"/>
    <row r="50857" ht="12.75"/>
    <row r="50858" ht="12.75"/>
    <row r="50859" ht="12.75"/>
    <row r="50860" ht="12.75"/>
    <row r="50861" ht="12.75"/>
    <row r="50862" ht="12.75"/>
    <row r="50863" ht="12.75"/>
    <row r="50864" ht="12.75"/>
    <row r="50865" ht="12.75"/>
    <row r="50866" ht="12.75"/>
    <row r="50867" ht="12.75"/>
    <row r="50868" ht="12.75"/>
    <row r="50869" ht="12.75"/>
    <row r="50870" ht="12.75"/>
    <row r="50871" ht="12.75"/>
    <row r="50872" ht="12.75"/>
    <row r="50873" ht="12.75"/>
    <row r="50874" ht="12.75"/>
    <row r="50875" ht="12.75"/>
    <row r="50876" ht="12.75"/>
    <row r="50877" ht="12.75"/>
    <row r="50878" ht="12.75"/>
    <row r="50879" ht="12.75"/>
    <row r="50880" ht="12.75"/>
    <row r="50881" ht="12.75"/>
    <row r="50882" ht="12.75"/>
    <row r="50883" ht="12.75"/>
    <row r="50884" ht="12.75"/>
    <row r="50885" ht="12.75"/>
    <row r="50886" ht="12.75"/>
    <row r="50887" ht="12.75"/>
    <row r="50888" ht="12.75"/>
    <row r="50889" ht="12.75"/>
    <row r="50890" ht="12.75"/>
    <row r="50891" ht="12.75"/>
    <row r="50892" ht="12.75"/>
    <row r="50893" ht="12.75"/>
    <row r="50894" ht="12.75"/>
    <row r="50895" ht="12.75"/>
    <row r="50896" ht="12.75"/>
    <row r="50897" ht="12.75"/>
    <row r="50898" ht="12.75"/>
    <row r="50899" ht="12.75"/>
    <row r="50900" ht="12.75"/>
    <row r="50901" ht="12.75"/>
    <row r="50902" ht="12.75"/>
    <row r="50903" ht="12.75"/>
    <row r="50904" ht="12.75"/>
    <row r="50905" ht="12.75"/>
    <row r="50906" ht="12.75"/>
    <row r="50907" ht="12.75"/>
    <row r="50908" ht="12.75"/>
    <row r="50909" ht="12.75"/>
    <row r="50910" ht="12.75"/>
    <row r="50911" ht="12.75"/>
    <row r="50912" ht="12.75"/>
    <row r="50913" ht="12.75"/>
    <row r="50914" ht="12.75"/>
    <row r="50915" ht="12.75"/>
    <row r="50916" ht="12.75"/>
    <row r="50917" ht="12.75"/>
    <row r="50918" ht="12.75"/>
    <row r="50919" ht="12.75"/>
    <row r="50920" ht="12.75"/>
    <row r="50921" ht="12.75"/>
    <row r="50922" ht="12.75"/>
    <row r="50923" ht="12.75"/>
    <row r="50924" ht="12.75"/>
    <row r="50925" ht="12.75"/>
    <row r="50926" ht="12.75"/>
    <row r="50927" ht="12.75"/>
    <row r="50928" ht="12.75"/>
    <row r="50929" ht="12.75"/>
    <row r="50930" ht="12.75"/>
    <row r="50931" ht="12.75"/>
    <row r="50932" ht="12.75"/>
    <row r="50933" ht="12.75"/>
    <row r="50934" ht="12.75"/>
    <row r="50935" ht="12.75"/>
    <row r="50936" ht="12.75"/>
    <row r="50937" ht="12.75"/>
    <row r="50938" ht="12.75"/>
    <row r="50939" ht="12.75"/>
    <row r="50940" ht="12.75"/>
    <row r="50941" ht="12.75"/>
    <row r="50942" ht="12.75"/>
    <row r="50943" ht="12.75"/>
    <row r="50944" ht="12.75"/>
    <row r="50945" ht="12.75"/>
    <row r="50946" ht="12.75"/>
    <row r="50947" ht="12.75"/>
    <row r="50948" ht="12.75"/>
    <row r="50949" ht="12.75"/>
    <row r="50950" ht="12.75"/>
    <row r="50951" ht="12.75"/>
    <row r="50952" ht="12.75"/>
    <row r="50953" ht="12.75"/>
    <row r="50954" ht="12.75"/>
    <row r="50955" ht="12.75"/>
    <row r="50956" ht="12.75"/>
    <row r="50957" ht="12.75"/>
    <row r="50958" ht="12.75"/>
    <row r="50959" ht="12.75"/>
    <row r="50960" ht="12.75"/>
    <row r="50961" ht="12.75"/>
    <row r="50962" ht="12.75"/>
    <row r="50963" ht="12.75"/>
    <row r="50964" ht="12.75"/>
    <row r="50965" ht="12.75"/>
    <row r="50966" ht="12.75"/>
    <row r="50967" ht="12.75"/>
    <row r="50968" ht="12.75"/>
    <row r="50969" ht="12.75"/>
    <row r="50970" ht="12.75"/>
    <row r="50971" ht="12.75"/>
    <row r="50972" ht="12.75"/>
    <row r="50973" ht="12.75"/>
    <row r="50974" ht="12.75"/>
    <row r="50975" ht="12.75"/>
    <row r="50976" ht="12.75"/>
    <row r="50977" ht="12.75"/>
    <row r="50978" ht="12.75"/>
    <row r="50979" ht="12.75"/>
    <row r="50980" ht="12.75"/>
    <row r="50981" ht="12.75"/>
    <row r="50982" ht="12.75"/>
    <row r="50983" ht="12.75"/>
    <row r="50984" ht="12.75"/>
    <row r="50985" ht="12.75"/>
    <row r="50986" ht="12.75"/>
    <row r="50987" ht="12.75"/>
    <row r="50988" ht="12.75"/>
    <row r="50989" ht="12.75"/>
    <row r="50990" ht="12.75"/>
    <row r="50991" ht="12.75"/>
    <row r="50992" ht="12.75"/>
    <row r="50993" ht="12.75"/>
    <row r="50994" ht="12.75"/>
    <row r="50995" ht="12.75"/>
    <row r="50996" ht="12.75"/>
    <row r="50997" ht="12.75"/>
    <row r="50998" ht="12.75"/>
    <row r="50999" ht="12.75"/>
    <row r="51000" ht="12.75"/>
    <row r="51001" ht="12.75"/>
    <row r="51002" ht="12.75"/>
    <row r="51003" ht="12.75"/>
    <row r="51004" ht="12.75"/>
    <row r="51005" ht="12.75"/>
    <row r="51006" ht="12.75"/>
    <row r="51007" ht="12.75"/>
    <row r="51008" ht="12.75"/>
    <row r="51009" ht="12.75"/>
    <row r="51010" ht="12.75"/>
    <row r="51011" ht="12.75"/>
    <row r="51012" ht="12.75"/>
    <row r="51013" ht="12.75"/>
    <row r="51014" ht="12.75"/>
    <row r="51015" ht="12.75"/>
    <row r="51016" ht="12.75"/>
    <row r="51017" ht="12.75"/>
    <row r="51018" ht="12.75"/>
    <row r="51019" ht="12.75"/>
    <row r="51020" ht="12.75"/>
    <row r="51021" ht="12.75"/>
    <row r="51022" ht="12.75"/>
    <row r="51023" ht="12.75"/>
    <row r="51024" ht="12.75"/>
    <row r="51025" ht="12.75"/>
    <row r="51026" ht="12.75"/>
    <row r="51027" ht="12.75"/>
    <row r="51028" ht="12.75"/>
    <row r="51029" ht="12.75"/>
    <row r="51030" ht="12.75"/>
    <row r="51031" ht="12.75"/>
    <row r="51032" ht="12.75"/>
    <row r="51033" ht="12.75"/>
    <row r="51034" ht="12.75"/>
    <row r="51035" ht="12.75"/>
    <row r="51036" ht="12.75"/>
    <row r="51037" ht="12.75"/>
    <row r="51038" ht="12.75"/>
    <row r="51039" ht="12.75"/>
    <row r="51040" ht="12.75"/>
    <row r="51041" ht="12.75"/>
    <row r="51042" ht="12.75"/>
    <row r="51043" ht="12.75"/>
    <row r="51044" ht="12.75"/>
    <row r="51045" ht="12.75"/>
    <row r="51046" ht="12.75"/>
    <row r="51047" ht="12.75"/>
    <row r="51048" ht="12.75"/>
    <row r="51049" ht="12.75"/>
    <row r="51050" ht="12.75"/>
    <row r="51051" ht="12.75"/>
    <row r="51052" ht="12.75"/>
    <row r="51053" ht="12.75"/>
    <row r="51054" ht="12.75"/>
    <row r="51055" ht="12.75"/>
    <row r="51056" ht="12.75"/>
    <row r="51057" ht="12.75"/>
    <row r="51058" ht="12.75"/>
    <row r="51059" ht="12.75"/>
    <row r="51060" ht="12.75"/>
    <row r="51061" ht="12.75"/>
    <row r="51062" ht="12.75"/>
    <row r="51063" ht="12.75"/>
    <row r="51064" ht="12.75"/>
    <row r="51065" ht="12.75"/>
    <row r="51066" ht="12.75"/>
    <row r="51067" ht="12.75"/>
    <row r="51068" ht="12.75"/>
    <row r="51069" ht="12.75"/>
    <row r="51070" ht="12.75"/>
    <row r="51071" ht="12.75"/>
    <row r="51072" ht="12.75"/>
    <row r="51073" ht="12.75"/>
    <row r="51074" ht="12.75"/>
    <row r="51075" ht="12.75"/>
    <row r="51076" ht="12.75"/>
    <row r="51077" ht="12.75"/>
    <row r="51078" ht="12.75"/>
    <row r="51079" ht="12.75"/>
    <row r="51080" ht="12.75"/>
    <row r="51081" ht="12.75"/>
    <row r="51082" ht="12.75"/>
    <row r="51083" ht="12.75"/>
    <row r="51084" ht="12.75"/>
    <row r="51085" ht="12.75"/>
    <row r="51086" ht="12.75"/>
    <row r="51087" ht="12.75"/>
    <row r="51088" ht="12.75"/>
    <row r="51089" ht="12.75"/>
    <row r="51090" ht="12.75"/>
    <row r="51091" ht="12.75"/>
    <row r="51092" ht="12.75"/>
    <row r="51093" ht="12.75"/>
    <row r="51094" ht="12.75"/>
    <row r="51095" ht="12.75"/>
    <row r="51096" ht="12.75"/>
    <row r="51097" ht="12.75"/>
    <row r="51098" ht="12.75"/>
    <row r="51099" ht="12.75"/>
    <row r="51100" ht="12.75"/>
    <row r="51101" ht="12.75"/>
    <row r="51102" ht="12.75"/>
    <row r="51103" ht="12.75"/>
    <row r="51104" ht="12.75"/>
    <row r="51105" ht="12.75"/>
    <row r="51106" ht="12.75"/>
    <row r="51107" ht="12.75"/>
    <row r="51108" ht="12.75"/>
    <row r="51109" ht="12.75"/>
    <row r="51110" ht="12.75"/>
    <row r="51111" ht="12.75"/>
    <row r="51112" ht="12.75"/>
    <row r="51113" ht="12.75"/>
    <row r="51114" ht="12.75"/>
    <row r="51115" ht="12.75"/>
    <row r="51116" ht="12.75"/>
    <row r="51117" ht="12.75"/>
    <row r="51118" ht="12.75"/>
    <row r="51119" ht="12.75"/>
    <row r="51120" ht="12.75"/>
    <row r="51121" ht="12.75"/>
    <row r="51122" ht="12.75"/>
    <row r="51123" ht="12.75"/>
    <row r="51124" ht="12.75"/>
    <row r="51125" ht="12.75"/>
    <row r="51126" ht="12.75"/>
    <row r="51127" ht="12.75"/>
    <row r="51128" ht="12.75"/>
    <row r="51129" ht="12.75"/>
    <row r="51130" ht="12.75"/>
    <row r="51131" ht="12.75"/>
    <row r="51132" ht="12.75"/>
    <row r="51133" ht="12.75"/>
    <row r="51134" ht="12.75"/>
    <row r="51135" ht="12.75"/>
    <row r="51136" ht="12.75"/>
    <row r="51137" ht="12.75"/>
    <row r="51138" ht="12.75"/>
    <row r="51139" ht="12.75"/>
    <row r="51140" ht="12.75"/>
    <row r="51141" ht="12.75"/>
    <row r="51142" ht="12.75"/>
    <row r="51143" ht="12.75"/>
    <row r="51144" ht="12.75"/>
    <row r="51145" ht="12.75"/>
    <row r="51146" ht="12.75"/>
    <row r="51147" ht="12.75"/>
    <row r="51148" ht="12.75"/>
    <row r="51149" ht="12.75"/>
    <row r="51150" ht="12.75"/>
    <row r="51151" ht="12.75"/>
    <row r="51152" ht="12.75"/>
    <row r="51153" ht="12.75"/>
    <row r="51154" ht="12.75"/>
    <row r="51155" ht="12.75"/>
    <row r="51156" ht="12.75"/>
    <row r="51157" ht="12.75"/>
    <row r="51158" ht="12.75"/>
    <row r="51159" ht="12.75"/>
    <row r="51160" ht="12.75"/>
    <row r="51161" ht="12.75"/>
    <row r="51162" ht="12.75"/>
    <row r="51163" ht="12.75"/>
    <row r="51164" ht="12.75"/>
    <row r="51165" ht="12.75"/>
    <row r="51166" ht="12.75"/>
    <row r="51167" ht="12.75"/>
    <row r="51168" ht="12.75"/>
    <row r="51169" ht="12.75"/>
    <row r="51170" ht="12.75"/>
    <row r="51171" ht="12.75"/>
    <row r="51172" ht="12.75"/>
    <row r="51173" ht="12.75"/>
    <row r="51174" ht="12.75"/>
    <row r="51175" ht="12.75"/>
    <row r="51176" ht="12.75"/>
    <row r="51177" ht="12.75"/>
    <row r="51178" ht="12.75"/>
    <row r="51179" ht="12.75"/>
    <row r="51180" ht="12.75"/>
    <row r="51181" ht="12.75"/>
    <row r="51182" ht="12.75"/>
    <row r="51183" ht="12.75"/>
    <row r="51184" ht="12.75"/>
    <row r="51185" ht="12.75"/>
    <row r="51186" ht="12.75"/>
    <row r="51187" ht="12.75"/>
    <row r="51188" ht="12.75"/>
    <row r="51189" ht="12.75"/>
    <row r="51190" ht="12.75"/>
    <row r="51191" ht="12.75"/>
    <row r="51192" ht="12.75"/>
    <row r="51193" ht="12.75"/>
    <row r="51194" ht="12.75"/>
    <row r="51195" ht="12.75"/>
    <row r="51196" ht="12.75"/>
    <row r="51197" ht="12.75"/>
    <row r="51198" ht="12.75"/>
    <row r="51199" ht="12.75"/>
    <row r="51200" ht="12.75"/>
    <row r="51201" ht="12.75"/>
    <row r="51202" ht="12.75"/>
    <row r="51203" ht="12.75"/>
    <row r="51204" ht="12.75"/>
    <row r="51205" ht="12.75"/>
    <row r="51206" ht="12.75"/>
    <row r="51207" ht="12.75"/>
    <row r="51208" ht="12.75"/>
    <row r="51209" ht="12.75"/>
    <row r="51210" ht="12.75"/>
    <row r="51211" ht="12.75"/>
    <row r="51212" ht="12.75"/>
    <row r="51213" ht="12.75"/>
    <row r="51214" ht="12.75"/>
    <row r="51215" ht="12.75"/>
    <row r="51216" ht="12.75"/>
    <row r="51217" ht="12.75"/>
    <row r="51218" ht="12.75"/>
    <row r="51219" ht="12.75"/>
    <row r="51220" ht="12.75"/>
    <row r="51221" ht="12.75"/>
    <row r="51222" ht="12.75"/>
    <row r="51223" ht="12.75"/>
    <row r="51224" ht="12.75"/>
    <row r="51225" ht="12.75"/>
    <row r="51226" ht="12.75"/>
    <row r="51227" ht="12.75"/>
    <row r="51228" ht="12.75"/>
    <row r="51229" ht="12.75"/>
    <row r="51230" ht="12.75"/>
    <row r="51231" ht="12.75"/>
    <row r="51232" ht="12.75"/>
    <row r="51233" ht="12.75"/>
    <row r="51234" ht="12.75"/>
    <row r="51235" ht="12.75"/>
    <row r="51236" ht="12.75"/>
    <row r="51237" ht="12.75"/>
    <row r="51238" ht="12.75"/>
    <row r="51239" ht="12.75"/>
    <row r="51240" ht="12.75"/>
    <row r="51241" ht="12.75"/>
    <row r="51242" ht="12.75"/>
    <row r="51243" ht="12.75"/>
    <row r="51244" ht="12.75"/>
    <row r="51245" ht="12.75"/>
    <row r="51246" ht="12.75"/>
    <row r="51247" ht="12.75"/>
    <row r="51248" ht="12.75"/>
    <row r="51249" ht="12.75"/>
    <row r="51250" ht="12.75"/>
    <row r="51251" ht="12.75"/>
    <row r="51252" ht="12.75"/>
    <row r="51253" ht="12.75"/>
    <row r="51254" ht="12.75"/>
    <row r="51255" ht="12.75"/>
    <row r="51256" ht="12.75"/>
    <row r="51257" ht="12.75"/>
    <row r="51258" ht="12.75"/>
    <row r="51259" ht="12.75"/>
    <row r="51260" ht="12.75"/>
    <row r="51261" ht="12.75"/>
    <row r="51262" ht="12.75"/>
    <row r="51263" ht="12.75"/>
    <row r="51264" ht="12.75"/>
    <row r="51265" ht="12.75"/>
    <row r="51266" ht="12.75"/>
    <row r="51267" ht="12.75"/>
    <row r="51268" ht="12.75"/>
    <row r="51269" ht="12.75"/>
    <row r="51270" ht="12.75"/>
    <row r="51271" ht="12.75"/>
    <row r="51272" ht="12.75"/>
    <row r="51273" ht="12.75"/>
    <row r="51274" ht="12.75"/>
    <row r="51275" ht="12.75"/>
    <row r="51276" ht="12.75"/>
    <row r="51277" ht="12.75"/>
    <row r="51278" ht="12.75"/>
    <row r="51279" ht="12.75"/>
    <row r="51280" ht="12.75"/>
    <row r="51281" ht="12.75"/>
    <row r="51282" ht="12.75"/>
    <row r="51283" ht="12.75"/>
    <row r="51284" ht="12.75"/>
    <row r="51285" ht="12.75"/>
    <row r="51286" ht="12.75"/>
    <row r="51287" ht="12.75"/>
    <row r="51288" ht="12.75"/>
    <row r="51289" ht="12.75"/>
    <row r="51290" ht="12.75"/>
    <row r="51291" ht="12.75"/>
    <row r="51292" ht="12.75"/>
    <row r="51293" ht="12.75"/>
    <row r="51294" ht="12.75"/>
    <row r="51295" ht="12.75"/>
    <row r="51296" ht="12.75"/>
    <row r="51297" ht="12.75"/>
    <row r="51298" ht="12.75"/>
    <row r="51299" ht="12.75"/>
    <row r="51300" ht="12.75"/>
    <row r="51301" ht="12.75"/>
    <row r="51302" ht="12.75"/>
    <row r="51303" ht="12.75"/>
    <row r="51304" ht="12.75"/>
    <row r="51305" ht="12.75"/>
    <row r="51306" ht="12.75"/>
    <row r="51307" ht="12.75"/>
    <row r="51308" ht="12.75"/>
    <row r="51309" ht="12.75"/>
    <row r="51310" ht="12.75"/>
    <row r="51311" ht="12.75"/>
    <row r="51312" ht="12.75"/>
    <row r="51313" ht="12.75"/>
    <row r="51314" ht="12.75"/>
    <row r="51315" ht="12.75"/>
    <row r="51316" ht="12.75"/>
    <row r="51317" ht="12.75"/>
    <row r="51318" ht="12.75"/>
    <row r="51319" ht="12.75"/>
    <row r="51320" ht="12.75"/>
    <row r="51321" ht="12.75"/>
    <row r="51322" ht="12.75"/>
    <row r="51323" ht="12.75"/>
    <row r="51324" ht="12.75"/>
    <row r="51325" ht="12.75"/>
    <row r="51326" ht="12.75"/>
    <row r="51327" ht="12.75"/>
    <row r="51328" ht="12.75"/>
    <row r="51329" ht="12.75"/>
    <row r="51330" ht="12.75"/>
    <row r="51331" ht="12.75"/>
    <row r="51332" ht="12.75"/>
    <row r="51333" ht="12.75"/>
    <row r="51334" ht="12.75"/>
    <row r="51335" ht="12.75"/>
    <row r="51336" ht="12.75"/>
    <row r="51337" ht="12.75"/>
    <row r="51338" ht="12.75"/>
    <row r="51339" ht="12.75"/>
    <row r="51340" ht="12.75"/>
    <row r="51341" ht="12.75"/>
    <row r="51342" ht="12.75"/>
    <row r="51343" ht="12.75"/>
    <row r="51344" ht="12.75"/>
    <row r="51345" ht="12.75"/>
    <row r="51346" ht="12.75"/>
    <row r="51347" ht="12.75"/>
    <row r="51348" ht="12.75"/>
    <row r="51349" ht="12.75"/>
    <row r="51350" ht="12.75"/>
    <row r="51351" ht="12.75"/>
    <row r="51352" ht="12.75"/>
    <row r="51353" ht="12.75"/>
    <row r="51354" ht="12.75"/>
    <row r="51355" ht="12.75"/>
    <row r="51356" ht="12.75"/>
    <row r="51357" ht="12.75"/>
    <row r="51358" ht="12.75"/>
    <row r="51359" ht="12.75"/>
    <row r="51360" ht="12.75"/>
    <row r="51361" ht="12.75"/>
    <row r="51362" ht="12.75"/>
    <row r="51363" ht="12.75"/>
    <row r="51364" ht="12.75"/>
    <row r="51365" ht="12.75"/>
    <row r="51366" ht="12.75"/>
    <row r="51367" ht="12.75"/>
    <row r="51368" ht="12.75"/>
    <row r="51369" ht="12.75"/>
    <row r="51370" ht="12.75"/>
    <row r="51371" ht="12.75"/>
    <row r="51372" ht="12.75"/>
    <row r="51373" ht="12.75"/>
    <row r="51374" ht="12.75"/>
    <row r="51375" ht="12.75"/>
    <row r="51376" ht="12.75"/>
    <row r="51377" ht="12.75"/>
    <row r="51378" ht="12.75"/>
    <row r="51379" ht="12.75"/>
    <row r="51380" ht="12.75"/>
    <row r="51381" ht="12.75"/>
    <row r="51382" ht="12.75"/>
    <row r="51383" ht="12.75"/>
    <row r="51384" ht="12.75"/>
    <row r="51385" ht="12.75"/>
    <row r="51386" ht="12.75"/>
    <row r="51387" ht="12.75"/>
    <row r="51388" ht="12.75"/>
    <row r="51389" ht="12.75"/>
    <row r="51390" ht="12.75"/>
    <row r="51391" ht="12.75"/>
    <row r="51392" ht="12.75"/>
    <row r="51393" ht="12.75"/>
    <row r="51394" ht="12.75"/>
    <row r="51395" ht="12.75"/>
    <row r="51396" ht="12.75"/>
    <row r="51397" ht="12.75"/>
    <row r="51398" ht="12.75"/>
    <row r="51399" ht="12.75"/>
    <row r="51400" ht="12.75"/>
    <row r="51401" ht="12.75"/>
    <row r="51402" ht="12.75"/>
    <row r="51403" ht="12.75"/>
    <row r="51404" ht="12.75"/>
    <row r="51405" ht="12.75"/>
    <row r="51406" ht="12.75"/>
    <row r="51407" ht="12.75"/>
    <row r="51408" ht="12.75"/>
    <row r="51409" ht="12.75"/>
    <row r="51410" ht="12.75"/>
    <row r="51411" ht="12.75"/>
    <row r="51412" ht="12.75"/>
    <row r="51413" ht="12.75"/>
    <row r="51414" ht="12.75"/>
    <row r="51415" ht="12.75"/>
    <row r="51416" ht="12.75"/>
    <row r="51417" ht="12.75"/>
    <row r="51418" ht="12.75"/>
    <row r="51419" ht="12.75"/>
    <row r="51420" ht="12.75"/>
    <row r="51421" ht="12.75"/>
    <row r="51422" ht="12.75"/>
    <row r="51423" ht="12.75"/>
    <row r="51424" ht="12.75"/>
    <row r="51425" ht="12.75"/>
    <row r="51426" ht="12.75"/>
    <row r="51427" ht="12.75"/>
    <row r="51428" ht="12.75"/>
    <row r="51429" ht="12.75"/>
    <row r="51430" ht="12.75"/>
    <row r="51431" ht="12.75"/>
    <row r="51432" ht="12.75"/>
    <row r="51433" ht="12.75"/>
    <row r="51434" ht="12.75"/>
    <row r="51435" ht="12.75"/>
    <row r="51436" ht="12.75"/>
    <row r="51437" ht="12.75"/>
    <row r="51438" ht="12.75"/>
    <row r="51439" ht="12.75"/>
    <row r="51440" ht="12.75"/>
    <row r="51441" ht="12.75"/>
    <row r="51442" ht="12.75"/>
    <row r="51443" ht="12.75"/>
    <row r="51444" ht="12.75"/>
    <row r="51445" ht="12.75"/>
    <row r="51446" ht="12.75"/>
    <row r="51447" ht="12.75"/>
    <row r="51448" ht="12.75"/>
    <row r="51449" ht="12.75"/>
    <row r="51450" ht="12.75"/>
    <row r="51451" ht="12.75"/>
    <row r="51452" ht="12.75"/>
    <row r="51453" ht="12.75"/>
    <row r="51454" ht="12.75"/>
    <row r="51455" ht="12.75"/>
    <row r="51456" ht="12.75"/>
    <row r="51457" ht="12.75"/>
    <row r="51458" ht="12.75"/>
    <row r="51459" ht="12.75"/>
    <row r="51460" ht="12.75"/>
    <row r="51461" ht="12.75"/>
    <row r="51462" ht="12.75"/>
    <row r="51463" ht="12.75"/>
    <row r="51464" ht="12.75"/>
    <row r="51465" ht="12.75"/>
    <row r="51466" ht="12.75"/>
    <row r="51467" ht="12.75"/>
    <row r="51468" ht="12.75"/>
    <row r="51469" ht="12.75"/>
    <row r="51470" ht="12.75"/>
    <row r="51471" ht="12.75"/>
    <row r="51472" ht="12.75"/>
    <row r="51473" ht="12.75"/>
    <row r="51474" ht="12.75"/>
    <row r="51475" ht="12.75"/>
    <row r="51476" ht="12.75"/>
    <row r="51477" ht="12.75"/>
    <row r="51478" ht="12.75"/>
    <row r="51479" ht="12.75"/>
    <row r="51480" ht="12.75"/>
    <row r="51481" ht="12.75"/>
    <row r="51482" ht="12.75"/>
    <row r="51483" ht="12.75"/>
    <row r="51484" ht="12.75"/>
    <row r="51485" ht="12.75"/>
    <row r="51486" ht="12.75"/>
    <row r="51487" ht="12.75"/>
    <row r="51488" ht="12.75"/>
    <row r="51489" ht="12.75"/>
    <row r="51490" ht="12.75"/>
    <row r="51491" ht="12.75"/>
    <row r="51492" ht="12.75"/>
    <row r="51493" ht="12.75"/>
    <row r="51494" ht="12.75"/>
    <row r="51495" ht="12.75"/>
    <row r="51496" ht="12.75"/>
    <row r="51497" ht="12.75"/>
    <row r="51498" ht="12.75"/>
    <row r="51499" ht="12.75"/>
    <row r="51500" ht="12.75"/>
    <row r="51501" ht="12.75"/>
    <row r="51502" ht="12.75"/>
    <row r="51503" ht="12.75"/>
    <row r="51504" ht="12.75"/>
    <row r="51505" ht="12.75"/>
    <row r="51506" ht="12.75"/>
    <row r="51507" ht="12.75"/>
    <row r="51508" ht="12.75"/>
    <row r="51509" ht="12.75"/>
    <row r="51510" ht="12.75"/>
    <row r="51511" ht="12.75"/>
    <row r="51512" ht="12.75"/>
    <row r="51513" ht="12.75"/>
    <row r="51514" ht="12.75"/>
    <row r="51515" ht="12.75"/>
    <row r="51516" ht="12.75"/>
    <row r="51517" ht="12.75"/>
    <row r="51518" ht="12.75"/>
    <row r="51519" ht="12.75"/>
    <row r="51520" ht="12.75"/>
    <row r="51521" ht="12.75"/>
    <row r="51522" ht="12.75"/>
    <row r="51523" ht="12.75"/>
    <row r="51524" ht="12.75"/>
    <row r="51525" ht="12.75"/>
    <row r="51526" ht="12.75"/>
    <row r="51527" ht="12.75"/>
    <row r="51528" ht="12.75"/>
    <row r="51529" ht="12.75"/>
    <row r="51530" ht="12.75"/>
    <row r="51531" ht="12.75"/>
    <row r="51532" ht="12.75"/>
    <row r="51533" ht="12.75"/>
    <row r="51534" ht="12.75"/>
    <row r="51535" ht="12.75"/>
    <row r="51536" ht="12.75"/>
    <row r="51537" ht="12.75"/>
    <row r="51538" ht="12.75"/>
    <row r="51539" ht="12.75"/>
    <row r="51540" ht="12.75"/>
    <row r="51541" ht="12.75"/>
    <row r="51542" ht="12.75"/>
    <row r="51543" ht="12.75"/>
    <row r="51544" ht="12.75"/>
    <row r="51545" ht="12.75"/>
    <row r="51546" ht="12.75"/>
    <row r="51547" ht="12.75"/>
    <row r="51548" ht="12.75"/>
    <row r="51549" ht="12.75"/>
    <row r="51550" ht="12.75"/>
    <row r="51551" ht="12.75"/>
    <row r="51552" ht="12.75"/>
    <row r="51553" ht="12.75"/>
    <row r="51554" ht="12.75"/>
    <row r="51555" ht="12.75"/>
    <row r="51556" ht="12.75"/>
    <row r="51557" ht="12.75"/>
    <row r="51558" ht="12.75"/>
    <row r="51559" ht="12.75"/>
    <row r="51560" ht="12.75"/>
    <row r="51561" ht="12.75"/>
    <row r="51562" ht="12.75"/>
    <row r="51563" ht="12.75"/>
    <row r="51564" ht="12.75"/>
    <row r="51565" ht="12.75"/>
    <row r="51566" ht="12.75"/>
    <row r="51567" ht="12.75"/>
    <row r="51568" ht="12.75"/>
    <row r="51569" ht="12.75"/>
    <row r="51570" ht="12.75"/>
    <row r="51571" ht="12.75"/>
    <row r="51572" ht="12.75"/>
    <row r="51573" ht="12.75"/>
    <row r="51574" ht="12.75"/>
    <row r="51575" ht="12.75"/>
    <row r="51576" ht="12.75"/>
    <row r="51577" ht="12.75"/>
    <row r="51578" ht="12.75"/>
    <row r="51579" ht="12.75"/>
    <row r="51580" ht="12.75"/>
    <row r="51581" ht="12.75"/>
    <row r="51582" ht="12.75"/>
    <row r="51583" ht="12.75"/>
    <row r="51584" ht="12.75"/>
    <row r="51585" ht="12.75"/>
    <row r="51586" ht="12.75"/>
    <row r="51587" ht="12.75"/>
    <row r="51588" ht="12.75"/>
    <row r="51589" ht="12.75"/>
    <row r="51590" ht="12.75"/>
    <row r="51591" ht="12.75"/>
    <row r="51592" ht="12.75"/>
    <row r="51593" ht="12.75"/>
    <row r="51594" ht="12.75"/>
    <row r="51595" ht="12.75"/>
    <row r="51596" ht="12.75"/>
    <row r="51597" ht="12.75"/>
    <row r="51598" ht="12.75"/>
    <row r="51599" ht="12.75"/>
    <row r="51600" ht="12.75"/>
    <row r="51601" ht="12.75"/>
    <row r="51602" ht="12.75"/>
    <row r="51603" ht="12.75"/>
    <row r="51604" ht="12.75"/>
    <row r="51605" ht="12.75"/>
    <row r="51606" ht="12.75"/>
    <row r="51607" ht="12.75"/>
    <row r="51608" ht="12.75"/>
    <row r="51609" ht="12.75"/>
    <row r="51610" ht="12.75"/>
    <row r="51611" ht="12.75"/>
    <row r="51612" ht="12.75"/>
    <row r="51613" ht="12.75"/>
    <row r="51614" ht="12.75"/>
    <row r="51615" ht="12.75"/>
    <row r="51616" ht="12.75"/>
    <row r="51617" ht="12.75"/>
    <row r="51618" ht="12.75"/>
    <row r="51619" ht="12.75"/>
    <row r="51620" ht="12.75"/>
    <row r="51621" ht="12.75"/>
    <row r="51622" ht="12.75"/>
    <row r="51623" ht="12.75"/>
    <row r="51624" ht="12.75"/>
    <row r="51625" ht="12.75"/>
    <row r="51626" ht="12.75"/>
    <row r="51627" ht="12.75"/>
    <row r="51628" ht="12.75"/>
    <row r="51629" ht="12.75"/>
    <row r="51630" ht="12.75"/>
    <row r="51631" ht="12.75"/>
    <row r="51632" ht="12.75"/>
    <row r="51633" ht="12.75"/>
    <row r="51634" ht="12.75"/>
    <row r="51635" ht="12.75"/>
    <row r="51636" ht="12.75"/>
    <row r="51637" ht="12.75"/>
    <row r="51638" ht="12.75"/>
    <row r="51639" ht="12.75"/>
    <row r="51640" ht="12.75"/>
    <row r="51641" ht="12.75"/>
    <row r="51642" ht="12.75"/>
    <row r="51643" ht="12.75"/>
    <row r="51644" ht="12.75"/>
    <row r="51645" ht="12.75"/>
    <row r="51646" ht="12.75"/>
    <row r="51647" ht="12.75"/>
    <row r="51648" ht="12.75"/>
    <row r="51649" ht="12.75"/>
    <row r="51650" ht="12.75"/>
    <row r="51651" ht="12.75"/>
    <row r="51652" ht="12.75"/>
    <row r="51653" ht="12.75"/>
    <row r="51654" ht="12.75"/>
    <row r="51655" ht="12.75"/>
    <row r="51656" ht="12.75"/>
    <row r="51657" ht="12.75"/>
    <row r="51658" ht="12.75"/>
    <row r="51659" ht="12.75"/>
    <row r="51660" ht="12.75"/>
    <row r="51661" ht="12.75"/>
    <row r="51662" ht="12.75"/>
    <row r="51663" ht="12.75"/>
    <row r="51664" ht="12.75"/>
    <row r="51665" ht="12.75"/>
    <row r="51666" ht="12.75"/>
    <row r="51667" ht="12.75"/>
    <row r="51668" ht="12.75"/>
    <row r="51669" ht="12.75"/>
    <row r="51670" ht="12.75"/>
    <row r="51671" ht="12.75"/>
    <row r="51672" ht="12.75"/>
    <row r="51673" ht="12.75"/>
    <row r="51674" ht="12.75"/>
    <row r="51675" ht="12.75"/>
    <row r="51676" ht="12.75"/>
    <row r="51677" ht="12.75"/>
    <row r="51678" ht="12.75"/>
    <row r="51679" ht="12.75"/>
    <row r="51680" ht="12.75"/>
    <row r="51681" ht="12.75"/>
    <row r="51682" ht="12.75"/>
    <row r="51683" ht="12.75"/>
    <row r="51684" ht="12.75"/>
    <row r="51685" ht="12.75"/>
    <row r="51686" ht="12.75"/>
    <row r="51687" ht="12.75"/>
    <row r="51688" ht="12.75"/>
    <row r="51689" ht="12.75"/>
    <row r="51690" ht="12.75"/>
    <row r="51691" ht="12.75"/>
    <row r="51692" ht="12.75"/>
    <row r="51693" ht="12.75"/>
    <row r="51694" ht="12.75"/>
    <row r="51695" ht="12.75"/>
    <row r="51696" ht="12.75"/>
    <row r="51697" ht="12.75"/>
    <row r="51698" ht="12.75"/>
    <row r="51699" ht="12.75"/>
    <row r="51700" ht="12.75"/>
    <row r="51701" ht="12.75"/>
    <row r="51702" ht="12.75"/>
    <row r="51703" ht="12.75"/>
    <row r="51704" ht="12.75"/>
    <row r="51705" ht="12.75"/>
    <row r="51706" ht="12.75"/>
    <row r="51707" ht="12.75"/>
    <row r="51708" ht="12.75"/>
    <row r="51709" ht="12.75"/>
    <row r="51710" ht="12.75"/>
    <row r="51711" ht="12.75"/>
    <row r="51712" ht="12.75"/>
    <row r="51713" ht="12.75"/>
    <row r="51714" ht="12.75"/>
    <row r="51715" ht="12.75"/>
    <row r="51716" ht="12.75"/>
    <row r="51717" ht="12.75"/>
    <row r="51718" ht="12.75"/>
    <row r="51719" ht="12.75"/>
    <row r="51720" ht="12.75"/>
    <row r="51721" ht="12.75"/>
    <row r="51722" ht="12.75"/>
    <row r="51723" ht="12.75"/>
    <row r="51724" ht="12.75"/>
    <row r="51725" ht="12.75"/>
    <row r="51726" ht="12.75"/>
    <row r="51727" ht="12.75"/>
    <row r="51728" ht="12.75"/>
    <row r="51729" ht="12.75"/>
    <row r="51730" ht="12.75"/>
    <row r="51731" ht="12.75"/>
    <row r="51732" ht="12.75"/>
    <row r="51733" ht="12.75"/>
    <row r="51734" ht="12.75"/>
    <row r="51735" ht="12.75"/>
    <row r="51736" ht="12.75"/>
    <row r="51737" ht="12.75"/>
    <row r="51738" ht="12.75"/>
    <row r="51739" ht="12.75"/>
    <row r="51740" ht="12.75"/>
    <row r="51741" ht="12.75"/>
    <row r="51742" ht="12.75"/>
    <row r="51743" ht="12.75"/>
    <row r="51744" ht="12.75"/>
    <row r="51745" ht="12.75"/>
    <row r="51746" ht="12.75"/>
    <row r="51747" ht="12.75"/>
    <row r="51748" ht="12.75"/>
    <row r="51749" ht="12.75"/>
    <row r="51750" ht="12.75"/>
    <row r="51751" ht="12.75"/>
    <row r="51752" ht="12.75"/>
    <row r="51753" ht="12.75"/>
    <row r="51754" ht="12.75"/>
    <row r="51755" ht="12.75"/>
    <row r="51756" ht="12.75"/>
    <row r="51757" ht="12.75"/>
    <row r="51758" ht="12.75"/>
    <row r="51759" ht="12.75"/>
    <row r="51760" ht="12.75"/>
    <row r="51761" ht="12.75"/>
    <row r="51762" ht="12.75"/>
    <row r="51763" ht="12.75"/>
    <row r="51764" ht="12.75"/>
    <row r="51765" ht="12.75"/>
    <row r="51766" ht="12.75"/>
    <row r="51767" ht="12.75"/>
    <row r="51768" ht="12.75"/>
    <row r="51769" ht="12.75"/>
    <row r="51770" ht="12.75"/>
    <row r="51771" ht="12.75"/>
    <row r="51772" ht="12.75"/>
    <row r="51773" ht="12.75"/>
    <row r="51774" ht="12.75"/>
    <row r="51775" ht="12.75"/>
    <row r="51776" ht="12.75"/>
    <row r="51777" ht="12.75"/>
    <row r="51778" ht="12.75"/>
    <row r="51779" ht="12.75"/>
    <row r="51780" ht="12.75"/>
    <row r="51781" ht="12.75"/>
    <row r="51782" ht="12.75"/>
    <row r="51783" ht="12.75"/>
    <row r="51784" ht="12.75"/>
    <row r="51785" ht="12.75"/>
    <row r="51786" ht="12.75"/>
    <row r="51787" ht="12.75"/>
    <row r="51788" ht="12.75"/>
    <row r="51789" ht="12.75"/>
    <row r="51790" ht="12.75"/>
    <row r="51791" ht="12.75"/>
    <row r="51792" ht="12.75"/>
    <row r="51793" ht="12.75"/>
    <row r="51794" ht="12.75"/>
    <row r="51795" ht="12.75"/>
    <row r="51796" ht="12.75"/>
    <row r="51797" ht="12.75"/>
    <row r="51798" ht="12.75"/>
    <row r="51799" ht="12.75"/>
    <row r="51800" ht="12.75"/>
    <row r="51801" ht="12.75"/>
    <row r="51802" ht="12.75"/>
    <row r="51803" ht="12.75"/>
    <row r="51804" ht="12.75"/>
    <row r="51805" ht="12.75"/>
    <row r="51806" ht="12.75"/>
    <row r="51807" ht="12.75"/>
    <row r="51808" ht="12.75"/>
    <row r="51809" ht="12.75"/>
    <row r="51810" ht="12.75"/>
    <row r="51811" ht="12.75"/>
    <row r="51812" ht="12.75"/>
    <row r="51813" ht="12.75"/>
    <row r="51814" ht="12.75"/>
    <row r="51815" ht="12.75"/>
    <row r="51816" ht="12.75"/>
    <row r="51817" ht="12.75"/>
    <row r="51818" ht="12.75"/>
    <row r="51819" ht="12.75"/>
    <row r="51820" ht="12.75"/>
    <row r="51821" ht="12.75"/>
    <row r="51822" ht="12.75"/>
    <row r="51823" ht="12.75"/>
    <row r="51824" ht="12.75"/>
    <row r="51825" ht="12.75"/>
    <row r="51826" ht="12.75"/>
    <row r="51827" ht="12.75"/>
    <row r="51828" ht="12.75"/>
    <row r="51829" ht="12.75"/>
    <row r="51830" ht="12.75"/>
    <row r="51831" ht="12.75"/>
    <row r="51832" ht="12.75"/>
    <row r="51833" ht="12.75"/>
    <row r="51834" ht="12.75"/>
    <row r="51835" ht="12.75"/>
    <row r="51836" ht="12.75"/>
    <row r="51837" ht="12.75"/>
    <row r="51838" ht="12.75"/>
    <row r="51839" ht="12.75"/>
    <row r="51840" ht="12.75"/>
    <row r="51841" ht="12.75"/>
    <row r="51842" ht="12.75"/>
    <row r="51843" ht="12.75"/>
    <row r="51844" ht="12.75"/>
    <row r="51845" ht="12.75"/>
    <row r="51846" ht="12.75"/>
    <row r="51847" ht="12.75"/>
    <row r="51848" ht="12.75"/>
    <row r="51849" ht="12.75"/>
    <row r="51850" ht="12.75"/>
    <row r="51851" ht="12.75"/>
    <row r="51852" ht="12.75"/>
    <row r="51853" ht="12.75"/>
    <row r="51854" ht="12.75"/>
    <row r="51855" ht="12.75"/>
    <row r="51856" ht="12.75"/>
    <row r="51857" ht="12.75"/>
    <row r="51858" ht="12.75"/>
    <row r="51859" ht="12.75"/>
    <row r="51860" ht="12.75"/>
    <row r="51861" ht="12.75"/>
    <row r="51862" ht="12.75"/>
    <row r="51863" ht="12.75"/>
    <row r="51864" ht="12.75"/>
    <row r="51865" ht="12.75"/>
    <row r="51866" ht="12.75"/>
    <row r="51867" ht="12.75"/>
    <row r="51868" ht="12.75"/>
    <row r="51869" ht="12.75"/>
    <row r="51870" ht="12.75"/>
    <row r="51871" ht="12.75"/>
    <row r="51872" ht="12.75"/>
    <row r="51873" ht="12.75"/>
    <row r="51874" ht="12.75"/>
    <row r="51875" ht="12.75"/>
    <row r="51876" ht="12.75"/>
    <row r="51877" ht="12.75"/>
    <row r="51878" ht="12.75"/>
    <row r="51879" ht="12.75"/>
    <row r="51880" ht="12.75"/>
    <row r="51881" ht="12.75"/>
    <row r="51882" ht="12.75"/>
    <row r="51883" ht="12.75"/>
    <row r="51884" ht="12.75"/>
    <row r="51885" ht="12.75"/>
    <row r="51886" ht="12.75"/>
    <row r="51887" ht="12.75"/>
    <row r="51888" ht="12.75"/>
    <row r="51889" ht="12.75"/>
    <row r="51890" ht="12.75"/>
    <row r="51891" ht="12.75"/>
    <row r="51892" ht="12.75"/>
    <row r="51893" ht="12.75"/>
    <row r="51894" ht="12.75"/>
    <row r="51895" ht="12.75"/>
    <row r="51896" ht="12.75"/>
    <row r="51897" ht="12.75"/>
    <row r="51898" ht="12.75"/>
    <row r="51899" ht="12.75"/>
    <row r="51900" ht="12.75"/>
    <row r="51901" ht="12.75"/>
    <row r="51902" ht="12.75"/>
    <row r="51903" ht="12.75"/>
    <row r="51904" ht="12.75"/>
    <row r="51905" ht="12.75"/>
    <row r="51906" ht="12.75"/>
    <row r="51907" ht="12.75"/>
    <row r="51908" ht="12.75"/>
    <row r="51909" ht="12.75"/>
    <row r="51910" ht="12.75"/>
    <row r="51911" ht="12.75"/>
    <row r="51912" ht="12.75"/>
    <row r="51913" ht="12.75"/>
    <row r="51914" ht="12.75"/>
    <row r="51915" ht="12.75"/>
    <row r="51916" ht="12.75"/>
    <row r="51917" ht="12.75"/>
    <row r="51918" ht="12.75"/>
    <row r="51919" ht="12.75"/>
    <row r="51920" ht="12.75"/>
    <row r="51921" ht="12.75"/>
    <row r="51922" ht="12.75"/>
    <row r="51923" ht="12.75"/>
    <row r="51924" ht="12.75"/>
    <row r="51925" ht="12.75"/>
    <row r="51926" ht="12.75"/>
    <row r="51927" ht="12.75"/>
    <row r="51928" ht="12.75"/>
    <row r="51929" ht="12.75"/>
    <row r="51930" ht="12.75"/>
    <row r="51931" ht="12.75"/>
    <row r="51932" ht="12.75"/>
    <row r="51933" ht="12.75"/>
    <row r="51934" ht="12.75"/>
    <row r="51935" ht="12.75"/>
    <row r="51936" ht="12.75"/>
    <row r="51937" ht="12.75"/>
    <row r="51938" ht="12.75"/>
    <row r="51939" ht="12.75"/>
    <row r="51940" ht="12.75"/>
    <row r="51941" ht="12.75"/>
    <row r="51942" ht="12.75"/>
    <row r="51943" ht="12.75"/>
    <row r="51944" ht="12.75"/>
    <row r="51945" ht="12.75"/>
    <row r="51946" ht="12.75"/>
    <row r="51947" ht="12.75"/>
    <row r="51948" ht="12.75"/>
    <row r="51949" ht="12.75"/>
    <row r="51950" ht="12.75"/>
    <row r="51951" ht="12.75"/>
    <row r="51952" ht="12.75"/>
    <row r="51953" ht="12.75"/>
    <row r="51954" ht="12.75"/>
    <row r="51955" ht="12.75"/>
    <row r="51956" ht="12.75"/>
    <row r="51957" ht="12.75"/>
    <row r="51958" ht="12.75"/>
    <row r="51959" ht="12.75"/>
    <row r="51960" ht="12.75"/>
    <row r="51961" ht="12.75"/>
    <row r="51962" ht="12.75"/>
    <row r="51963" ht="12.75"/>
    <row r="51964" ht="12.75"/>
    <row r="51965" ht="12.75"/>
    <row r="51966" ht="12.75"/>
    <row r="51967" ht="12.75"/>
    <row r="51968" ht="12.75"/>
    <row r="51969" ht="12.75"/>
    <row r="51970" ht="12.75"/>
    <row r="51971" ht="12.75"/>
    <row r="51972" ht="12.75"/>
    <row r="51973" ht="12.75"/>
    <row r="51974" ht="12.75"/>
    <row r="51975" ht="12.75"/>
    <row r="51976" ht="12.75"/>
    <row r="51977" ht="12.75"/>
    <row r="51978" ht="12.75"/>
    <row r="51979" ht="12.75"/>
    <row r="51980" ht="12.75"/>
    <row r="51981" ht="12.75"/>
    <row r="51982" ht="12.75"/>
    <row r="51983" ht="12.75"/>
    <row r="51984" ht="12.75"/>
    <row r="51985" ht="12.75"/>
    <row r="51986" ht="12.75"/>
    <row r="51987" ht="12.75"/>
    <row r="51988" ht="12.75"/>
    <row r="51989" ht="12.75"/>
    <row r="51990" ht="12.75"/>
    <row r="51991" ht="12.75"/>
    <row r="51992" ht="12.75"/>
    <row r="51993" ht="12.75"/>
    <row r="51994" ht="12.75"/>
    <row r="51995" ht="12.75"/>
    <row r="51996" ht="12.75"/>
    <row r="51997" ht="12.75"/>
    <row r="51998" ht="12.75"/>
    <row r="51999" ht="12.75"/>
    <row r="52000" ht="12.75"/>
    <row r="52001" ht="12.75"/>
    <row r="52002" ht="12.75"/>
    <row r="52003" ht="12.75"/>
    <row r="52004" ht="12.75"/>
    <row r="52005" ht="12.75"/>
    <row r="52006" ht="12.75"/>
    <row r="52007" ht="12.75"/>
    <row r="52008" ht="12.75"/>
    <row r="52009" ht="12.75"/>
    <row r="52010" ht="12.75"/>
    <row r="52011" ht="12.75"/>
    <row r="52012" ht="12.75"/>
    <row r="52013" ht="12.75"/>
    <row r="52014" ht="12.75"/>
    <row r="52015" ht="12.75"/>
    <row r="52016" ht="12.75"/>
    <row r="52017" ht="12.75"/>
    <row r="52018" ht="12.75"/>
    <row r="52019" ht="12.75"/>
    <row r="52020" ht="12.75"/>
    <row r="52021" ht="12.75"/>
    <row r="52022" ht="12.75"/>
    <row r="52023" ht="12.75"/>
    <row r="52024" ht="12.75"/>
    <row r="52025" ht="12.75"/>
    <row r="52026" ht="12.75"/>
    <row r="52027" ht="12.75"/>
    <row r="52028" ht="12.75"/>
    <row r="52029" ht="12.75"/>
    <row r="52030" ht="12.75"/>
    <row r="52031" ht="12.75"/>
    <row r="52032" ht="12.75"/>
    <row r="52033" ht="12.75"/>
    <row r="52034" ht="12.75"/>
    <row r="52035" ht="12.75"/>
    <row r="52036" ht="12.75"/>
    <row r="52037" ht="12.75"/>
    <row r="52038" ht="12.75"/>
    <row r="52039" ht="12.75"/>
    <row r="52040" ht="12.75"/>
    <row r="52041" ht="12.75"/>
    <row r="52042" ht="12.75"/>
    <row r="52043" ht="12.75"/>
    <row r="52044" ht="12.75"/>
    <row r="52045" ht="12.75"/>
    <row r="52046" ht="12.75"/>
    <row r="52047" ht="12.75"/>
    <row r="52048" ht="12.75"/>
    <row r="52049" ht="12.75"/>
    <row r="52050" ht="12.75"/>
    <row r="52051" ht="12.75"/>
    <row r="52052" ht="12.75"/>
    <row r="52053" ht="12.75"/>
    <row r="52054" ht="12.75"/>
    <row r="52055" ht="12.75"/>
    <row r="52056" ht="12.75"/>
    <row r="52057" ht="12.75"/>
    <row r="52058" ht="12.75"/>
    <row r="52059" ht="12.75"/>
    <row r="52060" ht="12.75"/>
    <row r="52061" ht="12.75"/>
    <row r="52062" ht="12.75"/>
    <row r="52063" ht="12.75"/>
    <row r="52064" ht="12.75"/>
    <row r="52065" ht="12.75"/>
    <row r="52066" ht="12.75"/>
    <row r="52067" ht="12.75"/>
    <row r="52068" ht="12.75"/>
    <row r="52069" ht="12.75"/>
    <row r="52070" ht="12.75"/>
    <row r="52071" ht="12.75"/>
    <row r="52072" ht="12.75"/>
    <row r="52073" ht="12.75"/>
    <row r="52074" ht="12.75"/>
    <row r="52075" ht="12.75"/>
    <row r="52076" ht="12.75"/>
    <row r="52077" ht="12.75"/>
    <row r="52078" ht="12.75"/>
    <row r="52079" ht="12.75"/>
    <row r="52080" ht="12.75"/>
    <row r="52081" ht="12.75"/>
    <row r="52082" ht="12.75"/>
    <row r="52083" ht="12.75"/>
    <row r="52084" ht="12.75"/>
    <row r="52085" ht="12.75"/>
    <row r="52086" ht="12.75"/>
    <row r="52087" ht="12.75"/>
    <row r="52088" ht="12.75"/>
    <row r="52089" ht="12.75"/>
    <row r="52090" ht="12.75"/>
    <row r="52091" ht="12.75"/>
    <row r="52092" ht="12.75"/>
    <row r="52093" ht="12.75"/>
    <row r="52094" ht="12.75"/>
    <row r="52095" ht="12.75"/>
    <row r="52096" ht="12.75"/>
    <row r="52097" ht="12.75"/>
    <row r="52098" ht="12.75"/>
    <row r="52099" ht="12.75"/>
    <row r="52100" ht="12.75"/>
    <row r="52101" ht="12.75"/>
    <row r="52102" ht="12.75"/>
    <row r="52103" ht="12.75"/>
    <row r="52104" ht="12.75"/>
    <row r="52105" ht="12.75"/>
    <row r="52106" ht="12.75"/>
    <row r="52107" ht="12.75"/>
    <row r="52108" ht="12.75"/>
    <row r="52109" ht="12.75"/>
    <row r="52110" ht="12.75"/>
    <row r="52111" ht="12.75"/>
    <row r="52112" ht="12.75"/>
    <row r="52113" ht="12.75"/>
    <row r="52114" ht="12.75"/>
    <row r="52115" ht="12.75"/>
    <row r="52116" ht="12.75"/>
    <row r="52117" ht="12.75"/>
    <row r="52118" ht="12.75"/>
    <row r="52119" ht="12.75"/>
    <row r="52120" ht="12.75"/>
    <row r="52121" ht="12.75"/>
    <row r="52122" ht="12.75"/>
    <row r="52123" ht="12.75"/>
    <row r="52124" ht="12.75"/>
    <row r="52125" ht="12.75"/>
    <row r="52126" ht="12.75"/>
    <row r="52127" ht="12.75"/>
    <row r="52128" ht="12.75"/>
    <row r="52129" ht="12.75"/>
    <row r="52130" ht="12.75"/>
    <row r="52131" ht="12.75"/>
    <row r="52132" ht="12.75"/>
    <row r="52133" ht="12.75"/>
    <row r="52134" ht="12.75"/>
    <row r="52135" ht="12.75"/>
    <row r="52136" ht="12.75"/>
    <row r="52137" ht="12.75"/>
    <row r="52138" ht="12.75"/>
    <row r="52139" ht="12.75"/>
    <row r="52140" ht="12.75"/>
    <row r="52141" ht="12.75"/>
    <row r="52142" ht="12.75"/>
    <row r="52143" ht="12.75"/>
    <row r="52144" ht="12.75"/>
    <row r="52145" ht="12.75"/>
    <row r="52146" ht="12.75"/>
    <row r="52147" ht="12.75"/>
    <row r="52148" ht="12.75"/>
    <row r="52149" ht="12.75"/>
    <row r="52150" ht="12.75"/>
    <row r="52151" ht="12.75"/>
    <row r="52152" ht="12.75"/>
    <row r="52153" ht="12.75"/>
    <row r="52154" ht="12.75"/>
    <row r="52155" ht="12.75"/>
    <row r="52156" ht="12.75"/>
    <row r="52157" ht="12.75"/>
    <row r="52158" ht="12.75"/>
    <row r="52159" ht="12.75"/>
    <row r="52160" ht="12.75"/>
    <row r="52161" ht="12.75"/>
    <row r="52162" ht="12.75"/>
    <row r="52163" ht="12.75"/>
    <row r="52164" ht="12.75"/>
    <row r="52165" ht="12.75"/>
    <row r="52166" ht="12.75"/>
    <row r="52167" ht="12.75"/>
    <row r="52168" ht="12.75"/>
    <row r="52169" ht="12.75"/>
    <row r="52170" ht="12.75"/>
    <row r="52171" ht="12.75"/>
    <row r="52172" ht="12.75"/>
    <row r="52173" ht="12.75"/>
    <row r="52174" ht="12.75"/>
    <row r="52175" ht="12.75"/>
    <row r="52176" ht="12.75"/>
    <row r="52177" ht="12.75"/>
    <row r="52178" ht="12.75"/>
    <row r="52179" ht="12.75"/>
    <row r="52180" ht="12.75"/>
    <row r="52181" ht="12.75"/>
    <row r="52182" ht="12.75"/>
    <row r="52183" ht="12.75"/>
    <row r="52184" ht="12.75"/>
    <row r="52185" ht="12.75"/>
    <row r="52186" ht="12.75"/>
    <row r="52187" ht="12.75"/>
    <row r="52188" ht="12.75"/>
    <row r="52189" ht="12.75"/>
    <row r="52190" ht="12.75"/>
    <row r="52191" ht="12.75"/>
    <row r="52192" ht="12.75"/>
    <row r="52193" ht="12.75"/>
    <row r="52194" ht="12.75"/>
    <row r="52195" ht="12.75"/>
    <row r="52196" ht="12.75"/>
    <row r="52197" ht="12.75"/>
    <row r="52198" ht="12.75"/>
    <row r="52199" ht="12.75"/>
    <row r="52200" ht="12.75"/>
    <row r="52201" ht="12.75"/>
    <row r="52202" ht="12.75"/>
    <row r="52203" ht="12.75"/>
    <row r="52204" ht="12.75"/>
    <row r="52205" ht="12.75"/>
    <row r="52206" ht="12.75"/>
    <row r="52207" ht="12.75"/>
    <row r="52208" ht="12.75"/>
    <row r="52209" ht="12.75"/>
    <row r="52210" ht="12.75"/>
    <row r="52211" ht="12.75"/>
    <row r="52212" ht="12.75"/>
    <row r="52213" ht="12.75"/>
    <row r="52214" ht="12.75"/>
    <row r="52215" ht="12.75"/>
    <row r="52216" ht="12.75"/>
    <row r="52217" ht="12.75"/>
    <row r="52218" ht="12.75"/>
    <row r="52219" ht="12.75"/>
    <row r="52220" ht="12.75"/>
    <row r="52221" ht="12.75"/>
    <row r="52222" ht="12.75"/>
    <row r="52223" ht="12.75"/>
    <row r="52224" ht="12.75"/>
    <row r="52225" ht="12.75"/>
    <row r="52226" ht="12.75"/>
    <row r="52227" ht="12.75"/>
    <row r="52228" ht="12.75"/>
    <row r="52229" ht="12.75"/>
    <row r="52230" ht="12.75"/>
    <row r="52231" ht="12.75"/>
    <row r="52232" ht="12.75"/>
    <row r="52233" ht="12.75"/>
    <row r="52234" ht="12.75"/>
    <row r="52235" ht="12.75"/>
    <row r="52236" ht="12.75"/>
    <row r="52237" ht="12.75"/>
    <row r="52238" ht="12.75"/>
    <row r="52239" ht="12.75"/>
    <row r="52240" ht="12.75"/>
    <row r="52241" ht="12.75"/>
    <row r="52242" ht="12.75"/>
    <row r="52243" ht="12.75"/>
    <row r="52244" ht="12.75"/>
    <row r="52245" ht="12.75"/>
    <row r="52246" ht="12.75"/>
    <row r="52247" ht="12.75"/>
    <row r="52248" ht="12.75"/>
    <row r="52249" ht="12.75"/>
    <row r="52250" ht="12.75"/>
    <row r="52251" ht="12.75"/>
    <row r="52252" ht="12.75"/>
    <row r="52253" ht="12.75"/>
    <row r="52254" ht="12.75"/>
    <row r="52255" ht="12.75"/>
    <row r="52256" ht="12.75"/>
    <row r="52257" ht="12.75"/>
    <row r="52258" ht="12.75"/>
    <row r="52259" ht="12.75"/>
    <row r="52260" ht="12.75"/>
    <row r="52261" ht="12.75"/>
    <row r="52262" ht="12.75"/>
    <row r="52263" ht="12.75"/>
    <row r="52264" ht="12.75"/>
    <row r="52265" ht="12.75"/>
    <row r="52266" ht="12.75"/>
    <row r="52267" ht="12.75"/>
    <row r="52268" ht="12.75"/>
    <row r="52269" ht="12.75"/>
    <row r="52270" ht="12.75"/>
    <row r="52271" ht="12.75"/>
    <row r="52272" ht="12.75"/>
    <row r="52273" ht="12.75"/>
    <row r="52274" ht="12.75"/>
    <row r="52275" ht="12.75"/>
    <row r="52276" ht="12.75"/>
    <row r="52277" ht="12.75"/>
    <row r="52278" ht="12.75"/>
    <row r="52279" ht="12.75"/>
    <row r="52280" ht="12.75"/>
    <row r="52281" ht="12.75"/>
    <row r="52282" ht="12.75"/>
    <row r="52283" ht="12.75"/>
    <row r="52284" ht="12.75"/>
    <row r="52285" ht="12.75"/>
    <row r="52286" ht="12.75"/>
    <row r="52287" ht="12.75"/>
    <row r="52288" ht="12.75"/>
    <row r="52289" ht="12.75"/>
    <row r="52290" ht="12.75"/>
    <row r="52291" ht="12.75"/>
    <row r="52292" ht="12.75"/>
    <row r="52293" ht="12.75"/>
    <row r="52294" ht="12.75"/>
    <row r="52295" ht="12.75"/>
    <row r="52296" ht="12.75"/>
    <row r="52297" ht="12.75"/>
    <row r="52298" ht="12.75"/>
    <row r="52299" ht="12.75"/>
    <row r="52300" ht="12.75"/>
    <row r="52301" ht="12.75"/>
    <row r="52302" ht="12.75"/>
    <row r="52303" ht="12.75"/>
    <row r="52304" ht="12.75"/>
    <row r="52305" ht="12.75"/>
    <row r="52306" ht="12.75"/>
    <row r="52307" ht="12.75"/>
    <row r="52308" ht="12.75"/>
    <row r="52309" ht="12.75"/>
    <row r="52310" ht="12.75"/>
    <row r="52311" ht="12.75"/>
    <row r="52312" ht="12.75"/>
    <row r="52313" ht="12.75"/>
    <row r="52314" ht="12.75"/>
    <row r="52315" ht="12.75"/>
    <row r="52316" ht="12.75"/>
    <row r="52317" ht="12.75"/>
    <row r="52318" ht="12.75"/>
    <row r="52319" ht="12.75"/>
    <row r="52320" ht="12.75"/>
    <row r="52321" ht="12.75"/>
    <row r="52322" ht="12.75"/>
    <row r="52323" ht="12.75"/>
    <row r="52324" ht="12.75"/>
    <row r="52325" ht="12.75"/>
    <row r="52326" ht="12.75"/>
    <row r="52327" ht="12.75"/>
    <row r="52328" ht="12.75"/>
    <row r="52329" ht="12.75"/>
    <row r="52330" ht="12.75"/>
    <row r="52331" ht="12.75"/>
    <row r="52332" ht="12.75"/>
    <row r="52333" ht="12.75"/>
    <row r="52334" ht="12.75"/>
    <row r="52335" ht="12.75"/>
    <row r="52336" ht="12.75"/>
    <row r="52337" ht="12.75"/>
    <row r="52338" ht="12.75"/>
    <row r="52339" ht="12.75"/>
    <row r="52340" ht="12.75"/>
    <row r="52341" ht="12.75"/>
    <row r="52342" ht="12.75"/>
    <row r="52343" ht="12.75"/>
    <row r="52344" ht="12.75"/>
    <row r="52345" ht="12.75"/>
    <row r="52346" ht="12.75"/>
    <row r="52347" ht="12.75"/>
    <row r="52348" ht="12.75"/>
    <row r="52349" ht="12.75"/>
    <row r="52350" ht="12.75"/>
    <row r="52351" ht="12.75"/>
    <row r="52352" ht="12.75"/>
    <row r="52353" ht="12.75"/>
    <row r="52354" ht="12.75"/>
    <row r="52355" ht="12.75"/>
    <row r="52356" ht="12.75"/>
    <row r="52357" ht="12.75"/>
    <row r="52358" ht="12.75"/>
    <row r="52359" ht="12.75"/>
    <row r="52360" ht="12.75"/>
    <row r="52361" ht="12.75"/>
    <row r="52362" ht="12.75"/>
    <row r="52363" ht="12.75"/>
    <row r="52364" ht="12.75"/>
    <row r="52365" ht="12.75"/>
    <row r="52366" ht="12.75"/>
    <row r="52367" ht="12.75"/>
    <row r="52368" ht="12.75"/>
    <row r="52369" ht="12.75"/>
    <row r="52370" ht="12.75"/>
    <row r="52371" ht="12.75"/>
    <row r="52372" ht="12.75"/>
    <row r="52373" ht="12.75"/>
    <row r="52374" ht="12.75"/>
    <row r="52375" ht="12.75"/>
    <row r="52376" ht="12.75"/>
    <row r="52377" ht="12.75"/>
    <row r="52378" ht="12.75"/>
    <row r="52379" ht="12.75"/>
    <row r="52380" ht="12.75"/>
    <row r="52381" ht="12.75"/>
    <row r="52382" ht="12.75"/>
    <row r="52383" ht="12.75"/>
    <row r="52384" ht="12.75"/>
    <row r="52385" ht="12.75"/>
    <row r="52386" ht="12.75"/>
    <row r="52387" ht="12.75"/>
    <row r="52388" ht="12.75"/>
    <row r="52389" ht="12.75"/>
    <row r="52390" ht="12.75"/>
    <row r="52391" ht="12.75"/>
    <row r="52392" ht="12.75"/>
    <row r="52393" ht="12.75"/>
    <row r="52394" ht="12.75"/>
    <row r="52395" ht="12.75"/>
    <row r="52396" ht="12.75"/>
    <row r="52397" ht="12.75"/>
    <row r="52398" ht="12.75"/>
    <row r="52399" ht="12.75"/>
    <row r="52400" ht="12.75"/>
    <row r="52401" ht="12.75"/>
    <row r="52402" ht="12.75"/>
    <row r="52403" ht="12.75"/>
    <row r="52404" ht="12.75"/>
    <row r="52405" ht="12.75"/>
    <row r="52406" ht="12.75"/>
    <row r="52407" ht="12.75"/>
    <row r="52408" ht="12.75"/>
    <row r="52409" ht="12.75"/>
    <row r="52410" ht="12.75"/>
    <row r="52411" ht="12.75"/>
    <row r="52412" ht="12.75"/>
    <row r="52413" ht="12.75"/>
    <row r="52414" ht="12.75"/>
    <row r="52415" ht="12.75"/>
    <row r="52416" ht="12.75"/>
    <row r="52417" ht="12.75"/>
    <row r="52418" ht="12.75"/>
    <row r="52419" ht="12.75"/>
    <row r="52420" ht="12.75"/>
    <row r="52421" ht="12.75"/>
    <row r="52422" ht="12.75"/>
    <row r="52423" ht="12.75"/>
    <row r="52424" ht="12.75"/>
    <row r="52425" ht="12.75"/>
    <row r="52426" ht="12.75"/>
    <row r="52427" ht="12.75"/>
    <row r="52428" ht="12.75"/>
    <row r="52429" ht="12.75"/>
    <row r="52430" ht="12.75"/>
    <row r="52431" ht="12.75"/>
    <row r="52432" ht="12.75"/>
    <row r="52433" ht="12.75"/>
    <row r="52434" ht="12.75"/>
    <row r="52435" ht="12.75"/>
    <row r="52436" ht="12.75"/>
    <row r="52437" ht="12.75"/>
    <row r="52438" ht="12.75"/>
    <row r="52439" ht="12.75"/>
    <row r="52440" ht="12.75"/>
    <row r="52441" ht="12.75"/>
    <row r="52442" ht="12.75"/>
    <row r="52443" ht="12.75"/>
    <row r="52444" ht="12.75"/>
    <row r="52445" ht="12.75"/>
    <row r="52446" ht="12.75"/>
    <row r="52447" ht="12.75"/>
    <row r="52448" ht="12.75"/>
    <row r="52449" ht="12.75"/>
    <row r="52450" ht="12.75"/>
    <row r="52451" ht="12.75"/>
    <row r="52452" ht="12.75"/>
    <row r="52453" ht="12.75"/>
    <row r="52454" ht="12.75"/>
    <row r="52455" ht="12.75"/>
    <row r="52456" ht="12.75"/>
    <row r="52457" ht="12.75"/>
    <row r="52458" ht="12.75"/>
    <row r="52459" ht="12.75"/>
    <row r="52460" ht="12.75"/>
    <row r="52461" ht="12.75"/>
    <row r="52462" ht="12.75"/>
    <row r="52463" ht="12.75"/>
    <row r="52464" ht="12.75"/>
    <row r="52465" ht="12.75"/>
    <row r="52466" ht="12.75"/>
    <row r="52467" ht="12.75"/>
    <row r="52468" ht="12.75"/>
    <row r="52469" ht="12.75"/>
    <row r="52470" ht="12.75"/>
    <row r="52471" ht="12.75"/>
    <row r="52472" ht="12.75"/>
    <row r="52473" ht="12.75"/>
    <row r="52474" ht="12.75"/>
    <row r="52475" ht="12.75"/>
    <row r="52476" ht="12.75"/>
    <row r="52477" ht="12.75"/>
    <row r="52478" ht="12.75"/>
    <row r="52479" ht="12.75"/>
    <row r="52480" ht="12.75"/>
    <row r="52481" ht="12.75"/>
    <row r="52482" ht="12.75"/>
    <row r="52483" ht="12.75"/>
    <row r="52484" ht="12.75"/>
    <row r="52485" ht="12.75"/>
    <row r="52486" ht="12.75"/>
    <row r="52487" ht="12.75"/>
    <row r="52488" ht="12.75"/>
    <row r="52489" ht="12.75"/>
    <row r="52490" ht="12.75"/>
    <row r="52491" ht="12.75"/>
    <row r="52492" ht="12.75"/>
    <row r="52493" ht="12.75"/>
    <row r="52494" ht="12.75"/>
    <row r="52495" ht="12.75"/>
    <row r="52496" ht="12.75"/>
    <row r="52497" ht="12.75"/>
    <row r="52498" ht="12.75"/>
    <row r="52499" ht="12.75"/>
    <row r="52500" ht="12.75"/>
    <row r="52501" ht="12.75"/>
    <row r="52502" ht="12.75"/>
    <row r="52503" ht="12.75"/>
    <row r="52504" ht="12.75"/>
    <row r="52505" ht="12.75"/>
    <row r="52506" ht="12.75"/>
    <row r="52507" ht="12.75"/>
    <row r="52508" ht="12.75"/>
    <row r="52509" ht="12.75"/>
    <row r="52510" ht="12.75"/>
    <row r="52511" ht="12.75"/>
    <row r="52512" ht="12.75"/>
    <row r="52513" ht="12.75"/>
    <row r="52514" ht="12.75"/>
    <row r="52515" ht="12.75"/>
    <row r="52516" ht="12.75"/>
    <row r="52517" ht="12.75"/>
    <row r="52518" ht="12.75"/>
    <row r="52519" ht="12.75"/>
    <row r="52520" ht="12.75"/>
    <row r="52521" ht="12.75"/>
    <row r="52522" ht="12.75"/>
    <row r="52523" ht="12.75"/>
    <row r="52524" ht="12.75"/>
    <row r="52525" ht="12.75"/>
    <row r="52526" ht="12.75"/>
    <row r="52527" ht="12.75"/>
    <row r="52528" ht="12.75"/>
    <row r="52529" ht="12.75"/>
    <row r="52530" ht="12.75"/>
    <row r="52531" ht="12.75"/>
    <row r="52532" ht="12.75"/>
    <row r="52533" ht="12.75"/>
    <row r="52534" ht="12.75"/>
    <row r="52535" ht="12.75"/>
    <row r="52536" ht="12.75"/>
    <row r="52537" ht="12.75"/>
    <row r="52538" ht="12.75"/>
    <row r="52539" ht="12.75"/>
    <row r="52540" ht="12.75"/>
    <row r="52541" ht="12.75"/>
    <row r="52542" ht="12.75"/>
    <row r="52543" ht="12.75"/>
    <row r="52544" ht="12.75"/>
    <row r="52545" ht="12.75"/>
    <row r="52546" ht="12.75"/>
    <row r="52547" ht="12.75"/>
    <row r="52548" ht="12.75"/>
    <row r="52549" ht="12.75"/>
    <row r="52550" ht="12.75"/>
    <row r="52551" ht="12.75"/>
    <row r="52552" ht="12.75"/>
    <row r="52553" ht="12.75"/>
    <row r="52554" ht="12.75"/>
    <row r="52555" ht="12.75"/>
    <row r="52556" ht="12.75"/>
    <row r="52557" ht="12.75"/>
    <row r="52558" ht="12.75"/>
    <row r="52559" ht="12.75"/>
    <row r="52560" ht="12.75"/>
    <row r="52561" ht="12.75"/>
    <row r="52562" ht="12.75"/>
    <row r="52563" ht="12.75"/>
    <row r="52564" ht="12.75"/>
    <row r="52565" ht="12.75"/>
    <row r="52566" ht="12.75"/>
    <row r="52567" ht="12.75"/>
    <row r="52568" ht="12.75"/>
    <row r="52569" ht="12.75"/>
    <row r="52570" ht="12.75"/>
    <row r="52571" ht="12.75"/>
    <row r="52572" ht="12.75"/>
    <row r="52573" ht="12.75"/>
    <row r="52574" ht="12.75"/>
    <row r="52575" ht="12.75"/>
    <row r="52576" ht="12.75"/>
    <row r="52577" ht="12.75"/>
    <row r="52578" ht="12.75"/>
    <row r="52579" ht="12.75"/>
    <row r="52580" ht="12.75"/>
    <row r="52581" ht="12.75"/>
    <row r="52582" ht="12.75"/>
    <row r="52583" ht="12.75"/>
    <row r="52584" ht="12.75"/>
    <row r="52585" ht="12.75"/>
    <row r="52586" ht="12.75"/>
    <row r="52587" ht="12.75"/>
    <row r="52588" ht="12.75"/>
    <row r="52589" ht="12.75"/>
    <row r="52590" ht="12.75"/>
    <row r="52591" ht="12.75"/>
    <row r="52592" ht="12.75"/>
    <row r="52593" ht="12.75"/>
    <row r="52594" ht="12.75"/>
    <row r="52595" ht="12.75"/>
    <row r="52596" ht="12.75"/>
    <row r="52597" ht="12.75"/>
    <row r="52598" ht="12.75"/>
    <row r="52599" ht="12.75"/>
    <row r="52600" ht="12.75"/>
    <row r="52601" ht="12.75"/>
    <row r="52602" ht="12.75"/>
    <row r="52603" ht="12.75"/>
    <row r="52604" ht="12.75"/>
    <row r="52605" ht="12.75"/>
    <row r="52606" ht="12.75"/>
    <row r="52607" ht="12.75"/>
    <row r="52608" ht="12.75"/>
    <row r="52609" ht="12.75"/>
    <row r="52610" ht="12.75"/>
    <row r="52611" ht="12.75"/>
    <row r="52612" ht="12.75"/>
    <row r="52613" ht="12.75"/>
    <row r="52614" ht="12.75"/>
    <row r="52615" ht="12.75"/>
    <row r="52616" ht="12.75"/>
    <row r="52617" ht="12.75"/>
    <row r="52618" ht="12.75"/>
    <row r="52619" ht="12.75"/>
    <row r="52620" ht="12.75"/>
    <row r="52621" ht="12.75"/>
    <row r="52622" ht="12.75"/>
    <row r="52623" ht="12.75"/>
    <row r="52624" ht="12.75"/>
    <row r="52625" ht="12.75"/>
    <row r="52626" ht="12.75"/>
    <row r="52627" ht="12.75"/>
    <row r="52628" ht="12.75"/>
    <row r="52629" ht="12.75"/>
    <row r="52630" ht="12.75"/>
    <row r="52631" ht="12.75"/>
    <row r="52632" ht="12.75"/>
    <row r="52633" ht="12.75"/>
    <row r="52634" ht="12.75"/>
    <row r="52635" ht="12.75"/>
    <row r="52636" ht="12.75"/>
    <row r="52637" ht="12.75"/>
    <row r="52638" ht="12.75"/>
    <row r="52639" ht="12.75"/>
    <row r="52640" ht="12.75"/>
    <row r="52641" ht="12.75"/>
    <row r="52642" ht="12.75"/>
    <row r="52643" ht="12.75"/>
    <row r="52644" ht="12.75"/>
    <row r="52645" ht="12.75"/>
    <row r="52646" ht="12.75"/>
    <row r="52647" ht="12.75"/>
    <row r="52648" ht="12.75"/>
    <row r="52649" ht="12.75"/>
    <row r="52650" ht="12.75"/>
    <row r="52651" ht="12.75"/>
    <row r="52652" ht="12.75"/>
    <row r="52653" ht="12.75"/>
    <row r="52654" ht="12.75"/>
    <row r="52655" ht="12.75"/>
    <row r="52656" ht="12.75"/>
    <row r="52657" ht="12.75"/>
    <row r="52658" ht="12.75"/>
    <row r="52659" ht="12.75"/>
    <row r="52660" ht="12.75"/>
    <row r="52661" ht="12.75"/>
    <row r="52662" ht="12.75"/>
    <row r="52663" ht="12.75"/>
    <row r="52664" ht="12.75"/>
    <row r="52665" ht="12.75"/>
    <row r="52666" ht="12.75"/>
    <row r="52667" ht="12.75"/>
    <row r="52668" ht="12.75"/>
    <row r="52669" ht="12.75"/>
    <row r="52670" ht="12.75"/>
    <row r="52671" ht="12.75"/>
    <row r="52672" ht="12.75"/>
    <row r="52673" ht="12.75"/>
    <row r="52674" ht="12.75"/>
    <row r="52675" ht="12.75"/>
    <row r="52676" ht="12.75"/>
    <row r="52677" ht="12.75"/>
    <row r="52678" ht="12.75"/>
    <row r="52679" ht="12.75"/>
    <row r="52680" ht="12.75"/>
    <row r="52681" ht="12.75"/>
    <row r="52682" ht="12.75"/>
    <row r="52683" ht="12.75"/>
    <row r="52684" ht="12.75"/>
    <row r="52685" ht="12.75"/>
    <row r="52686" ht="12.75"/>
    <row r="52687" ht="12.75"/>
    <row r="52688" ht="12.75"/>
    <row r="52689" ht="12.75"/>
    <row r="52690" ht="12.75"/>
    <row r="52691" ht="12.75"/>
    <row r="52692" ht="12.75"/>
    <row r="52693" ht="12.75"/>
    <row r="52694" ht="12.75"/>
    <row r="52695" ht="12.75"/>
    <row r="52696" ht="12.75"/>
    <row r="52697" ht="12.75"/>
    <row r="52698" ht="12.75"/>
    <row r="52699" ht="12.75"/>
    <row r="52700" ht="12.75"/>
    <row r="52701" ht="12.75"/>
    <row r="52702" ht="12.75"/>
    <row r="52703" ht="12.75"/>
    <row r="52704" ht="12.75"/>
    <row r="52705" ht="12.75"/>
    <row r="52706" ht="12.75"/>
    <row r="52707" ht="12.75"/>
    <row r="52708" ht="12.75"/>
    <row r="52709" ht="12.75"/>
    <row r="52710" ht="12.75"/>
    <row r="52711" ht="12.75"/>
    <row r="52712" ht="12.75"/>
    <row r="52713" ht="12.75"/>
    <row r="52714" ht="12.75"/>
    <row r="52715" ht="12.75"/>
    <row r="52716" ht="12.75"/>
    <row r="52717" ht="12.75"/>
    <row r="52718" ht="12.75"/>
    <row r="52719" ht="12.75"/>
    <row r="52720" ht="12.75"/>
    <row r="52721" ht="12.75"/>
    <row r="52722" ht="12.75"/>
    <row r="52723" ht="12.75"/>
    <row r="52724" ht="12.75"/>
    <row r="52725" ht="12.75"/>
    <row r="52726" ht="12.75"/>
    <row r="52727" ht="12.75"/>
    <row r="52728" ht="12.75"/>
    <row r="52729" ht="12.75"/>
    <row r="52730" ht="12.75"/>
    <row r="52731" ht="12.75"/>
    <row r="52732" ht="12.75"/>
    <row r="52733" ht="12.75"/>
    <row r="52734" ht="12.75"/>
    <row r="52735" ht="12.75"/>
    <row r="52736" ht="12.75"/>
    <row r="52737" ht="12.75"/>
    <row r="52738" ht="12.75"/>
    <row r="52739" ht="12.75"/>
    <row r="52740" ht="12.75"/>
    <row r="52741" ht="12.75"/>
    <row r="52742" ht="12.75"/>
    <row r="52743" ht="12.75"/>
    <row r="52744" ht="12.75"/>
    <row r="52745" ht="12.75"/>
    <row r="52746" ht="12.75"/>
    <row r="52747" ht="12.75"/>
    <row r="52748" ht="12.75"/>
    <row r="52749" ht="12.75"/>
    <row r="52750" ht="12.75"/>
    <row r="52751" ht="12.75"/>
    <row r="52752" ht="12.75"/>
    <row r="52753" ht="12.75"/>
    <row r="52754" ht="12.75"/>
    <row r="52755" ht="12.75"/>
    <row r="52756" ht="12.75"/>
    <row r="52757" ht="12.75"/>
    <row r="52758" ht="12.75"/>
    <row r="52759" ht="12.75"/>
    <row r="52760" ht="12.75"/>
    <row r="52761" ht="12.75"/>
    <row r="52762" ht="12.75"/>
    <row r="52763" ht="12.75"/>
    <row r="52764" ht="12.75"/>
    <row r="52765" ht="12.75"/>
    <row r="52766" ht="12.75"/>
    <row r="52767" ht="12.75"/>
    <row r="52768" ht="12.75"/>
    <row r="52769" ht="12.75"/>
    <row r="52770" ht="12.75"/>
    <row r="52771" ht="12.75"/>
    <row r="52772" ht="12.75"/>
    <row r="52773" ht="12.75"/>
    <row r="52774" ht="12.75"/>
    <row r="52775" ht="12.75"/>
    <row r="52776" ht="12.75"/>
    <row r="52777" ht="12.75"/>
    <row r="52778" ht="12.75"/>
    <row r="52779" ht="12.75"/>
    <row r="52780" ht="12.75"/>
    <row r="52781" ht="12.75"/>
    <row r="52782" ht="12.75"/>
    <row r="52783" ht="12.75"/>
    <row r="52784" ht="12.75"/>
    <row r="52785" ht="12.75"/>
    <row r="52786" ht="12.75"/>
    <row r="52787" ht="12.75"/>
    <row r="52788" ht="12.75"/>
    <row r="52789" ht="12.75"/>
    <row r="52790" ht="12.75"/>
    <row r="52791" ht="12.75"/>
    <row r="52792" ht="12.75"/>
    <row r="52793" ht="12.75"/>
    <row r="52794" ht="12.75"/>
    <row r="52795" ht="12.75"/>
    <row r="52796" ht="12.75"/>
    <row r="52797" ht="12.75"/>
    <row r="52798" ht="12.75"/>
    <row r="52799" ht="12.75"/>
    <row r="52800" ht="12.75"/>
    <row r="52801" ht="12.75"/>
    <row r="52802" ht="12.75"/>
    <row r="52803" ht="12.75"/>
    <row r="52804" ht="12.75"/>
    <row r="52805" ht="12.75"/>
    <row r="52806" ht="12.75"/>
    <row r="52807" ht="12.75"/>
    <row r="52808" ht="12.75"/>
    <row r="52809" ht="12.75"/>
    <row r="52810" ht="12.75"/>
    <row r="52811" ht="12.75"/>
    <row r="52812" ht="12.75"/>
    <row r="52813" ht="12.75"/>
    <row r="52814" ht="12.75"/>
    <row r="52815" ht="12.75"/>
    <row r="52816" ht="12.75"/>
    <row r="52817" ht="12.75"/>
    <row r="52818" ht="12.75"/>
    <row r="52819" ht="12.75"/>
    <row r="52820" ht="12.75"/>
    <row r="52821" ht="12.75"/>
    <row r="52822" ht="12.75"/>
    <row r="52823" ht="12.75"/>
    <row r="52824" ht="12.75"/>
    <row r="52825" ht="12.75"/>
    <row r="52826" ht="12.75"/>
    <row r="52827" ht="12.75"/>
    <row r="52828" ht="12.75"/>
    <row r="52829" ht="12.75"/>
    <row r="52830" ht="12.75"/>
    <row r="52831" ht="12.75"/>
    <row r="52832" ht="12.75"/>
    <row r="52833" ht="12.75"/>
    <row r="52834" ht="12.75"/>
    <row r="52835" ht="12.75"/>
    <row r="52836" ht="12.75"/>
    <row r="52837" ht="12.75"/>
    <row r="52838" ht="12.75"/>
    <row r="52839" ht="12.75"/>
    <row r="52840" ht="12.75"/>
    <row r="52841" ht="12.75"/>
    <row r="52842" ht="12.75"/>
    <row r="52843" ht="12.75"/>
    <row r="52844" ht="12.75"/>
    <row r="52845" ht="12.75"/>
    <row r="52846" ht="12.75"/>
    <row r="52847" ht="12.75"/>
    <row r="52848" ht="12.75"/>
    <row r="52849" ht="12.75"/>
    <row r="52850" ht="12.75"/>
    <row r="52851" ht="12.75"/>
    <row r="52852" ht="12.75"/>
    <row r="52853" ht="12.75"/>
    <row r="52854" ht="12.75"/>
    <row r="52855" ht="12.75"/>
    <row r="52856" ht="12.75"/>
    <row r="52857" ht="12.75"/>
    <row r="52858" ht="12.75"/>
    <row r="52859" ht="12.75"/>
    <row r="52860" ht="12.75"/>
    <row r="52861" ht="12.75"/>
    <row r="52862" ht="12.75"/>
    <row r="52863" ht="12.75"/>
    <row r="52864" ht="12.75"/>
    <row r="52865" ht="12.75"/>
    <row r="52866" ht="12.75"/>
    <row r="52867" ht="12.75"/>
    <row r="52868" ht="12.75"/>
    <row r="52869" ht="12.75"/>
    <row r="52870" ht="12.75"/>
    <row r="52871" ht="12.75"/>
    <row r="52872" ht="12.75"/>
    <row r="52873" ht="12.75"/>
    <row r="52874" ht="12.75"/>
    <row r="52875" ht="12.75"/>
    <row r="52876" ht="12.75"/>
    <row r="52877" ht="12.75"/>
    <row r="52878" ht="12.75"/>
    <row r="52879" ht="12.75"/>
    <row r="52880" ht="12.75"/>
    <row r="52881" ht="12.75"/>
    <row r="52882" ht="12.75"/>
    <row r="52883" ht="12.75"/>
    <row r="52884" ht="12.75"/>
    <row r="52885" ht="12.75"/>
    <row r="52886" ht="12.75"/>
    <row r="52887" ht="12.75"/>
    <row r="52888" ht="12.75"/>
    <row r="52889" ht="12.75"/>
    <row r="52890" ht="12.75"/>
    <row r="52891" ht="12.75"/>
    <row r="52892" ht="12.75"/>
    <row r="52893" ht="12.75"/>
    <row r="52894" ht="12.75"/>
    <row r="52895" ht="12.75"/>
    <row r="52896" ht="12.75"/>
    <row r="52897" ht="12.75"/>
    <row r="52898" ht="12.75"/>
    <row r="52899" ht="12.75"/>
    <row r="52900" ht="12.75"/>
    <row r="52901" ht="12.75"/>
    <row r="52902" ht="12.75"/>
    <row r="52903" ht="12.75"/>
    <row r="52904" ht="12.75"/>
    <row r="52905" ht="12.75"/>
    <row r="52906" ht="12.75"/>
    <row r="52907" ht="12.75"/>
    <row r="52908" ht="12.75"/>
    <row r="52909" ht="12.75"/>
    <row r="52910" ht="12.75"/>
    <row r="52911" ht="12.75"/>
    <row r="52912" ht="12.75"/>
    <row r="52913" ht="12.75"/>
    <row r="52914" ht="12.75"/>
    <row r="52915" ht="12.75"/>
    <row r="52916" ht="12.75"/>
    <row r="52917" ht="12.75"/>
    <row r="52918" ht="12.75"/>
    <row r="52919" ht="12.75"/>
    <row r="52920" ht="12.75"/>
    <row r="52921" ht="12.75"/>
    <row r="52922" ht="12.75"/>
    <row r="52923" ht="12.75"/>
    <row r="52924" ht="12.75"/>
    <row r="52925" ht="12.75"/>
    <row r="52926" ht="12.75"/>
    <row r="52927" ht="12.75"/>
    <row r="52928" ht="12.75"/>
    <row r="52929" ht="12.75"/>
    <row r="52930" ht="12.75"/>
    <row r="52931" ht="12.75"/>
    <row r="52932" ht="12.75"/>
    <row r="52933" ht="12.75"/>
    <row r="52934" ht="12.75"/>
    <row r="52935" ht="12.75"/>
    <row r="52936" ht="12.75"/>
    <row r="52937" ht="12.75"/>
    <row r="52938" ht="12.75"/>
    <row r="52939" ht="12.75"/>
    <row r="52940" ht="12.75"/>
    <row r="52941" ht="12.75"/>
    <row r="52942" ht="12.75"/>
    <row r="52943" ht="12.75"/>
    <row r="52944" ht="12.75"/>
    <row r="52945" ht="12.75"/>
    <row r="52946" ht="12.75"/>
    <row r="52947" ht="12.75"/>
    <row r="52948" ht="12.75"/>
    <row r="52949" ht="12.75"/>
    <row r="52950" ht="12.75"/>
    <row r="52951" ht="12.75"/>
    <row r="52952" ht="12.75"/>
    <row r="52953" ht="12.75"/>
    <row r="52954" ht="12.75"/>
    <row r="52955" ht="12.75"/>
    <row r="52956" ht="12.75"/>
    <row r="52957" ht="12.75"/>
    <row r="52958" ht="12.75"/>
    <row r="52959" ht="12.75"/>
    <row r="52960" ht="12.75"/>
    <row r="52961" ht="12.75"/>
    <row r="52962" ht="12.75"/>
    <row r="52963" ht="12.75"/>
    <row r="52964" ht="12.75"/>
    <row r="52965" ht="12.75"/>
    <row r="52966" ht="12.75"/>
    <row r="52967" ht="12.75"/>
    <row r="52968" ht="12.75"/>
    <row r="52969" ht="12.75"/>
    <row r="52970" ht="12.75"/>
    <row r="52971" ht="12.75"/>
    <row r="52972" ht="12.75"/>
    <row r="52973" ht="12.75"/>
    <row r="52974" ht="12.75"/>
    <row r="52975" ht="12.75"/>
    <row r="52976" ht="12.75"/>
    <row r="52977" ht="12.75"/>
    <row r="52978" ht="12.75"/>
    <row r="52979" ht="12.75"/>
    <row r="52980" ht="12.75"/>
    <row r="52981" ht="12.75"/>
    <row r="52982" ht="12.75"/>
    <row r="52983" ht="12.75"/>
    <row r="52984" ht="12.75"/>
    <row r="52985" ht="12.75"/>
    <row r="52986" ht="12.75"/>
    <row r="52987" ht="12.75"/>
    <row r="52988" ht="12.75"/>
    <row r="52989" ht="12.75"/>
    <row r="52990" ht="12.75"/>
    <row r="52991" ht="12.75"/>
    <row r="52992" ht="12.75"/>
    <row r="52993" ht="12.75"/>
    <row r="52994" ht="12.75"/>
    <row r="52995" ht="12.75"/>
    <row r="52996" ht="12.75"/>
    <row r="52997" ht="12.75"/>
    <row r="52998" ht="12.75"/>
    <row r="52999" ht="12.75"/>
    <row r="53000" ht="12.75"/>
    <row r="53001" ht="12.75"/>
    <row r="53002" ht="12.75"/>
    <row r="53003" ht="12.75"/>
    <row r="53004" ht="12.75"/>
    <row r="53005" ht="12.75"/>
    <row r="53006" ht="12.75"/>
    <row r="53007" ht="12.75"/>
    <row r="53008" ht="12.75"/>
    <row r="53009" ht="12.75"/>
    <row r="53010" ht="12.75"/>
    <row r="53011" ht="12.75"/>
    <row r="53012" ht="12.75"/>
    <row r="53013" ht="12.75"/>
    <row r="53014" ht="12.75"/>
    <row r="53015" ht="12.75"/>
    <row r="53016" ht="12.75"/>
    <row r="53017" ht="12.75"/>
    <row r="53018" ht="12.75"/>
    <row r="53019" ht="12.75"/>
    <row r="53020" ht="12.75"/>
    <row r="53021" ht="12.75"/>
    <row r="53022" ht="12.75"/>
    <row r="53023" ht="12.75"/>
    <row r="53024" ht="12.75"/>
    <row r="53025" ht="12.75"/>
    <row r="53026" ht="12.75"/>
    <row r="53027" ht="12.75"/>
    <row r="53028" ht="12.75"/>
    <row r="53029" ht="12.75"/>
    <row r="53030" ht="12.75"/>
    <row r="53031" ht="12.75"/>
    <row r="53032" ht="12.75"/>
    <row r="53033" ht="12.75"/>
    <row r="53034" ht="12.75"/>
    <row r="53035" ht="12.75"/>
    <row r="53036" ht="12.75"/>
    <row r="53037" ht="12.75"/>
    <row r="53038" ht="12.75"/>
    <row r="53039" ht="12.75"/>
    <row r="53040" ht="12.75"/>
    <row r="53041" ht="12.75"/>
    <row r="53042" ht="12.75"/>
    <row r="53043" ht="12.75"/>
    <row r="53044" ht="12.75"/>
    <row r="53045" ht="12.75"/>
    <row r="53046" ht="12.75"/>
    <row r="53047" ht="12.75"/>
    <row r="53048" ht="12.75"/>
    <row r="53049" ht="12.75"/>
    <row r="53050" ht="12.75"/>
    <row r="53051" ht="12.75"/>
    <row r="53052" ht="12.75"/>
    <row r="53053" ht="12.75"/>
    <row r="53054" ht="12.75"/>
    <row r="53055" ht="12.75"/>
    <row r="53056" ht="12.75"/>
    <row r="53057" ht="12.75"/>
    <row r="53058" ht="12.75"/>
    <row r="53059" ht="12.75"/>
    <row r="53060" ht="12.75"/>
    <row r="53061" ht="12.75"/>
    <row r="53062" ht="12.75"/>
    <row r="53063" ht="12.75"/>
    <row r="53064" ht="12.75"/>
    <row r="53065" ht="12.75"/>
    <row r="53066" ht="12.75"/>
    <row r="53067" ht="12.75"/>
    <row r="53068" ht="12.75"/>
    <row r="53069" ht="12.75"/>
    <row r="53070" ht="12.75"/>
    <row r="53071" ht="12.75"/>
    <row r="53072" ht="12.75"/>
    <row r="53073" ht="12.75"/>
    <row r="53074" ht="12.75"/>
    <row r="53075" ht="12.75"/>
    <row r="53076" ht="12.75"/>
    <row r="53077" ht="12.75"/>
    <row r="53078" ht="12.75"/>
    <row r="53079" ht="12.75"/>
    <row r="53080" ht="12.75"/>
    <row r="53081" ht="12.75"/>
    <row r="53082" ht="12.75"/>
    <row r="53083" ht="12.75"/>
    <row r="53084" ht="12.75"/>
    <row r="53085" ht="12.75"/>
    <row r="53086" ht="12.75"/>
    <row r="53087" ht="12.75"/>
    <row r="53088" ht="12.75"/>
    <row r="53089" ht="12.75"/>
    <row r="53090" ht="12.75"/>
    <row r="53091" ht="12.75"/>
    <row r="53092" ht="12.75"/>
    <row r="53093" ht="12.75"/>
    <row r="53094" ht="12.75"/>
    <row r="53095" ht="12.75"/>
    <row r="53096" ht="12.75"/>
    <row r="53097" ht="12.75"/>
    <row r="53098" ht="12.75"/>
    <row r="53099" ht="12.75"/>
    <row r="53100" ht="12.75"/>
    <row r="53101" ht="12.75"/>
    <row r="53102" ht="12.75"/>
    <row r="53103" ht="12.75"/>
    <row r="53104" ht="12.75"/>
    <row r="53105" ht="12.75"/>
    <row r="53106" ht="12.75"/>
    <row r="53107" ht="12.75"/>
    <row r="53108" ht="12.75"/>
    <row r="53109" ht="12.75"/>
    <row r="53110" ht="12.75"/>
    <row r="53111" ht="12.75"/>
    <row r="53112" ht="12.75"/>
    <row r="53113" ht="12.75"/>
    <row r="53114" ht="12.75"/>
    <row r="53115" ht="12.75"/>
    <row r="53116" ht="12.75"/>
    <row r="53117" ht="12.75"/>
    <row r="53118" ht="12.75"/>
    <row r="53119" ht="12.75"/>
    <row r="53120" ht="12.75"/>
    <row r="53121" ht="12.75"/>
    <row r="53122" ht="12.75"/>
    <row r="53123" ht="12.75"/>
    <row r="53124" ht="12.75"/>
    <row r="53125" ht="12.75"/>
    <row r="53126" ht="12.75"/>
    <row r="53127" ht="12.75"/>
    <row r="53128" ht="12.75"/>
    <row r="53129" ht="12.75"/>
    <row r="53130" ht="12.75"/>
    <row r="53131" ht="12.75"/>
    <row r="53132" ht="12.75"/>
    <row r="53133" ht="12.75"/>
    <row r="53134" ht="12.75"/>
    <row r="53135" ht="12.75"/>
    <row r="53136" ht="12.75"/>
    <row r="53137" ht="12.75"/>
    <row r="53138" ht="12.75"/>
    <row r="53139" ht="12.75"/>
    <row r="53140" ht="12.75"/>
    <row r="53141" ht="12.75"/>
    <row r="53142" ht="12.75"/>
    <row r="53143" ht="12.75"/>
    <row r="53144" ht="12.75"/>
    <row r="53145" ht="12.75"/>
    <row r="53146" ht="12.75"/>
    <row r="53147" ht="12.75"/>
    <row r="53148" ht="12.75"/>
    <row r="53149" ht="12.75"/>
    <row r="53150" ht="12.75"/>
    <row r="53151" ht="12.75"/>
    <row r="53152" ht="12.75"/>
    <row r="53153" ht="12.75"/>
    <row r="53154" ht="12.75"/>
    <row r="53155" ht="12.75"/>
    <row r="53156" ht="12.75"/>
    <row r="53157" ht="12.75"/>
    <row r="53158" ht="12.75"/>
    <row r="53159" ht="12.75"/>
    <row r="53160" ht="12.75"/>
    <row r="53161" ht="12.75"/>
    <row r="53162" ht="12.75"/>
    <row r="53163" ht="12.75"/>
    <row r="53164" ht="12.75"/>
    <row r="53165" ht="12.75"/>
    <row r="53166" ht="12.75"/>
    <row r="53167" ht="12.75"/>
    <row r="53168" ht="12.75"/>
    <row r="53169" ht="12.75"/>
    <row r="53170" ht="12.75"/>
    <row r="53171" ht="12.75"/>
    <row r="53172" ht="12.75"/>
    <row r="53173" ht="12.75"/>
    <row r="53174" ht="12.75"/>
    <row r="53175" ht="12.75"/>
    <row r="53176" ht="12.75"/>
    <row r="53177" ht="12.75"/>
    <row r="53178" ht="12.75"/>
    <row r="53179" ht="12.75"/>
    <row r="53180" ht="12.75"/>
    <row r="53181" ht="12.75"/>
    <row r="53182" ht="12.75"/>
    <row r="53183" ht="12.75"/>
    <row r="53184" ht="12.75"/>
    <row r="53185" ht="12.75"/>
    <row r="53186" ht="12.75"/>
    <row r="53187" ht="12.75"/>
    <row r="53188" ht="12.75"/>
    <row r="53189" ht="12.75"/>
    <row r="53190" ht="12.75"/>
    <row r="53191" ht="12.75"/>
    <row r="53192" ht="12.75"/>
    <row r="53193" ht="12.75"/>
    <row r="53194" ht="12.75"/>
    <row r="53195" ht="12.75"/>
    <row r="53196" ht="12.75"/>
    <row r="53197" ht="12.75"/>
    <row r="53198" ht="12.75"/>
    <row r="53199" ht="12.75"/>
    <row r="53200" ht="12.75"/>
    <row r="53201" ht="12.75"/>
    <row r="53202" ht="12.75"/>
    <row r="53203" ht="12.75"/>
    <row r="53204" ht="12.75"/>
    <row r="53205" ht="12.75"/>
    <row r="53206" ht="12.75"/>
    <row r="53207" ht="12.75"/>
    <row r="53208" ht="12.75"/>
    <row r="53209" ht="12.75"/>
    <row r="53210" ht="12.75"/>
    <row r="53211" ht="12.75"/>
    <row r="53212" ht="12.75"/>
    <row r="53213" ht="12.75"/>
    <row r="53214" ht="12.75"/>
    <row r="53215" ht="12.75"/>
    <row r="53216" ht="12.75"/>
    <row r="53217" ht="12.75"/>
    <row r="53218" ht="12.75"/>
    <row r="53219" ht="12.75"/>
    <row r="53220" ht="12.75"/>
    <row r="53221" ht="12.75"/>
    <row r="53222" ht="12.75"/>
    <row r="53223" ht="12.75"/>
    <row r="53224" ht="12.75"/>
    <row r="53225" ht="12.75"/>
    <row r="53226" ht="12.75"/>
    <row r="53227" ht="12.75"/>
    <row r="53228" ht="12.75"/>
    <row r="53229" ht="12.75"/>
    <row r="53230" ht="12.75"/>
    <row r="53231" ht="12.75"/>
    <row r="53232" ht="12.75"/>
    <row r="53233" ht="12.75"/>
    <row r="53234" ht="12.75"/>
    <row r="53235" ht="12.75"/>
    <row r="53236" ht="12.75"/>
    <row r="53237" ht="12.75"/>
    <row r="53238" ht="12.75"/>
    <row r="53239" ht="12.75"/>
    <row r="53240" ht="12.75"/>
    <row r="53241" ht="12.75"/>
    <row r="53242" ht="12.75"/>
    <row r="53243" ht="12.75"/>
    <row r="53244" ht="12.75"/>
    <row r="53245" ht="12.75"/>
    <row r="53246" ht="12.75"/>
    <row r="53247" ht="12.75"/>
    <row r="53248" ht="12.75"/>
    <row r="53249" ht="12.75"/>
    <row r="53250" ht="12.75"/>
    <row r="53251" ht="12.75"/>
    <row r="53252" ht="12.75"/>
    <row r="53253" ht="12.75"/>
    <row r="53254" ht="12.75"/>
    <row r="53255" ht="12.75"/>
    <row r="53256" ht="12.75"/>
    <row r="53257" ht="12.75"/>
    <row r="53258" ht="12.75"/>
    <row r="53259" ht="12.75"/>
    <row r="53260" ht="12.75"/>
    <row r="53261" ht="12.75"/>
    <row r="53262" ht="12.75"/>
    <row r="53263" ht="12.75"/>
    <row r="53264" ht="12.75"/>
    <row r="53265" ht="12.75"/>
    <row r="53266" ht="12.75"/>
    <row r="53267" ht="12.75"/>
    <row r="53268" ht="12.75"/>
    <row r="53269" ht="12.75"/>
    <row r="53270" ht="12.75"/>
    <row r="53271" ht="12.75"/>
    <row r="53272" ht="12.75"/>
    <row r="53273" ht="12.75"/>
    <row r="53274" ht="12.75"/>
    <row r="53275" ht="12.75"/>
    <row r="53276" ht="12.75"/>
    <row r="53277" ht="12.75"/>
    <row r="53278" ht="12.75"/>
    <row r="53279" ht="12.75"/>
    <row r="53280" ht="12.75"/>
    <row r="53281" ht="12.75"/>
    <row r="53282" ht="12.75"/>
    <row r="53283" ht="12.75"/>
    <row r="53284" ht="12.75"/>
    <row r="53285" ht="12.75"/>
    <row r="53286" ht="12.75"/>
    <row r="53287" ht="12.75"/>
    <row r="53288" ht="12.75"/>
    <row r="53289" ht="12.75"/>
    <row r="53290" ht="12.75"/>
    <row r="53291" ht="12.75"/>
    <row r="53292" ht="12.75"/>
    <row r="53293" ht="12.75"/>
    <row r="53294" ht="12.75"/>
    <row r="53295" ht="12.75"/>
    <row r="53296" ht="12.75"/>
    <row r="53297" ht="12.75"/>
    <row r="53298" ht="12.75"/>
    <row r="53299" ht="12.75"/>
    <row r="53300" ht="12.75"/>
    <row r="53301" ht="12.75"/>
    <row r="53302" ht="12.75"/>
    <row r="53303" ht="12.75"/>
    <row r="53304" ht="12.75"/>
    <row r="53305" ht="12.75"/>
    <row r="53306" ht="12.75"/>
    <row r="53307" ht="12.75"/>
    <row r="53308" ht="12.75"/>
    <row r="53309" ht="12.75"/>
    <row r="53310" ht="12.75"/>
    <row r="53311" ht="12.75"/>
    <row r="53312" ht="12.75"/>
    <row r="53313" ht="12.75"/>
    <row r="53314" ht="12.75"/>
    <row r="53315" ht="12.75"/>
    <row r="53316" ht="12.75"/>
    <row r="53317" ht="12.75"/>
    <row r="53318" ht="12.75"/>
    <row r="53319" ht="12.75"/>
    <row r="53320" ht="12.75"/>
    <row r="53321" ht="12.75"/>
    <row r="53322" ht="12.75"/>
    <row r="53323" ht="12.75"/>
    <row r="53324" ht="12.75"/>
    <row r="53325" ht="12.75"/>
    <row r="53326" ht="12.75"/>
    <row r="53327" ht="12.75"/>
    <row r="53328" ht="12.75"/>
    <row r="53329" ht="12.75"/>
    <row r="53330" ht="12.75"/>
    <row r="53331" ht="12.75"/>
    <row r="53332" ht="12.75"/>
    <row r="53333" ht="12.75"/>
    <row r="53334" ht="12.75"/>
    <row r="53335" ht="12.75"/>
    <row r="53336" ht="12.75"/>
    <row r="53337" ht="12.75"/>
    <row r="53338" ht="12.75"/>
    <row r="53339" ht="12.75"/>
    <row r="53340" ht="12.75"/>
    <row r="53341" ht="12.75"/>
    <row r="53342" ht="12.75"/>
    <row r="53343" ht="12.75"/>
    <row r="53344" ht="12.75"/>
    <row r="53345" ht="12.75"/>
    <row r="53346" ht="12.75"/>
    <row r="53347" ht="12.75"/>
    <row r="53348" ht="12.75"/>
    <row r="53349" ht="12.75"/>
    <row r="53350" ht="12.75"/>
    <row r="53351" ht="12.75"/>
    <row r="53352" ht="12.75"/>
    <row r="53353" ht="12.75"/>
    <row r="53354" ht="12.75"/>
    <row r="53355" ht="12.75"/>
    <row r="53356" ht="12.75"/>
    <row r="53357" ht="12.75"/>
    <row r="53358" ht="12.75"/>
    <row r="53359" ht="12.75"/>
    <row r="53360" ht="12.75"/>
    <row r="53361" ht="12.75"/>
    <row r="53362" ht="12.75"/>
    <row r="53363" ht="12.75"/>
    <row r="53364" ht="12.75"/>
    <row r="53365" ht="12.75"/>
    <row r="53366" ht="12.75"/>
    <row r="53367" ht="12.75"/>
    <row r="53368" ht="12.75"/>
    <row r="53369" ht="12.75"/>
    <row r="53370" ht="12.75"/>
    <row r="53371" ht="12.75"/>
    <row r="53372" ht="12.75"/>
    <row r="53373" ht="12.75"/>
    <row r="53374" ht="12.75"/>
    <row r="53375" ht="12.75"/>
    <row r="53376" ht="12.75"/>
    <row r="53377" ht="12.75"/>
    <row r="53378" ht="12.75"/>
    <row r="53379" ht="12.75"/>
    <row r="53380" ht="12.75"/>
    <row r="53381" ht="12.75"/>
    <row r="53382" ht="12.75"/>
    <row r="53383" ht="12.75"/>
    <row r="53384" ht="12.75"/>
    <row r="53385" ht="12.75"/>
    <row r="53386" ht="12.75"/>
    <row r="53387" ht="12.75"/>
    <row r="53388" ht="12.75"/>
    <row r="53389" ht="12.75"/>
    <row r="53390" ht="12.75"/>
    <row r="53391" ht="12.75"/>
    <row r="53392" ht="12.75"/>
    <row r="53393" ht="12.75"/>
    <row r="53394" ht="12.75"/>
    <row r="53395" ht="12.75"/>
    <row r="53396" ht="12.75"/>
    <row r="53397" ht="12.75"/>
    <row r="53398" ht="12.75"/>
    <row r="53399" ht="12.75"/>
    <row r="53400" ht="12.75"/>
    <row r="53401" ht="12.75"/>
    <row r="53402" ht="12.75"/>
    <row r="53403" ht="12.75"/>
    <row r="53404" ht="12.75"/>
    <row r="53405" ht="12.75"/>
    <row r="53406" ht="12.75"/>
    <row r="53407" ht="12.75"/>
    <row r="53408" ht="12.75"/>
    <row r="53409" ht="12.75"/>
    <row r="53410" ht="12.75"/>
    <row r="53411" ht="12.75"/>
    <row r="53412" ht="12.75"/>
    <row r="53413" ht="12.75"/>
    <row r="53414" ht="12.75"/>
    <row r="53415" ht="12.75"/>
    <row r="53416" ht="12.75"/>
    <row r="53417" ht="12.75"/>
    <row r="53418" ht="12.75"/>
    <row r="53419" ht="12.75"/>
    <row r="53420" ht="12.75"/>
    <row r="53421" ht="12.75"/>
    <row r="53422" ht="12.75"/>
    <row r="53423" ht="12.75"/>
    <row r="53424" ht="12.75"/>
    <row r="53425" ht="12.75"/>
    <row r="53426" ht="12.75"/>
    <row r="53427" ht="12.75"/>
    <row r="53428" ht="12.75"/>
    <row r="53429" ht="12.75"/>
    <row r="53430" ht="12.75"/>
    <row r="53431" ht="12.75"/>
    <row r="53432" ht="12.75"/>
    <row r="53433" ht="12.75"/>
    <row r="53434" ht="12.75"/>
    <row r="53435" ht="12.75"/>
    <row r="53436" ht="12.75"/>
    <row r="53437" ht="12.75"/>
    <row r="53438" ht="12.75"/>
    <row r="53439" ht="12.75"/>
    <row r="53440" ht="12.75"/>
    <row r="53441" ht="12.75"/>
    <row r="53442" ht="12.75"/>
    <row r="53443" ht="12.75"/>
    <row r="53444" ht="12.75"/>
    <row r="53445" ht="12.75"/>
    <row r="53446" ht="12.75"/>
    <row r="53447" ht="12.75"/>
    <row r="53448" ht="12.75"/>
    <row r="53449" ht="12.75"/>
    <row r="53450" ht="12.75"/>
    <row r="53451" ht="12.75"/>
    <row r="53452" ht="12.75"/>
    <row r="53453" ht="12.75"/>
    <row r="53454" ht="12.75"/>
    <row r="53455" ht="12.75"/>
    <row r="53456" ht="12.75"/>
    <row r="53457" ht="12.75"/>
    <row r="53458" ht="12.75"/>
    <row r="53459" ht="12.75"/>
    <row r="53460" ht="12.75"/>
    <row r="53461" ht="12.75"/>
    <row r="53462" ht="12.75"/>
    <row r="53463" ht="12.75"/>
    <row r="53464" ht="12.75"/>
    <row r="53465" ht="12.75"/>
    <row r="53466" ht="12.75"/>
    <row r="53467" ht="12.75"/>
    <row r="53468" ht="12.75"/>
    <row r="53469" ht="12.75"/>
    <row r="53470" ht="12.75"/>
    <row r="53471" ht="12.75"/>
    <row r="53472" ht="12.75"/>
    <row r="53473" ht="12.75"/>
    <row r="53474" ht="12.75"/>
    <row r="53475" ht="12.75"/>
    <row r="53476" ht="12.75"/>
    <row r="53477" ht="12.75"/>
    <row r="53478" ht="12.75"/>
    <row r="53479" ht="12.75"/>
    <row r="53480" ht="12.75"/>
    <row r="53481" ht="12.75"/>
    <row r="53482" ht="12.75"/>
    <row r="53483" ht="12.75"/>
    <row r="53484" ht="12.75"/>
    <row r="53485" ht="12.75"/>
    <row r="53486" ht="12.75"/>
    <row r="53487" ht="12.75"/>
    <row r="53488" ht="12.75"/>
    <row r="53489" ht="12.75"/>
    <row r="53490" ht="12.75"/>
    <row r="53491" ht="12.75"/>
    <row r="53492" ht="12.75"/>
    <row r="53493" ht="12.75"/>
    <row r="53494" ht="12.75"/>
    <row r="53495" ht="12.75"/>
    <row r="53496" ht="12.75"/>
    <row r="53497" ht="12.75"/>
    <row r="53498" ht="12.75"/>
    <row r="53499" ht="12.75"/>
    <row r="53500" ht="12.75"/>
    <row r="53501" ht="12.75"/>
    <row r="53502" ht="12.75"/>
    <row r="53503" ht="12.75"/>
    <row r="53504" ht="12.75"/>
    <row r="53505" ht="12.75"/>
    <row r="53506" ht="12.75"/>
    <row r="53507" ht="12.75"/>
    <row r="53508" ht="12.75"/>
    <row r="53509" ht="12.75"/>
    <row r="53510" ht="12.75"/>
    <row r="53511" ht="12.75"/>
    <row r="53512" ht="12.75"/>
    <row r="53513" ht="12.75"/>
    <row r="53514" ht="12.75"/>
    <row r="53515" ht="12.75"/>
    <row r="53516" ht="12.75"/>
    <row r="53517" ht="12.75"/>
    <row r="53518" ht="12.75"/>
    <row r="53519" ht="12.75"/>
    <row r="53520" ht="12.75"/>
    <row r="53521" ht="12.75"/>
    <row r="53522" ht="12.75"/>
    <row r="53523" ht="12.75"/>
    <row r="53524" ht="12.75"/>
    <row r="53525" ht="12.75"/>
    <row r="53526" ht="12.75"/>
    <row r="53527" ht="12.75"/>
    <row r="53528" ht="12.75"/>
    <row r="53529" ht="12.75"/>
    <row r="53530" ht="12.75"/>
    <row r="53531" ht="12.75"/>
    <row r="53532" ht="12.75"/>
    <row r="53533" ht="12.75"/>
    <row r="53534" ht="12.75"/>
    <row r="53535" ht="12.75"/>
    <row r="53536" ht="12.75"/>
    <row r="53537" ht="12.75"/>
    <row r="53538" ht="12.75"/>
    <row r="53539" ht="12.75"/>
    <row r="53540" ht="12.75"/>
    <row r="53541" ht="12.75"/>
    <row r="53542" ht="12.75"/>
    <row r="53543" ht="12.75"/>
    <row r="53544" ht="12.75"/>
    <row r="53545" ht="12.75"/>
    <row r="53546" ht="12.75"/>
    <row r="53547" ht="12.75"/>
    <row r="53548" ht="12.75"/>
    <row r="53549" ht="12.75"/>
    <row r="53550" ht="12.75"/>
    <row r="53551" ht="12.75"/>
    <row r="53552" ht="12.75"/>
    <row r="53553" ht="12.75"/>
    <row r="53554" ht="12.75"/>
    <row r="53555" ht="12.75"/>
    <row r="53556" ht="12.75"/>
    <row r="53557" ht="12.75"/>
    <row r="53558" ht="12.75"/>
    <row r="53559" ht="12.75"/>
    <row r="53560" ht="12.75"/>
    <row r="53561" ht="12.75"/>
    <row r="53562" ht="12.75"/>
    <row r="53563" ht="12.75"/>
    <row r="53564" ht="12.75"/>
    <row r="53565" ht="12.75"/>
    <row r="53566" ht="12.75"/>
    <row r="53567" ht="12.75"/>
    <row r="53568" ht="12.75"/>
    <row r="53569" ht="12.75"/>
    <row r="53570" ht="12.75"/>
    <row r="53571" ht="12.75"/>
    <row r="53572" ht="12.75"/>
    <row r="53573" ht="12.75"/>
    <row r="53574" ht="12.75"/>
    <row r="53575" ht="12.75"/>
    <row r="53576" ht="12.75"/>
    <row r="53577" ht="12.75"/>
    <row r="53578" ht="12.75"/>
    <row r="53579" ht="12.75"/>
    <row r="53580" ht="12.75"/>
    <row r="53581" ht="12.75"/>
    <row r="53582" ht="12.75"/>
    <row r="53583" ht="12.75"/>
    <row r="53584" ht="12.75"/>
    <row r="53585" ht="12.75"/>
    <row r="53586" ht="12.75"/>
    <row r="53587" ht="12.75"/>
    <row r="53588" ht="12.75"/>
    <row r="53589" ht="12.75"/>
    <row r="53590" ht="12.75"/>
    <row r="53591" ht="12.75"/>
    <row r="53592" ht="12.75"/>
    <row r="53593" ht="12.75"/>
    <row r="53594" ht="12.75"/>
    <row r="53595" ht="12.75"/>
    <row r="53596" ht="12.75"/>
    <row r="53597" ht="12.75"/>
    <row r="53598" ht="12.75"/>
    <row r="53599" ht="12.75"/>
    <row r="53600" ht="12.75"/>
    <row r="53601" ht="12.75"/>
    <row r="53602" ht="12.75"/>
    <row r="53603" ht="12.75"/>
    <row r="53604" ht="12.75"/>
    <row r="53605" ht="12.75"/>
    <row r="53606" ht="12.75"/>
    <row r="53607" ht="12.75"/>
    <row r="53608" ht="12.75"/>
    <row r="53609" ht="12.75"/>
    <row r="53610" ht="12.75"/>
    <row r="53611" ht="12.75"/>
    <row r="53612" ht="12.75"/>
    <row r="53613" ht="12.75"/>
    <row r="53614" ht="12.75"/>
    <row r="53615" ht="12.75"/>
    <row r="53616" ht="12.75"/>
    <row r="53617" ht="12.75"/>
    <row r="53618" ht="12.75"/>
    <row r="53619" ht="12.75"/>
    <row r="53620" ht="12.75"/>
    <row r="53621" ht="12.75"/>
    <row r="53622" ht="12.75"/>
    <row r="53623" ht="12.75"/>
    <row r="53624" ht="12.75"/>
    <row r="53625" ht="12.75"/>
    <row r="53626" ht="12.75"/>
    <row r="53627" ht="12.75"/>
    <row r="53628" ht="12.75"/>
    <row r="53629" ht="12.75"/>
    <row r="53630" ht="12.75"/>
    <row r="53631" ht="12.75"/>
    <row r="53632" ht="12.75"/>
    <row r="53633" ht="12.75"/>
    <row r="53634" ht="12.75"/>
    <row r="53635" ht="12.75"/>
    <row r="53636" ht="12.75"/>
    <row r="53637" ht="12.75"/>
    <row r="53638" ht="12.75"/>
    <row r="53639" ht="12.75"/>
    <row r="53640" ht="12.75"/>
    <row r="53641" ht="12.75"/>
    <row r="53642" ht="12.75"/>
    <row r="53643" ht="12.75"/>
    <row r="53644" ht="12.75"/>
    <row r="53645" ht="12.75"/>
    <row r="53646" ht="12.75"/>
    <row r="53647" ht="12.75"/>
    <row r="53648" ht="12.75"/>
    <row r="53649" ht="12.75"/>
    <row r="53650" ht="12.75"/>
    <row r="53651" ht="12.75"/>
    <row r="53652" ht="12.75"/>
    <row r="53653" ht="12.75"/>
    <row r="53654" ht="12.75"/>
    <row r="53655" ht="12.75"/>
    <row r="53656" ht="12.75"/>
    <row r="53657" ht="12.75"/>
    <row r="53658" ht="12.75"/>
    <row r="53659" ht="12.75"/>
    <row r="53660" ht="12.75"/>
    <row r="53661" ht="12.75"/>
    <row r="53662" ht="12.75"/>
    <row r="53663" ht="12.75"/>
    <row r="53664" ht="12.75"/>
    <row r="53665" ht="12.75"/>
    <row r="53666" ht="12.75"/>
    <row r="53667" ht="12.75"/>
    <row r="53668" ht="12.75"/>
    <row r="53669" ht="12.75"/>
    <row r="53670" ht="12.75"/>
    <row r="53671" ht="12.75"/>
    <row r="53672" ht="12.75"/>
    <row r="53673" ht="12.75"/>
    <row r="53674" ht="12.75"/>
    <row r="53675" ht="12.75"/>
    <row r="53676" ht="12.75"/>
    <row r="53677" ht="12.75"/>
    <row r="53678" ht="12.75"/>
    <row r="53679" ht="12.75"/>
    <row r="53680" ht="12.75"/>
    <row r="53681" ht="12.75"/>
    <row r="53682" ht="12.75"/>
    <row r="53683" ht="12.75"/>
    <row r="53684" ht="12.75"/>
    <row r="53685" ht="12.75"/>
    <row r="53686" ht="12.75"/>
    <row r="53687" ht="12.75"/>
    <row r="53688" ht="12.75"/>
    <row r="53689" ht="12.75"/>
    <row r="53690" ht="12.75"/>
    <row r="53691" ht="12.75"/>
    <row r="53692" ht="12.75"/>
    <row r="53693" ht="12.75"/>
    <row r="53694" ht="12.75"/>
    <row r="53695" ht="12.75"/>
    <row r="53696" ht="12.75"/>
    <row r="53697" ht="12.75"/>
    <row r="53698" ht="12.75"/>
    <row r="53699" ht="12.75"/>
    <row r="53700" ht="12.75"/>
    <row r="53701" ht="12.75"/>
    <row r="53702" ht="12.75"/>
    <row r="53703" ht="12.75"/>
    <row r="53704" ht="12.75"/>
    <row r="53705" ht="12.75"/>
    <row r="53706" ht="12.75"/>
    <row r="53707" ht="12.75"/>
    <row r="53708" ht="12.75"/>
    <row r="53709" ht="12.75"/>
    <row r="53710" ht="12.75"/>
    <row r="53711" ht="12.75"/>
    <row r="53712" ht="12.75"/>
    <row r="53713" ht="12.75"/>
    <row r="53714" ht="12.75"/>
    <row r="53715" ht="12.75"/>
    <row r="53716" ht="12.75"/>
    <row r="53717" ht="12.75"/>
    <row r="53718" ht="12.75"/>
    <row r="53719" ht="12.75"/>
    <row r="53720" ht="12.75"/>
    <row r="53721" ht="12.75"/>
    <row r="53722" ht="12.75"/>
    <row r="53723" ht="12.75"/>
    <row r="53724" ht="12.75"/>
    <row r="53725" ht="12.75"/>
    <row r="53726" ht="12.75"/>
    <row r="53727" ht="12.75"/>
    <row r="53728" ht="12.75"/>
    <row r="53729" ht="12.75"/>
    <row r="53730" ht="12.75"/>
    <row r="53731" ht="12.75"/>
    <row r="53732" ht="12.75"/>
    <row r="53733" ht="12.75"/>
    <row r="53734" ht="12.75"/>
    <row r="53735" ht="12.75"/>
    <row r="53736" ht="12.75"/>
    <row r="53737" ht="12.75"/>
    <row r="53738" ht="12.75"/>
    <row r="53739" ht="12.75"/>
    <row r="53740" ht="12.75"/>
    <row r="53741" ht="12.75"/>
    <row r="53742" ht="12.75"/>
    <row r="53743" ht="12.75"/>
    <row r="53744" ht="12.75"/>
    <row r="53745" ht="12.75"/>
    <row r="53746" ht="12.75"/>
    <row r="53747" ht="12.75"/>
    <row r="53748" ht="12.75"/>
    <row r="53749" ht="12.75"/>
    <row r="53750" ht="12.75"/>
    <row r="53751" ht="12.75"/>
    <row r="53752" ht="12.75"/>
    <row r="53753" ht="12.75"/>
    <row r="53754" ht="12.75"/>
    <row r="53755" ht="12.75"/>
    <row r="53756" ht="12.75"/>
    <row r="53757" ht="12.75"/>
    <row r="53758" ht="12.75"/>
    <row r="53759" ht="12.75"/>
    <row r="53760" ht="12.75"/>
    <row r="53761" ht="12.75"/>
    <row r="53762" ht="12.75"/>
    <row r="53763" ht="12.75"/>
    <row r="53764" ht="12.75"/>
    <row r="53765" ht="12.75"/>
    <row r="53766" ht="12.75"/>
    <row r="53767" ht="12.75"/>
    <row r="53768" ht="12.75"/>
    <row r="53769" ht="12.75"/>
    <row r="53770" ht="12.75"/>
    <row r="53771" ht="12.75"/>
    <row r="53772" ht="12.75"/>
    <row r="53773" ht="12.75"/>
    <row r="53774" ht="12.75"/>
    <row r="53775" ht="12.75"/>
    <row r="53776" ht="12.75"/>
    <row r="53777" ht="12.75"/>
    <row r="53778" ht="12.75"/>
    <row r="53779" ht="12.75"/>
    <row r="53780" ht="12.75"/>
    <row r="53781" ht="12.75"/>
    <row r="53782" ht="12.75"/>
    <row r="53783" ht="12.75"/>
    <row r="53784" ht="12.75"/>
    <row r="53785" ht="12.75"/>
    <row r="53786" ht="12.75"/>
    <row r="53787" ht="12.75"/>
    <row r="53788" ht="12.75"/>
    <row r="53789" ht="12.75"/>
    <row r="53790" ht="12.75"/>
    <row r="53791" ht="12.75"/>
    <row r="53792" ht="12.75"/>
    <row r="53793" ht="12.75"/>
    <row r="53794" ht="12.75"/>
    <row r="53795" ht="12.75"/>
    <row r="53796" ht="12.75"/>
    <row r="53797" ht="12.75"/>
    <row r="53798" ht="12.75"/>
    <row r="53799" ht="12.75"/>
    <row r="53800" ht="12.75"/>
    <row r="53801" ht="12.75"/>
    <row r="53802" ht="12.75"/>
    <row r="53803" ht="12.75"/>
    <row r="53804" ht="12.75"/>
    <row r="53805" ht="12.75"/>
    <row r="53806" ht="12.75"/>
    <row r="53807" ht="12.75"/>
    <row r="53808" ht="12.75"/>
    <row r="53809" ht="12.75"/>
    <row r="53810" ht="12.75"/>
    <row r="53811" ht="12.75"/>
    <row r="53812" ht="12.75"/>
    <row r="53813" ht="12.75"/>
    <row r="53814" ht="12.75"/>
    <row r="53815" ht="12.75"/>
    <row r="53816" ht="12.75"/>
    <row r="53817" ht="12.75"/>
    <row r="53818" ht="12.75"/>
    <row r="53819" ht="12.75"/>
    <row r="53820" ht="12.75"/>
    <row r="53821" ht="12.75"/>
    <row r="53822" ht="12.75"/>
    <row r="53823" ht="12.75"/>
    <row r="53824" ht="12.75"/>
    <row r="53825" ht="12.75"/>
    <row r="53826" ht="12.75"/>
    <row r="53827" ht="12.75"/>
    <row r="53828" ht="12.75"/>
    <row r="53829" ht="12.75"/>
    <row r="53830" ht="12.75"/>
    <row r="53831" ht="12.75"/>
    <row r="53832" ht="12.75"/>
    <row r="53833" ht="12.75"/>
    <row r="53834" ht="12.75"/>
    <row r="53835" ht="12.75"/>
    <row r="53836" ht="12.75"/>
    <row r="53837" ht="12.75"/>
    <row r="53838" ht="12.75"/>
    <row r="53839" ht="12.75"/>
    <row r="53840" ht="12.75"/>
    <row r="53841" ht="12.75"/>
    <row r="53842" ht="12.75"/>
    <row r="53843" ht="12.75"/>
    <row r="53844" ht="12.75"/>
    <row r="53845" ht="12.75"/>
    <row r="53846" ht="12.75"/>
    <row r="53847" ht="12.75"/>
    <row r="53848" ht="12.75"/>
    <row r="53849" ht="12.75"/>
    <row r="53850" ht="12.75"/>
    <row r="53851" ht="12.75"/>
    <row r="53852" ht="12.75"/>
    <row r="53853" ht="12.75"/>
    <row r="53854" ht="12.75"/>
    <row r="53855" ht="12.75"/>
    <row r="53856" ht="12.75"/>
    <row r="53857" ht="12.75"/>
    <row r="53858" ht="12.75"/>
    <row r="53859" ht="12.75"/>
    <row r="53860" ht="12.75"/>
    <row r="53861" ht="12.75"/>
    <row r="53862" ht="12.75"/>
    <row r="53863" ht="12.75"/>
    <row r="53864" ht="12.75"/>
    <row r="53865" ht="12.75"/>
    <row r="53866" ht="12.75"/>
    <row r="53867" ht="12.75"/>
    <row r="53868" ht="12.75"/>
    <row r="53869" ht="12.75"/>
    <row r="53870" ht="12.75"/>
    <row r="53871" ht="12.75"/>
    <row r="53872" ht="12.75"/>
    <row r="53873" ht="12.75"/>
    <row r="53874" ht="12.75"/>
    <row r="53875" ht="12.75"/>
    <row r="53876" ht="12.75"/>
    <row r="53877" ht="12.75"/>
    <row r="53878" ht="12.75"/>
    <row r="53879" ht="12.75"/>
    <row r="53880" ht="12.75"/>
    <row r="53881" ht="12.75"/>
    <row r="53882" ht="12.75"/>
    <row r="53883" ht="12.75"/>
    <row r="53884" ht="12.75"/>
    <row r="53885" ht="12.75"/>
    <row r="53886" ht="12.75"/>
    <row r="53887" ht="12.75"/>
    <row r="53888" ht="12.75"/>
    <row r="53889" ht="12.75"/>
    <row r="53890" ht="12.75"/>
    <row r="53891" ht="12.75"/>
    <row r="53892" ht="12.75"/>
    <row r="53893" ht="12.75"/>
    <row r="53894" ht="12.75"/>
    <row r="53895" ht="12.75"/>
    <row r="53896" ht="12.75"/>
    <row r="53897" ht="12.75"/>
    <row r="53898" ht="12.75"/>
    <row r="53899" ht="12.75"/>
    <row r="53900" ht="12.75"/>
    <row r="53901" ht="12.75"/>
    <row r="53902" ht="12.75"/>
    <row r="53903" ht="12.75"/>
    <row r="53904" ht="12.75"/>
    <row r="53905" ht="12.75"/>
    <row r="53906" ht="12.75"/>
    <row r="53907" ht="12.75"/>
    <row r="53908" ht="12.75"/>
    <row r="53909" ht="12.75"/>
    <row r="53910" ht="12.75"/>
    <row r="53911" ht="12.75"/>
    <row r="53912" ht="12.75"/>
    <row r="53913" ht="12.75"/>
    <row r="53914" ht="12.75"/>
    <row r="53915" ht="12.75"/>
    <row r="53916" ht="12.75"/>
    <row r="53917" ht="12.75"/>
    <row r="53918" ht="12.75"/>
    <row r="53919" ht="12.75"/>
    <row r="53920" ht="12.75"/>
    <row r="53921" ht="12.75"/>
    <row r="53922" ht="12.75"/>
    <row r="53923" ht="12.75"/>
    <row r="53924" ht="12.75"/>
    <row r="53925" ht="12.75"/>
    <row r="53926" ht="12.75"/>
    <row r="53927" ht="12.75"/>
    <row r="53928" ht="12.75"/>
    <row r="53929" ht="12.75"/>
    <row r="53930" ht="12.75"/>
    <row r="53931" ht="12.75"/>
    <row r="53932" ht="12.75"/>
    <row r="53933" ht="12.75"/>
    <row r="53934" ht="12.75"/>
    <row r="53935" ht="12.75"/>
    <row r="53936" ht="12.75"/>
    <row r="53937" ht="12.75"/>
    <row r="53938" ht="12.75"/>
    <row r="53939" ht="12.75"/>
    <row r="53940" ht="12.75"/>
    <row r="53941" ht="12.75"/>
    <row r="53942" ht="12.75"/>
    <row r="53943" ht="12.75"/>
    <row r="53944" ht="12.75"/>
    <row r="53945" ht="12.75"/>
    <row r="53946" ht="12.75"/>
    <row r="53947" ht="12.75"/>
    <row r="53948" ht="12.75"/>
    <row r="53949" ht="12.75"/>
    <row r="53950" ht="12.75"/>
    <row r="53951" ht="12.75"/>
    <row r="53952" ht="12.75"/>
    <row r="53953" ht="12.75"/>
    <row r="53954" ht="12.75"/>
    <row r="53955" ht="12.75"/>
    <row r="53956" ht="12.75"/>
    <row r="53957" ht="12.75"/>
    <row r="53958" ht="12.75"/>
    <row r="53959" ht="12.75"/>
    <row r="53960" ht="12.75"/>
    <row r="53961" ht="12.75"/>
    <row r="53962" ht="12.75"/>
    <row r="53963" ht="12.75"/>
    <row r="53964" ht="12.75"/>
    <row r="53965" ht="12.75"/>
    <row r="53966" ht="12.75"/>
    <row r="53967" ht="12.75"/>
    <row r="53968" ht="12.75"/>
    <row r="53969" ht="12.75"/>
    <row r="53970" ht="12.75"/>
    <row r="53971" ht="12.75"/>
    <row r="53972" ht="12.75"/>
    <row r="53973" ht="12.75"/>
    <row r="53974" ht="12.75"/>
    <row r="53975" ht="12.75"/>
    <row r="53976" ht="12.75"/>
    <row r="53977" ht="12.75"/>
    <row r="53978" ht="12.75"/>
    <row r="53979" ht="12.75"/>
    <row r="53980" ht="12.75"/>
    <row r="53981" ht="12.75"/>
    <row r="53982" ht="12.75"/>
    <row r="53983" ht="12.75"/>
    <row r="53984" ht="12.75"/>
    <row r="53985" ht="12.75"/>
    <row r="53986" ht="12.75"/>
    <row r="53987" ht="12.75"/>
    <row r="53988" ht="12.75"/>
    <row r="53989" ht="12.75"/>
    <row r="53990" ht="12.75"/>
    <row r="53991" ht="12.75"/>
    <row r="53992" ht="12.75"/>
    <row r="53993" ht="12.75"/>
    <row r="53994" ht="12.75"/>
    <row r="53995" ht="12.75"/>
    <row r="53996" ht="12.75"/>
    <row r="53997" ht="12.75"/>
    <row r="53998" ht="12.75"/>
    <row r="53999" ht="12.75"/>
    <row r="54000" ht="12.75"/>
    <row r="54001" ht="12.75"/>
    <row r="54002" ht="12.75"/>
    <row r="54003" ht="12.75"/>
    <row r="54004" ht="12.75"/>
    <row r="54005" ht="12.75"/>
    <row r="54006" ht="12.75"/>
    <row r="54007" ht="12.75"/>
    <row r="54008" ht="12.75"/>
    <row r="54009" ht="12.75"/>
    <row r="54010" ht="12.75"/>
    <row r="54011" ht="12.75"/>
    <row r="54012" ht="12.75"/>
    <row r="54013" ht="12.75"/>
    <row r="54014" ht="12.75"/>
    <row r="54015" ht="12.75"/>
    <row r="54016" ht="12.75"/>
    <row r="54017" ht="12.75"/>
    <row r="54018" ht="12.75"/>
    <row r="54019" ht="12.75"/>
    <row r="54020" ht="12.75"/>
    <row r="54021" ht="12.75"/>
    <row r="54022" ht="12.75"/>
    <row r="54023" ht="12.75"/>
    <row r="54024" ht="12.75"/>
    <row r="54025" ht="12.75"/>
    <row r="54026" ht="12.75"/>
    <row r="54027" ht="12.75"/>
    <row r="54028" ht="12.75"/>
    <row r="54029" ht="12.75"/>
    <row r="54030" ht="12.75"/>
    <row r="54031" ht="12.75"/>
    <row r="54032" ht="12.75"/>
    <row r="54033" ht="12.75"/>
    <row r="54034" ht="12.75"/>
    <row r="54035" ht="12.75"/>
    <row r="54036" ht="12.75"/>
    <row r="54037" ht="12.75"/>
    <row r="54038" ht="12.75"/>
    <row r="54039" ht="12.75"/>
    <row r="54040" ht="12.75"/>
    <row r="54041" ht="12.75"/>
    <row r="54042" ht="12.75"/>
    <row r="54043" ht="12.75"/>
    <row r="54044" ht="12.75"/>
    <row r="54045" ht="12.75"/>
    <row r="54046" ht="12.75"/>
    <row r="54047" ht="12.75"/>
    <row r="54048" ht="12.75"/>
    <row r="54049" ht="12.75"/>
    <row r="54050" ht="12.75"/>
    <row r="54051" ht="12.75"/>
    <row r="54052" ht="12.75"/>
    <row r="54053" ht="12.75"/>
    <row r="54054" ht="12.75"/>
    <row r="54055" ht="12.75"/>
    <row r="54056" ht="12.75"/>
    <row r="54057" ht="12.75"/>
    <row r="54058" ht="12.75"/>
    <row r="54059" ht="12.75"/>
    <row r="54060" ht="12.75"/>
    <row r="54061" ht="12.75"/>
    <row r="54062" ht="12.75"/>
    <row r="54063" ht="12.75"/>
    <row r="54064" ht="12.75"/>
    <row r="54065" ht="12.75"/>
    <row r="54066" ht="12.75"/>
    <row r="54067" ht="12.75"/>
    <row r="54068" ht="12.75"/>
    <row r="54069" ht="12.75"/>
    <row r="54070" ht="12.75"/>
    <row r="54071" ht="12.75"/>
    <row r="54072" ht="12.75"/>
    <row r="54073" ht="12.75"/>
    <row r="54074" ht="12.75"/>
    <row r="54075" ht="12.75"/>
    <row r="54076" ht="12.75"/>
    <row r="54077" ht="12.75"/>
    <row r="54078" ht="12.75"/>
    <row r="54079" ht="12.75"/>
    <row r="54080" ht="12.75"/>
    <row r="54081" ht="12.75"/>
    <row r="54082" ht="12.75"/>
    <row r="54083" ht="12.75"/>
    <row r="54084" ht="12.75"/>
    <row r="54085" ht="12.75"/>
    <row r="54086" ht="12.75"/>
    <row r="54087" ht="12.75"/>
    <row r="54088" ht="12.75"/>
    <row r="54089" ht="12.75"/>
    <row r="54090" ht="12.75"/>
    <row r="54091" ht="12.75"/>
    <row r="54092" ht="12.75"/>
    <row r="54093" ht="12.75"/>
    <row r="54094" ht="12.75"/>
    <row r="54095" ht="12.75"/>
    <row r="54096" ht="12.75"/>
    <row r="54097" ht="12.75"/>
    <row r="54098" ht="12.75"/>
    <row r="54099" ht="12.75"/>
    <row r="54100" ht="12.75"/>
    <row r="54101" ht="12.75"/>
    <row r="54102" ht="12.75"/>
    <row r="54103" ht="12.75"/>
    <row r="54104" ht="12.75"/>
    <row r="54105" ht="12.75"/>
    <row r="54106" ht="12.75"/>
    <row r="54107" ht="12.75"/>
    <row r="54108" ht="12.75"/>
    <row r="54109" ht="12.75"/>
    <row r="54110" ht="12.75"/>
    <row r="54111" ht="12.75"/>
    <row r="54112" ht="12.75"/>
    <row r="54113" ht="12.75"/>
    <row r="54114" ht="12.75"/>
    <row r="54115" ht="12.75"/>
    <row r="54116" ht="12.75"/>
    <row r="54117" ht="12.75"/>
    <row r="54118" ht="12.75"/>
    <row r="54119" ht="12.75"/>
    <row r="54120" ht="12.75"/>
    <row r="54121" ht="12.75"/>
    <row r="54122" ht="12.75"/>
    <row r="54123" ht="12.75"/>
    <row r="54124" ht="12.75"/>
    <row r="54125" ht="12.75"/>
    <row r="54126" ht="12.75"/>
    <row r="54127" ht="12.75"/>
    <row r="54128" ht="12.75"/>
    <row r="54129" ht="12.75"/>
    <row r="54130" ht="12.75"/>
    <row r="54131" ht="12.75"/>
    <row r="54132" ht="12.75"/>
    <row r="54133" ht="12.75"/>
    <row r="54134" ht="12.75"/>
    <row r="54135" ht="12.75"/>
    <row r="54136" ht="12.75"/>
    <row r="54137" ht="12.75"/>
    <row r="54138" ht="12.75"/>
    <row r="54139" ht="12.75"/>
    <row r="54140" ht="12.75"/>
    <row r="54141" ht="12.75"/>
    <row r="54142" ht="12.75"/>
    <row r="54143" ht="12.75"/>
    <row r="54144" ht="12.75"/>
    <row r="54145" ht="12.75"/>
    <row r="54146" ht="12.75"/>
    <row r="54147" ht="12.75"/>
    <row r="54148" ht="12.75"/>
    <row r="54149" ht="12.75"/>
    <row r="54150" ht="12.75"/>
    <row r="54151" ht="12.75"/>
    <row r="54152" ht="12.75"/>
    <row r="54153" ht="12.75"/>
    <row r="54154" ht="12.75"/>
    <row r="54155" ht="12.75"/>
    <row r="54156" ht="12.75"/>
    <row r="54157" ht="12.75"/>
    <row r="54158" ht="12.75"/>
    <row r="54159" ht="12.75"/>
    <row r="54160" ht="12.75"/>
    <row r="54161" ht="12.75"/>
    <row r="54162" ht="12.75"/>
    <row r="54163" ht="12.75"/>
    <row r="54164" ht="12.75"/>
    <row r="54165" ht="12.75"/>
    <row r="54166" ht="12.75"/>
    <row r="54167" ht="12.75"/>
    <row r="54168" ht="12.75"/>
    <row r="54169" ht="12.75"/>
    <row r="54170" ht="12.75"/>
    <row r="54171" ht="12.75"/>
    <row r="54172" ht="12.75"/>
    <row r="54173" ht="12.75"/>
    <row r="54174" ht="12.75"/>
    <row r="54175" ht="12.75"/>
    <row r="54176" ht="12.75"/>
    <row r="54177" ht="12.75"/>
    <row r="54178" ht="12.75"/>
    <row r="54179" ht="12.75"/>
    <row r="54180" ht="12.75"/>
    <row r="54181" ht="12.75"/>
    <row r="54182" ht="12.75"/>
    <row r="54183" ht="12.75"/>
    <row r="54184" ht="12.75"/>
    <row r="54185" ht="12.75"/>
    <row r="54186" ht="12.75"/>
    <row r="54187" ht="12.75"/>
    <row r="54188" ht="12.75"/>
    <row r="54189" ht="12.75"/>
    <row r="54190" ht="12.75"/>
    <row r="54191" ht="12.75"/>
    <row r="54192" ht="12.75"/>
    <row r="54193" ht="12.75"/>
    <row r="54194" ht="12.75"/>
    <row r="54195" ht="12.75"/>
    <row r="54196" ht="12.75"/>
    <row r="54197" ht="12.75"/>
    <row r="54198" ht="12.75"/>
    <row r="54199" ht="12.75"/>
    <row r="54200" ht="12.75"/>
    <row r="54201" ht="12.75"/>
    <row r="54202" ht="12.75"/>
    <row r="54203" ht="12.75"/>
    <row r="54204" ht="12.75"/>
    <row r="54205" ht="12.75"/>
    <row r="54206" ht="12.75"/>
    <row r="54207" ht="12.75"/>
    <row r="54208" ht="12.75"/>
    <row r="54209" ht="12.75"/>
    <row r="54210" ht="12.75"/>
    <row r="54211" ht="12.75"/>
    <row r="54212" ht="12.75"/>
    <row r="54213" ht="12.75"/>
    <row r="54214" ht="12.75"/>
    <row r="54215" ht="12.75"/>
    <row r="54216" ht="12.75"/>
    <row r="54217" ht="12.75"/>
    <row r="54218" ht="12.75"/>
    <row r="54219" ht="12.75"/>
    <row r="54220" ht="12.75"/>
    <row r="54221" ht="12.75"/>
    <row r="54222" ht="12.75"/>
    <row r="54223" ht="12.75"/>
    <row r="54224" ht="12.75"/>
    <row r="54225" ht="12.75"/>
    <row r="54226" ht="12.75"/>
    <row r="54227" ht="12.75"/>
    <row r="54228" ht="12.75"/>
    <row r="54229" ht="12.75"/>
    <row r="54230" ht="12.75"/>
    <row r="54231" ht="12.75"/>
    <row r="54232" ht="12.75"/>
    <row r="54233" ht="12.75"/>
    <row r="54234" ht="12.75"/>
    <row r="54235" ht="12.75"/>
    <row r="54236" ht="12.75"/>
    <row r="54237" ht="12.75"/>
    <row r="54238" ht="12.75"/>
    <row r="54239" ht="12.75"/>
    <row r="54240" ht="12.75"/>
    <row r="54241" ht="12.75"/>
    <row r="54242" ht="12.75"/>
    <row r="54243" ht="12.75"/>
    <row r="54244" ht="12.75"/>
    <row r="54245" ht="12.75"/>
    <row r="54246" ht="12.75"/>
    <row r="54247" ht="12.75"/>
    <row r="54248" ht="12.75"/>
    <row r="54249" ht="12.75"/>
    <row r="54250" ht="12.75"/>
    <row r="54251" ht="12.75"/>
    <row r="54252" ht="12.75"/>
    <row r="54253" ht="12.75"/>
    <row r="54254" ht="12.75"/>
    <row r="54255" ht="12.75"/>
    <row r="54256" ht="12.75"/>
    <row r="54257" ht="12.75"/>
    <row r="54258" ht="12.75"/>
    <row r="54259" ht="12.75"/>
    <row r="54260" ht="12.75"/>
    <row r="54261" ht="12.75"/>
    <row r="54262" ht="12.75"/>
    <row r="54263" ht="12.75"/>
    <row r="54264" ht="12.75"/>
    <row r="54265" ht="12.75"/>
    <row r="54266" ht="12.75"/>
    <row r="54267" ht="12.75"/>
    <row r="54268" ht="12.75"/>
    <row r="54269" ht="12.75"/>
    <row r="54270" ht="12.75"/>
    <row r="54271" ht="12.75"/>
    <row r="54272" ht="12.75"/>
    <row r="54273" ht="12.75"/>
    <row r="54274" ht="12.75"/>
    <row r="54275" ht="12.75"/>
    <row r="54276" ht="12.75"/>
    <row r="54277" ht="12.75"/>
    <row r="54278" ht="12.75"/>
    <row r="54279" ht="12.75"/>
    <row r="54280" ht="12.75"/>
    <row r="54281" ht="12.75"/>
    <row r="54282" ht="12.75"/>
    <row r="54283" ht="12.75"/>
    <row r="54284" ht="12.75"/>
    <row r="54285" ht="12.75"/>
    <row r="54286" ht="12.75"/>
    <row r="54287" ht="12.75"/>
    <row r="54288" ht="12.75"/>
    <row r="54289" ht="12.75"/>
    <row r="54290" ht="12.75"/>
    <row r="54291" ht="12.75"/>
    <row r="54292" ht="12.75"/>
    <row r="54293" ht="12.75"/>
    <row r="54294" ht="12.75"/>
    <row r="54295" ht="12.75"/>
    <row r="54296" ht="12.75"/>
    <row r="54297" ht="12.75"/>
    <row r="54298" ht="12.75"/>
    <row r="54299" ht="12.75"/>
    <row r="54300" ht="12.75"/>
    <row r="54301" ht="12.75"/>
    <row r="54302" ht="12.75"/>
    <row r="54303" ht="12.75"/>
    <row r="54304" ht="12.75"/>
    <row r="54305" ht="12.75"/>
    <row r="54306" ht="12.75"/>
    <row r="54307" ht="12.75"/>
    <row r="54308" ht="12.75"/>
    <row r="54309" ht="12.75"/>
    <row r="54310" ht="12.75"/>
    <row r="54311" ht="12.75"/>
    <row r="54312" ht="12.75"/>
    <row r="54313" ht="12.75"/>
    <row r="54314" ht="12.75"/>
    <row r="54315" ht="12.75"/>
    <row r="54316" ht="12.75"/>
    <row r="54317" ht="12.75"/>
    <row r="54318" ht="12.75"/>
    <row r="54319" ht="12.75"/>
    <row r="54320" ht="12.75"/>
    <row r="54321" ht="12.75"/>
    <row r="54322" ht="12.75"/>
    <row r="54323" ht="12.75"/>
    <row r="54324" ht="12.75"/>
    <row r="54325" ht="12.75"/>
    <row r="54326" ht="12.75"/>
    <row r="54327" ht="12.75"/>
    <row r="54328" ht="12.75"/>
    <row r="54329" ht="12.75"/>
    <row r="54330" ht="12.75"/>
    <row r="54331" ht="12.75"/>
    <row r="54332" ht="12.75"/>
    <row r="54333" ht="12.75"/>
    <row r="54334" ht="12.75"/>
    <row r="54335" ht="12.75"/>
    <row r="54336" ht="12.75"/>
    <row r="54337" ht="12.75"/>
    <row r="54338" ht="12.75"/>
    <row r="54339" ht="12.75"/>
    <row r="54340" ht="12.75"/>
    <row r="54341" ht="12.75"/>
    <row r="54342" ht="12.75"/>
    <row r="54343" ht="12.75"/>
    <row r="54344" ht="12.75"/>
    <row r="54345" ht="12.75"/>
    <row r="54346" ht="12.75"/>
    <row r="54347" ht="12.75"/>
    <row r="54348" ht="12.75"/>
    <row r="54349" ht="12.75"/>
    <row r="54350" ht="12.75"/>
    <row r="54351" ht="12.75"/>
    <row r="54352" ht="12.75"/>
    <row r="54353" ht="12.75"/>
    <row r="54354" ht="12.75"/>
    <row r="54355" ht="12.75"/>
    <row r="54356" ht="12.75"/>
    <row r="54357" ht="12.75"/>
    <row r="54358" ht="12.75"/>
    <row r="54359" ht="12.75"/>
    <row r="54360" ht="12.75"/>
    <row r="54361" ht="12.75"/>
    <row r="54362" ht="12.75"/>
    <row r="54363" ht="12.75"/>
    <row r="54364" ht="12.75"/>
    <row r="54365" ht="12.75"/>
    <row r="54366" ht="12.75"/>
    <row r="54367" ht="12.75"/>
    <row r="54368" ht="12.75"/>
    <row r="54369" ht="12.75"/>
    <row r="54370" ht="12.75"/>
    <row r="54371" ht="12.75"/>
    <row r="54372" ht="12.75"/>
    <row r="54373" ht="12.75"/>
    <row r="54374" ht="12.75"/>
    <row r="54375" ht="12.75"/>
    <row r="54376" ht="12.75"/>
    <row r="54377" ht="12.75"/>
    <row r="54378" ht="12.75"/>
    <row r="54379" ht="12.75"/>
    <row r="54380" ht="12.75"/>
    <row r="54381" ht="12.75"/>
    <row r="54382" ht="12.75"/>
    <row r="54383" ht="12.75"/>
    <row r="54384" ht="12.75"/>
    <row r="54385" ht="12.75"/>
    <row r="54386" ht="12.75"/>
    <row r="54387" ht="12.75"/>
    <row r="54388" ht="12.75"/>
    <row r="54389" ht="12.75"/>
    <row r="54390" ht="12.75"/>
    <row r="54391" ht="12.75"/>
    <row r="54392" ht="12.75"/>
    <row r="54393" ht="12.75"/>
    <row r="54394" ht="12.75"/>
    <row r="54395" ht="12.75"/>
    <row r="54396" ht="12.75"/>
    <row r="54397" ht="12.75"/>
    <row r="54398" ht="12.75"/>
    <row r="54399" ht="12.75"/>
    <row r="54400" ht="12.75"/>
    <row r="54401" ht="12.75"/>
    <row r="54402" ht="12.75"/>
    <row r="54403" ht="12.75"/>
    <row r="54404" ht="12.75"/>
    <row r="54405" ht="12.75"/>
    <row r="54406" ht="12.75"/>
    <row r="54407" ht="12.75"/>
    <row r="54408" ht="12.75"/>
    <row r="54409" ht="12.75"/>
    <row r="54410" ht="12.75"/>
    <row r="54411" ht="12.75"/>
    <row r="54412" ht="12.75"/>
    <row r="54413" ht="12.75"/>
    <row r="54414" ht="12.75"/>
    <row r="54415" ht="12.75"/>
    <row r="54416" ht="12.75"/>
    <row r="54417" ht="12.75"/>
    <row r="54418" ht="12.75"/>
    <row r="54419" ht="12.75"/>
    <row r="54420" ht="12.75"/>
    <row r="54421" ht="12.75"/>
    <row r="54422" ht="12.75"/>
    <row r="54423" ht="12.75"/>
    <row r="54424" ht="12.75"/>
    <row r="54425" ht="12.75"/>
    <row r="54426" ht="12.75"/>
    <row r="54427" ht="12.75"/>
    <row r="54428" ht="12.75"/>
    <row r="54429" ht="12.75"/>
    <row r="54430" ht="12.75"/>
    <row r="54431" ht="12.75"/>
    <row r="54432" ht="12.75"/>
    <row r="54433" ht="12.75"/>
    <row r="54434" ht="12.75"/>
    <row r="54435" ht="12.75"/>
    <row r="54436" ht="12.75"/>
    <row r="54437" ht="12.75"/>
    <row r="54438" ht="12.75"/>
    <row r="54439" ht="12.75"/>
    <row r="54440" ht="12.75"/>
    <row r="54441" ht="12.75"/>
    <row r="54442" ht="12.75"/>
    <row r="54443" ht="12.75"/>
    <row r="54444" ht="12.75"/>
    <row r="54445" ht="12.75"/>
    <row r="54446" ht="12.75"/>
    <row r="54447" ht="12.75"/>
    <row r="54448" ht="12.75"/>
    <row r="54449" ht="12.75"/>
    <row r="54450" ht="12.75"/>
    <row r="54451" ht="12.75"/>
    <row r="54452" ht="12.75"/>
    <row r="54453" ht="12.75"/>
    <row r="54454" ht="12.75"/>
    <row r="54455" ht="12.75"/>
    <row r="54456" ht="12.75"/>
    <row r="54457" ht="12.75"/>
    <row r="54458" ht="12.75"/>
    <row r="54459" ht="12.75"/>
    <row r="54460" ht="12.75"/>
    <row r="54461" ht="12.75"/>
    <row r="54462" ht="12.75"/>
    <row r="54463" ht="12.75"/>
    <row r="54464" ht="12.75"/>
    <row r="54465" ht="12.75"/>
    <row r="54466" ht="12.75"/>
    <row r="54467" ht="12.75"/>
    <row r="54468" ht="12.75"/>
    <row r="54469" ht="12.75"/>
    <row r="54470" ht="12.75"/>
    <row r="54471" ht="12.75"/>
    <row r="54472" ht="12.75"/>
    <row r="54473" ht="12.75"/>
    <row r="54474" ht="12.75"/>
    <row r="54475" ht="12.75"/>
    <row r="54476" ht="12.75"/>
    <row r="54477" ht="12.75"/>
    <row r="54478" ht="12.75"/>
    <row r="54479" ht="12.75"/>
    <row r="54480" ht="12.75"/>
    <row r="54481" ht="12.75"/>
    <row r="54482" ht="12.75"/>
    <row r="54483" ht="12.75"/>
    <row r="54484" ht="12.75"/>
    <row r="54485" ht="12.75"/>
    <row r="54486" ht="12.75"/>
    <row r="54487" ht="12.75"/>
    <row r="54488" ht="12.75"/>
    <row r="54489" ht="12.75"/>
    <row r="54490" ht="12.75"/>
    <row r="54491" ht="12.75"/>
    <row r="54492" ht="12.75"/>
    <row r="54493" ht="12.75"/>
    <row r="54494" ht="12.75"/>
    <row r="54495" ht="12.75"/>
    <row r="54496" ht="12.75"/>
    <row r="54497" ht="12.75"/>
    <row r="54498" ht="12.75"/>
    <row r="54499" ht="12.75"/>
    <row r="54500" ht="12.75"/>
    <row r="54501" ht="12.75"/>
    <row r="54502" ht="12.75"/>
    <row r="54503" ht="12.75"/>
    <row r="54504" ht="12.75"/>
    <row r="54505" ht="12.75"/>
    <row r="54506" ht="12.75"/>
    <row r="54507" ht="12.75"/>
    <row r="54508" ht="12.75"/>
    <row r="54509" ht="12.75"/>
    <row r="54510" ht="12.75"/>
    <row r="54511" ht="12.75"/>
    <row r="54512" ht="12.75"/>
    <row r="54513" ht="12.75"/>
    <row r="54514" ht="12.75"/>
    <row r="54515" ht="12.75"/>
    <row r="54516" ht="12.75"/>
    <row r="54517" ht="12.75"/>
    <row r="54518" ht="12.75"/>
    <row r="54519" ht="12.75"/>
    <row r="54520" ht="12.75"/>
    <row r="54521" ht="12.75"/>
    <row r="54522" ht="12.75"/>
    <row r="54523" ht="12.75"/>
    <row r="54524" ht="12.75"/>
    <row r="54525" ht="12.75"/>
    <row r="54526" ht="12.75"/>
    <row r="54527" ht="12.75"/>
    <row r="54528" ht="12.75"/>
    <row r="54529" ht="12.75"/>
    <row r="54530" ht="12.75"/>
    <row r="54531" ht="12.75"/>
    <row r="54532" ht="12.75"/>
    <row r="54533" ht="12.75"/>
    <row r="54534" ht="12.75"/>
    <row r="54535" ht="12.75"/>
    <row r="54536" ht="12.75"/>
    <row r="54537" ht="12.75"/>
    <row r="54538" ht="12.75"/>
    <row r="54539" ht="12.75"/>
    <row r="54540" ht="12.75"/>
    <row r="54541" ht="12.75"/>
    <row r="54542" ht="12.75"/>
    <row r="54543" ht="12.75"/>
    <row r="54544" ht="12.75"/>
    <row r="54545" ht="12.75"/>
    <row r="54546" ht="12.75"/>
    <row r="54547" ht="12.75"/>
    <row r="54548" ht="12.75"/>
    <row r="54549" ht="12.75"/>
    <row r="54550" ht="12.75"/>
    <row r="54551" ht="12.75"/>
    <row r="54552" ht="12.75"/>
    <row r="54553" ht="12.75"/>
    <row r="54554" ht="12.75"/>
    <row r="54555" ht="12.75"/>
    <row r="54556" ht="12.75"/>
    <row r="54557" ht="12.75"/>
    <row r="54558" ht="12.75"/>
    <row r="54559" ht="12.75"/>
    <row r="54560" ht="12.75"/>
    <row r="54561" ht="12.75"/>
    <row r="54562" ht="12.75"/>
    <row r="54563" ht="12.75"/>
    <row r="54564" ht="12.75"/>
    <row r="54565" ht="12.75"/>
    <row r="54566" ht="12.75"/>
    <row r="54567" ht="12.75"/>
    <row r="54568" ht="12.75"/>
    <row r="54569" ht="12.75"/>
    <row r="54570" ht="12.75"/>
    <row r="54571" ht="12.75"/>
    <row r="54572" ht="12.75"/>
    <row r="54573" ht="12.75"/>
    <row r="54574" ht="12.75"/>
    <row r="54575" ht="12.75"/>
    <row r="54576" ht="12.75"/>
    <row r="54577" ht="12.75"/>
    <row r="54578" ht="12.75"/>
    <row r="54579" ht="12.75"/>
    <row r="54580" ht="12.75"/>
    <row r="54581" ht="12.75"/>
    <row r="54582" ht="12.75"/>
    <row r="54583" ht="12.75"/>
    <row r="54584" ht="12.75"/>
    <row r="54585" ht="12.75"/>
    <row r="54586" ht="12.75"/>
    <row r="54587" ht="12.75"/>
    <row r="54588" ht="12.75"/>
    <row r="54589" ht="12.75"/>
    <row r="54590" ht="12.75"/>
    <row r="54591" ht="12.75"/>
    <row r="54592" ht="12.75"/>
    <row r="54593" ht="12.75"/>
    <row r="54594" ht="12.75"/>
    <row r="54595" ht="12.75"/>
    <row r="54596" ht="12.75"/>
    <row r="54597" ht="12.75"/>
    <row r="54598" ht="12.75"/>
    <row r="54599" ht="12.75"/>
    <row r="54600" ht="12.75"/>
    <row r="54601" ht="12.75"/>
    <row r="54602" ht="12.75"/>
    <row r="54603" ht="12.75"/>
    <row r="54604" ht="12.75"/>
    <row r="54605" ht="12.75"/>
    <row r="54606" ht="12.75"/>
    <row r="54607" ht="12.75"/>
    <row r="54608" ht="12.75"/>
    <row r="54609" ht="12.75"/>
    <row r="54610" ht="12.75"/>
    <row r="54611" ht="12.75"/>
    <row r="54612" ht="12.75"/>
    <row r="54613" ht="12.75"/>
    <row r="54614" ht="12.75"/>
    <row r="54615" ht="12.75"/>
    <row r="54616" ht="12.75"/>
    <row r="54617" ht="12.75"/>
    <row r="54618" ht="12.75"/>
    <row r="54619" ht="12.75"/>
    <row r="54620" ht="12.75"/>
    <row r="54621" ht="12.75"/>
    <row r="54622" ht="12.75"/>
    <row r="54623" ht="12.75"/>
    <row r="54624" ht="12.75"/>
    <row r="54625" ht="12.75"/>
    <row r="54626" ht="12.75"/>
    <row r="54627" ht="12.75"/>
    <row r="54628" ht="12.75"/>
    <row r="54629" ht="12.75"/>
    <row r="54630" ht="12.75"/>
    <row r="54631" ht="12.75"/>
    <row r="54632" ht="12.75"/>
    <row r="54633" ht="12.75"/>
    <row r="54634" ht="12.75"/>
    <row r="54635" ht="12.75"/>
    <row r="54636" ht="12.75"/>
    <row r="54637" ht="12.75"/>
    <row r="54638" ht="12.75"/>
    <row r="54639" ht="12.75"/>
    <row r="54640" ht="12.75"/>
    <row r="54641" ht="12.75"/>
    <row r="54642" ht="12.75"/>
    <row r="54643" ht="12.75"/>
    <row r="54644" ht="12.75"/>
    <row r="54645" ht="12.75"/>
    <row r="54646" ht="12.75"/>
    <row r="54647" ht="12.75"/>
    <row r="54648" ht="12.75"/>
    <row r="54649" ht="12.75"/>
    <row r="54650" ht="12.75"/>
    <row r="54651" ht="12.75"/>
    <row r="54652" ht="12.75"/>
    <row r="54653" ht="12.75"/>
    <row r="54654" ht="12.75"/>
    <row r="54655" ht="12.75"/>
    <row r="54656" ht="12.75"/>
    <row r="54657" ht="12.75"/>
    <row r="54658" ht="12.75"/>
    <row r="54659" ht="12.75"/>
    <row r="54660" ht="12.75"/>
    <row r="54661" ht="12.75"/>
    <row r="54662" ht="12.75"/>
    <row r="54663" ht="12.75"/>
    <row r="54664" ht="12.75"/>
    <row r="54665" ht="12.75"/>
    <row r="54666" ht="12.75"/>
    <row r="54667" ht="12.75"/>
    <row r="54668" ht="12.75"/>
    <row r="54669" ht="12.75"/>
    <row r="54670" ht="12.75"/>
    <row r="54671" ht="12.75"/>
    <row r="54672" ht="12.75"/>
    <row r="54673" ht="12.75"/>
    <row r="54674" ht="12.75"/>
    <row r="54675" ht="12.75"/>
    <row r="54676" ht="12.75"/>
    <row r="54677" ht="12.75"/>
    <row r="54678" ht="12.75"/>
    <row r="54679" ht="12.75"/>
    <row r="54680" ht="12.75"/>
    <row r="54681" ht="12.75"/>
    <row r="54682" ht="12.75"/>
    <row r="54683" ht="12.75"/>
    <row r="54684" ht="12.75"/>
    <row r="54685" ht="12.75"/>
    <row r="54686" ht="12.75"/>
    <row r="54687" ht="12.75"/>
    <row r="54688" ht="12.75"/>
    <row r="54689" ht="12.75"/>
    <row r="54690" ht="12.75"/>
    <row r="54691" ht="12.75"/>
    <row r="54692" ht="12.75"/>
    <row r="54693" ht="12.75"/>
    <row r="54694" ht="12.75"/>
    <row r="54695" ht="12.75"/>
    <row r="54696" ht="12.75"/>
    <row r="54697" ht="12.75"/>
    <row r="54698" ht="12.75"/>
    <row r="54699" ht="12.75"/>
    <row r="54700" ht="12.75"/>
    <row r="54701" ht="12.75"/>
    <row r="54702" ht="12.75"/>
    <row r="54703" ht="12.75"/>
    <row r="54704" ht="12.75"/>
    <row r="54705" ht="12.75"/>
    <row r="54706" ht="12.75"/>
    <row r="54707" ht="12.75"/>
    <row r="54708" ht="12.75"/>
    <row r="54709" ht="12.75"/>
    <row r="54710" ht="12.75"/>
    <row r="54711" ht="12.75"/>
    <row r="54712" ht="12.75"/>
    <row r="54713" ht="12.75"/>
    <row r="54714" ht="12.75"/>
    <row r="54715" ht="12.75"/>
    <row r="54716" ht="12.75"/>
    <row r="54717" ht="12.75"/>
    <row r="54718" ht="12.75"/>
    <row r="54719" ht="12.75"/>
    <row r="54720" ht="12.75"/>
    <row r="54721" ht="12.75"/>
    <row r="54722" ht="12.75"/>
    <row r="54723" ht="12.75"/>
    <row r="54724" ht="12.75"/>
    <row r="54725" ht="12.75"/>
    <row r="54726" ht="12.75"/>
    <row r="54727" ht="12.75"/>
    <row r="54728" ht="12.75"/>
    <row r="54729" ht="12.75"/>
    <row r="54730" ht="12.75"/>
    <row r="54731" ht="12.75"/>
    <row r="54732" ht="12.75"/>
    <row r="54733" ht="12.75"/>
    <row r="54734" ht="12.75"/>
    <row r="54735" ht="12.75"/>
    <row r="54736" ht="12.75"/>
    <row r="54737" ht="12.75"/>
    <row r="54738" ht="12.75"/>
    <row r="54739" ht="12.75"/>
    <row r="54740" ht="12.75"/>
    <row r="54741" ht="12.75"/>
    <row r="54742" ht="12.75"/>
    <row r="54743" ht="12.75"/>
    <row r="54744" ht="12.75"/>
    <row r="54745" ht="12.75"/>
    <row r="54746" ht="12.75"/>
    <row r="54747" ht="12.75"/>
    <row r="54748" ht="12.75"/>
    <row r="54749" ht="12.75"/>
    <row r="54750" ht="12.75"/>
    <row r="54751" ht="12.75"/>
    <row r="54752" ht="12.75"/>
    <row r="54753" ht="12.75"/>
    <row r="54754" ht="12.75"/>
    <row r="54755" ht="12.75"/>
    <row r="54756" ht="12.75"/>
    <row r="54757" ht="12.75"/>
    <row r="54758" ht="12.75"/>
    <row r="54759" ht="12.75"/>
    <row r="54760" ht="12.75"/>
    <row r="54761" ht="12.75"/>
    <row r="54762" ht="12.75"/>
    <row r="54763" ht="12.75"/>
    <row r="54764" ht="12.75"/>
    <row r="54765" ht="12.75"/>
    <row r="54766" ht="12.75"/>
    <row r="54767" ht="12.75"/>
    <row r="54768" ht="12.75"/>
    <row r="54769" ht="12.75"/>
    <row r="54770" ht="12.75"/>
    <row r="54771" ht="12.75"/>
    <row r="54772" ht="12.75"/>
    <row r="54773" ht="12.75"/>
    <row r="54774" ht="12.75"/>
    <row r="54775" ht="12.75"/>
    <row r="54776" ht="12.75"/>
    <row r="54777" ht="12.75"/>
    <row r="54778" ht="12.75"/>
    <row r="54779" ht="12.75"/>
    <row r="54780" ht="12.75"/>
    <row r="54781" ht="12.75"/>
    <row r="54782" ht="12.75"/>
    <row r="54783" ht="12.75"/>
    <row r="54784" ht="12.75"/>
    <row r="54785" ht="12.75"/>
    <row r="54786" ht="12.75"/>
    <row r="54787" ht="12.75"/>
    <row r="54788" ht="12.75"/>
    <row r="54789" ht="12.75"/>
    <row r="54790" ht="12.75"/>
    <row r="54791" ht="12.75"/>
    <row r="54792" ht="12.75"/>
    <row r="54793" ht="12.75"/>
    <row r="54794" ht="12.75"/>
    <row r="54795" ht="12.75"/>
    <row r="54796" ht="12.75"/>
    <row r="54797" ht="12.75"/>
    <row r="54798" ht="12.75"/>
    <row r="54799" ht="12.75"/>
    <row r="54800" ht="12.75"/>
    <row r="54801" ht="12.75"/>
    <row r="54802" ht="12.75"/>
    <row r="54803" ht="12.75"/>
    <row r="54804" ht="12.75"/>
    <row r="54805" ht="12.75"/>
    <row r="54806" ht="12.75"/>
    <row r="54807" ht="12.75"/>
    <row r="54808" ht="12.75"/>
    <row r="54809" ht="12.75"/>
    <row r="54810" ht="12.75"/>
    <row r="54811" ht="12.75"/>
    <row r="54812" ht="12.75"/>
    <row r="54813" ht="12.75"/>
    <row r="54814" ht="12.75"/>
    <row r="54815" ht="12.75"/>
    <row r="54816" ht="12.75"/>
    <row r="54817" ht="12.75"/>
    <row r="54818" ht="12.75"/>
    <row r="54819" ht="12.75"/>
    <row r="54820" ht="12.75"/>
    <row r="54821" ht="12.75"/>
    <row r="54822" ht="12.75"/>
    <row r="54823" ht="12.75"/>
    <row r="54824" ht="12.75"/>
    <row r="54825" ht="12.75"/>
    <row r="54826" ht="12.75"/>
    <row r="54827" ht="12.75"/>
    <row r="54828" ht="12.75"/>
    <row r="54829" ht="12.75"/>
    <row r="54830" ht="12.75"/>
    <row r="54831" ht="12.75"/>
    <row r="54832" ht="12.75"/>
    <row r="54833" ht="12.75"/>
    <row r="54834" ht="12.75"/>
    <row r="54835" ht="12.75"/>
    <row r="54836" ht="12.75"/>
    <row r="54837" ht="12.75"/>
    <row r="54838" ht="12.75"/>
    <row r="54839" ht="12.75"/>
    <row r="54840" ht="12.75"/>
    <row r="54841" ht="12.75"/>
    <row r="54842" ht="12.75"/>
    <row r="54843" ht="12.75"/>
    <row r="54844" ht="12.75"/>
    <row r="54845" ht="12.75"/>
    <row r="54846" ht="12.75"/>
    <row r="54847" ht="12.75"/>
    <row r="54848" ht="12.75"/>
    <row r="54849" ht="12.75"/>
    <row r="54850" ht="12.75"/>
    <row r="54851" ht="12.75"/>
    <row r="54852" ht="12.75"/>
    <row r="54853" ht="12.75"/>
    <row r="54854" ht="12.75"/>
    <row r="54855" ht="12.75"/>
    <row r="54856" ht="12.75"/>
    <row r="54857" ht="12.75"/>
    <row r="54858" ht="12.75"/>
    <row r="54859" ht="12.75"/>
    <row r="54860" ht="12.75"/>
    <row r="54861" ht="12.75"/>
    <row r="54862" ht="12.75"/>
    <row r="54863" ht="12.75"/>
    <row r="54864" ht="12.75"/>
    <row r="54865" ht="12.75"/>
    <row r="54866" ht="12.75"/>
    <row r="54867" ht="12.75"/>
    <row r="54868" ht="12.75"/>
    <row r="54869" ht="12.75"/>
    <row r="54870" ht="12.75"/>
    <row r="54871" ht="12.75"/>
    <row r="54872" ht="12.75"/>
    <row r="54873" ht="12.75"/>
    <row r="54874" ht="12.75"/>
    <row r="54875" ht="12.75"/>
    <row r="54876" ht="12.75"/>
    <row r="54877" ht="12.75"/>
    <row r="54878" ht="12.75"/>
    <row r="54879" ht="12.75"/>
    <row r="54880" ht="12.75"/>
    <row r="54881" ht="12.75"/>
    <row r="54882" ht="12.75"/>
    <row r="54883" ht="12.75"/>
    <row r="54884" ht="12.75"/>
    <row r="54885" ht="12.75"/>
    <row r="54886" ht="12.75"/>
    <row r="54887" ht="12.75"/>
    <row r="54888" ht="12.75"/>
    <row r="54889" ht="12.75"/>
    <row r="54890" ht="12.75"/>
    <row r="54891" ht="12.75"/>
    <row r="54892" ht="12.75"/>
    <row r="54893" ht="12.75"/>
    <row r="54894" ht="12.75"/>
    <row r="54895" ht="12.75"/>
    <row r="54896" ht="12.75"/>
    <row r="54897" ht="12.75"/>
    <row r="54898" ht="12.75"/>
    <row r="54899" ht="12.75"/>
    <row r="54900" ht="12.75"/>
    <row r="54901" ht="12.75"/>
    <row r="54902" ht="12.75"/>
    <row r="54903" ht="12.75"/>
    <row r="54904" ht="12.75"/>
    <row r="54905" ht="12.75"/>
    <row r="54906" ht="12.75"/>
    <row r="54907" ht="12.75"/>
    <row r="54908" ht="12.75"/>
    <row r="54909" ht="12.75"/>
    <row r="54910" ht="12.75"/>
    <row r="54911" ht="12.75"/>
    <row r="54912" ht="12.75"/>
    <row r="54913" ht="12.75"/>
    <row r="54914" ht="12.75"/>
    <row r="54915" ht="12.75"/>
    <row r="54916" ht="12.75"/>
    <row r="54917" ht="12.75"/>
    <row r="54918" ht="12.75"/>
    <row r="54919" ht="12.75"/>
    <row r="54920" ht="12.75"/>
    <row r="54921" ht="12.75"/>
    <row r="54922" ht="12.75"/>
    <row r="54923" ht="12.75"/>
    <row r="54924" ht="12.75"/>
    <row r="54925" ht="12.75"/>
    <row r="54926" ht="12.75"/>
    <row r="54927" ht="12.75"/>
    <row r="54928" ht="12.75"/>
    <row r="54929" ht="12.75"/>
    <row r="54930" ht="12.75"/>
    <row r="54931" ht="12.75"/>
    <row r="54932" ht="12.75"/>
    <row r="54933" ht="12.75"/>
    <row r="54934" ht="12.75"/>
    <row r="54935" ht="12.75"/>
    <row r="54936" ht="12.75"/>
    <row r="54937" ht="12.75"/>
    <row r="54938" ht="12.75"/>
    <row r="54939" ht="12.75"/>
    <row r="54940" ht="12.75"/>
    <row r="54941" ht="12.75"/>
    <row r="54942" ht="12.75"/>
    <row r="54943" ht="12.75"/>
    <row r="54944" ht="12.75"/>
    <row r="54945" ht="12.75"/>
    <row r="54946" ht="12.75"/>
    <row r="54947" ht="12.75"/>
    <row r="54948" ht="12.75"/>
    <row r="54949" ht="12.75"/>
    <row r="54950" ht="12.75"/>
    <row r="54951" ht="12.75"/>
    <row r="54952" ht="12.75"/>
    <row r="54953" ht="12.75"/>
    <row r="54954" ht="12.75"/>
    <row r="54955" ht="12.75"/>
    <row r="54956" ht="12.75"/>
    <row r="54957" ht="12.75"/>
    <row r="54958" ht="12.75"/>
    <row r="54959" ht="12.75"/>
    <row r="54960" ht="12.75"/>
    <row r="54961" ht="12.75"/>
    <row r="54962" ht="12.75"/>
    <row r="54963" ht="12.75"/>
    <row r="54964" ht="12.75"/>
    <row r="54965" ht="12.75"/>
    <row r="54966" ht="12.75"/>
    <row r="54967" ht="12.75"/>
    <row r="54968" ht="12.75"/>
    <row r="54969" ht="12.75"/>
    <row r="54970" ht="12.75"/>
    <row r="54971" ht="12.75"/>
    <row r="54972" ht="12.75"/>
    <row r="54973" ht="12.75"/>
    <row r="54974" ht="12.75"/>
    <row r="54975" ht="12.75"/>
    <row r="54976" ht="12.75"/>
    <row r="54977" ht="12.75"/>
    <row r="54978" ht="12.75"/>
    <row r="54979" ht="12.75"/>
    <row r="54980" ht="12.75"/>
    <row r="54981" ht="12.75"/>
    <row r="54982" ht="12.75"/>
    <row r="54983" ht="12.75"/>
    <row r="54984" ht="12.75"/>
    <row r="54985" ht="12.75"/>
    <row r="54986" ht="12.75"/>
    <row r="54987" ht="12.75"/>
    <row r="54988" ht="12.75"/>
    <row r="54989" ht="12.75"/>
    <row r="54990" ht="12.75"/>
    <row r="54991" ht="12.75"/>
    <row r="54992" ht="12.75"/>
    <row r="54993" ht="12.75"/>
    <row r="54994" ht="12.75"/>
    <row r="54995" ht="12.75"/>
    <row r="54996" ht="12.75"/>
    <row r="54997" ht="12.75"/>
    <row r="54998" ht="12.75"/>
    <row r="54999" ht="12.75"/>
    <row r="55000" ht="12.75"/>
    <row r="55001" ht="12.75"/>
    <row r="55002" ht="12.75"/>
    <row r="55003" ht="12.75"/>
    <row r="55004" ht="12.75"/>
    <row r="55005" ht="12.75"/>
    <row r="55006" ht="12.75"/>
    <row r="55007" ht="12.75"/>
    <row r="55008" ht="12.75"/>
    <row r="55009" ht="12.75"/>
    <row r="55010" ht="12.75"/>
    <row r="55011" ht="12.75"/>
    <row r="55012" ht="12.75"/>
    <row r="55013" ht="12.75"/>
    <row r="55014" ht="12.75"/>
    <row r="55015" ht="12.75"/>
    <row r="55016" ht="12.75"/>
    <row r="55017" ht="12.75"/>
    <row r="55018" ht="12.75"/>
    <row r="55019" ht="12.75"/>
    <row r="55020" ht="12.75"/>
    <row r="55021" ht="12.75"/>
    <row r="55022" ht="12.75"/>
    <row r="55023" ht="12.75"/>
    <row r="55024" ht="12.75"/>
    <row r="55025" ht="12.75"/>
    <row r="55026" ht="12.75"/>
    <row r="55027" ht="12.75"/>
    <row r="55028" ht="12.75"/>
    <row r="55029" ht="12.75"/>
    <row r="55030" ht="12.75"/>
    <row r="55031" ht="12.75"/>
    <row r="55032" ht="12.75"/>
    <row r="55033" ht="12.75"/>
    <row r="55034" ht="12.75"/>
    <row r="55035" ht="12.75"/>
    <row r="55036" ht="12.75"/>
    <row r="55037" ht="12.75"/>
    <row r="55038" ht="12.75"/>
    <row r="55039" ht="12.75"/>
    <row r="55040" ht="12.75"/>
    <row r="55041" ht="12.75"/>
    <row r="55042" ht="12.75"/>
    <row r="55043" ht="12.75"/>
    <row r="55044" ht="12.75"/>
    <row r="55045" ht="12.75"/>
    <row r="55046" ht="12.75"/>
    <row r="55047" ht="12.75"/>
    <row r="55048" ht="12.75"/>
    <row r="55049" ht="12.75"/>
    <row r="55050" ht="12.75"/>
    <row r="55051" ht="12.75"/>
    <row r="55052" ht="12.75"/>
    <row r="55053" ht="12.75"/>
    <row r="55054" ht="12.75"/>
    <row r="55055" ht="12.75"/>
    <row r="55056" ht="12.75"/>
    <row r="55057" ht="12.75"/>
    <row r="55058" ht="12.75"/>
    <row r="55059" ht="12.75"/>
    <row r="55060" ht="12.75"/>
    <row r="55061" ht="12.75"/>
    <row r="55062" ht="12.75"/>
    <row r="55063" ht="12.75"/>
    <row r="55064" ht="12.75"/>
    <row r="55065" ht="12.75"/>
    <row r="55066" ht="12.75"/>
    <row r="55067" ht="12.75"/>
    <row r="55068" ht="12.75"/>
    <row r="55069" ht="12.75"/>
    <row r="55070" ht="12.75"/>
    <row r="55071" ht="12.75"/>
    <row r="55072" ht="12.75"/>
    <row r="55073" ht="12.75"/>
    <row r="55074" ht="12.75"/>
    <row r="55075" ht="12.75"/>
    <row r="55076" ht="12.75"/>
    <row r="55077" ht="12.75"/>
    <row r="55078" ht="12.75"/>
    <row r="55079" ht="12.75"/>
    <row r="55080" ht="12.75"/>
    <row r="55081" ht="12.75"/>
    <row r="55082" ht="12.75"/>
    <row r="55083" ht="12.75"/>
    <row r="55084" ht="12.75"/>
    <row r="55085" ht="12.75"/>
    <row r="55086" ht="12.75"/>
    <row r="55087" ht="12.75"/>
    <row r="55088" ht="12.75"/>
    <row r="55089" ht="12.75"/>
    <row r="55090" ht="12.75"/>
    <row r="55091" ht="12.75"/>
    <row r="55092" ht="12.75"/>
    <row r="55093" ht="12.75"/>
    <row r="55094" ht="12.75"/>
    <row r="55095" ht="12.75"/>
    <row r="55096" ht="12.75"/>
    <row r="55097" ht="12.75"/>
    <row r="55098" ht="12.75"/>
    <row r="55099" ht="12.75"/>
    <row r="55100" ht="12.75"/>
    <row r="55101" ht="12.75"/>
    <row r="55102" ht="12.75"/>
    <row r="55103" ht="12.75"/>
    <row r="55104" ht="12.75"/>
    <row r="55105" ht="12.75"/>
    <row r="55106" ht="12.75"/>
    <row r="55107" ht="12.75"/>
    <row r="55108" ht="12.75"/>
    <row r="55109" ht="12.75"/>
    <row r="55110" ht="12.75"/>
    <row r="55111" ht="12.75"/>
    <row r="55112" ht="12.75"/>
    <row r="55113" ht="12.75"/>
    <row r="55114" ht="12.75"/>
    <row r="55115" ht="12.75"/>
    <row r="55116" ht="12.75"/>
    <row r="55117" ht="12.75"/>
    <row r="55118" ht="12.75"/>
    <row r="55119" ht="12.75"/>
    <row r="55120" ht="12.75"/>
    <row r="55121" ht="12.75"/>
    <row r="55122" ht="12.75"/>
    <row r="55123" ht="12.75"/>
    <row r="55124" ht="12.75"/>
    <row r="55125" ht="12.75"/>
    <row r="55126" ht="12.75"/>
    <row r="55127" ht="12.75"/>
    <row r="55128" ht="12.75"/>
    <row r="55129" ht="12.75"/>
    <row r="55130" ht="12.75"/>
    <row r="55131" ht="12.75"/>
    <row r="55132" ht="12.75"/>
    <row r="55133" ht="12.75"/>
    <row r="55134" ht="12.75"/>
    <row r="55135" ht="12.75"/>
    <row r="55136" ht="12.75"/>
    <row r="55137" ht="12.75"/>
    <row r="55138" ht="12.75"/>
    <row r="55139" ht="12.75"/>
    <row r="55140" ht="12.75"/>
    <row r="55141" ht="12.75"/>
    <row r="55142" ht="12.75"/>
    <row r="55143" ht="12.75"/>
    <row r="55144" ht="12.75"/>
    <row r="55145" ht="12.75"/>
    <row r="55146" ht="12.75"/>
    <row r="55147" ht="12.75"/>
    <row r="55148" ht="12.75"/>
    <row r="55149" ht="12.75"/>
    <row r="55150" ht="12.75"/>
    <row r="55151" ht="12.75"/>
    <row r="55152" ht="12.75"/>
    <row r="55153" ht="12.75"/>
    <row r="55154" ht="12.75"/>
    <row r="55155" ht="12.75"/>
    <row r="55156" ht="12.75"/>
    <row r="55157" ht="12.75"/>
    <row r="55158" ht="12.75"/>
    <row r="55159" ht="12.75"/>
    <row r="55160" ht="12.75"/>
    <row r="55161" ht="12.75"/>
    <row r="55162" ht="12.75"/>
    <row r="55163" ht="12.75"/>
    <row r="55164" ht="12.75"/>
    <row r="55165" ht="12.75"/>
    <row r="55166" ht="12.75"/>
    <row r="55167" ht="12.75"/>
    <row r="55168" ht="12.75"/>
    <row r="55169" ht="12.75"/>
    <row r="55170" ht="12.75"/>
    <row r="55171" ht="12.75"/>
    <row r="55172" ht="12.75"/>
    <row r="55173" ht="12.75"/>
    <row r="55174" ht="12.75"/>
    <row r="55175" ht="12.75"/>
    <row r="55176" ht="12.75"/>
    <row r="55177" ht="12.75"/>
    <row r="55178" ht="12.75"/>
    <row r="55179" ht="12.75"/>
    <row r="55180" ht="12.75"/>
    <row r="55181" ht="12.75"/>
    <row r="55182" ht="12.75"/>
    <row r="55183" ht="12.75"/>
    <row r="55184" ht="12.75"/>
    <row r="55185" ht="12.75"/>
    <row r="55186" ht="12.75"/>
    <row r="55187" ht="12.75"/>
    <row r="55188" ht="12.75"/>
    <row r="55189" ht="12.75"/>
    <row r="55190" ht="12.75"/>
    <row r="55191" ht="12.75"/>
    <row r="55192" ht="12.75"/>
    <row r="55193" ht="12.75"/>
    <row r="55194" ht="12.75"/>
    <row r="55195" ht="12.75"/>
    <row r="55196" ht="12.75"/>
    <row r="55197" ht="12.75"/>
    <row r="55198" ht="12.75"/>
    <row r="55199" ht="12.75"/>
    <row r="55200" ht="12.75"/>
    <row r="55201" ht="12.75"/>
    <row r="55202" ht="12.75"/>
    <row r="55203" ht="12.75"/>
    <row r="55204" ht="12.75"/>
    <row r="55205" ht="12.75"/>
    <row r="55206" ht="12.75"/>
    <row r="55207" ht="12.75"/>
    <row r="55208" ht="12.75"/>
    <row r="55209" ht="12.75"/>
    <row r="55210" ht="12.75"/>
    <row r="55211" ht="12.75"/>
    <row r="55212" ht="12.75"/>
    <row r="55213" ht="12.75"/>
    <row r="55214" ht="12.75"/>
    <row r="55215" ht="12.75"/>
    <row r="55216" ht="12.75"/>
    <row r="55217" ht="12.75"/>
    <row r="55218" ht="12.75"/>
    <row r="55219" ht="12.75"/>
    <row r="55220" ht="12.75"/>
    <row r="55221" ht="12.75"/>
    <row r="55222" ht="12.75"/>
    <row r="55223" ht="12.75"/>
    <row r="55224" ht="12.75"/>
    <row r="55225" ht="12.75"/>
    <row r="55226" ht="12.75"/>
    <row r="55227" ht="12.75"/>
    <row r="55228" ht="12.75"/>
    <row r="55229" ht="12.75"/>
    <row r="55230" ht="12.75"/>
    <row r="55231" ht="12.75"/>
    <row r="55232" ht="12.75"/>
    <row r="55233" ht="12.75"/>
    <row r="55234" ht="12.75"/>
    <row r="55235" ht="12.75"/>
    <row r="55236" ht="12.75"/>
    <row r="55237" ht="12.75"/>
    <row r="55238" ht="12.75"/>
    <row r="55239" ht="12.75"/>
    <row r="55240" ht="12.75"/>
    <row r="55241" ht="12.75"/>
    <row r="55242" ht="12.75"/>
    <row r="55243" ht="12.75"/>
    <row r="55244" ht="12.75"/>
    <row r="55245" ht="12.75"/>
    <row r="55246" ht="12.75"/>
    <row r="55247" ht="12.75"/>
    <row r="55248" ht="12.75"/>
    <row r="55249" ht="12.75"/>
    <row r="55250" ht="12.75"/>
    <row r="55251" ht="12.75"/>
    <row r="55252" ht="12.75"/>
    <row r="55253" ht="12.75"/>
    <row r="55254" ht="12.75"/>
    <row r="55255" ht="12.75"/>
    <row r="55256" ht="12.75"/>
    <row r="55257" ht="12.75"/>
    <row r="55258" ht="12.75"/>
    <row r="55259" ht="12.75"/>
    <row r="55260" ht="12.75"/>
    <row r="55261" ht="12.75"/>
    <row r="55262" ht="12.75"/>
    <row r="55263" ht="12.75"/>
    <row r="55264" ht="12.75"/>
    <row r="55265" ht="12.75"/>
    <row r="55266" ht="12.75"/>
    <row r="55267" ht="12.75"/>
    <row r="55268" ht="12.75"/>
    <row r="55269" ht="12.75"/>
    <row r="55270" ht="12.75"/>
    <row r="55271" ht="12.75"/>
    <row r="55272" ht="12.75"/>
    <row r="55273" ht="12.75"/>
    <row r="55274" ht="12.75"/>
    <row r="55275" ht="12.75"/>
    <row r="55276" ht="12.75"/>
    <row r="55277" ht="12.75"/>
    <row r="55278" ht="12.75"/>
    <row r="55279" ht="12.75"/>
    <row r="55280" ht="12.75"/>
    <row r="55281" ht="12.75"/>
    <row r="55282" ht="12.75"/>
    <row r="55283" ht="12.75"/>
    <row r="55284" ht="12.75"/>
    <row r="55285" ht="12.75"/>
    <row r="55286" ht="12.75"/>
    <row r="55287" ht="12.75"/>
    <row r="55288" ht="12.75"/>
    <row r="55289" ht="12.75"/>
    <row r="55290" ht="12.75"/>
    <row r="55291" ht="12.75"/>
    <row r="55292" ht="12.75"/>
    <row r="55293" ht="12.75"/>
    <row r="55294" ht="12.75"/>
    <row r="55295" ht="12.75"/>
    <row r="55296" ht="12.75"/>
    <row r="55297" ht="12.75"/>
    <row r="55298" ht="12.75"/>
    <row r="55299" ht="12.75"/>
    <row r="55300" ht="12.75"/>
    <row r="55301" ht="12.75"/>
    <row r="55302" ht="12.75"/>
    <row r="55303" ht="12.75"/>
    <row r="55304" ht="12.75"/>
    <row r="55305" ht="12.75"/>
    <row r="55306" ht="12.75"/>
    <row r="55307" ht="12.75"/>
    <row r="55308" ht="12.75"/>
    <row r="55309" ht="12.75"/>
    <row r="55310" ht="12.75"/>
    <row r="55311" ht="12.75"/>
    <row r="55312" ht="12.75"/>
    <row r="55313" ht="12.75"/>
    <row r="55314" ht="12.75"/>
    <row r="55315" ht="12.75"/>
    <row r="55316" ht="12.75"/>
    <row r="55317" ht="12.75"/>
    <row r="55318" ht="12.75"/>
    <row r="55319" ht="12.75"/>
    <row r="55320" ht="12.75"/>
    <row r="55321" ht="12.75"/>
    <row r="55322" ht="12.75"/>
    <row r="55323" ht="12.75"/>
    <row r="55324" ht="12.75"/>
    <row r="55325" ht="12.75"/>
    <row r="55326" ht="12.75"/>
    <row r="55327" ht="12.75"/>
    <row r="55328" ht="12.75"/>
    <row r="55329" ht="12.75"/>
    <row r="55330" ht="12.75"/>
    <row r="55331" ht="12.75"/>
    <row r="55332" ht="12.75"/>
    <row r="55333" ht="12.75"/>
    <row r="55334" ht="12.75"/>
    <row r="55335" ht="12.75"/>
    <row r="55336" ht="12.75"/>
    <row r="55337" ht="12.75"/>
    <row r="55338" ht="12.75"/>
    <row r="55339" ht="12.75"/>
    <row r="55340" ht="12.75"/>
    <row r="55341" ht="12.75"/>
    <row r="55342" ht="12.75"/>
    <row r="55343" ht="12.75"/>
    <row r="55344" ht="12.75"/>
    <row r="55345" ht="12.75"/>
    <row r="55346" ht="12.75"/>
    <row r="55347" ht="12.75"/>
    <row r="55348" ht="12.75"/>
    <row r="55349" ht="12.75"/>
    <row r="55350" ht="12.75"/>
    <row r="55351" ht="12.75"/>
    <row r="55352" ht="12.75"/>
    <row r="55353" ht="12.75"/>
    <row r="55354" ht="12.75"/>
    <row r="55355" ht="12.75"/>
    <row r="55356" ht="12.75"/>
    <row r="55357" ht="12.75"/>
    <row r="55358" ht="12.75"/>
    <row r="55359" ht="12.75"/>
    <row r="55360" ht="12.75"/>
    <row r="55361" ht="12.75"/>
    <row r="55362" ht="12.75"/>
    <row r="55363" ht="12.75"/>
    <row r="55364" ht="12.75"/>
    <row r="55365" ht="12.75"/>
    <row r="55366" ht="12.75"/>
    <row r="55367" ht="12.75"/>
    <row r="55368" ht="12.75"/>
    <row r="55369" ht="12.75"/>
    <row r="55370" ht="12.75"/>
    <row r="55371" ht="12.75"/>
    <row r="55372" ht="12.75"/>
    <row r="55373" ht="12.75"/>
    <row r="55374" ht="12.75"/>
    <row r="55375" ht="12.75"/>
    <row r="55376" ht="12.75"/>
    <row r="55377" ht="12.75"/>
    <row r="55378" ht="12.75"/>
    <row r="55379" ht="12.75"/>
    <row r="55380" ht="12.75"/>
    <row r="55381" ht="12.75"/>
    <row r="55382" ht="12.75"/>
    <row r="55383" ht="12.75"/>
    <row r="55384" ht="12.75"/>
    <row r="55385" ht="12.75"/>
    <row r="55386" ht="12.75"/>
    <row r="55387" ht="12.75"/>
    <row r="55388" ht="12.75"/>
    <row r="55389" ht="12.75"/>
    <row r="55390" ht="12.75"/>
    <row r="55391" ht="12.75"/>
    <row r="55392" ht="12.75"/>
    <row r="55393" ht="12.75"/>
    <row r="55394" ht="12.75"/>
    <row r="55395" ht="12.75"/>
    <row r="55396" ht="12.75"/>
    <row r="55397" ht="12.75"/>
    <row r="55398" ht="12.75"/>
    <row r="55399" ht="12.75"/>
    <row r="55400" ht="12.75"/>
    <row r="55401" ht="12.75"/>
    <row r="55402" ht="12.75"/>
    <row r="55403" ht="12.75"/>
    <row r="55404" ht="12.75"/>
    <row r="55405" ht="12.75"/>
    <row r="55406" ht="12.75"/>
    <row r="55407" ht="12.75"/>
    <row r="55408" ht="12.75"/>
    <row r="55409" ht="12.75"/>
    <row r="55410" ht="12.75"/>
    <row r="55411" ht="12.75"/>
    <row r="55412" ht="12.75"/>
    <row r="55413" ht="12.75"/>
    <row r="55414" ht="12.75"/>
    <row r="55415" ht="12.75"/>
    <row r="55416" ht="12.75"/>
    <row r="55417" ht="12.75"/>
    <row r="55418" ht="12.75"/>
    <row r="55419" ht="12.75"/>
    <row r="55420" ht="12.75"/>
    <row r="55421" ht="12.75"/>
    <row r="55422" ht="12.75"/>
    <row r="55423" ht="12.75"/>
    <row r="55424" ht="12.75"/>
    <row r="55425" ht="12.75"/>
    <row r="55426" ht="12.75"/>
    <row r="55427" ht="12.75"/>
    <row r="55428" ht="12.75"/>
    <row r="55429" ht="12.75"/>
    <row r="55430" ht="12.75"/>
    <row r="55431" ht="12.75"/>
    <row r="55432" ht="12.75"/>
    <row r="55433" ht="12.75"/>
    <row r="55434" ht="12.75"/>
    <row r="55435" ht="12.75"/>
    <row r="55436" ht="12.75"/>
    <row r="55437" ht="12.75"/>
    <row r="55438" ht="12.75"/>
    <row r="55439" ht="12.75"/>
    <row r="55440" ht="12.75"/>
    <row r="55441" ht="12.75"/>
    <row r="55442" ht="12.75"/>
    <row r="55443" ht="12.75"/>
    <row r="55444" ht="12.75"/>
    <row r="55445" ht="12.75"/>
    <row r="55446" ht="12.75"/>
    <row r="55447" ht="12.75"/>
    <row r="55448" ht="12.75"/>
    <row r="55449" ht="12.75"/>
    <row r="55450" ht="12.75"/>
    <row r="55451" ht="12.75"/>
    <row r="55452" ht="12.75"/>
    <row r="55453" ht="12.75"/>
    <row r="55454" ht="12.75"/>
    <row r="55455" ht="12.75"/>
    <row r="55456" ht="12.75"/>
    <row r="55457" ht="12.75"/>
    <row r="55458" ht="12.75"/>
    <row r="55459" ht="12.75"/>
    <row r="55460" ht="12.75"/>
    <row r="55461" ht="12.75"/>
    <row r="55462" ht="12.75"/>
    <row r="55463" ht="12.75"/>
    <row r="55464" ht="12.75"/>
    <row r="55465" ht="12.75"/>
    <row r="55466" ht="12.75"/>
    <row r="55467" ht="12.75"/>
    <row r="55468" ht="12.75"/>
    <row r="55469" ht="12.75"/>
    <row r="55470" ht="12.75"/>
    <row r="55471" ht="12.75"/>
    <row r="55472" ht="12.75"/>
    <row r="55473" ht="12.75"/>
    <row r="55474" ht="12.75"/>
    <row r="55475" ht="12.75"/>
    <row r="55476" ht="12.75"/>
    <row r="55477" ht="12.75"/>
    <row r="55478" ht="12.75"/>
    <row r="55479" ht="12.75"/>
    <row r="55480" ht="12.75"/>
    <row r="55481" ht="12.75"/>
    <row r="55482" ht="12.75"/>
    <row r="55483" ht="12.75"/>
    <row r="55484" ht="12.75"/>
    <row r="55485" ht="12.75"/>
    <row r="55486" ht="12.75"/>
    <row r="55487" ht="12.75"/>
    <row r="55488" ht="12.75"/>
    <row r="55489" ht="12.75"/>
    <row r="55490" ht="12.75"/>
    <row r="55491" ht="12.75"/>
    <row r="55492" ht="12.75"/>
    <row r="55493" ht="12.75"/>
    <row r="55494" ht="12.75"/>
    <row r="55495" ht="12.75"/>
    <row r="55496" ht="12.75"/>
    <row r="55497" ht="12.75"/>
    <row r="55498" ht="12.75"/>
    <row r="55499" ht="12.75"/>
    <row r="55500" ht="12.75"/>
    <row r="55501" ht="12.75"/>
    <row r="55502" ht="12.75"/>
    <row r="55503" ht="12.75"/>
    <row r="55504" ht="12.75"/>
    <row r="55505" ht="12.75"/>
    <row r="55506" ht="12.75"/>
    <row r="55507" ht="12.75"/>
    <row r="55508" ht="12.75"/>
    <row r="55509" ht="12.75"/>
    <row r="55510" ht="12.75"/>
    <row r="55511" ht="12.75"/>
    <row r="55512" ht="12.75"/>
    <row r="55513" ht="12.75"/>
    <row r="55514" ht="12.75"/>
    <row r="55515" ht="12.75"/>
    <row r="55516" ht="12.75"/>
    <row r="55517" ht="12.75"/>
    <row r="55518" ht="12.75"/>
    <row r="55519" ht="12.75"/>
    <row r="55520" ht="12.75"/>
    <row r="55521" ht="12.75"/>
    <row r="55522" ht="12.75"/>
    <row r="55523" ht="12.75"/>
    <row r="55524" ht="12.75"/>
    <row r="55525" ht="12.75"/>
    <row r="55526" ht="12.75"/>
    <row r="55527" ht="12.75"/>
    <row r="55528" ht="12.75"/>
    <row r="55529" ht="12.75"/>
    <row r="55530" ht="12.75"/>
    <row r="55531" ht="12.75"/>
    <row r="55532" ht="12.75"/>
    <row r="55533" ht="12.75"/>
    <row r="55534" ht="12.75"/>
    <row r="55535" ht="12.75"/>
    <row r="55536" ht="12.75"/>
    <row r="55537" ht="12.75"/>
    <row r="55538" ht="12.75"/>
    <row r="55539" ht="12.75"/>
    <row r="55540" ht="12.75"/>
    <row r="55541" ht="12.75"/>
    <row r="55542" ht="12.75"/>
    <row r="55543" ht="12.75"/>
    <row r="55544" ht="12.75"/>
    <row r="55545" ht="12.75"/>
    <row r="55546" ht="12.75"/>
    <row r="55547" ht="12.75"/>
    <row r="55548" ht="12.75"/>
    <row r="55549" ht="12.75"/>
    <row r="55550" ht="12.75"/>
    <row r="55551" ht="12.75"/>
    <row r="55552" ht="12.75"/>
    <row r="55553" ht="12.75"/>
    <row r="55554" ht="12.75"/>
    <row r="55555" ht="12.75"/>
    <row r="55556" ht="12.75"/>
    <row r="55557" ht="12.75"/>
    <row r="55558" ht="12.75"/>
    <row r="55559" ht="12.75"/>
    <row r="55560" ht="12.75"/>
    <row r="55561" ht="12.75"/>
    <row r="55562" ht="12.75"/>
    <row r="55563" ht="12.75"/>
    <row r="55564" ht="12.75"/>
    <row r="55565" ht="12.75"/>
    <row r="55566" ht="12.75"/>
    <row r="55567" ht="12.75"/>
    <row r="55568" ht="12.75"/>
    <row r="55569" ht="12.75"/>
    <row r="55570" ht="12.75"/>
    <row r="55571" ht="12.75"/>
    <row r="55572" ht="12.75"/>
    <row r="55573" ht="12.75"/>
    <row r="55574" ht="12.75"/>
    <row r="55575" ht="12.75"/>
    <row r="55576" ht="12.75"/>
    <row r="55577" ht="12.75"/>
    <row r="55578" ht="12.75"/>
    <row r="55579" ht="12.75"/>
    <row r="55580" ht="12.75"/>
    <row r="55581" ht="12.75"/>
    <row r="55582" ht="12.75"/>
    <row r="55583" ht="12.75"/>
    <row r="55584" ht="12.75"/>
    <row r="55585" ht="12.75"/>
    <row r="55586" ht="12.75"/>
    <row r="55587" ht="12.75"/>
    <row r="55588" ht="12.75"/>
    <row r="55589" ht="12.75"/>
    <row r="55590" ht="12.75"/>
    <row r="55591" ht="12.75"/>
    <row r="55592" ht="12.75"/>
    <row r="55593" ht="12.75"/>
    <row r="55594" ht="12.75"/>
    <row r="55595" ht="12.75"/>
    <row r="55596" ht="12.75"/>
    <row r="55597" ht="12.75"/>
    <row r="55598" ht="12.75"/>
    <row r="55599" ht="12.75"/>
    <row r="55600" ht="12.75"/>
    <row r="55601" ht="12.75"/>
    <row r="55602" ht="12.75"/>
    <row r="55603" ht="12.75"/>
    <row r="55604" ht="12.75"/>
    <row r="55605" ht="12.75"/>
    <row r="55606" ht="12.75"/>
    <row r="55607" ht="12.75"/>
    <row r="55608" ht="12.75"/>
    <row r="55609" ht="12.75"/>
    <row r="55610" ht="12.75"/>
    <row r="55611" ht="12.75"/>
    <row r="55612" ht="12.75"/>
    <row r="55613" ht="12.75"/>
    <row r="55614" ht="12.75"/>
    <row r="55615" ht="12.75"/>
    <row r="55616" ht="12.75"/>
    <row r="55617" ht="12.75"/>
    <row r="55618" ht="12.75"/>
    <row r="55619" ht="12.75"/>
    <row r="55620" ht="12.75"/>
    <row r="55621" ht="12.75"/>
    <row r="55622" ht="12.75"/>
    <row r="55623" ht="12.75"/>
    <row r="55624" ht="12.75"/>
    <row r="55625" ht="12.75"/>
    <row r="55626" ht="12.75"/>
    <row r="55627" ht="12.75"/>
    <row r="55628" ht="12.75"/>
    <row r="55629" ht="12.75"/>
    <row r="55630" ht="12.75"/>
    <row r="55631" ht="12.75"/>
    <row r="55632" ht="12.75"/>
    <row r="55633" ht="12.75"/>
    <row r="55634" ht="12.75"/>
    <row r="55635" ht="12.75"/>
    <row r="55636" ht="12.75"/>
    <row r="55637" ht="12.75"/>
    <row r="55638" ht="12.75"/>
    <row r="55639" ht="12.75"/>
    <row r="55640" ht="12.75"/>
    <row r="55641" ht="12.75"/>
    <row r="55642" ht="12.75"/>
    <row r="55643" ht="12.75"/>
    <row r="55644" ht="12.75"/>
    <row r="55645" ht="12.75"/>
    <row r="55646" ht="12.75"/>
    <row r="55647" ht="12.75"/>
    <row r="55648" ht="12.75"/>
    <row r="55649" ht="12.75"/>
    <row r="55650" ht="12.75"/>
    <row r="55651" ht="12.75"/>
    <row r="55652" ht="12.75"/>
    <row r="55653" ht="12.75"/>
    <row r="55654" ht="12.75"/>
    <row r="55655" ht="12.75"/>
    <row r="55656" ht="12.75"/>
    <row r="55657" ht="12.75"/>
    <row r="55658" ht="12.75"/>
    <row r="55659" ht="12.75"/>
    <row r="55660" ht="12.75"/>
    <row r="55661" ht="12.75"/>
    <row r="55662" ht="12.75"/>
    <row r="55663" ht="12.75"/>
    <row r="55664" ht="12.75"/>
    <row r="55665" ht="12.75"/>
    <row r="55666" ht="12.75"/>
    <row r="55667" ht="12.75"/>
    <row r="55668" ht="12.75"/>
    <row r="55669" ht="12.75"/>
    <row r="55670" ht="12.75"/>
    <row r="55671" ht="12.75"/>
    <row r="55672" ht="12.75"/>
    <row r="55673" ht="12.75"/>
    <row r="55674" ht="12.75"/>
    <row r="55675" ht="12.75"/>
    <row r="55676" ht="12.75"/>
    <row r="55677" ht="12.75"/>
    <row r="55678" ht="12.75"/>
    <row r="55679" ht="12.75"/>
    <row r="55680" ht="12.75"/>
    <row r="55681" ht="12.75"/>
    <row r="55682" ht="12.75"/>
    <row r="55683" ht="12.75"/>
    <row r="55684" ht="12.75"/>
    <row r="55685" ht="12.75"/>
    <row r="55686" ht="12.75"/>
    <row r="55687" ht="12.75"/>
    <row r="55688" ht="12.75"/>
    <row r="55689" ht="12.75"/>
    <row r="55690" ht="12.75"/>
    <row r="55691" ht="12.75"/>
    <row r="55692" ht="12.75"/>
    <row r="55693" ht="12.75"/>
    <row r="55694" ht="12.75"/>
    <row r="55695" ht="12.75"/>
    <row r="55696" ht="12.75"/>
    <row r="55697" ht="12.75"/>
    <row r="55698" ht="12.75"/>
    <row r="55699" ht="12.75"/>
    <row r="55700" ht="12.75"/>
    <row r="55701" ht="12.75"/>
    <row r="55702" ht="12.75"/>
    <row r="55703" ht="12.75"/>
    <row r="55704" ht="12.75"/>
    <row r="55705" ht="12.75"/>
    <row r="55706" ht="12.75"/>
    <row r="55707" ht="12.75"/>
    <row r="55708" ht="12.75"/>
    <row r="55709" ht="12.75"/>
    <row r="55710" ht="12.75"/>
    <row r="55711" ht="12.75"/>
    <row r="55712" ht="12.75"/>
    <row r="55713" ht="12.75"/>
    <row r="55714" ht="12.75"/>
    <row r="55715" ht="12.75"/>
    <row r="55716" ht="12.75"/>
    <row r="55717" ht="12.75"/>
    <row r="55718" ht="12.75"/>
    <row r="55719" ht="12.75"/>
    <row r="55720" ht="12.75"/>
    <row r="55721" ht="12.75"/>
    <row r="55722" ht="12.75"/>
    <row r="55723" ht="12.75"/>
    <row r="55724" ht="12.75"/>
    <row r="55725" ht="12.75"/>
    <row r="55726" ht="12.75"/>
    <row r="55727" ht="12.75"/>
    <row r="55728" ht="12.75"/>
    <row r="55729" ht="12.75"/>
    <row r="55730" ht="12.75"/>
    <row r="55731" ht="12.75"/>
    <row r="55732" ht="12.75"/>
    <row r="55733" ht="12.75"/>
    <row r="55734" ht="12.75"/>
    <row r="55735" ht="12.75"/>
    <row r="55736" ht="12.75"/>
    <row r="55737" ht="12.75"/>
    <row r="55738" ht="12.75"/>
    <row r="55739" ht="12.75"/>
    <row r="55740" ht="12.75"/>
    <row r="55741" ht="12.75"/>
    <row r="55742" ht="12.75"/>
    <row r="55743" ht="12.75"/>
    <row r="55744" ht="12.75"/>
    <row r="55745" ht="12.75"/>
    <row r="55746" ht="12.75"/>
    <row r="55747" ht="12.75"/>
    <row r="55748" ht="12.75"/>
    <row r="55749" ht="12.75"/>
    <row r="55750" ht="12.75"/>
    <row r="55751" ht="12.75"/>
    <row r="55752" ht="12.75"/>
    <row r="55753" ht="12.75"/>
    <row r="55754" ht="12.75"/>
    <row r="55755" ht="12.75"/>
    <row r="55756" ht="12.75"/>
    <row r="55757" ht="12.75"/>
    <row r="55758" ht="12.75"/>
    <row r="55759" ht="12.75"/>
    <row r="55760" ht="12.75"/>
    <row r="55761" ht="12.75"/>
    <row r="55762" ht="12.75"/>
    <row r="55763" ht="12.75"/>
    <row r="55764" ht="12.75"/>
    <row r="55765" ht="12.75"/>
    <row r="55766" ht="12.75"/>
    <row r="55767" ht="12.75"/>
    <row r="55768" ht="12.75"/>
    <row r="55769" ht="12.75"/>
    <row r="55770" ht="12.75"/>
    <row r="55771" ht="12.75"/>
    <row r="55772" ht="12.75"/>
    <row r="55773" ht="12.75"/>
    <row r="55774" ht="12.75"/>
    <row r="55775" ht="12.75"/>
    <row r="55776" ht="12.75"/>
    <row r="55777" ht="12.75"/>
    <row r="55778" ht="12.75"/>
    <row r="55779" ht="12.75"/>
    <row r="55780" ht="12.75"/>
    <row r="55781" ht="12.75"/>
    <row r="55782" ht="12.75"/>
    <row r="55783" ht="12.75"/>
    <row r="55784" ht="12.75"/>
    <row r="55785" ht="12.75"/>
    <row r="55786" ht="12.75"/>
    <row r="55787" ht="12.75"/>
    <row r="55788" ht="12.75"/>
    <row r="55789" ht="12.75"/>
    <row r="55790" ht="12.75"/>
    <row r="55791" ht="12.75"/>
    <row r="55792" ht="12.75"/>
    <row r="55793" ht="12.75"/>
    <row r="55794" ht="12.75"/>
    <row r="55795" ht="12.75"/>
    <row r="55796" ht="12.75"/>
    <row r="55797" ht="12.75"/>
    <row r="55798" ht="12.75"/>
    <row r="55799" ht="12.75"/>
    <row r="55800" ht="12.75"/>
    <row r="55801" ht="12.75"/>
    <row r="55802" ht="12.75"/>
    <row r="55803" ht="12.75"/>
    <row r="55804" ht="12.75"/>
    <row r="55805" ht="12.75"/>
    <row r="55806" ht="12.75"/>
    <row r="55807" ht="12.75"/>
    <row r="55808" ht="12.75"/>
    <row r="55809" ht="12.75"/>
    <row r="55810" ht="12.75"/>
    <row r="55811" ht="12.75"/>
    <row r="55812" ht="12.75"/>
    <row r="55813" ht="12.75"/>
    <row r="55814" ht="12.75"/>
    <row r="55815" ht="12.75"/>
    <row r="55816" ht="12.75"/>
    <row r="55817" ht="12.75"/>
    <row r="55818" ht="12.75"/>
    <row r="55819" ht="12.75"/>
    <row r="55820" ht="12.75"/>
    <row r="55821" ht="12.75"/>
    <row r="55822" ht="12.75"/>
    <row r="55823" ht="12.75"/>
    <row r="55824" ht="12.75"/>
    <row r="55825" ht="12.75"/>
    <row r="55826" ht="12.75"/>
    <row r="55827" ht="12.75"/>
    <row r="55828" ht="12.75"/>
    <row r="55829" ht="12.75"/>
    <row r="55830" ht="12.75"/>
    <row r="55831" ht="12.75"/>
    <row r="55832" ht="12.75"/>
    <row r="55833" ht="12.75"/>
    <row r="55834" ht="12.75"/>
    <row r="55835" ht="12.75"/>
    <row r="55836" ht="12.75"/>
    <row r="55837" ht="12.75"/>
    <row r="55838" ht="12.75"/>
    <row r="55839" ht="12.75"/>
    <row r="55840" ht="12.75"/>
    <row r="55841" ht="12.75"/>
    <row r="55842" ht="12.75"/>
    <row r="55843" ht="12.75"/>
    <row r="55844" ht="12.75"/>
    <row r="55845" ht="12.75"/>
    <row r="55846" ht="12.75"/>
    <row r="55847" ht="12.75"/>
    <row r="55848" ht="12.75"/>
    <row r="55849" ht="12.75"/>
    <row r="55850" ht="12.75"/>
    <row r="55851" ht="12.75"/>
    <row r="55852" ht="12.75"/>
    <row r="55853" ht="12.75"/>
    <row r="55854" ht="12.75"/>
    <row r="55855" ht="12.75"/>
    <row r="55856" ht="12.75"/>
    <row r="55857" ht="12.75"/>
    <row r="55858" ht="12.75"/>
    <row r="55859" ht="12.75"/>
    <row r="55860" ht="12.75"/>
    <row r="55861" ht="12.75"/>
    <row r="55862" ht="12.75"/>
    <row r="55863" ht="12.75"/>
    <row r="55864" ht="12.75"/>
    <row r="55865" ht="12.75"/>
    <row r="55866" ht="12.75"/>
    <row r="55867" ht="12.75"/>
    <row r="55868" ht="12.75"/>
    <row r="55869" ht="12.75"/>
    <row r="55870" ht="12.75"/>
    <row r="55871" ht="12.75"/>
    <row r="55872" ht="12.75"/>
    <row r="55873" ht="12.75"/>
    <row r="55874" ht="12.75"/>
    <row r="55875" ht="12.75"/>
    <row r="55876" ht="12.75"/>
    <row r="55877" ht="12.75"/>
    <row r="55878" ht="12.75"/>
    <row r="55879" ht="12.75"/>
    <row r="55880" ht="12.75"/>
    <row r="55881" ht="12.75"/>
    <row r="55882" ht="12.75"/>
    <row r="55883" ht="12.75"/>
    <row r="55884" ht="12.75"/>
    <row r="55885" ht="12.75"/>
    <row r="55886" ht="12.75"/>
    <row r="55887" ht="12.75"/>
    <row r="55888" ht="12.75"/>
    <row r="55889" ht="12.75"/>
    <row r="55890" ht="12.75"/>
    <row r="55891" ht="12.75"/>
    <row r="55892" ht="12.75"/>
    <row r="55893" ht="12.75"/>
    <row r="55894" ht="12.75"/>
    <row r="55895" ht="12.75"/>
    <row r="55896" ht="12.75"/>
    <row r="55897" ht="12.75"/>
    <row r="55898" ht="12.75"/>
    <row r="55899" ht="12.75"/>
    <row r="55900" ht="12.75"/>
    <row r="55901" ht="12.75"/>
    <row r="55902" ht="12.75"/>
    <row r="55903" ht="12.75"/>
    <row r="55904" ht="12.75"/>
    <row r="55905" ht="12.75"/>
    <row r="55906" ht="12.75"/>
    <row r="55907" ht="12.75"/>
    <row r="55908" ht="12.75"/>
    <row r="55909" ht="12.75"/>
    <row r="55910" ht="12.75"/>
    <row r="55911" ht="12.75"/>
    <row r="55912" ht="12.75"/>
    <row r="55913" ht="12.75"/>
    <row r="55914" ht="12.75"/>
    <row r="55915" ht="12.75"/>
    <row r="55916" ht="12.75"/>
    <row r="55917" ht="12.75"/>
    <row r="55918" ht="12.75"/>
    <row r="55919" ht="12.75"/>
    <row r="55920" ht="12.75"/>
    <row r="55921" ht="12.75"/>
    <row r="55922" ht="12.75"/>
    <row r="55923" ht="12.75"/>
    <row r="55924" ht="12.75"/>
    <row r="55925" ht="12.75"/>
    <row r="55926" ht="12.75"/>
    <row r="55927" ht="12.75"/>
    <row r="55928" ht="12.75"/>
    <row r="55929" ht="12.75"/>
    <row r="55930" ht="12.75"/>
    <row r="55931" ht="12.75"/>
    <row r="55932" ht="12.75"/>
    <row r="55933" ht="12.75"/>
    <row r="55934" ht="12.75"/>
    <row r="55935" ht="12.75"/>
    <row r="55936" ht="12.75"/>
    <row r="55937" ht="12.75"/>
    <row r="55938" ht="12.75"/>
    <row r="55939" ht="12.75"/>
    <row r="55940" ht="12.75"/>
    <row r="55941" ht="12.75"/>
    <row r="55942" ht="12.75"/>
    <row r="55943" ht="12.75"/>
    <row r="55944" ht="12.75"/>
    <row r="55945" ht="12.75"/>
    <row r="55946" ht="12.75"/>
    <row r="55947" ht="12.75"/>
    <row r="55948" ht="12.75"/>
    <row r="55949" ht="12.75"/>
    <row r="55950" ht="12.75"/>
    <row r="55951" ht="12.75"/>
    <row r="55952" ht="12.75"/>
    <row r="55953" ht="12.75"/>
    <row r="55954" ht="12.75"/>
    <row r="55955" ht="12.75"/>
    <row r="55956" ht="12.75"/>
    <row r="55957" ht="12.75"/>
    <row r="55958" ht="12.75"/>
    <row r="55959" ht="12.75"/>
    <row r="55960" ht="12.75"/>
    <row r="55961" ht="12.75"/>
    <row r="55962" ht="12.75"/>
    <row r="55963" ht="12.75"/>
    <row r="55964" ht="12.75"/>
    <row r="55965" ht="12.75"/>
    <row r="55966" ht="12.75"/>
    <row r="55967" ht="12.75"/>
    <row r="55968" ht="12.75"/>
    <row r="55969" ht="12.75"/>
    <row r="55970" ht="12.75"/>
    <row r="55971" ht="12.75"/>
    <row r="55972" ht="12.75"/>
    <row r="55973" ht="12.75"/>
    <row r="55974" ht="12.75"/>
    <row r="55975" ht="12.75"/>
    <row r="55976" ht="12.75"/>
    <row r="55977" ht="12.75"/>
    <row r="55978" ht="12.75"/>
    <row r="55979" ht="12.75"/>
    <row r="55980" ht="12.75"/>
    <row r="55981" ht="12.75"/>
    <row r="55982" ht="12.75"/>
    <row r="55983" ht="12.75"/>
    <row r="55984" ht="12.75"/>
    <row r="55985" ht="12.75"/>
    <row r="55986" ht="12.75"/>
    <row r="55987" ht="12.75"/>
    <row r="55988" ht="12.75"/>
    <row r="55989" ht="12.75"/>
    <row r="55990" ht="12.75"/>
    <row r="55991" ht="12.75"/>
    <row r="55992" ht="12.75"/>
    <row r="55993" ht="12.75"/>
    <row r="55994" ht="12.75"/>
    <row r="55995" ht="12.75"/>
    <row r="55996" ht="12.75"/>
    <row r="55997" ht="12.75"/>
    <row r="55998" ht="12.75"/>
    <row r="55999" ht="12.75"/>
    <row r="56000" ht="12.75"/>
    <row r="56001" ht="12.75"/>
    <row r="56002" ht="12.75"/>
    <row r="56003" ht="12.75"/>
    <row r="56004" ht="12.75"/>
    <row r="56005" ht="12.75"/>
    <row r="56006" ht="12.75"/>
    <row r="56007" ht="12.75"/>
    <row r="56008" ht="12.75"/>
    <row r="56009" ht="12.75"/>
    <row r="56010" ht="12.75"/>
    <row r="56011" ht="12.75"/>
    <row r="56012" ht="12.75"/>
    <row r="56013" ht="12.75"/>
    <row r="56014" ht="12.75"/>
    <row r="56015" ht="12.75"/>
    <row r="56016" ht="12.75"/>
    <row r="56017" ht="12.75"/>
    <row r="56018" ht="12.75"/>
    <row r="56019" ht="12.75"/>
    <row r="56020" ht="12.75"/>
    <row r="56021" ht="12.75"/>
    <row r="56022" ht="12.75"/>
    <row r="56023" ht="12.75"/>
    <row r="56024" ht="12.75"/>
    <row r="56025" ht="12.75"/>
    <row r="56026" ht="12.75"/>
    <row r="56027" ht="12.75"/>
    <row r="56028" ht="12.75"/>
    <row r="56029" ht="12.75"/>
    <row r="56030" ht="12.75"/>
    <row r="56031" ht="12.75"/>
    <row r="56032" ht="12.75"/>
    <row r="56033" ht="12.75"/>
    <row r="56034" ht="12.75"/>
    <row r="56035" ht="12.75"/>
    <row r="56036" ht="12.75"/>
    <row r="56037" ht="12.75"/>
    <row r="56038" ht="12.75"/>
    <row r="56039" ht="12.75"/>
    <row r="56040" ht="12.75"/>
    <row r="56041" ht="12.75"/>
    <row r="56042" ht="12.75"/>
    <row r="56043" ht="12.75"/>
    <row r="56044" ht="12.75"/>
    <row r="56045" ht="12.75"/>
    <row r="56046" ht="12.75"/>
    <row r="56047" ht="12.75"/>
    <row r="56048" ht="12.75"/>
    <row r="56049" ht="12.75"/>
    <row r="56050" ht="12.75"/>
    <row r="56051" ht="12.75"/>
    <row r="56052" ht="12.75"/>
    <row r="56053" ht="12.75"/>
    <row r="56054" ht="12.75"/>
    <row r="56055" ht="12.75"/>
    <row r="56056" ht="12.75"/>
    <row r="56057" ht="12.75"/>
    <row r="56058" ht="12.75"/>
    <row r="56059" ht="12.75"/>
    <row r="56060" ht="12.75"/>
    <row r="56061" ht="12.75"/>
    <row r="56062" ht="12.75"/>
    <row r="56063" ht="12.75"/>
    <row r="56064" ht="12.75"/>
    <row r="56065" ht="12.75"/>
    <row r="56066" ht="12.75"/>
    <row r="56067" ht="12.75"/>
    <row r="56068" ht="12.75"/>
    <row r="56069" ht="12.75"/>
    <row r="56070" ht="12.75"/>
    <row r="56071" ht="12.75"/>
    <row r="56072" ht="12.75"/>
    <row r="56073" ht="12.75"/>
    <row r="56074" ht="12.75"/>
    <row r="56075" ht="12.75"/>
    <row r="56076" ht="12.75"/>
    <row r="56077" ht="12.75"/>
    <row r="56078" ht="12.75"/>
    <row r="56079" ht="12.75"/>
    <row r="56080" ht="12.75"/>
    <row r="56081" ht="12.75"/>
    <row r="56082" ht="12.75"/>
    <row r="56083" ht="12.75"/>
    <row r="56084" ht="12.75"/>
    <row r="56085" ht="12.75"/>
    <row r="56086" ht="12.75"/>
    <row r="56087" ht="12.75"/>
    <row r="56088" ht="12.75"/>
    <row r="56089" ht="12.75"/>
    <row r="56090" ht="12.75"/>
    <row r="56091" ht="12.75"/>
    <row r="56092" ht="12.75"/>
    <row r="56093" ht="12.75"/>
    <row r="56094" ht="12.75"/>
    <row r="56095" ht="12.75"/>
    <row r="56096" ht="12.75"/>
    <row r="56097" ht="12.75"/>
    <row r="56098" ht="12.75"/>
    <row r="56099" ht="12.75"/>
    <row r="56100" ht="12.75"/>
    <row r="56101" ht="12.75"/>
    <row r="56102" ht="12.75"/>
    <row r="56103" ht="12.75"/>
    <row r="56104" ht="12.75"/>
    <row r="56105" ht="12.75"/>
    <row r="56106" ht="12.75"/>
    <row r="56107" ht="12.75"/>
    <row r="56108" ht="12.75"/>
    <row r="56109" ht="12.75"/>
    <row r="56110" ht="12.75"/>
    <row r="56111" ht="12.75"/>
    <row r="56112" ht="12.75"/>
    <row r="56113" ht="12.75"/>
    <row r="56114" ht="12.75"/>
    <row r="56115" ht="12.75"/>
    <row r="56116" ht="12.75"/>
    <row r="56117" ht="12.75"/>
    <row r="56118" ht="12.75"/>
    <row r="56119" ht="12.75"/>
    <row r="56120" ht="12.75"/>
    <row r="56121" ht="12.75"/>
    <row r="56122" ht="12.75"/>
    <row r="56123" ht="12.75"/>
    <row r="56124" ht="12.75"/>
    <row r="56125" ht="12.75"/>
    <row r="56126" ht="12.75"/>
    <row r="56127" ht="12.75"/>
    <row r="56128" ht="12.75"/>
    <row r="56129" ht="12.75"/>
    <row r="56130" ht="12.75"/>
    <row r="56131" ht="12.75"/>
    <row r="56132" ht="12.75"/>
    <row r="56133" ht="12.75"/>
    <row r="56134" ht="12.75"/>
    <row r="56135" ht="12.75"/>
    <row r="56136" ht="12.75"/>
    <row r="56137" ht="12.75"/>
    <row r="56138" ht="12.75"/>
    <row r="56139" ht="12.75"/>
    <row r="56140" ht="12.75"/>
    <row r="56141" ht="12.75"/>
    <row r="56142" ht="12.75"/>
    <row r="56143" ht="12.75"/>
    <row r="56144" ht="12.75"/>
    <row r="56145" ht="12.75"/>
    <row r="56146" ht="12.75"/>
    <row r="56147" ht="12.75"/>
    <row r="56148" ht="12.75"/>
    <row r="56149" ht="12.75"/>
    <row r="56150" ht="12.75"/>
    <row r="56151" ht="12.75"/>
    <row r="56152" ht="12.75"/>
    <row r="56153" ht="12.75"/>
    <row r="56154" ht="12.75"/>
    <row r="56155" ht="12.75"/>
    <row r="56156" ht="12.75"/>
    <row r="56157" ht="12.75"/>
    <row r="56158" ht="12.75"/>
    <row r="56159" ht="12.75"/>
    <row r="56160" ht="12.75"/>
    <row r="56161" ht="12.75"/>
    <row r="56162" ht="12.75"/>
    <row r="56163" ht="12.75"/>
    <row r="56164" ht="12.75"/>
    <row r="56165" ht="12.75"/>
    <row r="56166" ht="12.75"/>
    <row r="56167" ht="12.75"/>
    <row r="56168" ht="12.75"/>
    <row r="56169" ht="12.75"/>
    <row r="56170" ht="12.75"/>
    <row r="56171" ht="12.75"/>
    <row r="56172" ht="12.75"/>
    <row r="56173" ht="12.75"/>
    <row r="56174" ht="12.75"/>
    <row r="56175" ht="12.75"/>
    <row r="56176" ht="12.75"/>
    <row r="56177" ht="12.75"/>
    <row r="56178" ht="12.75"/>
    <row r="56179" ht="12.75"/>
    <row r="56180" ht="12.75"/>
    <row r="56181" ht="12.75"/>
    <row r="56182" ht="12.75"/>
    <row r="56183" ht="12.75"/>
    <row r="56184" ht="12.75"/>
    <row r="56185" ht="12.75"/>
    <row r="56186" ht="12.75"/>
    <row r="56187" ht="12.75"/>
    <row r="56188" ht="12.75"/>
    <row r="56189" ht="12.75"/>
    <row r="56190" ht="12.75"/>
    <row r="56191" ht="12.75"/>
    <row r="56192" ht="12.75"/>
    <row r="56193" ht="12.75"/>
    <row r="56194" ht="12.75"/>
    <row r="56195" ht="12.75"/>
    <row r="56196" ht="12.75"/>
    <row r="56197" ht="12.75"/>
    <row r="56198" ht="12.75"/>
    <row r="56199" ht="12.75"/>
    <row r="56200" ht="12.75"/>
    <row r="56201" ht="12.75"/>
    <row r="56202" ht="12.75"/>
    <row r="56203" ht="12.75"/>
    <row r="56204" ht="12.75"/>
    <row r="56205" ht="12.75"/>
    <row r="56206" ht="12.75"/>
    <row r="56207" ht="12.75"/>
    <row r="56208" ht="12.75"/>
    <row r="56209" ht="12.75"/>
    <row r="56210" ht="12.75"/>
    <row r="56211" ht="12.75"/>
    <row r="56212" ht="12.75"/>
    <row r="56213" ht="12.75"/>
    <row r="56214" ht="12.75"/>
    <row r="56215" ht="12.75"/>
    <row r="56216" ht="12.75"/>
    <row r="56217" ht="12.75"/>
    <row r="56218" ht="12.75"/>
    <row r="56219" ht="12.75"/>
    <row r="56220" ht="12.75"/>
    <row r="56221" ht="12.75"/>
    <row r="56222" ht="12.75"/>
    <row r="56223" ht="12.75"/>
    <row r="56224" ht="12.75"/>
    <row r="56225" ht="12.75"/>
    <row r="56226" ht="12.75"/>
    <row r="56227" ht="12.75"/>
    <row r="56228" ht="12.75"/>
    <row r="56229" ht="12.75"/>
    <row r="56230" ht="12.75"/>
    <row r="56231" ht="12.75"/>
    <row r="56232" ht="12.75"/>
    <row r="56233" ht="12.75"/>
    <row r="56234" ht="12.75"/>
    <row r="56235" ht="12.75"/>
    <row r="56236" ht="12.75"/>
    <row r="56237" ht="12.75"/>
    <row r="56238" ht="12.75"/>
    <row r="56239" ht="12.75"/>
    <row r="56240" ht="12.75"/>
    <row r="56241" ht="12.75"/>
    <row r="56242" ht="12.75"/>
    <row r="56243" ht="12.75"/>
    <row r="56244" ht="12.75"/>
    <row r="56245" ht="12.75"/>
    <row r="56246" ht="12.75"/>
    <row r="56247" ht="12.75"/>
    <row r="56248" ht="12.75"/>
    <row r="56249" ht="12.75"/>
    <row r="56250" ht="12.75"/>
    <row r="56251" ht="12.75"/>
    <row r="56252" ht="12.75"/>
    <row r="56253" ht="12.75"/>
    <row r="56254" ht="12.75"/>
    <row r="56255" ht="12.75"/>
    <row r="56256" ht="12.75"/>
    <row r="56257" ht="12.75"/>
    <row r="56258" ht="12.75"/>
    <row r="56259" ht="12.75"/>
    <row r="56260" ht="12.75"/>
    <row r="56261" ht="12.75"/>
    <row r="56262" ht="12.75"/>
    <row r="56263" ht="12.75"/>
    <row r="56264" ht="12.75"/>
    <row r="56265" ht="12.75"/>
    <row r="56266" ht="12.75"/>
    <row r="56267" ht="12.75"/>
    <row r="56268" ht="12.75"/>
    <row r="56269" ht="12.75"/>
    <row r="56270" ht="12.75"/>
    <row r="56271" ht="12.75"/>
    <row r="56272" ht="12.75"/>
    <row r="56273" ht="12.75"/>
    <row r="56274" ht="12.75"/>
    <row r="56275" ht="12.75"/>
    <row r="56276" ht="12.75"/>
    <row r="56277" ht="12.75"/>
    <row r="56278" ht="12.75"/>
    <row r="56279" ht="12.75"/>
    <row r="56280" ht="12.75"/>
    <row r="56281" ht="12.75"/>
    <row r="56282" ht="12.75"/>
    <row r="56283" ht="12.75"/>
    <row r="56284" ht="12.75"/>
    <row r="56285" ht="12.75"/>
    <row r="56286" ht="12.75"/>
    <row r="56287" ht="12.75"/>
    <row r="56288" ht="12.75"/>
    <row r="56289" ht="12.75"/>
    <row r="56290" ht="12.75"/>
    <row r="56291" ht="12.75"/>
    <row r="56292" ht="12.75"/>
    <row r="56293" ht="12.75"/>
    <row r="56294" ht="12.75"/>
    <row r="56295" ht="12.75"/>
    <row r="56296" ht="12.75"/>
    <row r="56297" ht="12.75"/>
    <row r="56298" ht="12.75"/>
    <row r="56299" ht="12.75"/>
    <row r="56300" ht="12.75"/>
    <row r="56301" ht="12.75"/>
    <row r="56302" ht="12.75"/>
    <row r="56303" ht="12.75"/>
    <row r="56304" ht="12.75"/>
    <row r="56305" ht="12.75"/>
    <row r="56306" ht="12.75"/>
    <row r="56307" ht="12.75"/>
    <row r="56308" ht="12.75"/>
    <row r="56309" ht="12.75"/>
    <row r="56310" ht="12.75"/>
    <row r="56311" ht="12.75"/>
    <row r="56312" ht="12.75"/>
    <row r="56313" ht="12.75"/>
    <row r="56314" ht="12.75"/>
    <row r="56315" ht="12.75"/>
    <row r="56316" ht="12.75"/>
    <row r="56317" ht="12.75"/>
    <row r="56318" ht="12.75"/>
    <row r="56319" ht="12.75"/>
    <row r="56320" ht="12.75"/>
    <row r="56321" ht="12.75"/>
    <row r="56322" ht="12.75"/>
    <row r="56323" ht="12.75"/>
    <row r="56324" ht="12.75"/>
    <row r="56325" ht="12.75"/>
    <row r="56326" ht="12.75"/>
    <row r="56327" ht="12.75"/>
    <row r="56328" ht="12.75"/>
    <row r="56329" ht="12.75"/>
    <row r="56330" ht="12.75"/>
    <row r="56331" ht="12.75"/>
    <row r="56332" ht="12.75"/>
    <row r="56333" ht="12.75"/>
    <row r="56334" ht="12.75"/>
    <row r="56335" ht="12.75"/>
    <row r="56336" ht="12.75"/>
    <row r="56337" ht="12.75"/>
    <row r="56338" ht="12.75"/>
    <row r="56339" ht="12.75"/>
    <row r="56340" ht="12.75"/>
    <row r="56341" ht="12.75"/>
    <row r="56342" ht="12.75"/>
    <row r="56343" ht="12.75"/>
    <row r="56344" ht="12.75"/>
    <row r="56345" ht="12.75"/>
    <row r="56346" ht="12.75"/>
    <row r="56347" ht="12.75"/>
    <row r="56348" ht="12.75"/>
    <row r="56349" ht="12.75"/>
    <row r="56350" ht="12.75"/>
    <row r="56351" ht="12.75"/>
    <row r="56352" ht="12.75"/>
    <row r="56353" ht="12.75"/>
    <row r="56354" ht="12.75"/>
    <row r="56355" ht="12.75"/>
    <row r="56356" ht="12.75"/>
    <row r="56357" ht="12.75"/>
    <row r="56358" ht="12.75"/>
    <row r="56359" ht="12.75"/>
    <row r="56360" ht="12.75"/>
    <row r="56361" ht="12.75"/>
    <row r="56362" ht="12.75"/>
    <row r="56363" ht="12.75"/>
    <row r="56364" ht="12.75"/>
    <row r="56365" ht="12.75"/>
    <row r="56366" ht="12.75"/>
    <row r="56367" ht="12.75"/>
    <row r="56368" ht="12.75"/>
    <row r="56369" ht="12.75"/>
    <row r="56370" ht="12.75"/>
    <row r="56371" ht="12.75"/>
    <row r="56372" ht="12.75"/>
    <row r="56373" ht="12.75"/>
    <row r="56374" ht="12.75"/>
    <row r="56375" ht="12.75"/>
    <row r="56376" ht="12.75"/>
    <row r="56377" ht="12.75"/>
    <row r="56378" ht="12.75"/>
    <row r="56379" ht="12.75"/>
    <row r="56380" ht="12.75"/>
    <row r="56381" ht="12.75"/>
    <row r="56382" ht="12.75"/>
    <row r="56383" ht="12.75"/>
    <row r="56384" ht="12.75"/>
    <row r="56385" ht="12.75"/>
    <row r="56386" ht="12.75"/>
    <row r="56387" ht="12.75"/>
    <row r="56388" ht="12.75"/>
    <row r="56389" ht="12.75"/>
    <row r="56390" ht="12.75"/>
    <row r="56391" ht="12.75"/>
    <row r="56392" ht="12.75"/>
    <row r="56393" ht="12.75"/>
    <row r="56394" ht="12.75"/>
    <row r="56395" ht="12.75"/>
    <row r="56396" ht="12.75"/>
    <row r="56397" ht="12.75"/>
    <row r="56398" ht="12.75"/>
    <row r="56399" ht="12.75"/>
    <row r="56400" ht="12.75"/>
    <row r="56401" ht="12.75"/>
    <row r="56402" ht="12.75"/>
    <row r="56403" ht="12.75"/>
    <row r="56404" ht="12.75"/>
    <row r="56405" ht="12.75"/>
    <row r="56406" ht="12.75"/>
    <row r="56407" ht="12.75"/>
    <row r="56408" ht="12.75"/>
    <row r="56409" ht="12.75"/>
    <row r="56410" ht="12.75"/>
    <row r="56411" ht="12.75"/>
    <row r="56412" ht="12.75"/>
    <row r="56413" ht="12.75"/>
    <row r="56414" ht="12.75"/>
    <row r="56415" ht="12.75"/>
    <row r="56416" ht="12.75"/>
    <row r="56417" ht="12.75"/>
    <row r="56418" ht="12.75"/>
    <row r="56419" ht="12.75"/>
    <row r="56420" ht="12.75"/>
    <row r="56421" ht="12.75"/>
    <row r="56422" ht="12.75"/>
    <row r="56423" ht="12.75"/>
    <row r="56424" ht="12.75"/>
    <row r="56425" ht="12.75"/>
    <row r="56426" ht="12.75"/>
    <row r="56427" ht="12.75"/>
    <row r="56428" ht="12.75"/>
    <row r="56429" ht="12.75"/>
    <row r="56430" ht="12.75"/>
    <row r="56431" ht="12.75"/>
    <row r="56432" ht="12.75"/>
    <row r="56433" ht="12.75"/>
    <row r="56434" ht="12.75"/>
    <row r="56435" ht="12.75"/>
    <row r="56436" ht="12.75"/>
    <row r="56437" ht="12.75"/>
    <row r="56438" ht="12.75"/>
    <row r="56439" ht="12.75"/>
    <row r="56440" ht="12.75"/>
    <row r="56441" ht="12.75"/>
    <row r="56442" ht="12.75"/>
    <row r="56443" ht="12.75"/>
    <row r="56444" ht="12.75"/>
    <row r="56445" ht="12.75"/>
    <row r="56446" ht="12.75"/>
    <row r="56447" ht="12.75"/>
    <row r="56448" ht="12.75"/>
    <row r="56449" ht="12.75"/>
    <row r="56450" ht="12.75"/>
    <row r="56451" ht="12.75"/>
    <row r="56452" ht="12.75"/>
    <row r="56453" ht="12.75"/>
    <row r="56454" ht="12.75"/>
    <row r="56455" ht="12.75"/>
    <row r="56456" ht="12.75"/>
    <row r="56457" ht="12.75"/>
    <row r="56458" ht="12.75"/>
    <row r="56459" ht="12.75"/>
    <row r="56460" ht="12.75"/>
    <row r="56461" ht="12.75"/>
    <row r="56462" ht="12.75"/>
    <row r="56463" ht="12.75"/>
    <row r="56464" ht="12.75"/>
    <row r="56465" ht="12.75"/>
    <row r="56466" ht="12.75"/>
    <row r="56467" ht="12.75"/>
    <row r="56468" ht="12.75"/>
    <row r="56469" ht="12.75"/>
    <row r="56470" ht="12.75"/>
    <row r="56471" ht="12.75"/>
    <row r="56472" ht="12.75"/>
    <row r="56473" ht="12.75"/>
    <row r="56474" ht="12.75"/>
    <row r="56475" ht="12.75"/>
    <row r="56476" ht="12.75"/>
    <row r="56477" ht="12.75"/>
    <row r="56478" ht="12.75"/>
    <row r="56479" ht="12.75"/>
    <row r="56480" ht="12.75"/>
    <row r="56481" ht="12.75"/>
    <row r="56482" ht="12.75"/>
    <row r="56483" ht="12.75"/>
    <row r="56484" ht="12.75"/>
    <row r="56485" ht="12.75"/>
    <row r="56486" ht="12.75"/>
    <row r="56487" ht="12.75"/>
    <row r="56488" ht="12.75"/>
    <row r="56489" ht="12.75"/>
    <row r="56490" ht="12.75"/>
    <row r="56491" ht="12.75"/>
    <row r="56492" ht="12.75"/>
    <row r="56493" ht="12.75"/>
    <row r="56494" ht="12.75"/>
    <row r="56495" ht="12.75"/>
    <row r="56496" ht="12.75"/>
    <row r="56497" ht="12.75"/>
    <row r="56498" ht="12.75"/>
    <row r="56499" ht="12.75"/>
    <row r="56500" ht="12.75"/>
    <row r="56501" ht="12.75"/>
    <row r="56502" ht="12.75"/>
    <row r="56503" ht="12.75"/>
    <row r="56504" ht="12.75"/>
    <row r="56505" ht="12.75"/>
    <row r="56506" ht="12.75"/>
    <row r="56507" ht="12.75"/>
    <row r="56508" ht="12.75"/>
    <row r="56509" ht="12.75"/>
    <row r="56510" ht="12.75"/>
    <row r="56511" ht="12.75"/>
    <row r="56512" ht="12.75"/>
    <row r="56513" ht="12.75"/>
    <row r="56514" ht="12.75"/>
    <row r="56515" ht="12.75"/>
    <row r="56516" ht="12.75"/>
    <row r="56517" ht="12.75"/>
    <row r="56518" ht="12.75"/>
    <row r="56519" ht="12.75"/>
    <row r="56520" ht="12.75"/>
    <row r="56521" ht="12.75"/>
    <row r="56522" ht="12.75"/>
    <row r="56523" ht="12.75"/>
    <row r="56524" ht="12.75"/>
    <row r="56525" ht="12.75"/>
    <row r="56526" ht="12.75"/>
    <row r="56527" ht="12.75"/>
    <row r="56528" ht="12.75"/>
    <row r="56529" ht="12.75"/>
    <row r="56530" ht="12.75"/>
    <row r="56531" ht="12.75"/>
    <row r="56532" ht="12.75"/>
    <row r="56533" ht="12.75"/>
    <row r="56534" ht="12.75"/>
    <row r="56535" ht="12.75"/>
    <row r="56536" ht="12.75"/>
    <row r="56537" ht="12.75"/>
    <row r="56538" ht="12.75"/>
    <row r="56539" ht="12.75"/>
    <row r="56540" ht="12.75"/>
    <row r="56541" ht="12.75"/>
    <row r="56542" ht="12.75"/>
    <row r="56543" ht="12.75"/>
    <row r="56544" ht="12.75"/>
    <row r="56545" ht="12.75"/>
    <row r="56546" ht="12.75"/>
    <row r="56547" ht="12.75"/>
    <row r="56548" ht="12.75"/>
    <row r="56549" ht="12.75"/>
    <row r="56550" ht="12.75"/>
    <row r="56551" ht="12.75"/>
    <row r="56552" ht="12.75"/>
    <row r="56553" ht="12.75"/>
    <row r="56554" ht="12.75"/>
    <row r="56555" ht="12.75"/>
    <row r="56556" ht="12.75"/>
    <row r="56557" ht="12.75"/>
    <row r="56558" ht="12.75"/>
    <row r="56559" ht="12.75"/>
    <row r="56560" ht="12.75"/>
    <row r="56561" ht="12.75"/>
    <row r="56562" ht="12.75"/>
    <row r="56563" ht="12.75"/>
    <row r="56564" ht="12.75"/>
    <row r="56565" ht="12.75"/>
    <row r="56566" ht="12.75"/>
    <row r="56567" ht="12.75"/>
    <row r="56568" ht="12.75"/>
    <row r="56569" ht="12.75"/>
    <row r="56570" ht="12.75"/>
    <row r="56571" ht="12.75"/>
    <row r="56572" ht="12.75"/>
    <row r="56573" ht="12.75"/>
    <row r="56574" ht="12.75"/>
    <row r="56575" ht="12.75"/>
    <row r="56576" ht="12.75"/>
    <row r="56577" ht="12.75"/>
    <row r="56578" ht="12.75"/>
    <row r="56579" ht="12.75"/>
    <row r="56580" ht="12.75"/>
    <row r="56581" ht="12.75"/>
    <row r="56582" ht="12.75"/>
    <row r="56583" ht="12.75"/>
    <row r="56584" ht="12.75"/>
    <row r="56585" ht="12.75"/>
    <row r="56586" ht="12.75"/>
    <row r="56587" ht="12.75"/>
    <row r="56588" ht="12.75"/>
    <row r="56589" ht="12.75"/>
    <row r="56590" ht="12.75"/>
    <row r="56591" ht="12.75"/>
    <row r="56592" ht="12.75"/>
    <row r="56593" ht="12.75"/>
    <row r="56594" ht="12.75"/>
    <row r="56595" ht="12.75"/>
    <row r="56596" ht="12.75"/>
    <row r="56597" ht="12.75"/>
    <row r="56598" ht="12.75"/>
    <row r="56599" ht="12.75"/>
    <row r="56600" ht="12.75"/>
    <row r="56601" ht="12.75"/>
    <row r="56602" ht="12.75"/>
    <row r="56603" ht="12.75"/>
    <row r="56604" ht="12.75"/>
    <row r="56605" ht="12.75"/>
    <row r="56606" ht="12.75"/>
    <row r="56607" ht="12.75"/>
    <row r="56608" ht="12.75"/>
    <row r="56609" ht="12.75"/>
    <row r="56610" ht="12.75"/>
    <row r="56611" ht="12.75"/>
    <row r="56612" ht="12.75"/>
    <row r="56613" ht="12.75"/>
    <row r="56614" ht="12.75"/>
    <row r="56615" ht="12.75"/>
    <row r="56616" ht="12.75"/>
    <row r="56617" ht="12.75"/>
    <row r="56618" ht="12.75"/>
    <row r="56619" ht="12.75"/>
    <row r="56620" ht="12.75"/>
    <row r="56621" ht="12.75"/>
    <row r="56622" ht="12.75"/>
    <row r="56623" ht="12.75"/>
    <row r="56624" ht="12.75"/>
    <row r="56625" ht="12.75"/>
    <row r="56626" ht="12.75"/>
    <row r="56627" ht="12.75"/>
    <row r="56628" ht="12.75"/>
    <row r="56629" ht="12.75"/>
    <row r="56630" ht="12.75"/>
    <row r="56631" ht="12.75"/>
    <row r="56632" ht="12.75"/>
    <row r="56633" ht="12.75"/>
    <row r="56634" ht="12.75"/>
    <row r="56635" ht="12.75"/>
    <row r="56636" ht="12.75"/>
    <row r="56637" ht="12.75"/>
    <row r="56638" ht="12.75"/>
    <row r="56639" ht="12.75"/>
    <row r="56640" ht="12.75"/>
    <row r="56641" ht="12.75"/>
    <row r="56642" ht="12.75"/>
    <row r="56643" ht="12.75"/>
    <row r="56644" ht="12.75"/>
    <row r="56645" ht="12.75"/>
    <row r="56646" ht="12.75"/>
    <row r="56647" ht="12.75"/>
    <row r="56648" ht="12.75"/>
    <row r="56649" ht="12.75"/>
    <row r="56650" ht="12.75"/>
    <row r="56651" ht="12.75"/>
    <row r="56652" ht="12.75"/>
    <row r="56653" ht="12.75"/>
    <row r="56654" ht="12.75"/>
    <row r="56655" ht="12.75"/>
    <row r="56656" ht="12.75"/>
    <row r="56657" ht="12.75"/>
    <row r="56658" ht="12.75"/>
    <row r="56659" ht="12.75"/>
    <row r="56660" ht="12.75"/>
    <row r="56661" ht="12.75"/>
    <row r="56662" ht="12.75"/>
    <row r="56663" ht="12.75"/>
    <row r="56664" ht="12.75"/>
    <row r="56665" ht="12.75"/>
    <row r="56666" ht="12.75"/>
    <row r="56667" ht="12.75"/>
    <row r="56668" ht="12.75"/>
    <row r="56669" ht="12.75"/>
    <row r="56670" ht="12.75"/>
    <row r="56671" ht="12.75"/>
    <row r="56672" ht="12.75"/>
    <row r="56673" ht="12.75"/>
    <row r="56674" ht="12.75"/>
    <row r="56675" ht="12.75"/>
    <row r="56676" ht="12.75"/>
    <row r="56677" ht="12.75"/>
    <row r="56678" ht="12.75"/>
    <row r="56679" ht="12.75"/>
    <row r="56680" ht="12.75"/>
    <row r="56681" ht="12.75"/>
    <row r="56682" ht="12.75"/>
    <row r="56683" ht="12.75"/>
    <row r="56684" ht="12.75"/>
    <row r="56685" ht="12.75"/>
    <row r="56686" ht="12.75"/>
    <row r="56687" ht="12.75"/>
    <row r="56688" ht="12.75"/>
    <row r="56689" ht="12.75"/>
    <row r="56690" ht="12.75"/>
    <row r="56691" ht="12.75"/>
    <row r="56692" ht="12.75"/>
    <row r="56693" ht="12.75"/>
    <row r="56694" ht="12.75"/>
    <row r="56695" ht="12.75"/>
    <row r="56696" ht="12.75"/>
    <row r="56697" ht="12.75"/>
    <row r="56698" ht="12.75"/>
    <row r="56699" ht="12.75"/>
    <row r="56700" ht="12.75"/>
    <row r="56701" ht="12.75"/>
    <row r="56702" ht="12.75"/>
    <row r="56703" ht="12.75"/>
    <row r="56704" ht="12.75"/>
    <row r="56705" ht="12.75"/>
    <row r="56706" ht="12.75"/>
    <row r="56707" ht="12.75"/>
    <row r="56708" ht="12.75"/>
    <row r="56709" ht="12.75"/>
    <row r="56710" ht="12.75"/>
    <row r="56711" ht="12.75"/>
    <row r="56712" ht="12.75"/>
    <row r="56713" ht="12.75"/>
    <row r="56714" ht="12.75"/>
    <row r="56715" ht="12.75"/>
    <row r="56716" ht="12.75"/>
    <row r="56717" ht="12.75"/>
    <row r="56718" ht="12.75"/>
    <row r="56719" ht="12.75"/>
    <row r="56720" ht="12.75"/>
    <row r="56721" ht="12.75"/>
    <row r="56722" ht="12.75"/>
    <row r="56723" ht="12.75"/>
    <row r="56724" ht="12.75"/>
    <row r="56725" ht="12.75"/>
    <row r="56726" ht="12.75"/>
    <row r="56727" ht="12.75"/>
    <row r="56728" ht="12.75"/>
    <row r="56729" ht="12.75"/>
    <row r="56730" ht="12.75"/>
    <row r="56731" ht="12.75"/>
    <row r="56732" ht="12.75"/>
    <row r="56733" ht="12.75"/>
    <row r="56734" ht="12.75"/>
    <row r="56735" ht="12.75"/>
    <row r="56736" ht="12.75"/>
    <row r="56737" ht="12.75"/>
    <row r="56738" ht="12.75"/>
    <row r="56739" ht="12.75"/>
    <row r="56740" ht="12.75"/>
    <row r="56741" ht="12.75"/>
    <row r="56742" ht="12.75"/>
    <row r="56743" ht="12.75"/>
    <row r="56744" ht="12.75"/>
    <row r="56745" ht="12.75"/>
    <row r="56746" ht="12.75"/>
    <row r="56747" ht="12.75"/>
    <row r="56748" ht="12.75"/>
    <row r="56749" ht="12.75"/>
    <row r="56750" ht="12.75"/>
    <row r="56751" ht="12.75"/>
    <row r="56752" ht="12.75"/>
    <row r="56753" ht="12.75"/>
    <row r="56754" ht="12.75"/>
    <row r="56755" ht="12.75"/>
    <row r="56756" ht="12.75"/>
    <row r="56757" ht="12.75"/>
    <row r="56758" ht="12.75"/>
    <row r="56759" ht="12.75"/>
    <row r="56760" ht="12.75"/>
    <row r="56761" ht="12.75"/>
    <row r="56762" ht="12.75"/>
    <row r="56763" ht="12.75"/>
    <row r="56764" ht="12.75"/>
    <row r="56765" ht="12.75"/>
    <row r="56766" ht="12.75"/>
    <row r="56767" ht="12.75"/>
    <row r="56768" ht="12.75"/>
    <row r="56769" ht="12.75"/>
    <row r="56770" ht="12.75"/>
    <row r="56771" ht="12.75"/>
    <row r="56772" ht="12.75"/>
    <row r="56773" ht="12.75"/>
    <row r="56774" ht="12.75"/>
    <row r="56775" ht="12.75"/>
    <row r="56776" ht="12.75"/>
    <row r="56777" ht="12.75"/>
    <row r="56778" ht="12.75"/>
    <row r="56779" ht="12.75"/>
    <row r="56780" ht="12.75"/>
    <row r="56781" ht="12.75"/>
    <row r="56782" ht="12.75"/>
    <row r="56783" ht="12.75"/>
    <row r="56784" ht="12.75"/>
    <row r="56785" ht="12.75"/>
    <row r="56786" ht="12.75"/>
    <row r="56787" ht="12.75"/>
    <row r="56788" ht="12.75"/>
    <row r="56789" ht="12.75"/>
    <row r="56790" ht="12.75"/>
    <row r="56791" ht="12.75"/>
    <row r="56792" ht="12.75"/>
    <row r="56793" ht="12.75"/>
    <row r="56794" ht="12.75"/>
    <row r="56795" ht="12.75"/>
    <row r="56796" ht="12.75"/>
    <row r="56797" ht="12.75"/>
    <row r="56798" ht="12.75"/>
    <row r="56799" ht="12.75"/>
    <row r="56800" ht="12.75"/>
    <row r="56801" ht="12.75"/>
    <row r="56802" ht="12.75"/>
    <row r="56803" ht="12.75"/>
    <row r="56804" ht="12.75"/>
    <row r="56805" ht="12.75"/>
    <row r="56806" ht="12.75"/>
    <row r="56807" ht="12.75"/>
    <row r="56808" ht="12.75"/>
    <row r="56809" ht="12.75"/>
    <row r="56810" ht="12.75"/>
    <row r="56811" ht="12.75"/>
    <row r="56812" ht="12.75"/>
    <row r="56813" ht="12.75"/>
    <row r="56814" ht="12.75"/>
    <row r="56815" ht="12.75"/>
    <row r="56816" ht="12.75"/>
    <row r="56817" ht="12.75"/>
    <row r="56818" ht="12.75"/>
    <row r="56819" ht="12.75"/>
    <row r="56820" ht="12.75"/>
    <row r="56821" ht="12.75"/>
    <row r="56822" ht="12.75"/>
    <row r="56823" ht="12.75"/>
    <row r="56824" ht="12.75"/>
    <row r="56825" ht="12.75"/>
    <row r="56826" ht="12.75"/>
    <row r="56827" ht="12.75"/>
    <row r="56828" ht="12.75"/>
    <row r="56829" ht="12.75"/>
    <row r="56830" ht="12.75"/>
    <row r="56831" ht="12.75"/>
    <row r="56832" ht="12.75"/>
    <row r="56833" ht="12.75"/>
    <row r="56834" ht="12.75"/>
    <row r="56835" ht="12.75"/>
    <row r="56836" ht="12.75"/>
    <row r="56837" ht="12.75"/>
    <row r="56838" ht="12.75"/>
    <row r="56839" ht="12.75"/>
    <row r="56840" ht="12.75"/>
    <row r="56841" ht="12.75"/>
    <row r="56842" ht="12.75"/>
    <row r="56843" ht="12.75"/>
    <row r="56844" ht="12.75"/>
    <row r="56845" ht="12.75"/>
    <row r="56846" ht="12.75"/>
    <row r="56847" ht="12.75"/>
    <row r="56848" ht="12.75"/>
    <row r="56849" ht="12.75"/>
    <row r="56850" ht="12.75"/>
    <row r="56851" ht="12.75"/>
    <row r="56852" ht="12.75"/>
    <row r="56853" ht="12.75"/>
    <row r="56854" ht="12.75"/>
    <row r="56855" ht="12.75"/>
    <row r="56856" ht="12.75"/>
    <row r="56857" ht="12.75"/>
    <row r="56858" ht="12.75"/>
    <row r="56859" ht="12.75"/>
    <row r="56860" ht="12.75"/>
    <row r="56861" ht="12.75"/>
    <row r="56862" ht="12.75"/>
    <row r="56863" ht="12.75"/>
    <row r="56864" ht="12.75"/>
    <row r="56865" ht="12.75"/>
    <row r="56866" ht="12.75"/>
    <row r="56867" ht="12.75"/>
    <row r="56868" ht="12.75"/>
    <row r="56869" ht="12.75"/>
    <row r="56870" ht="12.75"/>
    <row r="56871" ht="12.75"/>
    <row r="56872" ht="12.75"/>
    <row r="56873" ht="12.75"/>
    <row r="56874" ht="12.75"/>
    <row r="56875" ht="12.75"/>
    <row r="56876" ht="12.75"/>
    <row r="56877" ht="12.75"/>
    <row r="56878" ht="12.75"/>
    <row r="56879" ht="12.75"/>
    <row r="56880" ht="12.75"/>
    <row r="56881" ht="12.75"/>
    <row r="56882" ht="12.75"/>
    <row r="56883" ht="12.75"/>
    <row r="56884" ht="12.75"/>
    <row r="56885" ht="12.75"/>
    <row r="56886" ht="12.75"/>
    <row r="56887" ht="12.75"/>
    <row r="56888" ht="12.75"/>
    <row r="56889" ht="12.75"/>
    <row r="56890" ht="12.75"/>
    <row r="56891" ht="12.75"/>
    <row r="56892" ht="12.75"/>
    <row r="56893" ht="12.75"/>
    <row r="56894" ht="12.75"/>
    <row r="56895" ht="12.75"/>
    <row r="56896" ht="12.75"/>
    <row r="56897" ht="12.75"/>
    <row r="56898" ht="12.75"/>
    <row r="56899" ht="12.75"/>
    <row r="56900" ht="12.75"/>
    <row r="56901" ht="12.75"/>
    <row r="56902" ht="12.75"/>
    <row r="56903" ht="12.75"/>
    <row r="56904" ht="12.75"/>
    <row r="56905" ht="12.75"/>
    <row r="56906" ht="12.75"/>
    <row r="56907" ht="12.75"/>
    <row r="56908" ht="12.75"/>
    <row r="56909" ht="12.75"/>
    <row r="56910" ht="12.75"/>
    <row r="56911" ht="12.75"/>
    <row r="56912" ht="12.75"/>
    <row r="56913" ht="12.75"/>
    <row r="56914" ht="12.75"/>
    <row r="56915" ht="12.75"/>
    <row r="56916" ht="12.75"/>
    <row r="56917" ht="12.75"/>
    <row r="56918" ht="12.75"/>
    <row r="56919" ht="12.75"/>
    <row r="56920" ht="12.75"/>
    <row r="56921" ht="12.75"/>
    <row r="56922" ht="12.75"/>
    <row r="56923" ht="12.75"/>
    <row r="56924" ht="12.75"/>
    <row r="56925" ht="12.75"/>
    <row r="56926" ht="12.75"/>
    <row r="56927" ht="12.75"/>
    <row r="56928" ht="12.75"/>
    <row r="56929" ht="12.75"/>
    <row r="56930" ht="12.75"/>
    <row r="56931" ht="12.75"/>
    <row r="56932" ht="12.75"/>
    <row r="56933" ht="12.75"/>
    <row r="56934" ht="12.75"/>
    <row r="56935" ht="12.75"/>
    <row r="56936" ht="12.75"/>
    <row r="56937" ht="12.75"/>
    <row r="56938" ht="12.75"/>
    <row r="56939" ht="12.75"/>
    <row r="56940" ht="12.75"/>
    <row r="56941" ht="12.75"/>
    <row r="56942" ht="12.75"/>
    <row r="56943" ht="12.75"/>
    <row r="56944" ht="12.75"/>
    <row r="56945" ht="12.75"/>
    <row r="56946" ht="12.75"/>
    <row r="56947" ht="12.75"/>
    <row r="56948" ht="12.75"/>
    <row r="56949" ht="12.75"/>
    <row r="56950" ht="12.75"/>
    <row r="56951" ht="12.75"/>
    <row r="56952" ht="12.75"/>
    <row r="56953" ht="12.75"/>
    <row r="56954" ht="12.75"/>
    <row r="56955" ht="12.75"/>
    <row r="56956" ht="12.75"/>
    <row r="56957" ht="12.75"/>
    <row r="56958" ht="12.75"/>
    <row r="56959" ht="12.75"/>
    <row r="56960" ht="12.75"/>
    <row r="56961" ht="12.75"/>
    <row r="56962" ht="12.75"/>
    <row r="56963" ht="12.75"/>
    <row r="56964" ht="12.75"/>
    <row r="56965" ht="12.75"/>
    <row r="56966" ht="12.75"/>
    <row r="56967" ht="12.75"/>
    <row r="56968" ht="12.75"/>
    <row r="56969" ht="12.75"/>
    <row r="56970" ht="12.75"/>
    <row r="56971" ht="12.75"/>
    <row r="56972" ht="12.75"/>
    <row r="56973" ht="12.75"/>
    <row r="56974" ht="12.75"/>
    <row r="56975" ht="12.75"/>
    <row r="56976" ht="12.75"/>
    <row r="56977" ht="12.75"/>
    <row r="56978" ht="12.75"/>
    <row r="56979" ht="12.75"/>
    <row r="56980" ht="12.75"/>
    <row r="56981" ht="12.75"/>
    <row r="56982" ht="12.75"/>
    <row r="56983" ht="12.75"/>
    <row r="56984" ht="12.75"/>
    <row r="56985" ht="12.75"/>
    <row r="56986" ht="12.75"/>
    <row r="56987" ht="12.75"/>
    <row r="56988" ht="12.75"/>
    <row r="56989" ht="12.75"/>
    <row r="56990" ht="12.75"/>
    <row r="56991" ht="12.75"/>
    <row r="56992" ht="12.75"/>
    <row r="56993" ht="12.75"/>
    <row r="56994" ht="12.75"/>
    <row r="56995" ht="12.75"/>
    <row r="56996" ht="12.75"/>
    <row r="56997" ht="12.75"/>
    <row r="56998" ht="12.75"/>
    <row r="56999" ht="12.75"/>
    <row r="57000" ht="12.75"/>
    <row r="57001" ht="12.75"/>
    <row r="57002" ht="12.75"/>
    <row r="57003" ht="12.75"/>
    <row r="57004" ht="12.75"/>
    <row r="57005" ht="12.75"/>
    <row r="57006" ht="12.75"/>
    <row r="57007" ht="12.75"/>
    <row r="57008" ht="12.75"/>
    <row r="57009" ht="12.75"/>
    <row r="57010" ht="12.75"/>
    <row r="57011" ht="12.75"/>
    <row r="57012" ht="12.75"/>
    <row r="57013" ht="12.75"/>
    <row r="57014" ht="12.75"/>
    <row r="57015" ht="12.75"/>
    <row r="57016" ht="12.75"/>
    <row r="57017" ht="12.75"/>
    <row r="57018" ht="12.75"/>
    <row r="57019" ht="12.75"/>
    <row r="57020" ht="12.75"/>
    <row r="57021" ht="12.75"/>
    <row r="57022" ht="12.75"/>
    <row r="57023" ht="12.75"/>
    <row r="57024" ht="12.75"/>
    <row r="57025" ht="12.75"/>
    <row r="57026" ht="12.75"/>
    <row r="57027" ht="12.75"/>
    <row r="57028" ht="12.75"/>
    <row r="57029" ht="12.75"/>
    <row r="57030" ht="12.75"/>
    <row r="57031" ht="12.75"/>
    <row r="57032" ht="12.75"/>
    <row r="57033" ht="12.75"/>
    <row r="57034" ht="12.75"/>
    <row r="57035" ht="12.75"/>
    <row r="57036" ht="12.75"/>
    <row r="57037" ht="12.75"/>
    <row r="57038" ht="12.75"/>
    <row r="57039" ht="12.75"/>
    <row r="57040" ht="12.75"/>
    <row r="57041" ht="12.75"/>
    <row r="57042" ht="12.75"/>
    <row r="57043" ht="12.75"/>
    <row r="57044" ht="12.75"/>
    <row r="57045" ht="12.75"/>
    <row r="57046" ht="12.75"/>
    <row r="57047" ht="12.75"/>
    <row r="57048" ht="12.75"/>
    <row r="57049" ht="12.75"/>
    <row r="57050" ht="12.75"/>
    <row r="57051" ht="12.75"/>
    <row r="57052" ht="12.75"/>
    <row r="57053" ht="12.75"/>
    <row r="57054" ht="12.75"/>
    <row r="57055" ht="12.75"/>
    <row r="57056" ht="12.75"/>
    <row r="57057" ht="12.75"/>
    <row r="57058" ht="12.75"/>
    <row r="57059" ht="12.75"/>
    <row r="57060" ht="12.75"/>
    <row r="57061" ht="12.75"/>
    <row r="57062" ht="12.75"/>
    <row r="57063" ht="12.75"/>
    <row r="57064" ht="12.75"/>
    <row r="57065" ht="12.75"/>
    <row r="57066" ht="12.75"/>
    <row r="57067" ht="12.75"/>
    <row r="57068" ht="12.75"/>
    <row r="57069" ht="12.75"/>
    <row r="57070" ht="12.75"/>
    <row r="57071" ht="12.75"/>
    <row r="57072" ht="12.75"/>
    <row r="57073" ht="12.75"/>
    <row r="57074" ht="12.75"/>
    <row r="57075" ht="12.75"/>
    <row r="57076" ht="12.75"/>
    <row r="57077" ht="12.75"/>
    <row r="57078" ht="12.75"/>
    <row r="57079" ht="12.75"/>
    <row r="57080" ht="12.75"/>
    <row r="57081" ht="12.75"/>
    <row r="57082" ht="12.75"/>
    <row r="57083" ht="12.75"/>
    <row r="57084" ht="12.75"/>
    <row r="57085" ht="12.75"/>
    <row r="57086" ht="12.75"/>
    <row r="57087" ht="12.75"/>
    <row r="57088" ht="12.75"/>
    <row r="57089" ht="12.75"/>
    <row r="57090" ht="12.75"/>
    <row r="57091" ht="12.75"/>
    <row r="57092" ht="12.75"/>
    <row r="57093" ht="12.75"/>
    <row r="57094" ht="12.75"/>
    <row r="57095" ht="12.75"/>
    <row r="57096" ht="12.75"/>
    <row r="57097" ht="12.75"/>
    <row r="57098" ht="12.75"/>
    <row r="57099" ht="12.75"/>
    <row r="57100" ht="12.75"/>
    <row r="57101" ht="12.75"/>
    <row r="57102" ht="12.75"/>
    <row r="57103" ht="12.75"/>
    <row r="57104" ht="12.75"/>
    <row r="57105" ht="12.75"/>
    <row r="57106" ht="12.75"/>
    <row r="57107" ht="12.75"/>
    <row r="57108" ht="12.75"/>
    <row r="57109" ht="12.75"/>
    <row r="57110" ht="12.75"/>
    <row r="57111" ht="12.75"/>
    <row r="57112" ht="12.75"/>
    <row r="57113" ht="12.75"/>
    <row r="57114" ht="12.75"/>
    <row r="57115" ht="12.75"/>
    <row r="57116" ht="12.75"/>
    <row r="57117" ht="12.75"/>
    <row r="57118" ht="12.75"/>
    <row r="57119" ht="12.75"/>
    <row r="57120" ht="12.75"/>
    <row r="57121" ht="12.75"/>
    <row r="57122" ht="12.75"/>
    <row r="57123" ht="12.75"/>
    <row r="57124" ht="12.75"/>
    <row r="57125" ht="12.75"/>
    <row r="57126" ht="12.75"/>
    <row r="57127" ht="12.75"/>
    <row r="57128" ht="12.75"/>
    <row r="57129" ht="12.75"/>
    <row r="57130" ht="12.75"/>
    <row r="57131" ht="12.75"/>
    <row r="57132" ht="12.75"/>
    <row r="57133" ht="12.75"/>
    <row r="57134" ht="12.75"/>
    <row r="57135" ht="12.75"/>
    <row r="57136" ht="12.75"/>
    <row r="57137" ht="12.75"/>
    <row r="57138" ht="12.75"/>
    <row r="57139" ht="12.75"/>
    <row r="57140" ht="12.75"/>
    <row r="57141" ht="12.75"/>
    <row r="57142" ht="12.75"/>
    <row r="57143" ht="12.75"/>
    <row r="57144" ht="12.75"/>
    <row r="57145" ht="12.75"/>
    <row r="57146" ht="12.75"/>
    <row r="57147" ht="12.75"/>
    <row r="57148" ht="12.75"/>
    <row r="57149" ht="12.75"/>
    <row r="57150" ht="12.75"/>
    <row r="57151" ht="12.75"/>
    <row r="57152" ht="12.75"/>
    <row r="57153" ht="12.75"/>
    <row r="57154" ht="12.75"/>
    <row r="57155" ht="12.75"/>
    <row r="57156" ht="12.75"/>
    <row r="57157" ht="12.75"/>
    <row r="57158" ht="12.75"/>
    <row r="57159" ht="12.75"/>
    <row r="57160" ht="12.75"/>
    <row r="57161" ht="12.75"/>
    <row r="57162" ht="12.75"/>
    <row r="57163" ht="12.75"/>
    <row r="57164" ht="12.75"/>
    <row r="57165" ht="12.75"/>
    <row r="57166" ht="12.75"/>
    <row r="57167" ht="12.75"/>
    <row r="57168" ht="12.75"/>
    <row r="57169" ht="12.75"/>
    <row r="57170" ht="12.75"/>
    <row r="57171" ht="12.75"/>
    <row r="57172" ht="12.75"/>
    <row r="57173" ht="12.75"/>
    <row r="57174" ht="12.75"/>
    <row r="57175" ht="12.75"/>
    <row r="57176" ht="12.75"/>
    <row r="57177" ht="12.75"/>
    <row r="57178" ht="12.75"/>
    <row r="57179" ht="12.75"/>
    <row r="57180" ht="12.75"/>
    <row r="57181" ht="12.75"/>
    <row r="57182" ht="12.75"/>
    <row r="57183" ht="12.75"/>
    <row r="57184" ht="12.75"/>
    <row r="57185" ht="12.75"/>
    <row r="57186" ht="12.75"/>
    <row r="57187" ht="12.75"/>
    <row r="57188" ht="12.75"/>
    <row r="57189" ht="12.75"/>
    <row r="57190" ht="12.75"/>
    <row r="57191" ht="12.75"/>
    <row r="57192" ht="12.75"/>
    <row r="57193" ht="12.75"/>
    <row r="57194" ht="12.75"/>
    <row r="57195" ht="12.75"/>
    <row r="57196" ht="12.75"/>
    <row r="57197" ht="12.75"/>
    <row r="57198" ht="12.75"/>
    <row r="57199" ht="12.75"/>
    <row r="57200" ht="12.75"/>
    <row r="57201" ht="12.75"/>
    <row r="57202" ht="12.75"/>
    <row r="57203" ht="12.75"/>
    <row r="57204" ht="12.75"/>
    <row r="57205" ht="12.75"/>
    <row r="57206" ht="12.75"/>
    <row r="57207" ht="12.75"/>
    <row r="57208" ht="12.75"/>
    <row r="57209" ht="12.75"/>
    <row r="57210" ht="12.75"/>
    <row r="57211" ht="12.75"/>
    <row r="57212" ht="12.75"/>
    <row r="57213" ht="12.75"/>
    <row r="57214" ht="12.75"/>
    <row r="57215" ht="12.75"/>
    <row r="57216" ht="12.75"/>
    <row r="57217" ht="12.75"/>
    <row r="57218" ht="12.75"/>
    <row r="57219" ht="12.75"/>
    <row r="57220" ht="12.75"/>
    <row r="57221" ht="12.75"/>
    <row r="57222" ht="12.75"/>
    <row r="57223" ht="12.75"/>
    <row r="57224" ht="12.75"/>
    <row r="57225" ht="12.75"/>
    <row r="57226" ht="12.75"/>
    <row r="57227" ht="12.75"/>
    <row r="57228" ht="12.75"/>
    <row r="57229" ht="12.75"/>
    <row r="57230" ht="12.75"/>
    <row r="57231" ht="12.75"/>
    <row r="57232" ht="12.75"/>
    <row r="57233" ht="12.75"/>
    <row r="57234" ht="12.75"/>
    <row r="57235" ht="12.75"/>
    <row r="57236" ht="12.75"/>
    <row r="57237" ht="12.75"/>
    <row r="57238" ht="12.75"/>
    <row r="57239" ht="12.75"/>
    <row r="57240" ht="12.75"/>
    <row r="57241" ht="12.75"/>
    <row r="57242" ht="12.75"/>
    <row r="57243" ht="12.75"/>
    <row r="57244" ht="12.75"/>
    <row r="57245" ht="12.75"/>
    <row r="57246" ht="12.75"/>
    <row r="57247" ht="12.75"/>
    <row r="57248" ht="12.75"/>
    <row r="57249" ht="12.75"/>
    <row r="57250" ht="12.75"/>
    <row r="57251" ht="12.75"/>
    <row r="57252" ht="12.75"/>
    <row r="57253" ht="12.75"/>
    <row r="57254" ht="12.75"/>
    <row r="57255" ht="12.75"/>
    <row r="57256" ht="12.75"/>
    <row r="57257" ht="12.75"/>
    <row r="57258" ht="12.75"/>
    <row r="57259" ht="12.75"/>
    <row r="57260" ht="12.75"/>
    <row r="57261" ht="12.75"/>
    <row r="57262" ht="12.75"/>
    <row r="57263" ht="12.75"/>
    <row r="57264" ht="12.75"/>
    <row r="57265" ht="12.75"/>
    <row r="57266" ht="12.75"/>
    <row r="57267" ht="12.75"/>
    <row r="57268" ht="12.75"/>
    <row r="57269" ht="12.75"/>
    <row r="57270" ht="12.75"/>
    <row r="57271" ht="12.75"/>
    <row r="57272" ht="12.75"/>
    <row r="57273" ht="12.75"/>
    <row r="57274" ht="12.75"/>
    <row r="57275" ht="12.75"/>
    <row r="57276" ht="12.75"/>
    <row r="57277" ht="12.75"/>
    <row r="57278" ht="12.75"/>
    <row r="57279" ht="12.75"/>
    <row r="57280" ht="12.75"/>
    <row r="57281" ht="12.75"/>
    <row r="57282" ht="12.75"/>
    <row r="57283" ht="12.75"/>
    <row r="57284" ht="12.75"/>
    <row r="57285" ht="12.75"/>
    <row r="57286" ht="12.75"/>
    <row r="57287" ht="12.75"/>
    <row r="57288" ht="12.75"/>
    <row r="57289" ht="12.75"/>
    <row r="57290" ht="12.75"/>
    <row r="57291" ht="12.75"/>
    <row r="57292" ht="12.75"/>
    <row r="57293" ht="12.75"/>
    <row r="57294" ht="12.75"/>
    <row r="57295" ht="12.75"/>
    <row r="57296" ht="12.75"/>
    <row r="57297" ht="12.75"/>
    <row r="57298" ht="12.75"/>
    <row r="57299" ht="12.75"/>
    <row r="57300" ht="12.75"/>
    <row r="57301" ht="12.75"/>
    <row r="57302" ht="12.75"/>
    <row r="57303" ht="12.75"/>
    <row r="57304" ht="12.75"/>
    <row r="57305" ht="12.75"/>
    <row r="57306" ht="12.75"/>
    <row r="57307" ht="12.75"/>
    <row r="57308" ht="12.75"/>
    <row r="57309" ht="12.75"/>
    <row r="57310" ht="12.75"/>
    <row r="57311" ht="12.75"/>
    <row r="57312" ht="12.75"/>
    <row r="57313" ht="12.75"/>
    <row r="57314" ht="12.75"/>
    <row r="57315" ht="12.75"/>
    <row r="57316" ht="12.75"/>
    <row r="57317" ht="12.75"/>
    <row r="57318" ht="12.75"/>
    <row r="57319" ht="12.75"/>
    <row r="57320" ht="12.75"/>
    <row r="57321" ht="12.75"/>
    <row r="57322" ht="12.75"/>
    <row r="57323" ht="12.75"/>
    <row r="57324" ht="12.75"/>
    <row r="57325" ht="12.75"/>
    <row r="57326" ht="12.75"/>
    <row r="57327" ht="12.75"/>
    <row r="57328" ht="12.75"/>
    <row r="57329" ht="12.75"/>
    <row r="57330" ht="12.75"/>
    <row r="57331" ht="12.75"/>
    <row r="57332" ht="12.75"/>
    <row r="57333" ht="12.75"/>
    <row r="57334" ht="12.75"/>
    <row r="57335" ht="12.75"/>
    <row r="57336" ht="12.75"/>
    <row r="57337" ht="12.75"/>
    <row r="57338" ht="12.75"/>
    <row r="57339" ht="12.75"/>
    <row r="57340" ht="12.75"/>
    <row r="57341" ht="12.75"/>
    <row r="57342" ht="12.75"/>
    <row r="57343" ht="12.75"/>
    <row r="57344" ht="12.75"/>
    <row r="57345" ht="12.75"/>
    <row r="57346" ht="12.75"/>
    <row r="57347" ht="12.75"/>
    <row r="57348" ht="12.75"/>
    <row r="57349" ht="12.75"/>
    <row r="57350" ht="12.75"/>
    <row r="57351" ht="12.75"/>
    <row r="57352" ht="12.75"/>
    <row r="57353" ht="12.75"/>
    <row r="57354" ht="12.75"/>
    <row r="57355" ht="12.75"/>
    <row r="57356" ht="12.75"/>
    <row r="57357" ht="12.75"/>
    <row r="57358" ht="12.75"/>
    <row r="57359" ht="12.75"/>
    <row r="57360" ht="12.75"/>
    <row r="57361" ht="12.75"/>
    <row r="57362" ht="12.75"/>
    <row r="57363" ht="12.75"/>
    <row r="57364" ht="12.75"/>
    <row r="57365" ht="12.75"/>
    <row r="57366" ht="12.75"/>
    <row r="57367" ht="12.75"/>
    <row r="57368" ht="12.75"/>
    <row r="57369" ht="12.75"/>
    <row r="57370" ht="12.75"/>
    <row r="57371" ht="12.75"/>
    <row r="57372" ht="12.75"/>
    <row r="57373" ht="12.75"/>
    <row r="57374" ht="12.75"/>
    <row r="57375" ht="12.75"/>
    <row r="57376" ht="12.75"/>
    <row r="57377" ht="12.75"/>
    <row r="57378" ht="12.75"/>
    <row r="57379" ht="12.75"/>
    <row r="57380" ht="12.75"/>
    <row r="57381" ht="12.75"/>
    <row r="57382" ht="12.75"/>
    <row r="57383" ht="12.75"/>
    <row r="57384" ht="12.75"/>
    <row r="57385" ht="12.75"/>
    <row r="57386" ht="12.75"/>
    <row r="57387" ht="12.75"/>
    <row r="57388" ht="12.75"/>
    <row r="57389" ht="12.75"/>
    <row r="57390" ht="12.75"/>
    <row r="57391" ht="12.75"/>
    <row r="57392" ht="12.75"/>
    <row r="57393" ht="12.75"/>
    <row r="57394" ht="12.75"/>
    <row r="57395" ht="12.75"/>
    <row r="57396" ht="12.75"/>
    <row r="57397" ht="12.75"/>
    <row r="57398" ht="12.75"/>
    <row r="57399" ht="12.75"/>
    <row r="57400" ht="12.75"/>
    <row r="57401" ht="12.75"/>
    <row r="57402" ht="12.75"/>
    <row r="57403" ht="12.75"/>
    <row r="57404" ht="12.75"/>
    <row r="57405" ht="12.75"/>
    <row r="57406" ht="12.75"/>
    <row r="57407" ht="12.75"/>
    <row r="57408" ht="12.75"/>
    <row r="57409" ht="12.75"/>
    <row r="57410" ht="12.75"/>
    <row r="57411" ht="12.75"/>
    <row r="57412" ht="12.75"/>
    <row r="57413" ht="12.75"/>
    <row r="57414" ht="12.75"/>
    <row r="57415" ht="12.75"/>
    <row r="57416" ht="12.75"/>
    <row r="57417" ht="12.75"/>
    <row r="57418" ht="12.75"/>
    <row r="57419" ht="12.75"/>
    <row r="57420" ht="12.75"/>
    <row r="57421" ht="12.75"/>
    <row r="57422" ht="12.75"/>
    <row r="57423" ht="12.75"/>
    <row r="57424" ht="12.75"/>
    <row r="57425" ht="12.75"/>
    <row r="57426" ht="12.75"/>
    <row r="57427" ht="12.75"/>
    <row r="57428" ht="12.75"/>
    <row r="57429" ht="12.75"/>
    <row r="57430" ht="12.75"/>
    <row r="57431" ht="12.75"/>
    <row r="57432" ht="12.75"/>
    <row r="57433" ht="12.75"/>
    <row r="57434" ht="12.75"/>
    <row r="57435" ht="12.75"/>
    <row r="57436" ht="12.75"/>
    <row r="57437" ht="12.75"/>
    <row r="57438" ht="12.75"/>
    <row r="57439" ht="12.75"/>
    <row r="57440" ht="12.75"/>
    <row r="57441" ht="12.75"/>
    <row r="57442" ht="12.75"/>
    <row r="57443" ht="12.75"/>
    <row r="57444" ht="12.75"/>
    <row r="57445" ht="12.75"/>
    <row r="57446" ht="12.75"/>
    <row r="57447" ht="12.75"/>
    <row r="57448" ht="12.75"/>
    <row r="57449" ht="12.75"/>
    <row r="57450" ht="12.75"/>
    <row r="57451" ht="12.75"/>
    <row r="57452" ht="12.75"/>
    <row r="57453" ht="12.75"/>
    <row r="57454" ht="12.75"/>
    <row r="57455" ht="12.75"/>
    <row r="57456" ht="12.75"/>
    <row r="57457" ht="12.75"/>
    <row r="57458" ht="12.75"/>
    <row r="57459" ht="12.75"/>
    <row r="57460" ht="12.75"/>
    <row r="57461" ht="12.75"/>
    <row r="57462" ht="12.75"/>
    <row r="57463" ht="12.75"/>
    <row r="57464" ht="12.75"/>
    <row r="57465" ht="12.75"/>
    <row r="57466" ht="12.75"/>
    <row r="57467" ht="12.75"/>
    <row r="57468" ht="12.75"/>
    <row r="57469" ht="12.75"/>
    <row r="57470" ht="12.75"/>
    <row r="57471" ht="12.75"/>
    <row r="57472" ht="12.75"/>
    <row r="57473" ht="12.75"/>
    <row r="57474" ht="12.75"/>
    <row r="57475" ht="12.75"/>
    <row r="57476" ht="12.75"/>
    <row r="57477" ht="12.75"/>
    <row r="57478" ht="12.75"/>
    <row r="57479" ht="12.75"/>
    <row r="57480" ht="12.75"/>
    <row r="57481" ht="12.75"/>
    <row r="57482" ht="12.75"/>
    <row r="57483" ht="12.75"/>
    <row r="57484" ht="12.75"/>
    <row r="57485" ht="12.75"/>
    <row r="57486" ht="12.75"/>
    <row r="57487" ht="12.75"/>
    <row r="57488" ht="12.75"/>
    <row r="57489" ht="12.75"/>
    <row r="57490" ht="12.75"/>
    <row r="57491" ht="12.75"/>
    <row r="57492" ht="12.75"/>
    <row r="57493" ht="12.75"/>
    <row r="57494" ht="12.75"/>
    <row r="57495" ht="12.75"/>
    <row r="57496" ht="12.75"/>
    <row r="57497" ht="12.75"/>
    <row r="57498" ht="12.75"/>
    <row r="57499" ht="12.75"/>
    <row r="57500" ht="12.75"/>
    <row r="57501" ht="12.75"/>
    <row r="57502" ht="12.75"/>
    <row r="57503" ht="12.75"/>
    <row r="57504" ht="12.75"/>
    <row r="57505" ht="12.75"/>
    <row r="57506" ht="12.75"/>
    <row r="57507" ht="12.75"/>
    <row r="57508" ht="12.75"/>
    <row r="57509" ht="12.75"/>
    <row r="57510" ht="12.75"/>
    <row r="57511" ht="12.75"/>
    <row r="57512" ht="12.75"/>
    <row r="57513" ht="12.75"/>
    <row r="57514" ht="12.75"/>
    <row r="57515" ht="12.75"/>
    <row r="57516" ht="12.75"/>
    <row r="57517" ht="12.75"/>
    <row r="57518" ht="12.75"/>
    <row r="57519" ht="12.75"/>
    <row r="57520" ht="12.75"/>
    <row r="57521" ht="12.75"/>
    <row r="57522" ht="12.75"/>
    <row r="57523" ht="12.75"/>
    <row r="57524" ht="12.75"/>
    <row r="57525" ht="12.75"/>
    <row r="57526" ht="12.75"/>
    <row r="57527" ht="12.75"/>
    <row r="57528" ht="12.75"/>
    <row r="57529" ht="12.75"/>
    <row r="57530" ht="12.75"/>
    <row r="57531" ht="12.75"/>
    <row r="57532" ht="12.75"/>
    <row r="57533" ht="12.75"/>
    <row r="57534" ht="12.75"/>
    <row r="57535" ht="12.75"/>
    <row r="57536" ht="12.75"/>
    <row r="57537" ht="12.75"/>
    <row r="57538" ht="12.75"/>
    <row r="57539" ht="12.75"/>
    <row r="57540" ht="12.75"/>
    <row r="57541" ht="12.75"/>
    <row r="57542" ht="12.75"/>
    <row r="57543" ht="12.75"/>
    <row r="57544" ht="12.75"/>
    <row r="57545" ht="12.75"/>
    <row r="57546" ht="12.75"/>
    <row r="57547" ht="12.75"/>
    <row r="57548" ht="12.75"/>
    <row r="57549" ht="12.75"/>
    <row r="57550" ht="12.75"/>
    <row r="57551" ht="12.75"/>
    <row r="57552" ht="12.75"/>
    <row r="57553" ht="12.75"/>
    <row r="57554" ht="12.75"/>
    <row r="57555" ht="12.75"/>
    <row r="57556" ht="12.75"/>
    <row r="57557" ht="12.75"/>
    <row r="57558" ht="12.75"/>
    <row r="57559" ht="12.75"/>
    <row r="57560" ht="12.75"/>
    <row r="57561" ht="12.75"/>
    <row r="57562" ht="12.75"/>
    <row r="57563" ht="12.75"/>
    <row r="57564" ht="12.75"/>
    <row r="57565" ht="12.75"/>
    <row r="57566" ht="12.75"/>
    <row r="57567" ht="12.75"/>
    <row r="57568" ht="12.75"/>
    <row r="57569" ht="12.75"/>
    <row r="57570" ht="12.75"/>
    <row r="57571" ht="12.75"/>
    <row r="57572" ht="12.75"/>
    <row r="57573" ht="12.75"/>
    <row r="57574" ht="12.75"/>
    <row r="57575" ht="12.75"/>
    <row r="57576" ht="12.75"/>
    <row r="57577" ht="12.75"/>
    <row r="57578" ht="12.75"/>
    <row r="57579" ht="12.75"/>
    <row r="57580" ht="12.75"/>
    <row r="57581" ht="12.75"/>
    <row r="57582" ht="12.75"/>
    <row r="57583" ht="12.75"/>
    <row r="57584" ht="12.75"/>
    <row r="57585" ht="12.75"/>
    <row r="57586" ht="12.75"/>
    <row r="57587" ht="12.75"/>
    <row r="57588" ht="12.75"/>
    <row r="57589" ht="12.75"/>
    <row r="57590" ht="12.75"/>
    <row r="57591" ht="12.75"/>
    <row r="57592" ht="12.75"/>
    <row r="57593" ht="12.75"/>
    <row r="57594" ht="12.75"/>
    <row r="57595" ht="12.75"/>
    <row r="57596" ht="12.75"/>
    <row r="57597" ht="12.75"/>
    <row r="57598" ht="12.75"/>
    <row r="57599" ht="12.75"/>
    <row r="57600" ht="12.75"/>
    <row r="57601" ht="12.75"/>
    <row r="57602" ht="12.75"/>
    <row r="57603" ht="12.75"/>
    <row r="57604" ht="12.75"/>
    <row r="57605" ht="12.75"/>
    <row r="57606" ht="12.75"/>
    <row r="57607" ht="12.75"/>
    <row r="57608" ht="12.75"/>
    <row r="57609" ht="12.75"/>
    <row r="57610" ht="12.75"/>
    <row r="57611" ht="12.75"/>
    <row r="57612" ht="12.75"/>
    <row r="57613" ht="12.75"/>
    <row r="57614" ht="12.75"/>
    <row r="57615" ht="12.75"/>
    <row r="57616" ht="12.75"/>
    <row r="57617" ht="12.75"/>
    <row r="57618" ht="12.75"/>
    <row r="57619" ht="12.75"/>
    <row r="57620" ht="12.75"/>
    <row r="57621" ht="12.75"/>
    <row r="57622" ht="12.75"/>
    <row r="57623" ht="12.75"/>
    <row r="57624" ht="12.75"/>
    <row r="57625" ht="12.75"/>
    <row r="57626" ht="12.75"/>
    <row r="57627" ht="12.75"/>
    <row r="57628" ht="12.75"/>
    <row r="57629" ht="12.75"/>
    <row r="57630" ht="12.75"/>
    <row r="57631" ht="12.75"/>
    <row r="57632" ht="12.75"/>
    <row r="57633" ht="12.75"/>
    <row r="57634" ht="12.75"/>
    <row r="57635" ht="12.75"/>
    <row r="57636" ht="12.75"/>
    <row r="57637" ht="12.75"/>
    <row r="57638" ht="12.75"/>
    <row r="57639" ht="12.75"/>
    <row r="57640" ht="12.75"/>
    <row r="57641" ht="12.75"/>
    <row r="57642" ht="12.75"/>
    <row r="57643" ht="12.75"/>
    <row r="57644" ht="12.75"/>
    <row r="57645" ht="12.75"/>
    <row r="57646" ht="12.75"/>
    <row r="57647" ht="12.75"/>
    <row r="57648" ht="12.75"/>
    <row r="57649" ht="12.75"/>
    <row r="57650" ht="12.75"/>
    <row r="57651" ht="12.75"/>
    <row r="57652" ht="12.75"/>
    <row r="57653" ht="12.75"/>
    <row r="57654" ht="12.75"/>
    <row r="57655" ht="12.75"/>
    <row r="57656" ht="12.75"/>
    <row r="57657" ht="12.75"/>
    <row r="57658" ht="12.75"/>
    <row r="57659" ht="12.75"/>
    <row r="57660" ht="12.75"/>
    <row r="57661" ht="12.75"/>
    <row r="57662" ht="12.75"/>
    <row r="57663" ht="12.75"/>
    <row r="57664" ht="12.75"/>
    <row r="57665" ht="12.75"/>
    <row r="57666" ht="12.75"/>
    <row r="57667" ht="12.75"/>
    <row r="57668" ht="12.75"/>
    <row r="57669" ht="12.75"/>
    <row r="57670" ht="12.75"/>
    <row r="57671" ht="12.75"/>
    <row r="57672" ht="12.75"/>
    <row r="57673" ht="12.75"/>
    <row r="57674" ht="12.75"/>
    <row r="57675" ht="12.75"/>
    <row r="57676" ht="12.75"/>
    <row r="57677" ht="12.75"/>
    <row r="57678" ht="12.75"/>
    <row r="57679" ht="12.75"/>
    <row r="57680" ht="12.75"/>
    <row r="57681" ht="12.75"/>
    <row r="57682" ht="12.75"/>
    <row r="57683" ht="12.75"/>
    <row r="57684" ht="12.75"/>
    <row r="57685" ht="12.75"/>
    <row r="57686" ht="12.75"/>
    <row r="57687" ht="12.75"/>
    <row r="57688" ht="12.75"/>
    <row r="57689" ht="12.75"/>
    <row r="57690" ht="12.75"/>
    <row r="57691" ht="12.75"/>
    <row r="57692" ht="12.75"/>
    <row r="57693" ht="12.75"/>
    <row r="57694" ht="12.75"/>
    <row r="57695" ht="12.75"/>
    <row r="57696" ht="12.75"/>
    <row r="57697" ht="12.75"/>
    <row r="57698" ht="12.75"/>
    <row r="57699" ht="12.75"/>
    <row r="57700" ht="12.75"/>
    <row r="57701" ht="12.75"/>
    <row r="57702" ht="12.75"/>
    <row r="57703" ht="12.75"/>
    <row r="57704" ht="12.75"/>
    <row r="57705" ht="12.75"/>
    <row r="57706" ht="12.75"/>
    <row r="57707" ht="12.75"/>
    <row r="57708" ht="12.75"/>
    <row r="57709" ht="12.75"/>
    <row r="57710" ht="12.75"/>
    <row r="57711" ht="12.75"/>
    <row r="57712" ht="12.75"/>
    <row r="57713" ht="12.75"/>
    <row r="57714" ht="12.75"/>
    <row r="57715" ht="12.75"/>
    <row r="57716" ht="12.75"/>
    <row r="57717" ht="12.75"/>
    <row r="57718" ht="12.75"/>
    <row r="57719" ht="12.75"/>
    <row r="57720" ht="12.75"/>
    <row r="57721" ht="12.75"/>
    <row r="57722" ht="12.75"/>
    <row r="57723" ht="12.75"/>
    <row r="57724" ht="12.75"/>
    <row r="57725" ht="12.75"/>
    <row r="57726" ht="12.75"/>
    <row r="57727" ht="12.75"/>
    <row r="57728" ht="12.75"/>
    <row r="57729" ht="12.75"/>
    <row r="57730" ht="12.75"/>
    <row r="57731" ht="12.75"/>
    <row r="57732" ht="12.75"/>
    <row r="57733" ht="12.75"/>
    <row r="57734" ht="12.75"/>
    <row r="57735" ht="12.75"/>
    <row r="57736" ht="12.75"/>
    <row r="57737" ht="12.75"/>
    <row r="57738" ht="12.75"/>
    <row r="57739" ht="12.75"/>
    <row r="57740" ht="12.75"/>
    <row r="57741" ht="12.75"/>
    <row r="57742" ht="12.75"/>
    <row r="57743" ht="12.75"/>
    <row r="57744" ht="12.75"/>
    <row r="57745" ht="12.75"/>
    <row r="57746" ht="12.75"/>
    <row r="57747" ht="12.75"/>
    <row r="57748" ht="12.75"/>
    <row r="57749" ht="12.75"/>
    <row r="57750" ht="12.75"/>
    <row r="57751" ht="12.75"/>
    <row r="57752" ht="12.75"/>
    <row r="57753" ht="12.75"/>
    <row r="57754" ht="12.75"/>
    <row r="57755" ht="12.75"/>
    <row r="57756" ht="12.75"/>
    <row r="57757" ht="12.75"/>
    <row r="57758" ht="12.75"/>
    <row r="57759" ht="12.75"/>
    <row r="57760" ht="12.75"/>
    <row r="57761" ht="12.75"/>
    <row r="57762" ht="12.75"/>
    <row r="57763" ht="12.75"/>
    <row r="57764" ht="12.75"/>
    <row r="57765" ht="12.75"/>
    <row r="57766" ht="12.75"/>
    <row r="57767" ht="12.75"/>
    <row r="57768" ht="12.75"/>
    <row r="57769" ht="12.75"/>
    <row r="57770" ht="12.75"/>
    <row r="57771" ht="12.75"/>
    <row r="57772" ht="12.75"/>
    <row r="57773" ht="12.75"/>
    <row r="57774" ht="12.75"/>
    <row r="57775" ht="12.75"/>
    <row r="57776" ht="12.75"/>
    <row r="57777" ht="12.75"/>
    <row r="57778" ht="12.75"/>
    <row r="57779" ht="12.75"/>
    <row r="57780" ht="12.75"/>
    <row r="57781" ht="12.75"/>
    <row r="57782" ht="12.75"/>
    <row r="57783" ht="12.75"/>
    <row r="57784" ht="12.75"/>
    <row r="57785" ht="12.75"/>
    <row r="57786" ht="12.75"/>
    <row r="57787" ht="12.75"/>
    <row r="57788" ht="12.75"/>
    <row r="57789" ht="12.75"/>
    <row r="57790" ht="12.75"/>
    <row r="57791" ht="12.75"/>
    <row r="57792" ht="12.75"/>
    <row r="57793" ht="12.75"/>
    <row r="57794" ht="12.75"/>
    <row r="57795" ht="12.75"/>
    <row r="57796" ht="12.75"/>
    <row r="57797" ht="12.75"/>
    <row r="57798" ht="12.75"/>
    <row r="57799" ht="12.75"/>
    <row r="57800" ht="12.75"/>
    <row r="57801" ht="12.75"/>
    <row r="57802" ht="12.75"/>
    <row r="57803" ht="12.75"/>
    <row r="57804" ht="12.75"/>
    <row r="57805" ht="12.75"/>
    <row r="57806" ht="12.75"/>
    <row r="57807" ht="12.75"/>
    <row r="57808" ht="12.75"/>
    <row r="57809" ht="12.75"/>
    <row r="57810" ht="12.75"/>
    <row r="57811" ht="12.75"/>
    <row r="57812" ht="12.75"/>
    <row r="57813" ht="12.75"/>
    <row r="57814" ht="12.75"/>
    <row r="57815" ht="12.75"/>
    <row r="57816" ht="12.75"/>
    <row r="57817" ht="12.75"/>
    <row r="57818" ht="12.75"/>
    <row r="57819" ht="12.75"/>
    <row r="57820" ht="12.75"/>
    <row r="57821" ht="12.75"/>
    <row r="57822" ht="12.75"/>
    <row r="57823" ht="12.75"/>
    <row r="57824" ht="12.75"/>
    <row r="57825" ht="12.75"/>
    <row r="57826" ht="12.75"/>
    <row r="57827" ht="12.75"/>
    <row r="57828" ht="12.75"/>
    <row r="57829" ht="12.75"/>
    <row r="57830" ht="12.75"/>
    <row r="57831" ht="12.75"/>
    <row r="57832" ht="12.75"/>
    <row r="57833" ht="12.75"/>
    <row r="57834" ht="12.75"/>
    <row r="57835" ht="12.75"/>
    <row r="57836" ht="12.75"/>
    <row r="57837" ht="12.75"/>
    <row r="57838" ht="12.75"/>
    <row r="57839" ht="12.75"/>
    <row r="57840" ht="12.75"/>
    <row r="57841" ht="12.75"/>
    <row r="57842" ht="12.75"/>
    <row r="57843" ht="12.75"/>
    <row r="57844" ht="12.75"/>
    <row r="57845" ht="12.75"/>
    <row r="57846" ht="12.75"/>
    <row r="57847" ht="12.75"/>
    <row r="57848" ht="12.75"/>
    <row r="57849" ht="12.75"/>
    <row r="57850" ht="12.75"/>
    <row r="57851" ht="12.75"/>
    <row r="57852" ht="12.75"/>
    <row r="57853" ht="12.75"/>
    <row r="57854" ht="12.75"/>
    <row r="57855" ht="12.75"/>
    <row r="57856" ht="12.75"/>
    <row r="57857" ht="12.75"/>
    <row r="57858" ht="12.75"/>
    <row r="57859" ht="12.75"/>
    <row r="57860" ht="12.75"/>
    <row r="57861" ht="12.75"/>
    <row r="57862" ht="12.75"/>
    <row r="57863" ht="12.75"/>
    <row r="57864" ht="12.75"/>
    <row r="57865" ht="12.75"/>
    <row r="57866" ht="12.75"/>
    <row r="57867" ht="12.75"/>
    <row r="57868" ht="12.75"/>
    <row r="57869" ht="12.75"/>
    <row r="57870" ht="12.75"/>
    <row r="57871" ht="12.75"/>
    <row r="57872" ht="12.75"/>
    <row r="57873" ht="12.75"/>
    <row r="57874" ht="12.75"/>
    <row r="57875" ht="12.75"/>
    <row r="57876" ht="12.75"/>
    <row r="57877" ht="12.75"/>
    <row r="57878" ht="12.75"/>
    <row r="57879" ht="12.75"/>
    <row r="57880" ht="12.75"/>
    <row r="57881" ht="12.75"/>
    <row r="57882" ht="12.75"/>
    <row r="57883" ht="12.75"/>
    <row r="57884" ht="12.75"/>
    <row r="57885" ht="12.75"/>
    <row r="57886" ht="12.75"/>
    <row r="57887" ht="12.75"/>
    <row r="57888" ht="12.75"/>
    <row r="57889" ht="12.75"/>
    <row r="57890" ht="12.75"/>
    <row r="57891" ht="12.75"/>
    <row r="57892" ht="12.75"/>
    <row r="57893" ht="12.75"/>
    <row r="57894" ht="12.75"/>
    <row r="57895" ht="12.75"/>
    <row r="57896" ht="12.75"/>
    <row r="57897" ht="12.75"/>
    <row r="57898" ht="12.75"/>
    <row r="57899" ht="12.75"/>
    <row r="57900" ht="12.75"/>
    <row r="57901" ht="12.75"/>
    <row r="57902" ht="12.75"/>
    <row r="57903" ht="12.75"/>
    <row r="57904" ht="12.75"/>
    <row r="57905" ht="12.75"/>
    <row r="57906" ht="12.75"/>
    <row r="57907" ht="12.75"/>
    <row r="57908" ht="12.75"/>
    <row r="57909" ht="12.75"/>
    <row r="57910" ht="12.75"/>
    <row r="57911" ht="12.75"/>
    <row r="57912" ht="12.75"/>
    <row r="57913" ht="12.75"/>
    <row r="57914" ht="12.75"/>
    <row r="57915" ht="12.75"/>
    <row r="57916" ht="12.75"/>
    <row r="57917" ht="12.75"/>
    <row r="57918" ht="12.75"/>
    <row r="57919" ht="12.75"/>
    <row r="57920" ht="12.75"/>
    <row r="57921" ht="12.75"/>
    <row r="57922" ht="12.75"/>
    <row r="57923" ht="12.75"/>
    <row r="57924" ht="12.75"/>
    <row r="57925" ht="12.75"/>
    <row r="57926" ht="12.75"/>
    <row r="57927" ht="12.75"/>
    <row r="57928" ht="12.75"/>
    <row r="57929" ht="12.75"/>
    <row r="57930" ht="12.75"/>
    <row r="57931" ht="12.75"/>
    <row r="57932" ht="12.75"/>
    <row r="57933" ht="12.75"/>
    <row r="57934" ht="12.75"/>
    <row r="57935" ht="12.75"/>
    <row r="57936" ht="12.75"/>
    <row r="57937" ht="12.75"/>
    <row r="57938" ht="12.75"/>
    <row r="57939" ht="12.75"/>
    <row r="57940" ht="12.75"/>
    <row r="57941" ht="12.75"/>
    <row r="57942" ht="12.75"/>
    <row r="57943" ht="12.75"/>
    <row r="57944" ht="12.75"/>
    <row r="57945" ht="12.75"/>
    <row r="57946" ht="12.75"/>
    <row r="57947" ht="12.75"/>
    <row r="57948" ht="12.75"/>
    <row r="57949" ht="12.75"/>
    <row r="57950" ht="12.75"/>
    <row r="57951" ht="12.75"/>
    <row r="57952" ht="12.75"/>
    <row r="57953" ht="12.75"/>
    <row r="57954" ht="12.75"/>
    <row r="57955" ht="12.75"/>
    <row r="57956" ht="12.75"/>
    <row r="57957" ht="12.75"/>
    <row r="57958" ht="12.75"/>
    <row r="57959" ht="12.75"/>
    <row r="57960" ht="12.75"/>
    <row r="57961" ht="12.75"/>
    <row r="57962" ht="12.75"/>
    <row r="57963" ht="12.75"/>
    <row r="57964" ht="12.75"/>
    <row r="57965" ht="12.75"/>
    <row r="57966" ht="12.75"/>
    <row r="57967" ht="12.75"/>
    <row r="57968" ht="12.75"/>
    <row r="57969" ht="12.75"/>
    <row r="57970" ht="12.75"/>
    <row r="57971" ht="12.75"/>
    <row r="57972" ht="12.75"/>
    <row r="57973" ht="12.75"/>
    <row r="57974" ht="12.75"/>
    <row r="57975" ht="12.75"/>
    <row r="57976" ht="12.75"/>
    <row r="57977" ht="12.75"/>
    <row r="57978" ht="12.75"/>
    <row r="57979" ht="12.75"/>
    <row r="57980" ht="12.75"/>
    <row r="57981" ht="12.75"/>
    <row r="57982" ht="12.75"/>
    <row r="57983" ht="12.75"/>
    <row r="57984" ht="12.75"/>
    <row r="57985" ht="12.75"/>
    <row r="57986" ht="12.75"/>
    <row r="57987" ht="12.75"/>
    <row r="57988" ht="12.75"/>
    <row r="57989" ht="12.75"/>
    <row r="57990" ht="12.75"/>
    <row r="57991" ht="12.75"/>
    <row r="57992" ht="12.75"/>
    <row r="57993" ht="12.75"/>
    <row r="57994" ht="12.75"/>
    <row r="57995" ht="12.75"/>
    <row r="57996" ht="12.75"/>
    <row r="57997" ht="12.75"/>
    <row r="57998" ht="12.75"/>
    <row r="57999" ht="12.75"/>
    <row r="58000" ht="12.75"/>
    <row r="58001" ht="12.75"/>
    <row r="58002" ht="12.75"/>
    <row r="58003" ht="12.75"/>
    <row r="58004" ht="12.75"/>
    <row r="58005" ht="12.75"/>
    <row r="58006" ht="12.75"/>
    <row r="58007" ht="12.75"/>
    <row r="58008" ht="12.75"/>
    <row r="58009" ht="12.75"/>
    <row r="58010" ht="12.75"/>
    <row r="58011" ht="12.75"/>
    <row r="58012" ht="12.75"/>
    <row r="58013" ht="12.75"/>
    <row r="58014" ht="12.75"/>
    <row r="58015" ht="12.75"/>
    <row r="58016" ht="12.75"/>
    <row r="58017" ht="12.75"/>
    <row r="58018" ht="12.75"/>
    <row r="58019" ht="12.75"/>
    <row r="58020" ht="12.75"/>
    <row r="58021" ht="12.75"/>
    <row r="58022" ht="12.75"/>
    <row r="58023" ht="12.75"/>
    <row r="58024" ht="12.75"/>
    <row r="58025" ht="12.75"/>
    <row r="58026" ht="12.75"/>
    <row r="58027" ht="12.75"/>
    <row r="58028" ht="12.75"/>
    <row r="58029" ht="12.75"/>
    <row r="58030" ht="12.75"/>
    <row r="58031" ht="12.75"/>
    <row r="58032" ht="12.75"/>
    <row r="58033" ht="12.75"/>
    <row r="58034" ht="12.75"/>
    <row r="58035" ht="12.75"/>
    <row r="58036" ht="12.75"/>
    <row r="58037" ht="12.75"/>
    <row r="58038" ht="12.75"/>
    <row r="58039" ht="12.75"/>
    <row r="58040" ht="12.75"/>
    <row r="58041" ht="12.75"/>
    <row r="58042" ht="12.75"/>
    <row r="58043" ht="12.75"/>
    <row r="58044" ht="12.75"/>
    <row r="58045" ht="12.75"/>
    <row r="58046" ht="12.75"/>
    <row r="58047" ht="12.75"/>
    <row r="58048" ht="12.75"/>
    <row r="58049" ht="12.75"/>
    <row r="58050" ht="12.75"/>
    <row r="58051" ht="12.75"/>
    <row r="58052" ht="12.75"/>
    <row r="58053" ht="12.75"/>
    <row r="58054" ht="12.75"/>
    <row r="58055" ht="12.75"/>
    <row r="58056" ht="12.75"/>
    <row r="58057" ht="12.75"/>
    <row r="58058" ht="12.75"/>
    <row r="58059" ht="12.75"/>
    <row r="58060" ht="12.75"/>
    <row r="58061" ht="12.75"/>
    <row r="58062" ht="12.75"/>
    <row r="58063" ht="12.75"/>
    <row r="58064" ht="12.75"/>
    <row r="58065" ht="12.75"/>
    <row r="58066" ht="12.75"/>
    <row r="58067" ht="12.75"/>
    <row r="58068" ht="12.75"/>
    <row r="58069" ht="12.75"/>
    <row r="58070" ht="12.75"/>
    <row r="58071" ht="12.75"/>
    <row r="58072" ht="12.75"/>
    <row r="58073" ht="12.75"/>
    <row r="58074" ht="12.75"/>
    <row r="58075" ht="12.75"/>
    <row r="58076" ht="12.75"/>
    <row r="58077" ht="12.75"/>
    <row r="58078" ht="12.75"/>
    <row r="58079" ht="12.75"/>
    <row r="58080" ht="12.75"/>
    <row r="58081" ht="12.75"/>
    <row r="58082" ht="12.75"/>
    <row r="58083" ht="12.75"/>
    <row r="58084" ht="12.75"/>
    <row r="58085" ht="12.75"/>
    <row r="58086" ht="12.75"/>
    <row r="58087" ht="12.75"/>
    <row r="58088" ht="12.75"/>
    <row r="58089" ht="12.75"/>
    <row r="58090" ht="12.75"/>
    <row r="58091" ht="12.75"/>
    <row r="58092" ht="12.75"/>
    <row r="58093" ht="12.75"/>
    <row r="58094" ht="12.75"/>
    <row r="58095" ht="12.75"/>
    <row r="58096" ht="12.75"/>
    <row r="58097" ht="12.75"/>
    <row r="58098" ht="12.75"/>
    <row r="58099" ht="12.75"/>
    <row r="58100" ht="12.75"/>
    <row r="58101" ht="12.75"/>
    <row r="58102" ht="12.75"/>
    <row r="58103" ht="12.75"/>
    <row r="58104" ht="12.75"/>
    <row r="58105" ht="12.75"/>
    <row r="58106" ht="12.75"/>
    <row r="58107" ht="12.75"/>
    <row r="58108" ht="12.75"/>
    <row r="58109" ht="12.75"/>
    <row r="58110" ht="12.75"/>
    <row r="58111" ht="12.75"/>
    <row r="58112" ht="12.75"/>
    <row r="58113" ht="12.75"/>
    <row r="58114" ht="12.75"/>
    <row r="58115" ht="12.75"/>
    <row r="58116" ht="12.75"/>
    <row r="58117" ht="12.75"/>
    <row r="58118" ht="12.75"/>
    <row r="58119" ht="12.75"/>
    <row r="58120" ht="12.75"/>
    <row r="58121" ht="12.75"/>
    <row r="58122" ht="12.75"/>
    <row r="58123" ht="12.75"/>
    <row r="58124" ht="12.75"/>
    <row r="58125" ht="12.75"/>
    <row r="58126" ht="12.75"/>
    <row r="58127" ht="12.75"/>
    <row r="58128" ht="12.75"/>
    <row r="58129" ht="12.75"/>
    <row r="58130" ht="12.75"/>
    <row r="58131" ht="12.75"/>
    <row r="58132" ht="12.75"/>
    <row r="58133" ht="12.75"/>
    <row r="58134" ht="12.75"/>
    <row r="58135" ht="12.75"/>
    <row r="58136" ht="12.75"/>
    <row r="58137" ht="12.75"/>
    <row r="58138" ht="12.75"/>
    <row r="58139" ht="12.75"/>
    <row r="58140" ht="12.75"/>
    <row r="58141" ht="12.75"/>
    <row r="58142" ht="12.75"/>
    <row r="58143" ht="12.75"/>
    <row r="58144" ht="12.75"/>
    <row r="58145" ht="12.75"/>
    <row r="58146" ht="12.75"/>
    <row r="58147" ht="12.75"/>
    <row r="58148" ht="12.75"/>
    <row r="58149" ht="12.75"/>
    <row r="58150" ht="12.75"/>
    <row r="58151" ht="12.75"/>
    <row r="58152" ht="12.75"/>
    <row r="58153" ht="12.75"/>
    <row r="58154" ht="12.75"/>
    <row r="58155" ht="12.75"/>
    <row r="58156" ht="12.75"/>
    <row r="58157" ht="12.75"/>
    <row r="58158" ht="12.75"/>
    <row r="58159" ht="12.75"/>
    <row r="58160" ht="12.75"/>
    <row r="58161" ht="12.75"/>
    <row r="58162" ht="12.75"/>
    <row r="58163" ht="12.75"/>
    <row r="58164" ht="12.75"/>
    <row r="58165" ht="12.75"/>
    <row r="58166" ht="12.75"/>
    <row r="58167" ht="12.75"/>
    <row r="58168" ht="12.75"/>
    <row r="58169" ht="12.75"/>
    <row r="58170" ht="12.75"/>
    <row r="58171" ht="12.75"/>
    <row r="58172" ht="12.75"/>
    <row r="58173" ht="12.75"/>
    <row r="58174" ht="12.75"/>
    <row r="58175" ht="12.75"/>
    <row r="58176" ht="12.75"/>
    <row r="58177" ht="12.75"/>
    <row r="58178" ht="12.75"/>
    <row r="58179" ht="12.75"/>
    <row r="58180" ht="12.75"/>
    <row r="58181" ht="12.75"/>
    <row r="58182" ht="12.75"/>
    <row r="58183" ht="12.75"/>
    <row r="58184" ht="12.75"/>
    <row r="58185" ht="12.75"/>
    <row r="58186" ht="12.75"/>
    <row r="58187" ht="12.75"/>
    <row r="58188" ht="12.75"/>
    <row r="58189" ht="12.75"/>
    <row r="58190" ht="12.75"/>
    <row r="58191" ht="12.75"/>
    <row r="58192" ht="12.75"/>
    <row r="58193" ht="12.75"/>
    <row r="58194" ht="12.75"/>
    <row r="58195" ht="12.75"/>
    <row r="58196" ht="12.75"/>
    <row r="58197" ht="12.75"/>
    <row r="58198" ht="12.75"/>
    <row r="58199" ht="12.75"/>
    <row r="58200" ht="12.75"/>
    <row r="58201" ht="12.75"/>
    <row r="58202" ht="12.75"/>
    <row r="58203" ht="12.75"/>
    <row r="58204" ht="12.75"/>
    <row r="58205" ht="12.75"/>
    <row r="58206" ht="12.75"/>
    <row r="58207" ht="12.75"/>
    <row r="58208" ht="12.75"/>
    <row r="58209" ht="12.75"/>
    <row r="58210" ht="12.75"/>
    <row r="58211" ht="12.75"/>
    <row r="58212" ht="12.75"/>
    <row r="58213" ht="12.75"/>
    <row r="58214" ht="12.75"/>
    <row r="58215" ht="12.75"/>
    <row r="58216" ht="12.75"/>
    <row r="58217" ht="12.75"/>
    <row r="58218" ht="12.75"/>
    <row r="58219" ht="12.75"/>
    <row r="58220" ht="12.75"/>
    <row r="58221" ht="12.75"/>
    <row r="58222" ht="12.75"/>
    <row r="58223" ht="12.75"/>
    <row r="58224" ht="12.75"/>
    <row r="58225" ht="12.75"/>
    <row r="58226" ht="12.75"/>
    <row r="58227" ht="12.75"/>
    <row r="58228" ht="12.75"/>
    <row r="58229" ht="12.75"/>
    <row r="58230" ht="12.75"/>
    <row r="58231" ht="12.75"/>
    <row r="58232" ht="12.75"/>
    <row r="58233" ht="12.75"/>
    <row r="58234" ht="12.75"/>
    <row r="58235" ht="12.75"/>
    <row r="58236" ht="12.75"/>
    <row r="58237" ht="12.75"/>
    <row r="58238" ht="12.75"/>
    <row r="58239" ht="12.75"/>
    <row r="58240" ht="12.75"/>
    <row r="58241" ht="12.75"/>
    <row r="58242" ht="12.75"/>
    <row r="58243" ht="12.75"/>
    <row r="58244" ht="12.75"/>
    <row r="58245" ht="12.75"/>
    <row r="58246" ht="12.75"/>
    <row r="58247" ht="12.75"/>
    <row r="58248" ht="12.75"/>
    <row r="58249" ht="12.75"/>
    <row r="58250" ht="12.75"/>
    <row r="58251" ht="12.75"/>
    <row r="58252" ht="12.75"/>
    <row r="58253" ht="12.75"/>
    <row r="58254" ht="12.75"/>
    <row r="58255" ht="12.75"/>
    <row r="58256" ht="12.75"/>
    <row r="58257" ht="12.75"/>
    <row r="58258" ht="12.75"/>
    <row r="58259" ht="12.75"/>
    <row r="58260" ht="12.75"/>
    <row r="58261" ht="12.75"/>
    <row r="58262" ht="12.75"/>
    <row r="58263" ht="12.75"/>
    <row r="58264" ht="12.75"/>
    <row r="58265" ht="12.75"/>
    <row r="58266" ht="12.75"/>
    <row r="58267" ht="12.75"/>
    <row r="58268" ht="12.75"/>
    <row r="58269" ht="12.75"/>
    <row r="58270" ht="12.75"/>
    <row r="58271" ht="12.75"/>
    <row r="58272" ht="12.75"/>
    <row r="58273" ht="12.75"/>
    <row r="58274" ht="12.75"/>
    <row r="58275" ht="12.75"/>
    <row r="58276" ht="12.75"/>
    <row r="58277" ht="12.75"/>
    <row r="58278" ht="12.75"/>
    <row r="58279" ht="12.75"/>
    <row r="58280" ht="12.75"/>
    <row r="58281" ht="12.75"/>
    <row r="58282" ht="12.75"/>
    <row r="58283" ht="12.75"/>
    <row r="58284" ht="12.75"/>
    <row r="58285" ht="12.75"/>
    <row r="58286" ht="12.75"/>
    <row r="58287" ht="12.75"/>
    <row r="58288" ht="12.75"/>
    <row r="58289" ht="12.75"/>
    <row r="58290" ht="12.75"/>
    <row r="58291" ht="12.75"/>
    <row r="58292" ht="12.75"/>
    <row r="58293" ht="12.75"/>
    <row r="58294" ht="12.75"/>
    <row r="58295" ht="12.75"/>
    <row r="58296" ht="12.75"/>
    <row r="58297" ht="12.75"/>
    <row r="58298" ht="12.75"/>
    <row r="58299" ht="12.75"/>
    <row r="58300" ht="12.75"/>
    <row r="58301" ht="12.75"/>
    <row r="58302" ht="12.75"/>
    <row r="58303" ht="12.75"/>
    <row r="58304" ht="12.75"/>
    <row r="58305" ht="12.75"/>
    <row r="58306" ht="12.75"/>
    <row r="58307" ht="12.75"/>
    <row r="58308" ht="12.75"/>
    <row r="58309" ht="12.75"/>
    <row r="58310" ht="12.75"/>
    <row r="58311" ht="12.75"/>
    <row r="58312" ht="12.75"/>
    <row r="58313" ht="12.75"/>
    <row r="58314" ht="12.75"/>
    <row r="58315" ht="12.75"/>
    <row r="58316" ht="12.75"/>
    <row r="58317" ht="12.75"/>
    <row r="58318" ht="12.75"/>
    <row r="58319" ht="12.75"/>
    <row r="58320" ht="12.75"/>
    <row r="58321" ht="12.75"/>
    <row r="58322" ht="12.75"/>
    <row r="58323" ht="12.75"/>
    <row r="58324" ht="12.75"/>
    <row r="58325" ht="12.75"/>
    <row r="58326" ht="12.75"/>
    <row r="58327" ht="12.75"/>
    <row r="58328" ht="12.75"/>
    <row r="58329" ht="12.75"/>
    <row r="58330" ht="12.75"/>
    <row r="58331" ht="12.75"/>
    <row r="58332" ht="12.75"/>
    <row r="58333" ht="12.75"/>
    <row r="58334" ht="12.75"/>
    <row r="58335" ht="12.75"/>
    <row r="58336" ht="12.75"/>
    <row r="58337" ht="12.75"/>
    <row r="58338" ht="12.75"/>
    <row r="58339" ht="12.75"/>
    <row r="58340" ht="12.75"/>
    <row r="58341" ht="12.75"/>
    <row r="58342" ht="12.75"/>
    <row r="58343" ht="12.75"/>
    <row r="58344" ht="12.75"/>
    <row r="58345" ht="12.75"/>
    <row r="58346" ht="12.75"/>
    <row r="58347" ht="12.75"/>
    <row r="58348" ht="12.75"/>
    <row r="58349" ht="12.75"/>
    <row r="58350" ht="12.75"/>
    <row r="58351" ht="12.75"/>
    <row r="58352" ht="12.75"/>
    <row r="58353" ht="12.75"/>
    <row r="58354" ht="12.75"/>
    <row r="58355" ht="12.75"/>
    <row r="58356" ht="12.75"/>
    <row r="58357" ht="12.75"/>
    <row r="58358" ht="12.75"/>
    <row r="58359" ht="12.75"/>
    <row r="58360" ht="12.75"/>
    <row r="58361" ht="12.75"/>
    <row r="58362" ht="12.75"/>
    <row r="58363" ht="12.75"/>
    <row r="58364" ht="12.75"/>
    <row r="58365" ht="12.75"/>
    <row r="58366" ht="12.75"/>
    <row r="58367" ht="12.75"/>
    <row r="58368" ht="12.75"/>
    <row r="58369" ht="12.75"/>
    <row r="58370" ht="12.75"/>
    <row r="58371" ht="12.75"/>
    <row r="58372" ht="12.75"/>
    <row r="58373" ht="12.75"/>
    <row r="58374" ht="12.75"/>
    <row r="58375" ht="12.75"/>
    <row r="58376" ht="12.75"/>
    <row r="58377" ht="12.75"/>
    <row r="58378" ht="12.75"/>
    <row r="58379" ht="12.75"/>
    <row r="58380" ht="12.75"/>
    <row r="58381" ht="12.75"/>
    <row r="58382" ht="12.75"/>
    <row r="58383" ht="12.75"/>
    <row r="58384" ht="12.75"/>
    <row r="58385" ht="12.75"/>
    <row r="58386" ht="12.75"/>
    <row r="58387" ht="12.75"/>
    <row r="58388" ht="12.75"/>
    <row r="58389" ht="12.75"/>
    <row r="58390" ht="12.75"/>
    <row r="58391" ht="12.75"/>
    <row r="58392" ht="12.75"/>
    <row r="58393" ht="12.75"/>
    <row r="58394" ht="12.75"/>
    <row r="58395" ht="12.75"/>
    <row r="58396" ht="12.75"/>
    <row r="58397" ht="12.75"/>
    <row r="58398" ht="12.75"/>
    <row r="58399" ht="12.75"/>
    <row r="58400" ht="12.75"/>
    <row r="58401" ht="12.75"/>
    <row r="58402" ht="12.75"/>
    <row r="58403" ht="12.75"/>
    <row r="58404" ht="12.75"/>
    <row r="58405" ht="12.75"/>
    <row r="58406" ht="12.75"/>
    <row r="58407" ht="12.75"/>
    <row r="58408" ht="12.75"/>
    <row r="58409" ht="12.75"/>
    <row r="58410" ht="12.75"/>
    <row r="58411" ht="12.75"/>
    <row r="58412" ht="12.75"/>
    <row r="58413" ht="12.75"/>
    <row r="58414" ht="12.75"/>
    <row r="58415" ht="12.75"/>
    <row r="58416" ht="12.75"/>
    <row r="58417" ht="12.75"/>
    <row r="58418" ht="12.75"/>
    <row r="58419" ht="12.75"/>
    <row r="58420" ht="12.75"/>
    <row r="58421" ht="12.75"/>
    <row r="58422" ht="12.75"/>
    <row r="58423" ht="12.75"/>
    <row r="58424" ht="12.75"/>
    <row r="58425" ht="12.75"/>
    <row r="58426" ht="12.75"/>
    <row r="58427" ht="12.75"/>
    <row r="58428" ht="12.75"/>
    <row r="58429" ht="12.75"/>
    <row r="58430" ht="12.75"/>
    <row r="58431" ht="12.75"/>
    <row r="58432" ht="12.75"/>
    <row r="58433" ht="12.75"/>
    <row r="58434" ht="12.75"/>
    <row r="58435" ht="12.75"/>
    <row r="58436" ht="12.75"/>
    <row r="58437" ht="12.75"/>
    <row r="58438" ht="12.75"/>
    <row r="58439" ht="12.75"/>
    <row r="58440" ht="12.75"/>
    <row r="58441" ht="12.75"/>
    <row r="58442" ht="12.75"/>
    <row r="58443" ht="12.75"/>
    <row r="58444" ht="12.75"/>
    <row r="58445" ht="12.75"/>
    <row r="58446" ht="12.75"/>
    <row r="58447" ht="12.75"/>
    <row r="58448" ht="12.75"/>
    <row r="58449" ht="12.75"/>
    <row r="58450" ht="12.75"/>
    <row r="58451" ht="12.75"/>
    <row r="58452" ht="12.75"/>
    <row r="58453" ht="12.75"/>
    <row r="58454" ht="12.75"/>
    <row r="58455" ht="12.75"/>
    <row r="58456" ht="12.75"/>
    <row r="58457" ht="12.75"/>
    <row r="58458" ht="12.75"/>
    <row r="58459" ht="12.75"/>
    <row r="58460" ht="12.75"/>
    <row r="58461" ht="12.75"/>
    <row r="58462" ht="12.75"/>
    <row r="58463" ht="12.75"/>
    <row r="58464" ht="12.75"/>
    <row r="58465" ht="12.75"/>
    <row r="58466" ht="12.75"/>
    <row r="58467" ht="12.75"/>
    <row r="58468" ht="12.75"/>
    <row r="58469" ht="12.75"/>
    <row r="58470" ht="12.75"/>
    <row r="58471" ht="12.75"/>
    <row r="58472" ht="12.75"/>
    <row r="58473" ht="12.75"/>
    <row r="58474" ht="12.75"/>
    <row r="58475" ht="12.75"/>
    <row r="58476" ht="12.75"/>
    <row r="58477" ht="12.75"/>
    <row r="58478" ht="12.75"/>
    <row r="58479" ht="12.75"/>
    <row r="58480" ht="12.75"/>
    <row r="58481" ht="12.75"/>
    <row r="58482" ht="12.75"/>
    <row r="58483" ht="12.75"/>
    <row r="58484" ht="12.75"/>
    <row r="58485" ht="12.75"/>
    <row r="58486" ht="12.75"/>
    <row r="58487" ht="12.75"/>
    <row r="58488" ht="12.75"/>
    <row r="58489" ht="12.75"/>
    <row r="58490" ht="12.75"/>
    <row r="58491" ht="12.75"/>
    <row r="58492" ht="12.75"/>
    <row r="58493" ht="12.75"/>
    <row r="58494" ht="12.75"/>
    <row r="58495" ht="12.75"/>
    <row r="58496" ht="12.75"/>
    <row r="58497" ht="12.75"/>
    <row r="58498" ht="12.75"/>
    <row r="58499" ht="12.75"/>
    <row r="58500" ht="12.75"/>
    <row r="58501" ht="12.75"/>
    <row r="58502" ht="12.75"/>
    <row r="58503" ht="12.75"/>
    <row r="58504" ht="12.75"/>
    <row r="58505" ht="12.75"/>
    <row r="58506" ht="12.75"/>
    <row r="58507" ht="12.75"/>
    <row r="58508" ht="12.75"/>
    <row r="58509" ht="12.75"/>
    <row r="58510" ht="12.75"/>
    <row r="58511" ht="12.75"/>
    <row r="58512" ht="12.75"/>
    <row r="58513" ht="12.75"/>
    <row r="58514" ht="12.75"/>
    <row r="58515" ht="12.75"/>
    <row r="58516" ht="12.75"/>
    <row r="58517" ht="12.75"/>
    <row r="58518" ht="12.75"/>
    <row r="58519" ht="12.75"/>
    <row r="58520" ht="12.75"/>
    <row r="58521" ht="12.75"/>
    <row r="58522" ht="12.75"/>
    <row r="58523" ht="12.75"/>
    <row r="58524" ht="12.75"/>
    <row r="58525" ht="12.75"/>
    <row r="58526" ht="12.75"/>
    <row r="58527" ht="12.75"/>
    <row r="58528" ht="12.75"/>
    <row r="58529" ht="12.75"/>
    <row r="58530" ht="12.75"/>
    <row r="58531" ht="12.75"/>
    <row r="58532" ht="12.75"/>
    <row r="58533" ht="12.75"/>
    <row r="58534" ht="12.75"/>
    <row r="58535" ht="12.75"/>
    <row r="58536" ht="12.75"/>
    <row r="58537" ht="12.75"/>
    <row r="58538" ht="12.75"/>
    <row r="58539" ht="12.75"/>
    <row r="58540" ht="12.75"/>
    <row r="58541" ht="12.75"/>
    <row r="58542" ht="12.75"/>
    <row r="58543" ht="12.75"/>
    <row r="58544" ht="12.75"/>
    <row r="58545" ht="12.75"/>
    <row r="58546" ht="12.75"/>
    <row r="58547" ht="12.75"/>
    <row r="58548" ht="12.75"/>
    <row r="58549" ht="12.75"/>
    <row r="58550" ht="12.75"/>
    <row r="58551" ht="12.75"/>
    <row r="58552" ht="12.75"/>
    <row r="58553" ht="12.75"/>
    <row r="58554" ht="12.75"/>
    <row r="58555" ht="12.75"/>
    <row r="58556" ht="12.75"/>
    <row r="58557" ht="12.75"/>
    <row r="58558" ht="12.75"/>
    <row r="58559" ht="12.75"/>
    <row r="58560" ht="12.75"/>
    <row r="58561" ht="12.75"/>
    <row r="58562" ht="12.75"/>
    <row r="58563" ht="12.75"/>
    <row r="58564" ht="12.75"/>
    <row r="58565" ht="12.75"/>
    <row r="58566" ht="12.75"/>
    <row r="58567" ht="12.75"/>
    <row r="58568" ht="12.75"/>
    <row r="58569" ht="12.75"/>
    <row r="58570" ht="12.75"/>
    <row r="58571" ht="12.75"/>
    <row r="58572" ht="12.75"/>
    <row r="58573" ht="12.75"/>
    <row r="58574" ht="12.75"/>
    <row r="58575" ht="12.75"/>
    <row r="58576" ht="12.75"/>
    <row r="58577" ht="12.75"/>
    <row r="58578" ht="12.75"/>
    <row r="58579" ht="12.75"/>
    <row r="58580" ht="12.75"/>
    <row r="58581" ht="12.75"/>
    <row r="58582" ht="12.75"/>
    <row r="58583" ht="12.75"/>
    <row r="58584" ht="12.75"/>
    <row r="58585" ht="12.75"/>
    <row r="58586" ht="12.75"/>
    <row r="58587" ht="12.75"/>
    <row r="58588" ht="12.75"/>
    <row r="58589" ht="12.75"/>
    <row r="58590" ht="12.75"/>
    <row r="58591" ht="12.75"/>
    <row r="58592" ht="12.75"/>
    <row r="58593" ht="12.75"/>
    <row r="58594" ht="12.75"/>
    <row r="58595" ht="12.75"/>
    <row r="58596" ht="12.75"/>
    <row r="58597" ht="12.75"/>
    <row r="58598" ht="12.75"/>
    <row r="58599" ht="12.75"/>
    <row r="58600" ht="12.75"/>
    <row r="58601" ht="12.75"/>
    <row r="58602" ht="12.75"/>
    <row r="58603" ht="12.75"/>
    <row r="58604" ht="12.75"/>
    <row r="58605" ht="12.75"/>
    <row r="58606" ht="12.75"/>
    <row r="58607" ht="12.75"/>
    <row r="58608" ht="12.75"/>
    <row r="58609" ht="12.75"/>
    <row r="58610" ht="12.75"/>
    <row r="58611" ht="12.75"/>
    <row r="58612" ht="12.75"/>
    <row r="58613" ht="12.75"/>
    <row r="58614" ht="12.75"/>
    <row r="58615" ht="12.75"/>
    <row r="58616" ht="12.75"/>
    <row r="58617" ht="12.75"/>
    <row r="58618" ht="12.75"/>
    <row r="58619" ht="12.75"/>
    <row r="58620" ht="12.75"/>
    <row r="58621" ht="12.75"/>
    <row r="58622" ht="12.75"/>
    <row r="58623" ht="12.75"/>
    <row r="58624" ht="12.75"/>
    <row r="58625" ht="12.75"/>
    <row r="58626" ht="12.75"/>
    <row r="58627" ht="12.75"/>
    <row r="58628" ht="12.75"/>
    <row r="58629" ht="12.75"/>
    <row r="58630" ht="12.75"/>
    <row r="58631" ht="12.75"/>
    <row r="58632" ht="12.75"/>
    <row r="58633" ht="12.75"/>
    <row r="58634" ht="12.75"/>
    <row r="58635" ht="12.75"/>
    <row r="58636" ht="12.75"/>
    <row r="58637" ht="12.75"/>
    <row r="58638" ht="12.75"/>
    <row r="58639" ht="12.75"/>
    <row r="58640" ht="12.75"/>
    <row r="58641" ht="12.75"/>
    <row r="58642" ht="12.75"/>
    <row r="58643" ht="12.75"/>
    <row r="58644" ht="12.75"/>
    <row r="58645" ht="12.75"/>
    <row r="58646" ht="12.75"/>
    <row r="58647" ht="12.75"/>
    <row r="58648" ht="12.75"/>
    <row r="58649" ht="12.75"/>
    <row r="58650" ht="12.75"/>
    <row r="58651" ht="12.75"/>
    <row r="58652" ht="12.75"/>
    <row r="58653" ht="12.75"/>
    <row r="58654" ht="12.75"/>
    <row r="58655" ht="12.75"/>
    <row r="58656" ht="12.75"/>
    <row r="58657" ht="12.75"/>
    <row r="58658" ht="12.75"/>
    <row r="58659" ht="12.75"/>
    <row r="58660" ht="12.75"/>
    <row r="58661" ht="12.75"/>
    <row r="58662" ht="12.75"/>
    <row r="58663" ht="12.75"/>
    <row r="58664" ht="12.75"/>
    <row r="58665" ht="12.75"/>
    <row r="58666" ht="12.75"/>
    <row r="58667" ht="12.75"/>
    <row r="58668" ht="12.75"/>
    <row r="58669" ht="12.75"/>
    <row r="58670" ht="12.75"/>
    <row r="58671" ht="12.75"/>
    <row r="58672" ht="12.75"/>
    <row r="58673" ht="12.75"/>
    <row r="58674" ht="12.75"/>
    <row r="58675" ht="12.75"/>
    <row r="58676" ht="12.75"/>
    <row r="58677" ht="12.75"/>
    <row r="58678" ht="12.75"/>
    <row r="58679" ht="12.75"/>
    <row r="58680" ht="12.75"/>
    <row r="58681" ht="12.75"/>
    <row r="58682" ht="12.75"/>
    <row r="58683" ht="12.75"/>
    <row r="58684" ht="12.75"/>
    <row r="58685" ht="12.75"/>
    <row r="58686" ht="12.75"/>
    <row r="58687" ht="12.75"/>
    <row r="58688" ht="12.75"/>
    <row r="58689" ht="12.75"/>
    <row r="58690" ht="12.75"/>
    <row r="58691" ht="12.75"/>
    <row r="58692" ht="12.75"/>
    <row r="58693" ht="12.75"/>
    <row r="58694" ht="12.75"/>
    <row r="58695" ht="12.75"/>
    <row r="58696" ht="12.75"/>
    <row r="58697" ht="12.75"/>
    <row r="58698" ht="12.75"/>
    <row r="58699" ht="12.75"/>
    <row r="58700" ht="12.75"/>
    <row r="58701" ht="12.75"/>
    <row r="58702" ht="12.75"/>
    <row r="58703" ht="12.75"/>
    <row r="58704" ht="12.75"/>
    <row r="58705" ht="12.75"/>
    <row r="58706" ht="12.75"/>
    <row r="58707" ht="12.75"/>
    <row r="58708" ht="12.75"/>
    <row r="58709" ht="12.75"/>
    <row r="58710" ht="12.75"/>
    <row r="58711" ht="12.75"/>
    <row r="58712" ht="12.75"/>
    <row r="58713" ht="12.75"/>
    <row r="58714" ht="12.75"/>
    <row r="58715" ht="12.75"/>
    <row r="58716" ht="12.75"/>
    <row r="58717" ht="12.75"/>
    <row r="58718" ht="12.75"/>
    <row r="58719" ht="12.75"/>
    <row r="58720" ht="12.75"/>
    <row r="58721" ht="12.75"/>
    <row r="58722" ht="12.75"/>
    <row r="58723" ht="12.75"/>
    <row r="58724" ht="12.75"/>
    <row r="58725" ht="12.75"/>
    <row r="58726" ht="12.75"/>
    <row r="58727" ht="12.75"/>
    <row r="58728" ht="12.75"/>
    <row r="58729" ht="12.75"/>
    <row r="58730" ht="12.75"/>
    <row r="58731" ht="12.75"/>
    <row r="58732" ht="12.75"/>
    <row r="58733" ht="12.75"/>
    <row r="58734" ht="12.75"/>
    <row r="58735" ht="12.75"/>
    <row r="58736" ht="12.75"/>
    <row r="58737" ht="12.75"/>
    <row r="58738" ht="12.75"/>
    <row r="58739" ht="12.75"/>
    <row r="58740" ht="12.75"/>
    <row r="58741" ht="12.75"/>
    <row r="58742" ht="12.75"/>
    <row r="58743" ht="12.75"/>
    <row r="58744" ht="12.75"/>
    <row r="58745" ht="12.75"/>
    <row r="58746" ht="12.75"/>
    <row r="58747" ht="12.75"/>
    <row r="58748" ht="12.75"/>
    <row r="58749" ht="12.75"/>
    <row r="58750" ht="12.75"/>
    <row r="58751" ht="12.75"/>
    <row r="58752" ht="12.75"/>
    <row r="58753" ht="12.75"/>
    <row r="58754" ht="12.75"/>
    <row r="58755" ht="12.75"/>
    <row r="58756" ht="12.75"/>
    <row r="58757" ht="12.75"/>
    <row r="58758" ht="12.75"/>
    <row r="58759" ht="12.75"/>
    <row r="58760" ht="12.75"/>
    <row r="58761" ht="12.75"/>
    <row r="58762" ht="12.75"/>
    <row r="58763" ht="12.75"/>
    <row r="58764" ht="12.75"/>
    <row r="58765" ht="12.75"/>
    <row r="58766" ht="12.75"/>
    <row r="58767" ht="12.75"/>
    <row r="58768" ht="12.75"/>
    <row r="58769" ht="12.75"/>
    <row r="58770" ht="12.75"/>
    <row r="58771" ht="12.75"/>
    <row r="58772" ht="12.75"/>
    <row r="58773" ht="12.75"/>
    <row r="58774" ht="12.75"/>
    <row r="58775" ht="12.75"/>
    <row r="58776" ht="12.75"/>
    <row r="58777" ht="12.75"/>
    <row r="58778" ht="12.75"/>
    <row r="58779" ht="12.75"/>
    <row r="58780" ht="12.75"/>
    <row r="58781" ht="12.75"/>
    <row r="58782" ht="12.75"/>
    <row r="58783" ht="12.75"/>
    <row r="58784" ht="12.75"/>
    <row r="58785" ht="12.75"/>
    <row r="58786" ht="12.75"/>
    <row r="58787" ht="12.75"/>
    <row r="58788" ht="12.75"/>
    <row r="58789" ht="12.75"/>
    <row r="58790" ht="12.75"/>
    <row r="58791" ht="12.75"/>
    <row r="58792" ht="12.75"/>
    <row r="58793" ht="12.75"/>
    <row r="58794" ht="12.75"/>
    <row r="58795" ht="12.75"/>
    <row r="58796" ht="12.75"/>
    <row r="58797" ht="12.75"/>
    <row r="58798" ht="12.75"/>
    <row r="58799" ht="12.75"/>
    <row r="58800" ht="12.75"/>
    <row r="58801" ht="12.75"/>
    <row r="58802" ht="12.75"/>
    <row r="58803" ht="12.75"/>
    <row r="58804" ht="12.75"/>
    <row r="58805" ht="12.75"/>
    <row r="58806" ht="12.75"/>
    <row r="58807" ht="12.75"/>
    <row r="58808" ht="12.75"/>
    <row r="58809" ht="12.75"/>
    <row r="58810" ht="12.75"/>
    <row r="58811" ht="12.75"/>
    <row r="58812" ht="12.75"/>
    <row r="58813" ht="12.75"/>
    <row r="58814" ht="12.75"/>
    <row r="58815" ht="12.75"/>
    <row r="58816" ht="12.75"/>
    <row r="58817" ht="12.75"/>
    <row r="58818" ht="12.75"/>
    <row r="58819" ht="12.75"/>
    <row r="58820" ht="12.75"/>
    <row r="58821" ht="12.75"/>
    <row r="58822" ht="12.75"/>
    <row r="58823" ht="12.75"/>
    <row r="58824" ht="12.75"/>
    <row r="58825" ht="12.75"/>
    <row r="58826" ht="12.75"/>
    <row r="58827" ht="12.75"/>
    <row r="58828" ht="12.75"/>
    <row r="58829" ht="12.75"/>
    <row r="58830" ht="12.75"/>
    <row r="58831" ht="12.75"/>
    <row r="58832" ht="12.75"/>
    <row r="58833" ht="12.75"/>
    <row r="58834" ht="12.75"/>
    <row r="58835" ht="12.75"/>
    <row r="58836" ht="12.75"/>
    <row r="58837" ht="12.75"/>
    <row r="58838" ht="12.75"/>
    <row r="58839" ht="12.75"/>
    <row r="58840" ht="12.75"/>
    <row r="58841" ht="12.75"/>
    <row r="58842" ht="12.75"/>
    <row r="58843" ht="12.75"/>
    <row r="58844" ht="12.75"/>
    <row r="58845" ht="12.75"/>
    <row r="58846" ht="12.75"/>
    <row r="58847" ht="12.75"/>
    <row r="58848" ht="12.75"/>
    <row r="58849" ht="12.75"/>
    <row r="58850" ht="12.75"/>
    <row r="58851" ht="12.75"/>
    <row r="58852" ht="12.75"/>
    <row r="58853" ht="12.75"/>
    <row r="58854" ht="12.75"/>
    <row r="58855" ht="12.75"/>
    <row r="58856" ht="12.75"/>
    <row r="58857" ht="12.75"/>
    <row r="58858" ht="12.75"/>
    <row r="58859" ht="12.75"/>
    <row r="58860" ht="12.75"/>
    <row r="58861" ht="12.75"/>
    <row r="58862" ht="12.75"/>
    <row r="58863" ht="12.75"/>
    <row r="58864" ht="12.75"/>
    <row r="58865" ht="12.75"/>
    <row r="58866" ht="12.75"/>
    <row r="58867" ht="12.75"/>
    <row r="58868" ht="12.75"/>
    <row r="58869" ht="12.75"/>
    <row r="58870" ht="12.75"/>
    <row r="58871" ht="12.75"/>
    <row r="58872" ht="12.75"/>
    <row r="58873" ht="12.75"/>
    <row r="58874" ht="12.75"/>
    <row r="58875" ht="12.75"/>
    <row r="58876" ht="12.75"/>
    <row r="58877" ht="12.75"/>
    <row r="58878" ht="12.75"/>
    <row r="58879" ht="12.75"/>
    <row r="58880" ht="12.75"/>
    <row r="58881" ht="12.75"/>
    <row r="58882" ht="12.75"/>
    <row r="58883" ht="12.75"/>
    <row r="58884" ht="12.75"/>
    <row r="58885" ht="12.75"/>
    <row r="58886" ht="12.75"/>
    <row r="58887" ht="12.75"/>
    <row r="58888" ht="12.75"/>
    <row r="58889" ht="12.75"/>
    <row r="58890" ht="12.75"/>
    <row r="58891" ht="12.75"/>
    <row r="58892" ht="12.75"/>
    <row r="58893" ht="12.75"/>
    <row r="58894" ht="12.75"/>
    <row r="58895" ht="12.75"/>
    <row r="58896" ht="12.75"/>
    <row r="58897" ht="12.75"/>
    <row r="58898" ht="12.75"/>
    <row r="58899" ht="12.75"/>
    <row r="58900" ht="12.75"/>
    <row r="58901" ht="12.75"/>
    <row r="58902" ht="12.75"/>
    <row r="58903" ht="12.75"/>
    <row r="58904" ht="12.75"/>
    <row r="58905" ht="12.75"/>
    <row r="58906" ht="12.75"/>
    <row r="58907" ht="12.75"/>
    <row r="58908" ht="12.75"/>
    <row r="58909" ht="12.75"/>
    <row r="58910" ht="12.75"/>
    <row r="58911" ht="12.75"/>
    <row r="58912" ht="12.75"/>
    <row r="58913" ht="12.75"/>
    <row r="58914" ht="12.75"/>
    <row r="58915" ht="12.75"/>
    <row r="58916" ht="12.75"/>
    <row r="58917" ht="12.75"/>
    <row r="58918" ht="12.75"/>
    <row r="58919" ht="12.75"/>
    <row r="58920" ht="12.75"/>
    <row r="58921" ht="12.75"/>
    <row r="58922" ht="12.75"/>
    <row r="58923" ht="12.75"/>
    <row r="58924" ht="12.75"/>
    <row r="58925" ht="12.75"/>
    <row r="58926" ht="12.75"/>
    <row r="58927" ht="12.75"/>
    <row r="58928" ht="12.75"/>
    <row r="58929" ht="12.75"/>
    <row r="58930" ht="12.75"/>
    <row r="58931" ht="12.75"/>
    <row r="58932" ht="12.75"/>
    <row r="58933" ht="12.75"/>
    <row r="58934" ht="12.75"/>
    <row r="58935" ht="12.75"/>
    <row r="58936" ht="12.75"/>
    <row r="58937" ht="12.75"/>
    <row r="58938" ht="12.75"/>
    <row r="58939" ht="12.75"/>
    <row r="58940" ht="12.75"/>
    <row r="58941" ht="12.75"/>
    <row r="58942" ht="12.75"/>
    <row r="58943" ht="12.75"/>
    <row r="58944" ht="12.75"/>
    <row r="58945" ht="12.75"/>
    <row r="58946" ht="12.75"/>
    <row r="58947" ht="12.75"/>
    <row r="58948" ht="12.75"/>
    <row r="58949" ht="12.75"/>
    <row r="58950" ht="12.75"/>
    <row r="58951" ht="12.75"/>
    <row r="58952" ht="12.75"/>
    <row r="58953" ht="12.75"/>
    <row r="58954" ht="12.75"/>
    <row r="58955" ht="12.75"/>
    <row r="58956" ht="12.75"/>
    <row r="58957" ht="12.75"/>
    <row r="58958" ht="12.75"/>
    <row r="58959" ht="12.75"/>
    <row r="58960" ht="12.75"/>
    <row r="58961" ht="12.75"/>
    <row r="58962" ht="12.75"/>
    <row r="58963" ht="12.75"/>
    <row r="58964" ht="12.75"/>
    <row r="58965" ht="12.75"/>
    <row r="58966" ht="12.75"/>
    <row r="58967" ht="12.75"/>
    <row r="58968" ht="12.75"/>
    <row r="58969" ht="12.75"/>
    <row r="58970" ht="12.75"/>
    <row r="58971" ht="12.75"/>
    <row r="58972" ht="12.75"/>
    <row r="58973" ht="12.75"/>
    <row r="58974" ht="12.75"/>
    <row r="58975" ht="12.75"/>
    <row r="58976" ht="12.75"/>
    <row r="58977" ht="12.75"/>
    <row r="58978" ht="12.75"/>
    <row r="58979" ht="12.75"/>
    <row r="58980" ht="12.75"/>
    <row r="58981" ht="12.75"/>
    <row r="58982" ht="12.75"/>
    <row r="58983" ht="12.75"/>
    <row r="58984" ht="12.75"/>
    <row r="58985" ht="12.75"/>
    <row r="58986" ht="12.75"/>
    <row r="58987" ht="12.75"/>
    <row r="58988" ht="12.75"/>
    <row r="58989" ht="12.75"/>
    <row r="58990" ht="12.75"/>
    <row r="58991" ht="12.75"/>
    <row r="58992" ht="12.75"/>
    <row r="58993" ht="12.75"/>
    <row r="58994" ht="12.75"/>
    <row r="58995" ht="12.75"/>
    <row r="58996" ht="12.75"/>
    <row r="58997" ht="12.75"/>
    <row r="58998" ht="12.75"/>
    <row r="58999" ht="12.75"/>
    <row r="59000" ht="12.75"/>
    <row r="59001" ht="12.75"/>
    <row r="59002" ht="12.75"/>
    <row r="59003" ht="12.75"/>
    <row r="59004" ht="12.75"/>
    <row r="59005" ht="12.75"/>
    <row r="59006" ht="12.75"/>
    <row r="59007" ht="12.75"/>
    <row r="59008" ht="12.75"/>
    <row r="59009" ht="12.75"/>
    <row r="59010" ht="12.75"/>
    <row r="59011" ht="12.75"/>
    <row r="59012" ht="12.75"/>
    <row r="59013" ht="12.75"/>
    <row r="59014" ht="12.75"/>
    <row r="59015" ht="12.75"/>
    <row r="59016" ht="12.75"/>
    <row r="59017" ht="12.75"/>
    <row r="59018" ht="12.75"/>
    <row r="59019" ht="12.75"/>
    <row r="59020" ht="12.75"/>
    <row r="59021" ht="12.75"/>
    <row r="59022" ht="12.75"/>
    <row r="59023" ht="12.75"/>
    <row r="59024" ht="12.75"/>
    <row r="59025" ht="12.75"/>
    <row r="59026" ht="12.75"/>
    <row r="59027" ht="12.75"/>
    <row r="59028" ht="12.75"/>
    <row r="59029" ht="12.75"/>
    <row r="59030" ht="12.75"/>
    <row r="59031" ht="12.75"/>
    <row r="59032" ht="12.75"/>
    <row r="59033" ht="12.75"/>
    <row r="59034" ht="12.75"/>
    <row r="59035" ht="12.75"/>
    <row r="59036" ht="12.75"/>
    <row r="59037" ht="12.75"/>
    <row r="59038" ht="12.75"/>
    <row r="59039" ht="12.75"/>
    <row r="59040" ht="12.75"/>
    <row r="59041" ht="12.75"/>
    <row r="59042" ht="12.75"/>
    <row r="59043" ht="12.75"/>
    <row r="59044" ht="12.75"/>
    <row r="59045" ht="12.75"/>
    <row r="59046" ht="12.75"/>
    <row r="59047" ht="12.75"/>
    <row r="59048" ht="12.75"/>
    <row r="59049" ht="12.75"/>
    <row r="59050" ht="12.75"/>
    <row r="59051" ht="12.75"/>
    <row r="59052" ht="12.75"/>
    <row r="59053" ht="12.75"/>
    <row r="59054" ht="12.75"/>
    <row r="59055" ht="12.75"/>
    <row r="59056" ht="12.75"/>
    <row r="59057" ht="12.75"/>
    <row r="59058" ht="12.75"/>
    <row r="59059" ht="12.75"/>
    <row r="59060" ht="12.75"/>
    <row r="59061" ht="12.75"/>
    <row r="59062" ht="12.75"/>
    <row r="59063" ht="12.75"/>
    <row r="59064" ht="12.75"/>
    <row r="59065" ht="12.75"/>
    <row r="59066" ht="12.75"/>
    <row r="59067" ht="12.75"/>
    <row r="59068" ht="12.75"/>
    <row r="59069" ht="12.75"/>
    <row r="59070" ht="12.75"/>
    <row r="59071" ht="12.75"/>
    <row r="59072" ht="12.75"/>
    <row r="59073" ht="12.75"/>
    <row r="59074" ht="12.75"/>
    <row r="59075" ht="12.75"/>
    <row r="59076" ht="12.75"/>
    <row r="59077" ht="12.75"/>
    <row r="59078" ht="12.75"/>
    <row r="59079" ht="12.75"/>
    <row r="59080" ht="12.75"/>
    <row r="59081" ht="12.75"/>
    <row r="59082" ht="12.75"/>
    <row r="59083" ht="12.75"/>
    <row r="59084" ht="12.75"/>
    <row r="59085" ht="12.75"/>
    <row r="59086" ht="12.75"/>
    <row r="59087" ht="12.75"/>
    <row r="59088" ht="12.75"/>
    <row r="59089" ht="12.75"/>
    <row r="59090" ht="12.75"/>
    <row r="59091" ht="12.75"/>
    <row r="59092" ht="12.75"/>
    <row r="59093" ht="12.75"/>
    <row r="59094" ht="12.75"/>
    <row r="59095" ht="12.75"/>
    <row r="59096" ht="12.75"/>
    <row r="59097" ht="12.75"/>
    <row r="59098" ht="12.75"/>
    <row r="59099" ht="12.75"/>
    <row r="59100" ht="12.75"/>
    <row r="59101" ht="12.75"/>
    <row r="59102" ht="12.75"/>
    <row r="59103" ht="12.75"/>
    <row r="59104" ht="12.75"/>
    <row r="59105" ht="12.75"/>
    <row r="59106" ht="12.75"/>
    <row r="59107" ht="12.75"/>
    <row r="59108" ht="12.75"/>
    <row r="59109" ht="12.75"/>
    <row r="59110" ht="12.75"/>
    <row r="59111" ht="12.75"/>
    <row r="59112" ht="12.75"/>
    <row r="59113" ht="12.75"/>
    <row r="59114" ht="12.75"/>
    <row r="59115" ht="12.75"/>
    <row r="59116" ht="12.75"/>
    <row r="59117" ht="12.75"/>
    <row r="59118" ht="12.75"/>
    <row r="59119" ht="12.75"/>
    <row r="59120" ht="12.75"/>
    <row r="59121" ht="12.75"/>
    <row r="59122" ht="12.75"/>
    <row r="59123" ht="12.75"/>
    <row r="59124" ht="12.75"/>
    <row r="59125" ht="12.75"/>
    <row r="59126" ht="12.75"/>
    <row r="59127" ht="12.75"/>
    <row r="59128" ht="12.75"/>
    <row r="59129" ht="12.75"/>
    <row r="59130" ht="12.75"/>
    <row r="59131" ht="12.75"/>
    <row r="59132" ht="12.75"/>
    <row r="59133" ht="12.75"/>
    <row r="59134" ht="12.75"/>
    <row r="59135" ht="12.75"/>
    <row r="59136" ht="12.75"/>
    <row r="59137" ht="12.75"/>
    <row r="59138" ht="12.75"/>
    <row r="59139" ht="12.75"/>
    <row r="59140" ht="12.75"/>
    <row r="59141" ht="12.75"/>
    <row r="59142" ht="12.75"/>
    <row r="59143" ht="12.75"/>
    <row r="59144" ht="12.75"/>
    <row r="59145" ht="12.75"/>
    <row r="59146" ht="12.75"/>
    <row r="59147" ht="12.75"/>
    <row r="59148" ht="12.75"/>
    <row r="59149" ht="12.75"/>
    <row r="59150" ht="12.75"/>
    <row r="59151" ht="12.75"/>
    <row r="59152" ht="12.75"/>
    <row r="59153" ht="12.75"/>
    <row r="59154" ht="12.75"/>
    <row r="59155" ht="12.75"/>
    <row r="59156" ht="12.75"/>
    <row r="59157" ht="12.75"/>
    <row r="59158" ht="12.75"/>
    <row r="59159" ht="12.75"/>
    <row r="59160" ht="12.75"/>
    <row r="59161" ht="12.75"/>
    <row r="59162" ht="12.75"/>
    <row r="59163" ht="12.75"/>
    <row r="59164" ht="12.75"/>
    <row r="59165" ht="12.75"/>
    <row r="59166" ht="12.75"/>
    <row r="59167" ht="12.75"/>
    <row r="59168" ht="12.75"/>
    <row r="59169" ht="12.75"/>
    <row r="59170" ht="12.75"/>
    <row r="59171" ht="12.75"/>
    <row r="59172" ht="12.75"/>
    <row r="59173" ht="12.75"/>
    <row r="59174" ht="12.75"/>
    <row r="59175" ht="12.75"/>
    <row r="59176" ht="12.75"/>
    <row r="59177" ht="12.75"/>
    <row r="59178" ht="12.75"/>
    <row r="59179" ht="12.75"/>
    <row r="59180" ht="12.75"/>
    <row r="59181" ht="12.75"/>
    <row r="59182" ht="12.75"/>
    <row r="59183" ht="12.75"/>
    <row r="59184" ht="12.75"/>
    <row r="59185" ht="12.75"/>
    <row r="59186" ht="12.75"/>
    <row r="59187" ht="12.75"/>
    <row r="59188" ht="12.75"/>
    <row r="59189" ht="12.75"/>
    <row r="59190" ht="12.75"/>
    <row r="59191" ht="12.75"/>
    <row r="59192" ht="12.75"/>
    <row r="59193" ht="12.75"/>
    <row r="59194" ht="12.75"/>
    <row r="59195" ht="12.75"/>
    <row r="59196" ht="12.75"/>
    <row r="59197" ht="12.75"/>
    <row r="59198" ht="12.75"/>
    <row r="59199" ht="12.75"/>
    <row r="59200" ht="12.75"/>
    <row r="59201" ht="12.75"/>
    <row r="59202" ht="12.75"/>
    <row r="59203" ht="12.75"/>
    <row r="59204" ht="12.75"/>
    <row r="59205" ht="12.75"/>
    <row r="59206" ht="12.75"/>
    <row r="59207" ht="12.75"/>
    <row r="59208" ht="12.75"/>
    <row r="59209" ht="12.75"/>
    <row r="59210" ht="12.75"/>
    <row r="59211" ht="12.75"/>
    <row r="59212" ht="12.75"/>
    <row r="59213" ht="12.75"/>
    <row r="59214" ht="12.75"/>
    <row r="59215" ht="12.75"/>
    <row r="59216" ht="12.75"/>
    <row r="59217" ht="12.75"/>
    <row r="59218" ht="12.75"/>
    <row r="59219" ht="12.75"/>
    <row r="59220" ht="12.75"/>
    <row r="59221" ht="12.75"/>
    <row r="59222" ht="12.75"/>
    <row r="59223" ht="12.75"/>
    <row r="59224" ht="12.75"/>
    <row r="59225" ht="12.75"/>
    <row r="59226" ht="12.75"/>
    <row r="59227" ht="12.75"/>
    <row r="59228" ht="12.75"/>
    <row r="59229" ht="12.75"/>
    <row r="59230" ht="12.75"/>
    <row r="59231" ht="12.75"/>
    <row r="59232" ht="12.75"/>
    <row r="59233" ht="12.75"/>
    <row r="59234" ht="12.75"/>
    <row r="59235" ht="12.75"/>
    <row r="59236" ht="12.75"/>
    <row r="59237" ht="12.75"/>
    <row r="59238" ht="12.75"/>
    <row r="59239" ht="12.75"/>
    <row r="59240" ht="12.75"/>
    <row r="59241" ht="12.75"/>
    <row r="59242" ht="12.75"/>
    <row r="59243" ht="12.75"/>
    <row r="59244" ht="12.75"/>
    <row r="59245" ht="12.75"/>
    <row r="59246" ht="12.75"/>
    <row r="59247" ht="12.75"/>
    <row r="59248" ht="12.75"/>
    <row r="59249" ht="12.75"/>
    <row r="59250" ht="12.75"/>
    <row r="59251" ht="12.75"/>
    <row r="59252" ht="12.75"/>
    <row r="59253" ht="12.75"/>
    <row r="59254" ht="12.75"/>
    <row r="59255" ht="12.75"/>
    <row r="59256" ht="12.75"/>
    <row r="59257" ht="12.75"/>
    <row r="59258" ht="12.75"/>
    <row r="59259" ht="12.75"/>
    <row r="59260" ht="12.75"/>
    <row r="59261" ht="12.75"/>
    <row r="59262" ht="12.75"/>
    <row r="59263" ht="12.75"/>
    <row r="59264" ht="12.75"/>
    <row r="59265" ht="12.75"/>
    <row r="59266" ht="12.75"/>
    <row r="59267" ht="12.75"/>
    <row r="59268" ht="12.75"/>
    <row r="59269" ht="12.75"/>
    <row r="59270" ht="12.75"/>
    <row r="59271" ht="12.75"/>
    <row r="59272" ht="12.75"/>
    <row r="59273" ht="12.75"/>
    <row r="59274" ht="12.75"/>
    <row r="59275" ht="12.75"/>
    <row r="59276" ht="12.75"/>
    <row r="59277" ht="12.75"/>
    <row r="59278" ht="12.75"/>
    <row r="59279" ht="12.75"/>
    <row r="59280" ht="12.75"/>
    <row r="59281" ht="12.75"/>
    <row r="59282" ht="12.75"/>
    <row r="59283" ht="12.75"/>
    <row r="59284" ht="12.75"/>
    <row r="59285" ht="12.75"/>
    <row r="59286" ht="12.75"/>
    <row r="59287" ht="12.75"/>
    <row r="59288" ht="12.75"/>
    <row r="59289" ht="12.75"/>
    <row r="59290" ht="12.75"/>
    <row r="59291" ht="12.75"/>
    <row r="59292" ht="12.75"/>
    <row r="59293" ht="12.75"/>
    <row r="59294" ht="12.75"/>
    <row r="59295" ht="12.75"/>
    <row r="59296" ht="12.75"/>
    <row r="59297" ht="12.75"/>
    <row r="59298" ht="12.75"/>
    <row r="59299" ht="12.75"/>
    <row r="59300" ht="12.75"/>
    <row r="59301" ht="12.75"/>
    <row r="59302" ht="12.75"/>
    <row r="59303" ht="12.75"/>
    <row r="59304" ht="12.75"/>
    <row r="59305" ht="12.75"/>
    <row r="59306" ht="12.75"/>
    <row r="59307" ht="12.75"/>
    <row r="59308" ht="12.75"/>
    <row r="59309" ht="12.75"/>
    <row r="59310" ht="12.75"/>
    <row r="59311" ht="12.75"/>
    <row r="59312" ht="12.75"/>
    <row r="59313" ht="12.75"/>
    <row r="59314" ht="12.75"/>
    <row r="59315" ht="12.75"/>
    <row r="59316" ht="12.75"/>
    <row r="59317" ht="12.75"/>
    <row r="59318" ht="12.75"/>
    <row r="59319" ht="12.75"/>
    <row r="59320" ht="12.75"/>
    <row r="59321" ht="12.75"/>
    <row r="59322" ht="12.75"/>
    <row r="59323" ht="12.75"/>
    <row r="59324" ht="12.75"/>
    <row r="59325" ht="12.75"/>
    <row r="59326" ht="12.75"/>
    <row r="59327" ht="12.75"/>
    <row r="59328" ht="12.75"/>
    <row r="59329" ht="12.75"/>
    <row r="59330" ht="12.75"/>
    <row r="59331" ht="12.75"/>
    <row r="59332" ht="12.75"/>
    <row r="59333" ht="12.75"/>
    <row r="59334" ht="12.75"/>
    <row r="59335" ht="12.75"/>
    <row r="59336" ht="12.75"/>
    <row r="59337" ht="12.75"/>
    <row r="59338" ht="12.75"/>
    <row r="59339" ht="12.75"/>
    <row r="59340" ht="12.75"/>
    <row r="59341" ht="12.75"/>
    <row r="59342" ht="12.75"/>
    <row r="59343" ht="12.75"/>
    <row r="59344" ht="12.75"/>
    <row r="59345" ht="12.75"/>
    <row r="59346" ht="12.75"/>
    <row r="59347" ht="12.75"/>
    <row r="59348" ht="12.75"/>
    <row r="59349" ht="12.75"/>
    <row r="59350" ht="12.75"/>
    <row r="59351" ht="12.75"/>
    <row r="59352" ht="12.75"/>
    <row r="59353" ht="12.75"/>
    <row r="59354" ht="12.75"/>
    <row r="59355" ht="12.75"/>
    <row r="59356" ht="12.75"/>
    <row r="59357" ht="12.75"/>
    <row r="59358" ht="12.75"/>
    <row r="59359" ht="12.75"/>
    <row r="59360" ht="12.75"/>
    <row r="59361" ht="12.75"/>
    <row r="59362" ht="12.75"/>
    <row r="59363" ht="12.75"/>
    <row r="59364" ht="12.75"/>
    <row r="59365" ht="12.75"/>
    <row r="59366" ht="12.75"/>
    <row r="59367" ht="12.75"/>
    <row r="59368" ht="12.75"/>
    <row r="59369" ht="12.75"/>
    <row r="59370" ht="12.75"/>
    <row r="59371" ht="12.75"/>
    <row r="59372" ht="12.75"/>
    <row r="59373" ht="12.75"/>
    <row r="59374" ht="12.75"/>
    <row r="59375" ht="12.75"/>
    <row r="59376" ht="12.75"/>
    <row r="59377" ht="12.75"/>
    <row r="59378" ht="12.75"/>
    <row r="59379" ht="12.75"/>
    <row r="59380" ht="12.75"/>
    <row r="59381" ht="12.75"/>
    <row r="59382" ht="12.75"/>
    <row r="59383" ht="12.75"/>
    <row r="59384" ht="12.75"/>
    <row r="59385" ht="12.75"/>
    <row r="59386" ht="12.75"/>
    <row r="59387" ht="12.75"/>
    <row r="59388" ht="12.75"/>
    <row r="59389" ht="12.75"/>
    <row r="59390" ht="12.75"/>
    <row r="59391" ht="12.75"/>
    <row r="59392" ht="12.75"/>
    <row r="59393" ht="12.75"/>
    <row r="59394" ht="12.75"/>
    <row r="59395" ht="12.75"/>
    <row r="59396" ht="12.75"/>
    <row r="59397" ht="12.75"/>
    <row r="59398" ht="12.75"/>
    <row r="59399" ht="12.75"/>
    <row r="59400" ht="12.75"/>
    <row r="59401" ht="12.75"/>
    <row r="59402" ht="12.75"/>
    <row r="59403" ht="12.75"/>
    <row r="59404" ht="12.75"/>
    <row r="59405" ht="12.75"/>
    <row r="59406" ht="12.75"/>
    <row r="59407" ht="12.75"/>
    <row r="59408" ht="12.75"/>
    <row r="59409" ht="12.75"/>
    <row r="59410" ht="12.75"/>
    <row r="59411" ht="12.75"/>
    <row r="59412" ht="12.75"/>
    <row r="59413" ht="12.75"/>
    <row r="59414" ht="12.75"/>
    <row r="59415" ht="12.75"/>
    <row r="59416" ht="12.75"/>
    <row r="59417" ht="12.75"/>
    <row r="59418" ht="12.75"/>
    <row r="59419" ht="12.75"/>
    <row r="59420" ht="12.75"/>
    <row r="59421" ht="12.75"/>
    <row r="59422" ht="12.75"/>
    <row r="59423" ht="12.75"/>
    <row r="59424" ht="12.75"/>
    <row r="59425" ht="12.75"/>
    <row r="59426" ht="12.75"/>
    <row r="59427" ht="12.75"/>
    <row r="59428" ht="12.75"/>
    <row r="59429" ht="12.75"/>
    <row r="59430" ht="12.75"/>
    <row r="59431" ht="12.75"/>
    <row r="59432" ht="12.75"/>
    <row r="59433" ht="12.75"/>
    <row r="59434" ht="12.75"/>
    <row r="59435" ht="12.75"/>
    <row r="59436" ht="12.75"/>
    <row r="59437" ht="12.75"/>
    <row r="59438" ht="12.75"/>
    <row r="59439" ht="12.75"/>
    <row r="59440" ht="12.75"/>
    <row r="59441" ht="12.75"/>
    <row r="59442" ht="12.75"/>
    <row r="59443" ht="12.75"/>
    <row r="59444" ht="12.75"/>
    <row r="59445" ht="12.75"/>
    <row r="59446" ht="12.75"/>
    <row r="59447" ht="12.75"/>
    <row r="59448" ht="12.75"/>
    <row r="59449" ht="12.75"/>
    <row r="59450" ht="12.75"/>
    <row r="59451" ht="12.75"/>
    <row r="59452" ht="12.75"/>
    <row r="59453" ht="12.75"/>
    <row r="59454" ht="12.75"/>
    <row r="59455" ht="12.75"/>
    <row r="59456" ht="12.75"/>
    <row r="59457" ht="12.75"/>
    <row r="59458" ht="12.75"/>
    <row r="59459" ht="12.75"/>
    <row r="59460" ht="12.75"/>
    <row r="59461" ht="12.75"/>
    <row r="59462" ht="12.75"/>
    <row r="59463" ht="12.75"/>
    <row r="59464" ht="12.75"/>
    <row r="59465" ht="12.75"/>
    <row r="59466" ht="12.75"/>
    <row r="59467" ht="12.75"/>
    <row r="59468" ht="12.75"/>
    <row r="59469" ht="12.75"/>
    <row r="59470" ht="12.75"/>
    <row r="59471" ht="12.75"/>
    <row r="59472" ht="12.75"/>
    <row r="59473" ht="12.75"/>
    <row r="59474" ht="12.75"/>
    <row r="59475" ht="12.75"/>
    <row r="59476" ht="12.75"/>
    <row r="59477" ht="12.75"/>
    <row r="59478" ht="12.75"/>
    <row r="59479" ht="12.75"/>
    <row r="59480" ht="12.75"/>
    <row r="59481" ht="12.75"/>
    <row r="59482" ht="12.75"/>
    <row r="59483" ht="12.75"/>
    <row r="59484" ht="12.75"/>
    <row r="59485" ht="12.75"/>
    <row r="59486" ht="12.75"/>
    <row r="59487" ht="12.75"/>
    <row r="59488" ht="12.75"/>
    <row r="59489" ht="12.75"/>
    <row r="59490" ht="12.75"/>
    <row r="59491" ht="12.75"/>
    <row r="59492" ht="12.75"/>
    <row r="59493" ht="12.75"/>
    <row r="59494" ht="12.75"/>
    <row r="59495" ht="12.75"/>
    <row r="59496" ht="12.75"/>
    <row r="59497" ht="12.75"/>
    <row r="59498" ht="12.75"/>
    <row r="59499" ht="12.75"/>
    <row r="59500" ht="12.75"/>
    <row r="59501" ht="12.75"/>
    <row r="59502" ht="12.75"/>
    <row r="59503" ht="12.75"/>
    <row r="59504" ht="12.75"/>
    <row r="59505" ht="12.75"/>
    <row r="59506" ht="12.75"/>
    <row r="59507" ht="12.75"/>
    <row r="59508" ht="12.75"/>
    <row r="59509" ht="12.75"/>
    <row r="59510" ht="12.75"/>
    <row r="59511" ht="12.75"/>
    <row r="59512" ht="12.75"/>
    <row r="59513" ht="12.75"/>
    <row r="59514" ht="12.75"/>
    <row r="59515" ht="12.75"/>
    <row r="59516" ht="12.75"/>
    <row r="59517" ht="12.75"/>
    <row r="59518" ht="12.75"/>
    <row r="59519" ht="12.75"/>
    <row r="59520" ht="12.75"/>
    <row r="59521" ht="12.75"/>
    <row r="59522" ht="12.75"/>
    <row r="59523" ht="12.75"/>
    <row r="59524" ht="12.75"/>
    <row r="59525" ht="12.75"/>
    <row r="59526" ht="12.75"/>
    <row r="59527" ht="12.75"/>
    <row r="59528" ht="12.75"/>
    <row r="59529" ht="12.75"/>
    <row r="59530" ht="12.75"/>
    <row r="59531" ht="12.75"/>
    <row r="59532" ht="12.75"/>
    <row r="59533" ht="12.75"/>
    <row r="59534" ht="12.75"/>
    <row r="59535" ht="12.75"/>
    <row r="59536" ht="12.75"/>
    <row r="59537" ht="12.75"/>
    <row r="59538" ht="12.75"/>
    <row r="59539" ht="12.75"/>
    <row r="59540" ht="12.75"/>
    <row r="59541" ht="12.75"/>
    <row r="59542" ht="12.75"/>
    <row r="59543" ht="12.75"/>
    <row r="59544" ht="12.75"/>
    <row r="59545" ht="12.75"/>
    <row r="59546" ht="12.75"/>
    <row r="59547" ht="12.75"/>
    <row r="59548" ht="12.75"/>
    <row r="59549" ht="12.75"/>
    <row r="59550" ht="12.75"/>
    <row r="59551" ht="12.75"/>
    <row r="59552" ht="12.75"/>
    <row r="59553" ht="12.75"/>
    <row r="59554" ht="12.75"/>
    <row r="59555" ht="12.75"/>
    <row r="59556" ht="12.75"/>
    <row r="59557" ht="12.75"/>
    <row r="59558" ht="12.75"/>
    <row r="59559" ht="12.75"/>
    <row r="59560" ht="12.75"/>
    <row r="59561" ht="12.75"/>
    <row r="59562" ht="12.75"/>
    <row r="59563" ht="12.75"/>
    <row r="59564" ht="12.75"/>
    <row r="59565" ht="12.75"/>
    <row r="59566" ht="12.75"/>
    <row r="59567" ht="12.75"/>
    <row r="59568" ht="12.75"/>
    <row r="59569" ht="12.75"/>
    <row r="59570" ht="12.75"/>
    <row r="59571" ht="12.75"/>
    <row r="59572" ht="12.75"/>
    <row r="59573" ht="12.75"/>
    <row r="59574" ht="12.75"/>
    <row r="59575" ht="12.75"/>
    <row r="59576" ht="12.75"/>
    <row r="59577" ht="12.75"/>
    <row r="59578" ht="12.75"/>
    <row r="59579" ht="12.75"/>
    <row r="59580" ht="12.75"/>
    <row r="59581" ht="12.75"/>
    <row r="59582" ht="12.75"/>
    <row r="59583" ht="12.75"/>
    <row r="59584" ht="12.75"/>
    <row r="59585" ht="12.75"/>
    <row r="59586" ht="12.75"/>
    <row r="59587" ht="12.75"/>
    <row r="59588" ht="12.75"/>
    <row r="59589" ht="12.75"/>
    <row r="59590" ht="12.75"/>
    <row r="59591" ht="12.75"/>
    <row r="59592" ht="12.75"/>
    <row r="59593" ht="12.75"/>
    <row r="59594" ht="12.75"/>
    <row r="59595" ht="12.75"/>
    <row r="59596" ht="12.75"/>
    <row r="59597" ht="12.75"/>
    <row r="59598" ht="12.75"/>
    <row r="59599" ht="12.75"/>
    <row r="59600" ht="12.75"/>
    <row r="59601" ht="12.75"/>
    <row r="59602" ht="12.75"/>
    <row r="59603" ht="12.75"/>
    <row r="59604" ht="12.75"/>
    <row r="59605" ht="12.75"/>
    <row r="59606" ht="12.75"/>
    <row r="59607" ht="12.75"/>
    <row r="59608" ht="12.75"/>
    <row r="59609" ht="12.75"/>
    <row r="59610" ht="12.75"/>
    <row r="59611" ht="12.75"/>
    <row r="59612" ht="12.75"/>
    <row r="59613" ht="12.75"/>
    <row r="59614" ht="12.75"/>
    <row r="59615" ht="12.75"/>
    <row r="59616" ht="12.75"/>
    <row r="59617" ht="12.75"/>
    <row r="59618" ht="12.75"/>
    <row r="59619" ht="12.75"/>
    <row r="59620" ht="12.75"/>
    <row r="59621" ht="12.75"/>
    <row r="59622" ht="12.75"/>
    <row r="59623" ht="12.75"/>
    <row r="59624" ht="12.75"/>
    <row r="59625" ht="12.75"/>
    <row r="59626" ht="12.75"/>
    <row r="59627" ht="12.75"/>
    <row r="59628" ht="12.75"/>
    <row r="59629" ht="12.75"/>
    <row r="59630" ht="12.75"/>
    <row r="59631" ht="12.75"/>
    <row r="59632" ht="12.75"/>
    <row r="59633" ht="12.75"/>
    <row r="59634" ht="12.75"/>
    <row r="59635" ht="12.75"/>
    <row r="59636" ht="12.75"/>
    <row r="59637" ht="12.75"/>
    <row r="59638" ht="12.75"/>
    <row r="59639" ht="12.75"/>
    <row r="59640" ht="12.75"/>
    <row r="59641" ht="12.75"/>
    <row r="59642" ht="12.75"/>
    <row r="59643" ht="12.75"/>
    <row r="59644" ht="12.75"/>
    <row r="59645" ht="12.75"/>
    <row r="59646" ht="12.75"/>
    <row r="59647" ht="12.75"/>
    <row r="59648" ht="12.75"/>
    <row r="59649" ht="12.75"/>
    <row r="59650" ht="12.75"/>
    <row r="59651" ht="12.75"/>
    <row r="59652" ht="12.75"/>
    <row r="59653" ht="12.75"/>
    <row r="59654" ht="12.75"/>
    <row r="59655" ht="12.75"/>
    <row r="59656" ht="12.75"/>
    <row r="59657" ht="12.75"/>
    <row r="59658" ht="12.75"/>
    <row r="59659" ht="12.75"/>
    <row r="59660" ht="12.75"/>
    <row r="59661" ht="12.75"/>
    <row r="59662" ht="12.75"/>
    <row r="59663" ht="12.75"/>
    <row r="59664" ht="12.75"/>
    <row r="59665" ht="12.75"/>
    <row r="59666" ht="12.75"/>
    <row r="59667" ht="12.75"/>
    <row r="59668" ht="12.75"/>
    <row r="59669" ht="12.75"/>
    <row r="59670" ht="12.75"/>
    <row r="59671" ht="12.75"/>
    <row r="59672" ht="12.75"/>
    <row r="59673" ht="12.75"/>
    <row r="59674" ht="12.75"/>
    <row r="59675" ht="12.75"/>
    <row r="59676" ht="12.75"/>
    <row r="59677" ht="12.75"/>
    <row r="59678" ht="12.75"/>
    <row r="59679" ht="12.75"/>
    <row r="59680" ht="12.75"/>
    <row r="59681" ht="12.75"/>
    <row r="59682" ht="12.75"/>
    <row r="59683" ht="12.75"/>
    <row r="59684" ht="12.75"/>
    <row r="59685" ht="12.75"/>
    <row r="59686" ht="12.75"/>
    <row r="59687" ht="12.75"/>
    <row r="59688" ht="12.75"/>
    <row r="59689" ht="12.75"/>
    <row r="59690" ht="12.75"/>
    <row r="59691" ht="12.75"/>
    <row r="59692" ht="12.75"/>
    <row r="59693" ht="12.75"/>
    <row r="59694" ht="12.75"/>
    <row r="59695" ht="12.75"/>
    <row r="59696" ht="12.75"/>
    <row r="59697" ht="12.75"/>
    <row r="59698" ht="12.75"/>
    <row r="59699" ht="12.75"/>
    <row r="59700" ht="12.75"/>
    <row r="59701" ht="12.75"/>
    <row r="59702" ht="12.75"/>
    <row r="59703" ht="12.75"/>
    <row r="59704" ht="12.75"/>
    <row r="59705" ht="12.75"/>
    <row r="59706" ht="12.75"/>
    <row r="59707" ht="12.75"/>
    <row r="59708" ht="12.75"/>
    <row r="59709" ht="12.75"/>
    <row r="59710" ht="12.75"/>
    <row r="59711" ht="12.75"/>
    <row r="59712" ht="12.75"/>
    <row r="59713" ht="12.75"/>
    <row r="59714" ht="12.75"/>
    <row r="59715" ht="12.75"/>
    <row r="59716" ht="12.75"/>
    <row r="59717" ht="12.75"/>
    <row r="59718" ht="12.75"/>
    <row r="59719" ht="12.75"/>
    <row r="59720" ht="12.75"/>
    <row r="59721" ht="12.75"/>
    <row r="59722" ht="12.75"/>
    <row r="59723" ht="12.75"/>
    <row r="59724" ht="12.75"/>
    <row r="59725" ht="12.75"/>
    <row r="59726" ht="12.75"/>
    <row r="59727" ht="12.75"/>
    <row r="59728" ht="12.75"/>
    <row r="59729" ht="12.75"/>
    <row r="59730" ht="12.75"/>
    <row r="59731" ht="12.75"/>
    <row r="59732" ht="12.75"/>
    <row r="59733" ht="12.75"/>
    <row r="59734" ht="12.75"/>
    <row r="59735" ht="12.75"/>
    <row r="59736" ht="12.75"/>
    <row r="59737" ht="12.75"/>
    <row r="59738" ht="12.75"/>
    <row r="59739" ht="12.75"/>
    <row r="59740" ht="12.75"/>
    <row r="59741" ht="12.75"/>
    <row r="59742" ht="12.75"/>
    <row r="59743" ht="12.75"/>
    <row r="59744" ht="12.75"/>
    <row r="59745" ht="12.75"/>
    <row r="59746" ht="12.75"/>
    <row r="59747" ht="12.75"/>
    <row r="59748" ht="12.75"/>
    <row r="59749" ht="12.75"/>
    <row r="59750" ht="12.75"/>
    <row r="59751" ht="12.75"/>
    <row r="59752" ht="12.75"/>
    <row r="59753" ht="12.75"/>
    <row r="59754" ht="12.75"/>
    <row r="59755" ht="12.75"/>
    <row r="59756" ht="12.75"/>
    <row r="59757" ht="12.75"/>
    <row r="59758" ht="12.75"/>
    <row r="59759" ht="12.75"/>
    <row r="59760" ht="12.75"/>
    <row r="59761" ht="12.75"/>
    <row r="59762" ht="12.75"/>
    <row r="59763" ht="12.75"/>
    <row r="59764" ht="12.75"/>
    <row r="59765" ht="12.75"/>
    <row r="59766" ht="12.75"/>
    <row r="59767" ht="12.75"/>
    <row r="59768" ht="12.75"/>
    <row r="59769" ht="12.75"/>
    <row r="59770" ht="12.75"/>
    <row r="59771" ht="12.75"/>
    <row r="59772" ht="12.75"/>
    <row r="59773" ht="12.75"/>
    <row r="59774" ht="12.75"/>
    <row r="59775" ht="12.75"/>
    <row r="59776" ht="12.75"/>
    <row r="59777" ht="12.75"/>
    <row r="59778" ht="12.75"/>
    <row r="59779" ht="12.75"/>
    <row r="59780" ht="12.75"/>
    <row r="59781" ht="12.75"/>
    <row r="59782" ht="12.75"/>
    <row r="59783" ht="12.75"/>
    <row r="59784" ht="12.75"/>
    <row r="59785" ht="12.75"/>
    <row r="59786" ht="12.75"/>
    <row r="59787" ht="12.75"/>
    <row r="59788" ht="12.75"/>
    <row r="59789" ht="12.75"/>
    <row r="59790" ht="12.75"/>
    <row r="59791" ht="12.75"/>
    <row r="59792" ht="12.75"/>
    <row r="59793" ht="12.75"/>
    <row r="59794" ht="12.75"/>
    <row r="59795" ht="12.75"/>
    <row r="59796" ht="12.75"/>
    <row r="59797" ht="12.75"/>
    <row r="59798" ht="12.75"/>
    <row r="59799" ht="12.75"/>
    <row r="59800" ht="12.75"/>
    <row r="59801" ht="12.75"/>
    <row r="59802" ht="12.75"/>
    <row r="59803" ht="12.75"/>
    <row r="59804" ht="12.75"/>
    <row r="59805" ht="12.75"/>
    <row r="59806" ht="12.75"/>
    <row r="59807" ht="12.75"/>
    <row r="59808" ht="12.75"/>
    <row r="59809" ht="12.75"/>
    <row r="59810" ht="12.75"/>
    <row r="59811" ht="12.75"/>
    <row r="59812" ht="12.75"/>
    <row r="59813" ht="12.75"/>
    <row r="59814" ht="12.75"/>
    <row r="59815" ht="12.75"/>
    <row r="59816" ht="12.75"/>
    <row r="59817" ht="12.75"/>
    <row r="59818" ht="12.75"/>
    <row r="59819" ht="12.75"/>
    <row r="59820" ht="12.75"/>
    <row r="59821" ht="12.75"/>
    <row r="59822" ht="12.75"/>
    <row r="59823" ht="12.75"/>
    <row r="59824" ht="12.75"/>
    <row r="59825" ht="12.75"/>
    <row r="59826" ht="12.75"/>
    <row r="59827" ht="12.75"/>
    <row r="59828" ht="12.75"/>
    <row r="59829" ht="12.75"/>
    <row r="59830" ht="12.75"/>
    <row r="59831" ht="12.75"/>
    <row r="59832" ht="12.75"/>
    <row r="59833" ht="12.75"/>
    <row r="59834" ht="12.75"/>
    <row r="59835" ht="12.75"/>
    <row r="59836" ht="12.75"/>
    <row r="59837" ht="12.75"/>
    <row r="59838" ht="12.75"/>
    <row r="59839" ht="12.75"/>
    <row r="59840" ht="12.75"/>
    <row r="59841" ht="12.75"/>
    <row r="59842" ht="12.75"/>
    <row r="59843" ht="12.75"/>
    <row r="59844" ht="12.75"/>
    <row r="59845" ht="12.75"/>
    <row r="59846" ht="12.75"/>
    <row r="59847" ht="12.75"/>
    <row r="59848" ht="12.75"/>
    <row r="59849" ht="12.75"/>
    <row r="59850" ht="12.75"/>
    <row r="59851" ht="12.75"/>
    <row r="59852" ht="12.75"/>
    <row r="59853" ht="12.75"/>
    <row r="59854" ht="12.75"/>
    <row r="59855" ht="12.75"/>
    <row r="59856" ht="12.75"/>
    <row r="59857" ht="12.75"/>
    <row r="59858" ht="12.75"/>
    <row r="59859" ht="12.75"/>
    <row r="59860" ht="12.75"/>
    <row r="59861" ht="12.75"/>
    <row r="59862" ht="12.75"/>
    <row r="59863" ht="12.75"/>
    <row r="59864" ht="12.75"/>
    <row r="59865" ht="12.75"/>
    <row r="59866" ht="12.75"/>
    <row r="59867" ht="12.75"/>
    <row r="59868" ht="12.75"/>
    <row r="59869" ht="12.75"/>
    <row r="59870" ht="12.75"/>
    <row r="59871" ht="12.75"/>
    <row r="59872" ht="12.75"/>
    <row r="59873" ht="12.75"/>
    <row r="59874" ht="12.75"/>
    <row r="59875" ht="12.75"/>
    <row r="59876" ht="12.75"/>
    <row r="59877" ht="12.75"/>
    <row r="59878" ht="12.75"/>
    <row r="59879" ht="12.75"/>
    <row r="59880" ht="12.75"/>
    <row r="59881" ht="12.75"/>
    <row r="59882" ht="12.75"/>
    <row r="59883" ht="12.75"/>
    <row r="59884" ht="12.75"/>
    <row r="59885" ht="12.75"/>
    <row r="59886" ht="12.75"/>
    <row r="59887" ht="12.75"/>
    <row r="59888" ht="12.75"/>
    <row r="59889" ht="12.75"/>
    <row r="59890" ht="12.75"/>
    <row r="59891" ht="12.75"/>
    <row r="59892" ht="12.75"/>
    <row r="59893" ht="12.75"/>
    <row r="59894" ht="12.75"/>
    <row r="59895" ht="12.75"/>
    <row r="59896" ht="12.75"/>
    <row r="59897" ht="12.75"/>
    <row r="59898" ht="12.75"/>
    <row r="59899" ht="12.75"/>
    <row r="59900" ht="12.75"/>
    <row r="59901" ht="12.75"/>
    <row r="59902" ht="12.75"/>
    <row r="59903" ht="12.75"/>
    <row r="59904" ht="12.75"/>
    <row r="59905" ht="12.75"/>
    <row r="59906" ht="12.75"/>
    <row r="59907" ht="12.75"/>
    <row r="59908" ht="12.75"/>
    <row r="59909" ht="12.75"/>
    <row r="59910" ht="12.75"/>
    <row r="59911" ht="12.75"/>
    <row r="59912" ht="12.75"/>
    <row r="59913" ht="12.75"/>
    <row r="59914" ht="12.75"/>
    <row r="59915" ht="12.75"/>
    <row r="59916" ht="12.75"/>
    <row r="59917" ht="12.75"/>
    <row r="59918" ht="12.75"/>
    <row r="59919" ht="12.75"/>
    <row r="59920" ht="12.75"/>
    <row r="59921" ht="12.75"/>
    <row r="59922" ht="12.75"/>
    <row r="59923" ht="12.75"/>
    <row r="59924" ht="12.75"/>
    <row r="59925" ht="12.75"/>
    <row r="59926" ht="12.75"/>
    <row r="59927" ht="12.75"/>
    <row r="59928" ht="12.75"/>
    <row r="59929" ht="12.75"/>
    <row r="59930" ht="12.75"/>
    <row r="59931" ht="12.75"/>
    <row r="59932" ht="12.75"/>
    <row r="59933" ht="12.75"/>
    <row r="59934" ht="12.75"/>
    <row r="59935" ht="12.75"/>
    <row r="59936" ht="12.75"/>
    <row r="59937" ht="12.75"/>
    <row r="59938" ht="12.75"/>
    <row r="59939" ht="12.75"/>
    <row r="59940" ht="12.75"/>
    <row r="59941" ht="12.75"/>
    <row r="59942" ht="12.75"/>
    <row r="59943" ht="12.75"/>
    <row r="59944" ht="12.75"/>
    <row r="59945" ht="12.75"/>
    <row r="59946" ht="12.75"/>
    <row r="59947" ht="12.75"/>
    <row r="59948" ht="12.75"/>
    <row r="59949" ht="12.75"/>
    <row r="59950" ht="12.75"/>
    <row r="59951" ht="12.75"/>
    <row r="59952" ht="12.75"/>
    <row r="59953" ht="12.75"/>
    <row r="59954" ht="12.75"/>
    <row r="59955" ht="12.75"/>
    <row r="59956" ht="12.75"/>
    <row r="59957" ht="12.75"/>
    <row r="59958" ht="12.75"/>
    <row r="59959" ht="12.75"/>
    <row r="59960" ht="12.75"/>
    <row r="59961" ht="12.75"/>
    <row r="59962" ht="12.75"/>
    <row r="59963" ht="12.75"/>
    <row r="59964" ht="12.75"/>
    <row r="59965" ht="12.75"/>
    <row r="59966" ht="12.75"/>
    <row r="59967" ht="12.75"/>
    <row r="59968" ht="12.75"/>
    <row r="59969" ht="12.75"/>
    <row r="59970" ht="12.75"/>
    <row r="59971" ht="12.75"/>
    <row r="59972" ht="12.75"/>
    <row r="59973" ht="12.75"/>
    <row r="59974" ht="12.75"/>
    <row r="59975" ht="12.75"/>
    <row r="59976" ht="12.75"/>
    <row r="59977" ht="12.75"/>
    <row r="59978" ht="12.75"/>
    <row r="59979" ht="12.75"/>
    <row r="59980" ht="12.75"/>
    <row r="59981" ht="12.75"/>
    <row r="59982" ht="12.75"/>
    <row r="59983" ht="12.75"/>
    <row r="59984" ht="12.75"/>
    <row r="59985" ht="12.75"/>
    <row r="59986" ht="12.75"/>
    <row r="59987" ht="12.75"/>
    <row r="59988" ht="12.75"/>
    <row r="59989" ht="12.75"/>
    <row r="59990" ht="12.75"/>
    <row r="59991" ht="12.75"/>
    <row r="59992" ht="12.75"/>
    <row r="59993" ht="12.75"/>
    <row r="59994" ht="12.75"/>
    <row r="59995" ht="12.75"/>
    <row r="59996" ht="12.75"/>
    <row r="59997" ht="12.75"/>
    <row r="59998" ht="12.75"/>
    <row r="59999" ht="12.75"/>
    <row r="60000" ht="12.75"/>
    <row r="60001" ht="12.75"/>
    <row r="60002" ht="12.75"/>
    <row r="60003" ht="12.75"/>
    <row r="60004" ht="12.75"/>
    <row r="60005" ht="12.75"/>
    <row r="60006" ht="12.75"/>
    <row r="60007" ht="12.75"/>
    <row r="60008" ht="12.75"/>
    <row r="60009" ht="12.75"/>
    <row r="60010" ht="12.75"/>
    <row r="60011" ht="12.75"/>
    <row r="60012" ht="12.75"/>
    <row r="60013" ht="12.75"/>
    <row r="60014" ht="12.75"/>
    <row r="60015" ht="12.75"/>
    <row r="60016" ht="12.75"/>
    <row r="60017" ht="12.75"/>
    <row r="60018" ht="12.75"/>
    <row r="60019" ht="12.75"/>
    <row r="60020" ht="12.75"/>
    <row r="60021" ht="12.75"/>
    <row r="60022" ht="12.75"/>
    <row r="60023" ht="12.75"/>
    <row r="60024" ht="12.75"/>
    <row r="60025" ht="12.75"/>
    <row r="60026" ht="12.75"/>
    <row r="60027" ht="12.75"/>
    <row r="60028" ht="12.75"/>
    <row r="60029" ht="12.75"/>
    <row r="60030" ht="12.75"/>
    <row r="60031" ht="12.75"/>
    <row r="60032" ht="12.75"/>
    <row r="60033" ht="12.75"/>
    <row r="60034" ht="12.75"/>
    <row r="60035" ht="12.75"/>
    <row r="60036" ht="12.75"/>
    <row r="60037" ht="12.75"/>
    <row r="60038" ht="12.75"/>
    <row r="60039" ht="12.75"/>
    <row r="60040" ht="12.75"/>
    <row r="60041" ht="12.75"/>
    <row r="60042" ht="12.75"/>
    <row r="60043" ht="12.75"/>
    <row r="60044" ht="12.75"/>
    <row r="60045" ht="12.75"/>
    <row r="60046" ht="12.75"/>
    <row r="60047" ht="12.75"/>
    <row r="60048" ht="12.75"/>
    <row r="60049" ht="12.75"/>
    <row r="60050" ht="12.75"/>
    <row r="60051" ht="12.75"/>
    <row r="60052" ht="12.75"/>
    <row r="60053" ht="12.75"/>
    <row r="60054" ht="12.75"/>
    <row r="60055" ht="12.75"/>
    <row r="60056" ht="12.75"/>
    <row r="60057" ht="12.75"/>
    <row r="60058" ht="12.75"/>
    <row r="60059" ht="12.75"/>
    <row r="60060" ht="12.75"/>
    <row r="60061" ht="12.75"/>
    <row r="60062" ht="12.75"/>
    <row r="60063" ht="12.75"/>
    <row r="60064" ht="12.75"/>
    <row r="60065" ht="12.75"/>
    <row r="60066" ht="12.75"/>
    <row r="60067" ht="12.75"/>
    <row r="60068" ht="12.75"/>
    <row r="60069" ht="12.75"/>
    <row r="60070" ht="12.75"/>
    <row r="60071" ht="12.75"/>
    <row r="60072" ht="12.75"/>
    <row r="60073" ht="12.75"/>
    <row r="60074" ht="12.75"/>
    <row r="60075" ht="12.75"/>
    <row r="60076" ht="12.75"/>
    <row r="60077" ht="12.75"/>
    <row r="60078" ht="12.75"/>
    <row r="60079" ht="12.75"/>
    <row r="60080" ht="12.75"/>
    <row r="60081" ht="12.75"/>
    <row r="60082" ht="12.75"/>
    <row r="60083" ht="12.75"/>
    <row r="60084" ht="12.75"/>
    <row r="60085" ht="12.75"/>
    <row r="60086" ht="12.75"/>
    <row r="60087" ht="12.75"/>
    <row r="60088" ht="12.75"/>
    <row r="60089" ht="12.75"/>
    <row r="60090" ht="12.75"/>
    <row r="60091" ht="12.75"/>
    <row r="60092" ht="12.75"/>
    <row r="60093" ht="12.75"/>
    <row r="60094" ht="12.75"/>
    <row r="60095" ht="12.75"/>
    <row r="60096" ht="12.75"/>
    <row r="60097" ht="12.75"/>
    <row r="60098" ht="12.75"/>
    <row r="60099" ht="12.75"/>
    <row r="60100" ht="12.75"/>
    <row r="60101" ht="12.75"/>
    <row r="60102" ht="12.75"/>
    <row r="60103" ht="12.75"/>
    <row r="60104" ht="12.75"/>
    <row r="60105" ht="12.75"/>
    <row r="60106" ht="12.75"/>
    <row r="60107" ht="12.75"/>
    <row r="60108" ht="12.75"/>
    <row r="60109" ht="12.75"/>
    <row r="60110" ht="12.75"/>
    <row r="60111" ht="12.75"/>
    <row r="60112" ht="12.75"/>
    <row r="60113" ht="12.75"/>
    <row r="60114" ht="12.75"/>
    <row r="60115" ht="12.75"/>
    <row r="60116" ht="12.75"/>
    <row r="60117" ht="12.75"/>
    <row r="60118" ht="12.75"/>
    <row r="60119" ht="12.75"/>
    <row r="60120" ht="12.75"/>
    <row r="60121" ht="12.75"/>
    <row r="60122" ht="12.75"/>
    <row r="60123" ht="12.75"/>
    <row r="60124" ht="12.75"/>
    <row r="60125" ht="12.75"/>
    <row r="60126" ht="12.75"/>
    <row r="60127" ht="12.75"/>
    <row r="60128" ht="12.75"/>
    <row r="60129" ht="12.75"/>
    <row r="60130" ht="12.75"/>
    <row r="60131" ht="12.75"/>
    <row r="60132" ht="12.75"/>
    <row r="60133" ht="12.75"/>
    <row r="60134" ht="12.75"/>
    <row r="60135" ht="12.75"/>
    <row r="60136" ht="12.75"/>
    <row r="60137" ht="12.75"/>
    <row r="60138" ht="12.75"/>
    <row r="60139" ht="12.75"/>
    <row r="60140" ht="12.75"/>
    <row r="60141" ht="12.75"/>
    <row r="60142" ht="12.75"/>
    <row r="60143" ht="12.75"/>
    <row r="60144" ht="12.75"/>
    <row r="60145" ht="12.75"/>
    <row r="60146" ht="12.75"/>
    <row r="60147" ht="12.75"/>
    <row r="60148" ht="12.75"/>
    <row r="60149" ht="12.75"/>
    <row r="60150" ht="12.75"/>
    <row r="60151" ht="12.75"/>
    <row r="60152" ht="12.75"/>
    <row r="60153" ht="12.75"/>
    <row r="60154" ht="12.75"/>
    <row r="60155" ht="12.75"/>
    <row r="60156" ht="12.75"/>
    <row r="60157" ht="12.75"/>
    <row r="60158" ht="12.75"/>
    <row r="60159" ht="12.75"/>
    <row r="60160" ht="12.75"/>
    <row r="60161" ht="12.75"/>
    <row r="60162" ht="12.75"/>
    <row r="60163" ht="12.75"/>
    <row r="60164" ht="12.75"/>
    <row r="60165" ht="12.75"/>
    <row r="60166" ht="12.75"/>
    <row r="60167" ht="12.75"/>
    <row r="60168" ht="12.75"/>
    <row r="60169" ht="12.75"/>
    <row r="60170" ht="12.75"/>
    <row r="60171" ht="12.75"/>
    <row r="60172" ht="12.75"/>
    <row r="60173" ht="12.75"/>
    <row r="60174" ht="12.75"/>
    <row r="60175" ht="12.75"/>
    <row r="60176" ht="12.75"/>
    <row r="60177" ht="12.75"/>
    <row r="60178" ht="12.75"/>
    <row r="60179" ht="12.75"/>
    <row r="60180" ht="12.75"/>
    <row r="60181" ht="12.75"/>
    <row r="60182" ht="12.75"/>
    <row r="60183" ht="12.75"/>
    <row r="60184" ht="12.75"/>
    <row r="60185" ht="12.75"/>
    <row r="60186" ht="12.75"/>
    <row r="60187" ht="12.75"/>
    <row r="60188" ht="12.75"/>
    <row r="60189" ht="12.75"/>
    <row r="60190" ht="12.75"/>
    <row r="60191" ht="12.75"/>
    <row r="60192" ht="12.75"/>
    <row r="60193" ht="12.75"/>
    <row r="60194" ht="12.75"/>
    <row r="60195" ht="12.75"/>
    <row r="60196" ht="12.75"/>
    <row r="60197" ht="12.75"/>
    <row r="60198" ht="12.75"/>
    <row r="60199" ht="12.75"/>
    <row r="60200" ht="12.75"/>
    <row r="60201" ht="12.75"/>
    <row r="60202" ht="12.75"/>
    <row r="60203" ht="12.75"/>
    <row r="60204" ht="12.75"/>
    <row r="60205" ht="12.75"/>
    <row r="60206" ht="12.75"/>
    <row r="60207" ht="12.75"/>
    <row r="60208" ht="12.75"/>
    <row r="60209" ht="12.75"/>
    <row r="60210" ht="12.75"/>
    <row r="60211" ht="12.75"/>
    <row r="60212" ht="12.75"/>
    <row r="60213" ht="12.75"/>
    <row r="60214" ht="12.75"/>
    <row r="60215" ht="12.75"/>
    <row r="60216" ht="12.75"/>
    <row r="60217" ht="12.75"/>
    <row r="60218" ht="12.75"/>
    <row r="60219" ht="12.75"/>
    <row r="60220" ht="12.75"/>
    <row r="60221" ht="12.75"/>
    <row r="60222" ht="12.75"/>
    <row r="60223" ht="12.75"/>
    <row r="60224" ht="12.75"/>
    <row r="60225" ht="12.75"/>
    <row r="60226" ht="12.75"/>
    <row r="60227" ht="12.75"/>
    <row r="60228" ht="12.75"/>
    <row r="60229" ht="12.75"/>
    <row r="60230" ht="12.75"/>
    <row r="60231" ht="12.75"/>
    <row r="60232" ht="12.75"/>
    <row r="60233" ht="12.75"/>
    <row r="60234" ht="12.75"/>
    <row r="60235" ht="12.75"/>
    <row r="60236" ht="12.75"/>
    <row r="60237" ht="12.75"/>
    <row r="60238" ht="12.75"/>
    <row r="60239" ht="12.75"/>
    <row r="60240" ht="12.75"/>
    <row r="60241" ht="12.75"/>
    <row r="60242" ht="12.75"/>
    <row r="60243" ht="12.75"/>
    <row r="60244" ht="12.75"/>
    <row r="60245" ht="12.75"/>
    <row r="60246" ht="12.75"/>
    <row r="60247" ht="12.75"/>
    <row r="60248" ht="12.75"/>
    <row r="60249" ht="12.75"/>
    <row r="60250" ht="12.75"/>
    <row r="60251" ht="12.75"/>
    <row r="60252" ht="12.75"/>
    <row r="60253" ht="12.75"/>
    <row r="60254" ht="12.75"/>
    <row r="60255" ht="12.75"/>
    <row r="60256" ht="12.75"/>
    <row r="60257" ht="12.75"/>
    <row r="60258" ht="12.75"/>
    <row r="60259" ht="12.75"/>
    <row r="60260" ht="12.75"/>
    <row r="60261" ht="12.75"/>
    <row r="60262" ht="12.75"/>
    <row r="60263" ht="12.75"/>
    <row r="60264" ht="12.75"/>
    <row r="60265" ht="12.75"/>
    <row r="60266" ht="12.75"/>
    <row r="60267" ht="12.75"/>
    <row r="60268" ht="12.75"/>
    <row r="60269" ht="12.75"/>
    <row r="60270" ht="12.75"/>
    <row r="60271" ht="12.75"/>
    <row r="60272" ht="12.75"/>
    <row r="60273" ht="12.75"/>
    <row r="60274" ht="12.75"/>
    <row r="60275" ht="12.75"/>
    <row r="60276" ht="12.75"/>
    <row r="60277" ht="12.75"/>
    <row r="60278" ht="12.75"/>
    <row r="60279" ht="12.75"/>
    <row r="60280" ht="12.75"/>
    <row r="60281" ht="12.75"/>
    <row r="60282" ht="12.75"/>
    <row r="60283" ht="12.75"/>
    <row r="60284" ht="12.75"/>
    <row r="60285" ht="12.75"/>
    <row r="60286" ht="12.75"/>
    <row r="60287" ht="12.75"/>
    <row r="60288" ht="12.75"/>
    <row r="60289" ht="12.75"/>
    <row r="60290" ht="12.75"/>
    <row r="60291" ht="12.75"/>
    <row r="60292" ht="12.75"/>
    <row r="60293" ht="12.75"/>
    <row r="60294" ht="12.75"/>
    <row r="60295" ht="12.75"/>
    <row r="60296" ht="12.75"/>
    <row r="60297" ht="12.75"/>
    <row r="60298" ht="12.75"/>
    <row r="60299" ht="12.75"/>
    <row r="60300" ht="12.75"/>
    <row r="60301" ht="12.75"/>
    <row r="60302" ht="12.75"/>
    <row r="60303" ht="12.75"/>
    <row r="60304" ht="12.75"/>
    <row r="60305" ht="12.75"/>
    <row r="60306" ht="12.75"/>
    <row r="60307" ht="12.75"/>
    <row r="60308" ht="12.75"/>
    <row r="60309" ht="12.75"/>
    <row r="60310" ht="12.75"/>
    <row r="60311" ht="12.75"/>
    <row r="60312" ht="12.75"/>
    <row r="60313" ht="12.75"/>
    <row r="60314" ht="12.75"/>
    <row r="60315" ht="12.75"/>
    <row r="60316" ht="12.75"/>
    <row r="60317" ht="12.75"/>
    <row r="60318" ht="12.75"/>
    <row r="60319" ht="12.75"/>
    <row r="60320" ht="12.75"/>
    <row r="60321" ht="12.75"/>
    <row r="60322" ht="12.75"/>
    <row r="60323" ht="12.75"/>
    <row r="60324" ht="12.75"/>
    <row r="60325" ht="12.75"/>
    <row r="60326" ht="12.75"/>
    <row r="60327" ht="12.75"/>
    <row r="60328" ht="12.75"/>
    <row r="60329" ht="12.75"/>
    <row r="60330" ht="12.75"/>
    <row r="60331" ht="12.75"/>
    <row r="60332" ht="12.75"/>
    <row r="60333" ht="12.75"/>
    <row r="60334" ht="12.75"/>
    <row r="60335" ht="12.75"/>
    <row r="60336" ht="12.75"/>
    <row r="60337" ht="12.75"/>
    <row r="60338" ht="12.75"/>
    <row r="60339" ht="12.75"/>
    <row r="60340" ht="12.75"/>
    <row r="60341" ht="12.75"/>
    <row r="60342" ht="12.75"/>
    <row r="60343" ht="12.75"/>
    <row r="60344" ht="12.75"/>
    <row r="60345" ht="12.75"/>
    <row r="60346" ht="12.75"/>
    <row r="60347" ht="12.75"/>
    <row r="60348" ht="12.75"/>
    <row r="60349" ht="12.75"/>
    <row r="60350" ht="12.75"/>
    <row r="60351" ht="12.75"/>
    <row r="60352" ht="12.75"/>
    <row r="60353" ht="12.75"/>
    <row r="60354" ht="12.75"/>
    <row r="60355" ht="12.75"/>
    <row r="60356" ht="12.75"/>
    <row r="60357" ht="12.75"/>
    <row r="60358" ht="12.75"/>
    <row r="60359" ht="12.75"/>
    <row r="60360" ht="12.75"/>
    <row r="60361" ht="12.75"/>
    <row r="60362" ht="12.75"/>
    <row r="60363" ht="12.75"/>
    <row r="60364" ht="12.75"/>
    <row r="60365" ht="12.75"/>
    <row r="60366" ht="12.75"/>
    <row r="60367" ht="12.75"/>
    <row r="60368" ht="12.75"/>
    <row r="60369" ht="12.75"/>
    <row r="60370" ht="12.75"/>
    <row r="60371" ht="12.75"/>
    <row r="60372" ht="12.75"/>
    <row r="60373" ht="12.75"/>
    <row r="60374" ht="12.75"/>
    <row r="60375" ht="12.75"/>
    <row r="60376" ht="12.75"/>
    <row r="60377" ht="12.75"/>
    <row r="60378" ht="12.75"/>
    <row r="60379" ht="12.75"/>
    <row r="60380" ht="12.75"/>
    <row r="60381" ht="12.75"/>
    <row r="60382" ht="12.75"/>
    <row r="60383" ht="12.75"/>
    <row r="60384" ht="12.75"/>
    <row r="60385" ht="12.75"/>
    <row r="60386" ht="12.75"/>
    <row r="60387" ht="12.75"/>
    <row r="60388" ht="12.75"/>
    <row r="60389" ht="12.75"/>
    <row r="60390" ht="12.75"/>
    <row r="60391" ht="12.75"/>
    <row r="60392" ht="12.75"/>
    <row r="60393" ht="12.75"/>
    <row r="60394" ht="12.75"/>
    <row r="60395" ht="12.75"/>
    <row r="60396" ht="12.75"/>
    <row r="60397" ht="12.75"/>
    <row r="60398" ht="12.75"/>
    <row r="60399" ht="12.75"/>
    <row r="60400" ht="12.75"/>
    <row r="60401" ht="12.75"/>
    <row r="60402" ht="12.75"/>
    <row r="60403" ht="12.75"/>
    <row r="60404" ht="12.75"/>
    <row r="60405" ht="12.75"/>
    <row r="60406" ht="12.75"/>
    <row r="60407" ht="12.75"/>
    <row r="60408" ht="12.75"/>
    <row r="60409" ht="12.75"/>
    <row r="60410" ht="12.75"/>
    <row r="60411" ht="12.75"/>
    <row r="60412" ht="12.75"/>
    <row r="60413" ht="12.75"/>
    <row r="60414" ht="12.75"/>
    <row r="60415" ht="12.75"/>
    <row r="60416" ht="12.75"/>
    <row r="60417" ht="12.75"/>
    <row r="60418" ht="12.75"/>
    <row r="60419" ht="12.75"/>
    <row r="60420" ht="12.75"/>
    <row r="60421" ht="12.75"/>
    <row r="60422" ht="12.75"/>
    <row r="60423" ht="12.75"/>
    <row r="60424" ht="12.75"/>
    <row r="60425" ht="12.75"/>
    <row r="60426" ht="12.75"/>
    <row r="60427" ht="12.75"/>
    <row r="60428" ht="12.75"/>
    <row r="60429" ht="12.75"/>
    <row r="60430" ht="12.75"/>
    <row r="60431" ht="12.75"/>
    <row r="60432" ht="12.75"/>
    <row r="60433" ht="12.75"/>
    <row r="60434" ht="12.75"/>
    <row r="60435" ht="12.75"/>
    <row r="60436" ht="12.75"/>
    <row r="60437" ht="12.75"/>
    <row r="60438" ht="12.75"/>
    <row r="60439" ht="12.75"/>
    <row r="60440" ht="12.75"/>
    <row r="60441" ht="12.75"/>
    <row r="60442" ht="12.75"/>
    <row r="60443" ht="12.75"/>
    <row r="60444" ht="12.75"/>
    <row r="60445" ht="12.75"/>
    <row r="60446" ht="12.75"/>
    <row r="60447" ht="12.75"/>
    <row r="60448" ht="12.75"/>
    <row r="60449" ht="12.75"/>
    <row r="60450" ht="12.75"/>
    <row r="60451" ht="12.75"/>
    <row r="60452" ht="12.75"/>
    <row r="60453" ht="12.75"/>
    <row r="60454" ht="12.75"/>
    <row r="60455" ht="12.75"/>
    <row r="60456" ht="12.75"/>
    <row r="60457" ht="12.75"/>
    <row r="60458" ht="12.75"/>
    <row r="60459" ht="12.75"/>
    <row r="60460" ht="12.75"/>
    <row r="60461" ht="12.75"/>
    <row r="60462" ht="12.75"/>
    <row r="60463" ht="12.75"/>
    <row r="60464" ht="12.75"/>
    <row r="60465" ht="12.75"/>
    <row r="60466" ht="12.75"/>
    <row r="60467" ht="12.75"/>
    <row r="60468" ht="12.75"/>
    <row r="60469" ht="12.75"/>
    <row r="60470" ht="12.75"/>
    <row r="60471" ht="12.75"/>
    <row r="60472" ht="12.75"/>
    <row r="60473" ht="12.75"/>
    <row r="60474" ht="12.75"/>
    <row r="60475" ht="12.75"/>
    <row r="60476" ht="12.75"/>
    <row r="60477" ht="12.75"/>
    <row r="60478" ht="12.75"/>
    <row r="60479" ht="12.75"/>
    <row r="60480" ht="12.75"/>
    <row r="60481" ht="12.75"/>
    <row r="60482" ht="12.75"/>
    <row r="60483" ht="12.75"/>
    <row r="60484" ht="12.75"/>
    <row r="60485" ht="12.75"/>
    <row r="60486" ht="12.75"/>
    <row r="60487" ht="12.75"/>
    <row r="60488" ht="12.75"/>
    <row r="60489" ht="12.75"/>
    <row r="60490" ht="12.75"/>
    <row r="60491" ht="12.75"/>
    <row r="60492" ht="12.75"/>
    <row r="60493" ht="12.75"/>
    <row r="60494" ht="12.75"/>
    <row r="60495" ht="12.75"/>
    <row r="60496" ht="12.75"/>
    <row r="60497" ht="12.75"/>
    <row r="60498" ht="12.75"/>
    <row r="60499" ht="12.75"/>
    <row r="60500" ht="12.75"/>
    <row r="60501" ht="12.75"/>
    <row r="60502" ht="12.75"/>
    <row r="60503" ht="12.75"/>
    <row r="60504" ht="12.75"/>
    <row r="60505" ht="12.75"/>
    <row r="60506" ht="12.75"/>
    <row r="60507" ht="12.75"/>
    <row r="60508" ht="12.75"/>
    <row r="60509" ht="12.75"/>
    <row r="60510" ht="12.75"/>
    <row r="60511" ht="12.75"/>
    <row r="60512" ht="12.75"/>
    <row r="60513" ht="12.75"/>
    <row r="60514" ht="12.75"/>
    <row r="60515" ht="12.75"/>
    <row r="60516" ht="12.75"/>
    <row r="60517" ht="12.75"/>
    <row r="60518" ht="12.75"/>
    <row r="60519" ht="12.75"/>
    <row r="60520" ht="12.75"/>
    <row r="60521" ht="12.75"/>
    <row r="60522" ht="12.75"/>
    <row r="60523" ht="12.75"/>
    <row r="60524" ht="12.75"/>
    <row r="60525" ht="12.75"/>
    <row r="60526" ht="12.75"/>
    <row r="60527" ht="12.75"/>
    <row r="60528" ht="12.75"/>
    <row r="60529" ht="12.75"/>
    <row r="60530" ht="12.75"/>
    <row r="60531" ht="12.75"/>
    <row r="60532" ht="12.75"/>
    <row r="60533" ht="12.75"/>
    <row r="60534" ht="12.75"/>
    <row r="60535" ht="12.75"/>
    <row r="60536" ht="12.75"/>
    <row r="60537" ht="12.75"/>
    <row r="60538" ht="12.75"/>
    <row r="60539" ht="12.75"/>
    <row r="60540" ht="12.75"/>
    <row r="60541" ht="12.75"/>
    <row r="60542" ht="12.75"/>
    <row r="60543" ht="12.75"/>
    <row r="60544" ht="12.75"/>
    <row r="60545" ht="12.75"/>
    <row r="60546" ht="12.75"/>
    <row r="60547" ht="12.75"/>
    <row r="60548" ht="12.75"/>
    <row r="60549" ht="12.75"/>
    <row r="60550" ht="12.75"/>
    <row r="60551" ht="12.75"/>
    <row r="60552" ht="12.75"/>
    <row r="60553" ht="12.75"/>
    <row r="60554" ht="12.75"/>
    <row r="60555" ht="12.75"/>
    <row r="60556" ht="12.75"/>
    <row r="60557" ht="12.75"/>
    <row r="60558" ht="12.75"/>
    <row r="60559" ht="12.75"/>
    <row r="60560" ht="12.75"/>
    <row r="60561" ht="12.75"/>
    <row r="60562" ht="12.75"/>
    <row r="60563" ht="12.75"/>
    <row r="60564" ht="12.75"/>
    <row r="60565" ht="12.75"/>
    <row r="60566" ht="12.75"/>
    <row r="60567" ht="12.75"/>
    <row r="60568" ht="12.75"/>
    <row r="60569" ht="12.75"/>
    <row r="60570" ht="12.75"/>
    <row r="60571" ht="12.75"/>
    <row r="60572" ht="12.75"/>
    <row r="60573" ht="12.75"/>
    <row r="60574" ht="12.75"/>
    <row r="60575" ht="12.75"/>
    <row r="60576" ht="12.75"/>
    <row r="60577" ht="12.75"/>
    <row r="60578" ht="12.75"/>
    <row r="60579" ht="12.75"/>
    <row r="60580" ht="12.75"/>
    <row r="60581" ht="12.75"/>
    <row r="60582" ht="12.75"/>
    <row r="60583" ht="12.75"/>
    <row r="60584" ht="12.75"/>
    <row r="60585" ht="12.75"/>
    <row r="60586" ht="12.75"/>
    <row r="60587" ht="12.75"/>
    <row r="60588" ht="12.75"/>
    <row r="60589" ht="12.75"/>
    <row r="60590" ht="12.75"/>
    <row r="60591" ht="12.75"/>
    <row r="60592" ht="12.75"/>
    <row r="60593" ht="12.75"/>
    <row r="60594" ht="12.75"/>
    <row r="60595" ht="12.75"/>
    <row r="60596" ht="12.75"/>
    <row r="60597" ht="12.75"/>
    <row r="60598" ht="12.75"/>
    <row r="60599" ht="12.75"/>
    <row r="60600" ht="12.75"/>
    <row r="60601" ht="12.75"/>
    <row r="60602" ht="12.75"/>
    <row r="60603" ht="12.75"/>
    <row r="60604" ht="12.75"/>
    <row r="60605" ht="12.75"/>
    <row r="60606" ht="12.75"/>
    <row r="60607" ht="12.75"/>
    <row r="60608" ht="12.75"/>
    <row r="60609" ht="12.75"/>
    <row r="60610" ht="12.75"/>
    <row r="60611" ht="12.75"/>
    <row r="60612" ht="12.75"/>
    <row r="60613" ht="12.75"/>
    <row r="60614" ht="12.75"/>
    <row r="60615" ht="12.75"/>
    <row r="60616" ht="12.75"/>
    <row r="60617" ht="12.75"/>
    <row r="60618" ht="12.75"/>
    <row r="60619" ht="12.75"/>
    <row r="60620" ht="12.75"/>
    <row r="60621" ht="12.75"/>
    <row r="60622" ht="12.75"/>
    <row r="60623" ht="12.75"/>
    <row r="60624" ht="12.75"/>
    <row r="60625" ht="12.75"/>
    <row r="60626" ht="12.75"/>
    <row r="60627" ht="12.75"/>
    <row r="60628" ht="12.75"/>
    <row r="60629" ht="12.75"/>
    <row r="60630" ht="12.75"/>
    <row r="60631" ht="12.75"/>
    <row r="60632" ht="12.75"/>
    <row r="60633" ht="12.75"/>
    <row r="60634" ht="12.75"/>
    <row r="60635" ht="12.75"/>
    <row r="60636" ht="12.75"/>
    <row r="60637" ht="12.75"/>
    <row r="60638" ht="12.75"/>
    <row r="60639" ht="12.75"/>
    <row r="60640" ht="12.75"/>
    <row r="60641" ht="12.75"/>
    <row r="60642" ht="12.75"/>
    <row r="60643" ht="12.75"/>
    <row r="60644" ht="12.75"/>
    <row r="60645" ht="12.75"/>
    <row r="60646" ht="12.75"/>
    <row r="60647" ht="12.75"/>
    <row r="60648" ht="12.75"/>
    <row r="60649" ht="12.75"/>
    <row r="60650" ht="12.75"/>
    <row r="60651" ht="12.75"/>
    <row r="60652" ht="12.75"/>
    <row r="60653" ht="12.75"/>
    <row r="60654" ht="12.75"/>
    <row r="60655" ht="12.75"/>
    <row r="60656" ht="12.75"/>
    <row r="60657" ht="12.75"/>
    <row r="60658" ht="12.75"/>
    <row r="60659" ht="12.75"/>
    <row r="60660" ht="12.75"/>
    <row r="60661" ht="12.75"/>
    <row r="60662" ht="12.75"/>
    <row r="60663" ht="12.75"/>
    <row r="60664" ht="12.75"/>
    <row r="60665" ht="12.75"/>
    <row r="60666" ht="12.75"/>
    <row r="60667" ht="12.75"/>
    <row r="60668" ht="12.75"/>
    <row r="60669" ht="12.75"/>
    <row r="60670" ht="12.75"/>
    <row r="60671" ht="12.75"/>
    <row r="60672" ht="12.75"/>
    <row r="60673" ht="12.75"/>
    <row r="60674" ht="12.75"/>
    <row r="60675" ht="12.75"/>
    <row r="60676" ht="12.75"/>
    <row r="60677" ht="12.75"/>
    <row r="60678" ht="12.75"/>
    <row r="60679" ht="12.75"/>
    <row r="60680" ht="12.75"/>
    <row r="60681" ht="12.75"/>
    <row r="60682" ht="12.75"/>
    <row r="60683" ht="12.75"/>
    <row r="60684" ht="12.75"/>
    <row r="60685" ht="12.75"/>
    <row r="60686" ht="12.75"/>
    <row r="60687" ht="12.75"/>
    <row r="60688" ht="12.75"/>
    <row r="60689" ht="12.75"/>
    <row r="60690" ht="12.75"/>
    <row r="60691" ht="12.75"/>
    <row r="60692" ht="12.75"/>
    <row r="60693" ht="12.75"/>
    <row r="60694" ht="12.75"/>
    <row r="60695" ht="12.75"/>
    <row r="60696" ht="12.75"/>
    <row r="60697" ht="12.75"/>
    <row r="60698" ht="12.75"/>
    <row r="60699" ht="12.75"/>
    <row r="60700" ht="12.75"/>
    <row r="60701" ht="12.75"/>
    <row r="60702" ht="12.75"/>
    <row r="60703" ht="12.75"/>
    <row r="60704" ht="12.75"/>
    <row r="60705" ht="12.75"/>
    <row r="60706" ht="12.75"/>
    <row r="60707" ht="12.75"/>
    <row r="60708" ht="12.75"/>
    <row r="60709" ht="12.75"/>
    <row r="60710" ht="12.75"/>
    <row r="60711" ht="12.75"/>
    <row r="60712" ht="12.75"/>
    <row r="60713" ht="12.75"/>
    <row r="60714" ht="12.75"/>
    <row r="60715" ht="12.75"/>
    <row r="60716" ht="12.75"/>
    <row r="60717" ht="12.75"/>
    <row r="60718" ht="12.75"/>
    <row r="60719" ht="12.75"/>
    <row r="60720" ht="12.75"/>
    <row r="60721" ht="12.75"/>
    <row r="60722" ht="12.75"/>
    <row r="60723" ht="12.75"/>
    <row r="60724" ht="12.75"/>
    <row r="60725" ht="12.75"/>
    <row r="60726" ht="12.75"/>
    <row r="60727" ht="12.75"/>
    <row r="60728" ht="12.75"/>
    <row r="60729" ht="12.75"/>
    <row r="60730" ht="12.75"/>
    <row r="60731" ht="12.75"/>
    <row r="60732" ht="12.75"/>
    <row r="60733" ht="12.75"/>
    <row r="60734" ht="12.75"/>
    <row r="60735" ht="12.75"/>
    <row r="60736" ht="12.75"/>
    <row r="60737" ht="12.75"/>
    <row r="60738" ht="12.75"/>
    <row r="60739" ht="12.75"/>
    <row r="60740" ht="12.75"/>
    <row r="60741" ht="12.75"/>
    <row r="60742" ht="12.75"/>
    <row r="60743" ht="12.75"/>
    <row r="60744" ht="12.75"/>
    <row r="60745" ht="12.75"/>
    <row r="60746" ht="12.75"/>
    <row r="60747" ht="12.75"/>
    <row r="60748" ht="12.75"/>
    <row r="60749" ht="12.75"/>
    <row r="60750" ht="12.75"/>
    <row r="60751" ht="12.75"/>
    <row r="60752" ht="12.75"/>
    <row r="60753" ht="12.75"/>
    <row r="60754" ht="12.75"/>
    <row r="60755" ht="12.75"/>
    <row r="60756" ht="12.75"/>
    <row r="60757" ht="12.75"/>
    <row r="60758" ht="12.75"/>
    <row r="60759" ht="12.75"/>
    <row r="60760" ht="12.75"/>
    <row r="60761" ht="12.75"/>
    <row r="60762" ht="12.75"/>
    <row r="60763" ht="12.75"/>
    <row r="60764" ht="12.75"/>
    <row r="60765" ht="12.75"/>
    <row r="60766" ht="12.75"/>
    <row r="60767" ht="12.75"/>
    <row r="60768" ht="12.75"/>
    <row r="60769" ht="12.75"/>
    <row r="60770" ht="12.75"/>
    <row r="60771" ht="12.75"/>
    <row r="60772" ht="12.75"/>
    <row r="60773" ht="12.75"/>
    <row r="60774" ht="12.75"/>
    <row r="60775" ht="12.75"/>
    <row r="60776" ht="12.75"/>
    <row r="60777" ht="12.75"/>
    <row r="60778" ht="12.75"/>
    <row r="60779" ht="12.75"/>
    <row r="60780" ht="12.75"/>
    <row r="60781" ht="12.75"/>
    <row r="60782" ht="12.75"/>
    <row r="60783" ht="12.75"/>
    <row r="60784" ht="12.75"/>
    <row r="60785" ht="12.75"/>
    <row r="60786" ht="12.75"/>
    <row r="60787" ht="12.75"/>
    <row r="60788" ht="12.75"/>
    <row r="60789" ht="12.75"/>
    <row r="60790" ht="12.75"/>
    <row r="60791" ht="12.75"/>
    <row r="60792" ht="12.75"/>
    <row r="60793" ht="12.75"/>
    <row r="60794" ht="12.75"/>
    <row r="60795" ht="12.75"/>
    <row r="60796" ht="12.75"/>
    <row r="60797" ht="12.75"/>
    <row r="60798" ht="12.75"/>
    <row r="60799" ht="12.75"/>
    <row r="60800" ht="12.75"/>
    <row r="60801" ht="12.75"/>
    <row r="60802" ht="12.75"/>
    <row r="60803" ht="12.75"/>
    <row r="60804" ht="12.75"/>
    <row r="60805" ht="12.75"/>
    <row r="60806" ht="12.75"/>
    <row r="60807" ht="12.75"/>
    <row r="60808" ht="12.75"/>
    <row r="60809" ht="12.75"/>
    <row r="60810" ht="12.75"/>
    <row r="60811" ht="12.75"/>
    <row r="60812" ht="12.75"/>
    <row r="60813" ht="12.75"/>
    <row r="60814" ht="12.75"/>
    <row r="60815" ht="12.75"/>
    <row r="60816" ht="12.75"/>
    <row r="60817" ht="12.75"/>
    <row r="60818" ht="12.75"/>
    <row r="60819" ht="12.75"/>
    <row r="60820" ht="12.75"/>
    <row r="60821" ht="12.75"/>
    <row r="60822" ht="12.75"/>
    <row r="60823" ht="12.75"/>
    <row r="60824" ht="12.75"/>
    <row r="60825" ht="12.75"/>
    <row r="60826" ht="12.75"/>
    <row r="60827" ht="12.75"/>
    <row r="60828" ht="12.75"/>
    <row r="60829" ht="12.75"/>
    <row r="60830" ht="12.75"/>
    <row r="60831" ht="12.75"/>
    <row r="60832" ht="12.75"/>
    <row r="60833" ht="12.75"/>
    <row r="60834" ht="12.75"/>
    <row r="60835" ht="12.75"/>
    <row r="60836" ht="12.75"/>
    <row r="60837" ht="12.75"/>
    <row r="60838" ht="12.75"/>
    <row r="60839" ht="12.75"/>
    <row r="60840" ht="12.75"/>
    <row r="60841" ht="12.75"/>
    <row r="60842" ht="12.75"/>
    <row r="60843" ht="12.75"/>
    <row r="60844" ht="12.75"/>
    <row r="60845" ht="12.75"/>
    <row r="60846" ht="12.75"/>
    <row r="60847" ht="12.75"/>
    <row r="60848" ht="12.75"/>
    <row r="60849" ht="12.75"/>
    <row r="60850" ht="12.75"/>
    <row r="60851" ht="12.75"/>
    <row r="60852" ht="12.75"/>
    <row r="60853" ht="12.75"/>
    <row r="60854" ht="12.75"/>
    <row r="60855" ht="12.75"/>
    <row r="60856" ht="12.75"/>
    <row r="60857" ht="12.75"/>
    <row r="60858" ht="12.75"/>
    <row r="60859" ht="12.75"/>
    <row r="60860" ht="12.75"/>
    <row r="60861" ht="12.75"/>
    <row r="60862" ht="12.75"/>
    <row r="60863" ht="12.75"/>
    <row r="60864" ht="12.75"/>
    <row r="60865" ht="12.75"/>
    <row r="60866" ht="12.75"/>
    <row r="60867" ht="12.75"/>
    <row r="60868" ht="12.75"/>
    <row r="60869" ht="12.75"/>
    <row r="60870" ht="12.75"/>
    <row r="60871" ht="12.75"/>
    <row r="60872" ht="12.75"/>
    <row r="60873" ht="12.75"/>
    <row r="60874" ht="12.75"/>
    <row r="60875" ht="12.75"/>
    <row r="60876" ht="12.75"/>
    <row r="60877" ht="12.75"/>
    <row r="60878" ht="12.75"/>
    <row r="60879" ht="12.75"/>
    <row r="60880" ht="12.75"/>
    <row r="60881" ht="12.75"/>
    <row r="60882" ht="12.75"/>
    <row r="60883" ht="12.75"/>
    <row r="60884" ht="12.75"/>
    <row r="60885" ht="12.75"/>
    <row r="60886" ht="12.75"/>
    <row r="60887" ht="12.75"/>
    <row r="60888" ht="12.75"/>
    <row r="60889" ht="12.75"/>
    <row r="60890" ht="12.75"/>
    <row r="60891" ht="12.75"/>
    <row r="60892" ht="12.75"/>
    <row r="60893" ht="12.75"/>
    <row r="60894" ht="12.75"/>
    <row r="60895" ht="12.75"/>
    <row r="60896" ht="12.75"/>
    <row r="60897" ht="12.75"/>
    <row r="60898" ht="12.75"/>
    <row r="60899" ht="12.75"/>
    <row r="60900" ht="12.75"/>
    <row r="60901" ht="12.75"/>
    <row r="60902" ht="12.75"/>
    <row r="60903" ht="12.75"/>
    <row r="60904" ht="12.75"/>
    <row r="60905" ht="12.75"/>
    <row r="60906" ht="12.75"/>
    <row r="60907" ht="12.75"/>
    <row r="60908" ht="12.75"/>
    <row r="60909" ht="12.75"/>
    <row r="60910" ht="12.75"/>
    <row r="60911" ht="12.75"/>
    <row r="60912" ht="12.75"/>
    <row r="60913" ht="12.75"/>
    <row r="60914" ht="12.75"/>
    <row r="60915" ht="12.75"/>
    <row r="60916" ht="12.75"/>
    <row r="60917" ht="12.75"/>
    <row r="60918" ht="12.75"/>
    <row r="60919" ht="12.75"/>
    <row r="60920" ht="12.75"/>
    <row r="60921" ht="12.75"/>
    <row r="60922" ht="12.75"/>
    <row r="60923" ht="12.75"/>
    <row r="60924" ht="12.75"/>
    <row r="60925" ht="12.75"/>
    <row r="60926" ht="12.75"/>
    <row r="60927" ht="12.75"/>
    <row r="60928" ht="12.75"/>
    <row r="60929" ht="12.75"/>
    <row r="60930" ht="12.75"/>
    <row r="60931" ht="12.75"/>
    <row r="60932" ht="12.75"/>
    <row r="60933" ht="12.75"/>
    <row r="60934" ht="12.75"/>
    <row r="60935" ht="12.75"/>
    <row r="60936" ht="12.75"/>
    <row r="60937" ht="12.75"/>
    <row r="60938" ht="12.75"/>
    <row r="60939" ht="12.75"/>
    <row r="60940" ht="12.75"/>
    <row r="60941" ht="12.75"/>
    <row r="60942" ht="12.75"/>
    <row r="60943" ht="12.75"/>
    <row r="60944" ht="12.75"/>
    <row r="60945" ht="12.75"/>
    <row r="60946" ht="12.75"/>
    <row r="60947" ht="12.75"/>
    <row r="60948" ht="12.75"/>
    <row r="60949" ht="12.75"/>
    <row r="60950" ht="12.75"/>
    <row r="60951" ht="12.75"/>
    <row r="60952" ht="12.75"/>
    <row r="60953" ht="12.75"/>
    <row r="60954" ht="12.75"/>
    <row r="60955" ht="12.75"/>
    <row r="60956" ht="12.75"/>
    <row r="60957" ht="12.75"/>
    <row r="60958" ht="12.75"/>
    <row r="60959" ht="12.75"/>
    <row r="60960" ht="12.75"/>
    <row r="60961" ht="12.75"/>
    <row r="60962" ht="12.75"/>
    <row r="60963" ht="12.75"/>
    <row r="60964" ht="12.75"/>
    <row r="60965" ht="12.75"/>
    <row r="60966" ht="12.75"/>
    <row r="60967" ht="12.75"/>
    <row r="60968" ht="12.75"/>
    <row r="60969" ht="12.75"/>
    <row r="60970" ht="12.75"/>
    <row r="60971" ht="12.75"/>
    <row r="60972" ht="12.75"/>
    <row r="60973" ht="12.75"/>
    <row r="60974" ht="12.75"/>
    <row r="60975" ht="12.75"/>
    <row r="60976" ht="12.75"/>
    <row r="60977" ht="12.75"/>
    <row r="60978" ht="12.75"/>
    <row r="60979" ht="12.75"/>
    <row r="60980" ht="12.75"/>
    <row r="60981" ht="12.75"/>
    <row r="60982" ht="12.75"/>
    <row r="60983" ht="12.75"/>
    <row r="60984" ht="12.75"/>
    <row r="60985" ht="12.75"/>
    <row r="60986" ht="12.75"/>
    <row r="60987" ht="12.75"/>
    <row r="60988" ht="12.75"/>
    <row r="60989" ht="12.75"/>
    <row r="60990" ht="12.75"/>
    <row r="60991" ht="12.75"/>
    <row r="60992" ht="12.75"/>
    <row r="60993" ht="12.75"/>
    <row r="60994" ht="12.75"/>
    <row r="60995" ht="12.75"/>
    <row r="60996" ht="12.75"/>
    <row r="60997" ht="12.75"/>
    <row r="60998" ht="12.75"/>
    <row r="60999" ht="12.75"/>
    <row r="61000" ht="12.75"/>
    <row r="61001" ht="12.75"/>
    <row r="61002" ht="12.75"/>
    <row r="61003" ht="12.75"/>
    <row r="61004" ht="12.75"/>
    <row r="61005" ht="12.75"/>
    <row r="61006" ht="12.75"/>
    <row r="61007" ht="12.75"/>
    <row r="61008" ht="12.75"/>
    <row r="61009" ht="12.75"/>
    <row r="61010" ht="12.75"/>
    <row r="61011" ht="12.75"/>
    <row r="61012" ht="12.75"/>
    <row r="61013" ht="12.75"/>
    <row r="61014" ht="12.75"/>
    <row r="61015" ht="12.75"/>
    <row r="61016" ht="12.75"/>
    <row r="61017" ht="12.75"/>
    <row r="61018" ht="12.75"/>
    <row r="61019" ht="12.75"/>
    <row r="61020" ht="12.75"/>
    <row r="61021" ht="12.75"/>
    <row r="61022" ht="12.75"/>
    <row r="61023" ht="12.75"/>
    <row r="61024" ht="12.75"/>
    <row r="61025" ht="12.75"/>
    <row r="61026" ht="12.75"/>
    <row r="61027" ht="12.75"/>
    <row r="61028" ht="12.75"/>
    <row r="61029" ht="12.75"/>
    <row r="61030" ht="12.75"/>
    <row r="61031" ht="12.75"/>
    <row r="61032" ht="12.75"/>
    <row r="61033" ht="12.75"/>
    <row r="61034" ht="12.75"/>
    <row r="61035" ht="12.75"/>
    <row r="61036" ht="12.75"/>
    <row r="61037" ht="12.75"/>
    <row r="61038" ht="12.75"/>
    <row r="61039" ht="12.75"/>
    <row r="61040" ht="12.75"/>
    <row r="61041" ht="12.75"/>
    <row r="61042" ht="12.75"/>
    <row r="61043" ht="12.75"/>
    <row r="61044" ht="12.75"/>
    <row r="61045" ht="12.75"/>
    <row r="61046" ht="12.75"/>
    <row r="61047" ht="12.75"/>
    <row r="61048" ht="12.75"/>
    <row r="61049" ht="12.75"/>
    <row r="61050" ht="12.75"/>
    <row r="61051" ht="12.75"/>
    <row r="61052" ht="12.75"/>
    <row r="61053" ht="12.75"/>
    <row r="61054" ht="12.75"/>
    <row r="61055" ht="12.75"/>
    <row r="61056" ht="12.75"/>
    <row r="61057" ht="12.75"/>
    <row r="61058" ht="12.75"/>
    <row r="61059" ht="12.75"/>
    <row r="61060" ht="12.75"/>
    <row r="61061" ht="12.75"/>
    <row r="61062" ht="12.75"/>
    <row r="61063" ht="12.75"/>
    <row r="61064" ht="12.75"/>
    <row r="61065" ht="12.75"/>
    <row r="61066" ht="12.75"/>
    <row r="61067" ht="12.75"/>
    <row r="61068" ht="12.75"/>
    <row r="61069" ht="12.75"/>
    <row r="61070" ht="12.75"/>
    <row r="61071" ht="12.75"/>
    <row r="61072" ht="12.75"/>
    <row r="61073" ht="12.75"/>
    <row r="61074" ht="12.75"/>
    <row r="61075" ht="12.75"/>
    <row r="61076" ht="12.75"/>
    <row r="61077" ht="12.75"/>
    <row r="61078" ht="12.75"/>
    <row r="61079" ht="12.75"/>
    <row r="61080" ht="12.75"/>
    <row r="61081" ht="12.75"/>
    <row r="61082" ht="12.75"/>
    <row r="61083" ht="12.75"/>
    <row r="61084" ht="12.75"/>
    <row r="61085" ht="12.75"/>
    <row r="61086" ht="12.75"/>
    <row r="61087" ht="12.75"/>
    <row r="61088" ht="12.75"/>
    <row r="61089" ht="12.75"/>
    <row r="61090" ht="12.75"/>
    <row r="61091" ht="12.75"/>
    <row r="61092" ht="12.75"/>
    <row r="61093" ht="12.75"/>
    <row r="61094" ht="12.75"/>
    <row r="61095" ht="12.75"/>
    <row r="61096" ht="12.75"/>
    <row r="61097" ht="12.75"/>
    <row r="61098" ht="12.75"/>
    <row r="61099" ht="12.75"/>
    <row r="61100" ht="12.75"/>
    <row r="61101" ht="12.75"/>
    <row r="61102" ht="12.75"/>
    <row r="61103" ht="12.75"/>
    <row r="61104" ht="12.75"/>
    <row r="61105" ht="12.75"/>
    <row r="61106" ht="12.75"/>
    <row r="61107" ht="12.75"/>
    <row r="61108" ht="12.75"/>
    <row r="61109" ht="12.75"/>
    <row r="61110" ht="12.75"/>
    <row r="61111" ht="12.75"/>
    <row r="61112" ht="12.75"/>
    <row r="61113" ht="12.75"/>
    <row r="61114" ht="12.75"/>
    <row r="61115" ht="12.75"/>
    <row r="61116" ht="12.75"/>
    <row r="61117" ht="12.75"/>
    <row r="61118" ht="12.75"/>
    <row r="61119" ht="12.75"/>
    <row r="61120" ht="12.75"/>
    <row r="61121" ht="12.75"/>
    <row r="61122" ht="12.75"/>
    <row r="61123" ht="12.75"/>
    <row r="61124" ht="12.75"/>
    <row r="61125" ht="12.75"/>
    <row r="61126" ht="12.75"/>
    <row r="61127" ht="12.75"/>
    <row r="61128" ht="12.75"/>
    <row r="61129" ht="12.75"/>
    <row r="61130" ht="12.75"/>
    <row r="61131" ht="12.75"/>
    <row r="61132" ht="12.75"/>
    <row r="61133" ht="12.75"/>
    <row r="61134" ht="12.75"/>
    <row r="61135" ht="12.75"/>
    <row r="61136" ht="12.75"/>
    <row r="61137" ht="12.75"/>
    <row r="61138" ht="12.75"/>
    <row r="61139" ht="12.75"/>
    <row r="61140" ht="12.75"/>
    <row r="61141" ht="12.75"/>
    <row r="61142" ht="12.75"/>
    <row r="61143" ht="12.75"/>
    <row r="61144" ht="12.75"/>
    <row r="61145" ht="12.75"/>
    <row r="61146" ht="12.75"/>
    <row r="61147" ht="12.75"/>
    <row r="61148" ht="12.75"/>
    <row r="61149" ht="12.75"/>
    <row r="61150" ht="12.75"/>
    <row r="61151" ht="12.75"/>
    <row r="61152" ht="12.75"/>
    <row r="61153" ht="12.75"/>
    <row r="61154" ht="12.75"/>
    <row r="61155" ht="12.75"/>
    <row r="61156" ht="12.75"/>
    <row r="61157" ht="12.75"/>
    <row r="61158" ht="12.75"/>
    <row r="61159" ht="12.75"/>
    <row r="61160" ht="12.75"/>
    <row r="61161" ht="12.75"/>
    <row r="61162" ht="12.75"/>
    <row r="61163" ht="12.75"/>
    <row r="61164" ht="12.75"/>
    <row r="61165" ht="12.75"/>
    <row r="61166" ht="12.75"/>
    <row r="61167" ht="12.75"/>
    <row r="61168" ht="12.75"/>
    <row r="61169" ht="12.75"/>
    <row r="61170" ht="12.75"/>
    <row r="61171" ht="12.75"/>
    <row r="61172" ht="12.75"/>
    <row r="61173" ht="12.75"/>
    <row r="61174" ht="12.75"/>
    <row r="61175" ht="12.75"/>
    <row r="61176" ht="12.75"/>
    <row r="61177" ht="12.75"/>
    <row r="61178" ht="12.75"/>
    <row r="61179" ht="12.75"/>
    <row r="61180" ht="12.75"/>
    <row r="61181" ht="12.75"/>
    <row r="61182" ht="12.75"/>
    <row r="61183" ht="12.75"/>
    <row r="61184" ht="12.75"/>
    <row r="61185" ht="12.75"/>
    <row r="61186" ht="12.75"/>
    <row r="61187" ht="12.75"/>
    <row r="61188" ht="12.75"/>
    <row r="61189" ht="12.75"/>
    <row r="61190" ht="12.75"/>
    <row r="61191" ht="12.75"/>
    <row r="61192" ht="12.75"/>
    <row r="61193" ht="12.75"/>
    <row r="61194" ht="12.75"/>
    <row r="61195" ht="12.75"/>
    <row r="61196" ht="12.75"/>
    <row r="61197" ht="12.75"/>
    <row r="61198" ht="12.75"/>
    <row r="61199" ht="12.75"/>
    <row r="61200" ht="12.75"/>
    <row r="61201" ht="12.75"/>
    <row r="61202" ht="12.75"/>
    <row r="61203" ht="12.75"/>
    <row r="61204" ht="12.75"/>
    <row r="61205" ht="12.75"/>
    <row r="61206" ht="12.75"/>
    <row r="61207" ht="12.75"/>
    <row r="61208" ht="12.75"/>
    <row r="61209" ht="12.75"/>
    <row r="61210" ht="12.75"/>
    <row r="61211" ht="12.75"/>
    <row r="61212" ht="12.75"/>
    <row r="61213" ht="12.75"/>
    <row r="61214" ht="12.75"/>
    <row r="61215" ht="12.75"/>
    <row r="61216" ht="12.75"/>
    <row r="61217" ht="12.75"/>
    <row r="61218" ht="12.75"/>
    <row r="61219" ht="12.75"/>
    <row r="61220" ht="12.75"/>
    <row r="61221" ht="12.75"/>
    <row r="61222" ht="12.75"/>
    <row r="61223" ht="12.75"/>
    <row r="61224" ht="12.75"/>
    <row r="61225" ht="12.75"/>
    <row r="61226" ht="12.75"/>
    <row r="61227" ht="12.75"/>
    <row r="61228" ht="12.75"/>
    <row r="61229" ht="12.75"/>
    <row r="61230" ht="12.75"/>
    <row r="61231" ht="12.75"/>
    <row r="61232" ht="12.75"/>
    <row r="61233" ht="12.75"/>
    <row r="61234" ht="12.75"/>
    <row r="61235" ht="12.75"/>
    <row r="61236" ht="12.75"/>
    <row r="61237" ht="12.75"/>
    <row r="61238" ht="12.75"/>
    <row r="61239" ht="12.75"/>
    <row r="61240" ht="12.75"/>
    <row r="61241" ht="12.75"/>
    <row r="61242" ht="12.75"/>
    <row r="61243" ht="12.75"/>
    <row r="61244" ht="12.75"/>
    <row r="61245" ht="12.75"/>
    <row r="61246" ht="12.75"/>
    <row r="61247" ht="12.75"/>
    <row r="61248" ht="12.75"/>
    <row r="61249" ht="12.75"/>
    <row r="61250" ht="12.75"/>
    <row r="61251" ht="12.75"/>
    <row r="61252" ht="12.75"/>
    <row r="61253" ht="12.75"/>
    <row r="61254" ht="12.75"/>
    <row r="61255" ht="12.75"/>
    <row r="61256" ht="12.75"/>
    <row r="61257" ht="12.75"/>
    <row r="61258" ht="12.75"/>
    <row r="61259" ht="12.75"/>
    <row r="61260" ht="12.75"/>
    <row r="61261" ht="12.75"/>
    <row r="61262" ht="12.75"/>
    <row r="61263" ht="12.75"/>
    <row r="61264" ht="12.75"/>
    <row r="61265" ht="12.75"/>
    <row r="61266" ht="12.75"/>
    <row r="61267" ht="12.75"/>
    <row r="61268" ht="12.75"/>
    <row r="61269" ht="12.75"/>
    <row r="61270" ht="12.75"/>
    <row r="61271" ht="12.75"/>
    <row r="61272" ht="12.75"/>
    <row r="61273" ht="12.75"/>
    <row r="61274" ht="12.75"/>
    <row r="61275" ht="12.75"/>
    <row r="61276" ht="12.75"/>
    <row r="61277" ht="12.75"/>
    <row r="61278" ht="12.75"/>
    <row r="61279" ht="12.75"/>
    <row r="61280" ht="12.75"/>
    <row r="61281" ht="12.75"/>
    <row r="61282" ht="12.75"/>
    <row r="61283" ht="12.75"/>
    <row r="61284" ht="12.75"/>
    <row r="61285" ht="12.75"/>
    <row r="61286" ht="12.75"/>
    <row r="61287" ht="12.75"/>
    <row r="61288" ht="12.75"/>
    <row r="61289" ht="12.75"/>
    <row r="61290" ht="12.75"/>
    <row r="61291" ht="12.75"/>
    <row r="61292" ht="12.75"/>
    <row r="61293" ht="12.75"/>
    <row r="61294" ht="12.75"/>
    <row r="61295" ht="12.75"/>
    <row r="61296" ht="12.75"/>
    <row r="61297" ht="12.75"/>
    <row r="61298" ht="12.75"/>
    <row r="61299" ht="12.75"/>
    <row r="61300" ht="12.75"/>
    <row r="61301" ht="12.75"/>
    <row r="61302" ht="12.75"/>
    <row r="61303" ht="12.75"/>
    <row r="61304" ht="12.75"/>
    <row r="61305" ht="12.75"/>
    <row r="61306" ht="12.75"/>
    <row r="61307" ht="12.75"/>
    <row r="61308" ht="12.75"/>
    <row r="61309" ht="12.75"/>
    <row r="61310" ht="12.75"/>
    <row r="61311" ht="12.75"/>
    <row r="61312" ht="12.75"/>
    <row r="61313" ht="12.75"/>
    <row r="61314" ht="12.75"/>
    <row r="61315" ht="12.75"/>
    <row r="61316" ht="12.75"/>
    <row r="61317" ht="12.75"/>
    <row r="61318" ht="12.75"/>
    <row r="61319" ht="12.75"/>
    <row r="61320" ht="12.75"/>
    <row r="61321" ht="12.75"/>
    <row r="61322" ht="12.75"/>
    <row r="61323" ht="12.75"/>
    <row r="61324" ht="12.75"/>
    <row r="61325" ht="12.75"/>
    <row r="61326" ht="12.75"/>
    <row r="61327" ht="12.75"/>
    <row r="61328" ht="12.75"/>
    <row r="61329" ht="12.75"/>
    <row r="61330" ht="12.75"/>
    <row r="61331" ht="12.75"/>
    <row r="61332" ht="12.75"/>
    <row r="61333" ht="12.75"/>
    <row r="61334" ht="12.75"/>
    <row r="61335" ht="12.75"/>
    <row r="61336" ht="12.75"/>
    <row r="61337" ht="12.75"/>
    <row r="61338" ht="12.75"/>
    <row r="61339" ht="12.75"/>
    <row r="61340" ht="12.75"/>
    <row r="61341" ht="12.75"/>
    <row r="61342" ht="12.75"/>
    <row r="61343" ht="12.75"/>
    <row r="61344" ht="12.75"/>
    <row r="61345" ht="12.75"/>
    <row r="61346" ht="12.75"/>
    <row r="61347" ht="12.75"/>
    <row r="61348" ht="12.75"/>
    <row r="61349" ht="12.75"/>
    <row r="61350" ht="12.75"/>
    <row r="61351" ht="12.75"/>
    <row r="61352" ht="12.75"/>
    <row r="61353" ht="12.75"/>
    <row r="61354" ht="12.75"/>
    <row r="61355" ht="12.75"/>
    <row r="61356" ht="12.75"/>
    <row r="61357" ht="12.75"/>
    <row r="61358" ht="12.75"/>
    <row r="61359" ht="12.75"/>
    <row r="61360" ht="12.75"/>
    <row r="61361" ht="12.75"/>
    <row r="61362" ht="12.75"/>
    <row r="61363" ht="12.75"/>
    <row r="61364" ht="12.75"/>
    <row r="61365" ht="12.75"/>
    <row r="61366" ht="12.75"/>
    <row r="61367" ht="12.75"/>
    <row r="61368" ht="12.75"/>
    <row r="61369" ht="12.75"/>
    <row r="61370" ht="12.75"/>
    <row r="61371" ht="12.75"/>
    <row r="61372" ht="12.75"/>
    <row r="61373" ht="12.75"/>
    <row r="61374" ht="12.75"/>
    <row r="61375" ht="12.75"/>
    <row r="61376" ht="12.75"/>
    <row r="61377" ht="12.75"/>
    <row r="61378" ht="12.75"/>
    <row r="61379" ht="12.75"/>
    <row r="61380" ht="12.75"/>
    <row r="61381" ht="12.75"/>
    <row r="61382" ht="12.75"/>
    <row r="61383" ht="12.75"/>
    <row r="61384" ht="12.75"/>
    <row r="61385" ht="12.75"/>
    <row r="61386" ht="12.75"/>
    <row r="61387" ht="12.75"/>
    <row r="61388" ht="12.75"/>
    <row r="61389" ht="12.75"/>
    <row r="61390" ht="12.75"/>
    <row r="61391" ht="12.75"/>
    <row r="61392" ht="12.75"/>
    <row r="61393" ht="12.75"/>
    <row r="61394" ht="12.75"/>
    <row r="61395" ht="12.75"/>
    <row r="61396" ht="12.75"/>
    <row r="61397" ht="12.75"/>
    <row r="61398" ht="12.75"/>
    <row r="61399" ht="12.75"/>
    <row r="61400" ht="12.75"/>
    <row r="61401" ht="12.75"/>
    <row r="61402" ht="12.75"/>
    <row r="61403" ht="12.75"/>
    <row r="61404" ht="12.75"/>
    <row r="61405" ht="12.75"/>
    <row r="61406" ht="12.75"/>
    <row r="61407" ht="12.75"/>
    <row r="61408" ht="12.75"/>
    <row r="61409" ht="12.75"/>
    <row r="61410" ht="12.75"/>
    <row r="61411" ht="12.75"/>
    <row r="61412" ht="12.75"/>
    <row r="61413" ht="12.75"/>
    <row r="61414" ht="12.75"/>
    <row r="61415" ht="12.75"/>
    <row r="61416" ht="12.75"/>
    <row r="61417" ht="12.75"/>
    <row r="61418" ht="12.75"/>
    <row r="61419" ht="12.75"/>
    <row r="61420" ht="12.75"/>
    <row r="61421" ht="12.75"/>
    <row r="61422" ht="12.75"/>
    <row r="61423" ht="12.75"/>
    <row r="61424" ht="12.75"/>
    <row r="61425" ht="12.75"/>
    <row r="61426" ht="12.75"/>
    <row r="61427" ht="12.75"/>
    <row r="61428" ht="12.75"/>
    <row r="61429" ht="12.75"/>
    <row r="61430" ht="12.75"/>
    <row r="61431" ht="12.75"/>
    <row r="61432" ht="12.75"/>
    <row r="61433" ht="12.75"/>
    <row r="61434" ht="12.75"/>
    <row r="61435" ht="12.75"/>
    <row r="61436" ht="12.75"/>
    <row r="61437" ht="12.75"/>
    <row r="61438" ht="12.75"/>
    <row r="61439" ht="12.75"/>
    <row r="61440" ht="12.75"/>
    <row r="61441" ht="12.75"/>
    <row r="61442" ht="12.75"/>
    <row r="61443" ht="12.75"/>
    <row r="61444" ht="12.75"/>
    <row r="61445" ht="12.75"/>
    <row r="61446" ht="12.75"/>
    <row r="61447" ht="12.75"/>
    <row r="61448" ht="12.75"/>
    <row r="61449" ht="12.75"/>
    <row r="61450" ht="12.75"/>
    <row r="61451" ht="12.75"/>
    <row r="61452" ht="12.75"/>
    <row r="61453" ht="12.75"/>
    <row r="61454" ht="12.75"/>
    <row r="61455" ht="12.75"/>
    <row r="61456" ht="12.75"/>
    <row r="61457" ht="12.75"/>
    <row r="61458" ht="12.75"/>
    <row r="61459" ht="12.75"/>
    <row r="61460" ht="12.75"/>
    <row r="61461" ht="12.75"/>
    <row r="61462" ht="12.75"/>
    <row r="61463" ht="12.75"/>
    <row r="61464" ht="12.75"/>
    <row r="61465" ht="12.75"/>
    <row r="61466" ht="12.75"/>
    <row r="61467" ht="12.75"/>
    <row r="61468" ht="12.75"/>
    <row r="61469" ht="12.75"/>
    <row r="61470" ht="12.75"/>
    <row r="61471" ht="12.75"/>
    <row r="61472" ht="12.75"/>
    <row r="61473" ht="12.75"/>
    <row r="61474" ht="12.75"/>
    <row r="61475" ht="12.75"/>
    <row r="61476" ht="12.75"/>
    <row r="61477" ht="12.75"/>
    <row r="61478" ht="12.75"/>
    <row r="61479" ht="12.75"/>
    <row r="61480" ht="12.75"/>
    <row r="61481" ht="12.75"/>
    <row r="61482" ht="12.75"/>
    <row r="61483" ht="12.75"/>
    <row r="61484" ht="12.75"/>
    <row r="61485" ht="12.75"/>
    <row r="61486" ht="12.75"/>
    <row r="61487" ht="12.75"/>
    <row r="61488" ht="12.75"/>
    <row r="61489" ht="12.75"/>
    <row r="61490" ht="12.75"/>
    <row r="61491" ht="12.75"/>
    <row r="61492" ht="12.75"/>
    <row r="61493" ht="12.75"/>
    <row r="61494" ht="12.75"/>
    <row r="61495" ht="12.75"/>
    <row r="61496" ht="12.75"/>
    <row r="61497" ht="12.75"/>
    <row r="61498" ht="12.75"/>
    <row r="61499" ht="12.75"/>
    <row r="61500" ht="12.75"/>
    <row r="61501" ht="12.75"/>
    <row r="61502" ht="12.75"/>
    <row r="61503" ht="12.75"/>
    <row r="61504" ht="12.75"/>
    <row r="61505" ht="12.75"/>
    <row r="61506" ht="12.75"/>
    <row r="61507" ht="12.75"/>
    <row r="61508" ht="12.75"/>
    <row r="61509" ht="12.75"/>
    <row r="61510" ht="12.75"/>
    <row r="61511" ht="12.75"/>
    <row r="61512" ht="12.75"/>
    <row r="61513" ht="12.75"/>
    <row r="61514" ht="12.75"/>
    <row r="61515" ht="12.75"/>
    <row r="61516" ht="12.75"/>
    <row r="61517" ht="12.75"/>
    <row r="61518" ht="12.75"/>
    <row r="61519" ht="12.75"/>
    <row r="61520" ht="12.75"/>
    <row r="61521" ht="12.75"/>
    <row r="61522" ht="12.75"/>
    <row r="61523" ht="12.75"/>
    <row r="61524" ht="12.75"/>
    <row r="61525" ht="12.75"/>
    <row r="61526" ht="12.75"/>
    <row r="61527" ht="12.75"/>
    <row r="61528" ht="12.75"/>
    <row r="61529" ht="12.75"/>
    <row r="61530" ht="12.75"/>
    <row r="61531" ht="12.75"/>
    <row r="61532" ht="12.75"/>
    <row r="61533" ht="12.75"/>
    <row r="61534" ht="12.75"/>
    <row r="61535" ht="12.75"/>
    <row r="61536" ht="12.75"/>
    <row r="61537" ht="12.75"/>
    <row r="61538" ht="12.75"/>
    <row r="61539" ht="12.75"/>
    <row r="61540" ht="12.75"/>
    <row r="61541" ht="12.75"/>
    <row r="61542" ht="12.75"/>
    <row r="61543" ht="12.75"/>
    <row r="61544" ht="12.75"/>
    <row r="61545" ht="12.75"/>
    <row r="61546" ht="12.75"/>
    <row r="61547" ht="12.75"/>
    <row r="61548" ht="12.75"/>
    <row r="61549" ht="12.75"/>
    <row r="61550" ht="12.75"/>
    <row r="61551" ht="12.75"/>
    <row r="61552" ht="12.75"/>
    <row r="61553" ht="12.75"/>
    <row r="61554" ht="12.75"/>
    <row r="61555" ht="12.75"/>
    <row r="61556" ht="12.75"/>
    <row r="61557" ht="12.75"/>
    <row r="61558" ht="12.75"/>
    <row r="61559" ht="12.75"/>
    <row r="61560" ht="12.75"/>
    <row r="61561" ht="12.75"/>
    <row r="61562" ht="12.75"/>
    <row r="61563" ht="12.75"/>
    <row r="61564" ht="12.75"/>
    <row r="61565" ht="12.75"/>
    <row r="61566" ht="12.75"/>
    <row r="61567" ht="12.75"/>
    <row r="61568" ht="12.75"/>
    <row r="61569" ht="12.75"/>
    <row r="61570" ht="12.75"/>
    <row r="61571" ht="12.75"/>
    <row r="61572" ht="12.75"/>
    <row r="61573" ht="12.75"/>
    <row r="61574" ht="12.75"/>
    <row r="61575" ht="12.75"/>
    <row r="61576" ht="12.75"/>
    <row r="61577" ht="12.75"/>
    <row r="61578" ht="12.75"/>
    <row r="61579" ht="12.75"/>
    <row r="61580" ht="12.75"/>
    <row r="61581" ht="12.75"/>
    <row r="61582" ht="12.75"/>
    <row r="61583" ht="12.75"/>
    <row r="61584" ht="12.75"/>
    <row r="61585" ht="12.75"/>
    <row r="61586" ht="12.75"/>
    <row r="61587" ht="12.75"/>
    <row r="61588" ht="12.75"/>
    <row r="61589" ht="12.75"/>
    <row r="61590" ht="12.75"/>
    <row r="61591" ht="12.75"/>
    <row r="61592" ht="12.75"/>
    <row r="61593" ht="12.75"/>
    <row r="61594" ht="12.75"/>
    <row r="61595" ht="12.75"/>
    <row r="61596" ht="12.75"/>
    <row r="61597" ht="12.75"/>
    <row r="61598" ht="12.75"/>
    <row r="61599" ht="12.75"/>
    <row r="61600" ht="12.75"/>
    <row r="61601" ht="12.75"/>
    <row r="61602" ht="12.75"/>
    <row r="61603" ht="12.75"/>
    <row r="61604" ht="12.75"/>
    <row r="61605" ht="12.75"/>
    <row r="61606" ht="12.75"/>
    <row r="61607" ht="12.75"/>
    <row r="61608" ht="12.75"/>
    <row r="61609" ht="12.75"/>
    <row r="61610" ht="12.75"/>
    <row r="61611" ht="12.75"/>
    <row r="61612" ht="12.75"/>
    <row r="61613" ht="12.75"/>
    <row r="61614" ht="12.75"/>
    <row r="61615" ht="12.75"/>
    <row r="61616" ht="12.75"/>
    <row r="61617" ht="12.75"/>
    <row r="61618" ht="12.75"/>
    <row r="61619" ht="12.75"/>
    <row r="61620" ht="12.75"/>
    <row r="61621" ht="12.75"/>
    <row r="61622" ht="12.75"/>
    <row r="61623" ht="12.75"/>
    <row r="61624" ht="12.75"/>
    <row r="61625" ht="12.75"/>
    <row r="61626" ht="12.75"/>
    <row r="61627" ht="12.75"/>
    <row r="61628" ht="12.75"/>
    <row r="61629" ht="12.75"/>
    <row r="61630" ht="12.75"/>
    <row r="61631" ht="12.75"/>
    <row r="61632" ht="12.75"/>
    <row r="61633" ht="12.75"/>
    <row r="61634" ht="12.75"/>
    <row r="61635" ht="12.75"/>
    <row r="61636" ht="12.75"/>
    <row r="61637" ht="12.75"/>
    <row r="61638" ht="12.75"/>
    <row r="61639" ht="12.75"/>
    <row r="61640" ht="12.75"/>
    <row r="61641" ht="12.75"/>
    <row r="61642" ht="12.75"/>
    <row r="61643" ht="12.75"/>
    <row r="61644" ht="12.75"/>
    <row r="61645" ht="12.75"/>
    <row r="61646" ht="12.75"/>
    <row r="61647" ht="12.75"/>
    <row r="61648" ht="12.75"/>
    <row r="61649" ht="12.75"/>
    <row r="61650" ht="12.75"/>
    <row r="61651" ht="12.75"/>
    <row r="61652" ht="12.75"/>
    <row r="61653" ht="12.75"/>
    <row r="61654" ht="12.75"/>
    <row r="61655" ht="12.75"/>
    <row r="61656" ht="12.75"/>
    <row r="61657" ht="12.75"/>
    <row r="61658" ht="12.75"/>
    <row r="61659" ht="12.75"/>
    <row r="61660" ht="12.75"/>
    <row r="61661" ht="12.75"/>
    <row r="61662" ht="12.75"/>
    <row r="61663" ht="12.75"/>
    <row r="61664" ht="12.75"/>
    <row r="61665" ht="12.75"/>
    <row r="61666" ht="12.75"/>
    <row r="61667" ht="12.75"/>
    <row r="61668" ht="12.75"/>
    <row r="61669" ht="12.75"/>
    <row r="61670" ht="12.75"/>
    <row r="61671" ht="12.75"/>
    <row r="61672" ht="12.75"/>
    <row r="61673" ht="12.75"/>
    <row r="61674" ht="12.75"/>
    <row r="61675" ht="12.75"/>
    <row r="61676" ht="12.75"/>
    <row r="61677" ht="12.75"/>
    <row r="61678" ht="12.75"/>
    <row r="61679" ht="12.75"/>
    <row r="61680" ht="12.75"/>
    <row r="61681" ht="12.75"/>
    <row r="61682" ht="12.75"/>
    <row r="61683" ht="12.75"/>
    <row r="61684" ht="12.75"/>
    <row r="61685" ht="12.75"/>
    <row r="61686" ht="12.75"/>
    <row r="61687" ht="12.75"/>
    <row r="61688" ht="12.75"/>
    <row r="61689" ht="12.75"/>
    <row r="61690" ht="12.75"/>
    <row r="61691" ht="12.75"/>
    <row r="61692" ht="12.75"/>
    <row r="61693" ht="12.75"/>
    <row r="61694" ht="12.75"/>
    <row r="61695" ht="12.75"/>
    <row r="61696" ht="12.75"/>
    <row r="61697" ht="12.75"/>
    <row r="61698" ht="12.75"/>
    <row r="61699" ht="12.75"/>
    <row r="61700" ht="12.75"/>
    <row r="61701" ht="12.75"/>
    <row r="61702" ht="12.75"/>
    <row r="61703" ht="12.75"/>
    <row r="61704" ht="12.75"/>
    <row r="61705" ht="12.75"/>
    <row r="61706" ht="12.75"/>
    <row r="61707" ht="12.75"/>
    <row r="61708" ht="12.75"/>
    <row r="61709" ht="12.75"/>
    <row r="61710" ht="12.75"/>
    <row r="61711" ht="12.75"/>
    <row r="61712" ht="12.75"/>
    <row r="61713" ht="12.75"/>
    <row r="61714" ht="12.75"/>
    <row r="61715" ht="12.75"/>
    <row r="61716" ht="12.75"/>
    <row r="61717" ht="12.75"/>
    <row r="61718" ht="12.75"/>
    <row r="61719" ht="12.75"/>
    <row r="61720" ht="12.75"/>
    <row r="61721" ht="12.75"/>
    <row r="61722" ht="12.75"/>
    <row r="61723" ht="12.75"/>
    <row r="61724" ht="12.75"/>
    <row r="61725" ht="12.75"/>
    <row r="61726" ht="12.75"/>
    <row r="61727" ht="12.75"/>
    <row r="61728" ht="12.75"/>
    <row r="61729" ht="12.75"/>
    <row r="61730" ht="12.75"/>
    <row r="61731" ht="12.75"/>
    <row r="61732" ht="12.75"/>
    <row r="61733" ht="12.75"/>
    <row r="61734" ht="12.75"/>
    <row r="61735" ht="12.75"/>
    <row r="61736" ht="12.75"/>
    <row r="61737" ht="12.75"/>
    <row r="61738" ht="12.75"/>
    <row r="61739" ht="12.75"/>
    <row r="61740" ht="12.75"/>
    <row r="61741" ht="12.75"/>
    <row r="61742" ht="12.75"/>
    <row r="61743" ht="12.75"/>
    <row r="61744" ht="12.75"/>
    <row r="61745" ht="12.75"/>
    <row r="61746" ht="12.75"/>
    <row r="61747" ht="12.75"/>
    <row r="61748" ht="12.75"/>
    <row r="61749" ht="12.75"/>
    <row r="61750" ht="12.75"/>
    <row r="61751" ht="12.75"/>
    <row r="61752" ht="12.75"/>
    <row r="61753" ht="12.75"/>
    <row r="61754" ht="12.75"/>
    <row r="61755" ht="12.75"/>
    <row r="61756" ht="12.75"/>
    <row r="61757" ht="12.75"/>
    <row r="61758" ht="12.75"/>
    <row r="61759" ht="12.75"/>
    <row r="61760" ht="12.75"/>
    <row r="61761" ht="12.75"/>
    <row r="61762" ht="12.75"/>
    <row r="61763" ht="12.75"/>
    <row r="61764" ht="12.75"/>
    <row r="61765" ht="12.75"/>
    <row r="61766" ht="12.75"/>
    <row r="61767" ht="12.75"/>
    <row r="61768" ht="12.75"/>
    <row r="61769" ht="12.75"/>
    <row r="61770" ht="12.75"/>
    <row r="61771" ht="12.75"/>
    <row r="61772" ht="12.75"/>
    <row r="61773" ht="12.75"/>
    <row r="61774" ht="12.75"/>
    <row r="61775" ht="12.75"/>
    <row r="61776" ht="12.75"/>
    <row r="61777" ht="12.75"/>
    <row r="61778" ht="12.75"/>
    <row r="61779" ht="12.75"/>
    <row r="61780" ht="12.75"/>
    <row r="61781" ht="12.75"/>
    <row r="61782" ht="12.75"/>
    <row r="61783" ht="12.75"/>
    <row r="61784" ht="12.75"/>
    <row r="61785" ht="12.75"/>
    <row r="61786" ht="12.75"/>
    <row r="61787" ht="12.75"/>
    <row r="61788" ht="12.75"/>
    <row r="61789" ht="12.75"/>
    <row r="61790" ht="12.75"/>
    <row r="61791" ht="12.75"/>
    <row r="61792" ht="12.75"/>
    <row r="61793" ht="12.75"/>
    <row r="61794" ht="12.75"/>
    <row r="61795" ht="12.75"/>
    <row r="61796" ht="12.75"/>
    <row r="61797" ht="12.75"/>
    <row r="61798" ht="12.75"/>
    <row r="61799" ht="12.75"/>
    <row r="61800" ht="12.75"/>
    <row r="61801" ht="12.75"/>
    <row r="61802" ht="12.75"/>
    <row r="61803" ht="12.75"/>
    <row r="61804" ht="12.75"/>
    <row r="61805" ht="12.75"/>
    <row r="61806" ht="12.75"/>
    <row r="61807" ht="12.75"/>
    <row r="61808" ht="12.75"/>
    <row r="61809" ht="12.75"/>
    <row r="61810" ht="12.75"/>
    <row r="61811" ht="12.75"/>
    <row r="61812" ht="12.75"/>
    <row r="61813" ht="12.75"/>
    <row r="61814" ht="12.75"/>
    <row r="61815" ht="12.75"/>
    <row r="61816" ht="12.75"/>
    <row r="61817" ht="12.75"/>
    <row r="61818" ht="12.75"/>
    <row r="61819" ht="12.75"/>
    <row r="61820" ht="12.75"/>
    <row r="61821" ht="12.75"/>
    <row r="61822" ht="12.75"/>
    <row r="61823" ht="12.75"/>
    <row r="61824" ht="12.75"/>
    <row r="61825" ht="12.75"/>
    <row r="61826" ht="12.75"/>
    <row r="61827" ht="12.75"/>
    <row r="61828" ht="12.75"/>
    <row r="61829" ht="12.75"/>
    <row r="61830" ht="12.75"/>
    <row r="61831" ht="12.75"/>
    <row r="61832" ht="12.75"/>
    <row r="61833" ht="12.75"/>
    <row r="61834" ht="12.75"/>
    <row r="61835" ht="12.75"/>
    <row r="61836" ht="12.75"/>
    <row r="61837" ht="12.75"/>
    <row r="61838" ht="12.75"/>
    <row r="61839" ht="12.75"/>
    <row r="61840" ht="12.75"/>
    <row r="61841" ht="12.75"/>
    <row r="61842" ht="12.75"/>
    <row r="61843" ht="12.75"/>
    <row r="61844" ht="12.75"/>
    <row r="61845" ht="12.75"/>
    <row r="61846" ht="12.75"/>
    <row r="61847" ht="12.75"/>
    <row r="61848" ht="12.75"/>
    <row r="61849" ht="12.75"/>
    <row r="61850" ht="12.75"/>
    <row r="61851" ht="12.75"/>
    <row r="61852" ht="12.75"/>
    <row r="61853" ht="12.75"/>
    <row r="61854" ht="12.75"/>
    <row r="61855" ht="12.75"/>
    <row r="61856" ht="12.75"/>
    <row r="61857" ht="12.75"/>
    <row r="61858" ht="12.75"/>
    <row r="61859" ht="12.75"/>
    <row r="61860" ht="12.75"/>
    <row r="61861" ht="12.75"/>
    <row r="61862" ht="12.75"/>
    <row r="61863" ht="12.75"/>
    <row r="61864" ht="12.75"/>
    <row r="61865" ht="12.75"/>
    <row r="61866" ht="12.75"/>
    <row r="61867" ht="12.75"/>
    <row r="61868" ht="12.75"/>
    <row r="61869" ht="12.75"/>
    <row r="61870" ht="12.75"/>
    <row r="61871" ht="12.75"/>
    <row r="61872" ht="12.75"/>
    <row r="61873" ht="12.75"/>
    <row r="61874" ht="12.75"/>
    <row r="61875" ht="12.75"/>
    <row r="61876" ht="12.75"/>
    <row r="61877" ht="12.75"/>
    <row r="61878" ht="12.75"/>
    <row r="61879" ht="12.75"/>
    <row r="61880" ht="12.75"/>
    <row r="61881" ht="12.75"/>
    <row r="61882" ht="12.75"/>
    <row r="61883" ht="12.75"/>
    <row r="61884" ht="12.75"/>
    <row r="61885" ht="12.75"/>
    <row r="61886" ht="12.75"/>
    <row r="61887" ht="12.75"/>
    <row r="61888" ht="12.75"/>
    <row r="61889" ht="12.75"/>
    <row r="61890" ht="12.75"/>
    <row r="61891" ht="12.75"/>
    <row r="61892" ht="12.75"/>
    <row r="61893" ht="12.75"/>
    <row r="61894" ht="12.75"/>
    <row r="61895" ht="12.75"/>
    <row r="61896" ht="12.75"/>
    <row r="61897" ht="12.75"/>
    <row r="61898" ht="12.75"/>
    <row r="61899" ht="12.75"/>
    <row r="61900" ht="12.75"/>
    <row r="61901" ht="12.75"/>
    <row r="61902" ht="12.75"/>
    <row r="61903" ht="12.75"/>
    <row r="61904" ht="12.75"/>
    <row r="61905" ht="12.75"/>
    <row r="61906" ht="12.75"/>
    <row r="61907" ht="12.75"/>
    <row r="61908" ht="12.75"/>
    <row r="61909" ht="12.75"/>
    <row r="61910" ht="12.75"/>
    <row r="61911" ht="12.75"/>
    <row r="61912" ht="12.75"/>
    <row r="61913" ht="12.75"/>
    <row r="61914" ht="12.75"/>
    <row r="61915" ht="12.75"/>
    <row r="61916" ht="12.75"/>
    <row r="61917" ht="12.75"/>
    <row r="61918" ht="12.75"/>
    <row r="61919" ht="12.75"/>
    <row r="61920" ht="12.75"/>
    <row r="61921" ht="12.75"/>
    <row r="61922" ht="12.75"/>
    <row r="61923" ht="12.75"/>
    <row r="61924" ht="12.75"/>
    <row r="61925" ht="12.75"/>
    <row r="61926" ht="12.75"/>
    <row r="61927" ht="12.75"/>
    <row r="61928" ht="12.75"/>
    <row r="61929" ht="12.75"/>
    <row r="61930" ht="12.75"/>
    <row r="61931" ht="12.75"/>
    <row r="61932" ht="12.75"/>
    <row r="61933" ht="12.75"/>
    <row r="61934" ht="12.75"/>
    <row r="61935" ht="12.75"/>
    <row r="61936" ht="12.75"/>
    <row r="61937" ht="12.75"/>
    <row r="61938" ht="12.75"/>
    <row r="61939" ht="12.75"/>
    <row r="61940" ht="12.75"/>
    <row r="61941" ht="12.75"/>
    <row r="61942" ht="12.75"/>
    <row r="61943" ht="12.75"/>
    <row r="61944" ht="12.75"/>
    <row r="61945" ht="12.75"/>
    <row r="61946" ht="12.75"/>
    <row r="61947" ht="12.75"/>
    <row r="61948" ht="12.75"/>
    <row r="61949" ht="12.75"/>
    <row r="61950" ht="12.75"/>
    <row r="61951" ht="12.75"/>
    <row r="61952" ht="12.75"/>
    <row r="61953" ht="12.75"/>
    <row r="61954" ht="12.75"/>
    <row r="61955" ht="12.75"/>
    <row r="61956" ht="12.75"/>
    <row r="61957" ht="12.75"/>
    <row r="61958" ht="12.75"/>
    <row r="61959" ht="12.75"/>
    <row r="61960" ht="12.75"/>
    <row r="61961" ht="12.75"/>
    <row r="61962" ht="12.75"/>
    <row r="61963" ht="12.75"/>
    <row r="61964" ht="12.75"/>
    <row r="61965" ht="12.75"/>
    <row r="61966" ht="12.75"/>
    <row r="61967" ht="12.75"/>
    <row r="61968" ht="12.75"/>
    <row r="61969" ht="12.75"/>
    <row r="61970" ht="12.75"/>
    <row r="61971" ht="12.75"/>
    <row r="61972" ht="12.75"/>
    <row r="61973" ht="12.75"/>
    <row r="61974" ht="12.75"/>
    <row r="61975" ht="12.75"/>
    <row r="61976" ht="12.75"/>
    <row r="61977" ht="12.75"/>
    <row r="61978" ht="12.75"/>
    <row r="61979" ht="12.75"/>
    <row r="61980" ht="12.75"/>
    <row r="61981" ht="12.75"/>
    <row r="61982" ht="12.75"/>
    <row r="61983" ht="12.75"/>
    <row r="61984" ht="12.75"/>
    <row r="61985" ht="12.75"/>
    <row r="61986" ht="12.75"/>
    <row r="61987" ht="12.75"/>
    <row r="61988" ht="12.75"/>
    <row r="61989" ht="12.75"/>
    <row r="61990" ht="12.75"/>
    <row r="61991" ht="12.75"/>
    <row r="61992" ht="12.75"/>
    <row r="61993" ht="12.75"/>
    <row r="61994" ht="12.75"/>
    <row r="61995" ht="12.75"/>
    <row r="61996" ht="12.75"/>
    <row r="61997" ht="12.75"/>
    <row r="61998" ht="12.75"/>
    <row r="61999" ht="12.75"/>
    <row r="62000" ht="12.75"/>
    <row r="62001" ht="12.75"/>
    <row r="62002" ht="12.75"/>
    <row r="62003" ht="12.75"/>
    <row r="62004" ht="12.75"/>
    <row r="62005" ht="12.75"/>
    <row r="62006" ht="12.75"/>
    <row r="62007" ht="12.75"/>
    <row r="62008" ht="12.75"/>
    <row r="62009" ht="12.75"/>
    <row r="62010" ht="12.75"/>
    <row r="62011" ht="12.75"/>
    <row r="62012" ht="12.75"/>
    <row r="62013" ht="12.75"/>
    <row r="62014" ht="12.75"/>
    <row r="62015" ht="12.75"/>
    <row r="62016" ht="12.75"/>
    <row r="62017" ht="12.75"/>
    <row r="62018" ht="12.75"/>
    <row r="62019" ht="12.75"/>
    <row r="62020" ht="12.75"/>
    <row r="62021" ht="12.75"/>
    <row r="62022" ht="12.75"/>
    <row r="62023" ht="12.75"/>
    <row r="62024" ht="12.75"/>
    <row r="62025" ht="12.75"/>
    <row r="62026" ht="12.75"/>
    <row r="62027" ht="12.75"/>
    <row r="62028" ht="12.75"/>
    <row r="62029" ht="12.75"/>
    <row r="62030" ht="12.75"/>
    <row r="62031" ht="12.75"/>
    <row r="62032" ht="12.75"/>
    <row r="62033" ht="12.75"/>
    <row r="62034" ht="12.75"/>
    <row r="62035" ht="12.75"/>
    <row r="62036" ht="12.75"/>
    <row r="62037" ht="12.75"/>
    <row r="62038" ht="12.75"/>
    <row r="62039" ht="12.75"/>
    <row r="62040" ht="12.75"/>
    <row r="62041" ht="12.75"/>
    <row r="62042" ht="12.75"/>
    <row r="62043" ht="12.75"/>
    <row r="62044" ht="12.75"/>
    <row r="62045" ht="12.75"/>
    <row r="62046" ht="12.75"/>
    <row r="62047" ht="12.75"/>
    <row r="62048" ht="12.75"/>
    <row r="62049" ht="12.75"/>
    <row r="62050" ht="12.75"/>
    <row r="62051" ht="12.75"/>
    <row r="62052" ht="12.75"/>
    <row r="62053" ht="12.75"/>
    <row r="62054" ht="12.75"/>
    <row r="62055" ht="12.75"/>
    <row r="62056" ht="12.75"/>
    <row r="62057" ht="12.75"/>
    <row r="62058" ht="12.75"/>
    <row r="62059" ht="12.75"/>
    <row r="62060" ht="12.75"/>
    <row r="62061" ht="12.75"/>
    <row r="62062" ht="12.75"/>
    <row r="62063" ht="12.75"/>
    <row r="62064" ht="12.75"/>
    <row r="62065" ht="12.75"/>
    <row r="62066" ht="12.75"/>
    <row r="62067" ht="12.75"/>
    <row r="62068" ht="12.75"/>
    <row r="62069" ht="12.75"/>
    <row r="62070" ht="12.75"/>
    <row r="62071" ht="12.75"/>
    <row r="62072" ht="12.75"/>
    <row r="62073" ht="12.75"/>
    <row r="62074" ht="12.75"/>
    <row r="62075" ht="12.75"/>
    <row r="62076" ht="12.75"/>
    <row r="62077" ht="12.75"/>
    <row r="62078" ht="12.75"/>
    <row r="62079" ht="12.75"/>
    <row r="62080" ht="12.75"/>
    <row r="62081" ht="12.75"/>
    <row r="62082" ht="12.75"/>
    <row r="62083" ht="12.75"/>
    <row r="62084" ht="12.75"/>
    <row r="62085" ht="12.75"/>
    <row r="62086" ht="12.75"/>
    <row r="62087" ht="12.75"/>
    <row r="62088" ht="12.75"/>
    <row r="62089" ht="12.75"/>
    <row r="62090" ht="12.75"/>
    <row r="62091" ht="12.75"/>
    <row r="62092" ht="12.75"/>
    <row r="62093" ht="12.75"/>
    <row r="62094" ht="12.75"/>
    <row r="62095" ht="12.75"/>
    <row r="62096" ht="12.75"/>
    <row r="62097" ht="12.75"/>
    <row r="62098" ht="12.75"/>
    <row r="62099" ht="12.75"/>
    <row r="62100" ht="12.75"/>
    <row r="62101" ht="12.75"/>
    <row r="62102" ht="12.75"/>
    <row r="62103" ht="12.75"/>
    <row r="62104" ht="12.75"/>
    <row r="62105" ht="12.75"/>
    <row r="62106" ht="12.75"/>
    <row r="62107" ht="12.75"/>
    <row r="62108" ht="12.75"/>
    <row r="62109" ht="12.75"/>
    <row r="62110" ht="12.75"/>
    <row r="62111" ht="12.75"/>
    <row r="62112" ht="12.75"/>
    <row r="62113" ht="12.75"/>
    <row r="62114" ht="12.75"/>
    <row r="62115" ht="12.75"/>
    <row r="62116" ht="12.75"/>
    <row r="62117" ht="12.75"/>
    <row r="62118" ht="12.75"/>
    <row r="62119" ht="12.75"/>
    <row r="62120" ht="12.75"/>
    <row r="62121" ht="12.75"/>
    <row r="62122" ht="12.75"/>
    <row r="62123" ht="12.75"/>
    <row r="62124" ht="12.75"/>
    <row r="62125" ht="12.75"/>
    <row r="62126" ht="12.75"/>
    <row r="62127" ht="12.75"/>
    <row r="62128" ht="12.75"/>
    <row r="62129" ht="12.75"/>
    <row r="62130" ht="12.75"/>
    <row r="62131" ht="12.75"/>
    <row r="62132" ht="12.75"/>
    <row r="62133" ht="12.75"/>
    <row r="62134" ht="12.75"/>
    <row r="62135" ht="12.75"/>
    <row r="62136" ht="12.75"/>
    <row r="62137" ht="12.75"/>
    <row r="62138" ht="12.75"/>
    <row r="62139" ht="12.75"/>
    <row r="62140" ht="12.75"/>
    <row r="62141" ht="12.75"/>
    <row r="62142" ht="12.75"/>
    <row r="62143" ht="12.75"/>
    <row r="62144" ht="12.75"/>
    <row r="62145" ht="12.75"/>
    <row r="62146" ht="12.75"/>
    <row r="62147" ht="12.75"/>
    <row r="62148" ht="12.75"/>
    <row r="62149" ht="12.75"/>
    <row r="62150" ht="12.75"/>
    <row r="62151" ht="12.75"/>
    <row r="62152" ht="12.75"/>
    <row r="62153" ht="12.75"/>
    <row r="62154" ht="12.75"/>
    <row r="62155" ht="12.75"/>
    <row r="62156" ht="12.75"/>
    <row r="62157" ht="12.75"/>
    <row r="62158" ht="12.75"/>
    <row r="62159" ht="12.75"/>
    <row r="62160" ht="12.75"/>
    <row r="62161" ht="12.75"/>
    <row r="62162" ht="12.75"/>
    <row r="62163" ht="12.75"/>
    <row r="62164" ht="12.75"/>
    <row r="62165" ht="12.75"/>
    <row r="62166" ht="12.75"/>
    <row r="62167" ht="12.75"/>
    <row r="62168" ht="12.75"/>
    <row r="62169" ht="12.75"/>
    <row r="62170" ht="12.75"/>
    <row r="62171" ht="12.75"/>
    <row r="62172" ht="12.75"/>
    <row r="62173" ht="12.75"/>
    <row r="62174" ht="12.75"/>
    <row r="62175" ht="12.75"/>
    <row r="62176" ht="12.75"/>
    <row r="62177" ht="12.75"/>
    <row r="62178" ht="12.75"/>
    <row r="62179" ht="12.75"/>
    <row r="62180" ht="12.75"/>
    <row r="62181" ht="12.75"/>
    <row r="62182" ht="12.75"/>
    <row r="62183" ht="12.75"/>
    <row r="62184" ht="12.75"/>
    <row r="62185" ht="12.75"/>
    <row r="62186" ht="12.75"/>
    <row r="62187" ht="12.75"/>
    <row r="62188" ht="12.75"/>
    <row r="62189" ht="12.75"/>
    <row r="62190" ht="12.75"/>
    <row r="62191" ht="12.75"/>
    <row r="62192" ht="12.75"/>
    <row r="62193" ht="12.75"/>
    <row r="62194" ht="12.75"/>
    <row r="62195" ht="12.75"/>
    <row r="62196" ht="12.75"/>
    <row r="62197" ht="12.75"/>
    <row r="62198" ht="12.75"/>
    <row r="62199" ht="12.75"/>
    <row r="62200" ht="12.75"/>
    <row r="62201" ht="12.75"/>
    <row r="62202" ht="12.75"/>
    <row r="62203" ht="12.75"/>
    <row r="62204" ht="12.75"/>
    <row r="62205" ht="12.75"/>
    <row r="62206" ht="12.75"/>
    <row r="62207" ht="12.75"/>
    <row r="62208" ht="12.75"/>
    <row r="62209" ht="12.75"/>
    <row r="62210" ht="12.75"/>
    <row r="62211" ht="12.75"/>
    <row r="62212" ht="12.75"/>
    <row r="62213" ht="12.75"/>
    <row r="62214" ht="12.75"/>
    <row r="62215" ht="12.75"/>
    <row r="62216" ht="12.75"/>
    <row r="62217" ht="12.75"/>
    <row r="62218" ht="12.75"/>
    <row r="62219" ht="12.75"/>
    <row r="62220" ht="12.75"/>
    <row r="62221" ht="12.75"/>
    <row r="62222" ht="12.75"/>
    <row r="62223" ht="12.75"/>
    <row r="62224" ht="12.75"/>
    <row r="62225" ht="12.75"/>
    <row r="62226" ht="12.75"/>
    <row r="62227" ht="12.75"/>
    <row r="62228" ht="12.75"/>
    <row r="62229" ht="12.75"/>
    <row r="62230" ht="12.75"/>
    <row r="62231" ht="12.75"/>
    <row r="62232" ht="12.75"/>
    <row r="62233" ht="12.75"/>
    <row r="62234" ht="12.75"/>
    <row r="62235" ht="12.75"/>
    <row r="62236" ht="12.75"/>
    <row r="62237" ht="12.75"/>
    <row r="62238" ht="12.75"/>
    <row r="62239" ht="12.75"/>
    <row r="62240" ht="12.75"/>
    <row r="62241" ht="12.75"/>
    <row r="62242" ht="12.75"/>
    <row r="62243" ht="12.75"/>
    <row r="62244" ht="12.75"/>
    <row r="62245" ht="12.75"/>
    <row r="62246" ht="12.75"/>
    <row r="62247" ht="12.75"/>
    <row r="62248" ht="12.75"/>
    <row r="62249" ht="12.75"/>
    <row r="62250" ht="12.75"/>
    <row r="62251" ht="12.75"/>
    <row r="62252" ht="12.75"/>
    <row r="62253" ht="12.75"/>
    <row r="62254" ht="12.75"/>
    <row r="62255" ht="12.75"/>
    <row r="62256" ht="12.75"/>
    <row r="62257" ht="12.75"/>
    <row r="62258" ht="12.75"/>
    <row r="62259" ht="12.75"/>
    <row r="62260" ht="12.75"/>
    <row r="62261" ht="12.75"/>
    <row r="62262" ht="12.75"/>
    <row r="62263" ht="12.75"/>
    <row r="62264" ht="12.75"/>
    <row r="62265" ht="12.75"/>
    <row r="62266" ht="12.75"/>
    <row r="62267" ht="12.75"/>
    <row r="62268" ht="12.75"/>
    <row r="62269" ht="12.75"/>
    <row r="62270" ht="12.75"/>
    <row r="62271" ht="12.75"/>
    <row r="62272" ht="12.75"/>
    <row r="62273" ht="12.75"/>
    <row r="62274" ht="12.75"/>
    <row r="62275" ht="12.75"/>
    <row r="62276" ht="12.75"/>
    <row r="62277" ht="12.75"/>
    <row r="62278" ht="12.75"/>
    <row r="62279" ht="12.75"/>
    <row r="62280" ht="12.75"/>
    <row r="62281" ht="12.75"/>
    <row r="62282" ht="12.75"/>
    <row r="62283" ht="12.75"/>
    <row r="62284" ht="12.75"/>
    <row r="62285" ht="12.75"/>
    <row r="62286" ht="12.75"/>
    <row r="62287" ht="12.75"/>
    <row r="62288" ht="12.75"/>
    <row r="62289" ht="12.75"/>
    <row r="62290" ht="12.75"/>
    <row r="62291" ht="12.75"/>
    <row r="62292" ht="12.75"/>
    <row r="62293" ht="12.75"/>
    <row r="62294" ht="12.75"/>
    <row r="62295" ht="12.75"/>
    <row r="62296" ht="12.75"/>
    <row r="62297" ht="12.75"/>
    <row r="62298" ht="12.75"/>
    <row r="62299" ht="12.75"/>
    <row r="62300" ht="12.75"/>
    <row r="62301" ht="12.75"/>
    <row r="62302" ht="12.75"/>
    <row r="62303" ht="12.75"/>
    <row r="62304" ht="12.75"/>
    <row r="62305" ht="12.75"/>
    <row r="62306" ht="12.75"/>
    <row r="62307" ht="12.75"/>
    <row r="62308" ht="12.75"/>
    <row r="62309" ht="12.75"/>
    <row r="62310" ht="12.75"/>
    <row r="62311" ht="12.75"/>
    <row r="62312" ht="12.75"/>
    <row r="62313" ht="12.75"/>
    <row r="62314" ht="12.75"/>
    <row r="62315" ht="12.75"/>
    <row r="62316" ht="12.75"/>
    <row r="62317" ht="12.75"/>
    <row r="62318" ht="12.75"/>
    <row r="62319" ht="12.75"/>
    <row r="62320" ht="12.75"/>
    <row r="62321" ht="12.75"/>
    <row r="62322" ht="12.75"/>
    <row r="62323" ht="12.75"/>
    <row r="62324" ht="12.75"/>
    <row r="62325" ht="12.75"/>
    <row r="62326" ht="12.75"/>
    <row r="62327" ht="12.75"/>
    <row r="62328" ht="12.75"/>
    <row r="62329" ht="12.75"/>
    <row r="62330" ht="12.75"/>
    <row r="62331" ht="12.75"/>
    <row r="62332" ht="12.75"/>
    <row r="62333" ht="12.75"/>
    <row r="62334" ht="12.75"/>
    <row r="62335" ht="12.75"/>
    <row r="62336" ht="12.75"/>
    <row r="62337" ht="12.75"/>
    <row r="62338" ht="12.75"/>
    <row r="62339" ht="12.75"/>
    <row r="62340" ht="12.75"/>
    <row r="62341" ht="12.75"/>
    <row r="62342" ht="12.75"/>
    <row r="62343" ht="12.75"/>
    <row r="62344" ht="12.75"/>
    <row r="62345" ht="12.75"/>
    <row r="62346" ht="12.75"/>
    <row r="62347" ht="12.75"/>
    <row r="62348" ht="12.75"/>
    <row r="62349" ht="12.75"/>
    <row r="62350" ht="12.75"/>
    <row r="62351" ht="12.75"/>
    <row r="62352" ht="12.75"/>
    <row r="62353" ht="12.75"/>
    <row r="62354" ht="12.75"/>
    <row r="62355" ht="12.75"/>
    <row r="62356" ht="12.75"/>
    <row r="62357" ht="12.75"/>
    <row r="62358" ht="12.75"/>
    <row r="62359" ht="12.75"/>
    <row r="62360" ht="12.75"/>
    <row r="62361" ht="12.75"/>
    <row r="62362" ht="12.75"/>
    <row r="62363" ht="12.75"/>
    <row r="62364" ht="12.75"/>
    <row r="62365" ht="12.75"/>
    <row r="62366" ht="12.75"/>
    <row r="62367" ht="12.75"/>
    <row r="62368" ht="12.75"/>
    <row r="62369" ht="12.75"/>
    <row r="62370" ht="12.75"/>
    <row r="62371" ht="12.75"/>
    <row r="62372" ht="12.75"/>
    <row r="62373" ht="12.75"/>
    <row r="62374" ht="12.75"/>
    <row r="62375" ht="12.75"/>
    <row r="62376" ht="12.75"/>
    <row r="62377" ht="12.75"/>
    <row r="62378" ht="12.75"/>
    <row r="62379" ht="12.75"/>
    <row r="62380" ht="12.75"/>
    <row r="62381" ht="12.75"/>
    <row r="62382" ht="12.75"/>
    <row r="62383" ht="12.75"/>
    <row r="62384" ht="12.75"/>
    <row r="62385" ht="12.75"/>
    <row r="62386" ht="12.75"/>
    <row r="62387" ht="12.75"/>
    <row r="62388" ht="12.75"/>
    <row r="62389" ht="12.75"/>
    <row r="62390" ht="12.75"/>
    <row r="62391" ht="12.75"/>
    <row r="62392" ht="12.75"/>
    <row r="62393" ht="12.75"/>
    <row r="62394" ht="12.75"/>
    <row r="62395" ht="12.75"/>
    <row r="62396" ht="12.75"/>
    <row r="62397" ht="12.75"/>
    <row r="62398" ht="12.75"/>
    <row r="62399" ht="12.75"/>
    <row r="62400" ht="12.75"/>
    <row r="62401" ht="12.75"/>
    <row r="62402" ht="12.75"/>
    <row r="62403" ht="12.75"/>
    <row r="62404" ht="12.75"/>
    <row r="62405" ht="12.75"/>
    <row r="62406" ht="12.75"/>
    <row r="62407" ht="12.75"/>
    <row r="62408" ht="12.75"/>
    <row r="62409" ht="12.75"/>
    <row r="62410" ht="12.75"/>
    <row r="62411" ht="12.75"/>
    <row r="62412" ht="12.75"/>
    <row r="62413" ht="12.75"/>
    <row r="62414" ht="12.75"/>
    <row r="62415" ht="12.75"/>
    <row r="62416" ht="12.75"/>
    <row r="62417" ht="12.75"/>
    <row r="62418" ht="12.75"/>
    <row r="62419" ht="12.75"/>
    <row r="62420" ht="12.75"/>
    <row r="62421" ht="12.75"/>
    <row r="62422" ht="12.75"/>
    <row r="62423" ht="12.75"/>
    <row r="62424" ht="12.75"/>
    <row r="62425" ht="12.75"/>
    <row r="62426" ht="12.75"/>
    <row r="62427" ht="12.75"/>
    <row r="62428" ht="12.75"/>
    <row r="62429" ht="12.75"/>
    <row r="62430" ht="12.75"/>
    <row r="62431" ht="12.75"/>
    <row r="62432" ht="12.75"/>
    <row r="62433" ht="12.75"/>
    <row r="62434" ht="12.75"/>
    <row r="62435" ht="12.75"/>
    <row r="62436" ht="12.75"/>
    <row r="62437" ht="12.75"/>
    <row r="62438" ht="12.75"/>
    <row r="62439" ht="12.75"/>
    <row r="62440" ht="12.75"/>
    <row r="62441" ht="12.75"/>
    <row r="62442" ht="12.75"/>
    <row r="62443" ht="12.75"/>
    <row r="62444" ht="12.75"/>
    <row r="62445" ht="12.75"/>
    <row r="62446" ht="12.75"/>
    <row r="62447" ht="12.75"/>
    <row r="62448" ht="12.75"/>
    <row r="62449" ht="12.75"/>
    <row r="62450" ht="12.75"/>
    <row r="62451" ht="12.75"/>
    <row r="62452" ht="12.75"/>
    <row r="62453" ht="12.75"/>
    <row r="62454" ht="12.75"/>
    <row r="62455" ht="12.75"/>
    <row r="62456" ht="12.75"/>
    <row r="62457" ht="12.75"/>
    <row r="62458" ht="12.75"/>
    <row r="62459" ht="12.75"/>
    <row r="62460" ht="12.75"/>
    <row r="62461" ht="12.75"/>
    <row r="62462" ht="12.75"/>
    <row r="62463" ht="12.75"/>
    <row r="62464" ht="12.75"/>
    <row r="62465" ht="12.75"/>
    <row r="62466" ht="12.75"/>
    <row r="62467" ht="12.75"/>
    <row r="62468" ht="12.75"/>
    <row r="62469" ht="12.75"/>
    <row r="62470" ht="12.75"/>
    <row r="62471" ht="12.75"/>
    <row r="62472" ht="12.75"/>
    <row r="62473" ht="12.75"/>
    <row r="62474" ht="12.75"/>
    <row r="62475" ht="12.75"/>
    <row r="62476" ht="12.75"/>
    <row r="62477" ht="12.75"/>
    <row r="62478" ht="12.75"/>
    <row r="62479" ht="12.75"/>
    <row r="62480" ht="12.75"/>
    <row r="62481" ht="12.75"/>
    <row r="62482" ht="12.75"/>
    <row r="62483" ht="12.75"/>
    <row r="62484" ht="12.75"/>
    <row r="62485" ht="12.75"/>
    <row r="62486" ht="12.75"/>
    <row r="62487" ht="12.75"/>
    <row r="62488" ht="12.75"/>
    <row r="62489" ht="12.75"/>
    <row r="62490" ht="12.75"/>
    <row r="62491" ht="12.75"/>
    <row r="62492" ht="12.75"/>
    <row r="62493" ht="12.75"/>
    <row r="62494" ht="12.75"/>
    <row r="62495" ht="12.75"/>
    <row r="62496" ht="12.75"/>
    <row r="62497" ht="12.75"/>
    <row r="62498" ht="12.75"/>
    <row r="62499" ht="12.75"/>
    <row r="62500" ht="12.75"/>
    <row r="62501" ht="12.75"/>
    <row r="62502" ht="12.75"/>
    <row r="62503" ht="12.75"/>
    <row r="62504" ht="12.75"/>
    <row r="62505" ht="12.75"/>
    <row r="62506" ht="12.75"/>
    <row r="62507" ht="12.75"/>
    <row r="62508" ht="12.75"/>
    <row r="62509" ht="12.75"/>
    <row r="62510" ht="12.75"/>
    <row r="62511" ht="12.75"/>
    <row r="62512" ht="12.75"/>
    <row r="62513" ht="12.75"/>
    <row r="62514" ht="12.75"/>
    <row r="62515" ht="12.75"/>
    <row r="62516" ht="12.75"/>
    <row r="62517" ht="12.75"/>
    <row r="62518" ht="12.75"/>
    <row r="62519" ht="12.75"/>
    <row r="62520" ht="12.75"/>
    <row r="62521" ht="12.75"/>
    <row r="62522" ht="12.75"/>
    <row r="62523" ht="12.75"/>
    <row r="62524" ht="12.75"/>
    <row r="62525" ht="12.75"/>
    <row r="62526" ht="12.75"/>
    <row r="62527" ht="12.75"/>
    <row r="62528" ht="12.75"/>
    <row r="62529" ht="12.75"/>
    <row r="62530" ht="12.75"/>
    <row r="62531" ht="12.75"/>
    <row r="62532" ht="12.75"/>
    <row r="62533" ht="12.75"/>
    <row r="62534" ht="12.75"/>
    <row r="62535" ht="12.75"/>
    <row r="62536" ht="12.75"/>
    <row r="62537" ht="12.75"/>
    <row r="62538" ht="12.75"/>
    <row r="62539" ht="12.75"/>
    <row r="62540" ht="12.75"/>
    <row r="62541" ht="12.75"/>
    <row r="62542" ht="12.75"/>
    <row r="62543" ht="12.75"/>
    <row r="62544" ht="12.75"/>
    <row r="62545" ht="12.75"/>
    <row r="62546" ht="12.75"/>
    <row r="62547" ht="12.75"/>
    <row r="62548" ht="12.75"/>
    <row r="62549" ht="12.75"/>
    <row r="62550" ht="12.75"/>
    <row r="62551" ht="12.75"/>
    <row r="62552" ht="12.75"/>
    <row r="62553" ht="12.75"/>
    <row r="62554" ht="12.75"/>
    <row r="62555" ht="12.75"/>
    <row r="62556" ht="12.75"/>
    <row r="62557" ht="12.75"/>
    <row r="62558" ht="12.75"/>
    <row r="62559" ht="12.75"/>
    <row r="62560" ht="12.75"/>
    <row r="62561" ht="12.75"/>
    <row r="62562" ht="12.75"/>
    <row r="62563" ht="12.75"/>
    <row r="62564" ht="12.75"/>
    <row r="62565" ht="12.75"/>
    <row r="62566" ht="12.75"/>
    <row r="62567" ht="12.75"/>
    <row r="62568" ht="12.75"/>
    <row r="62569" ht="12.75"/>
    <row r="62570" ht="12.75"/>
    <row r="62571" ht="12.75"/>
    <row r="62572" ht="12.75"/>
    <row r="62573" ht="12.75"/>
    <row r="62574" ht="12.75"/>
    <row r="62575" ht="12.75"/>
    <row r="62576" ht="12.75"/>
    <row r="62577" ht="12.75"/>
    <row r="62578" ht="12.75"/>
    <row r="62579" ht="12.75"/>
    <row r="62580" ht="12.75"/>
    <row r="62581" ht="12.75"/>
    <row r="62582" ht="12.75"/>
    <row r="62583" ht="12.75"/>
    <row r="62584" ht="12.75"/>
    <row r="62585" ht="12.75"/>
    <row r="62586" ht="12.75"/>
    <row r="62587" ht="12.75"/>
    <row r="62588" ht="12.75"/>
    <row r="62589" ht="12.75"/>
    <row r="62590" ht="12.75"/>
    <row r="62591" ht="12.75"/>
    <row r="62592" ht="12.75"/>
    <row r="62593" ht="12.75"/>
    <row r="62594" ht="12.75"/>
    <row r="62595" ht="12.75"/>
    <row r="62596" ht="12.75"/>
    <row r="62597" ht="12.75"/>
    <row r="62598" ht="12.75"/>
    <row r="62599" ht="12.75"/>
    <row r="62600" ht="12.75"/>
    <row r="62601" ht="12.75"/>
    <row r="62602" ht="12.75"/>
    <row r="62603" ht="12.75"/>
    <row r="62604" ht="12.75"/>
    <row r="62605" ht="12.75"/>
    <row r="62606" ht="12.75"/>
    <row r="62607" ht="12.75"/>
    <row r="62608" ht="12.75"/>
    <row r="62609" ht="12.75"/>
    <row r="62610" ht="12.75"/>
    <row r="62611" ht="12.75"/>
    <row r="62612" ht="12.75"/>
    <row r="62613" ht="12.75"/>
    <row r="62614" ht="12.75"/>
    <row r="62615" ht="12.75"/>
    <row r="62616" ht="12.75"/>
    <row r="62617" ht="12.75"/>
    <row r="62618" ht="12.75"/>
    <row r="62619" ht="12.75"/>
    <row r="62620" ht="12.75"/>
    <row r="62621" ht="12.75"/>
    <row r="62622" ht="12.75"/>
    <row r="62623" ht="12.75"/>
    <row r="62624" ht="12.75"/>
    <row r="62625" ht="12.75"/>
    <row r="62626" ht="12.75"/>
    <row r="62627" ht="12.75"/>
    <row r="62628" ht="12.75"/>
    <row r="62629" ht="12.75"/>
    <row r="62630" ht="12.75"/>
    <row r="62631" ht="12.75"/>
    <row r="62632" ht="12.75"/>
    <row r="62633" ht="12.75"/>
    <row r="62634" ht="12.75"/>
    <row r="62635" ht="12.75"/>
    <row r="62636" ht="12.75"/>
    <row r="62637" ht="12.75"/>
    <row r="62638" ht="12.75"/>
    <row r="62639" ht="12.75"/>
    <row r="62640" ht="12.75"/>
    <row r="62641" ht="12.75"/>
    <row r="62642" ht="12.75"/>
    <row r="62643" ht="12.75"/>
    <row r="62644" ht="12.75"/>
    <row r="62645" ht="12.75"/>
    <row r="62646" ht="12.75"/>
    <row r="62647" ht="12.75"/>
    <row r="62648" ht="12.75"/>
    <row r="62649" ht="12.75"/>
    <row r="62650" ht="12.75"/>
    <row r="62651" ht="12.75"/>
    <row r="62652" ht="12.75"/>
    <row r="62653" ht="12.75"/>
    <row r="62654" ht="12.75"/>
    <row r="62655" ht="12.75"/>
    <row r="62656" ht="12.75"/>
    <row r="62657" ht="12.75"/>
    <row r="62658" ht="12.75"/>
    <row r="62659" ht="12.75"/>
    <row r="62660" ht="12.75"/>
    <row r="62661" ht="12.75"/>
    <row r="62662" ht="12.75"/>
    <row r="62663" ht="12.75"/>
    <row r="62664" ht="12.75"/>
    <row r="62665" ht="12.75"/>
    <row r="62666" ht="12.75"/>
    <row r="62667" ht="12.75"/>
    <row r="62668" ht="12.75"/>
    <row r="62669" ht="12.75"/>
    <row r="62670" ht="12.75"/>
    <row r="62671" ht="12.75"/>
    <row r="62672" ht="12.75"/>
    <row r="62673" ht="12.75"/>
    <row r="62674" ht="12.75"/>
    <row r="62675" ht="12.75"/>
    <row r="62676" ht="12.75"/>
    <row r="62677" ht="12.75"/>
    <row r="62678" ht="12.75"/>
    <row r="62679" ht="12.75"/>
    <row r="62680" ht="12.75"/>
    <row r="62681" ht="12.75"/>
    <row r="62682" ht="12.75"/>
    <row r="62683" ht="12.75"/>
    <row r="62684" ht="12.75"/>
    <row r="62685" ht="12.75"/>
    <row r="62686" ht="12.75"/>
    <row r="62687" ht="12.75"/>
    <row r="62688" ht="12.75"/>
    <row r="62689" ht="12.75"/>
    <row r="62690" ht="12.75"/>
    <row r="62691" ht="12.75"/>
    <row r="62692" ht="12.75"/>
    <row r="62693" ht="12.75"/>
    <row r="62694" ht="12.75"/>
    <row r="62695" ht="12.75"/>
    <row r="62696" ht="12.75"/>
    <row r="62697" ht="12.75"/>
    <row r="62698" ht="12.75"/>
    <row r="62699" ht="12.75"/>
    <row r="62700" ht="12.75"/>
    <row r="62701" ht="12.75"/>
    <row r="62702" ht="12.75"/>
    <row r="62703" ht="12.75"/>
    <row r="62704" ht="12.75"/>
    <row r="62705" ht="12.75"/>
    <row r="62706" ht="12.75"/>
    <row r="62707" ht="12.75"/>
    <row r="62708" ht="12.75"/>
    <row r="62709" ht="12.75"/>
    <row r="62710" ht="12.75"/>
    <row r="62711" ht="12.75"/>
    <row r="62712" ht="12.75"/>
    <row r="62713" ht="12.75"/>
    <row r="62714" ht="12.75"/>
    <row r="62715" ht="12.75"/>
    <row r="62716" ht="12.75"/>
    <row r="62717" ht="12.75"/>
    <row r="62718" ht="12.75"/>
    <row r="62719" ht="12.75"/>
    <row r="62720" ht="12.75"/>
    <row r="62721" ht="12.75"/>
    <row r="62722" ht="12.75"/>
    <row r="62723" ht="12.75"/>
    <row r="62724" ht="12.75"/>
    <row r="62725" ht="12.75"/>
    <row r="62726" ht="12.75"/>
    <row r="62727" ht="12.75"/>
    <row r="62728" ht="12.75"/>
    <row r="62729" ht="12.75"/>
    <row r="62730" ht="12.75"/>
    <row r="62731" ht="12.75"/>
    <row r="62732" ht="12.75"/>
    <row r="62733" ht="12.75"/>
    <row r="62734" ht="12.75"/>
    <row r="62735" ht="12.75"/>
    <row r="62736" ht="12.75"/>
    <row r="62737" ht="12.75"/>
    <row r="62738" ht="12.75"/>
    <row r="62739" ht="12.75"/>
    <row r="62740" ht="12.75"/>
    <row r="62741" ht="12.75"/>
    <row r="62742" ht="12.75"/>
    <row r="62743" ht="12.75"/>
    <row r="62744" ht="12.75"/>
    <row r="62745" ht="12.75"/>
    <row r="62746" ht="12.75"/>
    <row r="62747" ht="12.75"/>
    <row r="62748" ht="12.75"/>
    <row r="62749" ht="12.75"/>
    <row r="62750" ht="12.75"/>
    <row r="62751" ht="12.75"/>
    <row r="62752" ht="12.75"/>
    <row r="62753" ht="12.75"/>
    <row r="62754" ht="12.75"/>
    <row r="62755" ht="12.75"/>
    <row r="62756" ht="12.75"/>
    <row r="62757" ht="12.75"/>
    <row r="62758" ht="12.75"/>
    <row r="62759" ht="12.75"/>
    <row r="62760" ht="12.75"/>
    <row r="62761" ht="12.75"/>
    <row r="62762" ht="12.75"/>
    <row r="62763" ht="12.75"/>
    <row r="62764" ht="12.75"/>
    <row r="62765" ht="12.75"/>
    <row r="62766" ht="12.75"/>
    <row r="62767" ht="12.75"/>
    <row r="62768" ht="12.75"/>
    <row r="62769" ht="12.75"/>
    <row r="62770" ht="12.75"/>
    <row r="62771" ht="12.75"/>
    <row r="62772" ht="12.75"/>
    <row r="62773" ht="12.75"/>
    <row r="62774" ht="12.75"/>
    <row r="62775" ht="12.75"/>
    <row r="62776" ht="12.75"/>
    <row r="62777" ht="12.75"/>
    <row r="62778" ht="12.75"/>
    <row r="62779" ht="12.75"/>
    <row r="62780" ht="12.75"/>
    <row r="62781" ht="12.75"/>
    <row r="62782" ht="12.75"/>
    <row r="62783" ht="12.75"/>
    <row r="62784" ht="12.75"/>
    <row r="62785" ht="12.75"/>
    <row r="62786" ht="12.75"/>
    <row r="62787" ht="12.75"/>
    <row r="62788" ht="12.75"/>
    <row r="62789" ht="12.75"/>
    <row r="62790" ht="12.75"/>
    <row r="62791" ht="12.75"/>
    <row r="62792" ht="12.75"/>
    <row r="62793" ht="12.75"/>
    <row r="62794" ht="12.75"/>
    <row r="62795" ht="12.75"/>
    <row r="62796" ht="12.75"/>
    <row r="62797" ht="12.75"/>
    <row r="62798" ht="12.75"/>
    <row r="62799" ht="12.75"/>
    <row r="62800" ht="12.75"/>
    <row r="62801" ht="12.75"/>
    <row r="62802" ht="12.75"/>
    <row r="62803" ht="12.75"/>
    <row r="62804" ht="12.75"/>
    <row r="62805" ht="12.75"/>
    <row r="62806" ht="12.75"/>
    <row r="62807" ht="12.75"/>
    <row r="62808" ht="12.75"/>
    <row r="62809" ht="12.75"/>
    <row r="62810" ht="12.75"/>
    <row r="62811" ht="12.75"/>
    <row r="62812" ht="12.75"/>
    <row r="62813" ht="12.75"/>
    <row r="62814" ht="12.75"/>
    <row r="62815" ht="12.75"/>
    <row r="62816" ht="12.75"/>
    <row r="62817" ht="12.75"/>
    <row r="62818" ht="12.75"/>
    <row r="62819" ht="12.75"/>
    <row r="62820" ht="12.75"/>
    <row r="62821" ht="12.75"/>
    <row r="62822" ht="12.75"/>
    <row r="62823" ht="12.75"/>
    <row r="62824" ht="12.75"/>
    <row r="62825" ht="12.75"/>
    <row r="62826" ht="12.75"/>
    <row r="62827" ht="12.75"/>
    <row r="62828" ht="12.75"/>
    <row r="62829" ht="12.75"/>
    <row r="62830" ht="12.75"/>
    <row r="62831" ht="12.75"/>
    <row r="62832" ht="12.75"/>
    <row r="62833" ht="12.75"/>
    <row r="62834" ht="12.75"/>
    <row r="62835" ht="12.75"/>
    <row r="62836" ht="12.75"/>
    <row r="62837" ht="12.75"/>
    <row r="62838" ht="12.75"/>
    <row r="62839" ht="12.75"/>
    <row r="62840" ht="12.75"/>
    <row r="62841" ht="12.75"/>
    <row r="62842" ht="12.75"/>
    <row r="62843" ht="12.75"/>
    <row r="62844" ht="12.75"/>
    <row r="62845" ht="12.75"/>
    <row r="62846" ht="12.75"/>
    <row r="62847" ht="12.75"/>
    <row r="62848" ht="12.75"/>
    <row r="62849" ht="12.75"/>
    <row r="62850" ht="12.75"/>
    <row r="62851" ht="12.75"/>
    <row r="62852" ht="12.75"/>
    <row r="62853" ht="12.75"/>
    <row r="62854" ht="12.75"/>
    <row r="62855" ht="12.75"/>
    <row r="62856" ht="12.75"/>
    <row r="62857" ht="12.75"/>
    <row r="62858" ht="12.75"/>
    <row r="62859" ht="12.75"/>
    <row r="62860" ht="12.75"/>
    <row r="62861" ht="12.75"/>
    <row r="62862" ht="12.75"/>
    <row r="62863" ht="12.75"/>
    <row r="62864" ht="12.75"/>
    <row r="62865" ht="12.75"/>
    <row r="62866" ht="12.75"/>
    <row r="62867" ht="12.75"/>
    <row r="62868" ht="12.75"/>
    <row r="62869" ht="12.75"/>
    <row r="62870" ht="12.75"/>
    <row r="62871" ht="12.75"/>
    <row r="62872" ht="12.75"/>
    <row r="62873" ht="12.75"/>
    <row r="62874" ht="12.75"/>
    <row r="62875" ht="12.75"/>
    <row r="62876" ht="12.75"/>
    <row r="62877" ht="12.75"/>
    <row r="62878" ht="12.75"/>
    <row r="62879" ht="12.75"/>
    <row r="62880" ht="12.75"/>
    <row r="62881" ht="12.75"/>
    <row r="62882" ht="12.75"/>
    <row r="62883" ht="12.75"/>
    <row r="62884" ht="12.75"/>
    <row r="62885" ht="12.75"/>
    <row r="62886" ht="12.75"/>
    <row r="62887" ht="12.75"/>
    <row r="62888" ht="12.75"/>
    <row r="62889" ht="12.75"/>
    <row r="62890" ht="12.75"/>
    <row r="62891" ht="12.75"/>
    <row r="62892" ht="12.75"/>
    <row r="62893" ht="12.75"/>
    <row r="62894" ht="12.75"/>
    <row r="62895" ht="12.75"/>
    <row r="62896" ht="12.75"/>
    <row r="62897" ht="12.75"/>
    <row r="62898" ht="12.75"/>
    <row r="62899" ht="12.75"/>
    <row r="62900" ht="12.75"/>
    <row r="62901" ht="12.75"/>
    <row r="62902" ht="12.75"/>
    <row r="62903" ht="12.75"/>
    <row r="62904" ht="12.75"/>
    <row r="62905" ht="12.75"/>
    <row r="62906" ht="12.75"/>
    <row r="62907" ht="12.75"/>
    <row r="62908" ht="12.75"/>
    <row r="62909" ht="12.75"/>
    <row r="62910" ht="12.75"/>
    <row r="62911" ht="12.75"/>
    <row r="62912" ht="12.75"/>
    <row r="62913" ht="12.75"/>
    <row r="62914" ht="12.75"/>
    <row r="62915" ht="12.75"/>
    <row r="62916" ht="12.75"/>
    <row r="62917" ht="12.75"/>
    <row r="62918" ht="12.75"/>
    <row r="62919" ht="12.75"/>
    <row r="62920" ht="12.75"/>
    <row r="62921" ht="12.75"/>
    <row r="62922" ht="12.75"/>
    <row r="62923" ht="12.75"/>
    <row r="62924" ht="12.75"/>
    <row r="62925" ht="12.75"/>
    <row r="62926" ht="12.75"/>
    <row r="62927" ht="12.75"/>
    <row r="62928" ht="12.75"/>
    <row r="62929" ht="12.75"/>
    <row r="62930" ht="12.75"/>
    <row r="62931" ht="12.75"/>
    <row r="62932" ht="12.75"/>
    <row r="62933" ht="12.75"/>
    <row r="62934" ht="12.75"/>
    <row r="62935" ht="12.75"/>
    <row r="62936" ht="12.75"/>
    <row r="62937" ht="12.75"/>
    <row r="62938" ht="12.75"/>
    <row r="62939" ht="12.75"/>
    <row r="62940" ht="12.75"/>
    <row r="62941" ht="12.75"/>
    <row r="62942" ht="12.75"/>
    <row r="62943" ht="12.75"/>
    <row r="62944" ht="12.75"/>
    <row r="62945" ht="12.75"/>
    <row r="62946" ht="12.75"/>
    <row r="62947" ht="12.75"/>
    <row r="62948" ht="12.75"/>
    <row r="62949" ht="12.75"/>
    <row r="62950" ht="12.75"/>
    <row r="62951" ht="12.75"/>
    <row r="62952" ht="12.75"/>
    <row r="62953" ht="12.75"/>
    <row r="62954" ht="12.75"/>
    <row r="62955" ht="12.75"/>
    <row r="62956" ht="12.75"/>
    <row r="62957" ht="12.75"/>
    <row r="62958" ht="12.75"/>
    <row r="62959" ht="12.75"/>
    <row r="62960" ht="12.75"/>
    <row r="62961" ht="12.75"/>
    <row r="62962" ht="12.75"/>
    <row r="62963" ht="12.75"/>
    <row r="62964" ht="12.75"/>
    <row r="62965" ht="12.75"/>
    <row r="62966" ht="12.75"/>
    <row r="62967" ht="12.75"/>
    <row r="62968" ht="12.75"/>
    <row r="62969" ht="12.75"/>
    <row r="62970" ht="12.75"/>
    <row r="62971" ht="12.75"/>
    <row r="62972" ht="12.75"/>
    <row r="62973" ht="12.75"/>
    <row r="62974" ht="12.75"/>
    <row r="62975" ht="12.75"/>
    <row r="62976" ht="12.75"/>
    <row r="62977" ht="12.75"/>
    <row r="62978" ht="12.75"/>
    <row r="62979" ht="12.75"/>
    <row r="62980" ht="12.75"/>
    <row r="62981" ht="12.75"/>
    <row r="62982" ht="12.75"/>
    <row r="62983" ht="12.75"/>
    <row r="62984" ht="12.75"/>
    <row r="62985" ht="12.75"/>
    <row r="62986" ht="12.75"/>
    <row r="62987" ht="12.75"/>
    <row r="62988" ht="12.75"/>
    <row r="62989" ht="12.75"/>
    <row r="62990" ht="12.75"/>
    <row r="62991" ht="12.75"/>
    <row r="62992" ht="12.75"/>
    <row r="62993" ht="12.75"/>
    <row r="62994" ht="12.75"/>
    <row r="62995" ht="12.75"/>
    <row r="62996" ht="12.75"/>
    <row r="62997" ht="12.75"/>
    <row r="62998" ht="12.75"/>
    <row r="62999" ht="12.75"/>
    <row r="63000" ht="12.75"/>
    <row r="63001" ht="12.75"/>
    <row r="63002" ht="12.75"/>
    <row r="63003" ht="12.75"/>
    <row r="63004" ht="12.75"/>
    <row r="63005" ht="12.75"/>
    <row r="63006" ht="12.75"/>
    <row r="63007" ht="12.75"/>
    <row r="63008" ht="12.75"/>
    <row r="63009" ht="12.75"/>
    <row r="63010" ht="12.75"/>
    <row r="63011" ht="12.75"/>
    <row r="63012" ht="12.75"/>
    <row r="63013" ht="12.75"/>
    <row r="63014" ht="12.75"/>
    <row r="63015" ht="12.75"/>
    <row r="63016" ht="12.75"/>
    <row r="63017" ht="12.75"/>
    <row r="63018" ht="12.75"/>
    <row r="63019" ht="12.75"/>
    <row r="63020" ht="12.75"/>
    <row r="63021" ht="12.75"/>
    <row r="63022" ht="12.75"/>
    <row r="63023" ht="12.75"/>
    <row r="63024" ht="12.75"/>
    <row r="63025" ht="12.75"/>
    <row r="63026" ht="12.75"/>
    <row r="63027" ht="12.75"/>
    <row r="63028" ht="12.75"/>
    <row r="63029" ht="12.75"/>
    <row r="63030" ht="12.75"/>
    <row r="63031" ht="12.75"/>
    <row r="63032" ht="12.75"/>
    <row r="63033" ht="12.75"/>
    <row r="63034" ht="12.75"/>
    <row r="63035" ht="12.75"/>
    <row r="63036" ht="12.75"/>
    <row r="63037" ht="12.75"/>
    <row r="63038" ht="12.75"/>
    <row r="63039" ht="12.75"/>
    <row r="63040" ht="12.75"/>
    <row r="63041" ht="12.75"/>
    <row r="63042" ht="12.75"/>
    <row r="63043" ht="12.75"/>
    <row r="63044" ht="12.75"/>
    <row r="63045" ht="12.75"/>
    <row r="63046" ht="12.75"/>
    <row r="63047" ht="12.75"/>
    <row r="63048" ht="12.75"/>
    <row r="63049" ht="12.75"/>
    <row r="63050" ht="12.75"/>
    <row r="63051" ht="12.75"/>
    <row r="63052" ht="12.75"/>
    <row r="63053" ht="12.75"/>
    <row r="63054" ht="12.75"/>
    <row r="63055" ht="12.75"/>
    <row r="63056" ht="12.75"/>
    <row r="63057" ht="12.75"/>
    <row r="63058" ht="12.75"/>
    <row r="63059" ht="12.75"/>
    <row r="63060" ht="12.75"/>
    <row r="63061" ht="12.75"/>
    <row r="63062" ht="12.75"/>
    <row r="63063" ht="12.75"/>
    <row r="63064" ht="12.75"/>
    <row r="63065" ht="12.75"/>
    <row r="63066" ht="12.75"/>
    <row r="63067" ht="12.75"/>
    <row r="63068" ht="12.75"/>
    <row r="63069" ht="12.75"/>
    <row r="63070" ht="12.75"/>
    <row r="63071" ht="12.75"/>
    <row r="63072" ht="12.75"/>
    <row r="63073" ht="12.75"/>
    <row r="63074" ht="12.75"/>
    <row r="63075" ht="12.75"/>
    <row r="63076" ht="12.75"/>
    <row r="63077" ht="12.75"/>
    <row r="63078" ht="12.75"/>
    <row r="63079" ht="12.75"/>
    <row r="63080" ht="12.75"/>
    <row r="63081" ht="12.75"/>
    <row r="63082" ht="12.75"/>
    <row r="63083" ht="12.75"/>
    <row r="63084" ht="12.75"/>
    <row r="63085" ht="12.75"/>
    <row r="63086" ht="12.75"/>
    <row r="63087" ht="12.75"/>
    <row r="63088" ht="12.75"/>
    <row r="63089" ht="12.75"/>
    <row r="63090" ht="12.75"/>
    <row r="63091" ht="12.75"/>
    <row r="63092" ht="12.75"/>
    <row r="63093" ht="12.75"/>
    <row r="63094" ht="12.75"/>
    <row r="63095" ht="12.75"/>
    <row r="63096" ht="12.75"/>
    <row r="63097" ht="12.75"/>
    <row r="63098" ht="12.75"/>
    <row r="63099" ht="12.75"/>
    <row r="63100" ht="12.75"/>
    <row r="63101" ht="12.75"/>
    <row r="63102" ht="12.75"/>
    <row r="63103" ht="12.75"/>
    <row r="63104" ht="12.75"/>
    <row r="63105" ht="12.75"/>
    <row r="63106" ht="12.75"/>
    <row r="63107" ht="12.75"/>
    <row r="63108" ht="12.75"/>
    <row r="63109" ht="12.75"/>
    <row r="63110" ht="12.75"/>
    <row r="63111" ht="12.75"/>
    <row r="63112" ht="12.75"/>
    <row r="63113" ht="12.75"/>
    <row r="63114" ht="12.75"/>
    <row r="63115" ht="12.75"/>
    <row r="63116" ht="12.75"/>
    <row r="63117" ht="12.75"/>
    <row r="63118" ht="12.75"/>
    <row r="63119" ht="12.75"/>
    <row r="63120" ht="12.75"/>
    <row r="63121" ht="12.75"/>
    <row r="63122" ht="12.75"/>
    <row r="63123" ht="12.75"/>
    <row r="63124" ht="12.75"/>
    <row r="63125" ht="12.75"/>
    <row r="63126" ht="12.75"/>
    <row r="63127" ht="12.75"/>
    <row r="63128" ht="12.75"/>
    <row r="63129" ht="12.75"/>
    <row r="63130" ht="12.75"/>
    <row r="63131" ht="12.75"/>
    <row r="63132" ht="12.75"/>
    <row r="63133" ht="12.75"/>
    <row r="63134" ht="12.75"/>
    <row r="63135" ht="12.75"/>
    <row r="63136" ht="12.75"/>
    <row r="63137" ht="12.75"/>
    <row r="63138" ht="12.75"/>
    <row r="63139" ht="12.75"/>
    <row r="63140" ht="12.75"/>
    <row r="63141" ht="12.75"/>
    <row r="63142" ht="12.75"/>
    <row r="63143" ht="12.75"/>
    <row r="63144" ht="12.75"/>
    <row r="63145" ht="12.75"/>
    <row r="63146" ht="12.75"/>
    <row r="63147" ht="12.75"/>
    <row r="63148" ht="12.75"/>
    <row r="63149" ht="12.75"/>
    <row r="63150" ht="12.75"/>
    <row r="63151" ht="12.75"/>
    <row r="63152" ht="12.75"/>
    <row r="63153" ht="12.75"/>
    <row r="63154" ht="12.75"/>
    <row r="63155" ht="12.75"/>
    <row r="63156" ht="12.75"/>
    <row r="63157" ht="12.75"/>
    <row r="63158" ht="12.75"/>
    <row r="63159" ht="12.75"/>
    <row r="63160" ht="12.75"/>
    <row r="63161" ht="12.75"/>
    <row r="63162" ht="12.75"/>
    <row r="63163" ht="12.75"/>
    <row r="63164" ht="12.75"/>
    <row r="63165" ht="12.75"/>
    <row r="63166" ht="12.75"/>
    <row r="63167" ht="12.75"/>
    <row r="63168" ht="12.75"/>
    <row r="63169" ht="12.75"/>
    <row r="63170" ht="12.75"/>
    <row r="63171" ht="12.75"/>
    <row r="63172" ht="12.75"/>
    <row r="63173" ht="12.75"/>
    <row r="63174" ht="12.75"/>
    <row r="63175" ht="12.75"/>
    <row r="63176" ht="12.75"/>
    <row r="63177" ht="12.75"/>
    <row r="63178" ht="12.75"/>
    <row r="63179" ht="12.75"/>
    <row r="63180" ht="12.75"/>
    <row r="63181" ht="12.75"/>
    <row r="63182" ht="12.75"/>
    <row r="63183" ht="12.75"/>
    <row r="63184" ht="12.75"/>
    <row r="63185" ht="12.75"/>
    <row r="63186" ht="12.75"/>
    <row r="63187" ht="12.75"/>
    <row r="63188" ht="12.75"/>
    <row r="63189" ht="12.75"/>
    <row r="63190" ht="12.75"/>
    <row r="63191" ht="12.75"/>
    <row r="63192" ht="12.75"/>
    <row r="63193" ht="12.75"/>
    <row r="63194" ht="12.75"/>
    <row r="63195" ht="12.75"/>
    <row r="63196" ht="12.75"/>
    <row r="63197" ht="12.75"/>
    <row r="63198" ht="12.75"/>
    <row r="63199" ht="12.75"/>
    <row r="63200" ht="12.75"/>
    <row r="63201" ht="12.75"/>
    <row r="63202" ht="12.75"/>
    <row r="63203" ht="12.75"/>
    <row r="63204" ht="12.75"/>
    <row r="63205" ht="12.75"/>
    <row r="63206" ht="12.75"/>
    <row r="63207" ht="12.75"/>
    <row r="63208" ht="12.75"/>
    <row r="63209" ht="12.75"/>
    <row r="63210" ht="12.75"/>
    <row r="63211" ht="12.75"/>
    <row r="63212" ht="12.75"/>
    <row r="63213" ht="12.75"/>
    <row r="63214" ht="12.75"/>
    <row r="63215" ht="12.75"/>
    <row r="63216" ht="12.75"/>
    <row r="63217" ht="12.75"/>
    <row r="63218" ht="12.75"/>
    <row r="63219" ht="12.75"/>
    <row r="63220" ht="12.75"/>
    <row r="63221" ht="12.75"/>
    <row r="63222" ht="12.75"/>
    <row r="63223" ht="12.75"/>
    <row r="63224" ht="12.75"/>
    <row r="63225" ht="12.75"/>
    <row r="63226" ht="12.75"/>
    <row r="63227" ht="12.75"/>
    <row r="63228" ht="12.75"/>
    <row r="63229" ht="12.75"/>
    <row r="63230" ht="12.75"/>
    <row r="63231" ht="12.75"/>
    <row r="63232" ht="12.75"/>
    <row r="63233" ht="12.75"/>
    <row r="63234" ht="12.75"/>
    <row r="63235" ht="12.75"/>
    <row r="63236" ht="12.75"/>
    <row r="63237" ht="12.75"/>
    <row r="63238" ht="12.75"/>
    <row r="63239" ht="12.75"/>
    <row r="63240" ht="12.75"/>
    <row r="63241" ht="12.75"/>
    <row r="63242" ht="12.75"/>
    <row r="63243" ht="12.75"/>
    <row r="63244" ht="12.75"/>
    <row r="63245" ht="12.75"/>
    <row r="63246" ht="12.75"/>
    <row r="63247" ht="12.75"/>
    <row r="63248" ht="12.75"/>
    <row r="63249" ht="12.75"/>
    <row r="63250" ht="12.75"/>
    <row r="63251" ht="12.75"/>
    <row r="63252" ht="12.75"/>
    <row r="63253" ht="12.75"/>
    <row r="63254" ht="12.75"/>
    <row r="63255" ht="12.75"/>
    <row r="63256" ht="12.75"/>
    <row r="63257" ht="12.75"/>
    <row r="63258" ht="12.75"/>
    <row r="63259" ht="12.75"/>
    <row r="63260" ht="12.75"/>
    <row r="63261" ht="12.75"/>
    <row r="63262" ht="12.75"/>
    <row r="63263" ht="12.75"/>
    <row r="63264" ht="12.75"/>
    <row r="63265" ht="12.75"/>
    <row r="63266" ht="12.75"/>
    <row r="63267" ht="12.75"/>
    <row r="63268" ht="12.75"/>
    <row r="63269" ht="12.75"/>
    <row r="63270" ht="12.75"/>
    <row r="63271" ht="12.75"/>
    <row r="63272" ht="12.75"/>
    <row r="63273" ht="12.75"/>
    <row r="63274" ht="12.75"/>
    <row r="63275" ht="12.75"/>
    <row r="63276" ht="12.75"/>
    <row r="63277" ht="12.75"/>
    <row r="63278" ht="12.75"/>
    <row r="63279" ht="12.75"/>
    <row r="63280" ht="12.75"/>
    <row r="63281" ht="12.75"/>
    <row r="63282" ht="12.75"/>
    <row r="63283" ht="12.75"/>
    <row r="63284" ht="12.75"/>
    <row r="63285" ht="12.75"/>
    <row r="63286" ht="12.75"/>
    <row r="63287" ht="12.75"/>
    <row r="63288" ht="12.75"/>
    <row r="63289" ht="12.75"/>
    <row r="63290" ht="12.75"/>
    <row r="63291" ht="12.75"/>
    <row r="63292" ht="12.75"/>
    <row r="63293" ht="12.75"/>
    <row r="63294" ht="12.75"/>
    <row r="63295" ht="12.75"/>
    <row r="63296" ht="12.75"/>
    <row r="63297" ht="12.75"/>
    <row r="63298" ht="12.75"/>
    <row r="63299" ht="12.75"/>
    <row r="63300" ht="12.75"/>
    <row r="63301" ht="12.75"/>
    <row r="63302" ht="12.75"/>
    <row r="63303" ht="12.75"/>
    <row r="63304" ht="12.75"/>
    <row r="63305" ht="12.75"/>
    <row r="63306" ht="12.75"/>
    <row r="63307" ht="12.75"/>
    <row r="63308" ht="12.75"/>
    <row r="63309" ht="12.75"/>
    <row r="63310" ht="12.75"/>
    <row r="63311" ht="12.75"/>
    <row r="63312" ht="12.75"/>
    <row r="63313" ht="12.75"/>
    <row r="63314" ht="12.75"/>
    <row r="63315" ht="12.75"/>
    <row r="63316" ht="12.75"/>
    <row r="63317" ht="12.75"/>
    <row r="63318" ht="12.75"/>
    <row r="63319" ht="12.75"/>
    <row r="63320" ht="12.75"/>
    <row r="63321" ht="12.75"/>
    <row r="63322" ht="12.75"/>
    <row r="63323" ht="12.75"/>
    <row r="63324" ht="12.75"/>
    <row r="63325" ht="12.75"/>
    <row r="63326" ht="12.75"/>
    <row r="63327" ht="12.75"/>
    <row r="63328" ht="12.75"/>
    <row r="63329" ht="12.75"/>
    <row r="63330" ht="12.75"/>
    <row r="63331" ht="12.75"/>
    <row r="63332" ht="12.75"/>
    <row r="63333" ht="12.75"/>
    <row r="63334" ht="12.75"/>
    <row r="63335" ht="12.75"/>
    <row r="63336" ht="12.75"/>
    <row r="63337" ht="12.75"/>
    <row r="63338" ht="12.75"/>
    <row r="63339" ht="12.75"/>
    <row r="63340" ht="12.75"/>
    <row r="63341" ht="12.75"/>
    <row r="63342" ht="12.75"/>
    <row r="63343" ht="12.75"/>
    <row r="63344" ht="12.75"/>
    <row r="63345" ht="12.75"/>
    <row r="63346" ht="12.75"/>
    <row r="63347" ht="12.75"/>
    <row r="63348" ht="12.75"/>
    <row r="63349" ht="12.75"/>
    <row r="63350" ht="12.75"/>
    <row r="63351" ht="12.75"/>
    <row r="63352" ht="12.75"/>
    <row r="63353" ht="12.75"/>
    <row r="63354" ht="12.75"/>
    <row r="63355" ht="12.75"/>
    <row r="63356" ht="12.75"/>
    <row r="63357" ht="12.75"/>
    <row r="63358" ht="12.75"/>
    <row r="63359" ht="12.75"/>
    <row r="63360" ht="12.75"/>
    <row r="63361" ht="12.75"/>
    <row r="63362" ht="12.75"/>
    <row r="63363" ht="12.75"/>
    <row r="63364" ht="12.75"/>
    <row r="63365" ht="12.75"/>
    <row r="63366" ht="12.75"/>
    <row r="63367" ht="12.75"/>
    <row r="63368" ht="12.75"/>
    <row r="63369" ht="12.75"/>
    <row r="63370" ht="12.75"/>
    <row r="63371" ht="12.75"/>
    <row r="63372" ht="12.75"/>
    <row r="63373" ht="12.75"/>
    <row r="63374" ht="12.75"/>
    <row r="63375" ht="12.75"/>
    <row r="63376" ht="12.75"/>
    <row r="63377" ht="12.75"/>
    <row r="63378" ht="12.75"/>
    <row r="63379" ht="12.75"/>
    <row r="63380" ht="12.75"/>
    <row r="63381" ht="12.75"/>
    <row r="63382" ht="12.75"/>
    <row r="63383" ht="12.75"/>
    <row r="63384" ht="12.75"/>
    <row r="63385" ht="12.75"/>
    <row r="63386" ht="12.75"/>
    <row r="63387" ht="12.75"/>
    <row r="63388" ht="12.75"/>
    <row r="63389" ht="12.75"/>
    <row r="63390" ht="12.75"/>
    <row r="63391" ht="12.75"/>
    <row r="63392" ht="12.75"/>
    <row r="63393" ht="12.75"/>
    <row r="63394" ht="12.75"/>
    <row r="63395" ht="12.75"/>
    <row r="63396" ht="12.75"/>
    <row r="63397" ht="12.75"/>
    <row r="63398" ht="12.75"/>
    <row r="63399" ht="12.75"/>
    <row r="63400" ht="12.75"/>
    <row r="63401" ht="12.75"/>
    <row r="63402" ht="12.75"/>
    <row r="63403" ht="12.75"/>
    <row r="63404" ht="12.75"/>
    <row r="63405" ht="12.75"/>
    <row r="63406" ht="12.75"/>
    <row r="63407" ht="12.75"/>
    <row r="63408" ht="12.75"/>
    <row r="63409" ht="12.75"/>
    <row r="63410" ht="12.75"/>
    <row r="63411" ht="12.75"/>
    <row r="63412" ht="12.75"/>
    <row r="63413" ht="12.75"/>
    <row r="63414" ht="12.75"/>
    <row r="63415" ht="12.75"/>
    <row r="63416" ht="12.75"/>
    <row r="63417" ht="12.75"/>
    <row r="63418" ht="12.75"/>
    <row r="63419" ht="12.75"/>
    <row r="63420" ht="12.75"/>
    <row r="63421" ht="12.75"/>
    <row r="63422" ht="12.75"/>
    <row r="63423" ht="12.75"/>
    <row r="63424" ht="12.75"/>
    <row r="63425" ht="12.75"/>
    <row r="63426" ht="12.75"/>
    <row r="63427" ht="12.75"/>
    <row r="63428" ht="12.75"/>
    <row r="63429" ht="12.75"/>
    <row r="63430" ht="12.75"/>
    <row r="63431" ht="12.75"/>
    <row r="63432" ht="12.75"/>
    <row r="63433" ht="12.75"/>
    <row r="63434" ht="12.75"/>
    <row r="63435" ht="12.75"/>
    <row r="63436" ht="12.75"/>
    <row r="63437" ht="12.75"/>
    <row r="63438" ht="12.75"/>
    <row r="63439" ht="12.75"/>
    <row r="63440" ht="12.75"/>
    <row r="63441" ht="12.75"/>
    <row r="63442" ht="12.75"/>
    <row r="63443" ht="12.75"/>
    <row r="63444" ht="12.75"/>
    <row r="63445" ht="12.75"/>
    <row r="63446" ht="12.75"/>
    <row r="63447" ht="12.75"/>
    <row r="63448" ht="12.75"/>
    <row r="63449" ht="12.75"/>
    <row r="63450" ht="12.75"/>
    <row r="63451" ht="12.75"/>
    <row r="63452" ht="12.75"/>
    <row r="63453" ht="12.75"/>
    <row r="63454" ht="12.75"/>
    <row r="63455" ht="12.75"/>
    <row r="63456" ht="12.75"/>
    <row r="63457" ht="12.75"/>
    <row r="63458" ht="12.75"/>
    <row r="63459" ht="12.75"/>
    <row r="63460" ht="12.75"/>
    <row r="63461" ht="12.75"/>
    <row r="63462" ht="12.75"/>
    <row r="63463" ht="12.75"/>
    <row r="63464" ht="12.75"/>
    <row r="63465" ht="12.75"/>
    <row r="63466" ht="12.75"/>
    <row r="63467" ht="12.75"/>
    <row r="63468" ht="12.75"/>
    <row r="63469" ht="12.75"/>
    <row r="63470" ht="12.75"/>
    <row r="63471" ht="12.75"/>
    <row r="63472" ht="12.75"/>
    <row r="63473" ht="12.75"/>
    <row r="63474" ht="12.75"/>
    <row r="63475" ht="12.75"/>
    <row r="63476" ht="12.75"/>
    <row r="63477" ht="12.75"/>
    <row r="63478" ht="12.75"/>
    <row r="63479" ht="12.75"/>
    <row r="63480" ht="12.75"/>
    <row r="63481" ht="12.75"/>
    <row r="63482" ht="12.75"/>
    <row r="63483" ht="12.75"/>
    <row r="63484" ht="12.75"/>
    <row r="63485" ht="12.75"/>
    <row r="63486" ht="12.75"/>
    <row r="63487" ht="12.75"/>
    <row r="63488" ht="12.75"/>
    <row r="63489" ht="12.75"/>
    <row r="63490" ht="12.75"/>
    <row r="63491" ht="12.75"/>
    <row r="63492" ht="12.75"/>
    <row r="63493" ht="12.75"/>
    <row r="63494" ht="12.75"/>
    <row r="63495" ht="12.75"/>
    <row r="63496" ht="12.75"/>
    <row r="63497" ht="12.75"/>
    <row r="63498" ht="12.75"/>
    <row r="63499" ht="12.75"/>
    <row r="63500" ht="12.75"/>
    <row r="63501" ht="12.75"/>
    <row r="63502" ht="12.75"/>
    <row r="63503" ht="12.75"/>
    <row r="63504" ht="12.75"/>
    <row r="63505" ht="12.75"/>
    <row r="63506" ht="12.75"/>
    <row r="63507" ht="12.75"/>
    <row r="63508" ht="12.75"/>
    <row r="63509" ht="12.75"/>
    <row r="63510" ht="12.75"/>
    <row r="63511" ht="12.75"/>
    <row r="63512" ht="12.75"/>
    <row r="63513" ht="12.75"/>
    <row r="63514" ht="12.75"/>
    <row r="63515" ht="12.75"/>
    <row r="63516" ht="12.75"/>
    <row r="63517" ht="12.75"/>
    <row r="63518" ht="12.75"/>
    <row r="63519" ht="12.75"/>
    <row r="63520" ht="12.75"/>
    <row r="63521" ht="12.75"/>
    <row r="63522" ht="12.75"/>
    <row r="63523" ht="12.75"/>
    <row r="63524" ht="12.75"/>
    <row r="63525" ht="12.75"/>
    <row r="63526" ht="12.75"/>
    <row r="63527" ht="12.75"/>
    <row r="63528" ht="12.75"/>
    <row r="63529" ht="12.75"/>
    <row r="63530" ht="12.75"/>
    <row r="63531" ht="12.75"/>
    <row r="63532" ht="12.75"/>
    <row r="63533" ht="12.75"/>
    <row r="63534" ht="12.75"/>
    <row r="63535" ht="12.75"/>
    <row r="63536" ht="12.75"/>
    <row r="63537" ht="12.75"/>
    <row r="63538" ht="12.75"/>
    <row r="63539" ht="12.75"/>
    <row r="63540" ht="12.75"/>
    <row r="63541" ht="12.75"/>
    <row r="63542" ht="12.75"/>
    <row r="63543" ht="12.75"/>
    <row r="63544" ht="12.75"/>
    <row r="63545" ht="12.75"/>
    <row r="63546" ht="12.75"/>
    <row r="63547" ht="12.75"/>
    <row r="63548" ht="12.75"/>
    <row r="63549" ht="12.75"/>
    <row r="63550" ht="12.75"/>
    <row r="63551" ht="12.75"/>
    <row r="63552" ht="12.75"/>
    <row r="63553" ht="12.75"/>
    <row r="63554" ht="12.75"/>
    <row r="63555" ht="12.75"/>
    <row r="63556" ht="12.75"/>
    <row r="63557" ht="12.75"/>
    <row r="63558" ht="12.75"/>
    <row r="63559" ht="12.75"/>
    <row r="63560" ht="12.75"/>
    <row r="63561" ht="12.75"/>
    <row r="63562" ht="12.75"/>
    <row r="63563" ht="12.75"/>
    <row r="63564" ht="12.75"/>
    <row r="63565" ht="12.75"/>
    <row r="63566" ht="12.75"/>
    <row r="63567" ht="12.75"/>
    <row r="63568" ht="12.75"/>
    <row r="63569" ht="12.75"/>
    <row r="63570" ht="12.75"/>
    <row r="63571" ht="12.75"/>
    <row r="63572" ht="12.75"/>
    <row r="63573" ht="12.75"/>
    <row r="63574" ht="12.75"/>
    <row r="63575" ht="12.75"/>
    <row r="63576" ht="12.75"/>
    <row r="63577" ht="12.75"/>
    <row r="63578" ht="12.75"/>
    <row r="63579" ht="12.75"/>
    <row r="63580" ht="12.75"/>
    <row r="63581" ht="12.75"/>
    <row r="63582" ht="12.75"/>
    <row r="63583" ht="12.75"/>
    <row r="63584" ht="12.75"/>
    <row r="63585" ht="12.75"/>
    <row r="63586" ht="12.75"/>
    <row r="63587" ht="12.75"/>
    <row r="63588" ht="12.75"/>
    <row r="63589" ht="12.75"/>
    <row r="63590" ht="12.75"/>
    <row r="63591" ht="12.75"/>
    <row r="63592" ht="12.75"/>
    <row r="63593" ht="12.75"/>
    <row r="63594" ht="12.75"/>
    <row r="63595" ht="12.75"/>
    <row r="63596" ht="12.75"/>
    <row r="63597" ht="12.75"/>
    <row r="63598" ht="12.75"/>
    <row r="63599" ht="12.75"/>
    <row r="63600" ht="12.75"/>
    <row r="63601" ht="12.75"/>
    <row r="63602" ht="12.75"/>
    <row r="63603" ht="12.75"/>
    <row r="63604" ht="12.75"/>
    <row r="63605" ht="12.75"/>
    <row r="63606" ht="12.75"/>
    <row r="63607" ht="12.75"/>
    <row r="63608" ht="12.75"/>
    <row r="63609" ht="12.75"/>
    <row r="63610" ht="12.75"/>
    <row r="63611" ht="12.75"/>
    <row r="63612" ht="12.75"/>
    <row r="63613" ht="12.75"/>
    <row r="63614" ht="12.75"/>
    <row r="63615" ht="12.75"/>
    <row r="63616" ht="12.75"/>
    <row r="63617" ht="12.75"/>
    <row r="63618" ht="12.75"/>
    <row r="63619" ht="12.75"/>
    <row r="63620" ht="12.75"/>
    <row r="63621" ht="12.75"/>
    <row r="63622" ht="12.75"/>
    <row r="63623" ht="12.75"/>
    <row r="63624" ht="12.75"/>
    <row r="63625" ht="12.75"/>
    <row r="63626" ht="12.75"/>
    <row r="63627" ht="12.75"/>
    <row r="63628" ht="12.75"/>
    <row r="63629" ht="12.75"/>
    <row r="63630" ht="12.75"/>
    <row r="63631" ht="12.75"/>
    <row r="63632" ht="12.75"/>
    <row r="63633" ht="12.75"/>
    <row r="63634" ht="12.75"/>
    <row r="63635" ht="12.75"/>
    <row r="63636" ht="12.75"/>
    <row r="63637" ht="12.75"/>
    <row r="63638" ht="12.75"/>
    <row r="63639" ht="12.75"/>
    <row r="63640" ht="12.75"/>
    <row r="63641" ht="12.75"/>
    <row r="63642" ht="12.75"/>
    <row r="63643" ht="12.75"/>
    <row r="63644" ht="12.75"/>
    <row r="63645" ht="12.75"/>
    <row r="63646" ht="12.75"/>
    <row r="63647" ht="12.75"/>
    <row r="63648" ht="12.75"/>
    <row r="63649" ht="12.75"/>
    <row r="63650" ht="12.75"/>
    <row r="63651" ht="12.75"/>
    <row r="63652" ht="12.75"/>
    <row r="63653" ht="12.75"/>
    <row r="63654" ht="12.75"/>
    <row r="63655" ht="12.75"/>
    <row r="63656" ht="12.75"/>
    <row r="63657" ht="12.75"/>
    <row r="63658" ht="12.75"/>
    <row r="63659" ht="12.75"/>
    <row r="63660" ht="12.75"/>
    <row r="63661" ht="12.75"/>
    <row r="63662" ht="12.75"/>
    <row r="63663" ht="12.75"/>
    <row r="63664" ht="12.75"/>
    <row r="63665" ht="12.75"/>
    <row r="63666" ht="12.75"/>
    <row r="63667" ht="12.75"/>
    <row r="63668" ht="12.75"/>
    <row r="63669" ht="12.75"/>
    <row r="63670" ht="12.75"/>
    <row r="63671" ht="12.75"/>
    <row r="63672" ht="12.75"/>
    <row r="63673" ht="12.75"/>
    <row r="63674" ht="12.75"/>
    <row r="63675" ht="12.75"/>
    <row r="63676" ht="12.75"/>
    <row r="63677" ht="12.75"/>
    <row r="63678" ht="12.75"/>
    <row r="63679" ht="12.75"/>
    <row r="63680" ht="12.75"/>
    <row r="63681" ht="12.75"/>
    <row r="63682" ht="12.75"/>
    <row r="63683" ht="12.75"/>
    <row r="63684" ht="12.75"/>
    <row r="63685" ht="12.75"/>
    <row r="63686" ht="12.75"/>
    <row r="63687" ht="12.75"/>
    <row r="63688" ht="12.75"/>
    <row r="63689" ht="12.75"/>
    <row r="63690" ht="12.75"/>
    <row r="63691" ht="12.75"/>
    <row r="63692" ht="12.75"/>
    <row r="63693" ht="12.75"/>
    <row r="63694" ht="12.75"/>
    <row r="63695" ht="12.75"/>
    <row r="63696" ht="12.75"/>
    <row r="63697" ht="12.75"/>
    <row r="63698" ht="12.75"/>
    <row r="63699" ht="12.75"/>
    <row r="63700" ht="12.75"/>
    <row r="63701" ht="12.75"/>
    <row r="63702" ht="12.75"/>
    <row r="63703" ht="12.75"/>
    <row r="63704" ht="12.75"/>
    <row r="63705" ht="12.75"/>
    <row r="63706" ht="12.75"/>
    <row r="63707" ht="12.75"/>
    <row r="63708" ht="12.75"/>
    <row r="63709" ht="12.75"/>
    <row r="63710" ht="12.75"/>
    <row r="63711" ht="12.75"/>
    <row r="63712" ht="12.75"/>
    <row r="63713" ht="12.75"/>
    <row r="63714" ht="12.75"/>
    <row r="63715" ht="12.75"/>
    <row r="63716" ht="12.75"/>
    <row r="63717" ht="12.75"/>
    <row r="63718" ht="12.75"/>
    <row r="63719" ht="12.75"/>
    <row r="63720" ht="12.75"/>
    <row r="63721" ht="12.75"/>
    <row r="63722" ht="12.75"/>
    <row r="63723" ht="12.75"/>
    <row r="63724" ht="12.75"/>
    <row r="63725" ht="12.75"/>
    <row r="63726" ht="12.75"/>
    <row r="63727" ht="12.75"/>
    <row r="63728" ht="12.75"/>
    <row r="63729" ht="12.75"/>
    <row r="63730" ht="12.75"/>
    <row r="63731" ht="12.75"/>
    <row r="63732" ht="12.75"/>
    <row r="63733" ht="12.75"/>
    <row r="63734" ht="12.75"/>
    <row r="63735" ht="12.75"/>
    <row r="63736" ht="12.75"/>
    <row r="63737" ht="12.75"/>
    <row r="63738" ht="12.75"/>
    <row r="63739" ht="12.75"/>
    <row r="63740" ht="12.75"/>
    <row r="63741" ht="12.75"/>
    <row r="63742" ht="12.75"/>
    <row r="63743" ht="12.75"/>
    <row r="63744" ht="12.75"/>
    <row r="63745" ht="12.75"/>
    <row r="63746" ht="12.75"/>
    <row r="63747" ht="12.75"/>
    <row r="63748" ht="12.75"/>
    <row r="63749" ht="12.75"/>
    <row r="63750" ht="12.75"/>
    <row r="63751" ht="12.75"/>
    <row r="63752" ht="12.75"/>
    <row r="63753" ht="12.75"/>
    <row r="63754" ht="12.75"/>
    <row r="63755" ht="12.75"/>
    <row r="63756" ht="12.75"/>
    <row r="63757" ht="12.75"/>
    <row r="63758" ht="12.75"/>
    <row r="63759" ht="12.75"/>
    <row r="63760" ht="12.75"/>
    <row r="63761" ht="12.75"/>
    <row r="63762" ht="12.75"/>
    <row r="63763" ht="12.75"/>
    <row r="63764" ht="12.75"/>
    <row r="63765" ht="12.75"/>
    <row r="63766" ht="12.75"/>
    <row r="63767" ht="12.75"/>
    <row r="63768" ht="12.75"/>
    <row r="63769" ht="12.75"/>
    <row r="63770" ht="12.75"/>
    <row r="63771" ht="12.75"/>
    <row r="63772" ht="12.75"/>
    <row r="63773" ht="12.75"/>
    <row r="63774" ht="12.75"/>
    <row r="63775" ht="12.75"/>
    <row r="63776" ht="12.75"/>
    <row r="63777" ht="12.75"/>
    <row r="63778" ht="12.75"/>
    <row r="63779" ht="12.75"/>
    <row r="63780" ht="12.75"/>
    <row r="63781" ht="12.75"/>
    <row r="63782" ht="12.75"/>
    <row r="63783" ht="12.75"/>
    <row r="63784" ht="12.75"/>
    <row r="63785" ht="12.75"/>
    <row r="63786" ht="12.75"/>
    <row r="63787" ht="12.75"/>
    <row r="63788" ht="12.75"/>
    <row r="63789" ht="12.75"/>
    <row r="63790" ht="12.75"/>
    <row r="63791" ht="12.75"/>
    <row r="63792" ht="12.75"/>
    <row r="63793" ht="12.75"/>
    <row r="63794" ht="12.75"/>
    <row r="63795" ht="12.75"/>
    <row r="63796" ht="12.75"/>
    <row r="63797" ht="12.75"/>
    <row r="63798" ht="12.75"/>
    <row r="63799" ht="12.75"/>
    <row r="63800" ht="12.75"/>
    <row r="63801" ht="12.75"/>
    <row r="63802" ht="12.75"/>
    <row r="63803" ht="12.75"/>
    <row r="63804" ht="12.75"/>
    <row r="63805" ht="12.75"/>
    <row r="63806" ht="12.75"/>
    <row r="63807" ht="12.75"/>
    <row r="63808" ht="12.75"/>
    <row r="63809" ht="12.75"/>
    <row r="63810" ht="12.75"/>
    <row r="63811" ht="12.75"/>
    <row r="63812" ht="12.75"/>
    <row r="63813" ht="12.75"/>
    <row r="63814" ht="12.75"/>
    <row r="63815" ht="12.75"/>
    <row r="63816" ht="12.75"/>
    <row r="63817" ht="12.75"/>
    <row r="63818" ht="12.75"/>
    <row r="63819" ht="12.75"/>
    <row r="63820" ht="12.75"/>
    <row r="63821" ht="12.75"/>
    <row r="63822" ht="12.75"/>
    <row r="63823" ht="12.75"/>
    <row r="63824" ht="12.75"/>
    <row r="63825" ht="12.75"/>
    <row r="63826" ht="12.75"/>
    <row r="63827" ht="12.75"/>
    <row r="63828" ht="12.75"/>
    <row r="63829" ht="12.75"/>
    <row r="63830" ht="12.75"/>
    <row r="63831" ht="12.75"/>
    <row r="63832" ht="12.75"/>
    <row r="63833" ht="12.75"/>
    <row r="63834" ht="12.75"/>
    <row r="63835" ht="12.75"/>
    <row r="63836" ht="12.75"/>
    <row r="63837" ht="12.75"/>
    <row r="63838" ht="12.75"/>
    <row r="63839" ht="12.75"/>
    <row r="63840" ht="12.75"/>
    <row r="63841" ht="12.75"/>
    <row r="63842" ht="12.75"/>
    <row r="63843" ht="12.75"/>
    <row r="63844" ht="12.75"/>
    <row r="63845" ht="12.75"/>
    <row r="63846" ht="12.75"/>
    <row r="63847" ht="12.75"/>
    <row r="63848" ht="12.75"/>
    <row r="63849" ht="12.75"/>
    <row r="63850" ht="12.75"/>
    <row r="63851" ht="12.75"/>
    <row r="63852" ht="12.75"/>
    <row r="63853" ht="12.75"/>
    <row r="63854" ht="12.75"/>
    <row r="63855" ht="12.75"/>
    <row r="63856" ht="12.75"/>
    <row r="63857" ht="12.75"/>
    <row r="63858" ht="12.75"/>
    <row r="63859" ht="12.75"/>
    <row r="63860" ht="12.75"/>
    <row r="63861" ht="12.75"/>
    <row r="63862" ht="12.75"/>
    <row r="63863" ht="12.75"/>
    <row r="63864" ht="12.75"/>
    <row r="63865" ht="12.75"/>
    <row r="63866" ht="12.75"/>
    <row r="63867" ht="12.75"/>
    <row r="63868" ht="12.75"/>
    <row r="63869" ht="12.75"/>
    <row r="63870" ht="12.75"/>
    <row r="63871" ht="12.75"/>
    <row r="63872" ht="12.75"/>
    <row r="63873" ht="12.75"/>
    <row r="63874" ht="12.75"/>
    <row r="63875" ht="12.75"/>
    <row r="63876" ht="12.75"/>
    <row r="63877" ht="12.75"/>
    <row r="63878" ht="12.75"/>
    <row r="63879" ht="12.75"/>
    <row r="63880" ht="12.75"/>
    <row r="63881" ht="12.75"/>
    <row r="63882" ht="12.75"/>
    <row r="63883" ht="12.75"/>
    <row r="63884" ht="12.75"/>
    <row r="63885" ht="12.75"/>
    <row r="63886" ht="12.75"/>
    <row r="63887" ht="12.75"/>
    <row r="63888" ht="12.75"/>
    <row r="63889" ht="12.75"/>
    <row r="63890" ht="12.75"/>
    <row r="63891" ht="12.75"/>
    <row r="63892" ht="12.75"/>
    <row r="63893" ht="12.75"/>
    <row r="63894" ht="12.75"/>
    <row r="63895" ht="12.75"/>
    <row r="63896" ht="12.75"/>
    <row r="63897" ht="12.75"/>
    <row r="63898" ht="12.75"/>
    <row r="63899" ht="12.75"/>
    <row r="63900" ht="12.75"/>
    <row r="63901" ht="12.75"/>
    <row r="63902" ht="12.75"/>
    <row r="63903" ht="12.75"/>
    <row r="63904" ht="12.75"/>
    <row r="63905" ht="12.75"/>
    <row r="63906" ht="12.75"/>
    <row r="63907" ht="12.75"/>
    <row r="63908" ht="12.75"/>
    <row r="63909" ht="12.75"/>
    <row r="63910" ht="12.75"/>
    <row r="63911" ht="12.75"/>
    <row r="63912" ht="12.75"/>
    <row r="63913" ht="12.75"/>
    <row r="63914" ht="12.75"/>
    <row r="63915" ht="12.75"/>
    <row r="63916" ht="12.75"/>
    <row r="63917" ht="12.75"/>
    <row r="63918" ht="12.75"/>
    <row r="63919" ht="12.75"/>
    <row r="63920" ht="12.75"/>
    <row r="63921" ht="12.75"/>
    <row r="63922" ht="12.75"/>
    <row r="63923" ht="12.75"/>
    <row r="63924" ht="12.75"/>
    <row r="63925" ht="12.75"/>
    <row r="63926" ht="12.75"/>
    <row r="63927" ht="12.75"/>
    <row r="63928" ht="12.75"/>
    <row r="63929" ht="12.75"/>
    <row r="63930" ht="12.75"/>
    <row r="63931" ht="12.75"/>
    <row r="63932" ht="12.75"/>
    <row r="63933" ht="12.75"/>
    <row r="63934" ht="12.75"/>
    <row r="63935" ht="12.75"/>
    <row r="63936" ht="12.75"/>
    <row r="63937" ht="12.75"/>
    <row r="63938" ht="12.75"/>
    <row r="63939" ht="12.75"/>
    <row r="63940" ht="12.75"/>
    <row r="63941" ht="12.75"/>
    <row r="63942" ht="12.75"/>
    <row r="63943" ht="12.75"/>
    <row r="63944" ht="12.75"/>
    <row r="63945" ht="12.75"/>
    <row r="63946" ht="12.75"/>
    <row r="63947" ht="12.75"/>
    <row r="63948" ht="12.75"/>
    <row r="63949" ht="12.75"/>
    <row r="63950" ht="12.75"/>
    <row r="63951" ht="12.75"/>
    <row r="63952" ht="12.75"/>
    <row r="63953" ht="12.75"/>
    <row r="63954" ht="12.75"/>
    <row r="63955" ht="12.75"/>
    <row r="63956" ht="12.75"/>
    <row r="63957" ht="12.75"/>
    <row r="63958" ht="12.75"/>
    <row r="63959" ht="12.75"/>
    <row r="63960" ht="12.75"/>
    <row r="63961" ht="12.75"/>
    <row r="63962" ht="12.75"/>
    <row r="63963" ht="12.75"/>
    <row r="63964" ht="12.75"/>
    <row r="63965" ht="12.75"/>
    <row r="63966" ht="12.75"/>
    <row r="63967" ht="12.75"/>
    <row r="63968" ht="12.75"/>
    <row r="63969" ht="12.75"/>
    <row r="63970" ht="12.75"/>
    <row r="63971" ht="12.75"/>
    <row r="63972" ht="12.75"/>
    <row r="63973" ht="12.75"/>
    <row r="63974" ht="12.75"/>
    <row r="63975" ht="12.75"/>
    <row r="63976" ht="12.75"/>
    <row r="63977" ht="12.75"/>
    <row r="63978" ht="12.75"/>
    <row r="63979" ht="12.75"/>
    <row r="63980" ht="12.75"/>
    <row r="63981" ht="12.75"/>
    <row r="63982" ht="12.75"/>
    <row r="63983" ht="12.75"/>
    <row r="63984" ht="12.75"/>
    <row r="63985" ht="12.75"/>
    <row r="63986" ht="12.75"/>
    <row r="63987" ht="12.75"/>
    <row r="63988" ht="12.75"/>
    <row r="63989" ht="12.75"/>
    <row r="63990" ht="12.75"/>
    <row r="63991" ht="12.75"/>
    <row r="63992" ht="12.75"/>
    <row r="63993" ht="12.75"/>
    <row r="63994" ht="12.75"/>
    <row r="63995" ht="12.75"/>
    <row r="63996" ht="12.75"/>
    <row r="63997" ht="12.75"/>
    <row r="63998" ht="12.75"/>
    <row r="63999" ht="12.75"/>
    <row r="64000" ht="12.75"/>
    <row r="64001" ht="12.75"/>
    <row r="64002" ht="12.75"/>
    <row r="64003" ht="12.75"/>
    <row r="64004" ht="12.75"/>
    <row r="64005" ht="12.75"/>
    <row r="64006" ht="12.75"/>
    <row r="64007" ht="12.75"/>
    <row r="64008" ht="12.75"/>
    <row r="64009" ht="12.75"/>
    <row r="64010" ht="12.75"/>
    <row r="64011" ht="12.75"/>
    <row r="64012" ht="12.75"/>
    <row r="64013" ht="12.75"/>
    <row r="64014" ht="12.75"/>
    <row r="64015" ht="12.75"/>
    <row r="64016" ht="12.75"/>
    <row r="64017" ht="12.75"/>
    <row r="64018" ht="12.75"/>
    <row r="64019" ht="12.75"/>
    <row r="64020" ht="12.75"/>
    <row r="64021" ht="12.75"/>
    <row r="64022" ht="12.75"/>
    <row r="64023" ht="12.75"/>
    <row r="64024" ht="12.75"/>
    <row r="64025" ht="12.75"/>
    <row r="64026" ht="12.75"/>
    <row r="64027" ht="12.75"/>
    <row r="64028" ht="12.75"/>
    <row r="64029" ht="12.75"/>
    <row r="64030" ht="12.75"/>
    <row r="64031" ht="12.75"/>
    <row r="64032" ht="12.75"/>
    <row r="64033" ht="12.75"/>
    <row r="64034" ht="12.75"/>
    <row r="64035" ht="12.75"/>
    <row r="64036" ht="12.75"/>
    <row r="64037" ht="12.75"/>
    <row r="64038" ht="12.75"/>
    <row r="64039" ht="12.75"/>
    <row r="64040" ht="12.75"/>
    <row r="64041" ht="12.75"/>
    <row r="64042" ht="12.75"/>
    <row r="64043" ht="12.75"/>
    <row r="64044" ht="12.75"/>
    <row r="64045" ht="12.75"/>
    <row r="64046" ht="12.75"/>
    <row r="64047" ht="12.75"/>
    <row r="64048" ht="12.75"/>
    <row r="64049" ht="12.75"/>
    <row r="64050" ht="12.75"/>
    <row r="64051" ht="12.75"/>
    <row r="64052" ht="12.75"/>
    <row r="64053" ht="12.75"/>
    <row r="64054" ht="12.75"/>
    <row r="64055" ht="12.75"/>
    <row r="64056" ht="12.75"/>
    <row r="64057" ht="12.75"/>
    <row r="64058" ht="12.75"/>
    <row r="64059" ht="12.75"/>
    <row r="64060" ht="12.75"/>
    <row r="64061" ht="12.75"/>
    <row r="64062" ht="12.75"/>
    <row r="64063" ht="12.75"/>
    <row r="64064" ht="12.75"/>
    <row r="64065" ht="12.75"/>
    <row r="64066" ht="12.75"/>
    <row r="64067" ht="12.75"/>
    <row r="64068" ht="12.75"/>
    <row r="64069" ht="12.75"/>
    <row r="64070" ht="12.75"/>
    <row r="64071" ht="12.75"/>
    <row r="64072" ht="12.75"/>
    <row r="64073" ht="12.75"/>
    <row r="64074" ht="12.75"/>
    <row r="64075" ht="12.75"/>
    <row r="64076" ht="12.75"/>
    <row r="64077" ht="12.75"/>
    <row r="64078" ht="12.75"/>
    <row r="64079" ht="12.75"/>
    <row r="64080" ht="12.75"/>
    <row r="64081" ht="12.75"/>
    <row r="64082" ht="12.75"/>
    <row r="64083" ht="12.75"/>
    <row r="64084" ht="12.75"/>
    <row r="64085" ht="12.75"/>
    <row r="64086" ht="12.75"/>
    <row r="64087" ht="12.75"/>
    <row r="64088" ht="12.75"/>
    <row r="64089" ht="12.75"/>
    <row r="64090" ht="12.75"/>
    <row r="64091" ht="12.75"/>
    <row r="64092" ht="12.75"/>
    <row r="64093" ht="12.75"/>
    <row r="64094" ht="12.75"/>
    <row r="64095" ht="12.75"/>
    <row r="64096" ht="12.75"/>
    <row r="64097" ht="12.75"/>
    <row r="64098" ht="12.75"/>
    <row r="64099" ht="12.75"/>
    <row r="64100" ht="12.75"/>
    <row r="64101" ht="12.75"/>
    <row r="64102" ht="12.75"/>
    <row r="64103" ht="12.75"/>
    <row r="64104" ht="12.75"/>
    <row r="64105" ht="12.75"/>
    <row r="64106" ht="12.75"/>
    <row r="64107" ht="12.75"/>
    <row r="64108" ht="12.75"/>
    <row r="64109" ht="12.75"/>
    <row r="64110" ht="12.75"/>
    <row r="64111" ht="12.75"/>
    <row r="64112" ht="12.75"/>
    <row r="64113" ht="12.75"/>
    <row r="64114" ht="12.75"/>
    <row r="64115" ht="12.75"/>
    <row r="64116" ht="12.75"/>
    <row r="64117" ht="12.75"/>
    <row r="64118" ht="12.75"/>
    <row r="64119" ht="12.75"/>
    <row r="64120" ht="12.75"/>
    <row r="64121" ht="12.75"/>
    <row r="64122" ht="12.75"/>
    <row r="64123" ht="12.75"/>
    <row r="64124" ht="12.75"/>
    <row r="64125" ht="12.75"/>
    <row r="64126" ht="12.75"/>
    <row r="64127" ht="12.75"/>
    <row r="64128" ht="12.75"/>
    <row r="64129" ht="12.75"/>
    <row r="64130" ht="12.75"/>
    <row r="64131" ht="12.75"/>
    <row r="64132" ht="12.75"/>
    <row r="64133" ht="12.75"/>
    <row r="64134" ht="12.75"/>
    <row r="64135" ht="12.75"/>
    <row r="64136" ht="12.75"/>
    <row r="64137" ht="12.75"/>
    <row r="64138" ht="12.75"/>
    <row r="64139" ht="12.75"/>
    <row r="64140" ht="12.75"/>
    <row r="64141" ht="12.75"/>
    <row r="64142" ht="12.75"/>
    <row r="64143" ht="12.75"/>
    <row r="64144" ht="12.75"/>
    <row r="64145" ht="12.75"/>
    <row r="64146" ht="12.75"/>
    <row r="64147" ht="12.75"/>
    <row r="64148" ht="12.75"/>
    <row r="64149" ht="12.75"/>
    <row r="64150" ht="12.75"/>
    <row r="64151" ht="12.75"/>
    <row r="64152" ht="12.75"/>
    <row r="64153" ht="12.75"/>
    <row r="64154" ht="12.75"/>
    <row r="64155" ht="12.75"/>
    <row r="64156" ht="12.75"/>
    <row r="64157" ht="12.75"/>
    <row r="64158" ht="12.75"/>
    <row r="64159" ht="12.75"/>
    <row r="64160" ht="12.75"/>
    <row r="64161" ht="12.75"/>
    <row r="64162" ht="12.75"/>
    <row r="64163" ht="12.75"/>
    <row r="64164" ht="12.75"/>
    <row r="64165" ht="12.75"/>
    <row r="64166" ht="12.75"/>
    <row r="64167" ht="12.75"/>
    <row r="64168" ht="12.75"/>
    <row r="64169" ht="12.75"/>
    <row r="64170" ht="12.75"/>
    <row r="64171" ht="12.75"/>
    <row r="64172" ht="12.75"/>
    <row r="64173" ht="12.75"/>
    <row r="64174" ht="12.75"/>
    <row r="64175" ht="12.75"/>
    <row r="64176" ht="12.75"/>
    <row r="64177" ht="12.75"/>
    <row r="64178" ht="12.75"/>
    <row r="64179" ht="12.75"/>
    <row r="64180" ht="12.75"/>
    <row r="64181" ht="12.75"/>
    <row r="64182" ht="12.75"/>
    <row r="64183" ht="12.75"/>
    <row r="64184" ht="12.75"/>
    <row r="64185" ht="12.75"/>
    <row r="64186" ht="12.75"/>
    <row r="64187" ht="12.75"/>
    <row r="64188" ht="12.75"/>
    <row r="64189" ht="12.75"/>
    <row r="64190" ht="12.75"/>
    <row r="64191" ht="12.75"/>
    <row r="64192" ht="12.75"/>
    <row r="64193" ht="12.75"/>
    <row r="64194" ht="12.75"/>
    <row r="64195" ht="12.75"/>
    <row r="64196" ht="12.75"/>
    <row r="64197" ht="12.75"/>
    <row r="64198" ht="12.75"/>
    <row r="64199" ht="12.75"/>
    <row r="64200" ht="12.75"/>
    <row r="64201" ht="12.75"/>
    <row r="64202" ht="12.75"/>
    <row r="64203" ht="12.75"/>
    <row r="64204" ht="12.75"/>
    <row r="64205" ht="12.75"/>
    <row r="64206" ht="12.75"/>
    <row r="64207" ht="12.75"/>
    <row r="64208" ht="12.75"/>
    <row r="64209" ht="12.75"/>
    <row r="64210" ht="12.75"/>
    <row r="64211" ht="12.75"/>
    <row r="64212" ht="12.75"/>
    <row r="64213" ht="12.75"/>
    <row r="64214" ht="12.75"/>
    <row r="64215" ht="12.75"/>
    <row r="64216" ht="12.75"/>
    <row r="64217" ht="12.75"/>
    <row r="64218" ht="12.75"/>
    <row r="64219" ht="12.75"/>
    <row r="64220" ht="12.75"/>
    <row r="64221" ht="12.75"/>
    <row r="64222" ht="12.75"/>
    <row r="64223" ht="12.75"/>
    <row r="64224" ht="12.75"/>
    <row r="64225" ht="12.75"/>
    <row r="64226" ht="12.75"/>
    <row r="64227" ht="12.75"/>
    <row r="64228" ht="12.75"/>
    <row r="64229" ht="12.75"/>
    <row r="64230" ht="12.75"/>
    <row r="64231" ht="12.75"/>
    <row r="64232" ht="12.75"/>
    <row r="64233" ht="12.75"/>
    <row r="64234" ht="12.75"/>
    <row r="64235" ht="12.75"/>
    <row r="64236" ht="12.75"/>
    <row r="64237" ht="12.75"/>
    <row r="64238" ht="12.75"/>
    <row r="64239" ht="12.75"/>
    <row r="64240" ht="12.75"/>
    <row r="64241" ht="12.75"/>
    <row r="64242" ht="12.75"/>
    <row r="64243" ht="12.75"/>
    <row r="64244" ht="12.75"/>
    <row r="64245" ht="12.75"/>
    <row r="64246" ht="12.75"/>
    <row r="64247" ht="12.75"/>
    <row r="64248" ht="12.75"/>
    <row r="64249" ht="12.75"/>
    <row r="64250" ht="12.75"/>
    <row r="64251" ht="12.75"/>
    <row r="64252" ht="12.75"/>
    <row r="64253" ht="12.75"/>
    <row r="64254" ht="12.75"/>
    <row r="64255" ht="12.75"/>
    <row r="64256" ht="12.75"/>
    <row r="64257" ht="12.75"/>
    <row r="64258" ht="12.75"/>
    <row r="64259" ht="12.75"/>
    <row r="64260" ht="12.75"/>
    <row r="64261" ht="12.75"/>
    <row r="64262" ht="12.75"/>
    <row r="64263" ht="12.75"/>
    <row r="64264" ht="12.75"/>
    <row r="64265" ht="12.75"/>
    <row r="64266" ht="12.75"/>
    <row r="64267" ht="12.75"/>
    <row r="64268" ht="12.75"/>
    <row r="64269" ht="12.75"/>
    <row r="64270" ht="12.75"/>
    <row r="64271" ht="12.75"/>
    <row r="64272" ht="12.75"/>
    <row r="64273" ht="12.75"/>
    <row r="64274" ht="12.75"/>
    <row r="64275" ht="12.75"/>
    <row r="64276" ht="12.75"/>
    <row r="64277" ht="12.75"/>
    <row r="64278" ht="12.75"/>
    <row r="64279" ht="12.75"/>
    <row r="64280" ht="12.75"/>
    <row r="64281" ht="12.75"/>
    <row r="64282" ht="12.75"/>
    <row r="64283" ht="12.75"/>
    <row r="64284" ht="12.75"/>
    <row r="64285" ht="12.75"/>
    <row r="64286" ht="12.75"/>
    <row r="64287" ht="12.75"/>
    <row r="64288" ht="12.75"/>
    <row r="64289" ht="12.75"/>
    <row r="64290" ht="12.75"/>
    <row r="64291" ht="12.75"/>
    <row r="64292" ht="12.75"/>
    <row r="64293" ht="12.75"/>
    <row r="64294" ht="12.75"/>
    <row r="64295" ht="12.75"/>
    <row r="64296" ht="12.75"/>
    <row r="64297" ht="12.75"/>
    <row r="64298" ht="12.75"/>
    <row r="64299" ht="12.75"/>
    <row r="64300" ht="12.75"/>
    <row r="64301" ht="12.75"/>
    <row r="64302" ht="12.75"/>
    <row r="64303" ht="12.75"/>
    <row r="64304" ht="12.75"/>
    <row r="64305" ht="12.75"/>
    <row r="64306" ht="12.75"/>
    <row r="64307" ht="12.75"/>
    <row r="64308" ht="12.75"/>
    <row r="64309" ht="12.75"/>
    <row r="64310" ht="12.75"/>
    <row r="64311" ht="12.75"/>
    <row r="64312" ht="12.75"/>
    <row r="64313" ht="12.75"/>
    <row r="64314" ht="12.75"/>
    <row r="64315" ht="12.75"/>
    <row r="64316" ht="12.75"/>
    <row r="64317" ht="12.75"/>
    <row r="64318" ht="12.75"/>
    <row r="64319" ht="12.75"/>
    <row r="64320" ht="12.75"/>
    <row r="64321" ht="12.75"/>
    <row r="64322" ht="12.75"/>
    <row r="64323" ht="12.75"/>
    <row r="64324" ht="12.75"/>
    <row r="64325" ht="12.75"/>
    <row r="64326" ht="12.75"/>
    <row r="64327" ht="12.75"/>
    <row r="64328" ht="12.75"/>
    <row r="64329" ht="12.75"/>
    <row r="64330" ht="12.75"/>
    <row r="64331" ht="12.75"/>
    <row r="64332" ht="12.75"/>
    <row r="64333" ht="12.75"/>
    <row r="64334" ht="12.75"/>
    <row r="64335" ht="12.75"/>
    <row r="64336" ht="12.75"/>
    <row r="64337" ht="12.75"/>
    <row r="64338" ht="12.75"/>
    <row r="64339" ht="12.75"/>
    <row r="64340" ht="12.75"/>
    <row r="64341" ht="12.75"/>
    <row r="64342" ht="12.75"/>
    <row r="64343" ht="12.75"/>
    <row r="64344" ht="12.75"/>
    <row r="64345" ht="12.75"/>
    <row r="64346" ht="12.75"/>
    <row r="64347" ht="12.75"/>
    <row r="64348" ht="12.75"/>
    <row r="64349" ht="12.75"/>
    <row r="64350" ht="12.75"/>
    <row r="64351" ht="12.75"/>
    <row r="64352" ht="12.75"/>
    <row r="64353" ht="12.75"/>
    <row r="64354" ht="12.75"/>
    <row r="64355" ht="12.75"/>
    <row r="64356" ht="12.75"/>
    <row r="64357" ht="12.75"/>
    <row r="64358" ht="12.75"/>
    <row r="64359" ht="12.75"/>
    <row r="64360" ht="12.75"/>
    <row r="64361" ht="12.75"/>
    <row r="64362" ht="12.75"/>
    <row r="64363" ht="12.75"/>
    <row r="64364" ht="12.75"/>
    <row r="64365" ht="12.75"/>
    <row r="64366" ht="12.75"/>
    <row r="64367" ht="12.75"/>
    <row r="64368" ht="12.75"/>
    <row r="64369" ht="12.75"/>
    <row r="64370" ht="12.75"/>
    <row r="64371" ht="12.75"/>
    <row r="64372" ht="12.75"/>
    <row r="64373" ht="12.75"/>
    <row r="64374" ht="12.75"/>
    <row r="64375" ht="12.75"/>
    <row r="64376" ht="12.75"/>
    <row r="64377" ht="12.75"/>
    <row r="64378" ht="12.75"/>
    <row r="64379" ht="12.75"/>
    <row r="64380" ht="12.75"/>
    <row r="64381" ht="12.75"/>
    <row r="64382" ht="12.75"/>
    <row r="64383" ht="12.75"/>
    <row r="64384" ht="12.75"/>
    <row r="64385" ht="12.75"/>
    <row r="64386" ht="12.75"/>
    <row r="64387" ht="12.75"/>
    <row r="64388" ht="12.75"/>
    <row r="64389" ht="12.75"/>
    <row r="64390" ht="12.75"/>
    <row r="64391" ht="12.75"/>
    <row r="64392" ht="12.75"/>
    <row r="64393" ht="12.75"/>
    <row r="64394" ht="12.75"/>
    <row r="64395" ht="12.75"/>
    <row r="64396" ht="12.75"/>
    <row r="64397" ht="12.75"/>
    <row r="64398" ht="12.75"/>
    <row r="64399" ht="12.75"/>
    <row r="64400" ht="12.75"/>
    <row r="64401" ht="12.75"/>
    <row r="64402" ht="12.75"/>
    <row r="64403" ht="12.75"/>
    <row r="64404" ht="12.75"/>
    <row r="64405" ht="12.75"/>
    <row r="64406" ht="12.75"/>
    <row r="64407" ht="12.75"/>
    <row r="64408" ht="12.75"/>
    <row r="64409" ht="12.75"/>
    <row r="64410" ht="12.75"/>
    <row r="64411" ht="12.75"/>
    <row r="64412" ht="12.75"/>
    <row r="64413" ht="12.75"/>
    <row r="64414" ht="12.75"/>
    <row r="64415" ht="12.75"/>
    <row r="64416" ht="12.75"/>
    <row r="64417" ht="12.75"/>
    <row r="64418" ht="12.75"/>
    <row r="64419" ht="12.75"/>
    <row r="64420" ht="12.75"/>
    <row r="64421" ht="12.75"/>
    <row r="64422" ht="12.75"/>
    <row r="64423" ht="12.75"/>
    <row r="64424" ht="12.75"/>
    <row r="64425" ht="12.75"/>
    <row r="64426" ht="12.75"/>
    <row r="64427" ht="12.75"/>
    <row r="64428" ht="12.75"/>
    <row r="64429" ht="12.75"/>
    <row r="64430" ht="12.75"/>
    <row r="64431" ht="12.75"/>
    <row r="64432" ht="12.75"/>
    <row r="64433" ht="12.75"/>
    <row r="64434" ht="12.75"/>
    <row r="64435" ht="12.75"/>
    <row r="64436" ht="12.75"/>
    <row r="64437" ht="12.75"/>
    <row r="64438" ht="12.75"/>
    <row r="64439" ht="12.75"/>
    <row r="64440" ht="12.75"/>
    <row r="64441" ht="12.75"/>
    <row r="64442" ht="12.75"/>
    <row r="64443" ht="12.75"/>
    <row r="64444" ht="12.75"/>
    <row r="64445" ht="12.75"/>
    <row r="64446" ht="12.75"/>
    <row r="64447" ht="12.75"/>
    <row r="64448" ht="12.75"/>
    <row r="64449" ht="12.75"/>
    <row r="64450" ht="12.75"/>
    <row r="64451" ht="12.75"/>
    <row r="64452" ht="12.75"/>
    <row r="64453" ht="12.75"/>
    <row r="64454" ht="12.75"/>
    <row r="64455" ht="12.75"/>
    <row r="64456" ht="12.75"/>
    <row r="64457" ht="12.75"/>
    <row r="64458" ht="12.75"/>
    <row r="64459" ht="12.75"/>
    <row r="64460" ht="12.75"/>
    <row r="64461" ht="12.75"/>
    <row r="64462" ht="12.75"/>
    <row r="64463" ht="12.75"/>
    <row r="64464" ht="12.75"/>
    <row r="64465" ht="12.75"/>
    <row r="64466" ht="12.75"/>
    <row r="64467" ht="12.75"/>
    <row r="64468" ht="12.75"/>
    <row r="64469" ht="12.75"/>
    <row r="64470" ht="12.75"/>
    <row r="64471" ht="12.75"/>
    <row r="64472" ht="12.75"/>
    <row r="64473" ht="12.75"/>
    <row r="64474" ht="12.75"/>
    <row r="64475" ht="12.75"/>
    <row r="64476" ht="12.75"/>
    <row r="64477" ht="12.75"/>
    <row r="64478" ht="12.75"/>
    <row r="64479" ht="12.75"/>
    <row r="64480" ht="12.75"/>
    <row r="64481" ht="12.75"/>
    <row r="64482" ht="12.75"/>
    <row r="64483" ht="12.75"/>
    <row r="64484" ht="12.75"/>
    <row r="64485" ht="12.75"/>
    <row r="64486" ht="12.75"/>
    <row r="64487" ht="12.75"/>
    <row r="64488" ht="12.75"/>
    <row r="64489" ht="12.75"/>
    <row r="64490" ht="12.75"/>
    <row r="64491" ht="12.75"/>
    <row r="64492" ht="12.75"/>
    <row r="64493" ht="12.75"/>
    <row r="64494" ht="12.75"/>
    <row r="64495" ht="12.75"/>
    <row r="64496" ht="12.75"/>
    <row r="64497" ht="12.75"/>
    <row r="64498" ht="12.75"/>
    <row r="64499" ht="12.75"/>
    <row r="64500" ht="12.75"/>
    <row r="64501" ht="12.75"/>
    <row r="64502" ht="12.75"/>
    <row r="64503" ht="12.75"/>
    <row r="64504" ht="12.75"/>
    <row r="64505" ht="12.75"/>
    <row r="64506" ht="12.75"/>
    <row r="64507" ht="12.75"/>
    <row r="64508" ht="12.75"/>
    <row r="64509" ht="12.75"/>
    <row r="64510" ht="12.75"/>
    <row r="64511" ht="12.75"/>
    <row r="64512" ht="12.75"/>
    <row r="64513" ht="12.75"/>
    <row r="64514" ht="12.75"/>
    <row r="64515" ht="12.75"/>
    <row r="64516" ht="12.75"/>
    <row r="64517" ht="12.75"/>
    <row r="64518" ht="12.75"/>
    <row r="64519" ht="12.75"/>
    <row r="64520" ht="12.75"/>
    <row r="64521" ht="12.75"/>
    <row r="64522" ht="12.75"/>
    <row r="64523" ht="12.75"/>
    <row r="64524" ht="12.75"/>
    <row r="64525" ht="12.75"/>
    <row r="64526" ht="12.75"/>
    <row r="64527" ht="12.75"/>
    <row r="64528" ht="12.75"/>
    <row r="64529" ht="12.75"/>
    <row r="64530" ht="12.75"/>
    <row r="64531" ht="12.75"/>
    <row r="64532" ht="12.75"/>
    <row r="64533" ht="12.75"/>
    <row r="64534" ht="12.75"/>
    <row r="64535" ht="12.75"/>
    <row r="64536" ht="12.75"/>
    <row r="64537" ht="12.75"/>
    <row r="64538" ht="12.75"/>
    <row r="64539" ht="12.75"/>
    <row r="64540" ht="12.75"/>
    <row r="64541" ht="12.75"/>
    <row r="64542" ht="12.75"/>
    <row r="64543" ht="12.75"/>
    <row r="64544" ht="12.75"/>
    <row r="64545" ht="12.75"/>
    <row r="64546" ht="12.75"/>
    <row r="64547" ht="12.75"/>
    <row r="64548" ht="12.75"/>
    <row r="64549" ht="12.75"/>
    <row r="64550" ht="12.75"/>
    <row r="64551" ht="12.75"/>
    <row r="64552" ht="12.75"/>
    <row r="64553" ht="12.75"/>
    <row r="64554" ht="12.75"/>
    <row r="64555" ht="12.75"/>
    <row r="64556" ht="12.75"/>
    <row r="64557" ht="12.75"/>
    <row r="64558" ht="12.75"/>
    <row r="64559" ht="12.75"/>
    <row r="64560" ht="12.75"/>
    <row r="64561" ht="12.75"/>
    <row r="64562" ht="12.75"/>
    <row r="64563" ht="12.75"/>
    <row r="64564" ht="12.75"/>
    <row r="64565" ht="12.75"/>
    <row r="64566" ht="12.75"/>
    <row r="64567" ht="12.75"/>
    <row r="64568" ht="12.75"/>
    <row r="64569" ht="12.75"/>
    <row r="64570" ht="12.75"/>
    <row r="64571" ht="12.75"/>
    <row r="64572" ht="12.75"/>
    <row r="64573" ht="12.75"/>
    <row r="64574" ht="12.75"/>
    <row r="64575" ht="12.75"/>
    <row r="64576" ht="12.75"/>
    <row r="64577" ht="12.75"/>
    <row r="64578" ht="12.75"/>
    <row r="64579" ht="12.75"/>
    <row r="64580" ht="12.75"/>
    <row r="64581" ht="12.75"/>
    <row r="64582" ht="12.75"/>
    <row r="64583" ht="12.75"/>
    <row r="64584" ht="12.75"/>
    <row r="64585" ht="12.75"/>
    <row r="64586" ht="12.75"/>
    <row r="64587" ht="12.75"/>
    <row r="64588" ht="12.75"/>
    <row r="64589" ht="12.75"/>
    <row r="64590" ht="12.75"/>
    <row r="64591" ht="12.75"/>
    <row r="64592" ht="12.75"/>
    <row r="64593" ht="12.75"/>
    <row r="64594" ht="12.75"/>
    <row r="64595" ht="12.75"/>
    <row r="64596" ht="12.75"/>
    <row r="64597" ht="12.75"/>
    <row r="64598" ht="12.75"/>
    <row r="64599" ht="12.75"/>
    <row r="64600" ht="12.75"/>
    <row r="64601" ht="12.75"/>
    <row r="64602" ht="12.75"/>
    <row r="64603" ht="12.75"/>
    <row r="64604" ht="12.75"/>
    <row r="64605" ht="12.75"/>
    <row r="64606" ht="12.75"/>
    <row r="64607" ht="12.75"/>
    <row r="64608" ht="12.75"/>
    <row r="64609" ht="12.75"/>
    <row r="64610" ht="12.75"/>
    <row r="64611" ht="12.75"/>
    <row r="64612" ht="12.75"/>
    <row r="64613" ht="12.75"/>
    <row r="64614" ht="12.75"/>
    <row r="64615" ht="12.75"/>
    <row r="64616" ht="12.75"/>
    <row r="64617" ht="12.75"/>
    <row r="64618" ht="12.75"/>
    <row r="64619" ht="12.75"/>
    <row r="64620" ht="12.75"/>
    <row r="64621" ht="12.75"/>
    <row r="64622" ht="12.75"/>
    <row r="64623" ht="12.75"/>
    <row r="64624" ht="12.75"/>
    <row r="64625" ht="12.75"/>
    <row r="64626" ht="12.75"/>
    <row r="64627" ht="12.75"/>
    <row r="64628" ht="12.75"/>
    <row r="64629" ht="12.75"/>
    <row r="64630" ht="12.75"/>
    <row r="64631" ht="12.75"/>
    <row r="64632" ht="12.75"/>
    <row r="64633" ht="12.75"/>
    <row r="64634" ht="12.75"/>
    <row r="64635" ht="12.75"/>
    <row r="64636" ht="12.75"/>
    <row r="64637" ht="12.75"/>
    <row r="64638" ht="12.75"/>
    <row r="64639" ht="12.75"/>
    <row r="64640" ht="12.75"/>
    <row r="64641" ht="12.75"/>
    <row r="64642" ht="12.75"/>
    <row r="64643" ht="12.75"/>
    <row r="64644" ht="12.75"/>
    <row r="64645" ht="12.75"/>
    <row r="64646" ht="12.75"/>
    <row r="64647" ht="12.75"/>
    <row r="64648" ht="12.75"/>
    <row r="64649" ht="12.75"/>
    <row r="64650" ht="12.75"/>
    <row r="64651" ht="12.75"/>
    <row r="64652" ht="12.75"/>
    <row r="64653" ht="12.75"/>
    <row r="64654" ht="12.75"/>
    <row r="64655" ht="12.75"/>
    <row r="64656" ht="12.75"/>
    <row r="64657" ht="12.75"/>
    <row r="64658" ht="12.75"/>
    <row r="64659" ht="12.75"/>
    <row r="64660" ht="12.75"/>
    <row r="64661" ht="12.75"/>
    <row r="64662" ht="12.75"/>
    <row r="64663" ht="12.75"/>
    <row r="64664" ht="12.75"/>
    <row r="64665" ht="12.75"/>
    <row r="64666" ht="12.75"/>
    <row r="64667" ht="12.75"/>
    <row r="64668" ht="12.75"/>
    <row r="64669" ht="12.75"/>
    <row r="64670" ht="12.75"/>
    <row r="64671" ht="12.75"/>
    <row r="64672" ht="12.75"/>
    <row r="64673" ht="12.75"/>
    <row r="64674" ht="12.75"/>
    <row r="64675" ht="12.75"/>
    <row r="64676" ht="12.75"/>
    <row r="64677" ht="12.75"/>
    <row r="64678" ht="12.75"/>
    <row r="64679" ht="12.75"/>
    <row r="64680" ht="12.75"/>
    <row r="64681" ht="12.75"/>
    <row r="64682" ht="12.75"/>
    <row r="64683" ht="12.75"/>
    <row r="64684" ht="12.75"/>
    <row r="64685" ht="12.75"/>
    <row r="64686" ht="12.75"/>
    <row r="64687" ht="12.75"/>
    <row r="64688" ht="12.75"/>
    <row r="64689" ht="12.75"/>
    <row r="64690" ht="12.75"/>
    <row r="64691" ht="12.75"/>
    <row r="64692" ht="12.75"/>
    <row r="64693" ht="12.75"/>
    <row r="64694" ht="12.75"/>
    <row r="64695" ht="12.75"/>
    <row r="64696" ht="12.75"/>
    <row r="64697" ht="12.75"/>
    <row r="64698" ht="12.75"/>
    <row r="64699" ht="12.75"/>
    <row r="64700" ht="12.75"/>
    <row r="64701" ht="12.75"/>
    <row r="64702" ht="12.75"/>
    <row r="64703" ht="12.75"/>
    <row r="64704" ht="12.75"/>
    <row r="64705" ht="12.75"/>
    <row r="64706" ht="12.75"/>
    <row r="64707" ht="12.75"/>
    <row r="64708" ht="12.75"/>
    <row r="64709" ht="12.75"/>
    <row r="64710" ht="12.75"/>
    <row r="64711" ht="12.75"/>
    <row r="64712" ht="12.75"/>
    <row r="64713" ht="12.75"/>
    <row r="64714" ht="12.75"/>
    <row r="64715" ht="12.75"/>
    <row r="64716" ht="12.75"/>
    <row r="64717" ht="12.75"/>
    <row r="64718" ht="12.75"/>
    <row r="64719" ht="12.75"/>
    <row r="64720" ht="12.75"/>
    <row r="64721" ht="12.75"/>
    <row r="64722" ht="12.75"/>
    <row r="64723" ht="12.75"/>
    <row r="64724" ht="12.75"/>
    <row r="64725" ht="12.75"/>
    <row r="64726" ht="12.75"/>
    <row r="64727" ht="12.75"/>
    <row r="64728" ht="12.75"/>
    <row r="64729" ht="12.75"/>
    <row r="64730" ht="12.75"/>
    <row r="64731" ht="12.75"/>
    <row r="64732" ht="12.75"/>
    <row r="64733" ht="12.75"/>
    <row r="64734" ht="12.75"/>
    <row r="64735" ht="12.75"/>
    <row r="64736" ht="12.75"/>
    <row r="64737" ht="12.75"/>
    <row r="64738" ht="12.75"/>
    <row r="64739" ht="12.75"/>
    <row r="64740" ht="12.75"/>
    <row r="64741" ht="12.75"/>
    <row r="64742" ht="12.75"/>
    <row r="64743" ht="12.75"/>
    <row r="64744" ht="12.75"/>
    <row r="64745" ht="12.75"/>
    <row r="64746" ht="12.75"/>
    <row r="64747" ht="12.75"/>
    <row r="64748" ht="12.75"/>
    <row r="64749" ht="12.75"/>
    <row r="64750" ht="12.75"/>
    <row r="64751" ht="12.75"/>
    <row r="64752" ht="12.75"/>
    <row r="64753" ht="12.75"/>
    <row r="64754" ht="12.75"/>
    <row r="64755" ht="12.75"/>
    <row r="64756" ht="12.75"/>
    <row r="64757" ht="12.75"/>
    <row r="64758" ht="12.75"/>
    <row r="64759" ht="12.75"/>
    <row r="64760" ht="12.75"/>
    <row r="64761" ht="12.75"/>
    <row r="64762" ht="12.75"/>
    <row r="64763" ht="12.75"/>
    <row r="64764" ht="12.75"/>
    <row r="64765" ht="12.75"/>
    <row r="64766" ht="12.75"/>
    <row r="64767" ht="12.75"/>
    <row r="64768" ht="12.75"/>
    <row r="64769" ht="12.75"/>
    <row r="64770" ht="12.75"/>
    <row r="64771" ht="12.75"/>
    <row r="64772" ht="12.75"/>
    <row r="64773" ht="12.75"/>
    <row r="64774" ht="12.75"/>
    <row r="64775" ht="12.75"/>
    <row r="64776" ht="12.75"/>
    <row r="64777" ht="12.75"/>
    <row r="64778" ht="12.75"/>
    <row r="64779" ht="12.75"/>
    <row r="64780" ht="12.75"/>
    <row r="64781" ht="12.75"/>
    <row r="64782" ht="12.75"/>
    <row r="64783" ht="12.75"/>
    <row r="64784" ht="12.75"/>
    <row r="64785" ht="12.75"/>
    <row r="64786" ht="12.75"/>
    <row r="64787" ht="12.75"/>
    <row r="64788" ht="12.75"/>
    <row r="64789" ht="12.75"/>
    <row r="64790" ht="12.75"/>
    <row r="64791" ht="12.75"/>
    <row r="64792" ht="12.75"/>
    <row r="64793" ht="12.75"/>
    <row r="64794" ht="12.75"/>
    <row r="64795" ht="12.75"/>
    <row r="64796" ht="12.75"/>
    <row r="64797" ht="12.75"/>
    <row r="64798" ht="12.75"/>
    <row r="64799" ht="12.75"/>
    <row r="64800" ht="12.75"/>
    <row r="64801" ht="12.75"/>
    <row r="64802" ht="12.75"/>
    <row r="64803" ht="12.75"/>
    <row r="64804" ht="12.75"/>
    <row r="64805" ht="12.75"/>
    <row r="64806" ht="12.75"/>
    <row r="64807" ht="12.75"/>
    <row r="64808" ht="12.75"/>
    <row r="64809" ht="12.75"/>
    <row r="64810" ht="12.75"/>
    <row r="64811" ht="12.75"/>
    <row r="64812" ht="12.75"/>
    <row r="64813" ht="12.75"/>
    <row r="64814" ht="12.75"/>
    <row r="64815" ht="12.75"/>
    <row r="64816" ht="12.75"/>
    <row r="64817" ht="12.75"/>
    <row r="64818" ht="12.75"/>
    <row r="64819" ht="12.75"/>
    <row r="64820" ht="12.75"/>
    <row r="64821" ht="12.75"/>
    <row r="64822" ht="12.75"/>
    <row r="64823" ht="12.75"/>
    <row r="64824" ht="12.75"/>
    <row r="64825" ht="12.75"/>
    <row r="64826" ht="12.75"/>
    <row r="64827" ht="12.75"/>
    <row r="64828" ht="12.75"/>
    <row r="64829" ht="12.75"/>
    <row r="64830" ht="12.75"/>
    <row r="64831" ht="12.75"/>
    <row r="64832" ht="12.75"/>
    <row r="64833" ht="12.75"/>
    <row r="64834" ht="12.75"/>
    <row r="64835" ht="12.75"/>
    <row r="64836" ht="12.75"/>
    <row r="64837" ht="12.75"/>
    <row r="64838" ht="12.75"/>
    <row r="64839" ht="12.75"/>
    <row r="64840" ht="12.75"/>
    <row r="64841" ht="12.75"/>
    <row r="64842" ht="12.75"/>
    <row r="64843" ht="12.75"/>
    <row r="64844" ht="12.75"/>
    <row r="64845" ht="12.75"/>
    <row r="64846" ht="12.75"/>
    <row r="64847" ht="12.75"/>
    <row r="64848" ht="12.75"/>
    <row r="64849" ht="12.75"/>
    <row r="64850" ht="12.75"/>
    <row r="64851" ht="12.75"/>
    <row r="64852" ht="12.75"/>
    <row r="64853" ht="12.75"/>
    <row r="64854" ht="12.75"/>
    <row r="64855" ht="12.75"/>
    <row r="64856" ht="12.75"/>
    <row r="64857" ht="12.75"/>
    <row r="64858" ht="12.75"/>
    <row r="64859" ht="12.75"/>
    <row r="64860" ht="12.75"/>
    <row r="64861" ht="12.75"/>
    <row r="64862" ht="12.75"/>
    <row r="64863" ht="12.75"/>
    <row r="64864" ht="12.75"/>
    <row r="64865" ht="12.75"/>
    <row r="64866" ht="12.75"/>
    <row r="64867" ht="12.75"/>
    <row r="64868" ht="12.75"/>
    <row r="64869" ht="12.75"/>
    <row r="64870" ht="12.75"/>
    <row r="64871" ht="12.75"/>
    <row r="64872" ht="12.75"/>
    <row r="64873" ht="12.75"/>
    <row r="64874" ht="12.75"/>
    <row r="64875" ht="12.75"/>
    <row r="64876" ht="12.75"/>
    <row r="64877" ht="12.75"/>
    <row r="64878" ht="12.75"/>
    <row r="64879" ht="12.75"/>
    <row r="64880" ht="12.75"/>
    <row r="64881" ht="12.75"/>
    <row r="64882" ht="12.75"/>
    <row r="64883" ht="12.75"/>
    <row r="64884" ht="12.75"/>
    <row r="64885" ht="12.75"/>
    <row r="64886" ht="12.75"/>
    <row r="64887" ht="12.75"/>
    <row r="64888" ht="12.75"/>
    <row r="64889" ht="12.75"/>
    <row r="64890" ht="12.75"/>
    <row r="64891" ht="12.75"/>
    <row r="64892" ht="12.75"/>
    <row r="64893" ht="12.75"/>
    <row r="64894" ht="12.75"/>
    <row r="64895" ht="12.75"/>
    <row r="64896" ht="12.75"/>
    <row r="64897" ht="12.75"/>
    <row r="64898" ht="12.75"/>
    <row r="64899" ht="12.75"/>
    <row r="64900" ht="12.75"/>
    <row r="64901" ht="12.75"/>
    <row r="64902" ht="12.75"/>
    <row r="64903" ht="12.75"/>
    <row r="64904" ht="12.75"/>
    <row r="64905" ht="12.75"/>
    <row r="64906" ht="12.75"/>
    <row r="64907" ht="12.75"/>
    <row r="64908" ht="12.75"/>
    <row r="64909" ht="12.75"/>
    <row r="64910" ht="12.75"/>
    <row r="64911" ht="12.75"/>
    <row r="64912" ht="12.75"/>
    <row r="64913" ht="12.75"/>
    <row r="64914" ht="12.75"/>
    <row r="64915" ht="12.75"/>
    <row r="64916" ht="12.75"/>
    <row r="64917" ht="12.75"/>
    <row r="64918" ht="12.75"/>
    <row r="64919" ht="12.75"/>
    <row r="64920" ht="12.75"/>
    <row r="64921" ht="12.75"/>
    <row r="64922" ht="12.75"/>
    <row r="64923" ht="12.75"/>
    <row r="64924" ht="12.75"/>
    <row r="64925" ht="12.75"/>
    <row r="64926" ht="12.75"/>
    <row r="64927" ht="12.75"/>
    <row r="64928" ht="12.75"/>
    <row r="64929" ht="12.75"/>
    <row r="64930" ht="12.75"/>
    <row r="64931" ht="12.75"/>
    <row r="64932" ht="12.75"/>
    <row r="64933" ht="12.75"/>
    <row r="64934" ht="12.75"/>
    <row r="64935" ht="12.75"/>
    <row r="64936" ht="12.75"/>
    <row r="64937" ht="12.75"/>
    <row r="64938" ht="12.75"/>
    <row r="64939" ht="12.75"/>
    <row r="64940" ht="12.75"/>
    <row r="64941" ht="12.75"/>
    <row r="64942" ht="12.75"/>
    <row r="64943" ht="12.75"/>
    <row r="64944" ht="12.75"/>
    <row r="64945" ht="12.75"/>
    <row r="64946" ht="12.75"/>
    <row r="64947" ht="12.75"/>
    <row r="64948" ht="12.75"/>
    <row r="64949" ht="12.75"/>
    <row r="64950" ht="12.75"/>
    <row r="64951" ht="12.75"/>
    <row r="64952" ht="12.75"/>
    <row r="64953" ht="12.75"/>
    <row r="64954" ht="12.75"/>
    <row r="64955" ht="12.75"/>
    <row r="64956" ht="12.75"/>
    <row r="64957" ht="12.75"/>
    <row r="64958" ht="12.75"/>
    <row r="64959" ht="12.75"/>
    <row r="64960" ht="12.75"/>
    <row r="64961" ht="12.75"/>
    <row r="64962" ht="12.75"/>
    <row r="64963" ht="12.75"/>
    <row r="64964" ht="12.75"/>
    <row r="64965" ht="12.75"/>
    <row r="64966" ht="12.75"/>
    <row r="64967" ht="12.75"/>
    <row r="64968" ht="12.75"/>
    <row r="64969" ht="12.75"/>
    <row r="64970" ht="12.75"/>
    <row r="64971" ht="12.75"/>
    <row r="64972" ht="12.75"/>
    <row r="64973" ht="12.75"/>
    <row r="64974" ht="12.75"/>
    <row r="64975" ht="12.75"/>
    <row r="64976" ht="12.75"/>
    <row r="64977" ht="12.75"/>
    <row r="64978" ht="12.75"/>
    <row r="64979" ht="12.75"/>
    <row r="64980" ht="12.75"/>
    <row r="64981" ht="12.75"/>
    <row r="64982" ht="12.75"/>
    <row r="64983" ht="12.75"/>
    <row r="64984" ht="12.75"/>
    <row r="64985" ht="12.75"/>
    <row r="64986" ht="12.75"/>
    <row r="64987" ht="12.75"/>
    <row r="64988" ht="12.75"/>
    <row r="64989" ht="12.75"/>
    <row r="64990" ht="12.75"/>
    <row r="64991" ht="12.75"/>
    <row r="64992" ht="12.75"/>
    <row r="64993" ht="12.75"/>
    <row r="64994" ht="12.75"/>
    <row r="64995" ht="12.75"/>
    <row r="64996" ht="12.75"/>
    <row r="64997" ht="12.75"/>
    <row r="64998" ht="12.75"/>
    <row r="64999" ht="12.75"/>
    <row r="65000" ht="12.75"/>
    <row r="65001" ht="12.75"/>
    <row r="65002" ht="12.75"/>
    <row r="65003" ht="12.75"/>
    <row r="65004" ht="12.75"/>
    <row r="65005" ht="12.75"/>
    <row r="65006" ht="12.75"/>
    <row r="65007" ht="12.75"/>
    <row r="65008" ht="12.75"/>
    <row r="65009" ht="12.75"/>
    <row r="65010" ht="12.75"/>
    <row r="65011" ht="12.75"/>
    <row r="65012" ht="12.75"/>
    <row r="65013" ht="12.75"/>
    <row r="65014" ht="12.75"/>
    <row r="65015" ht="12.75"/>
    <row r="65016" ht="12.75"/>
    <row r="65017" ht="12.75"/>
    <row r="65018" ht="12.75"/>
    <row r="65019" ht="12.75"/>
    <row r="65020" ht="12.75"/>
    <row r="65021" ht="12.75"/>
    <row r="65022" ht="12.75"/>
    <row r="65023" ht="12.75"/>
    <row r="65024" ht="12.75"/>
    <row r="65025" ht="12.75"/>
    <row r="65026" ht="12.75"/>
    <row r="65027" ht="12.75"/>
    <row r="65028" ht="12.75"/>
    <row r="65029" ht="12.75"/>
    <row r="65030" ht="12.75"/>
    <row r="65031" ht="12.75"/>
    <row r="65032" ht="12.75"/>
    <row r="65033" ht="12.75"/>
    <row r="65034" ht="12.75"/>
    <row r="65035" ht="12.75"/>
    <row r="65036" ht="12.75"/>
    <row r="65037" ht="12.75"/>
    <row r="65038" ht="12.75"/>
    <row r="65039" ht="12.75"/>
    <row r="65040" ht="12.75"/>
    <row r="65041" ht="12.75"/>
    <row r="65042" ht="12.75"/>
    <row r="65043" ht="12.75"/>
    <row r="65044" ht="12.75"/>
    <row r="65045" ht="12.75"/>
    <row r="65046" ht="12.75"/>
    <row r="65047" ht="12.75"/>
    <row r="65048" ht="12.75"/>
    <row r="65049" ht="12.75"/>
    <row r="65050" ht="12.75"/>
    <row r="65051" ht="12.75"/>
    <row r="65052" ht="12.75"/>
    <row r="65053" ht="12.75"/>
    <row r="65054" ht="12.75"/>
    <row r="65055" ht="12.75"/>
    <row r="65056" ht="12.75"/>
    <row r="65057" ht="12.75"/>
    <row r="65058" ht="12.75"/>
    <row r="65059" ht="12.75"/>
    <row r="65060" ht="12.75"/>
    <row r="65061" ht="12.75"/>
    <row r="65062" ht="12.75"/>
    <row r="65063" ht="12.75"/>
    <row r="65064" ht="12.75"/>
    <row r="65065" ht="12.75"/>
    <row r="65066" ht="12.75"/>
    <row r="65067" ht="12.75"/>
    <row r="65068" ht="12.75"/>
    <row r="65069" ht="12.75"/>
    <row r="65070" ht="12.75"/>
    <row r="65071" ht="12.75"/>
    <row r="65072" ht="12.75"/>
    <row r="65073" ht="12.75"/>
    <row r="65074" ht="12.75"/>
    <row r="65075" ht="12.75"/>
    <row r="65076" ht="12.75"/>
    <row r="65077" ht="12.75"/>
    <row r="65078" ht="12.75"/>
    <row r="65079" ht="12.75"/>
    <row r="65080" ht="12.75"/>
    <row r="65081" ht="12.75"/>
    <row r="65082" ht="12.75"/>
    <row r="65083" ht="12.75"/>
    <row r="65084" ht="12.75"/>
    <row r="65085" ht="12.75"/>
    <row r="65086" ht="12.75"/>
    <row r="65087" ht="12.75"/>
    <row r="65088" ht="12.75"/>
    <row r="65089" ht="12.75"/>
    <row r="65090" ht="12.75"/>
    <row r="65091" ht="12.75"/>
    <row r="65092" ht="12.75"/>
    <row r="65093" ht="12.75"/>
    <row r="65094" ht="12.75"/>
    <row r="65095" ht="12.75"/>
    <row r="65096" ht="12.75"/>
    <row r="65097" ht="12.75"/>
    <row r="65098" ht="12.75"/>
    <row r="65099" ht="12.75"/>
    <row r="65100" ht="12.75"/>
    <row r="65101" ht="12.75"/>
    <row r="65102" ht="12.75"/>
    <row r="65103" ht="12.75"/>
    <row r="65104" ht="12.75"/>
    <row r="65105" ht="12.75"/>
    <row r="65106" ht="12.75"/>
    <row r="65107" ht="12.75"/>
    <row r="65108" ht="12.75"/>
    <row r="65109" ht="12.75"/>
    <row r="65110" ht="12.75"/>
    <row r="65111" ht="12.75"/>
    <row r="65112" ht="12.75"/>
    <row r="65113" ht="12.75"/>
    <row r="65114" ht="12.75"/>
    <row r="65115" ht="12.75"/>
    <row r="65116" ht="12.75"/>
    <row r="65117" ht="12.75"/>
    <row r="65118" ht="12.75"/>
    <row r="65119" ht="12.75"/>
    <row r="65120" ht="12.75"/>
    <row r="65121" ht="12.75"/>
    <row r="65122" ht="12.75"/>
    <row r="65123" ht="12.75"/>
    <row r="65124" ht="12.75"/>
    <row r="65125" ht="12.75"/>
    <row r="65126" ht="12.75"/>
    <row r="65127" ht="12.75"/>
    <row r="65128" ht="12.75"/>
    <row r="65129" ht="12.75"/>
    <row r="65130" ht="12.75"/>
    <row r="65131" ht="12.75"/>
    <row r="65132" ht="12.75"/>
    <row r="65133" ht="12.75"/>
    <row r="65134" ht="12.75"/>
    <row r="65135" ht="12.75"/>
    <row r="65136" ht="12.75"/>
    <row r="65137" ht="12.75"/>
    <row r="65138" ht="12.75"/>
    <row r="65139" ht="12.75"/>
    <row r="65140" ht="12.75"/>
    <row r="65141" ht="12.75"/>
    <row r="65142" ht="12.75"/>
    <row r="65143" ht="12.75"/>
    <row r="65144" ht="12.75"/>
    <row r="65145" ht="12.75"/>
    <row r="65146" ht="12.75"/>
    <row r="65147" ht="12.75"/>
    <row r="65148" ht="12.75"/>
    <row r="65149" ht="12.75"/>
    <row r="65150" ht="12.75"/>
    <row r="65151" ht="12.75"/>
    <row r="65152" ht="12.75"/>
    <row r="65153" ht="12.75"/>
    <row r="65154" ht="12.75"/>
    <row r="65155" ht="12.75"/>
    <row r="65156" ht="12.75"/>
    <row r="65157" ht="12.75"/>
    <row r="65158" ht="12.75"/>
    <row r="65159" ht="12.75"/>
    <row r="65160" ht="12.75"/>
    <row r="65161" ht="12.75"/>
    <row r="65162" ht="12.75"/>
    <row r="65163" ht="12.75"/>
    <row r="65164" ht="12.75"/>
    <row r="65165" ht="12.75"/>
    <row r="65166" ht="12.75"/>
    <row r="65167" ht="12.75"/>
    <row r="65168" ht="12.75"/>
    <row r="65169" ht="12.75"/>
    <row r="65170" ht="12.75"/>
    <row r="65171" ht="12.75"/>
    <row r="65172" ht="12.75"/>
    <row r="65173" ht="12.75"/>
    <row r="65174" ht="12.75"/>
    <row r="65175" ht="12.75"/>
    <row r="65176" ht="12.75"/>
    <row r="65177" ht="12.75"/>
    <row r="65178" ht="12.75"/>
    <row r="65179" ht="12.75"/>
    <row r="65180" ht="12.75"/>
    <row r="65181" ht="12.75"/>
    <row r="65182" ht="12.75"/>
    <row r="65183" ht="12.75"/>
    <row r="65184" ht="12.75"/>
    <row r="65185" ht="12.75"/>
    <row r="65186" ht="12.75"/>
    <row r="65187" ht="12.75"/>
    <row r="65188" ht="12.75"/>
    <row r="65189" ht="12.75"/>
    <row r="65190" ht="12.75"/>
    <row r="65191" ht="12.75"/>
    <row r="65192" ht="12.75"/>
    <row r="65193" ht="12.75"/>
    <row r="65194" ht="12.75"/>
    <row r="65195" ht="12.75"/>
    <row r="65196" ht="12.75"/>
    <row r="65197" ht="12.75"/>
    <row r="65198" ht="12.75"/>
    <row r="65199" ht="12.75"/>
    <row r="65200" ht="12.75"/>
    <row r="65201" ht="12.75"/>
    <row r="65202" ht="12.75"/>
  </sheetData>
  <sheetProtection sheet="1" objects="1" scenarios="1"/>
  <autoFilter ref="A1:IV384"/>
  <phoneticPr fontId="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sheetPr codeName="Sheet41" enableFormatConditionsCalculation="0">
    <tabColor theme="6" tint="0.39997558519241921"/>
  </sheetPr>
  <dimension ref="A1:I345"/>
  <sheetViews>
    <sheetView workbookViewId="0"/>
  </sheetViews>
  <sheetFormatPr defaultColWidth="15" defaultRowHeight="12.75"/>
  <cols>
    <col min="1" max="1" width="26.28515625" customWidth="1"/>
    <col min="2" max="2" width="13.7109375" customWidth="1"/>
    <col min="3" max="3" width="19.85546875" customWidth="1"/>
    <col min="4" max="4" width="7.5703125" customWidth="1"/>
    <col min="5" max="5" width="9.140625" customWidth="1"/>
    <col min="6" max="6" width="12.28515625" customWidth="1"/>
    <col min="7" max="7" width="32.28515625" style="400" customWidth="1"/>
  </cols>
  <sheetData>
    <row r="1" spans="1:9">
      <c r="A1" s="512" t="s">
        <v>730</v>
      </c>
      <c r="B1" s="512" t="s">
        <v>1202</v>
      </c>
      <c r="C1" s="512" t="s">
        <v>1203</v>
      </c>
      <c r="D1" s="512" t="s">
        <v>740</v>
      </c>
      <c r="E1" s="512" t="s">
        <v>178</v>
      </c>
      <c r="F1" s="512" t="s">
        <v>721</v>
      </c>
      <c r="G1" s="512" t="s">
        <v>722</v>
      </c>
      <c r="H1" s="381"/>
      <c r="I1" s="381"/>
    </row>
    <row r="2" spans="1:9">
      <c r="A2" s="512" t="s">
        <v>725</v>
      </c>
      <c r="B2" s="512" t="s">
        <v>172</v>
      </c>
      <c r="C2" s="512" t="s">
        <v>66</v>
      </c>
      <c r="D2" s="512">
        <v>654</v>
      </c>
      <c r="E2" s="512">
        <v>116</v>
      </c>
      <c r="F2" s="512">
        <v>19</v>
      </c>
      <c r="G2" s="512">
        <v>2</v>
      </c>
      <c r="H2" s="382"/>
      <c r="I2" s="382"/>
    </row>
    <row r="3" spans="1:9">
      <c r="A3" s="512" t="s">
        <v>258</v>
      </c>
      <c r="B3" s="512" t="s">
        <v>172</v>
      </c>
      <c r="C3" s="512" t="s">
        <v>97</v>
      </c>
      <c r="D3" s="512">
        <v>2</v>
      </c>
      <c r="E3" s="512">
        <v>0</v>
      </c>
      <c r="F3" s="512">
        <v>1</v>
      </c>
      <c r="G3" s="512">
        <v>0</v>
      </c>
      <c r="H3" s="382"/>
      <c r="I3" s="382"/>
    </row>
    <row r="4" spans="1:9">
      <c r="A4" s="512" t="s">
        <v>259</v>
      </c>
      <c r="B4" s="512" t="s">
        <v>172</v>
      </c>
      <c r="C4" s="512" t="s">
        <v>98</v>
      </c>
      <c r="D4" s="512">
        <v>3</v>
      </c>
      <c r="E4" s="512">
        <v>1</v>
      </c>
      <c r="F4" s="512">
        <v>0</v>
      </c>
      <c r="G4" s="512">
        <v>0</v>
      </c>
      <c r="H4" s="382"/>
      <c r="I4" s="382"/>
    </row>
    <row r="5" spans="1:9">
      <c r="A5" s="512" t="s">
        <v>260</v>
      </c>
      <c r="B5" s="512" t="s">
        <v>172</v>
      </c>
      <c r="C5" s="512" t="s">
        <v>230</v>
      </c>
      <c r="D5" s="512">
        <v>1</v>
      </c>
      <c r="E5" s="512" t="s">
        <v>2709</v>
      </c>
      <c r="F5" s="512" t="s">
        <v>2709</v>
      </c>
      <c r="G5" s="512" t="s">
        <v>2709</v>
      </c>
      <c r="H5" s="382"/>
      <c r="I5" s="382"/>
    </row>
    <row r="6" spans="1:9">
      <c r="A6" s="512" t="s">
        <v>261</v>
      </c>
      <c r="B6" s="512" t="s">
        <v>172</v>
      </c>
      <c r="C6" s="512" t="s">
        <v>200</v>
      </c>
      <c r="D6" s="512">
        <v>1</v>
      </c>
      <c r="E6" s="512" t="s">
        <v>2709</v>
      </c>
      <c r="F6" s="512" t="s">
        <v>2709</v>
      </c>
      <c r="G6" s="512" t="s">
        <v>2709</v>
      </c>
      <c r="H6" s="382"/>
      <c r="I6" s="382"/>
    </row>
    <row r="7" spans="1:9">
      <c r="A7" s="512" t="s">
        <v>263</v>
      </c>
      <c r="B7" s="512" t="s">
        <v>172</v>
      </c>
      <c r="C7" s="512" t="s">
        <v>99</v>
      </c>
      <c r="D7" s="512">
        <v>7</v>
      </c>
      <c r="E7" s="512">
        <v>2</v>
      </c>
      <c r="F7" s="512">
        <v>0</v>
      </c>
      <c r="G7" s="512">
        <v>0</v>
      </c>
      <c r="H7" s="382"/>
      <c r="I7" s="382"/>
    </row>
    <row r="8" spans="1:9">
      <c r="A8" s="512" t="s">
        <v>264</v>
      </c>
      <c r="B8" s="512" t="s">
        <v>172</v>
      </c>
      <c r="C8" s="512" t="s">
        <v>216</v>
      </c>
      <c r="D8" s="512">
        <v>25</v>
      </c>
      <c r="E8" s="512">
        <v>2</v>
      </c>
      <c r="F8" s="512">
        <v>0</v>
      </c>
      <c r="G8" s="512">
        <v>1</v>
      </c>
      <c r="H8" s="382"/>
      <c r="I8" s="382"/>
    </row>
    <row r="9" spans="1:9">
      <c r="A9" s="512" t="s">
        <v>265</v>
      </c>
      <c r="B9" s="512" t="s">
        <v>172</v>
      </c>
      <c r="C9" s="512" t="s">
        <v>23</v>
      </c>
      <c r="D9" s="512">
        <v>1</v>
      </c>
      <c r="E9" s="512">
        <v>1</v>
      </c>
      <c r="F9" s="512">
        <v>0</v>
      </c>
      <c r="G9" s="512">
        <v>0</v>
      </c>
      <c r="H9" s="382"/>
      <c r="I9" s="382"/>
    </row>
    <row r="10" spans="1:9">
      <c r="A10" s="512" t="s">
        <v>267</v>
      </c>
      <c r="B10" s="512" t="s">
        <v>172</v>
      </c>
      <c r="C10" s="512" t="s">
        <v>25</v>
      </c>
      <c r="D10" s="512">
        <v>2</v>
      </c>
      <c r="E10" s="512" t="s">
        <v>2709</v>
      </c>
      <c r="F10" s="512" t="s">
        <v>2709</v>
      </c>
      <c r="G10" s="512" t="s">
        <v>2709</v>
      </c>
      <c r="H10" s="382"/>
      <c r="I10" s="382"/>
    </row>
    <row r="11" spans="1:9">
      <c r="A11" s="512" t="s">
        <v>268</v>
      </c>
      <c r="B11" s="512" t="s">
        <v>172</v>
      </c>
      <c r="C11" s="512" t="s">
        <v>201</v>
      </c>
      <c r="D11" s="512">
        <v>1</v>
      </c>
      <c r="E11" s="512" t="s">
        <v>2709</v>
      </c>
      <c r="F11" s="512" t="s">
        <v>2709</v>
      </c>
      <c r="G11" s="512" t="s">
        <v>2709</v>
      </c>
      <c r="H11" s="382"/>
      <c r="I11" s="382"/>
    </row>
    <row r="12" spans="1:9">
      <c r="A12" s="512" t="s">
        <v>269</v>
      </c>
      <c r="B12" s="512" t="s">
        <v>172</v>
      </c>
      <c r="C12" s="512" t="s">
        <v>181</v>
      </c>
      <c r="D12" s="512">
        <v>2</v>
      </c>
      <c r="E12" s="512" t="s">
        <v>2709</v>
      </c>
      <c r="F12" s="512" t="s">
        <v>2709</v>
      </c>
      <c r="G12" s="512" t="s">
        <v>2709</v>
      </c>
      <c r="H12" s="382"/>
      <c r="I12" s="382"/>
    </row>
    <row r="13" spans="1:9">
      <c r="A13" s="512" t="s">
        <v>270</v>
      </c>
      <c r="B13" s="512" t="s">
        <v>172</v>
      </c>
      <c r="C13" s="512" t="s">
        <v>231</v>
      </c>
      <c r="D13" s="512">
        <v>8</v>
      </c>
      <c r="E13" s="512">
        <v>3</v>
      </c>
      <c r="F13" s="512">
        <v>0</v>
      </c>
      <c r="G13" s="512">
        <v>0</v>
      </c>
      <c r="H13" s="382"/>
      <c r="I13" s="382"/>
    </row>
    <row r="14" spans="1:9">
      <c r="A14" s="512" t="s">
        <v>271</v>
      </c>
      <c r="B14" s="512" t="s">
        <v>172</v>
      </c>
      <c r="C14" s="512" t="s">
        <v>100</v>
      </c>
      <c r="D14" s="512">
        <v>6</v>
      </c>
      <c r="E14" s="512">
        <v>0</v>
      </c>
      <c r="F14" s="512">
        <v>1</v>
      </c>
      <c r="G14" s="512">
        <v>0</v>
      </c>
    </row>
    <row r="15" spans="1:9">
      <c r="A15" s="512" t="s">
        <v>272</v>
      </c>
      <c r="B15" s="512" t="s">
        <v>172</v>
      </c>
      <c r="C15" s="512" t="s">
        <v>182</v>
      </c>
      <c r="D15" s="512">
        <v>3</v>
      </c>
      <c r="E15" s="512">
        <v>1</v>
      </c>
      <c r="F15" s="512">
        <v>0</v>
      </c>
      <c r="G15" s="512">
        <v>0</v>
      </c>
    </row>
    <row r="16" spans="1:9">
      <c r="A16" s="512" t="s">
        <v>273</v>
      </c>
      <c r="B16" s="512" t="s">
        <v>172</v>
      </c>
      <c r="C16" s="512" t="s">
        <v>202</v>
      </c>
      <c r="D16" s="512">
        <v>3</v>
      </c>
      <c r="E16" s="512">
        <v>1</v>
      </c>
      <c r="F16" s="512">
        <v>0</v>
      </c>
      <c r="G16" s="512">
        <v>0</v>
      </c>
    </row>
    <row r="17" spans="1:7">
      <c r="A17" s="512" t="s">
        <v>274</v>
      </c>
      <c r="B17" s="512" t="s">
        <v>172</v>
      </c>
      <c r="C17" s="512" t="s">
        <v>101</v>
      </c>
      <c r="D17" s="512">
        <v>9</v>
      </c>
      <c r="E17" s="512">
        <v>1</v>
      </c>
      <c r="F17" s="512">
        <v>1</v>
      </c>
      <c r="G17" s="512">
        <v>0</v>
      </c>
    </row>
    <row r="18" spans="1:7">
      <c r="A18" s="512" t="s">
        <v>275</v>
      </c>
      <c r="B18" s="512" t="s">
        <v>172</v>
      </c>
      <c r="C18" s="512" t="s">
        <v>183</v>
      </c>
      <c r="D18" s="512">
        <v>6</v>
      </c>
      <c r="E18" s="512" t="s">
        <v>2709</v>
      </c>
      <c r="F18" s="512" t="s">
        <v>2709</v>
      </c>
      <c r="G18" s="512" t="s">
        <v>2709</v>
      </c>
    </row>
    <row r="19" spans="1:7">
      <c r="A19" s="512" t="s">
        <v>276</v>
      </c>
      <c r="B19" s="512" t="s">
        <v>172</v>
      </c>
      <c r="C19" s="512" t="s">
        <v>26</v>
      </c>
      <c r="D19" s="512">
        <v>8</v>
      </c>
      <c r="E19" s="512">
        <v>1</v>
      </c>
      <c r="F19" s="512">
        <v>1</v>
      </c>
      <c r="G19" s="512">
        <v>0</v>
      </c>
    </row>
    <row r="20" spans="1:7">
      <c r="A20" s="512" t="s">
        <v>277</v>
      </c>
      <c r="B20" s="512" t="s">
        <v>172</v>
      </c>
      <c r="C20" s="512" t="s">
        <v>232</v>
      </c>
      <c r="D20" s="512">
        <v>1</v>
      </c>
      <c r="E20" s="512" t="s">
        <v>2709</v>
      </c>
      <c r="F20" s="512" t="s">
        <v>2709</v>
      </c>
      <c r="G20" s="512" t="s">
        <v>2709</v>
      </c>
    </row>
    <row r="21" spans="1:7">
      <c r="A21" s="512" t="s">
        <v>278</v>
      </c>
      <c r="B21" s="512" t="s">
        <v>172</v>
      </c>
      <c r="C21" s="512" t="s">
        <v>87</v>
      </c>
      <c r="D21" s="512">
        <v>8</v>
      </c>
      <c r="E21" s="512">
        <v>1</v>
      </c>
      <c r="F21" s="512">
        <v>0</v>
      </c>
      <c r="G21" s="512">
        <v>0</v>
      </c>
    </row>
    <row r="22" spans="1:7">
      <c r="A22" s="512" t="s">
        <v>279</v>
      </c>
      <c r="B22" s="512" t="s">
        <v>172</v>
      </c>
      <c r="C22" s="512" t="s">
        <v>102</v>
      </c>
      <c r="D22" s="512">
        <v>1</v>
      </c>
      <c r="E22" s="512" t="s">
        <v>2709</v>
      </c>
      <c r="F22" s="512" t="s">
        <v>2709</v>
      </c>
      <c r="G22" s="512" t="s">
        <v>2709</v>
      </c>
    </row>
    <row r="23" spans="1:7">
      <c r="A23" s="512" t="s">
        <v>280</v>
      </c>
      <c r="B23" s="512" t="s">
        <v>172</v>
      </c>
      <c r="C23" s="512" t="s">
        <v>88</v>
      </c>
      <c r="D23" s="512">
        <v>2</v>
      </c>
      <c r="E23" s="512" t="s">
        <v>2709</v>
      </c>
      <c r="F23" s="512" t="s">
        <v>2709</v>
      </c>
      <c r="G23" s="512" t="s">
        <v>2709</v>
      </c>
    </row>
    <row r="24" spans="1:7">
      <c r="A24" s="512" t="s">
        <v>281</v>
      </c>
      <c r="B24" s="512" t="s">
        <v>172</v>
      </c>
      <c r="C24" s="512" t="s">
        <v>27</v>
      </c>
      <c r="D24" s="512">
        <v>4</v>
      </c>
      <c r="E24" s="512" t="s">
        <v>2709</v>
      </c>
      <c r="F24" s="512" t="s">
        <v>2709</v>
      </c>
      <c r="G24" s="512" t="s">
        <v>2709</v>
      </c>
    </row>
    <row r="25" spans="1:7">
      <c r="A25" s="512" t="s">
        <v>282</v>
      </c>
      <c r="B25" s="512" t="s">
        <v>172</v>
      </c>
      <c r="C25" s="512" t="s">
        <v>28</v>
      </c>
      <c r="D25" s="512">
        <v>4</v>
      </c>
      <c r="E25" s="512">
        <v>1</v>
      </c>
      <c r="F25" s="512">
        <v>0</v>
      </c>
      <c r="G25" s="512">
        <v>0</v>
      </c>
    </row>
    <row r="26" spans="1:7">
      <c r="A26" s="512" t="s">
        <v>283</v>
      </c>
      <c r="B26" s="512" t="s">
        <v>172</v>
      </c>
      <c r="C26" s="512" t="s">
        <v>203</v>
      </c>
      <c r="D26" s="512">
        <v>2</v>
      </c>
      <c r="E26" s="512" t="s">
        <v>2709</v>
      </c>
      <c r="F26" s="512" t="s">
        <v>2709</v>
      </c>
      <c r="G26" s="512" t="s">
        <v>2709</v>
      </c>
    </row>
    <row r="27" spans="1:7">
      <c r="A27" s="512" t="s">
        <v>284</v>
      </c>
      <c r="B27" s="512" t="s">
        <v>172</v>
      </c>
      <c r="C27" s="512" t="s">
        <v>217</v>
      </c>
      <c r="D27" s="512">
        <v>2</v>
      </c>
      <c r="E27" s="512" t="s">
        <v>2709</v>
      </c>
      <c r="F27" s="512" t="s">
        <v>2709</v>
      </c>
      <c r="G27" s="512" t="s">
        <v>2709</v>
      </c>
    </row>
    <row r="28" spans="1:7">
      <c r="A28" s="512" t="s">
        <v>285</v>
      </c>
      <c r="B28" s="512" t="s">
        <v>172</v>
      </c>
      <c r="C28" s="512" t="s">
        <v>104</v>
      </c>
      <c r="D28" s="512">
        <v>13</v>
      </c>
      <c r="E28" s="512">
        <v>1</v>
      </c>
      <c r="F28" s="512">
        <v>0</v>
      </c>
      <c r="G28" s="512">
        <v>0</v>
      </c>
    </row>
    <row r="29" spans="1:7">
      <c r="A29" s="512" t="s">
        <v>286</v>
      </c>
      <c r="B29" s="512" t="s">
        <v>172</v>
      </c>
      <c r="C29" s="512" t="s">
        <v>29</v>
      </c>
      <c r="D29" s="512">
        <v>3</v>
      </c>
      <c r="E29" s="512" t="s">
        <v>2709</v>
      </c>
      <c r="F29" s="512" t="s">
        <v>2709</v>
      </c>
      <c r="G29" s="512" t="s">
        <v>2709</v>
      </c>
    </row>
    <row r="30" spans="1:7">
      <c r="A30" s="512" t="s">
        <v>288</v>
      </c>
      <c r="B30" s="512" t="s">
        <v>172</v>
      </c>
      <c r="C30" s="512" t="s">
        <v>77</v>
      </c>
      <c r="D30" s="512">
        <v>2</v>
      </c>
      <c r="E30" s="512" t="s">
        <v>2709</v>
      </c>
      <c r="F30" s="512" t="s">
        <v>2709</v>
      </c>
      <c r="G30" s="512" t="s">
        <v>2709</v>
      </c>
    </row>
    <row r="31" spans="1:7">
      <c r="A31" s="512" t="s">
        <v>289</v>
      </c>
      <c r="B31" s="512" t="s">
        <v>172</v>
      </c>
      <c r="C31" s="512" t="s">
        <v>78</v>
      </c>
      <c r="D31" s="512">
        <v>2</v>
      </c>
      <c r="E31" s="512">
        <v>1</v>
      </c>
      <c r="F31" s="512">
        <v>0</v>
      </c>
      <c r="G31" s="512">
        <v>0</v>
      </c>
    </row>
    <row r="32" spans="1:7">
      <c r="A32" s="512" t="s">
        <v>290</v>
      </c>
      <c r="B32" s="512" t="s">
        <v>172</v>
      </c>
      <c r="C32" s="512" t="s">
        <v>204</v>
      </c>
      <c r="D32" s="512">
        <v>12</v>
      </c>
      <c r="E32" s="512">
        <v>1</v>
      </c>
      <c r="F32" s="512">
        <v>0</v>
      </c>
      <c r="G32" s="512">
        <v>0</v>
      </c>
    </row>
    <row r="33" spans="1:7">
      <c r="A33" s="512" t="s">
        <v>291</v>
      </c>
      <c r="B33" s="512" t="s">
        <v>172</v>
      </c>
      <c r="C33" s="512" t="s">
        <v>233</v>
      </c>
      <c r="D33" s="512">
        <v>1</v>
      </c>
      <c r="E33" s="512" t="s">
        <v>2709</v>
      </c>
      <c r="F33" s="512" t="s">
        <v>2709</v>
      </c>
      <c r="G33" s="512" t="s">
        <v>2709</v>
      </c>
    </row>
    <row r="34" spans="1:7">
      <c r="A34" s="512" t="s">
        <v>292</v>
      </c>
      <c r="B34" s="512" t="s">
        <v>172</v>
      </c>
      <c r="C34" s="512" t="s">
        <v>205</v>
      </c>
      <c r="D34" s="512">
        <v>4</v>
      </c>
      <c r="E34" s="512" t="s">
        <v>2709</v>
      </c>
      <c r="F34" s="512" t="s">
        <v>2709</v>
      </c>
      <c r="G34" s="512" t="s">
        <v>2709</v>
      </c>
    </row>
    <row r="35" spans="1:7">
      <c r="A35" s="512" t="s">
        <v>294</v>
      </c>
      <c r="B35" s="512" t="s">
        <v>172</v>
      </c>
      <c r="C35" s="512" t="s">
        <v>161</v>
      </c>
      <c r="D35" s="512">
        <v>6</v>
      </c>
      <c r="E35" s="512">
        <v>2</v>
      </c>
      <c r="F35" s="512">
        <v>1</v>
      </c>
      <c r="G35" s="512">
        <v>0</v>
      </c>
    </row>
    <row r="36" spans="1:7">
      <c r="A36" s="512" t="s">
        <v>295</v>
      </c>
      <c r="B36" s="512" t="s">
        <v>172</v>
      </c>
      <c r="C36" s="512" t="s">
        <v>105</v>
      </c>
      <c r="D36" s="512">
        <v>4</v>
      </c>
      <c r="E36" s="512" t="s">
        <v>2709</v>
      </c>
      <c r="F36" s="512" t="s">
        <v>2709</v>
      </c>
      <c r="G36" s="512" t="s">
        <v>2709</v>
      </c>
    </row>
    <row r="37" spans="1:7">
      <c r="A37" s="512" t="s">
        <v>296</v>
      </c>
      <c r="B37" s="512" t="s">
        <v>172</v>
      </c>
      <c r="C37" s="512" t="s">
        <v>234</v>
      </c>
      <c r="D37" s="512">
        <v>3</v>
      </c>
      <c r="E37" s="512" t="s">
        <v>2709</v>
      </c>
      <c r="F37" s="512" t="s">
        <v>2709</v>
      </c>
      <c r="G37" s="512" t="s">
        <v>2709</v>
      </c>
    </row>
    <row r="38" spans="1:7">
      <c r="A38" s="512" t="s">
        <v>297</v>
      </c>
      <c r="B38" s="512" t="s">
        <v>172</v>
      </c>
      <c r="C38" s="512" t="s">
        <v>184</v>
      </c>
      <c r="D38" s="512">
        <v>4</v>
      </c>
      <c r="E38" s="512" t="s">
        <v>2709</v>
      </c>
      <c r="F38" s="512" t="s">
        <v>2709</v>
      </c>
      <c r="G38" s="512" t="s">
        <v>2709</v>
      </c>
    </row>
    <row r="39" spans="1:7">
      <c r="A39" s="512" t="s">
        <v>298</v>
      </c>
      <c r="B39" s="512" t="s">
        <v>172</v>
      </c>
      <c r="C39" s="512" t="s">
        <v>106</v>
      </c>
      <c r="D39" s="512">
        <v>5</v>
      </c>
      <c r="E39" s="512">
        <v>2</v>
      </c>
      <c r="F39" s="512">
        <v>0</v>
      </c>
      <c r="G39" s="512">
        <v>0</v>
      </c>
    </row>
    <row r="40" spans="1:7">
      <c r="A40" s="512" t="s">
        <v>299</v>
      </c>
      <c r="B40" s="512" t="s">
        <v>172</v>
      </c>
      <c r="C40" s="512" t="s">
        <v>89</v>
      </c>
      <c r="D40" s="512">
        <v>16</v>
      </c>
      <c r="E40" s="512">
        <v>2</v>
      </c>
      <c r="F40" s="512">
        <v>0</v>
      </c>
      <c r="G40" s="512">
        <v>1</v>
      </c>
    </row>
    <row r="41" spans="1:7">
      <c r="A41" s="512" t="s">
        <v>300</v>
      </c>
      <c r="B41" s="512" t="s">
        <v>172</v>
      </c>
      <c r="C41" s="512" t="s">
        <v>162</v>
      </c>
      <c r="D41" s="512">
        <v>2</v>
      </c>
      <c r="E41" s="512" t="s">
        <v>2709</v>
      </c>
      <c r="F41" s="512" t="s">
        <v>2709</v>
      </c>
      <c r="G41" s="512" t="s">
        <v>2709</v>
      </c>
    </row>
    <row r="42" spans="1:7">
      <c r="A42" s="512" t="s">
        <v>301</v>
      </c>
      <c r="B42" s="512" t="s">
        <v>172</v>
      </c>
      <c r="C42" s="512" t="s">
        <v>206</v>
      </c>
      <c r="D42" s="512">
        <v>6</v>
      </c>
      <c r="E42" s="512">
        <v>1</v>
      </c>
      <c r="F42" s="512">
        <v>0</v>
      </c>
      <c r="G42" s="512">
        <v>0</v>
      </c>
    </row>
    <row r="43" spans="1:7">
      <c r="A43" s="512" t="s">
        <v>302</v>
      </c>
      <c r="B43" s="512" t="s">
        <v>172</v>
      </c>
      <c r="C43" s="512" t="s">
        <v>107</v>
      </c>
      <c r="D43" s="512">
        <v>4</v>
      </c>
      <c r="E43" s="512">
        <v>2</v>
      </c>
      <c r="F43" s="512">
        <v>0</v>
      </c>
      <c r="G43" s="512">
        <v>0</v>
      </c>
    </row>
    <row r="44" spans="1:7">
      <c r="A44" s="512" t="s">
        <v>303</v>
      </c>
      <c r="B44" s="512" t="s">
        <v>172</v>
      </c>
      <c r="C44" s="512" t="s">
        <v>108</v>
      </c>
      <c r="D44" s="512">
        <v>3</v>
      </c>
      <c r="E44" s="512">
        <v>2</v>
      </c>
      <c r="F44" s="512">
        <v>0</v>
      </c>
      <c r="G44" s="512">
        <v>0</v>
      </c>
    </row>
    <row r="45" spans="1:7">
      <c r="A45" s="512" t="s">
        <v>304</v>
      </c>
      <c r="B45" s="512" t="s">
        <v>172</v>
      </c>
      <c r="C45" s="512" t="s">
        <v>30</v>
      </c>
      <c r="D45" s="512">
        <v>3</v>
      </c>
      <c r="E45" s="512" t="s">
        <v>2709</v>
      </c>
      <c r="F45" s="512" t="s">
        <v>2709</v>
      </c>
      <c r="G45" s="512" t="s">
        <v>2709</v>
      </c>
    </row>
    <row r="46" spans="1:7">
      <c r="A46" s="512" t="s">
        <v>305</v>
      </c>
      <c r="B46" s="512" t="s">
        <v>172</v>
      </c>
      <c r="C46" s="512" t="s">
        <v>109</v>
      </c>
      <c r="D46" s="512">
        <v>3</v>
      </c>
      <c r="E46" s="512">
        <v>0</v>
      </c>
      <c r="F46" s="512">
        <v>1</v>
      </c>
      <c r="G46" s="512">
        <v>0</v>
      </c>
    </row>
    <row r="47" spans="1:7">
      <c r="A47" s="512" t="s">
        <v>306</v>
      </c>
      <c r="B47" s="512" t="s">
        <v>172</v>
      </c>
      <c r="C47" s="512" t="s">
        <v>185</v>
      </c>
      <c r="D47" s="512">
        <v>14</v>
      </c>
      <c r="E47" s="512" t="s">
        <v>2709</v>
      </c>
      <c r="F47" s="512" t="s">
        <v>2709</v>
      </c>
      <c r="G47" s="512" t="s">
        <v>2709</v>
      </c>
    </row>
    <row r="48" spans="1:7">
      <c r="A48" s="512" t="s">
        <v>307</v>
      </c>
      <c r="B48" s="512" t="s">
        <v>172</v>
      </c>
      <c r="C48" s="512" t="s">
        <v>110</v>
      </c>
      <c r="D48" s="512">
        <v>7</v>
      </c>
      <c r="E48" s="512">
        <v>3</v>
      </c>
      <c r="F48" s="512">
        <v>0</v>
      </c>
      <c r="G48" s="512">
        <v>0</v>
      </c>
    </row>
    <row r="49" spans="1:7">
      <c r="A49" s="512" t="s">
        <v>308</v>
      </c>
      <c r="B49" s="512" t="s">
        <v>172</v>
      </c>
      <c r="C49" s="512" t="s">
        <v>111</v>
      </c>
      <c r="D49" s="512">
        <v>2</v>
      </c>
      <c r="E49" s="512" t="s">
        <v>2709</v>
      </c>
      <c r="F49" s="512" t="s">
        <v>2709</v>
      </c>
      <c r="G49" s="512" t="s">
        <v>2709</v>
      </c>
    </row>
    <row r="50" spans="1:7">
      <c r="A50" s="512" t="s">
        <v>310</v>
      </c>
      <c r="B50" s="512" t="s">
        <v>172</v>
      </c>
      <c r="C50" s="512" t="s">
        <v>112</v>
      </c>
      <c r="D50" s="512">
        <v>3</v>
      </c>
      <c r="E50" s="512">
        <v>2</v>
      </c>
      <c r="F50" s="512">
        <v>0</v>
      </c>
      <c r="G50" s="512">
        <v>0</v>
      </c>
    </row>
    <row r="51" spans="1:7">
      <c r="A51" s="512" t="s">
        <v>311</v>
      </c>
      <c r="B51" s="512" t="s">
        <v>172</v>
      </c>
      <c r="C51" s="512" t="s">
        <v>219</v>
      </c>
      <c r="D51" s="512">
        <v>1</v>
      </c>
      <c r="E51" s="512" t="s">
        <v>2709</v>
      </c>
      <c r="F51" s="512" t="s">
        <v>2709</v>
      </c>
      <c r="G51" s="512" t="s">
        <v>2709</v>
      </c>
    </row>
    <row r="52" spans="1:7">
      <c r="A52" s="512" t="s">
        <v>312</v>
      </c>
      <c r="B52" s="512" t="s">
        <v>172</v>
      </c>
      <c r="C52" s="512" t="s">
        <v>90</v>
      </c>
      <c r="D52" s="512">
        <v>18</v>
      </c>
      <c r="E52" s="512">
        <v>6</v>
      </c>
      <c r="F52" s="512">
        <v>0</v>
      </c>
      <c r="G52" s="512">
        <v>0</v>
      </c>
    </row>
    <row r="53" spans="1:7">
      <c r="A53" s="512" t="s">
        <v>313</v>
      </c>
      <c r="B53" s="512" t="s">
        <v>172</v>
      </c>
      <c r="C53" s="512" t="s">
        <v>113</v>
      </c>
      <c r="D53" s="512">
        <v>6</v>
      </c>
      <c r="E53" s="512">
        <v>3</v>
      </c>
      <c r="F53" s="512">
        <v>0</v>
      </c>
      <c r="G53" s="512">
        <v>0</v>
      </c>
    </row>
    <row r="54" spans="1:7">
      <c r="A54" s="512" t="s">
        <v>314</v>
      </c>
      <c r="B54" s="512" t="s">
        <v>172</v>
      </c>
      <c r="C54" s="512" t="s">
        <v>114</v>
      </c>
      <c r="D54" s="512">
        <v>7</v>
      </c>
      <c r="E54" s="512">
        <v>1</v>
      </c>
      <c r="F54" s="512">
        <v>2</v>
      </c>
      <c r="G54" s="512">
        <v>0</v>
      </c>
    </row>
    <row r="55" spans="1:7">
      <c r="A55" s="512" t="s">
        <v>316</v>
      </c>
      <c r="B55" s="512" t="s">
        <v>172</v>
      </c>
      <c r="C55" s="512" t="s">
        <v>115</v>
      </c>
      <c r="D55" s="512">
        <v>3</v>
      </c>
      <c r="E55" s="512">
        <v>1</v>
      </c>
      <c r="F55" s="512">
        <v>0</v>
      </c>
      <c r="G55" s="512">
        <v>0</v>
      </c>
    </row>
    <row r="56" spans="1:7">
      <c r="A56" s="512" t="s">
        <v>318</v>
      </c>
      <c r="B56" s="512" t="s">
        <v>172</v>
      </c>
      <c r="C56" s="512" t="s">
        <v>187</v>
      </c>
      <c r="D56" s="512">
        <v>7</v>
      </c>
      <c r="E56" s="512">
        <v>2</v>
      </c>
      <c r="F56" s="512">
        <v>0</v>
      </c>
      <c r="G56" s="512">
        <v>0</v>
      </c>
    </row>
    <row r="57" spans="1:7">
      <c r="A57" s="512" t="s">
        <v>319</v>
      </c>
      <c r="B57" s="512" t="s">
        <v>172</v>
      </c>
      <c r="C57" s="512" t="s">
        <v>235</v>
      </c>
      <c r="D57" s="512">
        <v>1</v>
      </c>
      <c r="E57" s="512">
        <v>1</v>
      </c>
      <c r="F57" s="512">
        <v>0</v>
      </c>
      <c r="G57" s="512">
        <v>0</v>
      </c>
    </row>
    <row r="58" spans="1:7">
      <c r="A58" s="512" t="s">
        <v>321</v>
      </c>
      <c r="B58" s="512" t="s">
        <v>172</v>
      </c>
      <c r="C58" s="512" t="s">
        <v>118</v>
      </c>
      <c r="D58" s="512">
        <v>7</v>
      </c>
      <c r="E58" s="512" t="s">
        <v>2709</v>
      </c>
      <c r="F58" s="512" t="s">
        <v>2709</v>
      </c>
      <c r="G58" s="512" t="s">
        <v>2709</v>
      </c>
    </row>
    <row r="59" spans="1:7">
      <c r="A59" s="512" t="s">
        <v>322</v>
      </c>
      <c r="B59" s="512" t="s">
        <v>172</v>
      </c>
      <c r="C59" s="512" t="s">
        <v>31</v>
      </c>
      <c r="D59" s="512">
        <v>1</v>
      </c>
      <c r="E59" s="512" t="s">
        <v>2709</v>
      </c>
      <c r="F59" s="512" t="s">
        <v>2709</v>
      </c>
      <c r="G59" s="512" t="s">
        <v>2709</v>
      </c>
    </row>
    <row r="60" spans="1:7">
      <c r="A60" s="512" t="s">
        <v>323</v>
      </c>
      <c r="B60" s="512" t="s">
        <v>172</v>
      </c>
      <c r="C60" s="512" t="s">
        <v>148</v>
      </c>
      <c r="D60" s="512">
        <v>12</v>
      </c>
      <c r="E60" s="512">
        <v>5</v>
      </c>
      <c r="F60" s="512">
        <v>2</v>
      </c>
      <c r="G60" s="512">
        <v>0</v>
      </c>
    </row>
    <row r="61" spans="1:7">
      <c r="A61" s="512" t="s">
        <v>324</v>
      </c>
      <c r="B61" s="512" t="s">
        <v>172</v>
      </c>
      <c r="C61" s="512" t="s">
        <v>32</v>
      </c>
      <c r="D61" s="512">
        <v>9</v>
      </c>
      <c r="E61" s="512">
        <v>1</v>
      </c>
      <c r="F61" s="512">
        <v>0</v>
      </c>
      <c r="G61" s="512">
        <v>0</v>
      </c>
    </row>
    <row r="62" spans="1:7">
      <c r="A62" s="512" t="s">
        <v>325</v>
      </c>
      <c r="B62" s="512" t="s">
        <v>172</v>
      </c>
      <c r="C62" s="512" t="s">
        <v>119</v>
      </c>
      <c r="D62" s="512">
        <v>8</v>
      </c>
      <c r="E62" s="512" t="s">
        <v>2709</v>
      </c>
      <c r="F62" s="512" t="s">
        <v>2709</v>
      </c>
      <c r="G62" s="512" t="s">
        <v>2709</v>
      </c>
    </row>
    <row r="63" spans="1:7">
      <c r="A63" s="512" t="s">
        <v>326</v>
      </c>
      <c r="B63" s="512" t="s">
        <v>172</v>
      </c>
      <c r="C63" s="512" t="s">
        <v>79</v>
      </c>
      <c r="D63" s="512">
        <v>9</v>
      </c>
      <c r="E63" s="512">
        <v>3</v>
      </c>
      <c r="F63" s="512">
        <v>0</v>
      </c>
      <c r="G63" s="512">
        <v>0</v>
      </c>
    </row>
    <row r="64" spans="1:7">
      <c r="A64" s="512" t="s">
        <v>327</v>
      </c>
      <c r="B64" s="512" t="s">
        <v>172</v>
      </c>
      <c r="C64" s="512" t="s">
        <v>80</v>
      </c>
      <c r="D64" s="512">
        <v>15</v>
      </c>
      <c r="E64" s="512">
        <v>3</v>
      </c>
      <c r="F64" s="512">
        <v>2</v>
      </c>
      <c r="G64" s="512">
        <v>0</v>
      </c>
    </row>
    <row r="65" spans="1:7">
      <c r="A65" s="512" t="s">
        <v>328</v>
      </c>
      <c r="B65" s="512" t="s">
        <v>172</v>
      </c>
      <c r="C65" s="512" t="s">
        <v>149</v>
      </c>
      <c r="D65" s="512">
        <v>15</v>
      </c>
      <c r="E65" s="512">
        <v>4</v>
      </c>
      <c r="F65" s="512">
        <v>0</v>
      </c>
      <c r="G65" s="512">
        <v>0</v>
      </c>
    </row>
    <row r="66" spans="1:7">
      <c r="A66" s="512" t="s">
        <v>329</v>
      </c>
      <c r="B66" s="512" t="s">
        <v>172</v>
      </c>
      <c r="C66" s="512" t="s">
        <v>81</v>
      </c>
      <c r="D66" s="512">
        <v>9</v>
      </c>
      <c r="E66" s="512" t="s">
        <v>2709</v>
      </c>
      <c r="F66" s="512" t="s">
        <v>2709</v>
      </c>
      <c r="G66" s="512" t="s">
        <v>2709</v>
      </c>
    </row>
    <row r="67" spans="1:7">
      <c r="A67" s="512" t="s">
        <v>330</v>
      </c>
      <c r="B67" s="512" t="s">
        <v>172</v>
      </c>
      <c r="C67" s="512" t="s">
        <v>33</v>
      </c>
      <c r="D67" s="512">
        <v>5</v>
      </c>
      <c r="E67" s="512">
        <v>1</v>
      </c>
      <c r="F67" s="512">
        <v>1</v>
      </c>
      <c r="G67" s="512">
        <v>0</v>
      </c>
    </row>
    <row r="68" spans="1:7">
      <c r="A68" s="512" t="s">
        <v>331</v>
      </c>
      <c r="B68" s="512" t="s">
        <v>172</v>
      </c>
      <c r="C68" s="512" t="s">
        <v>91</v>
      </c>
      <c r="D68" s="512">
        <v>4</v>
      </c>
      <c r="E68" s="512" t="s">
        <v>2709</v>
      </c>
      <c r="F68" s="512" t="s">
        <v>2709</v>
      </c>
      <c r="G68" s="512" t="s">
        <v>2709</v>
      </c>
    </row>
    <row r="69" spans="1:7">
      <c r="A69" s="512" t="s">
        <v>332</v>
      </c>
      <c r="B69" s="512" t="s">
        <v>172</v>
      </c>
      <c r="C69" s="512" t="s">
        <v>34</v>
      </c>
      <c r="D69" s="512">
        <v>13</v>
      </c>
      <c r="E69" s="512">
        <v>5</v>
      </c>
      <c r="F69" s="512">
        <v>0</v>
      </c>
      <c r="G69" s="512">
        <v>0</v>
      </c>
    </row>
    <row r="70" spans="1:7">
      <c r="A70" s="512" t="s">
        <v>333</v>
      </c>
      <c r="B70" s="512" t="s">
        <v>172</v>
      </c>
      <c r="C70" s="512" t="s">
        <v>188</v>
      </c>
      <c r="D70" s="512">
        <v>4</v>
      </c>
      <c r="E70" s="512" t="s">
        <v>2709</v>
      </c>
      <c r="F70" s="512" t="s">
        <v>2709</v>
      </c>
      <c r="G70" s="512" t="s">
        <v>2709</v>
      </c>
    </row>
    <row r="71" spans="1:7">
      <c r="A71" s="512" t="s">
        <v>334</v>
      </c>
      <c r="B71" s="512" t="s">
        <v>172</v>
      </c>
      <c r="C71" s="512" t="s">
        <v>150</v>
      </c>
      <c r="D71" s="512">
        <v>3</v>
      </c>
      <c r="E71" s="512">
        <v>1</v>
      </c>
      <c r="F71" s="512">
        <v>0</v>
      </c>
      <c r="G71" s="512">
        <v>0</v>
      </c>
    </row>
    <row r="72" spans="1:7">
      <c r="A72" s="512" t="s">
        <v>335</v>
      </c>
      <c r="B72" s="512" t="s">
        <v>172</v>
      </c>
      <c r="C72" s="512" t="s">
        <v>164</v>
      </c>
      <c r="D72" s="512">
        <v>1</v>
      </c>
      <c r="E72" s="512" t="s">
        <v>2709</v>
      </c>
      <c r="F72" s="512" t="s">
        <v>2709</v>
      </c>
      <c r="G72" s="512" t="s">
        <v>2709</v>
      </c>
    </row>
    <row r="73" spans="1:7">
      <c r="A73" s="512" t="s">
        <v>336</v>
      </c>
      <c r="B73" s="512" t="s">
        <v>172</v>
      </c>
      <c r="C73" s="512" t="s">
        <v>189</v>
      </c>
      <c r="D73" s="512">
        <v>4</v>
      </c>
      <c r="E73" s="512">
        <v>1</v>
      </c>
      <c r="F73" s="512">
        <v>0</v>
      </c>
      <c r="G73" s="512">
        <v>0</v>
      </c>
    </row>
    <row r="74" spans="1:7">
      <c r="A74" s="512" t="s">
        <v>337</v>
      </c>
      <c r="B74" s="512" t="s">
        <v>172</v>
      </c>
      <c r="C74" s="512" t="s">
        <v>165</v>
      </c>
      <c r="D74" s="512">
        <v>3</v>
      </c>
      <c r="E74" s="512">
        <v>1</v>
      </c>
      <c r="F74" s="512">
        <v>0</v>
      </c>
      <c r="G74" s="512">
        <v>0</v>
      </c>
    </row>
    <row r="75" spans="1:7">
      <c r="A75" s="512" t="s">
        <v>338</v>
      </c>
      <c r="B75" s="512" t="s">
        <v>172</v>
      </c>
      <c r="C75" s="512" t="s">
        <v>151</v>
      </c>
      <c r="D75" s="512">
        <v>9</v>
      </c>
      <c r="E75" s="512">
        <v>3</v>
      </c>
      <c r="F75" s="512">
        <v>2</v>
      </c>
      <c r="G75" s="512">
        <v>0</v>
      </c>
    </row>
    <row r="76" spans="1:7">
      <c r="A76" s="512" t="s">
        <v>339</v>
      </c>
      <c r="B76" s="512" t="s">
        <v>172</v>
      </c>
      <c r="C76" s="512" t="s">
        <v>92</v>
      </c>
      <c r="D76" s="512">
        <v>4</v>
      </c>
      <c r="E76" s="512">
        <v>2</v>
      </c>
      <c r="F76" s="512">
        <v>0</v>
      </c>
      <c r="G76" s="512">
        <v>0</v>
      </c>
    </row>
    <row r="77" spans="1:7">
      <c r="A77" s="512" t="s">
        <v>344</v>
      </c>
      <c r="B77" s="512" t="s">
        <v>172</v>
      </c>
      <c r="C77" s="512" t="s">
        <v>61</v>
      </c>
      <c r="D77" s="512">
        <v>6</v>
      </c>
      <c r="E77" s="512">
        <v>1</v>
      </c>
      <c r="F77" s="512">
        <v>0</v>
      </c>
      <c r="G77" s="512">
        <v>0</v>
      </c>
    </row>
    <row r="78" spans="1:7">
      <c r="A78" s="512" t="s">
        <v>345</v>
      </c>
      <c r="B78" s="512" t="s">
        <v>172</v>
      </c>
      <c r="C78" s="512" t="s">
        <v>82</v>
      </c>
      <c r="D78" s="512">
        <v>10</v>
      </c>
      <c r="E78" s="512">
        <v>2</v>
      </c>
      <c r="F78" s="512">
        <v>0</v>
      </c>
      <c r="G78" s="512">
        <v>0</v>
      </c>
    </row>
    <row r="79" spans="1:7">
      <c r="A79" s="512" t="s">
        <v>346</v>
      </c>
      <c r="B79" s="512" t="s">
        <v>172</v>
      </c>
      <c r="C79" s="512" t="s">
        <v>167</v>
      </c>
      <c r="D79" s="512">
        <v>4</v>
      </c>
      <c r="E79" s="512">
        <v>2</v>
      </c>
      <c r="F79" s="512">
        <v>0</v>
      </c>
      <c r="G79" s="512">
        <v>0</v>
      </c>
    </row>
    <row r="80" spans="1:7">
      <c r="A80" s="512" t="s">
        <v>347</v>
      </c>
      <c r="B80" s="512" t="s">
        <v>172</v>
      </c>
      <c r="C80" s="512" t="s">
        <v>83</v>
      </c>
      <c r="D80" s="512">
        <v>1</v>
      </c>
      <c r="E80" s="512" t="s">
        <v>2709</v>
      </c>
      <c r="F80" s="512" t="s">
        <v>2709</v>
      </c>
      <c r="G80" s="512" t="s">
        <v>2709</v>
      </c>
    </row>
    <row r="81" spans="1:7">
      <c r="A81" s="512" t="s">
        <v>348</v>
      </c>
      <c r="B81" s="512" t="s">
        <v>172</v>
      </c>
      <c r="C81" s="512" t="s">
        <v>84</v>
      </c>
      <c r="D81" s="512">
        <v>15</v>
      </c>
      <c r="E81" s="512">
        <v>1</v>
      </c>
      <c r="F81" s="512">
        <v>0</v>
      </c>
      <c r="G81" s="512">
        <v>0</v>
      </c>
    </row>
    <row r="82" spans="1:7">
      <c r="A82" s="512" t="s">
        <v>350</v>
      </c>
      <c r="B82" s="512" t="s">
        <v>172</v>
      </c>
      <c r="C82" s="512" t="s">
        <v>35</v>
      </c>
      <c r="D82" s="512">
        <v>6</v>
      </c>
      <c r="E82" s="512">
        <v>1</v>
      </c>
      <c r="F82" s="512">
        <v>0</v>
      </c>
      <c r="G82" s="512">
        <v>0</v>
      </c>
    </row>
    <row r="83" spans="1:7">
      <c r="A83" s="512" t="s">
        <v>351</v>
      </c>
      <c r="B83" s="512" t="s">
        <v>172</v>
      </c>
      <c r="C83" s="512" t="s">
        <v>190</v>
      </c>
      <c r="D83" s="512">
        <v>4</v>
      </c>
      <c r="E83" s="512" t="s">
        <v>2709</v>
      </c>
      <c r="F83" s="512" t="s">
        <v>2709</v>
      </c>
      <c r="G83" s="512" t="s">
        <v>2709</v>
      </c>
    </row>
    <row r="84" spans="1:7">
      <c r="A84" s="512" t="s">
        <v>352</v>
      </c>
      <c r="B84" s="512" t="s">
        <v>172</v>
      </c>
      <c r="C84" s="512" t="s">
        <v>93</v>
      </c>
      <c r="D84" s="512">
        <v>2</v>
      </c>
      <c r="E84" s="512">
        <v>1</v>
      </c>
      <c r="F84" s="512">
        <v>0</v>
      </c>
      <c r="G84" s="512">
        <v>0</v>
      </c>
    </row>
    <row r="85" spans="1:7">
      <c r="A85" s="512" t="s">
        <v>353</v>
      </c>
      <c r="B85" s="512" t="s">
        <v>172</v>
      </c>
      <c r="C85" s="512" t="s">
        <v>209</v>
      </c>
      <c r="D85" s="512">
        <v>1</v>
      </c>
      <c r="E85" s="512" t="s">
        <v>2709</v>
      </c>
      <c r="F85" s="512" t="s">
        <v>2709</v>
      </c>
      <c r="G85" s="512" t="s">
        <v>2709</v>
      </c>
    </row>
    <row r="86" spans="1:7">
      <c r="A86" s="512" t="s">
        <v>355</v>
      </c>
      <c r="B86" s="512" t="s">
        <v>172</v>
      </c>
      <c r="C86" s="512" t="s">
        <v>191</v>
      </c>
      <c r="D86" s="512">
        <v>1</v>
      </c>
      <c r="E86" s="512" t="s">
        <v>2709</v>
      </c>
      <c r="F86" s="512" t="s">
        <v>2709</v>
      </c>
      <c r="G86" s="512" t="s">
        <v>2709</v>
      </c>
    </row>
    <row r="87" spans="1:7">
      <c r="A87" s="512" t="s">
        <v>356</v>
      </c>
      <c r="B87" s="512" t="s">
        <v>172</v>
      </c>
      <c r="C87" s="512" t="s">
        <v>192</v>
      </c>
      <c r="D87" s="512">
        <v>2</v>
      </c>
      <c r="E87" s="512" t="s">
        <v>2709</v>
      </c>
      <c r="F87" s="512" t="s">
        <v>2709</v>
      </c>
      <c r="G87" s="512" t="s">
        <v>2709</v>
      </c>
    </row>
    <row r="88" spans="1:7">
      <c r="A88" s="512" t="s">
        <v>357</v>
      </c>
      <c r="B88" s="512" t="s">
        <v>172</v>
      </c>
      <c r="C88" s="512" t="s">
        <v>152</v>
      </c>
      <c r="D88" s="512">
        <v>3</v>
      </c>
      <c r="E88" s="512">
        <v>2</v>
      </c>
      <c r="F88" s="512">
        <v>0</v>
      </c>
      <c r="G88" s="512">
        <v>0</v>
      </c>
    </row>
    <row r="89" spans="1:7">
      <c r="A89" s="512" t="s">
        <v>358</v>
      </c>
      <c r="B89" s="512" t="s">
        <v>172</v>
      </c>
      <c r="C89" s="512" t="s">
        <v>168</v>
      </c>
      <c r="D89" s="512">
        <v>1</v>
      </c>
      <c r="E89" s="512">
        <v>1</v>
      </c>
      <c r="F89" s="512">
        <v>0</v>
      </c>
      <c r="G89" s="512">
        <v>0</v>
      </c>
    </row>
    <row r="90" spans="1:7">
      <c r="A90" s="512" t="s">
        <v>359</v>
      </c>
      <c r="B90" s="512" t="s">
        <v>172</v>
      </c>
      <c r="C90" s="512" t="s">
        <v>153</v>
      </c>
      <c r="D90" s="512">
        <v>2</v>
      </c>
      <c r="E90" s="512" t="s">
        <v>2709</v>
      </c>
      <c r="F90" s="512" t="s">
        <v>2709</v>
      </c>
      <c r="G90" s="512" t="s">
        <v>2709</v>
      </c>
    </row>
    <row r="91" spans="1:7">
      <c r="A91" s="512" t="s">
        <v>360</v>
      </c>
      <c r="B91" s="512" t="s">
        <v>172</v>
      </c>
      <c r="C91" s="512" t="s">
        <v>36</v>
      </c>
      <c r="D91" s="512">
        <v>6</v>
      </c>
      <c r="E91" s="512">
        <v>3</v>
      </c>
      <c r="F91" s="512">
        <v>0</v>
      </c>
      <c r="G91" s="512">
        <v>0</v>
      </c>
    </row>
    <row r="92" spans="1:7">
      <c r="A92" s="512" t="s">
        <v>361</v>
      </c>
      <c r="B92" s="512" t="s">
        <v>172</v>
      </c>
      <c r="C92" s="512" t="s">
        <v>62</v>
      </c>
      <c r="D92" s="512">
        <v>1</v>
      </c>
      <c r="E92" s="512" t="s">
        <v>2709</v>
      </c>
      <c r="F92" s="512" t="s">
        <v>2709</v>
      </c>
      <c r="G92" s="512" t="s">
        <v>2709</v>
      </c>
    </row>
    <row r="93" spans="1:7">
      <c r="A93" s="512" t="s">
        <v>362</v>
      </c>
      <c r="B93" s="512" t="s">
        <v>172</v>
      </c>
      <c r="C93" s="512" t="s">
        <v>85</v>
      </c>
      <c r="D93" s="512">
        <v>1</v>
      </c>
      <c r="E93" s="512" t="s">
        <v>2709</v>
      </c>
      <c r="F93" s="512" t="s">
        <v>2709</v>
      </c>
      <c r="G93" s="512" t="s">
        <v>2709</v>
      </c>
    </row>
    <row r="94" spans="1:7">
      <c r="A94" s="512" t="s">
        <v>363</v>
      </c>
      <c r="B94" s="512" t="s">
        <v>172</v>
      </c>
      <c r="C94" s="512" t="s">
        <v>37</v>
      </c>
      <c r="D94" s="512">
        <v>4</v>
      </c>
      <c r="E94" s="512" t="s">
        <v>2709</v>
      </c>
      <c r="F94" s="512" t="s">
        <v>2709</v>
      </c>
      <c r="G94" s="512" t="s">
        <v>2709</v>
      </c>
    </row>
    <row r="95" spans="1:7">
      <c r="A95" s="512" t="s">
        <v>364</v>
      </c>
      <c r="B95" s="512" t="s">
        <v>172</v>
      </c>
      <c r="C95" s="512" t="s">
        <v>220</v>
      </c>
      <c r="D95" s="512">
        <v>9</v>
      </c>
      <c r="E95" s="512">
        <v>1</v>
      </c>
      <c r="F95" s="512">
        <v>0</v>
      </c>
      <c r="G95" s="512">
        <v>0</v>
      </c>
    </row>
    <row r="96" spans="1:7">
      <c r="A96" s="512" t="s">
        <v>366</v>
      </c>
      <c r="B96" s="512" t="s">
        <v>172</v>
      </c>
      <c r="C96" s="512" t="s">
        <v>63</v>
      </c>
      <c r="D96" s="512">
        <v>4</v>
      </c>
      <c r="E96" s="512" t="s">
        <v>2709</v>
      </c>
      <c r="F96" s="512" t="s">
        <v>2709</v>
      </c>
      <c r="G96" s="512" t="s">
        <v>2709</v>
      </c>
    </row>
    <row r="97" spans="1:7">
      <c r="A97" s="512" t="s">
        <v>367</v>
      </c>
      <c r="B97" s="512" t="s">
        <v>172</v>
      </c>
      <c r="C97" s="512" t="s">
        <v>221</v>
      </c>
      <c r="D97" s="512">
        <v>1</v>
      </c>
      <c r="E97" s="512" t="s">
        <v>2709</v>
      </c>
      <c r="F97" s="512" t="s">
        <v>2709</v>
      </c>
      <c r="G97" s="512" t="s">
        <v>2709</v>
      </c>
    </row>
    <row r="98" spans="1:7">
      <c r="A98" s="512" t="s">
        <v>369</v>
      </c>
      <c r="B98" s="512" t="s">
        <v>172</v>
      </c>
      <c r="C98" s="512" t="s">
        <v>222</v>
      </c>
      <c r="D98" s="512">
        <v>7</v>
      </c>
      <c r="E98" s="512">
        <v>0</v>
      </c>
      <c r="F98" s="512">
        <v>1</v>
      </c>
      <c r="G98" s="512">
        <v>0</v>
      </c>
    </row>
    <row r="99" spans="1:7">
      <c r="A99" s="512" t="s">
        <v>370</v>
      </c>
      <c r="B99" s="512" t="s">
        <v>172</v>
      </c>
      <c r="C99" s="512" t="s">
        <v>211</v>
      </c>
      <c r="D99" s="512">
        <v>3</v>
      </c>
      <c r="E99" s="512" t="s">
        <v>2709</v>
      </c>
      <c r="F99" s="512" t="s">
        <v>2709</v>
      </c>
      <c r="G99" s="512" t="s">
        <v>2709</v>
      </c>
    </row>
    <row r="100" spans="1:7">
      <c r="A100" s="512" t="s">
        <v>372</v>
      </c>
      <c r="B100" s="512" t="s">
        <v>172</v>
      </c>
      <c r="C100" s="512" t="s">
        <v>169</v>
      </c>
      <c r="D100" s="512">
        <v>1</v>
      </c>
      <c r="E100" s="512" t="s">
        <v>2709</v>
      </c>
      <c r="F100" s="512" t="s">
        <v>2709</v>
      </c>
      <c r="G100" s="512" t="s">
        <v>2709</v>
      </c>
    </row>
    <row r="101" spans="1:7">
      <c r="A101" s="512" t="s">
        <v>373</v>
      </c>
      <c r="B101" s="512" t="s">
        <v>172</v>
      </c>
      <c r="C101" s="512" t="s">
        <v>194</v>
      </c>
      <c r="D101" s="512">
        <v>4</v>
      </c>
      <c r="E101" s="512">
        <v>1</v>
      </c>
      <c r="F101" s="512">
        <v>0</v>
      </c>
      <c r="G101" s="512">
        <v>0</v>
      </c>
    </row>
    <row r="102" spans="1:7">
      <c r="A102" s="512" t="s">
        <v>374</v>
      </c>
      <c r="B102" s="512" t="s">
        <v>172</v>
      </c>
      <c r="C102" s="512" t="s">
        <v>94</v>
      </c>
      <c r="D102" s="512">
        <v>2</v>
      </c>
      <c r="E102" s="512" t="s">
        <v>2709</v>
      </c>
      <c r="F102" s="512" t="s">
        <v>2709</v>
      </c>
      <c r="G102" s="512" t="s">
        <v>2709</v>
      </c>
    </row>
    <row r="103" spans="1:7">
      <c r="A103" s="512" t="s">
        <v>375</v>
      </c>
      <c r="B103" s="512" t="s">
        <v>172</v>
      </c>
      <c r="C103" s="512" t="s">
        <v>154</v>
      </c>
      <c r="D103" s="512">
        <v>9</v>
      </c>
      <c r="E103" s="512">
        <v>2</v>
      </c>
      <c r="F103" s="512">
        <v>0</v>
      </c>
      <c r="G103" s="512">
        <v>0</v>
      </c>
    </row>
    <row r="104" spans="1:7">
      <c r="A104" s="512" t="s">
        <v>376</v>
      </c>
      <c r="B104" s="512" t="s">
        <v>172</v>
      </c>
      <c r="C104" s="512" t="s">
        <v>39</v>
      </c>
      <c r="D104" s="512">
        <v>1</v>
      </c>
      <c r="E104" s="512" t="s">
        <v>2709</v>
      </c>
      <c r="F104" s="512" t="s">
        <v>2709</v>
      </c>
      <c r="G104" s="512" t="s">
        <v>2709</v>
      </c>
    </row>
    <row r="105" spans="1:7">
      <c r="A105" s="512" t="s">
        <v>377</v>
      </c>
      <c r="B105" s="512" t="s">
        <v>172</v>
      </c>
      <c r="C105" s="512" t="s">
        <v>223</v>
      </c>
      <c r="D105" s="512">
        <v>15</v>
      </c>
      <c r="E105" s="512">
        <v>2</v>
      </c>
      <c r="F105" s="512">
        <v>0</v>
      </c>
      <c r="G105" s="512">
        <v>0</v>
      </c>
    </row>
    <row r="106" spans="1:7">
      <c r="A106" s="512" t="s">
        <v>378</v>
      </c>
      <c r="B106" s="512" t="s">
        <v>172</v>
      </c>
      <c r="C106" s="512" t="s">
        <v>40</v>
      </c>
      <c r="D106" s="512">
        <v>3</v>
      </c>
      <c r="E106" s="512">
        <v>2</v>
      </c>
      <c r="F106" s="512">
        <v>0</v>
      </c>
      <c r="G106" s="512">
        <v>0</v>
      </c>
    </row>
    <row r="107" spans="1:7">
      <c r="A107" s="512" t="s">
        <v>379</v>
      </c>
      <c r="B107" s="512" t="s">
        <v>172</v>
      </c>
      <c r="C107" s="512" t="s">
        <v>21</v>
      </c>
      <c r="D107" s="512">
        <v>1</v>
      </c>
      <c r="E107" s="512" t="s">
        <v>2709</v>
      </c>
      <c r="F107" s="512" t="s">
        <v>2709</v>
      </c>
      <c r="G107" s="512" t="s">
        <v>2709</v>
      </c>
    </row>
    <row r="108" spans="1:7">
      <c r="A108" s="512" t="s">
        <v>381</v>
      </c>
      <c r="B108" s="512" t="s">
        <v>172</v>
      </c>
      <c r="C108" s="512" t="s">
        <v>95</v>
      </c>
      <c r="D108" s="512">
        <v>13</v>
      </c>
      <c r="E108" s="512">
        <v>0</v>
      </c>
      <c r="F108" s="512">
        <v>1</v>
      </c>
      <c r="G108" s="512">
        <v>0</v>
      </c>
    </row>
    <row r="109" spans="1:7">
      <c r="A109" s="512" t="s">
        <v>382</v>
      </c>
      <c r="B109" s="512" t="s">
        <v>172</v>
      </c>
      <c r="C109" s="512" t="s">
        <v>22</v>
      </c>
      <c r="D109" s="512">
        <v>3</v>
      </c>
      <c r="E109" s="512" t="s">
        <v>2709</v>
      </c>
      <c r="F109" s="512" t="s">
        <v>2709</v>
      </c>
      <c r="G109" s="512" t="s">
        <v>2709</v>
      </c>
    </row>
    <row r="110" spans="1:7">
      <c r="A110" s="512" t="s">
        <v>383</v>
      </c>
      <c r="B110" s="512" t="s">
        <v>172</v>
      </c>
      <c r="C110" s="512" t="s">
        <v>195</v>
      </c>
      <c r="D110" s="512">
        <v>12</v>
      </c>
      <c r="E110" s="512">
        <v>1</v>
      </c>
      <c r="F110" s="512">
        <v>1</v>
      </c>
      <c r="G110" s="512">
        <v>0</v>
      </c>
    </row>
    <row r="111" spans="1:7">
      <c r="A111" s="512" t="s">
        <v>384</v>
      </c>
      <c r="B111" s="512" t="s">
        <v>172</v>
      </c>
      <c r="C111" s="512" t="s">
        <v>155</v>
      </c>
      <c r="D111" s="512">
        <v>3</v>
      </c>
      <c r="E111" s="512">
        <v>2</v>
      </c>
      <c r="F111" s="512">
        <v>0</v>
      </c>
      <c r="G111" s="512">
        <v>0</v>
      </c>
    </row>
    <row r="112" spans="1:7">
      <c r="A112" s="512" t="s">
        <v>385</v>
      </c>
      <c r="B112" s="512" t="s">
        <v>172</v>
      </c>
      <c r="C112" s="512" t="s">
        <v>213</v>
      </c>
      <c r="D112" s="512">
        <v>4</v>
      </c>
      <c r="E112" s="512">
        <v>2</v>
      </c>
      <c r="F112" s="512">
        <v>0</v>
      </c>
      <c r="G112" s="512">
        <v>0</v>
      </c>
    </row>
    <row r="113" spans="1:7">
      <c r="A113" s="512" t="s">
        <v>386</v>
      </c>
      <c r="B113" s="512" t="s">
        <v>172</v>
      </c>
      <c r="C113" s="512" t="s">
        <v>41</v>
      </c>
      <c r="D113" s="512">
        <v>3</v>
      </c>
      <c r="E113" s="512">
        <v>2</v>
      </c>
      <c r="F113" s="512">
        <v>0</v>
      </c>
      <c r="G113" s="512">
        <v>0</v>
      </c>
    </row>
    <row r="114" spans="1:7">
      <c r="A114" s="512" t="s">
        <v>388</v>
      </c>
      <c r="B114" s="512" t="s">
        <v>172</v>
      </c>
      <c r="C114" s="512" t="s">
        <v>96</v>
      </c>
      <c r="D114" s="512">
        <v>1</v>
      </c>
      <c r="E114" s="512" t="s">
        <v>2709</v>
      </c>
      <c r="F114" s="512" t="s">
        <v>2709</v>
      </c>
      <c r="G114" s="512" t="s">
        <v>2709</v>
      </c>
    </row>
    <row r="115" spans="1:7">
      <c r="A115" s="512" t="s">
        <v>390</v>
      </c>
      <c r="B115" s="512" t="s">
        <v>172</v>
      </c>
      <c r="C115" s="512" t="s">
        <v>156</v>
      </c>
      <c r="D115" s="512">
        <v>2</v>
      </c>
      <c r="E115" s="512">
        <v>1</v>
      </c>
      <c r="F115" s="512">
        <v>0</v>
      </c>
      <c r="G115" s="512">
        <v>0</v>
      </c>
    </row>
    <row r="116" spans="1:7">
      <c r="A116" s="512" t="s">
        <v>392</v>
      </c>
      <c r="B116" s="512" t="s">
        <v>172</v>
      </c>
      <c r="C116" s="512" t="s">
        <v>64</v>
      </c>
      <c r="D116" s="512">
        <v>5</v>
      </c>
      <c r="E116" s="512">
        <v>1</v>
      </c>
      <c r="F116" s="512">
        <v>0</v>
      </c>
      <c r="G116" s="512">
        <v>0</v>
      </c>
    </row>
    <row r="117" spans="1:7">
      <c r="A117" s="512" t="s">
        <v>393</v>
      </c>
      <c r="B117" s="512" t="s">
        <v>172</v>
      </c>
      <c r="C117" s="512" t="s">
        <v>226</v>
      </c>
      <c r="D117" s="512">
        <v>1</v>
      </c>
      <c r="E117" s="512" t="s">
        <v>2709</v>
      </c>
      <c r="F117" s="512" t="s">
        <v>2709</v>
      </c>
      <c r="G117" s="512" t="s">
        <v>2709</v>
      </c>
    </row>
    <row r="118" spans="1:7">
      <c r="A118" s="512" t="s">
        <v>394</v>
      </c>
      <c r="B118" s="512" t="s">
        <v>172</v>
      </c>
      <c r="C118" s="512" t="s">
        <v>157</v>
      </c>
      <c r="D118" s="512">
        <v>5</v>
      </c>
      <c r="E118" s="512">
        <v>2</v>
      </c>
      <c r="F118" s="512">
        <v>0</v>
      </c>
      <c r="G118" s="512">
        <v>0</v>
      </c>
    </row>
    <row r="119" spans="1:7">
      <c r="A119" s="512" t="s">
        <v>395</v>
      </c>
      <c r="B119" s="512" t="s">
        <v>172</v>
      </c>
      <c r="C119" s="512" t="s">
        <v>158</v>
      </c>
      <c r="D119" s="512">
        <v>4</v>
      </c>
      <c r="E119" s="512" t="s">
        <v>2709</v>
      </c>
      <c r="F119" s="512" t="s">
        <v>2709</v>
      </c>
      <c r="G119" s="512" t="s">
        <v>2709</v>
      </c>
    </row>
    <row r="120" spans="1:7">
      <c r="A120" s="512" t="s">
        <v>396</v>
      </c>
      <c r="B120" s="512" t="s">
        <v>172</v>
      </c>
      <c r="C120" s="512" t="s">
        <v>43</v>
      </c>
      <c r="D120" s="512">
        <v>5</v>
      </c>
      <c r="E120" s="512">
        <v>1</v>
      </c>
      <c r="F120" s="512">
        <v>0</v>
      </c>
      <c r="G120" s="512">
        <v>0</v>
      </c>
    </row>
    <row r="121" spans="1:7">
      <c r="A121" s="512" t="s">
        <v>397</v>
      </c>
      <c r="B121" s="512" t="s">
        <v>172</v>
      </c>
      <c r="C121" s="512" t="s">
        <v>227</v>
      </c>
      <c r="D121" s="512">
        <v>7</v>
      </c>
      <c r="E121" s="512" t="s">
        <v>2709</v>
      </c>
      <c r="F121" s="512" t="s">
        <v>2709</v>
      </c>
      <c r="G121" s="512" t="s">
        <v>2709</v>
      </c>
    </row>
    <row r="122" spans="1:7">
      <c r="A122" s="512" t="s">
        <v>398</v>
      </c>
      <c r="B122" s="512" t="s">
        <v>172</v>
      </c>
      <c r="C122" s="512" t="s">
        <v>196</v>
      </c>
      <c r="D122" s="512">
        <v>9</v>
      </c>
      <c r="E122" s="512">
        <v>1</v>
      </c>
      <c r="F122" s="512">
        <v>0</v>
      </c>
      <c r="G122" s="512">
        <v>0</v>
      </c>
    </row>
    <row r="123" spans="1:7">
      <c r="A123" s="512" t="s">
        <v>399</v>
      </c>
      <c r="B123" s="512" t="s">
        <v>172</v>
      </c>
      <c r="C123" s="512" t="s">
        <v>197</v>
      </c>
      <c r="D123" s="512">
        <v>11</v>
      </c>
      <c r="E123" s="512">
        <v>1</v>
      </c>
      <c r="F123" s="512">
        <v>0</v>
      </c>
      <c r="G123" s="512">
        <v>0</v>
      </c>
    </row>
    <row r="124" spans="1:7">
      <c r="A124" s="512" t="s">
        <v>400</v>
      </c>
      <c r="B124" s="512" t="s">
        <v>172</v>
      </c>
      <c r="C124" s="512" t="s">
        <v>159</v>
      </c>
      <c r="D124" s="512">
        <v>3</v>
      </c>
      <c r="E124" s="512">
        <v>1</v>
      </c>
      <c r="F124" s="512">
        <v>0</v>
      </c>
      <c r="G124" s="512">
        <v>0</v>
      </c>
    </row>
    <row r="125" spans="1:7">
      <c r="A125" s="512" t="s">
        <v>401</v>
      </c>
      <c r="B125" s="512" t="s">
        <v>172</v>
      </c>
      <c r="C125" s="512" t="s">
        <v>44</v>
      </c>
      <c r="D125" s="512">
        <v>1</v>
      </c>
      <c r="E125" s="512" t="s">
        <v>2709</v>
      </c>
      <c r="F125" s="512" t="s">
        <v>2709</v>
      </c>
      <c r="G125" s="512" t="s">
        <v>2709</v>
      </c>
    </row>
    <row r="126" spans="1:7">
      <c r="A126" s="512" t="s">
        <v>402</v>
      </c>
      <c r="B126" s="512" t="s">
        <v>172</v>
      </c>
      <c r="C126" s="512" t="s">
        <v>215</v>
      </c>
      <c r="D126" s="512">
        <v>4</v>
      </c>
      <c r="E126" s="512" t="s">
        <v>2709</v>
      </c>
      <c r="F126" s="512" t="s">
        <v>2709</v>
      </c>
      <c r="G126" s="512" t="s">
        <v>2709</v>
      </c>
    </row>
    <row r="127" spans="1:7">
      <c r="A127" s="512" t="s">
        <v>403</v>
      </c>
      <c r="B127" s="512" t="s">
        <v>172</v>
      </c>
      <c r="C127" s="512" t="s">
        <v>198</v>
      </c>
      <c r="D127" s="512">
        <v>2</v>
      </c>
      <c r="E127" s="512" t="s">
        <v>2709</v>
      </c>
      <c r="F127" s="512" t="s">
        <v>2709</v>
      </c>
      <c r="G127" s="512" t="s">
        <v>2709</v>
      </c>
    </row>
    <row r="128" spans="1:7">
      <c r="A128" s="512" t="s">
        <v>404</v>
      </c>
      <c r="B128" s="512" t="s">
        <v>172</v>
      </c>
      <c r="C128" s="512" t="s">
        <v>180</v>
      </c>
      <c r="D128" s="512">
        <v>3</v>
      </c>
      <c r="E128" s="512" t="s">
        <v>2709</v>
      </c>
      <c r="F128" s="512" t="s">
        <v>2709</v>
      </c>
      <c r="G128" s="512" t="s">
        <v>2709</v>
      </c>
    </row>
    <row r="129" spans="1:7">
      <c r="A129" s="512" t="s">
        <v>405</v>
      </c>
      <c r="B129" s="512" t="s">
        <v>172</v>
      </c>
      <c r="C129" s="512" t="s">
        <v>199</v>
      </c>
      <c r="D129" s="512">
        <v>2</v>
      </c>
      <c r="E129" s="512">
        <v>1</v>
      </c>
      <c r="F129" s="512">
        <v>0</v>
      </c>
      <c r="G129" s="512">
        <v>0</v>
      </c>
    </row>
    <row r="130" spans="1:7">
      <c r="A130" s="512" t="s">
        <v>406</v>
      </c>
      <c r="B130" s="512" t="s">
        <v>172</v>
      </c>
      <c r="C130" s="512" t="s">
        <v>228</v>
      </c>
      <c r="D130" s="512">
        <v>2</v>
      </c>
      <c r="E130" s="512" t="s">
        <v>2709</v>
      </c>
      <c r="F130" s="512" t="s">
        <v>2709</v>
      </c>
      <c r="G130" s="512" t="s">
        <v>2709</v>
      </c>
    </row>
    <row r="131" spans="1:7">
      <c r="A131" s="512" t="s">
        <v>407</v>
      </c>
      <c r="B131" s="512" t="s">
        <v>172</v>
      </c>
      <c r="C131" s="512" t="s">
        <v>229</v>
      </c>
      <c r="D131" s="512">
        <v>6</v>
      </c>
      <c r="E131" s="512">
        <v>0</v>
      </c>
      <c r="F131" s="512">
        <v>1</v>
      </c>
      <c r="G131" s="512">
        <v>0</v>
      </c>
    </row>
    <row r="132" spans="1:7">
      <c r="A132" s="512" t="s">
        <v>408</v>
      </c>
      <c r="B132" s="512" t="s">
        <v>172</v>
      </c>
      <c r="C132" s="512" t="s">
        <v>65</v>
      </c>
      <c r="D132" s="512">
        <v>1</v>
      </c>
      <c r="E132" s="512" t="s">
        <v>2709</v>
      </c>
      <c r="F132" s="512" t="s">
        <v>2709</v>
      </c>
      <c r="G132" s="512" t="s">
        <v>2709</v>
      </c>
    </row>
    <row r="133" spans="1:7">
      <c r="A133" s="512" t="s">
        <v>726</v>
      </c>
      <c r="B133" s="512" t="s">
        <v>174</v>
      </c>
      <c r="C133" s="512" t="s">
        <v>66</v>
      </c>
      <c r="D133" s="512">
        <v>1</v>
      </c>
      <c r="E133" s="512" t="s">
        <v>2709</v>
      </c>
      <c r="F133" s="512" t="s">
        <v>2709</v>
      </c>
      <c r="G133" s="512" t="s">
        <v>2709</v>
      </c>
    </row>
    <row r="134" spans="1:7">
      <c r="A134" s="512" t="s">
        <v>6539</v>
      </c>
      <c r="B134" s="512" t="s">
        <v>174</v>
      </c>
      <c r="C134" s="512" t="s">
        <v>106</v>
      </c>
      <c r="D134" s="512">
        <v>1</v>
      </c>
      <c r="E134" s="512" t="s">
        <v>2709</v>
      </c>
      <c r="F134" s="512" t="s">
        <v>2709</v>
      </c>
      <c r="G134" s="512" t="s">
        <v>2709</v>
      </c>
    </row>
    <row r="135" spans="1:7">
      <c r="A135" s="512" t="s">
        <v>727</v>
      </c>
      <c r="B135" s="512" t="s">
        <v>175</v>
      </c>
      <c r="C135" s="512" t="s">
        <v>66</v>
      </c>
      <c r="D135" s="512">
        <v>235</v>
      </c>
      <c r="E135" s="512">
        <v>4</v>
      </c>
      <c r="F135" s="512">
        <v>1</v>
      </c>
      <c r="G135" s="512">
        <v>0</v>
      </c>
    </row>
    <row r="136" spans="1:7">
      <c r="A136" s="512" t="s">
        <v>419</v>
      </c>
      <c r="B136" s="512" t="s">
        <v>175</v>
      </c>
      <c r="C136" s="512" t="s">
        <v>97</v>
      </c>
      <c r="D136" s="512">
        <v>2</v>
      </c>
      <c r="E136" s="512">
        <v>0</v>
      </c>
      <c r="F136" s="512">
        <v>1</v>
      </c>
      <c r="G136" s="512">
        <v>0</v>
      </c>
    </row>
    <row r="137" spans="1:7">
      <c r="A137" s="512" t="s">
        <v>420</v>
      </c>
      <c r="B137" s="512" t="s">
        <v>175</v>
      </c>
      <c r="C137" s="512" t="s">
        <v>98</v>
      </c>
      <c r="D137" s="512">
        <v>1</v>
      </c>
      <c r="E137" s="512" t="s">
        <v>2709</v>
      </c>
      <c r="F137" s="512" t="s">
        <v>2709</v>
      </c>
      <c r="G137" s="512" t="s">
        <v>2709</v>
      </c>
    </row>
    <row r="138" spans="1:7">
      <c r="A138" s="512" t="s">
        <v>421</v>
      </c>
      <c r="B138" s="512" t="s">
        <v>175</v>
      </c>
      <c r="C138" s="512" t="s">
        <v>230</v>
      </c>
      <c r="D138" s="512">
        <v>1</v>
      </c>
      <c r="E138" s="512" t="s">
        <v>2709</v>
      </c>
      <c r="F138" s="512" t="s">
        <v>2709</v>
      </c>
      <c r="G138" s="512" t="s">
        <v>2709</v>
      </c>
    </row>
    <row r="139" spans="1:7">
      <c r="A139" s="512" t="s">
        <v>424</v>
      </c>
      <c r="B139" s="512" t="s">
        <v>175</v>
      </c>
      <c r="C139" s="512" t="s">
        <v>99</v>
      </c>
      <c r="D139" s="512">
        <v>2</v>
      </c>
      <c r="E139" s="512" t="s">
        <v>2709</v>
      </c>
      <c r="F139" s="512" t="s">
        <v>2709</v>
      </c>
      <c r="G139" s="512" t="s">
        <v>2709</v>
      </c>
    </row>
    <row r="140" spans="1:7">
      <c r="A140" s="512" t="s">
        <v>425</v>
      </c>
      <c r="B140" s="512" t="s">
        <v>175</v>
      </c>
      <c r="C140" s="512" t="s">
        <v>216</v>
      </c>
      <c r="D140" s="512">
        <v>9</v>
      </c>
      <c r="E140" s="512" t="s">
        <v>2709</v>
      </c>
      <c r="F140" s="512" t="s">
        <v>2709</v>
      </c>
      <c r="G140" s="512" t="s">
        <v>2709</v>
      </c>
    </row>
    <row r="141" spans="1:7">
      <c r="A141" s="512" t="s">
        <v>428</v>
      </c>
      <c r="B141" s="512" t="s">
        <v>175</v>
      </c>
      <c r="C141" s="512" t="s">
        <v>25</v>
      </c>
      <c r="D141" s="512">
        <v>2</v>
      </c>
      <c r="E141" s="512" t="s">
        <v>2709</v>
      </c>
      <c r="F141" s="512" t="s">
        <v>2709</v>
      </c>
      <c r="G141" s="512" t="s">
        <v>2709</v>
      </c>
    </row>
    <row r="142" spans="1:7">
      <c r="A142" s="512" t="s">
        <v>429</v>
      </c>
      <c r="B142" s="512" t="s">
        <v>175</v>
      </c>
      <c r="C142" s="512" t="s">
        <v>201</v>
      </c>
      <c r="D142" s="512">
        <v>1</v>
      </c>
      <c r="E142" s="512" t="s">
        <v>2709</v>
      </c>
      <c r="F142" s="512" t="s">
        <v>2709</v>
      </c>
      <c r="G142" s="512" t="s">
        <v>2709</v>
      </c>
    </row>
    <row r="143" spans="1:7">
      <c r="A143" s="512" t="s">
        <v>430</v>
      </c>
      <c r="B143" s="512" t="s">
        <v>175</v>
      </c>
      <c r="C143" s="512" t="s">
        <v>181</v>
      </c>
      <c r="D143" s="512">
        <v>1</v>
      </c>
      <c r="E143" s="512" t="s">
        <v>2709</v>
      </c>
      <c r="F143" s="512" t="s">
        <v>2709</v>
      </c>
      <c r="G143" s="512" t="s">
        <v>2709</v>
      </c>
    </row>
    <row r="144" spans="1:7">
      <c r="A144" s="512" t="s">
        <v>431</v>
      </c>
      <c r="B144" s="512" t="s">
        <v>175</v>
      </c>
      <c r="C144" s="512" t="s">
        <v>231</v>
      </c>
      <c r="D144" s="512">
        <v>1</v>
      </c>
      <c r="E144" s="512" t="s">
        <v>2709</v>
      </c>
      <c r="F144" s="512" t="s">
        <v>2709</v>
      </c>
      <c r="G144" s="512" t="s">
        <v>2709</v>
      </c>
    </row>
    <row r="145" spans="1:7">
      <c r="A145" s="512" t="s">
        <v>432</v>
      </c>
      <c r="B145" s="512" t="s">
        <v>175</v>
      </c>
      <c r="C145" s="512" t="s">
        <v>100</v>
      </c>
      <c r="D145" s="512">
        <v>3</v>
      </c>
      <c r="E145" s="512" t="s">
        <v>2709</v>
      </c>
      <c r="F145" s="512" t="s">
        <v>2709</v>
      </c>
      <c r="G145" s="512" t="s">
        <v>2709</v>
      </c>
    </row>
    <row r="146" spans="1:7">
      <c r="A146" s="512" t="s">
        <v>434</v>
      </c>
      <c r="B146" s="512" t="s">
        <v>175</v>
      </c>
      <c r="C146" s="512" t="s">
        <v>202</v>
      </c>
      <c r="D146" s="512">
        <v>2</v>
      </c>
      <c r="E146" s="512" t="s">
        <v>2709</v>
      </c>
      <c r="F146" s="512" t="s">
        <v>2709</v>
      </c>
      <c r="G146" s="512" t="s">
        <v>2709</v>
      </c>
    </row>
    <row r="147" spans="1:7">
      <c r="A147" s="512" t="s">
        <v>435</v>
      </c>
      <c r="B147" s="512" t="s">
        <v>175</v>
      </c>
      <c r="C147" s="512" t="s">
        <v>101</v>
      </c>
      <c r="D147" s="512">
        <v>5</v>
      </c>
      <c r="E147" s="512" t="s">
        <v>2709</v>
      </c>
      <c r="F147" s="512" t="s">
        <v>2709</v>
      </c>
      <c r="G147" s="512" t="s">
        <v>2709</v>
      </c>
    </row>
    <row r="148" spans="1:7">
      <c r="A148" s="512" t="s">
        <v>436</v>
      </c>
      <c r="B148" s="512" t="s">
        <v>175</v>
      </c>
      <c r="C148" s="512" t="s">
        <v>183</v>
      </c>
      <c r="D148" s="512">
        <v>3</v>
      </c>
      <c r="E148" s="512" t="s">
        <v>2709</v>
      </c>
      <c r="F148" s="512" t="s">
        <v>2709</v>
      </c>
      <c r="G148" s="512" t="s">
        <v>2709</v>
      </c>
    </row>
    <row r="149" spans="1:7">
      <c r="A149" s="512" t="s">
        <v>437</v>
      </c>
      <c r="B149" s="512" t="s">
        <v>175</v>
      </c>
      <c r="C149" s="512" t="s">
        <v>26</v>
      </c>
      <c r="D149" s="512">
        <v>2</v>
      </c>
      <c r="E149" s="512" t="s">
        <v>2709</v>
      </c>
      <c r="F149" s="512" t="s">
        <v>2709</v>
      </c>
      <c r="G149" s="512" t="s">
        <v>2709</v>
      </c>
    </row>
    <row r="150" spans="1:7">
      <c r="A150" s="512" t="s">
        <v>438</v>
      </c>
      <c r="B150" s="512" t="s">
        <v>175</v>
      </c>
      <c r="C150" s="512" t="s">
        <v>232</v>
      </c>
      <c r="D150" s="512">
        <v>1</v>
      </c>
      <c r="E150" s="512" t="s">
        <v>2709</v>
      </c>
      <c r="F150" s="512" t="s">
        <v>2709</v>
      </c>
      <c r="G150" s="512" t="s">
        <v>2709</v>
      </c>
    </row>
    <row r="151" spans="1:7">
      <c r="A151" s="512" t="s">
        <v>439</v>
      </c>
      <c r="B151" s="512" t="s">
        <v>175</v>
      </c>
      <c r="C151" s="512" t="s">
        <v>87</v>
      </c>
      <c r="D151" s="512">
        <v>3</v>
      </c>
      <c r="E151" s="512" t="s">
        <v>2709</v>
      </c>
      <c r="F151" s="512" t="s">
        <v>2709</v>
      </c>
      <c r="G151" s="512" t="s">
        <v>2709</v>
      </c>
    </row>
    <row r="152" spans="1:7">
      <c r="A152" s="512" t="s">
        <v>440</v>
      </c>
      <c r="B152" s="512" t="s">
        <v>175</v>
      </c>
      <c r="C152" s="512" t="s">
        <v>102</v>
      </c>
      <c r="D152" s="512">
        <v>1</v>
      </c>
      <c r="E152" s="512" t="s">
        <v>2709</v>
      </c>
      <c r="F152" s="512" t="s">
        <v>2709</v>
      </c>
      <c r="G152" s="512" t="s">
        <v>2709</v>
      </c>
    </row>
    <row r="153" spans="1:7">
      <c r="A153" s="512" t="s">
        <v>441</v>
      </c>
      <c r="B153" s="512" t="s">
        <v>175</v>
      </c>
      <c r="C153" s="512" t="s">
        <v>88</v>
      </c>
      <c r="D153" s="512">
        <v>1</v>
      </c>
      <c r="E153" s="512" t="s">
        <v>2709</v>
      </c>
      <c r="F153" s="512" t="s">
        <v>2709</v>
      </c>
      <c r="G153" s="512" t="s">
        <v>2709</v>
      </c>
    </row>
    <row r="154" spans="1:7">
      <c r="A154" s="512" t="s">
        <v>442</v>
      </c>
      <c r="B154" s="512" t="s">
        <v>175</v>
      </c>
      <c r="C154" s="512" t="s">
        <v>27</v>
      </c>
      <c r="D154" s="512">
        <v>1</v>
      </c>
      <c r="E154" s="512" t="s">
        <v>2709</v>
      </c>
      <c r="F154" s="512" t="s">
        <v>2709</v>
      </c>
      <c r="G154" s="512" t="s">
        <v>2709</v>
      </c>
    </row>
    <row r="155" spans="1:7">
      <c r="A155" s="512" t="s">
        <v>444</v>
      </c>
      <c r="B155" s="512" t="s">
        <v>175</v>
      </c>
      <c r="C155" s="512" t="s">
        <v>203</v>
      </c>
      <c r="D155" s="512">
        <v>1</v>
      </c>
      <c r="E155" s="512" t="s">
        <v>2709</v>
      </c>
      <c r="F155" s="512" t="s">
        <v>2709</v>
      </c>
      <c r="G155" s="512" t="s">
        <v>2709</v>
      </c>
    </row>
    <row r="156" spans="1:7">
      <c r="A156" s="512" t="s">
        <v>446</v>
      </c>
      <c r="B156" s="512" t="s">
        <v>175</v>
      </c>
      <c r="C156" s="512" t="s">
        <v>104</v>
      </c>
      <c r="D156" s="512">
        <v>6</v>
      </c>
      <c r="E156" s="512" t="s">
        <v>2709</v>
      </c>
      <c r="F156" s="512" t="s">
        <v>2709</v>
      </c>
      <c r="G156" s="512" t="s">
        <v>2709</v>
      </c>
    </row>
    <row r="157" spans="1:7">
      <c r="A157" s="512" t="s">
        <v>447</v>
      </c>
      <c r="B157" s="512" t="s">
        <v>175</v>
      </c>
      <c r="C157" s="512" t="s">
        <v>29</v>
      </c>
      <c r="D157" s="512">
        <v>1</v>
      </c>
      <c r="E157" s="512" t="s">
        <v>2709</v>
      </c>
      <c r="F157" s="512" t="s">
        <v>2709</v>
      </c>
      <c r="G157" s="512" t="s">
        <v>2709</v>
      </c>
    </row>
    <row r="158" spans="1:7">
      <c r="A158" s="512" t="s">
        <v>449</v>
      </c>
      <c r="B158" s="512" t="s">
        <v>175</v>
      </c>
      <c r="C158" s="512" t="s">
        <v>77</v>
      </c>
      <c r="D158" s="512">
        <v>1</v>
      </c>
      <c r="E158" s="512" t="s">
        <v>2709</v>
      </c>
      <c r="F158" s="512" t="s">
        <v>2709</v>
      </c>
      <c r="G158" s="512" t="s">
        <v>2709</v>
      </c>
    </row>
    <row r="159" spans="1:7">
      <c r="A159" s="512" t="s">
        <v>451</v>
      </c>
      <c r="B159" s="512" t="s">
        <v>175</v>
      </c>
      <c r="C159" s="512" t="s">
        <v>204</v>
      </c>
      <c r="D159" s="512">
        <v>6</v>
      </c>
      <c r="E159" s="512" t="s">
        <v>2709</v>
      </c>
      <c r="F159" s="512" t="s">
        <v>2709</v>
      </c>
      <c r="G159" s="512" t="s">
        <v>2709</v>
      </c>
    </row>
    <row r="160" spans="1:7">
      <c r="A160" s="512" t="s">
        <v>453</v>
      </c>
      <c r="B160" s="512" t="s">
        <v>175</v>
      </c>
      <c r="C160" s="512" t="s">
        <v>205</v>
      </c>
      <c r="D160" s="512">
        <v>3</v>
      </c>
      <c r="E160" s="512" t="s">
        <v>2709</v>
      </c>
      <c r="F160" s="512" t="s">
        <v>2709</v>
      </c>
      <c r="G160" s="512" t="s">
        <v>2709</v>
      </c>
    </row>
    <row r="161" spans="1:7">
      <c r="A161" s="512" t="s">
        <v>456</v>
      </c>
      <c r="B161" s="512" t="s">
        <v>175</v>
      </c>
      <c r="C161" s="512" t="s">
        <v>105</v>
      </c>
      <c r="D161" s="512">
        <v>2</v>
      </c>
      <c r="E161" s="512" t="s">
        <v>2709</v>
      </c>
      <c r="F161" s="512" t="s">
        <v>2709</v>
      </c>
      <c r="G161" s="512" t="s">
        <v>2709</v>
      </c>
    </row>
    <row r="162" spans="1:7">
      <c r="A162" s="512" t="s">
        <v>457</v>
      </c>
      <c r="B162" s="512" t="s">
        <v>175</v>
      </c>
      <c r="C162" s="512" t="s">
        <v>234</v>
      </c>
      <c r="D162" s="512">
        <v>3</v>
      </c>
      <c r="E162" s="512" t="s">
        <v>2709</v>
      </c>
      <c r="F162" s="512" t="s">
        <v>2709</v>
      </c>
      <c r="G162" s="512" t="s">
        <v>2709</v>
      </c>
    </row>
    <row r="163" spans="1:7">
      <c r="A163" s="512" t="s">
        <v>458</v>
      </c>
      <c r="B163" s="512" t="s">
        <v>175</v>
      </c>
      <c r="C163" s="512" t="s">
        <v>184</v>
      </c>
      <c r="D163" s="512">
        <v>3</v>
      </c>
      <c r="E163" s="512" t="s">
        <v>2709</v>
      </c>
      <c r="F163" s="512" t="s">
        <v>2709</v>
      </c>
      <c r="G163" s="512" t="s">
        <v>2709</v>
      </c>
    </row>
    <row r="164" spans="1:7">
      <c r="A164" s="512" t="s">
        <v>459</v>
      </c>
      <c r="B164" s="512" t="s">
        <v>175</v>
      </c>
      <c r="C164" s="512" t="s">
        <v>106</v>
      </c>
      <c r="D164" s="512">
        <v>2</v>
      </c>
      <c r="E164" s="512" t="s">
        <v>2709</v>
      </c>
      <c r="F164" s="512" t="s">
        <v>2709</v>
      </c>
      <c r="G164" s="512" t="s">
        <v>2709</v>
      </c>
    </row>
    <row r="165" spans="1:7">
      <c r="A165" s="512" t="s">
        <v>460</v>
      </c>
      <c r="B165" s="512" t="s">
        <v>175</v>
      </c>
      <c r="C165" s="512" t="s">
        <v>89</v>
      </c>
      <c r="D165" s="512">
        <v>7</v>
      </c>
      <c r="E165" s="512" t="s">
        <v>2709</v>
      </c>
      <c r="F165" s="512" t="s">
        <v>2709</v>
      </c>
      <c r="G165" s="512" t="s">
        <v>2709</v>
      </c>
    </row>
    <row r="166" spans="1:7">
      <c r="A166" s="512" t="s">
        <v>462</v>
      </c>
      <c r="B166" s="512" t="s">
        <v>175</v>
      </c>
      <c r="C166" s="512" t="s">
        <v>206</v>
      </c>
      <c r="D166" s="512">
        <v>5</v>
      </c>
      <c r="E166" s="512" t="s">
        <v>2709</v>
      </c>
      <c r="F166" s="512" t="s">
        <v>2709</v>
      </c>
      <c r="G166" s="512" t="s">
        <v>2709</v>
      </c>
    </row>
    <row r="167" spans="1:7">
      <c r="A167" s="512" t="s">
        <v>463</v>
      </c>
      <c r="B167" s="512" t="s">
        <v>175</v>
      </c>
      <c r="C167" s="512" t="s">
        <v>107</v>
      </c>
      <c r="D167" s="512">
        <v>1</v>
      </c>
      <c r="E167" s="512" t="s">
        <v>2709</v>
      </c>
      <c r="F167" s="512" t="s">
        <v>2709</v>
      </c>
      <c r="G167" s="512" t="s">
        <v>2709</v>
      </c>
    </row>
    <row r="168" spans="1:7">
      <c r="A168" s="512" t="s">
        <v>464</v>
      </c>
      <c r="B168" s="512" t="s">
        <v>175</v>
      </c>
      <c r="C168" s="512" t="s">
        <v>108</v>
      </c>
      <c r="D168" s="512">
        <v>1</v>
      </c>
      <c r="E168" s="512" t="s">
        <v>2709</v>
      </c>
      <c r="F168" s="512" t="s">
        <v>2709</v>
      </c>
      <c r="G168" s="512" t="s">
        <v>2709</v>
      </c>
    </row>
    <row r="169" spans="1:7">
      <c r="A169" s="512" t="s">
        <v>466</v>
      </c>
      <c r="B169" s="512" t="s">
        <v>175</v>
      </c>
      <c r="C169" s="512" t="s">
        <v>109</v>
      </c>
      <c r="D169" s="512">
        <v>1</v>
      </c>
      <c r="E169" s="512" t="s">
        <v>2709</v>
      </c>
      <c r="F169" s="512" t="s">
        <v>2709</v>
      </c>
      <c r="G169" s="512" t="s">
        <v>2709</v>
      </c>
    </row>
    <row r="170" spans="1:7">
      <c r="A170" s="512" t="s">
        <v>467</v>
      </c>
      <c r="B170" s="512" t="s">
        <v>175</v>
      </c>
      <c r="C170" s="512" t="s">
        <v>185</v>
      </c>
      <c r="D170" s="512">
        <v>4</v>
      </c>
      <c r="E170" s="512" t="s">
        <v>2709</v>
      </c>
      <c r="F170" s="512" t="s">
        <v>2709</v>
      </c>
      <c r="G170" s="512" t="s">
        <v>2709</v>
      </c>
    </row>
    <row r="171" spans="1:7">
      <c r="A171" s="512" t="s">
        <v>468</v>
      </c>
      <c r="B171" s="512" t="s">
        <v>175</v>
      </c>
      <c r="C171" s="512" t="s">
        <v>110</v>
      </c>
      <c r="D171" s="512">
        <v>3</v>
      </c>
      <c r="E171" s="512" t="s">
        <v>2709</v>
      </c>
      <c r="F171" s="512" t="s">
        <v>2709</v>
      </c>
      <c r="G171" s="512" t="s">
        <v>2709</v>
      </c>
    </row>
    <row r="172" spans="1:7">
      <c r="A172" s="512" t="s">
        <v>469</v>
      </c>
      <c r="B172" s="512" t="s">
        <v>175</v>
      </c>
      <c r="C172" s="512" t="s">
        <v>111</v>
      </c>
      <c r="D172" s="512">
        <v>2</v>
      </c>
      <c r="E172" s="512" t="s">
        <v>2709</v>
      </c>
      <c r="F172" s="512" t="s">
        <v>2709</v>
      </c>
      <c r="G172" s="512" t="s">
        <v>2709</v>
      </c>
    </row>
    <row r="173" spans="1:7">
      <c r="A173" s="512" t="s">
        <v>471</v>
      </c>
      <c r="B173" s="512" t="s">
        <v>175</v>
      </c>
      <c r="C173" s="512" t="s">
        <v>112</v>
      </c>
      <c r="D173" s="512">
        <v>1</v>
      </c>
      <c r="E173" s="512" t="s">
        <v>2709</v>
      </c>
      <c r="F173" s="512" t="s">
        <v>2709</v>
      </c>
      <c r="G173" s="512" t="s">
        <v>2709</v>
      </c>
    </row>
    <row r="174" spans="1:7">
      <c r="A174" s="512" t="s">
        <v>473</v>
      </c>
      <c r="B174" s="512" t="s">
        <v>175</v>
      </c>
      <c r="C174" s="512" t="s">
        <v>90</v>
      </c>
      <c r="D174" s="512">
        <v>3</v>
      </c>
      <c r="E174" s="512" t="s">
        <v>2709</v>
      </c>
      <c r="F174" s="512" t="s">
        <v>2709</v>
      </c>
      <c r="G174" s="512" t="s">
        <v>2709</v>
      </c>
    </row>
    <row r="175" spans="1:7">
      <c r="A175" s="512" t="s">
        <v>474</v>
      </c>
      <c r="B175" s="512" t="s">
        <v>175</v>
      </c>
      <c r="C175" s="512" t="s">
        <v>113</v>
      </c>
      <c r="D175" s="512">
        <v>1</v>
      </c>
      <c r="E175" s="512" t="s">
        <v>2709</v>
      </c>
      <c r="F175" s="512" t="s">
        <v>2709</v>
      </c>
      <c r="G175" s="512" t="s">
        <v>2709</v>
      </c>
    </row>
    <row r="176" spans="1:7">
      <c r="A176" s="512" t="s">
        <v>475</v>
      </c>
      <c r="B176" s="512" t="s">
        <v>175</v>
      </c>
      <c r="C176" s="512" t="s">
        <v>114</v>
      </c>
      <c r="D176" s="512">
        <v>2</v>
      </c>
      <c r="E176" s="512" t="s">
        <v>2709</v>
      </c>
      <c r="F176" s="512" t="s">
        <v>2709</v>
      </c>
      <c r="G176" s="512" t="s">
        <v>2709</v>
      </c>
    </row>
    <row r="177" spans="1:7">
      <c r="A177" s="512" t="s">
        <v>477</v>
      </c>
      <c r="B177" s="512" t="s">
        <v>175</v>
      </c>
      <c r="C177" s="512" t="s">
        <v>115</v>
      </c>
      <c r="D177" s="512">
        <v>2</v>
      </c>
      <c r="E177" s="512" t="s">
        <v>2709</v>
      </c>
      <c r="F177" s="512" t="s">
        <v>2709</v>
      </c>
      <c r="G177" s="512" t="s">
        <v>2709</v>
      </c>
    </row>
    <row r="178" spans="1:7">
      <c r="A178" s="512" t="s">
        <v>479</v>
      </c>
      <c r="B178" s="512" t="s">
        <v>175</v>
      </c>
      <c r="C178" s="512" t="s">
        <v>187</v>
      </c>
      <c r="D178" s="512">
        <v>3</v>
      </c>
      <c r="E178" s="512" t="s">
        <v>2709</v>
      </c>
      <c r="F178" s="512" t="s">
        <v>2709</v>
      </c>
      <c r="G178" s="512" t="s">
        <v>2709</v>
      </c>
    </row>
    <row r="179" spans="1:7">
      <c r="A179" s="512" t="s">
        <v>482</v>
      </c>
      <c r="B179" s="512" t="s">
        <v>175</v>
      </c>
      <c r="C179" s="512" t="s">
        <v>118</v>
      </c>
      <c r="D179" s="512">
        <v>2</v>
      </c>
      <c r="E179" s="512" t="s">
        <v>2709</v>
      </c>
      <c r="F179" s="512" t="s">
        <v>2709</v>
      </c>
      <c r="G179" s="512" t="s">
        <v>2709</v>
      </c>
    </row>
    <row r="180" spans="1:7">
      <c r="A180" s="512" t="s">
        <v>484</v>
      </c>
      <c r="B180" s="512" t="s">
        <v>175</v>
      </c>
      <c r="C180" s="512" t="s">
        <v>148</v>
      </c>
      <c r="D180" s="512">
        <v>1</v>
      </c>
      <c r="E180" s="512" t="s">
        <v>2709</v>
      </c>
      <c r="F180" s="512" t="s">
        <v>2709</v>
      </c>
      <c r="G180" s="512" t="s">
        <v>2709</v>
      </c>
    </row>
    <row r="181" spans="1:7">
      <c r="A181" s="512" t="s">
        <v>485</v>
      </c>
      <c r="B181" s="512" t="s">
        <v>175</v>
      </c>
      <c r="C181" s="512" t="s">
        <v>32</v>
      </c>
      <c r="D181" s="512">
        <v>5</v>
      </c>
      <c r="E181" s="512" t="s">
        <v>2709</v>
      </c>
      <c r="F181" s="512" t="s">
        <v>2709</v>
      </c>
      <c r="G181" s="512" t="s">
        <v>2709</v>
      </c>
    </row>
    <row r="182" spans="1:7">
      <c r="A182" s="512" t="s">
        <v>486</v>
      </c>
      <c r="B182" s="512" t="s">
        <v>175</v>
      </c>
      <c r="C182" s="512" t="s">
        <v>119</v>
      </c>
      <c r="D182" s="512">
        <v>5</v>
      </c>
      <c r="E182" s="512" t="s">
        <v>2709</v>
      </c>
      <c r="F182" s="512" t="s">
        <v>2709</v>
      </c>
      <c r="G182" s="512" t="s">
        <v>2709</v>
      </c>
    </row>
    <row r="183" spans="1:7">
      <c r="A183" s="512" t="s">
        <v>488</v>
      </c>
      <c r="B183" s="512" t="s">
        <v>175</v>
      </c>
      <c r="C183" s="512" t="s">
        <v>80</v>
      </c>
      <c r="D183" s="512">
        <v>4</v>
      </c>
      <c r="E183" s="512" t="s">
        <v>2709</v>
      </c>
      <c r="F183" s="512" t="s">
        <v>2709</v>
      </c>
      <c r="G183" s="512" t="s">
        <v>2709</v>
      </c>
    </row>
    <row r="184" spans="1:7">
      <c r="A184" s="512" t="s">
        <v>489</v>
      </c>
      <c r="B184" s="512" t="s">
        <v>175</v>
      </c>
      <c r="C184" s="512" t="s">
        <v>149</v>
      </c>
      <c r="D184" s="512">
        <v>5</v>
      </c>
      <c r="E184" s="512" t="s">
        <v>2709</v>
      </c>
      <c r="F184" s="512" t="s">
        <v>2709</v>
      </c>
      <c r="G184" s="512" t="s">
        <v>2709</v>
      </c>
    </row>
    <row r="185" spans="1:7">
      <c r="A185" s="512" t="s">
        <v>490</v>
      </c>
      <c r="B185" s="512" t="s">
        <v>175</v>
      </c>
      <c r="C185" s="512" t="s">
        <v>81</v>
      </c>
      <c r="D185" s="512">
        <v>3</v>
      </c>
      <c r="E185" s="512" t="s">
        <v>2709</v>
      </c>
      <c r="F185" s="512" t="s">
        <v>2709</v>
      </c>
      <c r="G185" s="512" t="s">
        <v>2709</v>
      </c>
    </row>
    <row r="186" spans="1:7">
      <c r="A186" s="512" t="s">
        <v>491</v>
      </c>
      <c r="B186" s="512" t="s">
        <v>175</v>
      </c>
      <c r="C186" s="512" t="s">
        <v>33</v>
      </c>
      <c r="D186" s="512">
        <v>4</v>
      </c>
      <c r="E186" s="512">
        <v>1</v>
      </c>
      <c r="F186" s="512">
        <v>0</v>
      </c>
      <c r="G186" s="512">
        <v>0</v>
      </c>
    </row>
    <row r="187" spans="1:7">
      <c r="A187" s="512" t="s">
        <v>493</v>
      </c>
      <c r="B187" s="512" t="s">
        <v>175</v>
      </c>
      <c r="C187" s="512" t="s">
        <v>34</v>
      </c>
      <c r="D187" s="512">
        <v>1</v>
      </c>
      <c r="E187" s="512" t="s">
        <v>2709</v>
      </c>
      <c r="F187" s="512" t="s">
        <v>2709</v>
      </c>
      <c r="G187" s="512" t="s">
        <v>2709</v>
      </c>
    </row>
    <row r="188" spans="1:7">
      <c r="A188" s="512" t="s">
        <v>494</v>
      </c>
      <c r="B188" s="512" t="s">
        <v>175</v>
      </c>
      <c r="C188" s="512" t="s">
        <v>188</v>
      </c>
      <c r="D188" s="512">
        <v>1</v>
      </c>
      <c r="E188" s="512" t="s">
        <v>2709</v>
      </c>
      <c r="F188" s="512" t="s">
        <v>2709</v>
      </c>
      <c r="G188" s="512" t="s">
        <v>2709</v>
      </c>
    </row>
    <row r="189" spans="1:7">
      <c r="A189" s="512" t="s">
        <v>495</v>
      </c>
      <c r="B189" s="512" t="s">
        <v>175</v>
      </c>
      <c r="C189" s="512" t="s">
        <v>150</v>
      </c>
      <c r="D189" s="512">
        <v>2</v>
      </c>
      <c r="E189" s="512" t="s">
        <v>2709</v>
      </c>
      <c r="F189" s="512" t="s">
        <v>2709</v>
      </c>
      <c r="G189" s="512" t="s">
        <v>2709</v>
      </c>
    </row>
    <row r="190" spans="1:7">
      <c r="A190" s="512" t="s">
        <v>496</v>
      </c>
      <c r="B190" s="512" t="s">
        <v>175</v>
      </c>
      <c r="C190" s="512" t="s">
        <v>164</v>
      </c>
      <c r="D190" s="512">
        <v>1</v>
      </c>
      <c r="E190" s="512" t="s">
        <v>2709</v>
      </c>
      <c r="F190" s="512" t="s">
        <v>2709</v>
      </c>
      <c r="G190" s="512" t="s">
        <v>2709</v>
      </c>
    </row>
    <row r="191" spans="1:7">
      <c r="A191" s="512" t="s">
        <v>498</v>
      </c>
      <c r="B191" s="512" t="s">
        <v>175</v>
      </c>
      <c r="C191" s="512" t="s">
        <v>165</v>
      </c>
      <c r="D191" s="512">
        <v>1</v>
      </c>
      <c r="E191" s="512" t="s">
        <v>2709</v>
      </c>
      <c r="F191" s="512" t="s">
        <v>2709</v>
      </c>
      <c r="G191" s="512" t="s">
        <v>2709</v>
      </c>
    </row>
    <row r="192" spans="1:7">
      <c r="A192" s="512" t="s">
        <v>499</v>
      </c>
      <c r="B192" s="512" t="s">
        <v>175</v>
      </c>
      <c r="C192" s="512" t="s">
        <v>151</v>
      </c>
      <c r="D192" s="512">
        <v>2</v>
      </c>
      <c r="E192" s="512" t="s">
        <v>2709</v>
      </c>
      <c r="F192" s="512" t="s">
        <v>2709</v>
      </c>
      <c r="G192" s="512" t="s">
        <v>2709</v>
      </c>
    </row>
    <row r="193" spans="1:7">
      <c r="A193" s="512" t="s">
        <v>505</v>
      </c>
      <c r="B193" s="512" t="s">
        <v>175</v>
      </c>
      <c r="C193" s="512" t="s">
        <v>61</v>
      </c>
      <c r="D193" s="512">
        <v>3</v>
      </c>
      <c r="E193" s="512" t="s">
        <v>2709</v>
      </c>
      <c r="F193" s="512" t="s">
        <v>2709</v>
      </c>
      <c r="G193" s="512" t="s">
        <v>2709</v>
      </c>
    </row>
    <row r="194" spans="1:7">
      <c r="A194" s="512" t="s">
        <v>506</v>
      </c>
      <c r="B194" s="512" t="s">
        <v>175</v>
      </c>
      <c r="C194" s="512" t="s">
        <v>82</v>
      </c>
      <c r="D194" s="512">
        <v>1</v>
      </c>
      <c r="E194" s="512" t="s">
        <v>2709</v>
      </c>
      <c r="F194" s="512" t="s">
        <v>2709</v>
      </c>
      <c r="G194" s="512" t="s">
        <v>2709</v>
      </c>
    </row>
    <row r="195" spans="1:7">
      <c r="A195" s="512" t="s">
        <v>508</v>
      </c>
      <c r="B195" s="512" t="s">
        <v>175</v>
      </c>
      <c r="C195" s="512" t="s">
        <v>83</v>
      </c>
      <c r="D195" s="512">
        <v>1</v>
      </c>
      <c r="E195" s="512" t="s">
        <v>2709</v>
      </c>
      <c r="F195" s="512" t="s">
        <v>2709</v>
      </c>
      <c r="G195" s="512" t="s">
        <v>2709</v>
      </c>
    </row>
    <row r="196" spans="1:7">
      <c r="A196" s="512" t="s">
        <v>509</v>
      </c>
      <c r="B196" s="512" t="s">
        <v>175</v>
      </c>
      <c r="C196" s="512" t="s">
        <v>84</v>
      </c>
      <c r="D196" s="512">
        <v>6</v>
      </c>
      <c r="E196" s="512" t="s">
        <v>2709</v>
      </c>
      <c r="F196" s="512" t="s">
        <v>2709</v>
      </c>
      <c r="G196" s="512" t="s">
        <v>2709</v>
      </c>
    </row>
    <row r="197" spans="1:7">
      <c r="A197" s="512" t="s">
        <v>511</v>
      </c>
      <c r="B197" s="512" t="s">
        <v>175</v>
      </c>
      <c r="C197" s="512" t="s">
        <v>35</v>
      </c>
      <c r="D197" s="512">
        <v>3</v>
      </c>
      <c r="E197" s="512" t="s">
        <v>2709</v>
      </c>
      <c r="F197" s="512" t="s">
        <v>2709</v>
      </c>
      <c r="G197" s="512" t="s">
        <v>2709</v>
      </c>
    </row>
    <row r="198" spans="1:7">
      <c r="A198" s="512" t="s">
        <v>512</v>
      </c>
      <c r="B198" s="512" t="s">
        <v>175</v>
      </c>
      <c r="C198" s="512" t="s">
        <v>190</v>
      </c>
      <c r="D198" s="512">
        <v>3</v>
      </c>
      <c r="E198" s="512" t="s">
        <v>2709</v>
      </c>
      <c r="F198" s="512" t="s">
        <v>2709</v>
      </c>
      <c r="G198" s="512" t="s">
        <v>2709</v>
      </c>
    </row>
    <row r="199" spans="1:7">
      <c r="A199" s="512" t="s">
        <v>514</v>
      </c>
      <c r="B199" s="512" t="s">
        <v>175</v>
      </c>
      <c r="C199" s="512" t="s">
        <v>209</v>
      </c>
      <c r="D199" s="512">
        <v>1</v>
      </c>
      <c r="E199" s="512" t="s">
        <v>2709</v>
      </c>
      <c r="F199" s="512" t="s">
        <v>2709</v>
      </c>
      <c r="G199" s="512" t="s">
        <v>2709</v>
      </c>
    </row>
    <row r="200" spans="1:7">
      <c r="A200" s="512" t="s">
        <v>516</v>
      </c>
      <c r="B200" s="512" t="s">
        <v>175</v>
      </c>
      <c r="C200" s="512" t="s">
        <v>191</v>
      </c>
      <c r="D200" s="512">
        <v>1</v>
      </c>
      <c r="E200" s="512" t="s">
        <v>2709</v>
      </c>
      <c r="F200" s="512" t="s">
        <v>2709</v>
      </c>
      <c r="G200" s="512" t="s">
        <v>2709</v>
      </c>
    </row>
    <row r="201" spans="1:7">
      <c r="A201" s="512" t="s">
        <v>517</v>
      </c>
      <c r="B201" s="512" t="s">
        <v>175</v>
      </c>
      <c r="C201" s="512" t="s">
        <v>192</v>
      </c>
      <c r="D201" s="512">
        <v>1</v>
      </c>
      <c r="E201" s="512" t="s">
        <v>2709</v>
      </c>
      <c r="F201" s="512" t="s">
        <v>2709</v>
      </c>
      <c r="G201" s="512" t="s">
        <v>2709</v>
      </c>
    </row>
    <row r="202" spans="1:7">
      <c r="A202" s="512" t="s">
        <v>520</v>
      </c>
      <c r="B202" s="512" t="s">
        <v>175</v>
      </c>
      <c r="C202" s="512" t="s">
        <v>153</v>
      </c>
      <c r="D202" s="512">
        <v>1</v>
      </c>
      <c r="E202" s="512" t="s">
        <v>2709</v>
      </c>
      <c r="F202" s="512" t="s">
        <v>2709</v>
      </c>
      <c r="G202" s="512" t="s">
        <v>2709</v>
      </c>
    </row>
    <row r="203" spans="1:7">
      <c r="A203" s="512" t="s">
        <v>521</v>
      </c>
      <c r="B203" s="512" t="s">
        <v>175</v>
      </c>
      <c r="C203" s="512" t="s">
        <v>36</v>
      </c>
      <c r="D203" s="512">
        <v>1</v>
      </c>
      <c r="E203" s="512" t="s">
        <v>2709</v>
      </c>
      <c r="F203" s="512" t="s">
        <v>2709</v>
      </c>
      <c r="G203" s="512" t="s">
        <v>2709</v>
      </c>
    </row>
    <row r="204" spans="1:7">
      <c r="A204" s="512" t="s">
        <v>524</v>
      </c>
      <c r="B204" s="512" t="s">
        <v>175</v>
      </c>
      <c r="C204" s="512" t="s">
        <v>37</v>
      </c>
      <c r="D204" s="512">
        <v>4</v>
      </c>
      <c r="E204" s="512" t="s">
        <v>2709</v>
      </c>
      <c r="F204" s="512" t="s">
        <v>2709</v>
      </c>
      <c r="G204" s="512" t="s">
        <v>2709</v>
      </c>
    </row>
    <row r="205" spans="1:7">
      <c r="A205" s="512" t="s">
        <v>525</v>
      </c>
      <c r="B205" s="512" t="s">
        <v>175</v>
      </c>
      <c r="C205" s="512" t="s">
        <v>220</v>
      </c>
      <c r="D205" s="512">
        <v>4</v>
      </c>
      <c r="E205" s="512" t="s">
        <v>2709</v>
      </c>
      <c r="F205" s="512" t="s">
        <v>2709</v>
      </c>
      <c r="G205" s="512" t="s">
        <v>2709</v>
      </c>
    </row>
    <row r="206" spans="1:7">
      <c r="A206" s="512" t="s">
        <v>527</v>
      </c>
      <c r="B206" s="512" t="s">
        <v>175</v>
      </c>
      <c r="C206" s="512" t="s">
        <v>63</v>
      </c>
      <c r="D206" s="512">
        <v>1</v>
      </c>
      <c r="E206" s="512" t="s">
        <v>2709</v>
      </c>
      <c r="F206" s="512" t="s">
        <v>2709</v>
      </c>
      <c r="G206" s="512" t="s">
        <v>2709</v>
      </c>
    </row>
    <row r="207" spans="1:7">
      <c r="A207" s="512" t="s">
        <v>528</v>
      </c>
      <c r="B207" s="512" t="s">
        <v>175</v>
      </c>
      <c r="C207" s="512" t="s">
        <v>221</v>
      </c>
      <c r="D207" s="512">
        <v>1</v>
      </c>
      <c r="E207" s="512" t="s">
        <v>2709</v>
      </c>
      <c r="F207" s="512" t="s">
        <v>2709</v>
      </c>
      <c r="G207" s="512" t="s">
        <v>2709</v>
      </c>
    </row>
    <row r="208" spans="1:7">
      <c r="A208" s="512" t="s">
        <v>530</v>
      </c>
      <c r="B208" s="512" t="s">
        <v>175</v>
      </c>
      <c r="C208" s="512" t="s">
        <v>222</v>
      </c>
      <c r="D208" s="512">
        <v>3</v>
      </c>
      <c r="E208" s="512" t="s">
        <v>2709</v>
      </c>
      <c r="F208" s="512" t="s">
        <v>2709</v>
      </c>
      <c r="G208" s="512" t="s">
        <v>2709</v>
      </c>
    </row>
    <row r="209" spans="1:7">
      <c r="A209" s="512" t="s">
        <v>534</v>
      </c>
      <c r="B209" s="512" t="s">
        <v>175</v>
      </c>
      <c r="C209" s="512" t="s">
        <v>194</v>
      </c>
      <c r="D209" s="512">
        <v>2</v>
      </c>
      <c r="E209" s="512">
        <v>1</v>
      </c>
      <c r="F209" s="512">
        <v>0</v>
      </c>
      <c r="G209" s="512">
        <v>0</v>
      </c>
    </row>
    <row r="210" spans="1:7">
      <c r="A210" s="512" t="s">
        <v>536</v>
      </c>
      <c r="B210" s="512" t="s">
        <v>175</v>
      </c>
      <c r="C210" s="512" t="s">
        <v>154</v>
      </c>
      <c r="D210" s="512">
        <v>5</v>
      </c>
      <c r="E210" s="512">
        <v>1</v>
      </c>
      <c r="F210" s="512">
        <v>0</v>
      </c>
      <c r="G210" s="512">
        <v>0</v>
      </c>
    </row>
    <row r="211" spans="1:7">
      <c r="A211" s="512" t="s">
        <v>537</v>
      </c>
      <c r="B211" s="512" t="s">
        <v>175</v>
      </c>
      <c r="C211" s="512" t="s">
        <v>39</v>
      </c>
      <c r="D211" s="512">
        <v>1</v>
      </c>
      <c r="E211" s="512" t="s">
        <v>2709</v>
      </c>
      <c r="F211" s="512" t="s">
        <v>2709</v>
      </c>
      <c r="G211" s="512" t="s">
        <v>2709</v>
      </c>
    </row>
    <row r="212" spans="1:7">
      <c r="A212" s="512" t="s">
        <v>538</v>
      </c>
      <c r="B212" s="512" t="s">
        <v>175</v>
      </c>
      <c r="C212" s="512" t="s">
        <v>223</v>
      </c>
      <c r="D212" s="512">
        <v>7</v>
      </c>
      <c r="E212" s="512" t="s">
        <v>2709</v>
      </c>
      <c r="F212" s="512" t="s">
        <v>2709</v>
      </c>
      <c r="G212" s="512" t="s">
        <v>2709</v>
      </c>
    </row>
    <row r="213" spans="1:7">
      <c r="A213" s="512" t="s">
        <v>542</v>
      </c>
      <c r="B213" s="512" t="s">
        <v>175</v>
      </c>
      <c r="C213" s="512" t="s">
        <v>95</v>
      </c>
      <c r="D213" s="512">
        <v>1</v>
      </c>
      <c r="E213" s="512" t="s">
        <v>2709</v>
      </c>
      <c r="F213" s="512" t="s">
        <v>2709</v>
      </c>
      <c r="G213" s="512" t="s">
        <v>2709</v>
      </c>
    </row>
    <row r="214" spans="1:7">
      <c r="A214" s="512" t="s">
        <v>544</v>
      </c>
      <c r="B214" s="512" t="s">
        <v>175</v>
      </c>
      <c r="C214" s="512" t="s">
        <v>195</v>
      </c>
      <c r="D214" s="512">
        <v>6</v>
      </c>
      <c r="E214" s="512" t="s">
        <v>2709</v>
      </c>
      <c r="F214" s="512" t="s">
        <v>2709</v>
      </c>
      <c r="G214" s="512" t="s">
        <v>2709</v>
      </c>
    </row>
    <row r="215" spans="1:7">
      <c r="A215" s="512" t="s">
        <v>545</v>
      </c>
      <c r="B215" s="512" t="s">
        <v>175</v>
      </c>
      <c r="C215" s="512" t="s">
        <v>155</v>
      </c>
      <c r="D215" s="512">
        <v>1</v>
      </c>
      <c r="E215" s="512" t="s">
        <v>2709</v>
      </c>
      <c r="F215" s="512" t="s">
        <v>2709</v>
      </c>
      <c r="G215" s="512" t="s">
        <v>2709</v>
      </c>
    </row>
    <row r="216" spans="1:7">
      <c r="A216" s="512" t="s">
        <v>547</v>
      </c>
      <c r="B216" s="512" t="s">
        <v>175</v>
      </c>
      <c r="C216" s="512" t="s">
        <v>41</v>
      </c>
      <c r="D216" s="512">
        <v>1</v>
      </c>
      <c r="E216" s="512" t="s">
        <v>2709</v>
      </c>
      <c r="F216" s="512" t="s">
        <v>2709</v>
      </c>
      <c r="G216" s="512" t="s">
        <v>2709</v>
      </c>
    </row>
    <row r="217" spans="1:7">
      <c r="A217" s="512" t="s">
        <v>553</v>
      </c>
      <c r="B217" s="512" t="s">
        <v>175</v>
      </c>
      <c r="C217" s="512" t="s">
        <v>64</v>
      </c>
      <c r="D217" s="512">
        <v>2</v>
      </c>
      <c r="E217" s="512" t="s">
        <v>2709</v>
      </c>
      <c r="F217" s="512" t="s">
        <v>2709</v>
      </c>
      <c r="G217" s="512" t="s">
        <v>2709</v>
      </c>
    </row>
    <row r="218" spans="1:7">
      <c r="A218" s="512" t="s">
        <v>554</v>
      </c>
      <c r="B218" s="512" t="s">
        <v>175</v>
      </c>
      <c r="C218" s="512" t="s">
        <v>226</v>
      </c>
      <c r="D218" s="512">
        <v>1</v>
      </c>
      <c r="E218" s="512" t="s">
        <v>2709</v>
      </c>
      <c r="F218" s="512" t="s">
        <v>2709</v>
      </c>
      <c r="G218" s="512" t="s">
        <v>2709</v>
      </c>
    </row>
    <row r="219" spans="1:7">
      <c r="A219" s="512" t="s">
        <v>555</v>
      </c>
      <c r="B219" s="512" t="s">
        <v>175</v>
      </c>
      <c r="C219" s="512" t="s">
        <v>157</v>
      </c>
      <c r="D219" s="512">
        <v>2</v>
      </c>
      <c r="E219" s="512">
        <v>1</v>
      </c>
      <c r="F219" s="512">
        <v>0</v>
      </c>
      <c r="G219" s="512">
        <v>0</v>
      </c>
    </row>
    <row r="220" spans="1:7">
      <c r="A220" s="512" t="s">
        <v>556</v>
      </c>
      <c r="B220" s="512" t="s">
        <v>175</v>
      </c>
      <c r="C220" s="512" t="s">
        <v>158</v>
      </c>
      <c r="D220" s="512">
        <v>3</v>
      </c>
      <c r="E220" s="512" t="s">
        <v>2709</v>
      </c>
      <c r="F220" s="512" t="s">
        <v>2709</v>
      </c>
      <c r="G220" s="512" t="s">
        <v>2709</v>
      </c>
    </row>
    <row r="221" spans="1:7">
      <c r="A221" s="512" t="s">
        <v>557</v>
      </c>
      <c r="B221" s="512" t="s">
        <v>175</v>
      </c>
      <c r="C221" s="512" t="s">
        <v>43</v>
      </c>
      <c r="D221" s="512">
        <v>2</v>
      </c>
      <c r="E221" s="512" t="s">
        <v>2709</v>
      </c>
      <c r="F221" s="512" t="s">
        <v>2709</v>
      </c>
      <c r="G221" s="512" t="s">
        <v>2709</v>
      </c>
    </row>
    <row r="222" spans="1:7">
      <c r="A222" s="512" t="s">
        <v>558</v>
      </c>
      <c r="B222" s="512" t="s">
        <v>175</v>
      </c>
      <c r="C222" s="512" t="s">
        <v>227</v>
      </c>
      <c r="D222" s="512">
        <v>3</v>
      </c>
      <c r="E222" s="512" t="s">
        <v>2709</v>
      </c>
      <c r="F222" s="512" t="s">
        <v>2709</v>
      </c>
      <c r="G222" s="512" t="s">
        <v>2709</v>
      </c>
    </row>
    <row r="223" spans="1:7">
      <c r="A223" s="512" t="s">
        <v>559</v>
      </c>
      <c r="B223" s="512" t="s">
        <v>175</v>
      </c>
      <c r="C223" s="512" t="s">
        <v>196</v>
      </c>
      <c r="D223" s="512">
        <v>4</v>
      </c>
      <c r="E223" s="512" t="s">
        <v>2709</v>
      </c>
      <c r="F223" s="512" t="s">
        <v>2709</v>
      </c>
      <c r="G223" s="512" t="s">
        <v>2709</v>
      </c>
    </row>
    <row r="224" spans="1:7">
      <c r="A224" s="512" t="s">
        <v>560</v>
      </c>
      <c r="B224" s="512" t="s">
        <v>175</v>
      </c>
      <c r="C224" s="512" t="s">
        <v>197</v>
      </c>
      <c r="D224" s="512">
        <v>3</v>
      </c>
      <c r="E224" s="512" t="s">
        <v>2709</v>
      </c>
      <c r="F224" s="512" t="s">
        <v>2709</v>
      </c>
      <c r="G224" s="512" t="s">
        <v>2709</v>
      </c>
    </row>
    <row r="225" spans="1:7">
      <c r="A225" s="512" t="s">
        <v>561</v>
      </c>
      <c r="B225" s="512" t="s">
        <v>175</v>
      </c>
      <c r="C225" s="512" t="s">
        <v>159</v>
      </c>
      <c r="D225" s="512">
        <v>1</v>
      </c>
      <c r="E225" s="512" t="s">
        <v>2709</v>
      </c>
      <c r="F225" s="512" t="s">
        <v>2709</v>
      </c>
      <c r="G225" s="512" t="s">
        <v>2709</v>
      </c>
    </row>
    <row r="226" spans="1:7">
      <c r="A226" s="512" t="s">
        <v>562</v>
      </c>
      <c r="B226" s="512" t="s">
        <v>175</v>
      </c>
      <c r="C226" s="512" t="s">
        <v>44</v>
      </c>
      <c r="D226" s="512">
        <v>1</v>
      </c>
      <c r="E226" s="512" t="s">
        <v>2709</v>
      </c>
      <c r="F226" s="512" t="s">
        <v>2709</v>
      </c>
      <c r="G226" s="512" t="s">
        <v>2709</v>
      </c>
    </row>
    <row r="227" spans="1:7">
      <c r="A227" s="512" t="s">
        <v>563</v>
      </c>
      <c r="B227" s="512" t="s">
        <v>175</v>
      </c>
      <c r="C227" s="512" t="s">
        <v>215</v>
      </c>
      <c r="D227" s="512">
        <v>1</v>
      </c>
      <c r="E227" s="512" t="s">
        <v>2709</v>
      </c>
      <c r="F227" s="512" t="s">
        <v>2709</v>
      </c>
      <c r="G227" s="512" t="s">
        <v>2709</v>
      </c>
    </row>
    <row r="228" spans="1:7">
      <c r="A228" s="512" t="s">
        <v>564</v>
      </c>
      <c r="B228" s="512" t="s">
        <v>175</v>
      </c>
      <c r="C228" s="512" t="s">
        <v>198</v>
      </c>
      <c r="D228" s="512">
        <v>1</v>
      </c>
      <c r="E228" s="512" t="s">
        <v>2709</v>
      </c>
      <c r="F228" s="512" t="s">
        <v>2709</v>
      </c>
      <c r="G228" s="512" t="s">
        <v>2709</v>
      </c>
    </row>
    <row r="229" spans="1:7">
      <c r="A229" s="512" t="s">
        <v>565</v>
      </c>
      <c r="B229" s="512" t="s">
        <v>175</v>
      </c>
      <c r="C229" s="512" t="s">
        <v>180</v>
      </c>
      <c r="D229" s="512">
        <v>1</v>
      </c>
      <c r="E229" s="512" t="s">
        <v>2709</v>
      </c>
      <c r="F229" s="512" t="s">
        <v>2709</v>
      </c>
      <c r="G229" s="512" t="s">
        <v>2709</v>
      </c>
    </row>
    <row r="230" spans="1:7">
      <c r="A230" s="512" t="s">
        <v>566</v>
      </c>
      <c r="B230" s="512" t="s">
        <v>175</v>
      </c>
      <c r="C230" s="512" t="s">
        <v>199</v>
      </c>
      <c r="D230" s="512">
        <v>1</v>
      </c>
      <c r="E230" s="512" t="s">
        <v>2709</v>
      </c>
      <c r="F230" s="512" t="s">
        <v>2709</v>
      </c>
      <c r="G230" s="512" t="s">
        <v>2709</v>
      </c>
    </row>
    <row r="231" spans="1:7">
      <c r="A231" s="512" t="s">
        <v>567</v>
      </c>
      <c r="B231" s="512" t="s">
        <v>175</v>
      </c>
      <c r="C231" s="512" t="s">
        <v>228</v>
      </c>
      <c r="D231" s="512">
        <v>2</v>
      </c>
      <c r="E231" s="512" t="s">
        <v>2709</v>
      </c>
      <c r="F231" s="512" t="s">
        <v>2709</v>
      </c>
      <c r="G231" s="512" t="s">
        <v>2709</v>
      </c>
    </row>
    <row r="232" spans="1:7">
      <c r="A232" s="512" t="s">
        <v>568</v>
      </c>
      <c r="B232" s="512" t="s">
        <v>175</v>
      </c>
      <c r="C232" s="512" t="s">
        <v>229</v>
      </c>
      <c r="D232" s="512">
        <v>4</v>
      </c>
      <c r="E232" s="512" t="s">
        <v>2709</v>
      </c>
      <c r="F232" s="512" t="s">
        <v>2709</v>
      </c>
      <c r="G232" s="512" t="s">
        <v>2709</v>
      </c>
    </row>
    <row r="233" spans="1:7">
      <c r="A233" s="512" t="s">
        <v>569</v>
      </c>
      <c r="B233" s="512" t="s">
        <v>175</v>
      </c>
      <c r="C233" s="512" t="s">
        <v>65</v>
      </c>
      <c r="D233" s="512">
        <v>1</v>
      </c>
      <c r="E233" s="512" t="s">
        <v>2709</v>
      </c>
      <c r="F233" s="512" t="s">
        <v>2709</v>
      </c>
      <c r="G233" s="512" t="s">
        <v>2709</v>
      </c>
    </row>
    <row r="234" spans="1:7">
      <c r="A234" s="512" t="s">
        <v>728</v>
      </c>
      <c r="B234" s="512" t="s">
        <v>144</v>
      </c>
      <c r="C234" s="512" t="s">
        <v>66</v>
      </c>
      <c r="D234" s="512">
        <v>418</v>
      </c>
      <c r="E234" s="512">
        <v>112</v>
      </c>
      <c r="F234" s="512">
        <v>18</v>
      </c>
      <c r="G234" s="512">
        <v>2</v>
      </c>
    </row>
    <row r="235" spans="1:7">
      <c r="A235" s="512" t="s">
        <v>571</v>
      </c>
      <c r="B235" s="512" t="s">
        <v>144</v>
      </c>
      <c r="C235" s="512" t="s">
        <v>98</v>
      </c>
      <c r="D235" s="512">
        <v>2</v>
      </c>
      <c r="E235" s="512">
        <v>1</v>
      </c>
      <c r="F235" s="512">
        <v>0</v>
      </c>
      <c r="G235" s="512">
        <v>0</v>
      </c>
    </row>
    <row r="236" spans="1:7">
      <c r="A236" s="512" t="s">
        <v>573</v>
      </c>
      <c r="B236" s="512" t="s">
        <v>144</v>
      </c>
      <c r="C236" s="512" t="s">
        <v>200</v>
      </c>
      <c r="D236" s="512">
        <v>1</v>
      </c>
      <c r="E236" s="512" t="s">
        <v>2709</v>
      </c>
      <c r="F236" s="512" t="s">
        <v>2709</v>
      </c>
      <c r="G236" s="512" t="s">
        <v>2709</v>
      </c>
    </row>
    <row r="237" spans="1:7">
      <c r="A237" s="512" t="s">
        <v>575</v>
      </c>
      <c r="B237" s="512" t="s">
        <v>144</v>
      </c>
      <c r="C237" s="512" t="s">
        <v>99</v>
      </c>
      <c r="D237" s="512">
        <v>5</v>
      </c>
      <c r="E237" s="512">
        <v>2</v>
      </c>
      <c r="F237" s="512">
        <v>0</v>
      </c>
      <c r="G237" s="512">
        <v>0</v>
      </c>
    </row>
    <row r="238" spans="1:7">
      <c r="A238" s="512" t="s">
        <v>576</v>
      </c>
      <c r="B238" s="512" t="s">
        <v>144</v>
      </c>
      <c r="C238" s="512" t="s">
        <v>216</v>
      </c>
      <c r="D238" s="512">
        <v>16</v>
      </c>
      <c r="E238" s="512">
        <v>2</v>
      </c>
      <c r="F238" s="512">
        <v>0</v>
      </c>
      <c r="G238" s="512">
        <v>1</v>
      </c>
    </row>
    <row r="239" spans="1:7">
      <c r="A239" s="512" t="s">
        <v>577</v>
      </c>
      <c r="B239" s="512" t="s">
        <v>144</v>
      </c>
      <c r="C239" s="512" t="s">
        <v>23</v>
      </c>
      <c r="D239" s="512">
        <v>1</v>
      </c>
      <c r="E239" s="512">
        <v>1</v>
      </c>
      <c r="F239" s="512">
        <v>0</v>
      </c>
      <c r="G239" s="512">
        <v>0</v>
      </c>
    </row>
    <row r="240" spans="1:7">
      <c r="A240" s="512" t="s">
        <v>581</v>
      </c>
      <c r="B240" s="512" t="s">
        <v>144</v>
      </c>
      <c r="C240" s="512" t="s">
        <v>181</v>
      </c>
      <c r="D240" s="512">
        <v>1</v>
      </c>
      <c r="E240" s="512" t="s">
        <v>2709</v>
      </c>
      <c r="F240" s="512" t="s">
        <v>2709</v>
      </c>
      <c r="G240" s="512" t="s">
        <v>2709</v>
      </c>
    </row>
    <row r="241" spans="1:7">
      <c r="A241" s="512" t="s">
        <v>582</v>
      </c>
      <c r="B241" s="512" t="s">
        <v>144</v>
      </c>
      <c r="C241" s="512" t="s">
        <v>231</v>
      </c>
      <c r="D241" s="512">
        <v>7</v>
      </c>
      <c r="E241" s="512">
        <v>3</v>
      </c>
      <c r="F241" s="512">
        <v>0</v>
      </c>
      <c r="G241" s="512">
        <v>0</v>
      </c>
    </row>
    <row r="242" spans="1:7">
      <c r="A242" s="512" t="s">
        <v>583</v>
      </c>
      <c r="B242" s="512" t="s">
        <v>144</v>
      </c>
      <c r="C242" s="512" t="s">
        <v>100</v>
      </c>
      <c r="D242" s="512">
        <v>3</v>
      </c>
      <c r="E242" s="512">
        <v>0</v>
      </c>
      <c r="F242" s="512">
        <v>1</v>
      </c>
      <c r="G242" s="512">
        <v>0</v>
      </c>
    </row>
    <row r="243" spans="1:7">
      <c r="A243" s="512" t="s">
        <v>584</v>
      </c>
      <c r="B243" s="512" t="s">
        <v>144</v>
      </c>
      <c r="C243" s="512" t="s">
        <v>182</v>
      </c>
      <c r="D243" s="512">
        <v>3</v>
      </c>
      <c r="E243" s="512">
        <v>1</v>
      </c>
      <c r="F243" s="512">
        <v>0</v>
      </c>
      <c r="G243" s="512">
        <v>0</v>
      </c>
    </row>
    <row r="244" spans="1:7">
      <c r="A244" s="512" t="s">
        <v>585</v>
      </c>
      <c r="B244" s="512" t="s">
        <v>144</v>
      </c>
      <c r="C244" s="512" t="s">
        <v>202</v>
      </c>
      <c r="D244" s="512">
        <v>1</v>
      </c>
      <c r="E244" s="512">
        <v>1</v>
      </c>
      <c r="F244" s="512">
        <v>0</v>
      </c>
      <c r="G244" s="512">
        <v>0</v>
      </c>
    </row>
    <row r="245" spans="1:7">
      <c r="A245" s="512" t="s">
        <v>586</v>
      </c>
      <c r="B245" s="512" t="s">
        <v>144</v>
      </c>
      <c r="C245" s="512" t="s">
        <v>101</v>
      </c>
      <c r="D245" s="512">
        <v>4</v>
      </c>
      <c r="E245" s="512">
        <v>1</v>
      </c>
      <c r="F245" s="512">
        <v>1</v>
      </c>
      <c r="G245" s="512">
        <v>0</v>
      </c>
    </row>
    <row r="246" spans="1:7">
      <c r="A246" s="512" t="s">
        <v>587</v>
      </c>
      <c r="B246" s="512" t="s">
        <v>144</v>
      </c>
      <c r="C246" s="512" t="s">
        <v>183</v>
      </c>
      <c r="D246" s="512">
        <v>3</v>
      </c>
      <c r="E246" s="512" t="s">
        <v>2709</v>
      </c>
      <c r="F246" s="512" t="s">
        <v>2709</v>
      </c>
      <c r="G246" s="512" t="s">
        <v>2709</v>
      </c>
    </row>
    <row r="247" spans="1:7">
      <c r="A247" s="512" t="s">
        <v>588</v>
      </c>
      <c r="B247" s="512" t="s">
        <v>144</v>
      </c>
      <c r="C247" s="512" t="s">
        <v>26</v>
      </c>
      <c r="D247" s="512">
        <v>6</v>
      </c>
      <c r="E247" s="512">
        <v>1</v>
      </c>
      <c r="F247" s="512">
        <v>1</v>
      </c>
      <c r="G247" s="512">
        <v>0</v>
      </c>
    </row>
    <row r="248" spans="1:7">
      <c r="A248" s="512" t="s">
        <v>590</v>
      </c>
      <c r="B248" s="512" t="s">
        <v>144</v>
      </c>
      <c r="C248" s="512" t="s">
        <v>87</v>
      </c>
      <c r="D248" s="512">
        <v>5</v>
      </c>
      <c r="E248" s="512">
        <v>1</v>
      </c>
      <c r="F248" s="512">
        <v>0</v>
      </c>
      <c r="G248" s="512">
        <v>0</v>
      </c>
    </row>
    <row r="249" spans="1:7">
      <c r="A249" s="512" t="s">
        <v>592</v>
      </c>
      <c r="B249" s="512" t="s">
        <v>144</v>
      </c>
      <c r="C249" s="512" t="s">
        <v>88</v>
      </c>
      <c r="D249" s="512">
        <v>1</v>
      </c>
      <c r="E249" s="512" t="s">
        <v>2709</v>
      </c>
      <c r="F249" s="512" t="s">
        <v>2709</v>
      </c>
      <c r="G249" s="512" t="s">
        <v>2709</v>
      </c>
    </row>
    <row r="250" spans="1:7">
      <c r="A250" s="512" t="s">
        <v>593</v>
      </c>
      <c r="B250" s="512" t="s">
        <v>144</v>
      </c>
      <c r="C250" s="512" t="s">
        <v>27</v>
      </c>
      <c r="D250" s="512">
        <v>3</v>
      </c>
      <c r="E250" s="512" t="s">
        <v>2709</v>
      </c>
      <c r="F250" s="512" t="s">
        <v>2709</v>
      </c>
      <c r="G250" s="512" t="s">
        <v>2709</v>
      </c>
    </row>
    <row r="251" spans="1:7">
      <c r="A251" s="512" t="s">
        <v>594</v>
      </c>
      <c r="B251" s="512" t="s">
        <v>144</v>
      </c>
      <c r="C251" s="512" t="s">
        <v>28</v>
      </c>
      <c r="D251" s="512">
        <v>4</v>
      </c>
      <c r="E251" s="512">
        <v>1</v>
      </c>
      <c r="F251" s="512">
        <v>0</v>
      </c>
      <c r="G251" s="512">
        <v>0</v>
      </c>
    </row>
    <row r="252" spans="1:7">
      <c r="A252" s="512" t="s">
        <v>595</v>
      </c>
      <c r="B252" s="512" t="s">
        <v>144</v>
      </c>
      <c r="C252" s="512" t="s">
        <v>203</v>
      </c>
      <c r="D252" s="512">
        <v>1</v>
      </c>
      <c r="E252" s="512" t="s">
        <v>2709</v>
      </c>
      <c r="F252" s="512" t="s">
        <v>2709</v>
      </c>
      <c r="G252" s="512" t="s">
        <v>2709</v>
      </c>
    </row>
    <row r="253" spans="1:7">
      <c r="A253" s="512" t="s">
        <v>596</v>
      </c>
      <c r="B253" s="512" t="s">
        <v>144</v>
      </c>
      <c r="C253" s="512" t="s">
        <v>217</v>
      </c>
      <c r="D253" s="512">
        <v>2</v>
      </c>
      <c r="E253" s="512" t="s">
        <v>2709</v>
      </c>
      <c r="F253" s="512" t="s">
        <v>2709</v>
      </c>
      <c r="G253" s="512" t="s">
        <v>2709</v>
      </c>
    </row>
    <row r="254" spans="1:7">
      <c r="A254" s="512" t="s">
        <v>597</v>
      </c>
      <c r="B254" s="512" t="s">
        <v>144</v>
      </c>
      <c r="C254" s="512" t="s">
        <v>104</v>
      </c>
      <c r="D254" s="512">
        <v>7</v>
      </c>
      <c r="E254" s="512">
        <v>1</v>
      </c>
      <c r="F254" s="512">
        <v>0</v>
      </c>
      <c r="G254" s="512">
        <v>0</v>
      </c>
    </row>
    <row r="255" spans="1:7">
      <c r="A255" s="512" t="s">
        <v>598</v>
      </c>
      <c r="B255" s="512" t="s">
        <v>144</v>
      </c>
      <c r="C255" s="512" t="s">
        <v>29</v>
      </c>
      <c r="D255" s="512">
        <v>2</v>
      </c>
      <c r="E255" s="512" t="s">
        <v>2709</v>
      </c>
      <c r="F255" s="512" t="s">
        <v>2709</v>
      </c>
      <c r="G255" s="512" t="s">
        <v>2709</v>
      </c>
    </row>
    <row r="256" spans="1:7">
      <c r="A256" s="512" t="s">
        <v>600</v>
      </c>
      <c r="B256" s="512" t="s">
        <v>144</v>
      </c>
      <c r="C256" s="512" t="s">
        <v>77</v>
      </c>
      <c r="D256" s="512">
        <v>1</v>
      </c>
      <c r="E256" s="512" t="s">
        <v>2709</v>
      </c>
      <c r="F256" s="512" t="s">
        <v>2709</v>
      </c>
      <c r="G256" s="512" t="s">
        <v>2709</v>
      </c>
    </row>
    <row r="257" spans="1:7">
      <c r="A257" s="512" t="s">
        <v>601</v>
      </c>
      <c r="B257" s="512" t="s">
        <v>144</v>
      </c>
      <c r="C257" s="512" t="s">
        <v>78</v>
      </c>
      <c r="D257" s="512">
        <v>2</v>
      </c>
      <c r="E257" s="512">
        <v>1</v>
      </c>
      <c r="F257" s="512">
        <v>0</v>
      </c>
      <c r="G257" s="512">
        <v>0</v>
      </c>
    </row>
    <row r="258" spans="1:7">
      <c r="A258" s="512" t="s">
        <v>602</v>
      </c>
      <c r="B258" s="512" t="s">
        <v>144</v>
      </c>
      <c r="C258" s="512" t="s">
        <v>204</v>
      </c>
      <c r="D258" s="512">
        <v>6</v>
      </c>
      <c r="E258" s="512">
        <v>1</v>
      </c>
      <c r="F258" s="512">
        <v>0</v>
      </c>
      <c r="G258" s="512">
        <v>0</v>
      </c>
    </row>
    <row r="259" spans="1:7">
      <c r="A259" s="512" t="s">
        <v>603</v>
      </c>
      <c r="B259" s="512" t="s">
        <v>144</v>
      </c>
      <c r="C259" s="512" t="s">
        <v>233</v>
      </c>
      <c r="D259" s="512">
        <v>1</v>
      </c>
      <c r="E259" s="512" t="s">
        <v>2709</v>
      </c>
      <c r="F259" s="512" t="s">
        <v>2709</v>
      </c>
      <c r="G259" s="512" t="s">
        <v>2709</v>
      </c>
    </row>
    <row r="260" spans="1:7">
      <c r="A260" s="512" t="s">
        <v>604</v>
      </c>
      <c r="B260" s="512" t="s">
        <v>144</v>
      </c>
      <c r="C260" s="512" t="s">
        <v>205</v>
      </c>
      <c r="D260" s="512">
        <v>1</v>
      </c>
      <c r="E260" s="512" t="s">
        <v>2709</v>
      </c>
      <c r="F260" s="512" t="s">
        <v>2709</v>
      </c>
      <c r="G260" s="512" t="s">
        <v>2709</v>
      </c>
    </row>
    <row r="261" spans="1:7">
      <c r="A261" s="512" t="s">
        <v>606</v>
      </c>
      <c r="B261" s="512" t="s">
        <v>144</v>
      </c>
      <c r="C261" s="512" t="s">
        <v>161</v>
      </c>
      <c r="D261" s="512">
        <v>6</v>
      </c>
      <c r="E261" s="512">
        <v>2</v>
      </c>
      <c r="F261" s="512">
        <v>1</v>
      </c>
      <c r="G261" s="512">
        <v>0</v>
      </c>
    </row>
    <row r="262" spans="1:7">
      <c r="A262" s="512" t="s">
        <v>607</v>
      </c>
      <c r="B262" s="512" t="s">
        <v>144</v>
      </c>
      <c r="C262" s="512" t="s">
        <v>105</v>
      </c>
      <c r="D262" s="512">
        <v>2</v>
      </c>
      <c r="E262" s="512" t="s">
        <v>2709</v>
      </c>
      <c r="F262" s="512" t="s">
        <v>2709</v>
      </c>
      <c r="G262" s="512" t="s">
        <v>2709</v>
      </c>
    </row>
    <row r="263" spans="1:7">
      <c r="A263" s="512" t="s">
        <v>609</v>
      </c>
      <c r="B263" s="512" t="s">
        <v>144</v>
      </c>
      <c r="C263" s="512" t="s">
        <v>184</v>
      </c>
      <c r="D263" s="512">
        <v>1</v>
      </c>
      <c r="E263" s="512" t="s">
        <v>2709</v>
      </c>
      <c r="F263" s="512" t="s">
        <v>2709</v>
      </c>
      <c r="G263" s="512" t="s">
        <v>2709</v>
      </c>
    </row>
    <row r="264" spans="1:7">
      <c r="A264" s="512" t="s">
        <v>610</v>
      </c>
      <c r="B264" s="512" t="s">
        <v>144</v>
      </c>
      <c r="C264" s="512" t="s">
        <v>106</v>
      </c>
      <c r="D264" s="512">
        <v>2</v>
      </c>
      <c r="E264" s="512">
        <v>2</v>
      </c>
      <c r="F264" s="512">
        <v>0</v>
      </c>
      <c r="G264" s="512">
        <v>0</v>
      </c>
    </row>
    <row r="265" spans="1:7">
      <c r="A265" s="512" t="s">
        <v>611</v>
      </c>
      <c r="B265" s="512" t="s">
        <v>144</v>
      </c>
      <c r="C265" s="512" t="s">
        <v>89</v>
      </c>
      <c r="D265" s="512">
        <v>9</v>
      </c>
      <c r="E265" s="512">
        <v>2</v>
      </c>
      <c r="F265" s="512">
        <v>0</v>
      </c>
      <c r="G265" s="512">
        <v>1</v>
      </c>
    </row>
    <row r="266" spans="1:7">
      <c r="A266" s="512" t="s">
        <v>612</v>
      </c>
      <c r="B266" s="512" t="s">
        <v>144</v>
      </c>
      <c r="C266" s="512" t="s">
        <v>162</v>
      </c>
      <c r="D266" s="512">
        <v>2</v>
      </c>
      <c r="E266" s="512" t="s">
        <v>2709</v>
      </c>
      <c r="F266" s="512" t="s">
        <v>2709</v>
      </c>
      <c r="G266" s="512" t="s">
        <v>2709</v>
      </c>
    </row>
    <row r="267" spans="1:7">
      <c r="A267" s="512" t="s">
        <v>613</v>
      </c>
      <c r="B267" s="512" t="s">
        <v>144</v>
      </c>
      <c r="C267" s="512" t="s">
        <v>206</v>
      </c>
      <c r="D267" s="512">
        <v>1</v>
      </c>
      <c r="E267" s="512">
        <v>1</v>
      </c>
      <c r="F267" s="512">
        <v>0</v>
      </c>
      <c r="G267" s="512">
        <v>0</v>
      </c>
    </row>
    <row r="268" spans="1:7">
      <c r="A268" s="512" t="s">
        <v>614</v>
      </c>
      <c r="B268" s="512" t="s">
        <v>144</v>
      </c>
      <c r="C268" s="512" t="s">
        <v>107</v>
      </c>
      <c r="D268" s="512">
        <v>3</v>
      </c>
      <c r="E268" s="512">
        <v>2</v>
      </c>
      <c r="F268" s="512">
        <v>0</v>
      </c>
      <c r="G268" s="512">
        <v>0</v>
      </c>
    </row>
    <row r="269" spans="1:7">
      <c r="A269" s="512" t="s">
        <v>615</v>
      </c>
      <c r="B269" s="512" t="s">
        <v>144</v>
      </c>
      <c r="C269" s="512" t="s">
        <v>108</v>
      </c>
      <c r="D269" s="512">
        <v>2</v>
      </c>
      <c r="E269" s="512">
        <v>2</v>
      </c>
      <c r="F269" s="512">
        <v>0</v>
      </c>
      <c r="G269" s="512">
        <v>0</v>
      </c>
    </row>
    <row r="270" spans="1:7">
      <c r="A270" s="512" t="s">
        <v>616</v>
      </c>
      <c r="B270" s="512" t="s">
        <v>144</v>
      </c>
      <c r="C270" s="512" t="s">
        <v>30</v>
      </c>
      <c r="D270" s="512">
        <v>3</v>
      </c>
      <c r="E270" s="512" t="s">
        <v>2709</v>
      </c>
      <c r="F270" s="512" t="s">
        <v>2709</v>
      </c>
      <c r="G270" s="512" t="s">
        <v>2709</v>
      </c>
    </row>
    <row r="271" spans="1:7">
      <c r="A271" s="512" t="s">
        <v>617</v>
      </c>
      <c r="B271" s="512" t="s">
        <v>144</v>
      </c>
      <c r="C271" s="512" t="s">
        <v>109</v>
      </c>
      <c r="D271" s="512">
        <v>2</v>
      </c>
      <c r="E271" s="512">
        <v>0</v>
      </c>
      <c r="F271" s="512">
        <v>1</v>
      </c>
      <c r="G271" s="512">
        <v>0</v>
      </c>
    </row>
    <row r="272" spans="1:7">
      <c r="A272" s="512" t="s">
        <v>618</v>
      </c>
      <c r="B272" s="512" t="s">
        <v>144</v>
      </c>
      <c r="C272" s="512" t="s">
        <v>185</v>
      </c>
      <c r="D272" s="512">
        <v>10</v>
      </c>
      <c r="E272" s="512" t="s">
        <v>2709</v>
      </c>
      <c r="F272" s="512" t="s">
        <v>2709</v>
      </c>
      <c r="G272" s="512" t="s">
        <v>2709</v>
      </c>
    </row>
    <row r="273" spans="1:7">
      <c r="A273" s="512" t="s">
        <v>619</v>
      </c>
      <c r="B273" s="512" t="s">
        <v>144</v>
      </c>
      <c r="C273" s="512" t="s">
        <v>110</v>
      </c>
      <c r="D273" s="512">
        <v>4</v>
      </c>
      <c r="E273" s="512">
        <v>3</v>
      </c>
      <c r="F273" s="512">
        <v>0</v>
      </c>
      <c r="G273" s="512">
        <v>0</v>
      </c>
    </row>
    <row r="274" spans="1:7">
      <c r="A274" s="512" t="s">
        <v>622</v>
      </c>
      <c r="B274" s="512" t="s">
        <v>144</v>
      </c>
      <c r="C274" s="512" t="s">
        <v>112</v>
      </c>
      <c r="D274" s="512">
        <v>2</v>
      </c>
      <c r="E274" s="512">
        <v>2</v>
      </c>
      <c r="F274" s="512">
        <v>0</v>
      </c>
      <c r="G274" s="512">
        <v>0</v>
      </c>
    </row>
    <row r="275" spans="1:7">
      <c r="A275" s="512" t="s">
        <v>623</v>
      </c>
      <c r="B275" s="512" t="s">
        <v>144</v>
      </c>
      <c r="C275" s="512" t="s">
        <v>219</v>
      </c>
      <c r="D275" s="512">
        <v>1</v>
      </c>
      <c r="E275" s="512" t="s">
        <v>2709</v>
      </c>
      <c r="F275" s="512" t="s">
        <v>2709</v>
      </c>
      <c r="G275" s="512" t="s">
        <v>2709</v>
      </c>
    </row>
    <row r="276" spans="1:7">
      <c r="A276" s="512" t="s">
        <v>624</v>
      </c>
      <c r="B276" s="512" t="s">
        <v>144</v>
      </c>
      <c r="C276" s="512" t="s">
        <v>90</v>
      </c>
      <c r="D276" s="512">
        <v>15</v>
      </c>
      <c r="E276" s="512">
        <v>6</v>
      </c>
      <c r="F276" s="512">
        <v>0</v>
      </c>
      <c r="G276" s="512">
        <v>0</v>
      </c>
    </row>
    <row r="277" spans="1:7">
      <c r="A277" s="512" t="s">
        <v>625</v>
      </c>
      <c r="B277" s="512" t="s">
        <v>144</v>
      </c>
      <c r="C277" s="512" t="s">
        <v>113</v>
      </c>
      <c r="D277" s="512">
        <v>5</v>
      </c>
      <c r="E277" s="512">
        <v>3</v>
      </c>
      <c r="F277" s="512">
        <v>0</v>
      </c>
      <c r="G277" s="512">
        <v>0</v>
      </c>
    </row>
    <row r="278" spans="1:7">
      <c r="A278" s="512" t="s">
        <v>626</v>
      </c>
      <c r="B278" s="512" t="s">
        <v>144</v>
      </c>
      <c r="C278" s="512" t="s">
        <v>114</v>
      </c>
      <c r="D278" s="512">
        <v>5</v>
      </c>
      <c r="E278" s="512">
        <v>1</v>
      </c>
      <c r="F278" s="512">
        <v>2</v>
      </c>
      <c r="G278" s="512">
        <v>0</v>
      </c>
    </row>
    <row r="279" spans="1:7">
      <c r="A279" s="512" t="s">
        <v>628</v>
      </c>
      <c r="B279" s="512" t="s">
        <v>144</v>
      </c>
      <c r="C279" s="512" t="s">
        <v>115</v>
      </c>
      <c r="D279" s="512">
        <v>1</v>
      </c>
      <c r="E279" s="512">
        <v>1</v>
      </c>
      <c r="F279" s="512">
        <v>0</v>
      </c>
      <c r="G279" s="512">
        <v>0</v>
      </c>
    </row>
    <row r="280" spans="1:7">
      <c r="A280" s="512" t="s">
        <v>630</v>
      </c>
      <c r="B280" s="512" t="s">
        <v>144</v>
      </c>
      <c r="C280" s="512" t="s">
        <v>187</v>
      </c>
      <c r="D280" s="512">
        <v>4</v>
      </c>
      <c r="E280" s="512">
        <v>2</v>
      </c>
      <c r="F280" s="512">
        <v>0</v>
      </c>
      <c r="G280" s="512">
        <v>0</v>
      </c>
    </row>
    <row r="281" spans="1:7">
      <c r="A281" s="512" t="s">
        <v>631</v>
      </c>
      <c r="B281" s="512" t="s">
        <v>144</v>
      </c>
      <c r="C281" s="512" t="s">
        <v>235</v>
      </c>
      <c r="D281" s="512">
        <v>1</v>
      </c>
      <c r="E281" s="512">
        <v>1</v>
      </c>
      <c r="F281" s="512">
        <v>0</v>
      </c>
      <c r="G281" s="512">
        <v>0</v>
      </c>
    </row>
    <row r="282" spans="1:7">
      <c r="A282" s="512" t="s">
        <v>633</v>
      </c>
      <c r="B282" s="512" t="s">
        <v>144</v>
      </c>
      <c r="C282" s="512" t="s">
        <v>118</v>
      </c>
      <c r="D282" s="512">
        <v>5</v>
      </c>
      <c r="E282" s="512" t="s">
        <v>2709</v>
      </c>
      <c r="F282" s="512" t="s">
        <v>2709</v>
      </c>
      <c r="G282" s="512" t="s">
        <v>2709</v>
      </c>
    </row>
    <row r="283" spans="1:7">
      <c r="A283" s="512" t="s">
        <v>634</v>
      </c>
      <c r="B283" s="512" t="s">
        <v>144</v>
      </c>
      <c r="C283" s="512" t="s">
        <v>31</v>
      </c>
      <c r="D283" s="512">
        <v>1</v>
      </c>
      <c r="E283" s="512" t="s">
        <v>2709</v>
      </c>
      <c r="F283" s="512" t="s">
        <v>2709</v>
      </c>
      <c r="G283" s="512" t="s">
        <v>2709</v>
      </c>
    </row>
    <row r="284" spans="1:7">
      <c r="A284" s="512" t="s">
        <v>635</v>
      </c>
      <c r="B284" s="512" t="s">
        <v>144</v>
      </c>
      <c r="C284" s="512" t="s">
        <v>148</v>
      </c>
      <c r="D284" s="512">
        <v>11</v>
      </c>
      <c r="E284" s="512">
        <v>5</v>
      </c>
      <c r="F284" s="512">
        <v>2</v>
      </c>
      <c r="G284" s="512">
        <v>0</v>
      </c>
    </row>
    <row r="285" spans="1:7">
      <c r="A285" s="512" t="s">
        <v>636</v>
      </c>
      <c r="B285" s="512" t="s">
        <v>144</v>
      </c>
      <c r="C285" s="512" t="s">
        <v>32</v>
      </c>
      <c r="D285" s="512">
        <v>4</v>
      </c>
      <c r="E285" s="512">
        <v>1</v>
      </c>
      <c r="F285" s="512">
        <v>0</v>
      </c>
      <c r="G285" s="512">
        <v>0</v>
      </c>
    </row>
    <row r="286" spans="1:7">
      <c r="A286" s="512" t="s">
        <v>637</v>
      </c>
      <c r="B286" s="512" t="s">
        <v>144</v>
      </c>
      <c r="C286" s="512" t="s">
        <v>119</v>
      </c>
      <c r="D286" s="512">
        <v>3</v>
      </c>
      <c r="E286" s="512" t="s">
        <v>2709</v>
      </c>
      <c r="F286" s="512" t="s">
        <v>2709</v>
      </c>
      <c r="G286" s="512" t="s">
        <v>2709</v>
      </c>
    </row>
    <row r="287" spans="1:7">
      <c r="A287" s="512" t="s">
        <v>638</v>
      </c>
      <c r="B287" s="512" t="s">
        <v>144</v>
      </c>
      <c r="C287" s="512" t="s">
        <v>79</v>
      </c>
      <c r="D287" s="512">
        <v>9</v>
      </c>
      <c r="E287" s="512">
        <v>3</v>
      </c>
      <c r="F287" s="512">
        <v>0</v>
      </c>
      <c r="G287" s="512">
        <v>0</v>
      </c>
    </row>
    <row r="288" spans="1:7">
      <c r="A288" s="512" t="s">
        <v>639</v>
      </c>
      <c r="B288" s="512" t="s">
        <v>144</v>
      </c>
      <c r="C288" s="512" t="s">
        <v>80</v>
      </c>
      <c r="D288" s="512">
        <v>11</v>
      </c>
      <c r="E288" s="512">
        <v>3</v>
      </c>
      <c r="F288" s="512">
        <v>2</v>
      </c>
      <c r="G288" s="512">
        <v>0</v>
      </c>
    </row>
    <row r="289" spans="1:7">
      <c r="A289" s="512" t="s">
        <v>640</v>
      </c>
      <c r="B289" s="512" t="s">
        <v>144</v>
      </c>
      <c r="C289" s="512" t="s">
        <v>149</v>
      </c>
      <c r="D289" s="512">
        <v>10</v>
      </c>
      <c r="E289" s="512">
        <v>4</v>
      </c>
      <c r="F289" s="512">
        <v>0</v>
      </c>
      <c r="G289" s="512">
        <v>0</v>
      </c>
    </row>
    <row r="290" spans="1:7">
      <c r="A290" s="512" t="s">
        <v>641</v>
      </c>
      <c r="B290" s="512" t="s">
        <v>144</v>
      </c>
      <c r="C290" s="512" t="s">
        <v>81</v>
      </c>
      <c r="D290" s="512">
        <v>6</v>
      </c>
      <c r="E290" s="512" t="s">
        <v>2709</v>
      </c>
      <c r="F290" s="512" t="s">
        <v>2709</v>
      </c>
      <c r="G290" s="512" t="s">
        <v>2709</v>
      </c>
    </row>
    <row r="291" spans="1:7">
      <c r="A291" s="512" t="s">
        <v>642</v>
      </c>
      <c r="B291" s="512" t="s">
        <v>144</v>
      </c>
      <c r="C291" s="512" t="s">
        <v>33</v>
      </c>
      <c r="D291" s="512">
        <v>1</v>
      </c>
      <c r="E291" s="512">
        <v>0</v>
      </c>
      <c r="F291" s="512">
        <v>1</v>
      </c>
      <c r="G291" s="512">
        <v>0</v>
      </c>
    </row>
    <row r="292" spans="1:7">
      <c r="A292" s="512" t="s">
        <v>643</v>
      </c>
      <c r="B292" s="512" t="s">
        <v>144</v>
      </c>
      <c r="C292" s="512" t="s">
        <v>91</v>
      </c>
      <c r="D292" s="512">
        <v>4</v>
      </c>
      <c r="E292" s="512" t="s">
        <v>2709</v>
      </c>
      <c r="F292" s="512" t="s">
        <v>2709</v>
      </c>
      <c r="G292" s="512" t="s">
        <v>2709</v>
      </c>
    </row>
    <row r="293" spans="1:7">
      <c r="A293" s="512" t="s">
        <v>644</v>
      </c>
      <c r="B293" s="512" t="s">
        <v>144</v>
      </c>
      <c r="C293" s="512" t="s">
        <v>34</v>
      </c>
      <c r="D293" s="512">
        <v>12</v>
      </c>
      <c r="E293" s="512">
        <v>5</v>
      </c>
      <c r="F293" s="512">
        <v>0</v>
      </c>
      <c r="G293" s="512">
        <v>0</v>
      </c>
    </row>
    <row r="294" spans="1:7">
      <c r="A294" s="512" t="s">
        <v>645</v>
      </c>
      <c r="B294" s="512" t="s">
        <v>144</v>
      </c>
      <c r="C294" s="512" t="s">
        <v>188</v>
      </c>
      <c r="D294" s="512">
        <v>3</v>
      </c>
      <c r="E294" s="512" t="s">
        <v>2709</v>
      </c>
      <c r="F294" s="512" t="s">
        <v>2709</v>
      </c>
      <c r="G294" s="512" t="s">
        <v>2709</v>
      </c>
    </row>
    <row r="295" spans="1:7">
      <c r="A295" s="512" t="s">
        <v>646</v>
      </c>
      <c r="B295" s="512" t="s">
        <v>144</v>
      </c>
      <c r="C295" s="512" t="s">
        <v>150</v>
      </c>
      <c r="D295" s="512">
        <v>1</v>
      </c>
      <c r="E295" s="512">
        <v>1</v>
      </c>
      <c r="F295" s="512">
        <v>0</v>
      </c>
      <c r="G295" s="512">
        <v>0</v>
      </c>
    </row>
    <row r="296" spans="1:7">
      <c r="A296" s="512" t="s">
        <v>648</v>
      </c>
      <c r="B296" s="512" t="s">
        <v>144</v>
      </c>
      <c r="C296" s="512" t="s">
        <v>189</v>
      </c>
      <c r="D296" s="512">
        <v>4</v>
      </c>
      <c r="E296" s="512">
        <v>1</v>
      </c>
      <c r="F296" s="512">
        <v>0</v>
      </c>
      <c r="G296" s="512">
        <v>0</v>
      </c>
    </row>
    <row r="297" spans="1:7">
      <c r="A297" s="512" t="s">
        <v>649</v>
      </c>
      <c r="B297" s="512" t="s">
        <v>144</v>
      </c>
      <c r="C297" s="512" t="s">
        <v>165</v>
      </c>
      <c r="D297" s="512">
        <v>2</v>
      </c>
      <c r="E297" s="512">
        <v>1</v>
      </c>
      <c r="F297" s="512">
        <v>0</v>
      </c>
      <c r="G297" s="512">
        <v>0</v>
      </c>
    </row>
    <row r="298" spans="1:7">
      <c r="A298" s="512" t="s">
        <v>650</v>
      </c>
      <c r="B298" s="512" t="s">
        <v>144</v>
      </c>
      <c r="C298" s="512" t="s">
        <v>151</v>
      </c>
      <c r="D298" s="512">
        <v>7</v>
      </c>
      <c r="E298" s="512">
        <v>3</v>
      </c>
      <c r="F298" s="512">
        <v>2</v>
      </c>
      <c r="G298" s="512">
        <v>0</v>
      </c>
    </row>
    <row r="299" spans="1:7">
      <c r="A299" s="512" t="s">
        <v>651</v>
      </c>
      <c r="B299" s="512" t="s">
        <v>144</v>
      </c>
      <c r="C299" s="512" t="s">
        <v>92</v>
      </c>
      <c r="D299" s="512">
        <v>4</v>
      </c>
      <c r="E299" s="512">
        <v>2</v>
      </c>
      <c r="F299" s="512">
        <v>0</v>
      </c>
      <c r="G299" s="512">
        <v>0</v>
      </c>
    </row>
    <row r="300" spans="1:7">
      <c r="A300" s="512" t="s">
        <v>656</v>
      </c>
      <c r="B300" s="512" t="s">
        <v>144</v>
      </c>
      <c r="C300" s="512" t="s">
        <v>61</v>
      </c>
      <c r="D300" s="512">
        <v>3</v>
      </c>
      <c r="E300" s="512">
        <v>1</v>
      </c>
      <c r="F300" s="512">
        <v>0</v>
      </c>
      <c r="G300" s="512">
        <v>0</v>
      </c>
    </row>
    <row r="301" spans="1:7">
      <c r="A301" s="512" t="s">
        <v>657</v>
      </c>
      <c r="B301" s="512" t="s">
        <v>144</v>
      </c>
      <c r="C301" s="512" t="s">
        <v>82</v>
      </c>
      <c r="D301" s="512">
        <v>9</v>
      </c>
      <c r="E301" s="512">
        <v>2</v>
      </c>
      <c r="F301" s="512">
        <v>0</v>
      </c>
      <c r="G301" s="512">
        <v>0</v>
      </c>
    </row>
    <row r="302" spans="1:7">
      <c r="A302" s="512" t="s">
        <v>658</v>
      </c>
      <c r="B302" s="512" t="s">
        <v>144</v>
      </c>
      <c r="C302" s="512" t="s">
        <v>167</v>
      </c>
      <c r="D302" s="512">
        <v>4</v>
      </c>
      <c r="E302" s="512">
        <v>2</v>
      </c>
      <c r="F302" s="512">
        <v>0</v>
      </c>
      <c r="G302" s="512">
        <v>0</v>
      </c>
    </row>
    <row r="303" spans="1:7">
      <c r="A303" s="512" t="s">
        <v>660</v>
      </c>
      <c r="B303" s="512" t="s">
        <v>144</v>
      </c>
      <c r="C303" s="512" t="s">
        <v>84</v>
      </c>
      <c r="D303" s="512">
        <v>9</v>
      </c>
      <c r="E303" s="512">
        <v>1</v>
      </c>
      <c r="F303" s="512">
        <v>0</v>
      </c>
      <c r="G303" s="512">
        <v>0</v>
      </c>
    </row>
    <row r="304" spans="1:7">
      <c r="A304" s="512" t="s">
        <v>661</v>
      </c>
      <c r="B304" s="512" t="s">
        <v>144</v>
      </c>
      <c r="C304" s="512" t="s">
        <v>35</v>
      </c>
      <c r="D304" s="512">
        <v>3</v>
      </c>
      <c r="E304" s="512">
        <v>1</v>
      </c>
      <c r="F304" s="512">
        <v>0</v>
      </c>
      <c r="G304" s="512">
        <v>0</v>
      </c>
    </row>
    <row r="305" spans="1:7">
      <c r="A305" s="512" t="s">
        <v>662</v>
      </c>
      <c r="B305" s="512" t="s">
        <v>144</v>
      </c>
      <c r="C305" s="512" t="s">
        <v>190</v>
      </c>
      <c r="D305" s="512">
        <v>1</v>
      </c>
      <c r="E305" s="512" t="s">
        <v>2709</v>
      </c>
      <c r="F305" s="512" t="s">
        <v>2709</v>
      </c>
      <c r="G305" s="512" t="s">
        <v>2709</v>
      </c>
    </row>
    <row r="306" spans="1:7">
      <c r="A306" s="512" t="s">
        <v>663</v>
      </c>
      <c r="B306" s="512" t="s">
        <v>144</v>
      </c>
      <c r="C306" s="512" t="s">
        <v>93</v>
      </c>
      <c r="D306" s="512">
        <v>2</v>
      </c>
      <c r="E306" s="512">
        <v>1</v>
      </c>
      <c r="F306" s="512">
        <v>0</v>
      </c>
      <c r="G306" s="512">
        <v>0</v>
      </c>
    </row>
    <row r="307" spans="1:7">
      <c r="A307" s="512" t="s">
        <v>667</v>
      </c>
      <c r="B307" s="512" t="s">
        <v>144</v>
      </c>
      <c r="C307" s="512" t="s">
        <v>192</v>
      </c>
      <c r="D307" s="512">
        <v>1</v>
      </c>
      <c r="E307" s="512" t="s">
        <v>2709</v>
      </c>
      <c r="F307" s="512" t="s">
        <v>2709</v>
      </c>
      <c r="G307" s="512" t="s">
        <v>2709</v>
      </c>
    </row>
    <row r="308" spans="1:7">
      <c r="A308" s="512" t="s">
        <v>668</v>
      </c>
      <c r="B308" s="512" t="s">
        <v>144</v>
      </c>
      <c r="C308" s="512" t="s">
        <v>152</v>
      </c>
      <c r="D308" s="512">
        <v>3</v>
      </c>
      <c r="E308" s="512">
        <v>2</v>
      </c>
      <c r="F308" s="512">
        <v>0</v>
      </c>
      <c r="G308" s="512">
        <v>0</v>
      </c>
    </row>
    <row r="309" spans="1:7">
      <c r="A309" s="512" t="s">
        <v>669</v>
      </c>
      <c r="B309" s="512" t="s">
        <v>144</v>
      </c>
      <c r="C309" s="512" t="s">
        <v>168</v>
      </c>
      <c r="D309" s="512">
        <v>1</v>
      </c>
      <c r="E309" s="512">
        <v>1</v>
      </c>
      <c r="F309" s="512">
        <v>0</v>
      </c>
      <c r="G309" s="512">
        <v>0</v>
      </c>
    </row>
    <row r="310" spans="1:7">
      <c r="A310" s="512" t="s">
        <v>670</v>
      </c>
      <c r="B310" s="512" t="s">
        <v>144</v>
      </c>
      <c r="C310" s="512" t="s">
        <v>153</v>
      </c>
      <c r="D310" s="512">
        <v>1</v>
      </c>
      <c r="E310" s="512" t="s">
        <v>2709</v>
      </c>
      <c r="F310" s="512" t="s">
        <v>2709</v>
      </c>
      <c r="G310" s="512" t="s">
        <v>2709</v>
      </c>
    </row>
    <row r="311" spans="1:7">
      <c r="A311" s="512" t="s">
        <v>671</v>
      </c>
      <c r="B311" s="512" t="s">
        <v>144</v>
      </c>
      <c r="C311" s="512" t="s">
        <v>36</v>
      </c>
      <c r="D311" s="512">
        <v>5</v>
      </c>
      <c r="E311" s="512">
        <v>3</v>
      </c>
      <c r="F311" s="512">
        <v>0</v>
      </c>
      <c r="G311" s="512">
        <v>0</v>
      </c>
    </row>
    <row r="312" spans="1:7">
      <c r="A312" s="512" t="s">
        <v>672</v>
      </c>
      <c r="B312" s="512" t="s">
        <v>144</v>
      </c>
      <c r="C312" s="512" t="s">
        <v>62</v>
      </c>
      <c r="D312" s="512">
        <v>1</v>
      </c>
      <c r="E312" s="512" t="s">
        <v>2709</v>
      </c>
      <c r="F312" s="512" t="s">
        <v>2709</v>
      </c>
      <c r="G312" s="512" t="s">
        <v>2709</v>
      </c>
    </row>
    <row r="313" spans="1:7">
      <c r="A313" s="512" t="s">
        <v>673</v>
      </c>
      <c r="B313" s="512" t="s">
        <v>144</v>
      </c>
      <c r="C313" s="512" t="s">
        <v>85</v>
      </c>
      <c r="D313" s="512">
        <v>1</v>
      </c>
      <c r="E313" s="512" t="s">
        <v>2709</v>
      </c>
      <c r="F313" s="512" t="s">
        <v>2709</v>
      </c>
      <c r="G313" s="512" t="s">
        <v>2709</v>
      </c>
    </row>
    <row r="314" spans="1:7">
      <c r="A314" s="512" t="s">
        <v>675</v>
      </c>
      <c r="B314" s="512" t="s">
        <v>144</v>
      </c>
      <c r="C314" s="512" t="s">
        <v>220</v>
      </c>
      <c r="D314" s="512">
        <v>5</v>
      </c>
      <c r="E314" s="512">
        <v>1</v>
      </c>
      <c r="F314" s="512">
        <v>0</v>
      </c>
      <c r="G314" s="512">
        <v>0</v>
      </c>
    </row>
    <row r="315" spans="1:7">
      <c r="A315" s="512" t="s">
        <v>677</v>
      </c>
      <c r="B315" s="512" t="s">
        <v>144</v>
      </c>
      <c r="C315" s="512" t="s">
        <v>63</v>
      </c>
      <c r="D315" s="512">
        <v>3</v>
      </c>
      <c r="E315" s="512" t="s">
        <v>2709</v>
      </c>
      <c r="F315" s="512" t="s">
        <v>2709</v>
      </c>
      <c r="G315" s="512" t="s">
        <v>2709</v>
      </c>
    </row>
    <row r="316" spans="1:7">
      <c r="A316" s="512" t="s">
        <v>680</v>
      </c>
      <c r="B316" s="512" t="s">
        <v>144</v>
      </c>
      <c r="C316" s="512" t="s">
        <v>222</v>
      </c>
      <c r="D316" s="512">
        <v>4</v>
      </c>
      <c r="E316" s="512">
        <v>0</v>
      </c>
      <c r="F316" s="512">
        <v>1</v>
      </c>
      <c r="G316" s="512">
        <v>0</v>
      </c>
    </row>
    <row r="317" spans="1:7">
      <c r="A317" s="512" t="s">
        <v>681</v>
      </c>
      <c r="B317" s="512" t="s">
        <v>144</v>
      </c>
      <c r="C317" s="512" t="s">
        <v>211</v>
      </c>
      <c r="D317" s="512">
        <v>3</v>
      </c>
      <c r="E317" s="512" t="s">
        <v>2709</v>
      </c>
      <c r="F317" s="512" t="s">
        <v>2709</v>
      </c>
      <c r="G317" s="512" t="s">
        <v>2709</v>
      </c>
    </row>
    <row r="318" spans="1:7">
      <c r="A318" s="512" t="s">
        <v>683</v>
      </c>
      <c r="B318" s="512" t="s">
        <v>144</v>
      </c>
      <c r="C318" s="512" t="s">
        <v>169</v>
      </c>
      <c r="D318" s="512">
        <v>1</v>
      </c>
      <c r="E318" s="512" t="s">
        <v>2709</v>
      </c>
      <c r="F318" s="512" t="s">
        <v>2709</v>
      </c>
      <c r="G318" s="512" t="s">
        <v>2709</v>
      </c>
    </row>
    <row r="319" spans="1:7">
      <c r="A319" s="512" t="s">
        <v>684</v>
      </c>
      <c r="B319" s="512" t="s">
        <v>144</v>
      </c>
      <c r="C319" s="512" t="s">
        <v>194</v>
      </c>
      <c r="D319" s="512">
        <v>2</v>
      </c>
      <c r="E319" s="512" t="s">
        <v>2709</v>
      </c>
      <c r="F319" s="512" t="s">
        <v>2709</v>
      </c>
      <c r="G319" s="512" t="s">
        <v>2709</v>
      </c>
    </row>
    <row r="320" spans="1:7">
      <c r="A320" s="512" t="s">
        <v>685</v>
      </c>
      <c r="B320" s="512" t="s">
        <v>144</v>
      </c>
      <c r="C320" s="512" t="s">
        <v>94</v>
      </c>
      <c r="D320" s="512">
        <v>2</v>
      </c>
      <c r="E320" s="512" t="s">
        <v>2709</v>
      </c>
      <c r="F320" s="512" t="s">
        <v>2709</v>
      </c>
      <c r="G320" s="512" t="s">
        <v>2709</v>
      </c>
    </row>
    <row r="321" spans="1:7">
      <c r="A321" s="512" t="s">
        <v>686</v>
      </c>
      <c r="B321" s="512" t="s">
        <v>144</v>
      </c>
      <c r="C321" s="512" t="s">
        <v>154</v>
      </c>
      <c r="D321" s="512">
        <v>4</v>
      </c>
      <c r="E321" s="512">
        <v>1</v>
      </c>
      <c r="F321" s="512">
        <v>0</v>
      </c>
      <c r="G321" s="512">
        <v>0</v>
      </c>
    </row>
    <row r="322" spans="1:7">
      <c r="A322" s="512" t="s">
        <v>688</v>
      </c>
      <c r="B322" s="512" t="s">
        <v>144</v>
      </c>
      <c r="C322" s="512" t="s">
        <v>223</v>
      </c>
      <c r="D322" s="512">
        <v>8</v>
      </c>
      <c r="E322" s="512">
        <v>2</v>
      </c>
      <c r="F322" s="512">
        <v>0</v>
      </c>
      <c r="G322" s="512">
        <v>0</v>
      </c>
    </row>
    <row r="323" spans="1:7">
      <c r="A323" s="512" t="s">
        <v>689</v>
      </c>
      <c r="B323" s="512" t="s">
        <v>144</v>
      </c>
      <c r="C323" s="512" t="s">
        <v>40</v>
      </c>
      <c r="D323" s="512">
        <v>3</v>
      </c>
      <c r="E323" s="512">
        <v>2</v>
      </c>
      <c r="F323" s="512">
        <v>0</v>
      </c>
      <c r="G323" s="512">
        <v>0</v>
      </c>
    </row>
    <row r="324" spans="1:7">
      <c r="A324" s="512" t="s">
        <v>690</v>
      </c>
      <c r="B324" s="512" t="s">
        <v>144</v>
      </c>
      <c r="C324" s="512" t="s">
        <v>21</v>
      </c>
      <c r="D324" s="512">
        <v>1</v>
      </c>
      <c r="E324" s="512" t="s">
        <v>2709</v>
      </c>
      <c r="F324" s="512" t="s">
        <v>2709</v>
      </c>
      <c r="G324" s="512" t="s">
        <v>2709</v>
      </c>
    </row>
    <row r="325" spans="1:7">
      <c r="A325" s="512" t="s">
        <v>692</v>
      </c>
      <c r="B325" s="512" t="s">
        <v>144</v>
      </c>
      <c r="C325" s="512" t="s">
        <v>95</v>
      </c>
      <c r="D325" s="512">
        <v>12</v>
      </c>
      <c r="E325" s="512">
        <v>0</v>
      </c>
      <c r="F325" s="512">
        <v>1</v>
      </c>
      <c r="G325" s="512">
        <v>0</v>
      </c>
    </row>
    <row r="326" spans="1:7">
      <c r="A326" s="512" t="s">
        <v>693</v>
      </c>
      <c r="B326" s="512" t="s">
        <v>144</v>
      </c>
      <c r="C326" s="512" t="s">
        <v>22</v>
      </c>
      <c r="D326" s="512">
        <v>3</v>
      </c>
      <c r="E326" s="512" t="s">
        <v>2709</v>
      </c>
      <c r="F326" s="512" t="s">
        <v>2709</v>
      </c>
      <c r="G326" s="512" t="s">
        <v>2709</v>
      </c>
    </row>
    <row r="327" spans="1:7">
      <c r="A327" s="512" t="s">
        <v>694</v>
      </c>
      <c r="B327" s="512" t="s">
        <v>144</v>
      </c>
      <c r="C327" s="512" t="s">
        <v>195</v>
      </c>
      <c r="D327" s="512">
        <v>6</v>
      </c>
      <c r="E327" s="512">
        <v>1</v>
      </c>
      <c r="F327" s="512">
        <v>1</v>
      </c>
      <c r="G327" s="512">
        <v>0</v>
      </c>
    </row>
    <row r="328" spans="1:7">
      <c r="A328" s="512" t="s">
        <v>695</v>
      </c>
      <c r="B328" s="512" t="s">
        <v>144</v>
      </c>
      <c r="C328" s="512" t="s">
        <v>155</v>
      </c>
      <c r="D328" s="512">
        <v>2</v>
      </c>
      <c r="E328" s="512">
        <v>2</v>
      </c>
      <c r="F328" s="512">
        <v>0</v>
      </c>
      <c r="G328" s="512">
        <v>0</v>
      </c>
    </row>
    <row r="329" spans="1:7">
      <c r="A329" s="512" t="s">
        <v>696</v>
      </c>
      <c r="B329" s="512" t="s">
        <v>144</v>
      </c>
      <c r="C329" s="512" t="s">
        <v>213</v>
      </c>
      <c r="D329" s="512">
        <v>4</v>
      </c>
      <c r="E329" s="512">
        <v>2</v>
      </c>
      <c r="F329" s="512">
        <v>0</v>
      </c>
      <c r="G329" s="512">
        <v>0</v>
      </c>
    </row>
    <row r="330" spans="1:7">
      <c r="A330" s="512" t="s">
        <v>697</v>
      </c>
      <c r="B330" s="512" t="s">
        <v>144</v>
      </c>
      <c r="C330" s="512" t="s">
        <v>41</v>
      </c>
      <c r="D330" s="512">
        <v>2</v>
      </c>
      <c r="E330" s="512">
        <v>2</v>
      </c>
      <c r="F330" s="512">
        <v>0</v>
      </c>
      <c r="G330" s="512">
        <v>0</v>
      </c>
    </row>
    <row r="331" spans="1:7">
      <c r="A331" s="512" t="s">
        <v>699</v>
      </c>
      <c r="B331" s="512" t="s">
        <v>144</v>
      </c>
      <c r="C331" s="512" t="s">
        <v>96</v>
      </c>
      <c r="D331" s="512">
        <v>1</v>
      </c>
      <c r="E331" s="512" t="s">
        <v>2709</v>
      </c>
      <c r="F331" s="512" t="s">
        <v>2709</v>
      </c>
      <c r="G331" s="512" t="s">
        <v>2709</v>
      </c>
    </row>
    <row r="332" spans="1:7">
      <c r="A332" s="512" t="s">
        <v>701</v>
      </c>
      <c r="B332" s="512" t="s">
        <v>144</v>
      </c>
      <c r="C332" s="512" t="s">
        <v>156</v>
      </c>
      <c r="D332" s="512">
        <v>2</v>
      </c>
      <c r="E332" s="512">
        <v>1</v>
      </c>
      <c r="F332" s="512">
        <v>0</v>
      </c>
      <c r="G332" s="512">
        <v>0</v>
      </c>
    </row>
    <row r="333" spans="1:7">
      <c r="A333" s="512" t="s">
        <v>703</v>
      </c>
      <c r="B333" s="512" t="s">
        <v>144</v>
      </c>
      <c r="C333" s="512" t="s">
        <v>64</v>
      </c>
      <c r="D333" s="512">
        <v>3</v>
      </c>
      <c r="E333" s="512">
        <v>1</v>
      </c>
      <c r="F333" s="512">
        <v>0</v>
      </c>
      <c r="G333" s="512">
        <v>0</v>
      </c>
    </row>
    <row r="334" spans="1:7">
      <c r="A334" s="512" t="s">
        <v>705</v>
      </c>
      <c r="B334" s="512" t="s">
        <v>144</v>
      </c>
      <c r="C334" s="512" t="s">
        <v>157</v>
      </c>
      <c r="D334" s="512">
        <v>3</v>
      </c>
      <c r="E334" s="512">
        <v>1</v>
      </c>
      <c r="F334" s="512">
        <v>0</v>
      </c>
      <c r="G334" s="512">
        <v>0</v>
      </c>
    </row>
    <row r="335" spans="1:7">
      <c r="A335" s="512" t="s">
        <v>706</v>
      </c>
      <c r="B335" s="512" t="s">
        <v>144</v>
      </c>
      <c r="C335" s="512" t="s">
        <v>158</v>
      </c>
      <c r="D335" s="512">
        <v>1</v>
      </c>
      <c r="E335" s="512" t="s">
        <v>2709</v>
      </c>
      <c r="F335" s="512" t="s">
        <v>2709</v>
      </c>
      <c r="G335" s="512" t="s">
        <v>2709</v>
      </c>
    </row>
    <row r="336" spans="1:7">
      <c r="A336" s="512" t="s">
        <v>707</v>
      </c>
      <c r="B336" s="512" t="s">
        <v>144</v>
      </c>
      <c r="C336" s="512" t="s">
        <v>43</v>
      </c>
      <c r="D336" s="512">
        <v>3</v>
      </c>
      <c r="E336" s="512">
        <v>1</v>
      </c>
      <c r="F336" s="512">
        <v>0</v>
      </c>
      <c r="G336" s="512">
        <v>0</v>
      </c>
    </row>
    <row r="337" spans="1:7">
      <c r="A337" s="512" t="s">
        <v>708</v>
      </c>
      <c r="B337" s="512" t="s">
        <v>144</v>
      </c>
      <c r="C337" s="512" t="s">
        <v>227</v>
      </c>
      <c r="D337" s="512">
        <v>4</v>
      </c>
      <c r="E337" s="512" t="s">
        <v>2709</v>
      </c>
      <c r="F337" s="512" t="s">
        <v>2709</v>
      </c>
      <c r="G337" s="512" t="s">
        <v>2709</v>
      </c>
    </row>
    <row r="338" spans="1:7">
      <c r="A338" s="512" t="s">
        <v>709</v>
      </c>
      <c r="B338" s="512" t="s">
        <v>144</v>
      </c>
      <c r="C338" s="512" t="s">
        <v>196</v>
      </c>
      <c r="D338" s="512">
        <v>5</v>
      </c>
      <c r="E338" s="512">
        <v>1</v>
      </c>
      <c r="F338" s="512">
        <v>0</v>
      </c>
      <c r="G338" s="512">
        <v>0</v>
      </c>
    </row>
    <row r="339" spans="1:7">
      <c r="A339" s="512" t="s">
        <v>710</v>
      </c>
      <c r="B339" s="512" t="s">
        <v>144</v>
      </c>
      <c r="C339" s="512" t="s">
        <v>197</v>
      </c>
      <c r="D339" s="512">
        <v>8</v>
      </c>
      <c r="E339" s="512">
        <v>1</v>
      </c>
      <c r="F339" s="512">
        <v>0</v>
      </c>
      <c r="G339" s="512">
        <v>0</v>
      </c>
    </row>
    <row r="340" spans="1:7">
      <c r="A340" s="512" t="s">
        <v>711</v>
      </c>
      <c r="B340" s="512" t="s">
        <v>144</v>
      </c>
      <c r="C340" s="512" t="s">
        <v>159</v>
      </c>
      <c r="D340" s="512">
        <v>2</v>
      </c>
      <c r="E340" s="512">
        <v>1</v>
      </c>
      <c r="F340" s="512">
        <v>0</v>
      </c>
      <c r="G340" s="512">
        <v>0</v>
      </c>
    </row>
    <row r="341" spans="1:7">
      <c r="A341" s="512" t="s">
        <v>713</v>
      </c>
      <c r="B341" s="512" t="s">
        <v>144</v>
      </c>
      <c r="C341" s="512" t="s">
        <v>215</v>
      </c>
      <c r="D341" s="512">
        <v>3</v>
      </c>
      <c r="E341" s="512" t="s">
        <v>2709</v>
      </c>
      <c r="F341" s="512" t="s">
        <v>2709</v>
      </c>
      <c r="G341" s="512" t="s">
        <v>2709</v>
      </c>
    </row>
    <row r="342" spans="1:7">
      <c r="A342" s="512" t="s">
        <v>714</v>
      </c>
      <c r="B342" s="512" t="s">
        <v>144</v>
      </c>
      <c r="C342" s="512" t="s">
        <v>198</v>
      </c>
      <c r="D342" s="512">
        <v>1</v>
      </c>
      <c r="E342" s="512" t="s">
        <v>2709</v>
      </c>
      <c r="F342" s="512" t="s">
        <v>2709</v>
      </c>
      <c r="G342" s="512" t="s">
        <v>2709</v>
      </c>
    </row>
    <row r="343" spans="1:7">
      <c r="A343" s="512" t="s">
        <v>715</v>
      </c>
      <c r="B343" s="512" t="s">
        <v>144</v>
      </c>
      <c r="C343" s="512" t="s">
        <v>180</v>
      </c>
      <c r="D343" s="512">
        <v>2</v>
      </c>
      <c r="E343" s="512" t="s">
        <v>2709</v>
      </c>
      <c r="F343" s="512" t="s">
        <v>2709</v>
      </c>
      <c r="G343" s="512" t="s">
        <v>2709</v>
      </c>
    </row>
    <row r="344" spans="1:7">
      <c r="A344" s="512" t="s">
        <v>716</v>
      </c>
      <c r="B344" s="512" t="s">
        <v>144</v>
      </c>
      <c r="C344" s="512" t="s">
        <v>199</v>
      </c>
      <c r="D344" s="512">
        <v>1</v>
      </c>
      <c r="E344" s="512">
        <v>1</v>
      </c>
      <c r="F344" s="512">
        <v>0</v>
      </c>
      <c r="G344" s="512">
        <v>0</v>
      </c>
    </row>
    <row r="345" spans="1:7">
      <c r="A345" s="512" t="s">
        <v>718</v>
      </c>
      <c r="B345" s="512" t="s">
        <v>144</v>
      </c>
      <c r="C345" s="512" t="s">
        <v>229</v>
      </c>
      <c r="D345" s="512">
        <v>2</v>
      </c>
      <c r="E345" s="512">
        <v>0</v>
      </c>
      <c r="F345" s="512">
        <v>1</v>
      </c>
      <c r="G345" s="512">
        <v>0</v>
      </c>
    </row>
  </sheetData>
  <sheetProtection sheet="1" objects="1" scenarios="1"/>
  <phoneticPr fontId="3"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sheetPr>
    <tabColor theme="6" tint="0.39997558519241921"/>
  </sheetPr>
  <dimension ref="A1:G3241"/>
  <sheetViews>
    <sheetView workbookViewId="0"/>
  </sheetViews>
  <sheetFormatPr defaultColWidth="20.140625" defaultRowHeight="12.75"/>
  <cols>
    <col min="1" max="1" width="57.85546875" style="512" customWidth="1"/>
    <col min="2" max="2" width="20.140625" style="512" customWidth="1"/>
    <col min="3" max="3" width="20.7109375" style="512" customWidth="1"/>
    <col min="4" max="4" width="18.7109375" style="512" customWidth="1"/>
    <col min="5" max="5" width="20.5703125" style="512" customWidth="1"/>
    <col min="6" max="6" width="14.5703125" style="512" customWidth="1"/>
    <col min="7" max="7" width="8.140625" style="512" customWidth="1"/>
    <col min="8" max="8" width="12.7109375" style="512" customWidth="1"/>
    <col min="9" max="256" width="20.140625" style="512"/>
    <col min="257" max="258" width="20.140625" style="512" customWidth="1"/>
    <col min="259" max="259" width="13.42578125" style="512" customWidth="1"/>
    <col min="260" max="260" width="15.85546875" style="512" customWidth="1"/>
    <col min="261" max="261" width="20.5703125" style="512" customWidth="1"/>
    <col min="262" max="262" width="10.5703125" style="512" customWidth="1"/>
    <col min="263" max="263" width="8.140625" style="512" customWidth="1"/>
    <col min="264" max="264" width="12.7109375" style="512" customWidth="1"/>
    <col min="265" max="512" width="20.140625" style="512"/>
    <col min="513" max="514" width="20.140625" style="512" customWidth="1"/>
    <col min="515" max="515" width="13.42578125" style="512" customWidth="1"/>
    <col min="516" max="516" width="15.85546875" style="512" customWidth="1"/>
    <col min="517" max="517" width="20.5703125" style="512" customWidth="1"/>
    <col min="518" max="518" width="10.5703125" style="512" customWidth="1"/>
    <col min="519" max="519" width="8.140625" style="512" customWidth="1"/>
    <col min="520" max="520" width="12.7109375" style="512" customWidth="1"/>
    <col min="521" max="768" width="20.140625" style="512"/>
    <col min="769" max="770" width="20.140625" style="512" customWidth="1"/>
    <col min="771" max="771" width="13.42578125" style="512" customWidth="1"/>
    <col min="772" max="772" width="15.85546875" style="512" customWidth="1"/>
    <col min="773" max="773" width="20.5703125" style="512" customWidth="1"/>
    <col min="774" max="774" width="10.5703125" style="512" customWidth="1"/>
    <col min="775" max="775" width="8.140625" style="512" customWidth="1"/>
    <col min="776" max="776" width="12.7109375" style="512" customWidth="1"/>
    <col min="777" max="1024" width="20.140625" style="512"/>
    <col min="1025" max="1026" width="20.140625" style="512" customWidth="1"/>
    <col min="1027" max="1027" width="13.42578125" style="512" customWidth="1"/>
    <col min="1028" max="1028" width="15.85546875" style="512" customWidth="1"/>
    <col min="1029" max="1029" width="20.5703125" style="512" customWidth="1"/>
    <col min="1030" max="1030" width="10.5703125" style="512" customWidth="1"/>
    <col min="1031" max="1031" width="8.140625" style="512" customWidth="1"/>
    <col min="1032" max="1032" width="12.7109375" style="512" customWidth="1"/>
    <col min="1033" max="1280" width="20.140625" style="512"/>
    <col min="1281" max="1282" width="20.140625" style="512" customWidth="1"/>
    <col min="1283" max="1283" width="13.42578125" style="512" customWidth="1"/>
    <col min="1284" max="1284" width="15.85546875" style="512" customWidth="1"/>
    <col min="1285" max="1285" width="20.5703125" style="512" customWidth="1"/>
    <col min="1286" max="1286" width="10.5703125" style="512" customWidth="1"/>
    <col min="1287" max="1287" width="8.140625" style="512" customWidth="1"/>
    <col min="1288" max="1288" width="12.7109375" style="512" customWidth="1"/>
    <col min="1289" max="1536" width="20.140625" style="512"/>
    <col min="1537" max="1538" width="20.140625" style="512" customWidth="1"/>
    <col min="1539" max="1539" width="13.42578125" style="512" customWidth="1"/>
    <col min="1540" max="1540" width="15.85546875" style="512" customWidth="1"/>
    <col min="1541" max="1541" width="20.5703125" style="512" customWidth="1"/>
    <col min="1542" max="1542" width="10.5703125" style="512" customWidth="1"/>
    <col min="1543" max="1543" width="8.140625" style="512" customWidth="1"/>
    <col min="1544" max="1544" width="12.7109375" style="512" customWidth="1"/>
    <col min="1545" max="1792" width="20.140625" style="512"/>
    <col min="1793" max="1794" width="20.140625" style="512" customWidth="1"/>
    <col min="1795" max="1795" width="13.42578125" style="512" customWidth="1"/>
    <col min="1796" max="1796" width="15.85546875" style="512" customWidth="1"/>
    <col min="1797" max="1797" width="20.5703125" style="512" customWidth="1"/>
    <col min="1798" max="1798" width="10.5703125" style="512" customWidth="1"/>
    <col min="1799" max="1799" width="8.140625" style="512" customWidth="1"/>
    <col min="1800" max="1800" width="12.7109375" style="512" customWidth="1"/>
    <col min="1801" max="2048" width="20.140625" style="512"/>
    <col min="2049" max="2050" width="20.140625" style="512" customWidth="1"/>
    <col min="2051" max="2051" width="13.42578125" style="512" customWidth="1"/>
    <col min="2052" max="2052" width="15.85546875" style="512" customWidth="1"/>
    <col min="2053" max="2053" width="20.5703125" style="512" customWidth="1"/>
    <col min="2054" max="2054" width="10.5703125" style="512" customWidth="1"/>
    <col min="2055" max="2055" width="8.140625" style="512" customWidth="1"/>
    <col min="2056" max="2056" width="12.7109375" style="512" customWidth="1"/>
    <col min="2057" max="2304" width="20.140625" style="512"/>
    <col min="2305" max="2306" width="20.140625" style="512" customWidth="1"/>
    <col min="2307" max="2307" width="13.42578125" style="512" customWidth="1"/>
    <col min="2308" max="2308" width="15.85546875" style="512" customWidth="1"/>
    <col min="2309" max="2309" width="20.5703125" style="512" customWidth="1"/>
    <col min="2310" max="2310" width="10.5703125" style="512" customWidth="1"/>
    <col min="2311" max="2311" width="8.140625" style="512" customWidth="1"/>
    <col min="2312" max="2312" width="12.7109375" style="512" customWidth="1"/>
    <col min="2313" max="2560" width="20.140625" style="512"/>
    <col min="2561" max="2562" width="20.140625" style="512" customWidth="1"/>
    <col min="2563" max="2563" width="13.42578125" style="512" customWidth="1"/>
    <col min="2564" max="2564" width="15.85546875" style="512" customWidth="1"/>
    <col min="2565" max="2565" width="20.5703125" style="512" customWidth="1"/>
    <col min="2566" max="2566" width="10.5703125" style="512" customWidth="1"/>
    <col min="2567" max="2567" width="8.140625" style="512" customWidth="1"/>
    <col min="2568" max="2568" width="12.7109375" style="512" customWidth="1"/>
    <col min="2569" max="2816" width="20.140625" style="512"/>
    <col min="2817" max="2818" width="20.140625" style="512" customWidth="1"/>
    <col min="2819" max="2819" width="13.42578125" style="512" customWidth="1"/>
    <col min="2820" max="2820" width="15.85546875" style="512" customWidth="1"/>
    <col min="2821" max="2821" width="20.5703125" style="512" customWidth="1"/>
    <col min="2822" max="2822" width="10.5703125" style="512" customWidth="1"/>
    <col min="2823" max="2823" width="8.140625" style="512" customWidth="1"/>
    <col min="2824" max="2824" width="12.7109375" style="512" customWidth="1"/>
    <col min="2825" max="3072" width="20.140625" style="512"/>
    <col min="3073" max="3074" width="20.140625" style="512" customWidth="1"/>
    <col min="3075" max="3075" width="13.42578125" style="512" customWidth="1"/>
    <col min="3076" max="3076" width="15.85546875" style="512" customWidth="1"/>
    <col min="3077" max="3077" width="20.5703125" style="512" customWidth="1"/>
    <col min="3078" max="3078" width="10.5703125" style="512" customWidth="1"/>
    <col min="3079" max="3079" width="8.140625" style="512" customWidth="1"/>
    <col min="3080" max="3080" width="12.7109375" style="512" customWidth="1"/>
    <col min="3081" max="3328" width="20.140625" style="512"/>
    <col min="3329" max="3330" width="20.140625" style="512" customWidth="1"/>
    <col min="3331" max="3331" width="13.42578125" style="512" customWidth="1"/>
    <col min="3332" max="3332" width="15.85546875" style="512" customWidth="1"/>
    <col min="3333" max="3333" width="20.5703125" style="512" customWidth="1"/>
    <col min="3334" max="3334" width="10.5703125" style="512" customWidth="1"/>
    <col min="3335" max="3335" width="8.140625" style="512" customWidth="1"/>
    <col min="3336" max="3336" width="12.7109375" style="512" customWidth="1"/>
    <col min="3337" max="3584" width="20.140625" style="512"/>
    <col min="3585" max="3586" width="20.140625" style="512" customWidth="1"/>
    <col min="3587" max="3587" width="13.42578125" style="512" customWidth="1"/>
    <col min="3588" max="3588" width="15.85546875" style="512" customWidth="1"/>
    <col min="3589" max="3589" width="20.5703125" style="512" customWidth="1"/>
    <col min="3590" max="3590" width="10.5703125" style="512" customWidth="1"/>
    <col min="3591" max="3591" width="8.140625" style="512" customWidth="1"/>
    <col min="3592" max="3592" width="12.7109375" style="512" customWidth="1"/>
    <col min="3593" max="3840" width="20.140625" style="512"/>
    <col min="3841" max="3842" width="20.140625" style="512" customWidth="1"/>
    <col min="3843" max="3843" width="13.42578125" style="512" customWidth="1"/>
    <col min="3844" max="3844" width="15.85546875" style="512" customWidth="1"/>
    <col min="3845" max="3845" width="20.5703125" style="512" customWidth="1"/>
    <col min="3846" max="3846" width="10.5703125" style="512" customWidth="1"/>
    <col min="3847" max="3847" width="8.140625" style="512" customWidth="1"/>
    <col min="3848" max="3848" width="12.7109375" style="512" customWidth="1"/>
    <col min="3849" max="4096" width="20.140625" style="512"/>
    <col min="4097" max="4098" width="20.140625" style="512" customWidth="1"/>
    <col min="4099" max="4099" width="13.42578125" style="512" customWidth="1"/>
    <col min="4100" max="4100" width="15.85546875" style="512" customWidth="1"/>
    <col min="4101" max="4101" width="20.5703125" style="512" customWidth="1"/>
    <col min="4102" max="4102" width="10.5703125" style="512" customWidth="1"/>
    <col min="4103" max="4103" width="8.140625" style="512" customWidth="1"/>
    <col min="4104" max="4104" width="12.7109375" style="512" customWidth="1"/>
    <col min="4105" max="4352" width="20.140625" style="512"/>
    <col min="4353" max="4354" width="20.140625" style="512" customWidth="1"/>
    <col min="4355" max="4355" width="13.42578125" style="512" customWidth="1"/>
    <col min="4356" max="4356" width="15.85546875" style="512" customWidth="1"/>
    <col min="4357" max="4357" width="20.5703125" style="512" customWidth="1"/>
    <col min="4358" max="4358" width="10.5703125" style="512" customWidth="1"/>
    <col min="4359" max="4359" width="8.140625" style="512" customWidth="1"/>
    <col min="4360" max="4360" width="12.7109375" style="512" customWidth="1"/>
    <col min="4361" max="4608" width="20.140625" style="512"/>
    <col min="4609" max="4610" width="20.140625" style="512" customWidth="1"/>
    <col min="4611" max="4611" width="13.42578125" style="512" customWidth="1"/>
    <col min="4612" max="4612" width="15.85546875" style="512" customWidth="1"/>
    <col min="4613" max="4613" width="20.5703125" style="512" customWidth="1"/>
    <col min="4614" max="4614" width="10.5703125" style="512" customWidth="1"/>
    <col min="4615" max="4615" width="8.140625" style="512" customWidth="1"/>
    <col min="4616" max="4616" width="12.7109375" style="512" customWidth="1"/>
    <col min="4617" max="4864" width="20.140625" style="512"/>
    <col min="4865" max="4866" width="20.140625" style="512" customWidth="1"/>
    <col min="4867" max="4867" width="13.42578125" style="512" customWidth="1"/>
    <col min="4868" max="4868" width="15.85546875" style="512" customWidth="1"/>
    <col min="4869" max="4869" width="20.5703125" style="512" customWidth="1"/>
    <col min="4870" max="4870" width="10.5703125" style="512" customWidth="1"/>
    <col min="4871" max="4871" width="8.140625" style="512" customWidth="1"/>
    <col min="4872" max="4872" width="12.7109375" style="512" customWidth="1"/>
    <col min="4873" max="5120" width="20.140625" style="512"/>
    <col min="5121" max="5122" width="20.140625" style="512" customWidth="1"/>
    <col min="5123" max="5123" width="13.42578125" style="512" customWidth="1"/>
    <col min="5124" max="5124" width="15.85546875" style="512" customWidth="1"/>
    <col min="5125" max="5125" width="20.5703125" style="512" customWidth="1"/>
    <col min="5126" max="5126" width="10.5703125" style="512" customWidth="1"/>
    <col min="5127" max="5127" width="8.140625" style="512" customWidth="1"/>
    <col min="5128" max="5128" width="12.7109375" style="512" customWidth="1"/>
    <col min="5129" max="5376" width="20.140625" style="512"/>
    <col min="5377" max="5378" width="20.140625" style="512" customWidth="1"/>
    <col min="5379" max="5379" width="13.42578125" style="512" customWidth="1"/>
    <col min="5380" max="5380" width="15.85546875" style="512" customWidth="1"/>
    <col min="5381" max="5381" width="20.5703125" style="512" customWidth="1"/>
    <col min="5382" max="5382" width="10.5703125" style="512" customWidth="1"/>
    <col min="5383" max="5383" width="8.140625" style="512" customWidth="1"/>
    <col min="5384" max="5384" width="12.7109375" style="512" customWidth="1"/>
    <col min="5385" max="5632" width="20.140625" style="512"/>
    <col min="5633" max="5634" width="20.140625" style="512" customWidth="1"/>
    <col min="5635" max="5635" width="13.42578125" style="512" customWidth="1"/>
    <col min="5636" max="5636" width="15.85546875" style="512" customWidth="1"/>
    <col min="5637" max="5637" width="20.5703125" style="512" customWidth="1"/>
    <col min="5638" max="5638" width="10.5703125" style="512" customWidth="1"/>
    <col min="5639" max="5639" width="8.140625" style="512" customWidth="1"/>
    <col min="5640" max="5640" width="12.7109375" style="512" customWidth="1"/>
    <col min="5641" max="5888" width="20.140625" style="512"/>
    <col min="5889" max="5890" width="20.140625" style="512" customWidth="1"/>
    <col min="5891" max="5891" width="13.42578125" style="512" customWidth="1"/>
    <col min="5892" max="5892" width="15.85546875" style="512" customWidth="1"/>
    <col min="5893" max="5893" width="20.5703125" style="512" customWidth="1"/>
    <col min="5894" max="5894" width="10.5703125" style="512" customWidth="1"/>
    <col min="5895" max="5895" width="8.140625" style="512" customWidth="1"/>
    <col min="5896" max="5896" width="12.7109375" style="512" customWidth="1"/>
    <col min="5897" max="6144" width="20.140625" style="512"/>
    <col min="6145" max="6146" width="20.140625" style="512" customWidth="1"/>
    <col min="6147" max="6147" width="13.42578125" style="512" customWidth="1"/>
    <col min="6148" max="6148" width="15.85546875" style="512" customWidth="1"/>
    <col min="6149" max="6149" width="20.5703125" style="512" customWidth="1"/>
    <col min="6150" max="6150" width="10.5703125" style="512" customWidth="1"/>
    <col min="6151" max="6151" width="8.140625" style="512" customWidth="1"/>
    <col min="6152" max="6152" width="12.7109375" style="512" customWidth="1"/>
    <col min="6153" max="6400" width="20.140625" style="512"/>
    <col min="6401" max="6402" width="20.140625" style="512" customWidth="1"/>
    <col min="6403" max="6403" width="13.42578125" style="512" customWidth="1"/>
    <col min="6404" max="6404" width="15.85546875" style="512" customWidth="1"/>
    <col min="6405" max="6405" width="20.5703125" style="512" customWidth="1"/>
    <col min="6406" max="6406" width="10.5703125" style="512" customWidth="1"/>
    <col min="6407" max="6407" width="8.140625" style="512" customWidth="1"/>
    <col min="6408" max="6408" width="12.7109375" style="512" customWidth="1"/>
    <col min="6409" max="6656" width="20.140625" style="512"/>
    <col min="6657" max="6658" width="20.140625" style="512" customWidth="1"/>
    <col min="6659" max="6659" width="13.42578125" style="512" customWidth="1"/>
    <col min="6660" max="6660" width="15.85546875" style="512" customWidth="1"/>
    <col min="6661" max="6661" width="20.5703125" style="512" customWidth="1"/>
    <col min="6662" max="6662" width="10.5703125" style="512" customWidth="1"/>
    <col min="6663" max="6663" width="8.140625" style="512" customWidth="1"/>
    <col min="6664" max="6664" width="12.7109375" style="512" customWidth="1"/>
    <col min="6665" max="6912" width="20.140625" style="512"/>
    <col min="6913" max="6914" width="20.140625" style="512" customWidth="1"/>
    <col min="6915" max="6915" width="13.42578125" style="512" customWidth="1"/>
    <col min="6916" max="6916" width="15.85546875" style="512" customWidth="1"/>
    <col min="6917" max="6917" width="20.5703125" style="512" customWidth="1"/>
    <col min="6918" max="6918" width="10.5703125" style="512" customWidth="1"/>
    <col min="6919" max="6919" width="8.140625" style="512" customWidth="1"/>
    <col min="6920" max="6920" width="12.7109375" style="512" customWidth="1"/>
    <col min="6921" max="7168" width="20.140625" style="512"/>
    <col min="7169" max="7170" width="20.140625" style="512" customWidth="1"/>
    <col min="7171" max="7171" width="13.42578125" style="512" customWidth="1"/>
    <col min="7172" max="7172" width="15.85546875" style="512" customWidth="1"/>
    <col min="7173" max="7173" width="20.5703125" style="512" customWidth="1"/>
    <col min="7174" max="7174" width="10.5703125" style="512" customWidth="1"/>
    <col min="7175" max="7175" width="8.140625" style="512" customWidth="1"/>
    <col min="7176" max="7176" width="12.7109375" style="512" customWidth="1"/>
    <col min="7177" max="7424" width="20.140625" style="512"/>
    <col min="7425" max="7426" width="20.140625" style="512" customWidth="1"/>
    <col min="7427" max="7427" width="13.42578125" style="512" customWidth="1"/>
    <col min="7428" max="7428" width="15.85546875" style="512" customWidth="1"/>
    <col min="7429" max="7429" width="20.5703125" style="512" customWidth="1"/>
    <col min="7430" max="7430" width="10.5703125" style="512" customWidth="1"/>
    <col min="7431" max="7431" width="8.140625" style="512" customWidth="1"/>
    <col min="7432" max="7432" width="12.7109375" style="512" customWidth="1"/>
    <col min="7433" max="7680" width="20.140625" style="512"/>
    <col min="7681" max="7682" width="20.140625" style="512" customWidth="1"/>
    <col min="7683" max="7683" width="13.42578125" style="512" customWidth="1"/>
    <col min="7684" max="7684" width="15.85546875" style="512" customWidth="1"/>
    <col min="7685" max="7685" width="20.5703125" style="512" customWidth="1"/>
    <col min="7686" max="7686" width="10.5703125" style="512" customWidth="1"/>
    <col min="7687" max="7687" width="8.140625" style="512" customWidth="1"/>
    <col min="7688" max="7688" width="12.7109375" style="512" customWidth="1"/>
    <col min="7689" max="7936" width="20.140625" style="512"/>
    <col min="7937" max="7938" width="20.140625" style="512" customWidth="1"/>
    <col min="7939" max="7939" width="13.42578125" style="512" customWidth="1"/>
    <col min="7940" max="7940" width="15.85546875" style="512" customWidth="1"/>
    <col min="7941" max="7941" width="20.5703125" style="512" customWidth="1"/>
    <col min="7942" max="7942" width="10.5703125" style="512" customWidth="1"/>
    <col min="7943" max="7943" width="8.140625" style="512" customWidth="1"/>
    <col min="7944" max="7944" width="12.7109375" style="512" customWidth="1"/>
    <col min="7945" max="8192" width="20.140625" style="512"/>
    <col min="8193" max="8194" width="20.140625" style="512" customWidth="1"/>
    <col min="8195" max="8195" width="13.42578125" style="512" customWidth="1"/>
    <col min="8196" max="8196" width="15.85546875" style="512" customWidth="1"/>
    <col min="8197" max="8197" width="20.5703125" style="512" customWidth="1"/>
    <col min="8198" max="8198" width="10.5703125" style="512" customWidth="1"/>
    <col min="8199" max="8199" width="8.140625" style="512" customWidth="1"/>
    <col min="8200" max="8200" width="12.7109375" style="512" customWidth="1"/>
    <col min="8201" max="8448" width="20.140625" style="512"/>
    <col min="8449" max="8450" width="20.140625" style="512" customWidth="1"/>
    <col min="8451" max="8451" width="13.42578125" style="512" customWidth="1"/>
    <col min="8452" max="8452" width="15.85546875" style="512" customWidth="1"/>
    <col min="8453" max="8453" width="20.5703125" style="512" customWidth="1"/>
    <col min="8454" max="8454" width="10.5703125" style="512" customWidth="1"/>
    <col min="8455" max="8455" width="8.140625" style="512" customWidth="1"/>
    <col min="8456" max="8456" width="12.7109375" style="512" customWidth="1"/>
    <col min="8457" max="8704" width="20.140625" style="512"/>
    <col min="8705" max="8706" width="20.140625" style="512" customWidth="1"/>
    <col min="8707" max="8707" width="13.42578125" style="512" customWidth="1"/>
    <col min="8708" max="8708" width="15.85546875" style="512" customWidth="1"/>
    <col min="8709" max="8709" width="20.5703125" style="512" customWidth="1"/>
    <col min="8710" max="8710" width="10.5703125" style="512" customWidth="1"/>
    <col min="8711" max="8711" width="8.140625" style="512" customWidth="1"/>
    <col min="8712" max="8712" width="12.7109375" style="512" customWidth="1"/>
    <col min="8713" max="8960" width="20.140625" style="512"/>
    <col min="8961" max="8962" width="20.140625" style="512" customWidth="1"/>
    <col min="8963" max="8963" width="13.42578125" style="512" customWidth="1"/>
    <col min="8964" max="8964" width="15.85546875" style="512" customWidth="1"/>
    <col min="8965" max="8965" width="20.5703125" style="512" customWidth="1"/>
    <col min="8966" max="8966" width="10.5703125" style="512" customWidth="1"/>
    <col min="8967" max="8967" width="8.140625" style="512" customWidth="1"/>
    <col min="8968" max="8968" width="12.7109375" style="512" customWidth="1"/>
    <col min="8969" max="9216" width="20.140625" style="512"/>
    <col min="9217" max="9218" width="20.140625" style="512" customWidth="1"/>
    <col min="9219" max="9219" width="13.42578125" style="512" customWidth="1"/>
    <col min="9220" max="9220" width="15.85546875" style="512" customWidth="1"/>
    <col min="9221" max="9221" width="20.5703125" style="512" customWidth="1"/>
    <col min="9222" max="9222" width="10.5703125" style="512" customWidth="1"/>
    <col min="9223" max="9223" width="8.140625" style="512" customWidth="1"/>
    <col min="9224" max="9224" width="12.7109375" style="512" customWidth="1"/>
    <col min="9225" max="9472" width="20.140625" style="512"/>
    <col min="9473" max="9474" width="20.140625" style="512" customWidth="1"/>
    <col min="9475" max="9475" width="13.42578125" style="512" customWidth="1"/>
    <col min="9476" max="9476" width="15.85546875" style="512" customWidth="1"/>
    <col min="9477" max="9477" width="20.5703125" style="512" customWidth="1"/>
    <col min="9478" max="9478" width="10.5703125" style="512" customWidth="1"/>
    <col min="9479" max="9479" width="8.140625" style="512" customWidth="1"/>
    <col min="9480" max="9480" width="12.7109375" style="512" customWidth="1"/>
    <col min="9481" max="9728" width="20.140625" style="512"/>
    <col min="9729" max="9730" width="20.140625" style="512" customWidth="1"/>
    <col min="9731" max="9731" width="13.42578125" style="512" customWidth="1"/>
    <col min="9732" max="9732" width="15.85546875" style="512" customWidth="1"/>
    <col min="9733" max="9733" width="20.5703125" style="512" customWidth="1"/>
    <col min="9734" max="9734" width="10.5703125" style="512" customWidth="1"/>
    <col min="9735" max="9735" width="8.140625" style="512" customWidth="1"/>
    <col min="9736" max="9736" width="12.7109375" style="512" customWidth="1"/>
    <col min="9737" max="9984" width="20.140625" style="512"/>
    <col min="9985" max="9986" width="20.140625" style="512" customWidth="1"/>
    <col min="9987" max="9987" width="13.42578125" style="512" customWidth="1"/>
    <col min="9988" max="9988" width="15.85546875" style="512" customWidth="1"/>
    <col min="9989" max="9989" width="20.5703125" style="512" customWidth="1"/>
    <col min="9990" max="9990" width="10.5703125" style="512" customWidth="1"/>
    <col min="9991" max="9991" width="8.140625" style="512" customWidth="1"/>
    <col min="9992" max="9992" width="12.7109375" style="512" customWidth="1"/>
    <col min="9993" max="10240" width="20.140625" style="512"/>
    <col min="10241" max="10242" width="20.140625" style="512" customWidth="1"/>
    <col min="10243" max="10243" width="13.42578125" style="512" customWidth="1"/>
    <col min="10244" max="10244" width="15.85546875" style="512" customWidth="1"/>
    <col min="10245" max="10245" width="20.5703125" style="512" customWidth="1"/>
    <col min="10246" max="10246" width="10.5703125" style="512" customWidth="1"/>
    <col min="10247" max="10247" width="8.140625" style="512" customWidth="1"/>
    <col min="10248" max="10248" width="12.7109375" style="512" customWidth="1"/>
    <col min="10249" max="10496" width="20.140625" style="512"/>
    <col min="10497" max="10498" width="20.140625" style="512" customWidth="1"/>
    <col min="10499" max="10499" width="13.42578125" style="512" customWidth="1"/>
    <col min="10500" max="10500" width="15.85546875" style="512" customWidth="1"/>
    <col min="10501" max="10501" width="20.5703125" style="512" customWidth="1"/>
    <col min="10502" max="10502" width="10.5703125" style="512" customWidth="1"/>
    <col min="10503" max="10503" width="8.140625" style="512" customWidth="1"/>
    <col min="10504" max="10504" width="12.7109375" style="512" customWidth="1"/>
    <col min="10505" max="10752" width="20.140625" style="512"/>
    <col min="10753" max="10754" width="20.140625" style="512" customWidth="1"/>
    <col min="10755" max="10755" width="13.42578125" style="512" customWidth="1"/>
    <col min="10756" max="10756" width="15.85546875" style="512" customWidth="1"/>
    <col min="10757" max="10757" width="20.5703125" style="512" customWidth="1"/>
    <col min="10758" max="10758" width="10.5703125" style="512" customWidth="1"/>
    <col min="10759" max="10759" width="8.140625" style="512" customWidth="1"/>
    <col min="10760" max="10760" width="12.7109375" style="512" customWidth="1"/>
    <col min="10761" max="11008" width="20.140625" style="512"/>
    <col min="11009" max="11010" width="20.140625" style="512" customWidth="1"/>
    <col min="11011" max="11011" width="13.42578125" style="512" customWidth="1"/>
    <col min="11012" max="11012" width="15.85546875" style="512" customWidth="1"/>
    <col min="11013" max="11013" width="20.5703125" style="512" customWidth="1"/>
    <col min="11014" max="11014" width="10.5703125" style="512" customWidth="1"/>
    <col min="11015" max="11015" width="8.140625" style="512" customWidth="1"/>
    <col min="11016" max="11016" width="12.7109375" style="512" customWidth="1"/>
    <col min="11017" max="11264" width="20.140625" style="512"/>
    <col min="11265" max="11266" width="20.140625" style="512" customWidth="1"/>
    <col min="11267" max="11267" width="13.42578125" style="512" customWidth="1"/>
    <col min="11268" max="11268" width="15.85546875" style="512" customWidth="1"/>
    <col min="11269" max="11269" width="20.5703125" style="512" customWidth="1"/>
    <col min="11270" max="11270" width="10.5703125" style="512" customWidth="1"/>
    <col min="11271" max="11271" width="8.140625" style="512" customWidth="1"/>
    <col min="11272" max="11272" width="12.7109375" style="512" customWidth="1"/>
    <col min="11273" max="11520" width="20.140625" style="512"/>
    <col min="11521" max="11522" width="20.140625" style="512" customWidth="1"/>
    <col min="11523" max="11523" width="13.42578125" style="512" customWidth="1"/>
    <col min="11524" max="11524" width="15.85546875" style="512" customWidth="1"/>
    <col min="11525" max="11525" width="20.5703125" style="512" customWidth="1"/>
    <col min="11526" max="11526" width="10.5703125" style="512" customWidth="1"/>
    <col min="11527" max="11527" width="8.140625" style="512" customWidth="1"/>
    <col min="11528" max="11528" width="12.7109375" style="512" customWidth="1"/>
    <col min="11529" max="11776" width="20.140625" style="512"/>
    <col min="11777" max="11778" width="20.140625" style="512" customWidth="1"/>
    <col min="11779" max="11779" width="13.42578125" style="512" customWidth="1"/>
    <col min="11780" max="11780" width="15.85546875" style="512" customWidth="1"/>
    <col min="11781" max="11781" width="20.5703125" style="512" customWidth="1"/>
    <col min="11782" max="11782" width="10.5703125" style="512" customWidth="1"/>
    <col min="11783" max="11783" width="8.140625" style="512" customWidth="1"/>
    <col min="11784" max="11784" width="12.7109375" style="512" customWidth="1"/>
    <col min="11785" max="12032" width="20.140625" style="512"/>
    <col min="12033" max="12034" width="20.140625" style="512" customWidth="1"/>
    <col min="12035" max="12035" width="13.42578125" style="512" customWidth="1"/>
    <col min="12036" max="12036" width="15.85546875" style="512" customWidth="1"/>
    <col min="12037" max="12037" width="20.5703125" style="512" customWidth="1"/>
    <col min="12038" max="12038" width="10.5703125" style="512" customWidth="1"/>
    <col min="12039" max="12039" width="8.140625" style="512" customWidth="1"/>
    <col min="12040" max="12040" width="12.7109375" style="512" customWidth="1"/>
    <col min="12041" max="12288" width="20.140625" style="512"/>
    <col min="12289" max="12290" width="20.140625" style="512" customWidth="1"/>
    <col min="12291" max="12291" width="13.42578125" style="512" customWidth="1"/>
    <col min="12292" max="12292" width="15.85546875" style="512" customWidth="1"/>
    <col min="12293" max="12293" width="20.5703125" style="512" customWidth="1"/>
    <col min="12294" max="12294" width="10.5703125" style="512" customWidth="1"/>
    <col min="12295" max="12295" width="8.140625" style="512" customWidth="1"/>
    <col min="12296" max="12296" width="12.7109375" style="512" customWidth="1"/>
    <col min="12297" max="12544" width="20.140625" style="512"/>
    <col min="12545" max="12546" width="20.140625" style="512" customWidth="1"/>
    <col min="12547" max="12547" width="13.42578125" style="512" customWidth="1"/>
    <col min="12548" max="12548" width="15.85546875" style="512" customWidth="1"/>
    <col min="12549" max="12549" width="20.5703125" style="512" customWidth="1"/>
    <col min="12550" max="12550" width="10.5703125" style="512" customWidth="1"/>
    <col min="12551" max="12551" width="8.140625" style="512" customWidth="1"/>
    <col min="12552" max="12552" width="12.7109375" style="512" customWidth="1"/>
    <col min="12553" max="12800" width="20.140625" style="512"/>
    <col min="12801" max="12802" width="20.140625" style="512" customWidth="1"/>
    <col min="12803" max="12803" width="13.42578125" style="512" customWidth="1"/>
    <col min="12804" max="12804" width="15.85546875" style="512" customWidth="1"/>
    <col min="12805" max="12805" width="20.5703125" style="512" customWidth="1"/>
    <col min="12806" max="12806" width="10.5703125" style="512" customWidth="1"/>
    <col min="12807" max="12807" width="8.140625" style="512" customWidth="1"/>
    <col min="12808" max="12808" width="12.7109375" style="512" customWidth="1"/>
    <col min="12809" max="13056" width="20.140625" style="512"/>
    <col min="13057" max="13058" width="20.140625" style="512" customWidth="1"/>
    <col min="13059" max="13059" width="13.42578125" style="512" customWidth="1"/>
    <col min="13060" max="13060" width="15.85546875" style="512" customWidth="1"/>
    <col min="13061" max="13061" width="20.5703125" style="512" customWidth="1"/>
    <col min="13062" max="13062" width="10.5703125" style="512" customWidth="1"/>
    <col min="13063" max="13063" width="8.140625" style="512" customWidth="1"/>
    <col min="13064" max="13064" width="12.7109375" style="512" customWidth="1"/>
    <col min="13065" max="13312" width="20.140625" style="512"/>
    <col min="13313" max="13314" width="20.140625" style="512" customWidth="1"/>
    <col min="13315" max="13315" width="13.42578125" style="512" customWidth="1"/>
    <col min="13316" max="13316" width="15.85546875" style="512" customWidth="1"/>
    <col min="13317" max="13317" width="20.5703125" style="512" customWidth="1"/>
    <col min="13318" max="13318" width="10.5703125" style="512" customWidth="1"/>
    <col min="13319" max="13319" width="8.140625" style="512" customWidth="1"/>
    <col min="13320" max="13320" width="12.7109375" style="512" customWidth="1"/>
    <col min="13321" max="13568" width="20.140625" style="512"/>
    <col min="13569" max="13570" width="20.140625" style="512" customWidth="1"/>
    <col min="13571" max="13571" width="13.42578125" style="512" customWidth="1"/>
    <col min="13572" max="13572" width="15.85546875" style="512" customWidth="1"/>
    <col min="13573" max="13573" width="20.5703125" style="512" customWidth="1"/>
    <col min="13574" max="13574" width="10.5703125" style="512" customWidth="1"/>
    <col min="13575" max="13575" width="8.140625" style="512" customWidth="1"/>
    <col min="13576" max="13576" width="12.7109375" style="512" customWidth="1"/>
    <col min="13577" max="13824" width="20.140625" style="512"/>
    <col min="13825" max="13826" width="20.140625" style="512" customWidth="1"/>
    <col min="13827" max="13827" width="13.42578125" style="512" customWidth="1"/>
    <col min="13828" max="13828" width="15.85546875" style="512" customWidth="1"/>
    <col min="13829" max="13829" width="20.5703125" style="512" customWidth="1"/>
    <col min="13830" max="13830" width="10.5703125" style="512" customWidth="1"/>
    <col min="13831" max="13831" width="8.140625" style="512" customWidth="1"/>
    <col min="13832" max="13832" width="12.7109375" style="512" customWidth="1"/>
    <col min="13833" max="14080" width="20.140625" style="512"/>
    <col min="14081" max="14082" width="20.140625" style="512" customWidth="1"/>
    <col min="14083" max="14083" width="13.42578125" style="512" customWidth="1"/>
    <col min="14084" max="14084" width="15.85546875" style="512" customWidth="1"/>
    <col min="14085" max="14085" width="20.5703125" style="512" customWidth="1"/>
    <col min="14086" max="14086" width="10.5703125" style="512" customWidth="1"/>
    <col min="14087" max="14087" width="8.140625" style="512" customWidth="1"/>
    <col min="14088" max="14088" width="12.7109375" style="512" customWidth="1"/>
    <col min="14089" max="14336" width="20.140625" style="512"/>
    <col min="14337" max="14338" width="20.140625" style="512" customWidth="1"/>
    <col min="14339" max="14339" width="13.42578125" style="512" customWidth="1"/>
    <col min="14340" max="14340" width="15.85546875" style="512" customWidth="1"/>
    <col min="14341" max="14341" width="20.5703125" style="512" customWidth="1"/>
    <col min="14342" max="14342" width="10.5703125" style="512" customWidth="1"/>
    <col min="14343" max="14343" width="8.140625" style="512" customWidth="1"/>
    <col min="14344" max="14344" width="12.7109375" style="512" customWidth="1"/>
    <col min="14345" max="14592" width="20.140625" style="512"/>
    <col min="14593" max="14594" width="20.140625" style="512" customWidth="1"/>
    <col min="14595" max="14595" width="13.42578125" style="512" customWidth="1"/>
    <col min="14596" max="14596" width="15.85546875" style="512" customWidth="1"/>
    <col min="14597" max="14597" width="20.5703125" style="512" customWidth="1"/>
    <col min="14598" max="14598" width="10.5703125" style="512" customWidth="1"/>
    <col min="14599" max="14599" width="8.140625" style="512" customWidth="1"/>
    <col min="14600" max="14600" width="12.7109375" style="512" customWidth="1"/>
    <col min="14601" max="14848" width="20.140625" style="512"/>
    <col min="14849" max="14850" width="20.140625" style="512" customWidth="1"/>
    <col min="14851" max="14851" width="13.42578125" style="512" customWidth="1"/>
    <col min="14852" max="14852" width="15.85546875" style="512" customWidth="1"/>
    <col min="14853" max="14853" width="20.5703125" style="512" customWidth="1"/>
    <col min="14854" max="14854" width="10.5703125" style="512" customWidth="1"/>
    <col min="14855" max="14855" width="8.140625" style="512" customWidth="1"/>
    <col min="14856" max="14856" width="12.7109375" style="512" customWidth="1"/>
    <col min="14857" max="15104" width="20.140625" style="512"/>
    <col min="15105" max="15106" width="20.140625" style="512" customWidth="1"/>
    <col min="15107" max="15107" width="13.42578125" style="512" customWidth="1"/>
    <col min="15108" max="15108" width="15.85546875" style="512" customWidth="1"/>
    <col min="15109" max="15109" width="20.5703125" style="512" customWidth="1"/>
    <col min="15110" max="15110" width="10.5703125" style="512" customWidth="1"/>
    <col min="15111" max="15111" width="8.140625" style="512" customWidth="1"/>
    <col min="15112" max="15112" width="12.7109375" style="512" customWidth="1"/>
    <col min="15113" max="15360" width="20.140625" style="512"/>
    <col min="15361" max="15362" width="20.140625" style="512" customWidth="1"/>
    <col min="15363" max="15363" width="13.42578125" style="512" customWidth="1"/>
    <col min="15364" max="15364" width="15.85546875" style="512" customWidth="1"/>
    <col min="15365" max="15365" width="20.5703125" style="512" customWidth="1"/>
    <col min="15366" max="15366" width="10.5703125" style="512" customWidth="1"/>
    <col min="15367" max="15367" width="8.140625" style="512" customWidth="1"/>
    <col min="15368" max="15368" width="12.7109375" style="512" customWidth="1"/>
    <col min="15369" max="15616" width="20.140625" style="512"/>
    <col min="15617" max="15618" width="20.140625" style="512" customWidth="1"/>
    <col min="15619" max="15619" width="13.42578125" style="512" customWidth="1"/>
    <col min="15620" max="15620" width="15.85546875" style="512" customWidth="1"/>
    <col min="15621" max="15621" width="20.5703125" style="512" customWidth="1"/>
    <col min="15622" max="15622" width="10.5703125" style="512" customWidth="1"/>
    <col min="15623" max="15623" width="8.140625" style="512" customWidth="1"/>
    <col min="15624" max="15624" width="12.7109375" style="512" customWidth="1"/>
    <col min="15625" max="15872" width="20.140625" style="512"/>
    <col min="15873" max="15874" width="20.140625" style="512" customWidth="1"/>
    <col min="15875" max="15875" width="13.42578125" style="512" customWidth="1"/>
    <col min="15876" max="15876" width="15.85546875" style="512" customWidth="1"/>
    <col min="15877" max="15877" width="20.5703125" style="512" customWidth="1"/>
    <col min="15878" max="15878" width="10.5703125" style="512" customWidth="1"/>
    <col min="15879" max="15879" width="8.140625" style="512" customWidth="1"/>
    <col min="15880" max="15880" width="12.7109375" style="512" customWidth="1"/>
    <col min="15881" max="16128" width="20.140625" style="512"/>
    <col min="16129" max="16130" width="20.140625" style="512" customWidth="1"/>
    <col min="16131" max="16131" width="13.42578125" style="512" customWidth="1"/>
    <col min="16132" max="16132" width="15.85546875" style="512" customWidth="1"/>
    <col min="16133" max="16133" width="20.5703125" style="512" customWidth="1"/>
    <col min="16134" max="16134" width="10.5703125" style="512" customWidth="1"/>
    <col min="16135" max="16135" width="8.140625" style="512" customWidth="1"/>
    <col min="16136" max="16136" width="12.7109375" style="512" customWidth="1"/>
    <col min="16137" max="16384" width="20.140625" style="512"/>
  </cols>
  <sheetData>
    <row r="1" spans="1:7">
      <c r="A1" s="512" t="s">
        <v>730</v>
      </c>
      <c r="B1" s="512" t="s">
        <v>2672</v>
      </c>
      <c r="C1" s="512" t="s">
        <v>2673</v>
      </c>
      <c r="D1" s="512" t="s">
        <v>2674</v>
      </c>
      <c r="E1" s="512" t="s">
        <v>2675</v>
      </c>
      <c r="F1" s="512" t="s">
        <v>2676</v>
      </c>
      <c r="G1" s="512" t="s">
        <v>2677</v>
      </c>
    </row>
    <row r="2" spans="1:7" ht="12.75" customHeight="1">
      <c r="A2" s="512" t="s">
        <v>2809</v>
      </c>
      <c r="B2" s="512" t="s">
        <v>172</v>
      </c>
      <c r="C2" s="512" t="s">
        <v>66</v>
      </c>
      <c r="D2" s="512" t="s">
        <v>2691</v>
      </c>
      <c r="E2" s="512">
        <v>4110</v>
      </c>
      <c r="F2" s="512">
        <v>10</v>
      </c>
      <c r="G2" s="512">
        <v>0</v>
      </c>
    </row>
    <row r="3" spans="1:7" ht="12.75" customHeight="1">
      <c r="A3" s="512" t="s">
        <v>2811</v>
      </c>
      <c r="B3" s="512" t="s">
        <v>172</v>
      </c>
      <c r="C3" s="512" t="s">
        <v>66</v>
      </c>
      <c r="D3" s="512" t="s">
        <v>2685</v>
      </c>
      <c r="E3" s="512">
        <v>4110</v>
      </c>
      <c r="F3" s="512">
        <v>41</v>
      </c>
      <c r="G3" s="512">
        <v>1</v>
      </c>
    </row>
    <row r="4" spans="1:7" ht="12.75" customHeight="1">
      <c r="A4" s="512" t="s">
        <v>2840</v>
      </c>
      <c r="B4" s="512" t="s">
        <v>172</v>
      </c>
      <c r="C4" s="512" t="s">
        <v>66</v>
      </c>
      <c r="D4" s="512" t="s">
        <v>2701</v>
      </c>
      <c r="E4" s="512">
        <v>4110</v>
      </c>
      <c r="F4" s="512">
        <v>16</v>
      </c>
      <c r="G4" s="512">
        <v>0</v>
      </c>
    </row>
    <row r="5" spans="1:7" ht="12.75" customHeight="1">
      <c r="A5" s="512" t="s">
        <v>2788</v>
      </c>
      <c r="B5" s="512" t="s">
        <v>172</v>
      </c>
      <c r="C5" s="512" t="s">
        <v>66</v>
      </c>
      <c r="D5" s="512" t="s">
        <v>2705</v>
      </c>
      <c r="E5" s="512">
        <v>4110</v>
      </c>
      <c r="F5" s="512">
        <v>29</v>
      </c>
      <c r="G5" s="512">
        <v>1</v>
      </c>
    </row>
    <row r="6" spans="1:7" ht="12.75" customHeight="1">
      <c r="A6" s="512" t="s">
        <v>2744</v>
      </c>
      <c r="B6" s="512" t="s">
        <v>172</v>
      </c>
      <c r="C6" s="512" t="s">
        <v>66</v>
      </c>
      <c r="D6" s="512" t="s">
        <v>2682</v>
      </c>
      <c r="E6" s="512">
        <v>4110</v>
      </c>
      <c r="F6" s="512">
        <v>16</v>
      </c>
      <c r="G6" s="512">
        <v>0</v>
      </c>
    </row>
    <row r="7" spans="1:7" ht="12.75" customHeight="1">
      <c r="A7" s="512" t="s">
        <v>2793</v>
      </c>
      <c r="B7" s="512" t="s">
        <v>172</v>
      </c>
      <c r="C7" s="512" t="s">
        <v>230</v>
      </c>
      <c r="D7" s="512" t="s">
        <v>2690</v>
      </c>
      <c r="E7" s="512">
        <v>8</v>
      </c>
      <c r="F7" s="512">
        <v>3</v>
      </c>
      <c r="G7" s="512">
        <v>38</v>
      </c>
    </row>
    <row r="8" spans="1:7" ht="12.75" customHeight="1">
      <c r="A8" s="512" t="s">
        <v>2845</v>
      </c>
      <c r="B8" s="512" t="s">
        <v>172</v>
      </c>
      <c r="C8" s="512" t="s">
        <v>230</v>
      </c>
      <c r="D8" s="512" t="s">
        <v>2684</v>
      </c>
      <c r="E8" s="512">
        <v>8</v>
      </c>
      <c r="F8" s="512">
        <v>2</v>
      </c>
      <c r="G8" s="512">
        <v>25</v>
      </c>
    </row>
    <row r="9" spans="1:7" ht="12.75" customHeight="1">
      <c r="A9" s="512" t="s">
        <v>8114</v>
      </c>
      <c r="B9" s="512" t="s">
        <v>172</v>
      </c>
      <c r="C9" s="512" t="s">
        <v>200</v>
      </c>
      <c r="D9" s="512" t="s">
        <v>2680</v>
      </c>
      <c r="E9" s="512">
        <v>25</v>
      </c>
      <c r="F9" s="512">
        <v>1</v>
      </c>
      <c r="G9" s="512">
        <v>4</v>
      </c>
    </row>
    <row r="10" spans="1:7" ht="12.75" customHeight="1">
      <c r="A10" s="512" t="s">
        <v>8115</v>
      </c>
      <c r="B10" s="512" t="s">
        <v>172</v>
      </c>
      <c r="C10" s="512" t="s">
        <v>200</v>
      </c>
      <c r="D10" s="512" t="s">
        <v>2683</v>
      </c>
      <c r="E10" s="512">
        <v>25</v>
      </c>
      <c r="F10" s="512">
        <v>1</v>
      </c>
      <c r="G10" s="512">
        <v>4</v>
      </c>
    </row>
    <row r="11" spans="1:7" ht="12.75" customHeight="1">
      <c r="A11" s="512" t="s">
        <v>8116</v>
      </c>
      <c r="B11" s="512" t="s">
        <v>172</v>
      </c>
      <c r="C11" s="512" t="s">
        <v>200</v>
      </c>
      <c r="D11" s="512" t="s">
        <v>2696</v>
      </c>
      <c r="E11" s="512">
        <v>25</v>
      </c>
      <c r="F11" s="512">
        <v>1</v>
      </c>
      <c r="G11" s="512">
        <v>4</v>
      </c>
    </row>
    <row r="12" spans="1:7" ht="12.75" customHeight="1">
      <c r="A12" s="512" t="s">
        <v>2769</v>
      </c>
      <c r="B12" s="512" t="s">
        <v>172</v>
      </c>
      <c r="C12" s="512" t="s">
        <v>86</v>
      </c>
      <c r="D12" s="512" t="s">
        <v>2689</v>
      </c>
      <c r="E12" s="512">
        <v>16</v>
      </c>
      <c r="F12" s="512">
        <v>2</v>
      </c>
      <c r="G12" s="512">
        <v>13</v>
      </c>
    </row>
    <row r="13" spans="1:7" ht="12.75" customHeight="1">
      <c r="A13" s="512" t="s">
        <v>2847</v>
      </c>
      <c r="B13" s="512" t="s">
        <v>172</v>
      </c>
      <c r="C13" s="512" t="s">
        <v>99</v>
      </c>
      <c r="D13" s="512" t="s">
        <v>2689</v>
      </c>
      <c r="E13" s="512">
        <v>21</v>
      </c>
      <c r="F13" s="512">
        <v>3</v>
      </c>
      <c r="G13" s="512">
        <v>14</v>
      </c>
    </row>
    <row r="14" spans="1:7" ht="12.75" customHeight="1">
      <c r="A14" s="512" t="s">
        <v>8117</v>
      </c>
      <c r="B14" s="512" t="s">
        <v>172</v>
      </c>
      <c r="C14" s="512" t="s">
        <v>99</v>
      </c>
      <c r="D14" s="512" t="s">
        <v>2685</v>
      </c>
      <c r="E14" s="512">
        <v>21</v>
      </c>
      <c r="F14" s="512">
        <v>1</v>
      </c>
      <c r="G14" s="512">
        <v>5</v>
      </c>
    </row>
    <row r="15" spans="1:7" ht="12.75" customHeight="1">
      <c r="A15" s="512" t="s">
        <v>2849</v>
      </c>
      <c r="B15" s="512" t="s">
        <v>172</v>
      </c>
      <c r="C15" s="512" t="s">
        <v>216</v>
      </c>
      <c r="D15" s="512" t="s">
        <v>2698</v>
      </c>
      <c r="E15" s="512">
        <v>103</v>
      </c>
      <c r="F15" s="512">
        <v>3</v>
      </c>
      <c r="G15" s="512">
        <v>3</v>
      </c>
    </row>
    <row r="16" spans="1:7" ht="12.75" customHeight="1">
      <c r="A16" s="512" t="s">
        <v>2819</v>
      </c>
      <c r="B16" s="512" t="s">
        <v>172</v>
      </c>
      <c r="C16" s="512" t="s">
        <v>216</v>
      </c>
      <c r="D16" s="512" t="s">
        <v>2679</v>
      </c>
      <c r="E16" s="512">
        <v>103</v>
      </c>
      <c r="F16" s="512">
        <v>1</v>
      </c>
      <c r="G16" s="512">
        <v>1</v>
      </c>
    </row>
    <row r="17" spans="1:7" ht="12.75" customHeight="1">
      <c r="A17" s="512" t="s">
        <v>2799</v>
      </c>
      <c r="B17" s="512" t="s">
        <v>172</v>
      </c>
      <c r="C17" s="512" t="s">
        <v>216</v>
      </c>
      <c r="D17" s="512" t="s">
        <v>2683</v>
      </c>
      <c r="E17" s="512">
        <v>103</v>
      </c>
      <c r="F17" s="512">
        <v>2</v>
      </c>
      <c r="G17" s="512">
        <v>2</v>
      </c>
    </row>
    <row r="18" spans="1:7" ht="12.75" customHeight="1">
      <c r="A18" s="512" t="s">
        <v>8118</v>
      </c>
      <c r="B18" s="512" t="s">
        <v>172</v>
      </c>
      <c r="C18" s="512" t="s">
        <v>216</v>
      </c>
      <c r="D18" s="512" t="s">
        <v>2707</v>
      </c>
      <c r="E18" s="512">
        <v>103</v>
      </c>
      <c r="F18" s="512">
        <v>2</v>
      </c>
      <c r="G18" s="512">
        <v>2</v>
      </c>
    </row>
    <row r="19" spans="1:7" ht="12.75" customHeight="1">
      <c r="A19" s="512" t="s">
        <v>2800</v>
      </c>
      <c r="B19" s="512" t="s">
        <v>172</v>
      </c>
      <c r="C19" s="512" t="s">
        <v>23</v>
      </c>
      <c r="D19" s="512" t="s">
        <v>2695</v>
      </c>
      <c r="E19" s="512">
        <v>11</v>
      </c>
      <c r="F19" s="512">
        <v>1</v>
      </c>
      <c r="G19" s="512">
        <v>10</v>
      </c>
    </row>
    <row r="20" spans="1:7" ht="12.75" customHeight="1">
      <c r="A20" s="512" t="s">
        <v>2749</v>
      </c>
      <c r="B20" s="512" t="s">
        <v>172</v>
      </c>
      <c r="C20" s="512" t="s">
        <v>23</v>
      </c>
      <c r="D20" s="512" t="s">
        <v>2690</v>
      </c>
      <c r="E20" s="512">
        <v>11</v>
      </c>
      <c r="F20" s="512">
        <v>3</v>
      </c>
      <c r="G20" s="512">
        <v>30</v>
      </c>
    </row>
    <row r="21" spans="1:7" ht="12.75" customHeight="1">
      <c r="A21" s="512" t="s">
        <v>2821</v>
      </c>
      <c r="B21" s="512" t="s">
        <v>172</v>
      </c>
      <c r="C21" s="512" t="s">
        <v>201</v>
      </c>
      <c r="D21" s="512" t="s">
        <v>2689</v>
      </c>
      <c r="E21" s="512">
        <v>18</v>
      </c>
      <c r="F21" s="512">
        <v>4</v>
      </c>
      <c r="G21" s="512">
        <v>22</v>
      </c>
    </row>
    <row r="22" spans="1:7" ht="12.75" customHeight="1">
      <c r="A22" s="512" t="s">
        <v>2752</v>
      </c>
      <c r="B22" s="512" t="s">
        <v>172</v>
      </c>
      <c r="C22" s="512" t="s">
        <v>201</v>
      </c>
      <c r="D22" s="512" t="s">
        <v>2690</v>
      </c>
      <c r="E22" s="512">
        <v>18</v>
      </c>
      <c r="F22" s="512">
        <v>3</v>
      </c>
      <c r="G22" s="512">
        <v>17</v>
      </c>
    </row>
    <row r="23" spans="1:7" ht="12.75" customHeight="1">
      <c r="A23" s="512" t="s">
        <v>2724</v>
      </c>
      <c r="B23" s="512" t="s">
        <v>172</v>
      </c>
      <c r="C23" s="512" t="s">
        <v>201</v>
      </c>
      <c r="D23" s="512" t="s">
        <v>2680</v>
      </c>
      <c r="E23" s="512">
        <v>18</v>
      </c>
      <c r="F23" s="512">
        <v>1</v>
      </c>
      <c r="G23" s="512">
        <v>6</v>
      </c>
    </row>
    <row r="24" spans="1:7" ht="12.75" customHeight="1">
      <c r="A24" s="512" t="s">
        <v>8119</v>
      </c>
      <c r="B24" s="512" t="s">
        <v>172</v>
      </c>
      <c r="C24" s="512" t="s">
        <v>201</v>
      </c>
      <c r="D24" s="512" t="s">
        <v>2705</v>
      </c>
      <c r="E24" s="512">
        <v>18</v>
      </c>
      <c r="F24" s="512">
        <v>1</v>
      </c>
      <c r="G24" s="512">
        <v>6</v>
      </c>
    </row>
    <row r="25" spans="1:7" ht="12.75" customHeight="1">
      <c r="A25" s="512" t="s">
        <v>2802</v>
      </c>
      <c r="B25" s="512" t="s">
        <v>172</v>
      </c>
      <c r="C25" s="512" t="s">
        <v>181</v>
      </c>
      <c r="D25" s="512" t="s">
        <v>2684</v>
      </c>
      <c r="E25" s="512">
        <v>14</v>
      </c>
      <c r="F25" s="512">
        <v>1</v>
      </c>
      <c r="G25" s="512">
        <v>7</v>
      </c>
    </row>
    <row r="26" spans="1:7" ht="12.75" customHeight="1">
      <c r="A26" s="512" t="s">
        <v>8120</v>
      </c>
      <c r="B26" s="512" t="s">
        <v>172</v>
      </c>
      <c r="C26" s="512" t="s">
        <v>231</v>
      </c>
      <c r="D26" s="512" t="s">
        <v>2704</v>
      </c>
      <c r="E26" s="512">
        <v>26</v>
      </c>
      <c r="F26" s="512">
        <v>1</v>
      </c>
      <c r="G26" s="512">
        <v>4</v>
      </c>
    </row>
    <row r="27" spans="1:7" ht="12.75" customHeight="1">
      <c r="A27" s="512" t="s">
        <v>2774</v>
      </c>
      <c r="B27" s="512" t="s">
        <v>172</v>
      </c>
      <c r="C27" s="512" t="s">
        <v>100</v>
      </c>
      <c r="D27" s="512" t="s">
        <v>2695</v>
      </c>
      <c r="E27" s="512">
        <v>16</v>
      </c>
      <c r="F27" s="512">
        <v>3</v>
      </c>
      <c r="G27" s="512">
        <v>19</v>
      </c>
    </row>
    <row r="28" spans="1:7" ht="12.75" customHeight="1">
      <c r="A28" s="512" t="s">
        <v>2756</v>
      </c>
      <c r="B28" s="512" t="s">
        <v>172</v>
      </c>
      <c r="C28" s="512" t="s">
        <v>100</v>
      </c>
      <c r="D28" s="512" t="s">
        <v>2680</v>
      </c>
      <c r="E28" s="512">
        <v>16</v>
      </c>
      <c r="F28" s="512">
        <v>2</v>
      </c>
      <c r="G28" s="512">
        <v>13</v>
      </c>
    </row>
    <row r="29" spans="1:7" ht="12.75" customHeight="1">
      <c r="A29" s="512" t="s">
        <v>8121</v>
      </c>
      <c r="B29" s="512" t="s">
        <v>172</v>
      </c>
      <c r="C29" s="512" t="s">
        <v>100</v>
      </c>
      <c r="D29" s="512" t="s">
        <v>2706</v>
      </c>
      <c r="E29" s="512">
        <v>16</v>
      </c>
      <c r="F29" s="512">
        <v>1</v>
      </c>
      <c r="G29" s="512">
        <v>6</v>
      </c>
    </row>
    <row r="30" spans="1:7" ht="12.75" customHeight="1">
      <c r="A30" s="512" t="s">
        <v>8122</v>
      </c>
      <c r="B30" s="512" t="s">
        <v>172</v>
      </c>
      <c r="C30" s="512" t="s">
        <v>182</v>
      </c>
      <c r="D30" s="512" t="s">
        <v>2704</v>
      </c>
      <c r="E30" s="512">
        <v>20</v>
      </c>
      <c r="F30" s="512">
        <v>1</v>
      </c>
      <c r="G30" s="512">
        <v>5</v>
      </c>
    </row>
    <row r="31" spans="1:7" ht="12.75" customHeight="1">
      <c r="A31" s="512" t="s">
        <v>8123</v>
      </c>
      <c r="B31" s="512" t="s">
        <v>172</v>
      </c>
      <c r="C31" s="512" t="s">
        <v>182</v>
      </c>
      <c r="D31" s="512" t="s">
        <v>2685</v>
      </c>
      <c r="E31" s="512">
        <v>20</v>
      </c>
      <c r="F31" s="512">
        <v>1</v>
      </c>
      <c r="G31" s="512">
        <v>5</v>
      </c>
    </row>
    <row r="32" spans="1:7" ht="12.75" customHeight="1">
      <c r="A32" s="512" t="s">
        <v>2728</v>
      </c>
      <c r="B32" s="512" t="s">
        <v>172</v>
      </c>
      <c r="C32" s="512" t="s">
        <v>202</v>
      </c>
      <c r="D32" s="512" t="s">
        <v>2695</v>
      </c>
      <c r="E32" s="512">
        <v>31</v>
      </c>
      <c r="F32" s="512">
        <v>2</v>
      </c>
      <c r="G32" s="512">
        <v>6</v>
      </c>
    </row>
    <row r="33" spans="1:7" ht="12.75" customHeight="1">
      <c r="A33" s="512" t="s">
        <v>8124</v>
      </c>
      <c r="B33" s="512" t="s">
        <v>172</v>
      </c>
      <c r="C33" s="512" t="s">
        <v>202</v>
      </c>
      <c r="D33" s="512" t="s">
        <v>2703</v>
      </c>
      <c r="E33" s="512">
        <v>31</v>
      </c>
      <c r="F33" s="512">
        <v>1</v>
      </c>
      <c r="G33" s="512">
        <v>3</v>
      </c>
    </row>
    <row r="34" spans="1:7" ht="12.75" customHeight="1">
      <c r="A34" s="512" t="s">
        <v>4742</v>
      </c>
      <c r="B34" s="512" t="s">
        <v>172</v>
      </c>
      <c r="C34" s="512" t="s">
        <v>101</v>
      </c>
      <c r="D34" s="512" t="s">
        <v>2695</v>
      </c>
      <c r="E34" s="512">
        <v>52</v>
      </c>
      <c r="F34" s="512">
        <v>2</v>
      </c>
      <c r="G34" s="512">
        <v>4</v>
      </c>
    </row>
    <row r="35" spans="1:7" ht="12.75" customHeight="1">
      <c r="A35" s="512" t="s">
        <v>8125</v>
      </c>
      <c r="B35" s="512" t="s">
        <v>172</v>
      </c>
      <c r="C35" s="512" t="s">
        <v>101</v>
      </c>
      <c r="D35" s="512" t="s">
        <v>2702</v>
      </c>
      <c r="E35" s="512">
        <v>52</v>
      </c>
      <c r="F35" s="512">
        <v>1</v>
      </c>
      <c r="G35" s="512">
        <v>2</v>
      </c>
    </row>
    <row r="36" spans="1:7" ht="12.75" customHeight="1">
      <c r="A36" s="512" t="s">
        <v>2729</v>
      </c>
      <c r="B36" s="512" t="s">
        <v>172</v>
      </c>
      <c r="C36" s="512" t="s">
        <v>101</v>
      </c>
      <c r="D36" s="512" t="s">
        <v>2680</v>
      </c>
      <c r="E36" s="512">
        <v>52</v>
      </c>
      <c r="F36" s="512">
        <v>2</v>
      </c>
      <c r="G36" s="512">
        <v>4</v>
      </c>
    </row>
    <row r="37" spans="1:7" ht="12.75" customHeight="1">
      <c r="A37" s="512" t="s">
        <v>8126</v>
      </c>
      <c r="B37" s="512" t="s">
        <v>172</v>
      </c>
      <c r="C37" s="512" t="s">
        <v>183</v>
      </c>
      <c r="D37" s="512" t="s">
        <v>2691</v>
      </c>
      <c r="E37" s="512">
        <v>64</v>
      </c>
      <c r="F37" s="512">
        <v>1</v>
      </c>
      <c r="G37" s="512">
        <v>2</v>
      </c>
    </row>
    <row r="38" spans="1:7" ht="12.75" customHeight="1">
      <c r="A38" s="512" t="s">
        <v>4812</v>
      </c>
      <c r="B38" s="512" t="s">
        <v>172</v>
      </c>
      <c r="C38" s="512" t="s">
        <v>183</v>
      </c>
      <c r="D38" s="512" t="s">
        <v>2685</v>
      </c>
      <c r="E38" s="512">
        <v>64</v>
      </c>
      <c r="F38" s="512">
        <v>2</v>
      </c>
      <c r="G38" s="512">
        <v>3</v>
      </c>
    </row>
    <row r="39" spans="1:7" ht="12.75" customHeight="1">
      <c r="A39" s="512" t="s">
        <v>2829</v>
      </c>
      <c r="B39" s="512" t="s">
        <v>172</v>
      </c>
      <c r="C39" s="512" t="s">
        <v>26</v>
      </c>
      <c r="D39" s="512" t="s">
        <v>2684</v>
      </c>
      <c r="E39" s="512">
        <v>14</v>
      </c>
      <c r="F39" s="512">
        <v>4</v>
      </c>
      <c r="G39" s="512">
        <v>29</v>
      </c>
    </row>
    <row r="40" spans="1:7" ht="12.75" customHeight="1">
      <c r="A40" s="512" t="s">
        <v>2808</v>
      </c>
      <c r="B40" s="512" t="s">
        <v>172</v>
      </c>
      <c r="C40" s="512" t="s">
        <v>66</v>
      </c>
      <c r="D40" s="512" t="s">
        <v>2684</v>
      </c>
      <c r="E40" s="512">
        <v>4110</v>
      </c>
      <c r="F40" s="512">
        <v>441</v>
      </c>
      <c r="G40" s="512">
        <v>11</v>
      </c>
    </row>
    <row r="41" spans="1:7" ht="12.75" customHeight="1">
      <c r="A41" s="512" t="s">
        <v>2836</v>
      </c>
      <c r="B41" s="512" t="s">
        <v>172</v>
      </c>
      <c r="C41" s="512" t="s">
        <v>66</v>
      </c>
      <c r="D41" s="512" t="s">
        <v>2702</v>
      </c>
      <c r="E41" s="512">
        <v>4110</v>
      </c>
      <c r="F41" s="512">
        <v>27</v>
      </c>
      <c r="G41" s="512">
        <v>1</v>
      </c>
    </row>
    <row r="42" spans="1:7" ht="12.75" customHeight="1">
      <c r="A42" s="512" t="s">
        <v>2787</v>
      </c>
      <c r="B42" s="512" t="s">
        <v>172</v>
      </c>
      <c r="C42" s="512" t="s">
        <v>66</v>
      </c>
      <c r="D42" s="512" t="s">
        <v>2693</v>
      </c>
      <c r="E42" s="512">
        <v>4110</v>
      </c>
      <c r="F42" s="512">
        <v>19</v>
      </c>
      <c r="G42" s="512">
        <v>0</v>
      </c>
    </row>
    <row r="43" spans="1:7" ht="12.75" customHeight="1">
      <c r="A43" s="512" t="s">
        <v>2720</v>
      </c>
      <c r="B43" s="512" t="s">
        <v>172</v>
      </c>
      <c r="C43" s="512" t="s">
        <v>66</v>
      </c>
      <c r="D43" s="512" t="s">
        <v>2683</v>
      </c>
      <c r="E43" s="512">
        <v>4110</v>
      </c>
      <c r="F43" s="512">
        <v>56</v>
      </c>
      <c r="G43" s="512">
        <v>1</v>
      </c>
    </row>
    <row r="44" spans="1:7" ht="12.75" customHeight="1">
      <c r="A44" s="512" t="s">
        <v>2789</v>
      </c>
      <c r="B44" s="512" t="s">
        <v>172</v>
      </c>
      <c r="C44" s="512" t="s">
        <v>66</v>
      </c>
      <c r="D44" s="512" t="s">
        <v>2703</v>
      </c>
      <c r="E44" s="512">
        <v>4110</v>
      </c>
      <c r="F44" s="512">
        <v>38</v>
      </c>
      <c r="G44" s="512">
        <v>1</v>
      </c>
    </row>
    <row r="45" spans="1:7" ht="12.75" customHeight="1">
      <c r="A45" s="512" t="s">
        <v>2812</v>
      </c>
      <c r="B45" s="512" t="s">
        <v>172</v>
      </c>
      <c r="C45" s="512" t="s">
        <v>66</v>
      </c>
      <c r="D45" s="512" t="s">
        <v>2707</v>
      </c>
      <c r="E45" s="512">
        <v>4110</v>
      </c>
      <c r="F45" s="512">
        <v>27</v>
      </c>
      <c r="G45" s="512">
        <v>1</v>
      </c>
    </row>
    <row r="46" spans="1:7" ht="12.75" customHeight="1">
      <c r="A46" s="512" t="s">
        <v>2844</v>
      </c>
      <c r="B46" s="512" t="s">
        <v>172</v>
      </c>
      <c r="C46" s="512" t="s">
        <v>97</v>
      </c>
      <c r="D46" s="512" t="s">
        <v>2695</v>
      </c>
      <c r="E46" s="512">
        <v>15</v>
      </c>
      <c r="F46" s="512">
        <v>4</v>
      </c>
      <c r="G46" s="512">
        <v>27</v>
      </c>
    </row>
    <row r="47" spans="1:7" ht="12.75" customHeight="1">
      <c r="A47" s="512" t="s">
        <v>2745</v>
      </c>
      <c r="B47" s="512" t="s">
        <v>172</v>
      </c>
      <c r="C47" s="512" t="s">
        <v>97</v>
      </c>
      <c r="D47" s="512" t="s">
        <v>2683</v>
      </c>
      <c r="E47" s="512">
        <v>15</v>
      </c>
      <c r="F47" s="512">
        <v>1</v>
      </c>
      <c r="G47" s="512">
        <v>7</v>
      </c>
    </row>
    <row r="48" spans="1:7" ht="12.75" customHeight="1">
      <c r="A48" s="512" t="s">
        <v>4771</v>
      </c>
      <c r="B48" s="512" t="s">
        <v>172</v>
      </c>
      <c r="C48" s="512" t="s">
        <v>200</v>
      </c>
      <c r="D48" s="512" t="s">
        <v>2684</v>
      </c>
      <c r="E48" s="512">
        <v>25</v>
      </c>
      <c r="F48" s="512">
        <v>2</v>
      </c>
      <c r="G48" s="512">
        <v>8</v>
      </c>
    </row>
    <row r="49" spans="1:7" ht="12.75" customHeight="1">
      <c r="A49" s="512" t="s">
        <v>8127</v>
      </c>
      <c r="B49" s="512" t="s">
        <v>172</v>
      </c>
      <c r="C49" s="512" t="s">
        <v>200</v>
      </c>
      <c r="D49" s="512" t="s">
        <v>2698</v>
      </c>
      <c r="E49" s="512">
        <v>25</v>
      </c>
      <c r="F49" s="512">
        <v>1</v>
      </c>
      <c r="G49" s="512">
        <v>4</v>
      </c>
    </row>
    <row r="50" spans="1:7" ht="12.75" customHeight="1">
      <c r="A50" s="512" t="s">
        <v>8128</v>
      </c>
      <c r="B50" s="512" t="s">
        <v>172</v>
      </c>
      <c r="C50" s="512" t="s">
        <v>200</v>
      </c>
      <c r="D50" s="512" t="s">
        <v>2686</v>
      </c>
      <c r="E50" s="512">
        <v>25</v>
      </c>
      <c r="F50" s="512">
        <v>1</v>
      </c>
      <c r="G50" s="512">
        <v>4</v>
      </c>
    </row>
    <row r="51" spans="1:7" ht="12.75" customHeight="1">
      <c r="A51" s="512" t="s">
        <v>2795</v>
      </c>
      <c r="B51" s="512" t="s">
        <v>172</v>
      </c>
      <c r="C51" s="512" t="s">
        <v>99</v>
      </c>
      <c r="D51" s="512" t="s">
        <v>2704</v>
      </c>
      <c r="E51" s="512">
        <v>21</v>
      </c>
      <c r="F51" s="512">
        <v>1</v>
      </c>
      <c r="G51" s="512">
        <v>5</v>
      </c>
    </row>
    <row r="52" spans="1:7" ht="12.75" customHeight="1">
      <c r="A52" s="512" t="s">
        <v>2798</v>
      </c>
      <c r="B52" s="512" t="s">
        <v>172</v>
      </c>
      <c r="C52" s="512" t="s">
        <v>216</v>
      </c>
      <c r="D52" s="512" t="s">
        <v>2686</v>
      </c>
      <c r="E52" s="512">
        <v>103</v>
      </c>
      <c r="F52" s="512">
        <v>6</v>
      </c>
      <c r="G52" s="512">
        <v>6</v>
      </c>
    </row>
    <row r="53" spans="1:7" ht="12.75" customHeight="1">
      <c r="A53" s="512" t="s">
        <v>2850</v>
      </c>
      <c r="B53" s="512" t="s">
        <v>172</v>
      </c>
      <c r="C53" s="512" t="s">
        <v>216</v>
      </c>
      <c r="D53" s="512" t="s">
        <v>2702</v>
      </c>
      <c r="E53" s="512">
        <v>103</v>
      </c>
      <c r="F53" s="512">
        <v>1</v>
      </c>
      <c r="G53" s="512">
        <v>1</v>
      </c>
    </row>
    <row r="54" spans="1:7" ht="12.75" customHeight="1">
      <c r="A54" s="512" t="s">
        <v>2772</v>
      </c>
      <c r="B54" s="512" t="s">
        <v>172</v>
      </c>
      <c r="C54" s="512" t="s">
        <v>216</v>
      </c>
      <c r="D54" s="512" t="s">
        <v>2687</v>
      </c>
      <c r="E54" s="512">
        <v>103</v>
      </c>
      <c r="F54" s="512">
        <v>1</v>
      </c>
      <c r="G54" s="512">
        <v>1</v>
      </c>
    </row>
    <row r="55" spans="1:7" ht="12.75" customHeight="1">
      <c r="A55" s="512" t="s">
        <v>2801</v>
      </c>
      <c r="B55" s="512" t="s">
        <v>172</v>
      </c>
      <c r="C55" s="512" t="s">
        <v>24</v>
      </c>
      <c r="D55" s="512" t="s">
        <v>2684</v>
      </c>
      <c r="E55" s="512">
        <v>9</v>
      </c>
      <c r="F55" s="512">
        <v>1</v>
      </c>
      <c r="G55" s="512">
        <v>13</v>
      </c>
    </row>
    <row r="56" spans="1:7" ht="12.75" customHeight="1">
      <c r="A56" s="512" t="s">
        <v>2751</v>
      </c>
      <c r="B56" s="512" t="s">
        <v>172</v>
      </c>
      <c r="C56" s="512" t="s">
        <v>25</v>
      </c>
      <c r="D56" s="512" t="s">
        <v>2684</v>
      </c>
      <c r="E56" s="512">
        <v>20</v>
      </c>
      <c r="F56" s="512">
        <v>4</v>
      </c>
      <c r="G56" s="512">
        <v>20</v>
      </c>
    </row>
    <row r="57" spans="1:7" ht="12.75" customHeight="1">
      <c r="A57" s="512" t="s">
        <v>8129</v>
      </c>
      <c r="B57" s="512" t="s">
        <v>172</v>
      </c>
      <c r="C57" s="512" t="s">
        <v>25</v>
      </c>
      <c r="D57" s="512" t="s">
        <v>2678</v>
      </c>
      <c r="E57" s="512">
        <v>20</v>
      </c>
      <c r="F57" s="512">
        <v>1</v>
      </c>
      <c r="G57" s="512">
        <v>5</v>
      </c>
    </row>
    <row r="58" spans="1:7" ht="12.75" customHeight="1">
      <c r="A58" s="512" t="s">
        <v>2854</v>
      </c>
      <c r="B58" s="512" t="s">
        <v>172</v>
      </c>
      <c r="C58" s="512" t="s">
        <v>231</v>
      </c>
      <c r="D58" s="512" t="s">
        <v>2695</v>
      </c>
      <c r="E58" s="512">
        <v>26</v>
      </c>
      <c r="F58" s="512">
        <v>2</v>
      </c>
      <c r="G58" s="512">
        <v>8</v>
      </c>
    </row>
    <row r="59" spans="1:7" ht="12.75" customHeight="1">
      <c r="A59" s="512" t="s">
        <v>2858</v>
      </c>
      <c r="B59" s="512" t="s">
        <v>172</v>
      </c>
      <c r="C59" s="512" t="s">
        <v>100</v>
      </c>
      <c r="D59" s="512" t="s">
        <v>2688</v>
      </c>
      <c r="E59" s="512">
        <v>16</v>
      </c>
      <c r="F59" s="512">
        <v>1</v>
      </c>
      <c r="G59" s="512">
        <v>6</v>
      </c>
    </row>
    <row r="60" spans="1:7" ht="12.75" customHeight="1">
      <c r="A60" s="512" t="s">
        <v>8130</v>
      </c>
      <c r="B60" s="512" t="s">
        <v>172</v>
      </c>
      <c r="C60" s="512" t="s">
        <v>101</v>
      </c>
      <c r="D60" s="512" t="s">
        <v>2678</v>
      </c>
      <c r="E60" s="512">
        <v>52</v>
      </c>
      <c r="F60" s="512">
        <v>3</v>
      </c>
      <c r="G60" s="512">
        <v>6</v>
      </c>
    </row>
    <row r="61" spans="1:7" ht="12.75" customHeight="1">
      <c r="A61" s="512" t="s">
        <v>8131</v>
      </c>
      <c r="B61" s="512" t="s">
        <v>172</v>
      </c>
      <c r="C61" s="512" t="s">
        <v>101</v>
      </c>
      <c r="D61" s="512" t="s">
        <v>2687</v>
      </c>
      <c r="E61" s="512">
        <v>52</v>
      </c>
      <c r="F61" s="512">
        <v>1</v>
      </c>
      <c r="G61" s="512">
        <v>2</v>
      </c>
    </row>
    <row r="62" spans="1:7" ht="12.75" customHeight="1">
      <c r="A62" s="512" t="s">
        <v>8132</v>
      </c>
      <c r="B62" s="512" t="s">
        <v>172</v>
      </c>
      <c r="C62" s="512" t="s">
        <v>101</v>
      </c>
      <c r="D62" s="512" t="s">
        <v>2699</v>
      </c>
      <c r="E62" s="512">
        <v>52</v>
      </c>
      <c r="F62" s="512">
        <v>1</v>
      </c>
      <c r="G62" s="512">
        <v>2</v>
      </c>
    </row>
    <row r="63" spans="1:7" ht="12.75" customHeight="1">
      <c r="A63" s="512" t="s">
        <v>2826</v>
      </c>
      <c r="B63" s="512" t="s">
        <v>172</v>
      </c>
      <c r="C63" s="512" t="s">
        <v>183</v>
      </c>
      <c r="D63" s="512" t="s">
        <v>2689</v>
      </c>
      <c r="E63" s="512">
        <v>64</v>
      </c>
      <c r="F63" s="512">
        <v>17</v>
      </c>
      <c r="G63" s="512">
        <v>27</v>
      </c>
    </row>
    <row r="64" spans="1:7" ht="12.75" customHeight="1">
      <c r="A64" s="512" t="s">
        <v>2731</v>
      </c>
      <c r="B64" s="512" t="s">
        <v>172</v>
      </c>
      <c r="C64" s="512" t="s">
        <v>183</v>
      </c>
      <c r="D64" s="512" t="s">
        <v>2684</v>
      </c>
      <c r="E64" s="512">
        <v>64</v>
      </c>
      <c r="F64" s="512">
        <v>3</v>
      </c>
      <c r="G64" s="512">
        <v>5</v>
      </c>
    </row>
    <row r="65" spans="1:7" ht="12.75" customHeight="1">
      <c r="A65" s="512" t="s">
        <v>2827</v>
      </c>
      <c r="B65" s="512" t="s">
        <v>172</v>
      </c>
      <c r="C65" s="512" t="s">
        <v>26</v>
      </c>
      <c r="D65" s="512" t="s">
        <v>2689</v>
      </c>
      <c r="E65" s="512">
        <v>14</v>
      </c>
      <c r="F65" s="512">
        <v>6</v>
      </c>
      <c r="G65" s="512">
        <v>43</v>
      </c>
    </row>
    <row r="66" spans="1:7" ht="12.75" customHeight="1">
      <c r="A66" s="512" t="s">
        <v>2735</v>
      </c>
      <c r="B66" s="512" t="s">
        <v>172</v>
      </c>
      <c r="C66" s="512" t="s">
        <v>232</v>
      </c>
      <c r="D66" s="512" t="s">
        <v>2689</v>
      </c>
      <c r="E66" s="512">
        <v>8</v>
      </c>
      <c r="F66" s="512">
        <v>4</v>
      </c>
      <c r="G66" s="512">
        <v>50</v>
      </c>
    </row>
    <row r="67" spans="1:7" ht="12.75" customHeight="1">
      <c r="A67" s="512" t="s">
        <v>2781</v>
      </c>
      <c r="B67" s="512" t="s">
        <v>172</v>
      </c>
      <c r="C67" s="512" t="s">
        <v>87</v>
      </c>
      <c r="D67" s="512" t="s">
        <v>2689</v>
      </c>
      <c r="E67" s="512">
        <v>60</v>
      </c>
      <c r="F67" s="512">
        <v>20</v>
      </c>
      <c r="G67" s="512">
        <v>33</v>
      </c>
    </row>
    <row r="68" spans="1:7" ht="12.75" customHeight="1">
      <c r="A68" s="512" t="s">
        <v>8133</v>
      </c>
      <c r="B68" s="512" t="s">
        <v>172</v>
      </c>
      <c r="C68" s="512" t="s">
        <v>87</v>
      </c>
      <c r="D68" s="512" t="s">
        <v>2686</v>
      </c>
      <c r="E68" s="512">
        <v>60</v>
      </c>
      <c r="F68" s="512">
        <v>1</v>
      </c>
      <c r="G68" s="512">
        <v>2</v>
      </c>
    </row>
    <row r="69" spans="1:7" ht="12.75" customHeight="1">
      <c r="A69" s="512" t="s">
        <v>2783</v>
      </c>
      <c r="B69" s="512" t="s">
        <v>172</v>
      </c>
      <c r="C69" s="512" t="s">
        <v>87</v>
      </c>
      <c r="D69" s="512" t="s">
        <v>2685</v>
      </c>
      <c r="E69" s="512">
        <v>60</v>
      </c>
      <c r="F69" s="512">
        <v>1</v>
      </c>
      <c r="G69" s="512">
        <v>2</v>
      </c>
    </row>
    <row r="70" spans="1:7" ht="12.75" customHeight="1">
      <c r="A70" s="512" t="s">
        <v>2832</v>
      </c>
      <c r="B70" s="512" t="s">
        <v>172</v>
      </c>
      <c r="C70" s="512" t="s">
        <v>88</v>
      </c>
      <c r="D70" s="512" t="s">
        <v>2684</v>
      </c>
      <c r="E70" s="512">
        <v>37</v>
      </c>
      <c r="F70" s="512">
        <v>3</v>
      </c>
      <c r="G70" s="512">
        <v>8</v>
      </c>
    </row>
    <row r="71" spans="1:7" ht="12.75" customHeight="1">
      <c r="A71" s="512" t="s">
        <v>4786</v>
      </c>
      <c r="B71" s="512" t="s">
        <v>172</v>
      </c>
      <c r="C71" s="512" t="s">
        <v>88</v>
      </c>
      <c r="D71" s="512" t="s">
        <v>2687</v>
      </c>
      <c r="E71" s="512">
        <v>37</v>
      </c>
      <c r="F71" s="512">
        <v>1</v>
      </c>
      <c r="G71" s="512">
        <v>3</v>
      </c>
    </row>
    <row r="72" spans="1:7" ht="12.75" customHeight="1">
      <c r="A72" s="512" t="s">
        <v>2931</v>
      </c>
      <c r="B72" s="512" t="s">
        <v>172</v>
      </c>
      <c r="C72" s="512" t="s">
        <v>28</v>
      </c>
      <c r="D72" s="512" t="s">
        <v>2689</v>
      </c>
      <c r="E72" s="512">
        <v>27</v>
      </c>
      <c r="F72" s="512">
        <v>14</v>
      </c>
      <c r="G72" s="512">
        <v>52</v>
      </c>
    </row>
    <row r="73" spans="1:7" ht="12.75" customHeight="1">
      <c r="A73" s="512" t="s">
        <v>2932</v>
      </c>
      <c r="B73" s="512" t="s">
        <v>172</v>
      </c>
      <c r="C73" s="512" t="s">
        <v>28</v>
      </c>
      <c r="D73" s="512" t="s">
        <v>2695</v>
      </c>
      <c r="E73" s="512">
        <v>27</v>
      </c>
      <c r="F73" s="512">
        <v>1</v>
      </c>
      <c r="G73" s="512">
        <v>4</v>
      </c>
    </row>
    <row r="74" spans="1:7" ht="12.75" customHeight="1">
      <c r="A74" s="512" t="s">
        <v>8134</v>
      </c>
      <c r="B74" s="512" t="s">
        <v>172</v>
      </c>
      <c r="C74" s="512" t="s">
        <v>28</v>
      </c>
      <c r="D74" s="512" t="s">
        <v>2698</v>
      </c>
      <c r="E74" s="512">
        <v>27</v>
      </c>
      <c r="F74" s="512">
        <v>1</v>
      </c>
      <c r="G74" s="512">
        <v>4</v>
      </c>
    </row>
    <row r="75" spans="1:7" ht="12.75" customHeight="1">
      <c r="A75" s="512" t="s">
        <v>2954</v>
      </c>
      <c r="B75" s="512" t="s">
        <v>172</v>
      </c>
      <c r="C75" s="512" t="s">
        <v>28</v>
      </c>
      <c r="D75" s="512" t="s">
        <v>2678</v>
      </c>
      <c r="E75" s="512">
        <v>27</v>
      </c>
      <c r="F75" s="512">
        <v>2</v>
      </c>
      <c r="G75" s="512">
        <v>7</v>
      </c>
    </row>
    <row r="76" spans="1:7" ht="12.75" customHeight="1">
      <c r="A76" s="512" t="s">
        <v>4773</v>
      </c>
      <c r="B76" s="512" t="s">
        <v>172</v>
      </c>
      <c r="C76" s="512" t="s">
        <v>203</v>
      </c>
      <c r="D76" s="512" t="s">
        <v>2684</v>
      </c>
      <c r="E76" s="512">
        <v>42</v>
      </c>
      <c r="F76" s="512">
        <v>2</v>
      </c>
      <c r="G76" s="512">
        <v>5</v>
      </c>
    </row>
    <row r="77" spans="1:7" ht="12.75" customHeight="1">
      <c r="A77" s="512" t="s">
        <v>2833</v>
      </c>
      <c r="B77" s="512" t="s">
        <v>172</v>
      </c>
      <c r="C77" s="512" t="s">
        <v>66</v>
      </c>
      <c r="D77" s="512" t="s">
        <v>2689</v>
      </c>
      <c r="E77" s="512">
        <v>4110</v>
      </c>
      <c r="F77" s="512">
        <v>1279</v>
      </c>
      <c r="G77" s="512">
        <v>31</v>
      </c>
    </row>
    <row r="78" spans="1:7" ht="12.75" customHeight="1">
      <c r="A78" s="512" t="s">
        <v>2742</v>
      </c>
      <c r="B78" s="512" t="s">
        <v>172</v>
      </c>
      <c r="C78" s="512" t="s">
        <v>66</v>
      </c>
      <c r="D78" s="512" t="s">
        <v>2687</v>
      </c>
      <c r="E78" s="512">
        <v>4110</v>
      </c>
      <c r="F78" s="512">
        <v>70</v>
      </c>
      <c r="G78" s="512">
        <v>2</v>
      </c>
    </row>
    <row r="79" spans="1:7" ht="12.75" customHeight="1">
      <c r="A79" s="512" t="s">
        <v>2810</v>
      </c>
      <c r="B79" s="512" t="s">
        <v>172</v>
      </c>
      <c r="C79" s="512" t="s">
        <v>66</v>
      </c>
      <c r="D79" s="512" t="s">
        <v>2688</v>
      </c>
      <c r="E79" s="512">
        <v>4110</v>
      </c>
      <c r="F79" s="512">
        <v>41</v>
      </c>
      <c r="G79" s="512">
        <v>1</v>
      </c>
    </row>
    <row r="80" spans="1:7" ht="12.75" customHeight="1">
      <c r="A80" s="512" t="s">
        <v>2841</v>
      </c>
      <c r="B80" s="512" t="s">
        <v>172</v>
      </c>
      <c r="C80" s="512" t="s">
        <v>66</v>
      </c>
      <c r="D80" s="512" t="s">
        <v>2692</v>
      </c>
      <c r="E80" s="512">
        <v>4110</v>
      </c>
      <c r="F80" s="512">
        <v>26</v>
      </c>
      <c r="G80" s="512">
        <v>1</v>
      </c>
    </row>
    <row r="81" spans="1:7" ht="12.75" customHeight="1">
      <c r="A81" s="512" t="s">
        <v>2842</v>
      </c>
      <c r="B81" s="512" t="s">
        <v>172</v>
      </c>
      <c r="C81" s="512" t="s">
        <v>66</v>
      </c>
      <c r="D81" s="512" t="s">
        <v>2697</v>
      </c>
      <c r="E81" s="512">
        <v>4110</v>
      </c>
      <c r="F81" s="512">
        <v>38</v>
      </c>
      <c r="G81" s="512">
        <v>1</v>
      </c>
    </row>
    <row r="82" spans="1:7" ht="12.75" customHeight="1">
      <c r="A82" s="512" t="s">
        <v>2791</v>
      </c>
      <c r="B82" s="512" t="s">
        <v>172</v>
      </c>
      <c r="C82" s="512" t="s">
        <v>66</v>
      </c>
      <c r="D82" s="512" t="s">
        <v>2700</v>
      </c>
      <c r="E82" s="512">
        <v>4110</v>
      </c>
      <c r="F82" s="512">
        <v>4</v>
      </c>
      <c r="G82" s="512">
        <v>0</v>
      </c>
    </row>
    <row r="83" spans="1:7" ht="12.75" customHeight="1">
      <c r="A83" s="512" t="s">
        <v>2792</v>
      </c>
      <c r="B83" s="512" t="s">
        <v>172</v>
      </c>
      <c r="C83" s="512" t="s">
        <v>97</v>
      </c>
      <c r="D83" s="512" t="s">
        <v>2704</v>
      </c>
      <c r="E83" s="512">
        <v>15</v>
      </c>
      <c r="F83" s="512">
        <v>1</v>
      </c>
      <c r="G83" s="512">
        <v>7</v>
      </c>
    </row>
    <row r="84" spans="1:7" ht="12.75" customHeight="1">
      <c r="A84" s="512" t="s">
        <v>8135</v>
      </c>
      <c r="B84" s="512" t="s">
        <v>172</v>
      </c>
      <c r="C84" s="512" t="s">
        <v>97</v>
      </c>
      <c r="D84" s="512" t="s">
        <v>2685</v>
      </c>
      <c r="E84" s="512">
        <v>15</v>
      </c>
      <c r="F84" s="512">
        <v>1</v>
      </c>
      <c r="G84" s="512">
        <v>7</v>
      </c>
    </row>
    <row r="85" spans="1:7" ht="12.75" customHeight="1">
      <c r="A85" s="512" t="s">
        <v>8136</v>
      </c>
      <c r="B85" s="512" t="s">
        <v>172</v>
      </c>
      <c r="C85" s="512" t="s">
        <v>97</v>
      </c>
      <c r="D85" s="512" t="s">
        <v>2703</v>
      </c>
      <c r="E85" s="512">
        <v>15</v>
      </c>
      <c r="F85" s="512">
        <v>1</v>
      </c>
      <c r="G85" s="512">
        <v>7</v>
      </c>
    </row>
    <row r="86" spans="1:7" ht="12.75" customHeight="1">
      <c r="A86" s="512" t="s">
        <v>2815</v>
      </c>
      <c r="B86" s="512" t="s">
        <v>172</v>
      </c>
      <c r="C86" s="512" t="s">
        <v>98</v>
      </c>
      <c r="D86" s="512" t="s">
        <v>2684</v>
      </c>
      <c r="E86" s="512">
        <v>23</v>
      </c>
      <c r="F86" s="512">
        <v>3</v>
      </c>
      <c r="G86" s="512">
        <v>13</v>
      </c>
    </row>
    <row r="87" spans="1:7" ht="12.75" customHeight="1">
      <c r="A87" s="512" t="s">
        <v>4815</v>
      </c>
      <c r="B87" s="512" t="s">
        <v>172</v>
      </c>
      <c r="C87" s="512" t="s">
        <v>98</v>
      </c>
      <c r="D87" s="512" t="s">
        <v>2705</v>
      </c>
      <c r="E87" s="512">
        <v>23</v>
      </c>
      <c r="F87" s="512">
        <v>1</v>
      </c>
      <c r="G87" s="512">
        <v>4</v>
      </c>
    </row>
    <row r="88" spans="1:7" ht="12.75" customHeight="1">
      <c r="A88" s="512" t="s">
        <v>8137</v>
      </c>
      <c r="B88" s="512" t="s">
        <v>172</v>
      </c>
      <c r="C88" s="512" t="s">
        <v>200</v>
      </c>
      <c r="D88" s="512" t="s">
        <v>2695</v>
      </c>
      <c r="E88" s="512">
        <v>25</v>
      </c>
      <c r="F88" s="512">
        <v>1</v>
      </c>
      <c r="G88" s="512">
        <v>4</v>
      </c>
    </row>
    <row r="89" spans="1:7" ht="12.75" customHeight="1">
      <c r="A89" s="512" t="s">
        <v>8138</v>
      </c>
      <c r="B89" s="512" t="s">
        <v>172</v>
      </c>
      <c r="C89" s="512" t="s">
        <v>200</v>
      </c>
      <c r="D89" s="512" t="s">
        <v>2678</v>
      </c>
      <c r="E89" s="512">
        <v>25</v>
      </c>
      <c r="F89" s="512">
        <v>1</v>
      </c>
      <c r="G89" s="512">
        <v>4</v>
      </c>
    </row>
    <row r="90" spans="1:7" ht="12.75" customHeight="1">
      <c r="A90" s="512" t="s">
        <v>8139</v>
      </c>
      <c r="B90" s="512" t="s">
        <v>172</v>
      </c>
      <c r="C90" s="512" t="s">
        <v>200</v>
      </c>
      <c r="D90" s="512" t="s">
        <v>2693</v>
      </c>
      <c r="E90" s="512">
        <v>25</v>
      </c>
      <c r="F90" s="512">
        <v>1</v>
      </c>
      <c r="G90" s="512">
        <v>4</v>
      </c>
    </row>
    <row r="91" spans="1:7" ht="12.75" customHeight="1">
      <c r="A91" s="512" t="s">
        <v>2846</v>
      </c>
      <c r="B91" s="512" t="s">
        <v>172</v>
      </c>
      <c r="C91" s="512" t="s">
        <v>86</v>
      </c>
      <c r="D91" s="512" t="s">
        <v>2690</v>
      </c>
      <c r="E91" s="512">
        <v>16</v>
      </c>
      <c r="F91" s="512">
        <v>1</v>
      </c>
      <c r="G91" s="512">
        <v>6</v>
      </c>
    </row>
    <row r="92" spans="1:7" ht="12.75" customHeight="1">
      <c r="A92" s="512" t="s">
        <v>2794</v>
      </c>
      <c r="B92" s="512" t="s">
        <v>172</v>
      </c>
      <c r="C92" s="512" t="s">
        <v>86</v>
      </c>
      <c r="D92" s="512" t="s">
        <v>2684</v>
      </c>
      <c r="E92" s="512">
        <v>16</v>
      </c>
      <c r="F92" s="512">
        <v>1</v>
      </c>
      <c r="G92" s="512">
        <v>6</v>
      </c>
    </row>
    <row r="93" spans="1:7" ht="12.75" customHeight="1">
      <c r="A93" s="512" t="s">
        <v>2770</v>
      </c>
      <c r="B93" s="512" t="s">
        <v>172</v>
      </c>
      <c r="C93" s="512" t="s">
        <v>99</v>
      </c>
      <c r="D93" s="512" t="s">
        <v>2695</v>
      </c>
      <c r="E93" s="512">
        <v>21</v>
      </c>
      <c r="F93" s="512">
        <v>1</v>
      </c>
      <c r="G93" s="512">
        <v>5</v>
      </c>
    </row>
    <row r="94" spans="1:7" ht="12.75" customHeight="1">
      <c r="A94" s="512" t="s">
        <v>2771</v>
      </c>
      <c r="B94" s="512" t="s">
        <v>172</v>
      </c>
      <c r="C94" s="512" t="s">
        <v>216</v>
      </c>
      <c r="D94" s="512" t="s">
        <v>2678</v>
      </c>
      <c r="E94" s="512">
        <v>103</v>
      </c>
      <c r="F94" s="512">
        <v>4</v>
      </c>
      <c r="G94" s="512">
        <v>4</v>
      </c>
    </row>
    <row r="95" spans="1:7" ht="12.75" customHeight="1">
      <c r="A95" s="512" t="s">
        <v>2851</v>
      </c>
      <c r="B95" s="512" t="s">
        <v>172</v>
      </c>
      <c r="C95" s="512" t="s">
        <v>216</v>
      </c>
      <c r="D95" s="512" t="s">
        <v>2688</v>
      </c>
      <c r="E95" s="512">
        <v>103</v>
      </c>
      <c r="F95" s="512">
        <v>1</v>
      </c>
      <c r="G95" s="512">
        <v>1</v>
      </c>
    </row>
    <row r="96" spans="1:7" ht="12.75" customHeight="1">
      <c r="A96" s="512" t="s">
        <v>2852</v>
      </c>
      <c r="B96" s="512" t="s">
        <v>172</v>
      </c>
      <c r="C96" s="512" t="s">
        <v>216</v>
      </c>
      <c r="D96" s="512" t="s">
        <v>2685</v>
      </c>
      <c r="E96" s="512">
        <v>103</v>
      </c>
      <c r="F96" s="512">
        <v>2</v>
      </c>
      <c r="G96" s="512">
        <v>2</v>
      </c>
    </row>
    <row r="97" spans="1:7" ht="12.75" customHeight="1">
      <c r="A97" s="512" t="s">
        <v>2747</v>
      </c>
      <c r="B97" s="512" t="s">
        <v>172</v>
      </c>
      <c r="C97" s="512" t="s">
        <v>216</v>
      </c>
      <c r="D97" s="512" t="s">
        <v>2703</v>
      </c>
      <c r="E97" s="512">
        <v>103</v>
      </c>
      <c r="F97" s="512">
        <v>2</v>
      </c>
      <c r="G97" s="512">
        <v>2</v>
      </c>
    </row>
    <row r="98" spans="1:7" ht="12.75" customHeight="1">
      <c r="A98" s="512" t="s">
        <v>8140</v>
      </c>
      <c r="B98" s="512" t="s">
        <v>172</v>
      </c>
      <c r="C98" s="512" t="s">
        <v>216</v>
      </c>
      <c r="D98" s="512" t="s">
        <v>2682</v>
      </c>
      <c r="E98" s="512">
        <v>103</v>
      </c>
      <c r="F98" s="512">
        <v>1</v>
      </c>
      <c r="G98" s="512">
        <v>1</v>
      </c>
    </row>
    <row r="99" spans="1:7" ht="12.75" customHeight="1">
      <c r="A99" s="512" t="s">
        <v>4827</v>
      </c>
      <c r="B99" s="512" t="s">
        <v>172</v>
      </c>
      <c r="C99" s="512" t="s">
        <v>216</v>
      </c>
      <c r="D99" s="512" t="s">
        <v>2706</v>
      </c>
      <c r="E99" s="512">
        <v>103</v>
      </c>
      <c r="F99" s="512">
        <v>2</v>
      </c>
      <c r="G99" s="512">
        <v>2</v>
      </c>
    </row>
    <row r="100" spans="1:7" ht="12.75" customHeight="1">
      <c r="A100" s="512" t="s">
        <v>2853</v>
      </c>
      <c r="B100" s="512" t="s">
        <v>172</v>
      </c>
      <c r="C100" s="512" t="s">
        <v>25</v>
      </c>
      <c r="D100" s="512" t="s">
        <v>2689</v>
      </c>
      <c r="E100" s="512">
        <v>20</v>
      </c>
      <c r="F100" s="512">
        <v>10</v>
      </c>
      <c r="G100" s="512">
        <v>50</v>
      </c>
    </row>
    <row r="101" spans="1:7" ht="12.75" customHeight="1">
      <c r="A101" s="512" t="s">
        <v>8141</v>
      </c>
      <c r="B101" s="512" t="s">
        <v>172</v>
      </c>
      <c r="C101" s="512" t="s">
        <v>25</v>
      </c>
      <c r="D101" s="512" t="s">
        <v>2688</v>
      </c>
      <c r="E101" s="512">
        <v>20</v>
      </c>
      <c r="F101" s="512">
        <v>1</v>
      </c>
      <c r="G101" s="512">
        <v>5</v>
      </c>
    </row>
    <row r="102" spans="1:7" ht="12.75" customHeight="1">
      <c r="A102" s="512" t="s">
        <v>4803</v>
      </c>
      <c r="B102" s="512" t="s">
        <v>172</v>
      </c>
      <c r="C102" s="512" t="s">
        <v>25</v>
      </c>
      <c r="D102" s="512" t="s">
        <v>2680</v>
      </c>
      <c r="E102" s="512">
        <v>20</v>
      </c>
      <c r="F102" s="512">
        <v>1</v>
      </c>
      <c r="G102" s="512">
        <v>5</v>
      </c>
    </row>
    <row r="103" spans="1:7" ht="12.75" customHeight="1">
      <c r="A103" s="512" t="s">
        <v>8142</v>
      </c>
      <c r="B103" s="512" t="s">
        <v>172</v>
      </c>
      <c r="C103" s="512" t="s">
        <v>25</v>
      </c>
      <c r="D103" s="512" t="s">
        <v>2682</v>
      </c>
      <c r="E103" s="512">
        <v>20</v>
      </c>
      <c r="F103" s="512">
        <v>1</v>
      </c>
      <c r="G103" s="512">
        <v>5</v>
      </c>
    </row>
    <row r="104" spans="1:7" ht="12.75" customHeight="1">
      <c r="A104" s="512" t="s">
        <v>8143</v>
      </c>
      <c r="B104" s="512" t="s">
        <v>172</v>
      </c>
      <c r="C104" s="512" t="s">
        <v>201</v>
      </c>
      <c r="D104" s="512" t="s">
        <v>2697</v>
      </c>
      <c r="E104" s="512">
        <v>18</v>
      </c>
      <c r="F104" s="512">
        <v>1</v>
      </c>
      <c r="G104" s="512">
        <v>6</v>
      </c>
    </row>
    <row r="105" spans="1:7" ht="12.75" customHeight="1">
      <c r="A105" s="512" t="s">
        <v>2754</v>
      </c>
      <c r="B105" s="512" t="s">
        <v>172</v>
      </c>
      <c r="C105" s="512" t="s">
        <v>231</v>
      </c>
      <c r="D105" s="512" t="s">
        <v>2689</v>
      </c>
      <c r="E105" s="512">
        <v>26</v>
      </c>
      <c r="F105" s="512">
        <v>15</v>
      </c>
      <c r="G105" s="512">
        <v>58</v>
      </c>
    </row>
    <row r="106" spans="1:7" ht="12.75" customHeight="1">
      <c r="A106" s="512" t="s">
        <v>2725</v>
      </c>
      <c r="B106" s="512" t="s">
        <v>172</v>
      </c>
      <c r="C106" s="512" t="s">
        <v>100</v>
      </c>
      <c r="D106" s="512" t="s">
        <v>2689</v>
      </c>
      <c r="E106" s="512">
        <v>16</v>
      </c>
      <c r="F106" s="512">
        <v>5</v>
      </c>
      <c r="G106" s="512">
        <v>31</v>
      </c>
    </row>
    <row r="107" spans="1:7" ht="12.75" customHeight="1">
      <c r="A107" s="512" t="s">
        <v>2856</v>
      </c>
      <c r="B107" s="512" t="s">
        <v>172</v>
      </c>
      <c r="C107" s="512" t="s">
        <v>100</v>
      </c>
      <c r="D107" s="512" t="s">
        <v>2690</v>
      </c>
      <c r="E107" s="512">
        <v>16</v>
      </c>
      <c r="F107" s="512">
        <v>1</v>
      </c>
      <c r="G107" s="512">
        <v>6</v>
      </c>
    </row>
    <row r="108" spans="1:7" ht="12.75" customHeight="1">
      <c r="A108" s="512" t="s">
        <v>8144</v>
      </c>
      <c r="B108" s="512" t="s">
        <v>172</v>
      </c>
      <c r="C108" s="512" t="s">
        <v>100</v>
      </c>
      <c r="D108" s="512" t="s">
        <v>2679</v>
      </c>
      <c r="E108" s="512">
        <v>16</v>
      </c>
      <c r="F108" s="512">
        <v>1</v>
      </c>
      <c r="G108" s="512">
        <v>6</v>
      </c>
    </row>
    <row r="109" spans="1:7" ht="12.75" customHeight="1">
      <c r="A109" s="512" t="s">
        <v>2726</v>
      </c>
      <c r="B109" s="512" t="s">
        <v>172</v>
      </c>
      <c r="C109" s="512" t="s">
        <v>100</v>
      </c>
      <c r="D109" s="512" t="s">
        <v>2696</v>
      </c>
      <c r="E109" s="512">
        <v>16</v>
      </c>
      <c r="F109" s="512">
        <v>1</v>
      </c>
      <c r="G109" s="512">
        <v>6</v>
      </c>
    </row>
    <row r="110" spans="1:7" ht="12.75" customHeight="1">
      <c r="A110" s="512" t="s">
        <v>2824</v>
      </c>
      <c r="B110" s="512" t="s">
        <v>172</v>
      </c>
      <c r="C110" s="512" t="s">
        <v>182</v>
      </c>
      <c r="D110" s="512" t="s">
        <v>2689</v>
      </c>
      <c r="E110" s="512">
        <v>20</v>
      </c>
      <c r="F110" s="512">
        <v>3</v>
      </c>
      <c r="G110" s="512">
        <v>15</v>
      </c>
    </row>
    <row r="111" spans="1:7" ht="12.75" customHeight="1">
      <c r="A111" s="512" t="s">
        <v>8145</v>
      </c>
      <c r="B111" s="512" t="s">
        <v>172</v>
      </c>
      <c r="C111" s="512" t="s">
        <v>182</v>
      </c>
      <c r="D111" s="512" t="s">
        <v>2680</v>
      </c>
      <c r="E111" s="512">
        <v>20</v>
      </c>
      <c r="F111" s="512">
        <v>1</v>
      </c>
      <c r="G111" s="512">
        <v>5</v>
      </c>
    </row>
    <row r="112" spans="1:7" ht="12.75" customHeight="1">
      <c r="A112" s="512" t="s">
        <v>2776</v>
      </c>
      <c r="B112" s="512" t="s">
        <v>172</v>
      </c>
      <c r="C112" s="512" t="s">
        <v>202</v>
      </c>
      <c r="D112" s="512" t="s">
        <v>2679</v>
      </c>
      <c r="E112" s="512">
        <v>31</v>
      </c>
      <c r="F112" s="512">
        <v>2</v>
      </c>
      <c r="G112" s="512">
        <v>6</v>
      </c>
    </row>
    <row r="113" spans="1:7" ht="12.75" customHeight="1">
      <c r="A113" s="512" t="s">
        <v>8146</v>
      </c>
      <c r="B113" s="512" t="s">
        <v>172</v>
      </c>
      <c r="C113" s="512" t="s">
        <v>202</v>
      </c>
      <c r="D113" s="512" t="s">
        <v>2708</v>
      </c>
      <c r="E113" s="512">
        <v>31</v>
      </c>
      <c r="F113" s="512">
        <v>1</v>
      </c>
      <c r="G113" s="512">
        <v>3</v>
      </c>
    </row>
    <row r="114" spans="1:7" ht="12.75" customHeight="1">
      <c r="A114" s="512" t="s">
        <v>2860</v>
      </c>
      <c r="B114" s="512" t="s">
        <v>172</v>
      </c>
      <c r="C114" s="512" t="s">
        <v>183</v>
      </c>
      <c r="D114" s="512" t="s">
        <v>2680</v>
      </c>
      <c r="E114" s="512">
        <v>64</v>
      </c>
      <c r="F114" s="512">
        <v>2</v>
      </c>
      <c r="G114" s="512">
        <v>3</v>
      </c>
    </row>
    <row r="115" spans="1:7" ht="12.75" customHeight="1">
      <c r="A115" s="512" t="s">
        <v>8147</v>
      </c>
      <c r="B115" s="512" t="s">
        <v>172</v>
      </c>
      <c r="C115" s="512" t="s">
        <v>183</v>
      </c>
      <c r="D115" s="512" t="s">
        <v>2683</v>
      </c>
      <c r="E115" s="512">
        <v>64</v>
      </c>
      <c r="F115" s="512">
        <v>1</v>
      </c>
      <c r="G115" s="512">
        <v>2</v>
      </c>
    </row>
    <row r="116" spans="1:7" ht="12.75" customHeight="1">
      <c r="A116" s="512" t="s">
        <v>2765</v>
      </c>
      <c r="B116" s="512" t="s">
        <v>172</v>
      </c>
      <c r="C116" s="512" t="s">
        <v>66</v>
      </c>
      <c r="D116" s="512" t="s">
        <v>2686</v>
      </c>
      <c r="E116" s="512">
        <v>4110</v>
      </c>
      <c r="F116" s="512">
        <v>69</v>
      </c>
      <c r="G116" s="512">
        <v>2</v>
      </c>
    </row>
    <row r="117" spans="1:7" ht="12.75" customHeight="1">
      <c r="A117" s="512" t="s">
        <v>2835</v>
      </c>
      <c r="B117" s="512" t="s">
        <v>172</v>
      </c>
      <c r="C117" s="512" t="s">
        <v>66</v>
      </c>
      <c r="D117" s="512" t="s">
        <v>2678</v>
      </c>
      <c r="E117" s="512">
        <v>4110</v>
      </c>
      <c r="F117" s="512">
        <v>83</v>
      </c>
      <c r="G117" s="512">
        <v>2</v>
      </c>
    </row>
    <row r="118" spans="1:7" ht="12.75" customHeight="1">
      <c r="A118" s="512" t="s">
        <v>2837</v>
      </c>
      <c r="B118" s="512" t="s">
        <v>172</v>
      </c>
      <c r="C118" s="512" t="s">
        <v>66</v>
      </c>
      <c r="D118" s="512" t="s">
        <v>2679</v>
      </c>
      <c r="E118" s="512">
        <v>4110</v>
      </c>
      <c r="F118" s="512">
        <v>39</v>
      </c>
      <c r="G118" s="512">
        <v>1</v>
      </c>
    </row>
    <row r="119" spans="1:7" ht="12.75" customHeight="1">
      <c r="A119" s="512" t="s">
        <v>2766</v>
      </c>
      <c r="B119" s="512" t="s">
        <v>172</v>
      </c>
      <c r="C119" s="512" t="s">
        <v>66</v>
      </c>
      <c r="D119" s="512" t="s">
        <v>2694</v>
      </c>
      <c r="E119" s="512">
        <v>4110</v>
      </c>
      <c r="F119" s="512">
        <v>1</v>
      </c>
      <c r="G119" s="512">
        <v>0</v>
      </c>
    </row>
    <row r="120" spans="1:7" ht="12.75" customHeight="1">
      <c r="A120" s="512" t="s">
        <v>2838</v>
      </c>
      <c r="B120" s="512" t="s">
        <v>172</v>
      </c>
      <c r="C120" s="512" t="s">
        <v>66</v>
      </c>
      <c r="D120" s="512" t="s">
        <v>2708</v>
      </c>
      <c r="E120" s="512">
        <v>4110</v>
      </c>
      <c r="F120" s="512">
        <v>2</v>
      </c>
      <c r="G120" s="512">
        <v>0</v>
      </c>
    </row>
    <row r="121" spans="1:7" ht="12.75" customHeight="1">
      <c r="A121" s="512" t="s">
        <v>2839</v>
      </c>
      <c r="B121" s="512" t="s">
        <v>172</v>
      </c>
      <c r="C121" s="512" t="s">
        <v>66</v>
      </c>
      <c r="D121" s="512" t="s">
        <v>2680</v>
      </c>
      <c r="E121" s="512">
        <v>4110</v>
      </c>
      <c r="F121" s="512">
        <v>170</v>
      </c>
      <c r="G121" s="512">
        <v>4</v>
      </c>
    </row>
    <row r="122" spans="1:7" ht="12.75" customHeight="1">
      <c r="A122" s="512" t="s">
        <v>2843</v>
      </c>
      <c r="B122" s="512" t="s">
        <v>172</v>
      </c>
      <c r="C122" s="512" t="s">
        <v>66</v>
      </c>
      <c r="D122" s="512" t="s">
        <v>2699</v>
      </c>
      <c r="E122" s="512">
        <v>4110</v>
      </c>
      <c r="F122" s="512">
        <v>32</v>
      </c>
      <c r="G122" s="512">
        <v>1</v>
      </c>
    </row>
    <row r="123" spans="1:7" ht="12.75" customHeight="1">
      <c r="A123" s="512" t="s">
        <v>8148</v>
      </c>
      <c r="B123" s="512" t="s">
        <v>172</v>
      </c>
      <c r="C123" s="512" t="s">
        <v>97</v>
      </c>
      <c r="D123" s="512" t="s">
        <v>2679</v>
      </c>
      <c r="E123" s="512">
        <v>15</v>
      </c>
      <c r="F123" s="512">
        <v>1</v>
      </c>
      <c r="G123" s="512">
        <v>7</v>
      </c>
    </row>
    <row r="124" spans="1:7" ht="12.75" customHeight="1">
      <c r="A124" s="512" t="s">
        <v>8149</v>
      </c>
      <c r="B124" s="512" t="s">
        <v>172</v>
      </c>
      <c r="C124" s="512" t="s">
        <v>98</v>
      </c>
      <c r="D124" s="512" t="s">
        <v>2678</v>
      </c>
      <c r="E124" s="512">
        <v>23</v>
      </c>
      <c r="F124" s="512">
        <v>2</v>
      </c>
      <c r="G124" s="512">
        <v>9</v>
      </c>
    </row>
    <row r="125" spans="1:7" ht="12.75" customHeight="1">
      <c r="A125" s="512" t="s">
        <v>8150</v>
      </c>
      <c r="B125" s="512" t="s">
        <v>172</v>
      </c>
      <c r="C125" s="512" t="s">
        <v>200</v>
      </c>
      <c r="D125" s="512" t="s">
        <v>2704</v>
      </c>
      <c r="E125" s="512">
        <v>25</v>
      </c>
      <c r="F125" s="512">
        <v>1</v>
      </c>
      <c r="G125" s="512">
        <v>4</v>
      </c>
    </row>
    <row r="126" spans="1:7" ht="12.75" customHeight="1">
      <c r="A126" s="512" t="s">
        <v>2796</v>
      </c>
      <c r="B126" s="512" t="s">
        <v>172</v>
      </c>
      <c r="C126" s="512" t="s">
        <v>99</v>
      </c>
      <c r="D126" s="512" t="s">
        <v>2696</v>
      </c>
      <c r="E126" s="512">
        <v>21</v>
      </c>
      <c r="F126" s="512">
        <v>1</v>
      </c>
      <c r="G126" s="512">
        <v>5</v>
      </c>
    </row>
    <row r="127" spans="1:7" ht="12.75" customHeight="1">
      <c r="A127" s="512" t="s">
        <v>8151</v>
      </c>
      <c r="B127" s="512" t="s">
        <v>172</v>
      </c>
      <c r="C127" s="512" t="s">
        <v>216</v>
      </c>
      <c r="D127" s="512" t="s">
        <v>2693</v>
      </c>
      <c r="E127" s="512">
        <v>103</v>
      </c>
      <c r="F127" s="512">
        <v>2</v>
      </c>
      <c r="G127" s="512">
        <v>2</v>
      </c>
    </row>
    <row r="128" spans="1:7" ht="12.75" customHeight="1">
      <c r="A128" s="512" t="s">
        <v>2820</v>
      </c>
      <c r="B128" s="512" t="s">
        <v>172</v>
      </c>
      <c r="C128" s="512" t="s">
        <v>23</v>
      </c>
      <c r="D128" s="512" t="s">
        <v>2684</v>
      </c>
      <c r="E128" s="512">
        <v>11</v>
      </c>
      <c r="F128" s="512">
        <v>1</v>
      </c>
      <c r="G128" s="512">
        <v>10</v>
      </c>
    </row>
    <row r="129" spans="1:7" ht="12.75" customHeight="1">
      <c r="A129" s="512" t="s">
        <v>2750</v>
      </c>
      <c r="B129" s="512" t="s">
        <v>172</v>
      </c>
      <c r="C129" s="512" t="s">
        <v>24</v>
      </c>
      <c r="D129" s="512" t="s">
        <v>2689</v>
      </c>
      <c r="E129" s="512">
        <v>9</v>
      </c>
      <c r="F129" s="512">
        <v>2</v>
      </c>
      <c r="G129" s="512">
        <v>25</v>
      </c>
    </row>
    <row r="130" spans="1:7" ht="12.75" customHeight="1">
      <c r="A130" s="512" t="s">
        <v>8152</v>
      </c>
      <c r="B130" s="512" t="s">
        <v>172</v>
      </c>
      <c r="C130" s="512" t="s">
        <v>24</v>
      </c>
      <c r="D130" s="512" t="s">
        <v>2702</v>
      </c>
      <c r="E130" s="512">
        <v>9</v>
      </c>
      <c r="F130" s="512">
        <v>1</v>
      </c>
      <c r="G130" s="512">
        <v>13</v>
      </c>
    </row>
    <row r="131" spans="1:7" ht="12.75" customHeight="1">
      <c r="A131" s="512" t="s">
        <v>8153</v>
      </c>
      <c r="B131" s="512" t="s">
        <v>172</v>
      </c>
      <c r="C131" s="512" t="s">
        <v>25</v>
      </c>
      <c r="D131" s="512" t="s">
        <v>2696</v>
      </c>
      <c r="E131" s="512">
        <v>20</v>
      </c>
      <c r="F131" s="512">
        <v>1</v>
      </c>
      <c r="G131" s="512">
        <v>5</v>
      </c>
    </row>
    <row r="132" spans="1:7" ht="12.75" customHeight="1">
      <c r="A132" s="512" t="s">
        <v>4741</v>
      </c>
      <c r="B132" s="512" t="s">
        <v>172</v>
      </c>
      <c r="C132" s="512" t="s">
        <v>201</v>
      </c>
      <c r="D132" s="512" t="s">
        <v>2695</v>
      </c>
      <c r="E132" s="512">
        <v>18</v>
      </c>
      <c r="F132" s="512">
        <v>1</v>
      </c>
      <c r="G132" s="512">
        <v>6</v>
      </c>
    </row>
    <row r="133" spans="1:7" ht="12.75" customHeight="1">
      <c r="A133" s="512" t="s">
        <v>2753</v>
      </c>
      <c r="B133" s="512" t="s">
        <v>172</v>
      </c>
      <c r="C133" s="512" t="s">
        <v>181</v>
      </c>
      <c r="D133" s="512" t="s">
        <v>2689</v>
      </c>
      <c r="E133" s="512">
        <v>14</v>
      </c>
      <c r="F133" s="512">
        <v>1</v>
      </c>
      <c r="G133" s="512">
        <v>7</v>
      </c>
    </row>
    <row r="134" spans="1:7" ht="12.75" customHeight="1">
      <c r="A134" s="512" t="s">
        <v>2855</v>
      </c>
      <c r="B134" s="512" t="s">
        <v>172</v>
      </c>
      <c r="C134" s="512" t="s">
        <v>231</v>
      </c>
      <c r="D134" s="512" t="s">
        <v>2690</v>
      </c>
      <c r="E134" s="512">
        <v>26</v>
      </c>
      <c r="F134" s="512">
        <v>5</v>
      </c>
      <c r="G134" s="512">
        <v>19</v>
      </c>
    </row>
    <row r="135" spans="1:7" ht="12.75" customHeight="1">
      <c r="A135" s="512" t="s">
        <v>2822</v>
      </c>
      <c r="B135" s="512" t="s">
        <v>172</v>
      </c>
      <c r="C135" s="512" t="s">
        <v>231</v>
      </c>
      <c r="D135" s="512" t="s">
        <v>2684</v>
      </c>
      <c r="E135" s="512">
        <v>26</v>
      </c>
      <c r="F135" s="512">
        <v>9</v>
      </c>
      <c r="G135" s="512">
        <v>35</v>
      </c>
    </row>
    <row r="136" spans="1:7" ht="12.75" customHeight="1">
      <c r="A136" s="512" t="s">
        <v>2823</v>
      </c>
      <c r="B136" s="512" t="s">
        <v>172</v>
      </c>
      <c r="C136" s="512" t="s">
        <v>231</v>
      </c>
      <c r="D136" s="512" t="s">
        <v>2698</v>
      </c>
      <c r="E136" s="512">
        <v>26</v>
      </c>
      <c r="F136" s="512">
        <v>2</v>
      </c>
      <c r="G136" s="512">
        <v>8</v>
      </c>
    </row>
    <row r="137" spans="1:7" ht="12.75" customHeight="1">
      <c r="A137" s="512" t="s">
        <v>2775</v>
      </c>
      <c r="B137" s="512" t="s">
        <v>172</v>
      </c>
      <c r="C137" s="512" t="s">
        <v>100</v>
      </c>
      <c r="D137" s="512" t="s">
        <v>2685</v>
      </c>
      <c r="E137" s="512">
        <v>16</v>
      </c>
      <c r="F137" s="512">
        <v>1</v>
      </c>
      <c r="G137" s="512">
        <v>6</v>
      </c>
    </row>
    <row r="138" spans="1:7" ht="12.75" customHeight="1">
      <c r="A138" s="512" t="s">
        <v>2727</v>
      </c>
      <c r="B138" s="512" t="s">
        <v>172</v>
      </c>
      <c r="C138" s="512" t="s">
        <v>202</v>
      </c>
      <c r="D138" s="512" t="s">
        <v>2689</v>
      </c>
      <c r="E138" s="512">
        <v>31</v>
      </c>
      <c r="F138" s="512">
        <v>7</v>
      </c>
      <c r="G138" s="512">
        <v>23</v>
      </c>
    </row>
    <row r="139" spans="1:7" ht="12.75" customHeight="1">
      <c r="A139" s="512" t="s">
        <v>8154</v>
      </c>
      <c r="B139" s="512" t="s">
        <v>172</v>
      </c>
      <c r="C139" s="512" t="s">
        <v>202</v>
      </c>
      <c r="D139" s="512" t="s">
        <v>2680</v>
      </c>
      <c r="E139" s="512">
        <v>31</v>
      </c>
      <c r="F139" s="512">
        <v>1</v>
      </c>
      <c r="G139" s="512">
        <v>3</v>
      </c>
    </row>
    <row r="140" spans="1:7" ht="12.75" customHeight="1">
      <c r="A140" s="512" t="s">
        <v>8155</v>
      </c>
      <c r="B140" s="512" t="s">
        <v>172</v>
      </c>
      <c r="C140" s="512" t="s">
        <v>101</v>
      </c>
      <c r="D140" s="512" t="s">
        <v>2686</v>
      </c>
      <c r="E140" s="512">
        <v>52</v>
      </c>
      <c r="F140" s="512">
        <v>2</v>
      </c>
      <c r="G140" s="512">
        <v>4</v>
      </c>
    </row>
    <row r="141" spans="1:7" ht="12.75" customHeight="1">
      <c r="A141" s="512" t="s">
        <v>8156</v>
      </c>
      <c r="B141" s="512" t="s">
        <v>172</v>
      </c>
      <c r="C141" s="512" t="s">
        <v>101</v>
      </c>
      <c r="D141" s="512" t="s">
        <v>2692</v>
      </c>
      <c r="E141" s="512">
        <v>52</v>
      </c>
      <c r="F141" s="512">
        <v>1</v>
      </c>
      <c r="G141" s="512">
        <v>2</v>
      </c>
    </row>
    <row r="142" spans="1:7" ht="12.75" customHeight="1">
      <c r="A142" s="512" t="s">
        <v>8157</v>
      </c>
      <c r="B142" s="512" t="s">
        <v>172</v>
      </c>
      <c r="C142" s="512" t="s">
        <v>101</v>
      </c>
      <c r="D142" s="512" t="s">
        <v>2696</v>
      </c>
      <c r="E142" s="512">
        <v>52</v>
      </c>
      <c r="F142" s="512">
        <v>2</v>
      </c>
      <c r="G142" s="512">
        <v>4</v>
      </c>
    </row>
    <row r="143" spans="1:7" ht="12.75" customHeight="1">
      <c r="A143" s="512" t="s">
        <v>2730</v>
      </c>
      <c r="B143" s="512" t="s">
        <v>172</v>
      </c>
      <c r="C143" s="512" t="s">
        <v>183</v>
      </c>
      <c r="D143" s="512" t="s">
        <v>2695</v>
      </c>
      <c r="E143" s="512">
        <v>64</v>
      </c>
      <c r="F143" s="512">
        <v>5</v>
      </c>
      <c r="G143" s="512">
        <v>8</v>
      </c>
    </row>
    <row r="144" spans="1:7" ht="12.75" customHeight="1">
      <c r="A144" s="512" t="s">
        <v>2859</v>
      </c>
      <c r="B144" s="512" t="s">
        <v>172</v>
      </c>
      <c r="C144" s="512" t="s">
        <v>183</v>
      </c>
      <c r="D144" s="512" t="s">
        <v>2698</v>
      </c>
      <c r="E144" s="512">
        <v>64</v>
      </c>
      <c r="F144" s="512">
        <v>3</v>
      </c>
      <c r="G144" s="512">
        <v>5</v>
      </c>
    </row>
    <row r="145" spans="1:7" ht="12.75" customHeight="1">
      <c r="A145" s="512" t="s">
        <v>2805</v>
      </c>
      <c r="B145" s="512" t="s">
        <v>172</v>
      </c>
      <c r="C145" s="512" t="s">
        <v>183</v>
      </c>
      <c r="D145" s="512" t="s">
        <v>2688</v>
      </c>
      <c r="E145" s="512">
        <v>64</v>
      </c>
      <c r="F145" s="512">
        <v>1</v>
      </c>
      <c r="G145" s="512">
        <v>2</v>
      </c>
    </row>
    <row r="146" spans="1:7" ht="12.75" customHeight="1">
      <c r="A146" s="512" t="s">
        <v>8158</v>
      </c>
      <c r="B146" s="512" t="s">
        <v>172</v>
      </c>
      <c r="C146" s="512" t="s">
        <v>183</v>
      </c>
      <c r="D146" s="512" t="s">
        <v>2681</v>
      </c>
      <c r="E146" s="512">
        <v>64</v>
      </c>
      <c r="F146" s="512">
        <v>2</v>
      </c>
      <c r="G146" s="512">
        <v>3</v>
      </c>
    </row>
    <row r="147" spans="1:7" ht="12.75" customHeight="1">
      <c r="A147" s="512" t="s">
        <v>8159</v>
      </c>
      <c r="B147" s="512" t="s">
        <v>172</v>
      </c>
      <c r="C147" s="512" t="s">
        <v>183</v>
      </c>
      <c r="D147" s="512" t="s">
        <v>2682</v>
      </c>
      <c r="E147" s="512">
        <v>64</v>
      </c>
      <c r="F147" s="512">
        <v>1</v>
      </c>
      <c r="G147" s="512">
        <v>2</v>
      </c>
    </row>
    <row r="148" spans="1:7" ht="12.75" customHeight="1">
      <c r="A148" s="512" t="s">
        <v>2807</v>
      </c>
      <c r="B148" s="512" t="s">
        <v>172</v>
      </c>
      <c r="C148" s="512" t="s">
        <v>183</v>
      </c>
      <c r="D148" s="512" t="s">
        <v>2696</v>
      </c>
      <c r="E148" s="512">
        <v>64</v>
      </c>
      <c r="F148" s="512">
        <v>2</v>
      </c>
      <c r="G148" s="512">
        <v>3</v>
      </c>
    </row>
    <row r="149" spans="1:7" ht="12.75" customHeight="1">
      <c r="A149" s="512" t="s">
        <v>2732</v>
      </c>
      <c r="B149" s="512" t="s">
        <v>172</v>
      </c>
      <c r="C149" s="512" t="s">
        <v>26</v>
      </c>
      <c r="D149" s="512" t="s">
        <v>2698</v>
      </c>
      <c r="E149" s="512">
        <v>14</v>
      </c>
      <c r="F149" s="512">
        <v>1</v>
      </c>
      <c r="G149" s="512">
        <v>7</v>
      </c>
    </row>
    <row r="150" spans="1:7" ht="12.75" customHeight="1">
      <c r="A150" s="512" t="s">
        <v>2733</v>
      </c>
      <c r="B150" s="512" t="s">
        <v>172</v>
      </c>
      <c r="C150" s="512" t="s">
        <v>26</v>
      </c>
      <c r="D150" s="512" t="s">
        <v>2686</v>
      </c>
      <c r="E150" s="512">
        <v>14</v>
      </c>
      <c r="F150" s="512">
        <v>1</v>
      </c>
      <c r="G150" s="512">
        <v>7</v>
      </c>
    </row>
    <row r="151" spans="1:7" ht="12.75" customHeight="1">
      <c r="A151" s="512" t="s">
        <v>2862</v>
      </c>
      <c r="B151" s="512" t="s">
        <v>172</v>
      </c>
      <c r="C151" s="512" t="s">
        <v>232</v>
      </c>
      <c r="D151" s="512" t="s">
        <v>2690</v>
      </c>
      <c r="E151" s="512">
        <v>8</v>
      </c>
      <c r="F151" s="512">
        <v>1</v>
      </c>
      <c r="G151" s="512">
        <v>13</v>
      </c>
    </row>
    <row r="152" spans="1:7" ht="12.75" customHeight="1">
      <c r="A152" s="512" t="s">
        <v>2831</v>
      </c>
      <c r="B152" s="512" t="s">
        <v>172</v>
      </c>
      <c r="C152" s="512" t="s">
        <v>87</v>
      </c>
      <c r="D152" s="512" t="s">
        <v>2679</v>
      </c>
      <c r="E152" s="512">
        <v>60</v>
      </c>
      <c r="F152" s="512">
        <v>1</v>
      </c>
      <c r="G152" s="512">
        <v>2</v>
      </c>
    </row>
    <row r="153" spans="1:7" ht="12.75" customHeight="1">
      <c r="A153" s="512" t="s">
        <v>2782</v>
      </c>
      <c r="B153" s="512" t="s">
        <v>172</v>
      </c>
      <c r="C153" s="512" t="s">
        <v>87</v>
      </c>
      <c r="D153" s="512" t="s">
        <v>2680</v>
      </c>
      <c r="E153" s="512">
        <v>60</v>
      </c>
      <c r="F153" s="512">
        <v>2</v>
      </c>
      <c r="G153" s="512">
        <v>3</v>
      </c>
    </row>
    <row r="154" spans="1:7" ht="12.75" customHeight="1">
      <c r="A154" s="512" t="s">
        <v>2741</v>
      </c>
      <c r="B154" s="512" t="s">
        <v>172</v>
      </c>
      <c r="C154" s="512" t="s">
        <v>66</v>
      </c>
      <c r="D154" s="512" t="s">
        <v>2690</v>
      </c>
      <c r="E154" s="512">
        <v>4110</v>
      </c>
      <c r="F154" s="512">
        <v>529</v>
      </c>
      <c r="G154" s="512">
        <v>13</v>
      </c>
    </row>
    <row r="155" spans="1:7" ht="12.75" customHeight="1">
      <c r="A155" s="512" t="s">
        <v>2719</v>
      </c>
      <c r="B155" s="512" t="s">
        <v>172</v>
      </c>
      <c r="C155" s="512" t="s">
        <v>66</v>
      </c>
      <c r="D155" s="512" t="s">
        <v>2704</v>
      </c>
      <c r="E155" s="512">
        <v>4110</v>
      </c>
      <c r="F155" s="512">
        <v>44</v>
      </c>
      <c r="G155" s="512">
        <v>1</v>
      </c>
    </row>
    <row r="156" spans="1:7" ht="12.75" customHeight="1">
      <c r="A156" s="512" t="s">
        <v>2743</v>
      </c>
      <c r="B156" s="512" t="s">
        <v>172</v>
      </c>
      <c r="C156" s="512" t="s">
        <v>66</v>
      </c>
      <c r="D156" s="512" t="s">
        <v>2681</v>
      </c>
      <c r="E156" s="512">
        <v>4110</v>
      </c>
      <c r="F156" s="512">
        <v>8</v>
      </c>
      <c r="G156" s="512">
        <v>0</v>
      </c>
    </row>
    <row r="157" spans="1:7" ht="12.75" customHeight="1">
      <c r="A157" s="512" t="s">
        <v>2790</v>
      </c>
      <c r="B157" s="512" t="s">
        <v>172</v>
      </c>
      <c r="C157" s="512" t="s">
        <v>66</v>
      </c>
      <c r="D157" s="512" t="s">
        <v>2696</v>
      </c>
      <c r="E157" s="512">
        <v>4110</v>
      </c>
      <c r="F157" s="512">
        <v>74</v>
      </c>
      <c r="G157" s="512">
        <v>2</v>
      </c>
    </row>
    <row r="158" spans="1:7" ht="12.75" customHeight="1">
      <c r="A158" s="512" t="s">
        <v>2768</v>
      </c>
      <c r="B158" s="512" t="s">
        <v>172</v>
      </c>
      <c r="C158" s="512" t="s">
        <v>98</v>
      </c>
      <c r="D158" s="512" t="s">
        <v>2695</v>
      </c>
      <c r="E158" s="512">
        <v>23</v>
      </c>
      <c r="F158" s="512">
        <v>1</v>
      </c>
      <c r="G158" s="512">
        <v>4</v>
      </c>
    </row>
    <row r="159" spans="1:7" ht="12.75" customHeight="1">
      <c r="A159" s="512" t="s">
        <v>2746</v>
      </c>
      <c r="B159" s="512" t="s">
        <v>172</v>
      </c>
      <c r="C159" s="512" t="s">
        <v>230</v>
      </c>
      <c r="D159" s="512" t="s">
        <v>2689</v>
      </c>
      <c r="E159" s="512">
        <v>8</v>
      </c>
      <c r="F159" s="512">
        <v>3</v>
      </c>
      <c r="G159" s="512">
        <v>38</v>
      </c>
    </row>
    <row r="160" spans="1:7" ht="12.75" customHeight="1">
      <c r="A160" s="512" t="s">
        <v>8160</v>
      </c>
      <c r="B160" s="512" t="s">
        <v>172</v>
      </c>
      <c r="C160" s="512" t="s">
        <v>230</v>
      </c>
      <c r="D160" s="512" t="s">
        <v>2704</v>
      </c>
      <c r="E160" s="512">
        <v>8</v>
      </c>
      <c r="F160" s="512">
        <v>1</v>
      </c>
      <c r="G160" s="512">
        <v>13</v>
      </c>
    </row>
    <row r="161" spans="1:7" ht="12.75" customHeight="1">
      <c r="A161" s="512" t="s">
        <v>8161</v>
      </c>
      <c r="B161" s="512" t="s">
        <v>172</v>
      </c>
      <c r="C161" s="512" t="s">
        <v>230</v>
      </c>
      <c r="D161" s="512" t="s">
        <v>2680</v>
      </c>
      <c r="E161" s="512">
        <v>8</v>
      </c>
      <c r="F161" s="512">
        <v>1</v>
      </c>
      <c r="G161" s="512">
        <v>13</v>
      </c>
    </row>
    <row r="162" spans="1:7" ht="12.75" customHeight="1">
      <c r="A162" s="512" t="s">
        <v>2721</v>
      </c>
      <c r="B162" s="512" t="s">
        <v>172</v>
      </c>
      <c r="C162" s="512" t="s">
        <v>200</v>
      </c>
      <c r="D162" s="512" t="s">
        <v>2689</v>
      </c>
      <c r="E162" s="512">
        <v>25</v>
      </c>
      <c r="F162" s="512">
        <v>4</v>
      </c>
      <c r="G162" s="512">
        <v>16</v>
      </c>
    </row>
    <row r="163" spans="1:7" ht="12.75" customHeight="1">
      <c r="A163" s="512" t="s">
        <v>8162</v>
      </c>
      <c r="B163" s="512" t="s">
        <v>172</v>
      </c>
      <c r="C163" s="512" t="s">
        <v>200</v>
      </c>
      <c r="D163" s="512" t="s">
        <v>2682</v>
      </c>
      <c r="E163" s="512">
        <v>25</v>
      </c>
      <c r="F163" s="512">
        <v>1</v>
      </c>
      <c r="G163" s="512">
        <v>4</v>
      </c>
    </row>
    <row r="164" spans="1:7" ht="12.75" customHeight="1">
      <c r="A164" s="512" t="s">
        <v>8163</v>
      </c>
      <c r="B164" s="512" t="s">
        <v>172</v>
      </c>
      <c r="C164" s="512" t="s">
        <v>200</v>
      </c>
      <c r="D164" s="512" t="s">
        <v>2699</v>
      </c>
      <c r="E164" s="512">
        <v>25</v>
      </c>
      <c r="F164" s="512">
        <v>1</v>
      </c>
      <c r="G164" s="512">
        <v>4</v>
      </c>
    </row>
    <row r="165" spans="1:7" ht="12.75" customHeight="1">
      <c r="A165" s="512" t="s">
        <v>8164</v>
      </c>
      <c r="B165" s="512" t="s">
        <v>172</v>
      </c>
      <c r="C165" s="512" t="s">
        <v>99</v>
      </c>
      <c r="D165" s="512" t="s">
        <v>2679</v>
      </c>
      <c r="E165" s="512">
        <v>21</v>
      </c>
      <c r="F165" s="512">
        <v>1</v>
      </c>
      <c r="G165" s="512">
        <v>5</v>
      </c>
    </row>
    <row r="166" spans="1:7" ht="12.75" customHeight="1">
      <c r="A166" s="512" t="s">
        <v>8165</v>
      </c>
      <c r="B166" s="512" t="s">
        <v>172</v>
      </c>
      <c r="C166" s="512" t="s">
        <v>99</v>
      </c>
      <c r="D166" s="512" t="s">
        <v>2682</v>
      </c>
      <c r="E166" s="512">
        <v>21</v>
      </c>
      <c r="F166" s="512">
        <v>1</v>
      </c>
      <c r="G166" s="512">
        <v>5</v>
      </c>
    </row>
    <row r="167" spans="1:7" ht="12.75" customHeight="1">
      <c r="A167" s="512" t="s">
        <v>2797</v>
      </c>
      <c r="B167" s="512" t="s">
        <v>172</v>
      </c>
      <c r="C167" s="512" t="s">
        <v>216</v>
      </c>
      <c r="D167" s="512" t="s">
        <v>2695</v>
      </c>
      <c r="E167" s="512">
        <v>103</v>
      </c>
      <c r="F167" s="512">
        <v>11</v>
      </c>
      <c r="G167" s="512">
        <v>11</v>
      </c>
    </row>
    <row r="168" spans="1:7" ht="12.75" customHeight="1">
      <c r="A168" s="512" t="s">
        <v>2817</v>
      </c>
      <c r="B168" s="512" t="s">
        <v>172</v>
      </c>
      <c r="C168" s="512" t="s">
        <v>216</v>
      </c>
      <c r="D168" s="512" t="s">
        <v>2690</v>
      </c>
      <c r="E168" s="512">
        <v>103</v>
      </c>
      <c r="F168" s="512">
        <v>22</v>
      </c>
      <c r="G168" s="512">
        <v>21</v>
      </c>
    </row>
    <row r="169" spans="1:7" ht="12.75" customHeight="1">
      <c r="A169" s="512" t="s">
        <v>2748</v>
      </c>
      <c r="B169" s="512" t="s">
        <v>172</v>
      </c>
      <c r="C169" s="512" t="s">
        <v>216</v>
      </c>
      <c r="D169" s="512" t="s">
        <v>2696</v>
      </c>
      <c r="E169" s="512">
        <v>103</v>
      </c>
      <c r="F169" s="512">
        <v>2</v>
      </c>
      <c r="G169" s="512">
        <v>2</v>
      </c>
    </row>
    <row r="170" spans="1:7" ht="12.75" customHeight="1">
      <c r="A170" s="512" t="s">
        <v>2773</v>
      </c>
      <c r="B170" s="512" t="s">
        <v>172</v>
      </c>
      <c r="C170" s="512" t="s">
        <v>25</v>
      </c>
      <c r="D170" s="512" t="s">
        <v>2695</v>
      </c>
      <c r="E170" s="512">
        <v>20</v>
      </c>
      <c r="F170" s="512">
        <v>2</v>
      </c>
      <c r="G170" s="512">
        <v>10</v>
      </c>
    </row>
    <row r="171" spans="1:7" ht="12.75" customHeight="1">
      <c r="A171" s="512" t="s">
        <v>8166</v>
      </c>
      <c r="B171" s="512" t="s">
        <v>172</v>
      </c>
      <c r="C171" s="512" t="s">
        <v>25</v>
      </c>
      <c r="D171" s="512" t="s">
        <v>2704</v>
      </c>
      <c r="E171" s="512">
        <v>20</v>
      </c>
      <c r="F171" s="512">
        <v>1</v>
      </c>
      <c r="G171" s="512">
        <v>5</v>
      </c>
    </row>
    <row r="172" spans="1:7" ht="12.75" customHeight="1">
      <c r="A172" s="512" t="s">
        <v>2755</v>
      </c>
      <c r="B172" s="512" t="s">
        <v>172</v>
      </c>
      <c r="C172" s="512" t="s">
        <v>100</v>
      </c>
      <c r="D172" s="512" t="s">
        <v>2678</v>
      </c>
      <c r="E172" s="512">
        <v>16</v>
      </c>
      <c r="F172" s="512">
        <v>1</v>
      </c>
      <c r="G172" s="512">
        <v>6</v>
      </c>
    </row>
    <row r="173" spans="1:7" ht="12.75" customHeight="1">
      <c r="A173" s="512" t="s">
        <v>8167</v>
      </c>
      <c r="B173" s="512" t="s">
        <v>172</v>
      </c>
      <c r="C173" s="512" t="s">
        <v>100</v>
      </c>
      <c r="D173" s="512" t="s">
        <v>2701</v>
      </c>
      <c r="E173" s="512">
        <v>16</v>
      </c>
      <c r="F173" s="512">
        <v>1</v>
      </c>
      <c r="G173" s="512">
        <v>6</v>
      </c>
    </row>
    <row r="174" spans="1:7" ht="12.75" customHeight="1">
      <c r="A174" s="512" t="s">
        <v>8168</v>
      </c>
      <c r="B174" s="512" t="s">
        <v>172</v>
      </c>
      <c r="C174" s="512" t="s">
        <v>182</v>
      </c>
      <c r="D174" s="512" t="s">
        <v>2703</v>
      </c>
      <c r="E174" s="512">
        <v>20</v>
      </c>
      <c r="F174" s="512">
        <v>1</v>
      </c>
      <c r="G174" s="512">
        <v>5</v>
      </c>
    </row>
    <row r="175" spans="1:7" ht="12.75" customHeight="1">
      <c r="A175" s="512" t="s">
        <v>2803</v>
      </c>
      <c r="B175" s="512" t="s">
        <v>172</v>
      </c>
      <c r="C175" s="512" t="s">
        <v>202</v>
      </c>
      <c r="D175" s="512" t="s">
        <v>2684</v>
      </c>
      <c r="E175" s="512">
        <v>31</v>
      </c>
      <c r="F175" s="512">
        <v>3</v>
      </c>
      <c r="G175" s="512">
        <v>10</v>
      </c>
    </row>
    <row r="176" spans="1:7" ht="12.75" customHeight="1">
      <c r="A176" s="512" t="s">
        <v>8169</v>
      </c>
      <c r="B176" s="512" t="s">
        <v>172</v>
      </c>
      <c r="C176" s="512" t="s">
        <v>202</v>
      </c>
      <c r="D176" s="512" t="s">
        <v>2696</v>
      </c>
      <c r="E176" s="512">
        <v>31</v>
      </c>
      <c r="F176" s="512">
        <v>2</v>
      </c>
      <c r="G176" s="512">
        <v>6</v>
      </c>
    </row>
    <row r="177" spans="1:7" ht="12.75" customHeight="1">
      <c r="A177" s="512" t="s">
        <v>2777</v>
      </c>
      <c r="B177" s="512" t="s">
        <v>172</v>
      </c>
      <c r="C177" s="512" t="s">
        <v>101</v>
      </c>
      <c r="D177" s="512" t="s">
        <v>2684</v>
      </c>
      <c r="E177" s="512">
        <v>52</v>
      </c>
      <c r="F177" s="512">
        <v>3</v>
      </c>
      <c r="G177" s="512">
        <v>6</v>
      </c>
    </row>
    <row r="178" spans="1:7" ht="12.75" customHeight="1">
      <c r="A178" s="512" t="s">
        <v>2825</v>
      </c>
      <c r="B178" s="512" t="s">
        <v>172</v>
      </c>
      <c r="C178" s="512" t="s">
        <v>101</v>
      </c>
      <c r="D178" s="512" t="s">
        <v>2704</v>
      </c>
      <c r="E178" s="512">
        <v>52</v>
      </c>
      <c r="F178" s="512">
        <v>2</v>
      </c>
      <c r="G178" s="512">
        <v>4</v>
      </c>
    </row>
    <row r="179" spans="1:7" ht="12.75" customHeight="1">
      <c r="A179" s="512" t="s">
        <v>8170</v>
      </c>
      <c r="B179" s="512" t="s">
        <v>172</v>
      </c>
      <c r="C179" s="512" t="s">
        <v>183</v>
      </c>
      <c r="D179" s="512" t="s">
        <v>2679</v>
      </c>
      <c r="E179" s="512">
        <v>64</v>
      </c>
      <c r="F179" s="512">
        <v>1</v>
      </c>
      <c r="G179" s="512">
        <v>2</v>
      </c>
    </row>
    <row r="180" spans="1:7" ht="12.75" customHeight="1">
      <c r="A180" s="512" t="s">
        <v>8171</v>
      </c>
      <c r="B180" s="512" t="s">
        <v>172</v>
      </c>
      <c r="C180" s="512" t="s">
        <v>183</v>
      </c>
      <c r="D180" s="512" t="s">
        <v>2704</v>
      </c>
      <c r="E180" s="512">
        <v>64</v>
      </c>
      <c r="F180" s="512">
        <v>1</v>
      </c>
      <c r="G180" s="512">
        <v>2</v>
      </c>
    </row>
    <row r="181" spans="1:7" ht="12.75" customHeight="1">
      <c r="A181" s="512" t="s">
        <v>8172</v>
      </c>
      <c r="B181" s="512" t="s">
        <v>172</v>
      </c>
      <c r="C181" s="512" t="s">
        <v>183</v>
      </c>
      <c r="D181" s="512" t="s">
        <v>2703</v>
      </c>
      <c r="E181" s="512">
        <v>64</v>
      </c>
      <c r="F181" s="512">
        <v>1</v>
      </c>
      <c r="G181" s="512">
        <v>2</v>
      </c>
    </row>
    <row r="182" spans="1:7" ht="12.75" customHeight="1">
      <c r="A182" s="512" t="s">
        <v>2761</v>
      </c>
      <c r="B182" s="512" t="s">
        <v>172</v>
      </c>
      <c r="C182" s="512" t="s">
        <v>183</v>
      </c>
      <c r="D182" s="512" t="s">
        <v>2706</v>
      </c>
      <c r="E182" s="512">
        <v>64</v>
      </c>
      <c r="F182" s="512">
        <v>1</v>
      </c>
      <c r="G182" s="512">
        <v>2</v>
      </c>
    </row>
    <row r="183" spans="1:7" ht="12.75" customHeight="1">
      <c r="A183" s="512" t="s">
        <v>2734</v>
      </c>
      <c r="B183" s="512" t="s">
        <v>172</v>
      </c>
      <c r="C183" s="512" t="s">
        <v>26</v>
      </c>
      <c r="D183" s="512" t="s">
        <v>2685</v>
      </c>
      <c r="E183" s="512">
        <v>14</v>
      </c>
      <c r="F183" s="512">
        <v>3</v>
      </c>
      <c r="G183" s="512">
        <v>21</v>
      </c>
    </row>
    <row r="184" spans="1:7" ht="12.75" customHeight="1">
      <c r="A184" s="512" t="s">
        <v>8173</v>
      </c>
      <c r="B184" s="512" t="s">
        <v>172</v>
      </c>
      <c r="C184" s="512" t="s">
        <v>87</v>
      </c>
      <c r="D184" s="512" t="s">
        <v>2706</v>
      </c>
      <c r="E184" s="512">
        <v>60</v>
      </c>
      <c r="F184" s="512">
        <v>1</v>
      </c>
      <c r="G184" s="512">
        <v>2</v>
      </c>
    </row>
    <row r="185" spans="1:7" ht="12.75" customHeight="1">
      <c r="A185" s="512" t="s">
        <v>4286</v>
      </c>
      <c r="B185" s="512" t="s">
        <v>172</v>
      </c>
      <c r="C185" s="512" t="s">
        <v>88</v>
      </c>
      <c r="D185" s="512" t="s">
        <v>2706</v>
      </c>
      <c r="E185" s="512">
        <v>37</v>
      </c>
      <c r="F185" s="512">
        <v>1</v>
      </c>
      <c r="G185" s="512">
        <v>3</v>
      </c>
    </row>
    <row r="186" spans="1:7" ht="12.75" customHeight="1">
      <c r="A186" s="512" t="s">
        <v>2740</v>
      </c>
      <c r="B186" s="512" t="s">
        <v>172</v>
      </c>
      <c r="C186" s="512" t="s">
        <v>27</v>
      </c>
      <c r="D186" s="512" t="s">
        <v>2689</v>
      </c>
      <c r="E186" s="512">
        <v>17</v>
      </c>
      <c r="F186" s="512">
        <v>4</v>
      </c>
      <c r="G186" s="512">
        <v>24</v>
      </c>
    </row>
    <row r="187" spans="1:7" ht="12.75" customHeight="1">
      <c r="A187" s="512" t="s">
        <v>8174</v>
      </c>
      <c r="B187" s="512" t="s">
        <v>172</v>
      </c>
      <c r="C187" s="512" t="s">
        <v>27</v>
      </c>
      <c r="D187" s="512" t="s">
        <v>2703</v>
      </c>
      <c r="E187" s="512">
        <v>17</v>
      </c>
      <c r="F187" s="512">
        <v>1</v>
      </c>
      <c r="G187" s="512">
        <v>6</v>
      </c>
    </row>
    <row r="188" spans="1:7" ht="12.75" customHeight="1">
      <c r="A188" s="512" t="s">
        <v>6524</v>
      </c>
      <c r="B188" s="512" t="s">
        <v>172</v>
      </c>
      <c r="C188" s="512" t="s">
        <v>103</v>
      </c>
      <c r="D188" s="512" t="s">
        <v>2709</v>
      </c>
      <c r="E188" s="512">
        <v>1</v>
      </c>
      <c r="F188" s="512" t="s">
        <v>2709</v>
      </c>
      <c r="G188" s="512">
        <v>0</v>
      </c>
    </row>
    <row r="189" spans="1:7" ht="12.75" customHeight="1">
      <c r="A189" s="512" t="s">
        <v>8175</v>
      </c>
      <c r="B189" s="512" t="s">
        <v>172</v>
      </c>
      <c r="C189" s="512" t="s">
        <v>103</v>
      </c>
      <c r="D189" s="512" t="s">
        <v>2689</v>
      </c>
      <c r="E189" s="512">
        <v>1</v>
      </c>
      <c r="F189" s="512" t="s">
        <v>2709</v>
      </c>
      <c r="G189" s="512">
        <v>0</v>
      </c>
    </row>
    <row r="190" spans="1:7" ht="12.75" customHeight="1">
      <c r="A190" s="512" t="s">
        <v>8176</v>
      </c>
      <c r="B190" s="512" t="s">
        <v>172</v>
      </c>
      <c r="C190" s="512" t="s">
        <v>203</v>
      </c>
      <c r="D190" s="512" t="s">
        <v>2688</v>
      </c>
      <c r="E190" s="512">
        <v>42</v>
      </c>
      <c r="F190" s="512">
        <v>1</v>
      </c>
      <c r="G190" s="512">
        <v>2</v>
      </c>
    </row>
    <row r="191" spans="1:7" ht="12.75" customHeight="1">
      <c r="A191" s="512" t="s">
        <v>2887</v>
      </c>
      <c r="B191" s="512" t="s">
        <v>172</v>
      </c>
      <c r="C191" s="512" t="s">
        <v>203</v>
      </c>
      <c r="D191" s="512" t="s">
        <v>2680</v>
      </c>
      <c r="E191" s="512">
        <v>42</v>
      </c>
      <c r="F191" s="512">
        <v>1</v>
      </c>
      <c r="G191" s="512">
        <v>2</v>
      </c>
    </row>
    <row r="192" spans="1:7" ht="12.75" customHeight="1">
      <c r="A192" s="512" t="s">
        <v>8177</v>
      </c>
      <c r="B192" s="512" t="s">
        <v>172</v>
      </c>
      <c r="C192" s="512" t="s">
        <v>104</v>
      </c>
      <c r="D192" s="512" t="s">
        <v>2698</v>
      </c>
      <c r="E192" s="512">
        <v>36</v>
      </c>
      <c r="F192" s="512">
        <v>3</v>
      </c>
      <c r="G192" s="512">
        <v>8</v>
      </c>
    </row>
    <row r="193" spans="1:7" ht="12.75" customHeight="1">
      <c r="A193" s="512" t="s">
        <v>2780</v>
      </c>
      <c r="B193" s="512" t="s">
        <v>172</v>
      </c>
      <c r="C193" s="512" t="s">
        <v>26</v>
      </c>
      <c r="D193" s="512" t="s">
        <v>2680</v>
      </c>
      <c r="E193" s="512">
        <v>14</v>
      </c>
      <c r="F193" s="512">
        <v>2</v>
      </c>
      <c r="G193" s="512">
        <v>14</v>
      </c>
    </row>
    <row r="194" spans="1:7" ht="12.75" customHeight="1">
      <c r="A194" s="512" t="s">
        <v>2830</v>
      </c>
      <c r="B194" s="512" t="s">
        <v>172</v>
      </c>
      <c r="C194" s="512" t="s">
        <v>87</v>
      </c>
      <c r="D194" s="512" t="s">
        <v>2695</v>
      </c>
      <c r="E194" s="512">
        <v>60</v>
      </c>
      <c r="F194" s="512">
        <v>7</v>
      </c>
      <c r="G194" s="512">
        <v>12</v>
      </c>
    </row>
    <row r="195" spans="1:7" ht="12.75" customHeight="1">
      <c r="A195" s="512" t="s">
        <v>2739</v>
      </c>
      <c r="B195" s="512" t="s">
        <v>172</v>
      </c>
      <c r="C195" s="512" t="s">
        <v>102</v>
      </c>
      <c r="D195" s="512" t="s">
        <v>2689</v>
      </c>
      <c r="E195" s="512">
        <v>16</v>
      </c>
      <c r="F195" s="512">
        <v>6</v>
      </c>
      <c r="G195" s="512">
        <v>38</v>
      </c>
    </row>
    <row r="196" spans="1:7" ht="12.75" customHeight="1">
      <c r="A196" s="512" t="s">
        <v>2784</v>
      </c>
      <c r="B196" s="512" t="s">
        <v>172</v>
      </c>
      <c r="C196" s="512" t="s">
        <v>102</v>
      </c>
      <c r="D196" s="512" t="s">
        <v>2690</v>
      </c>
      <c r="E196" s="512">
        <v>16</v>
      </c>
      <c r="F196" s="512">
        <v>4</v>
      </c>
      <c r="G196" s="512">
        <v>25</v>
      </c>
    </row>
    <row r="197" spans="1:7" ht="12.75" customHeight="1">
      <c r="A197" s="512" t="s">
        <v>2908</v>
      </c>
      <c r="B197" s="512" t="s">
        <v>172</v>
      </c>
      <c r="C197" s="512" t="s">
        <v>88</v>
      </c>
      <c r="D197" s="512" t="s">
        <v>2679</v>
      </c>
      <c r="E197" s="512">
        <v>37</v>
      </c>
      <c r="F197" s="512">
        <v>1</v>
      </c>
      <c r="G197" s="512">
        <v>3</v>
      </c>
    </row>
    <row r="198" spans="1:7" ht="12.75" customHeight="1">
      <c r="A198" s="512" t="s">
        <v>4823</v>
      </c>
      <c r="B198" s="512" t="s">
        <v>172</v>
      </c>
      <c r="C198" s="512" t="s">
        <v>88</v>
      </c>
      <c r="D198" s="512" t="s">
        <v>2707</v>
      </c>
      <c r="E198" s="512">
        <v>37</v>
      </c>
      <c r="F198" s="512">
        <v>1</v>
      </c>
      <c r="G198" s="512">
        <v>3</v>
      </c>
    </row>
    <row r="199" spans="1:7" ht="12.75" customHeight="1">
      <c r="A199" s="512" t="s">
        <v>8178</v>
      </c>
      <c r="B199" s="512" t="s">
        <v>172</v>
      </c>
      <c r="C199" s="512" t="s">
        <v>28</v>
      </c>
      <c r="D199" s="512" t="s">
        <v>2691</v>
      </c>
      <c r="E199" s="512">
        <v>27</v>
      </c>
      <c r="F199" s="512">
        <v>1</v>
      </c>
      <c r="G199" s="512">
        <v>4</v>
      </c>
    </row>
    <row r="200" spans="1:7" ht="12.75" customHeight="1">
      <c r="A200" s="512" t="s">
        <v>2934</v>
      </c>
      <c r="B200" s="512" t="s">
        <v>172</v>
      </c>
      <c r="C200" s="512" t="s">
        <v>203</v>
      </c>
      <c r="D200" s="512" t="s">
        <v>2695</v>
      </c>
      <c r="E200" s="512">
        <v>42</v>
      </c>
      <c r="F200" s="512">
        <v>1</v>
      </c>
      <c r="G200" s="512">
        <v>2</v>
      </c>
    </row>
    <row r="201" spans="1:7" ht="12.75" customHeight="1">
      <c r="A201" s="512" t="s">
        <v>2909</v>
      </c>
      <c r="B201" s="512" t="s">
        <v>172</v>
      </c>
      <c r="C201" s="512" t="s">
        <v>203</v>
      </c>
      <c r="D201" s="512" t="s">
        <v>2690</v>
      </c>
      <c r="E201" s="512">
        <v>42</v>
      </c>
      <c r="F201" s="512">
        <v>1</v>
      </c>
      <c r="G201" s="512">
        <v>2</v>
      </c>
    </row>
    <row r="202" spans="1:7" ht="12.75" customHeight="1">
      <c r="A202" s="512" t="s">
        <v>8179</v>
      </c>
      <c r="B202" s="512" t="s">
        <v>172</v>
      </c>
      <c r="C202" s="512" t="s">
        <v>203</v>
      </c>
      <c r="D202" s="512" t="s">
        <v>2698</v>
      </c>
      <c r="E202" s="512">
        <v>42</v>
      </c>
      <c r="F202" s="512">
        <v>1</v>
      </c>
      <c r="G202" s="512">
        <v>2</v>
      </c>
    </row>
    <row r="203" spans="1:7" ht="12.75" customHeight="1">
      <c r="A203" s="512" t="s">
        <v>2955</v>
      </c>
      <c r="B203" s="512" t="s">
        <v>172</v>
      </c>
      <c r="C203" s="512" t="s">
        <v>203</v>
      </c>
      <c r="D203" s="512" t="s">
        <v>2702</v>
      </c>
      <c r="E203" s="512">
        <v>42</v>
      </c>
      <c r="F203" s="512">
        <v>1</v>
      </c>
      <c r="G203" s="512">
        <v>2</v>
      </c>
    </row>
    <row r="204" spans="1:7" ht="12.75" customHeight="1">
      <c r="A204" s="512" t="s">
        <v>4289</v>
      </c>
      <c r="B204" s="512" t="s">
        <v>172</v>
      </c>
      <c r="C204" s="512" t="s">
        <v>104</v>
      </c>
      <c r="D204" s="512" t="s">
        <v>2693</v>
      </c>
      <c r="E204" s="512">
        <v>36</v>
      </c>
      <c r="F204" s="512">
        <v>2</v>
      </c>
      <c r="G204" s="512">
        <v>6</v>
      </c>
    </row>
    <row r="205" spans="1:7" ht="12.75" customHeight="1">
      <c r="A205" s="512" t="s">
        <v>2910</v>
      </c>
      <c r="B205" s="512" t="s">
        <v>172</v>
      </c>
      <c r="C205" s="512" t="s">
        <v>104</v>
      </c>
      <c r="D205" s="512" t="s">
        <v>2692</v>
      </c>
      <c r="E205" s="512">
        <v>36</v>
      </c>
      <c r="F205" s="512">
        <v>1</v>
      </c>
      <c r="G205" s="512">
        <v>3</v>
      </c>
    </row>
    <row r="206" spans="1:7" ht="12.75" customHeight="1">
      <c r="A206" s="512" t="s">
        <v>4744</v>
      </c>
      <c r="B206" s="512" t="s">
        <v>172</v>
      </c>
      <c r="C206" s="512" t="s">
        <v>29</v>
      </c>
      <c r="D206" s="512" t="s">
        <v>2695</v>
      </c>
      <c r="E206" s="512">
        <v>47</v>
      </c>
      <c r="F206" s="512">
        <v>1</v>
      </c>
      <c r="G206" s="512">
        <v>2</v>
      </c>
    </row>
    <row r="207" spans="1:7" ht="12.75" customHeight="1">
      <c r="A207" s="512" t="s">
        <v>2958</v>
      </c>
      <c r="B207" s="512" t="s">
        <v>172</v>
      </c>
      <c r="C207" s="512" t="s">
        <v>29</v>
      </c>
      <c r="D207" s="512" t="s">
        <v>2684</v>
      </c>
      <c r="E207" s="512">
        <v>47</v>
      </c>
      <c r="F207" s="512">
        <v>6</v>
      </c>
      <c r="G207" s="512">
        <v>13</v>
      </c>
    </row>
    <row r="208" spans="1:7" ht="12.75" customHeight="1">
      <c r="A208" s="512" t="s">
        <v>2866</v>
      </c>
      <c r="B208" s="512" t="s">
        <v>172</v>
      </c>
      <c r="C208" s="512" t="s">
        <v>29</v>
      </c>
      <c r="D208" s="512" t="s">
        <v>2680</v>
      </c>
      <c r="E208" s="512">
        <v>47</v>
      </c>
      <c r="F208" s="512">
        <v>2</v>
      </c>
      <c r="G208" s="512">
        <v>4</v>
      </c>
    </row>
    <row r="209" spans="1:7" ht="12.75" customHeight="1">
      <c r="A209" s="512" t="s">
        <v>8180</v>
      </c>
      <c r="B209" s="512" t="s">
        <v>172</v>
      </c>
      <c r="C209" s="512" t="s">
        <v>29</v>
      </c>
      <c r="D209" s="512" t="s">
        <v>2696</v>
      </c>
      <c r="E209" s="512">
        <v>47</v>
      </c>
      <c r="F209" s="512">
        <v>1</v>
      </c>
      <c r="G209" s="512">
        <v>2</v>
      </c>
    </row>
    <row r="210" spans="1:7" ht="12.75" customHeight="1">
      <c r="A210" s="512" t="s">
        <v>2891</v>
      </c>
      <c r="B210" s="512" t="s">
        <v>172</v>
      </c>
      <c r="C210" s="512" t="s">
        <v>29</v>
      </c>
      <c r="D210" s="512" t="s">
        <v>2699</v>
      </c>
      <c r="E210" s="512">
        <v>47</v>
      </c>
      <c r="F210" s="512">
        <v>1</v>
      </c>
      <c r="G210" s="512">
        <v>2</v>
      </c>
    </row>
    <row r="211" spans="1:7" ht="12.75" customHeight="1">
      <c r="A211" s="512" t="s">
        <v>2938</v>
      </c>
      <c r="B211" s="512" t="s">
        <v>172</v>
      </c>
      <c r="C211" s="512" t="s">
        <v>77</v>
      </c>
      <c r="D211" s="512" t="s">
        <v>2689</v>
      </c>
      <c r="E211" s="512">
        <v>15</v>
      </c>
      <c r="F211" s="512">
        <v>3</v>
      </c>
      <c r="G211" s="512">
        <v>20</v>
      </c>
    </row>
    <row r="212" spans="1:7" ht="12.75" customHeight="1">
      <c r="A212" s="512" t="s">
        <v>8181</v>
      </c>
      <c r="B212" s="512" t="s">
        <v>172</v>
      </c>
      <c r="C212" s="512" t="s">
        <v>77</v>
      </c>
      <c r="D212" s="512" t="s">
        <v>2697</v>
      </c>
      <c r="E212" s="512">
        <v>15</v>
      </c>
      <c r="F212" s="512">
        <v>1</v>
      </c>
      <c r="G212" s="512">
        <v>7</v>
      </c>
    </row>
    <row r="213" spans="1:7" ht="12.75" customHeight="1">
      <c r="A213" s="512" t="s">
        <v>2918</v>
      </c>
      <c r="B213" s="512" t="s">
        <v>172</v>
      </c>
      <c r="C213" s="512" t="s">
        <v>204</v>
      </c>
      <c r="D213" s="512" t="s">
        <v>2689</v>
      </c>
      <c r="E213" s="512">
        <v>42</v>
      </c>
      <c r="F213" s="512">
        <v>9</v>
      </c>
      <c r="G213" s="512">
        <v>21</v>
      </c>
    </row>
    <row r="214" spans="1:7" ht="12.75" customHeight="1">
      <c r="A214" s="512" t="s">
        <v>2919</v>
      </c>
      <c r="B214" s="512" t="s">
        <v>172</v>
      </c>
      <c r="C214" s="512" t="s">
        <v>204</v>
      </c>
      <c r="D214" s="512" t="s">
        <v>2695</v>
      </c>
      <c r="E214" s="512">
        <v>42</v>
      </c>
      <c r="F214" s="512">
        <v>1</v>
      </c>
      <c r="G214" s="512">
        <v>2</v>
      </c>
    </row>
    <row r="215" spans="1:7" ht="12.75" customHeight="1">
      <c r="A215" s="512" t="s">
        <v>4293</v>
      </c>
      <c r="B215" s="512" t="s">
        <v>172</v>
      </c>
      <c r="C215" s="512" t="s">
        <v>204</v>
      </c>
      <c r="D215" s="512" t="s">
        <v>2697</v>
      </c>
      <c r="E215" s="512">
        <v>42</v>
      </c>
      <c r="F215" s="512">
        <v>1</v>
      </c>
      <c r="G215" s="512">
        <v>2</v>
      </c>
    </row>
    <row r="216" spans="1:7" ht="12.75" customHeight="1">
      <c r="A216" s="512" t="s">
        <v>4294</v>
      </c>
      <c r="B216" s="512" t="s">
        <v>172</v>
      </c>
      <c r="C216" s="512" t="s">
        <v>205</v>
      </c>
      <c r="D216" s="512" t="s">
        <v>2695</v>
      </c>
      <c r="E216" s="512">
        <v>53</v>
      </c>
      <c r="F216" s="512">
        <v>4</v>
      </c>
      <c r="G216" s="512">
        <v>8</v>
      </c>
    </row>
    <row r="217" spans="1:7" ht="12.75" customHeight="1">
      <c r="A217" s="512" t="s">
        <v>2941</v>
      </c>
      <c r="B217" s="512" t="s">
        <v>172</v>
      </c>
      <c r="C217" s="512" t="s">
        <v>205</v>
      </c>
      <c r="D217" s="512" t="s">
        <v>2690</v>
      </c>
      <c r="E217" s="512">
        <v>53</v>
      </c>
      <c r="F217" s="512">
        <v>8</v>
      </c>
      <c r="G217" s="512">
        <v>15</v>
      </c>
    </row>
    <row r="218" spans="1:7" ht="12.75" customHeight="1">
      <c r="A218" s="512" t="s">
        <v>8182</v>
      </c>
      <c r="B218" s="512" t="s">
        <v>172</v>
      </c>
      <c r="C218" s="512" t="s">
        <v>205</v>
      </c>
      <c r="D218" s="512" t="s">
        <v>2679</v>
      </c>
      <c r="E218" s="512">
        <v>53</v>
      </c>
      <c r="F218" s="512">
        <v>1</v>
      </c>
      <c r="G218" s="512">
        <v>2</v>
      </c>
    </row>
    <row r="219" spans="1:7" ht="12.75" customHeight="1">
      <c r="A219" s="512" t="s">
        <v>4802</v>
      </c>
      <c r="B219" s="512" t="s">
        <v>172</v>
      </c>
      <c r="C219" s="512" t="s">
        <v>205</v>
      </c>
      <c r="D219" s="512" t="s">
        <v>2688</v>
      </c>
      <c r="E219" s="512">
        <v>53</v>
      </c>
      <c r="F219" s="512">
        <v>1</v>
      </c>
      <c r="G219" s="512">
        <v>2</v>
      </c>
    </row>
    <row r="220" spans="1:7" ht="12.75" customHeight="1">
      <c r="A220" s="512" t="s">
        <v>2961</v>
      </c>
      <c r="B220" s="512" t="s">
        <v>172</v>
      </c>
      <c r="C220" s="512" t="s">
        <v>218</v>
      </c>
      <c r="D220" s="512" t="s">
        <v>2689</v>
      </c>
      <c r="E220" s="512">
        <v>11</v>
      </c>
      <c r="F220" s="512">
        <v>2</v>
      </c>
      <c r="G220" s="512">
        <v>18</v>
      </c>
    </row>
    <row r="221" spans="1:7" ht="12.75" customHeight="1">
      <c r="A221" s="512" t="s">
        <v>4804</v>
      </c>
      <c r="B221" s="512" t="s">
        <v>172</v>
      </c>
      <c r="C221" s="512" t="s">
        <v>218</v>
      </c>
      <c r="D221" s="512" t="s">
        <v>2680</v>
      </c>
      <c r="E221" s="512">
        <v>11</v>
      </c>
      <c r="F221" s="512">
        <v>1</v>
      </c>
      <c r="G221" s="512">
        <v>9</v>
      </c>
    </row>
    <row r="222" spans="1:7" ht="12.75" customHeight="1">
      <c r="A222" s="512" t="s">
        <v>2927</v>
      </c>
      <c r="B222" s="512" t="s">
        <v>172</v>
      </c>
      <c r="C222" s="512" t="s">
        <v>161</v>
      </c>
      <c r="D222" s="512" t="s">
        <v>2684</v>
      </c>
      <c r="E222" s="512">
        <v>48</v>
      </c>
      <c r="F222" s="512">
        <v>3</v>
      </c>
      <c r="G222" s="512">
        <v>6</v>
      </c>
    </row>
    <row r="223" spans="1:7" ht="12.75" customHeight="1">
      <c r="A223" s="512" t="s">
        <v>2876</v>
      </c>
      <c r="B223" s="512" t="s">
        <v>172</v>
      </c>
      <c r="C223" s="512" t="s">
        <v>105</v>
      </c>
      <c r="D223" s="512" t="s">
        <v>2689</v>
      </c>
      <c r="E223" s="512">
        <v>25</v>
      </c>
      <c r="F223" s="512">
        <v>11</v>
      </c>
      <c r="G223" s="512">
        <v>44</v>
      </c>
    </row>
    <row r="224" spans="1:7" ht="12.75" customHeight="1">
      <c r="A224" s="512" t="s">
        <v>8183</v>
      </c>
      <c r="B224" s="512" t="s">
        <v>172</v>
      </c>
      <c r="C224" s="512" t="s">
        <v>105</v>
      </c>
      <c r="D224" s="512" t="s">
        <v>2687</v>
      </c>
      <c r="E224" s="512">
        <v>25</v>
      </c>
      <c r="F224" s="512">
        <v>1</v>
      </c>
      <c r="G224" s="512">
        <v>4</v>
      </c>
    </row>
    <row r="225" spans="1:7" ht="12.75" customHeight="1">
      <c r="A225" s="512" t="s">
        <v>2962</v>
      </c>
      <c r="B225" s="512" t="s">
        <v>172</v>
      </c>
      <c r="C225" s="512" t="s">
        <v>105</v>
      </c>
      <c r="D225" s="512" t="s">
        <v>2703</v>
      </c>
      <c r="E225" s="512">
        <v>25</v>
      </c>
      <c r="F225" s="512">
        <v>1</v>
      </c>
      <c r="G225" s="512">
        <v>4</v>
      </c>
    </row>
    <row r="226" spans="1:7" ht="12.75" customHeight="1">
      <c r="A226" s="512" t="s">
        <v>8184</v>
      </c>
      <c r="B226" s="512" t="s">
        <v>172</v>
      </c>
      <c r="C226" s="512" t="s">
        <v>105</v>
      </c>
      <c r="D226" s="512" t="s">
        <v>2697</v>
      </c>
      <c r="E226" s="512">
        <v>25</v>
      </c>
      <c r="F226" s="512">
        <v>1</v>
      </c>
      <c r="G226" s="512">
        <v>4</v>
      </c>
    </row>
    <row r="227" spans="1:7" ht="12.75" customHeight="1">
      <c r="A227" s="512" t="s">
        <v>2963</v>
      </c>
      <c r="B227" s="512" t="s">
        <v>172</v>
      </c>
      <c r="C227" s="512" t="s">
        <v>184</v>
      </c>
      <c r="D227" s="512" t="s">
        <v>2689</v>
      </c>
      <c r="E227" s="512">
        <v>40</v>
      </c>
      <c r="F227" s="512">
        <v>11</v>
      </c>
      <c r="G227" s="512">
        <v>28</v>
      </c>
    </row>
    <row r="228" spans="1:7" ht="12.75" customHeight="1">
      <c r="A228" s="512" t="s">
        <v>2878</v>
      </c>
      <c r="B228" s="512" t="s">
        <v>172</v>
      </c>
      <c r="C228" s="512" t="s">
        <v>184</v>
      </c>
      <c r="D228" s="512" t="s">
        <v>2690</v>
      </c>
      <c r="E228" s="512">
        <v>40</v>
      </c>
      <c r="F228" s="512">
        <v>4</v>
      </c>
      <c r="G228" s="512">
        <v>10</v>
      </c>
    </row>
    <row r="229" spans="1:7" ht="12.75" customHeight="1">
      <c r="A229" s="512" t="s">
        <v>8185</v>
      </c>
      <c r="B229" s="512" t="s">
        <v>172</v>
      </c>
      <c r="C229" s="512" t="s">
        <v>184</v>
      </c>
      <c r="D229" s="512" t="s">
        <v>2698</v>
      </c>
      <c r="E229" s="512">
        <v>40</v>
      </c>
      <c r="F229" s="512">
        <v>1</v>
      </c>
      <c r="G229" s="512">
        <v>3</v>
      </c>
    </row>
    <row r="230" spans="1:7" ht="12.75" customHeight="1">
      <c r="A230" s="512" t="s">
        <v>2898</v>
      </c>
      <c r="B230" s="512" t="s">
        <v>172</v>
      </c>
      <c r="C230" s="512" t="s">
        <v>106</v>
      </c>
      <c r="D230" s="512" t="s">
        <v>2704</v>
      </c>
      <c r="E230" s="512">
        <v>25</v>
      </c>
      <c r="F230" s="512">
        <v>1</v>
      </c>
      <c r="G230" s="512">
        <v>4</v>
      </c>
    </row>
    <row r="231" spans="1:7" ht="12.75" customHeight="1">
      <c r="A231" s="512" t="s">
        <v>8186</v>
      </c>
      <c r="B231" s="512" t="s">
        <v>172</v>
      </c>
      <c r="C231" s="512" t="s">
        <v>106</v>
      </c>
      <c r="D231" s="512" t="s">
        <v>2696</v>
      </c>
      <c r="E231" s="512">
        <v>25</v>
      </c>
      <c r="F231" s="512">
        <v>2</v>
      </c>
      <c r="G231" s="512">
        <v>8</v>
      </c>
    </row>
    <row r="232" spans="1:7" ht="12.75" customHeight="1">
      <c r="A232" s="512" t="s">
        <v>2951</v>
      </c>
      <c r="B232" s="512" t="s">
        <v>172</v>
      </c>
      <c r="C232" s="512" t="s">
        <v>89</v>
      </c>
      <c r="D232" s="512" t="s">
        <v>2686</v>
      </c>
      <c r="E232" s="512">
        <v>74</v>
      </c>
      <c r="F232" s="512">
        <v>3</v>
      </c>
      <c r="G232" s="512">
        <v>4</v>
      </c>
    </row>
    <row r="233" spans="1:7" ht="12.75" customHeight="1">
      <c r="A233" s="512" t="s">
        <v>2970</v>
      </c>
      <c r="B233" s="512" t="s">
        <v>172</v>
      </c>
      <c r="C233" s="512" t="s">
        <v>89</v>
      </c>
      <c r="D233" s="512" t="s">
        <v>2697</v>
      </c>
      <c r="E233" s="512">
        <v>74</v>
      </c>
      <c r="F233" s="512">
        <v>3</v>
      </c>
      <c r="G233" s="512">
        <v>4</v>
      </c>
    </row>
    <row r="234" spans="1:7" ht="12.75" customHeight="1">
      <c r="A234" s="512" t="s">
        <v>2806</v>
      </c>
      <c r="B234" s="512" t="s">
        <v>172</v>
      </c>
      <c r="C234" s="512" t="s">
        <v>183</v>
      </c>
      <c r="D234" s="512" t="s">
        <v>2705</v>
      </c>
      <c r="E234" s="512">
        <v>64</v>
      </c>
      <c r="F234" s="512">
        <v>1</v>
      </c>
      <c r="G234" s="512">
        <v>2</v>
      </c>
    </row>
    <row r="235" spans="1:7" ht="12.75" customHeight="1">
      <c r="A235" s="512" t="s">
        <v>2861</v>
      </c>
      <c r="B235" s="512" t="s">
        <v>172</v>
      </c>
      <c r="C235" s="512" t="s">
        <v>26</v>
      </c>
      <c r="D235" s="512" t="s">
        <v>2690</v>
      </c>
      <c r="E235" s="512">
        <v>14</v>
      </c>
      <c r="F235" s="512">
        <v>2</v>
      </c>
      <c r="G235" s="512">
        <v>14</v>
      </c>
    </row>
    <row r="236" spans="1:7" ht="12.75" customHeight="1">
      <c r="A236" s="512" t="s">
        <v>2736</v>
      </c>
      <c r="B236" s="512" t="s">
        <v>172</v>
      </c>
      <c r="C236" s="512" t="s">
        <v>232</v>
      </c>
      <c r="D236" s="512" t="s">
        <v>2687</v>
      </c>
      <c r="E236" s="512">
        <v>8</v>
      </c>
      <c r="F236" s="512">
        <v>1</v>
      </c>
      <c r="G236" s="512">
        <v>13</v>
      </c>
    </row>
    <row r="237" spans="1:7" ht="12.75" customHeight="1">
      <c r="A237" s="512" t="s">
        <v>2737</v>
      </c>
      <c r="B237" s="512" t="s">
        <v>172</v>
      </c>
      <c r="C237" s="512" t="s">
        <v>87</v>
      </c>
      <c r="D237" s="512" t="s">
        <v>2690</v>
      </c>
      <c r="E237" s="512">
        <v>60</v>
      </c>
      <c r="F237" s="512">
        <v>8</v>
      </c>
      <c r="G237" s="512">
        <v>13</v>
      </c>
    </row>
    <row r="238" spans="1:7" ht="12.75" customHeight="1">
      <c r="A238" s="512" t="s">
        <v>2762</v>
      </c>
      <c r="B238" s="512" t="s">
        <v>172</v>
      </c>
      <c r="C238" s="512" t="s">
        <v>87</v>
      </c>
      <c r="D238" s="512" t="s">
        <v>2684</v>
      </c>
      <c r="E238" s="512">
        <v>60</v>
      </c>
      <c r="F238" s="512">
        <v>9</v>
      </c>
      <c r="G238" s="512">
        <v>15</v>
      </c>
    </row>
    <row r="239" spans="1:7" ht="12.75" customHeight="1">
      <c r="A239" s="512" t="s">
        <v>8187</v>
      </c>
      <c r="B239" s="512" t="s">
        <v>172</v>
      </c>
      <c r="C239" s="512" t="s">
        <v>87</v>
      </c>
      <c r="D239" s="512" t="s">
        <v>2688</v>
      </c>
      <c r="E239" s="512">
        <v>60</v>
      </c>
      <c r="F239" s="512">
        <v>1</v>
      </c>
      <c r="G239" s="512">
        <v>2</v>
      </c>
    </row>
    <row r="240" spans="1:7" ht="12.75" customHeight="1">
      <c r="A240" s="512" t="s">
        <v>8188</v>
      </c>
      <c r="B240" s="512" t="s">
        <v>172</v>
      </c>
      <c r="C240" s="512" t="s">
        <v>102</v>
      </c>
      <c r="D240" s="512" t="s">
        <v>2696</v>
      </c>
      <c r="E240" s="512">
        <v>16</v>
      </c>
      <c r="F240" s="512">
        <v>1</v>
      </c>
      <c r="G240" s="512">
        <v>6</v>
      </c>
    </row>
    <row r="241" spans="1:7" ht="12.75" customHeight="1">
      <c r="A241" s="512" t="s">
        <v>2863</v>
      </c>
      <c r="B241" s="512" t="s">
        <v>172</v>
      </c>
      <c r="C241" s="512" t="s">
        <v>28</v>
      </c>
      <c r="D241" s="512" t="s">
        <v>2690</v>
      </c>
      <c r="E241" s="512">
        <v>27</v>
      </c>
      <c r="F241" s="512">
        <v>5</v>
      </c>
      <c r="G241" s="512">
        <v>19</v>
      </c>
    </row>
    <row r="242" spans="1:7" ht="12.75" customHeight="1">
      <c r="A242" s="512" t="s">
        <v>8189</v>
      </c>
      <c r="B242" s="512" t="s">
        <v>172</v>
      </c>
      <c r="C242" s="512" t="s">
        <v>203</v>
      </c>
      <c r="D242" s="512" t="s">
        <v>2679</v>
      </c>
      <c r="E242" s="512">
        <v>42</v>
      </c>
      <c r="F242" s="512">
        <v>1</v>
      </c>
      <c r="G242" s="512">
        <v>2</v>
      </c>
    </row>
    <row r="243" spans="1:7" ht="12.75" customHeight="1">
      <c r="A243" s="512" t="s">
        <v>8190</v>
      </c>
      <c r="B243" s="512" t="s">
        <v>172</v>
      </c>
      <c r="C243" s="512" t="s">
        <v>203</v>
      </c>
      <c r="D243" s="512" t="s">
        <v>2704</v>
      </c>
      <c r="E243" s="512">
        <v>42</v>
      </c>
      <c r="F243" s="512">
        <v>1</v>
      </c>
      <c r="G243" s="512">
        <v>2</v>
      </c>
    </row>
    <row r="244" spans="1:7" ht="12.75" customHeight="1">
      <c r="A244" s="512" t="s">
        <v>2912</v>
      </c>
      <c r="B244" s="512" t="s">
        <v>172</v>
      </c>
      <c r="C244" s="512" t="s">
        <v>29</v>
      </c>
      <c r="D244" s="512" t="s">
        <v>2686</v>
      </c>
      <c r="E244" s="512">
        <v>47</v>
      </c>
      <c r="F244" s="512">
        <v>1</v>
      </c>
      <c r="G244" s="512">
        <v>2</v>
      </c>
    </row>
    <row r="245" spans="1:7" ht="12.75" customHeight="1">
      <c r="A245" s="512" t="s">
        <v>4788</v>
      </c>
      <c r="B245" s="512" t="s">
        <v>172</v>
      </c>
      <c r="C245" s="512" t="s">
        <v>29</v>
      </c>
      <c r="D245" s="512" t="s">
        <v>2687</v>
      </c>
      <c r="E245" s="512">
        <v>47</v>
      </c>
      <c r="F245" s="512">
        <v>1</v>
      </c>
      <c r="G245" s="512">
        <v>2</v>
      </c>
    </row>
    <row r="246" spans="1:7" ht="12.75" customHeight="1">
      <c r="A246" s="512" t="s">
        <v>2959</v>
      </c>
      <c r="B246" s="512" t="s">
        <v>172</v>
      </c>
      <c r="C246" s="512" t="s">
        <v>78</v>
      </c>
      <c r="D246" s="512" t="s">
        <v>2702</v>
      </c>
      <c r="E246" s="512">
        <v>49</v>
      </c>
      <c r="F246" s="512">
        <v>1</v>
      </c>
      <c r="G246" s="512">
        <v>2</v>
      </c>
    </row>
    <row r="247" spans="1:7" ht="12.75" customHeight="1">
      <c r="A247" s="512" t="s">
        <v>8191</v>
      </c>
      <c r="B247" s="512" t="s">
        <v>172</v>
      </c>
      <c r="C247" s="512" t="s">
        <v>78</v>
      </c>
      <c r="D247" s="512" t="s">
        <v>2683</v>
      </c>
      <c r="E247" s="512">
        <v>49</v>
      </c>
      <c r="F247" s="512">
        <v>1</v>
      </c>
      <c r="G247" s="512">
        <v>2</v>
      </c>
    </row>
    <row r="248" spans="1:7" ht="12.75" customHeight="1">
      <c r="A248" s="512" t="s">
        <v>2923</v>
      </c>
      <c r="B248" s="512" t="s">
        <v>172</v>
      </c>
      <c r="C248" s="512" t="s">
        <v>204</v>
      </c>
      <c r="D248" s="512" t="s">
        <v>2692</v>
      </c>
      <c r="E248" s="512">
        <v>42</v>
      </c>
      <c r="F248" s="512">
        <v>1</v>
      </c>
      <c r="G248" s="512">
        <v>2</v>
      </c>
    </row>
    <row r="249" spans="1:7" ht="12.75" customHeight="1">
      <c r="A249" s="512" t="s">
        <v>8192</v>
      </c>
      <c r="B249" s="512" t="s">
        <v>172</v>
      </c>
      <c r="C249" s="512" t="s">
        <v>218</v>
      </c>
      <c r="D249" s="512" t="s">
        <v>2684</v>
      </c>
      <c r="E249" s="512">
        <v>11</v>
      </c>
      <c r="F249" s="512">
        <v>2</v>
      </c>
      <c r="G249" s="512">
        <v>18</v>
      </c>
    </row>
    <row r="250" spans="1:7" ht="12.75" customHeight="1">
      <c r="A250" s="512" t="s">
        <v>8193</v>
      </c>
      <c r="B250" s="512" t="s">
        <v>172</v>
      </c>
      <c r="C250" s="512" t="s">
        <v>218</v>
      </c>
      <c r="D250" s="512" t="s">
        <v>2702</v>
      </c>
      <c r="E250" s="512">
        <v>11</v>
      </c>
      <c r="F250" s="512">
        <v>1</v>
      </c>
      <c r="G250" s="512">
        <v>9</v>
      </c>
    </row>
    <row r="251" spans="1:7" ht="12.75" customHeight="1">
      <c r="A251" s="512" t="s">
        <v>8194</v>
      </c>
      <c r="B251" s="512" t="s">
        <v>172</v>
      </c>
      <c r="C251" s="512" t="s">
        <v>218</v>
      </c>
      <c r="D251" s="512" t="s">
        <v>2682</v>
      </c>
      <c r="E251" s="512">
        <v>11</v>
      </c>
      <c r="F251" s="512">
        <v>1</v>
      </c>
      <c r="G251" s="512">
        <v>9</v>
      </c>
    </row>
    <row r="252" spans="1:7" ht="12.75" customHeight="1">
      <c r="A252" s="512" t="s">
        <v>8195</v>
      </c>
      <c r="B252" s="512" t="s">
        <v>172</v>
      </c>
      <c r="C252" s="512" t="s">
        <v>218</v>
      </c>
      <c r="D252" s="512" t="s">
        <v>2696</v>
      </c>
      <c r="E252" s="512">
        <v>11</v>
      </c>
      <c r="F252" s="512">
        <v>1</v>
      </c>
      <c r="G252" s="512">
        <v>9</v>
      </c>
    </row>
    <row r="253" spans="1:7" ht="12.75" customHeight="1">
      <c r="A253" s="512" t="s">
        <v>2945</v>
      </c>
      <c r="B253" s="512" t="s">
        <v>172</v>
      </c>
      <c r="C253" s="512" t="s">
        <v>234</v>
      </c>
      <c r="D253" s="512" t="s">
        <v>2689</v>
      </c>
      <c r="E253" s="512">
        <v>33</v>
      </c>
      <c r="F253" s="512">
        <v>7</v>
      </c>
      <c r="G253" s="512">
        <v>21</v>
      </c>
    </row>
    <row r="254" spans="1:7" ht="12.75" customHeight="1">
      <c r="A254" s="512" t="s">
        <v>2964</v>
      </c>
      <c r="B254" s="512" t="s">
        <v>172</v>
      </c>
      <c r="C254" s="512" t="s">
        <v>184</v>
      </c>
      <c r="D254" s="512" t="s">
        <v>2684</v>
      </c>
      <c r="E254" s="512">
        <v>40</v>
      </c>
      <c r="F254" s="512">
        <v>2</v>
      </c>
      <c r="G254" s="512">
        <v>5</v>
      </c>
    </row>
    <row r="255" spans="1:7" ht="12.75" customHeight="1">
      <c r="A255" s="512" t="s">
        <v>2879</v>
      </c>
      <c r="B255" s="512" t="s">
        <v>172</v>
      </c>
      <c r="C255" s="512" t="s">
        <v>184</v>
      </c>
      <c r="D255" s="512" t="s">
        <v>2678</v>
      </c>
      <c r="E255" s="512">
        <v>40</v>
      </c>
      <c r="F255" s="512">
        <v>1</v>
      </c>
      <c r="G255" s="512">
        <v>3</v>
      </c>
    </row>
    <row r="256" spans="1:7" ht="12.75" customHeight="1">
      <c r="A256" s="512" t="s">
        <v>8196</v>
      </c>
      <c r="B256" s="512" t="s">
        <v>172</v>
      </c>
      <c r="C256" s="512" t="s">
        <v>184</v>
      </c>
      <c r="D256" s="512" t="s">
        <v>2702</v>
      </c>
      <c r="E256" s="512">
        <v>40</v>
      </c>
      <c r="F256" s="512">
        <v>1</v>
      </c>
      <c r="G256" s="512">
        <v>3</v>
      </c>
    </row>
    <row r="257" spans="1:7" ht="12.75" customHeight="1">
      <c r="A257" s="512" t="s">
        <v>2965</v>
      </c>
      <c r="B257" s="512" t="s">
        <v>172</v>
      </c>
      <c r="C257" s="512" t="s">
        <v>184</v>
      </c>
      <c r="D257" s="512" t="s">
        <v>2683</v>
      </c>
      <c r="E257" s="512">
        <v>40</v>
      </c>
      <c r="F257" s="512">
        <v>1</v>
      </c>
      <c r="G257" s="512">
        <v>3</v>
      </c>
    </row>
    <row r="258" spans="1:7" ht="12.75" customHeight="1">
      <c r="A258" s="512" t="s">
        <v>4301</v>
      </c>
      <c r="B258" s="512" t="s">
        <v>172</v>
      </c>
      <c r="C258" s="512" t="s">
        <v>106</v>
      </c>
      <c r="D258" s="512" t="s">
        <v>2689</v>
      </c>
      <c r="E258" s="512">
        <v>25</v>
      </c>
      <c r="F258" s="512">
        <v>7</v>
      </c>
      <c r="G258" s="512">
        <v>28</v>
      </c>
    </row>
    <row r="259" spans="1:7" ht="12.75" customHeight="1">
      <c r="A259" s="512" t="s">
        <v>2950</v>
      </c>
      <c r="B259" s="512" t="s">
        <v>172</v>
      </c>
      <c r="C259" s="512" t="s">
        <v>106</v>
      </c>
      <c r="D259" s="512" t="s">
        <v>2678</v>
      </c>
      <c r="E259" s="512">
        <v>25</v>
      </c>
      <c r="F259" s="512">
        <v>2</v>
      </c>
      <c r="G259" s="512">
        <v>8</v>
      </c>
    </row>
    <row r="260" spans="1:7" ht="12.75" customHeight="1">
      <c r="A260" s="512" t="s">
        <v>2899</v>
      </c>
      <c r="B260" s="512" t="s">
        <v>172</v>
      </c>
      <c r="C260" s="512" t="s">
        <v>89</v>
      </c>
      <c r="D260" s="512" t="s">
        <v>2689</v>
      </c>
      <c r="E260" s="512">
        <v>74</v>
      </c>
      <c r="F260" s="512">
        <v>36</v>
      </c>
      <c r="G260" s="512">
        <v>49</v>
      </c>
    </row>
    <row r="261" spans="1:7" ht="12.75" customHeight="1">
      <c r="A261" s="512" t="s">
        <v>2881</v>
      </c>
      <c r="B261" s="512" t="s">
        <v>172</v>
      </c>
      <c r="C261" s="512" t="s">
        <v>89</v>
      </c>
      <c r="D261" s="512" t="s">
        <v>2684</v>
      </c>
      <c r="E261" s="512">
        <v>74</v>
      </c>
      <c r="F261" s="512">
        <v>10</v>
      </c>
      <c r="G261" s="512">
        <v>14</v>
      </c>
    </row>
    <row r="262" spans="1:7" ht="12.75" customHeight="1">
      <c r="A262" s="512" t="s">
        <v>4302</v>
      </c>
      <c r="B262" s="512" t="s">
        <v>172</v>
      </c>
      <c r="C262" s="512" t="s">
        <v>89</v>
      </c>
      <c r="D262" s="512" t="s">
        <v>2678</v>
      </c>
      <c r="E262" s="512">
        <v>74</v>
      </c>
      <c r="F262" s="512">
        <v>1</v>
      </c>
      <c r="G262" s="512">
        <v>1</v>
      </c>
    </row>
    <row r="263" spans="1:7" ht="12.75" customHeight="1">
      <c r="A263" s="512" t="s">
        <v>3030</v>
      </c>
      <c r="B263" s="512" t="s">
        <v>172</v>
      </c>
      <c r="C263" s="512" t="s">
        <v>89</v>
      </c>
      <c r="D263" s="512" t="s">
        <v>2687</v>
      </c>
      <c r="E263" s="512">
        <v>74</v>
      </c>
      <c r="F263" s="512">
        <v>3</v>
      </c>
      <c r="G263" s="512">
        <v>4</v>
      </c>
    </row>
    <row r="264" spans="1:7" ht="12.75" customHeight="1">
      <c r="A264" s="512" t="s">
        <v>2902</v>
      </c>
      <c r="B264" s="512" t="s">
        <v>172</v>
      </c>
      <c r="C264" s="512" t="s">
        <v>162</v>
      </c>
      <c r="D264" s="512" t="s">
        <v>2684</v>
      </c>
      <c r="E264" s="512">
        <v>19</v>
      </c>
      <c r="F264" s="512">
        <v>1</v>
      </c>
      <c r="G264" s="512">
        <v>5</v>
      </c>
    </row>
    <row r="265" spans="1:7" ht="12.75" customHeight="1">
      <c r="A265" s="512" t="s">
        <v>8197</v>
      </c>
      <c r="B265" s="512" t="s">
        <v>172</v>
      </c>
      <c r="C265" s="512" t="s">
        <v>162</v>
      </c>
      <c r="D265" s="512" t="s">
        <v>2683</v>
      </c>
      <c r="E265" s="512">
        <v>19</v>
      </c>
      <c r="F265" s="512">
        <v>1</v>
      </c>
      <c r="G265" s="512">
        <v>5</v>
      </c>
    </row>
    <row r="266" spans="1:7" ht="12.75" customHeight="1">
      <c r="A266" s="512" t="s">
        <v>3008</v>
      </c>
      <c r="B266" s="512" t="s">
        <v>172</v>
      </c>
      <c r="C266" s="512" t="s">
        <v>206</v>
      </c>
      <c r="D266" s="512" t="s">
        <v>2689</v>
      </c>
      <c r="E266" s="512">
        <v>45</v>
      </c>
      <c r="F266" s="512">
        <v>11</v>
      </c>
      <c r="G266" s="512">
        <v>24</v>
      </c>
    </row>
    <row r="267" spans="1:7" ht="12.75" customHeight="1">
      <c r="A267" s="512" t="s">
        <v>8198</v>
      </c>
      <c r="B267" s="512" t="s">
        <v>172</v>
      </c>
      <c r="C267" s="512" t="s">
        <v>107</v>
      </c>
      <c r="D267" s="512" t="s">
        <v>2686</v>
      </c>
      <c r="E267" s="512">
        <v>14</v>
      </c>
      <c r="F267" s="512">
        <v>1</v>
      </c>
      <c r="G267" s="512">
        <v>7</v>
      </c>
    </row>
    <row r="268" spans="1:7" ht="12.75" customHeight="1">
      <c r="A268" s="512" t="s">
        <v>4762</v>
      </c>
      <c r="B268" s="512" t="s">
        <v>172</v>
      </c>
      <c r="C268" s="512" t="s">
        <v>108</v>
      </c>
      <c r="D268" s="512" t="s">
        <v>2690</v>
      </c>
      <c r="E268" s="512">
        <v>11</v>
      </c>
      <c r="F268" s="512">
        <v>1</v>
      </c>
      <c r="G268" s="512">
        <v>9</v>
      </c>
    </row>
    <row r="269" spans="1:7" ht="12.75" customHeight="1">
      <c r="A269" s="512" t="s">
        <v>2904</v>
      </c>
      <c r="B269" s="512" t="s">
        <v>172</v>
      </c>
      <c r="C269" s="512" t="s">
        <v>30</v>
      </c>
      <c r="D269" s="512" t="s">
        <v>2684</v>
      </c>
      <c r="E269" s="512">
        <v>9</v>
      </c>
      <c r="F269" s="512">
        <v>3</v>
      </c>
      <c r="G269" s="512">
        <v>33</v>
      </c>
    </row>
    <row r="270" spans="1:7" ht="12.75" customHeight="1">
      <c r="A270" s="512" t="s">
        <v>3036</v>
      </c>
      <c r="B270" s="512" t="s">
        <v>172</v>
      </c>
      <c r="C270" s="512" t="s">
        <v>109</v>
      </c>
      <c r="D270" s="512" t="s">
        <v>2689</v>
      </c>
      <c r="E270" s="512">
        <v>9</v>
      </c>
      <c r="F270" s="512">
        <v>4</v>
      </c>
      <c r="G270" s="512">
        <v>44</v>
      </c>
    </row>
    <row r="271" spans="1:7" ht="12.75" customHeight="1">
      <c r="A271" s="512" t="s">
        <v>3095</v>
      </c>
      <c r="B271" s="512" t="s">
        <v>172</v>
      </c>
      <c r="C271" s="512" t="s">
        <v>109</v>
      </c>
      <c r="D271" s="512" t="s">
        <v>2684</v>
      </c>
      <c r="E271" s="512">
        <v>9</v>
      </c>
      <c r="F271" s="512">
        <v>3</v>
      </c>
      <c r="G271" s="512">
        <v>33</v>
      </c>
    </row>
    <row r="272" spans="1:7" ht="12.75" customHeight="1">
      <c r="A272" s="512" t="s">
        <v>2834</v>
      </c>
      <c r="B272" s="512" t="s">
        <v>172</v>
      </c>
      <c r="C272" s="512" t="s">
        <v>66</v>
      </c>
      <c r="D272" s="512" t="s">
        <v>2695</v>
      </c>
      <c r="E272" s="512">
        <v>4110</v>
      </c>
      <c r="F272" s="512">
        <v>315</v>
      </c>
      <c r="G272" s="512">
        <v>8</v>
      </c>
    </row>
    <row r="273" spans="1:7" ht="12.75" customHeight="1">
      <c r="A273" s="512" t="s">
        <v>2764</v>
      </c>
      <c r="B273" s="512" t="s">
        <v>172</v>
      </c>
      <c r="C273" s="512" t="s">
        <v>66</v>
      </c>
      <c r="D273" s="512" t="s">
        <v>2698</v>
      </c>
      <c r="E273" s="512">
        <v>4110</v>
      </c>
      <c r="F273" s="512">
        <v>77</v>
      </c>
      <c r="G273" s="512">
        <v>2</v>
      </c>
    </row>
    <row r="274" spans="1:7" ht="12.75" customHeight="1">
      <c r="A274" s="512" t="s">
        <v>2813</v>
      </c>
      <c r="B274" s="512" t="s">
        <v>172</v>
      </c>
      <c r="C274" s="512" t="s">
        <v>66</v>
      </c>
      <c r="D274" s="512" t="s">
        <v>2706</v>
      </c>
      <c r="E274" s="512">
        <v>4110</v>
      </c>
      <c r="F274" s="512">
        <v>66</v>
      </c>
      <c r="G274" s="512">
        <v>2</v>
      </c>
    </row>
    <row r="275" spans="1:7" ht="12.75" customHeight="1">
      <c r="A275" s="512" t="s">
        <v>2814</v>
      </c>
      <c r="B275" s="512" t="s">
        <v>172</v>
      </c>
      <c r="C275" s="512" t="s">
        <v>97</v>
      </c>
      <c r="D275" s="512" t="s">
        <v>2689</v>
      </c>
      <c r="E275" s="512">
        <v>15</v>
      </c>
      <c r="F275" s="512">
        <v>7</v>
      </c>
      <c r="G275" s="512">
        <v>47</v>
      </c>
    </row>
    <row r="276" spans="1:7" ht="12.75" customHeight="1">
      <c r="A276" s="512" t="s">
        <v>8199</v>
      </c>
      <c r="B276" s="512" t="s">
        <v>172</v>
      </c>
      <c r="C276" s="512" t="s">
        <v>97</v>
      </c>
      <c r="D276" s="512" t="s">
        <v>2706</v>
      </c>
      <c r="E276" s="512">
        <v>15</v>
      </c>
      <c r="F276" s="512">
        <v>1</v>
      </c>
      <c r="G276" s="512">
        <v>7</v>
      </c>
    </row>
    <row r="277" spans="1:7" ht="12.75" customHeight="1">
      <c r="A277" s="512" t="s">
        <v>2767</v>
      </c>
      <c r="B277" s="512" t="s">
        <v>172</v>
      </c>
      <c r="C277" s="512" t="s">
        <v>98</v>
      </c>
      <c r="D277" s="512" t="s">
        <v>2689</v>
      </c>
      <c r="E277" s="512">
        <v>23</v>
      </c>
      <c r="F277" s="512">
        <v>5</v>
      </c>
      <c r="G277" s="512">
        <v>22</v>
      </c>
    </row>
    <row r="278" spans="1:7" ht="12.75" customHeight="1">
      <c r="A278" s="512" t="s">
        <v>8200</v>
      </c>
      <c r="B278" s="512" t="s">
        <v>172</v>
      </c>
      <c r="C278" s="512" t="s">
        <v>200</v>
      </c>
      <c r="D278" s="512" t="s">
        <v>2692</v>
      </c>
      <c r="E278" s="512">
        <v>25</v>
      </c>
      <c r="F278" s="512">
        <v>1</v>
      </c>
      <c r="G278" s="512">
        <v>4</v>
      </c>
    </row>
    <row r="279" spans="1:7" ht="12.75" customHeight="1">
      <c r="A279" s="512" t="s">
        <v>8201</v>
      </c>
      <c r="B279" s="512" t="s">
        <v>172</v>
      </c>
      <c r="C279" s="512" t="s">
        <v>200</v>
      </c>
      <c r="D279" s="512" t="s">
        <v>2697</v>
      </c>
      <c r="E279" s="512">
        <v>25</v>
      </c>
      <c r="F279" s="512">
        <v>1</v>
      </c>
      <c r="G279" s="512">
        <v>4</v>
      </c>
    </row>
    <row r="280" spans="1:7" ht="12.75" customHeight="1">
      <c r="A280" s="512" t="s">
        <v>2848</v>
      </c>
      <c r="B280" s="512" t="s">
        <v>172</v>
      </c>
      <c r="C280" s="512" t="s">
        <v>99</v>
      </c>
      <c r="D280" s="512" t="s">
        <v>2690</v>
      </c>
      <c r="E280" s="512">
        <v>21</v>
      </c>
      <c r="F280" s="512">
        <v>2</v>
      </c>
      <c r="G280" s="512">
        <v>10</v>
      </c>
    </row>
    <row r="281" spans="1:7" ht="12.75" customHeight="1">
      <c r="A281" s="512" t="s">
        <v>8202</v>
      </c>
      <c r="B281" s="512" t="s">
        <v>172</v>
      </c>
      <c r="C281" s="512" t="s">
        <v>99</v>
      </c>
      <c r="D281" s="512" t="s">
        <v>2707</v>
      </c>
      <c r="E281" s="512">
        <v>21</v>
      </c>
      <c r="F281" s="512">
        <v>1</v>
      </c>
      <c r="G281" s="512">
        <v>5</v>
      </c>
    </row>
    <row r="282" spans="1:7" ht="12.75" customHeight="1">
      <c r="A282" s="512" t="s">
        <v>2816</v>
      </c>
      <c r="B282" s="512" t="s">
        <v>172</v>
      </c>
      <c r="C282" s="512" t="s">
        <v>216</v>
      </c>
      <c r="D282" s="512" t="s">
        <v>2689</v>
      </c>
      <c r="E282" s="512">
        <v>103</v>
      </c>
      <c r="F282" s="512">
        <v>42</v>
      </c>
      <c r="G282" s="512">
        <v>41</v>
      </c>
    </row>
    <row r="283" spans="1:7" ht="12.75" customHeight="1">
      <c r="A283" s="512" t="s">
        <v>2818</v>
      </c>
      <c r="B283" s="512" t="s">
        <v>172</v>
      </c>
      <c r="C283" s="512" t="s">
        <v>216</v>
      </c>
      <c r="D283" s="512" t="s">
        <v>2684</v>
      </c>
      <c r="E283" s="512">
        <v>103</v>
      </c>
      <c r="F283" s="512">
        <v>10</v>
      </c>
      <c r="G283" s="512">
        <v>10</v>
      </c>
    </row>
    <row r="284" spans="1:7" ht="12.75" customHeight="1">
      <c r="A284" s="512" t="s">
        <v>2722</v>
      </c>
      <c r="B284" s="512" t="s">
        <v>172</v>
      </c>
      <c r="C284" s="512" t="s">
        <v>216</v>
      </c>
      <c r="D284" s="512" t="s">
        <v>2680</v>
      </c>
      <c r="E284" s="512">
        <v>103</v>
      </c>
      <c r="F284" s="512">
        <v>5</v>
      </c>
      <c r="G284" s="512">
        <v>5</v>
      </c>
    </row>
    <row r="285" spans="1:7" ht="12.75" customHeight="1">
      <c r="A285" s="512" t="s">
        <v>8203</v>
      </c>
      <c r="B285" s="512" t="s">
        <v>172</v>
      </c>
      <c r="C285" s="512" t="s">
        <v>216</v>
      </c>
      <c r="D285" s="512" t="s">
        <v>2699</v>
      </c>
      <c r="E285" s="512">
        <v>103</v>
      </c>
      <c r="F285" s="512">
        <v>2</v>
      </c>
      <c r="G285" s="512">
        <v>2</v>
      </c>
    </row>
    <row r="286" spans="1:7" ht="12.75" customHeight="1">
      <c r="A286" s="512" t="s">
        <v>2723</v>
      </c>
      <c r="B286" s="512" t="s">
        <v>172</v>
      </c>
      <c r="C286" s="512" t="s">
        <v>23</v>
      </c>
      <c r="D286" s="512" t="s">
        <v>2689</v>
      </c>
      <c r="E286" s="512">
        <v>11</v>
      </c>
      <c r="F286" s="512">
        <v>3</v>
      </c>
      <c r="G286" s="512">
        <v>30</v>
      </c>
    </row>
    <row r="287" spans="1:7" ht="12.75" customHeight="1">
      <c r="A287" s="512" t="s">
        <v>4828</v>
      </c>
      <c r="B287" s="512" t="s">
        <v>172</v>
      </c>
      <c r="C287" s="512" t="s">
        <v>23</v>
      </c>
      <c r="D287" s="512" t="s">
        <v>2706</v>
      </c>
      <c r="E287" s="512">
        <v>11</v>
      </c>
      <c r="F287" s="512">
        <v>1</v>
      </c>
      <c r="G287" s="512">
        <v>10</v>
      </c>
    </row>
    <row r="288" spans="1:7" ht="12.75" customHeight="1">
      <c r="A288" s="512" t="s">
        <v>8204</v>
      </c>
      <c r="B288" s="512" t="s">
        <v>172</v>
      </c>
      <c r="C288" s="512" t="s">
        <v>24</v>
      </c>
      <c r="D288" s="512" t="s">
        <v>2688</v>
      </c>
      <c r="E288" s="512">
        <v>9</v>
      </c>
      <c r="F288" s="512">
        <v>1</v>
      </c>
      <c r="G288" s="512">
        <v>13</v>
      </c>
    </row>
    <row r="289" spans="1:7" ht="12.75" customHeight="1">
      <c r="A289" s="512" t="s">
        <v>4761</v>
      </c>
      <c r="B289" s="512" t="s">
        <v>172</v>
      </c>
      <c r="C289" s="512" t="s">
        <v>25</v>
      </c>
      <c r="D289" s="512" t="s">
        <v>2690</v>
      </c>
      <c r="E289" s="512">
        <v>20</v>
      </c>
      <c r="F289" s="512">
        <v>4</v>
      </c>
      <c r="G289" s="512">
        <v>20</v>
      </c>
    </row>
    <row r="290" spans="1:7" ht="12.75" customHeight="1">
      <c r="A290" s="512" t="s">
        <v>8205</v>
      </c>
      <c r="B290" s="512" t="s">
        <v>172</v>
      </c>
      <c r="C290" s="512" t="s">
        <v>25</v>
      </c>
      <c r="D290" s="512" t="s">
        <v>2702</v>
      </c>
      <c r="E290" s="512">
        <v>20</v>
      </c>
      <c r="F290" s="512">
        <v>1</v>
      </c>
      <c r="G290" s="512">
        <v>5</v>
      </c>
    </row>
    <row r="291" spans="1:7" ht="12.75" customHeight="1">
      <c r="A291" s="512" t="s">
        <v>8206</v>
      </c>
      <c r="B291" s="512" t="s">
        <v>172</v>
      </c>
      <c r="C291" s="512" t="s">
        <v>25</v>
      </c>
      <c r="D291" s="512" t="s">
        <v>2683</v>
      </c>
      <c r="E291" s="512">
        <v>20</v>
      </c>
      <c r="F291" s="512">
        <v>1</v>
      </c>
      <c r="G291" s="512">
        <v>5</v>
      </c>
    </row>
    <row r="292" spans="1:7" ht="12.75" customHeight="1">
      <c r="A292" s="512" t="s">
        <v>8207</v>
      </c>
      <c r="B292" s="512" t="s">
        <v>172</v>
      </c>
      <c r="C292" s="512" t="s">
        <v>25</v>
      </c>
      <c r="D292" s="512" t="s">
        <v>2701</v>
      </c>
      <c r="E292" s="512">
        <v>20</v>
      </c>
      <c r="F292" s="512">
        <v>1</v>
      </c>
      <c r="G292" s="512">
        <v>5</v>
      </c>
    </row>
    <row r="293" spans="1:7" ht="12.75" customHeight="1">
      <c r="A293" s="512" t="s">
        <v>8208</v>
      </c>
      <c r="B293" s="512" t="s">
        <v>172</v>
      </c>
      <c r="C293" s="512" t="s">
        <v>25</v>
      </c>
      <c r="D293" s="512" t="s">
        <v>2706</v>
      </c>
      <c r="E293" s="512">
        <v>20</v>
      </c>
      <c r="F293" s="512">
        <v>1</v>
      </c>
      <c r="G293" s="512">
        <v>5</v>
      </c>
    </row>
    <row r="294" spans="1:7" ht="12.75" customHeight="1">
      <c r="A294" s="512" t="s">
        <v>8209</v>
      </c>
      <c r="B294" s="512" t="s">
        <v>172</v>
      </c>
      <c r="C294" s="512" t="s">
        <v>231</v>
      </c>
      <c r="D294" s="512" t="s">
        <v>2697</v>
      </c>
      <c r="E294" s="512">
        <v>26</v>
      </c>
      <c r="F294" s="512">
        <v>1</v>
      </c>
      <c r="G294" s="512">
        <v>4</v>
      </c>
    </row>
    <row r="295" spans="1:7" ht="12.75" customHeight="1">
      <c r="A295" s="512" t="s">
        <v>2857</v>
      </c>
      <c r="B295" s="512" t="s">
        <v>172</v>
      </c>
      <c r="C295" s="512" t="s">
        <v>100</v>
      </c>
      <c r="D295" s="512" t="s">
        <v>2684</v>
      </c>
      <c r="E295" s="512">
        <v>16</v>
      </c>
      <c r="F295" s="512">
        <v>2</v>
      </c>
      <c r="G295" s="512">
        <v>13</v>
      </c>
    </row>
    <row r="296" spans="1:7" ht="12.75" customHeight="1">
      <c r="A296" s="512" t="s">
        <v>2757</v>
      </c>
      <c r="B296" s="512" t="s">
        <v>172</v>
      </c>
      <c r="C296" s="512" t="s">
        <v>202</v>
      </c>
      <c r="D296" s="512" t="s">
        <v>2690</v>
      </c>
      <c r="E296" s="512">
        <v>31</v>
      </c>
      <c r="F296" s="512">
        <v>4</v>
      </c>
      <c r="G296" s="512">
        <v>13</v>
      </c>
    </row>
    <row r="297" spans="1:7" ht="12.75" customHeight="1">
      <c r="A297" s="512" t="s">
        <v>8210</v>
      </c>
      <c r="B297" s="512" t="s">
        <v>172</v>
      </c>
      <c r="C297" s="512" t="s">
        <v>202</v>
      </c>
      <c r="D297" s="512" t="s">
        <v>2688</v>
      </c>
      <c r="E297" s="512">
        <v>31</v>
      </c>
      <c r="F297" s="512">
        <v>1</v>
      </c>
      <c r="G297" s="512">
        <v>3</v>
      </c>
    </row>
    <row r="298" spans="1:7" ht="12.75" customHeight="1">
      <c r="A298" s="512" t="s">
        <v>2758</v>
      </c>
      <c r="B298" s="512" t="s">
        <v>172</v>
      </c>
      <c r="C298" s="512" t="s">
        <v>202</v>
      </c>
      <c r="D298" s="512" t="s">
        <v>2699</v>
      </c>
      <c r="E298" s="512">
        <v>31</v>
      </c>
      <c r="F298" s="512">
        <v>2</v>
      </c>
      <c r="G298" s="512">
        <v>6</v>
      </c>
    </row>
    <row r="299" spans="1:7" ht="12.75" customHeight="1">
      <c r="A299" s="512" t="s">
        <v>2759</v>
      </c>
      <c r="B299" s="512" t="s">
        <v>172</v>
      </c>
      <c r="C299" s="512" t="s">
        <v>101</v>
      </c>
      <c r="D299" s="512" t="s">
        <v>2689</v>
      </c>
      <c r="E299" s="512">
        <v>52</v>
      </c>
      <c r="F299" s="512">
        <v>12</v>
      </c>
      <c r="G299" s="512">
        <v>23</v>
      </c>
    </row>
    <row r="300" spans="1:7" ht="12.75" customHeight="1">
      <c r="A300" s="512" t="s">
        <v>2760</v>
      </c>
      <c r="B300" s="512" t="s">
        <v>172</v>
      </c>
      <c r="C300" s="512" t="s">
        <v>101</v>
      </c>
      <c r="D300" s="512" t="s">
        <v>2690</v>
      </c>
      <c r="E300" s="512">
        <v>52</v>
      </c>
      <c r="F300" s="512">
        <v>3</v>
      </c>
      <c r="G300" s="512">
        <v>6</v>
      </c>
    </row>
    <row r="301" spans="1:7" ht="12.75" customHeight="1">
      <c r="A301" s="512" t="s">
        <v>8211</v>
      </c>
      <c r="B301" s="512" t="s">
        <v>172</v>
      </c>
      <c r="C301" s="512" t="s">
        <v>101</v>
      </c>
      <c r="D301" s="512" t="s">
        <v>2703</v>
      </c>
      <c r="E301" s="512">
        <v>52</v>
      </c>
      <c r="F301" s="512">
        <v>1</v>
      </c>
      <c r="G301" s="512">
        <v>2</v>
      </c>
    </row>
    <row r="302" spans="1:7" ht="12.75" customHeight="1">
      <c r="A302" s="512" t="s">
        <v>2778</v>
      </c>
      <c r="B302" s="512" t="s">
        <v>172</v>
      </c>
      <c r="C302" s="512" t="s">
        <v>101</v>
      </c>
      <c r="D302" s="512" t="s">
        <v>2706</v>
      </c>
      <c r="E302" s="512">
        <v>52</v>
      </c>
      <c r="F302" s="512">
        <v>3</v>
      </c>
      <c r="G302" s="512">
        <v>6</v>
      </c>
    </row>
    <row r="303" spans="1:7" ht="12.75" customHeight="1">
      <c r="A303" s="512" t="s">
        <v>2779</v>
      </c>
      <c r="B303" s="512" t="s">
        <v>172</v>
      </c>
      <c r="C303" s="512" t="s">
        <v>183</v>
      </c>
      <c r="D303" s="512" t="s">
        <v>2690</v>
      </c>
      <c r="E303" s="512">
        <v>64</v>
      </c>
      <c r="F303" s="512">
        <v>8</v>
      </c>
      <c r="G303" s="512">
        <v>13</v>
      </c>
    </row>
    <row r="304" spans="1:7" ht="12.75" customHeight="1">
      <c r="A304" s="512" t="s">
        <v>8212</v>
      </c>
      <c r="B304" s="512" t="s">
        <v>172</v>
      </c>
      <c r="C304" s="512" t="s">
        <v>183</v>
      </c>
      <c r="D304" s="512" t="s">
        <v>2686</v>
      </c>
      <c r="E304" s="512">
        <v>64</v>
      </c>
      <c r="F304" s="512">
        <v>1</v>
      </c>
      <c r="G304" s="512">
        <v>2</v>
      </c>
    </row>
    <row r="305" spans="1:7" ht="12.75" customHeight="1">
      <c r="A305" s="512" t="s">
        <v>2804</v>
      </c>
      <c r="B305" s="512" t="s">
        <v>172</v>
      </c>
      <c r="C305" s="512" t="s">
        <v>183</v>
      </c>
      <c r="D305" s="512" t="s">
        <v>2687</v>
      </c>
      <c r="E305" s="512">
        <v>64</v>
      </c>
      <c r="F305" s="512">
        <v>3</v>
      </c>
      <c r="G305" s="512">
        <v>5</v>
      </c>
    </row>
    <row r="306" spans="1:7" ht="12.75" customHeight="1">
      <c r="A306" s="512" t="s">
        <v>2828</v>
      </c>
      <c r="B306" s="512" t="s">
        <v>172</v>
      </c>
      <c r="C306" s="512" t="s">
        <v>26</v>
      </c>
      <c r="D306" s="512" t="s">
        <v>2695</v>
      </c>
      <c r="E306" s="512">
        <v>14</v>
      </c>
      <c r="F306" s="512">
        <v>2</v>
      </c>
      <c r="G306" s="512">
        <v>14</v>
      </c>
    </row>
    <row r="307" spans="1:7" ht="12.75" customHeight="1">
      <c r="A307" s="512" t="s">
        <v>8213</v>
      </c>
      <c r="B307" s="512" t="s">
        <v>172</v>
      </c>
      <c r="C307" s="512" t="s">
        <v>26</v>
      </c>
      <c r="D307" s="512" t="s">
        <v>2705</v>
      </c>
      <c r="E307" s="512">
        <v>14</v>
      </c>
      <c r="F307" s="512">
        <v>1</v>
      </c>
      <c r="G307" s="512">
        <v>7</v>
      </c>
    </row>
    <row r="308" spans="1:7" ht="12.75" customHeight="1">
      <c r="A308" s="512" t="s">
        <v>4772</v>
      </c>
      <c r="B308" s="512" t="s">
        <v>172</v>
      </c>
      <c r="C308" s="512" t="s">
        <v>232</v>
      </c>
      <c r="D308" s="512" t="s">
        <v>2684</v>
      </c>
      <c r="E308" s="512">
        <v>8</v>
      </c>
      <c r="F308" s="512">
        <v>2</v>
      </c>
      <c r="G308" s="512">
        <v>25</v>
      </c>
    </row>
    <row r="309" spans="1:7" ht="12.75" customHeight="1">
      <c r="A309" s="512" t="s">
        <v>8214</v>
      </c>
      <c r="B309" s="512" t="s">
        <v>172</v>
      </c>
      <c r="C309" s="512" t="s">
        <v>102</v>
      </c>
      <c r="D309" s="512" t="s">
        <v>2680</v>
      </c>
      <c r="E309" s="512">
        <v>16</v>
      </c>
      <c r="F309" s="512">
        <v>1</v>
      </c>
      <c r="G309" s="512">
        <v>6</v>
      </c>
    </row>
    <row r="310" spans="1:7" ht="12.75" customHeight="1">
      <c r="A310" s="512" t="s">
        <v>2785</v>
      </c>
      <c r="B310" s="512" t="s">
        <v>172</v>
      </c>
      <c r="C310" s="512" t="s">
        <v>88</v>
      </c>
      <c r="D310" s="512" t="s">
        <v>2689</v>
      </c>
      <c r="E310" s="512">
        <v>37</v>
      </c>
      <c r="F310" s="512">
        <v>11</v>
      </c>
      <c r="G310" s="512">
        <v>30</v>
      </c>
    </row>
    <row r="311" spans="1:7" ht="12.75" customHeight="1">
      <c r="A311" s="512" t="s">
        <v>2786</v>
      </c>
      <c r="B311" s="512" t="s">
        <v>172</v>
      </c>
      <c r="C311" s="512" t="s">
        <v>88</v>
      </c>
      <c r="D311" s="512" t="s">
        <v>2690</v>
      </c>
      <c r="E311" s="512">
        <v>37</v>
      </c>
      <c r="F311" s="512">
        <v>6</v>
      </c>
      <c r="G311" s="512">
        <v>16</v>
      </c>
    </row>
    <row r="312" spans="1:7" ht="12.75" customHeight="1">
      <c r="A312" s="512" t="s">
        <v>8215</v>
      </c>
      <c r="B312" s="512" t="s">
        <v>172</v>
      </c>
      <c r="C312" s="512" t="s">
        <v>88</v>
      </c>
      <c r="D312" s="512" t="s">
        <v>2686</v>
      </c>
      <c r="E312" s="512">
        <v>37</v>
      </c>
      <c r="F312" s="512">
        <v>1</v>
      </c>
      <c r="G312" s="512">
        <v>3</v>
      </c>
    </row>
    <row r="313" spans="1:7" ht="12.75" customHeight="1">
      <c r="A313" s="512" t="s">
        <v>4288</v>
      </c>
      <c r="B313" s="512" t="s">
        <v>172</v>
      </c>
      <c r="C313" s="512" t="s">
        <v>217</v>
      </c>
      <c r="D313" s="512" t="s">
        <v>2695</v>
      </c>
      <c r="E313" s="512">
        <v>25</v>
      </c>
      <c r="F313" s="512">
        <v>3</v>
      </c>
      <c r="G313" s="512">
        <v>12</v>
      </c>
    </row>
    <row r="314" spans="1:7" ht="12.75" customHeight="1">
      <c r="A314" s="512" t="s">
        <v>2864</v>
      </c>
      <c r="B314" s="512" t="s">
        <v>172</v>
      </c>
      <c r="C314" s="512" t="s">
        <v>104</v>
      </c>
      <c r="D314" s="512" t="s">
        <v>2684</v>
      </c>
      <c r="E314" s="512">
        <v>36</v>
      </c>
      <c r="F314" s="512">
        <v>6</v>
      </c>
      <c r="G314" s="512">
        <v>17</v>
      </c>
    </row>
    <row r="315" spans="1:7" ht="12.75" customHeight="1">
      <c r="A315" s="512" t="s">
        <v>8216</v>
      </c>
      <c r="B315" s="512" t="s">
        <v>172</v>
      </c>
      <c r="C315" s="512" t="s">
        <v>29</v>
      </c>
      <c r="D315" s="512" t="s">
        <v>2691</v>
      </c>
      <c r="E315" s="512">
        <v>47</v>
      </c>
      <c r="F315" s="512">
        <v>1</v>
      </c>
      <c r="G315" s="512">
        <v>2</v>
      </c>
    </row>
    <row r="316" spans="1:7" ht="12.75" customHeight="1">
      <c r="A316" s="512" t="s">
        <v>4829</v>
      </c>
      <c r="B316" s="512" t="s">
        <v>172</v>
      </c>
      <c r="C316" s="512" t="s">
        <v>29</v>
      </c>
      <c r="D316" s="512" t="s">
        <v>2706</v>
      </c>
      <c r="E316" s="512">
        <v>47</v>
      </c>
      <c r="F316" s="512">
        <v>5</v>
      </c>
      <c r="G316" s="512">
        <v>11</v>
      </c>
    </row>
    <row r="317" spans="1:7" ht="12.75" customHeight="1">
      <c r="A317" s="512" t="s">
        <v>2914</v>
      </c>
      <c r="B317" s="512" t="s">
        <v>172</v>
      </c>
      <c r="C317" s="512" t="s">
        <v>160</v>
      </c>
      <c r="D317" s="512" t="s">
        <v>2689</v>
      </c>
      <c r="E317" s="512">
        <v>10</v>
      </c>
      <c r="F317" s="512">
        <v>3</v>
      </c>
      <c r="G317" s="512">
        <v>30</v>
      </c>
    </row>
    <row r="318" spans="1:7" ht="12.75" customHeight="1">
      <c r="A318" s="512" t="s">
        <v>4789</v>
      </c>
      <c r="B318" s="512" t="s">
        <v>172</v>
      </c>
      <c r="C318" s="512" t="s">
        <v>78</v>
      </c>
      <c r="D318" s="512" t="s">
        <v>2687</v>
      </c>
      <c r="E318" s="512">
        <v>49</v>
      </c>
      <c r="F318" s="512">
        <v>1</v>
      </c>
      <c r="G318" s="512">
        <v>2</v>
      </c>
    </row>
    <row r="319" spans="1:7" ht="12.75" customHeight="1">
      <c r="A319" s="512" t="s">
        <v>2870</v>
      </c>
      <c r="B319" s="512" t="s">
        <v>172</v>
      </c>
      <c r="C319" s="512" t="s">
        <v>204</v>
      </c>
      <c r="D319" s="512" t="s">
        <v>2678</v>
      </c>
      <c r="E319" s="512">
        <v>42</v>
      </c>
      <c r="F319" s="512">
        <v>1</v>
      </c>
      <c r="G319" s="512">
        <v>2</v>
      </c>
    </row>
    <row r="320" spans="1:7" ht="12.75" customHeight="1">
      <c r="A320" s="512" t="s">
        <v>2921</v>
      </c>
      <c r="B320" s="512" t="s">
        <v>172</v>
      </c>
      <c r="C320" s="512" t="s">
        <v>204</v>
      </c>
      <c r="D320" s="512" t="s">
        <v>2688</v>
      </c>
      <c r="E320" s="512">
        <v>42</v>
      </c>
      <c r="F320" s="512">
        <v>1</v>
      </c>
      <c r="G320" s="512">
        <v>2</v>
      </c>
    </row>
    <row r="321" spans="1:7" ht="12.75" customHeight="1">
      <c r="A321" s="512" t="s">
        <v>2922</v>
      </c>
      <c r="B321" s="512" t="s">
        <v>172</v>
      </c>
      <c r="C321" s="512" t="s">
        <v>204</v>
      </c>
      <c r="D321" s="512" t="s">
        <v>2680</v>
      </c>
      <c r="E321" s="512">
        <v>42</v>
      </c>
      <c r="F321" s="512">
        <v>1</v>
      </c>
      <c r="G321" s="512">
        <v>2</v>
      </c>
    </row>
    <row r="322" spans="1:7" ht="12.75" customHeight="1">
      <c r="A322" s="512" t="s">
        <v>8217</v>
      </c>
      <c r="B322" s="512" t="s">
        <v>172</v>
      </c>
      <c r="C322" s="512" t="s">
        <v>204</v>
      </c>
      <c r="D322" s="512" t="s">
        <v>2683</v>
      </c>
      <c r="E322" s="512">
        <v>42</v>
      </c>
      <c r="F322" s="512">
        <v>1</v>
      </c>
      <c r="G322" s="512">
        <v>2</v>
      </c>
    </row>
    <row r="323" spans="1:7" ht="12.75" customHeight="1">
      <c r="A323" s="512" t="s">
        <v>2871</v>
      </c>
      <c r="B323" s="512" t="s">
        <v>172</v>
      </c>
      <c r="C323" s="512" t="s">
        <v>233</v>
      </c>
      <c r="D323" s="512" t="s">
        <v>2689</v>
      </c>
      <c r="E323" s="512">
        <v>12</v>
      </c>
      <c r="F323" s="512">
        <v>5</v>
      </c>
      <c r="G323" s="512">
        <v>42</v>
      </c>
    </row>
    <row r="324" spans="1:7" ht="12.75" customHeight="1">
      <c r="A324" s="512" t="s">
        <v>2872</v>
      </c>
      <c r="B324" s="512" t="s">
        <v>172</v>
      </c>
      <c r="C324" s="512" t="s">
        <v>233</v>
      </c>
      <c r="D324" s="512" t="s">
        <v>2684</v>
      </c>
      <c r="E324" s="512">
        <v>12</v>
      </c>
      <c r="F324" s="512">
        <v>4</v>
      </c>
      <c r="G324" s="512">
        <v>33</v>
      </c>
    </row>
    <row r="325" spans="1:7" ht="12.75" customHeight="1">
      <c r="A325" s="512" t="s">
        <v>2925</v>
      </c>
      <c r="B325" s="512" t="s">
        <v>172</v>
      </c>
      <c r="C325" s="512" t="s">
        <v>205</v>
      </c>
      <c r="D325" s="512" t="s">
        <v>2689</v>
      </c>
      <c r="E325" s="512">
        <v>53</v>
      </c>
      <c r="F325" s="512">
        <v>17</v>
      </c>
      <c r="G325" s="512">
        <v>32</v>
      </c>
    </row>
    <row r="326" spans="1:7" ht="12.75" customHeight="1">
      <c r="A326" s="512" t="s">
        <v>2960</v>
      </c>
      <c r="B326" s="512" t="s">
        <v>172</v>
      </c>
      <c r="C326" s="512" t="s">
        <v>205</v>
      </c>
      <c r="D326" s="512" t="s">
        <v>2684</v>
      </c>
      <c r="E326" s="512">
        <v>53</v>
      </c>
      <c r="F326" s="512">
        <v>5</v>
      </c>
      <c r="G326" s="512">
        <v>9</v>
      </c>
    </row>
    <row r="327" spans="1:7" ht="12.75" customHeight="1">
      <c r="A327" s="512" t="s">
        <v>4296</v>
      </c>
      <c r="B327" s="512" t="s">
        <v>172</v>
      </c>
      <c r="C327" s="512" t="s">
        <v>218</v>
      </c>
      <c r="D327" s="512" t="s">
        <v>2679</v>
      </c>
      <c r="E327" s="512">
        <v>11</v>
      </c>
      <c r="F327" s="512">
        <v>1</v>
      </c>
      <c r="G327" s="512">
        <v>9</v>
      </c>
    </row>
    <row r="328" spans="1:7" ht="12.75" customHeight="1">
      <c r="A328" s="512" t="s">
        <v>2875</v>
      </c>
      <c r="B328" s="512" t="s">
        <v>172</v>
      </c>
      <c r="C328" s="512" t="s">
        <v>161</v>
      </c>
      <c r="D328" s="512" t="s">
        <v>2695</v>
      </c>
      <c r="E328" s="512">
        <v>48</v>
      </c>
      <c r="F328" s="512">
        <v>1</v>
      </c>
      <c r="G328" s="512">
        <v>2</v>
      </c>
    </row>
    <row r="329" spans="1:7" ht="12.75" customHeight="1">
      <c r="A329" s="512" t="s">
        <v>2894</v>
      </c>
      <c r="B329" s="512" t="s">
        <v>172</v>
      </c>
      <c r="C329" s="512" t="s">
        <v>161</v>
      </c>
      <c r="D329" s="512" t="s">
        <v>2690</v>
      </c>
      <c r="E329" s="512">
        <v>48</v>
      </c>
      <c r="F329" s="512">
        <v>2</v>
      </c>
      <c r="G329" s="512">
        <v>4</v>
      </c>
    </row>
    <row r="330" spans="1:7" ht="12.75" customHeight="1">
      <c r="A330" s="512" t="s">
        <v>8218</v>
      </c>
      <c r="B330" s="512" t="s">
        <v>172</v>
      </c>
      <c r="C330" s="512" t="s">
        <v>105</v>
      </c>
      <c r="D330" s="512" t="s">
        <v>2688</v>
      </c>
      <c r="E330" s="512">
        <v>25</v>
      </c>
      <c r="F330" s="512">
        <v>1</v>
      </c>
      <c r="G330" s="512">
        <v>4</v>
      </c>
    </row>
    <row r="331" spans="1:7" ht="12.75" customHeight="1">
      <c r="A331" s="512" t="s">
        <v>2944</v>
      </c>
      <c r="B331" s="512" t="s">
        <v>172</v>
      </c>
      <c r="C331" s="512" t="s">
        <v>105</v>
      </c>
      <c r="D331" s="512" t="s">
        <v>2683</v>
      </c>
      <c r="E331" s="512">
        <v>25</v>
      </c>
      <c r="F331" s="512">
        <v>2</v>
      </c>
      <c r="G331" s="512">
        <v>8</v>
      </c>
    </row>
    <row r="332" spans="1:7" ht="12.75" customHeight="1">
      <c r="A332" s="512" t="s">
        <v>8219</v>
      </c>
      <c r="B332" s="512" t="s">
        <v>172</v>
      </c>
      <c r="C332" s="512" t="s">
        <v>105</v>
      </c>
      <c r="D332" s="512" t="s">
        <v>2699</v>
      </c>
      <c r="E332" s="512">
        <v>25</v>
      </c>
      <c r="F332" s="512">
        <v>1</v>
      </c>
      <c r="G332" s="512">
        <v>4</v>
      </c>
    </row>
    <row r="333" spans="1:7" ht="12.75" customHeight="1">
      <c r="A333" s="512" t="s">
        <v>4745</v>
      </c>
      <c r="B333" s="512" t="s">
        <v>172</v>
      </c>
      <c r="C333" s="512" t="s">
        <v>234</v>
      </c>
      <c r="D333" s="512" t="s">
        <v>2695</v>
      </c>
      <c r="E333" s="512">
        <v>33</v>
      </c>
      <c r="F333" s="512">
        <v>4</v>
      </c>
      <c r="G333" s="512">
        <v>12</v>
      </c>
    </row>
    <row r="334" spans="1:7" ht="12.75" customHeight="1">
      <c r="A334" s="512" t="s">
        <v>2949</v>
      </c>
      <c r="B334" s="512" t="s">
        <v>172</v>
      </c>
      <c r="C334" s="512" t="s">
        <v>106</v>
      </c>
      <c r="D334" s="512" t="s">
        <v>2695</v>
      </c>
      <c r="E334" s="512">
        <v>25</v>
      </c>
      <c r="F334" s="512">
        <v>3</v>
      </c>
      <c r="G334" s="512">
        <v>12</v>
      </c>
    </row>
    <row r="335" spans="1:7" ht="12.75" customHeight="1">
      <c r="A335" s="512" t="s">
        <v>8220</v>
      </c>
      <c r="B335" s="512" t="s">
        <v>172</v>
      </c>
      <c r="C335" s="512" t="s">
        <v>106</v>
      </c>
      <c r="D335" s="512" t="s">
        <v>2687</v>
      </c>
      <c r="E335" s="512">
        <v>25</v>
      </c>
      <c r="F335" s="512">
        <v>1</v>
      </c>
      <c r="G335" s="512">
        <v>4</v>
      </c>
    </row>
    <row r="336" spans="1:7" ht="12.75" customHeight="1">
      <c r="A336" s="512" t="s">
        <v>8221</v>
      </c>
      <c r="B336" s="512" t="s">
        <v>172</v>
      </c>
      <c r="C336" s="512" t="s">
        <v>106</v>
      </c>
      <c r="D336" s="512" t="s">
        <v>2707</v>
      </c>
      <c r="E336" s="512">
        <v>25</v>
      </c>
      <c r="F336" s="512">
        <v>1</v>
      </c>
      <c r="G336" s="512">
        <v>4</v>
      </c>
    </row>
    <row r="337" spans="1:7" ht="12.75" customHeight="1">
      <c r="A337" s="512" t="s">
        <v>8222</v>
      </c>
      <c r="B337" s="512" t="s">
        <v>172</v>
      </c>
      <c r="C337" s="512" t="s">
        <v>89</v>
      </c>
      <c r="D337" s="512" t="s">
        <v>2683</v>
      </c>
      <c r="E337" s="512">
        <v>74</v>
      </c>
      <c r="F337" s="512">
        <v>2</v>
      </c>
      <c r="G337" s="512">
        <v>3</v>
      </c>
    </row>
    <row r="338" spans="1:7" ht="12.75" customHeight="1">
      <c r="A338" s="512" t="s">
        <v>8223</v>
      </c>
      <c r="B338" s="512" t="s">
        <v>172</v>
      </c>
      <c r="C338" s="512" t="s">
        <v>89</v>
      </c>
      <c r="D338" s="512" t="s">
        <v>2681</v>
      </c>
      <c r="E338" s="512">
        <v>74</v>
      </c>
      <c r="F338" s="512">
        <v>1</v>
      </c>
      <c r="G338" s="512">
        <v>1</v>
      </c>
    </row>
    <row r="339" spans="1:7" ht="12.75" customHeight="1">
      <c r="A339" s="512" t="s">
        <v>2930</v>
      </c>
      <c r="B339" s="512" t="s">
        <v>172</v>
      </c>
      <c r="C339" s="512" t="s">
        <v>89</v>
      </c>
      <c r="D339" s="512" t="s">
        <v>2692</v>
      </c>
      <c r="E339" s="512">
        <v>74</v>
      </c>
      <c r="F339" s="512">
        <v>1</v>
      </c>
      <c r="G339" s="512">
        <v>1</v>
      </c>
    </row>
    <row r="340" spans="1:7" ht="12.75" customHeight="1">
      <c r="A340" s="512" t="s">
        <v>2901</v>
      </c>
      <c r="B340" s="512" t="s">
        <v>172</v>
      </c>
      <c r="C340" s="512" t="s">
        <v>162</v>
      </c>
      <c r="D340" s="512" t="s">
        <v>2690</v>
      </c>
      <c r="E340" s="512">
        <v>19</v>
      </c>
      <c r="F340" s="512">
        <v>1</v>
      </c>
      <c r="G340" s="512">
        <v>5</v>
      </c>
    </row>
    <row r="341" spans="1:7" ht="12.75" customHeight="1">
      <c r="A341" s="512" t="s">
        <v>4830</v>
      </c>
      <c r="B341" s="512" t="s">
        <v>172</v>
      </c>
      <c r="C341" s="512" t="s">
        <v>162</v>
      </c>
      <c r="D341" s="512" t="s">
        <v>2706</v>
      </c>
      <c r="E341" s="512">
        <v>19</v>
      </c>
      <c r="F341" s="512">
        <v>1</v>
      </c>
      <c r="G341" s="512">
        <v>5</v>
      </c>
    </row>
    <row r="342" spans="1:7" ht="12.75" customHeight="1">
      <c r="A342" s="512" t="s">
        <v>2884</v>
      </c>
      <c r="B342" s="512" t="s">
        <v>172</v>
      </c>
      <c r="C342" s="512" t="s">
        <v>206</v>
      </c>
      <c r="D342" s="512" t="s">
        <v>2695</v>
      </c>
      <c r="E342" s="512">
        <v>45</v>
      </c>
      <c r="F342" s="512">
        <v>2</v>
      </c>
      <c r="G342" s="512">
        <v>4</v>
      </c>
    </row>
    <row r="343" spans="1:7" ht="12.75" customHeight="1">
      <c r="A343" s="512" t="s">
        <v>4304</v>
      </c>
      <c r="B343" s="512" t="s">
        <v>172</v>
      </c>
      <c r="C343" s="512" t="s">
        <v>206</v>
      </c>
      <c r="D343" s="512" t="s">
        <v>2684</v>
      </c>
      <c r="E343" s="512">
        <v>45</v>
      </c>
      <c r="F343" s="512">
        <v>4</v>
      </c>
      <c r="G343" s="512">
        <v>9</v>
      </c>
    </row>
    <row r="344" spans="1:7" ht="12.75" customHeight="1">
      <c r="A344" s="512" t="s">
        <v>4746</v>
      </c>
      <c r="B344" s="512" t="s">
        <v>172</v>
      </c>
      <c r="C344" s="512" t="s">
        <v>30</v>
      </c>
      <c r="D344" s="512" t="s">
        <v>2695</v>
      </c>
      <c r="E344" s="512">
        <v>9</v>
      </c>
      <c r="F344" s="512">
        <v>3</v>
      </c>
      <c r="G344" s="512">
        <v>33</v>
      </c>
    </row>
    <row r="345" spans="1:7" ht="12.75" customHeight="1">
      <c r="A345" s="512" t="s">
        <v>8224</v>
      </c>
      <c r="B345" s="512" t="s">
        <v>172</v>
      </c>
      <c r="C345" s="512" t="s">
        <v>109</v>
      </c>
      <c r="D345" s="512" t="s">
        <v>2680</v>
      </c>
      <c r="E345" s="512">
        <v>9</v>
      </c>
      <c r="F345" s="512">
        <v>1</v>
      </c>
      <c r="G345" s="512">
        <v>11</v>
      </c>
    </row>
    <row r="346" spans="1:7" ht="12.75" customHeight="1">
      <c r="A346" s="512" t="s">
        <v>4309</v>
      </c>
      <c r="B346" s="512" t="s">
        <v>172</v>
      </c>
      <c r="C346" s="512" t="s">
        <v>185</v>
      </c>
      <c r="D346" s="512" t="s">
        <v>2695</v>
      </c>
      <c r="E346" s="512">
        <v>127</v>
      </c>
      <c r="F346" s="512">
        <v>9</v>
      </c>
      <c r="G346" s="512">
        <v>7</v>
      </c>
    </row>
    <row r="347" spans="1:7" ht="12.75" customHeight="1">
      <c r="A347" s="512" t="s">
        <v>4310</v>
      </c>
      <c r="B347" s="512" t="s">
        <v>172</v>
      </c>
      <c r="C347" s="512" t="s">
        <v>185</v>
      </c>
      <c r="D347" s="512" t="s">
        <v>2690</v>
      </c>
      <c r="E347" s="512">
        <v>127</v>
      </c>
      <c r="F347" s="512">
        <v>15</v>
      </c>
      <c r="G347" s="512">
        <v>12</v>
      </c>
    </row>
    <row r="348" spans="1:7" ht="12.75" customHeight="1">
      <c r="A348" s="512" t="s">
        <v>3037</v>
      </c>
      <c r="B348" s="512" t="s">
        <v>172</v>
      </c>
      <c r="C348" s="512" t="s">
        <v>185</v>
      </c>
      <c r="D348" s="512" t="s">
        <v>2684</v>
      </c>
      <c r="E348" s="512">
        <v>127</v>
      </c>
      <c r="F348" s="512">
        <v>8</v>
      </c>
      <c r="G348" s="512">
        <v>6</v>
      </c>
    </row>
    <row r="349" spans="1:7" ht="12.75" customHeight="1">
      <c r="A349" s="512" t="s">
        <v>8225</v>
      </c>
      <c r="B349" s="512" t="s">
        <v>172</v>
      </c>
      <c r="C349" s="512" t="s">
        <v>185</v>
      </c>
      <c r="D349" s="512" t="s">
        <v>2698</v>
      </c>
      <c r="E349" s="512">
        <v>127</v>
      </c>
      <c r="F349" s="512">
        <v>3</v>
      </c>
      <c r="G349" s="512">
        <v>2</v>
      </c>
    </row>
    <row r="350" spans="1:7" ht="12.75" customHeight="1">
      <c r="A350" s="512" t="s">
        <v>2905</v>
      </c>
      <c r="B350" s="512" t="s">
        <v>172</v>
      </c>
      <c r="C350" s="512" t="s">
        <v>185</v>
      </c>
      <c r="D350" s="512" t="s">
        <v>2686</v>
      </c>
      <c r="E350" s="512">
        <v>127</v>
      </c>
      <c r="F350" s="512">
        <v>3</v>
      </c>
      <c r="G350" s="512">
        <v>2</v>
      </c>
    </row>
    <row r="351" spans="1:7" ht="12.75" customHeight="1">
      <c r="A351" s="512" t="s">
        <v>3012</v>
      </c>
      <c r="B351" s="512" t="s">
        <v>172</v>
      </c>
      <c r="C351" s="512" t="s">
        <v>185</v>
      </c>
      <c r="D351" s="512" t="s">
        <v>2678</v>
      </c>
      <c r="E351" s="512">
        <v>127</v>
      </c>
      <c r="F351" s="512">
        <v>2</v>
      </c>
      <c r="G351" s="512">
        <v>2</v>
      </c>
    </row>
    <row r="352" spans="1:7" ht="12.75" customHeight="1">
      <c r="A352" s="512" t="s">
        <v>4311</v>
      </c>
      <c r="B352" s="512" t="s">
        <v>172</v>
      </c>
      <c r="C352" s="512" t="s">
        <v>185</v>
      </c>
      <c r="D352" s="512" t="s">
        <v>2683</v>
      </c>
      <c r="E352" s="512">
        <v>127</v>
      </c>
      <c r="F352" s="512">
        <v>4</v>
      </c>
      <c r="G352" s="512">
        <v>3</v>
      </c>
    </row>
    <row r="353" spans="1:7" ht="12.75" customHeight="1">
      <c r="A353" s="512" t="s">
        <v>8226</v>
      </c>
      <c r="B353" s="512" t="s">
        <v>172</v>
      </c>
      <c r="C353" s="512" t="s">
        <v>110</v>
      </c>
      <c r="D353" s="512" t="s">
        <v>2683</v>
      </c>
      <c r="E353" s="512">
        <v>19</v>
      </c>
      <c r="F353" s="512">
        <v>1</v>
      </c>
      <c r="G353" s="512">
        <v>5</v>
      </c>
    </row>
    <row r="354" spans="1:7" ht="12.75" customHeight="1">
      <c r="A354" s="512" t="s">
        <v>4308</v>
      </c>
      <c r="B354" s="512" t="s">
        <v>172</v>
      </c>
      <c r="C354" s="512" t="s">
        <v>185</v>
      </c>
      <c r="D354" s="512" t="s">
        <v>2689</v>
      </c>
      <c r="E354" s="512">
        <v>127</v>
      </c>
      <c r="F354" s="512">
        <v>31</v>
      </c>
      <c r="G354" s="512">
        <v>24</v>
      </c>
    </row>
    <row r="355" spans="1:7" ht="12.75" customHeight="1">
      <c r="A355" s="512" t="s">
        <v>8227</v>
      </c>
      <c r="B355" s="512" t="s">
        <v>172</v>
      </c>
      <c r="C355" s="512" t="s">
        <v>185</v>
      </c>
      <c r="D355" s="512" t="s">
        <v>2687</v>
      </c>
      <c r="E355" s="512">
        <v>127</v>
      </c>
      <c r="F355" s="512">
        <v>2</v>
      </c>
      <c r="G355" s="512">
        <v>2</v>
      </c>
    </row>
    <row r="356" spans="1:7" ht="12.75" customHeight="1">
      <c r="A356" s="512" t="s">
        <v>4813</v>
      </c>
      <c r="B356" s="512" t="s">
        <v>172</v>
      </c>
      <c r="C356" s="512" t="s">
        <v>185</v>
      </c>
      <c r="D356" s="512" t="s">
        <v>2685</v>
      </c>
      <c r="E356" s="512">
        <v>127</v>
      </c>
      <c r="F356" s="512">
        <v>2</v>
      </c>
      <c r="G356" s="512">
        <v>2</v>
      </c>
    </row>
    <row r="357" spans="1:7" ht="12.75" customHeight="1">
      <c r="A357" s="512" t="s">
        <v>2976</v>
      </c>
      <c r="B357" s="512" t="s">
        <v>172</v>
      </c>
      <c r="C357" s="512" t="s">
        <v>185</v>
      </c>
      <c r="D357" s="512" t="s">
        <v>2703</v>
      </c>
      <c r="E357" s="512">
        <v>127</v>
      </c>
      <c r="F357" s="512">
        <v>2</v>
      </c>
      <c r="G357" s="512">
        <v>2</v>
      </c>
    </row>
    <row r="358" spans="1:7" ht="12.75" customHeight="1">
      <c r="A358" s="512" t="s">
        <v>4312</v>
      </c>
      <c r="B358" s="512" t="s">
        <v>172</v>
      </c>
      <c r="C358" s="512" t="s">
        <v>185</v>
      </c>
      <c r="D358" s="512" t="s">
        <v>2692</v>
      </c>
      <c r="E358" s="512">
        <v>127</v>
      </c>
      <c r="F358" s="512">
        <v>1</v>
      </c>
      <c r="G358" s="512">
        <v>1</v>
      </c>
    </row>
    <row r="359" spans="1:7" ht="12.75" customHeight="1">
      <c r="A359" s="512" t="s">
        <v>2991</v>
      </c>
      <c r="B359" s="512" t="s">
        <v>172</v>
      </c>
      <c r="C359" s="512" t="s">
        <v>110</v>
      </c>
      <c r="D359" s="512" t="s">
        <v>2695</v>
      </c>
      <c r="E359" s="512">
        <v>19</v>
      </c>
      <c r="F359" s="512">
        <v>2</v>
      </c>
      <c r="G359" s="512">
        <v>11</v>
      </c>
    </row>
    <row r="360" spans="1:7" ht="12.75" customHeight="1">
      <c r="A360" s="512" t="s">
        <v>3038</v>
      </c>
      <c r="B360" s="512" t="s">
        <v>172</v>
      </c>
      <c r="C360" s="512" t="s">
        <v>110</v>
      </c>
      <c r="D360" s="512" t="s">
        <v>2698</v>
      </c>
      <c r="E360" s="512">
        <v>19</v>
      </c>
      <c r="F360" s="512">
        <v>1</v>
      </c>
      <c r="G360" s="512">
        <v>5</v>
      </c>
    </row>
    <row r="361" spans="1:7" ht="12.75" customHeight="1">
      <c r="A361" s="512" t="s">
        <v>8228</v>
      </c>
      <c r="B361" s="512" t="s">
        <v>172</v>
      </c>
      <c r="C361" s="512" t="s">
        <v>110</v>
      </c>
      <c r="D361" s="512" t="s">
        <v>2693</v>
      </c>
      <c r="E361" s="512">
        <v>19</v>
      </c>
      <c r="F361" s="512">
        <v>1</v>
      </c>
      <c r="G361" s="512">
        <v>5</v>
      </c>
    </row>
    <row r="362" spans="1:7" ht="12.75" customHeight="1">
      <c r="A362" s="512" t="s">
        <v>8229</v>
      </c>
      <c r="B362" s="512" t="s">
        <v>172</v>
      </c>
      <c r="C362" s="512" t="s">
        <v>110</v>
      </c>
      <c r="D362" s="512" t="s">
        <v>2680</v>
      </c>
      <c r="E362" s="512">
        <v>19</v>
      </c>
      <c r="F362" s="512">
        <v>1</v>
      </c>
      <c r="G362" s="512">
        <v>5</v>
      </c>
    </row>
    <row r="363" spans="1:7" ht="12.75" customHeight="1">
      <c r="A363" s="512" t="s">
        <v>8230</v>
      </c>
      <c r="B363" s="512" t="s">
        <v>172</v>
      </c>
      <c r="C363" s="512" t="s">
        <v>112</v>
      </c>
      <c r="D363" s="512" t="s">
        <v>2678</v>
      </c>
      <c r="E363" s="512">
        <v>23</v>
      </c>
      <c r="F363" s="512">
        <v>1</v>
      </c>
      <c r="G363" s="512">
        <v>4</v>
      </c>
    </row>
    <row r="364" spans="1:7" ht="12.75" customHeight="1">
      <c r="A364" s="512" t="s">
        <v>2995</v>
      </c>
      <c r="B364" s="512" t="s">
        <v>172</v>
      </c>
      <c r="C364" s="512" t="s">
        <v>90</v>
      </c>
      <c r="D364" s="512" t="s">
        <v>2698</v>
      </c>
      <c r="E364" s="512">
        <v>130</v>
      </c>
      <c r="F364" s="512">
        <v>2</v>
      </c>
      <c r="G364" s="512">
        <v>2</v>
      </c>
    </row>
    <row r="365" spans="1:7" ht="12.75" customHeight="1">
      <c r="A365" s="512" t="s">
        <v>8231</v>
      </c>
      <c r="B365" s="512" t="s">
        <v>172</v>
      </c>
      <c r="C365" s="512" t="s">
        <v>113</v>
      </c>
      <c r="D365" s="512" t="s">
        <v>2679</v>
      </c>
      <c r="E365" s="512">
        <v>14</v>
      </c>
      <c r="F365" s="512">
        <v>1</v>
      </c>
      <c r="G365" s="512">
        <v>7</v>
      </c>
    </row>
    <row r="366" spans="1:7" ht="12.75" customHeight="1">
      <c r="A366" s="512" t="s">
        <v>4325</v>
      </c>
      <c r="B366" s="512" t="s">
        <v>172</v>
      </c>
      <c r="C366" s="512" t="s">
        <v>114</v>
      </c>
      <c r="D366" s="512" t="s">
        <v>2684</v>
      </c>
      <c r="E366" s="512">
        <v>12</v>
      </c>
      <c r="F366" s="512">
        <v>1</v>
      </c>
      <c r="G366" s="512">
        <v>8</v>
      </c>
    </row>
    <row r="367" spans="1:7" ht="12.75" customHeight="1">
      <c r="A367" s="512" t="s">
        <v>3101</v>
      </c>
      <c r="B367" s="512" t="s">
        <v>172</v>
      </c>
      <c r="C367" s="512" t="s">
        <v>186</v>
      </c>
      <c r="D367" s="512" t="s">
        <v>2689</v>
      </c>
      <c r="E367" s="512">
        <v>5</v>
      </c>
      <c r="F367" s="512">
        <v>1</v>
      </c>
      <c r="G367" s="512">
        <v>20</v>
      </c>
    </row>
    <row r="368" spans="1:7" ht="12.75" customHeight="1">
      <c r="A368" s="512" t="s">
        <v>2987</v>
      </c>
      <c r="B368" s="512" t="s">
        <v>172</v>
      </c>
      <c r="C368" s="512" t="s">
        <v>115</v>
      </c>
      <c r="D368" s="512" t="s">
        <v>2689</v>
      </c>
      <c r="E368" s="512">
        <v>8</v>
      </c>
      <c r="F368" s="512">
        <v>2</v>
      </c>
      <c r="G368" s="512">
        <v>25</v>
      </c>
    </row>
    <row r="369" spans="1:7" ht="12.75" customHeight="1">
      <c r="A369" s="512" t="s">
        <v>3103</v>
      </c>
      <c r="B369" s="512" t="s">
        <v>172</v>
      </c>
      <c r="C369" s="512" t="s">
        <v>115</v>
      </c>
      <c r="D369" s="512" t="s">
        <v>2685</v>
      </c>
      <c r="E369" s="512">
        <v>8</v>
      </c>
      <c r="F369" s="512">
        <v>1</v>
      </c>
      <c r="G369" s="512">
        <v>13</v>
      </c>
    </row>
    <row r="370" spans="1:7" ht="12.75" customHeight="1">
      <c r="A370" s="512" t="s">
        <v>8232</v>
      </c>
      <c r="B370" s="512" t="s">
        <v>172</v>
      </c>
      <c r="C370" s="512" t="s">
        <v>115</v>
      </c>
      <c r="D370" s="512" t="s">
        <v>2705</v>
      </c>
      <c r="E370" s="512">
        <v>8</v>
      </c>
      <c r="F370" s="512">
        <v>1</v>
      </c>
      <c r="G370" s="512">
        <v>13</v>
      </c>
    </row>
    <row r="371" spans="1:7" ht="12.75" customHeight="1">
      <c r="A371" s="512" t="s">
        <v>2997</v>
      </c>
      <c r="B371" s="512" t="s">
        <v>172</v>
      </c>
      <c r="C371" s="512" t="s">
        <v>187</v>
      </c>
      <c r="D371" s="512" t="s">
        <v>2678</v>
      </c>
      <c r="E371" s="512">
        <v>133</v>
      </c>
      <c r="F371" s="512">
        <v>1</v>
      </c>
      <c r="G371" s="512">
        <v>1</v>
      </c>
    </row>
    <row r="372" spans="1:7" ht="12.75" customHeight="1">
      <c r="A372" s="512" t="s">
        <v>4329</v>
      </c>
      <c r="B372" s="512" t="s">
        <v>172</v>
      </c>
      <c r="C372" s="512" t="s">
        <v>235</v>
      </c>
      <c r="D372" s="512" t="s">
        <v>2695</v>
      </c>
      <c r="E372" s="512">
        <v>32</v>
      </c>
      <c r="F372" s="512">
        <v>2</v>
      </c>
      <c r="G372" s="512">
        <v>6</v>
      </c>
    </row>
    <row r="373" spans="1:7" ht="12.75" customHeight="1">
      <c r="A373" s="512" t="s">
        <v>4774</v>
      </c>
      <c r="B373" s="512" t="s">
        <v>172</v>
      </c>
      <c r="C373" s="512" t="s">
        <v>235</v>
      </c>
      <c r="D373" s="512" t="s">
        <v>2684</v>
      </c>
      <c r="E373" s="512">
        <v>32</v>
      </c>
      <c r="F373" s="512">
        <v>3</v>
      </c>
      <c r="G373" s="512">
        <v>9</v>
      </c>
    </row>
    <row r="374" spans="1:7" ht="12.75" customHeight="1">
      <c r="A374" s="512" t="s">
        <v>2998</v>
      </c>
      <c r="B374" s="512" t="s">
        <v>172</v>
      </c>
      <c r="C374" s="512" t="s">
        <v>147</v>
      </c>
      <c r="D374" s="512" t="s">
        <v>2690</v>
      </c>
      <c r="E374" s="512">
        <v>15</v>
      </c>
      <c r="F374" s="512">
        <v>1</v>
      </c>
      <c r="G374" s="512">
        <v>7</v>
      </c>
    </row>
    <row r="375" spans="1:7" ht="12.75" customHeight="1">
      <c r="A375" s="512" t="s">
        <v>3107</v>
      </c>
      <c r="B375" s="512" t="s">
        <v>172</v>
      </c>
      <c r="C375" s="512" t="s">
        <v>118</v>
      </c>
      <c r="D375" s="512" t="s">
        <v>2684</v>
      </c>
      <c r="E375" s="512">
        <v>20</v>
      </c>
      <c r="F375" s="512">
        <v>2</v>
      </c>
      <c r="G375" s="512">
        <v>10</v>
      </c>
    </row>
    <row r="376" spans="1:7" ht="12.75" customHeight="1">
      <c r="A376" s="512" t="s">
        <v>4330</v>
      </c>
      <c r="B376" s="512" t="s">
        <v>172</v>
      </c>
      <c r="C376" s="512" t="s">
        <v>118</v>
      </c>
      <c r="D376" s="512" t="s">
        <v>2687</v>
      </c>
      <c r="E376" s="512">
        <v>20</v>
      </c>
      <c r="F376" s="512">
        <v>1</v>
      </c>
      <c r="G376" s="512">
        <v>5</v>
      </c>
    </row>
    <row r="377" spans="1:7" ht="12.75" customHeight="1">
      <c r="A377" s="512" t="s">
        <v>4331</v>
      </c>
      <c r="B377" s="512" t="s">
        <v>172</v>
      </c>
      <c r="C377" s="512" t="s">
        <v>31</v>
      </c>
      <c r="D377" s="512" t="s">
        <v>2704</v>
      </c>
      <c r="E377" s="512">
        <v>4</v>
      </c>
      <c r="F377" s="512">
        <v>1</v>
      </c>
      <c r="G377" s="512">
        <v>25</v>
      </c>
    </row>
    <row r="378" spans="1:7" ht="12.75" customHeight="1">
      <c r="A378" s="512" t="s">
        <v>3047</v>
      </c>
      <c r="B378" s="512" t="s">
        <v>172</v>
      </c>
      <c r="C378" s="512" t="s">
        <v>148</v>
      </c>
      <c r="D378" s="512" t="s">
        <v>2686</v>
      </c>
      <c r="E378" s="512">
        <v>14</v>
      </c>
      <c r="F378" s="512">
        <v>1</v>
      </c>
      <c r="G378" s="512">
        <v>7</v>
      </c>
    </row>
    <row r="379" spans="1:7" ht="12.75" customHeight="1">
      <c r="A379" s="512" t="s">
        <v>8233</v>
      </c>
      <c r="B379" s="512" t="s">
        <v>172</v>
      </c>
      <c r="C379" s="512" t="s">
        <v>148</v>
      </c>
      <c r="D379" s="512" t="s">
        <v>2694</v>
      </c>
      <c r="E379" s="512">
        <v>14</v>
      </c>
      <c r="F379" s="512">
        <v>1</v>
      </c>
      <c r="G379" s="512">
        <v>7</v>
      </c>
    </row>
    <row r="380" spans="1:7" ht="12.75" customHeight="1">
      <c r="A380" s="512" t="s">
        <v>8234</v>
      </c>
      <c r="B380" s="512" t="s">
        <v>172</v>
      </c>
      <c r="C380" s="512" t="s">
        <v>148</v>
      </c>
      <c r="D380" s="512" t="s">
        <v>2697</v>
      </c>
      <c r="E380" s="512">
        <v>14</v>
      </c>
      <c r="F380" s="512">
        <v>1</v>
      </c>
      <c r="G380" s="512">
        <v>7</v>
      </c>
    </row>
    <row r="381" spans="1:7" ht="12.75" customHeight="1">
      <c r="A381" s="512" t="s">
        <v>8235</v>
      </c>
      <c r="B381" s="512" t="s">
        <v>172</v>
      </c>
      <c r="C381" s="512" t="s">
        <v>79</v>
      </c>
      <c r="D381" s="512" t="s">
        <v>2695</v>
      </c>
      <c r="E381" s="512">
        <v>10</v>
      </c>
      <c r="F381" s="512">
        <v>1</v>
      </c>
      <c r="G381" s="512">
        <v>10</v>
      </c>
    </row>
    <row r="382" spans="1:7" ht="12.75" customHeight="1">
      <c r="A382" s="512" t="s">
        <v>3138</v>
      </c>
      <c r="B382" s="512" t="s">
        <v>172</v>
      </c>
      <c r="C382" s="512" t="s">
        <v>79</v>
      </c>
      <c r="D382" s="512" t="s">
        <v>2690</v>
      </c>
      <c r="E382" s="512">
        <v>10</v>
      </c>
      <c r="F382" s="512">
        <v>3</v>
      </c>
      <c r="G382" s="512">
        <v>30</v>
      </c>
    </row>
    <row r="383" spans="1:7" ht="12.75" customHeight="1">
      <c r="A383" s="512" t="s">
        <v>4791</v>
      </c>
      <c r="B383" s="512" t="s">
        <v>172</v>
      </c>
      <c r="C383" s="512" t="s">
        <v>79</v>
      </c>
      <c r="D383" s="512" t="s">
        <v>2687</v>
      </c>
      <c r="E383" s="512">
        <v>10</v>
      </c>
      <c r="F383" s="512">
        <v>1</v>
      </c>
      <c r="G383" s="512">
        <v>10</v>
      </c>
    </row>
    <row r="384" spans="1:7" ht="12.75" customHeight="1">
      <c r="A384" s="512" t="s">
        <v>3202</v>
      </c>
      <c r="B384" s="512" t="s">
        <v>172</v>
      </c>
      <c r="C384" s="512" t="s">
        <v>149</v>
      </c>
      <c r="D384" s="512" t="s">
        <v>2695</v>
      </c>
      <c r="E384" s="512">
        <v>38</v>
      </c>
      <c r="F384" s="512">
        <v>3</v>
      </c>
      <c r="G384" s="512">
        <v>8</v>
      </c>
    </row>
    <row r="385" spans="1:7" ht="12.75" customHeight="1">
      <c r="A385" s="512" t="s">
        <v>8236</v>
      </c>
      <c r="B385" s="512" t="s">
        <v>172</v>
      </c>
      <c r="C385" s="512" t="s">
        <v>149</v>
      </c>
      <c r="D385" s="512" t="s">
        <v>2698</v>
      </c>
      <c r="E385" s="512">
        <v>38</v>
      </c>
      <c r="F385" s="512">
        <v>3</v>
      </c>
      <c r="G385" s="512">
        <v>8</v>
      </c>
    </row>
    <row r="386" spans="1:7" ht="12.75" customHeight="1">
      <c r="A386" s="512" t="s">
        <v>8237</v>
      </c>
      <c r="B386" s="512" t="s">
        <v>172</v>
      </c>
      <c r="C386" s="512" t="s">
        <v>149</v>
      </c>
      <c r="D386" s="512" t="s">
        <v>2686</v>
      </c>
      <c r="E386" s="512">
        <v>38</v>
      </c>
      <c r="F386" s="512">
        <v>1</v>
      </c>
      <c r="G386" s="512">
        <v>3</v>
      </c>
    </row>
    <row r="387" spans="1:7" ht="12.75" customHeight="1">
      <c r="A387" s="512" t="s">
        <v>3118</v>
      </c>
      <c r="B387" s="512" t="s">
        <v>172</v>
      </c>
      <c r="C387" s="512" t="s">
        <v>149</v>
      </c>
      <c r="D387" s="512" t="s">
        <v>2678</v>
      </c>
      <c r="E387" s="512">
        <v>38</v>
      </c>
      <c r="F387" s="512">
        <v>2</v>
      </c>
      <c r="G387" s="512">
        <v>5</v>
      </c>
    </row>
    <row r="388" spans="1:7" ht="12.75" customHeight="1">
      <c r="A388" s="512" t="s">
        <v>3068</v>
      </c>
      <c r="B388" s="512" t="s">
        <v>172</v>
      </c>
      <c r="C388" s="512" t="s">
        <v>149</v>
      </c>
      <c r="D388" s="512" t="s">
        <v>2701</v>
      </c>
      <c r="E388" s="512">
        <v>38</v>
      </c>
      <c r="F388" s="512">
        <v>1</v>
      </c>
      <c r="G388" s="512">
        <v>3</v>
      </c>
    </row>
    <row r="389" spans="1:7" ht="12.75" customHeight="1">
      <c r="A389" s="512" t="s">
        <v>3053</v>
      </c>
      <c r="B389" s="512" t="s">
        <v>172</v>
      </c>
      <c r="C389" s="512" t="s">
        <v>81</v>
      </c>
      <c r="D389" s="512" t="s">
        <v>2684</v>
      </c>
      <c r="E389" s="512">
        <v>54</v>
      </c>
      <c r="F389" s="512">
        <v>7</v>
      </c>
      <c r="G389" s="512">
        <v>13</v>
      </c>
    </row>
    <row r="390" spans="1:7" ht="12.75" customHeight="1">
      <c r="A390" s="512" t="s">
        <v>4814</v>
      </c>
      <c r="B390" s="512" t="s">
        <v>172</v>
      </c>
      <c r="C390" s="512" t="s">
        <v>81</v>
      </c>
      <c r="D390" s="512" t="s">
        <v>2685</v>
      </c>
      <c r="E390" s="512">
        <v>54</v>
      </c>
      <c r="F390" s="512">
        <v>1</v>
      </c>
      <c r="G390" s="512">
        <v>2</v>
      </c>
    </row>
    <row r="391" spans="1:7" ht="12.75" customHeight="1">
      <c r="A391" s="512" t="s">
        <v>3073</v>
      </c>
      <c r="B391" s="512" t="s">
        <v>172</v>
      </c>
      <c r="C391" s="512" t="s">
        <v>33</v>
      </c>
      <c r="D391" s="512" t="s">
        <v>2684</v>
      </c>
      <c r="E391" s="512">
        <v>23</v>
      </c>
      <c r="F391" s="512">
        <v>5</v>
      </c>
      <c r="G391" s="512">
        <v>22</v>
      </c>
    </row>
    <row r="392" spans="1:7" ht="12.75" customHeight="1">
      <c r="A392" s="512" t="s">
        <v>4792</v>
      </c>
      <c r="B392" s="512" t="s">
        <v>172</v>
      </c>
      <c r="C392" s="512" t="s">
        <v>33</v>
      </c>
      <c r="D392" s="512" t="s">
        <v>2687</v>
      </c>
      <c r="E392" s="512">
        <v>23</v>
      </c>
      <c r="F392" s="512">
        <v>1</v>
      </c>
      <c r="G392" s="512">
        <v>4</v>
      </c>
    </row>
    <row r="393" spans="1:7" ht="12.75" customHeight="1">
      <c r="A393" s="512" t="s">
        <v>2738</v>
      </c>
      <c r="B393" s="512" t="s">
        <v>172</v>
      </c>
      <c r="C393" s="512" t="s">
        <v>87</v>
      </c>
      <c r="D393" s="512" t="s">
        <v>2683</v>
      </c>
      <c r="E393" s="512">
        <v>60</v>
      </c>
      <c r="F393" s="512">
        <v>1</v>
      </c>
      <c r="G393" s="512">
        <v>2</v>
      </c>
    </row>
    <row r="394" spans="1:7" ht="12.75" customHeight="1">
      <c r="A394" s="512" t="s">
        <v>2763</v>
      </c>
      <c r="B394" s="512" t="s">
        <v>172</v>
      </c>
      <c r="C394" s="512" t="s">
        <v>87</v>
      </c>
      <c r="D394" s="512" t="s">
        <v>2696</v>
      </c>
      <c r="E394" s="512">
        <v>60</v>
      </c>
      <c r="F394" s="512">
        <v>1</v>
      </c>
      <c r="G394" s="512">
        <v>2</v>
      </c>
    </row>
    <row r="395" spans="1:7" ht="12.75" customHeight="1">
      <c r="A395" s="512" t="s">
        <v>2907</v>
      </c>
      <c r="B395" s="512" t="s">
        <v>172</v>
      </c>
      <c r="C395" s="512" t="s">
        <v>88</v>
      </c>
      <c r="D395" s="512" t="s">
        <v>2695</v>
      </c>
      <c r="E395" s="512">
        <v>37</v>
      </c>
      <c r="F395" s="512">
        <v>2</v>
      </c>
      <c r="G395" s="512">
        <v>5</v>
      </c>
    </row>
    <row r="396" spans="1:7" ht="12.75" customHeight="1">
      <c r="A396" s="512" t="s">
        <v>2952</v>
      </c>
      <c r="B396" s="512" t="s">
        <v>172</v>
      </c>
      <c r="C396" s="512" t="s">
        <v>27</v>
      </c>
      <c r="D396" s="512" t="s">
        <v>2690</v>
      </c>
      <c r="E396" s="512">
        <v>17</v>
      </c>
      <c r="F396" s="512">
        <v>3</v>
      </c>
      <c r="G396" s="512">
        <v>18</v>
      </c>
    </row>
    <row r="397" spans="1:7" ht="12.75" customHeight="1">
      <c r="A397" s="512" t="s">
        <v>2933</v>
      </c>
      <c r="B397" s="512" t="s">
        <v>172</v>
      </c>
      <c r="C397" s="512" t="s">
        <v>203</v>
      </c>
      <c r="D397" s="512" t="s">
        <v>2689</v>
      </c>
      <c r="E397" s="512">
        <v>42</v>
      </c>
      <c r="F397" s="512">
        <v>6</v>
      </c>
      <c r="G397" s="512">
        <v>14</v>
      </c>
    </row>
    <row r="398" spans="1:7" ht="12.75" customHeight="1">
      <c r="A398" s="512" t="s">
        <v>2886</v>
      </c>
      <c r="B398" s="512" t="s">
        <v>172</v>
      </c>
      <c r="C398" s="512" t="s">
        <v>203</v>
      </c>
      <c r="D398" s="512" t="s">
        <v>2686</v>
      </c>
      <c r="E398" s="512">
        <v>42</v>
      </c>
      <c r="F398" s="512">
        <v>1</v>
      </c>
      <c r="G398" s="512">
        <v>2</v>
      </c>
    </row>
    <row r="399" spans="1:7" ht="12.75" customHeight="1">
      <c r="A399" s="512" t="s">
        <v>8238</v>
      </c>
      <c r="B399" s="512" t="s">
        <v>172</v>
      </c>
      <c r="C399" s="512" t="s">
        <v>203</v>
      </c>
      <c r="D399" s="512" t="s">
        <v>2697</v>
      </c>
      <c r="E399" s="512">
        <v>42</v>
      </c>
      <c r="F399" s="512">
        <v>1</v>
      </c>
      <c r="G399" s="512">
        <v>2</v>
      </c>
    </row>
    <row r="400" spans="1:7" ht="12.75" customHeight="1">
      <c r="A400" s="512" t="s">
        <v>2888</v>
      </c>
      <c r="B400" s="512" t="s">
        <v>172</v>
      </c>
      <c r="C400" s="512" t="s">
        <v>217</v>
      </c>
      <c r="D400" s="512" t="s">
        <v>2684</v>
      </c>
      <c r="E400" s="512">
        <v>25</v>
      </c>
      <c r="F400" s="512">
        <v>1</v>
      </c>
      <c r="G400" s="512">
        <v>4</v>
      </c>
    </row>
    <row r="401" spans="1:7" ht="12.75" customHeight="1">
      <c r="A401" s="512" t="s">
        <v>2889</v>
      </c>
      <c r="B401" s="512" t="s">
        <v>172</v>
      </c>
      <c r="C401" s="512" t="s">
        <v>217</v>
      </c>
      <c r="D401" s="512" t="s">
        <v>2680</v>
      </c>
      <c r="E401" s="512">
        <v>25</v>
      </c>
      <c r="F401" s="512">
        <v>1</v>
      </c>
      <c r="G401" s="512">
        <v>4</v>
      </c>
    </row>
    <row r="402" spans="1:7" ht="12.75" customHeight="1">
      <c r="A402" s="512" t="s">
        <v>8239</v>
      </c>
      <c r="B402" s="512" t="s">
        <v>172</v>
      </c>
      <c r="C402" s="512" t="s">
        <v>104</v>
      </c>
      <c r="D402" s="512" t="s">
        <v>2686</v>
      </c>
      <c r="E402" s="512">
        <v>36</v>
      </c>
      <c r="F402" s="512">
        <v>2</v>
      </c>
      <c r="G402" s="512">
        <v>6</v>
      </c>
    </row>
    <row r="403" spans="1:7" ht="12.75" customHeight="1">
      <c r="A403" s="512" t="s">
        <v>8240</v>
      </c>
      <c r="B403" s="512" t="s">
        <v>172</v>
      </c>
      <c r="C403" s="512" t="s">
        <v>104</v>
      </c>
      <c r="D403" s="512" t="s">
        <v>2683</v>
      </c>
      <c r="E403" s="512">
        <v>36</v>
      </c>
      <c r="F403" s="512">
        <v>1</v>
      </c>
      <c r="G403" s="512">
        <v>3</v>
      </c>
    </row>
    <row r="404" spans="1:7" ht="12.75" customHeight="1">
      <c r="A404" s="512" t="s">
        <v>8241</v>
      </c>
      <c r="B404" s="512" t="s">
        <v>172</v>
      </c>
      <c r="C404" s="512" t="s">
        <v>104</v>
      </c>
      <c r="D404" s="512" t="s">
        <v>2699</v>
      </c>
      <c r="E404" s="512">
        <v>36</v>
      </c>
      <c r="F404" s="512">
        <v>1</v>
      </c>
      <c r="G404" s="512">
        <v>3</v>
      </c>
    </row>
    <row r="405" spans="1:7" ht="12.75" customHeight="1">
      <c r="A405" s="512" t="s">
        <v>2911</v>
      </c>
      <c r="B405" s="512" t="s">
        <v>172</v>
      </c>
      <c r="C405" s="512" t="s">
        <v>29</v>
      </c>
      <c r="D405" s="512" t="s">
        <v>2689</v>
      </c>
      <c r="E405" s="512">
        <v>47</v>
      </c>
      <c r="F405" s="512">
        <v>18</v>
      </c>
      <c r="G405" s="512">
        <v>38</v>
      </c>
    </row>
    <row r="406" spans="1:7" ht="12.75" customHeight="1">
      <c r="A406" s="512" t="s">
        <v>2865</v>
      </c>
      <c r="B406" s="512" t="s">
        <v>172</v>
      </c>
      <c r="C406" s="512" t="s">
        <v>29</v>
      </c>
      <c r="D406" s="512" t="s">
        <v>2690</v>
      </c>
      <c r="E406" s="512">
        <v>47</v>
      </c>
      <c r="F406" s="512">
        <v>2</v>
      </c>
      <c r="G406" s="512">
        <v>4</v>
      </c>
    </row>
    <row r="407" spans="1:7" ht="12.75" customHeight="1">
      <c r="A407" s="512" t="s">
        <v>8242</v>
      </c>
      <c r="B407" s="512" t="s">
        <v>172</v>
      </c>
      <c r="C407" s="512" t="s">
        <v>160</v>
      </c>
      <c r="D407" s="512" t="s">
        <v>2695</v>
      </c>
      <c r="E407" s="512">
        <v>10</v>
      </c>
      <c r="F407" s="512">
        <v>2</v>
      </c>
      <c r="G407" s="512">
        <v>20</v>
      </c>
    </row>
    <row r="408" spans="1:7" ht="12.75" customHeight="1">
      <c r="A408" s="512" t="s">
        <v>2867</v>
      </c>
      <c r="B408" s="512" t="s">
        <v>172</v>
      </c>
      <c r="C408" s="512" t="s">
        <v>77</v>
      </c>
      <c r="D408" s="512" t="s">
        <v>2684</v>
      </c>
      <c r="E408" s="512">
        <v>15</v>
      </c>
      <c r="F408" s="512">
        <v>3</v>
      </c>
      <c r="G408" s="512">
        <v>20</v>
      </c>
    </row>
    <row r="409" spans="1:7" ht="12.75" customHeight="1">
      <c r="A409" s="512" t="s">
        <v>2869</v>
      </c>
      <c r="B409" s="512" t="s">
        <v>172</v>
      </c>
      <c r="C409" s="512" t="s">
        <v>78</v>
      </c>
      <c r="D409" s="512" t="s">
        <v>2684</v>
      </c>
      <c r="E409" s="512">
        <v>49</v>
      </c>
      <c r="F409" s="512">
        <v>5</v>
      </c>
      <c r="G409" s="512">
        <v>10</v>
      </c>
    </row>
    <row r="410" spans="1:7" ht="12.75" customHeight="1">
      <c r="A410" s="512" t="s">
        <v>8243</v>
      </c>
      <c r="B410" s="512" t="s">
        <v>172</v>
      </c>
      <c r="C410" s="512" t="s">
        <v>78</v>
      </c>
      <c r="D410" s="512" t="s">
        <v>2697</v>
      </c>
      <c r="E410" s="512">
        <v>49</v>
      </c>
      <c r="F410" s="512">
        <v>1</v>
      </c>
      <c r="G410" s="512">
        <v>2</v>
      </c>
    </row>
    <row r="411" spans="1:7" ht="12.75" customHeight="1">
      <c r="A411" s="512" t="s">
        <v>8244</v>
      </c>
      <c r="B411" s="512" t="s">
        <v>172</v>
      </c>
      <c r="C411" s="512" t="s">
        <v>204</v>
      </c>
      <c r="D411" s="512" t="s">
        <v>2693</v>
      </c>
      <c r="E411" s="512">
        <v>42</v>
      </c>
      <c r="F411" s="512">
        <v>1</v>
      </c>
      <c r="G411" s="512">
        <v>2</v>
      </c>
    </row>
    <row r="412" spans="1:7" ht="12.75" customHeight="1">
      <c r="A412" s="512" t="s">
        <v>2940</v>
      </c>
      <c r="B412" s="512" t="s">
        <v>172</v>
      </c>
      <c r="C412" s="512" t="s">
        <v>204</v>
      </c>
      <c r="D412" s="512" t="s">
        <v>2704</v>
      </c>
      <c r="E412" s="512">
        <v>42</v>
      </c>
      <c r="F412" s="512">
        <v>3</v>
      </c>
      <c r="G412" s="512">
        <v>7</v>
      </c>
    </row>
    <row r="413" spans="1:7" ht="12.75" customHeight="1">
      <c r="A413" s="512" t="s">
        <v>2873</v>
      </c>
      <c r="B413" s="512" t="s">
        <v>172</v>
      </c>
      <c r="C413" s="512" t="s">
        <v>205</v>
      </c>
      <c r="D413" s="512" t="s">
        <v>2705</v>
      </c>
      <c r="E413" s="512">
        <v>53</v>
      </c>
      <c r="F413" s="512">
        <v>1</v>
      </c>
      <c r="G413" s="512">
        <v>2</v>
      </c>
    </row>
    <row r="414" spans="1:7" ht="12.75" customHeight="1">
      <c r="A414" s="512" t="s">
        <v>2942</v>
      </c>
      <c r="B414" s="512" t="s">
        <v>172</v>
      </c>
      <c r="C414" s="512" t="s">
        <v>218</v>
      </c>
      <c r="D414" s="512" t="s">
        <v>2695</v>
      </c>
      <c r="E414" s="512">
        <v>11</v>
      </c>
      <c r="F414" s="512">
        <v>1</v>
      </c>
      <c r="G414" s="512">
        <v>9</v>
      </c>
    </row>
    <row r="415" spans="1:7" ht="12.75" customHeight="1">
      <c r="A415" s="512" t="s">
        <v>4298</v>
      </c>
      <c r="B415" s="512" t="s">
        <v>172</v>
      </c>
      <c r="C415" s="512" t="s">
        <v>105</v>
      </c>
      <c r="D415" s="512" t="s">
        <v>2695</v>
      </c>
      <c r="E415" s="512">
        <v>25</v>
      </c>
      <c r="F415" s="512">
        <v>1</v>
      </c>
      <c r="G415" s="512">
        <v>4</v>
      </c>
    </row>
    <row r="416" spans="1:7" ht="12.75" customHeight="1">
      <c r="A416" s="512" t="s">
        <v>4299</v>
      </c>
      <c r="B416" s="512" t="s">
        <v>172</v>
      </c>
      <c r="C416" s="512" t="s">
        <v>105</v>
      </c>
      <c r="D416" s="512" t="s">
        <v>2702</v>
      </c>
      <c r="E416" s="512">
        <v>25</v>
      </c>
      <c r="F416" s="512">
        <v>1</v>
      </c>
      <c r="G416" s="512">
        <v>4</v>
      </c>
    </row>
    <row r="417" spans="1:7" ht="12.75" customHeight="1">
      <c r="A417" s="512" t="s">
        <v>2877</v>
      </c>
      <c r="B417" s="512" t="s">
        <v>172</v>
      </c>
      <c r="C417" s="512" t="s">
        <v>105</v>
      </c>
      <c r="D417" s="512" t="s">
        <v>2680</v>
      </c>
      <c r="E417" s="512">
        <v>25</v>
      </c>
      <c r="F417" s="512">
        <v>1</v>
      </c>
      <c r="G417" s="512">
        <v>4</v>
      </c>
    </row>
    <row r="418" spans="1:7" ht="12.75" customHeight="1">
      <c r="A418" s="512" t="s">
        <v>2896</v>
      </c>
      <c r="B418" s="512" t="s">
        <v>172</v>
      </c>
      <c r="C418" s="512" t="s">
        <v>105</v>
      </c>
      <c r="D418" s="512" t="s">
        <v>2696</v>
      </c>
      <c r="E418" s="512">
        <v>25</v>
      </c>
      <c r="F418" s="512">
        <v>2</v>
      </c>
      <c r="G418" s="512">
        <v>8</v>
      </c>
    </row>
    <row r="419" spans="1:7" ht="12.75" customHeight="1">
      <c r="A419" s="512" t="s">
        <v>2946</v>
      </c>
      <c r="B419" s="512" t="s">
        <v>172</v>
      </c>
      <c r="C419" s="512" t="s">
        <v>234</v>
      </c>
      <c r="D419" s="512" t="s">
        <v>2690</v>
      </c>
      <c r="E419" s="512">
        <v>33</v>
      </c>
      <c r="F419" s="512">
        <v>3</v>
      </c>
      <c r="G419" s="512">
        <v>9</v>
      </c>
    </row>
    <row r="420" spans="1:7" ht="12.75" customHeight="1">
      <c r="A420" s="512" t="s">
        <v>8245</v>
      </c>
      <c r="B420" s="512" t="s">
        <v>172</v>
      </c>
      <c r="C420" s="512" t="s">
        <v>234</v>
      </c>
      <c r="D420" s="512" t="s">
        <v>2692</v>
      </c>
      <c r="E420" s="512">
        <v>33</v>
      </c>
      <c r="F420" s="512">
        <v>1</v>
      </c>
      <c r="G420" s="512">
        <v>3</v>
      </c>
    </row>
    <row r="421" spans="1:7" ht="12.75" customHeight="1">
      <c r="A421" s="512" t="s">
        <v>4300</v>
      </c>
      <c r="B421" s="512" t="s">
        <v>172</v>
      </c>
      <c r="C421" s="512" t="s">
        <v>184</v>
      </c>
      <c r="D421" s="512" t="s">
        <v>2695</v>
      </c>
      <c r="E421" s="512">
        <v>40</v>
      </c>
      <c r="F421" s="512">
        <v>5</v>
      </c>
      <c r="G421" s="512">
        <v>13</v>
      </c>
    </row>
    <row r="422" spans="1:7" ht="12.75" customHeight="1">
      <c r="A422" s="512" t="s">
        <v>2966</v>
      </c>
      <c r="B422" s="512" t="s">
        <v>172</v>
      </c>
      <c r="C422" s="512" t="s">
        <v>184</v>
      </c>
      <c r="D422" s="512" t="s">
        <v>2703</v>
      </c>
      <c r="E422" s="512">
        <v>40</v>
      </c>
      <c r="F422" s="512">
        <v>1</v>
      </c>
      <c r="G422" s="512">
        <v>3</v>
      </c>
    </row>
    <row r="423" spans="1:7" ht="12.75" customHeight="1">
      <c r="A423" s="512" t="s">
        <v>2967</v>
      </c>
      <c r="B423" s="512" t="s">
        <v>172</v>
      </c>
      <c r="C423" s="512" t="s">
        <v>184</v>
      </c>
      <c r="D423" s="512" t="s">
        <v>2706</v>
      </c>
      <c r="E423" s="512">
        <v>40</v>
      </c>
      <c r="F423" s="512">
        <v>1</v>
      </c>
      <c r="G423" s="512">
        <v>3</v>
      </c>
    </row>
    <row r="424" spans="1:7" ht="12.75" customHeight="1">
      <c r="A424" s="512" t="s">
        <v>2880</v>
      </c>
      <c r="B424" s="512" t="s">
        <v>172</v>
      </c>
      <c r="C424" s="512" t="s">
        <v>106</v>
      </c>
      <c r="D424" s="512" t="s">
        <v>2690</v>
      </c>
      <c r="E424" s="512">
        <v>25</v>
      </c>
      <c r="F424" s="512">
        <v>3</v>
      </c>
      <c r="G424" s="512">
        <v>12</v>
      </c>
    </row>
    <row r="425" spans="1:7" ht="12.75" customHeight="1">
      <c r="A425" s="512" t="s">
        <v>2897</v>
      </c>
      <c r="B425" s="512" t="s">
        <v>172</v>
      </c>
      <c r="C425" s="512" t="s">
        <v>106</v>
      </c>
      <c r="D425" s="512" t="s">
        <v>2684</v>
      </c>
      <c r="E425" s="512">
        <v>25</v>
      </c>
      <c r="F425" s="512">
        <v>5</v>
      </c>
      <c r="G425" s="512">
        <v>20</v>
      </c>
    </row>
    <row r="426" spans="1:7" ht="12.75" customHeight="1">
      <c r="A426" s="512" t="s">
        <v>8246</v>
      </c>
      <c r="B426" s="512" t="s">
        <v>172</v>
      </c>
      <c r="C426" s="512" t="s">
        <v>106</v>
      </c>
      <c r="D426" s="512" t="s">
        <v>2686</v>
      </c>
      <c r="E426" s="512">
        <v>25</v>
      </c>
      <c r="F426" s="512">
        <v>1</v>
      </c>
      <c r="G426" s="512">
        <v>4</v>
      </c>
    </row>
    <row r="427" spans="1:7" ht="12.75" customHeight="1">
      <c r="A427" s="512" t="s">
        <v>2968</v>
      </c>
      <c r="B427" s="512" t="s">
        <v>172</v>
      </c>
      <c r="C427" s="512" t="s">
        <v>89</v>
      </c>
      <c r="D427" s="512" t="s">
        <v>2695</v>
      </c>
      <c r="E427" s="512">
        <v>74</v>
      </c>
      <c r="F427" s="512">
        <v>9</v>
      </c>
      <c r="G427" s="512">
        <v>12</v>
      </c>
    </row>
    <row r="428" spans="1:7" ht="12.75" customHeight="1">
      <c r="A428" s="512" t="s">
        <v>2969</v>
      </c>
      <c r="B428" s="512" t="s">
        <v>172</v>
      </c>
      <c r="C428" s="512" t="s">
        <v>89</v>
      </c>
      <c r="D428" s="512" t="s">
        <v>2690</v>
      </c>
      <c r="E428" s="512">
        <v>74</v>
      </c>
      <c r="F428" s="512">
        <v>15</v>
      </c>
      <c r="G428" s="512">
        <v>20</v>
      </c>
    </row>
    <row r="429" spans="1:7" ht="12.75" customHeight="1">
      <c r="A429" s="512" t="s">
        <v>4837</v>
      </c>
      <c r="B429" s="512" t="s">
        <v>172</v>
      </c>
      <c r="C429" s="512" t="s">
        <v>89</v>
      </c>
      <c r="D429" s="512" t="s">
        <v>2696</v>
      </c>
      <c r="E429" s="512">
        <v>74</v>
      </c>
      <c r="F429" s="512">
        <v>2</v>
      </c>
      <c r="G429" s="512">
        <v>3</v>
      </c>
    </row>
    <row r="430" spans="1:7" ht="12.75" customHeight="1">
      <c r="A430" s="512" t="s">
        <v>3032</v>
      </c>
      <c r="B430" s="512" t="s">
        <v>172</v>
      </c>
      <c r="C430" s="512" t="s">
        <v>206</v>
      </c>
      <c r="D430" s="512" t="s">
        <v>2686</v>
      </c>
      <c r="E430" s="512">
        <v>45</v>
      </c>
      <c r="F430" s="512">
        <v>2</v>
      </c>
      <c r="G430" s="512">
        <v>4</v>
      </c>
    </row>
    <row r="431" spans="1:7" ht="12.75" customHeight="1">
      <c r="A431" s="512" t="s">
        <v>3033</v>
      </c>
      <c r="B431" s="512" t="s">
        <v>172</v>
      </c>
      <c r="C431" s="512" t="s">
        <v>108</v>
      </c>
      <c r="D431" s="512" t="s">
        <v>2684</v>
      </c>
      <c r="E431" s="512">
        <v>11</v>
      </c>
      <c r="F431" s="512">
        <v>3</v>
      </c>
      <c r="G431" s="512">
        <v>27</v>
      </c>
    </row>
    <row r="432" spans="1:7" ht="12.75" customHeight="1">
      <c r="A432" s="512" t="s">
        <v>4307</v>
      </c>
      <c r="B432" s="512" t="s">
        <v>172</v>
      </c>
      <c r="C432" s="512" t="s">
        <v>109</v>
      </c>
      <c r="D432" s="512" t="s">
        <v>2695</v>
      </c>
      <c r="E432" s="512">
        <v>9</v>
      </c>
      <c r="F432" s="512">
        <v>2</v>
      </c>
      <c r="G432" s="512">
        <v>22</v>
      </c>
    </row>
    <row r="433" spans="1:7" ht="12.75" customHeight="1">
      <c r="A433" s="512" t="s">
        <v>3013</v>
      </c>
      <c r="B433" s="512" t="s">
        <v>172</v>
      </c>
      <c r="C433" s="512" t="s">
        <v>185</v>
      </c>
      <c r="D433" s="512" t="s">
        <v>2681</v>
      </c>
      <c r="E433" s="512">
        <v>127</v>
      </c>
      <c r="F433" s="512">
        <v>1</v>
      </c>
      <c r="G433" s="512">
        <v>1</v>
      </c>
    </row>
    <row r="434" spans="1:7" ht="12.75" customHeight="1">
      <c r="A434" s="512" t="s">
        <v>8247</v>
      </c>
      <c r="B434" s="512" t="s">
        <v>172</v>
      </c>
      <c r="C434" s="512" t="s">
        <v>88</v>
      </c>
      <c r="D434" s="512" t="s">
        <v>2696</v>
      </c>
      <c r="E434" s="512">
        <v>37</v>
      </c>
      <c r="F434" s="512">
        <v>1</v>
      </c>
      <c r="G434" s="512">
        <v>3</v>
      </c>
    </row>
    <row r="435" spans="1:7" ht="12.75" customHeight="1">
      <c r="A435" s="512" t="s">
        <v>2953</v>
      </c>
      <c r="B435" s="512" t="s">
        <v>172</v>
      </c>
      <c r="C435" s="512" t="s">
        <v>28</v>
      </c>
      <c r="D435" s="512" t="s">
        <v>2684</v>
      </c>
      <c r="E435" s="512">
        <v>27</v>
      </c>
      <c r="F435" s="512">
        <v>8</v>
      </c>
      <c r="G435" s="512">
        <v>30</v>
      </c>
    </row>
    <row r="436" spans="1:7" ht="12.75" customHeight="1">
      <c r="A436" s="512" t="s">
        <v>8248</v>
      </c>
      <c r="B436" s="512" t="s">
        <v>172</v>
      </c>
      <c r="C436" s="512" t="s">
        <v>28</v>
      </c>
      <c r="D436" s="512" t="s">
        <v>2687</v>
      </c>
      <c r="E436" s="512">
        <v>27</v>
      </c>
      <c r="F436" s="512">
        <v>2</v>
      </c>
      <c r="G436" s="512">
        <v>7</v>
      </c>
    </row>
    <row r="437" spans="1:7" ht="12.75" customHeight="1">
      <c r="A437" s="512" t="s">
        <v>8249</v>
      </c>
      <c r="B437" s="512" t="s">
        <v>172</v>
      </c>
      <c r="C437" s="512" t="s">
        <v>28</v>
      </c>
      <c r="D437" s="512" t="s">
        <v>2683</v>
      </c>
      <c r="E437" s="512">
        <v>27</v>
      </c>
      <c r="F437" s="512">
        <v>1</v>
      </c>
      <c r="G437" s="512">
        <v>4</v>
      </c>
    </row>
    <row r="438" spans="1:7" ht="12.75" customHeight="1">
      <c r="A438" s="512" t="s">
        <v>8250</v>
      </c>
      <c r="B438" s="512" t="s">
        <v>172</v>
      </c>
      <c r="C438" s="512" t="s">
        <v>28</v>
      </c>
      <c r="D438" s="512" t="s">
        <v>2682</v>
      </c>
      <c r="E438" s="512">
        <v>27</v>
      </c>
      <c r="F438" s="512">
        <v>1</v>
      </c>
      <c r="G438" s="512">
        <v>4</v>
      </c>
    </row>
    <row r="439" spans="1:7" ht="12.75" customHeight="1">
      <c r="A439" s="512" t="s">
        <v>4287</v>
      </c>
      <c r="B439" s="512" t="s">
        <v>172</v>
      </c>
      <c r="C439" s="512" t="s">
        <v>217</v>
      </c>
      <c r="D439" s="512" t="s">
        <v>2689</v>
      </c>
      <c r="E439" s="512">
        <v>25</v>
      </c>
      <c r="F439" s="512">
        <v>10</v>
      </c>
      <c r="G439" s="512">
        <v>40</v>
      </c>
    </row>
    <row r="440" spans="1:7" ht="12.75" customHeight="1">
      <c r="A440" s="512" t="s">
        <v>2956</v>
      </c>
      <c r="B440" s="512" t="s">
        <v>172</v>
      </c>
      <c r="C440" s="512" t="s">
        <v>217</v>
      </c>
      <c r="D440" s="512" t="s">
        <v>2690</v>
      </c>
      <c r="E440" s="512">
        <v>25</v>
      </c>
      <c r="F440" s="512">
        <v>5</v>
      </c>
      <c r="G440" s="512">
        <v>20</v>
      </c>
    </row>
    <row r="441" spans="1:7" ht="12.75" customHeight="1">
      <c r="A441" s="512" t="s">
        <v>4787</v>
      </c>
      <c r="B441" s="512" t="s">
        <v>172</v>
      </c>
      <c r="C441" s="512" t="s">
        <v>217</v>
      </c>
      <c r="D441" s="512" t="s">
        <v>2687</v>
      </c>
      <c r="E441" s="512">
        <v>25</v>
      </c>
      <c r="F441" s="512">
        <v>2</v>
      </c>
      <c r="G441" s="512">
        <v>8</v>
      </c>
    </row>
    <row r="442" spans="1:7" ht="12.75" customHeight="1">
      <c r="A442" s="512" t="s">
        <v>2935</v>
      </c>
      <c r="B442" s="512" t="s">
        <v>172</v>
      </c>
      <c r="C442" s="512" t="s">
        <v>104</v>
      </c>
      <c r="D442" s="512" t="s">
        <v>2689</v>
      </c>
      <c r="E442" s="512">
        <v>36</v>
      </c>
      <c r="F442" s="512">
        <v>15</v>
      </c>
      <c r="G442" s="512">
        <v>42</v>
      </c>
    </row>
    <row r="443" spans="1:7" ht="12.75" customHeight="1">
      <c r="A443" s="512" t="s">
        <v>4743</v>
      </c>
      <c r="B443" s="512" t="s">
        <v>172</v>
      </c>
      <c r="C443" s="512" t="s">
        <v>104</v>
      </c>
      <c r="D443" s="512" t="s">
        <v>2695</v>
      </c>
      <c r="E443" s="512">
        <v>36</v>
      </c>
      <c r="F443" s="512">
        <v>3</v>
      </c>
      <c r="G443" s="512">
        <v>8</v>
      </c>
    </row>
    <row r="444" spans="1:7" ht="12.75" customHeight="1">
      <c r="A444" s="512" t="s">
        <v>2890</v>
      </c>
      <c r="B444" s="512" t="s">
        <v>172</v>
      </c>
      <c r="C444" s="512" t="s">
        <v>104</v>
      </c>
      <c r="D444" s="512" t="s">
        <v>2690</v>
      </c>
      <c r="E444" s="512">
        <v>36</v>
      </c>
      <c r="F444" s="512">
        <v>6</v>
      </c>
      <c r="G444" s="512">
        <v>17</v>
      </c>
    </row>
    <row r="445" spans="1:7" ht="12.75" customHeight="1">
      <c r="A445" s="512" t="s">
        <v>4290</v>
      </c>
      <c r="B445" s="512" t="s">
        <v>172</v>
      </c>
      <c r="C445" s="512" t="s">
        <v>104</v>
      </c>
      <c r="D445" s="512" t="s">
        <v>2680</v>
      </c>
      <c r="E445" s="512">
        <v>36</v>
      </c>
      <c r="F445" s="512">
        <v>6</v>
      </c>
      <c r="G445" s="512">
        <v>17</v>
      </c>
    </row>
    <row r="446" spans="1:7" ht="12.75" customHeight="1">
      <c r="A446" s="512" t="s">
        <v>2957</v>
      </c>
      <c r="B446" s="512" t="s">
        <v>172</v>
      </c>
      <c r="C446" s="512" t="s">
        <v>104</v>
      </c>
      <c r="D446" s="512" t="s">
        <v>2707</v>
      </c>
      <c r="E446" s="512">
        <v>36</v>
      </c>
      <c r="F446" s="512">
        <v>2</v>
      </c>
      <c r="G446" s="512">
        <v>6</v>
      </c>
    </row>
    <row r="447" spans="1:7" ht="12.75" customHeight="1">
      <c r="A447" s="512" t="s">
        <v>2913</v>
      </c>
      <c r="B447" s="512" t="s">
        <v>172</v>
      </c>
      <c r="C447" s="512" t="s">
        <v>29</v>
      </c>
      <c r="D447" s="512" t="s">
        <v>2692</v>
      </c>
      <c r="E447" s="512">
        <v>47</v>
      </c>
      <c r="F447" s="512">
        <v>1</v>
      </c>
      <c r="G447" s="512">
        <v>2</v>
      </c>
    </row>
    <row r="448" spans="1:7" ht="12.75" customHeight="1">
      <c r="A448" s="512" t="s">
        <v>2868</v>
      </c>
      <c r="B448" s="512" t="s">
        <v>172</v>
      </c>
      <c r="C448" s="512" t="s">
        <v>78</v>
      </c>
      <c r="D448" s="512" t="s">
        <v>2690</v>
      </c>
      <c r="E448" s="512">
        <v>49</v>
      </c>
      <c r="F448" s="512">
        <v>8</v>
      </c>
      <c r="G448" s="512">
        <v>16</v>
      </c>
    </row>
    <row r="449" spans="1:7" ht="12.75" customHeight="1">
      <c r="A449" s="512" t="s">
        <v>2917</v>
      </c>
      <c r="B449" s="512" t="s">
        <v>172</v>
      </c>
      <c r="C449" s="512" t="s">
        <v>78</v>
      </c>
      <c r="D449" s="512" t="s">
        <v>2698</v>
      </c>
      <c r="E449" s="512">
        <v>49</v>
      </c>
      <c r="F449" s="512">
        <v>1</v>
      </c>
      <c r="G449" s="512">
        <v>2</v>
      </c>
    </row>
    <row r="450" spans="1:7" ht="12.75" customHeight="1">
      <c r="A450" s="512" t="s">
        <v>8251</v>
      </c>
      <c r="B450" s="512" t="s">
        <v>172</v>
      </c>
      <c r="C450" s="512" t="s">
        <v>77</v>
      </c>
      <c r="D450" s="512" t="s">
        <v>2706</v>
      </c>
      <c r="E450" s="512">
        <v>15</v>
      </c>
      <c r="F450" s="512">
        <v>1</v>
      </c>
      <c r="G450" s="512">
        <v>7</v>
      </c>
    </row>
    <row r="451" spans="1:7" ht="12.75" customHeight="1">
      <c r="A451" s="512" t="s">
        <v>2939</v>
      </c>
      <c r="B451" s="512" t="s">
        <v>172</v>
      </c>
      <c r="C451" s="512" t="s">
        <v>204</v>
      </c>
      <c r="D451" s="512" t="s">
        <v>2690</v>
      </c>
      <c r="E451" s="512">
        <v>42</v>
      </c>
      <c r="F451" s="512">
        <v>2</v>
      </c>
      <c r="G451" s="512">
        <v>5</v>
      </c>
    </row>
    <row r="452" spans="1:7" ht="12.75" customHeight="1">
      <c r="A452" s="512" t="s">
        <v>4783</v>
      </c>
      <c r="B452" s="512" t="s">
        <v>172</v>
      </c>
      <c r="C452" s="512" t="s">
        <v>204</v>
      </c>
      <c r="D452" s="512" t="s">
        <v>2702</v>
      </c>
      <c r="E452" s="512">
        <v>42</v>
      </c>
      <c r="F452" s="512">
        <v>1</v>
      </c>
      <c r="G452" s="512">
        <v>2</v>
      </c>
    </row>
    <row r="453" spans="1:7" ht="12.75" customHeight="1">
      <c r="A453" s="512" t="s">
        <v>2892</v>
      </c>
      <c r="B453" s="512" t="s">
        <v>172</v>
      </c>
      <c r="C453" s="512" t="s">
        <v>204</v>
      </c>
      <c r="D453" s="512" t="s">
        <v>2707</v>
      </c>
      <c r="E453" s="512">
        <v>42</v>
      </c>
      <c r="F453" s="512">
        <v>1</v>
      </c>
      <c r="G453" s="512">
        <v>2</v>
      </c>
    </row>
    <row r="454" spans="1:7" ht="12.75" customHeight="1">
      <c r="A454" s="512" t="s">
        <v>2924</v>
      </c>
      <c r="B454" s="512" t="s">
        <v>172</v>
      </c>
      <c r="C454" s="512" t="s">
        <v>204</v>
      </c>
      <c r="D454" s="512" t="s">
        <v>2696</v>
      </c>
      <c r="E454" s="512">
        <v>42</v>
      </c>
      <c r="F454" s="512">
        <v>1</v>
      </c>
      <c r="G454" s="512">
        <v>2</v>
      </c>
    </row>
    <row r="455" spans="1:7" ht="12.75" customHeight="1">
      <c r="A455" s="512" t="s">
        <v>8252</v>
      </c>
      <c r="B455" s="512" t="s">
        <v>172</v>
      </c>
      <c r="C455" s="512" t="s">
        <v>205</v>
      </c>
      <c r="D455" s="512" t="s">
        <v>2702</v>
      </c>
      <c r="E455" s="512">
        <v>53</v>
      </c>
      <c r="F455" s="512">
        <v>1</v>
      </c>
      <c r="G455" s="512">
        <v>2</v>
      </c>
    </row>
    <row r="456" spans="1:7" ht="12.75" customHeight="1">
      <c r="A456" s="512" t="s">
        <v>8253</v>
      </c>
      <c r="B456" s="512" t="s">
        <v>172</v>
      </c>
      <c r="C456" s="512" t="s">
        <v>205</v>
      </c>
      <c r="D456" s="512" t="s">
        <v>2680</v>
      </c>
      <c r="E456" s="512">
        <v>53</v>
      </c>
      <c r="F456" s="512">
        <v>1</v>
      </c>
      <c r="G456" s="512">
        <v>2</v>
      </c>
    </row>
    <row r="457" spans="1:7" ht="12.75" customHeight="1">
      <c r="A457" s="512" t="s">
        <v>2874</v>
      </c>
      <c r="B457" s="512" t="s">
        <v>172</v>
      </c>
      <c r="C457" s="512" t="s">
        <v>205</v>
      </c>
      <c r="D457" s="512" t="s">
        <v>2696</v>
      </c>
      <c r="E457" s="512">
        <v>53</v>
      </c>
      <c r="F457" s="512">
        <v>1</v>
      </c>
      <c r="G457" s="512">
        <v>2</v>
      </c>
    </row>
    <row r="458" spans="1:7" ht="12.75" customHeight="1">
      <c r="A458" s="512" t="s">
        <v>8254</v>
      </c>
      <c r="B458" s="512" t="s">
        <v>172</v>
      </c>
      <c r="C458" s="512" t="s">
        <v>205</v>
      </c>
      <c r="D458" s="512" t="s">
        <v>2699</v>
      </c>
      <c r="E458" s="512">
        <v>53</v>
      </c>
      <c r="F458" s="512">
        <v>1</v>
      </c>
      <c r="G458" s="512">
        <v>2</v>
      </c>
    </row>
    <row r="459" spans="1:7" ht="12.75" customHeight="1">
      <c r="A459" s="512" t="s">
        <v>4297</v>
      </c>
      <c r="B459" s="512" t="s">
        <v>172</v>
      </c>
      <c r="C459" s="512" t="s">
        <v>161</v>
      </c>
      <c r="D459" s="512" t="s">
        <v>2680</v>
      </c>
      <c r="E459" s="512">
        <v>48</v>
      </c>
      <c r="F459" s="512">
        <v>1</v>
      </c>
      <c r="G459" s="512">
        <v>2</v>
      </c>
    </row>
    <row r="460" spans="1:7" ht="12.75" customHeight="1">
      <c r="A460" s="512" t="s">
        <v>2929</v>
      </c>
      <c r="B460" s="512" t="s">
        <v>172</v>
      </c>
      <c r="C460" s="512" t="s">
        <v>105</v>
      </c>
      <c r="D460" s="512" t="s">
        <v>2686</v>
      </c>
      <c r="E460" s="512">
        <v>25</v>
      </c>
      <c r="F460" s="512">
        <v>1</v>
      </c>
      <c r="G460" s="512">
        <v>4</v>
      </c>
    </row>
    <row r="461" spans="1:7" ht="12.75" customHeight="1">
      <c r="A461" s="512" t="s">
        <v>8255</v>
      </c>
      <c r="B461" s="512" t="s">
        <v>172</v>
      </c>
      <c r="C461" s="512" t="s">
        <v>105</v>
      </c>
      <c r="D461" s="512" t="s">
        <v>2678</v>
      </c>
      <c r="E461" s="512">
        <v>25</v>
      </c>
      <c r="F461" s="512">
        <v>3</v>
      </c>
      <c r="G461" s="512">
        <v>12</v>
      </c>
    </row>
    <row r="462" spans="1:7" ht="12.75" customHeight="1">
      <c r="A462" s="512" t="s">
        <v>8256</v>
      </c>
      <c r="B462" s="512" t="s">
        <v>172</v>
      </c>
      <c r="C462" s="512" t="s">
        <v>105</v>
      </c>
      <c r="D462" s="512" t="s">
        <v>2701</v>
      </c>
      <c r="E462" s="512">
        <v>25</v>
      </c>
      <c r="F462" s="512">
        <v>1</v>
      </c>
      <c r="G462" s="512">
        <v>4</v>
      </c>
    </row>
    <row r="463" spans="1:7" ht="12.75" customHeight="1">
      <c r="A463" s="512" t="s">
        <v>8257</v>
      </c>
      <c r="B463" s="512" t="s">
        <v>172</v>
      </c>
      <c r="C463" s="512" t="s">
        <v>105</v>
      </c>
      <c r="D463" s="512" t="s">
        <v>2706</v>
      </c>
      <c r="E463" s="512">
        <v>25</v>
      </c>
      <c r="F463" s="512">
        <v>1</v>
      </c>
      <c r="G463" s="512">
        <v>4</v>
      </c>
    </row>
    <row r="464" spans="1:7" ht="12.75" customHeight="1">
      <c r="A464" s="512" t="s">
        <v>8258</v>
      </c>
      <c r="B464" s="512" t="s">
        <v>172</v>
      </c>
      <c r="C464" s="512" t="s">
        <v>184</v>
      </c>
      <c r="D464" s="512" t="s">
        <v>2679</v>
      </c>
      <c r="E464" s="512">
        <v>40</v>
      </c>
      <c r="F464" s="512">
        <v>1</v>
      </c>
      <c r="G464" s="512">
        <v>3</v>
      </c>
    </row>
    <row r="465" spans="1:7" ht="12.75" customHeight="1">
      <c r="A465" s="512" t="s">
        <v>8259</v>
      </c>
      <c r="B465" s="512" t="s">
        <v>172</v>
      </c>
      <c r="C465" s="512" t="s">
        <v>184</v>
      </c>
      <c r="D465" s="512" t="s">
        <v>2696</v>
      </c>
      <c r="E465" s="512">
        <v>40</v>
      </c>
      <c r="F465" s="512">
        <v>1</v>
      </c>
      <c r="G465" s="512">
        <v>3</v>
      </c>
    </row>
    <row r="466" spans="1:7" ht="12.75" customHeight="1">
      <c r="A466" s="512" t="s">
        <v>2948</v>
      </c>
      <c r="B466" s="512" t="s">
        <v>172</v>
      </c>
      <c r="C466" s="512" t="s">
        <v>184</v>
      </c>
      <c r="D466" s="512" t="s">
        <v>2699</v>
      </c>
      <c r="E466" s="512">
        <v>40</v>
      </c>
      <c r="F466" s="512">
        <v>1</v>
      </c>
      <c r="G466" s="512">
        <v>3</v>
      </c>
    </row>
    <row r="467" spans="1:7" ht="12.75" customHeight="1">
      <c r="A467" s="512" t="s">
        <v>2900</v>
      </c>
      <c r="B467" s="512" t="s">
        <v>172</v>
      </c>
      <c r="C467" s="512" t="s">
        <v>89</v>
      </c>
      <c r="D467" s="512" t="s">
        <v>2698</v>
      </c>
      <c r="E467" s="512">
        <v>74</v>
      </c>
      <c r="F467" s="512">
        <v>2</v>
      </c>
      <c r="G467" s="512">
        <v>3</v>
      </c>
    </row>
    <row r="468" spans="1:7" ht="12.75" customHeight="1">
      <c r="A468" s="512" t="s">
        <v>2882</v>
      </c>
      <c r="B468" s="512" t="s">
        <v>172</v>
      </c>
      <c r="C468" s="512" t="s">
        <v>89</v>
      </c>
      <c r="D468" s="512" t="s">
        <v>2680</v>
      </c>
      <c r="E468" s="512">
        <v>74</v>
      </c>
      <c r="F468" s="512">
        <v>7</v>
      </c>
      <c r="G468" s="512">
        <v>9</v>
      </c>
    </row>
    <row r="469" spans="1:7" ht="12.75" customHeight="1">
      <c r="A469" s="512" t="s">
        <v>8260</v>
      </c>
      <c r="B469" s="512" t="s">
        <v>172</v>
      </c>
      <c r="C469" s="512" t="s">
        <v>89</v>
      </c>
      <c r="D469" s="512" t="s">
        <v>2705</v>
      </c>
      <c r="E469" s="512">
        <v>74</v>
      </c>
      <c r="F469" s="512">
        <v>2</v>
      </c>
      <c r="G469" s="512">
        <v>3</v>
      </c>
    </row>
    <row r="470" spans="1:7" ht="12.75" customHeight="1">
      <c r="A470" s="512" t="s">
        <v>2883</v>
      </c>
      <c r="B470" s="512" t="s">
        <v>172</v>
      </c>
      <c r="C470" s="512" t="s">
        <v>162</v>
      </c>
      <c r="D470" s="512" t="s">
        <v>2689</v>
      </c>
      <c r="E470" s="512">
        <v>19</v>
      </c>
      <c r="F470" s="512">
        <v>3</v>
      </c>
      <c r="G470" s="512">
        <v>16</v>
      </c>
    </row>
    <row r="471" spans="1:7" ht="12.75" customHeight="1">
      <c r="A471" s="512" t="s">
        <v>8261</v>
      </c>
      <c r="B471" s="512" t="s">
        <v>172</v>
      </c>
      <c r="C471" s="512" t="s">
        <v>162</v>
      </c>
      <c r="D471" s="512" t="s">
        <v>2679</v>
      </c>
      <c r="E471" s="512">
        <v>19</v>
      </c>
      <c r="F471" s="512">
        <v>1</v>
      </c>
      <c r="G471" s="512">
        <v>5</v>
      </c>
    </row>
    <row r="472" spans="1:7" ht="12.75" customHeight="1">
      <c r="A472" s="512" t="s">
        <v>4303</v>
      </c>
      <c r="B472" s="512" t="s">
        <v>172</v>
      </c>
      <c r="C472" s="512" t="s">
        <v>89</v>
      </c>
      <c r="D472" s="512" t="s">
        <v>2706</v>
      </c>
      <c r="E472" s="512">
        <v>74</v>
      </c>
      <c r="F472" s="512">
        <v>4</v>
      </c>
      <c r="G472" s="512">
        <v>5</v>
      </c>
    </row>
    <row r="473" spans="1:7" ht="12.75" customHeight="1">
      <c r="A473" s="512" t="s">
        <v>2885</v>
      </c>
      <c r="B473" s="512" t="s">
        <v>172</v>
      </c>
      <c r="C473" s="512" t="s">
        <v>206</v>
      </c>
      <c r="D473" s="512" t="s">
        <v>2692</v>
      </c>
      <c r="E473" s="512">
        <v>45</v>
      </c>
      <c r="F473" s="512">
        <v>1</v>
      </c>
      <c r="G473" s="512">
        <v>2</v>
      </c>
    </row>
    <row r="474" spans="1:7" ht="12.75" customHeight="1">
      <c r="A474" s="512" t="s">
        <v>2972</v>
      </c>
      <c r="B474" s="512" t="s">
        <v>172</v>
      </c>
      <c r="C474" s="512" t="s">
        <v>107</v>
      </c>
      <c r="D474" s="512" t="s">
        <v>2684</v>
      </c>
      <c r="E474" s="512">
        <v>14</v>
      </c>
      <c r="F474" s="512">
        <v>1</v>
      </c>
      <c r="G474" s="512">
        <v>7</v>
      </c>
    </row>
    <row r="475" spans="1:7" ht="12.75" customHeight="1">
      <c r="A475" s="512" t="s">
        <v>2903</v>
      </c>
      <c r="B475" s="512" t="s">
        <v>172</v>
      </c>
      <c r="C475" s="512" t="s">
        <v>107</v>
      </c>
      <c r="D475" s="512" t="s">
        <v>2698</v>
      </c>
      <c r="E475" s="512">
        <v>14</v>
      </c>
      <c r="F475" s="512">
        <v>1</v>
      </c>
      <c r="G475" s="512">
        <v>7</v>
      </c>
    </row>
    <row r="476" spans="1:7" ht="12.75" customHeight="1">
      <c r="A476" s="512" t="s">
        <v>4838</v>
      </c>
      <c r="B476" s="512" t="s">
        <v>172</v>
      </c>
      <c r="C476" s="512" t="s">
        <v>107</v>
      </c>
      <c r="D476" s="512" t="s">
        <v>2696</v>
      </c>
      <c r="E476" s="512">
        <v>14</v>
      </c>
      <c r="F476" s="512">
        <v>1</v>
      </c>
      <c r="G476" s="512">
        <v>7</v>
      </c>
    </row>
    <row r="477" spans="1:7" ht="12.75" customHeight="1">
      <c r="A477" s="512" t="s">
        <v>3010</v>
      </c>
      <c r="B477" s="512" t="s">
        <v>172</v>
      </c>
      <c r="C477" s="512" t="s">
        <v>108</v>
      </c>
      <c r="D477" s="512" t="s">
        <v>2695</v>
      </c>
      <c r="E477" s="512">
        <v>11</v>
      </c>
      <c r="F477" s="512">
        <v>1</v>
      </c>
      <c r="G477" s="512">
        <v>9</v>
      </c>
    </row>
    <row r="478" spans="1:7" ht="12.75" customHeight="1">
      <c r="A478" s="512" t="s">
        <v>3035</v>
      </c>
      <c r="B478" s="512" t="s">
        <v>172</v>
      </c>
      <c r="C478" s="512" t="s">
        <v>30</v>
      </c>
      <c r="D478" s="512" t="s">
        <v>2690</v>
      </c>
      <c r="E478" s="512">
        <v>9</v>
      </c>
      <c r="F478" s="512">
        <v>4</v>
      </c>
      <c r="G478" s="512">
        <v>44</v>
      </c>
    </row>
    <row r="479" spans="1:7" ht="12.75" customHeight="1">
      <c r="A479" s="512" t="s">
        <v>4790</v>
      </c>
      <c r="B479" s="512" t="s">
        <v>172</v>
      </c>
      <c r="C479" s="512" t="s">
        <v>30</v>
      </c>
      <c r="D479" s="512" t="s">
        <v>2687</v>
      </c>
      <c r="E479" s="512">
        <v>9</v>
      </c>
      <c r="F479" s="512">
        <v>2</v>
      </c>
      <c r="G479" s="512">
        <v>22</v>
      </c>
    </row>
    <row r="480" spans="1:7" ht="12.75" customHeight="1">
      <c r="A480" s="512" t="s">
        <v>4839</v>
      </c>
      <c r="B480" s="512" t="s">
        <v>172</v>
      </c>
      <c r="C480" s="512" t="s">
        <v>30</v>
      </c>
      <c r="D480" s="512" t="s">
        <v>2696</v>
      </c>
      <c r="E480" s="512">
        <v>9</v>
      </c>
      <c r="F480" s="512">
        <v>1</v>
      </c>
      <c r="G480" s="512">
        <v>11</v>
      </c>
    </row>
    <row r="481" spans="1:7" ht="12.75" customHeight="1">
      <c r="A481" s="512" t="s">
        <v>8262</v>
      </c>
      <c r="B481" s="512" t="s">
        <v>172</v>
      </c>
      <c r="C481" s="512" t="s">
        <v>109</v>
      </c>
      <c r="D481" s="512" t="s">
        <v>2705</v>
      </c>
      <c r="E481" s="512">
        <v>9</v>
      </c>
      <c r="F481" s="512">
        <v>1</v>
      </c>
      <c r="G481" s="512">
        <v>11</v>
      </c>
    </row>
    <row r="482" spans="1:7" ht="12.75" customHeight="1">
      <c r="A482" s="512" t="s">
        <v>8263</v>
      </c>
      <c r="B482" s="512" t="s">
        <v>172</v>
      </c>
      <c r="C482" s="512" t="s">
        <v>185</v>
      </c>
      <c r="D482" s="512" t="s">
        <v>2701</v>
      </c>
      <c r="E482" s="512">
        <v>127</v>
      </c>
      <c r="F482" s="512">
        <v>1</v>
      </c>
      <c r="G482" s="512">
        <v>1</v>
      </c>
    </row>
    <row r="483" spans="1:7" ht="12.75" customHeight="1">
      <c r="A483" s="512" t="s">
        <v>4824</v>
      </c>
      <c r="B483" s="512" t="s">
        <v>172</v>
      </c>
      <c r="C483" s="512" t="s">
        <v>185</v>
      </c>
      <c r="D483" s="512" t="s">
        <v>2707</v>
      </c>
      <c r="E483" s="512">
        <v>127</v>
      </c>
      <c r="F483" s="512">
        <v>2</v>
      </c>
      <c r="G483" s="512">
        <v>2</v>
      </c>
    </row>
    <row r="484" spans="1:7" ht="12.75" customHeight="1">
      <c r="A484" s="512" t="s">
        <v>2977</v>
      </c>
      <c r="B484" s="512" t="s">
        <v>172</v>
      </c>
      <c r="C484" s="512" t="s">
        <v>111</v>
      </c>
      <c r="D484" s="512" t="s">
        <v>2695</v>
      </c>
      <c r="E484" s="512">
        <v>13</v>
      </c>
      <c r="F484" s="512">
        <v>1</v>
      </c>
      <c r="G484" s="512">
        <v>8</v>
      </c>
    </row>
    <row r="485" spans="1:7" ht="12.75" customHeight="1">
      <c r="A485" s="512" t="s">
        <v>4318</v>
      </c>
      <c r="B485" s="512" t="s">
        <v>172</v>
      </c>
      <c r="C485" s="512" t="s">
        <v>111</v>
      </c>
      <c r="D485" s="512" t="s">
        <v>2680</v>
      </c>
      <c r="E485" s="512">
        <v>13</v>
      </c>
      <c r="F485" s="512">
        <v>1</v>
      </c>
      <c r="G485" s="512">
        <v>8</v>
      </c>
    </row>
    <row r="486" spans="1:7" ht="12.75" customHeight="1">
      <c r="A486" s="512" t="s">
        <v>8264</v>
      </c>
      <c r="B486" s="512" t="s">
        <v>172</v>
      </c>
      <c r="C486" s="512" t="s">
        <v>163</v>
      </c>
      <c r="D486" s="512" t="s">
        <v>2705</v>
      </c>
      <c r="E486" s="512">
        <v>4</v>
      </c>
      <c r="F486" s="512">
        <v>1</v>
      </c>
      <c r="G486" s="512">
        <v>25</v>
      </c>
    </row>
    <row r="487" spans="1:7" ht="12.75" customHeight="1">
      <c r="A487" s="512" t="s">
        <v>2994</v>
      </c>
      <c r="B487" s="512" t="s">
        <v>172</v>
      </c>
      <c r="C487" s="512" t="s">
        <v>112</v>
      </c>
      <c r="D487" s="512" t="s">
        <v>2690</v>
      </c>
      <c r="E487" s="512">
        <v>23</v>
      </c>
      <c r="F487" s="512">
        <v>1</v>
      </c>
      <c r="G487" s="512">
        <v>4</v>
      </c>
    </row>
    <row r="488" spans="1:7" ht="12.75" customHeight="1">
      <c r="A488" s="512" t="s">
        <v>2979</v>
      </c>
      <c r="B488" s="512" t="s">
        <v>172</v>
      </c>
      <c r="C488" s="512" t="s">
        <v>112</v>
      </c>
      <c r="D488" s="512" t="s">
        <v>2680</v>
      </c>
      <c r="E488" s="512">
        <v>23</v>
      </c>
      <c r="F488" s="512">
        <v>3</v>
      </c>
      <c r="G488" s="512">
        <v>13</v>
      </c>
    </row>
    <row r="489" spans="1:7" ht="12.75" customHeight="1">
      <c r="A489" s="512" t="s">
        <v>4321</v>
      </c>
      <c r="B489" s="512" t="s">
        <v>172</v>
      </c>
      <c r="C489" s="512" t="s">
        <v>219</v>
      </c>
      <c r="D489" s="512" t="s">
        <v>2689</v>
      </c>
      <c r="E489" s="512">
        <v>12</v>
      </c>
      <c r="F489" s="512">
        <v>3</v>
      </c>
      <c r="G489" s="512">
        <v>25</v>
      </c>
    </row>
    <row r="490" spans="1:7" ht="12.75" customHeight="1">
      <c r="A490" s="512" t="s">
        <v>2982</v>
      </c>
      <c r="B490" s="512" t="s">
        <v>172</v>
      </c>
      <c r="C490" s="512" t="s">
        <v>90</v>
      </c>
      <c r="D490" s="512" t="s">
        <v>2684</v>
      </c>
      <c r="E490" s="512">
        <v>130</v>
      </c>
      <c r="F490" s="512">
        <v>9</v>
      </c>
      <c r="G490" s="512">
        <v>7</v>
      </c>
    </row>
    <row r="491" spans="1:7" ht="12.75" customHeight="1">
      <c r="A491" s="512" t="s">
        <v>2983</v>
      </c>
      <c r="B491" s="512" t="s">
        <v>172</v>
      </c>
      <c r="C491" s="512" t="s">
        <v>90</v>
      </c>
      <c r="D491" s="512" t="s">
        <v>2704</v>
      </c>
      <c r="E491" s="512">
        <v>130</v>
      </c>
      <c r="F491" s="512">
        <v>1</v>
      </c>
      <c r="G491" s="512">
        <v>1</v>
      </c>
    </row>
    <row r="492" spans="1:7" ht="12.75" customHeight="1">
      <c r="A492" s="512" t="s">
        <v>4747</v>
      </c>
      <c r="B492" s="512" t="s">
        <v>172</v>
      </c>
      <c r="C492" s="512" t="s">
        <v>113</v>
      </c>
      <c r="D492" s="512" t="s">
        <v>2695</v>
      </c>
      <c r="E492" s="512">
        <v>14</v>
      </c>
      <c r="F492" s="512">
        <v>4</v>
      </c>
      <c r="G492" s="512">
        <v>29</v>
      </c>
    </row>
    <row r="493" spans="1:7" ht="12.75" customHeight="1">
      <c r="A493" s="512" t="s">
        <v>3100</v>
      </c>
      <c r="B493" s="512" t="s">
        <v>172</v>
      </c>
      <c r="C493" s="512" t="s">
        <v>113</v>
      </c>
      <c r="D493" s="512" t="s">
        <v>2698</v>
      </c>
      <c r="E493" s="512">
        <v>14</v>
      </c>
      <c r="F493" s="512">
        <v>3</v>
      </c>
      <c r="G493" s="512">
        <v>21</v>
      </c>
    </row>
    <row r="494" spans="1:7" ht="12.75" customHeight="1">
      <c r="A494" s="512" t="s">
        <v>2986</v>
      </c>
      <c r="B494" s="512" t="s">
        <v>172</v>
      </c>
      <c r="C494" s="512" t="s">
        <v>114</v>
      </c>
      <c r="D494" s="512" t="s">
        <v>2690</v>
      </c>
      <c r="E494" s="512">
        <v>12</v>
      </c>
      <c r="F494" s="512">
        <v>1</v>
      </c>
      <c r="G494" s="512">
        <v>8</v>
      </c>
    </row>
    <row r="495" spans="1:7" ht="12.75" customHeight="1">
      <c r="A495" s="512" t="s">
        <v>8265</v>
      </c>
      <c r="B495" s="512" t="s">
        <v>172</v>
      </c>
      <c r="C495" s="512" t="s">
        <v>114</v>
      </c>
      <c r="D495" s="512" t="s">
        <v>2696</v>
      </c>
      <c r="E495" s="512">
        <v>12</v>
      </c>
      <c r="F495" s="512">
        <v>2</v>
      </c>
      <c r="G495" s="512">
        <v>17</v>
      </c>
    </row>
    <row r="496" spans="1:7" ht="12.75" customHeight="1">
      <c r="A496" s="512" t="s">
        <v>8266</v>
      </c>
      <c r="B496" s="512" t="s">
        <v>172</v>
      </c>
      <c r="C496" s="512" t="s">
        <v>187</v>
      </c>
      <c r="D496" s="512" t="s">
        <v>2688</v>
      </c>
      <c r="E496" s="512">
        <v>133</v>
      </c>
      <c r="F496" s="512">
        <v>1</v>
      </c>
      <c r="G496" s="512">
        <v>1</v>
      </c>
    </row>
    <row r="497" spans="1:7" ht="12.75" customHeight="1">
      <c r="A497" s="512" t="s">
        <v>8267</v>
      </c>
      <c r="B497" s="512" t="s">
        <v>172</v>
      </c>
      <c r="C497" s="512" t="s">
        <v>235</v>
      </c>
      <c r="D497" s="512" t="s">
        <v>2697</v>
      </c>
      <c r="E497" s="512">
        <v>32</v>
      </c>
      <c r="F497" s="512">
        <v>1</v>
      </c>
      <c r="G497" s="512">
        <v>3</v>
      </c>
    </row>
    <row r="498" spans="1:7" ht="12.75" customHeight="1">
      <c r="A498" s="512" t="s">
        <v>2999</v>
      </c>
      <c r="B498" s="512" t="s">
        <v>172</v>
      </c>
      <c r="C498" s="512" t="s">
        <v>118</v>
      </c>
      <c r="D498" s="512" t="s">
        <v>2689</v>
      </c>
      <c r="E498" s="512">
        <v>20</v>
      </c>
      <c r="F498" s="512">
        <v>7</v>
      </c>
      <c r="G498" s="512">
        <v>35</v>
      </c>
    </row>
    <row r="499" spans="1:7" ht="12.75" customHeight="1">
      <c r="A499" s="512" t="s">
        <v>3000</v>
      </c>
      <c r="B499" s="512" t="s">
        <v>172</v>
      </c>
      <c r="C499" s="512" t="s">
        <v>31</v>
      </c>
      <c r="D499" s="512" t="s">
        <v>2689</v>
      </c>
      <c r="E499" s="512">
        <v>4</v>
      </c>
      <c r="F499" s="512">
        <v>3</v>
      </c>
      <c r="G499" s="512">
        <v>75</v>
      </c>
    </row>
    <row r="500" spans="1:7" ht="12.75" customHeight="1">
      <c r="A500" s="512" t="s">
        <v>3023</v>
      </c>
      <c r="B500" s="512" t="s">
        <v>172</v>
      </c>
      <c r="C500" s="512" t="s">
        <v>31</v>
      </c>
      <c r="D500" s="512" t="s">
        <v>2690</v>
      </c>
      <c r="E500" s="512">
        <v>4</v>
      </c>
      <c r="F500" s="512">
        <v>2</v>
      </c>
      <c r="G500" s="512">
        <v>50</v>
      </c>
    </row>
    <row r="501" spans="1:7" ht="12.75" customHeight="1">
      <c r="A501" s="512" t="s">
        <v>3024</v>
      </c>
      <c r="B501" s="512" t="s">
        <v>172</v>
      </c>
      <c r="C501" s="512" t="s">
        <v>148</v>
      </c>
      <c r="D501" s="512" t="s">
        <v>2689</v>
      </c>
      <c r="E501" s="512">
        <v>14</v>
      </c>
      <c r="F501" s="512">
        <v>7</v>
      </c>
      <c r="G501" s="512">
        <v>50</v>
      </c>
    </row>
    <row r="502" spans="1:7" ht="12.75" customHeight="1">
      <c r="A502" s="512" t="s">
        <v>3001</v>
      </c>
      <c r="B502" s="512" t="s">
        <v>172</v>
      </c>
      <c r="C502" s="512" t="s">
        <v>32</v>
      </c>
      <c r="D502" s="512" t="s">
        <v>2702</v>
      </c>
      <c r="E502" s="512">
        <v>77</v>
      </c>
      <c r="F502" s="512">
        <v>1</v>
      </c>
      <c r="G502" s="512">
        <v>1</v>
      </c>
    </row>
    <row r="503" spans="1:7" ht="12.75" customHeight="1">
      <c r="A503" s="512" t="s">
        <v>3028</v>
      </c>
      <c r="B503" s="512" t="s">
        <v>172</v>
      </c>
      <c r="C503" s="512" t="s">
        <v>32</v>
      </c>
      <c r="D503" s="512" t="s">
        <v>2704</v>
      </c>
      <c r="E503" s="512">
        <v>77</v>
      </c>
      <c r="F503" s="512">
        <v>2</v>
      </c>
      <c r="G503" s="512">
        <v>3</v>
      </c>
    </row>
    <row r="504" spans="1:7" ht="12.75" customHeight="1">
      <c r="A504" s="512" t="s">
        <v>3111</v>
      </c>
      <c r="B504" s="512" t="s">
        <v>172</v>
      </c>
      <c r="C504" s="512" t="s">
        <v>119</v>
      </c>
      <c r="D504" s="512" t="s">
        <v>2690</v>
      </c>
      <c r="E504" s="512">
        <v>64</v>
      </c>
      <c r="F504" s="512">
        <v>12</v>
      </c>
      <c r="G504" s="512">
        <v>19</v>
      </c>
    </row>
    <row r="505" spans="1:7" ht="12.75" customHeight="1">
      <c r="A505" s="512" t="s">
        <v>3005</v>
      </c>
      <c r="B505" s="512" t="s">
        <v>172</v>
      </c>
      <c r="C505" s="512" t="s">
        <v>119</v>
      </c>
      <c r="D505" s="512" t="s">
        <v>2698</v>
      </c>
      <c r="E505" s="512">
        <v>64</v>
      </c>
      <c r="F505" s="512">
        <v>1</v>
      </c>
      <c r="G505" s="512">
        <v>2</v>
      </c>
    </row>
    <row r="506" spans="1:7" ht="12.75" customHeight="1">
      <c r="A506" s="512" t="s">
        <v>4340</v>
      </c>
      <c r="B506" s="512" t="s">
        <v>172</v>
      </c>
      <c r="C506" s="512" t="s">
        <v>80</v>
      </c>
      <c r="D506" s="512" t="s">
        <v>2684</v>
      </c>
      <c r="E506" s="512">
        <v>53</v>
      </c>
      <c r="F506" s="512">
        <v>5</v>
      </c>
      <c r="G506" s="512">
        <v>9</v>
      </c>
    </row>
    <row r="507" spans="1:7" ht="12.75" customHeight="1">
      <c r="A507" s="512" t="s">
        <v>3139</v>
      </c>
      <c r="B507" s="512" t="s">
        <v>172</v>
      </c>
      <c r="C507" s="512" t="s">
        <v>80</v>
      </c>
      <c r="D507" s="512" t="s">
        <v>2686</v>
      </c>
      <c r="E507" s="512">
        <v>53</v>
      </c>
      <c r="F507" s="512">
        <v>2</v>
      </c>
      <c r="G507" s="512">
        <v>4</v>
      </c>
    </row>
    <row r="508" spans="1:7" ht="12.75" customHeight="1">
      <c r="A508" s="512" t="s">
        <v>3051</v>
      </c>
      <c r="B508" s="512" t="s">
        <v>172</v>
      </c>
      <c r="C508" s="512" t="s">
        <v>80</v>
      </c>
      <c r="D508" s="512" t="s">
        <v>2693</v>
      </c>
      <c r="E508" s="512">
        <v>53</v>
      </c>
      <c r="F508" s="512">
        <v>1</v>
      </c>
      <c r="G508" s="512">
        <v>2</v>
      </c>
    </row>
    <row r="509" spans="1:7" ht="12.75" customHeight="1">
      <c r="A509" s="512" t="s">
        <v>8268</v>
      </c>
      <c r="B509" s="512" t="s">
        <v>172</v>
      </c>
      <c r="C509" s="512" t="s">
        <v>79</v>
      </c>
      <c r="D509" s="512" t="s">
        <v>2693</v>
      </c>
      <c r="E509" s="512">
        <v>10</v>
      </c>
      <c r="F509" s="512">
        <v>2</v>
      </c>
      <c r="G509" s="512">
        <v>20</v>
      </c>
    </row>
    <row r="510" spans="1:7" ht="12.75" customHeight="1">
      <c r="A510" s="512" t="s">
        <v>3067</v>
      </c>
      <c r="B510" s="512" t="s">
        <v>172</v>
      </c>
      <c r="C510" s="512" t="s">
        <v>79</v>
      </c>
      <c r="D510" s="512" t="s">
        <v>2697</v>
      </c>
      <c r="E510" s="512">
        <v>10</v>
      </c>
      <c r="F510" s="512">
        <v>1</v>
      </c>
      <c r="G510" s="512">
        <v>10</v>
      </c>
    </row>
    <row r="511" spans="1:7" ht="12.75" customHeight="1">
      <c r="A511" s="512" t="s">
        <v>3070</v>
      </c>
      <c r="B511" s="512" t="s">
        <v>172</v>
      </c>
      <c r="C511" s="512" t="s">
        <v>149</v>
      </c>
      <c r="D511" s="512" t="s">
        <v>2706</v>
      </c>
      <c r="E511" s="512">
        <v>38</v>
      </c>
      <c r="F511" s="512">
        <v>2</v>
      </c>
      <c r="G511" s="512">
        <v>5</v>
      </c>
    </row>
    <row r="512" spans="1:7" ht="12.75" customHeight="1">
      <c r="A512" s="512" t="s">
        <v>8269</v>
      </c>
      <c r="B512" s="512" t="s">
        <v>172</v>
      </c>
      <c r="C512" s="512" t="s">
        <v>104</v>
      </c>
      <c r="D512" s="512" t="s">
        <v>2703</v>
      </c>
      <c r="E512" s="512">
        <v>36</v>
      </c>
      <c r="F512" s="512">
        <v>1</v>
      </c>
      <c r="G512" s="512">
        <v>3</v>
      </c>
    </row>
    <row r="513" spans="1:7" ht="12.75" customHeight="1">
      <c r="A513" s="512" t="s">
        <v>8270</v>
      </c>
      <c r="B513" s="512" t="s">
        <v>172</v>
      </c>
      <c r="C513" s="512" t="s">
        <v>104</v>
      </c>
      <c r="D513" s="512" t="s">
        <v>2706</v>
      </c>
      <c r="E513" s="512">
        <v>36</v>
      </c>
      <c r="F513" s="512">
        <v>3</v>
      </c>
      <c r="G513" s="512">
        <v>8</v>
      </c>
    </row>
    <row r="514" spans="1:7" ht="12.75" customHeight="1">
      <c r="A514" s="512" t="s">
        <v>8271</v>
      </c>
      <c r="B514" s="512" t="s">
        <v>172</v>
      </c>
      <c r="C514" s="512" t="s">
        <v>29</v>
      </c>
      <c r="D514" s="512" t="s">
        <v>2704</v>
      </c>
      <c r="E514" s="512">
        <v>47</v>
      </c>
      <c r="F514" s="512">
        <v>1</v>
      </c>
      <c r="G514" s="512">
        <v>2</v>
      </c>
    </row>
    <row r="515" spans="1:7" ht="12.75" customHeight="1">
      <c r="A515" s="512" t="s">
        <v>2936</v>
      </c>
      <c r="B515" s="512" t="s">
        <v>172</v>
      </c>
      <c r="C515" s="512" t="s">
        <v>29</v>
      </c>
      <c r="D515" s="512" t="s">
        <v>2683</v>
      </c>
      <c r="E515" s="512">
        <v>47</v>
      </c>
      <c r="F515" s="512">
        <v>2</v>
      </c>
      <c r="G515" s="512">
        <v>4</v>
      </c>
    </row>
    <row r="516" spans="1:7" ht="12.75" customHeight="1">
      <c r="A516" s="512" t="s">
        <v>8272</v>
      </c>
      <c r="B516" s="512" t="s">
        <v>172</v>
      </c>
      <c r="C516" s="512" t="s">
        <v>29</v>
      </c>
      <c r="D516" s="512" t="s">
        <v>2697</v>
      </c>
      <c r="E516" s="512">
        <v>47</v>
      </c>
      <c r="F516" s="512">
        <v>2</v>
      </c>
      <c r="G516" s="512">
        <v>4</v>
      </c>
    </row>
    <row r="517" spans="1:7" ht="12.75" customHeight="1">
      <c r="A517" s="512" t="s">
        <v>4291</v>
      </c>
      <c r="B517" s="512" t="s">
        <v>172</v>
      </c>
      <c r="C517" s="512" t="s">
        <v>160</v>
      </c>
      <c r="D517" s="512" t="s">
        <v>2690</v>
      </c>
      <c r="E517" s="512">
        <v>10</v>
      </c>
      <c r="F517" s="512">
        <v>1</v>
      </c>
      <c r="G517" s="512">
        <v>10</v>
      </c>
    </row>
    <row r="518" spans="1:7" ht="12.75" customHeight="1">
      <c r="A518" s="512" t="s">
        <v>2937</v>
      </c>
      <c r="B518" s="512" t="s">
        <v>172</v>
      </c>
      <c r="C518" s="512" t="s">
        <v>160</v>
      </c>
      <c r="D518" s="512" t="s">
        <v>2680</v>
      </c>
      <c r="E518" s="512">
        <v>10</v>
      </c>
      <c r="F518" s="512">
        <v>1</v>
      </c>
      <c r="G518" s="512">
        <v>10</v>
      </c>
    </row>
    <row r="519" spans="1:7" ht="12.75" customHeight="1">
      <c r="A519" s="512" t="s">
        <v>2915</v>
      </c>
      <c r="B519" s="512" t="s">
        <v>172</v>
      </c>
      <c r="C519" s="512" t="s">
        <v>78</v>
      </c>
      <c r="D519" s="512" t="s">
        <v>2689</v>
      </c>
      <c r="E519" s="512">
        <v>49</v>
      </c>
      <c r="F519" s="512">
        <v>15</v>
      </c>
      <c r="G519" s="512">
        <v>31</v>
      </c>
    </row>
    <row r="520" spans="1:7" ht="12.75" customHeight="1">
      <c r="A520" s="512" t="s">
        <v>2916</v>
      </c>
      <c r="B520" s="512" t="s">
        <v>172</v>
      </c>
      <c r="C520" s="512" t="s">
        <v>78</v>
      </c>
      <c r="D520" s="512" t="s">
        <v>2695</v>
      </c>
      <c r="E520" s="512">
        <v>49</v>
      </c>
      <c r="F520" s="512">
        <v>1</v>
      </c>
      <c r="G520" s="512">
        <v>2</v>
      </c>
    </row>
    <row r="521" spans="1:7" ht="12.75" customHeight="1">
      <c r="A521" s="512" t="s">
        <v>2920</v>
      </c>
      <c r="B521" s="512" t="s">
        <v>172</v>
      </c>
      <c r="C521" s="512" t="s">
        <v>204</v>
      </c>
      <c r="D521" s="512" t="s">
        <v>2684</v>
      </c>
      <c r="E521" s="512">
        <v>42</v>
      </c>
      <c r="F521" s="512">
        <v>5</v>
      </c>
      <c r="G521" s="512">
        <v>12</v>
      </c>
    </row>
    <row r="522" spans="1:7" ht="12.75" customHeight="1">
      <c r="A522" s="512" t="s">
        <v>4292</v>
      </c>
      <c r="B522" s="512" t="s">
        <v>172</v>
      </c>
      <c r="C522" s="512" t="s">
        <v>204</v>
      </c>
      <c r="D522" s="512" t="s">
        <v>2705</v>
      </c>
      <c r="E522" s="512">
        <v>42</v>
      </c>
      <c r="F522" s="512">
        <v>1</v>
      </c>
      <c r="G522" s="512">
        <v>2</v>
      </c>
    </row>
    <row r="523" spans="1:7" ht="12.75" customHeight="1">
      <c r="A523" s="512" t="s">
        <v>8273</v>
      </c>
      <c r="B523" s="512" t="s">
        <v>172</v>
      </c>
      <c r="C523" s="512" t="s">
        <v>233</v>
      </c>
      <c r="D523" s="512" t="s">
        <v>2695</v>
      </c>
      <c r="E523" s="512">
        <v>12</v>
      </c>
      <c r="F523" s="512">
        <v>1</v>
      </c>
      <c r="G523" s="512">
        <v>8</v>
      </c>
    </row>
    <row r="524" spans="1:7" ht="12.75" customHeight="1">
      <c r="A524" s="512" t="s">
        <v>2893</v>
      </c>
      <c r="B524" s="512" t="s">
        <v>172</v>
      </c>
      <c r="C524" s="512" t="s">
        <v>233</v>
      </c>
      <c r="D524" s="512" t="s">
        <v>2690</v>
      </c>
      <c r="E524" s="512">
        <v>12</v>
      </c>
      <c r="F524" s="512">
        <v>2</v>
      </c>
      <c r="G524" s="512">
        <v>17</v>
      </c>
    </row>
    <row r="525" spans="1:7" ht="12.75" customHeight="1">
      <c r="A525" s="512" t="s">
        <v>4295</v>
      </c>
      <c r="B525" s="512" t="s">
        <v>172</v>
      </c>
      <c r="C525" s="512" t="s">
        <v>205</v>
      </c>
      <c r="D525" s="512" t="s">
        <v>2698</v>
      </c>
      <c r="E525" s="512">
        <v>53</v>
      </c>
      <c r="F525" s="512">
        <v>1</v>
      </c>
      <c r="G525" s="512">
        <v>2</v>
      </c>
    </row>
    <row r="526" spans="1:7" ht="12.75" customHeight="1">
      <c r="A526" s="512" t="s">
        <v>8274</v>
      </c>
      <c r="B526" s="512" t="s">
        <v>172</v>
      </c>
      <c r="C526" s="512" t="s">
        <v>205</v>
      </c>
      <c r="D526" s="512" t="s">
        <v>2706</v>
      </c>
      <c r="E526" s="512">
        <v>53</v>
      </c>
      <c r="F526" s="512">
        <v>1</v>
      </c>
      <c r="G526" s="512">
        <v>2</v>
      </c>
    </row>
    <row r="527" spans="1:7" ht="12.75" customHeight="1">
      <c r="A527" s="512" t="s">
        <v>2926</v>
      </c>
      <c r="B527" s="512" t="s">
        <v>172</v>
      </c>
      <c r="C527" s="512" t="s">
        <v>161</v>
      </c>
      <c r="D527" s="512" t="s">
        <v>2689</v>
      </c>
      <c r="E527" s="512">
        <v>48</v>
      </c>
      <c r="F527" s="512">
        <v>7</v>
      </c>
      <c r="G527" s="512">
        <v>15</v>
      </c>
    </row>
    <row r="528" spans="1:7" ht="12.75" customHeight="1">
      <c r="A528" s="512" t="s">
        <v>2943</v>
      </c>
      <c r="B528" s="512" t="s">
        <v>172</v>
      </c>
      <c r="C528" s="512" t="s">
        <v>161</v>
      </c>
      <c r="D528" s="512" t="s">
        <v>2678</v>
      </c>
      <c r="E528" s="512">
        <v>48</v>
      </c>
      <c r="F528" s="512">
        <v>1</v>
      </c>
      <c r="G528" s="512">
        <v>2</v>
      </c>
    </row>
    <row r="529" spans="1:7" ht="12.75" customHeight="1">
      <c r="A529" s="512" t="s">
        <v>2895</v>
      </c>
      <c r="B529" s="512" t="s">
        <v>172</v>
      </c>
      <c r="C529" s="512" t="s">
        <v>105</v>
      </c>
      <c r="D529" s="512" t="s">
        <v>2690</v>
      </c>
      <c r="E529" s="512">
        <v>25</v>
      </c>
      <c r="F529" s="512">
        <v>2</v>
      </c>
      <c r="G529" s="512">
        <v>8</v>
      </c>
    </row>
    <row r="530" spans="1:7" ht="12.75" customHeight="1">
      <c r="A530" s="512" t="s">
        <v>2928</v>
      </c>
      <c r="B530" s="512" t="s">
        <v>172</v>
      </c>
      <c r="C530" s="512" t="s">
        <v>105</v>
      </c>
      <c r="D530" s="512" t="s">
        <v>2684</v>
      </c>
      <c r="E530" s="512">
        <v>25</v>
      </c>
      <c r="F530" s="512">
        <v>6</v>
      </c>
      <c r="G530" s="512">
        <v>24</v>
      </c>
    </row>
    <row r="531" spans="1:7" ht="12.75" customHeight="1">
      <c r="A531" s="512" t="s">
        <v>8275</v>
      </c>
      <c r="B531" s="512" t="s">
        <v>172</v>
      </c>
      <c r="C531" s="512" t="s">
        <v>105</v>
      </c>
      <c r="D531" s="512" t="s">
        <v>2704</v>
      </c>
      <c r="E531" s="512">
        <v>25</v>
      </c>
      <c r="F531" s="512">
        <v>1</v>
      </c>
      <c r="G531" s="512">
        <v>4</v>
      </c>
    </row>
    <row r="532" spans="1:7" ht="12.75" customHeight="1">
      <c r="A532" s="512" t="s">
        <v>2947</v>
      </c>
      <c r="B532" s="512" t="s">
        <v>172</v>
      </c>
      <c r="C532" s="512" t="s">
        <v>234</v>
      </c>
      <c r="D532" s="512" t="s">
        <v>2684</v>
      </c>
      <c r="E532" s="512">
        <v>33</v>
      </c>
      <c r="F532" s="512">
        <v>1</v>
      </c>
      <c r="G532" s="512">
        <v>3</v>
      </c>
    </row>
    <row r="533" spans="1:7" ht="12.75" customHeight="1">
      <c r="A533" s="512" t="s">
        <v>8276</v>
      </c>
      <c r="B533" s="512" t="s">
        <v>172</v>
      </c>
      <c r="C533" s="512" t="s">
        <v>234</v>
      </c>
      <c r="D533" s="512" t="s">
        <v>2698</v>
      </c>
      <c r="E533" s="512">
        <v>33</v>
      </c>
      <c r="F533" s="512">
        <v>1</v>
      </c>
      <c r="G533" s="512">
        <v>3</v>
      </c>
    </row>
    <row r="534" spans="1:7" ht="12.75" customHeight="1">
      <c r="A534" s="512" t="s">
        <v>8277</v>
      </c>
      <c r="B534" s="512" t="s">
        <v>172</v>
      </c>
      <c r="C534" s="512" t="s">
        <v>184</v>
      </c>
      <c r="D534" s="512" t="s">
        <v>2692</v>
      </c>
      <c r="E534" s="512">
        <v>40</v>
      </c>
      <c r="F534" s="512">
        <v>1</v>
      </c>
      <c r="G534" s="512">
        <v>3</v>
      </c>
    </row>
    <row r="535" spans="1:7" ht="12.75" customHeight="1">
      <c r="A535" s="512" t="s">
        <v>8278</v>
      </c>
      <c r="B535" s="512" t="s">
        <v>172</v>
      </c>
      <c r="C535" s="512" t="s">
        <v>106</v>
      </c>
      <c r="D535" s="512" t="s">
        <v>2680</v>
      </c>
      <c r="E535" s="512">
        <v>25</v>
      </c>
      <c r="F535" s="512">
        <v>2</v>
      </c>
      <c r="G535" s="512">
        <v>8</v>
      </c>
    </row>
    <row r="536" spans="1:7" ht="12.75" customHeight="1">
      <c r="A536" s="512" t="s">
        <v>3031</v>
      </c>
      <c r="B536" s="512" t="s">
        <v>172</v>
      </c>
      <c r="C536" s="512" t="s">
        <v>89</v>
      </c>
      <c r="D536" s="512" t="s">
        <v>2700</v>
      </c>
      <c r="E536" s="512">
        <v>74</v>
      </c>
      <c r="F536" s="512">
        <v>1</v>
      </c>
      <c r="G536" s="512">
        <v>1</v>
      </c>
    </row>
    <row r="537" spans="1:7" ht="12.75" customHeight="1">
      <c r="A537" s="512" t="s">
        <v>3009</v>
      </c>
      <c r="B537" s="512" t="s">
        <v>172</v>
      </c>
      <c r="C537" s="512" t="s">
        <v>206</v>
      </c>
      <c r="D537" s="512" t="s">
        <v>2690</v>
      </c>
      <c r="E537" s="512">
        <v>45</v>
      </c>
      <c r="F537" s="512">
        <v>5</v>
      </c>
      <c r="G537" s="512">
        <v>11</v>
      </c>
    </row>
    <row r="538" spans="1:7" ht="12.75" customHeight="1">
      <c r="A538" s="512" t="s">
        <v>8279</v>
      </c>
      <c r="B538" s="512" t="s">
        <v>172</v>
      </c>
      <c r="C538" s="512" t="s">
        <v>206</v>
      </c>
      <c r="D538" s="512" t="s">
        <v>2678</v>
      </c>
      <c r="E538" s="512">
        <v>45</v>
      </c>
      <c r="F538" s="512">
        <v>1</v>
      </c>
      <c r="G538" s="512">
        <v>2</v>
      </c>
    </row>
    <row r="539" spans="1:7" ht="12.75" customHeight="1">
      <c r="A539" s="512" t="s">
        <v>8280</v>
      </c>
      <c r="B539" s="512" t="s">
        <v>172</v>
      </c>
      <c r="C539" s="512" t="s">
        <v>206</v>
      </c>
      <c r="D539" s="512" t="s">
        <v>2685</v>
      </c>
      <c r="E539" s="512">
        <v>45</v>
      </c>
      <c r="F539" s="512">
        <v>1</v>
      </c>
      <c r="G539" s="512">
        <v>2</v>
      </c>
    </row>
    <row r="540" spans="1:7" ht="12.75" customHeight="1">
      <c r="A540" s="512" t="s">
        <v>4306</v>
      </c>
      <c r="B540" s="512" t="s">
        <v>172</v>
      </c>
      <c r="C540" s="512" t="s">
        <v>30</v>
      </c>
      <c r="D540" s="512" t="s">
        <v>2698</v>
      </c>
      <c r="E540" s="512">
        <v>9</v>
      </c>
      <c r="F540" s="512">
        <v>1</v>
      </c>
      <c r="G540" s="512">
        <v>11</v>
      </c>
    </row>
    <row r="541" spans="1:7" ht="12.75" customHeight="1">
      <c r="A541" s="512" t="s">
        <v>2974</v>
      </c>
      <c r="B541" s="512" t="s">
        <v>172</v>
      </c>
      <c r="C541" s="512" t="s">
        <v>109</v>
      </c>
      <c r="D541" s="512" t="s">
        <v>2690</v>
      </c>
      <c r="E541" s="512">
        <v>9</v>
      </c>
      <c r="F541" s="512">
        <v>2</v>
      </c>
      <c r="G541" s="512">
        <v>22</v>
      </c>
    </row>
    <row r="542" spans="1:7" ht="12.75" customHeight="1">
      <c r="A542" s="512" t="s">
        <v>8281</v>
      </c>
      <c r="B542" s="512" t="s">
        <v>172</v>
      </c>
      <c r="C542" s="512" t="s">
        <v>109</v>
      </c>
      <c r="D542" s="512" t="s">
        <v>2683</v>
      </c>
      <c r="E542" s="512">
        <v>9</v>
      </c>
      <c r="F542" s="512">
        <v>2</v>
      </c>
      <c r="G542" s="512">
        <v>22</v>
      </c>
    </row>
    <row r="543" spans="1:7" ht="12.75" customHeight="1">
      <c r="A543" s="512" t="s">
        <v>8282</v>
      </c>
      <c r="B543" s="512" t="s">
        <v>172</v>
      </c>
      <c r="C543" s="512" t="s">
        <v>109</v>
      </c>
      <c r="D543" s="512" t="s">
        <v>2685</v>
      </c>
      <c r="E543" s="512">
        <v>9</v>
      </c>
      <c r="F543" s="512">
        <v>1</v>
      </c>
      <c r="G543" s="512">
        <v>11</v>
      </c>
    </row>
    <row r="544" spans="1:7" ht="12.75" customHeight="1">
      <c r="A544" s="512" t="s">
        <v>8283</v>
      </c>
      <c r="B544" s="512" t="s">
        <v>172</v>
      </c>
      <c r="C544" s="512" t="s">
        <v>109</v>
      </c>
      <c r="D544" s="512" t="s">
        <v>2682</v>
      </c>
      <c r="E544" s="512">
        <v>9</v>
      </c>
      <c r="F544" s="512">
        <v>1</v>
      </c>
      <c r="G544" s="512">
        <v>11</v>
      </c>
    </row>
    <row r="545" spans="1:7" ht="12.75" customHeight="1">
      <c r="A545" s="512" t="s">
        <v>8284</v>
      </c>
      <c r="B545" s="512" t="s">
        <v>172</v>
      </c>
      <c r="C545" s="512" t="s">
        <v>185</v>
      </c>
      <c r="D545" s="512" t="s">
        <v>2693</v>
      </c>
      <c r="E545" s="512">
        <v>127</v>
      </c>
      <c r="F545" s="512">
        <v>3</v>
      </c>
      <c r="G545" s="512">
        <v>2</v>
      </c>
    </row>
    <row r="546" spans="1:7" ht="12.75" customHeight="1">
      <c r="A546" s="512" t="s">
        <v>2906</v>
      </c>
      <c r="B546" s="512" t="s">
        <v>172</v>
      </c>
      <c r="C546" s="512" t="s">
        <v>185</v>
      </c>
      <c r="D546" s="512" t="s">
        <v>2688</v>
      </c>
      <c r="E546" s="512">
        <v>127</v>
      </c>
      <c r="F546" s="512">
        <v>4</v>
      </c>
      <c r="G546" s="512">
        <v>3</v>
      </c>
    </row>
    <row r="547" spans="1:7" ht="12.75" customHeight="1">
      <c r="A547" s="512" t="s">
        <v>2975</v>
      </c>
      <c r="B547" s="512" t="s">
        <v>172</v>
      </c>
      <c r="C547" s="512" t="s">
        <v>185</v>
      </c>
      <c r="D547" s="512" t="s">
        <v>2680</v>
      </c>
      <c r="E547" s="512">
        <v>127</v>
      </c>
      <c r="F547" s="512">
        <v>4</v>
      </c>
      <c r="G547" s="512">
        <v>3</v>
      </c>
    </row>
    <row r="548" spans="1:7" ht="12.75" customHeight="1">
      <c r="A548" s="512" t="s">
        <v>3014</v>
      </c>
      <c r="B548" s="512" t="s">
        <v>172</v>
      </c>
      <c r="C548" s="512" t="s">
        <v>110</v>
      </c>
      <c r="D548" s="512" t="s">
        <v>2690</v>
      </c>
      <c r="E548" s="512">
        <v>19</v>
      </c>
      <c r="F548" s="512">
        <v>3</v>
      </c>
      <c r="G548" s="512">
        <v>16</v>
      </c>
    </row>
    <row r="549" spans="1:7" ht="12.75" customHeight="1">
      <c r="A549" s="512" t="s">
        <v>3039</v>
      </c>
      <c r="B549" s="512" t="s">
        <v>172</v>
      </c>
      <c r="C549" s="512" t="s">
        <v>110</v>
      </c>
      <c r="D549" s="512" t="s">
        <v>2688</v>
      </c>
      <c r="E549" s="512">
        <v>19</v>
      </c>
      <c r="F549" s="512">
        <v>1</v>
      </c>
      <c r="G549" s="512">
        <v>5</v>
      </c>
    </row>
    <row r="550" spans="1:7" ht="12.75" customHeight="1">
      <c r="A550" s="512" t="s">
        <v>2978</v>
      </c>
      <c r="B550" s="512" t="s">
        <v>172</v>
      </c>
      <c r="C550" s="512" t="s">
        <v>111</v>
      </c>
      <c r="D550" s="512" t="s">
        <v>2690</v>
      </c>
      <c r="E550" s="512">
        <v>13</v>
      </c>
      <c r="F550" s="512">
        <v>3</v>
      </c>
      <c r="G550" s="512">
        <v>23</v>
      </c>
    </row>
    <row r="551" spans="1:7" ht="12.75" customHeight="1">
      <c r="A551" s="512" t="s">
        <v>8285</v>
      </c>
      <c r="B551" s="512" t="s">
        <v>172</v>
      </c>
      <c r="C551" s="512" t="s">
        <v>110</v>
      </c>
      <c r="D551" s="512" t="s">
        <v>2685</v>
      </c>
      <c r="E551" s="512">
        <v>19</v>
      </c>
      <c r="F551" s="512">
        <v>1</v>
      </c>
      <c r="G551" s="512">
        <v>5</v>
      </c>
    </row>
    <row r="552" spans="1:7" ht="12.75" customHeight="1">
      <c r="A552" s="512" t="s">
        <v>4320</v>
      </c>
      <c r="B552" s="512" t="s">
        <v>172</v>
      </c>
      <c r="C552" s="512" t="s">
        <v>112</v>
      </c>
      <c r="D552" s="512" t="s">
        <v>2706</v>
      </c>
      <c r="E552" s="512">
        <v>23</v>
      </c>
      <c r="F552" s="512">
        <v>1</v>
      </c>
      <c r="G552" s="512">
        <v>4</v>
      </c>
    </row>
    <row r="553" spans="1:7" ht="12.75" customHeight="1">
      <c r="A553" s="512" t="s">
        <v>2980</v>
      </c>
      <c r="B553" s="512" t="s">
        <v>172</v>
      </c>
      <c r="C553" s="512" t="s">
        <v>219</v>
      </c>
      <c r="D553" s="512" t="s">
        <v>2690</v>
      </c>
      <c r="E553" s="512">
        <v>12</v>
      </c>
      <c r="F553" s="512">
        <v>1</v>
      </c>
      <c r="G553" s="512">
        <v>8</v>
      </c>
    </row>
    <row r="554" spans="1:7" ht="12.75" customHeight="1">
      <c r="A554" s="512" t="s">
        <v>2981</v>
      </c>
      <c r="B554" s="512" t="s">
        <v>172</v>
      </c>
      <c r="C554" s="512" t="s">
        <v>219</v>
      </c>
      <c r="D554" s="512" t="s">
        <v>2684</v>
      </c>
      <c r="E554" s="512">
        <v>12</v>
      </c>
      <c r="F554" s="512">
        <v>2</v>
      </c>
      <c r="G554" s="512">
        <v>17</v>
      </c>
    </row>
    <row r="555" spans="1:7" ht="12.75" customHeight="1">
      <c r="A555" s="512" t="s">
        <v>3098</v>
      </c>
      <c r="B555" s="512" t="s">
        <v>172</v>
      </c>
      <c r="C555" s="512" t="s">
        <v>90</v>
      </c>
      <c r="D555" s="512" t="s">
        <v>2687</v>
      </c>
      <c r="E555" s="512">
        <v>130</v>
      </c>
      <c r="F555" s="512">
        <v>3</v>
      </c>
      <c r="G555" s="512">
        <v>2</v>
      </c>
    </row>
    <row r="556" spans="1:7" ht="12.75" customHeight="1">
      <c r="A556" s="512" t="s">
        <v>3099</v>
      </c>
      <c r="B556" s="512" t="s">
        <v>172</v>
      </c>
      <c r="C556" s="512" t="s">
        <v>90</v>
      </c>
      <c r="D556" s="512" t="s">
        <v>2680</v>
      </c>
      <c r="E556" s="512">
        <v>130</v>
      </c>
      <c r="F556" s="512">
        <v>4</v>
      </c>
      <c r="G556" s="512">
        <v>3</v>
      </c>
    </row>
    <row r="557" spans="1:7" ht="12.75" customHeight="1">
      <c r="A557" s="512" t="s">
        <v>3041</v>
      </c>
      <c r="B557" s="512" t="s">
        <v>172</v>
      </c>
      <c r="C557" s="512" t="s">
        <v>113</v>
      </c>
      <c r="D557" s="512" t="s">
        <v>2689</v>
      </c>
      <c r="E557" s="512">
        <v>14</v>
      </c>
      <c r="F557" s="512">
        <v>5</v>
      </c>
      <c r="G557" s="512">
        <v>36</v>
      </c>
    </row>
    <row r="558" spans="1:7" ht="12.75" customHeight="1">
      <c r="A558" s="512" t="s">
        <v>2985</v>
      </c>
      <c r="B558" s="512" t="s">
        <v>172</v>
      </c>
      <c r="C558" s="512" t="s">
        <v>113</v>
      </c>
      <c r="D558" s="512" t="s">
        <v>2690</v>
      </c>
      <c r="E558" s="512">
        <v>14</v>
      </c>
      <c r="F558" s="512">
        <v>2</v>
      </c>
      <c r="G558" s="512">
        <v>14</v>
      </c>
    </row>
    <row r="559" spans="1:7" ht="12.75" customHeight="1">
      <c r="A559" s="512" t="s">
        <v>8286</v>
      </c>
      <c r="B559" s="512" t="s">
        <v>172</v>
      </c>
      <c r="C559" s="512" t="s">
        <v>113</v>
      </c>
      <c r="D559" s="512" t="s">
        <v>2683</v>
      </c>
      <c r="E559" s="512">
        <v>14</v>
      </c>
      <c r="F559" s="512">
        <v>1</v>
      </c>
      <c r="G559" s="512">
        <v>7</v>
      </c>
    </row>
    <row r="560" spans="1:7" ht="12.75" customHeight="1">
      <c r="A560" s="512" t="s">
        <v>3020</v>
      </c>
      <c r="B560" s="512" t="s">
        <v>172</v>
      </c>
      <c r="C560" s="512" t="s">
        <v>114</v>
      </c>
      <c r="D560" s="512" t="s">
        <v>2689</v>
      </c>
      <c r="E560" s="512">
        <v>12</v>
      </c>
      <c r="F560" s="512">
        <v>5</v>
      </c>
      <c r="G560" s="512">
        <v>42</v>
      </c>
    </row>
    <row r="561" spans="1:7" ht="12.75" customHeight="1">
      <c r="A561" s="512" t="s">
        <v>3021</v>
      </c>
      <c r="B561" s="512" t="s">
        <v>172</v>
      </c>
      <c r="C561" s="512" t="s">
        <v>187</v>
      </c>
      <c r="D561" s="512" t="s">
        <v>2689</v>
      </c>
      <c r="E561" s="512">
        <v>133</v>
      </c>
      <c r="F561" s="512">
        <v>30</v>
      </c>
      <c r="G561" s="512">
        <v>23</v>
      </c>
    </row>
    <row r="562" spans="1:7" ht="12.75" customHeight="1">
      <c r="A562" s="512" t="s">
        <v>3105</v>
      </c>
      <c r="B562" s="512" t="s">
        <v>172</v>
      </c>
      <c r="C562" s="512" t="s">
        <v>187</v>
      </c>
      <c r="D562" s="512" t="s">
        <v>2704</v>
      </c>
      <c r="E562" s="512">
        <v>133</v>
      </c>
      <c r="F562" s="512">
        <v>1</v>
      </c>
      <c r="G562" s="512">
        <v>1</v>
      </c>
    </row>
    <row r="563" spans="1:7" ht="12.75" customHeight="1">
      <c r="A563" s="512" t="s">
        <v>4328</v>
      </c>
      <c r="B563" s="512" t="s">
        <v>172</v>
      </c>
      <c r="C563" s="512" t="s">
        <v>187</v>
      </c>
      <c r="D563" s="512" t="s">
        <v>2683</v>
      </c>
      <c r="E563" s="512">
        <v>133</v>
      </c>
      <c r="F563" s="512">
        <v>4</v>
      </c>
      <c r="G563" s="512">
        <v>3</v>
      </c>
    </row>
    <row r="564" spans="1:7" ht="12.75" customHeight="1">
      <c r="A564" s="512" t="s">
        <v>4818</v>
      </c>
      <c r="B564" s="512" t="s">
        <v>172</v>
      </c>
      <c r="C564" s="512" t="s">
        <v>187</v>
      </c>
      <c r="D564" s="512" t="s">
        <v>2692</v>
      </c>
      <c r="E564" s="512">
        <v>133</v>
      </c>
      <c r="F564" s="512">
        <v>1</v>
      </c>
      <c r="G564" s="512">
        <v>1</v>
      </c>
    </row>
    <row r="565" spans="1:7" ht="12.75" customHeight="1">
      <c r="A565" s="512" t="s">
        <v>3022</v>
      </c>
      <c r="B565" s="512" t="s">
        <v>172</v>
      </c>
      <c r="C565" s="512" t="s">
        <v>235</v>
      </c>
      <c r="D565" s="512" t="s">
        <v>2690</v>
      </c>
      <c r="E565" s="512">
        <v>32</v>
      </c>
      <c r="F565" s="512">
        <v>3</v>
      </c>
      <c r="G565" s="512">
        <v>9</v>
      </c>
    </row>
    <row r="566" spans="1:7" ht="12.75" customHeight="1">
      <c r="A566" s="512" t="s">
        <v>8287</v>
      </c>
      <c r="B566" s="512" t="s">
        <v>172</v>
      </c>
      <c r="C566" s="512" t="s">
        <v>235</v>
      </c>
      <c r="D566" s="512" t="s">
        <v>2696</v>
      </c>
      <c r="E566" s="512">
        <v>32</v>
      </c>
      <c r="F566" s="512">
        <v>1</v>
      </c>
      <c r="G566" s="512">
        <v>3</v>
      </c>
    </row>
    <row r="567" spans="1:7" ht="12.75" customHeight="1">
      <c r="A567" s="512" t="s">
        <v>2988</v>
      </c>
      <c r="B567" s="512" t="s">
        <v>172</v>
      </c>
      <c r="C567" s="512" t="s">
        <v>147</v>
      </c>
      <c r="D567" s="512" t="s">
        <v>2689</v>
      </c>
      <c r="E567" s="512">
        <v>15</v>
      </c>
      <c r="F567" s="512">
        <v>1</v>
      </c>
      <c r="G567" s="512">
        <v>7</v>
      </c>
    </row>
    <row r="568" spans="1:7" ht="12.75" customHeight="1">
      <c r="A568" s="512" t="s">
        <v>2989</v>
      </c>
      <c r="B568" s="512" t="s">
        <v>172</v>
      </c>
      <c r="C568" s="512" t="s">
        <v>118</v>
      </c>
      <c r="D568" s="512" t="s">
        <v>2678</v>
      </c>
      <c r="E568" s="512">
        <v>20</v>
      </c>
      <c r="F568" s="512">
        <v>1</v>
      </c>
      <c r="G568" s="512">
        <v>5</v>
      </c>
    </row>
    <row r="569" spans="1:7" ht="12.75" customHeight="1">
      <c r="A569" s="512" t="s">
        <v>3108</v>
      </c>
      <c r="B569" s="512" t="s">
        <v>172</v>
      </c>
      <c r="C569" s="512" t="s">
        <v>118</v>
      </c>
      <c r="D569" s="512" t="s">
        <v>2692</v>
      </c>
      <c r="E569" s="512">
        <v>20</v>
      </c>
      <c r="F569" s="512">
        <v>1</v>
      </c>
      <c r="G569" s="512">
        <v>5</v>
      </c>
    </row>
    <row r="570" spans="1:7" ht="12.75" customHeight="1">
      <c r="A570" s="512" t="s">
        <v>8288</v>
      </c>
      <c r="B570" s="512" t="s">
        <v>172</v>
      </c>
      <c r="C570" s="512" t="s">
        <v>31</v>
      </c>
      <c r="D570" s="512" t="s">
        <v>2696</v>
      </c>
      <c r="E570" s="512">
        <v>4</v>
      </c>
      <c r="F570" s="512">
        <v>1</v>
      </c>
      <c r="G570" s="512">
        <v>25</v>
      </c>
    </row>
    <row r="571" spans="1:7" ht="12.75" customHeight="1">
      <c r="A571" s="512" t="s">
        <v>3026</v>
      </c>
      <c r="B571" s="512" t="s">
        <v>172</v>
      </c>
      <c r="C571" s="512" t="s">
        <v>32</v>
      </c>
      <c r="D571" s="512" t="s">
        <v>2695</v>
      </c>
      <c r="E571" s="512">
        <v>77</v>
      </c>
      <c r="F571" s="512">
        <v>3</v>
      </c>
      <c r="G571" s="512">
        <v>4</v>
      </c>
    </row>
    <row r="572" spans="1:7" ht="12.75" customHeight="1">
      <c r="A572" s="512" t="s">
        <v>3002</v>
      </c>
      <c r="B572" s="512" t="s">
        <v>172</v>
      </c>
      <c r="C572" s="512" t="s">
        <v>32</v>
      </c>
      <c r="D572" s="512" t="s">
        <v>2687</v>
      </c>
      <c r="E572" s="512">
        <v>77</v>
      </c>
      <c r="F572" s="512">
        <v>2</v>
      </c>
      <c r="G572" s="512">
        <v>3</v>
      </c>
    </row>
    <row r="573" spans="1:7" ht="12.75" customHeight="1">
      <c r="A573" s="512" t="s">
        <v>3029</v>
      </c>
      <c r="B573" s="512" t="s">
        <v>172</v>
      </c>
      <c r="C573" s="512" t="s">
        <v>32</v>
      </c>
      <c r="D573" s="512" t="s">
        <v>2683</v>
      </c>
      <c r="E573" s="512">
        <v>77</v>
      </c>
      <c r="F573" s="512">
        <v>2</v>
      </c>
      <c r="G573" s="512">
        <v>3</v>
      </c>
    </row>
    <row r="574" spans="1:7" ht="12.75" customHeight="1">
      <c r="A574" s="512" t="s">
        <v>3110</v>
      </c>
      <c r="B574" s="512" t="s">
        <v>172</v>
      </c>
      <c r="C574" s="512" t="s">
        <v>32</v>
      </c>
      <c r="D574" s="512" t="s">
        <v>2685</v>
      </c>
      <c r="E574" s="512">
        <v>77</v>
      </c>
      <c r="F574" s="512">
        <v>1</v>
      </c>
      <c r="G574" s="512">
        <v>1</v>
      </c>
    </row>
    <row r="575" spans="1:7" ht="12.75" customHeight="1">
      <c r="A575" s="512" t="s">
        <v>4825</v>
      </c>
      <c r="B575" s="512" t="s">
        <v>172</v>
      </c>
      <c r="C575" s="512" t="s">
        <v>32</v>
      </c>
      <c r="D575" s="512" t="s">
        <v>2707</v>
      </c>
      <c r="E575" s="512">
        <v>77</v>
      </c>
      <c r="F575" s="512">
        <v>1</v>
      </c>
      <c r="G575" s="512">
        <v>1</v>
      </c>
    </row>
    <row r="576" spans="1:7" ht="12.75" customHeight="1">
      <c r="A576" s="512" t="s">
        <v>3200</v>
      </c>
      <c r="B576" s="512" t="s">
        <v>172</v>
      </c>
      <c r="C576" s="512" t="s">
        <v>79</v>
      </c>
      <c r="D576" s="512" t="s">
        <v>2689</v>
      </c>
      <c r="E576" s="512">
        <v>10</v>
      </c>
      <c r="F576" s="512">
        <v>6</v>
      </c>
      <c r="G576" s="512">
        <v>60</v>
      </c>
    </row>
    <row r="577" spans="1:7" ht="12.75" customHeight="1">
      <c r="A577" s="512" t="s">
        <v>4338</v>
      </c>
      <c r="B577" s="512" t="s">
        <v>172</v>
      </c>
      <c r="C577" s="512" t="s">
        <v>79</v>
      </c>
      <c r="D577" s="512" t="s">
        <v>2684</v>
      </c>
      <c r="E577" s="512">
        <v>10</v>
      </c>
      <c r="F577" s="512">
        <v>3</v>
      </c>
      <c r="G577" s="512">
        <v>30</v>
      </c>
    </row>
    <row r="578" spans="1:7" ht="12.75" customHeight="1">
      <c r="A578" s="512" t="s">
        <v>3112</v>
      </c>
      <c r="B578" s="512" t="s">
        <v>172</v>
      </c>
      <c r="C578" s="512" t="s">
        <v>80</v>
      </c>
      <c r="D578" s="512" t="s">
        <v>2695</v>
      </c>
      <c r="E578" s="512">
        <v>53</v>
      </c>
      <c r="F578" s="512">
        <v>1</v>
      </c>
      <c r="G578" s="512">
        <v>2</v>
      </c>
    </row>
    <row r="579" spans="1:7" ht="12.75" customHeight="1">
      <c r="A579" s="512" t="s">
        <v>3006</v>
      </c>
      <c r="B579" s="512" t="s">
        <v>172</v>
      </c>
      <c r="C579" s="512" t="s">
        <v>80</v>
      </c>
      <c r="D579" s="512" t="s">
        <v>2704</v>
      </c>
      <c r="E579" s="512">
        <v>53</v>
      </c>
      <c r="F579" s="512">
        <v>1</v>
      </c>
      <c r="G579" s="512">
        <v>2</v>
      </c>
    </row>
    <row r="580" spans="1:7" ht="12.75" customHeight="1">
      <c r="A580" s="512" t="s">
        <v>3007</v>
      </c>
      <c r="B580" s="512" t="s">
        <v>172</v>
      </c>
      <c r="C580" s="512" t="s">
        <v>80</v>
      </c>
      <c r="D580" s="512" t="s">
        <v>2683</v>
      </c>
      <c r="E580" s="512">
        <v>53</v>
      </c>
      <c r="F580" s="512">
        <v>1</v>
      </c>
      <c r="G580" s="512">
        <v>2</v>
      </c>
    </row>
    <row r="581" spans="1:7" ht="12.75" customHeight="1">
      <c r="A581" s="512" t="s">
        <v>3140</v>
      </c>
      <c r="B581" s="512" t="s">
        <v>172</v>
      </c>
      <c r="C581" s="512" t="s">
        <v>149</v>
      </c>
      <c r="D581" s="512" t="s">
        <v>2689</v>
      </c>
      <c r="E581" s="512">
        <v>38</v>
      </c>
      <c r="F581" s="512">
        <v>15</v>
      </c>
      <c r="G581" s="512">
        <v>39</v>
      </c>
    </row>
    <row r="582" spans="1:7" ht="12.75" customHeight="1">
      <c r="A582" s="512" t="s">
        <v>3117</v>
      </c>
      <c r="B582" s="512" t="s">
        <v>172</v>
      </c>
      <c r="C582" s="512" t="s">
        <v>149</v>
      </c>
      <c r="D582" s="512" t="s">
        <v>2690</v>
      </c>
      <c r="E582" s="512">
        <v>38</v>
      </c>
      <c r="F582" s="512">
        <v>9</v>
      </c>
      <c r="G582" s="512">
        <v>24</v>
      </c>
    </row>
    <row r="583" spans="1:7" ht="12.75" customHeight="1">
      <c r="A583" s="512" t="s">
        <v>3119</v>
      </c>
      <c r="B583" s="512" t="s">
        <v>172</v>
      </c>
      <c r="C583" s="512" t="s">
        <v>149</v>
      </c>
      <c r="D583" s="512" t="s">
        <v>2679</v>
      </c>
      <c r="E583" s="512">
        <v>38</v>
      </c>
      <c r="F583" s="512">
        <v>2</v>
      </c>
      <c r="G583" s="512">
        <v>5</v>
      </c>
    </row>
    <row r="584" spans="1:7" ht="12.75" customHeight="1">
      <c r="A584" s="512" t="s">
        <v>3143</v>
      </c>
      <c r="B584" s="512" t="s">
        <v>172</v>
      </c>
      <c r="C584" s="512" t="s">
        <v>149</v>
      </c>
      <c r="D584" s="512" t="s">
        <v>2680</v>
      </c>
      <c r="E584" s="512">
        <v>38</v>
      </c>
      <c r="F584" s="512">
        <v>4</v>
      </c>
      <c r="G584" s="512">
        <v>11</v>
      </c>
    </row>
    <row r="585" spans="1:7" ht="12.75" customHeight="1">
      <c r="A585" s="512" t="s">
        <v>8289</v>
      </c>
      <c r="B585" s="512" t="s">
        <v>172</v>
      </c>
      <c r="C585" s="512" t="s">
        <v>81</v>
      </c>
      <c r="D585" s="512" t="s">
        <v>2698</v>
      </c>
      <c r="E585" s="512">
        <v>54</v>
      </c>
      <c r="F585" s="512">
        <v>2</v>
      </c>
      <c r="G585" s="512">
        <v>4</v>
      </c>
    </row>
    <row r="586" spans="1:7" ht="12.75" customHeight="1">
      <c r="A586" s="512" t="s">
        <v>3072</v>
      </c>
      <c r="B586" s="512" t="s">
        <v>172</v>
      </c>
      <c r="C586" s="512" t="s">
        <v>81</v>
      </c>
      <c r="D586" s="512" t="s">
        <v>2686</v>
      </c>
      <c r="E586" s="512">
        <v>54</v>
      </c>
      <c r="F586" s="512">
        <v>1</v>
      </c>
      <c r="G586" s="512">
        <v>2</v>
      </c>
    </row>
    <row r="587" spans="1:7" ht="12.75" customHeight="1">
      <c r="A587" s="512" t="s">
        <v>3055</v>
      </c>
      <c r="B587" s="512" t="s">
        <v>172</v>
      </c>
      <c r="C587" s="512" t="s">
        <v>33</v>
      </c>
      <c r="D587" s="512" t="s">
        <v>2689</v>
      </c>
      <c r="E587" s="512">
        <v>23</v>
      </c>
      <c r="F587" s="512">
        <v>6</v>
      </c>
      <c r="G587" s="512">
        <v>26</v>
      </c>
    </row>
    <row r="588" spans="1:7" ht="12.75" customHeight="1">
      <c r="A588" s="512" t="s">
        <v>3205</v>
      </c>
      <c r="B588" s="512" t="s">
        <v>172</v>
      </c>
      <c r="C588" s="512" t="s">
        <v>33</v>
      </c>
      <c r="D588" s="512" t="s">
        <v>2680</v>
      </c>
      <c r="E588" s="512">
        <v>23</v>
      </c>
      <c r="F588" s="512">
        <v>1</v>
      </c>
      <c r="G588" s="512">
        <v>4</v>
      </c>
    </row>
    <row r="589" spans="1:7" ht="12.75" customHeight="1">
      <c r="A589" s="512" t="s">
        <v>3056</v>
      </c>
      <c r="B589" s="512" t="s">
        <v>172</v>
      </c>
      <c r="C589" s="512" t="s">
        <v>33</v>
      </c>
      <c r="D589" s="512" t="s">
        <v>2683</v>
      </c>
      <c r="E589" s="512">
        <v>23</v>
      </c>
      <c r="F589" s="512">
        <v>1</v>
      </c>
      <c r="G589" s="512">
        <v>4</v>
      </c>
    </row>
    <row r="590" spans="1:7" ht="12.75" customHeight="1">
      <c r="A590" s="512" t="s">
        <v>8290</v>
      </c>
      <c r="B590" s="512" t="s">
        <v>172</v>
      </c>
      <c r="C590" s="512" t="s">
        <v>33</v>
      </c>
      <c r="D590" s="512" t="s">
        <v>2696</v>
      </c>
      <c r="E590" s="512">
        <v>23</v>
      </c>
      <c r="F590" s="512">
        <v>2</v>
      </c>
      <c r="G590" s="512">
        <v>9</v>
      </c>
    </row>
    <row r="591" spans="1:7" ht="12.75" customHeight="1">
      <c r="A591" s="512" t="s">
        <v>3074</v>
      </c>
      <c r="B591" s="512" t="s">
        <v>172</v>
      </c>
      <c r="C591" s="512" t="s">
        <v>179</v>
      </c>
      <c r="D591" s="512" t="s">
        <v>2689</v>
      </c>
      <c r="E591" s="512">
        <v>5</v>
      </c>
      <c r="F591" s="512">
        <v>1</v>
      </c>
      <c r="G591" s="512">
        <v>20</v>
      </c>
    </row>
    <row r="592" spans="1:7" ht="12.75" customHeight="1">
      <c r="A592" s="512" t="s">
        <v>4348</v>
      </c>
      <c r="B592" s="512" t="s">
        <v>172</v>
      </c>
      <c r="C592" s="512" t="s">
        <v>91</v>
      </c>
      <c r="D592" s="512" t="s">
        <v>2689</v>
      </c>
      <c r="E592" s="512">
        <v>10</v>
      </c>
      <c r="F592" s="512">
        <v>5</v>
      </c>
      <c r="G592" s="512">
        <v>50</v>
      </c>
    </row>
    <row r="593" spans="1:7" ht="12.75" customHeight="1">
      <c r="A593" s="512" t="s">
        <v>3122</v>
      </c>
      <c r="B593" s="512" t="s">
        <v>172</v>
      </c>
      <c r="C593" s="512" t="s">
        <v>188</v>
      </c>
      <c r="D593" s="512" t="s">
        <v>2684</v>
      </c>
      <c r="E593" s="512">
        <v>18</v>
      </c>
      <c r="F593" s="512">
        <v>1</v>
      </c>
      <c r="G593" s="512">
        <v>6</v>
      </c>
    </row>
    <row r="594" spans="1:7" ht="12.75" customHeight="1">
      <c r="A594" s="512" t="s">
        <v>4352</v>
      </c>
      <c r="B594" s="512" t="s">
        <v>172</v>
      </c>
      <c r="C594" s="512" t="s">
        <v>150</v>
      </c>
      <c r="D594" s="512" t="s">
        <v>2689</v>
      </c>
      <c r="E594" s="512">
        <v>17</v>
      </c>
      <c r="F594" s="512">
        <v>5</v>
      </c>
      <c r="G594" s="512">
        <v>29</v>
      </c>
    </row>
    <row r="595" spans="1:7" ht="12.75" customHeight="1">
      <c r="A595" s="512" t="s">
        <v>3061</v>
      </c>
      <c r="B595" s="512" t="s">
        <v>172</v>
      </c>
      <c r="C595" s="512" t="s">
        <v>165</v>
      </c>
      <c r="D595" s="512" t="s">
        <v>2683</v>
      </c>
      <c r="E595" s="512">
        <v>19</v>
      </c>
      <c r="F595" s="512">
        <v>1</v>
      </c>
      <c r="G595" s="512">
        <v>5</v>
      </c>
    </row>
    <row r="596" spans="1:7" ht="12.75" customHeight="1">
      <c r="A596" s="512" t="s">
        <v>3152</v>
      </c>
      <c r="B596" s="512" t="s">
        <v>172</v>
      </c>
      <c r="C596" s="512" t="s">
        <v>151</v>
      </c>
      <c r="D596" s="512" t="s">
        <v>2680</v>
      </c>
      <c r="E596" s="512">
        <v>12</v>
      </c>
      <c r="F596" s="512">
        <v>1</v>
      </c>
      <c r="G596" s="512">
        <v>8</v>
      </c>
    </row>
    <row r="597" spans="1:7" ht="12.75" customHeight="1">
      <c r="A597" s="512" t="s">
        <v>8291</v>
      </c>
      <c r="B597" s="512" t="s">
        <v>172</v>
      </c>
      <c r="C597" s="512" t="s">
        <v>151</v>
      </c>
      <c r="D597" s="512" t="s">
        <v>2707</v>
      </c>
      <c r="E597" s="512">
        <v>12</v>
      </c>
      <c r="F597" s="512">
        <v>1</v>
      </c>
      <c r="G597" s="512">
        <v>8</v>
      </c>
    </row>
    <row r="598" spans="1:7" ht="12.75" customHeight="1">
      <c r="A598" s="512" t="s">
        <v>8292</v>
      </c>
      <c r="B598" s="512" t="s">
        <v>172</v>
      </c>
      <c r="C598" s="512" t="s">
        <v>92</v>
      </c>
      <c r="D598" s="512" t="s">
        <v>2686</v>
      </c>
      <c r="E598" s="512">
        <v>43</v>
      </c>
      <c r="F598" s="512">
        <v>1</v>
      </c>
      <c r="G598" s="512">
        <v>2</v>
      </c>
    </row>
    <row r="599" spans="1:7" ht="12.75" customHeight="1">
      <c r="A599" s="512" t="s">
        <v>3062</v>
      </c>
      <c r="B599" s="512" t="s">
        <v>172</v>
      </c>
      <c r="C599" s="512" t="s">
        <v>92</v>
      </c>
      <c r="D599" s="512" t="s">
        <v>2702</v>
      </c>
      <c r="E599" s="512">
        <v>43</v>
      </c>
      <c r="F599" s="512">
        <v>1</v>
      </c>
      <c r="G599" s="512">
        <v>2</v>
      </c>
    </row>
    <row r="600" spans="1:7" ht="12.75" customHeight="1">
      <c r="A600" s="512" t="s">
        <v>8293</v>
      </c>
      <c r="B600" s="512" t="s">
        <v>172</v>
      </c>
      <c r="C600" s="512" t="s">
        <v>92</v>
      </c>
      <c r="D600" s="512" t="s">
        <v>2697</v>
      </c>
      <c r="E600" s="512">
        <v>43</v>
      </c>
      <c r="F600" s="512">
        <v>1</v>
      </c>
      <c r="G600" s="512">
        <v>2</v>
      </c>
    </row>
    <row r="601" spans="1:7" ht="12.75" customHeight="1">
      <c r="A601" s="512" t="s">
        <v>3156</v>
      </c>
      <c r="B601" s="512" t="s">
        <v>172</v>
      </c>
      <c r="C601" s="512" t="s">
        <v>60</v>
      </c>
      <c r="D601" s="512" t="s">
        <v>2689</v>
      </c>
      <c r="E601" s="512">
        <v>9</v>
      </c>
      <c r="F601" s="512">
        <v>2</v>
      </c>
      <c r="G601" s="512">
        <v>22</v>
      </c>
    </row>
    <row r="602" spans="1:7" ht="12.75" customHeight="1">
      <c r="A602" s="512" t="s">
        <v>3132</v>
      </c>
      <c r="B602" s="512" t="s">
        <v>172</v>
      </c>
      <c r="C602" s="512" t="s">
        <v>60</v>
      </c>
      <c r="D602" s="512" t="s">
        <v>2684</v>
      </c>
      <c r="E602" s="512">
        <v>9</v>
      </c>
      <c r="F602" s="512">
        <v>1</v>
      </c>
      <c r="G602" s="512">
        <v>11</v>
      </c>
    </row>
    <row r="603" spans="1:7" ht="12.75" customHeight="1">
      <c r="A603" s="512" t="s">
        <v>8294</v>
      </c>
      <c r="B603" s="512" t="s">
        <v>172</v>
      </c>
      <c r="C603" s="512" t="s">
        <v>60</v>
      </c>
      <c r="D603" s="512" t="s">
        <v>2680</v>
      </c>
      <c r="E603" s="512">
        <v>9</v>
      </c>
      <c r="F603" s="512">
        <v>1</v>
      </c>
      <c r="G603" s="512">
        <v>11</v>
      </c>
    </row>
    <row r="604" spans="1:7" ht="12.75" customHeight="1">
      <c r="A604" s="512" t="s">
        <v>8295</v>
      </c>
      <c r="B604" s="512" t="s">
        <v>172</v>
      </c>
      <c r="C604" s="512" t="s">
        <v>208</v>
      </c>
      <c r="D604" s="512" t="s">
        <v>2687</v>
      </c>
      <c r="E604" s="512">
        <v>30</v>
      </c>
      <c r="F604" s="512">
        <v>1</v>
      </c>
      <c r="G604" s="512">
        <v>3</v>
      </c>
    </row>
    <row r="605" spans="1:7" ht="12.75" customHeight="1">
      <c r="A605" s="512" t="s">
        <v>3212</v>
      </c>
      <c r="B605" s="512" t="s">
        <v>172</v>
      </c>
      <c r="C605" s="512" t="s">
        <v>61</v>
      </c>
      <c r="D605" s="512" t="s">
        <v>2686</v>
      </c>
      <c r="E605" s="512">
        <v>47</v>
      </c>
      <c r="F605" s="512">
        <v>2</v>
      </c>
      <c r="G605" s="512">
        <v>4</v>
      </c>
    </row>
    <row r="606" spans="1:7" ht="12.75" customHeight="1">
      <c r="A606" s="512" t="s">
        <v>8296</v>
      </c>
      <c r="B606" s="512" t="s">
        <v>172</v>
      </c>
      <c r="C606" s="512" t="s">
        <v>61</v>
      </c>
      <c r="D606" s="512" t="s">
        <v>2704</v>
      </c>
      <c r="E606" s="512">
        <v>47</v>
      </c>
      <c r="F606" s="512">
        <v>2</v>
      </c>
      <c r="G606" s="512">
        <v>4</v>
      </c>
    </row>
    <row r="607" spans="1:7" ht="12.75" customHeight="1">
      <c r="A607" s="512" t="s">
        <v>8297</v>
      </c>
      <c r="B607" s="512" t="s">
        <v>172</v>
      </c>
      <c r="C607" s="512" t="s">
        <v>61</v>
      </c>
      <c r="D607" s="512" t="s">
        <v>2683</v>
      </c>
      <c r="E607" s="512">
        <v>47</v>
      </c>
      <c r="F607" s="512">
        <v>2</v>
      </c>
      <c r="G607" s="512">
        <v>4</v>
      </c>
    </row>
    <row r="608" spans="1:7" ht="12.75" customHeight="1">
      <c r="A608" s="512" t="s">
        <v>3217</v>
      </c>
      <c r="B608" s="512" t="s">
        <v>172</v>
      </c>
      <c r="C608" s="512" t="s">
        <v>82</v>
      </c>
      <c r="D608" s="512" t="s">
        <v>2706</v>
      </c>
      <c r="E608" s="512">
        <v>84</v>
      </c>
      <c r="F608" s="512">
        <v>1</v>
      </c>
      <c r="G608" s="512">
        <v>1</v>
      </c>
    </row>
    <row r="609" spans="1:7" ht="12.75" customHeight="1">
      <c r="A609" s="512" t="s">
        <v>8298</v>
      </c>
      <c r="B609" s="512" t="s">
        <v>172</v>
      </c>
      <c r="C609" s="512" t="s">
        <v>82</v>
      </c>
      <c r="D609" s="512" t="s">
        <v>2696</v>
      </c>
      <c r="E609" s="512">
        <v>84</v>
      </c>
      <c r="F609" s="512">
        <v>3</v>
      </c>
      <c r="G609" s="512">
        <v>4</v>
      </c>
    </row>
    <row r="610" spans="1:7" ht="12.75" customHeight="1">
      <c r="A610" s="512" t="s">
        <v>4361</v>
      </c>
      <c r="B610" s="512" t="s">
        <v>172</v>
      </c>
      <c r="C610" s="512" t="s">
        <v>167</v>
      </c>
      <c r="D610" s="512" t="s">
        <v>2684</v>
      </c>
      <c r="E610" s="512">
        <v>27</v>
      </c>
      <c r="F610" s="512">
        <v>6</v>
      </c>
      <c r="G610" s="512">
        <v>22</v>
      </c>
    </row>
    <row r="611" spans="1:7" ht="12.75" customHeight="1">
      <c r="A611" s="512" t="s">
        <v>4795</v>
      </c>
      <c r="B611" s="512" t="s">
        <v>172</v>
      </c>
      <c r="C611" s="512" t="s">
        <v>167</v>
      </c>
      <c r="D611" s="512" t="s">
        <v>2687</v>
      </c>
      <c r="E611" s="512">
        <v>27</v>
      </c>
      <c r="F611" s="512">
        <v>1</v>
      </c>
      <c r="G611" s="512">
        <v>4</v>
      </c>
    </row>
    <row r="612" spans="1:7" ht="12.75" customHeight="1">
      <c r="A612" s="512" t="s">
        <v>8299</v>
      </c>
      <c r="B612" s="512" t="s">
        <v>172</v>
      </c>
      <c r="C612" s="512" t="s">
        <v>167</v>
      </c>
      <c r="D612" s="512" t="s">
        <v>2706</v>
      </c>
      <c r="E612" s="512">
        <v>27</v>
      </c>
      <c r="F612" s="512">
        <v>1</v>
      </c>
      <c r="G612" s="512">
        <v>4</v>
      </c>
    </row>
    <row r="613" spans="1:7" ht="12.75" customHeight="1">
      <c r="A613" s="512" t="s">
        <v>3242</v>
      </c>
      <c r="B613" s="512" t="s">
        <v>172</v>
      </c>
      <c r="C613" s="512" t="s">
        <v>83</v>
      </c>
      <c r="D613" s="512" t="s">
        <v>2690</v>
      </c>
      <c r="E613" s="512">
        <v>12</v>
      </c>
      <c r="F613" s="512">
        <v>1</v>
      </c>
      <c r="G613" s="512">
        <v>8</v>
      </c>
    </row>
    <row r="614" spans="1:7">
      <c r="A614" s="512" t="s">
        <v>3091</v>
      </c>
      <c r="B614" s="512" t="s">
        <v>172</v>
      </c>
      <c r="C614" s="512" t="s">
        <v>84</v>
      </c>
      <c r="D614" s="512" t="s">
        <v>2690</v>
      </c>
      <c r="E614" s="512">
        <v>38</v>
      </c>
      <c r="F614" s="512">
        <v>5</v>
      </c>
      <c r="G614" s="512">
        <v>14</v>
      </c>
    </row>
    <row r="615" spans="1:7" ht="12.75" customHeight="1">
      <c r="A615" s="512" t="s">
        <v>4840</v>
      </c>
      <c r="B615" s="512" t="s">
        <v>172</v>
      </c>
      <c r="C615" s="512" t="s">
        <v>83</v>
      </c>
      <c r="D615" s="512" t="s">
        <v>2696</v>
      </c>
      <c r="E615" s="512">
        <v>12</v>
      </c>
      <c r="F615" s="512">
        <v>2</v>
      </c>
      <c r="G615" s="512">
        <v>17</v>
      </c>
    </row>
    <row r="616" spans="1:7" ht="12.75" customHeight="1">
      <c r="A616" s="512" t="s">
        <v>3281</v>
      </c>
      <c r="B616" s="512" t="s">
        <v>172</v>
      </c>
      <c r="C616" s="512" t="s">
        <v>35</v>
      </c>
      <c r="D616" s="512" t="s">
        <v>2695</v>
      </c>
      <c r="E616" s="512">
        <v>24</v>
      </c>
      <c r="F616" s="512">
        <v>3</v>
      </c>
      <c r="G616" s="512">
        <v>13</v>
      </c>
    </row>
    <row r="617" spans="1:7" ht="12.75" customHeight="1">
      <c r="A617" s="512" t="s">
        <v>3246</v>
      </c>
      <c r="B617" s="512" t="s">
        <v>172</v>
      </c>
      <c r="C617" s="512" t="s">
        <v>190</v>
      </c>
      <c r="D617" s="512" t="s">
        <v>2689</v>
      </c>
      <c r="E617" s="512">
        <v>61</v>
      </c>
      <c r="F617" s="512">
        <v>16</v>
      </c>
      <c r="G617" s="512">
        <v>26</v>
      </c>
    </row>
    <row r="618" spans="1:7" ht="12.75" customHeight="1">
      <c r="A618" s="512" t="s">
        <v>3286</v>
      </c>
      <c r="B618" s="512" t="s">
        <v>172</v>
      </c>
      <c r="C618" s="512" t="s">
        <v>210</v>
      </c>
      <c r="D618" s="512" t="s">
        <v>2689</v>
      </c>
      <c r="E618" s="512">
        <v>15</v>
      </c>
      <c r="F618" s="512">
        <v>5</v>
      </c>
      <c r="G618" s="512">
        <v>33</v>
      </c>
    </row>
    <row r="619" spans="1:7" ht="12.75" customHeight="1">
      <c r="A619" s="512" t="s">
        <v>3164</v>
      </c>
      <c r="B619" s="512" t="s">
        <v>172</v>
      </c>
      <c r="C619" s="512" t="s">
        <v>210</v>
      </c>
      <c r="D619" s="512" t="s">
        <v>2695</v>
      </c>
      <c r="E619" s="512">
        <v>15</v>
      </c>
      <c r="F619" s="512">
        <v>4</v>
      </c>
      <c r="G619" s="512">
        <v>27</v>
      </c>
    </row>
    <row r="620" spans="1:7" ht="12.75" customHeight="1">
      <c r="A620" s="512" t="s">
        <v>8300</v>
      </c>
      <c r="B620" s="512" t="s">
        <v>172</v>
      </c>
      <c r="C620" s="512" t="s">
        <v>210</v>
      </c>
      <c r="D620" s="512" t="s">
        <v>2684</v>
      </c>
      <c r="E620" s="512">
        <v>15</v>
      </c>
      <c r="F620" s="512">
        <v>2</v>
      </c>
      <c r="G620" s="512">
        <v>13</v>
      </c>
    </row>
    <row r="621" spans="1:7" ht="12.75" customHeight="1">
      <c r="A621" s="512" t="s">
        <v>8301</v>
      </c>
      <c r="B621" s="512" t="s">
        <v>172</v>
      </c>
      <c r="C621" s="512" t="s">
        <v>210</v>
      </c>
      <c r="D621" s="512" t="s">
        <v>2680</v>
      </c>
      <c r="E621" s="512">
        <v>15</v>
      </c>
      <c r="F621" s="512">
        <v>1</v>
      </c>
      <c r="G621" s="512">
        <v>7</v>
      </c>
    </row>
    <row r="622" spans="1:7" ht="12.75" customHeight="1">
      <c r="A622" s="512" t="s">
        <v>8302</v>
      </c>
      <c r="B622" s="512" t="s">
        <v>172</v>
      </c>
      <c r="C622" s="512" t="s">
        <v>152</v>
      </c>
      <c r="D622" s="512" t="s">
        <v>2679</v>
      </c>
      <c r="E622" s="512">
        <v>21</v>
      </c>
      <c r="F622" s="512">
        <v>1</v>
      </c>
      <c r="G622" s="512">
        <v>5</v>
      </c>
    </row>
    <row r="623" spans="1:7" ht="12.75" customHeight="1">
      <c r="A623" s="512" t="s">
        <v>8303</v>
      </c>
      <c r="B623" s="512" t="s">
        <v>172</v>
      </c>
      <c r="C623" s="512" t="s">
        <v>168</v>
      </c>
      <c r="D623" s="512" t="s">
        <v>2699</v>
      </c>
      <c r="E623" s="512">
        <v>7</v>
      </c>
      <c r="F623" s="512">
        <v>1</v>
      </c>
      <c r="G623" s="512">
        <v>14</v>
      </c>
    </row>
    <row r="624" spans="1:7" ht="12.75" customHeight="1">
      <c r="A624" s="512" t="s">
        <v>8304</v>
      </c>
      <c r="B624" s="512" t="s">
        <v>172</v>
      </c>
      <c r="C624" s="512" t="s">
        <v>153</v>
      </c>
      <c r="D624" s="512" t="s">
        <v>2698</v>
      </c>
      <c r="E624" s="512">
        <v>15</v>
      </c>
      <c r="F624" s="512">
        <v>1</v>
      </c>
      <c r="G624" s="512">
        <v>7</v>
      </c>
    </row>
    <row r="625" spans="1:7" ht="12.75" customHeight="1">
      <c r="A625" s="512" t="s">
        <v>3224</v>
      </c>
      <c r="B625" s="512" t="s">
        <v>172</v>
      </c>
      <c r="C625" s="512" t="s">
        <v>153</v>
      </c>
      <c r="D625" s="512" t="s">
        <v>2688</v>
      </c>
      <c r="E625" s="512">
        <v>15</v>
      </c>
      <c r="F625" s="512">
        <v>1</v>
      </c>
      <c r="G625" s="512">
        <v>7</v>
      </c>
    </row>
    <row r="626" spans="1:7" ht="12.75" customHeight="1">
      <c r="A626" s="512" t="s">
        <v>8305</v>
      </c>
      <c r="B626" s="512" t="s">
        <v>172</v>
      </c>
      <c r="C626" s="512" t="s">
        <v>153</v>
      </c>
      <c r="D626" s="512" t="s">
        <v>2697</v>
      </c>
      <c r="E626" s="512">
        <v>15</v>
      </c>
      <c r="F626" s="512">
        <v>1</v>
      </c>
      <c r="G626" s="512">
        <v>7</v>
      </c>
    </row>
    <row r="627" spans="1:7" ht="12.75" customHeight="1">
      <c r="A627" s="512" t="s">
        <v>8306</v>
      </c>
      <c r="B627" s="512" t="s">
        <v>172</v>
      </c>
      <c r="C627" s="512" t="s">
        <v>36</v>
      </c>
      <c r="D627" s="512" t="s">
        <v>2703</v>
      </c>
      <c r="E627" s="512">
        <v>13</v>
      </c>
      <c r="F627" s="512">
        <v>1</v>
      </c>
      <c r="G627" s="512">
        <v>8</v>
      </c>
    </row>
    <row r="628" spans="1:7" ht="12.75" customHeight="1">
      <c r="A628" s="512" t="s">
        <v>4315</v>
      </c>
      <c r="B628" s="512" t="s">
        <v>172</v>
      </c>
      <c r="C628" s="512" t="s">
        <v>185</v>
      </c>
      <c r="D628" s="512" t="s">
        <v>2699</v>
      </c>
      <c r="E628" s="512">
        <v>127</v>
      </c>
      <c r="F628" s="512">
        <v>4</v>
      </c>
      <c r="G628" s="512">
        <v>3</v>
      </c>
    </row>
    <row r="629" spans="1:7" ht="12.75" customHeight="1">
      <c r="A629" s="512" t="s">
        <v>4316</v>
      </c>
      <c r="B629" s="512" t="s">
        <v>172</v>
      </c>
      <c r="C629" s="512" t="s">
        <v>110</v>
      </c>
      <c r="D629" s="512" t="s">
        <v>2689</v>
      </c>
      <c r="E629" s="512">
        <v>19</v>
      </c>
      <c r="F629" s="512">
        <v>7</v>
      </c>
      <c r="G629" s="512">
        <v>37</v>
      </c>
    </row>
    <row r="630" spans="1:7" ht="12.75" customHeight="1">
      <c r="A630" s="512" t="s">
        <v>8307</v>
      </c>
      <c r="B630" s="512" t="s">
        <v>172</v>
      </c>
      <c r="C630" s="512" t="s">
        <v>110</v>
      </c>
      <c r="D630" s="512" t="s">
        <v>2678</v>
      </c>
      <c r="E630" s="512">
        <v>19</v>
      </c>
      <c r="F630" s="512">
        <v>1</v>
      </c>
      <c r="G630" s="512">
        <v>5</v>
      </c>
    </row>
    <row r="631" spans="1:7" ht="12.75" customHeight="1">
      <c r="A631" s="512" t="s">
        <v>4317</v>
      </c>
      <c r="B631" s="512" t="s">
        <v>172</v>
      </c>
      <c r="C631" s="512" t="s">
        <v>111</v>
      </c>
      <c r="D631" s="512" t="s">
        <v>2689</v>
      </c>
      <c r="E631" s="512">
        <v>13</v>
      </c>
      <c r="F631" s="512">
        <v>5</v>
      </c>
      <c r="G631" s="512">
        <v>38</v>
      </c>
    </row>
    <row r="632" spans="1:7" ht="12.75" customHeight="1">
      <c r="A632" s="512" t="s">
        <v>8308</v>
      </c>
      <c r="B632" s="512" t="s">
        <v>172</v>
      </c>
      <c r="C632" s="512" t="s">
        <v>111</v>
      </c>
      <c r="D632" s="512" t="s">
        <v>2698</v>
      </c>
      <c r="E632" s="512">
        <v>13</v>
      </c>
      <c r="F632" s="512">
        <v>1</v>
      </c>
      <c r="G632" s="512">
        <v>8</v>
      </c>
    </row>
    <row r="633" spans="1:7" ht="12.75" customHeight="1">
      <c r="A633" s="512" t="s">
        <v>8309</v>
      </c>
      <c r="B633" s="512" t="s">
        <v>172</v>
      </c>
      <c r="C633" s="512" t="s">
        <v>112</v>
      </c>
      <c r="D633" s="512" t="s">
        <v>2688</v>
      </c>
      <c r="E633" s="512">
        <v>23</v>
      </c>
      <c r="F633" s="512">
        <v>1</v>
      </c>
      <c r="G633" s="512">
        <v>4</v>
      </c>
    </row>
    <row r="634" spans="1:7" ht="12.75" customHeight="1">
      <c r="A634" s="512" t="s">
        <v>3096</v>
      </c>
      <c r="B634" s="512" t="s">
        <v>172</v>
      </c>
      <c r="C634" s="512" t="s">
        <v>90</v>
      </c>
      <c r="D634" s="512" t="s">
        <v>2689</v>
      </c>
      <c r="E634" s="512">
        <v>130</v>
      </c>
      <c r="F634" s="512">
        <v>37</v>
      </c>
      <c r="G634" s="512">
        <v>28</v>
      </c>
    </row>
    <row r="635" spans="1:7" ht="12.75" customHeight="1">
      <c r="A635" s="512" t="s">
        <v>3018</v>
      </c>
      <c r="B635" s="512" t="s">
        <v>172</v>
      </c>
      <c r="C635" s="512" t="s">
        <v>90</v>
      </c>
      <c r="D635" s="512" t="s">
        <v>2690</v>
      </c>
      <c r="E635" s="512">
        <v>130</v>
      </c>
      <c r="F635" s="512">
        <v>14</v>
      </c>
      <c r="G635" s="512">
        <v>11</v>
      </c>
    </row>
    <row r="636" spans="1:7" ht="12.75" customHeight="1">
      <c r="A636" s="512" t="s">
        <v>8310</v>
      </c>
      <c r="B636" s="512" t="s">
        <v>172</v>
      </c>
      <c r="C636" s="512" t="s">
        <v>90</v>
      </c>
      <c r="D636" s="512" t="s">
        <v>2691</v>
      </c>
      <c r="E636" s="512">
        <v>130</v>
      </c>
      <c r="F636" s="512">
        <v>1</v>
      </c>
      <c r="G636" s="512">
        <v>1</v>
      </c>
    </row>
    <row r="637" spans="1:7" ht="12.75" customHeight="1">
      <c r="A637" s="512" t="s">
        <v>8311</v>
      </c>
      <c r="B637" s="512" t="s">
        <v>172</v>
      </c>
      <c r="C637" s="512" t="s">
        <v>113</v>
      </c>
      <c r="D637" s="512" t="s">
        <v>2688</v>
      </c>
      <c r="E637" s="512">
        <v>14</v>
      </c>
      <c r="F637" s="512">
        <v>1</v>
      </c>
      <c r="G637" s="512">
        <v>7</v>
      </c>
    </row>
    <row r="638" spans="1:7" ht="12.75" customHeight="1">
      <c r="A638" s="512" t="s">
        <v>4324</v>
      </c>
      <c r="B638" s="512" t="s">
        <v>172</v>
      </c>
      <c r="C638" s="512" t="s">
        <v>113</v>
      </c>
      <c r="D638" s="512" t="s">
        <v>2706</v>
      </c>
      <c r="E638" s="512">
        <v>14</v>
      </c>
      <c r="F638" s="512">
        <v>1</v>
      </c>
      <c r="G638" s="512">
        <v>7</v>
      </c>
    </row>
    <row r="639" spans="1:7" ht="12.75" customHeight="1">
      <c r="A639" s="512" t="s">
        <v>8312</v>
      </c>
      <c r="B639" s="512" t="s">
        <v>172</v>
      </c>
      <c r="C639" s="512" t="s">
        <v>114</v>
      </c>
      <c r="D639" s="512" t="s">
        <v>2679</v>
      </c>
      <c r="E639" s="512">
        <v>12</v>
      </c>
      <c r="F639" s="512">
        <v>1</v>
      </c>
      <c r="G639" s="512">
        <v>8</v>
      </c>
    </row>
    <row r="640" spans="1:7" ht="12.75" customHeight="1">
      <c r="A640" s="512" t="s">
        <v>8313</v>
      </c>
      <c r="B640" s="512" t="s">
        <v>172</v>
      </c>
      <c r="C640" s="512" t="s">
        <v>114</v>
      </c>
      <c r="D640" s="512" t="s">
        <v>2703</v>
      </c>
      <c r="E640" s="512">
        <v>12</v>
      </c>
      <c r="F640" s="512">
        <v>2</v>
      </c>
      <c r="G640" s="512">
        <v>17</v>
      </c>
    </row>
    <row r="641" spans="1:7" ht="12.75" customHeight="1">
      <c r="A641" s="512" t="s">
        <v>8314</v>
      </c>
      <c r="B641" s="512" t="s">
        <v>172</v>
      </c>
      <c r="C641" s="512" t="s">
        <v>115</v>
      </c>
      <c r="D641" s="512" t="s">
        <v>2706</v>
      </c>
      <c r="E641" s="512">
        <v>8</v>
      </c>
      <c r="F641" s="512">
        <v>1</v>
      </c>
      <c r="G641" s="512">
        <v>13</v>
      </c>
    </row>
    <row r="642" spans="1:7" ht="12.75" customHeight="1">
      <c r="A642" s="512" t="s">
        <v>8315</v>
      </c>
      <c r="B642" s="512" t="s">
        <v>172</v>
      </c>
      <c r="C642" s="512" t="s">
        <v>146</v>
      </c>
      <c r="D642" s="512" t="s">
        <v>2683</v>
      </c>
      <c r="E642" s="512">
        <v>6</v>
      </c>
      <c r="F642" s="512">
        <v>1</v>
      </c>
      <c r="G642" s="512">
        <v>17</v>
      </c>
    </row>
    <row r="643" spans="1:7" ht="12.75" customHeight="1">
      <c r="A643" s="512" t="s">
        <v>3045</v>
      </c>
      <c r="B643" s="512" t="s">
        <v>172</v>
      </c>
      <c r="C643" s="512" t="s">
        <v>187</v>
      </c>
      <c r="D643" s="512" t="s">
        <v>2680</v>
      </c>
      <c r="E643" s="512">
        <v>133</v>
      </c>
      <c r="F643" s="512">
        <v>1</v>
      </c>
      <c r="G643" s="512">
        <v>1</v>
      </c>
    </row>
    <row r="644" spans="1:7" ht="12.75" customHeight="1">
      <c r="A644" s="512" t="s">
        <v>8316</v>
      </c>
      <c r="B644" s="512" t="s">
        <v>172</v>
      </c>
      <c r="C644" s="512" t="s">
        <v>235</v>
      </c>
      <c r="D644" s="512" t="s">
        <v>2686</v>
      </c>
      <c r="E644" s="512">
        <v>32</v>
      </c>
      <c r="F644" s="512">
        <v>1</v>
      </c>
      <c r="G644" s="512">
        <v>3</v>
      </c>
    </row>
    <row r="645" spans="1:7" ht="12.75" customHeight="1">
      <c r="A645" s="512" t="s">
        <v>4333</v>
      </c>
      <c r="B645" s="512" t="s">
        <v>172</v>
      </c>
      <c r="C645" s="512" t="s">
        <v>148</v>
      </c>
      <c r="D645" s="512" t="s">
        <v>2690</v>
      </c>
      <c r="E645" s="512">
        <v>14</v>
      </c>
      <c r="F645" s="512">
        <v>1</v>
      </c>
      <c r="G645" s="512">
        <v>7</v>
      </c>
    </row>
    <row r="646" spans="1:7" ht="12.75" customHeight="1">
      <c r="A646" s="512" t="s">
        <v>8317</v>
      </c>
      <c r="B646" s="512" t="s">
        <v>172</v>
      </c>
      <c r="C646" s="512" t="s">
        <v>148</v>
      </c>
      <c r="D646" s="512" t="s">
        <v>2679</v>
      </c>
      <c r="E646" s="512">
        <v>14</v>
      </c>
      <c r="F646" s="512">
        <v>1</v>
      </c>
      <c r="G646" s="512">
        <v>7</v>
      </c>
    </row>
    <row r="647" spans="1:7" ht="12.75" customHeight="1">
      <c r="A647" s="512" t="s">
        <v>3027</v>
      </c>
      <c r="B647" s="512" t="s">
        <v>172</v>
      </c>
      <c r="C647" s="512" t="s">
        <v>32</v>
      </c>
      <c r="D647" s="512" t="s">
        <v>2690</v>
      </c>
      <c r="E647" s="512">
        <v>77</v>
      </c>
      <c r="F647" s="512">
        <v>10</v>
      </c>
      <c r="G647" s="512">
        <v>13</v>
      </c>
    </row>
    <row r="648" spans="1:7" ht="12.75" customHeight="1">
      <c r="A648" s="512" t="s">
        <v>8318</v>
      </c>
      <c r="B648" s="512" t="s">
        <v>172</v>
      </c>
      <c r="C648" s="512" t="s">
        <v>119</v>
      </c>
      <c r="D648" s="512" t="s">
        <v>2701</v>
      </c>
      <c r="E648" s="512">
        <v>64</v>
      </c>
      <c r="F648" s="512">
        <v>1</v>
      </c>
      <c r="G648" s="512">
        <v>2</v>
      </c>
    </row>
    <row r="649" spans="1:7" ht="12.75" customHeight="1">
      <c r="A649" s="512" t="s">
        <v>4341</v>
      </c>
      <c r="B649" s="512" t="s">
        <v>172</v>
      </c>
      <c r="C649" s="512" t="s">
        <v>80</v>
      </c>
      <c r="D649" s="512" t="s">
        <v>2680</v>
      </c>
      <c r="E649" s="512">
        <v>53</v>
      </c>
      <c r="F649" s="512">
        <v>4</v>
      </c>
      <c r="G649" s="512">
        <v>8</v>
      </c>
    </row>
    <row r="650" spans="1:7" ht="12.75" customHeight="1">
      <c r="A650" s="512" t="s">
        <v>3115</v>
      </c>
      <c r="B650" s="512" t="s">
        <v>172</v>
      </c>
      <c r="C650" s="512" t="s">
        <v>79</v>
      </c>
      <c r="D650" s="512" t="s">
        <v>2698</v>
      </c>
      <c r="E650" s="512">
        <v>10</v>
      </c>
      <c r="F650" s="512">
        <v>1</v>
      </c>
      <c r="G650" s="512">
        <v>10</v>
      </c>
    </row>
    <row r="651" spans="1:7" ht="12.75" customHeight="1">
      <c r="A651" s="512" t="s">
        <v>4343</v>
      </c>
      <c r="B651" s="512" t="s">
        <v>172</v>
      </c>
      <c r="C651" s="512" t="s">
        <v>79</v>
      </c>
      <c r="D651" s="512" t="s">
        <v>2686</v>
      </c>
      <c r="E651" s="512">
        <v>10</v>
      </c>
      <c r="F651" s="512">
        <v>2</v>
      </c>
      <c r="G651" s="512">
        <v>20</v>
      </c>
    </row>
    <row r="652" spans="1:7" ht="12.75" customHeight="1">
      <c r="A652" s="512" t="s">
        <v>4832</v>
      </c>
      <c r="B652" s="512" t="s">
        <v>172</v>
      </c>
      <c r="C652" s="512" t="s">
        <v>79</v>
      </c>
      <c r="D652" s="512" t="s">
        <v>2706</v>
      </c>
      <c r="E652" s="512">
        <v>10</v>
      </c>
      <c r="F652" s="512">
        <v>1</v>
      </c>
      <c r="G652" s="512">
        <v>10</v>
      </c>
    </row>
    <row r="653" spans="1:7" ht="12.75" customHeight="1">
      <c r="A653" s="512" t="s">
        <v>3052</v>
      </c>
      <c r="B653" s="512" t="s">
        <v>172</v>
      </c>
      <c r="C653" s="512" t="s">
        <v>149</v>
      </c>
      <c r="D653" s="512" t="s">
        <v>2684</v>
      </c>
      <c r="E653" s="512">
        <v>38</v>
      </c>
      <c r="F653" s="512">
        <v>6</v>
      </c>
      <c r="G653" s="512">
        <v>16</v>
      </c>
    </row>
    <row r="654" spans="1:7" ht="12.75" customHeight="1">
      <c r="A654" s="512" t="s">
        <v>3141</v>
      </c>
      <c r="B654" s="512" t="s">
        <v>172</v>
      </c>
      <c r="C654" s="512" t="s">
        <v>149</v>
      </c>
      <c r="D654" s="512" t="s">
        <v>2704</v>
      </c>
      <c r="E654" s="512">
        <v>38</v>
      </c>
      <c r="F654" s="512">
        <v>1</v>
      </c>
      <c r="G654" s="512">
        <v>3</v>
      </c>
    </row>
    <row r="655" spans="1:7" ht="12.75" customHeight="1">
      <c r="A655" s="512" t="s">
        <v>8319</v>
      </c>
      <c r="B655" s="512" t="s">
        <v>172</v>
      </c>
      <c r="C655" s="512" t="s">
        <v>149</v>
      </c>
      <c r="D655" s="512" t="s">
        <v>2681</v>
      </c>
      <c r="E655" s="512">
        <v>38</v>
      </c>
      <c r="F655" s="512">
        <v>1</v>
      </c>
      <c r="G655" s="512">
        <v>3</v>
      </c>
    </row>
    <row r="656" spans="1:7" ht="12.75" customHeight="1">
      <c r="A656" s="512" t="s">
        <v>8320</v>
      </c>
      <c r="B656" s="512" t="s">
        <v>172</v>
      </c>
      <c r="C656" s="512" t="s">
        <v>81</v>
      </c>
      <c r="D656" s="512" t="s">
        <v>2704</v>
      </c>
      <c r="E656" s="512">
        <v>54</v>
      </c>
      <c r="F656" s="512">
        <v>1</v>
      </c>
      <c r="G656" s="512">
        <v>2</v>
      </c>
    </row>
    <row r="657" spans="1:7" ht="12.75" customHeight="1">
      <c r="A657" s="512" t="s">
        <v>3054</v>
      </c>
      <c r="B657" s="512" t="s">
        <v>172</v>
      </c>
      <c r="C657" s="512" t="s">
        <v>81</v>
      </c>
      <c r="D657" s="512" t="s">
        <v>2683</v>
      </c>
      <c r="E657" s="512">
        <v>54</v>
      </c>
      <c r="F657" s="512">
        <v>1</v>
      </c>
      <c r="G657" s="512">
        <v>2</v>
      </c>
    </row>
    <row r="658" spans="1:7" ht="12.75" customHeight="1">
      <c r="A658" s="512" t="s">
        <v>4347</v>
      </c>
      <c r="B658" s="512" t="s">
        <v>172</v>
      </c>
      <c r="C658" s="512" t="s">
        <v>33</v>
      </c>
      <c r="D658" s="512" t="s">
        <v>2686</v>
      </c>
      <c r="E658" s="512">
        <v>23</v>
      </c>
      <c r="F658" s="512">
        <v>1</v>
      </c>
      <c r="G658" s="512">
        <v>4</v>
      </c>
    </row>
    <row r="659" spans="1:7" ht="12.75" customHeight="1">
      <c r="A659" s="512" t="s">
        <v>8321</v>
      </c>
      <c r="B659" s="512" t="s">
        <v>172</v>
      </c>
      <c r="C659" s="512" t="s">
        <v>33</v>
      </c>
      <c r="D659" s="512" t="s">
        <v>2693</v>
      </c>
      <c r="E659" s="512">
        <v>23</v>
      </c>
      <c r="F659" s="512">
        <v>1</v>
      </c>
      <c r="G659" s="512">
        <v>4</v>
      </c>
    </row>
    <row r="660" spans="1:7" ht="12.75" customHeight="1">
      <c r="A660" s="512" t="s">
        <v>3145</v>
      </c>
      <c r="B660" s="512" t="s">
        <v>172</v>
      </c>
      <c r="C660" s="512" t="s">
        <v>91</v>
      </c>
      <c r="D660" s="512" t="s">
        <v>2690</v>
      </c>
      <c r="E660" s="512">
        <v>10</v>
      </c>
      <c r="F660" s="512">
        <v>3</v>
      </c>
      <c r="G660" s="512">
        <v>30</v>
      </c>
    </row>
    <row r="661" spans="1:7" ht="12.75" customHeight="1">
      <c r="A661" s="512" t="s">
        <v>4349</v>
      </c>
      <c r="B661" s="512" t="s">
        <v>172</v>
      </c>
      <c r="C661" s="512" t="s">
        <v>91</v>
      </c>
      <c r="D661" s="512" t="s">
        <v>2684</v>
      </c>
      <c r="E661" s="512">
        <v>10</v>
      </c>
      <c r="F661" s="512">
        <v>2</v>
      </c>
      <c r="G661" s="512">
        <v>20</v>
      </c>
    </row>
    <row r="662" spans="1:7" ht="12.75" customHeight="1">
      <c r="A662" s="512" t="s">
        <v>8322</v>
      </c>
      <c r="B662" s="512" t="s">
        <v>172</v>
      </c>
      <c r="C662" s="512" t="s">
        <v>91</v>
      </c>
      <c r="D662" s="512" t="s">
        <v>2679</v>
      </c>
      <c r="E662" s="512">
        <v>10</v>
      </c>
      <c r="F662" s="512">
        <v>1</v>
      </c>
      <c r="G662" s="512">
        <v>10</v>
      </c>
    </row>
    <row r="663" spans="1:7" ht="12.75" customHeight="1">
      <c r="A663" s="512" t="s">
        <v>4833</v>
      </c>
      <c r="B663" s="512" t="s">
        <v>172</v>
      </c>
      <c r="C663" s="512" t="s">
        <v>34</v>
      </c>
      <c r="D663" s="512" t="s">
        <v>2706</v>
      </c>
      <c r="E663" s="512">
        <v>32</v>
      </c>
      <c r="F663" s="512">
        <v>1</v>
      </c>
      <c r="G663" s="512">
        <v>3</v>
      </c>
    </row>
    <row r="664" spans="1:7" ht="12.75" customHeight="1">
      <c r="A664" s="512" t="s">
        <v>4749</v>
      </c>
      <c r="B664" s="512" t="s">
        <v>172</v>
      </c>
      <c r="C664" s="512" t="s">
        <v>188</v>
      </c>
      <c r="D664" s="512" t="s">
        <v>2695</v>
      </c>
      <c r="E664" s="512">
        <v>18</v>
      </c>
      <c r="F664" s="512">
        <v>1</v>
      </c>
      <c r="G664" s="512">
        <v>6</v>
      </c>
    </row>
    <row r="665" spans="1:7" ht="12.75" customHeight="1">
      <c r="A665" s="512" t="s">
        <v>3077</v>
      </c>
      <c r="B665" s="512" t="s">
        <v>172</v>
      </c>
      <c r="C665" s="512" t="s">
        <v>150</v>
      </c>
      <c r="D665" s="512" t="s">
        <v>2684</v>
      </c>
      <c r="E665" s="512">
        <v>17</v>
      </c>
      <c r="F665" s="512">
        <v>1</v>
      </c>
      <c r="G665" s="512">
        <v>6</v>
      </c>
    </row>
    <row r="666" spans="1:7" ht="12.75" customHeight="1">
      <c r="A666" s="512" t="s">
        <v>3058</v>
      </c>
      <c r="B666" s="512" t="s">
        <v>172</v>
      </c>
      <c r="C666" s="512" t="s">
        <v>150</v>
      </c>
      <c r="D666" s="512" t="s">
        <v>2704</v>
      </c>
      <c r="E666" s="512">
        <v>17</v>
      </c>
      <c r="F666" s="512">
        <v>1</v>
      </c>
      <c r="G666" s="512">
        <v>6</v>
      </c>
    </row>
    <row r="667" spans="1:7" ht="12.75" customHeight="1">
      <c r="A667" s="512" t="s">
        <v>2971</v>
      </c>
      <c r="B667" s="512" t="s">
        <v>172</v>
      </c>
      <c r="C667" s="512" t="s">
        <v>206</v>
      </c>
      <c r="D667" s="512" t="s">
        <v>2704</v>
      </c>
      <c r="E667" s="512">
        <v>45</v>
      </c>
      <c r="F667" s="512">
        <v>1</v>
      </c>
      <c r="G667" s="512">
        <v>2</v>
      </c>
    </row>
    <row r="668" spans="1:7" ht="12.75" customHeight="1">
      <c r="A668" s="512" t="s">
        <v>4305</v>
      </c>
      <c r="B668" s="512" t="s">
        <v>172</v>
      </c>
      <c r="C668" s="512" t="s">
        <v>107</v>
      </c>
      <c r="D668" s="512" t="s">
        <v>2689</v>
      </c>
      <c r="E668" s="512">
        <v>14</v>
      </c>
      <c r="F668" s="512">
        <v>2</v>
      </c>
      <c r="G668" s="512">
        <v>14</v>
      </c>
    </row>
    <row r="669" spans="1:7" ht="12.75" customHeight="1">
      <c r="A669" s="512" t="s">
        <v>3094</v>
      </c>
      <c r="B669" s="512" t="s">
        <v>172</v>
      </c>
      <c r="C669" s="512" t="s">
        <v>108</v>
      </c>
      <c r="D669" s="512" t="s">
        <v>2689</v>
      </c>
      <c r="E669" s="512">
        <v>11</v>
      </c>
      <c r="F669" s="512">
        <v>4</v>
      </c>
      <c r="G669" s="512">
        <v>36</v>
      </c>
    </row>
    <row r="670" spans="1:7" ht="12.75" customHeight="1">
      <c r="A670" s="512" t="s">
        <v>3034</v>
      </c>
      <c r="B670" s="512" t="s">
        <v>172</v>
      </c>
      <c r="C670" s="512" t="s">
        <v>30</v>
      </c>
      <c r="D670" s="512" t="s">
        <v>2689</v>
      </c>
      <c r="E670" s="512">
        <v>9</v>
      </c>
      <c r="F670" s="512">
        <v>5</v>
      </c>
      <c r="G670" s="512">
        <v>56</v>
      </c>
    </row>
    <row r="671" spans="1:7" ht="12.75" customHeight="1">
      <c r="A671" s="512" t="s">
        <v>4780</v>
      </c>
      <c r="B671" s="512" t="s">
        <v>172</v>
      </c>
      <c r="C671" s="512" t="s">
        <v>30</v>
      </c>
      <c r="D671" s="512" t="s">
        <v>2678</v>
      </c>
      <c r="E671" s="512">
        <v>9</v>
      </c>
      <c r="F671" s="512">
        <v>1</v>
      </c>
      <c r="G671" s="512">
        <v>11</v>
      </c>
    </row>
    <row r="672" spans="1:7" ht="12.75" customHeight="1">
      <c r="A672" s="512" t="s">
        <v>2973</v>
      </c>
      <c r="B672" s="512" t="s">
        <v>172</v>
      </c>
      <c r="C672" s="512" t="s">
        <v>30</v>
      </c>
      <c r="D672" s="512" t="s">
        <v>2680</v>
      </c>
      <c r="E672" s="512">
        <v>9</v>
      </c>
      <c r="F672" s="512">
        <v>2</v>
      </c>
      <c r="G672" s="512">
        <v>22</v>
      </c>
    </row>
    <row r="673" spans="1:7" ht="12.75" customHeight="1">
      <c r="A673" s="512" t="s">
        <v>3011</v>
      </c>
      <c r="B673" s="512" t="s">
        <v>172</v>
      </c>
      <c r="C673" s="512" t="s">
        <v>109</v>
      </c>
      <c r="D673" s="512" t="s">
        <v>2698</v>
      </c>
      <c r="E673" s="512">
        <v>9</v>
      </c>
      <c r="F673" s="512">
        <v>1</v>
      </c>
      <c r="G673" s="512">
        <v>11</v>
      </c>
    </row>
    <row r="674" spans="1:7" ht="12.75" customHeight="1">
      <c r="A674" s="512" t="s">
        <v>4313</v>
      </c>
      <c r="B674" s="512" t="s">
        <v>172</v>
      </c>
      <c r="C674" s="512" t="s">
        <v>185</v>
      </c>
      <c r="D674" s="512" t="s">
        <v>2697</v>
      </c>
      <c r="E674" s="512">
        <v>127</v>
      </c>
      <c r="F674" s="512">
        <v>4</v>
      </c>
      <c r="G674" s="512">
        <v>3</v>
      </c>
    </row>
    <row r="675" spans="1:7" ht="12.75" customHeight="1">
      <c r="A675" s="512" t="s">
        <v>4314</v>
      </c>
      <c r="B675" s="512" t="s">
        <v>172</v>
      </c>
      <c r="C675" s="512" t="s">
        <v>185</v>
      </c>
      <c r="D675" s="512" t="s">
        <v>2696</v>
      </c>
      <c r="E675" s="512">
        <v>127</v>
      </c>
      <c r="F675" s="512">
        <v>1</v>
      </c>
      <c r="G675" s="512">
        <v>1</v>
      </c>
    </row>
    <row r="676" spans="1:7" ht="12.75" customHeight="1">
      <c r="A676" s="512" t="s">
        <v>3015</v>
      </c>
      <c r="B676" s="512" t="s">
        <v>172</v>
      </c>
      <c r="C676" s="512" t="s">
        <v>110</v>
      </c>
      <c r="D676" s="512" t="s">
        <v>2684</v>
      </c>
      <c r="E676" s="512">
        <v>19</v>
      </c>
      <c r="F676" s="512">
        <v>2</v>
      </c>
      <c r="G676" s="512">
        <v>11</v>
      </c>
    </row>
    <row r="677" spans="1:7" ht="12.75" customHeight="1">
      <c r="A677" s="512" t="s">
        <v>8323</v>
      </c>
      <c r="B677" s="512" t="s">
        <v>172</v>
      </c>
      <c r="C677" s="512" t="s">
        <v>110</v>
      </c>
      <c r="D677" s="512" t="s">
        <v>2687</v>
      </c>
      <c r="E677" s="512">
        <v>19</v>
      </c>
      <c r="F677" s="512">
        <v>1</v>
      </c>
      <c r="G677" s="512">
        <v>5</v>
      </c>
    </row>
    <row r="678" spans="1:7" ht="12.75" customHeight="1">
      <c r="A678" s="512" t="s">
        <v>2992</v>
      </c>
      <c r="B678" s="512" t="s">
        <v>172</v>
      </c>
      <c r="C678" s="512" t="s">
        <v>111</v>
      </c>
      <c r="D678" s="512" t="s">
        <v>2684</v>
      </c>
      <c r="E678" s="512">
        <v>13</v>
      </c>
      <c r="F678" s="512">
        <v>1</v>
      </c>
      <c r="G678" s="512">
        <v>8</v>
      </c>
    </row>
    <row r="679" spans="1:7" ht="12.75" customHeight="1">
      <c r="A679" s="512" t="s">
        <v>8324</v>
      </c>
      <c r="B679" s="512" t="s">
        <v>172</v>
      </c>
      <c r="C679" s="512" t="s">
        <v>111</v>
      </c>
      <c r="D679" s="512" t="s">
        <v>2681</v>
      </c>
      <c r="E679" s="512">
        <v>13</v>
      </c>
      <c r="F679" s="512">
        <v>1</v>
      </c>
      <c r="G679" s="512">
        <v>8</v>
      </c>
    </row>
    <row r="680" spans="1:7" ht="12.75" customHeight="1">
      <c r="A680" s="512" t="s">
        <v>8325</v>
      </c>
      <c r="B680" s="512" t="s">
        <v>172</v>
      </c>
      <c r="C680" s="512" t="s">
        <v>111</v>
      </c>
      <c r="D680" s="512" t="s">
        <v>2705</v>
      </c>
      <c r="E680" s="512">
        <v>13</v>
      </c>
      <c r="F680" s="512">
        <v>1</v>
      </c>
      <c r="G680" s="512">
        <v>8</v>
      </c>
    </row>
    <row r="681" spans="1:7" ht="12.75" customHeight="1">
      <c r="A681" s="512" t="s">
        <v>3016</v>
      </c>
      <c r="B681" s="512" t="s">
        <v>172</v>
      </c>
      <c r="C681" s="512" t="s">
        <v>163</v>
      </c>
      <c r="D681" s="512" t="s">
        <v>2689</v>
      </c>
      <c r="E681" s="512">
        <v>4</v>
      </c>
      <c r="F681" s="512">
        <v>1</v>
      </c>
      <c r="G681" s="512">
        <v>25</v>
      </c>
    </row>
    <row r="682" spans="1:7" ht="12.75" customHeight="1">
      <c r="A682" s="512" t="s">
        <v>2993</v>
      </c>
      <c r="B682" s="512" t="s">
        <v>172</v>
      </c>
      <c r="C682" s="512" t="s">
        <v>112</v>
      </c>
      <c r="D682" s="512" t="s">
        <v>2689</v>
      </c>
      <c r="E682" s="512">
        <v>23</v>
      </c>
      <c r="F682" s="512">
        <v>8</v>
      </c>
      <c r="G682" s="512">
        <v>35</v>
      </c>
    </row>
    <row r="683" spans="1:7" ht="12.75" customHeight="1">
      <c r="A683" s="512" t="s">
        <v>4323</v>
      </c>
      <c r="B683" s="512" t="s">
        <v>172</v>
      </c>
      <c r="C683" s="512" t="s">
        <v>90</v>
      </c>
      <c r="D683" s="512" t="s">
        <v>2678</v>
      </c>
      <c r="E683" s="512">
        <v>130</v>
      </c>
      <c r="F683" s="512">
        <v>5</v>
      </c>
      <c r="G683" s="512">
        <v>4</v>
      </c>
    </row>
    <row r="684" spans="1:7" ht="12.75" customHeight="1">
      <c r="A684" s="512" t="s">
        <v>3019</v>
      </c>
      <c r="B684" s="512" t="s">
        <v>172</v>
      </c>
      <c r="C684" s="512" t="s">
        <v>90</v>
      </c>
      <c r="D684" s="512" t="s">
        <v>2683</v>
      </c>
      <c r="E684" s="512">
        <v>130</v>
      </c>
      <c r="F684" s="512">
        <v>2</v>
      </c>
      <c r="G684" s="512">
        <v>2</v>
      </c>
    </row>
    <row r="685" spans="1:7" ht="12.75" customHeight="1">
      <c r="A685" s="512" t="s">
        <v>2996</v>
      </c>
      <c r="B685" s="512" t="s">
        <v>172</v>
      </c>
      <c r="C685" s="512" t="s">
        <v>113</v>
      </c>
      <c r="D685" s="512" t="s">
        <v>2684</v>
      </c>
      <c r="E685" s="512">
        <v>14</v>
      </c>
      <c r="F685" s="512">
        <v>1</v>
      </c>
      <c r="G685" s="512">
        <v>7</v>
      </c>
    </row>
    <row r="686" spans="1:7" ht="12.75" customHeight="1">
      <c r="A686" s="512" t="s">
        <v>8326</v>
      </c>
      <c r="B686" s="512" t="s">
        <v>172</v>
      </c>
      <c r="C686" s="512" t="s">
        <v>113</v>
      </c>
      <c r="D686" s="512" t="s">
        <v>2680</v>
      </c>
      <c r="E686" s="512">
        <v>14</v>
      </c>
      <c r="F686" s="512">
        <v>1</v>
      </c>
      <c r="G686" s="512">
        <v>7</v>
      </c>
    </row>
    <row r="687" spans="1:7" ht="12.75" customHeight="1">
      <c r="A687" s="512" t="s">
        <v>8327</v>
      </c>
      <c r="B687" s="512" t="s">
        <v>172</v>
      </c>
      <c r="C687" s="512" t="s">
        <v>186</v>
      </c>
      <c r="D687" s="512" t="s">
        <v>2696</v>
      </c>
      <c r="E687" s="512">
        <v>5</v>
      </c>
      <c r="F687" s="512">
        <v>1</v>
      </c>
      <c r="G687" s="512">
        <v>20</v>
      </c>
    </row>
    <row r="688" spans="1:7" ht="12.75" customHeight="1">
      <c r="A688" s="512" t="s">
        <v>3042</v>
      </c>
      <c r="B688" s="512" t="s">
        <v>172</v>
      </c>
      <c r="C688" s="512" t="s">
        <v>115</v>
      </c>
      <c r="D688" s="512" t="s">
        <v>2695</v>
      </c>
      <c r="E688" s="512">
        <v>8</v>
      </c>
      <c r="F688" s="512">
        <v>1</v>
      </c>
      <c r="G688" s="512">
        <v>13</v>
      </c>
    </row>
    <row r="689" spans="1:7" ht="12.75" customHeight="1">
      <c r="A689" s="512" t="s">
        <v>3102</v>
      </c>
      <c r="B689" s="512" t="s">
        <v>172</v>
      </c>
      <c r="C689" s="512" t="s">
        <v>115</v>
      </c>
      <c r="D689" s="512" t="s">
        <v>2680</v>
      </c>
      <c r="E689" s="512">
        <v>8</v>
      </c>
      <c r="F689" s="512">
        <v>1</v>
      </c>
      <c r="G689" s="512">
        <v>13</v>
      </c>
    </row>
    <row r="690" spans="1:7" ht="12.75" customHeight="1">
      <c r="A690" s="512" t="s">
        <v>3043</v>
      </c>
      <c r="B690" s="512" t="s">
        <v>172</v>
      </c>
      <c r="C690" s="512" t="s">
        <v>187</v>
      </c>
      <c r="D690" s="512" t="s">
        <v>2695</v>
      </c>
      <c r="E690" s="512">
        <v>133</v>
      </c>
      <c r="F690" s="512">
        <v>7</v>
      </c>
      <c r="G690" s="512">
        <v>5</v>
      </c>
    </row>
    <row r="691" spans="1:7" ht="12.75" customHeight="1">
      <c r="A691" s="512" t="s">
        <v>3044</v>
      </c>
      <c r="B691" s="512" t="s">
        <v>172</v>
      </c>
      <c r="C691" s="512" t="s">
        <v>187</v>
      </c>
      <c r="D691" s="512" t="s">
        <v>2690</v>
      </c>
      <c r="E691" s="512">
        <v>133</v>
      </c>
      <c r="F691" s="512">
        <v>14</v>
      </c>
      <c r="G691" s="512">
        <v>11</v>
      </c>
    </row>
    <row r="692" spans="1:7" ht="12.75" customHeight="1">
      <c r="A692" s="512" t="s">
        <v>8328</v>
      </c>
      <c r="B692" s="512" t="s">
        <v>172</v>
      </c>
      <c r="C692" s="512" t="s">
        <v>118</v>
      </c>
      <c r="D692" s="512" t="s">
        <v>2707</v>
      </c>
      <c r="E692" s="512">
        <v>20</v>
      </c>
      <c r="F692" s="512">
        <v>1</v>
      </c>
      <c r="G692" s="512">
        <v>5</v>
      </c>
    </row>
    <row r="693" spans="1:7" ht="12.75" customHeight="1">
      <c r="A693" s="512" t="s">
        <v>4748</v>
      </c>
      <c r="B693" s="512" t="s">
        <v>172</v>
      </c>
      <c r="C693" s="512" t="s">
        <v>31</v>
      </c>
      <c r="D693" s="512" t="s">
        <v>2695</v>
      </c>
      <c r="E693" s="512">
        <v>4</v>
      </c>
      <c r="F693" s="512">
        <v>2</v>
      </c>
      <c r="G693" s="512">
        <v>50</v>
      </c>
    </row>
    <row r="694" spans="1:7" ht="12.75" customHeight="1">
      <c r="A694" s="512" t="s">
        <v>8329</v>
      </c>
      <c r="B694" s="512" t="s">
        <v>172</v>
      </c>
      <c r="C694" s="512" t="s">
        <v>31</v>
      </c>
      <c r="D694" s="512" t="s">
        <v>2698</v>
      </c>
      <c r="E694" s="512">
        <v>4</v>
      </c>
      <c r="F694" s="512">
        <v>1</v>
      </c>
      <c r="G694" s="512">
        <v>25</v>
      </c>
    </row>
    <row r="695" spans="1:7" ht="12.75" customHeight="1">
      <c r="A695" s="512" t="s">
        <v>4332</v>
      </c>
      <c r="B695" s="512" t="s">
        <v>172</v>
      </c>
      <c r="C695" s="512" t="s">
        <v>148</v>
      </c>
      <c r="D695" s="512" t="s">
        <v>2695</v>
      </c>
      <c r="E695" s="512">
        <v>14</v>
      </c>
      <c r="F695" s="512">
        <v>2</v>
      </c>
      <c r="G695" s="512">
        <v>14</v>
      </c>
    </row>
    <row r="696" spans="1:7" ht="12.75" customHeight="1">
      <c r="A696" s="512" t="s">
        <v>4334</v>
      </c>
      <c r="B696" s="512" t="s">
        <v>172</v>
      </c>
      <c r="C696" s="512" t="s">
        <v>148</v>
      </c>
      <c r="D696" s="512" t="s">
        <v>2684</v>
      </c>
      <c r="E696" s="512">
        <v>14</v>
      </c>
      <c r="F696" s="512">
        <v>4</v>
      </c>
      <c r="G696" s="512">
        <v>29</v>
      </c>
    </row>
    <row r="697" spans="1:7" ht="12.75" customHeight="1">
      <c r="A697" s="512" t="s">
        <v>3048</v>
      </c>
      <c r="B697" s="512" t="s">
        <v>172</v>
      </c>
      <c r="C697" s="512" t="s">
        <v>148</v>
      </c>
      <c r="D697" s="512" t="s">
        <v>2680</v>
      </c>
      <c r="E697" s="512">
        <v>14</v>
      </c>
      <c r="F697" s="512">
        <v>2</v>
      </c>
      <c r="G697" s="512">
        <v>14</v>
      </c>
    </row>
    <row r="698" spans="1:7" ht="12.75" customHeight="1">
      <c r="A698" s="512" t="s">
        <v>3109</v>
      </c>
      <c r="B698" s="512" t="s">
        <v>172</v>
      </c>
      <c r="C698" s="512" t="s">
        <v>32</v>
      </c>
      <c r="D698" s="512" t="s">
        <v>2689</v>
      </c>
      <c r="E698" s="512">
        <v>77</v>
      </c>
      <c r="F698" s="512">
        <v>28</v>
      </c>
      <c r="G698" s="512">
        <v>36</v>
      </c>
    </row>
    <row r="699" spans="1:7" ht="12.75" customHeight="1">
      <c r="A699" s="512" t="s">
        <v>3137</v>
      </c>
      <c r="B699" s="512" t="s">
        <v>172</v>
      </c>
      <c r="C699" s="512" t="s">
        <v>32</v>
      </c>
      <c r="D699" s="512" t="s">
        <v>2684</v>
      </c>
      <c r="E699" s="512">
        <v>77</v>
      </c>
      <c r="F699" s="512">
        <v>14</v>
      </c>
      <c r="G699" s="512">
        <v>18</v>
      </c>
    </row>
    <row r="700" spans="1:7" ht="12.75" customHeight="1">
      <c r="A700" s="512" t="s">
        <v>4337</v>
      </c>
      <c r="B700" s="512" t="s">
        <v>172</v>
      </c>
      <c r="C700" s="512" t="s">
        <v>32</v>
      </c>
      <c r="D700" s="512" t="s">
        <v>2680</v>
      </c>
      <c r="E700" s="512">
        <v>77</v>
      </c>
      <c r="F700" s="512">
        <v>8</v>
      </c>
      <c r="G700" s="512">
        <v>10</v>
      </c>
    </row>
    <row r="701" spans="1:7" ht="12.75" customHeight="1">
      <c r="A701" s="512" t="s">
        <v>8330</v>
      </c>
      <c r="B701" s="512" t="s">
        <v>172</v>
      </c>
      <c r="C701" s="512" t="s">
        <v>32</v>
      </c>
      <c r="D701" s="512" t="s">
        <v>2682</v>
      </c>
      <c r="E701" s="512">
        <v>77</v>
      </c>
      <c r="F701" s="512">
        <v>1</v>
      </c>
      <c r="G701" s="512">
        <v>1</v>
      </c>
    </row>
    <row r="702" spans="1:7" ht="12.75" customHeight="1">
      <c r="A702" s="512" t="s">
        <v>8331</v>
      </c>
      <c r="B702" s="512" t="s">
        <v>172</v>
      </c>
      <c r="C702" s="512" t="s">
        <v>32</v>
      </c>
      <c r="D702" s="512" t="s">
        <v>2696</v>
      </c>
      <c r="E702" s="512">
        <v>77</v>
      </c>
      <c r="F702" s="512">
        <v>3</v>
      </c>
      <c r="G702" s="512">
        <v>4</v>
      </c>
    </row>
    <row r="703" spans="1:7" ht="12.75" customHeight="1">
      <c r="A703" s="512" t="s">
        <v>3003</v>
      </c>
      <c r="B703" s="512" t="s">
        <v>172</v>
      </c>
      <c r="C703" s="512" t="s">
        <v>119</v>
      </c>
      <c r="D703" s="512" t="s">
        <v>2689</v>
      </c>
      <c r="E703" s="512">
        <v>64</v>
      </c>
      <c r="F703" s="512">
        <v>21</v>
      </c>
      <c r="G703" s="512">
        <v>33</v>
      </c>
    </row>
    <row r="704" spans="1:7" ht="12.75" customHeight="1">
      <c r="A704" s="512" t="s">
        <v>3199</v>
      </c>
      <c r="B704" s="512" t="s">
        <v>172</v>
      </c>
      <c r="C704" s="512" t="s">
        <v>119</v>
      </c>
      <c r="D704" s="512" t="s">
        <v>2678</v>
      </c>
      <c r="E704" s="512">
        <v>64</v>
      </c>
      <c r="F704" s="512">
        <v>1</v>
      </c>
      <c r="G704" s="512">
        <v>2</v>
      </c>
    </row>
    <row r="705" spans="1:7" ht="12.75" customHeight="1">
      <c r="A705" s="512" t="s">
        <v>4339</v>
      </c>
      <c r="B705" s="512" t="s">
        <v>172</v>
      </c>
      <c r="C705" s="512" t="s">
        <v>80</v>
      </c>
      <c r="D705" s="512" t="s">
        <v>2689</v>
      </c>
      <c r="E705" s="512">
        <v>53</v>
      </c>
      <c r="F705" s="512">
        <v>17</v>
      </c>
      <c r="G705" s="512">
        <v>32</v>
      </c>
    </row>
    <row r="706" spans="1:7" ht="12.75" customHeight="1">
      <c r="A706" s="512" t="s">
        <v>3050</v>
      </c>
      <c r="B706" s="512" t="s">
        <v>172</v>
      </c>
      <c r="C706" s="512" t="s">
        <v>80</v>
      </c>
      <c r="D706" s="512" t="s">
        <v>2690</v>
      </c>
      <c r="E706" s="512">
        <v>53</v>
      </c>
      <c r="F706" s="512">
        <v>6</v>
      </c>
      <c r="G706" s="512">
        <v>11</v>
      </c>
    </row>
    <row r="707" spans="1:7" ht="12.75" customHeight="1">
      <c r="A707" s="512" t="s">
        <v>3120</v>
      </c>
      <c r="B707" s="512" t="s">
        <v>172</v>
      </c>
      <c r="C707" s="512" t="s">
        <v>149</v>
      </c>
      <c r="D707" s="512" t="s">
        <v>2699</v>
      </c>
      <c r="E707" s="512">
        <v>38</v>
      </c>
      <c r="F707" s="512">
        <v>2</v>
      </c>
      <c r="G707" s="512">
        <v>5</v>
      </c>
    </row>
    <row r="708" spans="1:7" ht="12.75" customHeight="1">
      <c r="A708" s="512" t="s">
        <v>3071</v>
      </c>
      <c r="B708" s="512" t="s">
        <v>172</v>
      </c>
      <c r="C708" s="512" t="s">
        <v>81</v>
      </c>
      <c r="D708" s="512" t="s">
        <v>2689</v>
      </c>
      <c r="E708" s="512">
        <v>54</v>
      </c>
      <c r="F708" s="512">
        <v>17</v>
      </c>
      <c r="G708" s="512">
        <v>31</v>
      </c>
    </row>
    <row r="709" spans="1:7" ht="12.75" customHeight="1">
      <c r="A709" s="512" t="s">
        <v>4784</v>
      </c>
      <c r="B709" s="512" t="s">
        <v>172</v>
      </c>
      <c r="C709" s="512" t="s">
        <v>81</v>
      </c>
      <c r="D709" s="512" t="s">
        <v>2702</v>
      </c>
      <c r="E709" s="512">
        <v>54</v>
      </c>
      <c r="F709" s="512">
        <v>1</v>
      </c>
      <c r="G709" s="512">
        <v>2</v>
      </c>
    </row>
    <row r="710" spans="1:7" ht="12.75" customHeight="1">
      <c r="A710" s="512" t="s">
        <v>4819</v>
      </c>
      <c r="B710" s="512" t="s">
        <v>172</v>
      </c>
      <c r="C710" s="512" t="s">
        <v>81</v>
      </c>
      <c r="D710" s="512" t="s">
        <v>2692</v>
      </c>
      <c r="E710" s="512">
        <v>54</v>
      </c>
      <c r="F710" s="512">
        <v>1</v>
      </c>
      <c r="G710" s="512">
        <v>2</v>
      </c>
    </row>
    <row r="711" spans="1:7" ht="12.75" customHeight="1">
      <c r="A711" s="512" t="s">
        <v>3144</v>
      </c>
      <c r="B711" s="512" t="s">
        <v>172</v>
      </c>
      <c r="C711" s="512" t="s">
        <v>33</v>
      </c>
      <c r="D711" s="512" t="s">
        <v>2690</v>
      </c>
      <c r="E711" s="512">
        <v>23</v>
      </c>
      <c r="F711" s="512">
        <v>2</v>
      </c>
      <c r="G711" s="512">
        <v>9</v>
      </c>
    </row>
    <row r="712" spans="1:7" ht="12.75" customHeight="1">
      <c r="A712" s="512" t="s">
        <v>4817</v>
      </c>
      <c r="B712" s="512" t="s">
        <v>172</v>
      </c>
      <c r="C712" s="512" t="s">
        <v>33</v>
      </c>
      <c r="D712" s="512" t="s">
        <v>2705</v>
      </c>
      <c r="E712" s="512">
        <v>23</v>
      </c>
      <c r="F712" s="512">
        <v>1</v>
      </c>
      <c r="G712" s="512">
        <v>4</v>
      </c>
    </row>
    <row r="713" spans="1:7" ht="12.75" customHeight="1">
      <c r="A713" s="512" t="s">
        <v>8332</v>
      </c>
      <c r="B713" s="512" t="s">
        <v>172</v>
      </c>
      <c r="C713" s="512" t="s">
        <v>179</v>
      </c>
      <c r="D713" s="512" t="s">
        <v>2687</v>
      </c>
      <c r="E713" s="512">
        <v>5</v>
      </c>
      <c r="F713" s="512">
        <v>1</v>
      </c>
      <c r="G713" s="512">
        <v>20</v>
      </c>
    </row>
    <row r="714" spans="1:7" ht="12.75" customHeight="1">
      <c r="A714" s="512" t="s">
        <v>3146</v>
      </c>
      <c r="B714" s="512" t="s">
        <v>172</v>
      </c>
      <c r="C714" s="512" t="s">
        <v>91</v>
      </c>
      <c r="D714" s="512" t="s">
        <v>2680</v>
      </c>
      <c r="E714" s="512">
        <v>10</v>
      </c>
      <c r="F714" s="512">
        <v>1</v>
      </c>
      <c r="G714" s="512">
        <v>10</v>
      </c>
    </row>
    <row r="715" spans="1:7" ht="12.75" customHeight="1">
      <c r="A715" s="512" t="s">
        <v>3057</v>
      </c>
      <c r="B715" s="512" t="s">
        <v>172</v>
      </c>
      <c r="C715" s="512" t="s">
        <v>34</v>
      </c>
      <c r="D715" s="512" t="s">
        <v>2684</v>
      </c>
      <c r="E715" s="512">
        <v>32</v>
      </c>
      <c r="F715" s="512">
        <v>3</v>
      </c>
      <c r="G715" s="512">
        <v>9</v>
      </c>
    </row>
    <row r="716" spans="1:7" ht="12.75" customHeight="1">
      <c r="A716" s="512" t="s">
        <v>8333</v>
      </c>
      <c r="B716" s="512" t="s">
        <v>172</v>
      </c>
      <c r="C716" s="512" t="s">
        <v>34</v>
      </c>
      <c r="D716" s="512" t="s">
        <v>2698</v>
      </c>
      <c r="E716" s="512">
        <v>32</v>
      </c>
      <c r="F716" s="512">
        <v>1</v>
      </c>
      <c r="G716" s="512">
        <v>3</v>
      </c>
    </row>
    <row r="717" spans="1:7" ht="12.75" customHeight="1">
      <c r="A717" s="512" t="s">
        <v>3208</v>
      </c>
      <c r="B717" s="512" t="s">
        <v>172</v>
      </c>
      <c r="C717" s="512" t="s">
        <v>34</v>
      </c>
      <c r="D717" s="512" t="s">
        <v>2688</v>
      </c>
      <c r="E717" s="512">
        <v>32</v>
      </c>
      <c r="F717" s="512">
        <v>1</v>
      </c>
      <c r="G717" s="512">
        <v>3</v>
      </c>
    </row>
    <row r="718" spans="1:7" ht="12.75" customHeight="1">
      <c r="A718" s="512" t="s">
        <v>3060</v>
      </c>
      <c r="B718" s="512" t="s">
        <v>172</v>
      </c>
      <c r="C718" s="512" t="s">
        <v>189</v>
      </c>
      <c r="D718" s="512" t="s">
        <v>2689</v>
      </c>
      <c r="E718" s="512">
        <v>47</v>
      </c>
      <c r="F718" s="512">
        <v>17</v>
      </c>
      <c r="G718" s="512">
        <v>36</v>
      </c>
    </row>
    <row r="719" spans="1:7" ht="12.75" customHeight="1">
      <c r="A719" s="512" t="s">
        <v>8334</v>
      </c>
      <c r="B719" s="512" t="s">
        <v>172</v>
      </c>
      <c r="C719" s="512" t="s">
        <v>189</v>
      </c>
      <c r="D719" s="512" t="s">
        <v>2681</v>
      </c>
      <c r="E719" s="512">
        <v>47</v>
      </c>
      <c r="F719" s="512">
        <v>1</v>
      </c>
      <c r="G719" s="512">
        <v>2</v>
      </c>
    </row>
    <row r="720" spans="1:7" ht="12.75" customHeight="1">
      <c r="A720" s="512" t="s">
        <v>3125</v>
      </c>
      <c r="B720" s="512" t="s">
        <v>172</v>
      </c>
      <c r="C720" s="512" t="s">
        <v>165</v>
      </c>
      <c r="D720" s="512" t="s">
        <v>2689</v>
      </c>
      <c r="E720" s="512">
        <v>19</v>
      </c>
      <c r="F720" s="512">
        <v>6</v>
      </c>
      <c r="G720" s="512">
        <v>32</v>
      </c>
    </row>
    <row r="721" spans="1:7" ht="12.75" customHeight="1">
      <c r="A721" s="512" t="s">
        <v>3149</v>
      </c>
      <c r="B721" s="512" t="s">
        <v>172</v>
      </c>
      <c r="C721" s="512" t="s">
        <v>165</v>
      </c>
      <c r="D721" s="512" t="s">
        <v>2695</v>
      </c>
      <c r="E721" s="512">
        <v>19</v>
      </c>
      <c r="F721" s="512">
        <v>1</v>
      </c>
      <c r="G721" s="512">
        <v>5</v>
      </c>
    </row>
    <row r="722" spans="1:7" ht="12.75" customHeight="1">
      <c r="A722" s="512" t="s">
        <v>4354</v>
      </c>
      <c r="B722" s="512" t="s">
        <v>172</v>
      </c>
      <c r="C722" s="512" t="s">
        <v>92</v>
      </c>
      <c r="D722" s="512" t="s">
        <v>2691</v>
      </c>
      <c r="E722" s="512">
        <v>43</v>
      </c>
      <c r="F722" s="512">
        <v>1</v>
      </c>
      <c r="G722" s="512">
        <v>2</v>
      </c>
    </row>
    <row r="723" spans="1:7" ht="12.75" customHeight="1">
      <c r="A723" s="512" t="s">
        <v>8335</v>
      </c>
      <c r="B723" s="512" t="s">
        <v>172</v>
      </c>
      <c r="C723" s="512" t="s">
        <v>92</v>
      </c>
      <c r="D723" s="512" t="s">
        <v>2688</v>
      </c>
      <c r="E723" s="512">
        <v>43</v>
      </c>
      <c r="F723" s="512">
        <v>1</v>
      </c>
      <c r="G723" s="512">
        <v>2</v>
      </c>
    </row>
    <row r="724" spans="1:7" ht="12.75" customHeight="1">
      <c r="A724" s="512" t="s">
        <v>8336</v>
      </c>
      <c r="B724" s="512" t="s">
        <v>172</v>
      </c>
      <c r="C724" s="512" t="s">
        <v>92</v>
      </c>
      <c r="D724" s="512" t="s">
        <v>2699</v>
      </c>
      <c r="E724" s="512">
        <v>43</v>
      </c>
      <c r="F724" s="512">
        <v>1</v>
      </c>
      <c r="G724" s="512">
        <v>2</v>
      </c>
    </row>
    <row r="725" spans="1:7" ht="12.75" customHeight="1">
      <c r="A725" s="512" t="s">
        <v>3084</v>
      </c>
      <c r="B725" s="512" t="s">
        <v>172</v>
      </c>
      <c r="C725" s="512" t="s">
        <v>208</v>
      </c>
      <c r="D725" s="512" t="s">
        <v>2684</v>
      </c>
      <c r="E725" s="512">
        <v>30</v>
      </c>
      <c r="F725" s="512">
        <v>2</v>
      </c>
      <c r="G725" s="512">
        <v>7</v>
      </c>
    </row>
    <row r="726" spans="1:7" ht="12.75" customHeight="1">
      <c r="A726" s="512" t="s">
        <v>8337</v>
      </c>
      <c r="B726" s="512" t="s">
        <v>172</v>
      </c>
      <c r="C726" s="512" t="s">
        <v>208</v>
      </c>
      <c r="D726" s="512" t="s">
        <v>2691</v>
      </c>
      <c r="E726" s="512">
        <v>30</v>
      </c>
      <c r="F726" s="512">
        <v>1</v>
      </c>
      <c r="G726" s="512">
        <v>3</v>
      </c>
    </row>
    <row r="727" spans="1:7" ht="12.75" customHeight="1">
      <c r="A727" s="512" t="s">
        <v>3133</v>
      </c>
      <c r="B727" s="512" t="s">
        <v>172</v>
      </c>
      <c r="C727" s="512" t="s">
        <v>166</v>
      </c>
      <c r="D727" s="512" t="s">
        <v>2684</v>
      </c>
      <c r="E727" s="512">
        <v>10</v>
      </c>
      <c r="F727" s="512">
        <v>1</v>
      </c>
      <c r="G727" s="512">
        <v>10</v>
      </c>
    </row>
    <row r="728" spans="1:7" ht="12.75" customHeight="1">
      <c r="A728" s="512" t="s">
        <v>8338</v>
      </c>
      <c r="B728" s="512" t="s">
        <v>172</v>
      </c>
      <c r="C728" s="512" t="s">
        <v>166</v>
      </c>
      <c r="D728" s="512" t="s">
        <v>2701</v>
      </c>
      <c r="E728" s="512">
        <v>10</v>
      </c>
      <c r="F728" s="512">
        <v>1</v>
      </c>
      <c r="G728" s="512">
        <v>10</v>
      </c>
    </row>
    <row r="729" spans="1:7" ht="12.75" customHeight="1">
      <c r="A729" s="512" t="s">
        <v>3063</v>
      </c>
      <c r="B729" s="512" t="s">
        <v>172</v>
      </c>
      <c r="C729" s="512" t="s">
        <v>61</v>
      </c>
      <c r="D729" s="512" t="s">
        <v>2689</v>
      </c>
      <c r="E729" s="512">
        <v>47</v>
      </c>
      <c r="F729" s="512">
        <v>15</v>
      </c>
      <c r="G729" s="512">
        <v>32</v>
      </c>
    </row>
    <row r="730" spans="1:7" ht="12.75" customHeight="1">
      <c r="A730" s="512" t="s">
        <v>4358</v>
      </c>
      <c r="B730" s="512" t="s">
        <v>172</v>
      </c>
      <c r="C730" s="512" t="s">
        <v>61</v>
      </c>
      <c r="D730" s="512" t="s">
        <v>2680</v>
      </c>
      <c r="E730" s="512">
        <v>47</v>
      </c>
      <c r="F730" s="512">
        <v>2</v>
      </c>
      <c r="G730" s="512">
        <v>4</v>
      </c>
    </row>
    <row r="731" spans="1:7" ht="12.75" customHeight="1">
      <c r="A731" s="512" t="s">
        <v>8339</v>
      </c>
      <c r="B731" s="512" t="s">
        <v>172</v>
      </c>
      <c r="C731" s="512" t="s">
        <v>61</v>
      </c>
      <c r="D731" s="512" t="s">
        <v>2692</v>
      </c>
      <c r="E731" s="512">
        <v>47</v>
      </c>
      <c r="F731" s="512">
        <v>2</v>
      </c>
      <c r="G731" s="512">
        <v>4</v>
      </c>
    </row>
    <row r="732" spans="1:7" ht="12.75" customHeight="1">
      <c r="A732" s="512" t="s">
        <v>3087</v>
      </c>
      <c r="B732" s="512" t="s">
        <v>172</v>
      </c>
      <c r="C732" s="512" t="s">
        <v>82</v>
      </c>
      <c r="D732" s="512" t="s">
        <v>2689</v>
      </c>
      <c r="E732" s="512">
        <v>84</v>
      </c>
      <c r="F732" s="512">
        <v>37</v>
      </c>
      <c r="G732" s="512">
        <v>44</v>
      </c>
    </row>
    <row r="733" spans="1:7" ht="12.75" customHeight="1">
      <c r="A733" s="512" t="s">
        <v>3216</v>
      </c>
      <c r="B733" s="512" t="s">
        <v>172</v>
      </c>
      <c r="C733" s="512" t="s">
        <v>82</v>
      </c>
      <c r="D733" s="512" t="s">
        <v>2705</v>
      </c>
      <c r="E733" s="512">
        <v>84</v>
      </c>
      <c r="F733" s="512">
        <v>4</v>
      </c>
      <c r="G733" s="512">
        <v>5</v>
      </c>
    </row>
    <row r="734" spans="1:7" ht="12.75" customHeight="1">
      <c r="A734" s="512" t="s">
        <v>4363</v>
      </c>
      <c r="B734" s="512" t="s">
        <v>172</v>
      </c>
      <c r="C734" s="512" t="s">
        <v>83</v>
      </c>
      <c r="D734" s="512" t="s">
        <v>2684</v>
      </c>
      <c r="E734" s="512">
        <v>12</v>
      </c>
      <c r="F734" s="512">
        <v>1</v>
      </c>
      <c r="G734" s="512">
        <v>8</v>
      </c>
    </row>
    <row r="735" spans="1:7">
      <c r="A735" s="512" t="s">
        <v>3092</v>
      </c>
      <c r="B735" s="512" t="s">
        <v>172</v>
      </c>
      <c r="C735" s="512" t="s">
        <v>84</v>
      </c>
      <c r="D735" s="512" t="s">
        <v>2680</v>
      </c>
      <c r="E735" s="512">
        <v>38</v>
      </c>
      <c r="F735" s="512">
        <v>1</v>
      </c>
      <c r="G735" s="512">
        <v>3</v>
      </c>
    </row>
    <row r="736" spans="1:7" ht="12.75" customHeight="1">
      <c r="A736" s="512" t="s">
        <v>3093</v>
      </c>
      <c r="B736" s="512" t="s">
        <v>172</v>
      </c>
      <c r="C736" s="512" t="s">
        <v>35</v>
      </c>
      <c r="D736" s="512" t="s">
        <v>2689</v>
      </c>
      <c r="E736" s="512">
        <v>24</v>
      </c>
      <c r="F736" s="512">
        <v>13</v>
      </c>
      <c r="G736" s="512">
        <v>54</v>
      </c>
    </row>
    <row r="737" spans="1:7" ht="12.75" customHeight="1">
      <c r="A737" s="512" t="s">
        <v>3136</v>
      </c>
      <c r="B737" s="512" t="s">
        <v>172</v>
      </c>
      <c r="C737" s="512" t="s">
        <v>190</v>
      </c>
      <c r="D737" s="512" t="s">
        <v>2680</v>
      </c>
      <c r="E737" s="512">
        <v>61</v>
      </c>
      <c r="F737" s="512">
        <v>1</v>
      </c>
      <c r="G737" s="512">
        <v>2</v>
      </c>
    </row>
    <row r="738" spans="1:7" ht="12.75" customHeight="1">
      <c r="A738" s="512" t="s">
        <v>8340</v>
      </c>
      <c r="B738" s="512" t="s">
        <v>172</v>
      </c>
      <c r="C738" s="512" t="s">
        <v>190</v>
      </c>
      <c r="D738" s="512" t="s">
        <v>2705</v>
      </c>
      <c r="E738" s="512">
        <v>61</v>
      </c>
      <c r="F738" s="512">
        <v>2</v>
      </c>
      <c r="G738" s="512">
        <v>3</v>
      </c>
    </row>
    <row r="739" spans="1:7" ht="12.75" customHeight="1">
      <c r="A739" s="512" t="s">
        <v>3181</v>
      </c>
      <c r="B739" s="512" t="s">
        <v>172</v>
      </c>
      <c r="C739" s="512" t="s">
        <v>93</v>
      </c>
      <c r="D739" s="512" t="s">
        <v>2690</v>
      </c>
      <c r="E739" s="512">
        <v>19</v>
      </c>
      <c r="F739" s="512">
        <v>3</v>
      </c>
      <c r="G739" s="512">
        <v>16</v>
      </c>
    </row>
    <row r="740" spans="1:7" ht="12.75" customHeight="1">
      <c r="A740" s="512" t="s">
        <v>3221</v>
      </c>
      <c r="B740" s="512" t="s">
        <v>172</v>
      </c>
      <c r="C740" s="512" t="s">
        <v>192</v>
      </c>
      <c r="D740" s="512" t="s">
        <v>2689</v>
      </c>
      <c r="E740" s="512">
        <v>13</v>
      </c>
      <c r="F740" s="512">
        <v>2</v>
      </c>
      <c r="G740" s="512">
        <v>15</v>
      </c>
    </row>
    <row r="741" spans="1:7" ht="12.75" customHeight="1">
      <c r="A741" s="512" t="s">
        <v>4371</v>
      </c>
      <c r="B741" s="512" t="s">
        <v>172</v>
      </c>
      <c r="C741" s="512" t="s">
        <v>192</v>
      </c>
      <c r="D741" s="512" t="s">
        <v>2684</v>
      </c>
      <c r="E741" s="512">
        <v>13</v>
      </c>
      <c r="F741" s="512">
        <v>1</v>
      </c>
      <c r="G741" s="512">
        <v>8</v>
      </c>
    </row>
    <row r="742" spans="1:7" ht="12.75" customHeight="1">
      <c r="A742" s="512" t="s">
        <v>3222</v>
      </c>
      <c r="B742" s="512" t="s">
        <v>172</v>
      </c>
      <c r="C742" s="512" t="s">
        <v>152</v>
      </c>
      <c r="D742" s="512" t="s">
        <v>2695</v>
      </c>
      <c r="E742" s="512">
        <v>21</v>
      </c>
      <c r="F742" s="512">
        <v>1</v>
      </c>
      <c r="G742" s="512">
        <v>5</v>
      </c>
    </row>
    <row r="743" spans="1:7" ht="12.75" customHeight="1">
      <c r="A743" s="512" t="s">
        <v>3182</v>
      </c>
      <c r="B743" s="512" t="s">
        <v>172</v>
      </c>
      <c r="C743" s="512" t="s">
        <v>152</v>
      </c>
      <c r="D743" s="512" t="s">
        <v>2690</v>
      </c>
      <c r="E743" s="512">
        <v>21</v>
      </c>
      <c r="F743" s="512">
        <v>2</v>
      </c>
      <c r="G743" s="512">
        <v>10</v>
      </c>
    </row>
    <row r="744" spans="1:7" ht="12.75" customHeight="1">
      <c r="A744" s="512" t="s">
        <v>8341</v>
      </c>
      <c r="B744" s="512" t="s">
        <v>172</v>
      </c>
      <c r="C744" s="512" t="s">
        <v>168</v>
      </c>
      <c r="D744" s="512" t="s">
        <v>2684</v>
      </c>
      <c r="E744" s="512">
        <v>7</v>
      </c>
      <c r="F744" s="512">
        <v>1</v>
      </c>
      <c r="G744" s="512">
        <v>14</v>
      </c>
    </row>
    <row r="745" spans="1:7" ht="12.75" customHeight="1">
      <c r="A745" s="512" t="s">
        <v>3017</v>
      </c>
      <c r="B745" s="512" t="s">
        <v>172</v>
      </c>
      <c r="C745" s="512" t="s">
        <v>112</v>
      </c>
      <c r="D745" s="512" t="s">
        <v>2695</v>
      </c>
      <c r="E745" s="512">
        <v>23</v>
      </c>
      <c r="F745" s="512">
        <v>3</v>
      </c>
      <c r="G745" s="512">
        <v>13</v>
      </c>
    </row>
    <row r="746" spans="1:7" ht="12.75" customHeight="1">
      <c r="A746" s="512" t="s">
        <v>4319</v>
      </c>
      <c r="B746" s="512" t="s">
        <v>172</v>
      </c>
      <c r="C746" s="512" t="s">
        <v>112</v>
      </c>
      <c r="D746" s="512" t="s">
        <v>2684</v>
      </c>
      <c r="E746" s="512">
        <v>23</v>
      </c>
      <c r="F746" s="512">
        <v>3</v>
      </c>
      <c r="G746" s="512">
        <v>13</v>
      </c>
    </row>
    <row r="747" spans="1:7" ht="12.75" customHeight="1">
      <c r="A747" s="512" t="s">
        <v>4781</v>
      </c>
      <c r="B747" s="512" t="s">
        <v>172</v>
      </c>
      <c r="C747" s="512" t="s">
        <v>219</v>
      </c>
      <c r="D747" s="512" t="s">
        <v>2678</v>
      </c>
      <c r="E747" s="512">
        <v>12</v>
      </c>
      <c r="F747" s="512">
        <v>1</v>
      </c>
      <c r="G747" s="512">
        <v>8</v>
      </c>
    </row>
    <row r="748" spans="1:7" ht="12.75" customHeight="1">
      <c r="A748" s="512" t="s">
        <v>4322</v>
      </c>
      <c r="B748" s="512" t="s">
        <v>172</v>
      </c>
      <c r="C748" s="512" t="s">
        <v>90</v>
      </c>
      <c r="D748" s="512" t="s">
        <v>2695</v>
      </c>
      <c r="E748" s="512">
        <v>130</v>
      </c>
      <c r="F748" s="512">
        <v>9</v>
      </c>
      <c r="G748" s="512">
        <v>7</v>
      </c>
    </row>
    <row r="749" spans="1:7" ht="12.75" customHeight="1">
      <c r="A749" s="512" t="s">
        <v>3040</v>
      </c>
      <c r="B749" s="512" t="s">
        <v>172</v>
      </c>
      <c r="C749" s="512" t="s">
        <v>90</v>
      </c>
      <c r="D749" s="512" t="s">
        <v>2686</v>
      </c>
      <c r="E749" s="512">
        <v>130</v>
      </c>
      <c r="F749" s="512">
        <v>4</v>
      </c>
      <c r="G749" s="512">
        <v>3</v>
      </c>
    </row>
    <row r="750" spans="1:7" ht="12.75" customHeight="1">
      <c r="A750" s="512" t="s">
        <v>3097</v>
      </c>
      <c r="B750" s="512" t="s">
        <v>172</v>
      </c>
      <c r="C750" s="512" t="s">
        <v>90</v>
      </c>
      <c r="D750" s="512" t="s">
        <v>2702</v>
      </c>
      <c r="E750" s="512">
        <v>130</v>
      </c>
      <c r="F750" s="512">
        <v>1</v>
      </c>
      <c r="G750" s="512">
        <v>1</v>
      </c>
    </row>
    <row r="751" spans="1:7" ht="12.75" customHeight="1">
      <c r="A751" s="512" t="s">
        <v>2984</v>
      </c>
      <c r="B751" s="512" t="s">
        <v>172</v>
      </c>
      <c r="C751" s="512" t="s">
        <v>90</v>
      </c>
      <c r="D751" s="512" t="s">
        <v>2699</v>
      </c>
      <c r="E751" s="512">
        <v>130</v>
      </c>
      <c r="F751" s="512">
        <v>1</v>
      </c>
      <c r="G751" s="512">
        <v>1</v>
      </c>
    </row>
    <row r="752" spans="1:7" ht="12.75" customHeight="1">
      <c r="A752" s="512" t="s">
        <v>4326</v>
      </c>
      <c r="B752" s="512" t="s">
        <v>172</v>
      </c>
      <c r="C752" s="512" t="s">
        <v>115</v>
      </c>
      <c r="D752" s="512" t="s">
        <v>2690</v>
      </c>
      <c r="E752" s="512">
        <v>8</v>
      </c>
      <c r="F752" s="512">
        <v>1</v>
      </c>
      <c r="G752" s="512">
        <v>13</v>
      </c>
    </row>
    <row r="753" spans="1:7" ht="12.75" customHeight="1">
      <c r="A753" s="512" t="s">
        <v>4327</v>
      </c>
      <c r="B753" s="512" t="s">
        <v>172</v>
      </c>
      <c r="C753" s="512" t="s">
        <v>146</v>
      </c>
      <c r="D753" s="512" t="s">
        <v>2689</v>
      </c>
      <c r="E753" s="512">
        <v>6</v>
      </c>
      <c r="F753" s="512">
        <v>1</v>
      </c>
      <c r="G753" s="512">
        <v>17</v>
      </c>
    </row>
    <row r="754" spans="1:7" ht="12.75" customHeight="1">
      <c r="A754" s="512" t="s">
        <v>3104</v>
      </c>
      <c r="B754" s="512" t="s">
        <v>172</v>
      </c>
      <c r="C754" s="512" t="s">
        <v>187</v>
      </c>
      <c r="D754" s="512" t="s">
        <v>2684</v>
      </c>
      <c r="E754" s="512">
        <v>133</v>
      </c>
      <c r="F754" s="512">
        <v>10</v>
      </c>
      <c r="G754" s="512">
        <v>8</v>
      </c>
    </row>
    <row r="755" spans="1:7" ht="12.75" customHeight="1">
      <c r="A755" s="512" t="s">
        <v>3106</v>
      </c>
      <c r="B755" s="512" t="s">
        <v>172</v>
      </c>
      <c r="C755" s="512" t="s">
        <v>235</v>
      </c>
      <c r="D755" s="512" t="s">
        <v>2689</v>
      </c>
      <c r="E755" s="512">
        <v>32</v>
      </c>
      <c r="F755" s="512">
        <v>9</v>
      </c>
      <c r="G755" s="512">
        <v>28</v>
      </c>
    </row>
    <row r="756" spans="1:7" ht="12.75" customHeight="1">
      <c r="A756" s="512" t="s">
        <v>8342</v>
      </c>
      <c r="B756" s="512" t="s">
        <v>172</v>
      </c>
      <c r="C756" s="512" t="s">
        <v>235</v>
      </c>
      <c r="D756" s="512" t="s">
        <v>2680</v>
      </c>
      <c r="E756" s="512">
        <v>32</v>
      </c>
      <c r="F756" s="512">
        <v>1</v>
      </c>
      <c r="G756" s="512">
        <v>3</v>
      </c>
    </row>
    <row r="757" spans="1:7" ht="12.75" customHeight="1">
      <c r="A757" s="512" t="s">
        <v>3046</v>
      </c>
      <c r="B757" s="512" t="s">
        <v>172</v>
      </c>
      <c r="C757" s="512" t="s">
        <v>118</v>
      </c>
      <c r="D757" s="512" t="s">
        <v>2690</v>
      </c>
      <c r="E757" s="512">
        <v>20</v>
      </c>
      <c r="F757" s="512">
        <v>3</v>
      </c>
      <c r="G757" s="512">
        <v>15</v>
      </c>
    </row>
    <row r="758" spans="1:7" ht="12.75" customHeight="1">
      <c r="A758" s="512" t="s">
        <v>2990</v>
      </c>
      <c r="B758" s="512" t="s">
        <v>172</v>
      </c>
      <c r="C758" s="512" t="s">
        <v>31</v>
      </c>
      <c r="D758" s="512" t="s">
        <v>2684</v>
      </c>
      <c r="E758" s="512">
        <v>4</v>
      </c>
      <c r="F758" s="512">
        <v>1</v>
      </c>
      <c r="G758" s="512">
        <v>25</v>
      </c>
    </row>
    <row r="759" spans="1:7" ht="12.75" customHeight="1">
      <c r="A759" s="512" t="s">
        <v>8343</v>
      </c>
      <c r="B759" s="512" t="s">
        <v>172</v>
      </c>
      <c r="C759" s="512" t="s">
        <v>31</v>
      </c>
      <c r="D759" s="512" t="s">
        <v>2701</v>
      </c>
      <c r="E759" s="512">
        <v>4</v>
      </c>
      <c r="F759" s="512">
        <v>1</v>
      </c>
      <c r="G759" s="512">
        <v>25</v>
      </c>
    </row>
    <row r="760" spans="1:7" ht="12.75" customHeight="1">
      <c r="A760" s="512" t="s">
        <v>4335</v>
      </c>
      <c r="B760" s="512" t="s">
        <v>172</v>
      </c>
      <c r="C760" s="512" t="s">
        <v>148</v>
      </c>
      <c r="D760" s="512" t="s">
        <v>2687</v>
      </c>
      <c r="E760" s="512">
        <v>14</v>
      </c>
      <c r="F760" s="512">
        <v>1</v>
      </c>
      <c r="G760" s="512">
        <v>7</v>
      </c>
    </row>
    <row r="761" spans="1:7" ht="12.75" customHeight="1">
      <c r="A761" s="512" t="s">
        <v>3025</v>
      </c>
      <c r="B761" s="512" t="s">
        <v>172</v>
      </c>
      <c r="C761" s="512" t="s">
        <v>148</v>
      </c>
      <c r="D761" s="512" t="s">
        <v>2688</v>
      </c>
      <c r="E761" s="512">
        <v>14</v>
      </c>
      <c r="F761" s="512">
        <v>1</v>
      </c>
      <c r="G761" s="512">
        <v>7</v>
      </c>
    </row>
    <row r="762" spans="1:7" ht="12.75" customHeight="1">
      <c r="A762" s="512" t="s">
        <v>8344</v>
      </c>
      <c r="B762" s="512" t="s">
        <v>172</v>
      </c>
      <c r="C762" s="512" t="s">
        <v>148</v>
      </c>
      <c r="D762" s="512" t="s">
        <v>2701</v>
      </c>
      <c r="E762" s="512">
        <v>14</v>
      </c>
      <c r="F762" s="512">
        <v>1</v>
      </c>
      <c r="G762" s="512">
        <v>7</v>
      </c>
    </row>
    <row r="763" spans="1:7" ht="12.75" customHeight="1">
      <c r="A763" s="512" t="s">
        <v>3049</v>
      </c>
      <c r="B763" s="512" t="s">
        <v>172</v>
      </c>
      <c r="C763" s="512" t="s">
        <v>148</v>
      </c>
      <c r="D763" s="512" t="s">
        <v>2692</v>
      </c>
      <c r="E763" s="512">
        <v>14</v>
      </c>
      <c r="F763" s="512">
        <v>1</v>
      </c>
      <c r="G763" s="512">
        <v>7</v>
      </c>
    </row>
    <row r="764" spans="1:7" ht="12.75" customHeight="1">
      <c r="A764" s="512" t="s">
        <v>4336</v>
      </c>
      <c r="B764" s="512" t="s">
        <v>172</v>
      </c>
      <c r="C764" s="512" t="s">
        <v>32</v>
      </c>
      <c r="D764" s="512" t="s">
        <v>2678</v>
      </c>
      <c r="E764" s="512">
        <v>77</v>
      </c>
      <c r="F764" s="512">
        <v>3</v>
      </c>
      <c r="G764" s="512">
        <v>4</v>
      </c>
    </row>
    <row r="765" spans="1:7" ht="12.75" customHeight="1">
      <c r="A765" s="512" t="s">
        <v>3198</v>
      </c>
      <c r="B765" s="512" t="s">
        <v>172</v>
      </c>
      <c r="C765" s="512" t="s">
        <v>119</v>
      </c>
      <c r="D765" s="512" t="s">
        <v>2695</v>
      </c>
      <c r="E765" s="512">
        <v>64</v>
      </c>
      <c r="F765" s="512">
        <v>10</v>
      </c>
      <c r="G765" s="512">
        <v>16</v>
      </c>
    </row>
    <row r="766" spans="1:7" ht="12.75" customHeight="1">
      <c r="A766" s="512" t="s">
        <v>3004</v>
      </c>
      <c r="B766" s="512" t="s">
        <v>172</v>
      </c>
      <c r="C766" s="512" t="s">
        <v>119</v>
      </c>
      <c r="D766" s="512" t="s">
        <v>2684</v>
      </c>
      <c r="E766" s="512">
        <v>64</v>
      </c>
      <c r="F766" s="512">
        <v>9</v>
      </c>
      <c r="G766" s="512">
        <v>14</v>
      </c>
    </row>
    <row r="767" spans="1:7" ht="12.75" customHeight="1">
      <c r="A767" s="512" t="s">
        <v>4831</v>
      </c>
      <c r="B767" s="512" t="s">
        <v>172</v>
      </c>
      <c r="C767" s="512" t="s">
        <v>119</v>
      </c>
      <c r="D767" s="512" t="s">
        <v>2706</v>
      </c>
      <c r="E767" s="512">
        <v>64</v>
      </c>
      <c r="F767" s="512">
        <v>1</v>
      </c>
      <c r="G767" s="512">
        <v>2</v>
      </c>
    </row>
    <row r="768" spans="1:7" ht="12.75" customHeight="1">
      <c r="A768" s="512" t="s">
        <v>3114</v>
      </c>
      <c r="B768" s="512" t="s">
        <v>172</v>
      </c>
      <c r="C768" s="512" t="s">
        <v>80</v>
      </c>
      <c r="D768" s="512" t="s">
        <v>2706</v>
      </c>
      <c r="E768" s="512">
        <v>53</v>
      </c>
      <c r="F768" s="512">
        <v>1</v>
      </c>
      <c r="G768" s="512">
        <v>2</v>
      </c>
    </row>
    <row r="769" spans="1:7" ht="12.75" customHeight="1">
      <c r="A769" s="512" t="s">
        <v>3116</v>
      </c>
      <c r="B769" s="512" t="s">
        <v>172</v>
      </c>
      <c r="C769" s="512" t="s">
        <v>79</v>
      </c>
      <c r="D769" s="512" t="s">
        <v>2680</v>
      </c>
      <c r="E769" s="512">
        <v>10</v>
      </c>
      <c r="F769" s="512">
        <v>2</v>
      </c>
      <c r="G769" s="512">
        <v>20</v>
      </c>
    </row>
    <row r="770" spans="1:7" ht="12.75" customHeight="1">
      <c r="A770" s="512" t="s">
        <v>8345</v>
      </c>
      <c r="B770" s="512" t="s">
        <v>172</v>
      </c>
      <c r="C770" s="512" t="s">
        <v>149</v>
      </c>
      <c r="D770" s="512" t="s">
        <v>2705</v>
      </c>
      <c r="E770" s="512">
        <v>38</v>
      </c>
      <c r="F770" s="512">
        <v>1</v>
      </c>
      <c r="G770" s="512">
        <v>3</v>
      </c>
    </row>
    <row r="771" spans="1:7" ht="12.75" customHeight="1">
      <c r="A771" s="512" t="s">
        <v>3069</v>
      </c>
      <c r="B771" s="512" t="s">
        <v>172</v>
      </c>
      <c r="C771" s="512" t="s">
        <v>149</v>
      </c>
      <c r="D771" s="512" t="s">
        <v>2707</v>
      </c>
      <c r="E771" s="512">
        <v>38</v>
      </c>
      <c r="F771" s="512">
        <v>1</v>
      </c>
      <c r="G771" s="512">
        <v>3</v>
      </c>
    </row>
    <row r="772" spans="1:7" ht="12.75" customHeight="1">
      <c r="A772" s="512" t="s">
        <v>4344</v>
      </c>
      <c r="B772" s="512" t="s">
        <v>172</v>
      </c>
      <c r="C772" s="512" t="s">
        <v>149</v>
      </c>
      <c r="D772" s="512" t="s">
        <v>2696</v>
      </c>
      <c r="E772" s="512">
        <v>38</v>
      </c>
      <c r="F772" s="512">
        <v>1</v>
      </c>
      <c r="G772" s="512">
        <v>3</v>
      </c>
    </row>
    <row r="773" spans="1:7" ht="12.75" customHeight="1">
      <c r="A773" s="512" t="s">
        <v>4345</v>
      </c>
      <c r="B773" s="512" t="s">
        <v>172</v>
      </c>
      <c r="C773" s="512" t="s">
        <v>81</v>
      </c>
      <c r="D773" s="512" t="s">
        <v>2690</v>
      </c>
      <c r="E773" s="512">
        <v>54</v>
      </c>
      <c r="F773" s="512">
        <v>10</v>
      </c>
      <c r="G773" s="512">
        <v>19</v>
      </c>
    </row>
    <row r="774" spans="1:7" ht="12.75" customHeight="1">
      <c r="A774" s="512" t="s">
        <v>8346</v>
      </c>
      <c r="B774" s="512" t="s">
        <v>172</v>
      </c>
      <c r="C774" s="512" t="s">
        <v>33</v>
      </c>
      <c r="D774" s="512" t="s">
        <v>2679</v>
      </c>
      <c r="E774" s="512">
        <v>23</v>
      </c>
      <c r="F774" s="512">
        <v>1</v>
      </c>
      <c r="G774" s="512">
        <v>4</v>
      </c>
    </row>
    <row r="775" spans="1:7" ht="12.75" customHeight="1">
      <c r="A775" s="512" t="s">
        <v>3075</v>
      </c>
      <c r="B775" s="512" t="s">
        <v>172</v>
      </c>
      <c r="C775" s="512" t="s">
        <v>34</v>
      </c>
      <c r="D775" s="512" t="s">
        <v>2689</v>
      </c>
      <c r="E775" s="512">
        <v>32</v>
      </c>
      <c r="F775" s="512">
        <v>12</v>
      </c>
      <c r="G775" s="512">
        <v>38</v>
      </c>
    </row>
    <row r="776" spans="1:7" ht="12.75" customHeight="1">
      <c r="A776" s="512" t="s">
        <v>4820</v>
      </c>
      <c r="B776" s="512" t="s">
        <v>172</v>
      </c>
      <c r="C776" s="512" t="s">
        <v>34</v>
      </c>
      <c r="D776" s="512" t="s">
        <v>2692</v>
      </c>
      <c r="E776" s="512">
        <v>32</v>
      </c>
      <c r="F776" s="512">
        <v>1</v>
      </c>
      <c r="G776" s="512">
        <v>3</v>
      </c>
    </row>
    <row r="777" spans="1:7" ht="12.75" customHeight="1">
      <c r="A777" s="512" t="s">
        <v>4351</v>
      </c>
      <c r="B777" s="512" t="s">
        <v>172</v>
      </c>
      <c r="C777" s="512" t="s">
        <v>188</v>
      </c>
      <c r="D777" s="512" t="s">
        <v>2690</v>
      </c>
      <c r="E777" s="512">
        <v>18</v>
      </c>
      <c r="F777" s="512">
        <v>3</v>
      </c>
      <c r="G777" s="512">
        <v>17</v>
      </c>
    </row>
    <row r="778" spans="1:7" ht="12.75" customHeight="1">
      <c r="A778" s="512" t="s">
        <v>8347</v>
      </c>
      <c r="B778" s="512" t="s">
        <v>172</v>
      </c>
      <c r="C778" s="512" t="s">
        <v>188</v>
      </c>
      <c r="D778" s="512" t="s">
        <v>2692</v>
      </c>
      <c r="E778" s="512">
        <v>18</v>
      </c>
      <c r="F778" s="512">
        <v>1</v>
      </c>
      <c r="G778" s="512">
        <v>6</v>
      </c>
    </row>
    <row r="779" spans="1:7" ht="12.75" customHeight="1">
      <c r="A779" s="512" t="s">
        <v>8348</v>
      </c>
      <c r="B779" s="512" t="s">
        <v>172</v>
      </c>
      <c r="C779" s="512" t="s">
        <v>188</v>
      </c>
      <c r="D779" s="512" t="s">
        <v>2707</v>
      </c>
      <c r="E779" s="512">
        <v>18</v>
      </c>
      <c r="F779" s="512">
        <v>1</v>
      </c>
      <c r="G779" s="512">
        <v>6</v>
      </c>
    </row>
    <row r="780" spans="1:7" ht="12.75" customHeight="1">
      <c r="A780" s="512" t="s">
        <v>8349</v>
      </c>
      <c r="B780" s="512" t="s">
        <v>172</v>
      </c>
      <c r="C780" s="512" t="s">
        <v>150</v>
      </c>
      <c r="D780" s="512" t="s">
        <v>2679</v>
      </c>
      <c r="E780" s="512">
        <v>17</v>
      </c>
      <c r="F780" s="512">
        <v>1</v>
      </c>
      <c r="G780" s="512">
        <v>6</v>
      </c>
    </row>
    <row r="781" spans="1:7" ht="12.75" customHeight="1">
      <c r="A781" s="512" t="s">
        <v>3059</v>
      </c>
      <c r="B781" s="512" t="s">
        <v>172</v>
      </c>
      <c r="C781" s="512" t="s">
        <v>150</v>
      </c>
      <c r="D781" s="512" t="s">
        <v>2696</v>
      </c>
      <c r="E781" s="512">
        <v>17</v>
      </c>
      <c r="F781" s="512">
        <v>1</v>
      </c>
      <c r="G781" s="512">
        <v>6</v>
      </c>
    </row>
    <row r="782" spans="1:7" ht="12.75" customHeight="1">
      <c r="A782" s="512" t="s">
        <v>3126</v>
      </c>
      <c r="B782" s="512" t="s">
        <v>172</v>
      </c>
      <c r="C782" s="512" t="s">
        <v>165</v>
      </c>
      <c r="D782" s="512" t="s">
        <v>2680</v>
      </c>
      <c r="E782" s="512">
        <v>19</v>
      </c>
      <c r="F782" s="512">
        <v>3</v>
      </c>
      <c r="G782" s="512">
        <v>16</v>
      </c>
    </row>
    <row r="783" spans="1:7" ht="12.75" customHeight="1">
      <c r="A783" s="512" t="s">
        <v>4763</v>
      </c>
      <c r="B783" s="512" t="s">
        <v>172</v>
      </c>
      <c r="C783" s="512" t="s">
        <v>59</v>
      </c>
      <c r="D783" s="512" t="s">
        <v>2690</v>
      </c>
      <c r="E783" s="512">
        <v>4</v>
      </c>
      <c r="F783" s="512">
        <v>1</v>
      </c>
      <c r="G783" s="512">
        <v>25</v>
      </c>
    </row>
    <row r="784" spans="1:7" ht="12.75" customHeight="1">
      <c r="A784" s="512" t="s">
        <v>3121</v>
      </c>
      <c r="B784" s="512" t="s">
        <v>172</v>
      </c>
      <c r="C784" s="512" t="s">
        <v>179</v>
      </c>
      <c r="D784" s="512" t="s">
        <v>2684</v>
      </c>
      <c r="E784" s="512">
        <v>5</v>
      </c>
      <c r="F784" s="512">
        <v>1</v>
      </c>
      <c r="G784" s="512">
        <v>20</v>
      </c>
    </row>
    <row r="785" spans="1:7" ht="12.75" customHeight="1">
      <c r="A785" s="512" t="s">
        <v>4793</v>
      </c>
      <c r="B785" s="512" t="s">
        <v>172</v>
      </c>
      <c r="C785" s="512" t="s">
        <v>91</v>
      </c>
      <c r="D785" s="512" t="s">
        <v>2687</v>
      </c>
      <c r="E785" s="512">
        <v>10</v>
      </c>
      <c r="F785" s="512">
        <v>1</v>
      </c>
      <c r="G785" s="512">
        <v>10</v>
      </c>
    </row>
    <row r="786" spans="1:7" ht="12.75" customHeight="1">
      <c r="A786" s="512" t="s">
        <v>3206</v>
      </c>
      <c r="B786" s="512" t="s">
        <v>172</v>
      </c>
      <c r="C786" s="512" t="s">
        <v>34</v>
      </c>
      <c r="D786" s="512" t="s">
        <v>2695</v>
      </c>
      <c r="E786" s="512">
        <v>32</v>
      </c>
      <c r="F786" s="512">
        <v>1</v>
      </c>
      <c r="G786" s="512">
        <v>3</v>
      </c>
    </row>
    <row r="787" spans="1:7" ht="12.75" customHeight="1">
      <c r="A787" s="512" t="s">
        <v>3207</v>
      </c>
      <c r="B787" s="512" t="s">
        <v>172</v>
      </c>
      <c r="C787" s="512" t="s">
        <v>34</v>
      </c>
      <c r="D787" s="512" t="s">
        <v>2690</v>
      </c>
      <c r="E787" s="512">
        <v>32</v>
      </c>
      <c r="F787" s="512">
        <v>8</v>
      </c>
      <c r="G787" s="512">
        <v>25</v>
      </c>
    </row>
    <row r="788" spans="1:7" ht="12.75" customHeight="1">
      <c r="A788" s="512" t="s">
        <v>4350</v>
      </c>
      <c r="B788" s="512" t="s">
        <v>172</v>
      </c>
      <c r="C788" s="512" t="s">
        <v>34</v>
      </c>
      <c r="D788" s="512" t="s">
        <v>2699</v>
      </c>
      <c r="E788" s="512">
        <v>32</v>
      </c>
      <c r="F788" s="512">
        <v>1</v>
      </c>
      <c r="G788" s="512">
        <v>3</v>
      </c>
    </row>
    <row r="789" spans="1:7" ht="12.75" customHeight="1">
      <c r="A789" s="512" t="s">
        <v>3076</v>
      </c>
      <c r="B789" s="512" t="s">
        <v>172</v>
      </c>
      <c r="C789" s="512" t="s">
        <v>188</v>
      </c>
      <c r="D789" s="512" t="s">
        <v>2689</v>
      </c>
      <c r="E789" s="512">
        <v>18</v>
      </c>
      <c r="F789" s="512">
        <v>4</v>
      </c>
      <c r="G789" s="512">
        <v>22</v>
      </c>
    </row>
    <row r="790" spans="1:7" ht="12.75" customHeight="1">
      <c r="A790" s="512" t="s">
        <v>8350</v>
      </c>
      <c r="B790" s="512" t="s">
        <v>172</v>
      </c>
      <c r="C790" s="512" t="s">
        <v>188</v>
      </c>
      <c r="D790" s="512" t="s">
        <v>2698</v>
      </c>
      <c r="E790" s="512">
        <v>18</v>
      </c>
      <c r="F790" s="512">
        <v>1</v>
      </c>
      <c r="G790" s="512">
        <v>6</v>
      </c>
    </row>
    <row r="791" spans="1:7" ht="12.75" customHeight="1">
      <c r="A791" s="512" t="s">
        <v>8351</v>
      </c>
      <c r="B791" s="512" t="s">
        <v>172</v>
      </c>
      <c r="C791" s="512" t="s">
        <v>188</v>
      </c>
      <c r="D791" s="512" t="s">
        <v>2687</v>
      </c>
      <c r="E791" s="512">
        <v>18</v>
      </c>
      <c r="F791" s="512">
        <v>1</v>
      </c>
      <c r="G791" s="512">
        <v>6</v>
      </c>
    </row>
    <row r="792" spans="1:7" ht="12.75" customHeight="1">
      <c r="A792" s="512" t="s">
        <v>3078</v>
      </c>
      <c r="B792" s="512" t="s">
        <v>172</v>
      </c>
      <c r="C792" s="512" t="s">
        <v>189</v>
      </c>
      <c r="D792" s="512" t="s">
        <v>2690</v>
      </c>
      <c r="E792" s="512">
        <v>47</v>
      </c>
      <c r="F792" s="512">
        <v>10</v>
      </c>
      <c r="G792" s="512">
        <v>21</v>
      </c>
    </row>
    <row r="793" spans="1:7" ht="12.75" customHeight="1">
      <c r="A793" s="512" t="s">
        <v>4353</v>
      </c>
      <c r="B793" s="512" t="s">
        <v>172</v>
      </c>
      <c r="C793" s="512" t="s">
        <v>189</v>
      </c>
      <c r="D793" s="512" t="s">
        <v>2678</v>
      </c>
      <c r="E793" s="512">
        <v>47</v>
      </c>
      <c r="F793" s="512">
        <v>1</v>
      </c>
      <c r="G793" s="512">
        <v>2</v>
      </c>
    </row>
    <row r="794" spans="1:7" ht="12.75" customHeight="1">
      <c r="A794" s="512" t="s">
        <v>3148</v>
      </c>
      <c r="B794" s="512" t="s">
        <v>172</v>
      </c>
      <c r="C794" s="512" t="s">
        <v>189</v>
      </c>
      <c r="D794" s="512" t="s">
        <v>2687</v>
      </c>
      <c r="E794" s="512">
        <v>47</v>
      </c>
      <c r="F794" s="512">
        <v>2</v>
      </c>
      <c r="G794" s="512">
        <v>4</v>
      </c>
    </row>
    <row r="795" spans="1:7" ht="12.75" customHeight="1">
      <c r="A795" s="512" t="s">
        <v>8352</v>
      </c>
      <c r="B795" s="512" t="s">
        <v>172</v>
      </c>
      <c r="C795" s="512" t="s">
        <v>189</v>
      </c>
      <c r="D795" s="512" t="s">
        <v>2707</v>
      </c>
      <c r="E795" s="512">
        <v>47</v>
      </c>
      <c r="F795" s="512">
        <v>1</v>
      </c>
      <c r="G795" s="512">
        <v>2</v>
      </c>
    </row>
    <row r="796" spans="1:7" ht="12.75" customHeight="1">
      <c r="A796" s="512" t="s">
        <v>8353</v>
      </c>
      <c r="B796" s="512" t="s">
        <v>172</v>
      </c>
      <c r="C796" s="512" t="s">
        <v>165</v>
      </c>
      <c r="D796" s="512" t="s">
        <v>2686</v>
      </c>
      <c r="E796" s="512">
        <v>19</v>
      </c>
      <c r="F796" s="512">
        <v>1</v>
      </c>
      <c r="G796" s="512">
        <v>5</v>
      </c>
    </row>
    <row r="797" spans="1:7" ht="12.75" customHeight="1">
      <c r="A797" s="512" t="s">
        <v>4821</v>
      </c>
      <c r="B797" s="512" t="s">
        <v>172</v>
      </c>
      <c r="C797" s="512" t="s">
        <v>165</v>
      </c>
      <c r="D797" s="512" t="s">
        <v>2692</v>
      </c>
      <c r="E797" s="512">
        <v>19</v>
      </c>
      <c r="F797" s="512">
        <v>1</v>
      </c>
      <c r="G797" s="512">
        <v>5</v>
      </c>
    </row>
    <row r="798" spans="1:7" ht="12.75" customHeight="1">
      <c r="A798" s="512" t="s">
        <v>3127</v>
      </c>
      <c r="B798" s="512" t="s">
        <v>172</v>
      </c>
      <c r="C798" s="512" t="s">
        <v>165</v>
      </c>
      <c r="D798" s="512" t="s">
        <v>2696</v>
      </c>
      <c r="E798" s="512">
        <v>19</v>
      </c>
      <c r="F798" s="512">
        <v>1</v>
      </c>
      <c r="G798" s="512">
        <v>5</v>
      </c>
    </row>
    <row r="799" spans="1:7" ht="12.75" customHeight="1">
      <c r="A799" s="512" t="s">
        <v>3151</v>
      </c>
      <c r="B799" s="512" t="s">
        <v>172</v>
      </c>
      <c r="C799" s="512" t="s">
        <v>151</v>
      </c>
      <c r="D799" s="512" t="s">
        <v>2684</v>
      </c>
      <c r="E799" s="512">
        <v>12</v>
      </c>
      <c r="F799" s="512">
        <v>1</v>
      </c>
      <c r="G799" s="512">
        <v>8</v>
      </c>
    </row>
    <row r="800" spans="1:7" ht="12.75" customHeight="1">
      <c r="A800" s="512" t="s">
        <v>8354</v>
      </c>
      <c r="B800" s="512" t="s">
        <v>172</v>
      </c>
      <c r="C800" s="512" t="s">
        <v>151</v>
      </c>
      <c r="D800" s="512" t="s">
        <v>2683</v>
      </c>
      <c r="E800" s="512">
        <v>12</v>
      </c>
      <c r="F800" s="512">
        <v>1</v>
      </c>
      <c r="G800" s="512">
        <v>8</v>
      </c>
    </row>
    <row r="801" spans="1:7" ht="12.75" customHeight="1">
      <c r="A801" s="512" t="s">
        <v>3081</v>
      </c>
      <c r="B801" s="512" t="s">
        <v>172</v>
      </c>
      <c r="C801" s="512" t="s">
        <v>92</v>
      </c>
      <c r="D801" s="512" t="s">
        <v>2689</v>
      </c>
      <c r="E801" s="512">
        <v>43</v>
      </c>
      <c r="F801" s="512">
        <v>14</v>
      </c>
      <c r="G801" s="512">
        <v>33</v>
      </c>
    </row>
    <row r="802" spans="1:7" ht="12.75" customHeight="1">
      <c r="A802" s="512" t="s">
        <v>3155</v>
      </c>
      <c r="B802" s="512" t="s">
        <v>172</v>
      </c>
      <c r="C802" s="512" t="s">
        <v>59</v>
      </c>
      <c r="D802" s="512" t="s">
        <v>2689</v>
      </c>
      <c r="E802" s="512">
        <v>4</v>
      </c>
      <c r="F802" s="512">
        <v>1</v>
      </c>
      <c r="G802" s="512">
        <v>25</v>
      </c>
    </row>
    <row r="803" spans="1:7" ht="12.75" customHeight="1">
      <c r="A803" s="512" t="s">
        <v>8355</v>
      </c>
      <c r="B803" s="512" t="s">
        <v>172</v>
      </c>
      <c r="C803" s="512" t="s">
        <v>59</v>
      </c>
      <c r="D803" s="512" t="s">
        <v>2685</v>
      </c>
      <c r="E803" s="512">
        <v>4</v>
      </c>
      <c r="F803" s="512">
        <v>1</v>
      </c>
      <c r="G803" s="512">
        <v>25</v>
      </c>
    </row>
    <row r="804" spans="1:7" ht="12.75" customHeight="1">
      <c r="A804" s="512" t="s">
        <v>3131</v>
      </c>
      <c r="B804" s="512" t="s">
        <v>172</v>
      </c>
      <c r="C804" s="512" t="s">
        <v>60</v>
      </c>
      <c r="D804" s="512" t="s">
        <v>2690</v>
      </c>
      <c r="E804" s="512">
        <v>9</v>
      </c>
      <c r="F804" s="512">
        <v>1</v>
      </c>
      <c r="G804" s="512">
        <v>11</v>
      </c>
    </row>
    <row r="805" spans="1:7" ht="12.75" customHeight="1">
      <c r="A805" s="512" t="s">
        <v>3085</v>
      </c>
      <c r="B805" s="512" t="s">
        <v>172</v>
      </c>
      <c r="C805" s="512" t="s">
        <v>166</v>
      </c>
      <c r="D805" s="512" t="s">
        <v>2689</v>
      </c>
      <c r="E805" s="512">
        <v>10</v>
      </c>
      <c r="F805" s="512">
        <v>2</v>
      </c>
      <c r="G805" s="512">
        <v>20</v>
      </c>
    </row>
    <row r="806" spans="1:7" ht="12.75" customHeight="1">
      <c r="A806" s="512" t="s">
        <v>8356</v>
      </c>
      <c r="B806" s="512" t="s">
        <v>172</v>
      </c>
      <c r="C806" s="512" t="s">
        <v>166</v>
      </c>
      <c r="D806" s="512" t="s">
        <v>2703</v>
      </c>
      <c r="E806" s="512">
        <v>10</v>
      </c>
      <c r="F806" s="512">
        <v>1</v>
      </c>
      <c r="G806" s="512">
        <v>10</v>
      </c>
    </row>
    <row r="807" spans="1:7" ht="12.75" customHeight="1">
      <c r="A807" s="512" t="s">
        <v>4356</v>
      </c>
      <c r="B807" s="512" t="s">
        <v>172</v>
      </c>
      <c r="C807" s="512" t="s">
        <v>61</v>
      </c>
      <c r="D807" s="512" t="s">
        <v>2690</v>
      </c>
      <c r="E807" s="512">
        <v>47</v>
      </c>
      <c r="F807" s="512">
        <v>6</v>
      </c>
      <c r="G807" s="512">
        <v>13</v>
      </c>
    </row>
    <row r="808" spans="1:7" ht="12.75" customHeight="1">
      <c r="A808" s="512" t="s">
        <v>3134</v>
      </c>
      <c r="B808" s="512" t="s">
        <v>172</v>
      </c>
      <c r="C808" s="512" t="s">
        <v>61</v>
      </c>
      <c r="D808" s="512" t="s">
        <v>2684</v>
      </c>
      <c r="E808" s="512">
        <v>47</v>
      </c>
      <c r="F808" s="512">
        <v>6</v>
      </c>
      <c r="G808" s="512">
        <v>13</v>
      </c>
    </row>
    <row r="809" spans="1:7" ht="12.75" customHeight="1">
      <c r="A809" s="512" t="s">
        <v>8357</v>
      </c>
      <c r="B809" s="512" t="s">
        <v>172</v>
      </c>
      <c r="C809" s="512" t="s">
        <v>61</v>
      </c>
      <c r="D809" s="512" t="s">
        <v>2682</v>
      </c>
      <c r="E809" s="512">
        <v>47</v>
      </c>
      <c r="F809" s="512">
        <v>2</v>
      </c>
      <c r="G809" s="512">
        <v>4</v>
      </c>
    </row>
    <row r="810" spans="1:7" ht="12.75" customHeight="1">
      <c r="A810" s="512" t="s">
        <v>4359</v>
      </c>
      <c r="B810" s="512" t="s">
        <v>172</v>
      </c>
      <c r="C810" s="512" t="s">
        <v>82</v>
      </c>
      <c r="D810" s="512" t="s">
        <v>2678</v>
      </c>
      <c r="E810" s="512">
        <v>84</v>
      </c>
      <c r="F810" s="512">
        <v>4</v>
      </c>
      <c r="G810" s="512">
        <v>5</v>
      </c>
    </row>
    <row r="811" spans="1:7" ht="12.75" customHeight="1">
      <c r="A811" s="512" t="s">
        <v>3215</v>
      </c>
      <c r="B811" s="512" t="s">
        <v>172</v>
      </c>
      <c r="C811" s="512" t="s">
        <v>82</v>
      </c>
      <c r="D811" s="512" t="s">
        <v>2680</v>
      </c>
      <c r="E811" s="512">
        <v>84</v>
      </c>
      <c r="F811" s="512">
        <v>1</v>
      </c>
      <c r="G811" s="512">
        <v>1</v>
      </c>
    </row>
    <row r="812" spans="1:7" ht="12.75" customHeight="1">
      <c r="A812" s="512" t="s">
        <v>3089</v>
      </c>
      <c r="B812" s="512" t="s">
        <v>172</v>
      </c>
      <c r="C812" s="512" t="s">
        <v>82</v>
      </c>
      <c r="D812" s="512" t="s">
        <v>2697</v>
      </c>
      <c r="E812" s="512">
        <v>84</v>
      </c>
      <c r="F812" s="512">
        <v>1</v>
      </c>
      <c r="G812" s="512">
        <v>1</v>
      </c>
    </row>
    <row r="813" spans="1:7" ht="12.75" customHeight="1">
      <c r="A813" s="512" t="s">
        <v>3219</v>
      </c>
      <c r="B813" s="512" t="s">
        <v>172</v>
      </c>
      <c r="C813" s="512" t="s">
        <v>167</v>
      </c>
      <c r="D813" s="512" t="s">
        <v>2678</v>
      </c>
      <c r="E813" s="512">
        <v>27</v>
      </c>
      <c r="F813" s="512">
        <v>1</v>
      </c>
      <c r="G813" s="512">
        <v>4</v>
      </c>
    </row>
    <row r="814" spans="1:7" ht="12.75" customHeight="1">
      <c r="A814" s="512" t="s">
        <v>8358</v>
      </c>
      <c r="B814" s="512" t="s">
        <v>172</v>
      </c>
      <c r="C814" s="512" t="s">
        <v>167</v>
      </c>
      <c r="D814" s="512" t="s">
        <v>2692</v>
      </c>
      <c r="E814" s="512">
        <v>27</v>
      </c>
      <c r="F814" s="512">
        <v>1</v>
      </c>
      <c r="G814" s="512">
        <v>4</v>
      </c>
    </row>
    <row r="815" spans="1:7">
      <c r="A815" s="512" t="s">
        <v>4364</v>
      </c>
      <c r="B815" s="512" t="s">
        <v>172</v>
      </c>
      <c r="C815" s="512" t="s">
        <v>84</v>
      </c>
      <c r="D815" s="512" t="s">
        <v>2695</v>
      </c>
      <c r="E815" s="512">
        <v>38</v>
      </c>
      <c r="F815" s="512">
        <v>1</v>
      </c>
      <c r="G815" s="512">
        <v>3</v>
      </c>
    </row>
    <row r="816" spans="1:7">
      <c r="A816" s="512" t="s">
        <v>3244</v>
      </c>
      <c r="B816" s="512" t="s">
        <v>172</v>
      </c>
      <c r="C816" s="512" t="s">
        <v>84</v>
      </c>
      <c r="D816" s="512" t="s">
        <v>2686</v>
      </c>
      <c r="E816" s="512">
        <v>38</v>
      </c>
      <c r="F816" s="512">
        <v>2</v>
      </c>
      <c r="G816" s="512">
        <v>5</v>
      </c>
    </row>
    <row r="817" spans="1:7">
      <c r="A817" s="512" t="s">
        <v>4365</v>
      </c>
      <c r="B817" s="512" t="s">
        <v>172</v>
      </c>
      <c r="C817" s="512" t="s">
        <v>84</v>
      </c>
      <c r="D817" s="512" t="s">
        <v>2702</v>
      </c>
      <c r="E817" s="512">
        <v>38</v>
      </c>
      <c r="F817" s="512">
        <v>1</v>
      </c>
      <c r="G817" s="512">
        <v>3</v>
      </c>
    </row>
    <row r="818" spans="1:7">
      <c r="A818" s="512" t="s">
        <v>4796</v>
      </c>
      <c r="B818" s="512" t="s">
        <v>172</v>
      </c>
      <c r="C818" s="512" t="s">
        <v>84</v>
      </c>
      <c r="D818" s="512" t="s">
        <v>2687</v>
      </c>
      <c r="E818" s="512">
        <v>38</v>
      </c>
      <c r="F818" s="512">
        <v>1</v>
      </c>
      <c r="G818" s="512">
        <v>3</v>
      </c>
    </row>
    <row r="819" spans="1:7" ht="12.75" customHeight="1">
      <c r="A819" s="512" t="s">
        <v>3167</v>
      </c>
      <c r="B819" s="512" t="s">
        <v>172</v>
      </c>
      <c r="C819" s="512" t="s">
        <v>62</v>
      </c>
      <c r="D819" s="512" t="s">
        <v>2689</v>
      </c>
      <c r="E819" s="512">
        <v>12</v>
      </c>
      <c r="F819" s="512">
        <v>5</v>
      </c>
      <c r="G819" s="512">
        <v>42</v>
      </c>
    </row>
    <row r="820" spans="1:7" ht="12.75" customHeight="1">
      <c r="A820" s="512" t="s">
        <v>8359</v>
      </c>
      <c r="B820" s="512" t="s">
        <v>172</v>
      </c>
      <c r="C820" s="512" t="s">
        <v>85</v>
      </c>
      <c r="D820" s="512" t="s">
        <v>2703</v>
      </c>
      <c r="E820" s="512">
        <v>7</v>
      </c>
      <c r="F820" s="512">
        <v>1</v>
      </c>
      <c r="G820" s="512">
        <v>14</v>
      </c>
    </row>
    <row r="821" spans="1:7" ht="12.75" customHeight="1">
      <c r="A821" s="512" t="s">
        <v>4376</v>
      </c>
      <c r="B821" s="512" t="s">
        <v>172</v>
      </c>
      <c r="C821" s="512" t="s">
        <v>37</v>
      </c>
      <c r="D821" s="512" t="s">
        <v>2689</v>
      </c>
      <c r="E821" s="512">
        <v>15</v>
      </c>
      <c r="F821" s="512">
        <v>5</v>
      </c>
      <c r="G821" s="512">
        <v>33</v>
      </c>
    </row>
    <row r="822" spans="1:7" ht="12.75" customHeight="1">
      <c r="A822" s="512" t="s">
        <v>3168</v>
      </c>
      <c r="B822" s="512" t="s">
        <v>172</v>
      </c>
      <c r="C822" s="512" t="s">
        <v>220</v>
      </c>
      <c r="D822" s="512" t="s">
        <v>2695</v>
      </c>
      <c r="E822" s="512">
        <v>17</v>
      </c>
      <c r="F822" s="512">
        <v>1</v>
      </c>
      <c r="G822" s="512">
        <v>6</v>
      </c>
    </row>
    <row r="823" spans="1:7" ht="12.75" customHeight="1">
      <c r="A823" s="512" t="s">
        <v>3288</v>
      </c>
      <c r="B823" s="512" t="s">
        <v>172</v>
      </c>
      <c r="C823" s="512" t="s">
        <v>220</v>
      </c>
      <c r="D823" s="512" t="s">
        <v>2698</v>
      </c>
      <c r="E823" s="512">
        <v>17</v>
      </c>
      <c r="F823" s="512">
        <v>1</v>
      </c>
      <c r="G823" s="512">
        <v>6</v>
      </c>
    </row>
    <row r="824" spans="1:7" ht="12.75" customHeight="1">
      <c r="A824" s="512" t="s">
        <v>8360</v>
      </c>
      <c r="B824" s="512" t="s">
        <v>172</v>
      </c>
      <c r="C824" s="512" t="s">
        <v>220</v>
      </c>
      <c r="D824" s="512" t="s">
        <v>2697</v>
      </c>
      <c r="E824" s="512">
        <v>17</v>
      </c>
      <c r="F824" s="512">
        <v>1</v>
      </c>
      <c r="G824" s="512">
        <v>6</v>
      </c>
    </row>
    <row r="825" spans="1:7" ht="12.75" customHeight="1">
      <c r="A825" s="512" t="s">
        <v>3291</v>
      </c>
      <c r="B825" s="512" t="s">
        <v>172</v>
      </c>
      <c r="C825" s="512" t="s">
        <v>38</v>
      </c>
      <c r="D825" s="512" t="s">
        <v>2695</v>
      </c>
      <c r="E825" s="512">
        <v>8</v>
      </c>
      <c r="F825" s="512">
        <v>2</v>
      </c>
      <c r="G825" s="512">
        <v>25</v>
      </c>
    </row>
    <row r="826" spans="1:7" ht="12.75" customHeight="1">
      <c r="A826" s="512" t="s">
        <v>8361</v>
      </c>
      <c r="B826" s="512" t="s">
        <v>172</v>
      </c>
      <c r="C826" s="512" t="s">
        <v>38</v>
      </c>
      <c r="D826" s="512" t="s">
        <v>2687</v>
      </c>
      <c r="E826" s="512">
        <v>8</v>
      </c>
      <c r="F826" s="512">
        <v>2</v>
      </c>
      <c r="G826" s="512">
        <v>25</v>
      </c>
    </row>
    <row r="827" spans="1:7" ht="12.75" customHeight="1">
      <c r="A827" s="512" t="s">
        <v>3193</v>
      </c>
      <c r="B827" s="512" t="s">
        <v>172</v>
      </c>
      <c r="C827" s="512" t="s">
        <v>211</v>
      </c>
      <c r="D827" s="512" t="s">
        <v>2689</v>
      </c>
      <c r="E827" s="512">
        <v>45</v>
      </c>
      <c r="F827" s="512">
        <v>21</v>
      </c>
      <c r="G827" s="512">
        <v>47</v>
      </c>
    </row>
    <row r="828" spans="1:7" ht="12.75" customHeight="1">
      <c r="A828" s="512" t="s">
        <v>3296</v>
      </c>
      <c r="B828" s="512" t="s">
        <v>172</v>
      </c>
      <c r="C828" s="512" t="s">
        <v>211</v>
      </c>
      <c r="D828" s="512" t="s">
        <v>2685</v>
      </c>
      <c r="E828" s="512">
        <v>45</v>
      </c>
      <c r="F828" s="512">
        <v>1</v>
      </c>
      <c r="G828" s="512">
        <v>2</v>
      </c>
    </row>
    <row r="829" spans="1:7" ht="12.75" customHeight="1">
      <c r="A829" s="512" t="s">
        <v>8362</v>
      </c>
      <c r="B829" s="512" t="s">
        <v>172</v>
      </c>
      <c r="C829" s="512" t="s">
        <v>212</v>
      </c>
      <c r="D829" s="512" t="s">
        <v>2684</v>
      </c>
      <c r="E829" s="512">
        <v>16</v>
      </c>
      <c r="F829" s="512">
        <v>1</v>
      </c>
      <c r="G829" s="512">
        <v>6</v>
      </c>
    </row>
    <row r="830" spans="1:7" ht="12.75" customHeight="1">
      <c r="A830" s="512" t="s">
        <v>8363</v>
      </c>
      <c r="B830" s="512" t="s">
        <v>172</v>
      </c>
      <c r="C830" s="512" t="s">
        <v>212</v>
      </c>
      <c r="D830" s="512" t="s">
        <v>2687</v>
      </c>
      <c r="E830" s="512">
        <v>16</v>
      </c>
      <c r="F830" s="512">
        <v>1</v>
      </c>
      <c r="G830" s="512">
        <v>6</v>
      </c>
    </row>
    <row r="831" spans="1:7" ht="12.75" customHeight="1">
      <c r="A831" s="512" t="s">
        <v>3231</v>
      </c>
      <c r="B831" s="512" t="s">
        <v>172</v>
      </c>
      <c r="C831" s="512" t="s">
        <v>169</v>
      </c>
      <c r="D831" s="512" t="s">
        <v>2689</v>
      </c>
      <c r="E831" s="512">
        <v>9</v>
      </c>
      <c r="F831" s="512">
        <v>4</v>
      </c>
      <c r="G831" s="512">
        <v>44</v>
      </c>
    </row>
    <row r="832" spans="1:7" ht="12.75" customHeight="1">
      <c r="A832" s="512" t="s">
        <v>3175</v>
      </c>
      <c r="B832" s="512" t="s">
        <v>172</v>
      </c>
      <c r="C832" s="512" t="s">
        <v>194</v>
      </c>
      <c r="D832" s="512" t="s">
        <v>2689</v>
      </c>
      <c r="E832" s="512">
        <v>23</v>
      </c>
      <c r="F832" s="512">
        <v>7</v>
      </c>
      <c r="G832" s="512">
        <v>30</v>
      </c>
    </row>
    <row r="833" spans="1:7" ht="12.75" customHeight="1">
      <c r="A833" s="512" t="s">
        <v>3176</v>
      </c>
      <c r="B833" s="512" t="s">
        <v>172</v>
      </c>
      <c r="C833" s="512" t="s">
        <v>94</v>
      </c>
      <c r="D833" s="512" t="s">
        <v>2695</v>
      </c>
      <c r="E833" s="512">
        <v>8</v>
      </c>
      <c r="F833" s="512">
        <v>1</v>
      </c>
      <c r="G833" s="512">
        <v>13</v>
      </c>
    </row>
    <row r="834" spans="1:7" ht="12.75" customHeight="1">
      <c r="A834" s="512" t="s">
        <v>3300</v>
      </c>
      <c r="B834" s="512" t="s">
        <v>172</v>
      </c>
      <c r="C834" s="512" t="s">
        <v>94</v>
      </c>
      <c r="D834" s="512" t="s">
        <v>2690</v>
      </c>
      <c r="E834" s="512">
        <v>8</v>
      </c>
      <c r="F834" s="512">
        <v>1</v>
      </c>
      <c r="G834" s="512">
        <v>13</v>
      </c>
    </row>
    <row r="835" spans="1:7" ht="12.75" customHeight="1">
      <c r="A835" s="512" t="s">
        <v>4808</v>
      </c>
      <c r="B835" s="512" t="s">
        <v>172</v>
      </c>
      <c r="C835" s="512" t="s">
        <v>94</v>
      </c>
      <c r="D835" s="512" t="s">
        <v>2680</v>
      </c>
      <c r="E835" s="512">
        <v>8</v>
      </c>
      <c r="F835" s="512">
        <v>1</v>
      </c>
      <c r="G835" s="512">
        <v>13</v>
      </c>
    </row>
    <row r="836" spans="1:7" ht="12.75" customHeight="1">
      <c r="A836" s="512" t="s">
        <v>3177</v>
      </c>
      <c r="B836" s="512" t="s">
        <v>172</v>
      </c>
      <c r="C836" s="512" t="s">
        <v>154</v>
      </c>
      <c r="D836" s="512" t="s">
        <v>2684</v>
      </c>
      <c r="E836" s="512">
        <v>25</v>
      </c>
      <c r="F836" s="512">
        <v>1</v>
      </c>
      <c r="G836" s="512">
        <v>4</v>
      </c>
    </row>
    <row r="837" spans="1:7" ht="12.75" customHeight="1">
      <c r="A837" s="512" t="s">
        <v>3303</v>
      </c>
      <c r="B837" s="512" t="s">
        <v>172</v>
      </c>
      <c r="C837" s="512" t="s">
        <v>154</v>
      </c>
      <c r="D837" s="512" t="s">
        <v>2696</v>
      </c>
      <c r="E837" s="512">
        <v>25</v>
      </c>
      <c r="F837" s="512">
        <v>2</v>
      </c>
      <c r="G837" s="512">
        <v>8</v>
      </c>
    </row>
    <row r="838" spans="1:7" ht="12.75" customHeight="1">
      <c r="A838" s="512" t="s">
        <v>3301</v>
      </c>
      <c r="B838" s="512" t="s">
        <v>172</v>
      </c>
      <c r="C838" s="512" t="s">
        <v>39</v>
      </c>
      <c r="D838" s="512" t="s">
        <v>2690</v>
      </c>
      <c r="E838" s="512">
        <v>7</v>
      </c>
      <c r="F838" s="512">
        <v>1</v>
      </c>
      <c r="G838" s="512">
        <v>14</v>
      </c>
    </row>
    <row r="839" spans="1:7" ht="12.75" customHeight="1">
      <c r="A839" s="512" t="s">
        <v>8364</v>
      </c>
      <c r="B839" s="512" t="s">
        <v>172</v>
      </c>
      <c r="C839" s="512" t="s">
        <v>39</v>
      </c>
      <c r="D839" s="512" t="s">
        <v>2698</v>
      </c>
      <c r="E839" s="512">
        <v>7</v>
      </c>
      <c r="F839" s="512">
        <v>1</v>
      </c>
      <c r="G839" s="512">
        <v>14</v>
      </c>
    </row>
    <row r="840" spans="1:7" ht="12.75" customHeight="1">
      <c r="A840" s="512" t="s">
        <v>3435</v>
      </c>
      <c r="B840" s="512" t="s">
        <v>172</v>
      </c>
      <c r="C840" s="512" t="s">
        <v>223</v>
      </c>
      <c r="D840" s="512" t="s">
        <v>2684</v>
      </c>
      <c r="E840" s="512">
        <v>72</v>
      </c>
      <c r="F840" s="512">
        <v>6</v>
      </c>
      <c r="G840" s="512">
        <v>8</v>
      </c>
    </row>
    <row r="841" spans="1:7" ht="12.75" customHeight="1">
      <c r="A841" s="512" t="s">
        <v>3179</v>
      </c>
      <c r="B841" s="512" t="s">
        <v>172</v>
      </c>
      <c r="C841" s="512" t="s">
        <v>223</v>
      </c>
      <c r="D841" s="512" t="s">
        <v>2698</v>
      </c>
      <c r="E841" s="512">
        <v>72</v>
      </c>
      <c r="F841" s="512">
        <v>3</v>
      </c>
      <c r="G841" s="512">
        <v>4</v>
      </c>
    </row>
    <row r="842" spans="1:7" ht="12.75" customHeight="1">
      <c r="A842" s="512" t="s">
        <v>8365</v>
      </c>
      <c r="B842" s="512" t="s">
        <v>172</v>
      </c>
      <c r="C842" s="512" t="s">
        <v>223</v>
      </c>
      <c r="D842" s="512" t="s">
        <v>2693</v>
      </c>
      <c r="E842" s="512">
        <v>72</v>
      </c>
      <c r="F842" s="512">
        <v>1</v>
      </c>
      <c r="G842" s="512">
        <v>1</v>
      </c>
    </row>
    <row r="843" spans="1:7" ht="12.75" customHeight="1">
      <c r="A843" s="512" t="s">
        <v>3234</v>
      </c>
      <c r="B843" s="512" t="s">
        <v>172</v>
      </c>
      <c r="C843" s="512" t="s">
        <v>223</v>
      </c>
      <c r="D843" s="512" t="s">
        <v>2680</v>
      </c>
      <c r="E843" s="512">
        <v>72</v>
      </c>
      <c r="F843" s="512">
        <v>7</v>
      </c>
      <c r="G843" s="512">
        <v>10</v>
      </c>
    </row>
    <row r="844" spans="1:7" ht="12.75" customHeight="1">
      <c r="A844" s="512" t="s">
        <v>8366</v>
      </c>
      <c r="B844" s="512" t="s">
        <v>172</v>
      </c>
      <c r="C844" s="512" t="s">
        <v>223</v>
      </c>
      <c r="D844" s="512" t="s">
        <v>2685</v>
      </c>
      <c r="E844" s="512">
        <v>72</v>
      </c>
      <c r="F844" s="512">
        <v>1</v>
      </c>
      <c r="G844" s="512">
        <v>1</v>
      </c>
    </row>
    <row r="845" spans="1:7" ht="12.75" customHeight="1">
      <c r="A845" s="512" t="s">
        <v>8367</v>
      </c>
      <c r="B845" s="512" t="s">
        <v>172</v>
      </c>
      <c r="C845" s="512" t="s">
        <v>223</v>
      </c>
      <c r="D845" s="512" t="s">
        <v>2703</v>
      </c>
      <c r="E845" s="512">
        <v>72</v>
      </c>
      <c r="F845" s="512">
        <v>3</v>
      </c>
      <c r="G845" s="512">
        <v>4</v>
      </c>
    </row>
    <row r="846" spans="1:7" ht="12.75" customHeight="1">
      <c r="A846" s="512" t="s">
        <v>3258</v>
      </c>
      <c r="B846" s="512" t="s">
        <v>172</v>
      </c>
      <c r="C846" s="512" t="s">
        <v>21</v>
      </c>
      <c r="D846" s="512" t="s">
        <v>2689</v>
      </c>
      <c r="E846" s="512">
        <v>6</v>
      </c>
      <c r="F846" s="512">
        <v>3</v>
      </c>
      <c r="G846" s="512">
        <v>50</v>
      </c>
    </row>
    <row r="847" spans="1:7" ht="12.75" customHeight="1">
      <c r="A847" s="512" t="s">
        <v>3238</v>
      </c>
      <c r="B847" s="512" t="s">
        <v>172</v>
      </c>
      <c r="C847" s="512" t="s">
        <v>95</v>
      </c>
      <c r="D847" s="512" t="s">
        <v>2689</v>
      </c>
      <c r="E847" s="512">
        <v>42</v>
      </c>
      <c r="F847" s="512">
        <v>13</v>
      </c>
      <c r="G847" s="512">
        <v>31</v>
      </c>
    </row>
    <row r="848" spans="1:7" ht="12.75" customHeight="1">
      <c r="A848" s="512" t="s">
        <v>3357</v>
      </c>
      <c r="B848" s="512" t="s">
        <v>172</v>
      </c>
      <c r="C848" s="512" t="s">
        <v>22</v>
      </c>
      <c r="D848" s="512" t="s">
        <v>2684</v>
      </c>
      <c r="E848" s="512">
        <v>20</v>
      </c>
      <c r="F848" s="512">
        <v>3</v>
      </c>
      <c r="G848" s="512">
        <v>15</v>
      </c>
    </row>
    <row r="849" spans="1:7" ht="12.75" customHeight="1">
      <c r="A849" s="512" t="s">
        <v>4799</v>
      </c>
      <c r="B849" s="512" t="s">
        <v>172</v>
      </c>
      <c r="C849" s="512" t="s">
        <v>22</v>
      </c>
      <c r="D849" s="512" t="s">
        <v>2687</v>
      </c>
      <c r="E849" s="512">
        <v>20</v>
      </c>
      <c r="F849" s="512">
        <v>1</v>
      </c>
      <c r="G849" s="512">
        <v>5</v>
      </c>
    </row>
    <row r="850" spans="1:7" ht="12.75" customHeight="1">
      <c r="A850" s="512" t="s">
        <v>3329</v>
      </c>
      <c r="B850" s="512" t="s">
        <v>172</v>
      </c>
      <c r="C850" s="512" t="s">
        <v>195</v>
      </c>
      <c r="D850" s="512" t="s">
        <v>2684</v>
      </c>
      <c r="E850" s="512">
        <v>121</v>
      </c>
      <c r="F850" s="512">
        <v>8</v>
      </c>
      <c r="G850" s="512">
        <v>7</v>
      </c>
    </row>
    <row r="851" spans="1:7" ht="12.75" customHeight="1">
      <c r="A851" s="512" t="s">
        <v>8368</v>
      </c>
      <c r="B851" s="512" t="s">
        <v>172</v>
      </c>
      <c r="C851" s="512" t="s">
        <v>195</v>
      </c>
      <c r="D851" s="512" t="s">
        <v>2686</v>
      </c>
      <c r="E851" s="512">
        <v>121</v>
      </c>
      <c r="F851" s="512">
        <v>2</v>
      </c>
      <c r="G851" s="512">
        <v>2</v>
      </c>
    </row>
    <row r="852" spans="1:7" ht="12.75" customHeight="1">
      <c r="A852" s="512" t="s">
        <v>3262</v>
      </c>
      <c r="B852" s="512" t="s">
        <v>172</v>
      </c>
      <c r="C852" s="512" t="s">
        <v>195</v>
      </c>
      <c r="D852" s="512" t="s">
        <v>2704</v>
      </c>
      <c r="E852" s="512">
        <v>121</v>
      </c>
      <c r="F852" s="512">
        <v>1</v>
      </c>
      <c r="G852" s="512">
        <v>1</v>
      </c>
    </row>
    <row r="853" spans="1:7" ht="12.75" customHeight="1">
      <c r="A853" s="512" t="s">
        <v>4384</v>
      </c>
      <c r="B853" s="512" t="s">
        <v>172</v>
      </c>
      <c r="C853" s="512" t="s">
        <v>195</v>
      </c>
      <c r="D853" s="512" t="s">
        <v>2706</v>
      </c>
      <c r="E853" s="512">
        <v>121</v>
      </c>
      <c r="F853" s="512">
        <v>1</v>
      </c>
      <c r="G853" s="512">
        <v>1</v>
      </c>
    </row>
    <row r="854" spans="1:7" ht="12.75" customHeight="1">
      <c r="A854" s="512" t="s">
        <v>3333</v>
      </c>
      <c r="B854" s="512" t="s">
        <v>172</v>
      </c>
      <c r="C854" s="512" t="s">
        <v>155</v>
      </c>
      <c r="D854" s="512" t="s">
        <v>2689</v>
      </c>
      <c r="E854" s="512">
        <v>20</v>
      </c>
      <c r="F854" s="512">
        <v>6</v>
      </c>
      <c r="G854" s="512">
        <v>30</v>
      </c>
    </row>
    <row r="855" spans="1:7" ht="12.75" customHeight="1">
      <c r="A855" s="512" t="s">
        <v>8369</v>
      </c>
      <c r="B855" s="512" t="s">
        <v>172</v>
      </c>
      <c r="C855" s="512" t="s">
        <v>155</v>
      </c>
      <c r="D855" s="512" t="s">
        <v>2685</v>
      </c>
      <c r="E855" s="512">
        <v>20</v>
      </c>
      <c r="F855" s="512">
        <v>1</v>
      </c>
      <c r="G855" s="512">
        <v>5</v>
      </c>
    </row>
    <row r="856" spans="1:7" ht="12.75" customHeight="1">
      <c r="A856" s="512" t="s">
        <v>3362</v>
      </c>
      <c r="B856" s="512" t="s">
        <v>172</v>
      </c>
      <c r="C856" s="512" t="s">
        <v>213</v>
      </c>
      <c r="D856" s="512" t="s">
        <v>2695</v>
      </c>
      <c r="E856" s="512">
        <v>25</v>
      </c>
      <c r="F856" s="512">
        <v>2</v>
      </c>
      <c r="G856" s="512">
        <v>8</v>
      </c>
    </row>
    <row r="857" spans="1:7" ht="12.75" customHeight="1">
      <c r="A857" s="512" t="s">
        <v>8370</v>
      </c>
      <c r="B857" s="512" t="s">
        <v>172</v>
      </c>
      <c r="C857" s="512" t="s">
        <v>213</v>
      </c>
      <c r="D857" s="512" t="s">
        <v>2680</v>
      </c>
      <c r="E857" s="512">
        <v>25</v>
      </c>
      <c r="F857" s="512">
        <v>1</v>
      </c>
      <c r="G857" s="512">
        <v>4</v>
      </c>
    </row>
    <row r="858" spans="1:7" ht="12.75" customHeight="1">
      <c r="A858" s="512" t="s">
        <v>8371</v>
      </c>
      <c r="B858" s="512" t="s">
        <v>172</v>
      </c>
      <c r="C858" s="512" t="s">
        <v>213</v>
      </c>
      <c r="D858" s="512" t="s">
        <v>2685</v>
      </c>
      <c r="E858" s="512">
        <v>25</v>
      </c>
      <c r="F858" s="512">
        <v>1</v>
      </c>
      <c r="G858" s="512">
        <v>4</v>
      </c>
    </row>
    <row r="859" spans="1:7" ht="12.75" customHeight="1">
      <c r="A859" s="512" t="s">
        <v>3210</v>
      </c>
      <c r="B859" s="512" t="s">
        <v>172</v>
      </c>
      <c r="C859" s="512" t="s">
        <v>150</v>
      </c>
      <c r="D859" s="512" t="s">
        <v>2680</v>
      </c>
      <c r="E859" s="512">
        <v>17</v>
      </c>
      <c r="F859" s="512">
        <v>2</v>
      </c>
      <c r="G859" s="512">
        <v>12</v>
      </c>
    </row>
    <row r="860" spans="1:7" ht="12.75" customHeight="1">
      <c r="A860" s="512" t="s">
        <v>8372</v>
      </c>
      <c r="B860" s="512" t="s">
        <v>172</v>
      </c>
      <c r="C860" s="512" t="s">
        <v>150</v>
      </c>
      <c r="D860" s="512" t="s">
        <v>2685</v>
      </c>
      <c r="E860" s="512">
        <v>17</v>
      </c>
      <c r="F860" s="512">
        <v>1</v>
      </c>
      <c r="G860" s="512">
        <v>6</v>
      </c>
    </row>
    <row r="861" spans="1:7" ht="12.75" customHeight="1">
      <c r="A861" s="512" t="s">
        <v>4750</v>
      </c>
      <c r="B861" s="512" t="s">
        <v>172</v>
      </c>
      <c r="C861" s="512" t="s">
        <v>164</v>
      </c>
      <c r="D861" s="512" t="s">
        <v>2695</v>
      </c>
      <c r="E861" s="512">
        <v>6</v>
      </c>
      <c r="F861" s="512">
        <v>1</v>
      </c>
      <c r="G861" s="512">
        <v>17</v>
      </c>
    </row>
    <row r="862" spans="1:7" ht="12.75" customHeight="1">
      <c r="A862" s="512" t="s">
        <v>3123</v>
      </c>
      <c r="B862" s="512" t="s">
        <v>172</v>
      </c>
      <c r="C862" s="512" t="s">
        <v>189</v>
      </c>
      <c r="D862" s="512" t="s">
        <v>2684</v>
      </c>
      <c r="E862" s="512">
        <v>47</v>
      </c>
      <c r="F862" s="512">
        <v>4</v>
      </c>
      <c r="G862" s="512">
        <v>9</v>
      </c>
    </row>
    <row r="863" spans="1:7" ht="12.75" customHeight="1">
      <c r="A863" s="512" t="s">
        <v>8373</v>
      </c>
      <c r="B863" s="512" t="s">
        <v>172</v>
      </c>
      <c r="C863" s="512" t="s">
        <v>189</v>
      </c>
      <c r="D863" s="512" t="s">
        <v>2698</v>
      </c>
      <c r="E863" s="512">
        <v>47</v>
      </c>
      <c r="F863" s="512">
        <v>1</v>
      </c>
      <c r="G863" s="512">
        <v>2</v>
      </c>
    </row>
    <row r="864" spans="1:7" ht="12.75" customHeight="1">
      <c r="A864" s="512" t="s">
        <v>3079</v>
      </c>
      <c r="B864" s="512" t="s">
        <v>172</v>
      </c>
      <c r="C864" s="512" t="s">
        <v>189</v>
      </c>
      <c r="D864" s="512" t="s">
        <v>2680</v>
      </c>
      <c r="E864" s="512">
        <v>47</v>
      </c>
      <c r="F864" s="512">
        <v>2</v>
      </c>
      <c r="G864" s="512">
        <v>4</v>
      </c>
    </row>
    <row r="865" spans="1:7" ht="12.75" customHeight="1">
      <c r="A865" s="512" t="s">
        <v>3124</v>
      </c>
      <c r="B865" s="512" t="s">
        <v>172</v>
      </c>
      <c r="C865" s="512" t="s">
        <v>189</v>
      </c>
      <c r="D865" s="512" t="s">
        <v>2696</v>
      </c>
      <c r="E865" s="512">
        <v>47</v>
      </c>
      <c r="F865" s="512">
        <v>1</v>
      </c>
      <c r="G865" s="512">
        <v>2</v>
      </c>
    </row>
    <row r="866" spans="1:7" ht="12.75" customHeight="1">
      <c r="A866" s="512" t="s">
        <v>3080</v>
      </c>
      <c r="B866" s="512" t="s">
        <v>172</v>
      </c>
      <c r="C866" s="512" t="s">
        <v>165</v>
      </c>
      <c r="D866" s="512" t="s">
        <v>2684</v>
      </c>
      <c r="E866" s="512">
        <v>19</v>
      </c>
      <c r="F866" s="512">
        <v>2</v>
      </c>
      <c r="G866" s="512">
        <v>11</v>
      </c>
    </row>
    <row r="867" spans="1:7" ht="12.75" customHeight="1">
      <c r="A867" s="512" t="s">
        <v>3128</v>
      </c>
      <c r="B867" s="512" t="s">
        <v>172</v>
      </c>
      <c r="C867" s="512" t="s">
        <v>151</v>
      </c>
      <c r="D867" s="512" t="s">
        <v>2689</v>
      </c>
      <c r="E867" s="512">
        <v>12</v>
      </c>
      <c r="F867" s="512">
        <v>5</v>
      </c>
      <c r="G867" s="512">
        <v>42</v>
      </c>
    </row>
    <row r="868" spans="1:7" ht="12.75" customHeight="1">
      <c r="A868" s="512" t="s">
        <v>3150</v>
      </c>
      <c r="B868" s="512" t="s">
        <v>172</v>
      </c>
      <c r="C868" s="512" t="s">
        <v>151</v>
      </c>
      <c r="D868" s="512" t="s">
        <v>2695</v>
      </c>
      <c r="E868" s="512">
        <v>12</v>
      </c>
      <c r="F868" s="512">
        <v>3</v>
      </c>
      <c r="G868" s="512">
        <v>25</v>
      </c>
    </row>
    <row r="869" spans="1:7" ht="12.75" customHeight="1">
      <c r="A869" s="512" t="s">
        <v>3153</v>
      </c>
      <c r="B869" s="512" t="s">
        <v>172</v>
      </c>
      <c r="C869" s="512" t="s">
        <v>92</v>
      </c>
      <c r="D869" s="512" t="s">
        <v>2695</v>
      </c>
      <c r="E869" s="512">
        <v>43</v>
      </c>
      <c r="F869" s="512">
        <v>1</v>
      </c>
      <c r="G869" s="512">
        <v>2</v>
      </c>
    </row>
    <row r="870" spans="1:7" ht="12.75" customHeight="1">
      <c r="A870" s="512" t="s">
        <v>3154</v>
      </c>
      <c r="B870" s="512" t="s">
        <v>172</v>
      </c>
      <c r="C870" s="512" t="s">
        <v>92</v>
      </c>
      <c r="D870" s="512" t="s">
        <v>2680</v>
      </c>
      <c r="E870" s="512">
        <v>43</v>
      </c>
      <c r="F870" s="512">
        <v>3</v>
      </c>
      <c r="G870" s="512">
        <v>7</v>
      </c>
    </row>
    <row r="871" spans="1:7" ht="12.75" customHeight="1">
      <c r="A871" s="512" t="s">
        <v>4805</v>
      </c>
      <c r="B871" s="512" t="s">
        <v>172</v>
      </c>
      <c r="C871" s="512" t="s">
        <v>166</v>
      </c>
      <c r="D871" s="512" t="s">
        <v>2680</v>
      </c>
      <c r="E871" s="512">
        <v>10</v>
      </c>
      <c r="F871" s="512">
        <v>1</v>
      </c>
      <c r="G871" s="512">
        <v>10</v>
      </c>
    </row>
    <row r="872" spans="1:7" ht="12.75" customHeight="1">
      <c r="A872" s="512" t="s">
        <v>8374</v>
      </c>
      <c r="B872" s="512" t="s">
        <v>172</v>
      </c>
      <c r="C872" s="512" t="s">
        <v>61</v>
      </c>
      <c r="D872" s="512" t="s">
        <v>2702</v>
      </c>
      <c r="E872" s="512">
        <v>47</v>
      </c>
      <c r="F872" s="512">
        <v>1</v>
      </c>
      <c r="G872" s="512">
        <v>2</v>
      </c>
    </row>
    <row r="873" spans="1:7" ht="12.75" customHeight="1">
      <c r="A873" s="512" t="s">
        <v>3065</v>
      </c>
      <c r="B873" s="512" t="s">
        <v>172</v>
      </c>
      <c r="C873" s="512" t="s">
        <v>61</v>
      </c>
      <c r="D873" s="512" t="s">
        <v>2687</v>
      </c>
      <c r="E873" s="512">
        <v>47</v>
      </c>
      <c r="F873" s="512">
        <v>2</v>
      </c>
      <c r="G873" s="512">
        <v>4</v>
      </c>
    </row>
    <row r="874" spans="1:7" ht="12.75" customHeight="1">
      <c r="A874" s="512" t="s">
        <v>8375</v>
      </c>
      <c r="B874" s="512" t="s">
        <v>172</v>
      </c>
      <c r="C874" s="512" t="s">
        <v>61</v>
      </c>
      <c r="D874" s="512" t="s">
        <v>2688</v>
      </c>
      <c r="E874" s="512">
        <v>47</v>
      </c>
      <c r="F874" s="512">
        <v>1</v>
      </c>
      <c r="G874" s="512">
        <v>2</v>
      </c>
    </row>
    <row r="875" spans="1:7" ht="12.75" customHeight="1">
      <c r="A875" s="512" t="s">
        <v>3239</v>
      </c>
      <c r="B875" s="512" t="s">
        <v>172</v>
      </c>
      <c r="C875" s="512" t="s">
        <v>61</v>
      </c>
      <c r="D875" s="512" t="s">
        <v>2685</v>
      </c>
      <c r="E875" s="512">
        <v>47</v>
      </c>
      <c r="F875" s="512">
        <v>3</v>
      </c>
      <c r="G875" s="512">
        <v>6</v>
      </c>
    </row>
    <row r="876" spans="1:7" ht="12.75" customHeight="1">
      <c r="A876" s="512" t="s">
        <v>3066</v>
      </c>
      <c r="B876" s="512" t="s">
        <v>172</v>
      </c>
      <c r="C876" s="512" t="s">
        <v>82</v>
      </c>
      <c r="D876" s="512" t="s">
        <v>2695</v>
      </c>
      <c r="E876" s="512">
        <v>84</v>
      </c>
      <c r="F876" s="512">
        <v>10</v>
      </c>
      <c r="G876" s="512">
        <v>12</v>
      </c>
    </row>
    <row r="877" spans="1:7" ht="12.75" customHeight="1">
      <c r="A877" s="512" t="s">
        <v>4794</v>
      </c>
      <c r="B877" s="512" t="s">
        <v>172</v>
      </c>
      <c r="C877" s="512" t="s">
        <v>82</v>
      </c>
      <c r="D877" s="512" t="s">
        <v>2687</v>
      </c>
      <c r="E877" s="512">
        <v>84</v>
      </c>
      <c r="F877" s="512">
        <v>3</v>
      </c>
      <c r="G877" s="512">
        <v>4</v>
      </c>
    </row>
    <row r="878" spans="1:7" ht="12.75" customHeight="1">
      <c r="A878" s="512" t="s">
        <v>4751</v>
      </c>
      <c r="B878" s="512" t="s">
        <v>172</v>
      </c>
      <c r="C878" s="512" t="s">
        <v>83</v>
      </c>
      <c r="D878" s="512" t="s">
        <v>2695</v>
      </c>
      <c r="E878" s="512">
        <v>12</v>
      </c>
      <c r="F878" s="512">
        <v>1</v>
      </c>
      <c r="G878" s="512">
        <v>8</v>
      </c>
    </row>
    <row r="879" spans="1:7">
      <c r="A879" s="512" t="s">
        <v>3159</v>
      </c>
      <c r="B879" s="512" t="s">
        <v>172</v>
      </c>
      <c r="C879" s="512" t="s">
        <v>84</v>
      </c>
      <c r="D879" s="512" t="s">
        <v>2684</v>
      </c>
      <c r="E879" s="512">
        <v>38</v>
      </c>
      <c r="F879" s="512">
        <v>7</v>
      </c>
      <c r="G879" s="512">
        <v>19</v>
      </c>
    </row>
    <row r="880" spans="1:7">
      <c r="A880" s="512" t="s">
        <v>3243</v>
      </c>
      <c r="B880" s="512" t="s">
        <v>172</v>
      </c>
      <c r="C880" s="512" t="s">
        <v>84</v>
      </c>
      <c r="D880" s="512" t="s">
        <v>2698</v>
      </c>
      <c r="E880" s="512">
        <v>38</v>
      </c>
      <c r="F880" s="512">
        <v>1</v>
      </c>
      <c r="G880" s="512">
        <v>3</v>
      </c>
    </row>
    <row r="881" spans="1:7" ht="12.75" customHeight="1">
      <c r="A881" s="512" t="s">
        <v>8376</v>
      </c>
      <c r="B881" s="512" t="s">
        <v>172</v>
      </c>
      <c r="C881" s="512" t="s">
        <v>83</v>
      </c>
      <c r="D881" s="512" t="s">
        <v>2703</v>
      </c>
      <c r="E881" s="512">
        <v>12</v>
      </c>
      <c r="F881" s="512">
        <v>1</v>
      </c>
      <c r="G881" s="512">
        <v>8</v>
      </c>
    </row>
    <row r="882" spans="1:7" ht="12.75" customHeight="1">
      <c r="A882" s="512" t="s">
        <v>8377</v>
      </c>
      <c r="B882" s="512" t="s">
        <v>172</v>
      </c>
      <c r="C882" s="512" t="s">
        <v>83</v>
      </c>
      <c r="D882" s="512" t="s">
        <v>2697</v>
      </c>
      <c r="E882" s="512">
        <v>12</v>
      </c>
      <c r="F882" s="512">
        <v>1</v>
      </c>
      <c r="G882" s="512">
        <v>8</v>
      </c>
    </row>
    <row r="883" spans="1:7" ht="12.75" customHeight="1">
      <c r="A883" s="512" t="s">
        <v>4368</v>
      </c>
      <c r="B883" s="512" t="s">
        <v>172</v>
      </c>
      <c r="C883" s="512" t="s">
        <v>35</v>
      </c>
      <c r="D883" s="512" t="s">
        <v>2680</v>
      </c>
      <c r="E883" s="512">
        <v>24</v>
      </c>
      <c r="F883" s="512">
        <v>2</v>
      </c>
      <c r="G883" s="512">
        <v>8</v>
      </c>
    </row>
    <row r="884" spans="1:7" ht="12.75" customHeight="1">
      <c r="A884" s="512" t="s">
        <v>3285</v>
      </c>
      <c r="B884" s="512" t="s">
        <v>172</v>
      </c>
      <c r="C884" s="512" t="s">
        <v>93</v>
      </c>
      <c r="D884" s="512" t="s">
        <v>2689</v>
      </c>
      <c r="E884" s="512">
        <v>19</v>
      </c>
      <c r="F884" s="512">
        <v>7</v>
      </c>
      <c r="G884" s="512">
        <v>37</v>
      </c>
    </row>
    <row r="885" spans="1:7" ht="12.75" customHeight="1">
      <c r="A885" s="512" t="s">
        <v>3163</v>
      </c>
      <c r="B885" s="512" t="s">
        <v>172</v>
      </c>
      <c r="C885" s="512" t="s">
        <v>93</v>
      </c>
      <c r="D885" s="512" t="s">
        <v>2695</v>
      </c>
      <c r="E885" s="512">
        <v>19</v>
      </c>
      <c r="F885" s="512">
        <v>2</v>
      </c>
      <c r="G885" s="512">
        <v>11</v>
      </c>
    </row>
    <row r="886" spans="1:7" ht="12.75" customHeight="1">
      <c r="A886" s="512" t="s">
        <v>3220</v>
      </c>
      <c r="B886" s="512" t="s">
        <v>172</v>
      </c>
      <c r="C886" s="512" t="s">
        <v>209</v>
      </c>
      <c r="D886" s="512" t="s">
        <v>2689</v>
      </c>
      <c r="E886" s="512">
        <v>17</v>
      </c>
      <c r="F886" s="512">
        <v>2</v>
      </c>
      <c r="G886" s="512">
        <v>12</v>
      </c>
    </row>
    <row r="887" spans="1:7" ht="12.75" customHeight="1">
      <c r="A887" s="512" t="s">
        <v>4765</v>
      </c>
      <c r="B887" s="512" t="s">
        <v>172</v>
      </c>
      <c r="C887" s="512" t="s">
        <v>209</v>
      </c>
      <c r="D887" s="512" t="s">
        <v>2690</v>
      </c>
      <c r="E887" s="512">
        <v>17</v>
      </c>
      <c r="F887" s="512">
        <v>2</v>
      </c>
      <c r="G887" s="512">
        <v>12</v>
      </c>
    </row>
    <row r="888" spans="1:7" ht="12.75" customHeight="1">
      <c r="A888" s="512" t="s">
        <v>8378</v>
      </c>
      <c r="B888" s="512" t="s">
        <v>172</v>
      </c>
      <c r="C888" s="512" t="s">
        <v>210</v>
      </c>
      <c r="D888" s="512" t="s">
        <v>2699</v>
      </c>
      <c r="E888" s="512">
        <v>15</v>
      </c>
      <c r="F888" s="512">
        <v>1</v>
      </c>
      <c r="G888" s="512">
        <v>7</v>
      </c>
    </row>
    <row r="889" spans="1:7" ht="12.75" customHeight="1">
      <c r="A889" s="512" t="s">
        <v>355</v>
      </c>
      <c r="B889" s="512" t="s">
        <v>172</v>
      </c>
      <c r="C889" s="512" t="s">
        <v>191</v>
      </c>
      <c r="D889" s="512" t="s">
        <v>2709</v>
      </c>
      <c r="E889" s="512">
        <v>6</v>
      </c>
      <c r="F889" s="512" t="s">
        <v>2709</v>
      </c>
      <c r="G889" s="512">
        <v>0</v>
      </c>
    </row>
    <row r="890" spans="1:7" ht="12.75" customHeight="1">
      <c r="A890" s="512" t="s">
        <v>3165</v>
      </c>
      <c r="B890" s="512" t="s">
        <v>172</v>
      </c>
      <c r="C890" s="512" t="s">
        <v>192</v>
      </c>
      <c r="D890" s="512" t="s">
        <v>2690</v>
      </c>
      <c r="E890" s="512">
        <v>13</v>
      </c>
      <c r="F890" s="512">
        <v>1</v>
      </c>
      <c r="G890" s="512">
        <v>8</v>
      </c>
    </row>
    <row r="891" spans="1:7" ht="12.75" customHeight="1">
      <c r="A891" s="512" t="s">
        <v>4775</v>
      </c>
      <c r="B891" s="512" t="s">
        <v>172</v>
      </c>
      <c r="C891" s="512" t="s">
        <v>152</v>
      </c>
      <c r="D891" s="512" t="s">
        <v>2684</v>
      </c>
      <c r="E891" s="512">
        <v>21</v>
      </c>
      <c r="F891" s="512">
        <v>2</v>
      </c>
      <c r="G891" s="512">
        <v>10</v>
      </c>
    </row>
    <row r="892" spans="1:7" ht="12.75" customHeight="1">
      <c r="A892" s="512" t="s">
        <v>3248</v>
      </c>
      <c r="B892" s="512" t="s">
        <v>172</v>
      </c>
      <c r="C892" s="512" t="s">
        <v>36</v>
      </c>
      <c r="D892" s="512" t="s">
        <v>2690</v>
      </c>
      <c r="E892" s="512">
        <v>13</v>
      </c>
      <c r="F892" s="512">
        <v>3</v>
      </c>
      <c r="G892" s="512">
        <v>23</v>
      </c>
    </row>
    <row r="893" spans="1:7" ht="12.75" customHeight="1">
      <c r="A893" s="512" t="s">
        <v>3225</v>
      </c>
      <c r="B893" s="512" t="s">
        <v>172</v>
      </c>
      <c r="C893" s="512" t="s">
        <v>36</v>
      </c>
      <c r="D893" s="512" t="s">
        <v>2684</v>
      </c>
      <c r="E893" s="512">
        <v>13</v>
      </c>
      <c r="F893" s="512">
        <v>1</v>
      </c>
      <c r="G893" s="512">
        <v>8</v>
      </c>
    </row>
    <row r="894" spans="1:7" ht="12.75" customHeight="1">
      <c r="A894" s="512" t="s">
        <v>8379</v>
      </c>
      <c r="B894" s="512" t="s">
        <v>172</v>
      </c>
      <c r="C894" s="512" t="s">
        <v>62</v>
      </c>
      <c r="D894" s="512" t="s">
        <v>2698</v>
      </c>
      <c r="E894" s="512">
        <v>12</v>
      </c>
      <c r="F894" s="512">
        <v>1</v>
      </c>
      <c r="G894" s="512">
        <v>8</v>
      </c>
    </row>
    <row r="895" spans="1:7" ht="12.75" customHeight="1">
      <c r="A895" s="512" t="s">
        <v>8380</v>
      </c>
      <c r="B895" s="512" t="s">
        <v>172</v>
      </c>
      <c r="C895" s="512" t="s">
        <v>85</v>
      </c>
      <c r="D895" s="512" t="s">
        <v>2682</v>
      </c>
      <c r="E895" s="512">
        <v>7</v>
      </c>
      <c r="F895" s="512">
        <v>1</v>
      </c>
      <c r="G895" s="512">
        <v>14</v>
      </c>
    </row>
    <row r="896" spans="1:7" ht="12.75" customHeight="1">
      <c r="A896" s="512" t="s">
        <v>3227</v>
      </c>
      <c r="B896" s="512" t="s">
        <v>172</v>
      </c>
      <c r="C896" s="512" t="s">
        <v>37</v>
      </c>
      <c r="D896" s="512" t="s">
        <v>2686</v>
      </c>
      <c r="E896" s="512">
        <v>15</v>
      </c>
      <c r="F896" s="512">
        <v>1</v>
      </c>
      <c r="G896" s="512">
        <v>7</v>
      </c>
    </row>
    <row r="897" spans="1:7" ht="12.75" customHeight="1">
      <c r="A897" s="512" t="s">
        <v>8381</v>
      </c>
      <c r="B897" s="512" t="s">
        <v>172</v>
      </c>
      <c r="C897" s="512" t="s">
        <v>37</v>
      </c>
      <c r="D897" s="512" t="s">
        <v>2704</v>
      </c>
      <c r="E897" s="512">
        <v>15</v>
      </c>
      <c r="F897" s="512">
        <v>1</v>
      </c>
      <c r="G897" s="512">
        <v>7</v>
      </c>
    </row>
    <row r="898" spans="1:7" ht="12.75" customHeight="1">
      <c r="A898" s="512" t="s">
        <v>3113</v>
      </c>
      <c r="B898" s="512" t="s">
        <v>172</v>
      </c>
      <c r="C898" s="512" t="s">
        <v>80</v>
      </c>
      <c r="D898" s="512" t="s">
        <v>2688</v>
      </c>
      <c r="E898" s="512">
        <v>53</v>
      </c>
      <c r="F898" s="512">
        <v>3</v>
      </c>
      <c r="G898" s="512">
        <v>6</v>
      </c>
    </row>
    <row r="899" spans="1:7" ht="12.75" customHeight="1">
      <c r="A899" s="512" t="s">
        <v>4342</v>
      </c>
      <c r="B899" s="512" t="s">
        <v>172</v>
      </c>
      <c r="C899" s="512" t="s">
        <v>80</v>
      </c>
      <c r="D899" s="512" t="s">
        <v>2692</v>
      </c>
      <c r="E899" s="512">
        <v>53</v>
      </c>
      <c r="F899" s="512">
        <v>1</v>
      </c>
      <c r="G899" s="512">
        <v>2</v>
      </c>
    </row>
    <row r="900" spans="1:7" ht="12.75" customHeight="1">
      <c r="A900" s="512" t="s">
        <v>8382</v>
      </c>
      <c r="B900" s="512" t="s">
        <v>172</v>
      </c>
      <c r="C900" s="512" t="s">
        <v>79</v>
      </c>
      <c r="D900" s="512" t="s">
        <v>2704</v>
      </c>
      <c r="E900" s="512">
        <v>10</v>
      </c>
      <c r="F900" s="512">
        <v>2</v>
      </c>
      <c r="G900" s="512">
        <v>20</v>
      </c>
    </row>
    <row r="901" spans="1:7" ht="12.75" customHeight="1">
      <c r="A901" s="512" t="s">
        <v>3201</v>
      </c>
      <c r="B901" s="512" t="s">
        <v>172</v>
      </c>
      <c r="C901" s="512" t="s">
        <v>79</v>
      </c>
      <c r="D901" s="512" t="s">
        <v>2699</v>
      </c>
      <c r="E901" s="512">
        <v>10</v>
      </c>
      <c r="F901" s="512">
        <v>1</v>
      </c>
      <c r="G901" s="512">
        <v>10</v>
      </c>
    </row>
    <row r="902" spans="1:7" ht="12.75" customHeight="1">
      <c r="A902" s="512" t="s">
        <v>3142</v>
      </c>
      <c r="B902" s="512" t="s">
        <v>172</v>
      </c>
      <c r="C902" s="512" t="s">
        <v>149</v>
      </c>
      <c r="D902" s="512" t="s">
        <v>2688</v>
      </c>
      <c r="E902" s="512">
        <v>38</v>
      </c>
      <c r="F902" s="512">
        <v>2</v>
      </c>
      <c r="G902" s="512">
        <v>5</v>
      </c>
    </row>
    <row r="903" spans="1:7" ht="12.75" customHeight="1">
      <c r="A903" s="512" t="s">
        <v>3203</v>
      </c>
      <c r="B903" s="512" t="s">
        <v>172</v>
      </c>
      <c r="C903" s="512" t="s">
        <v>81</v>
      </c>
      <c r="D903" s="512" t="s">
        <v>2695</v>
      </c>
      <c r="E903" s="512">
        <v>54</v>
      </c>
      <c r="F903" s="512">
        <v>1</v>
      </c>
      <c r="G903" s="512">
        <v>2</v>
      </c>
    </row>
    <row r="904" spans="1:7" ht="12.75" customHeight="1">
      <c r="A904" s="512" t="s">
        <v>3204</v>
      </c>
      <c r="B904" s="512" t="s">
        <v>172</v>
      </c>
      <c r="C904" s="512" t="s">
        <v>81</v>
      </c>
      <c r="D904" s="512" t="s">
        <v>2680</v>
      </c>
      <c r="E904" s="512">
        <v>54</v>
      </c>
      <c r="F904" s="512">
        <v>4</v>
      </c>
      <c r="G904" s="512">
        <v>7</v>
      </c>
    </row>
    <row r="905" spans="1:7" ht="12.75" customHeight="1">
      <c r="A905" s="512" t="s">
        <v>4816</v>
      </c>
      <c r="B905" s="512" t="s">
        <v>172</v>
      </c>
      <c r="C905" s="512" t="s">
        <v>81</v>
      </c>
      <c r="D905" s="512" t="s">
        <v>2705</v>
      </c>
      <c r="E905" s="512">
        <v>54</v>
      </c>
      <c r="F905" s="512">
        <v>1</v>
      </c>
      <c r="G905" s="512">
        <v>2</v>
      </c>
    </row>
    <row r="906" spans="1:7" ht="12.75" customHeight="1">
      <c r="A906" s="512" t="s">
        <v>8383</v>
      </c>
      <c r="B906" s="512" t="s">
        <v>172</v>
      </c>
      <c r="C906" s="512" t="s">
        <v>81</v>
      </c>
      <c r="D906" s="512" t="s">
        <v>2699</v>
      </c>
      <c r="E906" s="512">
        <v>54</v>
      </c>
      <c r="F906" s="512">
        <v>1</v>
      </c>
      <c r="G906" s="512">
        <v>2</v>
      </c>
    </row>
    <row r="907" spans="1:7" ht="12.75" customHeight="1">
      <c r="A907" s="512" t="s">
        <v>4346</v>
      </c>
      <c r="B907" s="512" t="s">
        <v>172</v>
      </c>
      <c r="C907" s="512" t="s">
        <v>33</v>
      </c>
      <c r="D907" s="512" t="s">
        <v>2695</v>
      </c>
      <c r="E907" s="512">
        <v>23</v>
      </c>
      <c r="F907" s="512">
        <v>2</v>
      </c>
      <c r="G907" s="512">
        <v>9</v>
      </c>
    </row>
    <row r="908" spans="1:7" ht="12.75" customHeight="1">
      <c r="A908" s="512" t="s">
        <v>3209</v>
      </c>
      <c r="B908" s="512" t="s">
        <v>172</v>
      </c>
      <c r="C908" s="512" t="s">
        <v>150</v>
      </c>
      <c r="D908" s="512" t="s">
        <v>2695</v>
      </c>
      <c r="E908" s="512">
        <v>17</v>
      </c>
      <c r="F908" s="512">
        <v>1</v>
      </c>
      <c r="G908" s="512">
        <v>6</v>
      </c>
    </row>
    <row r="909" spans="1:7" ht="12.75" customHeight="1">
      <c r="A909" s="512" t="s">
        <v>3211</v>
      </c>
      <c r="B909" s="512" t="s">
        <v>172</v>
      </c>
      <c r="C909" s="512" t="s">
        <v>164</v>
      </c>
      <c r="D909" s="512" t="s">
        <v>2689</v>
      </c>
      <c r="E909" s="512">
        <v>6</v>
      </c>
      <c r="F909" s="512">
        <v>1</v>
      </c>
      <c r="G909" s="512">
        <v>17</v>
      </c>
    </row>
    <row r="910" spans="1:7" ht="12.75" customHeight="1">
      <c r="A910" s="512" t="s">
        <v>3147</v>
      </c>
      <c r="B910" s="512" t="s">
        <v>172</v>
      </c>
      <c r="C910" s="512" t="s">
        <v>189</v>
      </c>
      <c r="D910" s="512" t="s">
        <v>2695</v>
      </c>
      <c r="E910" s="512">
        <v>47</v>
      </c>
      <c r="F910" s="512">
        <v>5</v>
      </c>
      <c r="G910" s="512">
        <v>11</v>
      </c>
    </row>
    <row r="911" spans="1:7" ht="12.75" customHeight="1">
      <c r="A911" s="512" t="s">
        <v>8384</v>
      </c>
      <c r="B911" s="512" t="s">
        <v>172</v>
      </c>
      <c r="C911" s="512" t="s">
        <v>189</v>
      </c>
      <c r="D911" s="512" t="s">
        <v>2703</v>
      </c>
      <c r="E911" s="512">
        <v>47</v>
      </c>
      <c r="F911" s="512">
        <v>1</v>
      </c>
      <c r="G911" s="512">
        <v>2</v>
      </c>
    </row>
    <row r="912" spans="1:7" ht="12.75" customHeight="1">
      <c r="A912" s="512" t="s">
        <v>8385</v>
      </c>
      <c r="B912" s="512" t="s">
        <v>172</v>
      </c>
      <c r="C912" s="512" t="s">
        <v>189</v>
      </c>
      <c r="D912" s="512" t="s">
        <v>2697</v>
      </c>
      <c r="E912" s="512">
        <v>47</v>
      </c>
      <c r="F912" s="512">
        <v>1</v>
      </c>
      <c r="G912" s="512">
        <v>2</v>
      </c>
    </row>
    <row r="913" spans="1:7" ht="12.75" customHeight="1">
      <c r="A913" s="512" t="s">
        <v>8386</v>
      </c>
      <c r="B913" s="512" t="s">
        <v>172</v>
      </c>
      <c r="C913" s="512" t="s">
        <v>165</v>
      </c>
      <c r="D913" s="512" t="s">
        <v>2687</v>
      </c>
      <c r="E913" s="512">
        <v>19</v>
      </c>
      <c r="F913" s="512">
        <v>1</v>
      </c>
      <c r="G913" s="512">
        <v>5</v>
      </c>
    </row>
    <row r="914" spans="1:7" ht="12.75" customHeight="1">
      <c r="A914" s="512" t="s">
        <v>3129</v>
      </c>
      <c r="B914" s="512" t="s">
        <v>172</v>
      </c>
      <c r="C914" s="512" t="s">
        <v>151</v>
      </c>
      <c r="D914" s="512" t="s">
        <v>2688</v>
      </c>
      <c r="E914" s="512">
        <v>12</v>
      </c>
      <c r="F914" s="512">
        <v>1</v>
      </c>
      <c r="G914" s="512">
        <v>8</v>
      </c>
    </row>
    <row r="915" spans="1:7" ht="12.75" customHeight="1">
      <c r="A915" s="512" t="s">
        <v>3082</v>
      </c>
      <c r="B915" s="512" t="s">
        <v>172</v>
      </c>
      <c r="C915" s="512" t="s">
        <v>92</v>
      </c>
      <c r="D915" s="512" t="s">
        <v>2690</v>
      </c>
      <c r="E915" s="512">
        <v>43</v>
      </c>
      <c r="F915" s="512">
        <v>9</v>
      </c>
      <c r="G915" s="512">
        <v>21</v>
      </c>
    </row>
    <row r="916" spans="1:7" ht="12.75" customHeight="1">
      <c r="A916" s="512" t="s">
        <v>3130</v>
      </c>
      <c r="B916" s="512" t="s">
        <v>172</v>
      </c>
      <c r="C916" s="512" t="s">
        <v>92</v>
      </c>
      <c r="D916" s="512" t="s">
        <v>2684</v>
      </c>
      <c r="E916" s="512">
        <v>43</v>
      </c>
      <c r="F916" s="512">
        <v>5</v>
      </c>
      <c r="G916" s="512">
        <v>12</v>
      </c>
    </row>
    <row r="917" spans="1:7" ht="12.75" customHeight="1">
      <c r="A917" s="512" t="s">
        <v>8387</v>
      </c>
      <c r="B917" s="512" t="s">
        <v>172</v>
      </c>
      <c r="C917" s="512" t="s">
        <v>92</v>
      </c>
      <c r="D917" s="512" t="s">
        <v>2678</v>
      </c>
      <c r="E917" s="512">
        <v>43</v>
      </c>
      <c r="F917" s="512">
        <v>1</v>
      </c>
      <c r="G917" s="512">
        <v>2</v>
      </c>
    </row>
    <row r="918" spans="1:7" ht="12.75" customHeight="1">
      <c r="A918" s="512" t="s">
        <v>3083</v>
      </c>
      <c r="B918" s="512" t="s">
        <v>172</v>
      </c>
      <c r="C918" s="512" t="s">
        <v>208</v>
      </c>
      <c r="D918" s="512" t="s">
        <v>2689</v>
      </c>
      <c r="E918" s="512">
        <v>30</v>
      </c>
      <c r="F918" s="512">
        <v>6</v>
      </c>
      <c r="G918" s="512">
        <v>20</v>
      </c>
    </row>
    <row r="919" spans="1:7" ht="12.75" customHeight="1">
      <c r="A919" s="512" t="s">
        <v>4764</v>
      </c>
      <c r="B919" s="512" t="s">
        <v>172</v>
      </c>
      <c r="C919" s="512" t="s">
        <v>208</v>
      </c>
      <c r="D919" s="512" t="s">
        <v>2690</v>
      </c>
      <c r="E919" s="512">
        <v>30</v>
      </c>
      <c r="F919" s="512">
        <v>1</v>
      </c>
      <c r="G919" s="512">
        <v>3</v>
      </c>
    </row>
    <row r="920" spans="1:7" ht="12.75" customHeight="1">
      <c r="A920" s="512" t="s">
        <v>4355</v>
      </c>
      <c r="B920" s="512" t="s">
        <v>172</v>
      </c>
      <c r="C920" s="512" t="s">
        <v>61</v>
      </c>
      <c r="D920" s="512" t="s">
        <v>2695</v>
      </c>
      <c r="E920" s="512">
        <v>47</v>
      </c>
      <c r="F920" s="512">
        <v>7</v>
      </c>
      <c r="G920" s="512">
        <v>15</v>
      </c>
    </row>
    <row r="921" spans="1:7" ht="12.75" customHeight="1">
      <c r="A921" s="512" t="s">
        <v>4357</v>
      </c>
      <c r="B921" s="512" t="s">
        <v>172</v>
      </c>
      <c r="C921" s="512" t="s">
        <v>61</v>
      </c>
      <c r="D921" s="512" t="s">
        <v>2678</v>
      </c>
      <c r="E921" s="512">
        <v>47</v>
      </c>
      <c r="F921" s="512">
        <v>1</v>
      </c>
      <c r="G921" s="512">
        <v>2</v>
      </c>
    </row>
    <row r="922" spans="1:7" ht="12.75" customHeight="1">
      <c r="A922" s="512" t="s">
        <v>3213</v>
      </c>
      <c r="B922" s="512" t="s">
        <v>172</v>
      </c>
      <c r="C922" s="512" t="s">
        <v>61</v>
      </c>
      <c r="D922" s="512" t="s">
        <v>2706</v>
      </c>
      <c r="E922" s="512">
        <v>47</v>
      </c>
      <c r="F922" s="512">
        <v>2</v>
      </c>
      <c r="G922" s="512">
        <v>4</v>
      </c>
    </row>
    <row r="923" spans="1:7" ht="12.75" customHeight="1">
      <c r="A923" s="512" t="s">
        <v>3214</v>
      </c>
      <c r="B923" s="512" t="s">
        <v>172</v>
      </c>
      <c r="C923" s="512" t="s">
        <v>82</v>
      </c>
      <c r="D923" s="512" t="s">
        <v>2690</v>
      </c>
      <c r="E923" s="512">
        <v>84</v>
      </c>
      <c r="F923" s="512">
        <v>12</v>
      </c>
      <c r="G923" s="512">
        <v>14</v>
      </c>
    </row>
    <row r="924" spans="1:7" ht="12.75" customHeight="1">
      <c r="A924" s="512" t="s">
        <v>3088</v>
      </c>
      <c r="B924" s="512" t="s">
        <v>172</v>
      </c>
      <c r="C924" s="512" t="s">
        <v>82</v>
      </c>
      <c r="D924" s="512" t="s">
        <v>2698</v>
      </c>
      <c r="E924" s="512">
        <v>84</v>
      </c>
      <c r="F924" s="512">
        <v>1</v>
      </c>
      <c r="G924" s="512">
        <v>1</v>
      </c>
    </row>
    <row r="925" spans="1:7" ht="12.75" customHeight="1">
      <c r="A925" s="512" t="s">
        <v>8388</v>
      </c>
      <c r="B925" s="512" t="s">
        <v>172</v>
      </c>
      <c r="C925" s="512" t="s">
        <v>82</v>
      </c>
      <c r="D925" s="512" t="s">
        <v>2688</v>
      </c>
      <c r="E925" s="512">
        <v>84</v>
      </c>
      <c r="F925" s="512">
        <v>1</v>
      </c>
      <c r="G925" s="512">
        <v>1</v>
      </c>
    </row>
    <row r="926" spans="1:7" ht="12.75" customHeight="1">
      <c r="A926" s="512" t="s">
        <v>8389</v>
      </c>
      <c r="B926" s="512" t="s">
        <v>172</v>
      </c>
      <c r="C926" s="512" t="s">
        <v>82</v>
      </c>
      <c r="D926" s="512" t="s">
        <v>2683</v>
      </c>
      <c r="E926" s="512">
        <v>84</v>
      </c>
      <c r="F926" s="512">
        <v>1</v>
      </c>
      <c r="G926" s="512">
        <v>1</v>
      </c>
    </row>
    <row r="927" spans="1:7" ht="12.75" customHeight="1">
      <c r="A927" s="512" t="s">
        <v>3158</v>
      </c>
      <c r="B927" s="512" t="s">
        <v>172</v>
      </c>
      <c r="C927" s="512" t="s">
        <v>167</v>
      </c>
      <c r="D927" s="512" t="s">
        <v>2689</v>
      </c>
      <c r="E927" s="512">
        <v>27</v>
      </c>
      <c r="F927" s="512">
        <v>12</v>
      </c>
      <c r="G927" s="512">
        <v>44</v>
      </c>
    </row>
    <row r="928" spans="1:7" ht="12.75" customHeight="1">
      <c r="A928" s="512" t="s">
        <v>8390</v>
      </c>
      <c r="B928" s="512" t="s">
        <v>172</v>
      </c>
      <c r="C928" s="512" t="s">
        <v>167</v>
      </c>
      <c r="D928" s="512" t="s">
        <v>2702</v>
      </c>
      <c r="E928" s="512">
        <v>27</v>
      </c>
      <c r="F928" s="512">
        <v>1</v>
      </c>
      <c r="G928" s="512">
        <v>4</v>
      </c>
    </row>
    <row r="929" spans="1:7">
      <c r="A929" s="512" t="s">
        <v>3090</v>
      </c>
      <c r="B929" s="512" t="s">
        <v>172</v>
      </c>
      <c r="C929" s="512" t="s">
        <v>84</v>
      </c>
      <c r="D929" s="512" t="s">
        <v>2689</v>
      </c>
      <c r="E929" s="512">
        <v>38</v>
      </c>
      <c r="F929" s="512">
        <v>15</v>
      </c>
      <c r="G929" s="512">
        <v>41</v>
      </c>
    </row>
    <row r="930" spans="1:7">
      <c r="A930" s="512" t="s">
        <v>8391</v>
      </c>
      <c r="B930" s="512" t="s">
        <v>172</v>
      </c>
      <c r="C930" s="512" t="s">
        <v>84</v>
      </c>
      <c r="D930" s="512" t="s">
        <v>2705</v>
      </c>
      <c r="E930" s="512">
        <v>38</v>
      </c>
      <c r="F930" s="512">
        <v>1</v>
      </c>
      <c r="G930" s="512">
        <v>3</v>
      </c>
    </row>
    <row r="931" spans="1:7">
      <c r="A931" s="512" t="s">
        <v>3160</v>
      </c>
      <c r="B931" s="512" t="s">
        <v>172</v>
      </c>
      <c r="C931" s="512" t="s">
        <v>84</v>
      </c>
      <c r="D931" s="512" t="s">
        <v>2703</v>
      </c>
      <c r="E931" s="512">
        <v>38</v>
      </c>
      <c r="F931" s="512">
        <v>1</v>
      </c>
      <c r="G931" s="512">
        <v>3</v>
      </c>
    </row>
    <row r="932" spans="1:7" ht="12.75" customHeight="1">
      <c r="A932" s="512" t="s">
        <v>4366</v>
      </c>
      <c r="B932" s="512" t="s">
        <v>172</v>
      </c>
      <c r="C932" s="512" t="s">
        <v>35</v>
      </c>
      <c r="D932" s="512" t="s">
        <v>2690</v>
      </c>
      <c r="E932" s="512">
        <v>24</v>
      </c>
      <c r="F932" s="512">
        <v>6</v>
      </c>
      <c r="G932" s="512">
        <v>25</v>
      </c>
    </row>
    <row r="933" spans="1:7" ht="12.75" customHeight="1">
      <c r="A933" s="512" t="s">
        <v>8392</v>
      </c>
      <c r="B933" s="512" t="s">
        <v>172</v>
      </c>
      <c r="C933" s="512" t="s">
        <v>190</v>
      </c>
      <c r="D933" s="512" t="s">
        <v>2688</v>
      </c>
      <c r="E933" s="512">
        <v>61</v>
      </c>
      <c r="F933" s="512">
        <v>2</v>
      </c>
      <c r="G933" s="512">
        <v>3</v>
      </c>
    </row>
    <row r="934" spans="1:7" ht="12.75" customHeight="1">
      <c r="A934" s="512" t="s">
        <v>3284</v>
      </c>
      <c r="B934" s="512" t="s">
        <v>172</v>
      </c>
      <c r="C934" s="512" t="s">
        <v>190</v>
      </c>
      <c r="D934" s="512" t="s">
        <v>2706</v>
      </c>
      <c r="E934" s="512">
        <v>61</v>
      </c>
      <c r="F934" s="512">
        <v>2</v>
      </c>
      <c r="G934" s="512">
        <v>3</v>
      </c>
    </row>
    <row r="935" spans="1:7" ht="12.75" customHeight="1">
      <c r="A935" s="512" t="s">
        <v>4369</v>
      </c>
      <c r="B935" s="512" t="s">
        <v>172</v>
      </c>
      <c r="C935" s="512" t="s">
        <v>190</v>
      </c>
      <c r="D935" s="512" t="s">
        <v>2699</v>
      </c>
      <c r="E935" s="512">
        <v>61</v>
      </c>
      <c r="F935" s="512">
        <v>1</v>
      </c>
      <c r="G935" s="512">
        <v>2</v>
      </c>
    </row>
    <row r="936" spans="1:7" ht="12.75" customHeight="1">
      <c r="A936" s="512" t="s">
        <v>8393</v>
      </c>
      <c r="B936" s="512" t="s">
        <v>172</v>
      </c>
      <c r="C936" s="512" t="s">
        <v>153</v>
      </c>
      <c r="D936" s="512" t="s">
        <v>2686</v>
      </c>
      <c r="E936" s="512">
        <v>15</v>
      </c>
      <c r="F936" s="512">
        <v>1</v>
      </c>
      <c r="G936" s="512">
        <v>7</v>
      </c>
    </row>
    <row r="937" spans="1:7" ht="12.75" customHeight="1">
      <c r="A937" s="512" t="s">
        <v>4373</v>
      </c>
      <c r="B937" s="512" t="s">
        <v>172</v>
      </c>
      <c r="C937" s="512" t="s">
        <v>153</v>
      </c>
      <c r="D937" s="512" t="s">
        <v>2680</v>
      </c>
      <c r="E937" s="512">
        <v>15</v>
      </c>
      <c r="F937" s="512">
        <v>2</v>
      </c>
      <c r="G937" s="512">
        <v>13</v>
      </c>
    </row>
    <row r="938" spans="1:7" ht="12.75" customHeight="1">
      <c r="A938" s="512" t="s">
        <v>4752</v>
      </c>
      <c r="B938" s="512" t="s">
        <v>172</v>
      </c>
      <c r="C938" s="512" t="s">
        <v>36</v>
      </c>
      <c r="D938" s="512" t="s">
        <v>2695</v>
      </c>
      <c r="E938" s="512">
        <v>13</v>
      </c>
      <c r="F938" s="512">
        <v>2</v>
      </c>
      <c r="G938" s="512">
        <v>15</v>
      </c>
    </row>
    <row r="939" spans="1:7" ht="12.75" customHeight="1">
      <c r="A939" s="512" t="s">
        <v>3226</v>
      </c>
      <c r="B939" s="512" t="s">
        <v>172</v>
      </c>
      <c r="C939" s="512" t="s">
        <v>62</v>
      </c>
      <c r="D939" s="512" t="s">
        <v>2690</v>
      </c>
      <c r="E939" s="512">
        <v>12</v>
      </c>
      <c r="F939" s="512">
        <v>2</v>
      </c>
      <c r="G939" s="512">
        <v>17</v>
      </c>
    </row>
    <row r="940" spans="1:7" ht="12.75" customHeight="1">
      <c r="A940" s="512" t="s">
        <v>3184</v>
      </c>
      <c r="B940" s="512" t="s">
        <v>172</v>
      </c>
      <c r="C940" s="512" t="s">
        <v>62</v>
      </c>
      <c r="D940" s="512" t="s">
        <v>2696</v>
      </c>
      <c r="E940" s="512">
        <v>12</v>
      </c>
      <c r="F940" s="512">
        <v>1</v>
      </c>
      <c r="G940" s="512">
        <v>8</v>
      </c>
    </row>
    <row r="941" spans="1:7" ht="12.75" customHeight="1">
      <c r="A941" s="512" t="s">
        <v>4776</v>
      </c>
      <c r="B941" s="512" t="s">
        <v>172</v>
      </c>
      <c r="C941" s="512" t="s">
        <v>85</v>
      </c>
      <c r="D941" s="512" t="s">
        <v>2684</v>
      </c>
      <c r="E941" s="512">
        <v>7</v>
      </c>
      <c r="F941" s="512">
        <v>2</v>
      </c>
      <c r="G941" s="512">
        <v>29</v>
      </c>
    </row>
    <row r="942" spans="1:7" ht="12.75" customHeight="1">
      <c r="A942" s="512" t="s">
        <v>8394</v>
      </c>
      <c r="B942" s="512" t="s">
        <v>172</v>
      </c>
      <c r="C942" s="512" t="s">
        <v>85</v>
      </c>
      <c r="D942" s="512" t="s">
        <v>2678</v>
      </c>
      <c r="E942" s="512">
        <v>7</v>
      </c>
      <c r="F942" s="512">
        <v>1</v>
      </c>
      <c r="G942" s="512">
        <v>14</v>
      </c>
    </row>
    <row r="943" spans="1:7" ht="12.75" customHeight="1">
      <c r="A943" s="512" t="s">
        <v>3185</v>
      </c>
      <c r="B943" s="512" t="s">
        <v>172</v>
      </c>
      <c r="C943" s="512" t="s">
        <v>37</v>
      </c>
      <c r="D943" s="512" t="s">
        <v>2706</v>
      </c>
      <c r="E943" s="512">
        <v>15</v>
      </c>
      <c r="F943" s="512">
        <v>1</v>
      </c>
      <c r="G943" s="512">
        <v>7</v>
      </c>
    </row>
    <row r="944" spans="1:7" ht="12.75" customHeight="1">
      <c r="A944" s="512" t="s">
        <v>8395</v>
      </c>
      <c r="B944" s="512" t="s">
        <v>172</v>
      </c>
      <c r="C944" s="512" t="s">
        <v>37</v>
      </c>
      <c r="D944" s="512" t="s">
        <v>2696</v>
      </c>
      <c r="E944" s="512">
        <v>15</v>
      </c>
      <c r="F944" s="512">
        <v>1</v>
      </c>
      <c r="G944" s="512">
        <v>7</v>
      </c>
    </row>
    <row r="945" spans="1:7" ht="12.75" customHeight="1">
      <c r="A945" s="512" t="s">
        <v>3290</v>
      </c>
      <c r="B945" s="512" t="s">
        <v>172</v>
      </c>
      <c r="C945" s="512" t="s">
        <v>220</v>
      </c>
      <c r="D945" s="512" t="s">
        <v>2680</v>
      </c>
      <c r="E945" s="512">
        <v>17</v>
      </c>
      <c r="F945" s="512">
        <v>1</v>
      </c>
      <c r="G945" s="512">
        <v>6</v>
      </c>
    </row>
    <row r="946" spans="1:7" ht="12.75" customHeight="1">
      <c r="A946" s="512" t="s">
        <v>3189</v>
      </c>
      <c r="B946" s="512" t="s">
        <v>172</v>
      </c>
      <c r="C946" s="512" t="s">
        <v>220</v>
      </c>
      <c r="D946" s="512" t="s">
        <v>2706</v>
      </c>
      <c r="E946" s="512">
        <v>17</v>
      </c>
      <c r="F946" s="512">
        <v>1</v>
      </c>
      <c r="G946" s="512">
        <v>6</v>
      </c>
    </row>
    <row r="947" spans="1:7" ht="12.75" customHeight="1">
      <c r="A947" s="512" t="s">
        <v>8396</v>
      </c>
      <c r="B947" s="512" t="s">
        <v>172</v>
      </c>
      <c r="C947" s="512" t="s">
        <v>63</v>
      </c>
      <c r="D947" s="512" t="s">
        <v>2704</v>
      </c>
      <c r="E947" s="512">
        <v>16</v>
      </c>
      <c r="F947" s="512">
        <v>1</v>
      </c>
      <c r="G947" s="512">
        <v>6</v>
      </c>
    </row>
    <row r="948" spans="1:7" ht="12.75" customHeight="1">
      <c r="A948" s="512" t="s">
        <v>4753</v>
      </c>
      <c r="B948" s="512" t="s">
        <v>172</v>
      </c>
      <c r="C948" s="512" t="s">
        <v>193</v>
      </c>
      <c r="D948" s="512" t="s">
        <v>2695</v>
      </c>
      <c r="E948" s="512">
        <v>10</v>
      </c>
      <c r="F948" s="512">
        <v>1</v>
      </c>
      <c r="G948" s="512">
        <v>10</v>
      </c>
    </row>
    <row r="949" spans="1:7" ht="12.75" customHeight="1">
      <c r="A949" s="512" t="s">
        <v>3171</v>
      </c>
      <c r="B949" s="512" t="s">
        <v>172</v>
      </c>
      <c r="C949" s="512" t="s">
        <v>222</v>
      </c>
      <c r="D949" s="512" t="s">
        <v>2690</v>
      </c>
      <c r="E949" s="512">
        <v>28</v>
      </c>
      <c r="F949" s="512">
        <v>7</v>
      </c>
      <c r="G949" s="512">
        <v>25</v>
      </c>
    </row>
    <row r="950" spans="1:7" ht="12.75" customHeight="1">
      <c r="A950" s="512" t="s">
        <v>3253</v>
      </c>
      <c r="B950" s="512" t="s">
        <v>172</v>
      </c>
      <c r="C950" s="512" t="s">
        <v>222</v>
      </c>
      <c r="D950" s="512" t="s">
        <v>2678</v>
      </c>
      <c r="E950" s="512">
        <v>28</v>
      </c>
      <c r="F950" s="512">
        <v>2</v>
      </c>
      <c r="G950" s="512">
        <v>7</v>
      </c>
    </row>
    <row r="951" spans="1:7" ht="12.75" customHeight="1">
      <c r="A951" s="512" t="s">
        <v>3295</v>
      </c>
      <c r="B951" s="512" t="s">
        <v>172</v>
      </c>
      <c r="C951" s="512" t="s">
        <v>211</v>
      </c>
      <c r="D951" s="512" t="s">
        <v>2684</v>
      </c>
      <c r="E951" s="512">
        <v>45</v>
      </c>
      <c r="F951" s="512">
        <v>5</v>
      </c>
      <c r="G951" s="512">
        <v>11</v>
      </c>
    </row>
    <row r="952" spans="1:7" ht="12.75" customHeight="1">
      <c r="A952" s="512" t="s">
        <v>8397</v>
      </c>
      <c r="B952" s="512" t="s">
        <v>172</v>
      </c>
      <c r="C952" s="512" t="s">
        <v>211</v>
      </c>
      <c r="D952" s="512" t="s">
        <v>2696</v>
      </c>
      <c r="E952" s="512">
        <v>45</v>
      </c>
      <c r="F952" s="512">
        <v>1</v>
      </c>
      <c r="G952" s="512">
        <v>2</v>
      </c>
    </row>
    <row r="953" spans="1:7" ht="12.75" customHeight="1">
      <c r="A953" s="512" t="s">
        <v>3256</v>
      </c>
      <c r="B953" s="512" t="s">
        <v>172</v>
      </c>
      <c r="C953" s="512" t="s">
        <v>212</v>
      </c>
      <c r="D953" s="512" t="s">
        <v>2690</v>
      </c>
      <c r="E953" s="512">
        <v>16</v>
      </c>
      <c r="F953" s="512">
        <v>1</v>
      </c>
      <c r="G953" s="512">
        <v>6</v>
      </c>
    </row>
    <row r="954" spans="1:7" ht="12.75" customHeight="1">
      <c r="A954" s="512" t="s">
        <v>8398</v>
      </c>
      <c r="B954" s="512" t="s">
        <v>172</v>
      </c>
      <c r="C954" s="512" t="s">
        <v>212</v>
      </c>
      <c r="D954" s="512" t="s">
        <v>2700</v>
      </c>
      <c r="E954" s="512">
        <v>16</v>
      </c>
      <c r="F954" s="512">
        <v>1</v>
      </c>
      <c r="G954" s="512">
        <v>6</v>
      </c>
    </row>
    <row r="955" spans="1:7" ht="12.75" customHeight="1">
      <c r="A955" s="512" t="s">
        <v>4782</v>
      </c>
      <c r="B955" s="512" t="s">
        <v>172</v>
      </c>
      <c r="C955" s="512" t="s">
        <v>169</v>
      </c>
      <c r="D955" s="512" t="s">
        <v>2678</v>
      </c>
      <c r="E955" s="512">
        <v>9</v>
      </c>
      <c r="F955" s="512">
        <v>2</v>
      </c>
      <c r="G955" s="512">
        <v>22</v>
      </c>
    </row>
    <row r="956" spans="1:7" ht="12.75" customHeight="1">
      <c r="A956" s="512" t="s">
        <v>3257</v>
      </c>
      <c r="B956" s="512" t="s">
        <v>172</v>
      </c>
      <c r="C956" s="512" t="s">
        <v>194</v>
      </c>
      <c r="D956" s="512" t="s">
        <v>2695</v>
      </c>
      <c r="E956" s="512">
        <v>23</v>
      </c>
      <c r="F956" s="512">
        <v>1</v>
      </c>
      <c r="G956" s="512">
        <v>4</v>
      </c>
    </row>
    <row r="957" spans="1:7" ht="12.75" customHeight="1">
      <c r="A957" s="512" t="s">
        <v>3351</v>
      </c>
      <c r="B957" s="512" t="s">
        <v>172</v>
      </c>
      <c r="C957" s="512" t="s">
        <v>94</v>
      </c>
      <c r="D957" s="512" t="s">
        <v>2689</v>
      </c>
      <c r="E957" s="512">
        <v>8</v>
      </c>
      <c r="F957" s="512">
        <v>3</v>
      </c>
      <c r="G957" s="512">
        <v>38</v>
      </c>
    </row>
    <row r="958" spans="1:7" ht="12.75" customHeight="1">
      <c r="A958" s="512" t="s">
        <v>8399</v>
      </c>
      <c r="B958" s="512" t="s">
        <v>172</v>
      </c>
      <c r="C958" s="512" t="s">
        <v>94</v>
      </c>
      <c r="D958" s="512" t="s">
        <v>2686</v>
      </c>
      <c r="E958" s="512">
        <v>8</v>
      </c>
      <c r="F958" s="512">
        <v>1</v>
      </c>
      <c r="G958" s="512">
        <v>13</v>
      </c>
    </row>
    <row r="959" spans="1:7" ht="12.75" customHeight="1">
      <c r="A959" s="512" t="s">
        <v>4380</v>
      </c>
      <c r="B959" s="512" t="s">
        <v>172</v>
      </c>
      <c r="C959" s="512" t="s">
        <v>154</v>
      </c>
      <c r="D959" s="512" t="s">
        <v>2695</v>
      </c>
      <c r="E959" s="512">
        <v>25</v>
      </c>
      <c r="F959" s="512">
        <v>1</v>
      </c>
      <c r="G959" s="512">
        <v>4</v>
      </c>
    </row>
    <row r="960" spans="1:7" ht="12.75" customHeight="1">
      <c r="A960" s="512" t="s">
        <v>8400</v>
      </c>
      <c r="B960" s="512" t="s">
        <v>172</v>
      </c>
      <c r="C960" s="512" t="s">
        <v>154</v>
      </c>
      <c r="D960" s="512" t="s">
        <v>2686</v>
      </c>
      <c r="E960" s="512">
        <v>25</v>
      </c>
      <c r="F960" s="512">
        <v>1</v>
      </c>
      <c r="G960" s="512">
        <v>4</v>
      </c>
    </row>
    <row r="961" spans="1:7" ht="12.75" customHeight="1">
      <c r="A961" s="512" t="s">
        <v>8401</v>
      </c>
      <c r="B961" s="512" t="s">
        <v>172</v>
      </c>
      <c r="C961" s="512" t="s">
        <v>154</v>
      </c>
      <c r="D961" s="512" t="s">
        <v>2706</v>
      </c>
      <c r="E961" s="512">
        <v>25</v>
      </c>
      <c r="F961" s="512">
        <v>1</v>
      </c>
      <c r="G961" s="512">
        <v>4</v>
      </c>
    </row>
    <row r="962" spans="1:7" ht="12.75" customHeight="1">
      <c r="A962" s="512" t="s">
        <v>4797</v>
      </c>
      <c r="B962" s="512" t="s">
        <v>172</v>
      </c>
      <c r="C962" s="512" t="s">
        <v>223</v>
      </c>
      <c r="D962" s="512" t="s">
        <v>2687</v>
      </c>
      <c r="E962" s="512">
        <v>72</v>
      </c>
      <c r="F962" s="512">
        <v>1</v>
      </c>
      <c r="G962" s="512">
        <v>1</v>
      </c>
    </row>
    <row r="963" spans="1:7" ht="12.75" customHeight="1">
      <c r="A963" s="512" t="s">
        <v>3305</v>
      </c>
      <c r="B963" s="512" t="s">
        <v>172</v>
      </c>
      <c r="C963" s="512" t="s">
        <v>40</v>
      </c>
      <c r="D963" s="512" t="s">
        <v>2689</v>
      </c>
      <c r="E963" s="512">
        <v>16</v>
      </c>
      <c r="F963" s="512">
        <v>5</v>
      </c>
      <c r="G963" s="512">
        <v>31</v>
      </c>
    </row>
    <row r="964" spans="1:7" ht="12.75" customHeight="1">
      <c r="A964" s="512" t="s">
        <v>3326</v>
      </c>
      <c r="B964" s="512" t="s">
        <v>172</v>
      </c>
      <c r="C964" s="512" t="s">
        <v>95</v>
      </c>
      <c r="D964" s="512" t="s">
        <v>2684</v>
      </c>
      <c r="E964" s="512">
        <v>42</v>
      </c>
      <c r="F964" s="512">
        <v>4</v>
      </c>
      <c r="G964" s="512">
        <v>10</v>
      </c>
    </row>
    <row r="965" spans="1:7" ht="12.75" customHeight="1">
      <c r="A965" s="512" t="s">
        <v>4777</v>
      </c>
      <c r="B965" s="512" t="s">
        <v>172</v>
      </c>
      <c r="C965" s="512" t="s">
        <v>155</v>
      </c>
      <c r="D965" s="512" t="s">
        <v>2684</v>
      </c>
      <c r="E965" s="512">
        <v>20</v>
      </c>
      <c r="F965" s="512">
        <v>1</v>
      </c>
      <c r="G965" s="512">
        <v>5</v>
      </c>
    </row>
    <row r="966" spans="1:7" ht="12.75" customHeight="1">
      <c r="A966" s="512" t="s">
        <v>3440</v>
      </c>
      <c r="B966" s="512" t="s">
        <v>172</v>
      </c>
      <c r="C966" s="512" t="s">
        <v>41</v>
      </c>
      <c r="D966" s="512" t="s">
        <v>2680</v>
      </c>
      <c r="E966" s="512">
        <v>20</v>
      </c>
      <c r="F966" s="512">
        <v>1</v>
      </c>
      <c r="G966" s="512">
        <v>5</v>
      </c>
    </row>
    <row r="967" spans="1:7" ht="12.75" customHeight="1">
      <c r="A967" s="512" t="s">
        <v>3365</v>
      </c>
      <c r="B967" s="512" t="s">
        <v>172</v>
      </c>
      <c r="C967" s="512" t="s">
        <v>225</v>
      </c>
      <c r="D967" s="512" t="s">
        <v>2689</v>
      </c>
      <c r="E967" s="512">
        <v>6</v>
      </c>
      <c r="F967" s="512">
        <v>2</v>
      </c>
      <c r="G967" s="512">
        <v>33</v>
      </c>
    </row>
    <row r="968" spans="1:7" ht="12.75" customHeight="1">
      <c r="A968" s="512" t="s">
        <v>3311</v>
      </c>
      <c r="B968" s="512" t="s">
        <v>172</v>
      </c>
      <c r="C968" s="512" t="s">
        <v>225</v>
      </c>
      <c r="D968" s="512" t="s">
        <v>2684</v>
      </c>
      <c r="E968" s="512">
        <v>6</v>
      </c>
      <c r="F968" s="512">
        <v>1</v>
      </c>
      <c r="G968" s="512">
        <v>17</v>
      </c>
    </row>
    <row r="969" spans="1:7" ht="12.75" customHeight="1">
      <c r="A969" s="512" t="s">
        <v>8402</v>
      </c>
      <c r="B969" s="512" t="s">
        <v>172</v>
      </c>
      <c r="C969" s="512" t="s">
        <v>225</v>
      </c>
      <c r="D969" s="512" t="s">
        <v>2683</v>
      </c>
      <c r="E969" s="512">
        <v>6</v>
      </c>
      <c r="F969" s="512">
        <v>1</v>
      </c>
      <c r="G969" s="512">
        <v>17</v>
      </c>
    </row>
    <row r="970" spans="1:7" ht="12.75" customHeight="1">
      <c r="A970" s="512" t="s">
        <v>8403</v>
      </c>
      <c r="B970" s="512" t="s">
        <v>172</v>
      </c>
      <c r="C970" s="512" t="s">
        <v>96</v>
      </c>
      <c r="D970" s="512" t="s">
        <v>2682</v>
      </c>
      <c r="E970" s="512">
        <v>11</v>
      </c>
      <c r="F970" s="512">
        <v>1</v>
      </c>
      <c r="G970" s="512">
        <v>9</v>
      </c>
    </row>
    <row r="971" spans="1:7" ht="12.75" customHeight="1">
      <c r="A971" s="512" t="s">
        <v>3366</v>
      </c>
      <c r="B971" s="512" t="s">
        <v>172</v>
      </c>
      <c r="C971" s="512" t="s">
        <v>96</v>
      </c>
      <c r="D971" s="512" t="s">
        <v>2697</v>
      </c>
      <c r="E971" s="512">
        <v>11</v>
      </c>
      <c r="F971" s="512">
        <v>1</v>
      </c>
      <c r="G971" s="512">
        <v>9</v>
      </c>
    </row>
    <row r="972" spans="1:7" ht="12.75" customHeight="1">
      <c r="A972" s="512" t="s">
        <v>8404</v>
      </c>
      <c r="B972" s="512" t="s">
        <v>172</v>
      </c>
      <c r="C972" s="512" t="s">
        <v>42</v>
      </c>
      <c r="D972" s="512" t="s">
        <v>2688</v>
      </c>
      <c r="E972" s="512">
        <v>18</v>
      </c>
      <c r="F972" s="512">
        <v>1</v>
      </c>
      <c r="G972" s="512">
        <v>6</v>
      </c>
    </row>
    <row r="973" spans="1:7" ht="12.75" customHeight="1">
      <c r="A973" s="512" t="s">
        <v>3442</v>
      </c>
      <c r="B973" s="512" t="s">
        <v>172</v>
      </c>
      <c r="C973" s="512" t="s">
        <v>64</v>
      </c>
      <c r="D973" s="512" t="s">
        <v>2689</v>
      </c>
      <c r="E973" s="512">
        <v>22</v>
      </c>
      <c r="F973" s="512">
        <v>7</v>
      </c>
      <c r="G973" s="512">
        <v>32</v>
      </c>
    </row>
    <row r="974" spans="1:7" ht="12.75" customHeight="1">
      <c r="A974" s="512" t="s">
        <v>8405</v>
      </c>
      <c r="B974" s="512" t="s">
        <v>172</v>
      </c>
      <c r="C974" s="512" t="s">
        <v>208</v>
      </c>
      <c r="D974" s="512" t="s">
        <v>2695</v>
      </c>
      <c r="E974" s="512">
        <v>30</v>
      </c>
      <c r="F974" s="512">
        <v>1</v>
      </c>
      <c r="G974" s="512">
        <v>3</v>
      </c>
    </row>
    <row r="975" spans="1:7" ht="12.75" customHeight="1">
      <c r="A975" s="512" t="s">
        <v>8406</v>
      </c>
      <c r="B975" s="512" t="s">
        <v>172</v>
      </c>
      <c r="C975" s="512" t="s">
        <v>208</v>
      </c>
      <c r="D975" s="512" t="s">
        <v>2679</v>
      </c>
      <c r="E975" s="512">
        <v>30</v>
      </c>
      <c r="F975" s="512">
        <v>3</v>
      </c>
      <c r="G975" s="512">
        <v>10</v>
      </c>
    </row>
    <row r="976" spans="1:7" ht="12.75" customHeight="1">
      <c r="A976" s="512" t="s">
        <v>3086</v>
      </c>
      <c r="B976" s="512" t="s">
        <v>172</v>
      </c>
      <c r="C976" s="512" t="s">
        <v>166</v>
      </c>
      <c r="D976" s="512" t="s">
        <v>2695</v>
      </c>
      <c r="E976" s="512">
        <v>10</v>
      </c>
      <c r="F976" s="512">
        <v>1</v>
      </c>
      <c r="G976" s="512">
        <v>10</v>
      </c>
    </row>
    <row r="977" spans="1:7" ht="12.75" customHeight="1">
      <c r="A977" s="512" t="s">
        <v>3064</v>
      </c>
      <c r="B977" s="512" t="s">
        <v>172</v>
      </c>
      <c r="C977" s="512" t="s">
        <v>61</v>
      </c>
      <c r="D977" s="512" t="s">
        <v>2698</v>
      </c>
      <c r="E977" s="512">
        <v>47</v>
      </c>
      <c r="F977" s="512">
        <v>2</v>
      </c>
      <c r="G977" s="512">
        <v>4</v>
      </c>
    </row>
    <row r="978" spans="1:7" ht="12.75" customHeight="1">
      <c r="A978" s="512" t="s">
        <v>8407</v>
      </c>
      <c r="B978" s="512" t="s">
        <v>172</v>
      </c>
      <c r="C978" s="512" t="s">
        <v>61</v>
      </c>
      <c r="D978" s="512" t="s">
        <v>2679</v>
      </c>
      <c r="E978" s="512">
        <v>47</v>
      </c>
      <c r="F978" s="512">
        <v>1</v>
      </c>
      <c r="G978" s="512">
        <v>2</v>
      </c>
    </row>
    <row r="979" spans="1:7" ht="12.75" customHeight="1">
      <c r="A979" s="512" t="s">
        <v>8408</v>
      </c>
      <c r="B979" s="512" t="s">
        <v>172</v>
      </c>
      <c r="C979" s="512" t="s">
        <v>61</v>
      </c>
      <c r="D979" s="512" t="s">
        <v>2696</v>
      </c>
      <c r="E979" s="512">
        <v>47</v>
      </c>
      <c r="F979" s="512">
        <v>1</v>
      </c>
      <c r="G979" s="512">
        <v>2</v>
      </c>
    </row>
    <row r="980" spans="1:7" ht="12.75" customHeight="1">
      <c r="A980" s="512" t="s">
        <v>3240</v>
      </c>
      <c r="B980" s="512" t="s">
        <v>172</v>
      </c>
      <c r="C980" s="512" t="s">
        <v>82</v>
      </c>
      <c r="D980" s="512" t="s">
        <v>2684</v>
      </c>
      <c r="E980" s="512">
        <v>84</v>
      </c>
      <c r="F980" s="512">
        <v>12</v>
      </c>
      <c r="G980" s="512">
        <v>14</v>
      </c>
    </row>
    <row r="981" spans="1:7" ht="12.75" customHeight="1">
      <c r="A981" s="512" t="s">
        <v>4360</v>
      </c>
      <c r="B981" s="512" t="s">
        <v>172</v>
      </c>
      <c r="C981" s="512" t="s">
        <v>82</v>
      </c>
      <c r="D981" s="512" t="s">
        <v>2702</v>
      </c>
      <c r="E981" s="512">
        <v>84</v>
      </c>
      <c r="F981" s="512">
        <v>1</v>
      </c>
      <c r="G981" s="512">
        <v>1</v>
      </c>
    </row>
    <row r="982" spans="1:7" ht="12.75" customHeight="1">
      <c r="A982" s="512" t="s">
        <v>3157</v>
      </c>
      <c r="B982" s="512" t="s">
        <v>172</v>
      </c>
      <c r="C982" s="512" t="s">
        <v>82</v>
      </c>
      <c r="D982" s="512" t="s">
        <v>2679</v>
      </c>
      <c r="E982" s="512">
        <v>84</v>
      </c>
      <c r="F982" s="512">
        <v>3</v>
      </c>
      <c r="G982" s="512">
        <v>4</v>
      </c>
    </row>
    <row r="983" spans="1:7" ht="12.75" customHeight="1">
      <c r="A983" s="512" t="s">
        <v>3241</v>
      </c>
      <c r="B983" s="512" t="s">
        <v>172</v>
      </c>
      <c r="C983" s="512" t="s">
        <v>167</v>
      </c>
      <c r="D983" s="512" t="s">
        <v>2695</v>
      </c>
      <c r="E983" s="512">
        <v>27</v>
      </c>
      <c r="F983" s="512">
        <v>2</v>
      </c>
      <c r="G983" s="512">
        <v>7</v>
      </c>
    </row>
    <row r="984" spans="1:7" ht="12.75" customHeight="1">
      <c r="A984" s="512" t="s">
        <v>3218</v>
      </c>
      <c r="B984" s="512" t="s">
        <v>172</v>
      </c>
      <c r="C984" s="512" t="s">
        <v>167</v>
      </c>
      <c r="D984" s="512" t="s">
        <v>2690</v>
      </c>
      <c r="E984" s="512">
        <v>27</v>
      </c>
      <c r="F984" s="512">
        <v>7</v>
      </c>
      <c r="G984" s="512">
        <v>26</v>
      </c>
    </row>
    <row r="985" spans="1:7" ht="12.75" customHeight="1">
      <c r="A985" s="512" t="s">
        <v>4806</v>
      </c>
      <c r="B985" s="512" t="s">
        <v>172</v>
      </c>
      <c r="C985" s="512" t="s">
        <v>167</v>
      </c>
      <c r="D985" s="512" t="s">
        <v>2680</v>
      </c>
      <c r="E985" s="512">
        <v>27</v>
      </c>
      <c r="F985" s="512">
        <v>2</v>
      </c>
      <c r="G985" s="512">
        <v>7</v>
      </c>
    </row>
    <row r="986" spans="1:7" ht="12.75" customHeight="1">
      <c r="A986" s="512" t="s">
        <v>4362</v>
      </c>
      <c r="B986" s="512" t="s">
        <v>172</v>
      </c>
      <c r="C986" s="512" t="s">
        <v>83</v>
      </c>
      <c r="D986" s="512" t="s">
        <v>2689</v>
      </c>
      <c r="E986" s="512">
        <v>12</v>
      </c>
      <c r="F986" s="512">
        <v>5</v>
      </c>
      <c r="G986" s="512">
        <v>42</v>
      </c>
    </row>
    <row r="987" spans="1:7" ht="12.75" customHeight="1">
      <c r="A987" s="512" t="s">
        <v>4367</v>
      </c>
      <c r="B987" s="512" t="s">
        <v>172</v>
      </c>
      <c r="C987" s="512" t="s">
        <v>35</v>
      </c>
      <c r="D987" s="512" t="s">
        <v>2684</v>
      </c>
      <c r="E987" s="512">
        <v>24</v>
      </c>
      <c r="F987" s="512">
        <v>9</v>
      </c>
      <c r="G987" s="512">
        <v>38</v>
      </c>
    </row>
    <row r="988" spans="1:7" ht="12.75" customHeight="1">
      <c r="A988" s="512" t="s">
        <v>3282</v>
      </c>
      <c r="B988" s="512" t="s">
        <v>172</v>
      </c>
      <c r="C988" s="512" t="s">
        <v>190</v>
      </c>
      <c r="D988" s="512" t="s">
        <v>2695</v>
      </c>
      <c r="E988" s="512">
        <v>61</v>
      </c>
      <c r="F988" s="512">
        <v>8</v>
      </c>
      <c r="G988" s="512">
        <v>13</v>
      </c>
    </row>
    <row r="989" spans="1:7" ht="12.75" customHeight="1">
      <c r="A989" s="512" t="s">
        <v>3162</v>
      </c>
      <c r="B989" s="512" t="s">
        <v>172</v>
      </c>
      <c r="C989" s="512" t="s">
        <v>190</v>
      </c>
      <c r="D989" s="512" t="s">
        <v>2690</v>
      </c>
      <c r="E989" s="512">
        <v>61</v>
      </c>
      <c r="F989" s="512">
        <v>3</v>
      </c>
      <c r="G989" s="512">
        <v>5</v>
      </c>
    </row>
    <row r="990" spans="1:7" ht="12.75" customHeight="1">
      <c r="A990" s="512" t="s">
        <v>3283</v>
      </c>
      <c r="B990" s="512" t="s">
        <v>172</v>
      </c>
      <c r="C990" s="512" t="s">
        <v>190</v>
      </c>
      <c r="D990" s="512" t="s">
        <v>2678</v>
      </c>
      <c r="E990" s="512">
        <v>61</v>
      </c>
      <c r="F990" s="512">
        <v>2</v>
      </c>
      <c r="G990" s="512">
        <v>3</v>
      </c>
    </row>
    <row r="991" spans="1:7" ht="12.75" customHeight="1">
      <c r="A991" s="512" t="s">
        <v>8409</v>
      </c>
      <c r="B991" s="512" t="s">
        <v>172</v>
      </c>
      <c r="C991" s="512" t="s">
        <v>190</v>
      </c>
      <c r="D991" s="512" t="s">
        <v>2683</v>
      </c>
      <c r="E991" s="512">
        <v>61</v>
      </c>
      <c r="F991" s="512">
        <v>2</v>
      </c>
      <c r="G991" s="512">
        <v>3</v>
      </c>
    </row>
    <row r="992" spans="1:7" ht="12.75" customHeight="1">
      <c r="A992" s="512" t="s">
        <v>4843</v>
      </c>
      <c r="B992" s="512" t="s">
        <v>172</v>
      </c>
      <c r="C992" s="512" t="s">
        <v>93</v>
      </c>
      <c r="D992" s="512" t="s">
        <v>2700</v>
      </c>
      <c r="E992" s="512">
        <v>19</v>
      </c>
      <c r="F992" s="512">
        <v>1</v>
      </c>
      <c r="G992" s="512">
        <v>5</v>
      </c>
    </row>
    <row r="993" spans="1:7" ht="12.75" customHeight="1">
      <c r="A993" s="512" t="s">
        <v>4370</v>
      </c>
      <c r="B993" s="512" t="s">
        <v>172</v>
      </c>
      <c r="C993" s="512" t="s">
        <v>191</v>
      </c>
      <c r="D993" s="512" t="s">
        <v>2689</v>
      </c>
      <c r="E993" s="512">
        <v>6</v>
      </c>
      <c r="F993" s="512" t="s">
        <v>2709</v>
      </c>
      <c r="G993" s="512">
        <v>0</v>
      </c>
    </row>
    <row r="994" spans="1:7" ht="12.75" customHeight="1">
      <c r="A994" s="512" t="s">
        <v>8410</v>
      </c>
      <c r="B994" s="512" t="s">
        <v>172</v>
      </c>
      <c r="C994" s="512" t="s">
        <v>192</v>
      </c>
      <c r="D994" s="512" t="s">
        <v>2695</v>
      </c>
      <c r="E994" s="512">
        <v>13</v>
      </c>
      <c r="F994" s="512">
        <v>1</v>
      </c>
      <c r="G994" s="512">
        <v>8</v>
      </c>
    </row>
    <row r="995" spans="1:7" ht="12.75" customHeight="1">
      <c r="A995" s="512" t="s">
        <v>8411</v>
      </c>
      <c r="B995" s="512" t="s">
        <v>172</v>
      </c>
      <c r="C995" s="512" t="s">
        <v>152</v>
      </c>
      <c r="D995" s="512" t="s">
        <v>2698</v>
      </c>
      <c r="E995" s="512">
        <v>21</v>
      </c>
      <c r="F995" s="512">
        <v>1</v>
      </c>
      <c r="G995" s="512">
        <v>5</v>
      </c>
    </row>
    <row r="996" spans="1:7" ht="12.75" customHeight="1">
      <c r="A996" s="512" t="s">
        <v>8412</v>
      </c>
      <c r="B996" s="512" t="s">
        <v>172</v>
      </c>
      <c r="C996" s="512" t="s">
        <v>152</v>
      </c>
      <c r="D996" s="512" t="s">
        <v>2680</v>
      </c>
      <c r="E996" s="512">
        <v>21</v>
      </c>
      <c r="F996" s="512">
        <v>1</v>
      </c>
      <c r="G996" s="512">
        <v>5</v>
      </c>
    </row>
    <row r="997" spans="1:7" ht="12.75" customHeight="1">
      <c r="A997" s="512" t="s">
        <v>8413</v>
      </c>
      <c r="B997" s="512" t="s">
        <v>172</v>
      </c>
      <c r="C997" s="512" t="s">
        <v>152</v>
      </c>
      <c r="D997" s="512" t="s">
        <v>2692</v>
      </c>
      <c r="E997" s="512">
        <v>21</v>
      </c>
      <c r="F997" s="512">
        <v>1</v>
      </c>
      <c r="G997" s="512">
        <v>5</v>
      </c>
    </row>
    <row r="998" spans="1:7" ht="12.75" customHeight="1">
      <c r="A998" s="512" t="s">
        <v>8414</v>
      </c>
      <c r="B998" s="512" t="s">
        <v>172</v>
      </c>
      <c r="C998" s="512" t="s">
        <v>153</v>
      </c>
      <c r="D998" s="512" t="s">
        <v>2678</v>
      </c>
      <c r="E998" s="512">
        <v>15</v>
      </c>
      <c r="F998" s="512">
        <v>1</v>
      </c>
      <c r="G998" s="512">
        <v>7</v>
      </c>
    </row>
    <row r="999" spans="1:7" ht="12.75" customHeight="1">
      <c r="A999" s="512" t="s">
        <v>3183</v>
      </c>
      <c r="B999" s="512" t="s">
        <v>172</v>
      </c>
      <c r="C999" s="512" t="s">
        <v>36</v>
      </c>
      <c r="D999" s="512" t="s">
        <v>2689</v>
      </c>
      <c r="E999" s="512">
        <v>13</v>
      </c>
      <c r="F999" s="512">
        <v>4</v>
      </c>
      <c r="G999" s="512">
        <v>31</v>
      </c>
    </row>
    <row r="1000" spans="1:7" ht="12.75" customHeight="1">
      <c r="A1000" s="512" t="s">
        <v>8415</v>
      </c>
      <c r="B1000" s="512" t="s">
        <v>172</v>
      </c>
      <c r="C1000" s="512" t="s">
        <v>36</v>
      </c>
      <c r="D1000" s="512" t="s">
        <v>2698</v>
      </c>
      <c r="E1000" s="512">
        <v>13</v>
      </c>
      <c r="F1000" s="512">
        <v>1</v>
      </c>
      <c r="G1000" s="512">
        <v>8</v>
      </c>
    </row>
    <row r="1001" spans="1:7" ht="12.75" customHeight="1">
      <c r="A1001" s="512" t="s">
        <v>8416</v>
      </c>
      <c r="B1001" s="512" t="s">
        <v>172</v>
      </c>
      <c r="C1001" s="512" t="s">
        <v>62</v>
      </c>
      <c r="D1001" s="512" t="s">
        <v>2695</v>
      </c>
      <c r="E1001" s="512">
        <v>12</v>
      </c>
      <c r="F1001" s="512">
        <v>1</v>
      </c>
      <c r="G1001" s="512">
        <v>8</v>
      </c>
    </row>
    <row r="1002" spans="1:7" ht="12.75" customHeight="1">
      <c r="A1002" s="512" t="s">
        <v>3250</v>
      </c>
      <c r="B1002" s="512" t="s">
        <v>172</v>
      </c>
      <c r="C1002" s="512" t="s">
        <v>37</v>
      </c>
      <c r="D1002" s="512" t="s">
        <v>2684</v>
      </c>
      <c r="E1002" s="512">
        <v>15</v>
      </c>
      <c r="F1002" s="512">
        <v>4</v>
      </c>
      <c r="G1002" s="512">
        <v>27</v>
      </c>
    </row>
    <row r="1003" spans="1:7" ht="12.75" customHeight="1">
      <c r="A1003" s="512" t="s">
        <v>8417</v>
      </c>
      <c r="B1003" s="512" t="s">
        <v>172</v>
      </c>
      <c r="C1003" s="512" t="s">
        <v>37</v>
      </c>
      <c r="D1003" s="512" t="s">
        <v>2699</v>
      </c>
      <c r="E1003" s="512">
        <v>15</v>
      </c>
      <c r="F1003" s="512">
        <v>1</v>
      </c>
      <c r="G1003" s="512">
        <v>7</v>
      </c>
    </row>
    <row r="1004" spans="1:7" ht="12.75" customHeight="1">
      <c r="A1004" s="512" t="s">
        <v>3169</v>
      </c>
      <c r="B1004" s="512" t="s">
        <v>172</v>
      </c>
      <c r="C1004" s="512" t="s">
        <v>220</v>
      </c>
      <c r="D1004" s="512" t="s">
        <v>2690</v>
      </c>
      <c r="E1004" s="512">
        <v>17</v>
      </c>
      <c r="F1004" s="512">
        <v>5</v>
      </c>
      <c r="G1004" s="512">
        <v>29</v>
      </c>
    </row>
    <row r="1005" spans="1:7" ht="12.75" customHeight="1">
      <c r="A1005" s="512" t="s">
        <v>8418</v>
      </c>
      <c r="B1005" s="512" t="s">
        <v>172</v>
      </c>
      <c r="C1005" s="512" t="s">
        <v>220</v>
      </c>
      <c r="D1005" s="512" t="s">
        <v>2686</v>
      </c>
      <c r="E1005" s="512">
        <v>17</v>
      </c>
      <c r="F1005" s="512">
        <v>2</v>
      </c>
      <c r="G1005" s="512">
        <v>12</v>
      </c>
    </row>
    <row r="1006" spans="1:7" ht="12.75" customHeight="1">
      <c r="A1006" s="512" t="s">
        <v>3251</v>
      </c>
      <c r="B1006" s="512" t="s">
        <v>172</v>
      </c>
      <c r="C1006" s="512" t="s">
        <v>63</v>
      </c>
      <c r="D1006" s="512" t="s">
        <v>2689</v>
      </c>
      <c r="E1006" s="512">
        <v>16</v>
      </c>
      <c r="F1006" s="512">
        <v>3</v>
      </c>
      <c r="G1006" s="512">
        <v>19</v>
      </c>
    </row>
    <row r="1007" spans="1:7" ht="12.75" customHeight="1">
      <c r="A1007" s="512" t="s">
        <v>3229</v>
      </c>
      <c r="B1007" s="512" t="s">
        <v>172</v>
      </c>
      <c r="C1007" s="512" t="s">
        <v>63</v>
      </c>
      <c r="D1007" s="512" t="s">
        <v>2678</v>
      </c>
      <c r="E1007" s="512">
        <v>16</v>
      </c>
      <c r="F1007" s="512">
        <v>1</v>
      </c>
      <c r="G1007" s="512">
        <v>6</v>
      </c>
    </row>
    <row r="1008" spans="1:7" ht="12.75" customHeight="1">
      <c r="A1008" s="512" t="s">
        <v>3293</v>
      </c>
      <c r="B1008" s="512" t="s">
        <v>172</v>
      </c>
      <c r="C1008" s="512" t="s">
        <v>221</v>
      </c>
      <c r="D1008" s="512" t="s">
        <v>2689</v>
      </c>
      <c r="E1008" s="512">
        <v>19</v>
      </c>
      <c r="F1008" s="512">
        <v>2</v>
      </c>
      <c r="G1008" s="512">
        <v>11</v>
      </c>
    </row>
    <row r="1009" spans="1:7" ht="12.75" customHeight="1">
      <c r="A1009" s="512" t="s">
        <v>3230</v>
      </c>
      <c r="B1009" s="512" t="s">
        <v>172</v>
      </c>
      <c r="C1009" s="512" t="s">
        <v>193</v>
      </c>
      <c r="D1009" s="512" t="s">
        <v>2690</v>
      </c>
      <c r="E1009" s="512">
        <v>10</v>
      </c>
      <c r="F1009" s="512">
        <v>2</v>
      </c>
      <c r="G1009" s="512">
        <v>20</v>
      </c>
    </row>
    <row r="1010" spans="1:7" ht="12.75" customHeight="1">
      <c r="A1010" s="512" t="s">
        <v>8419</v>
      </c>
      <c r="B1010" s="512" t="s">
        <v>172</v>
      </c>
      <c r="C1010" s="512" t="s">
        <v>193</v>
      </c>
      <c r="D1010" s="512" t="s">
        <v>2678</v>
      </c>
      <c r="E1010" s="512">
        <v>10</v>
      </c>
      <c r="F1010" s="512">
        <v>1</v>
      </c>
      <c r="G1010" s="512">
        <v>10</v>
      </c>
    </row>
    <row r="1011" spans="1:7">
      <c r="A1011" s="512" t="s">
        <v>8420</v>
      </c>
      <c r="B1011" s="512" t="s">
        <v>172</v>
      </c>
      <c r="C1011" s="512" t="s">
        <v>84</v>
      </c>
      <c r="D1011" s="512" t="s">
        <v>2701</v>
      </c>
      <c r="E1011" s="512">
        <v>38</v>
      </c>
      <c r="F1011" s="512">
        <v>1</v>
      </c>
      <c r="G1011" s="512">
        <v>3</v>
      </c>
    </row>
    <row r="1012" spans="1:7">
      <c r="A1012" s="512" t="s">
        <v>3245</v>
      </c>
      <c r="B1012" s="512" t="s">
        <v>172</v>
      </c>
      <c r="C1012" s="512" t="s">
        <v>84</v>
      </c>
      <c r="D1012" s="512" t="s">
        <v>2696</v>
      </c>
      <c r="E1012" s="512">
        <v>38</v>
      </c>
      <c r="F1012" s="512">
        <v>1</v>
      </c>
      <c r="G1012" s="512">
        <v>3</v>
      </c>
    </row>
    <row r="1013" spans="1:7" ht="12.75" customHeight="1">
      <c r="A1013" s="512" t="s">
        <v>3161</v>
      </c>
      <c r="B1013" s="512" t="s">
        <v>172</v>
      </c>
      <c r="C1013" s="512" t="s">
        <v>83</v>
      </c>
      <c r="D1013" s="512" t="s">
        <v>2678</v>
      </c>
      <c r="E1013" s="512">
        <v>12</v>
      </c>
      <c r="F1013" s="512">
        <v>1</v>
      </c>
      <c r="G1013" s="512">
        <v>8</v>
      </c>
    </row>
    <row r="1014" spans="1:7" ht="12.75" customHeight="1">
      <c r="A1014" s="512" t="s">
        <v>3135</v>
      </c>
      <c r="B1014" s="512" t="s">
        <v>172</v>
      </c>
      <c r="C1014" s="512" t="s">
        <v>35</v>
      </c>
      <c r="D1014" s="512" t="s">
        <v>2685</v>
      </c>
      <c r="E1014" s="512">
        <v>24</v>
      </c>
      <c r="F1014" s="512">
        <v>1</v>
      </c>
      <c r="G1014" s="512">
        <v>4</v>
      </c>
    </row>
    <row r="1015" spans="1:7" ht="12.75" customHeight="1">
      <c r="A1015" s="512" t="s">
        <v>3180</v>
      </c>
      <c r="B1015" s="512" t="s">
        <v>172</v>
      </c>
      <c r="C1015" s="512" t="s">
        <v>190</v>
      </c>
      <c r="D1015" s="512" t="s">
        <v>2684</v>
      </c>
      <c r="E1015" s="512">
        <v>61</v>
      </c>
      <c r="F1015" s="512">
        <v>1</v>
      </c>
      <c r="G1015" s="512">
        <v>2</v>
      </c>
    </row>
    <row r="1016" spans="1:7" ht="12.75" customHeight="1">
      <c r="A1016" s="512" t="s">
        <v>8421</v>
      </c>
      <c r="B1016" s="512" t="s">
        <v>172</v>
      </c>
      <c r="C1016" s="512" t="s">
        <v>190</v>
      </c>
      <c r="D1016" s="512" t="s">
        <v>2697</v>
      </c>
      <c r="E1016" s="512">
        <v>61</v>
      </c>
      <c r="F1016" s="512">
        <v>2</v>
      </c>
      <c r="G1016" s="512">
        <v>3</v>
      </c>
    </row>
    <row r="1017" spans="1:7" ht="12.75" customHeight="1">
      <c r="A1017" s="512" t="s">
        <v>8422</v>
      </c>
      <c r="B1017" s="512" t="s">
        <v>172</v>
      </c>
      <c r="C1017" s="512" t="s">
        <v>209</v>
      </c>
      <c r="D1017" s="512" t="s">
        <v>2684</v>
      </c>
      <c r="E1017" s="512">
        <v>17</v>
      </c>
      <c r="F1017" s="512">
        <v>1</v>
      </c>
      <c r="G1017" s="512">
        <v>6</v>
      </c>
    </row>
    <row r="1018" spans="1:7" ht="12.75" customHeight="1">
      <c r="A1018" s="512" t="s">
        <v>3166</v>
      </c>
      <c r="B1018" s="512" t="s">
        <v>172</v>
      </c>
      <c r="C1018" s="512" t="s">
        <v>152</v>
      </c>
      <c r="D1018" s="512" t="s">
        <v>2689</v>
      </c>
      <c r="E1018" s="512">
        <v>21</v>
      </c>
      <c r="F1018" s="512">
        <v>3</v>
      </c>
      <c r="G1018" s="512">
        <v>14</v>
      </c>
    </row>
    <row r="1019" spans="1:7" ht="12.75" customHeight="1">
      <c r="A1019" s="512" t="s">
        <v>3223</v>
      </c>
      <c r="B1019" s="512" t="s">
        <v>172</v>
      </c>
      <c r="C1019" s="512" t="s">
        <v>168</v>
      </c>
      <c r="D1019" s="512" t="s">
        <v>2689</v>
      </c>
      <c r="E1019" s="512">
        <v>7</v>
      </c>
      <c r="F1019" s="512">
        <v>2</v>
      </c>
      <c r="G1019" s="512">
        <v>29</v>
      </c>
    </row>
    <row r="1020" spans="1:7" ht="12.75" customHeight="1">
      <c r="A1020" s="512" t="s">
        <v>3287</v>
      </c>
      <c r="B1020" s="512" t="s">
        <v>172</v>
      </c>
      <c r="C1020" s="512" t="s">
        <v>153</v>
      </c>
      <c r="D1020" s="512" t="s">
        <v>2689</v>
      </c>
      <c r="E1020" s="512">
        <v>15</v>
      </c>
      <c r="F1020" s="512">
        <v>6</v>
      </c>
      <c r="G1020" s="512">
        <v>40</v>
      </c>
    </row>
    <row r="1021" spans="1:7" ht="12.75" customHeight="1">
      <c r="A1021" s="512" t="s">
        <v>8423</v>
      </c>
      <c r="B1021" s="512" t="s">
        <v>172</v>
      </c>
      <c r="C1021" s="512" t="s">
        <v>153</v>
      </c>
      <c r="D1021" s="512" t="s">
        <v>2704</v>
      </c>
      <c r="E1021" s="512">
        <v>15</v>
      </c>
      <c r="F1021" s="512">
        <v>1</v>
      </c>
      <c r="G1021" s="512">
        <v>7</v>
      </c>
    </row>
    <row r="1022" spans="1:7" ht="12.75" customHeight="1">
      <c r="A1022" s="512" t="s">
        <v>8424</v>
      </c>
      <c r="B1022" s="512" t="s">
        <v>172</v>
      </c>
      <c r="C1022" s="512" t="s">
        <v>153</v>
      </c>
      <c r="D1022" s="512" t="s">
        <v>2707</v>
      </c>
      <c r="E1022" s="512">
        <v>15</v>
      </c>
      <c r="F1022" s="512">
        <v>1</v>
      </c>
      <c r="G1022" s="512">
        <v>7</v>
      </c>
    </row>
    <row r="1023" spans="1:7" ht="12.75" customHeight="1">
      <c r="A1023" s="512" t="s">
        <v>8425</v>
      </c>
      <c r="B1023" s="512" t="s">
        <v>172</v>
      </c>
      <c r="C1023" s="512" t="s">
        <v>36</v>
      </c>
      <c r="D1023" s="512" t="s">
        <v>2685</v>
      </c>
      <c r="E1023" s="512">
        <v>13</v>
      </c>
      <c r="F1023" s="512">
        <v>1</v>
      </c>
      <c r="G1023" s="512">
        <v>8</v>
      </c>
    </row>
    <row r="1024" spans="1:7" ht="12.75" customHeight="1">
      <c r="A1024" s="512" t="s">
        <v>3186</v>
      </c>
      <c r="B1024" s="512" t="s">
        <v>172</v>
      </c>
      <c r="C1024" s="512" t="s">
        <v>220</v>
      </c>
      <c r="D1024" s="512" t="s">
        <v>2689</v>
      </c>
      <c r="E1024" s="512">
        <v>17</v>
      </c>
      <c r="F1024" s="512">
        <v>7</v>
      </c>
      <c r="G1024" s="512">
        <v>41</v>
      </c>
    </row>
    <row r="1025" spans="1:7" ht="12.75" customHeight="1">
      <c r="A1025" s="512" t="s">
        <v>4766</v>
      </c>
      <c r="B1025" s="512" t="s">
        <v>172</v>
      </c>
      <c r="C1025" s="512" t="s">
        <v>38</v>
      </c>
      <c r="D1025" s="512" t="s">
        <v>2690</v>
      </c>
      <c r="E1025" s="512">
        <v>8</v>
      </c>
      <c r="F1025" s="512">
        <v>1</v>
      </c>
      <c r="G1025" s="512">
        <v>13</v>
      </c>
    </row>
    <row r="1026" spans="1:7" ht="12.75" customHeight="1">
      <c r="A1026" s="512" t="s">
        <v>4767</v>
      </c>
      <c r="B1026" s="512" t="s">
        <v>172</v>
      </c>
      <c r="C1026" s="512" t="s">
        <v>221</v>
      </c>
      <c r="D1026" s="512" t="s">
        <v>2690</v>
      </c>
      <c r="E1026" s="512">
        <v>19</v>
      </c>
      <c r="F1026" s="512">
        <v>1</v>
      </c>
      <c r="G1026" s="512">
        <v>5</v>
      </c>
    </row>
    <row r="1027" spans="1:7" ht="12.75" customHeight="1">
      <c r="A1027" s="512" t="s">
        <v>3252</v>
      </c>
      <c r="B1027" s="512" t="s">
        <v>172</v>
      </c>
      <c r="C1027" s="512" t="s">
        <v>221</v>
      </c>
      <c r="D1027" s="512" t="s">
        <v>2684</v>
      </c>
      <c r="E1027" s="512">
        <v>19</v>
      </c>
      <c r="F1027" s="512">
        <v>1</v>
      </c>
      <c r="G1027" s="512">
        <v>5</v>
      </c>
    </row>
    <row r="1028" spans="1:7" ht="12.75" customHeight="1">
      <c r="A1028" s="512" t="s">
        <v>3192</v>
      </c>
      <c r="B1028" s="512" t="s">
        <v>172</v>
      </c>
      <c r="C1028" s="512" t="s">
        <v>222</v>
      </c>
      <c r="D1028" s="512" t="s">
        <v>2689</v>
      </c>
      <c r="E1028" s="512">
        <v>28</v>
      </c>
      <c r="F1028" s="512">
        <v>14</v>
      </c>
      <c r="G1028" s="512">
        <v>50</v>
      </c>
    </row>
    <row r="1029" spans="1:7" ht="12.75" customHeight="1">
      <c r="A1029" s="512" t="s">
        <v>8426</v>
      </c>
      <c r="B1029" s="512" t="s">
        <v>172</v>
      </c>
      <c r="C1029" s="512" t="s">
        <v>211</v>
      </c>
      <c r="D1029" s="512" t="s">
        <v>2679</v>
      </c>
      <c r="E1029" s="512">
        <v>45</v>
      </c>
      <c r="F1029" s="512">
        <v>1</v>
      </c>
      <c r="G1029" s="512">
        <v>2</v>
      </c>
    </row>
    <row r="1030" spans="1:7" ht="12.75" customHeight="1">
      <c r="A1030" s="512" t="s">
        <v>8427</v>
      </c>
      <c r="B1030" s="512" t="s">
        <v>172</v>
      </c>
      <c r="C1030" s="512" t="s">
        <v>211</v>
      </c>
      <c r="D1030" s="512" t="s">
        <v>2703</v>
      </c>
      <c r="E1030" s="512">
        <v>45</v>
      </c>
      <c r="F1030" s="512">
        <v>3</v>
      </c>
      <c r="G1030" s="512">
        <v>7</v>
      </c>
    </row>
    <row r="1031" spans="1:7" ht="12.75" customHeight="1">
      <c r="A1031" s="512" t="s">
        <v>8428</v>
      </c>
      <c r="B1031" s="512" t="s">
        <v>172</v>
      </c>
      <c r="C1031" s="512" t="s">
        <v>211</v>
      </c>
      <c r="D1031" s="512" t="s">
        <v>2692</v>
      </c>
      <c r="E1031" s="512">
        <v>45</v>
      </c>
      <c r="F1031" s="512">
        <v>1</v>
      </c>
      <c r="G1031" s="512">
        <v>2</v>
      </c>
    </row>
    <row r="1032" spans="1:7" ht="12.75" customHeight="1">
      <c r="A1032" s="512" t="s">
        <v>3174</v>
      </c>
      <c r="B1032" s="512" t="s">
        <v>172</v>
      </c>
      <c r="C1032" s="512" t="s">
        <v>212</v>
      </c>
      <c r="D1032" s="512" t="s">
        <v>2689</v>
      </c>
      <c r="E1032" s="512">
        <v>16</v>
      </c>
      <c r="F1032" s="512">
        <v>3</v>
      </c>
      <c r="G1032" s="512">
        <v>19</v>
      </c>
    </row>
    <row r="1033" spans="1:7" ht="12.75" customHeight="1">
      <c r="A1033" s="512" t="s">
        <v>8429</v>
      </c>
      <c r="B1033" s="512" t="s">
        <v>172</v>
      </c>
      <c r="C1033" s="512" t="s">
        <v>169</v>
      </c>
      <c r="D1033" s="512" t="s">
        <v>2682</v>
      </c>
      <c r="E1033" s="512">
        <v>9</v>
      </c>
      <c r="F1033" s="512">
        <v>1</v>
      </c>
      <c r="G1033" s="512">
        <v>11</v>
      </c>
    </row>
    <row r="1034" spans="1:7" ht="12.75" customHeight="1">
      <c r="A1034" s="512" t="s">
        <v>4379</v>
      </c>
      <c r="B1034" s="512" t="s">
        <v>172</v>
      </c>
      <c r="C1034" s="512" t="s">
        <v>194</v>
      </c>
      <c r="D1034" s="512" t="s">
        <v>2690</v>
      </c>
      <c r="E1034" s="512">
        <v>23</v>
      </c>
      <c r="F1034" s="512">
        <v>4</v>
      </c>
      <c r="G1034" s="512">
        <v>17</v>
      </c>
    </row>
    <row r="1035" spans="1:7" ht="12.75" customHeight="1">
      <c r="A1035" s="512" t="s">
        <v>3299</v>
      </c>
      <c r="B1035" s="512" t="s">
        <v>172</v>
      </c>
      <c r="C1035" s="512" t="s">
        <v>194</v>
      </c>
      <c r="D1035" s="512" t="s">
        <v>2705</v>
      </c>
      <c r="E1035" s="512">
        <v>23</v>
      </c>
      <c r="F1035" s="512">
        <v>1</v>
      </c>
      <c r="G1035" s="512">
        <v>4</v>
      </c>
    </row>
    <row r="1036" spans="1:7" ht="12.75" customHeight="1">
      <c r="A1036" s="512" t="s">
        <v>8430</v>
      </c>
      <c r="B1036" s="512" t="s">
        <v>172</v>
      </c>
      <c r="C1036" s="512" t="s">
        <v>194</v>
      </c>
      <c r="D1036" s="512" t="s">
        <v>2703</v>
      </c>
      <c r="E1036" s="512">
        <v>23</v>
      </c>
      <c r="F1036" s="512">
        <v>1</v>
      </c>
      <c r="G1036" s="512">
        <v>4</v>
      </c>
    </row>
    <row r="1037" spans="1:7" ht="12.75" customHeight="1">
      <c r="A1037" s="512" t="s">
        <v>3302</v>
      </c>
      <c r="B1037" s="512" t="s">
        <v>172</v>
      </c>
      <c r="C1037" s="512" t="s">
        <v>154</v>
      </c>
      <c r="D1037" s="512" t="s">
        <v>2690</v>
      </c>
      <c r="E1037" s="512">
        <v>25</v>
      </c>
      <c r="F1037" s="512">
        <v>2</v>
      </c>
      <c r="G1037" s="512">
        <v>8</v>
      </c>
    </row>
    <row r="1038" spans="1:7" ht="12.75" customHeight="1">
      <c r="A1038" s="512" t="s">
        <v>8431</v>
      </c>
      <c r="B1038" s="512" t="s">
        <v>172</v>
      </c>
      <c r="C1038" s="512" t="s">
        <v>154</v>
      </c>
      <c r="D1038" s="512" t="s">
        <v>2693</v>
      </c>
      <c r="E1038" s="512">
        <v>25</v>
      </c>
      <c r="F1038" s="512">
        <v>1</v>
      </c>
      <c r="G1038" s="512">
        <v>4</v>
      </c>
    </row>
    <row r="1039" spans="1:7" ht="12.75" customHeight="1">
      <c r="A1039" s="512" t="s">
        <v>3178</v>
      </c>
      <c r="B1039" s="512" t="s">
        <v>172</v>
      </c>
      <c r="C1039" s="512" t="s">
        <v>154</v>
      </c>
      <c r="D1039" s="512" t="s">
        <v>2688</v>
      </c>
      <c r="E1039" s="512">
        <v>25</v>
      </c>
      <c r="F1039" s="512">
        <v>1</v>
      </c>
      <c r="G1039" s="512">
        <v>4</v>
      </c>
    </row>
    <row r="1040" spans="1:7" ht="12.75" customHeight="1">
      <c r="A1040" s="512" t="s">
        <v>8432</v>
      </c>
      <c r="B1040" s="512" t="s">
        <v>172</v>
      </c>
      <c r="C1040" s="512" t="s">
        <v>154</v>
      </c>
      <c r="D1040" s="512" t="s">
        <v>2692</v>
      </c>
      <c r="E1040" s="512">
        <v>25</v>
      </c>
      <c r="F1040" s="512">
        <v>1</v>
      </c>
      <c r="G1040" s="512">
        <v>4</v>
      </c>
    </row>
    <row r="1041" spans="1:7" ht="12.75" customHeight="1">
      <c r="A1041" s="512" t="s">
        <v>4755</v>
      </c>
      <c r="B1041" s="512" t="s">
        <v>172</v>
      </c>
      <c r="C1041" s="512" t="s">
        <v>39</v>
      </c>
      <c r="D1041" s="512" t="s">
        <v>2695</v>
      </c>
      <c r="E1041" s="512">
        <v>7</v>
      </c>
      <c r="F1041" s="512">
        <v>1</v>
      </c>
      <c r="G1041" s="512">
        <v>14</v>
      </c>
    </row>
    <row r="1042" spans="1:7" ht="12.75" customHeight="1">
      <c r="A1042" s="512" t="s">
        <v>4381</v>
      </c>
      <c r="B1042" s="512" t="s">
        <v>172</v>
      </c>
      <c r="C1042" s="512" t="s">
        <v>39</v>
      </c>
      <c r="D1042" s="512" t="s">
        <v>2680</v>
      </c>
      <c r="E1042" s="512">
        <v>7</v>
      </c>
      <c r="F1042" s="512">
        <v>1</v>
      </c>
      <c r="G1042" s="512">
        <v>14</v>
      </c>
    </row>
    <row r="1043" spans="1:7" ht="12.75" customHeight="1">
      <c r="A1043" s="512" t="s">
        <v>3233</v>
      </c>
      <c r="B1043" s="512" t="s">
        <v>172</v>
      </c>
      <c r="C1043" s="512" t="s">
        <v>223</v>
      </c>
      <c r="D1043" s="512" t="s">
        <v>2689</v>
      </c>
      <c r="E1043" s="512">
        <v>72</v>
      </c>
      <c r="F1043" s="512">
        <v>20</v>
      </c>
      <c r="G1043" s="512">
        <v>28</v>
      </c>
    </row>
    <row r="1044" spans="1:7" ht="12.75" customHeight="1">
      <c r="A1044" s="512" t="s">
        <v>4756</v>
      </c>
      <c r="B1044" s="512" t="s">
        <v>172</v>
      </c>
      <c r="C1044" s="512" t="s">
        <v>223</v>
      </c>
      <c r="D1044" s="512" t="s">
        <v>2695</v>
      </c>
      <c r="E1044" s="512">
        <v>72</v>
      </c>
      <c r="F1044" s="512">
        <v>1</v>
      </c>
      <c r="G1044" s="512">
        <v>1</v>
      </c>
    </row>
    <row r="1045" spans="1:7" ht="12.75" customHeight="1">
      <c r="A1045" s="512" t="s">
        <v>3235</v>
      </c>
      <c r="B1045" s="512" t="s">
        <v>172</v>
      </c>
      <c r="C1045" s="512" t="s">
        <v>40</v>
      </c>
      <c r="D1045" s="512" t="s">
        <v>2684</v>
      </c>
      <c r="E1045" s="512">
        <v>16</v>
      </c>
      <c r="F1045" s="512">
        <v>3</v>
      </c>
      <c r="G1045" s="512">
        <v>19</v>
      </c>
    </row>
    <row r="1046" spans="1:7" ht="12.75" customHeight="1">
      <c r="A1046" s="512" t="s">
        <v>8433</v>
      </c>
      <c r="B1046" s="512" t="s">
        <v>172</v>
      </c>
      <c r="C1046" s="512" t="s">
        <v>40</v>
      </c>
      <c r="D1046" s="512" t="s">
        <v>2686</v>
      </c>
      <c r="E1046" s="512">
        <v>16</v>
      </c>
      <c r="F1046" s="512">
        <v>1</v>
      </c>
      <c r="G1046" s="512">
        <v>6</v>
      </c>
    </row>
    <row r="1047" spans="1:7" ht="12.75" customHeight="1">
      <c r="A1047" s="512" t="s">
        <v>8434</v>
      </c>
      <c r="B1047" s="512" t="s">
        <v>172</v>
      </c>
      <c r="C1047" s="512" t="s">
        <v>95</v>
      </c>
      <c r="D1047" s="512" t="s">
        <v>2706</v>
      </c>
      <c r="E1047" s="512">
        <v>42</v>
      </c>
      <c r="F1047" s="512">
        <v>2</v>
      </c>
      <c r="G1047" s="512">
        <v>5</v>
      </c>
    </row>
    <row r="1048" spans="1:7" ht="12.75" customHeight="1">
      <c r="A1048" s="512" t="s">
        <v>3355</v>
      </c>
      <c r="B1048" s="512" t="s">
        <v>172</v>
      </c>
      <c r="C1048" s="512" t="s">
        <v>95</v>
      </c>
      <c r="D1048" s="512" t="s">
        <v>2696</v>
      </c>
      <c r="E1048" s="512">
        <v>42</v>
      </c>
      <c r="F1048" s="512">
        <v>1</v>
      </c>
      <c r="G1048" s="512">
        <v>2</v>
      </c>
    </row>
    <row r="1049" spans="1:7" ht="12.75" customHeight="1">
      <c r="A1049" s="512" t="s">
        <v>3358</v>
      </c>
      <c r="B1049" s="512" t="s">
        <v>172</v>
      </c>
      <c r="C1049" s="512" t="s">
        <v>195</v>
      </c>
      <c r="D1049" s="512" t="s">
        <v>2689</v>
      </c>
      <c r="E1049" s="512">
        <v>121</v>
      </c>
      <c r="F1049" s="512">
        <v>24</v>
      </c>
      <c r="G1049" s="512">
        <v>20</v>
      </c>
    </row>
    <row r="1050" spans="1:7" ht="12.75" customHeight="1">
      <c r="A1050" s="512" t="s">
        <v>3359</v>
      </c>
      <c r="B1050" s="512" t="s">
        <v>172</v>
      </c>
      <c r="C1050" s="512" t="s">
        <v>195</v>
      </c>
      <c r="D1050" s="512" t="s">
        <v>2690</v>
      </c>
      <c r="E1050" s="512">
        <v>121</v>
      </c>
      <c r="F1050" s="512">
        <v>7</v>
      </c>
      <c r="G1050" s="512">
        <v>6</v>
      </c>
    </row>
    <row r="1051" spans="1:7" ht="12.75" customHeight="1">
      <c r="A1051" s="512" t="s">
        <v>4386</v>
      </c>
      <c r="B1051" s="512" t="s">
        <v>172</v>
      </c>
      <c r="C1051" s="512" t="s">
        <v>41</v>
      </c>
      <c r="D1051" s="512" t="s">
        <v>2690</v>
      </c>
      <c r="E1051" s="512">
        <v>20</v>
      </c>
      <c r="F1051" s="512">
        <v>2</v>
      </c>
      <c r="G1051" s="512">
        <v>10</v>
      </c>
    </row>
    <row r="1052" spans="1:7" ht="12.75" customHeight="1">
      <c r="A1052" s="512" t="s">
        <v>3364</v>
      </c>
      <c r="B1052" s="512" t="s">
        <v>172</v>
      </c>
      <c r="C1052" s="512" t="s">
        <v>41</v>
      </c>
      <c r="D1052" s="512" t="s">
        <v>2686</v>
      </c>
      <c r="E1052" s="512">
        <v>20</v>
      </c>
      <c r="F1052" s="512">
        <v>1</v>
      </c>
      <c r="G1052" s="512">
        <v>5</v>
      </c>
    </row>
    <row r="1053" spans="1:7" ht="12.75" customHeight="1">
      <c r="A1053" s="512" t="s">
        <v>8435</v>
      </c>
      <c r="B1053" s="512" t="s">
        <v>172</v>
      </c>
      <c r="C1053" s="512" t="s">
        <v>156</v>
      </c>
      <c r="D1053" s="512" t="s">
        <v>2680</v>
      </c>
      <c r="E1053" s="512">
        <v>10</v>
      </c>
      <c r="F1053" s="512">
        <v>1</v>
      </c>
      <c r="G1053" s="512">
        <v>10</v>
      </c>
    </row>
    <row r="1054" spans="1:7" ht="12.75" customHeight="1">
      <c r="A1054" s="512" t="s">
        <v>4390</v>
      </c>
      <c r="B1054" s="512" t="s">
        <v>172</v>
      </c>
      <c r="C1054" s="512" t="s">
        <v>42</v>
      </c>
      <c r="D1054" s="512" t="s">
        <v>2684</v>
      </c>
      <c r="E1054" s="512">
        <v>18</v>
      </c>
      <c r="F1054" s="512">
        <v>3</v>
      </c>
      <c r="G1054" s="512">
        <v>17</v>
      </c>
    </row>
    <row r="1055" spans="1:7" ht="12.75" customHeight="1">
      <c r="A1055" s="512" t="s">
        <v>8436</v>
      </c>
      <c r="B1055" s="512" t="s">
        <v>172</v>
      </c>
      <c r="C1055" s="512" t="s">
        <v>42</v>
      </c>
      <c r="D1055" s="512" t="s">
        <v>2686</v>
      </c>
      <c r="E1055" s="512">
        <v>18</v>
      </c>
      <c r="F1055" s="512">
        <v>1</v>
      </c>
      <c r="G1055" s="512">
        <v>6</v>
      </c>
    </row>
    <row r="1056" spans="1:7" ht="12.75" customHeight="1">
      <c r="A1056" s="512" t="s">
        <v>4809</v>
      </c>
      <c r="B1056" s="512" t="s">
        <v>172</v>
      </c>
      <c r="C1056" s="512" t="s">
        <v>42</v>
      </c>
      <c r="D1056" s="512" t="s">
        <v>2680</v>
      </c>
      <c r="E1056" s="512">
        <v>18</v>
      </c>
      <c r="F1056" s="512">
        <v>1</v>
      </c>
      <c r="G1056" s="512">
        <v>6</v>
      </c>
    </row>
    <row r="1057" spans="1:7" ht="12.75" customHeight="1">
      <c r="A1057" s="512" t="s">
        <v>3368</v>
      </c>
      <c r="B1057" s="512" t="s">
        <v>172</v>
      </c>
      <c r="C1057" s="512" t="s">
        <v>42</v>
      </c>
      <c r="D1057" s="512" t="s">
        <v>2685</v>
      </c>
      <c r="E1057" s="512">
        <v>18</v>
      </c>
      <c r="F1057" s="512">
        <v>1</v>
      </c>
      <c r="G1057" s="512">
        <v>6</v>
      </c>
    </row>
    <row r="1058" spans="1:7" ht="12.75" customHeight="1">
      <c r="A1058" s="512" t="s">
        <v>8437</v>
      </c>
      <c r="B1058" s="512" t="s">
        <v>172</v>
      </c>
      <c r="C1058" s="512" t="s">
        <v>42</v>
      </c>
      <c r="D1058" s="512" t="s">
        <v>2696</v>
      </c>
      <c r="E1058" s="512">
        <v>18</v>
      </c>
      <c r="F1058" s="512">
        <v>1</v>
      </c>
      <c r="G1058" s="512">
        <v>6</v>
      </c>
    </row>
    <row r="1059" spans="1:7" ht="12.75" customHeight="1">
      <c r="A1059" s="512" t="s">
        <v>3267</v>
      </c>
      <c r="B1059" s="512" t="s">
        <v>172</v>
      </c>
      <c r="C1059" s="512" t="s">
        <v>64</v>
      </c>
      <c r="D1059" s="512" t="s">
        <v>2684</v>
      </c>
      <c r="E1059" s="512">
        <v>22</v>
      </c>
      <c r="F1059" s="512">
        <v>2</v>
      </c>
      <c r="G1059" s="512">
        <v>9</v>
      </c>
    </row>
    <row r="1060" spans="1:7" ht="12.75" customHeight="1">
      <c r="A1060" s="512" t="s">
        <v>3314</v>
      </c>
      <c r="B1060" s="512" t="s">
        <v>172</v>
      </c>
      <c r="C1060" s="512" t="s">
        <v>157</v>
      </c>
      <c r="D1060" s="512" t="s">
        <v>2690</v>
      </c>
      <c r="E1060" s="512">
        <v>25</v>
      </c>
      <c r="F1060" s="512">
        <v>5</v>
      </c>
      <c r="G1060" s="512">
        <v>20</v>
      </c>
    </row>
    <row r="1061" spans="1:7" ht="12.75" customHeight="1">
      <c r="A1061" s="512" t="s">
        <v>4392</v>
      </c>
      <c r="B1061" s="512" t="s">
        <v>172</v>
      </c>
      <c r="C1061" s="512" t="s">
        <v>158</v>
      </c>
      <c r="D1061" s="512" t="s">
        <v>2697</v>
      </c>
      <c r="E1061" s="512">
        <v>16</v>
      </c>
      <c r="F1061" s="512">
        <v>1</v>
      </c>
      <c r="G1061" s="512">
        <v>6</v>
      </c>
    </row>
    <row r="1062" spans="1:7" ht="12.75" customHeight="1">
      <c r="A1062" s="512" t="s">
        <v>3315</v>
      </c>
      <c r="B1062" s="512" t="s">
        <v>172</v>
      </c>
      <c r="C1062" s="512" t="s">
        <v>227</v>
      </c>
      <c r="D1062" s="512" t="s">
        <v>2689</v>
      </c>
      <c r="E1062" s="512">
        <v>59</v>
      </c>
      <c r="F1062" s="512">
        <v>20</v>
      </c>
      <c r="G1062" s="512">
        <v>34</v>
      </c>
    </row>
    <row r="1063" spans="1:7" ht="12.75" customHeight="1">
      <c r="A1063" s="512" t="s">
        <v>3374</v>
      </c>
      <c r="B1063" s="512" t="s">
        <v>172</v>
      </c>
      <c r="C1063" s="512" t="s">
        <v>196</v>
      </c>
      <c r="D1063" s="512" t="s">
        <v>2689</v>
      </c>
      <c r="E1063" s="512">
        <v>38</v>
      </c>
      <c r="F1063" s="512">
        <v>13</v>
      </c>
      <c r="G1063" s="512">
        <v>34</v>
      </c>
    </row>
    <row r="1064" spans="1:7" ht="12.75" customHeight="1">
      <c r="A1064" s="512" t="s">
        <v>3340</v>
      </c>
      <c r="B1064" s="512" t="s">
        <v>172</v>
      </c>
      <c r="C1064" s="512" t="s">
        <v>196</v>
      </c>
      <c r="D1064" s="512" t="s">
        <v>2698</v>
      </c>
      <c r="E1064" s="512">
        <v>38</v>
      </c>
      <c r="F1064" s="512">
        <v>2</v>
      </c>
      <c r="G1064" s="512">
        <v>5</v>
      </c>
    </row>
    <row r="1065" spans="1:7" ht="12.75" customHeight="1">
      <c r="A1065" s="512" t="s">
        <v>4397</v>
      </c>
      <c r="B1065" s="512" t="s">
        <v>172</v>
      </c>
      <c r="C1065" s="512" t="s">
        <v>196</v>
      </c>
      <c r="D1065" s="512" t="s">
        <v>2680</v>
      </c>
      <c r="E1065" s="512">
        <v>38</v>
      </c>
      <c r="F1065" s="512">
        <v>4</v>
      </c>
      <c r="G1065" s="512">
        <v>11</v>
      </c>
    </row>
    <row r="1066" spans="1:7" ht="12.75" customHeight="1">
      <c r="A1066" s="512" t="s">
        <v>3341</v>
      </c>
      <c r="B1066" s="512" t="s">
        <v>172</v>
      </c>
      <c r="C1066" s="512" t="s">
        <v>196</v>
      </c>
      <c r="D1066" s="512" t="s">
        <v>2692</v>
      </c>
      <c r="E1066" s="512">
        <v>38</v>
      </c>
      <c r="F1066" s="512">
        <v>1</v>
      </c>
      <c r="G1066" s="512">
        <v>3</v>
      </c>
    </row>
    <row r="1067" spans="1:7" ht="12.75" customHeight="1">
      <c r="A1067" s="512" t="s">
        <v>8438</v>
      </c>
      <c r="B1067" s="512" t="s">
        <v>172</v>
      </c>
      <c r="C1067" s="512" t="s">
        <v>196</v>
      </c>
      <c r="D1067" s="512" t="s">
        <v>2682</v>
      </c>
      <c r="E1067" s="512">
        <v>38</v>
      </c>
      <c r="F1067" s="512">
        <v>1</v>
      </c>
      <c r="G1067" s="512">
        <v>3</v>
      </c>
    </row>
    <row r="1068" spans="1:7" ht="12.75" customHeight="1">
      <c r="A1068" s="512" t="s">
        <v>8439</v>
      </c>
      <c r="B1068" s="512" t="s">
        <v>172</v>
      </c>
      <c r="C1068" s="512" t="s">
        <v>196</v>
      </c>
      <c r="D1068" s="512" t="s">
        <v>2697</v>
      </c>
      <c r="E1068" s="512">
        <v>38</v>
      </c>
      <c r="F1068" s="512">
        <v>1</v>
      </c>
      <c r="G1068" s="512">
        <v>3</v>
      </c>
    </row>
    <row r="1069" spans="1:7" ht="12.75" customHeight="1">
      <c r="A1069" s="512" t="s">
        <v>3448</v>
      </c>
      <c r="B1069" s="512" t="s">
        <v>172</v>
      </c>
      <c r="C1069" s="512" t="s">
        <v>197</v>
      </c>
      <c r="D1069" s="512" t="s">
        <v>2690</v>
      </c>
      <c r="E1069" s="512">
        <v>82</v>
      </c>
      <c r="F1069" s="512">
        <v>7</v>
      </c>
      <c r="G1069" s="512">
        <v>9</v>
      </c>
    </row>
    <row r="1070" spans="1:7" ht="12.75" customHeight="1">
      <c r="A1070" s="512" t="s">
        <v>4399</v>
      </c>
      <c r="B1070" s="512" t="s">
        <v>172</v>
      </c>
      <c r="C1070" s="512" t="s">
        <v>197</v>
      </c>
      <c r="D1070" s="512" t="s">
        <v>2687</v>
      </c>
      <c r="E1070" s="512">
        <v>82</v>
      </c>
      <c r="F1070" s="512">
        <v>1</v>
      </c>
      <c r="G1070" s="512">
        <v>1</v>
      </c>
    </row>
    <row r="1071" spans="1:7" ht="12.75" customHeight="1">
      <c r="A1071" s="512" t="s">
        <v>4400</v>
      </c>
      <c r="B1071" s="512" t="s">
        <v>172</v>
      </c>
      <c r="C1071" s="512" t="s">
        <v>197</v>
      </c>
      <c r="D1071" s="512" t="s">
        <v>2679</v>
      </c>
      <c r="E1071" s="512">
        <v>82</v>
      </c>
      <c r="F1071" s="512">
        <v>2</v>
      </c>
      <c r="G1071" s="512">
        <v>2</v>
      </c>
    </row>
    <row r="1072" spans="1:7" ht="12.75" customHeight="1">
      <c r="A1072" s="512" t="s">
        <v>3277</v>
      </c>
      <c r="B1072" s="512" t="s">
        <v>172</v>
      </c>
      <c r="C1072" s="512" t="s">
        <v>197</v>
      </c>
      <c r="D1072" s="512" t="s">
        <v>2697</v>
      </c>
      <c r="E1072" s="512">
        <v>82</v>
      </c>
      <c r="F1072" s="512">
        <v>1</v>
      </c>
      <c r="G1072" s="512">
        <v>1</v>
      </c>
    </row>
    <row r="1073" spans="1:7" ht="12.75" customHeight="1">
      <c r="A1073" s="512" t="s">
        <v>3279</v>
      </c>
      <c r="B1073" s="512" t="s">
        <v>172</v>
      </c>
      <c r="C1073" s="512" t="s">
        <v>159</v>
      </c>
      <c r="D1073" s="512" t="s">
        <v>2690</v>
      </c>
      <c r="E1073" s="512">
        <v>12</v>
      </c>
      <c r="F1073" s="512">
        <v>2</v>
      </c>
      <c r="G1073" s="512">
        <v>17</v>
      </c>
    </row>
    <row r="1074" spans="1:7" ht="12.75" customHeight="1">
      <c r="A1074" s="512" t="s">
        <v>3375</v>
      </c>
      <c r="B1074" s="512" t="s">
        <v>172</v>
      </c>
      <c r="C1074" s="512" t="s">
        <v>215</v>
      </c>
      <c r="D1074" s="512" t="s">
        <v>2689</v>
      </c>
      <c r="E1074" s="512">
        <v>56</v>
      </c>
      <c r="F1074" s="512">
        <v>21</v>
      </c>
      <c r="G1074" s="512">
        <v>38</v>
      </c>
    </row>
    <row r="1075" spans="1:7" ht="12.75" customHeight="1">
      <c r="A1075" s="512" t="s">
        <v>3344</v>
      </c>
      <c r="B1075" s="512" t="s">
        <v>172</v>
      </c>
      <c r="C1075" s="512" t="s">
        <v>215</v>
      </c>
      <c r="D1075" s="512" t="s">
        <v>2690</v>
      </c>
      <c r="E1075" s="512">
        <v>56</v>
      </c>
      <c r="F1075" s="512">
        <v>10</v>
      </c>
      <c r="G1075" s="512">
        <v>18</v>
      </c>
    </row>
    <row r="1076" spans="1:7" ht="12.75" customHeight="1">
      <c r="A1076" s="512" t="s">
        <v>8440</v>
      </c>
      <c r="B1076" s="512" t="s">
        <v>172</v>
      </c>
      <c r="C1076" s="512" t="s">
        <v>215</v>
      </c>
      <c r="D1076" s="512" t="s">
        <v>2686</v>
      </c>
      <c r="E1076" s="512">
        <v>56</v>
      </c>
      <c r="F1076" s="512">
        <v>1</v>
      </c>
      <c r="G1076" s="512">
        <v>2</v>
      </c>
    </row>
    <row r="1077" spans="1:7" ht="12.75" customHeight="1">
      <c r="A1077" s="512" t="s">
        <v>8441</v>
      </c>
      <c r="B1077" s="512" t="s">
        <v>172</v>
      </c>
      <c r="C1077" s="512" t="s">
        <v>180</v>
      </c>
      <c r="D1077" s="512" t="s">
        <v>2702</v>
      </c>
      <c r="E1077" s="512">
        <v>18</v>
      </c>
      <c r="F1077" s="512">
        <v>1</v>
      </c>
      <c r="G1077" s="512">
        <v>6</v>
      </c>
    </row>
    <row r="1078" spans="1:7" ht="12.75" customHeight="1">
      <c r="A1078" s="512" t="s">
        <v>8442</v>
      </c>
      <c r="B1078" s="512" t="s">
        <v>172</v>
      </c>
      <c r="C1078" s="512" t="s">
        <v>180</v>
      </c>
      <c r="D1078" s="512" t="s">
        <v>2679</v>
      </c>
      <c r="E1078" s="512">
        <v>18</v>
      </c>
      <c r="F1078" s="512">
        <v>1</v>
      </c>
      <c r="G1078" s="512">
        <v>6</v>
      </c>
    </row>
    <row r="1079" spans="1:7" ht="12.75" customHeight="1">
      <c r="A1079" s="512" t="s">
        <v>8443</v>
      </c>
      <c r="B1079" s="512" t="s">
        <v>172</v>
      </c>
      <c r="C1079" s="512" t="s">
        <v>180</v>
      </c>
      <c r="D1079" s="512" t="s">
        <v>2699</v>
      </c>
      <c r="E1079" s="512">
        <v>18</v>
      </c>
      <c r="F1079" s="512">
        <v>1</v>
      </c>
      <c r="G1079" s="512">
        <v>6</v>
      </c>
    </row>
    <row r="1080" spans="1:7" ht="12.75" customHeight="1">
      <c r="A1080" s="512" t="s">
        <v>3348</v>
      </c>
      <c r="B1080" s="512" t="s">
        <v>172</v>
      </c>
      <c r="C1080" s="512" t="s">
        <v>199</v>
      </c>
      <c r="D1080" s="512" t="s">
        <v>2689</v>
      </c>
      <c r="E1080" s="512">
        <v>24</v>
      </c>
      <c r="F1080" s="512">
        <v>4</v>
      </c>
      <c r="G1080" s="512">
        <v>17</v>
      </c>
    </row>
    <row r="1081" spans="1:7" ht="12.75" customHeight="1">
      <c r="A1081" s="512" t="s">
        <v>3325</v>
      </c>
      <c r="B1081" s="512" t="s">
        <v>172</v>
      </c>
      <c r="C1081" s="512" t="s">
        <v>199</v>
      </c>
      <c r="D1081" s="512" t="s">
        <v>2690</v>
      </c>
      <c r="E1081" s="512">
        <v>24</v>
      </c>
      <c r="F1081" s="512">
        <v>1</v>
      </c>
      <c r="G1081" s="512">
        <v>4</v>
      </c>
    </row>
    <row r="1082" spans="1:7" ht="12.75" customHeight="1">
      <c r="A1082" s="512" t="s">
        <v>8444</v>
      </c>
      <c r="B1082" s="512" t="s">
        <v>172</v>
      </c>
      <c r="C1082" s="512" t="s">
        <v>199</v>
      </c>
      <c r="D1082" s="512" t="s">
        <v>2699</v>
      </c>
      <c r="E1082" s="512">
        <v>24</v>
      </c>
      <c r="F1082" s="512">
        <v>1</v>
      </c>
      <c r="G1082" s="512">
        <v>4</v>
      </c>
    </row>
    <row r="1083" spans="1:7" ht="12.75" customHeight="1">
      <c r="A1083" s="512" t="s">
        <v>3379</v>
      </c>
      <c r="B1083" s="512" t="s">
        <v>172</v>
      </c>
      <c r="C1083" s="512" t="s">
        <v>228</v>
      </c>
      <c r="D1083" s="512" t="s">
        <v>2684</v>
      </c>
      <c r="E1083" s="512">
        <v>10</v>
      </c>
      <c r="F1083" s="512">
        <v>2</v>
      </c>
      <c r="G1083" s="512">
        <v>20</v>
      </c>
    </row>
    <row r="1084" spans="1:7" ht="12.75" customHeight="1">
      <c r="A1084" s="512" t="s">
        <v>4408</v>
      </c>
      <c r="B1084" s="512" t="s">
        <v>172</v>
      </c>
      <c r="C1084" s="512" t="s">
        <v>229</v>
      </c>
      <c r="D1084" s="512" t="s">
        <v>2690</v>
      </c>
      <c r="E1084" s="512">
        <v>41</v>
      </c>
      <c r="F1084" s="512">
        <v>8</v>
      </c>
      <c r="G1084" s="512">
        <v>20</v>
      </c>
    </row>
    <row r="1085" spans="1:7" ht="12.75" customHeight="1">
      <c r="A1085" s="512" t="s">
        <v>8445</v>
      </c>
      <c r="B1085" s="512" t="s">
        <v>172</v>
      </c>
      <c r="C1085" s="512" t="s">
        <v>229</v>
      </c>
      <c r="D1085" s="512" t="s">
        <v>2703</v>
      </c>
      <c r="E1085" s="512">
        <v>41</v>
      </c>
      <c r="F1085" s="512">
        <v>1</v>
      </c>
      <c r="G1085" s="512">
        <v>2</v>
      </c>
    </row>
    <row r="1086" spans="1:7" ht="12.75" customHeight="1">
      <c r="A1086" s="512" t="s">
        <v>8446</v>
      </c>
      <c r="B1086" s="512" t="s">
        <v>172</v>
      </c>
      <c r="C1086" s="512" t="s">
        <v>229</v>
      </c>
      <c r="D1086" s="512" t="s">
        <v>2697</v>
      </c>
      <c r="E1086" s="512">
        <v>41</v>
      </c>
      <c r="F1086" s="512">
        <v>2</v>
      </c>
      <c r="G1086" s="512">
        <v>5</v>
      </c>
    </row>
    <row r="1087" spans="1:7" ht="12.75" customHeight="1">
      <c r="A1087" s="512" t="s">
        <v>4848</v>
      </c>
      <c r="B1087" s="512" t="s">
        <v>174</v>
      </c>
      <c r="C1087" s="512" t="s">
        <v>66</v>
      </c>
      <c r="D1087" s="512" t="s">
        <v>2695</v>
      </c>
      <c r="E1087" s="512">
        <v>15</v>
      </c>
      <c r="F1087" s="512">
        <v>1</v>
      </c>
      <c r="G1087" s="512">
        <v>7</v>
      </c>
    </row>
    <row r="1088" spans="1:7" ht="12.75" customHeight="1">
      <c r="A1088" s="512" t="s">
        <v>3514</v>
      </c>
      <c r="B1088" s="512" t="s">
        <v>174</v>
      </c>
      <c r="C1088" s="512" t="s">
        <v>66</v>
      </c>
      <c r="D1088" s="512" t="s">
        <v>2680</v>
      </c>
      <c r="E1088" s="512">
        <v>15</v>
      </c>
      <c r="F1088" s="512">
        <v>1</v>
      </c>
      <c r="G1088" s="512">
        <v>7</v>
      </c>
    </row>
    <row r="1089" spans="1:7" ht="12.75" customHeight="1">
      <c r="A1089" s="512" t="s">
        <v>3460</v>
      </c>
      <c r="B1089" s="512" t="s">
        <v>174</v>
      </c>
      <c r="C1089" s="512" t="s">
        <v>204</v>
      </c>
      <c r="D1089" s="512" t="s">
        <v>2689</v>
      </c>
      <c r="E1089" s="512">
        <v>1</v>
      </c>
      <c r="F1089" s="512" t="s">
        <v>2709</v>
      </c>
      <c r="G1089" s="512">
        <v>0</v>
      </c>
    </row>
    <row r="1090" spans="1:7" ht="12.75" customHeight="1">
      <c r="A1090" s="512" t="s">
        <v>3187</v>
      </c>
      <c r="B1090" s="512" t="s">
        <v>172</v>
      </c>
      <c r="C1090" s="512" t="s">
        <v>220</v>
      </c>
      <c r="D1090" s="512" t="s">
        <v>2684</v>
      </c>
      <c r="E1090" s="512">
        <v>17</v>
      </c>
      <c r="F1090" s="512">
        <v>2</v>
      </c>
      <c r="G1090" s="512">
        <v>12</v>
      </c>
    </row>
    <row r="1091" spans="1:7" ht="12.75" customHeight="1">
      <c r="A1091" s="512" t="s">
        <v>3289</v>
      </c>
      <c r="B1091" s="512" t="s">
        <v>172</v>
      </c>
      <c r="C1091" s="512" t="s">
        <v>220</v>
      </c>
      <c r="D1091" s="512" t="s">
        <v>2687</v>
      </c>
      <c r="E1091" s="512">
        <v>17</v>
      </c>
      <c r="F1091" s="512">
        <v>1</v>
      </c>
      <c r="G1091" s="512">
        <v>6</v>
      </c>
    </row>
    <row r="1092" spans="1:7" ht="12.75" customHeight="1">
      <c r="A1092" s="512" t="s">
        <v>8447</v>
      </c>
      <c r="B1092" s="512" t="s">
        <v>172</v>
      </c>
      <c r="C1092" s="512" t="s">
        <v>220</v>
      </c>
      <c r="D1092" s="512" t="s">
        <v>2683</v>
      </c>
      <c r="E1092" s="512">
        <v>17</v>
      </c>
      <c r="F1092" s="512">
        <v>1</v>
      </c>
      <c r="G1092" s="512">
        <v>6</v>
      </c>
    </row>
    <row r="1093" spans="1:7" ht="12.75" customHeight="1">
      <c r="A1093" s="512" t="s">
        <v>3188</v>
      </c>
      <c r="B1093" s="512" t="s">
        <v>172</v>
      </c>
      <c r="C1093" s="512" t="s">
        <v>220</v>
      </c>
      <c r="D1093" s="512" t="s">
        <v>2685</v>
      </c>
      <c r="E1093" s="512">
        <v>17</v>
      </c>
      <c r="F1093" s="512">
        <v>1</v>
      </c>
      <c r="G1093" s="512">
        <v>6</v>
      </c>
    </row>
    <row r="1094" spans="1:7" ht="12.75" customHeight="1">
      <c r="A1094" s="512" t="s">
        <v>4377</v>
      </c>
      <c r="B1094" s="512" t="s">
        <v>172</v>
      </c>
      <c r="C1094" s="512" t="s">
        <v>220</v>
      </c>
      <c r="D1094" s="512" t="s">
        <v>2696</v>
      </c>
      <c r="E1094" s="512">
        <v>17</v>
      </c>
      <c r="F1094" s="512">
        <v>1</v>
      </c>
      <c r="G1094" s="512">
        <v>6</v>
      </c>
    </row>
    <row r="1095" spans="1:7" ht="12.75" customHeight="1">
      <c r="A1095" s="512" t="s">
        <v>3190</v>
      </c>
      <c r="B1095" s="512" t="s">
        <v>172</v>
      </c>
      <c r="C1095" s="512" t="s">
        <v>38</v>
      </c>
      <c r="D1095" s="512" t="s">
        <v>2689</v>
      </c>
      <c r="E1095" s="512">
        <v>8</v>
      </c>
      <c r="F1095" s="512">
        <v>5</v>
      </c>
      <c r="G1095" s="512">
        <v>63</v>
      </c>
    </row>
    <row r="1096" spans="1:7" ht="12.75" customHeight="1">
      <c r="A1096" s="512" t="s">
        <v>8448</v>
      </c>
      <c r="B1096" s="512" t="s">
        <v>172</v>
      </c>
      <c r="C1096" s="512" t="s">
        <v>38</v>
      </c>
      <c r="D1096" s="512" t="s">
        <v>2699</v>
      </c>
      <c r="E1096" s="512">
        <v>8</v>
      </c>
      <c r="F1096" s="512">
        <v>1</v>
      </c>
      <c r="G1096" s="512">
        <v>13</v>
      </c>
    </row>
    <row r="1097" spans="1:7" ht="12.75" customHeight="1">
      <c r="A1097" s="512" t="s">
        <v>3191</v>
      </c>
      <c r="B1097" s="512" t="s">
        <v>172</v>
      </c>
      <c r="C1097" s="512" t="s">
        <v>193</v>
      </c>
      <c r="D1097" s="512" t="s">
        <v>2689</v>
      </c>
      <c r="E1097" s="512">
        <v>10</v>
      </c>
      <c r="F1097" s="512">
        <v>3</v>
      </c>
      <c r="G1097" s="512">
        <v>30</v>
      </c>
    </row>
    <row r="1098" spans="1:7" ht="12.75" customHeight="1">
      <c r="A1098" s="512" t="s">
        <v>8449</v>
      </c>
      <c r="B1098" s="512" t="s">
        <v>172</v>
      </c>
      <c r="C1098" s="512" t="s">
        <v>222</v>
      </c>
      <c r="D1098" s="512" t="s">
        <v>2698</v>
      </c>
      <c r="E1098" s="512">
        <v>28</v>
      </c>
      <c r="F1098" s="512">
        <v>2</v>
      </c>
      <c r="G1098" s="512">
        <v>7</v>
      </c>
    </row>
    <row r="1099" spans="1:7" ht="12.75" customHeight="1">
      <c r="A1099" s="512" t="s">
        <v>8450</v>
      </c>
      <c r="B1099" s="512" t="s">
        <v>172</v>
      </c>
      <c r="C1099" s="512" t="s">
        <v>222</v>
      </c>
      <c r="D1099" s="512" t="s">
        <v>2704</v>
      </c>
      <c r="E1099" s="512">
        <v>28</v>
      </c>
      <c r="F1099" s="512">
        <v>2</v>
      </c>
      <c r="G1099" s="512">
        <v>7</v>
      </c>
    </row>
    <row r="1100" spans="1:7" ht="12.75" customHeight="1">
      <c r="A1100" s="512" t="s">
        <v>8451</v>
      </c>
      <c r="B1100" s="512" t="s">
        <v>172</v>
      </c>
      <c r="C1100" s="512" t="s">
        <v>222</v>
      </c>
      <c r="D1100" s="512" t="s">
        <v>2701</v>
      </c>
      <c r="E1100" s="512">
        <v>28</v>
      </c>
      <c r="F1100" s="512">
        <v>1</v>
      </c>
      <c r="G1100" s="512">
        <v>4</v>
      </c>
    </row>
    <row r="1101" spans="1:7" ht="12.75" customHeight="1">
      <c r="A1101" s="512" t="s">
        <v>4834</v>
      </c>
      <c r="B1101" s="512" t="s">
        <v>172</v>
      </c>
      <c r="C1101" s="512" t="s">
        <v>222</v>
      </c>
      <c r="D1101" s="512" t="s">
        <v>2706</v>
      </c>
      <c r="E1101" s="512">
        <v>28</v>
      </c>
      <c r="F1101" s="512">
        <v>1</v>
      </c>
      <c r="G1101" s="512">
        <v>4</v>
      </c>
    </row>
    <row r="1102" spans="1:7" ht="12.75" customHeight="1">
      <c r="A1102" s="512" t="s">
        <v>3254</v>
      </c>
      <c r="B1102" s="512" t="s">
        <v>172</v>
      </c>
      <c r="C1102" s="512" t="s">
        <v>211</v>
      </c>
      <c r="D1102" s="512" t="s">
        <v>2695</v>
      </c>
      <c r="E1102" s="512">
        <v>45</v>
      </c>
      <c r="F1102" s="512">
        <v>7</v>
      </c>
      <c r="G1102" s="512">
        <v>16</v>
      </c>
    </row>
    <row r="1103" spans="1:7" ht="12.75" customHeight="1">
      <c r="A1103" s="512" t="s">
        <v>4378</v>
      </c>
      <c r="B1103" s="512" t="s">
        <v>172</v>
      </c>
      <c r="C1103" s="512" t="s">
        <v>211</v>
      </c>
      <c r="D1103" s="512" t="s">
        <v>2698</v>
      </c>
      <c r="E1103" s="512">
        <v>45</v>
      </c>
      <c r="F1103" s="512">
        <v>3</v>
      </c>
      <c r="G1103" s="512">
        <v>7</v>
      </c>
    </row>
    <row r="1104" spans="1:7" ht="12.75" customHeight="1">
      <c r="A1104" s="512" t="s">
        <v>3173</v>
      </c>
      <c r="B1104" s="512" t="s">
        <v>172</v>
      </c>
      <c r="C1104" s="512" t="s">
        <v>211</v>
      </c>
      <c r="D1104" s="512" t="s">
        <v>2688</v>
      </c>
      <c r="E1104" s="512">
        <v>45</v>
      </c>
      <c r="F1104" s="512">
        <v>1</v>
      </c>
      <c r="G1104" s="512">
        <v>2</v>
      </c>
    </row>
    <row r="1105" spans="1:7" ht="12.75" customHeight="1">
      <c r="A1105" s="512" t="s">
        <v>8452</v>
      </c>
      <c r="B1105" s="512" t="s">
        <v>172</v>
      </c>
      <c r="C1105" s="512" t="s">
        <v>212</v>
      </c>
      <c r="D1105" s="512" t="s">
        <v>2680</v>
      </c>
      <c r="E1105" s="512">
        <v>16</v>
      </c>
      <c r="F1105" s="512">
        <v>2</v>
      </c>
      <c r="G1105" s="512">
        <v>13</v>
      </c>
    </row>
    <row r="1106" spans="1:7" ht="12.75" customHeight="1">
      <c r="A1106" s="512" t="s">
        <v>4754</v>
      </c>
      <c r="B1106" s="512" t="s">
        <v>172</v>
      </c>
      <c r="C1106" s="512" t="s">
        <v>169</v>
      </c>
      <c r="D1106" s="512" t="s">
        <v>2695</v>
      </c>
      <c r="E1106" s="512">
        <v>9</v>
      </c>
      <c r="F1106" s="512">
        <v>2</v>
      </c>
      <c r="G1106" s="512">
        <v>22</v>
      </c>
    </row>
    <row r="1107" spans="1:7" ht="12.75" customHeight="1">
      <c r="A1107" s="512" t="s">
        <v>3297</v>
      </c>
      <c r="B1107" s="512" t="s">
        <v>172</v>
      </c>
      <c r="C1107" s="512" t="s">
        <v>169</v>
      </c>
      <c r="D1107" s="512" t="s">
        <v>2684</v>
      </c>
      <c r="E1107" s="512">
        <v>9</v>
      </c>
      <c r="F1107" s="512">
        <v>3</v>
      </c>
      <c r="G1107" s="512">
        <v>33</v>
      </c>
    </row>
    <row r="1108" spans="1:7" ht="12.75" customHeight="1">
      <c r="A1108" s="512" t="s">
        <v>8453</v>
      </c>
      <c r="B1108" s="512" t="s">
        <v>172</v>
      </c>
      <c r="C1108" s="512" t="s">
        <v>194</v>
      </c>
      <c r="D1108" s="512" t="s">
        <v>2678</v>
      </c>
      <c r="E1108" s="512">
        <v>23</v>
      </c>
      <c r="F1108" s="512">
        <v>2</v>
      </c>
      <c r="G1108" s="512">
        <v>9</v>
      </c>
    </row>
    <row r="1109" spans="1:7" ht="12.75" customHeight="1">
      <c r="A1109" s="512" t="s">
        <v>3232</v>
      </c>
      <c r="B1109" s="512" t="s">
        <v>172</v>
      </c>
      <c r="C1109" s="512" t="s">
        <v>94</v>
      </c>
      <c r="D1109" s="512" t="s">
        <v>2702</v>
      </c>
      <c r="E1109" s="512">
        <v>8</v>
      </c>
      <c r="F1109" s="512">
        <v>1</v>
      </c>
      <c r="G1109" s="512">
        <v>13</v>
      </c>
    </row>
    <row r="1110" spans="1:7" ht="12.75" customHeight="1">
      <c r="A1110" s="512" t="s">
        <v>3352</v>
      </c>
      <c r="B1110" s="512" t="s">
        <v>172</v>
      </c>
      <c r="C1110" s="512" t="s">
        <v>154</v>
      </c>
      <c r="D1110" s="512" t="s">
        <v>2689</v>
      </c>
      <c r="E1110" s="512">
        <v>25</v>
      </c>
      <c r="F1110" s="512">
        <v>6</v>
      </c>
      <c r="G1110" s="512">
        <v>24</v>
      </c>
    </row>
    <row r="1111" spans="1:7" ht="12.75" customHeight="1">
      <c r="A1111" s="512" t="s">
        <v>8454</v>
      </c>
      <c r="B1111" s="512" t="s">
        <v>172</v>
      </c>
      <c r="C1111" s="512" t="s">
        <v>154</v>
      </c>
      <c r="D1111" s="512" t="s">
        <v>2704</v>
      </c>
      <c r="E1111" s="512">
        <v>25</v>
      </c>
      <c r="F1111" s="512">
        <v>1</v>
      </c>
      <c r="G1111" s="512">
        <v>4</v>
      </c>
    </row>
    <row r="1112" spans="1:7" ht="12.75" customHeight="1">
      <c r="A1112" s="512" t="s">
        <v>8455</v>
      </c>
      <c r="B1112" s="512" t="s">
        <v>172</v>
      </c>
      <c r="C1112" s="512" t="s">
        <v>154</v>
      </c>
      <c r="D1112" s="512" t="s">
        <v>2683</v>
      </c>
      <c r="E1112" s="512">
        <v>25</v>
      </c>
      <c r="F1112" s="512">
        <v>1</v>
      </c>
      <c r="G1112" s="512">
        <v>4</v>
      </c>
    </row>
    <row r="1113" spans="1:7" ht="12.75" customHeight="1">
      <c r="A1113" s="512" t="s">
        <v>8456</v>
      </c>
      <c r="B1113" s="512" t="s">
        <v>172</v>
      </c>
      <c r="C1113" s="512" t="s">
        <v>39</v>
      </c>
      <c r="D1113" s="512" t="s">
        <v>2686</v>
      </c>
      <c r="E1113" s="512">
        <v>7</v>
      </c>
      <c r="F1113" s="512">
        <v>1</v>
      </c>
      <c r="G1113" s="512">
        <v>14</v>
      </c>
    </row>
    <row r="1114" spans="1:7" ht="12.75" customHeight="1">
      <c r="A1114" s="512" t="s">
        <v>8457</v>
      </c>
      <c r="B1114" s="512" t="s">
        <v>172</v>
      </c>
      <c r="C1114" s="512" t="s">
        <v>223</v>
      </c>
      <c r="D1114" s="512" t="s">
        <v>2702</v>
      </c>
      <c r="E1114" s="512">
        <v>72</v>
      </c>
      <c r="F1114" s="512">
        <v>2</v>
      </c>
      <c r="G1114" s="512">
        <v>3</v>
      </c>
    </row>
    <row r="1115" spans="1:7" ht="12.75" customHeight="1">
      <c r="A1115" s="512" t="s">
        <v>8458</v>
      </c>
      <c r="B1115" s="512" t="s">
        <v>172</v>
      </c>
      <c r="C1115" s="512" t="s">
        <v>223</v>
      </c>
      <c r="D1115" s="512" t="s">
        <v>2679</v>
      </c>
      <c r="E1115" s="512">
        <v>72</v>
      </c>
      <c r="F1115" s="512">
        <v>2</v>
      </c>
      <c r="G1115" s="512">
        <v>3</v>
      </c>
    </row>
    <row r="1116" spans="1:7" ht="12.75" customHeight="1">
      <c r="A1116" s="512" t="s">
        <v>4822</v>
      </c>
      <c r="B1116" s="512" t="s">
        <v>172</v>
      </c>
      <c r="C1116" s="512" t="s">
        <v>223</v>
      </c>
      <c r="D1116" s="512" t="s">
        <v>2692</v>
      </c>
      <c r="E1116" s="512">
        <v>72</v>
      </c>
      <c r="F1116" s="512">
        <v>1</v>
      </c>
      <c r="G1116" s="512">
        <v>1</v>
      </c>
    </row>
    <row r="1117" spans="1:7" ht="12.75" customHeight="1">
      <c r="A1117" s="512" t="s">
        <v>3308</v>
      </c>
      <c r="B1117" s="512" t="s">
        <v>172</v>
      </c>
      <c r="C1117" s="512" t="s">
        <v>95</v>
      </c>
      <c r="D1117" s="512" t="s">
        <v>2698</v>
      </c>
      <c r="E1117" s="512">
        <v>42</v>
      </c>
      <c r="F1117" s="512">
        <v>1</v>
      </c>
      <c r="G1117" s="512">
        <v>2</v>
      </c>
    </row>
    <row r="1118" spans="1:7" ht="12.75" customHeight="1">
      <c r="A1118" s="512" t="s">
        <v>8459</v>
      </c>
      <c r="B1118" s="512" t="s">
        <v>172</v>
      </c>
      <c r="C1118" s="512" t="s">
        <v>95</v>
      </c>
      <c r="D1118" s="512" t="s">
        <v>2691</v>
      </c>
      <c r="E1118" s="512">
        <v>42</v>
      </c>
      <c r="F1118" s="512">
        <v>1</v>
      </c>
      <c r="G1118" s="512">
        <v>2</v>
      </c>
    </row>
    <row r="1119" spans="1:7" ht="12.75" customHeight="1">
      <c r="A1119" s="512" t="s">
        <v>8460</v>
      </c>
      <c r="B1119" s="512" t="s">
        <v>172</v>
      </c>
      <c r="C1119" s="512" t="s">
        <v>95</v>
      </c>
      <c r="D1119" s="512" t="s">
        <v>2705</v>
      </c>
      <c r="E1119" s="512">
        <v>42</v>
      </c>
      <c r="F1119" s="512">
        <v>1</v>
      </c>
      <c r="G1119" s="512">
        <v>2</v>
      </c>
    </row>
    <row r="1120" spans="1:7" ht="12.75" customHeight="1">
      <c r="A1120" s="512" t="s">
        <v>4383</v>
      </c>
      <c r="B1120" s="512" t="s">
        <v>172</v>
      </c>
      <c r="C1120" s="512" t="s">
        <v>22</v>
      </c>
      <c r="D1120" s="512" t="s">
        <v>2690</v>
      </c>
      <c r="E1120" s="512">
        <v>20</v>
      </c>
      <c r="F1120" s="512">
        <v>5</v>
      </c>
      <c r="G1120" s="512">
        <v>25</v>
      </c>
    </row>
    <row r="1121" spans="1:7" ht="12.75" customHeight="1">
      <c r="A1121" s="512" t="s">
        <v>8461</v>
      </c>
      <c r="B1121" s="512" t="s">
        <v>172</v>
      </c>
      <c r="C1121" s="512" t="s">
        <v>22</v>
      </c>
      <c r="D1121" s="512" t="s">
        <v>2706</v>
      </c>
      <c r="E1121" s="512">
        <v>20</v>
      </c>
      <c r="F1121" s="512">
        <v>1</v>
      </c>
      <c r="G1121" s="512">
        <v>5</v>
      </c>
    </row>
    <row r="1122" spans="1:7" ht="12.75" customHeight="1">
      <c r="A1122" s="512" t="s">
        <v>8462</v>
      </c>
      <c r="B1122" s="512" t="s">
        <v>172</v>
      </c>
      <c r="C1122" s="512" t="s">
        <v>195</v>
      </c>
      <c r="D1122" s="512" t="s">
        <v>2703</v>
      </c>
      <c r="E1122" s="512">
        <v>121</v>
      </c>
      <c r="F1122" s="512">
        <v>1</v>
      </c>
      <c r="G1122" s="512">
        <v>1</v>
      </c>
    </row>
    <row r="1123" spans="1:7" ht="12.75" customHeight="1">
      <c r="A1123" s="512" t="s">
        <v>3264</v>
      </c>
      <c r="B1123" s="512" t="s">
        <v>172</v>
      </c>
      <c r="C1123" s="512" t="s">
        <v>195</v>
      </c>
      <c r="D1123" s="512" t="s">
        <v>2707</v>
      </c>
      <c r="E1123" s="512">
        <v>121</v>
      </c>
      <c r="F1123" s="512">
        <v>3</v>
      </c>
      <c r="G1123" s="512">
        <v>2</v>
      </c>
    </row>
    <row r="1124" spans="1:7" ht="12.75" customHeight="1">
      <c r="A1124" s="512" t="s">
        <v>3332</v>
      </c>
      <c r="B1124" s="512" t="s">
        <v>172</v>
      </c>
      <c r="C1124" s="512" t="s">
        <v>195</v>
      </c>
      <c r="D1124" s="512" t="s">
        <v>2696</v>
      </c>
      <c r="E1124" s="512">
        <v>121</v>
      </c>
      <c r="F1124" s="512">
        <v>1</v>
      </c>
      <c r="G1124" s="512">
        <v>1</v>
      </c>
    </row>
    <row r="1125" spans="1:7" ht="12.75" customHeight="1">
      <c r="A1125" s="512" t="s">
        <v>3437</v>
      </c>
      <c r="B1125" s="512" t="s">
        <v>172</v>
      </c>
      <c r="C1125" s="512" t="s">
        <v>155</v>
      </c>
      <c r="D1125" s="512" t="s">
        <v>2695</v>
      </c>
      <c r="E1125" s="512">
        <v>20</v>
      </c>
      <c r="F1125" s="512">
        <v>1</v>
      </c>
      <c r="G1125" s="512">
        <v>5</v>
      </c>
    </row>
    <row r="1126" spans="1:7" ht="12.75" customHeight="1">
      <c r="A1126" s="512" t="s">
        <v>4778</v>
      </c>
      <c r="B1126" s="512" t="s">
        <v>172</v>
      </c>
      <c r="C1126" s="512" t="s">
        <v>213</v>
      </c>
      <c r="D1126" s="512" t="s">
        <v>2684</v>
      </c>
      <c r="E1126" s="512">
        <v>25</v>
      </c>
      <c r="F1126" s="512">
        <v>2</v>
      </c>
      <c r="G1126" s="512">
        <v>8</v>
      </c>
    </row>
    <row r="1127" spans="1:7" ht="12.75" customHeight="1">
      <c r="A1127" s="512" t="s">
        <v>3312</v>
      </c>
      <c r="B1127" s="512" t="s">
        <v>172</v>
      </c>
      <c r="C1127" s="512" t="s">
        <v>96</v>
      </c>
      <c r="D1127" s="512" t="s">
        <v>2689</v>
      </c>
      <c r="E1127" s="512">
        <v>11</v>
      </c>
      <c r="F1127" s="512">
        <v>6</v>
      </c>
      <c r="G1127" s="512">
        <v>55</v>
      </c>
    </row>
    <row r="1128" spans="1:7" ht="12.75" customHeight="1">
      <c r="A1128" s="512" t="s">
        <v>3266</v>
      </c>
      <c r="B1128" s="512" t="s">
        <v>172</v>
      </c>
      <c r="C1128" s="512" t="s">
        <v>96</v>
      </c>
      <c r="D1128" s="512" t="s">
        <v>2698</v>
      </c>
      <c r="E1128" s="512">
        <v>11</v>
      </c>
      <c r="F1128" s="512">
        <v>1</v>
      </c>
      <c r="G1128" s="512">
        <v>9</v>
      </c>
    </row>
    <row r="1129" spans="1:7" ht="12.75" customHeight="1">
      <c r="A1129" s="512" t="s">
        <v>4389</v>
      </c>
      <c r="B1129" s="512" t="s">
        <v>172</v>
      </c>
      <c r="C1129" s="512" t="s">
        <v>42</v>
      </c>
      <c r="D1129" s="512" t="s">
        <v>2690</v>
      </c>
      <c r="E1129" s="512">
        <v>18</v>
      </c>
      <c r="F1129" s="512">
        <v>2</v>
      </c>
      <c r="G1129" s="512">
        <v>11</v>
      </c>
    </row>
    <row r="1130" spans="1:7" ht="12.75" customHeight="1">
      <c r="A1130" s="512" t="s">
        <v>3247</v>
      </c>
      <c r="B1130" s="512" t="s">
        <v>172</v>
      </c>
      <c r="C1130" s="512" t="s">
        <v>93</v>
      </c>
      <c r="D1130" s="512" t="s">
        <v>2684</v>
      </c>
      <c r="E1130" s="512">
        <v>19</v>
      </c>
      <c r="F1130" s="512">
        <v>5</v>
      </c>
      <c r="G1130" s="512">
        <v>26</v>
      </c>
    </row>
    <row r="1131" spans="1:7" ht="12.75" customHeight="1">
      <c r="A1131" s="512" t="s">
        <v>4372</v>
      </c>
      <c r="B1131" s="512" t="s">
        <v>172</v>
      </c>
      <c r="C1131" s="512" t="s">
        <v>153</v>
      </c>
      <c r="D1131" s="512" t="s">
        <v>2695</v>
      </c>
      <c r="E1131" s="512">
        <v>15</v>
      </c>
      <c r="F1131" s="512">
        <v>4</v>
      </c>
      <c r="G1131" s="512">
        <v>27</v>
      </c>
    </row>
    <row r="1132" spans="1:7" ht="12.75" customHeight="1">
      <c r="A1132" s="512" t="s">
        <v>8463</v>
      </c>
      <c r="B1132" s="512" t="s">
        <v>172</v>
      </c>
      <c r="C1132" s="512" t="s">
        <v>153</v>
      </c>
      <c r="D1132" s="512" t="s">
        <v>2685</v>
      </c>
      <c r="E1132" s="512">
        <v>15</v>
      </c>
      <c r="F1132" s="512">
        <v>1</v>
      </c>
      <c r="G1132" s="512">
        <v>7</v>
      </c>
    </row>
    <row r="1133" spans="1:7" ht="12.75" customHeight="1">
      <c r="A1133" s="512" t="s">
        <v>8464</v>
      </c>
      <c r="B1133" s="512" t="s">
        <v>172</v>
      </c>
      <c r="C1133" s="512" t="s">
        <v>36</v>
      </c>
      <c r="D1133" s="512" t="s">
        <v>2704</v>
      </c>
      <c r="E1133" s="512">
        <v>13</v>
      </c>
      <c r="F1133" s="512">
        <v>1</v>
      </c>
      <c r="G1133" s="512">
        <v>8</v>
      </c>
    </row>
    <row r="1134" spans="1:7" ht="12.75" customHeight="1">
      <c r="A1134" s="512" t="s">
        <v>4374</v>
      </c>
      <c r="B1134" s="512" t="s">
        <v>172</v>
      </c>
      <c r="C1134" s="512" t="s">
        <v>62</v>
      </c>
      <c r="D1134" s="512" t="s">
        <v>2684</v>
      </c>
      <c r="E1134" s="512">
        <v>12</v>
      </c>
      <c r="F1134" s="512">
        <v>4</v>
      </c>
      <c r="G1134" s="512">
        <v>33</v>
      </c>
    </row>
    <row r="1135" spans="1:7" ht="12.75" customHeight="1">
      <c r="A1135" s="512" t="s">
        <v>4375</v>
      </c>
      <c r="B1135" s="512" t="s">
        <v>172</v>
      </c>
      <c r="C1135" s="512" t="s">
        <v>85</v>
      </c>
      <c r="D1135" s="512" t="s">
        <v>2689</v>
      </c>
      <c r="E1135" s="512">
        <v>7</v>
      </c>
      <c r="F1135" s="512">
        <v>2</v>
      </c>
      <c r="G1135" s="512">
        <v>29</v>
      </c>
    </row>
    <row r="1136" spans="1:7" ht="12.75" customHeight="1">
      <c r="A1136" s="512" t="s">
        <v>3249</v>
      </c>
      <c r="B1136" s="512" t="s">
        <v>172</v>
      </c>
      <c r="C1136" s="512" t="s">
        <v>37</v>
      </c>
      <c r="D1136" s="512" t="s">
        <v>2690</v>
      </c>
      <c r="E1136" s="512">
        <v>15</v>
      </c>
      <c r="F1136" s="512">
        <v>2</v>
      </c>
      <c r="G1136" s="512">
        <v>13</v>
      </c>
    </row>
    <row r="1137" spans="1:7" ht="12.75" customHeight="1">
      <c r="A1137" s="512" t="s">
        <v>8465</v>
      </c>
      <c r="B1137" s="512" t="s">
        <v>172</v>
      </c>
      <c r="C1137" s="512" t="s">
        <v>220</v>
      </c>
      <c r="D1137" s="512" t="s">
        <v>2688</v>
      </c>
      <c r="E1137" s="512">
        <v>17</v>
      </c>
      <c r="F1137" s="512">
        <v>1</v>
      </c>
      <c r="G1137" s="512">
        <v>6</v>
      </c>
    </row>
    <row r="1138" spans="1:7" ht="12.75" customHeight="1">
      <c r="A1138" s="512" t="s">
        <v>3228</v>
      </c>
      <c r="B1138" s="512" t="s">
        <v>172</v>
      </c>
      <c r="C1138" s="512" t="s">
        <v>38</v>
      </c>
      <c r="D1138" s="512" t="s">
        <v>2684</v>
      </c>
      <c r="E1138" s="512">
        <v>8</v>
      </c>
      <c r="F1138" s="512">
        <v>2</v>
      </c>
      <c r="G1138" s="512">
        <v>25</v>
      </c>
    </row>
    <row r="1139" spans="1:7" ht="12.75" customHeight="1">
      <c r="A1139" s="512" t="s">
        <v>4807</v>
      </c>
      <c r="B1139" s="512" t="s">
        <v>172</v>
      </c>
      <c r="C1139" s="512" t="s">
        <v>38</v>
      </c>
      <c r="D1139" s="512" t="s">
        <v>2680</v>
      </c>
      <c r="E1139" s="512">
        <v>8</v>
      </c>
      <c r="F1139" s="512">
        <v>1</v>
      </c>
      <c r="G1139" s="512">
        <v>13</v>
      </c>
    </row>
    <row r="1140" spans="1:7" ht="12.75" customHeight="1">
      <c r="A1140" s="512" t="s">
        <v>3292</v>
      </c>
      <c r="B1140" s="512" t="s">
        <v>172</v>
      </c>
      <c r="C1140" s="512" t="s">
        <v>63</v>
      </c>
      <c r="D1140" s="512" t="s">
        <v>2690</v>
      </c>
      <c r="E1140" s="512">
        <v>16</v>
      </c>
      <c r="F1140" s="512">
        <v>3</v>
      </c>
      <c r="G1140" s="512">
        <v>19</v>
      </c>
    </row>
    <row r="1141" spans="1:7" ht="12.75" customHeight="1">
      <c r="A1141" s="512" t="s">
        <v>3170</v>
      </c>
      <c r="B1141" s="512" t="s">
        <v>172</v>
      </c>
      <c r="C1141" s="512" t="s">
        <v>222</v>
      </c>
      <c r="D1141" s="512" t="s">
        <v>2695</v>
      </c>
      <c r="E1141" s="512">
        <v>28</v>
      </c>
      <c r="F1141" s="512">
        <v>3</v>
      </c>
      <c r="G1141" s="512">
        <v>11</v>
      </c>
    </row>
    <row r="1142" spans="1:7" ht="12.75" customHeight="1">
      <c r="A1142" s="512" t="s">
        <v>8466</v>
      </c>
      <c r="B1142" s="512" t="s">
        <v>172</v>
      </c>
      <c r="C1142" s="512" t="s">
        <v>222</v>
      </c>
      <c r="D1142" s="512" t="s">
        <v>2691</v>
      </c>
      <c r="E1142" s="512">
        <v>28</v>
      </c>
      <c r="F1142" s="512">
        <v>1</v>
      </c>
      <c r="G1142" s="512">
        <v>4</v>
      </c>
    </row>
    <row r="1143" spans="1:7" ht="12.75" customHeight="1">
      <c r="A1143" s="512" t="s">
        <v>3172</v>
      </c>
      <c r="B1143" s="512" t="s">
        <v>172</v>
      </c>
      <c r="C1143" s="512" t="s">
        <v>222</v>
      </c>
      <c r="D1143" s="512" t="s">
        <v>2680</v>
      </c>
      <c r="E1143" s="512">
        <v>28</v>
      </c>
      <c r="F1143" s="512">
        <v>1</v>
      </c>
      <c r="G1143" s="512">
        <v>4</v>
      </c>
    </row>
    <row r="1144" spans="1:7" ht="12.75" customHeight="1">
      <c r="A1144" s="512" t="s">
        <v>8467</v>
      </c>
      <c r="B1144" s="512" t="s">
        <v>172</v>
      </c>
      <c r="C1144" s="512" t="s">
        <v>222</v>
      </c>
      <c r="D1144" s="512" t="s">
        <v>2683</v>
      </c>
      <c r="E1144" s="512">
        <v>28</v>
      </c>
      <c r="F1144" s="512">
        <v>1</v>
      </c>
      <c r="G1144" s="512">
        <v>4</v>
      </c>
    </row>
    <row r="1145" spans="1:7" ht="12.75" customHeight="1">
      <c r="A1145" s="512" t="s">
        <v>3194</v>
      </c>
      <c r="B1145" s="512" t="s">
        <v>172</v>
      </c>
      <c r="C1145" s="512" t="s">
        <v>211</v>
      </c>
      <c r="D1145" s="512" t="s">
        <v>2690</v>
      </c>
      <c r="E1145" s="512">
        <v>45</v>
      </c>
      <c r="F1145" s="512">
        <v>6</v>
      </c>
      <c r="G1145" s="512">
        <v>13</v>
      </c>
    </row>
    <row r="1146" spans="1:7" ht="12.75" customHeight="1">
      <c r="A1146" s="512" t="s">
        <v>3195</v>
      </c>
      <c r="B1146" s="512" t="s">
        <v>172</v>
      </c>
      <c r="C1146" s="512" t="s">
        <v>211</v>
      </c>
      <c r="D1146" s="512" t="s">
        <v>2686</v>
      </c>
      <c r="E1146" s="512">
        <v>45</v>
      </c>
      <c r="F1146" s="512">
        <v>1</v>
      </c>
      <c r="G1146" s="512">
        <v>2</v>
      </c>
    </row>
    <row r="1147" spans="1:7" ht="12.75" customHeight="1">
      <c r="A1147" s="512" t="s">
        <v>3255</v>
      </c>
      <c r="B1147" s="512" t="s">
        <v>172</v>
      </c>
      <c r="C1147" s="512" t="s">
        <v>211</v>
      </c>
      <c r="D1147" s="512" t="s">
        <v>2697</v>
      </c>
      <c r="E1147" s="512">
        <v>45</v>
      </c>
      <c r="F1147" s="512">
        <v>1</v>
      </c>
      <c r="G1147" s="512">
        <v>2</v>
      </c>
    </row>
    <row r="1148" spans="1:7" ht="12.75" customHeight="1">
      <c r="A1148" s="512" t="s">
        <v>8468</v>
      </c>
      <c r="B1148" s="512" t="s">
        <v>172</v>
      </c>
      <c r="C1148" s="512" t="s">
        <v>212</v>
      </c>
      <c r="D1148" s="512" t="s">
        <v>2685</v>
      </c>
      <c r="E1148" s="512">
        <v>16</v>
      </c>
      <c r="F1148" s="512">
        <v>1</v>
      </c>
      <c r="G1148" s="512">
        <v>6</v>
      </c>
    </row>
    <row r="1149" spans="1:7" ht="12.75" customHeight="1">
      <c r="A1149" s="512" t="s">
        <v>8469</v>
      </c>
      <c r="B1149" s="512" t="s">
        <v>172</v>
      </c>
      <c r="C1149" s="512" t="s">
        <v>169</v>
      </c>
      <c r="D1149" s="512" t="s">
        <v>2683</v>
      </c>
      <c r="E1149" s="512">
        <v>9</v>
      </c>
      <c r="F1149" s="512">
        <v>1</v>
      </c>
      <c r="G1149" s="512">
        <v>11</v>
      </c>
    </row>
    <row r="1150" spans="1:7" ht="12.75" customHeight="1">
      <c r="A1150" s="512" t="s">
        <v>3298</v>
      </c>
      <c r="B1150" s="512" t="s">
        <v>172</v>
      </c>
      <c r="C1150" s="512" t="s">
        <v>194</v>
      </c>
      <c r="D1150" s="512" t="s">
        <v>2685</v>
      </c>
      <c r="E1150" s="512">
        <v>23</v>
      </c>
      <c r="F1150" s="512">
        <v>1</v>
      </c>
      <c r="G1150" s="512">
        <v>4</v>
      </c>
    </row>
    <row r="1151" spans="1:7" ht="12.75" customHeight="1">
      <c r="A1151" s="512" t="s">
        <v>8470</v>
      </c>
      <c r="B1151" s="512" t="s">
        <v>172</v>
      </c>
      <c r="C1151" s="512" t="s">
        <v>94</v>
      </c>
      <c r="D1151" s="512" t="s">
        <v>2707</v>
      </c>
      <c r="E1151" s="512">
        <v>8</v>
      </c>
      <c r="F1151" s="512">
        <v>1</v>
      </c>
      <c r="G1151" s="512">
        <v>13</v>
      </c>
    </row>
    <row r="1152" spans="1:7" ht="12.75" customHeight="1">
      <c r="A1152" s="512" t="s">
        <v>8471</v>
      </c>
      <c r="B1152" s="512" t="s">
        <v>172</v>
      </c>
      <c r="C1152" s="512" t="s">
        <v>94</v>
      </c>
      <c r="D1152" s="512" t="s">
        <v>2706</v>
      </c>
      <c r="E1152" s="512">
        <v>8</v>
      </c>
      <c r="F1152" s="512">
        <v>1</v>
      </c>
      <c r="G1152" s="512">
        <v>13</v>
      </c>
    </row>
    <row r="1153" spans="1:7" ht="12.75" customHeight="1">
      <c r="A1153" s="512" t="s">
        <v>8472</v>
      </c>
      <c r="B1153" s="512" t="s">
        <v>172</v>
      </c>
      <c r="C1153" s="512" t="s">
        <v>154</v>
      </c>
      <c r="D1153" s="512" t="s">
        <v>2680</v>
      </c>
      <c r="E1153" s="512">
        <v>25</v>
      </c>
      <c r="F1153" s="512">
        <v>2</v>
      </c>
      <c r="G1153" s="512">
        <v>8</v>
      </c>
    </row>
    <row r="1154" spans="1:7" ht="12.75" customHeight="1">
      <c r="A1154" s="512" t="s">
        <v>3353</v>
      </c>
      <c r="B1154" s="512" t="s">
        <v>172</v>
      </c>
      <c r="C1154" s="512" t="s">
        <v>39</v>
      </c>
      <c r="D1154" s="512" t="s">
        <v>2689</v>
      </c>
      <c r="E1154" s="512">
        <v>7</v>
      </c>
      <c r="F1154" s="512">
        <v>2</v>
      </c>
      <c r="G1154" s="512">
        <v>29</v>
      </c>
    </row>
    <row r="1155" spans="1:7" ht="12.75" customHeight="1">
      <c r="A1155" s="512" t="s">
        <v>3354</v>
      </c>
      <c r="B1155" s="512" t="s">
        <v>172</v>
      </c>
      <c r="C1155" s="512" t="s">
        <v>39</v>
      </c>
      <c r="D1155" s="512" t="s">
        <v>2684</v>
      </c>
      <c r="E1155" s="512">
        <v>7</v>
      </c>
      <c r="F1155" s="512">
        <v>1</v>
      </c>
      <c r="G1155" s="512">
        <v>14</v>
      </c>
    </row>
    <row r="1156" spans="1:7" ht="12.75" customHeight="1">
      <c r="A1156" s="512" t="s">
        <v>4785</v>
      </c>
      <c r="B1156" s="512" t="s">
        <v>172</v>
      </c>
      <c r="C1156" s="512" t="s">
        <v>21</v>
      </c>
      <c r="D1156" s="512" t="s">
        <v>2702</v>
      </c>
      <c r="E1156" s="512">
        <v>6</v>
      </c>
      <c r="F1156" s="512">
        <v>1</v>
      </c>
      <c r="G1156" s="512">
        <v>17</v>
      </c>
    </row>
    <row r="1157" spans="1:7" ht="12.75" customHeight="1">
      <c r="A1157" s="512" t="s">
        <v>4382</v>
      </c>
      <c r="B1157" s="512" t="s">
        <v>172</v>
      </c>
      <c r="C1157" s="512" t="s">
        <v>95</v>
      </c>
      <c r="D1157" s="512" t="s">
        <v>2690</v>
      </c>
      <c r="E1157" s="512">
        <v>42</v>
      </c>
      <c r="F1157" s="512">
        <v>3</v>
      </c>
      <c r="G1157" s="512">
        <v>7</v>
      </c>
    </row>
    <row r="1158" spans="1:7" ht="12.75" customHeight="1">
      <c r="A1158" s="512" t="s">
        <v>3259</v>
      </c>
      <c r="B1158" s="512" t="s">
        <v>172</v>
      </c>
      <c r="C1158" s="512" t="s">
        <v>95</v>
      </c>
      <c r="D1158" s="512" t="s">
        <v>2678</v>
      </c>
      <c r="E1158" s="512">
        <v>42</v>
      </c>
      <c r="F1158" s="512">
        <v>1</v>
      </c>
      <c r="G1158" s="512">
        <v>2</v>
      </c>
    </row>
    <row r="1159" spans="1:7" ht="12.75" customHeight="1">
      <c r="A1159" s="512" t="s">
        <v>4798</v>
      </c>
      <c r="B1159" s="512" t="s">
        <v>172</v>
      </c>
      <c r="C1159" s="512" t="s">
        <v>95</v>
      </c>
      <c r="D1159" s="512" t="s">
        <v>2687</v>
      </c>
      <c r="E1159" s="512">
        <v>42</v>
      </c>
      <c r="F1159" s="512">
        <v>2</v>
      </c>
      <c r="G1159" s="512">
        <v>5</v>
      </c>
    </row>
    <row r="1160" spans="1:7" ht="12.75" customHeight="1">
      <c r="A1160" s="512" t="s">
        <v>3356</v>
      </c>
      <c r="B1160" s="512" t="s">
        <v>172</v>
      </c>
      <c r="C1160" s="512" t="s">
        <v>22</v>
      </c>
      <c r="D1160" s="512" t="s">
        <v>2689</v>
      </c>
      <c r="E1160" s="512">
        <v>20</v>
      </c>
      <c r="F1160" s="512">
        <v>7</v>
      </c>
      <c r="G1160" s="512">
        <v>35</v>
      </c>
    </row>
    <row r="1161" spans="1:7" ht="12.75" customHeight="1">
      <c r="A1161" s="512" t="s">
        <v>3436</v>
      </c>
      <c r="B1161" s="512" t="s">
        <v>172</v>
      </c>
      <c r="C1161" s="512" t="s">
        <v>22</v>
      </c>
      <c r="D1161" s="512" t="s">
        <v>2678</v>
      </c>
      <c r="E1161" s="512">
        <v>20</v>
      </c>
      <c r="F1161" s="512">
        <v>1</v>
      </c>
      <c r="G1161" s="512">
        <v>5</v>
      </c>
    </row>
    <row r="1162" spans="1:7" ht="12.75" customHeight="1">
      <c r="A1162" s="512" t="s">
        <v>3328</v>
      </c>
      <c r="B1162" s="512" t="s">
        <v>172</v>
      </c>
      <c r="C1162" s="512" t="s">
        <v>195</v>
      </c>
      <c r="D1162" s="512" t="s">
        <v>2695</v>
      </c>
      <c r="E1162" s="512">
        <v>121</v>
      </c>
      <c r="F1162" s="512">
        <v>8</v>
      </c>
      <c r="G1162" s="512">
        <v>7</v>
      </c>
    </row>
    <row r="1163" spans="1:7" ht="12.75" customHeight="1">
      <c r="A1163" s="512" t="s">
        <v>3360</v>
      </c>
      <c r="B1163" s="512" t="s">
        <v>172</v>
      </c>
      <c r="C1163" s="512" t="s">
        <v>195</v>
      </c>
      <c r="D1163" s="512" t="s">
        <v>2680</v>
      </c>
      <c r="E1163" s="512">
        <v>121</v>
      </c>
      <c r="F1163" s="512">
        <v>6</v>
      </c>
      <c r="G1163" s="512">
        <v>5</v>
      </c>
    </row>
    <row r="1164" spans="1:7" ht="12.75" customHeight="1">
      <c r="A1164" s="512" t="s">
        <v>3263</v>
      </c>
      <c r="B1164" s="512" t="s">
        <v>172</v>
      </c>
      <c r="C1164" s="512" t="s">
        <v>195</v>
      </c>
      <c r="D1164" s="512" t="s">
        <v>2683</v>
      </c>
      <c r="E1164" s="512">
        <v>121</v>
      </c>
      <c r="F1164" s="512">
        <v>1</v>
      </c>
      <c r="G1164" s="512">
        <v>1</v>
      </c>
    </row>
    <row r="1165" spans="1:7" ht="12.75" customHeight="1">
      <c r="A1165" s="512" t="s">
        <v>4385</v>
      </c>
      <c r="B1165" s="512" t="s">
        <v>172</v>
      </c>
      <c r="C1165" s="512" t="s">
        <v>155</v>
      </c>
      <c r="D1165" s="512" t="s">
        <v>2690</v>
      </c>
      <c r="E1165" s="512">
        <v>20</v>
      </c>
      <c r="F1165" s="512">
        <v>3</v>
      </c>
      <c r="G1165" s="512">
        <v>15</v>
      </c>
    </row>
    <row r="1166" spans="1:7" ht="12.75" customHeight="1">
      <c r="A1166" s="512" t="s">
        <v>8473</v>
      </c>
      <c r="B1166" s="512" t="s">
        <v>172</v>
      </c>
      <c r="C1166" s="512" t="s">
        <v>155</v>
      </c>
      <c r="D1166" s="512" t="s">
        <v>2679</v>
      </c>
      <c r="E1166" s="512">
        <v>20</v>
      </c>
      <c r="F1166" s="512">
        <v>1</v>
      </c>
      <c r="G1166" s="512">
        <v>5</v>
      </c>
    </row>
    <row r="1167" spans="1:7" ht="12.75" customHeight="1">
      <c r="A1167" s="512" t="s">
        <v>8474</v>
      </c>
      <c r="B1167" s="512" t="s">
        <v>172</v>
      </c>
      <c r="C1167" s="512" t="s">
        <v>155</v>
      </c>
      <c r="D1167" s="512" t="s">
        <v>2705</v>
      </c>
      <c r="E1167" s="512">
        <v>20</v>
      </c>
      <c r="F1167" s="512">
        <v>1</v>
      </c>
      <c r="G1167" s="512">
        <v>5</v>
      </c>
    </row>
    <row r="1168" spans="1:7" ht="12.75" customHeight="1">
      <c r="A1168" s="512" t="s">
        <v>3438</v>
      </c>
      <c r="B1168" s="512" t="s">
        <v>172</v>
      </c>
      <c r="C1168" s="512" t="s">
        <v>213</v>
      </c>
      <c r="D1168" s="512" t="s">
        <v>2689</v>
      </c>
      <c r="E1168" s="512">
        <v>25</v>
      </c>
      <c r="F1168" s="512">
        <v>9</v>
      </c>
      <c r="G1168" s="512">
        <v>36</v>
      </c>
    </row>
    <row r="1169" spans="1:7" ht="12.75" customHeight="1">
      <c r="A1169" s="512" t="s">
        <v>8475</v>
      </c>
      <c r="B1169" s="512" t="s">
        <v>172</v>
      </c>
      <c r="C1169" s="512" t="s">
        <v>64</v>
      </c>
      <c r="D1169" s="512" t="s">
        <v>2698</v>
      </c>
      <c r="E1169" s="512">
        <v>22</v>
      </c>
      <c r="F1169" s="512">
        <v>1</v>
      </c>
      <c r="G1169" s="512">
        <v>5</v>
      </c>
    </row>
    <row r="1170" spans="1:7" ht="12.75" customHeight="1">
      <c r="A1170" s="512" t="s">
        <v>8476</v>
      </c>
      <c r="B1170" s="512" t="s">
        <v>172</v>
      </c>
      <c r="C1170" s="512" t="s">
        <v>157</v>
      </c>
      <c r="D1170" s="512" t="s">
        <v>2698</v>
      </c>
      <c r="E1170" s="512">
        <v>25</v>
      </c>
      <c r="F1170" s="512">
        <v>1</v>
      </c>
      <c r="G1170" s="512">
        <v>4</v>
      </c>
    </row>
    <row r="1171" spans="1:7" ht="12.75" customHeight="1">
      <c r="A1171" s="512" t="s">
        <v>8477</v>
      </c>
      <c r="B1171" s="512" t="s">
        <v>172</v>
      </c>
      <c r="C1171" s="512" t="s">
        <v>157</v>
      </c>
      <c r="D1171" s="512" t="s">
        <v>2678</v>
      </c>
      <c r="E1171" s="512">
        <v>25</v>
      </c>
      <c r="F1171" s="512">
        <v>1</v>
      </c>
      <c r="G1171" s="512">
        <v>4</v>
      </c>
    </row>
    <row r="1172" spans="1:7" ht="12.75" customHeight="1">
      <c r="A1172" s="512" t="s">
        <v>8478</v>
      </c>
      <c r="B1172" s="512" t="s">
        <v>172</v>
      </c>
      <c r="C1172" s="512" t="s">
        <v>157</v>
      </c>
      <c r="D1172" s="512" t="s">
        <v>2707</v>
      </c>
      <c r="E1172" s="512">
        <v>25</v>
      </c>
      <c r="F1172" s="512">
        <v>1</v>
      </c>
      <c r="G1172" s="512">
        <v>4</v>
      </c>
    </row>
    <row r="1173" spans="1:7" ht="12.75" customHeight="1">
      <c r="A1173" s="512" t="s">
        <v>8479</v>
      </c>
      <c r="B1173" s="512" t="s">
        <v>172</v>
      </c>
      <c r="C1173" s="512" t="s">
        <v>157</v>
      </c>
      <c r="D1173" s="512" t="s">
        <v>2706</v>
      </c>
      <c r="E1173" s="512">
        <v>25</v>
      </c>
      <c r="F1173" s="512">
        <v>1</v>
      </c>
      <c r="G1173" s="512">
        <v>4</v>
      </c>
    </row>
    <row r="1174" spans="1:7" ht="12.75" customHeight="1">
      <c r="A1174" s="512" t="s">
        <v>8480</v>
      </c>
      <c r="B1174" s="512" t="s">
        <v>172</v>
      </c>
      <c r="C1174" s="512" t="s">
        <v>158</v>
      </c>
      <c r="D1174" s="512" t="s">
        <v>2688</v>
      </c>
      <c r="E1174" s="512">
        <v>16</v>
      </c>
      <c r="F1174" s="512">
        <v>1</v>
      </c>
      <c r="G1174" s="512">
        <v>6</v>
      </c>
    </row>
    <row r="1175" spans="1:7" ht="12.75" customHeight="1">
      <c r="A1175" s="512" t="s">
        <v>4759</v>
      </c>
      <c r="B1175" s="512" t="s">
        <v>172</v>
      </c>
      <c r="C1175" s="512" t="s">
        <v>43</v>
      </c>
      <c r="D1175" s="512" t="s">
        <v>2695</v>
      </c>
      <c r="E1175" s="512">
        <v>15</v>
      </c>
      <c r="F1175" s="512">
        <v>2</v>
      </c>
      <c r="G1175" s="512">
        <v>13</v>
      </c>
    </row>
    <row r="1176" spans="1:7" ht="12.75" customHeight="1">
      <c r="A1176" s="512" t="s">
        <v>3445</v>
      </c>
      <c r="B1176" s="512" t="s">
        <v>172</v>
      </c>
      <c r="C1176" s="512" t="s">
        <v>227</v>
      </c>
      <c r="D1176" s="512" t="s">
        <v>2678</v>
      </c>
      <c r="E1176" s="512">
        <v>59</v>
      </c>
      <c r="F1176" s="512">
        <v>2</v>
      </c>
      <c r="G1176" s="512">
        <v>3</v>
      </c>
    </row>
    <row r="1177" spans="1:7" ht="12.75" customHeight="1">
      <c r="A1177" s="512" t="s">
        <v>4800</v>
      </c>
      <c r="B1177" s="512" t="s">
        <v>172</v>
      </c>
      <c r="C1177" s="512" t="s">
        <v>227</v>
      </c>
      <c r="D1177" s="512" t="s">
        <v>2687</v>
      </c>
      <c r="E1177" s="512">
        <v>59</v>
      </c>
      <c r="F1177" s="512">
        <v>3</v>
      </c>
      <c r="G1177" s="512">
        <v>5</v>
      </c>
    </row>
    <row r="1178" spans="1:7" ht="12.75" customHeight="1">
      <c r="A1178" s="512" t="s">
        <v>8481</v>
      </c>
      <c r="B1178" s="512" t="s">
        <v>172</v>
      </c>
      <c r="C1178" s="512" t="s">
        <v>196</v>
      </c>
      <c r="D1178" s="512" t="s">
        <v>2687</v>
      </c>
      <c r="E1178" s="512">
        <v>38</v>
      </c>
      <c r="F1178" s="512">
        <v>4</v>
      </c>
      <c r="G1178" s="512">
        <v>11</v>
      </c>
    </row>
    <row r="1179" spans="1:7" ht="12.75" customHeight="1">
      <c r="A1179" s="512" t="s">
        <v>3321</v>
      </c>
      <c r="B1179" s="512" t="s">
        <v>172</v>
      </c>
      <c r="C1179" s="512" t="s">
        <v>196</v>
      </c>
      <c r="D1179" s="512" t="s">
        <v>2693</v>
      </c>
      <c r="E1179" s="512">
        <v>38</v>
      </c>
      <c r="F1179" s="512">
        <v>1</v>
      </c>
      <c r="G1179" s="512">
        <v>3</v>
      </c>
    </row>
    <row r="1180" spans="1:7" ht="12.75" customHeight="1">
      <c r="A1180" s="512" t="s">
        <v>3449</v>
      </c>
      <c r="B1180" s="512" t="s">
        <v>172</v>
      </c>
      <c r="C1180" s="512" t="s">
        <v>197</v>
      </c>
      <c r="D1180" s="512" t="s">
        <v>2684</v>
      </c>
      <c r="E1180" s="512">
        <v>82</v>
      </c>
      <c r="F1180" s="512">
        <v>10</v>
      </c>
      <c r="G1180" s="512">
        <v>12</v>
      </c>
    </row>
    <row r="1181" spans="1:7" ht="12.75" customHeight="1">
      <c r="A1181" s="512" t="s">
        <v>8482</v>
      </c>
      <c r="B1181" s="512" t="s">
        <v>172</v>
      </c>
      <c r="C1181" s="512" t="s">
        <v>197</v>
      </c>
      <c r="D1181" s="512" t="s">
        <v>2683</v>
      </c>
      <c r="E1181" s="512">
        <v>82</v>
      </c>
      <c r="F1181" s="512">
        <v>2</v>
      </c>
      <c r="G1181" s="512">
        <v>2</v>
      </c>
    </row>
    <row r="1182" spans="1:7" ht="12.75" customHeight="1">
      <c r="A1182" s="512" t="s">
        <v>3343</v>
      </c>
      <c r="B1182" s="512" t="s">
        <v>172</v>
      </c>
      <c r="C1182" s="512" t="s">
        <v>197</v>
      </c>
      <c r="D1182" s="512" t="s">
        <v>2703</v>
      </c>
      <c r="E1182" s="512">
        <v>82</v>
      </c>
      <c r="F1182" s="512">
        <v>1</v>
      </c>
      <c r="G1182" s="512">
        <v>1</v>
      </c>
    </row>
    <row r="1183" spans="1:7" ht="12.75" customHeight="1">
      <c r="A1183" s="512" t="s">
        <v>3451</v>
      </c>
      <c r="B1183" s="512" t="s">
        <v>172</v>
      </c>
      <c r="C1183" s="512" t="s">
        <v>159</v>
      </c>
      <c r="D1183" s="512" t="s">
        <v>2684</v>
      </c>
      <c r="E1183" s="512">
        <v>12</v>
      </c>
      <c r="F1183" s="512">
        <v>1</v>
      </c>
      <c r="G1183" s="512">
        <v>8</v>
      </c>
    </row>
    <row r="1184" spans="1:7" ht="12.75" customHeight="1">
      <c r="A1184" s="512" t="s">
        <v>8483</v>
      </c>
      <c r="B1184" s="512" t="s">
        <v>172</v>
      </c>
      <c r="C1184" s="512" t="s">
        <v>44</v>
      </c>
      <c r="D1184" s="512" t="s">
        <v>2698</v>
      </c>
      <c r="E1184" s="512">
        <v>14</v>
      </c>
      <c r="F1184" s="512">
        <v>1</v>
      </c>
      <c r="G1184" s="512">
        <v>7</v>
      </c>
    </row>
    <row r="1185" spans="1:7" ht="12.75" customHeight="1">
      <c r="A1185" s="512" t="s">
        <v>4403</v>
      </c>
      <c r="B1185" s="512" t="s">
        <v>172</v>
      </c>
      <c r="C1185" s="512" t="s">
        <v>44</v>
      </c>
      <c r="D1185" s="512" t="s">
        <v>2705</v>
      </c>
      <c r="E1185" s="512">
        <v>14</v>
      </c>
      <c r="F1185" s="512">
        <v>1</v>
      </c>
      <c r="G1185" s="512">
        <v>7</v>
      </c>
    </row>
    <row r="1186" spans="1:7" ht="12.75" customHeight="1">
      <c r="A1186" s="512" t="s">
        <v>8484</v>
      </c>
      <c r="B1186" s="512" t="s">
        <v>172</v>
      </c>
      <c r="C1186" s="512" t="s">
        <v>215</v>
      </c>
      <c r="D1186" s="512" t="s">
        <v>2693</v>
      </c>
      <c r="E1186" s="512">
        <v>56</v>
      </c>
      <c r="F1186" s="512">
        <v>1</v>
      </c>
      <c r="G1186" s="512">
        <v>2</v>
      </c>
    </row>
    <row r="1187" spans="1:7" ht="12.75" customHeight="1">
      <c r="A1187" s="512" t="s">
        <v>3452</v>
      </c>
      <c r="B1187" s="512" t="s">
        <v>172</v>
      </c>
      <c r="C1187" s="512" t="s">
        <v>215</v>
      </c>
      <c r="D1187" s="512" t="s">
        <v>2680</v>
      </c>
      <c r="E1187" s="512">
        <v>56</v>
      </c>
      <c r="F1187" s="512">
        <v>4</v>
      </c>
      <c r="G1187" s="512">
        <v>7</v>
      </c>
    </row>
    <row r="1188" spans="1:7" ht="12.75" customHeight="1">
      <c r="A1188" s="512" t="s">
        <v>8485</v>
      </c>
      <c r="B1188" s="512" t="s">
        <v>172</v>
      </c>
      <c r="C1188" s="512" t="s">
        <v>215</v>
      </c>
      <c r="D1188" s="512" t="s">
        <v>2703</v>
      </c>
      <c r="E1188" s="512">
        <v>56</v>
      </c>
      <c r="F1188" s="512">
        <v>2</v>
      </c>
      <c r="G1188" s="512">
        <v>4</v>
      </c>
    </row>
    <row r="1189" spans="1:7" ht="12.75" customHeight="1">
      <c r="A1189" s="512" t="s">
        <v>3347</v>
      </c>
      <c r="B1189" s="512" t="s">
        <v>172</v>
      </c>
      <c r="C1189" s="512" t="s">
        <v>198</v>
      </c>
      <c r="D1189" s="512" t="s">
        <v>2695</v>
      </c>
      <c r="E1189" s="512">
        <v>10</v>
      </c>
      <c r="F1189" s="512">
        <v>1</v>
      </c>
      <c r="G1189" s="512">
        <v>10</v>
      </c>
    </row>
    <row r="1190" spans="1:7" ht="12.75" customHeight="1">
      <c r="A1190" s="512" t="s">
        <v>3376</v>
      </c>
      <c r="B1190" s="512" t="s">
        <v>172</v>
      </c>
      <c r="C1190" s="512" t="s">
        <v>180</v>
      </c>
      <c r="D1190" s="512" t="s">
        <v>2695</v>
      </c>
      <c r="E1190" s="512">
        <v>18</v>
      </c>
      <c r="F1190" s="512">
        <v>1</v>
      </c>
      <c r="G1190" s="512">
        <v>6</v>
      </c>
    </row>
    <row r="1191" spans="1:7" ht="12.75" customHeight="1">
      <c r="A1191" s="512" t="s">
        <v>3453</v>
      </c>
      <c r="B1191" s="512" t="s">
        <v>172</v>
      </c>
      <c r="C1191" s="512" t="s">
        <v>180</v>
      </c>
      <c r="D1191" s="512" t="s">
        <v>2690</v>
      </c>
      <c r="E1191" s="512">
        <v>18</v>
      </c>
      <c r="F1191" s="512">
        <v>1</v>
      </c>
      <c r="G1191" s="512">
        <v>6</v>
      </c>
    </row>
    <row r="1192" spans="1:7" ht="12.75" customHeight="1">
      <c r="A1192" s="512" t="s">
        <v>3398</v>
      </c>
      <c r="B1192" s="512" t="s">
        <v>172</v>
      </c>
      <c r="C1192" s="512" t="s">
        <v>229</v>
      </c>
      <c r="D1192" s="512" t="s">
        <v>2689</v>
      </c>
      <c r="E1192" s="512">
        <v>41</v>
      </c>
      <c r="F1192" s="512">
        <v>15</v>
      </c>
      <c r="G1192" s="512">
        <v>37</v>
      </c>
    </row>
    <row r="1193" spans="1:7" ht="12.75" customHeight="1">
      <c r="A1193" s="512" t="s">
        <v>3399</v>
      </c>
      <c r="B1193" s="512" t="s">
        <v>172</v>
      </c>
      <c r="C1193" s="512" t="s">
        <v>229</v>
      </c>
      <c r="D1193" s="512" t="s">
        <v>2695</v>
      </c>
      <c r="E1193" s="512">
        <v>41</v>
      </c>
      <c r="F1193" s="512">
        <v>3</v>
      </c>
      <c r="G1193" s="512">
        <v>7</v>
      </c>
    </row>
    <row r="1194" spans="1:7" ht="12.75" customHeight="1">
      <c r="A1194" s="512" t="s">
        <v>4410</v>
      </c>
      <c r="B1194" s="512" t="s">
        <v>172</v>
      </c>
      <c r="C1194" s="512" t="s">
        <v>229</v>
      </c>
      <c r="D1194" s="512" t="s">
        <v>2696</v>
      </c>
      <c r="E1194" s="512">
        <v>41</v>
      </c>
      <c r="F1194" s="512">
        <v>2</v>
      </c>
      <c r="G1194" s="512">
        <v>5</v>
      </c>
    </row>
    <row r="1195" spans="1:7" ht="12.75" customHeight="1">
      <c r="A1195" s="512" t="s">
        <v>3380</v>
      </c>
      <c r="B1195" s="512" t="s">
        <v>172</v>
      </c>
      <c r="C1195" s="512" t="s">
        <v>65</v>
      </c>
      <c r="D1195" s="512" t="s">
        <v>2698</v>
      </c>
      <c r="E1195" s="512">
        <v>27</v>
      </c>
      <c r="F1195" s="512">
        <v>1</v>
      </c>
      <c r="G1195" s="512">
        <v>4</v>
      </c>
    </row>
    <row r="1196" spans="1:7" ht="12.75" customHeight="1">
      <c r="A1196" s="512" t="s">
        <v>411</v>
      </c>
      <c r="B1196" s="512" t="s">
        <v>174</v>
      </c>
      <c r="C1196" s="512" t="s">
        <v>204</v>
      </c>
      <c r="D1196" s="512" t="s">
        <v>2709</v>
      </c>
      <c r="E1196" s="512">
        <v>1</v>
      </c>
      <c r="F1196" s="512" t="s">
        <v>2709</v>
      </c>
      <c r="G1196" s="512">
        <v>0</v>
      </c>
    </row>
    <row r="1197" spans="1:7" ht="12.75" customHeight="1">
      <c r="A1197" s="512" t="s">
        <v>6536</v>
      </c>
      <c r="B1197" s="512" t="s">
        <v>174</v>
      </c>
      <c r="C1197" s="512" t="s">
        <v>218</v>
      </c>
      <c r="D1197" s="512" t="s">
        <v>2709</v>
      </c>
      <c r="E1197" s="512">
        <v>1</v>
      </c>
      <c r="F1197" s="512" t="s">
        <v>2709</v>
      </c>
      <c r="G1197" s="512">
        <v>0</v>
      </c>
    </row>
    <row r="1198" spans="1:7" ht="12.75" customHeight="1">
      <c r="A1198" s="512" t="s">
        <v>8486</v>
      </c>
      <c r="B1198" s="512" t="s">
        <v>174</v>
      </c>
      <c r="C1198" s="512" t="s">
        <v>106</v>
      </c>
      <c r="D1198" s="512" t="s">
        <v>2684</v>
      </c>
      <c r="E1198" s="512">
        <v>1</v>
      </c>
      <c r="F1198" s="512">
        <v>1</v>
      </c>
      <c r="G1198" s="512">
        <v>100</v>
      </c>
    </row>
    <row r="1199" spans="1:7" ht="12.75" customHeight="1">
      <c r="A1199" s="512" t="s">
        <v>8487</v>
      </c>
      <c r="B1199" s="512" t="s">
        <v>174</v>
      </c>
      <c r="C1199" s="512" t="s">
        <v>106</v>
      </c>
      <c r="D1199" s="512" t="s">
        <v>2680</v>
      </c>
      <c r="E1199" s="512">
        <v>1</v>
      </c>
      <c r="F1199" s="512">
        <v>1</v>
      </c>
      <c r="G1199" s="512">
        <v>100</v>
      </c>
    </row>
    <row r="1200" spans="1:7" ht="12.75" customHeight="1">
      <c r="A1200" s="512" t="s">
        <v>8488</v>
      </c>
      <c r="B1200" s="512" t="s">
        <v>174</v>
      </c>
      <c r="C1200" s="512" t="s">
        <v>185</v>
      </c>
      <c r="D1200" s="512" t="s">
        <v>2689</v>
      </c>
      <c r="E1200" s="512">
        <v>1</v>
      </c>
      <c r="F1200" s="512">
        <v>1</v>
      </c>
      <c r="G1200" s="512">
        <v>100</v>
      </c>
    </row>
    <row r="1201" spans="1:7" ht="12.75" customHeight="1">
      <c r="A1201" s="512" t="s">
        <v>8489</v>
      </c>
      <c r="B1201" s="512" t="s">
        <v>174</v>
      </c>
      <c r="C1201" s="512" t="s">
        <v>110</v>
      </c>
      <c r="D1201" s="512" t="s">
        <v>2698</v>
      </c>
      <c r="E1201" s="512">
        <v>1</v>
      </c>
      <c r="F1201" s="512">
        <v>1</v>
      </c>
      <c r="G1201" s="512">
        <v>100</v>
      </c>
    </row>
    <row r="1202" spans="1:7" ht="12.75" customHeight="1">
      <c r="A1202" s="512" t="s">
        <v>3419</v>
      </c>
      <c r="B1202" s="512" t="s">
        <v>175</v>
      </c>
      <c r="C1202" s="512" t="s">
        <v>66</v>
      </c>
      <c r="D1202" s="512" t="s">
        <v>2686</v>
      </c>
      <c r="E1202" s="512">
        <v>1675</v>
      </c>
      <c r="F1202" s="512">
        <v>31</v>
      </c>
      <c r="G1202" s="512">
        <v>2</v>
      </c>
    </row>
    <row r="1203" spans="1:7" ht="12.75" customHeight="1">
      <c r="A1203" s="512" t="s">
        <v>3461</v>
      </c>
      <c r="B1203" s="512" t="s">
        <v>175</v>
      </c>
      <c r="C1203" s="512" t="s">
        <v>66</v>
      </c>
      <c r="D1203" s="512" t="s">
        <v>2687</v>
      </c>
      <c r="E1203" s="512">
        <v>1675</v>
      </c>
      <c r="F1203" s="512">
        <v>19</v>
      </c>
      <c r="G1203" s="512">
        <v>1</v>
      </c>
    </row>
    <row r="1204" spans="1:7" ht="12.75" customHeight="1">
      <c r="A1204" s="512" t="s">
        <v>3462</v>
      </c>
      <c r="B1204" s="512" t="s">
        <v>175</v>
      </c>
      <c r="C1204" s="512" t="s">
        <v>66</v>
      </c>
      <c r="D1204" s="512" t="s">
        <v>2691</v>
      </c>
      <c r="E1204" s="512">
        <v>1675</v>
      </c>
      <c r="F1204" s="512">
        <v>4</v>
      </c>
      <c r="G1204" s="512">
        <v>0</v>
      </c>
    </row>
    <row r="1205" spans="1:7" ht="12.75" customHeight="1">
      <c r="A1205" s="512" t="s">
        <v>3421</v>
      </c>
      <c r="B1205" s="512" t="s">
        <v>175</v>
      </c>
      <c r="C1205" s="512" t="s">
        <v>66</v>
      </c>
      <c r="D1205" s="512" t="s">
        <v>2694</v>
      </c>
      <c r="E1205" s="512">
        <v>1675</v>
      </c>
      <c r="F1205" s="512">
        <v>1</v>
      </c>
      <c r="G1205" s="512">
        <v>0</v>
      </c>
    </row>
    <row r="1206" spans="1:7" ht="12.75" customHeight="1">
      <c r="A1206" s="512" t="s">
        <v>3294</v>
      </c>
      <c r="B1206" s="512" t="s">
        <v>172</v>
      </c>
      <c r="C1206" s="512" t="s">
        <v>222</v>
      </c>
      <c r="D1206" s="512" t="s">
        <v>2684</v>
      </c>
      <c r="E1206" s="512">
        <v>28</v>
      </c>
      <c r="F1206" s="512">
        <v>4</v>
      </c>
      <c r="G1206" s="512">
        <v>14</v>
      </c>
    </row>
    <row r="1207" spans="1:7" ht="12.75" customHeight="1">
      <c r="A1207" s="512" t="s">
        <v>8490</v>
      </c>
      <c r="B1207" s="512" t="s">
        <v>172</v>
      </c>
      <c r="C1207" s="512" t="s">
        <v>211</v>
      </c>
      <c r="D1207" s="512" t="s">
        <v>2699</v>
      </c>
      <c r="E1207" s="512">
        <v>45</v>
      </c>
      <c r="F1207" s="512">
        <v>2</v>
      </c>
      <c r="G1207" s="512">
        <v>4</v>
      </c>
    </row>
    <row r="1208" spans="1:7" ht="12.75" customHeight="1">
      <c r="A1208" s="512" t="s">
        <v>3196</v>
      </c>
      <c r="B1208" s="512" t="s">
        <v>172</v>
      </c>
      <c r="C1208" s="512" t="s">
        <v>212</v>
      </c>
      <c r="D1208" s="512" t="s">
        <v>2695</v>
      </c>
      <c r="E1208" s="512">
        <v>16</v>
      </c>
      <c r="F1208" s="512">
        <v>1</v>
      </c>
      <c r="G1208" s="512">
        <v>6</v>
      </c>
    </row>
    <row r="1209" spans="1:7" ht="12.75" customHeight="1">
      <c r="A1209" s="512" t="s">
        <v>3197</v>
      </c>
      <c r="B1209" s="512" t="s">
        <v>172</v>
      </c>
      <c r="C1209" s="512" t="s">
        <v>194</v>
      </c>
      <c r="D1209" s="512" t="s">
        <v>2684</v>
      </c>
      <c r="E1209" s="512">
        <v>23</v>
      </c>
      <c r="F1209" s="512">
        <v>2</v>
      </c>
      <c r="G1209" s="512">
        <v>9</v>
      </c>
    </row>
    <row r="1210" spans="1:7" ht="12.75" customHeight="1">
      <c r="A1210" s="512" t="s">
        <v>8491</v>
      </c>
      <c r="B1210" s="512" t="s">
        <v>172</v>
      </c>
      <c r="C1210" s="512" t="s">
        <v>94</v>
      </c>
      <c r="D1210" s="512" t="s">
        <v>2705</v>
      </c>
      <c r="E1210" s="512">
        <v>8</v>
      </c>
      <c r="F1210" s="512">
        <v>1</v>
      </c>
      <c r="G1210" s="512">
        <v>13</v>
      </c>
    </row>
    <row r="1211" spans="1:7" ht="12.75" customHeight="1">
      <c r="A1211" s="512" t="s">
        <v>8492</v>
      </c>
      <c r="B1211" s="512" t="s">
        <v>172</v>
      </c>
      <c r="C1211" s="512" t="s">
        <v>154</v>
      </c>
      <c r="D1211" s="512" t="s">
        <v>2698</v>
      </c>
      <c r="E1211" s="512">
        <v>25</v>
      </c>
      <c r="F1211" s="512">
        <v>1</v>
      </c>
      <c r="G1211" s="512">
        <v>4</v>
      </c>
    </row>
    <row r="1212" spans="1:7" ht="12.75" customHeight="1">
      <c r="A1212" s="512" t="s">
        <v>8493</v>
      </c>
      <c r="B1212" s="512" t="s">
        <v>172</v>
      </c>
      <c r="C1212" s="512" t="s">
        <v>154</v>
      </c>
      <c r="D1212" s="512" t="s">
        <v>2697</v>
      </c>
      <c r="E1212" s="512">
        <v>25</v>
      </c>
      <c r="F1212" s="512">
        <v>1</v>
      </c>
      <c r="G1212" s="512">
        <v>4</v>
      </c>
    </row>
    <row r="1213" spans="1:7" ht="12.75" customHeight="1">
      <c r="A1213" s="512" t="s">
        <v>3434</v>
      </c>
      <c r="B1213" s="512" t="s">
        <v>172</v>
      </c>
      <c r="C1213" s="512" t="s">
        <v>223</v>
      </c>
      <c r="D1213" s="512" t="s">
        <v>2690</v>
      </c>
      <c r="E1213" s="512">
        <v>72</v>
      </c>
      <c r="F1213" s="512">
        <v>12</v>
      </c>
      <c r="G1213" s="512">
        <v>17</v>
      </c>
    </row>
    <row r="1214" spans="1:7" ht="12.75" customHeight="1">
      <c r="A1214" s="512" t="s">
        <v>3304</v>
      </c>
      <c r="B1214" s="512" t="s">
        <v>172</v>
      </c>
      <c r="C1214" s="512" t="s">
        <v>223</v>
      </c>
      <c r="D1214" s="512" t="s">
        <v>2678</v>
      </c>
      <c r="E1214" s="512">
        <v>72</v>
      </c>
      <c r="F1214" s="512">
        <v>3</v>
      </c>
      <c r="G1214" s="512">
        <v>4</v>
      </c>
    </row>
    <row r="1215" spans="1:7" ht="12.75" customHeight="1">
      <c r="A1215" s="512" t="s">
        <v>8494</v>
      </c>
      <c r="B1215" s="512" t="s">
        <v>172</v>
      </c>
      <c r="C1215" s="512" t="s">
        <v>223</v>
      </c>
      <c r="D1215" s="512" t="s">
        <v>2701</v>
      </c>
      <c r="E1215" s="512">
        <v>72</v>
      </c>
      <c r="F1215" s="512">
        <v>1</v>
      </c>
      <c r="G1215" s="512">
        <v>1</v>
      </c>
    </row>
    <row r="1216" spans="1:7" ht="12.75" customHeight="1">
      <c r="A1216" s="512" t="s">
        <v>4841</v>
      </c>
      <c r="B1216" s="512" t="s">
        <v>172</v>
      </c>
      <c r="C1216" s="512" t="s">
        <v>223</v>
      </c>
      <c r="D1216" s="512" t="s">
        <v>2696</v>
      </c>
      <c r="E1216" s="512">
        <v>72</v>
      </c>
      <c r="F1216" s="512">
        <v>3</v>
      </c>
      <c r="G1216" s="512">
        <v>4</v>
      </c>
    </row>
    <row r="1217" spans="1:7" ht="12.75" customHeight="1">
      <c r="A1217" s="512" t="s">
        <v>4768</v>
      </c>
      <c r="B1217" s="512" t="s">
        <v>172</v>
      </c>
      <c r="C1217" s="512" t="s">
        <v>40</v>
      </c>
      <c r="D1217" s="512" t="s">
        <v>2690</v>
      </c>
      <c r="E1217" s="512">
        <v>16</v>
      </c>
      <c r="F1217" s="512">
        <v>3</v>
      </c>
      <c r="G1217" s="512">
        <v>19</v>
      </c>
    </row>
    <row r="1218" spans="1:7" ht="12.75" customHeight="1">
      <c r="A1218" s="512" t="s">
        <v>3306</v>
      </c>
      <c r="B1218" s="512" t="s">
        <v>172</v>
      </c>
      <c r="C1218" s="512" t="s">
        <v>40</v>
      </c>
      <c r="D1218" s="512" t="s">
        <v>2680</v>
      </c>
      <c r="E1218" s="512">
        <v>16</v>
      </c>
      <c r="F1218" s="512">
        <v>1</v>
      </c>
      <c r="G1218" s="512">
        <v>6</v>
      </c>
    </row>
    <row r="1219" spans="1:7" ht="12.75" customHeight="1">
      <c r="A1219" s="512" t="s">
        <v>8495</v>
      </c>
      <c r="B1219" s="512" t="s">
        <v>172</v>
      </c>
      <c r="C1219" s="512" t="s">
        <v>21</v>
      </c>
      <c r="D1219" s="512" t="s">
        <v>2695</v>
      </c>
      <c r="E1219" s="512">
        <v>6</v>
      </c>
      <c r="F1219" s="512">
        <v>1</v>
      </c>
      <c r="G1219" s="512">
        <v>17</v>
      </c>
    </row>
    <row r="1220" spans="1:7" ht="12.75" customHeight="1">
      <c r="A1220" s="512" t="s">
        <v>4769</v>
      </c>
      <c r="B1220" s="512" t="s">
        <v>172</v>
      </c>
      <c r="C1220" s="512" t="s">
        <v>21</v>
      </c>
      <c r="D1220" s="512" t="s">
        <v>2690</v>
      </c>
      <c r="E1220" s="512">
        <v>6</v>
      </c>
      <c r="F1220" s="512">
        <v>2</v>
      </c>
      <c r="G1220" s="512">
        <v>33</v>
      </c>
    </row>
    <row r="1221" spans="1:7" ht="12.75" customHeight="1">
      <c r="A1221" s="512" t="s">
        <v>3236</v>
      </c>
      <c r="B1221" s="512" t="s">
        <v>172</v>
      </c>
      <c r="C1221" s="512" t="s">
        <v>224</v>
      </c>
      <c r="D1221" s="512" t="s">
        <v>2689</v>
      </c>
      <c r="E1221" s="512">
        <v>8</v>
      </c>
      <c r="F1221" s="512">
        <v>1</v>
      </c>
      <c r="G1221" s="512">
        <v>13</v>
      </c>
    </row>
    <row r="1222" spans="1:7" ht="12.75" customHeight="1">
      <c r="A1222" s="512" t="s">
        <v>3237</v>
      </c>
      <c r="B1222" s="512" t="s">
        <v>172</v>
      </c>
      <c r="C1222" s="512" t="s">
        <v>224</v>
      </c>
      <c r="D1222" s="512" t="s">
        <v>2695</v>
      </c>
      <c r="E1222" s="512">
        <v>8</v>
      </c>
      <c r="F1222" s="512">
        <v>1</v>
      </c>
      <c r="G1222" s="512">
        <v>13</v>
      </c>
    </row>
    <row r="1223" spans="1:7" ht="12.75" customHeight="1">
      <c r="A1223" s="512" t="s">
        <v>3307</v>
      </c>
      <c r="B1223" s="512" t="s">
        <v>172</v>
      </c>
      <c r="C1223" s="512" t="s">
        <v>224</v>
      </c>
      <c r="D1223" s="512" t="s">
        <v>2690</v>
      </c>
      <c r="E1223" s="512">
        <v>8</v>
      </c>
      <c r="F1223" s="512">
        <v>1</v>
      </c>
      <c r="G1223" s="512">
        <v>13</v>
      </c>
    </row>
    <row r="1224" spans="1:7" ht="12.75" customHeight="1">
      <c r="A1224" s="512" t="s">
        <v>4757</v>
      </c>
      <c r="B1224" s="512" t="s">
        <v>172</v>
      </c>
      <c r="C1224" s="512" t="s">
        <v>95</v>
      </c>
      <c r="D1224" s="512" t="s">
        <v>2695</v>
      </c>
      <c r="E1224" s="512">
        <v>42</v>
      </c>
      <c r="F1224" s="512">
        <v>2</v>
      </c>
      <c r="G1224" s="512">
        <v>5</v>
      </c>
    </row>
    <row r="1225" spans="1:7" ht="12.75" customHeight="1">
      <c r="A1225" s="512" t="s">
        <v>3309</v>
      </c>
      <c r="B1225" s="512" t="s">
        <v>172</v>
      </c>
      <c r="C1225" s="512" t="s">
        <v>95</v>
      </c>
      <c r="D1225" s="512" t="s">
        <v>2686</v>
      </c>
      <c r="E1225" s="512">
        <v>42</v>
      </c>
      <c r="F1225" s="512">
        <v>1</v>
      </c>
      <c r="G1225" s="512">
        <v>2</v>
      </c>
    </row>
    <row r="1226" spans="1:7" ht="12.75" customHeight="1">
      <c r="A1226" s="512" t="s">
        <v>3260</v>
      </c>
      <c r="B1226" s="512" t="s">
        <v>172</v>
      </c>
      <c r="C1226" s="512" t="s">
        <v>95</v>
      </c>
      <c r="D1226" s="512" t="s">
        <v>2679</v>
      </c>
      <c r="E1226" s="512">
        <v>42</v>
      </c>
      <c r="F1226" s="512">
        <v>1</v>
      </c>
      <c r="G1226" s="512">
        <v>2</v>
      </c>
    </row>
    <row r="1227" spans="1:7" ht="12.75" customHeight="1">
      <c r="A1227" s="512" t="s">
        <v>8496</v>
      </c>
      <c r="B1227" s="512" t="s">
        <v>172</v>
      </c>
      <c r="C1227" s="512" t="s">
        <v>95</v>
      </c>
      <c r="D1227" s="512" t="s">
        <v>2683</v>
      </c>
      <c r="E1227" s="512">
        <v>42</v>
      </c>
      <c r="F1227" s="512">
        <v>1</v>
      </c>
      <c r="G1227" s="512">
        <v>2</v>
      </c>
    </row>
    <row r="1228" spans="1:7" ht="12.75" customHeight="1">
      <c r="A1228" s="512" t="s">
        <v>8497</v>
      </c>
      <c r="B1228" s="512" t="s">
        <v>172</v>
      </c>
      <c r="C1228" s="512" t="s">
        <v>95</v>
      </c>
      <c r="D1228" s="512" t="s">
        <v>2703</v>
      </c>
      <c r="E1228" s="512">
        <v>42</v>
      </c>
      <c r="F1228" s="512">
        <v>2</v>
      </c>
      <c r="G1228" s="512">
        <v>5</v>
      </c>
    </row>
    <row r="1229" spans="1:7" ht="12.75" customHeight="1">
      <c r="A1229" s="512" t="s">
        <v>8498</v>
      </c>
      <c r="B1229" s="512" t="s">
        <v>172</v>
      </c>
      <c r="C1229" s="512" t="s">
        <v>95</v>
      </c>
      <c r="D1229" s="512" t="s">
        <v>2707</v>
      </c>
      <c r="E1229" s="512">
        <v>42</v>
      </c>
      <c r="F1229" s="512">
        <v>1</v>
      </c>
      <c r="G1229" s="512">
        <v>2</v>
      </c>
    </row>
    <row r="1230" spans="1:7" ht="12.75" customHeight="1">
      <c r="A1230" s="512" t="s">
        <v>3327</v>
      </c>
      <c r="B1230" s="512" t="s">
        <v>172</v>
      </c>
      <c r="C1230" s="512" t="s">
        <v>22</v>
      </c>
      <c r="D1230" s="512" t="s">
        <v>2695</v>
      </c>
      <c r="E1230" s="512">
        <v>20</v>
      </c>
      <c r="F1230" s="512">
        <v>2</v>
      </c>
      <c r="G1230" s="512">
        <v>10</v>
      </c>
    </row>
    <row r="1231" spans="1:7" ht="12.75" customHeight="1">
      <c r="A1231" s="512" t="s">
        <v>8499</v>
      </c>
      <c r="B1231" s="512" t="s">
        <v>172</v>
      </c>
      <c r="C1231" s="512" t="s">
        <v>22</v>
      </c>
      <c r="D1231" s="512" t="s">
        <v>2704</v>
      </c>
      <c r="E1231" s="512">
        <v>20</v>
      </c>
      <c r="F1231" s="512">
        <v>1</v>
      </c>
      <c r="G1231" s="512">
        <v>5</v>
      </c>
    </row>
    <row r="1232" spans="1:7" ht="12.75" customHeight="1">
      <c r="A1232" s="512" t="s">
        <v>8500</v>
      </c>
      <c r="B1232" s="512" t="s">
        <v>172</v>
      </c>
      <c r="C1232" s="512" t="s">
        <v>155</v>
      </c>
      <c r="D1232" s="512" t="s">
        <v>2708</v>
      </c>
      <c r="E1232" s="512">
        <v>20</v>
      </c>
      <c r="F1232" s="512">
        <v>1</v>
      </c>
      <c r="G1232" s="512">
        <v>5</v>
      </c>
    </row>
    <row r="1233" spans="1:7" ht="12.75" customHeight="1">
      <c r="A1233" s="512" t="s">
        <v>8501</v>
      </c>
      <c r="B1233" s="512" t="s">
        <v>172</v>
      </c>
      <c r="C1233" s="512" t="s">
        <v>155</v>
      </c>
      <c r="D1233" s="512" t="s">
        <v>2680</v>
      </c>
      <c r="E1233" s="512">
        <v>20</v>
      </c>
      <c r="F1233" s="512">
        <v>1</v>
      </c>
      <c r="G1233" s="512">
        <v>5</v>
      </c>
    </row>
    <row r="1234" spans="1:7" ht="12.75" customHeight="1">
      <c r="A1234" s="512" t="s">
        <v>8502</v>
      </c>
      <c r="B1234" s="512" t="s">
        <v>172</v>
      </c>
      <c r="C1234" s="512" t="s">
        <v>155</v>
      </c>
      <c r="D1234" s="512" t="s">
        <v>2707</v>
      </c>
      <c r="E1234" s="512">
        <v>20</v>
      </c>
      <c r="F1234" s="512">
        <v>1</v>
      </c>
      <c r="G1234" s="512">
        <v>5</v>
      </c>
    </row>
    <row r="1235" spans="1:7" ht="12.75" customHeight="1">
      <c r="A1235" s="512" t="s">
        <v>3439</v>
      </c>
      <c r="B1235" s="512" t="s">
        <v>172</v>
      </c>
      <c r="C1235" s="512" t="s">
        <v>213</v>
      </c>
      <c r="D1235" s="512" t="s">
        <v>2690</v>
      </c>
      <c r="E1235" s="512">
        <v>25</v>
      </c>
      <c r="F1235" s="512">
        <v>3</v>
      </c>
      <c r="G1235" s="512">
        <v>12</v>
      </c>
    </row>
    <row r="1236" spans="1:7" ht="12.75" customHeight="1">
      <c r="A1236" s="512" t="s">
        <v>8503</v>
      </c>
      <c r="B1236" s="512" t="s">
        <v>172</v>
      </c>
      <c r="C1236" s="512" t="s">
        <v>213</v>
      </c>
      <c r="D1236" s="512" t="s">
        <v>2706</v>
      </c>
      <c r="E1236" s="512">
        <v>25</v>
      </c>
      <c r="F1236" s="512">
        <v>2</v>
      </c>
      <c r="G1236" s="512">
        <v>8</v>
      </c>
    </row>
    <row r="1237" spans="1:7" ht="12.75" customHeight="1">
      <c r="A1237" s="512" t="s">
        <v>3363</v>
      </c>
      <c r="B1237" s="512" t="s">
        <v>172</v>
      </c>
      <c r="C1237" s="512" t="s">
        <v>41</v>
      </c>
      <c r="D1237" s="512" t="s">
        <v>2684</v>
      </c>
      <c r="E1237" s="512">
        <v>20</v>
      </c>
      <c r="F1237" s="512">
        <v>4</v>
      </c>
      <c r="G1237" s="512">
        <v>20</v>
      </c>
    </row>
    <row r="1238" spans="1:7" ht="12.75" customHeight="1">
      <c r="A1238" s="512" t="s">
        <v>3310</v>
      </c>
      <c r="B1238" s="512" t="s">
        <v>172</v>
      </c>
      <c r="C1238" s="512" t="s">
        <v>225</v>
      </c>
      <c r="D1238" s="512" t="s">
        <v>2690</v>
      </c>
      <c r="E1238" s="512">
        <v>6</v>
      </c>
      <c r="F1238" s="512">
        <v>1</v>
      </c>
      <c r="G1238" s="512">
        <v>17</v>
      </c>
    </row>
    <row r="1239" spans="1:7" ht="12.75" customHeight="1">
      <c r="A1239" s="512" t="s">
        <v>8504</v>
      </c>
      <c r="B1239" s="512" t="s">
        <v>172</v>
      </c>
      <c r="C1239" s="512" t="s">
        <v>96</v>
      </c>
      <c r="D1239" s="512" t="s">
        <v>2686</v>
      </c>
      <c r="E1239" s="512">
        <v>11</v>
      </c>
      <c r="F1239" s="512">
        <v>1</v>
      </c>
      <c r="G1239" s="512">
        <v>9</v>
      </c>
    </row>
    <row r="1240" spans="1:7" ht="12.75" customHeight="1">
      <c r="A1240" s="512" t="s">
        <v>3336</v>
      </c>
      <c r="B1240" s="512" t="s">
        <v>172</v>
      </c>
      <c r="C1240" s="512" t="s">
        <v>42</v>
      </c>
      <c r="D1240" s="512" t="s">
        <v>2689</v>
      </c>
      <c r="E1240" s="512">
        <v>18</v>
      </c>
      <c r="F1240" s="512">
        <v>5</v>
      </c>
      <c r="G1240" s="512">
        <v>28</v>
      </c>
    </row>
    <row r="1241" spans="1:7" ht="12.75" customHeight="1">
      <c r="A1241" s="512" t="s">
        <v>3268</v>
      </c>
      <c r="B1241" s="512" t="s">
        <v>172</v>
      </c>
      <c r="C1241" s="512" t="s">
        <v>157</v>
      </c>
      <c r="D1241" s="512" t="s">
        <v>2684</v>
      </c>
      <c r="E1241" s="512">
        <v>25</v>
      </c>
      <c r="F1241" s="512">
        <v>5</v>
      </c>
      <c r="G1241" s="512">
        <v>20</v>
      </c>
    </row>
    <row r="1242" spans="1:7" ht="12.75" customHeight="1">
      <c r="A1242" s="512" t="s">
        <v>3371</v>
      </c>
      <c r="B1242" s="512" t="s">
        <v>172</v>
      </c>
      <c r="C1242" s="512" t="s">
        <v>158</v>
      </c>
      <c r="D1242" s="512" t="s">
        <v>2684</v>
      </c>
      <c r="E1242" s="512">
        <v>16</v>
      </c>
      <c r="F1242" s="512">
        <v>4</v>
      </c>
      <c r="G1242" s="512">
        <v>25</v>
      </c>
    </row>
    <row r="1243" spans="1:7" ht="12.75" customHeight="1">
      <c r="A1243" s="512" t="s">
        <v>3444</v>
      </c>
      <c r="B1243" s="512" t="s">
        <v>172</v>
      </c>
      <c r="C1243" s="512" t="s">
        <v>158</v>
      </c>
      <c r="D1243" s="512" t="s">
        <v>2704</v>
      </c>
      <c r="E1243" s="512">
        <v>16</v>
      </c>
      <c r="F1243" s="512">
        <v>2</v>
      </c>
      <c r="G1243" s="512">
        <v>13</v>
      </c>
    </row>
    <row r="1244" spans="1:7" ht="12.75" customHeight="1">
      <c r="A1244" s="512" t="s">
        <v>3272</v>
      </c>
      <c r="B1244" s="512" t="s">
        <v>172</v>
      </c>
      <c r="C1244" s="512" t="s">
        <v>158</v>
      </c>
      <c r="D1244" s="512" t="s">
        <v>2680</v>
      </c>
      <c r="E1244" s="512">
        <v>16</v>
      </c>
      <c r="F1244" s="512">
        <v>2</v>
      </c>
      <c r="G1244" s="512">
        <v>13</v>
      </c>
    </row>
    <row r="1245" spans="1:7" ht="12.75" customHeight="1">
      <c r="A1245" s="512" t="s">
        <v>3330</v>
      </c>
      <c r="B1245" s="512" t="s">
        <v>172</v>
      </c>
      <c r="C1245" s="512" t="s">
        <v>195</v>
      </c>
      <c r="D1245" s="512" t="s">
        <v>2698</v>
      </c>
      <c r="E1245" s="512">
        <v>121</v>
      </c>
      <c r="F1245" s="512">
        <v>2</v>
      </c>
      <c r="G1245" s="512">
        <v>2</v>
      </c>
    </row>
    <row r="1246" spans="1:7" ht="12.75" customHeight="1">
      <c r="A1246" s="512" t="s">
        <v>3331</v>
      </c>
      <c r="B1246" s="512" t="s">
        <v>172</v>
      </c>
      <c r="C1246" s="512" t="s">
        <v>195</v>
      </c>
      <c r="D1246" s="512" t="s">
        <v>2678</v>
      </c>
      <c r="E1246" s="512">
        <v>121</v>
      </c>
      <c r="F1246" s="512">
        <v>3</v>
      </c>
      <c r="G1246" s="512">
        <v>2</v>
      </c>
    </row>
    <row r="1247" spans="1:7" ht="12.75" customHeight="1">
      <c r="A1247" s="512" t="s">
        <v>3261</v>
      </c>
      <c r="B1247" s="512" t="s">
        <v>172</v>
      </c>
      <c r="C1247" s="512" t="s">
        <v>195</v>
      </c>
      <c r="D1247" s="512" t="s">
        <v>2687</v>
      </c>
      <c r="E1247" s="512">
        <v>121</v>
      </c>
      <c r="F1247" s="512">
        <v>1</v>
      </c>
      <c r="G1247" s="512">
        <v>1</v>
      </c>
    </row>
    <row r="1248" spans="1:7" ht="12.75" customHeight="1">
      <c r="A1248" s="512" t="s">
        <v>3361</v>
      </c>
      <c r="B1248" s="512" t="s">
        <v>172</v>
      </c>
      <c r="C1248" s="512" t="s">
        <v>195</v>
      </c>
      <c r="D1248" s="512" t="s">
        <v>2685</v>
      </c>
      <c r="E1248" s="512">
        <v>121</v>
      </c>
      <c r="F1248" s="512">
        <v>2</v>
      </c>
      <c r="G1248" s="512">
        <v>2</v>
      </c>
    </row>
    <row r="1249" spans="1:7" ht="12.75" customHeight="1">
      <c r="A1249" s="512" t="s">
        <v>8505</v>
      </c>
      <c r="B1249" s="512" t="s">
        <v>172</v>
      </c>
      <c r="C1249" s="512" t="s">
        <v>155</v>
      </c>
      <c r="D1249" s="512" t="s">
        <v>2703</v>
      </c>
      <c r="E1249" s="512">
        <v>20</v>
      </c>
      <c r="F1249" s="512">
        <v>1</v>
      </c>
      <c r="G1249" s="512">
        <v>5</v>
      </c>
    </row>
    <row r="1250" spans="1:7" ht="12.75" customHeight="1">
      <c r="A1250" s="512" t="s">
        <v>8506</v>
      </c>
      <c r="B1250" s="512" t="s">
        <v>172</v>
      </c>
      <c r="C1250" s="512" t="s">
        <v>213</v>
      </c>
      <c r="D1250" s="512" t="s">
        <v>2701</v>
      </c>
      <c r="E1250" s="512">
        <v>25</v>
      </c>
      <c r="F1250" s="512">
        <v>1</v>
      </c>
      <c r="G1250" s="512">
        <v>4</v>
      </c>
    </row>
    <row r="1251" spans="1:7" ht="12.75" customHeight="1">
      <c r="A1251" s="512" t="s">
        <v>8507</v>
      </c>
      <c r="B1251" s="512" t="s">
        <v>172</v>
      </c>
      <c r="C1251" s="512" t="s">
        <v>213</v>
      </c>
      <c r="D1251" s="512" t="s">
        <v>2705</v>
      </c>
      <c r="E1251" s="512">
        <v>25</v>
      </c>
      <c r="F1251" s="512">
        <v>1</v>
      </c>
      <c r="G1251" s="512">
        <v>4</v>
      </c>
    </row>
    <row r="1252" spans="1:7" ht="12.75" customHeight="1">
      <c r="A1252" s="512" t="s">
        <v>8508</v>
      </c>
      <c r="B1252" s="512" t="s">
        <v>172</v>
      </c>
      <c r="C1252" s="512" t="s">
        <v>41</v>
      </c>
      <c r="D1252" s="512" t="s">
        <v>2699</v>
      </c>
      <c r="E1252" s="512">
        <v>20</v>
      </c>
      <c r="F1252" s="512">
        <v>1</v>
      </c>
      <c r="G1252" s="512">
        <v>5</v>
      </c>
    </row>
    <row r="1253" spans="1:7" ht="12.75" customHeight="1">
      <c r="A1253" s="512" t="s">
        <v>3367</v>
      </c>
      <c r="B1253" s="512" t="s">
        <v>172</v>
      </c>
      <c r="C1253" s="512" t="s">
        <v>214</v>
      </c>
      <c r="D1253" s="512" t="s">
        <v>2689</v>
      </c>
      <c r="E1253" s="512">
        <v>10</v>
      </c>
      <c r="F1253" s="512">
        <v>2</v>
      </c>
      <c r="G1253" s="512">
        <v>20</v>
      </c>
    </row>
    <row r="1254" spans="1:7" ht="12.75" customHeight="1">
      <c r="A1254" s="512" t="s">
        <v>3313</v>
      </c>
      <c r="B1254" s="512" t="s">
        <v>172</v>
      </c>
      <c r="C1254" s="512" t="s">
        <v>214</v>
      </c>
      <c r="D1254" s="512" t="s">
        <v>2690</v>
      </c>
      <c r="E1254" s="512">
        <v>10</v>
      </c>
      <c r="F1254" s="512">
        <v>2</v>
      </c>
      <c r="G1254" s="512">
        <v>20</v>
      </c>
    </row>
    <row r="1255" spans="1:7" ht="12.75" customHeight="1">
      <c r="A1255" s="512" t="s">
        <v>4388</v>
      </c>
      <c r="B1255" s="512" t="s">
        <v>172</v>
      </c>
      <c r="C1255" s="512" t="s">
        <v>156</v>
      </c>
      <c r="D1255" s="512" t="s">
        <v>2684</v>
      </c>
      <c r="E1255" s="512">
        <v>10</v>
      </c>
      <c r="F1255" s="512">
        <v>1</v>
      </c>
      <c r="G1255" s="512">
        <v>10</v>
      </c>
    </row>
    <row r="1256" spans="1:7" ht="12.75" customHeight="1">
      <c r="A1256" s="512" t="s">
        <v>3441</v>
      </c>
      <c r="B1256" s="512" t="s">
        <v>172</v>
      </c>
      <c r="C1256" s="512" t="s">
        <v>42</v>
      </c>
      <c r="D1256" s="512" t="s">
        <v>2695</v>
      </c>
      <c r="E1256" s="512">
        <v>18</v>
      </c>
      <c r="F1256" s="512">
        <v>1</v>
      </c>
      <c r="G1256" s="512">
        <v>6</v>
      </c>
    </row>
    <row r="1257" spans="1:7" ht="12.75" customHeight="1">
      <c r="A1257" s="512" t="s">
        <v>8509</v>
      </c>
      <c r="B1257" s="512" t="s">
        <v>172</v>
      </c>
      <c r="C1257" s="512" t="s">
        <v>42</v>
      </c>
      <c r="D1257" s="512" t="s">
        <v>2705</v>
      </c>
      <c r="E1257" s="512">
        <v>18</v>
      </c>
      <c r="F1257" s="512">
        <v>1</v>
      </c>
      <c r="G1257" s="512">
        <v>6</v>
      </c>
    </row>
    <row r="1258" spans="1:7" ht="12.75" customHeight="1">
      <c r="A1258" s="512" t="s">
        <v>4391</v>
      </c>
      <c r="B1258" s="512" t="s">
        <v>172</v>
      </c>
      <c r="C1258" s="512" t="s">
        <v>64</v>
      </c>
      <c r="D1258" s="512" t="s">
        <v>2690</v>
      </c>
      <c r="E1258" s="512">
        <v>22</v>
      </c>
      <c r="F1258" s="512">
        <v>5</v>
      </c>
      <c r="G1258" s="512">
        <v>23</v>
      </c>
    </row>
    <row r="1259" spans="1:7" ht="12.75" customHeight="1">
      <c r="A1259" s="512" t="s">
        <v>4758</v>
      </c>
      <c r="B1259" s="512" t="s">
        <v>172</v>
      </c>
      <c r="C1259" s="512" t="s">
        <v>157</v>
      </c>
      <c r="D1259" s="512" t="s">
        <v>2695</v>
      </c>
      <c r="E1259" s="512">
        <v>25</v>
      </c>
      <c r="F1259" s="512">
        <v>4</v>
      </c>
      <c r="G1259" s="512">
        <v>16</v>
      </c>
    </row>
    <row r="1260" spans="1:7" ht="12.75" customHeight="1">
      <c r="A1260" s="512" t="s">
        <v>3273</v>
      </c>
      <c r="B1260" s="512" t="s">
        <v>172</v>
      </c>
      <c r="C1260" s="512" t="s">
        <v>43</v>
      </c>
      <c r="D1260" s="512" t="s">
        <v>2685</v>
      </c>
      <c r="E1260" s="512">
        <v>15</v>
      </c>
      <c r="F1260" s="512">
        <v>1</v>
      </c>
      <c r="G1260" s="512">
        <v>7</v>
      </c>
    </row>
    <row r="1261" spans="1:7" ht="12.75" customHeight="1">
      <c r="A1261" s="512" t="s">
        <v>3317</v>
      </c>
      <c r="B1261" s="512" t="s">
        <v>172</v>
      </c>
      <c r="C1261" s="512" t="s">
        <v>227</v>
      </c>
      <c r="D1261" s="512" t="s">
        <v>2684</v>
      </c>
      <c r="E1261" s="512">
        <v>59</v>
      </c>
      <c r="F1261" s="512">
        <v>2</v>
      </c>
      <c r="G1261" s="512">
        <v>3</v>
      </c>
    </row>
    <row r="1262" spans="1:7" ht="12.75" customHeight="1">
      <c r="A1262" s="512" t="s">
        <v>4394</v>
      </c>
      <c r="B1262" s="512" t="s">
        <v>172</v>
      </c>
      <c r="C1262" s="512" t="s">
        <v>227</v>
      </c>
      <c r="D1262" s="512" t="s">
        <v>2698</v>
      </c>
      <c r="E1262" s="512">
        <v>59</v>
      </c>
      <c r="F1262" s="512">
        <v>2</v>
      </c>
      <c r="G1262" s="512">
        <v>3</v>
      </c>
    </row>
    <row r="1263" spans="1:7" ht="12.75" customHeight="1">
      <c r="A1263" s="512" t="s">
        <v>3319</v>
      </c>
      <c r="B1263" s="512" t="s">
        <v>172</v>
      </c>
      <c r="C1263" s="512" t="s">
        <v>196</v>
      </c>
      <c r="D1263" s="512" t="s">
        <v>2695</v>
      </c>
      <c r="E1263" s="512">
        <v>38</v>
      </c>
      <c r="F1263" s="512">
        <v>6</v>
      </c>
      <c r="G1263" s="512">
        <v>16</v>
      </c>
    </row>
    <row r="1264" spans="1:7" ht="12.75" customHeight="1">
      <c r="A1264" s="512" t="s">
        <v>3320</v>
      </c>
      <c r="B1264" s="512" t="s">
        <v>172</v>
      </c>
      <c r="C1264" s="512" t="s">
        <v>196</v>
      </c>
      <c r="D1264" s="512" t="s">
        <v>2686</v>
      </c>
      <c r="E1264" s="512">
        <v>38</v>
      </c>
      <c r="F1264" s="512">
        <v>1</v>
      </c>
      <c r="G1264" s="512">
        <v>3</v>
      </c>
    </row>
    <row r="1265" spans="1:7" ht="12.75" customHeight="1">
      <c r="A1265" s="512" t="s">
        <v>8510</v>
      </c>
      <c r="B1265" s="512" t="s">
        <v>172</v>
      </c>
      <c r="C1265" s="512" t="s">
        <v>196</v>
      </c>
      <c r="D1265" s="512" t="s">
        <v>2678</v>
      </c>
      <c r="E1265" s="512">
        <v>38</v>
      </c>
      <c r="F1265" s="512">
        <v>3</v>
      </c>
      <c r="G1265" s="512">
        <v>8</v>
      </c>
    </row>
    <row r="1266" spans="1:7" ht="12.75" customHeight="1">
      <c r="A1266" s="512" t="s">
        <v>8511</v>
      </c>
      <c r="B1266" s="512" t="s">
        <v>172</v>
      </c>
      <c r="C1266" s="512" t="s">
        <v>196</v>
      </c>
      <c r="D1266" s="512" t="s">
        <v>2685</v>
      </c>
      <c r="E1266" s="512">
        <v>38</v>
      </c>
      <c r="F1266" s="512">
        <v>1</v>
      </c>
      <c r="G1266" s="512">
        <v>3</v>
      </c>
    </row>
    <row r="1267" spans="1:7" ht="12.75" customHeight="1">
      <c r="A1267" s="512" t="s">
        <v>3342</v>
      </c>
      <c r="B1267" s="512" t="s">
        <v>172</v>
      </c>
      <c r="C1267" s="512" t="s">
        <v>197</v>
      </c>
      <c r="D1267" s="512" t="s">
        <v>2689</v>
      </c>
      <c r="E1267" s="512">
        <v>82</v>
      </c>
      <c r="F1267" s="512">
        <v>18</v>
      </c>
      <c r="G1267" s="512">
        <v>22</v>
      </c>
    </row>
    <row r="1268" spans="1:7" ht="12.75" customHeight="1">
      <c r="A1268" s="512" t="s">
        <v>3274</v>
      </c>
      <c r="B1268" s="512" t="s">
        <v>172</v>
      </c>
      <c r="C1268" s="512" t="s">
        <v>197</v>
      </c>
      <c r="D1268" s="512" t="s">
        <v>2695</v>
      </c>
      <c r="E1268" s="512">
        <v>82</v>
      </c>
      <c r="F1268" s="512">
        <v>6</v>
      </c>
      <c r="G1268" s="512">
        <v>7</v>
      </c>
    </row>
    <row r="1269" spans="1:7" ht="12.75" customHeight="1">
      <c r="A1269" s="512" t="s">
        <v>3275</v>
      </c>
      <c r="B1269" s="512" t="s">
        <v>172</v>
      </c>
      <c r="C1269" s="512" t="s">
        <v>197</v>
      </c>
      <c r="D1269" s="512" t="s">
        <v>2678</v>
      </c>
      <c r="E1269" s="512">
        <v>82</v>
      </c>
      <c r="F1269" s="512">
        <v>1</v>
      </c>
      <c r="G1269" s="512">
        <v>1</v>
      </c>
    </row>
    <row r="1270" spans="1:7" ht="12.75" customHeight="1">
      <c r="A1270" s="512" t="s">
        <v>3450</v>
      </c>
      <c r="B1270" s="512" t="s">
        <v>172</v>
      </c>
      <c r="C1270" s="512" t="s">
        <v>197</v>
      </c>
      <c r="D1270" s="512" t="s">
        <v>2688</v>
      </c>
      <c r="E1270" s="512">
        <v>82</v>
      </c>
      <c r="F1270" s="512">
        <v>1</v>
      </c>
      <c r="G1270" s="512">
        <v>1</v>
      </c>
    </row>
    <row r="1271" spans="1:7" ht="12.75" customHeight="1">
      <c r="A1271" s="512" t="s">
        <v>3280</v>
      </c>
      <c r="B1271" s="512" t="s">
        <v>172</v>
      </c>
      <c r="C1271" s="512" t="s">
        <v>159</v>
      </c>
      <c r="D1271" s="512" t="s">
        <v>2698</v>
      </c>
      <c r="E1271" s="512">
        <v>12</v>
      </c>
      <c r="F1271" s="512">
        <v>1</v>
      </c>
      <c r="G1271" s="512">
        <v>8</v>
      </c>
    </row>
    <row r="1272" spans="1:7" ht="12.75" customHeight="1">
      <c r="A1272" s="512" t="s">
        <v>8512</v>
      </c>
      <c r="B1272" s="512" t="s">
        <v>172</v>
      </c>
      <c r="C1272" s="512" t="s">
        <v>44</v>
      </c>
      <c r="D1272" s="512" t="s">
        <v>2693</v>
      </c>
      <c r="E1272" s="512">
        <v>14</v>
      </c>
      <c r="F1272" s="512">
        <v>1</v>
      </c>
      <c r="G1272" s="512">
        <v>7</v>
      </c>
    </row>
    <row r="1273" spans="1:7" ht="12.75" customHeight="1">
      <c r="A1273" s="512" t="s">
        <v>3456</v>
      </c>
      <c r="B1273" s="512" t="s">
        <v>172</v>
      </c>
      <c r="C1273" s="512" t="s">
        <v>215</v>
      </c>
      <c r="D1273" s="512" t="s">
        <v>2695</v>
      </c>
      <c r="E1273" s="512">
        <v>56</v>
      </c>
      <c r="F1273" s="512">
        <v>6</v>
      </c>
      <c r="G1273" s="512">
        <v>11</v>
      </c>
    </row>
    <row r="1274" spans="1:7" ht="12.75" customHeight="1">
      <c r="A1274" s="512" t="s">
        <v>8513</v>
      </c>
      <c r="B1274" s="512" t="s">
        <v>172</v>
      </c>
      <c r="C1274" s="512" t="s">
        <v>215</v>
      </c>
      <c r="D1274" s="512" t="s">
        <v>2687</v>
      </c>
      <c r="E1274" s="512">
        <v>56</v>
      </c>
      <c r="F1274" s="512">
        <v>2</v>
      </c>
      <c r="G1274" s="512">
        <v>4</v>
      </c>
    </row>
    <row r="1275" spans="1:7" ht="12.75" customHeight="1">
      <c r="A1275" s="512" t="s">
        <v>8514</v>
      </c>
      <c r="B1275" s="512" t="s">
        <v>172</v>
      </c>
      <c r="C1275" s="512" t="s">
        <v>215</v>
      </c>
      <c r="D1275" s="512" t="s">
        <v>2691</v>
      </c>
      <c r="E1275" s="512">
        <v>56</v>
      </c>
      <c r="F1275" s="512">
        <v>1</v>
      </c>
      <c r="G1275" s="512">
        <v>2</v>
      </c>
    </row>
    <row r="1276" spans="1:7" ht="12.75" customHeight="1">
      <c r="A1276" s="512" t="s">
        <v>8515</v>
      </c>
      <c r="B1276" s="512" t="s">
        <v>172</v>
      </c>
      <c r="C1276" s="512" t="s">
        <v>180</v>
      </c>
      <c r="D1276" s="512" t="s">
        <v>2687</v>
      </c>
      <c r="E1276" s="512">
        <v>18</v>
      </c>
      <c r="F1276" s="512">
        <v>1</v>
      </c>
      <c r="G1276" s="512">
        <v>6</v>
      </c>
    </row>
    <row r="1277" spans="1:7" ht="12.75" customHeight="1">
      <c r="A1277" s="512" t="s">
        <v>3378</v>
      </c>
      <c r="B1277" s="512" t="s">
        <v>172</v>
      </c>
      <c r="C1277" s="512" t="s">
        <v>228</v>
      </c>
      <c r="D1277" s="512" t="s">
        <v>2695</v>
      </c>
      <c r="E1277" s="512">
        <v>10</v>
      </c>
      <c r="F1277" s="512">
        <v>1</v>
      </c>
      <c r="G1277" s="512">
        <v>10</v>
      </c>
    </row>
    <row r="1278" spans="1:7" ht="12.75" customHeight="1">
      <c r="A1278" s="512" t="s">
        <v>3400</v>
      </c>
      <c r="B1278" s="512" t="s">
        <v>172</v>
      </c>
      <c r="C1278" s="512" t="s">
        <v>229</v>
      </c>
      <c r="D1278" s="512" t="s">
        <v>2684</v>
      </c>
      <c r="E1278" s="512">
        <v>41</v>
      </c>
      <c r="F1278" s="512">
        <v>4</v>
      </c>
      <c r="G1278" s="512">
        <v>10</v>
      </c>
    </row>
    <row r="1279" spans="1:7" ht="12.75" customHeight="1">
      <c r="A1279" s="512" t="s">
        <v>3511</v>
      </c>
      <c r="B1279" s="512" t="s">
        <v>172</v>
      </c>
      <c r="C1279" s="512" t="s">
        <v>229</v>
      </c>
      <c r="D1279" s="512" t="s">
        <v>2706</v>
      </c>
      <c r="E1279" s="512">
        <v>41</v>
      </c>
      <c r="F1279" s="512">
        <v>2</v>
      </c>
      <c r="G1279" s="512">
        <v>5</v>
      </c>
    </row>
    <row r="1280" spans="1:7" ht="12.75" customHeight="1">
      <c r="A1280" s="512" t="s">
        <v>4411</v>
      </c>
      <c r="B1280" s="512" t="s">
        <v>172</v>
      </c>
      <c r="C1280" s="512" t="s">
        <v>65</v>
      </c>
      <c r="D1280" s="512" t="s">
        <v>2684</v>
      </c>
      <c r="E1280" s="512">
        <v>27</v>
      </c>
      <c r="F1280" s="512">
        <v>4</v>
      </c>
      <c r="G1280" s="512">
        <v>15</v>
      </c>
    </row>
    <row r="1281" spans="1:7" ht="12.75" customHeight="1">
      <c r="A1281" s="512" t="s">
        <v>3381</v>
      </c>
      <c r="B1281" s="512" t="s">
        <v>172</v>
      </c>
      <c r="C1281" s="512" t="s">
        <v>65</v>
      </c>
      <c r="D1281" s="512" t="s">
        <v>2678</v>
      </c>
      <c r="E1281" s="512">
        <v>27</v>
      </c>
      <c r="F1281" s="512">
        <v>2</v>
      </c>
      <c r="G1281" s="512">
        <v>7</v>
      </c>
    </row>
    <row r="1282" spans="1:7" ht="12.75" customHeight="1">
      <c r="A1282" s="512" t="s">
        <v>4801</v>
      </c>
      <c r="B1282" s="512" t="s">
        <v>172</v>
      </c>
      <c r="C1282" s="512" t="s">
        <v>65</v>
      </c>
      <c r="D1282" s="512" t="s">
        <v>2687</v>
      </c>
      <c r="E1282" s="512">
        <v>27</v>
      </c>
      <c r="F1282" s="512">
        <v>2</v>
      </c>
      <c r="G1282" s="512">
        <v>7</v>
      </c>
    </row>
    <row r="1283" spans="1:7" ht="12.75" customHeight="1">
      <c r="A1283" s="512" t="s">
        <v>4811</v>
      </c>
      <c r="B1283" s="512" t="s">
        <v>172</v>
      </c>
      <c r="C1283" s="512" t="s">
        <v>65</v>
      </c>
      <c r="D1283" s="512" t="s">
        <v>2680</v>
      </c>
      <c r="E1283" s="512">
        <v>27</v>
      </c>
      <c r="F1283" s="512">
        <v>2</v>
      </c>
      <c r="G1283" s="512">
        <v>7</v>
      </c>
    </row>
    <row r="1284" spans="1:7" ht="12.75" customHeight="1">
      <c r="A1284" s="512" t="s">
        <v>8516</v>
      </c>
      <c r="B1284" s="512" t="s">
        <v>174</v>
      </c>
      <c r="C1284" s="512" t="s">
        <v>106</v>
      </c>
      <c r="D1284" s="512" t="s">
        <v>2678</v>
      </c>
      <c r="E1284" s="512">
        <v>1</v>
      </c>
      <c r="F1284" s="512">
        <v>1</v>
      </c>
      <c r="G1284" s="512">
        <v>100</v>
      </c>
    </row>
    <row r="1285" spans="1:7" ht="12.75" customHeight="1">
      <c r="A1285" s="512" t="s">
        <v>8517</v>
      </c>
      <c r="B1285" s="512" t="s">
        <v>174</v>
      </c>
      <c r="C1285" s="512" t="s">
        <v>110</v>
      </c>
      <c r="D1285" s="512" t="s">
        <v>2689</v>
      </c>
      <c r="E1285" s="512">
        <v>1</v>
      </c>
      <c r="F1285" s="512">
        <v>1</v>
      </c>
      <c r="G1285" s="512">
        <v>100</v>
      </c>
    </row>
    <row r="1286" spans="1:7" ht="12.75" customHeight="1">
      <c r="A1286" s="512" t="s">
        <v>8518</v>
      </c>
      <c r="B1286" s="512" t="s">
        <v>174</v>
      </c>
      <c r="C1286" s="512" t="s">
        <v>146</v>
      </c>
      <c r="D1286" s="512" t="s">
        <v>2689</v>
      </c>
      <c r="E1286" s="512">
        <v>1</v>
      </c>
      <c r="F1286" s="512" t="s">
        <v>2709</v>
      </c>
      <c r="G1286" s="512">
        <v>0</v>
      </c>
    </row>
    <row r="1287" spans="1:7" ht="12.75" customHeight="1">
      <c r="A1287" s="512" t="s">
        <v>6550</v>
      </c>
      <c r="B1287" s="512" t="s">
        <v>174</v>
      </c>
      <c r="C1287" s="512" t="s">
        <v>149</v>
      </c>
      <c r="D1287" s="512" t="s">
        <v>2709</v>
      </c>
      <c r="E1287" s="512">
        <v>1</v>
      </c>
      <c r="F1287" s="512" t="s">
        <v>2709</v>
      </c>
      <c r="G1287" s="512">
        <v>0</v>
      </c>
    </row>
    <row r="1288" spans="1:7" ht="12.75" customHeight="1">
      <c r="A1288" s="512" t="s">
        <v>8519</v>
      </c>
      <c r="B1288" s="512" t="s">
        <v>174</v>
      </c>
      <c r="C1288" s="512" t="s">
        <v>151</v>
      </c>
      <c r="D1288" s="512" t="s">
        <v>2689</v>
      </c>
      <c r="E1288" s="512">
        <v>1</v>
      </c>
      <c r="F1288" s="512" t="s">
        <v>2709</v>
      </c>
      <c r="G1288" s="512">
        <v>0</v>
      </c>
    </row>
    <row r="1289" spans="1:7" ht="12.75" customHeight="1">
      <c r="A1289" s="512" t="s">
        <v>8520</v>
      </c>
      <c r="B1289" s="512" t="s">
        <v>174</v>
      </c>
      <c r="C1289" s="512" t="s">
        <v>221</v>
      </c>
      <c r="D1289" s="512" t="s">
        <v>2689</v>
      </c>
      <c r="E1289" s="512">
        <v>1</v>
      </c>
      <c r="F1289" s="512" t="s">
        <v>2709</v>
      </c>
      <c r="G1289" s="512">
        <v>0</v>
      </c>
    </row>
    <row r="1290" spans="1:7" ht="12.75" customHeight="1">
      <c r="A1290" s="512" t="s">
        <v>3415</v>
      </c>
      <c r="B1290" s="512" t="s">
        <v>175</v>
      </c>
      <c r="C1290" s="512" t="s">
        <v>66</v>
      </c>
      <c r="D1290" s="512" t="s">
        <v>2689</v>
      </c>
      <c r="E1290" s="512">
        <v>1675</v>
      </c>
      <c r="F1290" s="512">
        <v>492</v>
      </c>
      <c r="G1290" s="512">
        <v>29</v>
      </c>
    </row>
    <row r="1291" spans="1:7" ht="12.75" customHeight="1">
      <c r="A1291" s="512" t="s">
        <v>4413</v>
      </c>
      <c r="B1291" s="512" t="s">
        <v>175</v>
      </c>
      <c r="C1291" s="512" t="s">
        <v>66</v>
      </c>
      <c r="D1291" s="512" t="s">
        <v>2679</v>
      </c>
      <c r="E1291" s="512">
        <v>1675</v>
      </c>
      <c r="F1291" s="512">
        <v>16</v>
      </c>
      <c r="G1291" s="512">
        <v>1</v>
      </c>
    </row>
    <row r="1292" spans="1:7" ht="12.75" customHeight="1">
      <c r="A1292" s="512" t="s">
        <v>3463</v>
      </c>
      <c r="B1292" s="512" t="s">
        <v>175</v>
      </c>
      <c r="C1292" s="512" t="s">
        <v>66</v>
      </c>
      <c r="D1292" s="512" t="s">
        <v>2703</v>
      </c>
      <c r="E1292" s="512">
        <v>1675</v>
      </c>
      <c r="F1292" s="512">
        <v>10</v>
      </c>
      <c r="G1292" s="512">
        <v>1</v>
      </c>
    </row>
    <row r="1293" spans="1:7" ht="12.75" customHeight="1">
      <c r="A1293" s="512" t="s">
        <v>3387</v>
      </c>
      <c r="B1293" s="512" t="s">
        <v>175</v>
      </c>
      <c r="C1293" s="512" t="s">
        <v>66</v>
      </c>
      <c r="D1293" s="512" t="s">
        <v>2706</v>
      </c>
      <c r="E1293" s="512">
        <v>1675</v>
      </c>
      <c r="F1293" s="512">
        <v>34</v>
      </c>
      <c r="G1293" s="512">
        <v>2</v>
      </c>
    </row>
    <row r="1294" spans="1:7" ht="12.75" customHeight="1">
      <c r="A1294" s="512" t="s">
        <v>3521</v>
      </c>
      <c r="B1294" s="512" t="s">
        <v>175</v>
      </c>
      <c r="C1294" s="512" t="s">
        <v>230</v>
      </c>
      <c r="D1294" s="512" t="s">
        <v>2690</v>
      </c>
      <c r="E1294" s="512">
        <v>7</v>
      </c>
      <c r="F1294" s="512">
        <v>3</v>
      </c>
      <c r="G1294" s="512">
        <v>43</v>
      </c>
    </row>
    <row r="1295" spans="1:7" ht="12.75" customHeight="1">
      <c r="A1295" s="512" t="s">
        <v>5025</v>
      </c>
      <c r="B1295" s="512" t="s">
        <v>175</v>
      </c>
      <c r="C1295" s="512" t="s">
        <v>230</v>
      </c>
      <c r="D1295" s="512" t="s">
        <v>2684</v>
      </c>
      <c r="E1295" s="512">
        <v>7</v>
      </c>
      <c r="F1295" s="512">
        <v>2</v>
      </c>
      <c r="G1295" s="512">
        <v>29</v>
      </c>
    </row>
    <row r="1296" spans="1:7" ht="12.75" customHeight="1">
      <c r="A1296" s="512" t="s">
        <v>8521</v>
      </c>
      <c r="B1296" s="512" t="s">
        <v>175</v>
      </c>
      <c r="C1296" s="512" t="s">
        <v>99</v>
      </c>
      <c r="D1296" s="512" t="s">
        <v>2707</v>
      </c>
      <c r="E1296" s="512">
        <v>11</v>
      </c>
      <c r="F1296" s="512">
        <v>1</v>
      </c>
      <c r="G1296" s="512">
        <v>9</v>
      </c>
    </row>
    <row r="1297" spans="1:7" ht="12.75" customHeight="1">
      <c r="A1297" s="512" t="s">
        <v>3523</v>
      </c>
      <c r="B1297" s="512" t="s">
        <v>175</v>
      </c>
      <c r="C1297" s="512" t="s">
        <v>24</v>
      </c>
      <c r="D1297" s="512" t="s">
        <v>2684</v>
      </c>
      <c r="E1297" s="512">
        <v>5</v>
      </c>
      <c r="F1297" s="512">
        <v>1</v>
      </c>
      <c r="G1297" s="512">
        <v>20</v>
      </c>
    </row>
    <row r="1298" spans="1:7" ht="12.75" customHeight="1">
      <c r="A1298" s="512" t="s">
        <v>3528</v>
      </c>
      <c r="B1298" s="512" t="s">
        <v>175</v>
      </c>
      <c r="C1298" s="512" t="s">
        <v>25</v>
      </c>
      <c r="D1298" s="512" t="s">
        <v>2689</v>
      </c>
      <c r="E1298" s="512">
        <v>9</v>
      </c>
      <c r="F1298" s="512">
        <v>5</v>
      </c>
      <c r="G1298" s="512">
        <v>56</v>
      </c>
    </row>
    <row r="1299" spans="1:7" ht="12.75" customHeight="1">
      <c r="A1299" s="512" t="s">
        <v>8522</v>
      </c>
      <c r="B1299" s="512" t="s">
        <v>175</v>
      </c>
      <c r="C1299" s="512" t="s">
        <v>25</v>
      </c>
      <c r="D1299" s="512" t="s">
        <v>2695</v>
      </c>
      <c r="E1299" s="512">
        <v>9</v>
      </c>
      <c r="F1299" s="512">
        <v>1</v>
      </c>
      <c r="G1299" s="512">
        <v>11</v>
      </c>
    </row>
    <row r="1300" spans="1:7" ht="12.75" customHeight="1">
      <c r="A1300" s="512" t="s">
        <v>5008</v>
      </c>
      <c r="B1300" s="512" t="s">
        <v>175</v>
      </c>
      <c r="C1300" s="512" t="s">
        <v>25</v>
      </c>
      <c r="D1300" s="512" t="s">
        <v>2690</v>
      </c>
      <c r="E1300" s="512">
        <v>9</v>
      </c>
      <c r="F1300" s="512">
        <v>1</v>
      </c>
      <c r="G1300" s="512">
        <v>11</v>
      </c>
    </row>
    <row r="1301" spans="1:7" ht="12.75" customHeight="1">
      <c r="A1301" s="512" t="s">
        <v>8523</v>
      </c>
      <c r="B1301" s="512" t="s">
        <v>175</v>
      </c>
      <c r="C1301" s="512" t="s">
        <v>25</v>
      </c>
      <c r="D1301" s="512" t="s">
        <v>2688</v>
      </c>
      <c r="E1301" s="512">
        <v>9</v>
      </c>
      <c r="F1301" s="512">
        <v>1</v>
      </c>
      <c r="G1301" s="512">
        <v>11</v>
      </c>
    </row>
    <row r="1302" spans="1:7" ht="12.75" customHeight="1">
      <c r="A1302" s="512" t="s">
        <v>8524</v>
      </c>
      <c r="B1302" s="512" t="s">
        <v>175</v>
      </c>
      <c r="C1302" s="512" t="s">
        <v>201</v>
      </c>
      <c r="D1302" s="512" t="s">
        <v>2705</v>
      </c>
      <c r="E1302" s="512">
        <v>7</v>
      </c>
      <c r="F1302" s="512">
        <v>1</v>
      </c>
      <c r="G1302" s="512">
        <v>14</v>
      </c>
    </row>
    <row r="1303" spans="1:7" ht="12.75" customHeight="1">
      <c r="A1303" s="512" t="s">
        <v>3524</v>
      </c>
      <c r="B1303" s="512" t="s">
        <v>175</v>
      </c>
      <c r="C1303" s="512" t="s">
        <v>231</v>
      </c>
      <c r="D1303" s="512" t="s">
        <v>2689</v>
      </c>
      <c r="E1303" s="512">
        <v>14</v>
      </c>
      <c r="F1303" s="512">
        <v>8</v>
      </c>
      <c r="G1303" s="512">
        <v>57</v>
      </c>
    </row>
    <row r="1304" spans="1:7" ht="12.75" customHeight="1">
      <c r="A1304" s="512" t="s">
        <v>3525</v>
      </c>
      <c r="B1304" s="512" t="s">
        <v>175</v>
      </c>
      <c r="C1304" s="512" t="s">
        <v>231</v>
      </c>
      <c r="D1304" s="512" t="s">
        <v>2695</v>
      </c>
      <c r="E1304" s="512">
        <v>14</v>
      </c>
      <c r="F1304" s="512">
        <v>1</v>
      </c>
      <c r="G1304" s="512">
        <v>7</v>
      </c>
    </row>
    <row r="1305" spans="1:7" ht="12.75" customHeight="1">
      <c r="A1305" s="512" t="s">
        <v>3431</v>
      </c>
      <c r="B1305" s="512" t="s">
        <v>175</v>
      </c>
      <c r="C1305" s="512" t="s">
        <v>231</v>
      </c>
      <c r="D1305" s="512" t="s">
        <v>2690</v>
      </c>
      <c r="E1305" s="512">
        <v>14</v>
      </c>
      <c r="F1305" s="512">
        <v>3</v>
      </c>
      <c r="G1305" s="512">
        <v>21</v>
      </c>
    </row>
    <row r="1306" spans="1:7" ht="12.75" customHeight="1">
      <c r="A1306" s="512" t="s">
        <v>3394</v>
      </c>
      <c r="B1306" s="512" t="s">
        <v>175</v>
      </c>
      <c r="C1306" s="512" t="s">
        <v>231</v>
      </c>
      <c r="D1306" s="512" t="s">
        <v>2684</v>
      </c>
      <c r="E1306" s="512">
        <v>14</v>
      </c>
      <c r="F1306" s="512">
        <v>5</v>
      </c>
      <c r="G1306" s="512">
        <v>36</v>
      </c>
    </row>
    <row r="1307" spans="1:7" ht="12.75" customHeight="1">
      <c r="A1307" s="512" t="s">
        <v>8525</v>
      </c>
      <c r="B1307" s="512" t="s">
        <v>175</v>
      </c>
      <c r="C1307" s="512" t="s">
        <v>100</v>
      </c>
      <c r="D1307" s="512" t="s">
        <v>2678</v>
      </c>
      <c r="E1307" s="512">
        <v>11</v>
      </c>
      <c r="F1307" s="512">
        <v>1</v>
      </c>
      <c r="G1307" s="512">
        <v>9</v>
      </c>
    </row>
    <row r="1308" spans="1:7" ht="12.75" customHeight="1">
      <c r="A1308" s="512" t="s">
        <v>8526</v>
      </c>
      <c r="B1308" s="512" t="s">
        <v>175</v>
      </c>
      <c r="C1308" s="512" t="s">
        <v>100</v>
      </c>
      <c r="D1308" s="512" t="s">
        <v>2679</v>
      </c>
      <c r="E1308" s="512">
        <v>11</v>
      </c>
      <c r="F1308" s="512">
        <v>1</v>
      </c>
      <c r="G1308" s="512">
        <v>9</v>
      </c>
    </row>
    <row r="1309" spans="1:7" ht="12.75" customHeight="1">
      <c r="A1309" s="512" t="s">
        <v>4421</v>
      </c>
      <c r="B1309" s="512" t="s">
        <v>175</v>
      </c>
      <c r="C1309" s="512" t="s">
        <v>100</v>
      </c>
      <c r="D1309" s="512" t="s">
        <v>2680</v>
      </c>
      <c r="E1309" s="512">
        <v>11</v>
      </c>
      <c r="F1309" s="512">
        <v>2</v>
      </c>
      <c r="G1309" s="512">
        <v>18</v>
      </c>
    </row>
    <row r="1310" spans="1:7" ht="12.75" customHeight="1">
      <c r="A1310" s="512" t="s">
        <v>8527</v>
      </c>
      <c r="B1310" s="512" t="s">
        <v>175</v>
      </c>
      <c r="C1310" s="512" t="s">
        <v>202</v>
      </c>
      <c r="D1310" s="512" t="s">
        <v>2708</v>
      </c>
      <c r="E1310" s="512">
        <v>9</v>
      </c>
      <c r="F1310" s="512">
        <v>1</v>
      </c>
      <c r="G1310" s="512">
        <v>11</v>
      </c>
    </row>
    <row r="1311" spans="1:7" ht="12.75" customHeight="1">
      <c r="A1311" s="512" t="s">
        <v>3471</v>
      </c>
      <c r="B1311" s="512" t="s">
        <v>175</v>
      </c>
      <c r="C1311" s="512" t="s">
        <v>101</v>
      </c>
      <c r="D1311" s="512" t="s">
        <v>2680</v>
      </c>
      <c r="E1311" s="512">
        <v>23</v>
      </c>
      <c r="F1311" s="512">
        <v>2</v>
      </c>
      <c r="G1311" s="512">
        <v>9</v>
      </c>
    </row>
    <row r="1312" spans="1:7" ht="12.75" customHeight="1">
      <c r="A1312" s="512" t="s">
        <v>3531</v>
      </c>
      <c r="B1312" s="512" t="s">
        <v>175</v>
      </c>
      <c r="C1312" s="512" t="s">
        <v>101</v>
      </c>
      <c r="D1312" s="512" t="s">
        <v>2706</v>
      </c>
      <c r="E1312" s="512">
        <v>23</v>
      </c>
      <c r="F1312" s="512">
        <v>3</v>
      </c>
      <c r="G1312" s="512">
        <v>13</v>
      </c>
    </row>
    <row r="1313" spans="1:7" ht="12.75" customHeight="1">
      <c r="A1313" s="512" t="s">
        <v>3532</v>
      </c>
      <c r="B1313" s="512" t="s">
        <v>175</v>
      </c>
      <c r="C1313" s="512" t="s">
        <v>183</v>
      </c>
      <c r="D1313" s="512" t="s">
        <v>2695</v>
      </c>
      <c r="E1313" s="512">
        <v>20</v>
      </c>
      <c r="F1313" s="512">
        <v>2</v>
      </c>
      <c r="G1313" s="512">
        <v>10</v>
      </c>
    </row>
    <row r="1314" spans="1:7" ht="12.75" customHeight="1">
      <c r="A1314" s="512" t="s">
        <v>8528</v>
      </c>
      <c r="B1314" s="512" t="s">
        <v>175</v>
      </c>
      <c r="C1314" s="512" t="s">
        <v>183</v>
      </c>
      <c r="D1314" s="512" t="s">
        <v>2684</v>
      </c>
      <c r="E1314" s="512">
        <v>20</v>
      </c>
      <c r="F1314" s="512">
        <v>1</v>
      </c>
      <c r="G1314" s="512">
        <v>5</v>
      </c>
    </row>
    <row r="1315" spans="1:7" ht="12.75" customHeight="1">
      <c r="A1315" s="512" t="s">
        <v>8529</v>
      </c>
      <c r="B1315" s="512" t="s">
        <v>175</v>
      </c>
      <c r="C1315" s="512" t="s">
        <v>183</v>
      </c>
      <c r="D1315" s="512" t="s">
        <v>2691</v>
      </c>
      <c r="E1315" s="512">
        <v>20</v>
      </c>
      <c r="F1315" s="512">
        <v>1</v>
      </c>
      <c r="G1315" s="512">
        <v>5</v>
      </c>
    </row>
    <row r="1316" spans="1:7" ht="12.75" customHeight="1">
      <c r="A1316" s="512" t="s">
        <v>8530</v>
      </c>
      <c r="B1316" s="512" t="s">
        <v>172</v>
      </c>
      <c r="C1316" s="512" t="s">
        <v>213</v>
      </c>
      <c r="D1316" s="512" t="s">
        <v>2686</v>
      </c>
      <c r="E1316" s="512">
        <v>25</v>
      </c>
      <c r="F1316" s="512">
        <v>1</v>
      </c>
      <c r="G1316" s="512">
        <v>4</v>
      </c>
    </row>
    <row r="1317" spans="1:7" ht="12.75" customHeight="1">
      <c r="A1317" s="512" t="s">
        <v>3265</v>
      </c>
      <c r="B1317" s="512" t="s">
        <v>172</v>
      </c>
      <c r="C1317" s="512" t="s">
        <v>41</v>
      </c>
      <c r="D1317" s="512" t="s">
        <v>2689</v>
      </c>
      <c r="E1317" s="512">
        <v>20</v>
      </c>
      <c r="F1317" s="512">
        <v>8</v>
      </c>
      <c r="G1317" s="512">
        <v>40</v>
      </c>
    </row>
    <row r="1318" spans="1:7" ht="12.75" customHeight="1">
      <c r="A1318" s="512" t="s">
        <v>3334</v>
      </c>
      <c r="B1318" s="512" t="s">
        <v>172</v>
      </c>
      <c r="C1318" s="512" t="s">
        <v>41</v>
      </c>
      <c r="D1318" s="512" t="s">
        <v>2695</v>
      </c>
      <c r="E1318" s="512">
        <v>20</v>
      </c>
      <c r="F1318" s="512">
        <v>2</v>
      </c>
      <c r="G1318" s="512">
        <v>10</v>
      </c>
    </row>
    <row r="1319" spans="1:7" ht="12.75" customHeight="1">
      <c r="A1319" s="512" t="s">
        <v>4387</v>
      </c>
      <c r="B1319" s="512" t="s">
        <v>172</v>
      </c>
      <c r="C1319" s="512" t="s">
        <v>96</v>
      </c>
      <c r="D1319" s="512" t="s">
        <v>2695</v>
      </c>
      <c r="E1319" s="512">
        <v>11</v>
      </c>
      <c r="F1319" s="512">
        <v>3</v>
      </c>
      <c r="G1319" s="512">
        <v>27</v>
      </c>
    </row>
    <row r="1320" spans="1:7" ht="12.75" customHeight="1">
      <c r="A1320" s="512" t="s">
        <v>8531</v>
      </c>
      <c r="B1320" s="512" t="s">
        <v>172</v>
      </c>
      <c r="C1320" s="512" t="s">
        <v>96</v>
      </c>
      <c r="D1320" s="512" t="s">
        <v>2680</v>
      </c>
      <c r="E1320" s="512">
        <v>11</v>
      </c>
      <c r="F1320" s="512">
        <v>1</v>
      </c>
      <c r="G1320" s="512">
        <v>9</v>
      </c>
    </row>
    <row r="1321" spans="1:7" ht="12.75" customHeight="1">
      <c r="A1321" s="512" t="s">
        <v>8532</v>
      </c>
      <c r="B1321" s="512" t="s">
        <v>172</v>
      </c>
      <c r="C1321" s="512" t="s">
        <v>214</v>
      </c>
      <c r="D1321" s="512" t="s">
        <v>2703</v>
      </c>
      <c r="E1321" s="512">
        <v>10</v>
      </c>
      <c r="F1321" s="512">
        <v>1</v>
      </c>
      <c r="G1321" s="512">
        <v>10</v>
      </c>
    </row>
    <row r="1322" spans="1:7" ht="12.75" customHeight="1">
      <c r="A1322" s="512" t="s">
        <v>3335</v>
      </c>
      <c r="B1322" s="512" t="s">
        <v>172</v>
      </c>
      <c r="C1322" s="512" t="s">
        <v>156</v>
      </c>
      <c r="D1322" s="512" t="s">
        <v>2689</v>
      </c>
      <c r="E1322" s="512">
        <v>10</v>
      </c>
      <c r="F1322" s="512">
        <v>1</v>
      </c>
      <c r="G1322" s="512">
        <v>10</v>
      </c>
    </row>
    <row r="1323" spans="1:7" ht="12.75" customHeight="1">
      <c r="A1323" s="512" t="s">
        <v>4810</v>
      </c>
      <c r="B1323" s="512" t="s">
        <v>172</v>
      </c>
      <c r="C1323" s="512" t="s">
        <v>64</v>
      </c>
      <c r="D1323" s="512" t="s">
        <v>2680</v>
      </c>
      <c r="E1323" s="512">
        <v>22</v>
      </c>
      <c r="F1323" s="512">
        <v>1</v>
      </c>
      <c r="G1323" s="512">
        <v>5</v>
      </c>
    </row>
    <row r="1324" spans="1:7" ht="12.75" customHeight="1">
      <c r="A1324" s="512" t="s">
        <v>3370</v>
      </c>
      <c r="B1324" s="512" t="s">
        <v>172</v>
      </c>
      <c r="C1324" s="512" t="s">
        <v>226</v>
      </c>
      <c r="D1324" s="512" t="s">
        <v>2689</v>
      </c>
      <c r="E1324" s="512">
        <v>14</v>
      </c>
      <c r="F1324" s="512">
        <v>2</v>
      </c>
      <c r="G1324" s="512">
        <v>14</v>
      </c>
    </row>
    <row r="1325" spans="1:7" ht="12.75" customHeight="1">
      <c r="A1325" s="512" t="s">
        <v>4779</v>
      </c>
      <c r="B1325" s="512" t="s">
        <v>172</v>
      </c>
      <c r="C1325" s="512" t="s">
        <v>226</v>
      </c>
      <c r="D1325" s="512" t="s">
        <v>2684</v>
      </c>
      <c r="E1325" s="512">
        <v>14</v>
      </c>
      <c r="F1325" s="512">
        <v>1</v>
      </c>
      <c r="G1325" s="512">
        <v>7</v>
      </c>
    </row>
    <row r="1326" spans="1:7" ht="12.75" customHeight="1">
      <c r="A1326" s="512" t="s">
        <v>4842</v>
      </c>
      <c r="B1326" s="512" t="s">
        <v>172</v>
      </c>
      <c r="C1326" s="512" t="s">
        <v>226</v>
      </c>
      <c r="D1326" s="512" t="s">
        <v>2696</v>
      </c>
      <c r="E1326" s="512">
        <v>14</v>
      </c>
      <c r="F1326" s="512">
        <v>1</v>
      </c>
      <c r="G1326" s="512">
        <v>7</v>
      </c>
    </row>
    <row r="1327" spans="1:7" ht="12.75" customHeight="1">
      <c r="A1327" s="512" t="s">
        <v>3443</v>
      </c>
      <c r="B1327" s="512" t="s">
        <v>172</v>
      </c>
      <c r="C1327" s="512" t="s">
        <v>157</v>
      </c>
      <c r="D1327" s="512" t="s">
        <v>2689</v>
      </c>
      <c r="E1327" s="512">
        <v>25</v>
      </c>
      <c r="F1327" s="512">
        <v>10</v>
      </c>
      <c r="G1327" s="512">
        <v>40</v>
      </c>
    </row>
    <row r="1328" spans="1:7" ht="12.75" customHeight="1">
      <c r="A1328" s="512" t="s">
        <v>8533</v>
      </c>
      <c r="B1328" s="512" t="s">
        <v>172</v>
      </c>
      <c r="C1328" s="512" t="s">
        <v>157</v>
      </c>
      <c r="D1328" s="512" t="s">
        <v>2680</v>
      </c>
      <c r="E1328" s="512">
        <v>25</v>
      </c>
      <c r="F1328" s="512">
        <v>1</v>
      </c>
      <c r="G1328" s="512">
        <v>4</v>
      </c>
    </row>
    <row r="1329" spans="1:7" ht="12.75" customHeight="1">
      <c r="A1329" s="512" t="s">
        <v>8534</v>
      </c>
      <c r="B1329" s="512" t="s">
        <v>172</v>
      </c>
      <c r="C1329" s="512" t="s">
        <v>157</v>
      </c>
      <c r="D1329" s="512" t="s">
        <v>2696</v>
      </c>
      <c r="E1329" s="512">
        <v>25</v>
      </c>
      <c r="F1329" s="512">
        <v>1</v>
      </c>
      <c r="G1329" s="512">
        <v>4</v>
      </c>
    </row>
    <row r="1330" spans="1:7" ht="12.75" customHeight="1">
      <c r="A1330" s="512" t="s">
        <v>3372</v>
      </c>
      <c r="B1330" s="512" t="s">
        <v>172</v>
      </c>
      <c r="C1330" s="512" t="s">
        <v>43</v>
      </c>
      <c r="D1330" s="512" t="s">
        <v>2689</v>
      </c>
      <c r="E1330" s="512">
        <v>15</v>
      </c>
      <c r="F1330" s="512">
        <v>4</v>
      </c>
      <c r="G1330" s="512">
        <v>27</v>
      </c>
    </row>
    <row r="1331" spans="1:7" ht="12.75" customHeight="1">
      <c r="A1331" s="512" t="s">
        <v>3316</v>
      </c>
      <c r="B1331" s="512" t="s">
        <v>172</v>
      </c>
      <c r="C1331" s="512" t="s">
        <v>227</v>
      </c>
      <c r="D1331" s="512" t="s">
        <v>2695</v>
      </c>
      <c r="E1331" s="512">
        <v>59</v>
      </c>
      <c r="F1331" s="512">
        <v>3</v>
      </c>
      <c r="G1331" s="512">
        <v>5</v>
      </c>
    </row>
    <row r="1332" spans="1:7" ht="12.75" customHeight="1">
      <c r="A1332" s="512" t="s">
        <v>4393</v>
      </c>
      <c r="B1332" s="512" t="s">
        <v>172</v>
      </c>
      <c r="C1332" s="512" t="s">
        <v>227</v>
      </c>
      <c r="D1332" s="512" t="s">
        <v>2690</v>
      </c>
      <c r="E1332" s="512">
        <v>59</v>
      </c>
      <c r="F1332" s="512">
        <v>15</v>
      </c>
      <c r="G1332" s="512">
        <v>25</v>
      </c>
    </row>
    <row r="1333" spans="1:7" ht="12.75" customHeight="1">
      <c r="A1333" s="512" t="s">
        <v>4395</v>
      </c>
      <c r="B1333" s="512" t="s">
        <v>172</v>
      </c>
      <c r="C1333" s="512" t="s">
        <v>227</v>
      </c>
      <c r="D1333" s="512" t="s">
        <v>2706</v>
      </c>
      <c r="E1333" s="512">
        <v>59</v>
      </c>
      <c r="F1333" s="512">
        <v>2</v>
      </c>
      <c r="G1333" s="512">
        <v>3</v>
      </c>
    </row>
    <row r="1334" spans="1:7" ht="12.75" customHeight="1">
      <c r="A1334" s="512" t="s">
        <v>3455</v>
      </c>
      <c r="B1334" s="512" t="s">
        <v>172</v>
      </c>
      <c r="C1334" s="512" t="s">
        <v>196</v>
      </c>
      <c r="D1334" s="512" t="s">
        <v>2679</v>
      </c>
      <c r="E1334" s="512">
        <v>38</v>
      </c>
      <c r="F1334" s="512">
        <v>1</v>
      </c>
      <c r="G1334" s="512">
        <v>3</v>
      </c>
    </row>
    <row r="1335" spans="1:7" ht="12.75" customHeight="1">
      <c r="A1335" s="512" t="s">
        <v>4398</v>
      </c>
      <c r="B1335" s="512" t="s">
        <v>172</v>
      </c>
      <c r="C1335" s="512" t="s">
        <v>196</v>
      </c>
      <c r="D1335" s="512" t="s">
        <v>2703</v>
      </c>
      <c r="E1335" s="512">
        <v>38</v>
      </c>
      <c r="F1335" s="512">
        <v>1</v>
      </c>
      <c r="G1335" s="512">
        <v>3</v>
      </c>
    </row>
    <row r="1336" spans="1:7" ht="12.75" customHeight="1">
      <c r="A1336" s="512" t="s">
        <v>3447</v>
      </c>
      <c r="B1336" s="512" t="s">
        <v>172</v>
      </c>
      <c r="C1336" s="512" t="s">
        <v>196</v>
      </c>
      <c r="D1336" s="512" t="s">
        <v>2706</v>
      </c>
      <c r="E1336" s="512">
        <v>38</v>
      </c>
      <c r="F1336" s="512">
        <v>1</v>
      </c>
      <c r="G1336" s="512">
        <v>3</v>
      </c>
    </row>
    <row r="1337" spans="1:7" ht="12.75" customHeight="1">
      <c r="A1337" s="512" t="s">
        <v>8535</v>
      </c>
      <c r="B1337" s="512" t="s">
        <v>172</v>
      </c>
      <c r="C1337" s="512" t="s">
        <v>197</v>
      </c>
      <c r="D1337" s="512" t="s">
        <v>2691</v>
      </c>
      <c r="E1337" s="512">
        <v>82</v>
      </c>
      <c r="F1337" s="512">
        <v>1</v>
      </c>
      <c r="G1337" s="512">
        <v>1</v>
      </c>
    </row>
    <row r="1338" spans="1:7" ht="12.75" customHeight="1">
      <c r="A1338" s="512" t="s">
        <v>4835</v>
      </c>
      <c r="B1338" s="512" t="s">
        <v>172</v>
      </c>
      <c r="C1338" s="512" t="s">
        <v>197</v>
      </c>
      <c r="D1338" s="512" t="s">
        <v>2706</v>
      </c>
      <c r="E1338" s="512">
        <v>82</v>
      </c>
      <c r="F1338" s="512">
        <v>1</v>
      </c>
      <c r="G1338" s="512">
        <v>1</v>
      </c>
    </row>
    <row r="1339" spans="1:7" ht="12.75" customHeight="1">
      <c r="A1339" s="512" t="s">
        <v>8536</v>
      </c>
      <c r="B1339" s="512" t="s">
        <v>172</v>
      </c>
      <c r="C1339" s="512" t="s">
        <v>197</v>
      </c>
      <c r="D1339" s="512" t="s">
        <v>2696</v>
      </c>
      <c r="E1339" s="512">
        <v>82</v>
      </c>
      <c r="F1339" s="512">
        <v>2</v>
      </c>
      <c r="G1339" s="512">
        <v>2</v>
      </c>
    </row>
    <row r="1340" spans="1:7" ht="12.75" customHeight="1">
      <c r="A1340" s="512" t="s">
        <v>4401</v>
      </c>
      <c r="B1340" s="512" t="s">
        <v>172</v>
      </c>
      <c r="C1340" s="512" t="s">
        <v>159</v>
      </c>
      <c r="D1340" s="512" t="s">
        <v>2689</v>
      </c>
      <c r="E1340" s="512">
        <v>12</v>
      </c>
      <c r="F1340" s="512">
        <v>5</v>
      </c>
      <c r="G1340" s="512">
        <v>42</v>
      </c>
    </row>
    <row r="1341" spans="1:7" ht="12.75" customHeight="1">
      <c r="A1341" s="512" t="s">
        <v>3278</v>
      </c>
      <c r="B1341" s="512" t="s">
        <v>172</v>
      </c>
      <c r="C1341" s="512" t="s">
        <v>159</v>
      </c>
      <c r="D1341" s="512" t="s">
        <v>2695</v>
      </c>
      <c r="E1341" s="512">
        <v>12</v>
      </c>
      <c r="F1341" s="512">
        <v>2</v>
      </c>
      <c r="G1341" s="512">
        <v>17</v>
      </c>
    </row>
    <row r="1342" spans="1:7" ht="12.75" customHeight="1">
      <c r="A1342" s="512" t="s">
        <v>8537</v>
      </c>
      <c r="B1342" s="512" t="s">
        <v>172</v>
      </c>
      <c r="C1342" s="512" t="s">
        <v>159</v>
      </c>
      <c r="D1342" s="512" t="s">
        <v>2697</v>
      </c>
      <c r="E1342" s="512">
        <v>12</v>
      </c>
      <c r="F1342" s="512">
        <v>1</v>
      </c>
      <c r="G1342" s="512">
        <v>8</v>
      </c>
    </row>
    <row r="1343" spans="1:7" ht="12.75" customHeight="1">
      <c r="A1343" s="512" t="s">
        <v>4770</v>
      </c>
      <c r="B1343" s="512" t="s">
        <v>172</v>
      </c>
      <c r="C1343" s="512" t="s">
        <v>44</v>
      </c>
      <c r="D1343" s="512" t="s">
        <v>2690</v>
      </c>
      <c r="E1343" s="512">
        <v>14</v>
      </c>
      <c r="F1343" s="512">
        <v>2</v>
      </c>
      <c r="G1343" s="512">
        <v>14</v>
      </c>
    </row>
    <row r="1344" spans="1:7" ht="12.75" customHeight="1">
      <c r="A1344" s="512" t="s">
        <v>8538</v>
      </c>
      <c r="B1344" s="512" t="s">
        <v>172</v>
      </c>
      <c r="C1344" s="512" t="s">
        <v>215</v>
      </c>
      <c r="D1344" s="512" t="s">
        <v>2701</v>
      </c>
      <c r="E1344" s="512">
        <v>56</v>
      </c>
      <c r="F1344" s="512">
        <v>1</v>
      </c>
      <c r="G1344" s="512">
        <v>2</v>
      </c>
    </row>
    <row r="1345" spans="1:7" ht="12.75" customHeight="1">
      <c r="A1345" s="512" t="s">
        <v>8539</v>
      </c>
      <c r="B1345" s="512" t="s">
        <v>172</v>
      </c>
      <c r="C1345" s="512" t="s">
        <v>215</v>
      </c>
      <c r="D1345" s="512" t="s">
        <v>2706</v>
      </c>
      <c r="E1345" s="512">
        <v>56</v>
      </c>
      <c r="F1345" s="512">
        <v>1</v>
      </c>
      <c r="G1345" s="512">
        <v>2</v>
      </c>
    </row>
    <row r="1346" spans="1:7" ht="12.75" customHeight="1">
      <c r="A1346" s="512" t="s">
        <v>3324</v>
      </c>
      <c r="B1346" s="512" t="s">
        <v>172</v>
      </c>
      <c r="C1346" s="512" t="s">
        <v>180</v>
      </c>
      <c r="D1346" s="512" t="s">
        <v>2706</v>
      </c>
      <c r="E1346" s="512">
        <v>18</v>
      </c>
      <c r="F1346" s="512">
        <v>1</v>
      </c>
      <c r="G1346" s="512">
        <v>6</v>
      </c>
    </row>
    <row r="1347" spans="1:7" ht="12.75" customHeight="1">
      <c r="A1347" s="512" t="s">
        <v>4406</v>
      </c>
      <c r="B1347" s="512" t="s">
        <v>172</v>
      </c>
      <c r="C1347" s="512" t="s">
        <v>228</v>
      </c>
      <c r="D1347" s="512" t="s">
        <v>2689</v>
      </c>
      <c r="E1347" s="512">
        <v>10</v>
      </c>
      <c r="F1347" s="512">
        <v>4</v>
      </c>
      <c r="G1347" s="512">
        <v>40</v>
      </c>
    </row>
    <row r="1348" spans="1:7" ht="12.75" customHeight="1">
      <c r="A1348" s="512" t="s">
        <v>3349</v>
      </c>
      <c r="B1348" s="512" t="s">
        <v>172</v>
      </c>
      <c r="C1348" s="512" t="s">
        <v>228</v>
      </c>
      <c r="D1348" s="512" t="s">
        <v>2680</v>
      </c>
      <c r="E1348" s="512">
        <v>10</v>
      </c>
      <c r="F1348" s="512">
        <v>1</v>
      </c>
      <c r="G1348" s="512">
        <v>10</v>
      </c>
    </row>
    <row r="1349" spans="1:7" ht="12.75" customHeight="1">
      <c r="A1349" s="512" t="s">
        <v>3350</v>
      </c>
      <c r="B1349" s="512" t="s">
        <v>172</v>
      </c>
      <c r="C1349" s="512" t="s">
        <v>228</v>
      </c>
      <c r="D1349" s="512" t="s">
        <v>2706</v>
      </c>
      <c r="E1349" s="512">
        <v>10</v>
      </c>
      <c r="F1349" s="512">
        <v>1</v>
      </c>
      <c r="G1349" s="512">
        <v>10</v>
      </c>
    </row>
    <row r="1350" spans="1:7" ht="12.75" customHeight="1">
      <c r="A1350" s="512" t="s">
        <v>3458</v>
      </c>
      <c r="B1350" s="512" t="s">
        <v>172</v>
      </c>
      <c r="C1350" s="512" t="s">
        <v>229</v>
      </c>
      <c r="D1350" s="512" t="s">
        <v>2687</v>
      </c>
      <c r="E1350" s="512">
        <v>41</v>
      </c>
      <c r="F1350" s="512">
        <v>1</v>
      </c>
      <c r="G1350" s="512">
        <v>2</v>
      </c>
    </row>
    <row r="1351" spans="1:7" ht="12.75" customHeight="1">
      <c r="A1351" s="512" t="s">
        <v>3382</v>
      </c>
      <c r="B1351" s="512" t="s">
        <v>174</v>
      </c>
      <c r="C1351" s="512" t="s">
        <v>66</v>
      </c>
      <c r="D1351" s="512" t="s">
        <v>2689</v>
      </c>
      <c r="E1351" s="512">
        <v>15</v>
      </c>
      <c r="F1351" s="512">
        <v>3</v>
      </c>
      <c r="G1351" s="512">
        <v>20</v>
      </c>
    </row>
    <row r="1352" spans="1:7" ht="12.75" customHeight="1">
      <c r="A1352" s="512" t="s">
        <v>4849</v>
      </c>
      <c r="B1352" s="512" t="s">
        <v>174</v>
      </c>
      <c r="C1352" s="512" t="s">
        <v>66</v>
      </c>
      <c r="D1352" s="512" t="s">
        <v>2690</v>
      </c>
      <c r="E1352" s="512">
        <v>15</v>
      </c>
      <c r="F1352" s="512">
        <v>2</v>
      </c>
      <c r="G1352" s="512">
        <v>13</v>
      </c>
    </row>
    <row r="1353" spans="1:7" ht="12.75" customHeight="1">
      <c r="A1353" s="512" t="s">
        <v>8540</v>
      </c>
      <c r="B1353" s="512" t="s">
        <v>174</v>
      </c>
      <c r="C1353" s="512" t="s">
        <v>66</v>
      </c>
      <c r="D1353" s="512" t="s">
        <v>2698</v>
      </c>
      <c r="E1353" s="512">
        <v>15</v>
      </c>
      <c r="F1353" s="512">
        <v>1</v>
      </c>
      <c r="G1353" s="512">
        <v>7</v>
      </c>
    </row>
    <row r="1354" spans="1:7" ht="12.75" customHeight="1">
      <c r="A1354" s="512" t="s">
        <v>409</v>
      </c>
      <c r="B1354" s="512" t="s">
        <v>174</v>
      </c>
      <c r="C1354" s="512" t="s">
        <v>100</v>
      </c>
      <c r="D1354" s="512" t="s">
        <v>2709</v>
      </c>
      <c r="E1354" s="512">
        <v>1</v>
      </c>
      <c r="F1354" s="512" t="s">
        <v>2709</v>
      </c>
      <c r="G1354" s="512">
        <v>0</v>
      </c>
    </row>
    <row r="1355" spans="1:7" ht="12.75" customHeight="1">
      <c r="A1355" s="512" t="s">
        <v>8541</v>
      </c>
      <c r="B1355" s="512" t="s">
        <v>174</v>
      </c>
      <c r="C1355" s="512" t="s">
        <v>78</v>
      </c>
      <c r="D1355" s="512" t="s">
        <v>2709</v>
      </c>
      <c r="E1355" s="512">
        <v>1</v>
      </c>
      <c r="F1355" s="512" t="s">
        <v>2709</v>
      </c>
      <c r="G1355" s="512">
        <v>0</v>
      </c>
    </row>
    <row r="1356" spans="1:7" ht="12.75" customHeight="1">
      <c r="A1356" s="512" t="s">
        <v>3369</v>
      </c>
      <c r="B1356" s="512" t="s">
        <v>172</v>
      </c>
      <c r="C1356" s="512" t="s">
        <v>64</v>
      </c>
      <c r="D1356" s="512" t="s">
        <v>2695</v>
      </c>
      <c r="E1356" s="512">
        <v>22</v>
      </c>
      <c r="F1356" s="512">
        <v>1</v>
      </c>
      <c r="G1356" s="512">
        <v>5</v>
      </c>
    </row>
    <row r="1357" spans="1:7" ht="12.75" customHeight="1">
      <c r="A1357" s="512" t="s">
        <v>3337</v>
      </c>
      <c r="B1357" s="512" t="s">
        <v>172</v>
      </c>
      <c r="C1357" s="512" t="s">
        <v>226</v>
      </c>
      <c r="D1357" s="512" t="s">
        <v>2704</v>
      </c>
      <c r="E1357" s="512">
        <v>14</v>
      </c>
      <c r="F1357" s="512">
        <v>1</v>
      </c>
      <c r="G1357" s="512">
        <v>7</v>
      </c>
    </row>
    <row r="1358" spans="1:7" ht="12.75" customHeight="1">
      <c r="A1358" s="512" t="s">
        <v>3269</v>
      </c>
      <c r="B1358" s="512" t="s">
        <v>172</v>
      </c>
      <c r="C1358" s="512" t="s">
        <v>157</v>
      </c>
      <c r="D1358" s="512" t="s">
        <v>2704</v>
      </c>
      <c r="E1358" s="512">
        <v>25</v>
      </c>
      <c r="F1358" s="512">
        <v>1</v>
      </c>
      <c r="G1358" s="512">
        <v>4</v>
      </c>
    </row>
    <row r="1359" spans="1:7" ht="12.75" customHeight="1">
      <c r="A1359" s="512" t="s">
        <v>8542</v>
      </c>
      <c r="B1359" s="512" t="s">
        <v>172</v>
      </c>
      <c r="C1359" s="512" t="s">
        <v>157</v>
      </c>
      <c r="D1359" s="512" t="s">
        <v>2688</v>
      </c>
      <c r="E1359" s="512">
        <v>25</v>
      </c>
      <c r="F1359" s="512">
        <v>1</v>
      </c>
      <c r="G1359" s="512">
        <v>4</v>
      </c>
    </row>
    <row r="1360" spans="1:7" ht="12.75" customHeight="1">
      <c r="A1360" s="512" t="s">
        <v>3270</v>
      </c>
      <c r="B1360" s="512" t="s">
        <v>172</v>
      </c>
      <c r="C1360" s="512" t="s">
        <v>158</v>
      </c>
      <c r="D1360" s="512" t="s">
        <v>2689</v>
      </c>
      <c r="E1360" s="512">
        <v>16</v>
      </c>
      <c r="F1360" s="512">
        <v>6</v>
      </c>
      <c r="G1360" s="512">
        <v>38</v>
      </c>
    </row>
    <row r="1361" spans="1:7" ht="12.75" customHeight="1">
      <c r="A1361" s="512" t="s">
        <v>3271</v>
      </c>
      <c r="B1361" s="512" t="s">
        <v>172</v>
      </c>
      <c r="C1361" s="512" t="s">
        <v>158</v>
      </c>
      <c r="D1361" s="512" t="s">
        <v>2695</v>
      </c>
      <c r="E1361" s="512">
        <v>16</v>
      </c>
      <c r="F1361" s="512">
        <v>3</v>
      </c>
      <c r="G1361" s="512">
        <v>19</v>
      </c>
    </row>
    <row r="1362" spans="1:7" ht="12.75" customHeight="1">
      <c r="A1362" s="512" t="s">
        <v>3338</v>
      </c>
      <c r="B1362" s="512" t="s">
        <v>172</v>
      </c>
      <c r="C1362" s="512" t="s">
        <v>158</v>
      </c>
      <c r="D1362" s="512" t="s">
        <v>2690</v>
      </c>
      <c r="E1362" s="512">
        <v>16</v>
      </c>
      <c r="F1362" s="512">
        <v>3</v>
      </c>
      <c r="G1362" s="512">
        <v>19</v>
      </c>
    </row>
    <row r="1363" spans="1:7" ht="12.75" customHeight="1">
      <c r="A1363" s="512" t="s">
        <v>3339</v>
      </c>
      <c r="B1363" s="512" t="s">
        <v>172</v>
      </c>
      <c r="C1363" s="512" t="s">
        <v>227</v>
      </c>
      <c r="D1363" s="512" t="s">
        <v>2686</v>
      </c>
      <c r="E1363" s="512">
        <v>59</v>
      </c>
      <c r="F1363" s="512">
        <v>1</v>
      </c>
      <c r="G1363" s="512">
        <v>2</v>
      </c>
    </row>
    <row r="1364" spans="1:7" ht="12.75" customHeight="1">
      <c r="A1364" s="512" t="s">
        <v>3318</v>
      </c>
      <c r="B1364" s="512" t="s">
        <v>172</v>
      </c>
      <c r="C1364" s="512" t="s">
        <v>227</v>
      </c>
      <c r="D1364" s="512" t="s">
        <v>2680</v>
      </c>
      <c r="E1364" s="512">
        <v>59</v>
      </c>
      <c r="F1364" s="512">
        <v>2</v>
      </c>
      <c r="G1364" s="512">
        <v>3</v>
      </c>
    </row>
    <row r="1365" spans="1:7" ht="12.75" customHeight="1">
      <c r="A1365" s="512" t="s">
        <v>4826</v>
      </c>
      <c r="B1365" s="512" t="s">
        <v>172</v>
      </c>
      <c r="C1365" s="512" t="s">
        <v>227</v>
      </c>
      <c r="D1365" s="512" t="s">
        <v>2697</v>
      </c>
      <c r="E1365" s="512">
        <v>59</v>
      </c>
      <c r="F1365" s="512">
        <v>1</v>
      </c>
      <c r="G1365" s="512">
        <v>2</v>
      </c>
    </row>
    <row r="1366" spans="1:7" ht="12.75" customHeight="1">
      <c r="A1366" s="512" t="s">
        <v>3446</v>
      </c>
      <c r="B1366" s="512" t="s">
        <v>172</v>
      </c>
      <c r="C1366" s="512" t="s">
        <v>196</v>
      </c>
      <c r="D1366" s="512" t="s">
        <v>2690</v>
      </c>
      <c r="E1366" s="512">
        <v>38</v>
      </c>
      <c r="F1366" s="512">
        <v>4</v>
      </c>
      <c r="G1366" s="512">
        <v>11</v>
      </c>
    </row>
    <row r="1367" spans="1:7" ht="12.75" customHeight="1">
      <c r="A1367" s="512" t="s">
        <v>4396</v>
      </c>
      <c r="B1367" s="512" t="s">
        <v>172</v>
      </c>
      <c r="C1367" s="512" t="s">
        <v>196</v>
      </c>
      <c r="D1367" s="512" t="s">
        <v>2684</v>
      </c>
      <c r="E1367" s="512">
        <v>38</v>
      </c>
      <c r="F1367" s="512">
        <v>4</v>
      </c>
      <c r="G1367" s="512">
        <v>11</v>
      </c>
    </row>
    <row r="1368" spans="1:7" ht="12.75" customHeight="1">
      <c r="A1368" s="512" t="s">
        <v>3454</v>
      </c>
      <c r="B1368" s="512" t="s">
        <v>172</v>
      </c>
      <c r="C1368" s="512" t="s">
        <v>196</v>
      </c>
      <c r="D1368" s="512" t="s">
        <v>2702</v>
      </c>
      <c r="E1368" s="512">
        <v>38</v>
      </c>
      <c r="F1368" s="512">
        <v>3</v>
      </c>
      <c r="G1368" s="512">
        <v>8</v>
      </c>
    </row>
    <row r="1369" spans="1:7" ht="12.75" customHeight="1">
      <c r="A1369" s="512" t="s">
        <v>8543</v>
      </c>
      <c r="B1369" s="512" t="s">
        <v>172</v>
      </c>
      <c r="C1369" s="512" t="s">
        <v>197</v>
      </c>
      <c r="D1369" s="512" t="s">
        <v>2682</v>
      </c>
      <c r="E1369" s="512">
        <v>82</v>
      </c>
      <c r="F1369" s="512">
        <v>1</v>
      </c>
      <c r="G1369" s="512">
        <v>1</v>
      </c>
    </row>
    <row r="1370" spans="1:7" ht="12.75" customHeight="1">
      <c r="A1370" s="512" t="s">
        <v>8544</v>
      </c>
      <c r="B1370" s="512" t="s">
        <v>172</v>
      </c>
      <c r="C1370" s="512" t="s">
        <v>197</v>
      </c>
      <c r="D1370" s="512" t="s">
        <v>2700</v>
      </c>
      <c r="E1370" s="512">
        <v>82</v>
      </c>
      <c r="F1370" s="512">
        <v>1</v>
      </c>
      <c r="G1370" s="512">
        <v>1</v>
      </c>
    </row>
    <row r="1371" spans="1:7" ht="12.75" customHeight="1">
      <c r="A1371" s="512" t="s">
        <v>8545</v>
      </c>
      <c r="B1371" s="512" t="s">
        <v>172</v>
      </c>
      <c r="C1371" s="512" t="s">
        <v>44</v>
      </c>
      <c r="D1371" s="512" t="s">
        <v>2686</v>
      </c>
      <c r="E1371" s="512">
        <v>14</v>
      </c>
      <c r="F1371" s="512">
        <v>1</v>
      </c>
      <c r="G1371" s="512">
        <v>7</v>
      </c>
    </row>
    <row r="1372" spans="1:7" ht="12.75" customHeight="1">
      <c r="A1372" s="512" t="s">
        <v>8546</v>
      </c>
      <c r="B1372" s="512" t="s">
        <v>172</v>
      </c>
      <c r="C1372" s="512" t="s">
        <v>44</v>
      </c>
      <c r="D1372" s="512" t="s">
        <v>2681</v>
      </c>
      <c r="E1372" s="512">
        <v>14</v>
      </c>
      <c r="F1372" s="512">
        <v>1</v>
      </c>
      <c r="G1372" s="512">
        <v>7</v>
      </c>
    </row>
    <row r="1373" spans="1:7" ht="12.75" customHeight="1">
      <c r="A1373" s="512" t="s">
        <v>3323</v>
      </c>
      <c r="B1373" s="512" t="s">
        <v>172</v>
      </c>
      <c r="C1373" s="512" t="s">
        <v>215</v>
      </c>
      <c r="D1373" s="512" t="s">
        <v>2678</v>
      </c>
      <c r="E1373" s="512">
        <v>56</v>
      </c>
      <c r="F1373" s="512">
        <v>1</v>
      </c>
      <c r="G1373" s="512">
        <v>2</v>
      </c>
    </row>
    <row r="1374" spans="1:7" ht="12.75" customHeight="1">
      <c r="A1374" s="512" t="s">
        <v>8547</v>
      </c>
      <c r="B1374" s="512" t="s">
        <v>172</v>
      </c>
      <c r="C1374" s="512" t="s">
        <v>215</v>
      </c>
      <c r="D1374" s="512" t="s">
        <v>2683</v>
      </c>
      <c r="E1374" s="512">
        <v>56</v>
      </c>
      <c r="F1374" s="512">
        <v>1</v>
      </c>
      <c r="G1374" s="512">
        <v>2</v>
      </c>
    </row>
    <row r="1375" spans="1:7" ht="12.75" customHeight="1">
      <c r="A1375" s="512" t="s">
        <v>8548</v>
      </c>
      <c r="B1375" s="512" t="s">
        <v>172</v>
      </c>
      <c r="C1375" s="512" t="s">
        <v>215</v>
      </c>
      <c r="D1375" s="512" t="s">
        <v>2707</v>
      </c>
      <c r="E1375" s="512">
        <v>56</v>
      </c>
      <c r="F1375" s="512">
        <v>1</v>
      </c>
      <c r="G1375" s="512">
        <v>2</v>
      </c>
    </row>
    <row r="1376" spans="1:7" ht="12.75" customHeight="1">
      <c r="A1376" s="512" t="s">
        <v>3346</v>
      </c>
      <c r="B1376" s="512" t="s">
        <v>172</v>
      </c>
      <c r="C1376" s="512" t="s">
        <v>198</v>
      </c>
      <c r="D1376" s="512" t="s">
        <v>2689</v>
      </c>
      <c r="E1376" s="512">
        <v>10</v>
      </c>
      <c r="F1376" s="512">
        <v>1</v>
      </c>
      <c r="G1376" s="512">
        <v>10</v>
      </c>
    </row>
    <row r="1377" spans="1:7" ht="12.75" customHeight="1">
      <c r="A1377" s="512" t="s">
        <v>3377</v>
      </c>
      <c r="B1377" s="512" t="s">
        <v>172</v>
      </c>
      <c r="C1377" s="512" t="s">
        <v>180</v>
      </c>
      <c r="D1377" s="512" t="s">
        <v>2686</v>
      </c>
      <c r="E1377" s="512">
        <v>18</v>
      </c>
      <c r="F1377" s="512">
        <v>1</v>
      </c>
      <c r="G1377" s="512">
        <v>6</v>
      </c>
    </row>
    <row r="1378" spans="1:7" ht="12.75" customHeight="1">
      <c r="A1378" s="512" t="s">
        <v>8549</v>
      </c>
      <c r="B1378" s="512" t="s">
        <v>172</v>
      </c>
      <c r="C1378" s="512" t="s">
        <v>180</v>
      </c>
      <c r="D1378" s="512" t="s">
        <v>2696</v>
      </c>
      <c r="E1378" s="512">
        <v>18</v>
      </c>
      <c r="F1378" s="512">
        <v>1</v>
      </c>
      <c r="G1378" s="512">
        <v>6</v>
      </c>
    </row>
    <row r="1379" spans="1:7" ht="12.75" customHeight="1">
      <c r="A1379" s="512" t="s">
        <v>4760</v>
      </c>
      <c r="B1379" s="512" t="s">
        <v>172</v>
      </c>
      <c r="C1379" s="512" t="s">
        <v>199</v>
      </c>
      <c r="D1379" s="512" t="s">
        <v>2695</v>
      </c>
      <c r="E1379" s="512">
        <v>24</v>
      </c>
      <c r="F1379" s="512">
        <v>1</v>
      </c>
      <c r="G1379" s="512">
        <v>4</v>
      </c>
    </row>
    <row r="1380" spans="1:7" ht="12.75" customHeight="1">
      <c r="A1380" s="512" t="s">
        <v>8550</v>
      </c>
      <c r="B1380" s="512" t="s">
        <v>172</v>
      </c>
      <c r="C1380" s="512" t="s">
        <v>199</v>
      </c>
      <c r="D1380" s="512" t="s">
        <v>2701</v>
      </c>
      <c r="E1380" s="512">
        <v>24</v>
      </c>
      <c r="F1380" s="512">
        <v>1</v>
      </c>
      <c r="G1380" s="512">
        <v>4</v>
      </c>
    </row>
    <row r="1381" spans="1:7" ht="12.75" customHeight="1">
      <c r="A1381" s="512" t="s">
        <v>4407</v>
      </c>
      <c r="B1381" s="512" t="s">
        <v>172</v>
      </c>
      <c r="C1381" s="512" t="s">
        <v>228</v>
      </c>
      <c r="D1381" s="512" t="s">
        <v>2690</v>
      </c>
      <c r="E1381" s="512">
        <v>10</v>
      </c>
      <c r="F1381" s="512">
        <v>2</v>
      </c>
      <c r="G1381" s="512">
        <v>20</v>
      </c>
    </row>
    <row r="1382" spans="1:7" ht="12.75" customHeight="1">
      <c r="A1382" s="512" t="s">
        <v>8551</v>
      </c>
      <c r="B1382" s="512" t="s">
        <v>172</v>
      </c>
      <c r="C1382" s="512" t="s">
        <v>228</v>
      </c>
      <c r="D1382" s="512" t="s">
        <v>2687</v>
      </c>
      <c r="E1382" s="512">
        <v>10</v>
      </c>
      <c r="F1382" s="512">
        <v>1</v>
      </c>
      <c r="G1382" s="512">
        <v>10</v>
      </c>
    </row>
    <row r="1383" spans="1:7" ht="12.75" customHeight="1">
      <c r="A1383" s="512" t="s">
        <v>3457</v>
      </c>
      <c r="B1383" s="512" t="s">
        <v>172</v>
      </c>
      <c r="C1383" s="512" t="s">
        <v>229</v>
      </c>
      <c r="D1383" s="512" t="s">
        <v>2678</v>
      </c>
      <c r="E1383" s="512">
        <v>41</v>
      </c>
      <c r="F1383" s="512">
        <v>1</v>
      </c>
      <c r="G1383" s="512">
        <v>2</v>
      </c>
    </row>
    <row r="1384" spans="1:7" ht="12.75" customHeight="1">
      <c r="A1384" s="512" t="s">
        <v>3510</v>
      </c>
      <c r="B1384" s="512" t="s">
        <v>172</v>
      </c>
      <c r="C1384" s="512" t="s">
        <v>229</v>
      </c>
      <c r="D1384" s="512" t="s">
        <v>2688</v>
      </c>
      <c r="E1384" s="512">
        <v>41</v>
      </c>
      <c r="F1384" s="512">
        <v>1</v>
      </c>
      <c r="G1384" s="512">
        <v>2</v>
      </c>
    </row>
    <row r="1385" spans="1:7" ht="12.75" customHeight="1">
      <c r="A1385" s="512" t="s">
        <v>3512</v>
      </c>
      <c r="B1385" s="512" t="s">
        <v>172</v>
      </c>
      <c r="C1385" s="512" t="s">
        <v>65</v>
      </c>
      <c r="D1385" s="512" t="s">
        <v>2689</v>
      </c>
      <c r="E1385" s="512">
        <v>27</v>
      </c>
      <c r="F1385" s="512">
        <v>15</v>
      </c>
      <c r="G1385" s="512">
        <v>56</v>
      </c>
    </row>
    <row r="1386" spans="1:7" ht="12.75" customHeight="1">
      <c r="A1386" s="512" t="s">
        <v>3401</v>
      </c>
      <c r="B1386" s="512" t="s">
        <v>172</v>
      </c>
      <c r="C1386" s="512" t="s">
        <v>65</v>
      </c>
      <c r="D1386" s="512" t="s">
        <v>2695</v>
      </c>
      <c r="E1386" s="512">
        <v>27</v>
      </c>
      <c r="F1386" s="512">
        <v>7</v>
      </c>
      <c r="G1386" s="512">
        <v>26</v>
      </c>
    </row>
    <row r="1387" spans="1:7" ht="12.75" customHeight="1">
      <c r="A1387" s="512" t="s">
        <v>3402</v>
      </c>
      <c r="B1387" s="512" t="s">
        <v>172</v>
      </c>
      <c r="C1387" s="512" t="s">
        <v>65</v>
      </c>
      <c r="D1387" s="512" t="s">
        <v>2690</v>
      </c>
      <c r="E1387" s="512">
        <v>27</v>
      </c>
      <c r="F1387" s="512">
        <v>8</v>
      </c>
      <c r="G1387" s="512">
        <v>30</v>
      </c>
    </row>
    <row r="1388" spans="1:7" ht="12.75" customHeight="1">
      <c r="A1388" s="512" t="s">
        <v>4850</v>
      </c>
      <c r="B1388" s="512" t="s">
        <v>174</v>
      </c>
      <c r="C1388" s="512" t="s">
        <v>66</v>
      </c>
      <c r="D1388" s="512" t="s">
        <v>2678</v>
      </c>
      <c r="E1388" s="512">
        <v>15</v>
      </c>
      <c r="F1388" s="512">
        <v>1</v>
      </c>
      <c r="G1388" s="512">
        <v>7</v>
      </c>
    </row>
    <row r="1389" spans="1:7" ht="12.75" customHeight="1">
      <c r="A1389" s="512" t="s">
        <v>3383</v>
      </c>
      <c r="B1389" s="512" t="s">
        <v>174</v>
      </c>
      <c r="C1389" s="512" t="s">
        <v>100</v>
      </c>
      <c r="D1389" s="512" t="s">
        <v>2689</v>
      </c>
      <c r="E1389" s="512">
        <v>1</v>
      </c>
      <c r="F1389" s="512" t="s">
        <v>2709</v>
      </c>
      <c r="G1389" s="512">
        <v>0</v>
      </c>
    </row>
    <row r="1390" spans="1:7" ht="12.75" customHeight="1">
      <c r="A1390" s="512" t="s">
        <v>8552</v>
      </c>
      <c r="B1390" s="512" t="s">
        <v>174</v>
      </c>
      <c r="C1390" s="512" t="s">
        <v>218</v>
      </c>
      <c r="D1390" s="512" t="s">
        <v>2689</v>
      </c>
      <c r="E1390" s="512">
        <v>1</v>
      </c>
      <c r="F1390" s="512" t="s">
        <v>2709</v>
      </c>
      <c r="G1390" s="512">
        <v>0</v>
      </c>
    </row>
    <row r="1391" spans="1:7" ht="12.75" customHeight="1">
      <c r="A1391" s="512" t="s">
        <v>8099</v>
      </c>
      <c r="B1391" s="512" t="s">
        <v>174</v>
      </c>
      <c r="C1391" s="512" t="s">
        <v>115</v>
      </c>
      <c r="D1391" s="512" t="s">
        <v>2709</v>
      </c>
      <c r="E1391" s="512">
        <v>1</v>
      </c>
      <c r="F1391" s="512" t="s">
        <v>2709</v>
      </c>
      <c r="G1391" s="512">
        <v>0</v>
      </c>
    </row>
    <row r="1392" spans="1:7" ht="12.75" customHeight="1">
      <c r="A1392" s="512" t="s">
        <v>415</v>
      </c>
      <c r="B1392" s="512" t="s">
        <v>174</v>
      </c>
      <c r="C1392" s="512" t="s">
        <v>81</v>
      </c>
      <c r="D1392" s="512" t="s">
        <v>2709</v>
      </c>
      <c r="E1392" s="512">
        <v>1</v>
      </c>
      <c r="F1392" s="512" t="s">
        <v>2709</v>
      </c>
      <c r="G1392" s="512">
        <v>0</v>
      </c>
    </row>
    <row r="1393" spans="1:7" ht="12.75" customHeight="1">
      <c r="A1393" s="512" t="s">
        <v>8553</v>
      </c>
      <c r="B1393" s="512" t="s">
        <v>174</v>
      </c>
      <c r="C1393" s="512" t="s">
        <v>81</v>
      </c>
      <c r="D1393" s="512" t="s">
        <v>2689</v>
      </c>
      <c r="E1393" s="512">
        <v>1</v>
      </c>
      <c r="F1393" s="512" t="s">
        <v>2709</v>
      </c>
      <c r="G1393" s="512">
        <v>0</v>
      </c>
    </row>
    <row r="1394" spans="1:7" ht="12.75" customHeight="1">
      <c r="A1394" s="512" t="s">
        <v>3517</v>
      </c>
      <c r="B1394" s="512" t="s">
        <v>175</v>
      </c>
      <c r="C1394" s="512" t="s">
        <v>66</v>
      </c>
      <c r="D1394" s="512" t="s">
        <v>2680</v>
      </c>
      <c r="E1394" s="512">
        <v>1675</v>
      </c>
      <c r="F1394" s="512">
        <v>116</v>
      </c>
      <c r="G1394" s="512">
        <v>7</v>
      </c>
    </row>
    <row r="1395" spans="1:7" ht="12.75" customHeight="1">
      <c r="A1395" s="512" t="s">
        <v>3404</v>
      </c>
      <c r="B1395" s="512" t="s">
        <v>175</v>
      </c>
      <c r="C1395" s="512" t="s">
        <v>66</v>
      </c>
      <c r="D1395" s="512" t="s">
        <v>2685</v>
      </c>
      <c r="E1395" s="512">
        <v>1675</v>
      </c>
      <c r="F1395" s="512">
        <v>40</v>
      </c>
      <c r="G1395" s="512">
        <v>2</v>
      </c>
    </row>
    <row r="1396" spans="1:7" ht="12.75" customHeight="1">
      <c r="A1396" s="512" t="s">
        <v>3518</v>
      </c>
      <c r="B1396" s="512" t="s">
        <v>175</v>
      </c>
      <c r="C1396" s="512" t="s">
        <v>66</v>
      </c>
      <c r="D1396" s="512" t="s">
        <v>2699</v>
      </c>
      <c r="E1396" s="512">
        <v>1675</v>
      </c>
      <c r="F1396" s="512">
        <v>1</v>
      </c>
      <c r="G1396" s="512">
        <v>0</v>
      </c>
    </row>
    <row r="1397" spans="1:7" ht="12.75" customHeight="1">
      <c r="A1397" s="512" t="s">
        <v>8554</v>
      </c>
      <c r="B1397" s="512" t="s">
        <v>175</v>
      </c>
      <c r="C1397" s="512" t="s">
        <v>230</v>
      </c>
      <c r="D1397" s="512" t="s">
        <v>2680</v>
      </c>
      <c r="E1397" s="512">
        <v>7</v>
      </c>
      <c r="F1397" s="512">
        <v>1</v>
      </c>
      <c r="G1397" s="512">
        <v>14</v>
      </c>
    </row>
    <row r="1398" spans="1:7" ht="12.75" customHeight="1">
      <c r="A1398" s="512" t="s">
        <v>8555</v>
      </c>
      <c r="B1398" s="512" t="s">
        <v>175</v>
      </c>
      <c r="C1398" s="512" t="s">
        <v>200</v>
      </c>
      <c r="D1398" s="512" t="s">
        <v>2678</v>
      </c>
      <c r="E1398" s="512">
        <v>6</v>
      </c>
      <c r="F1398" s="512">
        <v>1</v>
      </c>
      <c r="G1398" s="512">
        <v>17</v>
      </c>
    </row>
    <row r="1399" spans="1:7" ht="12.75" customHeight="1">
      <c r="A1399" s="512" t="s">
        <v>3390</v>
      </c>
      <c r="B1399" s="512" t="s">
        <v>175</v>
      </c>
      <c r="C1399" s="512" t="s">
        <v>216</v>
      </c>
      <c r="D1399" s="512" t="s">
        <v>2689</v>
      </c>
      <c r="E1399" s="512">
        <v>54</v>
      </c>
      <c r="F1399" s="512">
        <v>23</v>
      </c>
      <c r="G1399" s="512">
        <v>43</v>
      </c>
    </row>
    <row r="1400" spans="1:7" ht="12.75" customHeight="1">
      <c r="A1400" s="512" t="s">
        <v>4416</v>
      </c>
      <c r="B1400" s="512" t="s">
        <v>175</v>
      </c>
      <c r="C1400" s="512" t="s">
        <v>216</v>
      </c>
      <c r="D1400" s="512" t="s">
        <v>2698</v>
      </c>
      <c r="E1400" s="512">
        <v>54</v>
      </c>
      <c r="F1400" s="512">
        <v>1</v>
      </c>
      <c r="G1400" s="512">
        <v>2</v>
      </c>
    </row>
    <row r="1401" spans="1:7" ht="12.75" customHeight="1">
      <c r="A1401" s="512" t="s">
        <v>3392</v>
      </c>
      <c r="B1401" s="512" t="s">
        <v>175</v>
      </c>
      <c r="C1401" s="512" t="s">
        <v>216</v>
      </c>
      <c r="D1401" s="512" t="s">
        <v>2687</v>
      </c>
      <c r="E1401" s="512">
        <v>54</v>
      </c>
      <c r="F1401" s="512">
        <v>1</v>
      </c>
      <c r="G1401" s="512">
        <v>2</v>
      </c>
    </row>
    <row r="1402" spans="1:7" ht="12.75" customHeight="1">
      <c r="A1402" s="512" t="s">
        <v>3429</v>
      </c>
      <c r="B1402" s="512" t="s">
        <v>175</v>
      </c>
      <c r="C1402" s="512" t="s">
        <v>23</v>
      </c>
      <c r="D1402" s="512" t="s">
        <v>2689</v>
      </c>
      <c r="E1402" s="512">
        <v>6</v>
      </c>
      <c r="F1402" s="512">
        <v>2</v>
      </c>
      <c r="G1402" s="512">
        <v>33</v>
      </c>
    </row>
    <row r="1403" spans="1:7" ht="12.75" customHeight="1">
      <c r="A1403" s="512" t="s">
        <v>8556</v>
      </c>
      <c r="B1403" s="512" t="s">
        <v>175</v>
      </c>
      <c r="C1403" s="512" t="s">
        <v>25</v>
      </c>
      <c r="D1403" s="512" t="s">
        <v>2684</v>
      </c>
      <c r="E1403" s="512">
        <v>9</v>
      </c>
      <c r="F1403" s="512">
        <v>3</v>
      </c>
      <c r="G1403" s="512">
        <v>33</v>
      </c>
    </row>
    <row r="1404" spans="1:7" ht="12.75" customHeight="1">
      <c r="A1404" s="512" t="s">
        <v>8557</v>
      </c>
      <c r="B1404" s="512" t="s">
        <v>175</v>
      </c>
      <c r="C1404" s="512" t="s">
        <v>25</v>
      </c>
      <c r="D1404" s="512" t="s">
        <v>2702</v>
      </c>
      <c r="E1404" s="512">
        <v>9</v>
      </c>
      <c r="F1404" s="512">
        <v>1</v>
      </c>
      <c r="G1404" s="512">
        <v>11</v>
      </c>
    </row>
    <row r="1405" spans="1:7" ht="12.75" customHeight="1">
      <c r="A1405" s="512" t="s">
        <v>5050</v>
      </c>
      <c r="B1405" s="512" t="s">
        <v>175</v>
      </c>
      <c r="C1405" s="512" t="s">
        <v>25</v>
      </c>
      <c r="D1405" s="512" t="s">
        <v>2680</v>
      </c>
      <c r="E1405" s="512">
        <v>9</v>
      </c>
      <c r="F1405" s="512">
        <v>1</v>
      </c>
      <c r="G1405" s="512">
        <v>11</v>
      </c>
    </row>
    <row r="1406" spans="1:7" ht="12.75" customHeight="1">
      <c r="A1406" s="512" t="s">
        <v>4999</v>
      </c>
      <c r="B1406" s="512" t="s">
        <v>175</v>
      </c>
      <c r="C1406" s="512" t="s">
        <v>201</v>
      </c>
      <c r="D1406" s="512" t="s">
        <v>2695</v>
      </c>
      <c r="E1406" s="512">
        <v>7</v>
      </c>
      <c r="F1406" s="512">
        <v>1</v>
      </c>
      <c r="G1406" s="512">
        <v>14</v>
      </c>
    </row>
    <row r="1407" spans="1:7" ht="12.75" customHeight="1">
      <c r="A1407" s="512" t="s">
        <v>3530</v>
      </c>
      <c r="B1407" s="512" t="s">
        <v>175</v>
      </c>
      <c r="C1407" s="512" t="s">
        <v>201</v>
      </c>
      <c r="D1407" s="512" t="s">
        <v>2680</v>
      </c>
      <c r="E1407" s="512">
        <v>7</v>
      </c>
      <c r="F1407" s="512">
        <v>1</v>
      </c>
      <c r="G1407" s="512">
        <v>14</v>
      </c>
    </row>
    <row r="1408" spans="1:7" ht="12.75" customHeight="1">
      <c r="A1408" s="512" t="s">
        <v>3397</v>
      </c>
      <c r="B1408" s="512" t="s">
        <v>175</v>
      </c>
      <c r="C1408" s="512" t="s">
        <v>100</v>
      </c>
      <c r="D1408" s="512" t="s">
        <v>2684</v>
      </c>
      <c r="E1408" s="512">
        <v>11</v>
      </c>
      <c r="F1408" s="512">
        <v>1</v>
      </c>
      <c r="G1408" s="512">
        <v>9</v>
      </c>
    </row>
    <row r="1409" spans="1:7" ht="12.75" customHeight="1">
      <c r="A1409" s="512" t="s">
        <v>4420</v>
      </c>
      <c r="B1409" s="512" t="s">
        <v>175</v>
      </c>
      <c r="C1409" s="512" t="s">
        <v>100</v>
      </c>
      <c r="D1409" s="512" t="s">
        <v>2688</v>
      </c>
      <c r="E1409" s="512">
        <v>11</v>
      </c>
      <c r="F1409" s="512">
        <v>1</v>
      </c>
      <c r="G1409" s="512">
        <v>9</v>
      </c>
    </row>
    <row r="1410" spans="1:7" ht="12.75" customHeight="1">
      <c r="A1410" s="512" t="s">
        <v>4422</v>
      </c>
      <c r="B1410" s="512" t="s">
        <v>175</v>
      </c>
      <c r="C1410" s="512" t="s">
        <v>100</v>
      </c>
      <c r="D1410" s="512" t="s">
        <v>2685</v>
      </c>
      <c r="E1410" s="512">
        <v>11</v>
      </c>
      <c r="F1410" s="512">
        <v>1</v>
      </c>
      <c r="G1410" s="512">
        <v>9</v>
      </c>
    </row>
    <row r="1411" spans="1:7" ht="12.75" customHeight="1">
      <c r="A1411" s="512" t="s">
        <v>8558</v>
      </c>
      <c r="B1411" s="512" t="s">
        <v>175</v>
      </c>
      <c r="C1411" s="512" t="s">
        <v>100</v>
      </c>
      <c r="D1411" s="512" t="s">
        <v>2696</v>
      </c>
      <c r="E1411" s="512">
        <v>11</v>
      </c>
      <c r="F1411" s="512">
        <v>1</v>
      </c>
      <c r="G1411" s="512">
        <v>9</v>
      </c>
    </row>
    <row r="1412" spans="1:7" ht="12.75" customHeight="1">
      <c r="A1412" s="512" t="s">
        <v>3432</v>
      </c>
      <c r="B1412" s="512" t="s">
        <v>175</v>
      </c>
      <c r="C1412" s="512" t="s">
        <v>202</v>
      </c>
      <c r="D1412" s="512" t="s">
        <v>2695</v>
      </c>
      <c r="E1412" s="512">
        <v>9</v>
      </c>
      <c r="F1412" s="512">
        <v>2</v>
      </c>
      <c r="G1412" s="512">
        <v>22</v>
      </c>
    </row>
    <row r="1413" spans="1:7" ht="12.75" customHeight="1">
      <c r="A1413" s="512" t="s">
        <v>8559</v>
      </c>
      <c r="B1413" s="512" t="s">
        <v>175</v>
      </c>
      <c r="C1413" s="512" t="s">
        <v>101</v>
      </c>
      <c r="D1413" s="512" t="s">
        <v>2686</v>
      </c>
      <c r="E1413" s="512">
        <v>23</v>
      </c>
      <c r="F1413" s="512">
        <v>1</v>
      </c>
      <c r="G1413" s="512">
        <v>4</v>
      </c>
    </row>
    <row r="1414" spans="1:7" ht="12.75" customHeight="1">
      <c r="A1414" s="512" t="s">
        <v>8560</v>
      </c>
      <c r="B1414" s="512" t="s">
        <v>175</v>
      </c>
      <c r="C1414" s="512" t="s">
        <v>101</v>
      </c>
      <c r="D1414" s="512" t="s">
        <v>2678</v>
      </c>
      <c r="E1414" s="512">
        <v>23</v>
      </c>
      <c r="F1414" s="512">
        <v>3</v>
      </c>
      <c r="G1414" s="512">
        <v>13</v>
      </c>
    </row>
    <row r="1415" spans="1:7" ht="12.75" customHeight="1">
      <c r="A1415" s="512" t="s">
        <v>8561</v>
      </c>
      <c r="B1415" s="512" t="s">
        <v>175</v>
      </c>
      <c r="C1415" s="512" t="s">
        <v>183</v>
      </c>
      <c r="D1415" s="512" t="s">
        <v>2704</v>
      </c>
      <c r="E1415" s="512">
        <v>20</v>
      </c>
      <c r="F1415" s="512">
        <v>1</v>
      </c>
      <c r="G1415" s="512">
        <v>5</v>
      </c>
    </row>
    <row r="1416" spans="1:7" ht="12.75" customHeight="1">
      <c r="A1416" s="512" t="s">
        <v>3476</v>
      </c>
      <c r="B1416" s="512" t="s">
        <v>175</v>
      </c>
      <c r="C1416" s="512" t="s">
        <v>26</v>
      </c>
      <c r="D1416" s="512" t="s">
        <v>2686</v>
      </c>
      <c r="E1416" s="512">
        <v>8</v>
      </c>
      <c r="F1416" s="512">
        <v>1</v>
      </c>
      <c r="G1416" s="512">
        <v>13</v>
      </c>
    </row>
    <row r="1417" spans="1:7" ht="12.75" customHeight="1">
      <c r="A1417" s="512" t="s">
        <v>3537</v>
      </c>
      <c r="B1417" s="512" t="s">
        <v>175</v>
      </c>
      <c r="C1417" s="512" t="s">
        <v>87</v>
      </c>
      <c r="D1417" s="512" t="s">
        <v>2696</v>
      </c>
      <c r="E1417" s="512">
        <v>21</v>
      </c>
      <c r="F1417" s="512">
        <v>1</v>
      </c>
      <c r="G1417" s="512">
        <v>5</v>
      </c>
    </row>
    <row r="1418" spans="1:7" ht="12.75" customHeight="1">
      <c r="A1418" s="512" t="s">
        <v>8562</v>
      </c>
      <c r="B1418" s="512" t="s">
        <v>175</v>
      </c>
      <c r="C1418" s="512" t="s">
        <v>102</v>
      </c>
      <c r="D1418" s="512" t="s">
        <v>2680</v>
      </c>
      <c r="E1418" s="512">
        <v>11</v>
      </c>
      <c r="F1418" s="512">
        <v>1</v>
      </c>
      <c r="G1418" s="512">
        <v>9</v>
      </c>
    </row>
    <row r="1419" spans="1:7" ht="12.75" customHeight="1">
      <c r="A1419" s="512" t="s">
        <v>8563</v>
      </c>
      <c r="B1419" s="512" t="s">
        <v>175</v>
      </c>
      <c r="C1419" s="512" t="s">
        <v>103</v>
      </c>
      <c r="D1419" s="512" t="s">
        <v>2689</v>
      </c>
      <c r="E1419" s="512">
        <v>1</v>
      </c>
      <c r="F1419" s="512" t="s">
        <v>2709</v>
      </c>
      <c r="G1419" s="512">
        <v>0</v>
      </c>
    </row>
    <row r="1420" spans="1:7" ht="12.75" customHeight="1">
      <c r="A1420" s="512" t="s">
        <v>8564</v>
      </c>
      <c r="B1420" s="512" t="s">
        <v>175</v>
      </c>
      <c r="C1420" s="512" t="s">
        <v>203</v>
      </c>
      <c r="D1420" s="512" t="s">
        <v>2704</v>
      </c>
      <c r="E1420" s="512">
        <v>19</v>
      </c>
      <c r="F1420" s="512">
        <v>1</v>
      </c>
      <c r="G1420" s="512">
        <v>5</v>
      </c>
    </row>
    <row r="1421" spans="1:7" ht="12.75" customHeight="1">
      <c r="A1421" s="512" t="s">
        <v>3482</v>
      </c>
      <c r="B1421" s="512" t="s">
        <v>175</v>
      </c>
      <c r="C1421" s="512" t="s">
        <v>217</v>
      </c>
      <c r="D1421" s="512" t="s">
        <v>2695</v>
      </c>
      <c r="E1421" s="512">
        <v>14</v>
      </c>
      <c r="F1421" s="512">
        <v>2</v>
      </c>
      <c r="G1421" s="512">
        <v>14</v>
      </c>
    </row>
    <row r="1422" spans="1:7" ht="12.75" customHeight="1">
      <c r="A1422" s="512" t="s">
        <v>3539</v>
      </c>
      <c r="B1422" s="512" t="s">
        <v>175</v>
      </c>
      <c r="C1422" s="512" t="s">
        <v>217</v>
      </c>
      <c r="D1422" s="512" t="s">
        <v>2690</v>
      </c>
      <c r="E1422" s="512">
        <v>14</v>
      </c>
      <c r="F1422" s="512">
        <v>3</v>
      </c>
      <c r="G1422" s="512">
        <v>21</v>
      </c>
    </row>
    <row r="1423" spans="1:7" ht="12.75" customHeight="1">
      <c r="A1423" s="512" t="s">
        <v>3373</v>
      </c>
      <c r="B1423" s="512" t="s">
        <v>172</v>
      </c>
      <c r="C1423" s="512" t="s">
        <v>43</v>
      </c>
      <c r="D1423" s="512" t="s">
        <v>2690</v>
      </c>
      <c r="E1423" s="512">
        <v>15</v>
      </c>
      <c r="F1423" s="512">
        <v>3</v>
      </c>
      <c r="G1423" s="512">
        <v>20</v>
      </c>
    </row>
    <row r="1424" spans="1:7" ht="12.75" customHeight="1">
      <c r="A1424" s="512" t="s">
        <v>8565</v>
      </c>
      <c r="B1424" s="512" t="s">
        <v>172</v>
      </c>
      <c r="C1424" s="512" t="s">
        <v>196</v>
      </c>
      <c r="D1424" s="512" t="s">
        <v>2696</v>
      </c>
      <c r="E1424" s="512">
        <v>38</v>
      </c>
      <c r="F1424" s="512">
        <v>2</v>
      </c>
      <c r="G1424" s="512">
        <v>5</v>
      </c>
    </row>
    <row r="1425" spans="1:7" ht="12.75" customHeight="1">
      <c r="A1425" s="512" t="s">
        <v>3276</v>
      </c>
      <c r="B1425" s="512" t="s">
        <v>172</v>
      </c>
      <c r="C1425" s="512" t="s">
        <v>197</v>
      </c>
      <c r="D1425" s="512" t="s">
        <v>2680</v>
      </c>
      <c r="E1425" s="512">
        <v>82</v>
      </c>
      <c r="F1425" s="512">
        <v>2</v>
      </c>
      <c r="G1425" s="512">
        <v>2</v>
      </c>
    </row>
    <row r="1426" spans="1:7" ht="12.75" customHeight="1">
      <c r="A1426" s="512" t="s">
        <v>8566</v>
      </c>
      <c r="B1426" s="512" t="s">
        <v>172</v>
      </c>
      <c r="C1426" s="512" t="s">
        <v>197</v>
      </c>
      <c r="D1426" s="512" t="s">
        <v>2707</v>
      </c>
      <c r="E1426" s="512">
        <v>82</v>
      </c>
      <c r="F1426" s="512">
        <v>2</v>
      </c>
      <c r="G1426" s="512">
        <v>2</v>
      </c>
    </row>
    <row r="1427" spans="1:7" ht="12.75" customHeight="1">
      <c r="A1427" s="512" t="s">
        <v>4402</v>
      </c>
      <c r="B1427" s="512" t="s">
        <v>172</v>
      </c>
      <c r="C1427" s="512" t="s">
        <v>44</v>
      </c>
      <c r="D1427" s="512" t="s">
        <v>2689</v>
      </c>
      <c r="E1427" s="512">
        <v>14</v>
      </c>
      <c r="F1427" s="512">
        <v>3</v>
      </c>
      <c r="G1427" s="512">
        <v>21</v>
      </c>
    </row>
    <row r="1428" spans="1:7" ht="12.75" customHeight="1">
      <c r="A1428" s="512" t="s">
        <v>3322</v>
      </c>
      <c r="B1428" s="512" t="s">
        <v>172</v>
      </c>
      <c r="C1428" s="512" t="s">
        <v>44</v>
      </c>
      <c r="D1428" s="512" t="s">
        <v>2680</v>
      </c>
      <c r="E1428" s="512">
        <v>14</v>
      </c>
      <c r="F1428" s="512">
        <v>1</v>
      </c>
      <c r="G1428" s="512">
        <v>7</v>
      </c>
    </row>
    <row r="1429" spans="1:7" ht="12.75" customHeight="1">
      <c r="A1429" s="512" t="s">
        <v>4836</v>
      </c>
      <c r="B1429" s="512" t="s">
        <v>172</v>
      </c>
      <c r="C1429" s="512" t="s">
        <v>44</v>
      </c>
      <c r="D1429" s="512" t="s">
        <v>2706</v>
      </c>
      <c r="E1429" s="512">
        <v>14</v>
      </c>
      <c r="F1429" s="512">
        <v>1</v>
      </c>
      <c r="G1429" s="512">
        <v>7</v>
      </c>
    </row>
    <row r="1430" spans="1:7" ht="12.75" customHeight="1">
      <c r="A1430" s="512" t="s">
        <v>3345</v>
      </c>
      <c r="B1430" s="512" t="s">
        <v>172</v>
      </c>
      <c r="C1430" s="512" t="s">
        <v>215</v>
      </c>
      <c r="D1430" s="512" t="s">
        <v>2684</v>
      </c>
      <c r="E1430" s="512">
        <v>56</v>
      </c>
      <c r="F1430" s="512">
        <v>4</v>
      </c>
      <c r="G1430" s="512">
        <v>7</v>
      </c>
    </row>
    <row r="1431" spans="1:7" ht="12.75" customHeight="1">
      <c r="A1431" s="512" t="s">
        <v>4404</v>
      </c>
      <c r="B1431" s="512" t="s">
        <v>172</v>
      </c>
      <c r="C1431" s="512" t="s">
        <v>180</v>
      </c>
      <c r="D1431" s="512" t="s">
        <v>2689</v>
      </c>
      <c r="E1431" s="512">
        <v>18</v>
      </c>
      <c r="F1431" s="512">
        <v>8</v>
      </c>
      <c r="G1431" s="512">
        <v>44</v>
      </c>
    </row>
    <row r="1432" spans="1:7" ht="12.75" customHeight="1">
      <c r="A1432" s="512" t="s">
        <v>4405</v>
      </c>
      <c r="B1432" s="512" t="s">
        <v>172</v>
      </c>
      <c r="C1432" s="512" t="s">
        <v>180</v>
      </c>
      <c r="D1432" s="512" t="s">
        <v>2684</v>
      </c>
      <c r="E1432" s="512">
        <v>18</v>
      </c>
      <c r="F1432" s="512">
        <v>2</v>
      </c>
      <c r="G1432" s="512">
        <v>11</v>
      </c>
    </row>
    <row r="1433" spans="1:7" ht="12.75" customHeight="1">
      <c r="A1433" s="512" t="s">
        <v>8567</v>
      </c>
      <c r="B1433" s="512" t="s">
        <v>172</v>
      </c>
      <c r="C1433" s="512" t="s">
        <v>199</v>
      </c>
      <c r="D1433" s="512" t="s">
        <v>2684</v>
      </c>
      <c r="E1433" s="512">
        <v>24</v>
      </c>
      <c r="F1433" s="512">
        <v>1</v>
      </c>
      <c r="G1433" s="512">
        <v>4</v>
      </c>
    </row>
    <row r="1434" spans="1:7" ht="12.75" customHeight="1">
      <c r="A1434" s="512" t="s">
        <v>8568</v>
      </c>
      <c r="B1434" s="512" t="s">
        <v>172</v>
      </c>
      <c r="C1434" s="512" t="s">
        <v>228</v>
      </c>
      <c r="D1434" s="512" t="s">
        <v>2696</v>
      </c>
      <c r="E1434" s="512">
        <v>10</v>
      </c>
      <c r="F1434" s="512">
        <v>1</v>
      </c>
      <c r="G1434" s="512">
        <v>10</v>
      </c>
    </row>
    <row r="1435" spans="1:7" ht="12.75" customHeight="1">
      <c r="A1435" s="512" t="s">
        <v>8569</v>
      </c>
      <c r="B1435" s="512" t="s">
        <v>172</v>
      </c>
      <c r="C1435" s="512" t="s">
        <v>229</v>
      </c>
      <c r="D1435" s="512" t="s">
        <v>2686</v>
      </c>
      <c r="E1435" s="512">
        <v>41</v>
      </c>
      <c r="F1435" s="512">
        <v>1</v>
      </c>
      <c r="G1435" s="512">
        <v>2</v>
      </c>
    </row>
    <row r="1436" spans="1:7" ht="12.75" customHeight="1">
      <c r="A1436" s="512" t="s">
        <v>4409</v>
      </c>
      <c r="B1436" s="512" t="s">
        <v>172</v>
      </c>
      <c r="C1436" s="512" t="s">
        <v>229</v>
      </c>
      <c r="D1436" s="512" t="s">
        <v>2680</v>
      </c>
      <c r="E1436" s="512">
        <v>41</v>
      </c>
      <c r="F1436" s="512">
        <v>2</v>
      </c>
      <c r="G1436" s="512">
        <v>5</v>
      </c>
    </row>
    <row r="1437" spans="1:7" ht="12.75" customHeight="1">
      <c r="A1437" s="512" t="s">
        <v>8570</v>
      </c>
      <c r="B1437" s="512" t="s">
        <v>172</v>
      </c>
      <c r="C1437" s="512" t="s">
        <v>229</v>
      </c>
      <c r="D1437" s="512" t="s">
        <v>2701</v>
      </c>
      <c r="E1437" s="512">
        <v>41</v>
      </c>
      <c r="F1437" s="512">
        <v>1</v>
      </c>
      <c r="G1437" s="512">
        <v>2</v>
      </c>
    </row>
    <row r="1438" spans="1:7" ht="12.75" customHeight="1">
      <c r="A1438" s="512" t="s">
        <v>8571</v>
      </c>
      <c r="B1438" s="512" t="s">
        <v>172</v>
      </c>
      <c r="C1438" s="512" t="s">
        <v>65</v>
      </c>
      <c r="D1438" s="512" t="s">
        <v>2685</v>
      </c>
      <c r="E1438" s="512">
        <v>27</v>
      </c>
      <c r="F1438" s="512">
        <v>1</v>
      </c>
      <c r="G1438" s="512">
        <v>4</v>
      </c>
    </row>
    <row r="1439" spans="1:7" ht="12.75" customHeight="1">
      <c r="A1439" s="512" t="s">
        <v>3459</v>
      </c>
      <c r="B1439" s="512" t="s">
        <v>174</v>
      </c>
      <c r="C1439" s="512" t="s">
        <v>66</v>
      </c>
      <c r="D1439" s="512" t="s">
        <v>2684</v>
      </c>
      <c r="E1439" s="512">
        <v>15</v>
      </c>
      <c r="F1439" s="512">
        <v>1</v>
      </c>
      <c r="G1439" s="512">
        <v>7</v>
      </c>
    </row>
    <row r="1440" spans="1:7" ht="12.75" customHeight="1">
      <c r="A1440" s="512" t="s">
        <v>8572</v>
      </c>
      <c r="B1440" s="512" t="s">
        <v>174</v>
      </c>
      <c r="C1440" s="512" t="s">
        <v>66</v>
      </c>
      <c r="D1440" s="512" t="s">
        <v>2688</v>
      </c>
      <c r="E1440" s="512">
        <v>15</v>
      </c>
      <c r="F1440" s="512">
        <v>1</v>
      </c>
      <c r="G1440" s="512">
        <v>7</v>
      </c>
    </row>
    <row r="1441" spans="1:7" ht="12.75" customHeight="1">
      <c r="A1441" s="512" t="s">
        <v>8573</v>
      </c>
      <c r="B1441" s="512" t="s">
        <v>174</v>
      </c>
      <c r="C1441" s="512" t="s">
        <v>78</v>
      </c>
      <c r="D1441" s="512" t="s">
        <v>2689</v>
      </c>
      <c r="E1441" s="512">
        <v>1</v>
      </c>
      <c r="F1441" s="512" t="s">
        <v>2709</v>
      </c>
      <c r="G1441" s="512">
        <v>0</v>
      </c>
    </row>
    <row r="1442" spans="1:7" ht="12.75" customHeight="1">
      <c r="A1442" s="512" t="s">
        <v>6552</v>
      </c>
      <c r="B1442" s="512" t="s">
        <v>174</v>
      </c>
      <c r="C1442" s="512" t="s">
        <v>151</v>
      </c>
      <c r="D1442" s="512" t="s">
        <v>2709</v>
      </c>
      <c r="E1442" s="512">
        <v>1</v>
      </c>
      <c r="F1442" s="512" t="s">
        <v>2709</v>
      </c>
      <c r="G1442" s="512">
        <v>0</v>
      </c>
    </row>
    <row r="1443" spans="1:7" ht="12.75" customHeight="1">
      <c r="A1443" s="512" t="s">
        <v>6561</v>
      </c>
      <c r="B1443" s="512" t="s">
        <v>174</v>
      </c>
      <c r="C1443" s="512" t="s">
        <v>221</v>
      </c>
      <c r="D1443" s="512" t="s">
        <v>2709</v>
      </c>
      <c r="E1443" s="512">
        <v>1</v>
      </c>
      <c r="F1443" s="512" t="s">
        <v>2709</v>
      </c>
      <c r="G1443" s="512">
        <v>0</v>
      </c>
    </row>
    <row r="1444" spans="1:7" ht="12.75" customHeight="1">
      <c r="A1444" s="512" t="s">
        <v>3403</v>
      </c>
      <c r="B1444" s="512" t="s">
        <v>175</v>
      </c>
      <c r="C1444" s="512" t="s">
        <v>66</v>
      </c>
      <c r="D1444" s="512" t="s">
        <v>2683</v>
      </c>
      <c r="E1444" s="512">
        <v>1675</v>
      </c>
      <c r="F1444" s="512">
        <v>13</v>
      </c>
      <c r="G1444" s="512">
        <v>1</v>
      </c>
    </row>
    <row r="1445" spans="1:7" ht="12.75" customHeight="1">
      <c r="A1445" s="512" t="s">
        <v>3406</v>
      </c>
      <c r="B1445" s="512" t="s">
        <v>175</v>
      </c>
      <c r="C1445" s="512" t="s">
        <v>66</v>
      </c>
      <c r="D1445" s="512" t="s">
        <v>2705</v>
      </c>
      <c r="E1445" s="512">
        <v>1675</v>
      </c>
      <c r="F1445" s="512">
        <v>25</v>
      </c>
      <c r="G1445" s="512">
        <v>1</v>
      </c>
    </row>
    <row r="1446" spans="1:7" ht="12.75" customHeight="1">
      <c r="A1446" s="512" t="s">
        <v>3386</v>
      </c>
      <c r="B1446" s="512" t="s">
        <v>175</v>
      </c>
      <c r="C1446" s="512" t="s">
        <v>66</v>
      </c>
      <c r="D1446" s="512" t="s">
        <v>2682</v>
      </c>
      <c r="E1446" s="512">
        <v>1675</v>
      </c>
      <c r="F1446" s="512">
        <v>6</v>
      </c>
      <c r="G1446" s="512">
        <v>0</v>
      </c>
    </row>
    <row r="1447" spans="1:7" ht="12.75" customHeight="1">
      <c r="A1447" s="512" t="s">
        <v>3464</v>
      </c>
      <c r="B1447" s="512" t="s">
        <v>175</v>
      </c>
      <c r="C1447" s="512" t="s">
        <v>66</v>
      </c>
      <c r="D1447" s="512" t="s">
        <v>2707</v>
      </c>
      <c r="E1447" s="512">
        <v>1675</v>
      </c>
      <c r="F1447" s="512">
        <v>18</v>
      </c>
      <c r="G1447" s="512">
        <v>1</v>
      </c>
    </row>
    <row r="1448" spans="1:7" ht="12.75" customHeight="1">
      <c r="A1448" s="512" t="s">
        <v>3407</v>
      </c>
      <c r="B1448" s="512" t="s">
        <v>175</v>
      </c>
      <c r="C1448" s="512" t="s">
        <v>66</v>
      </c>
      <c r="D1448" s="512" t="s">
        <v>2697</v>
      </c>
      <c r="E1448" s="512">
        <v>1675</v>
      </c>
      <c r="F1448" s="512">
        <v>19</v>
      </c>
      <c r="G1448" s="512">
        <v>1</v>
      </c>
    </row>
    <row r="1449" spans="1:7" ht="12.75" customHeight="1">
      <c r="A1449" s="512" t="s">
        <v>8574</v>
      </c>
      <c r="B1449" s="512" t="s">
        <v>175</v>
      </c>
      <c r="C1449" s="512" t="s">
        <v>97</v>
      </c>
      <c r="D1449" s="512" t="s">
        <v>2679</v>
      </c>
      <c r="E1449" s="512">
        <v>8</v>
      </c>
      <c r="F1449" s="512">
        <v>1</v>
      </c>
      <c r="G1449" s="512">
        <v>13</v>
      </c>
    </row>
    <row r="1450" spans="1:7" ht="12.75" customHeight="1">
      <c r="A1450" s="512" t="s">
        <v>8575</v>
      </c>
      <c r="B1450" s="512" t="s">
        <v>175</v>
      </c>
      <c r="C1450" s="512" t="s">
        <v>200</v>
      </c>
      <c r="D1450" s="512" t="s">
        <v>2692</v>
      </c>
      <c r="E1450" s="512">
        <v>6</v>
      </c>
      <c r="F1450" s="512">
        <v>1</v>
      </c>
      <c r="G1450" s="512">
        <v>17</v>
      </c>
    </row>
    <row r="1451" spans="1:7" ht="12.75" customHeight="1">
      <c r="A1451" s="512" t="s">
        <v>4998</v>
      </c>
      <c r="B1451" s="512" t="s">
        <v>175</v>
      </c>
      <c r="C1451" s="512" t="s">
        <v>216</v>
      </c>
      <c r="D1451" s="512" t="s">
        <v>2695</v>
      </c>
      <c r="E1451" s="512">
        <v>54</v>
      </c>
      <c r="F1451" s="512">
        <v>7</v>
      </c>
      <c r="G1451" s="512">
        <v>13</v>
      </c>
    </row>
    <row r="1452" spans="1:7" ht="12.75" customHeight="1">
      <c r="A1452" s="512" t="s">
        <v>4417</v>
      </c>
      <c r="B1452" s="512" t="s">
        <v>175</v>
      </c>
      <c r="C1452" s="512" t="s">
        <v>216</v>
      </c>
      <c r="D1452" s="512" t="s">
        <v>2686</v>
      </c>
      <c r="E1452" s="512">
        <v>54</v>
      </c>
      <c r="F1452" s="512">
        <v>2</v>
      </c>
      <c r="G1452" s="512">
        <v>4</v>
      </c>
    </row>
    <row r="1453" spans="1:7" ht="12.75" customHeight="1">
      <c r="A1453" s="512" t="s">
        <v>5048</v>
      </c>
      <c r="B1453" s="512" t="s">
        <v>175</v>
      </c>
      <c r="C1453" s="512" t="s">
        <v>216</v>
      </c>
      <c r="D1453" s="512" t="s">
        <v>2679</v>
      </c>
      <c r="E1453" s="512">
        <v>54</v>
      </c>
      <c r="F1453" s="512">
        <v>1</v>
      </c>
      <c r="G1453" s="512">
        <v>2</v>
      </c>
    </row>
    <row r="1454" spans="1:7" ht="12.75" customHeight="1">
      <c r="A1454" s="512" t="s">
        <v>3428</v>
      </c>
      <c r="B1454" s="512" t="s">
        <v>175</v>
      </c>
      <c r="C1454" s="512" t="s">
        <v>216</v>
      </c>
      <c r="D1454" s="512" t="s">
        <v>2683</v>
      </c>
      <c r="E1454" s="512">
        <v>54</v>
      </c>
      <c r="F1454" s="512">
        <v>1</v>
      </c>
      <c r="G1454" s="512">
        <v>2</v>
      </c>
    </row>
    <row r="1455" spans="1:7" ht="12.75" customHeight="1">
      <c r="A1455" s="512" t="s">
        <v>4419</v>
      </c>
      <c r="B1455" s="512" t="s">
        <v>175</v>
      </c>
      <c r="C1455" s="512" t="s">
        <v>216</v>
      </c>
      <c r="D1455" s="512" t="s">
        <v>2696</v>
      </c>
      <c r="E1455" s="512">
        <v>54</v>
      </c>
      <c r="F1455" s="512">
        <v>2</v>
      </c>
      <c r="G1455" s="512">
        <v>4</v>
      </c>
    </row>
    <row r="1456" spans="1:7" ht="12.75" customHeight="1">
      <c r="A1456" s="512" t="s">
        <v>8576</v>
      </c>
      <c r="B1456" s="512" t="s">
        <v>175</v>
      </c>
      <c r="C1456" s="512" t="s">
        <v>25</v>
      </c>
      <c r="D1456" s="512" t="s">
        <v>2696</v>
      </c>
      <c r="E1456" s="512">
        <v>9</v>
      </c>
      <c r="F1456" s="512">
        <v>1</v>
      </c>
      <c r="G1456" s="512">
        <v>11</v>
      </c>
    </row>
    <row r="1457" spans="1:7" ht="12.75" customHeight="1">
      <c r="A1457" s="512" t="s">
        <v>3430</v>
      </c>
      <c r="B1457" s="512" t="s">
        <v>175</v>
      </c>
      <c r="C1457" s="512" t="s">
        <v>201</v>
      </c>
      <c r="D1457" s="512" t="s">
        <v>2689</v>
      </c>
      <c r="E1457" s="512">
        <v>7</v>
      </c>
      <c r="F1457" s="512">
        <v>4</v>
      </c>
      <c r="G1457" s="512">
        <v>57</v>
      </c>
    </row>
    <row r="1458" spans="1:7" ht="12.75" customHeight="1">
      <c r="A1458" s="512" t="s">
        <v>8577</v>
      </c>
      <c r="B1458" s="512" t="s">
        <v>175</v>
      </c>
      <c r="C1458" s="512" t="s">
        <v>201</v>
      </c>
      <c r="D1458" s="512" t="s">
        <v>2697</v>
      </c>
      <c r="E1458" s="512">
        <v>7</v>
      </c>
      <c r="F1458" s="512">
        <v>1</v>
      </c>
      <c r="G1458" s="512">
        <v>14</v>
      </c>
    </row>
    <row r="1459" spans="1:7" ht="12.75" customHeight="1">
      <c r="A1459" s="512" t="s">
        <v>3513</v>
      </c>
      <c r="B1459" s="512" t="s">
        <v>172</v>
      </c>
      <c r="C1459" s="512" t="s">
        <v>65</v>
      </c>
      <c r="D1459" s="512" t="s">
        <v>2696</v>
      </c>
      <c r="E1459" s="512">
        <v>27</v>
      </c>
      <c r="F1459" s="512">
        <v>2</v>
      </c>
      <c r="G1459" s="512">
        <v>7</v>
      </c>
    </row>
    <row r="1460" spans="1:7" ht="12.75" customHeight="1">
      <c r="A1460" s="512" t="s">
        <v>6532</v>
      </c>
      <c r="B1460" s="512" t="s">
        <v>174</v>
      </c>
      <c r="C1460" s="512" t="s">
        <v>87</v>
      </c>
      <c r="D1460" s="512" t="s">
        <v>2709</v>
      </c>
      <c r="E1460" s="512">
        <v>1</v>
      </c>
      <c r="F1460" s="512" t="s">
        <v>2709</v>
      </c>
      <c r="G1460" s="512">
        <v>0</v>
      </c>
    </row>
    <row r="1461" spans="1:7" ht="12.75" customHeight="1">
      <c r="A1461" s="512" t="s">
        <v>8578</v>
      </c>
      <c r="B1461" s="512" t="s">
        <v>174</v>
      </c>
      <c r="C1461" s="512" t="s">
        <v>87</v>
      </c>
      <c r="D1461" s="512" t="s">
        <v>2689</v>
      </c>
      <c r="E1461" s="512">
        <v>1</v>
      </c>
      <c r="F1461" s="512" t="s">
        <v>2709</v>
      </c>
      <c r="G1461" s="512">
        <v>0</v>
      </c>
    </row>
    <row r="1462" spans="1:7" ht="12.75" customHeight="1">
      <c r="A1462" s="512" t="s">
        <v>8579</v>
      </c>
      <c r="B1462" s="512" t="s">
        <v>174</v>
      </c>
      <c r="C1462" s="512" t="s">
        <v>106</v>
      </c>
      <c r="D1462" s="512" t="s">
        <v>2689</v>
      </c>
      <c r="E1462" s="512">
        <v>1</v>
      </c>
      <c r="F1462" s="512">
        <v>1</v>
      </c>
      <c r="G1462" s="512">
        <v>100</v>
      </c>
    </row>
    <row r="1463" spans="1:7" ht="12.75" customHeight="1">
      <c r="A1463" s="512" t="s">
        <v>8580</v>
      </c>
      <c r="B1463" s="512" t="s">
        <v>174</v>
      </c>
      <c r="C1463" s="512" t="s">
        <v>106</v>
      </c>
      <c r="D1463" s="512" t="s">
        <v>2695</v>
      </c>
      <c r="E1463" s="512">
        <v>1</v>
      </c>
      <c r="F1463" s="512">
        <v>1</v>
      </c>
      <c r="G1463" s="512">
        <v>100</v>
      </c>
    </row>
    <row r="1464" spans="1:7" ht="12.75" customHeight="1">
      <c r="A1464" s="512" t="s">
        <v>8581</v>
      </c>
      <c r="B1464" s="512" t="s">
        <v>174</v>
      </c>
      <c r="C1464" s="512" t="s">
        <v>110</v>
      </c>
      <c r="D1464" s="512" t="s">
        <v>2690</v>
      </c>
      <c r="E1464" s="512">
        <v>1</v>
      </c>
      <c r="F1464" s="512">
        <v>1</v>
      </c>
      <c r="G1464" s="512">
        <v>100</v>
      </c>
    </row>
    <row r="1465" spans="1:7" ht="12.75" customHeight="1">
      <c r="A1465" s="512" t="s">
        <v>6547</v>
      </c>
      <c r="B1465" s="512" t="s">
        <v>174</v>
      </c>
      <c r="C1465" s="512" t="s">
        <v>146</v>
      </c>
      <c r="D1465" s="512" t="s">
        <v>2709</v>
      </c>
      <c r="E1465" s="512">
        <v>1</v>
      </c>
      <c r="F1465" s="512" t="s">
        <v>2709</v>
      </c>
      <c r="G1465" s="512">
        <v>0</v>
      </c>
    </row>
    <row r="1466" spans="1:7" ht="12.75" customHeight="1">
      <c r="A1466" s="512" t="s">
        <v>8582</v>
      </c>
      <c r="B1466" s="512" t="s">
        <v>174</v>
      </c>
      <c r="C1466" s="512" t="s">
        <v>149</v>
      </c>
      <c r="D1466" s="512" t="s">
        <v>2689</v>
      </c>
      <c r="E1466" s="512">
        <v>1</v>
      </c>
      <c r="F1466" s="512" t="s">
        <v>2709</v>
      </c>
      <c r="G1466" s="512">
        <v>0</v>
      </c>
    </row>
    <row r="1467" spans="1:7" ht="12.75" customHeight="1">
      <c r="A1467" s="512" t="s">
        <v>3417</v>
      </c>
      <c r="B1467" s="512" t="s">
        <v>175</v>
      </c>
      <c r="C1467" s="512" t="s">
        <v>66</v>
      </c>
      <c r="D1467" s="512" t="s">
        <v>2690</v>
      </c>
      <c r="E1467" s="512">
        <v>1675</v>
      </c>
      <c r="F1467" s="512">
        <v>207</v>
      </c>
      <c r="G1467" s="512">
        <v>12</v>
      </c>
    </row>
    <row r="1468" spans="1:7" ht="12.75" customHeight="1">
      <c r="A1468" s="512" t="s">
        <v>3418</v>
      </c>
      <c r="B1468" s="512" t="s">
        <v>175</v>
      </c>
      <c r="C1468" s="512" t="s">
        <v>66</v>
      </c>
      <c r="D1468" s="512" t="s">
        <v>2698</v>
      </c>
      <c r="E1468" s="512">
        <v>1675</v>
      </c>
      <c r="F1468" s="512">
        <v>36</v>
      </c>
      <c r="G1468" s="512">
        <v>2</v>
      </c>
    </row>
    <row r="1469" spans="1:7" ht="12.75" customHeight="1">
      <c r="A1469" s="512" t="s">
        <v>3384</v>
      </c>
      <c r="B1469" s="512" t="s">
        <v>175</v>
      </c>
      <c r="C1469" s="512" t="s">
        <v>66</v>
      </c>
      <c r="D1469" s="512" t="s">
        <v>2693</v>
      </c>
      <c r="E1469" s="512">
        <v>1675</v>
      </c>
      <c r="F1469" s="512">
        <v>7</v>
      </c>
      <c r="G1469" s="512">
        <v>0</v>
      </c>
    </row>
    <row r="1470" spans="1:7" ht="12.75" customHeight="1">
      <c r="A1470" s="512" t="s">
        <v>3424</v>
      </c>
      <c r="B1470" s="512" t="s">
        <v>175</v>
      </c>
      <c r="C1470" s="512" t="s">
        <v>66</v>
      </c>
      <c r="D1470" s="512" t="s">
        <v>2696</v>
      </c>
      <c r="E1470" s="512">
        <v>1675</v>
      </c>
      <c r="F1470" s="512">
        <v>33</v>
      </c>
      <c r="G1470" s="512">
        <v>2</v>
      </c>
    </row>
    <row r="1471" spans="1:7" ht="12.75" customHeight="1">
      <c r="A1471" s="512" t="s">
        <v>4414</v>
      </c>
      <c r="B1471" s="512" t="s">
        <v>175</v>
      </c>
      <c r="C1471" s="512" t="s">
        <v>66</v>
      </c>
      <c r="D1471" s="512" t="s">
        <v>2700</v>
      </c>
      <c r="E1471" s="512">
        <v>1675</v>
      </c>
      <c r="F1471" s="512">
        <v>2</v>
      </c>
      <c r="G1471" s="512">
        <v>0</v>
      </c>
    </row>
    <row r="1472" spans="1:7" ht="12.75" customHeight="1">
      <c r="A1472" s="512" t="s">
        <v>3465</v>
      </c>
      <c r="B1472" s="512" t="s">
        <v>175</v>
      </c>
      <c r="C1472" s="512" t="s">
        <v>97</v>
      </c>
      <c r="D1472" s="512" t="s">
        <v>2689</v>
      </c>
      <c r="E1472" s="512">
        <v>8</v>
      </c>
      <c r="F1472" s="512">
        <v>5</v>
      </c>
      <c r="G1472" s="512">
        <v>63</v>
      </c>
    </row>
    <row r="1473" spans="1:7" ht="12.75" customHeight="1">
      <c r="A1473" s="512" t="s">
        <v>8583</v>
      </c>
      <c r="B1473" s="512" t="s">
        <v>175</v>
      </c>
      <c r="C1473" s="512" t="s">
        <v>97</v>
      </c>
      <c r="D1473" s="512" t="s">
        <v>2704</v>
      </c>
      <c r="E1473" s="512">
        <v>8</v>
      </c>
      <c r="F1473" s="512">
        <v>1</v>
      </c>
      <c r="G1473" s="512">
        <v>13</v>
      </c>
    </row>
    <row r="1474" spans="1:7" ht="12.75" customHeight="1">
      <c r="A1474" s="512" t="s">
        <v>8584</v>
      </c>
      <c r="B1474" s="512" t="s">
        <v>175</v>
      </c>
      <c r="C1474" s="512" t="s">
        <v>97</v>
      </c>
      <c r="D1474" s="512" t="s">
        <v>2683</v>
      </c>
      <c r="E1474" s="512">
        <v>8</v>
      </c>
      <c r="F1474" s="512">
        <v>1</v>
      </c>
      <c r="G1474" s="512">
        <v>13</v>
      </c>
    </row>
    <row r="1475" spans="1:7" ht="12.75" customHeight="1">
      <c r="A1475" s="512" t="s">
        <v>8585</v>
      </c>
      <c r="B1475" s="512" t="s">
        <v>175</v>
      </c>
      <c r="C1475" s="512" t="s">
        <v>97</v>
      </c>
      <c r="D1475" s="512" t="s">
        <v>2706</v>
      </c>
      <c r="E1475" s="512">
        <v>8</v>
      </c>
      <c r="F1475" s="512">
        <v>1</v>
      </c>
      <c r="G1475" s="512">
        <v>13</v>
      </c>
    </row>
    <row r="1476" spans="1:7" ht="12.75" customHeight="1">
      <c r="A1476" s="512" t="s">
        <v>3408</v>
      </c>
      <c r="B1476" s="512" t="s">
        <v>175</v>
      </c>
      <c r="C1476" s="512" t="s">
        <v>98</v>
      </c>
      <c r="D1476" s="512" t="s">
        <v>2684</v>
      </c>
      <c r="E1476" s="512">
        <v>11</v>
      </c>
      <c r="F1476" s="512">
        <v>2</v>
      </c>
      <c r="G1476" s="512">
        <v>18</v>
      </c>
    </row>
    <row r="1477" spans="1:7" ht="12.75" customHeight="1">
      <c r="A1477" s="512" t="s">
        <v>8586</v>
      </c>
      <c r="B1477" s="512" t="s">
        <v>175</v>
      </c>
      <c r="C1477" s="512" t="s">
        <v>98</v>
      </c>
      <c r="D1477" s="512" t="s">
        <v>2678</v>
      </c>
      <c r="E1477" s="512">
        <v>11</v>
      </c>
      <c r="F1477" s="512">
        <v>1</v>
      </c>
      <c r="G1477" s="512">
        <v>9</v>
      </c>
    </row>
    <row r="1478" spans="1:7" ht="12.75" customHeight="1">
      <c r="A1478" s="512" t="s">
        <v>5057</v>
      </c>
      <c r="B1478" s="512" t="s">
        <v>175</v>
      </c>
      <c r="C1478" s="512" t="s">
        <v>98</v>
      </c>
      <c r="D1478" s="512" t="s">
        <v>2705</v>
      </c>
      <c r="E1478" s="512">
        <v>11</v>
      </c>
      <c r="F1478" s="512">
        <v>1</v>
      </c>
      <c r="G1478" s="512">
        <v>9</v>
      </c>
    </row>
    <row r="1479" spans="1:7" ht="12.75" customHeight="1">
      <c r="A1479" s="512" t="s">
        <v>3520</v>
      </c>
      <c r="B1479" s="512" t="s">
        <v>175</v>
      </c>
      <c r="C1479" s="512" t="s">
        <v>230</v>
      </c>
      <c r="D1479" s="512" t="s">
        <v>2689</v>
      </c>
      <c r="E1479" s="512">
        <v>7</v>
      </c>
      <c r="F1479" s="512">
        <v>3</v>
      </c>
      <c r="G1479" s="512">
        <v>43</v>
      </c>
    </row>
    <row r="1480" spans="1:7" ht="12.75" customHeight="1">
      <c r="A1480" s="512" t="s">
        <v>8587</v>
      </c>
      <c r="B1480" s="512" t="s">
        <v>175</v>
      </c>
      <c r="C1480" s="512" t="s">
        <v>200</v>
      </c>
      <c r="D1480" s="512" t="s">
        <v>2695</v>
      </c>
      <c r="E1480" s="512">
        <v>6</v>
      </c>
      <c r="F1480" s="512">
        <v>1</v>
      </c>
      <c r="G1480" s="512">
        <v>17</v>
      </c>
    </row>
    <row r="1481" spans="1:7" ht="12.75" customHeight="1">
      <c r="A1481" s="512" t="s">
        <v>8588</v>
      </c>
      <c r="B1481" s="512" t="s">
        <v>175</v>
      </c>
      <c r="C1481" s="512" t="s">
        <v>200</v>
      </c>
      <c r="D1481" s="512" t="s">
        <v>2704</v>
      </c>
      <c r="E1481" s="512">
        <v>6</v>
      </c>
      <c r="F1481" s="512">
        <v>1</v>
      </c>
      <c r="G1481" s="512">
        <v>17</v>
      </c>
    </row>
    <row r="1482" spans="1:7" ht="12.75" customHeight="1">
      <c r="A1482" s="512" t="s">
        <v>3425</v>
      </c>
      <c r="B1482" s="512" t="s">
        <v>175</v>
      </c>
      <c r="C1482" s="512" t="s">
        <v>99</v>
      </c>
      <c r="D1482" s="512" t="s">
        <v>2689</v>
      </c>
      <c r="E1482" s="512">
        <v>11</v>
      </c>
      <c r="F1482" s="512">
        <v>2</v>
      </c>
      <c r="G1482" s="512">
        <v>18</v>
      </c>
    </row>
    <row r="1483" spans="1:7" ht="12.75" customHeight="1">
      <c r="A1483" s="512" t="s">
        <v>3426</v>
      </c>
      <c r="B1483" s="512" t="s">
        <v>175</v>
      </c>
      <c r="C1483" s="512" t="s">
        <v>99</v>
      </c>
      <c r="D1483" s="512" t="s">
        <v>2704</v>
      </c>
      <c r="E1483" s="512">
        <v>11</v>
      </c>
      <c r="F1483" s="512">
        <v>1</v>
      </c>
      <c r="G1483" s="512">
        <v>9</v>
      </c>
    </row>
    <row r="1484" spans="1:7" ht="12.75" customHeight="1">
      <c r="A1484" s="512" t="s">
        <v>3391</v>
      </c>
      <c r="B1484" s="512" t="s">
        <v>175</v>
      </c>
      <c r="C1484" s="512" t="s">
        <v>216</v>
      </c>
      <c r="D1484" s="512" t="s">
        <v>2690</v>
      </c>
      <c r="E1484" s="512">
        <v>54</v>
      </c>
      <c r="F1484" s="512">
        <v>13</v>
      </c>
      <c r="G1484" s="512">
        <v>24</v>
      </c>
    </row>
    <row r="1485" spans="1:7" ht="12.75" customHeight="1">
      <c r="A1485" s="512" t="s">
        <v>5068</v>
      </c>
      <c r="B1485" s="512" t="s">
        <v>175</v>
      </c>
      <c r="C1485" s="512" t="s">
        <v>23</v>
      </c>
      <c r="D1485" s="512" t="s">
        <v>2706</v>
      </c>
      <c r="E1485" s="512">
        <v>6</v>
      </c>
      <c r="F1485" s="512">
        <v>1</v>
      </c>
      <c r="G1485" s="512">
        <v>17</v>
      </c>
    </row>
    <row r="1486" spans="1:7" ht="12.75" customHeight="1">
      <c r="A1486" s="512" t="s">
        <v>3410</v>
      </c>
      <c r="B1486" s="512" t="s">
        <v>175</v>
      </c>
      <c r="C1486" s="512" t="s">
        <v>24</v>
      </c>
      <c r="D1486" s="512" t="s">
        <v>2689</v>
      </c>
      <c r="E1486" s="512">
        <v>5</v>
      </c>
      <c r="F1486" s="512">
        <v>2</v>
      </c>
      <c r="G1486" s="512">
        <v>40</v>
      </c>
    </row>
    <row r="1487" spans="1:7" ht="12.75" customHeight="1">
      <c r="A1487" s="512" t="s">
        <v>8589</v>
      </c>
      <c r="B1487" s="512" t="s">
        <v>175</v>
      </c>
      <c r="C1487" s="512" t="s">
        <v>24</v>
      </c>
      <c r="D1487" s="512" t="s">
        <v>2688</v>
      </c>
      <c r="E1487" s="512">
        <v>5</v>
      </c>
      <c r="F1487" s="512">
        <v>1</v>
      </c>
      <c r="G1487" s="512">
        <v>20</v>
      </c>
    </row>
    <row r="1488" spans="1:7" ht="12.75" customHeight="1">
      <c r="A1488" s="512" t="s">
        <v>430</v>
      </c>
      <c r="B1488" s="512" t="s">
        <v>175</v>
      </c>
      <c r="C1488" s="512" t="s">
        <v>181</v>
      </c>
      <c r="D1488" s="512" t="s">
        <v>2709</v>
      </c>
      <c r="E1488" s="512">
        <v>1</v>
      </c>
      <c r="F1488" s="512" t="s">
        <v>2709</v>
      </c>
      <c r="G1488" s="512">
        <v>0</v>
      </c>
    </row>
    <row r="1489" spans="1:7" ht="12.75" customHeight="1">
      <c r="A1489" s="512" t="s">
        <v>8590</v>
      </c>
      <c r="B1489" s="512" t="s">
        <v>175</v>
      </c>
      <c r="C1489" s="512" t="s">
        <v>182</v>
      </c>
      <c r="D1489" s="512" t="s">
        <v>2685</v>
      </c>
      <c r="E1489" s="512">
        <v>13</v>
      </c>
      <c r="F1489" s="512">
        <v>1</v>
      </c>
      <c r="G1489" s="512">
        <v>8</v>
      </c>
    </row>
    <row r="1490" spans="1:7" ht="12.75" customHeight="1">
      <c r="A1490" s="512" t="s">
        <v>3533</v>
      </c>
      <c r="B1490" s="512" t="s">
        <v>175</v>
      </c>
      <c r="C1490" s="512" t="s">
        <v>183</v>
      </c>
      <c r="D1490" s="512" t="s">
        <v>2705</v>
      </c>
      <c r="E1490" s="512">
        <v>20</v>
      </c>
      <c r="F1490" s="512">
        <v>1</v>
      </c>
      <c r="G1490" s="512">
        <v>5</v>
      </c>
    </row>
    <row r="1491" spans="1:7" ht="12.75" customHeight="1">
      <c r="A1491" s="512" t="s">
        <v>8591</v>
      </c>
      <c r="B1491" s="512" t="s">
        <v>175</v>
      </c>
      <c r="C1491" s="512" t="s">
        <v>183</v>
      </c>
      <c r="D1491" s="512" t="s">
        <v>2682</v>
      </c>
      <c r="E1491" s="512">
        <v>20</v>
      </c>
      <c r="F1491" s="512">
        <v>1</v>
      </c>
      <c r="G1491" s="512">
        <v>5</v>
      </c>
    </row>
    <row r="1492" spans="1:7" ht="12.75" customHeight="1">
      <c r="A1492" s="512" t="s">
        <v>3535</v>
      </c>
      <c r="B1492" s="512" t="s">
        <v>175</v>
      </c>
      <c r="C1492" s="512" t="s">
        <v>26</v>
      </c>
      <c r="D1492" s="512" t="s">
        <v>2685</v>
      </c>
      <c r="E1492" s="512">
        <v>8</v>
      </c>
      <c r="F1492" s="512">
        <v>3</v>
      </c>
      <c r="G1492" s="512">
        <v>38</v>
      </c>
    </row>
    <row r="1493" spans="1:7" ht="12.75" customHeight="1">
      <c r="A1493" s="512" t="s">
        <v>3477</v>
      </c>
      <c r="B1493" s="512" t="s">
        <v>175</v>
      </c>
      <c r="C1493" s="512" t="s">
        <v>87</v>
      </c>
      <c r="D1493" s="512" t="s">
        <v>2689</v>
      </c>
      <c r="E1493" s="512">
        <v>21</v>
      </c>
      <c r="F1493" s="512">
        <v>6</v>
      </c>
      <c r="G1493" s="512">
        <v>29</v>
      </c>
    </row>
    <row r="1494" spans="1:7" ht="12.75" customHeight="1">
      <c r="A1494" s="512" t="s">
        <v>3481</v>
      </c>
      <c r="B1494" s="512" t="s">
        <v>175</v>
      </c>
      <c r="C1494" s="512" t="s">
        <v>102</v>
      </c>
      <c r="D1494" s="512" t="s">
        <v>2689</v>
      </c>
      <c r="E1494" s="512">
        <v>11</v>
      </c>
      <c r="F1494" s="512">
        <v>5</v>
      </c>
      <c r="G1494" s="512">
        <v>45</v>
      </c>
    </row>
    <row r="1495" spans="1:7" ht="12.75" customHeight="1">
      <c r="A1495" s="512" t="s">
        <v>8592</v>
      </c>
      <c r="B1495" s="512" t="s">
        <v>175</v>
      </c>
      <c r="C1495" s="512" t="s">
        <v>102</v>
      </c>
      <c r="D1495" s="512" t="s">
        <v>2696</v>
      </c>
      <c r="E1495" s="512">
        <v>11</v>
      </c>
      <c r="F1495" s="512">
        <v>1</v>
      </c>
      <c r="G1495" s="512">
        <v>9</v>
      </c>
    </row>
    <row r="1496" spans="1:7" ht="12.75" customHeight="1">
      <c r="A1496" s="512" t="s">
        <v>3588</v>
      </c>
      <c r="B1496" s="512" t="s">
        <v>175</v>
      </c>
      <c r="C1496" s="512" t="s">
        <v>88</v>
      </c>
      <c r="D1496" s="512" t="s">
        <v>2690</v>
      </c>
      <c r="E1496" s="512">
        <v>11</v>
      </c>
      <c r="F1496" s="512">
        <v>2</v>
      </c>
      <c r="G1496" s="512">
        <v>18</v>
      </c>
    </row>
    <row r="1497" spans="1:7" ht="12.75" customHeight="1">
      <c r="A1497" s="512" t="s">
        <v>3501</v>
      </c>
      <c r="B1497" s="512" t="s">
        <v>175</v>
      </c>
      <c r="C1497" s="512" t="s">
        <v>203</v>
      </c>
      <c r="D1497" s="512" t="s">
        <v>2689</v>
      </c>
      <c r="E1497" s="512">
        <v>19</v>
      </c>
      <c r="F1497" s="512">
        <v>2</v>
      </c>
      <c r="G1497" s="512">
        <v>11</v>
      </c>
    </row>
    <row r="1498" spans="1:7" ht="12.75" customHeight="1">
      <c r="A1498" s="512" t="s">
        <v>3540</v>
      </c>
      <c r="B1498" s="512" t="s">
        <v>175</v>
      </c>
      <c r="C1498" s="512" t="s">
        <v>104</v>
      </c>
      <c r="D1498" s="512" t="s">
        <v>2680</v>
      </c>
      <c r="E1498" s="512">
        <v>19</v>
      </c>
      <c r="F1498" s="512">
        <v>3</v>
      </c>
      <c r="G1498" s="512">
        <v>16</v>
      </c>
    </row>
    <row r="1499" spans="1:7" ht="12.75" customHeight="1">
      <c r="A1499" s="512" t="s">
        <v>3592</v>
      </c>
      <c r="B1499" s="512" t="s">
        <v>175</v>
      </c>
      <c r="C1499" s="512" t="s">
        <v>160</v>
      </c>
      <c r="D1499" s="512" t="s">
        <v>2680</v>
      </c>
      <c r="E1499" s="512">
        <v>3</v>
      </c>
      <c r="F1499" s="512">
        <v>1</v>
      </c>
      <c r="G1499" s="512">
        <v>33</v>
      </c>
    </row>
    <row r="1500" spans="1:7" ht="12.75" customHeight="1">
      <c r="A1500" s="512" t="s">
        <v>3547</v>
      </c>
      <c r="B1500" s="512" t="s">
        <v>175</v>
      </c>
      <c r="C1500" s="512" t="s">
        <v>78</v>
      </c>
      <c r="D1500" s="512" t="s">
        <v>2698</v>
      </c>
      <c r="E1500" s="512">
        <v>15</v>
      </c>
      <c r="F1500" s="512">
        <v>1</v>
      </c>
      <c r="G1500" s="512">
        <v>7</v>
      </c>
    </row>
    <row r="1501" spans="1:7" ht="12.75" customHeight="1">
      <c r="A1501" s="512" t="s">
        <v>3595</v>
      </c>
      <c r="B1501" s="512" t="s">
        <v>175</v>
      </c>
      <c r="C1501" s="512" t="s">
        <v>204</v>
      </c>
      <c r="D1501" s="512" t="s">
        <v>2692</v>
      </c>
      <c r="E1501" s="512">
        <v>12</v>
      </c>
      <c r="F1501" s="512">
        <v>1</v>
      </c>
      <c r="G1501" s="512">
        <v>8</v>
      </c>
    </row>
    <row r="1502" spans="1:7" ht="12.75" customHeight="1">
      <c r="A1502" s="512" t="s">
        <v>4428</v>
      </c>
      <c r="B1502" s="512" t="s">
        <v>175</v>
      </c>
      <c r="C1502" s="512" t="s">
        <v>218</v>
      </c>
      <c r="D1502" s="512" t="s">
        <v>2689</v>
      </c>
      <c r="E1502" s="512">
        <v>5</v>
      </c>
      <c r="F1502" s="512">
        <v>1</v>
      </c>
      <c r="G1502" s="512">
        <v>20</v>
      </c>
    </row>
    <row r="1503" spans="1:7" ht="12.75" customHeight="1">
      <c r="A1503" s="512" t="s">
        <v>3507</v>
      </c>
      <c r="B1503" s="512" t="s">
        <v>175</v>
      </c>
      <c r="C1503" s="512" t="s">
        <v>161</v>
      </c>
      <c r="D1503" s="512" t="s">
        <v>2689</v>
      </c>
      <c r="E1503" s="512">
        <v>21</v>
      </c>
      <c r="F1503" s="512">
        <v>3</v>
      </c>
      <c r="G1503" s="512">
        <v>14</v>
      </c>
    </row>
    <row r="1504" spans="1:7" ht="12.75" customHeight="1">
      <c r="A1504" s="512" t="s">
        <v>3489</v>
      </c>
      <c r="B1504" s="512" t="s">
        <v>175</v>
      </c>
      <c r="C1504" s="512" t="s">
        <v>161</v>
      </c>
      <c r="D1504" s="512" t="s">
        <v>2695</v>
      </c>
      <c r="E1504" s="512">
        <v>21</v>
      </c>
      <c r="F1504" s="512">
        <v>1</v>
      </c>
      <c r="G1504" s="512">
        <v>5</v>
      </c>
    </row>
    <row r="1505" spans="1:7" ht="12.75" customHeight="1">
      <c r="A1505" s="512" t="s">
        <v>8593</v>
      </c>
      <c r="B1505" s="512" t="s">
        <v>175</v>
      </c>
      <c r="C1505" s="512" t="s">
        <v>105</v>
      </c>
      <c r="D1505" s="512" t="s">
        <v>2686</v>
      </c>
      <c r="E1505" s="512">
        <v>14</v>
      </c>
      <c r="F1505" s="512">
        <v>1</v>
      </c>
      <c r="G1505" s="512">
        <v>7</v>
      </c>
    </row>
    <row r="1506" spans="1:7" ht="12.75" customHeight="1">
      <c r="A1506" s="512" t="s">
        <v>8594</v>
      </c>
      <c r="B1506" s="512" t="s">
        <v>175</v>
      </c>
      <c r="C1506" s="512" t="s">
        <v>105</v>
      </c>
      <c r="D1506" s="512" t="s">
        <v>2678</v>
      </c>
      <c r="E1506" s="512">
        <v>14</v>
      </c>
      <c r="F1506" s="512">
        <v>1</v>
      </c>
      <c r="G1506" s="512">
        <v>7</v>
      </c>
    </row>
    <row r="1507" spans="1:7" ht="12.75" customHeight="1">
      <c r="A1507" s="512" t="s">
        <v>8595</v>
      </c>
      <c r="B1507" s="512" t="s">
        <v>175</v>
      </c>
      <c r="C1507" s="512" t="s">
        <v>105</v>
      </c>
      <c r="D1507" s="512" t="s">
        <v>2688</v>
      </c>
      <c r="E1507" s="512">
        <v>14</v>
      </c>
      <c r="F1507" s="512">
        <v>1</v>
      </c>
      <c r="G1507" s="512">
        <v>7</v>
      </c>
    </row>
    <row r="1508" spans="1:7" ht="12.75" customHeight="1">
      <c r="A1508" s="512" t="s">
        <v>8596</v>
      </c>
      <c r="B1508" s="512" t="s">
        <v>175</v>
      </c>
      <c r="C1508" s="512" t="s">
        <v>105</v>
      </c>
      <c r="D1508" s="512" t="s">
        <v>2701</v>
      </c>
      <c r="E1508" s="512">
        <v>14</v>
      </c>
      <c r="F1508" s="512">
        <v>1</v>
      </c>
      <c r="G1508" s="512">
        <v>7</v>
      </c>
    </row>
    <row r="1509" spans="1:7" ht="12.75" customHeight="1">
      <c r="A1509" s="512" t="s">
        <v>8597</v>
      </c>
      <c r="B1509" s="512" t="s">
        <v>175</v>
      </c>
      <c r="C1509" s="512" t="s">
        <v>105</v>
      </c>
      <c r="D1509" s="512" t="s">
        <v>2697</v>
      </c>
      <c r="E1509" s="512">
        <v>14</v>
      </c>
      <c r="F1509" s="512">
        <v>1</v>
      </c>
      <c r="G1509" s="512">
        <v>7</v>
      </c>
    </row>
    <row r="1510" spans="1:7" ht="12.75" customHeight="1">
      <c r="A1510" s="512" t="s">
        <v>4429</v>
      </c>
      <c r="B1510" s="512" t="s">
        <v>175</v>
      </c>
      <c r="C1510" s="512" t="s">
        <v>184</v>
      </c>
      <c r="D1510" s="512" t="s">
        <v>2689</v>
      </c>
      <c r="E1510" s="512">
        <v>13</v>
      </c>
      <c r="F1510" s="512">
        <v>5</v>
      </c>
      <c r="G1510" s="512">
        <v>42</v>
      </c>
    </row>
    <row r="1511" spans="1:7" ht="12.75" customHeight="1">
      <c r="A1511" s="512" t="s">
        <v>3653</v>
      </c>
      <c r="B1511" s="512" t="s">
        <v>175</v>
      </c>
      <c r="C1511" s="512" t="s">
        <v>184</v>
      </c>
      <c r="D1511" s="512" t="s">
        <v>2695</v>
      </c>
      <c r="E1511" s="512">
        <v>13</v>
      </c>
      <c r="F1511" s="512">
        <v>1</v>
      </c>
      <c r="G1511" s="512">
        <v>8</v>
      </c>
    </row>
    <row r="1512" spans="1:7" ht="12.75" customHeight="1">
      <c r="A1512" s="512" t="s">
        <v>3655</v>
      </c>
      <c r="B1512" s="512" t="s">
        <v>175</v>
      </c>
      <c r="C1512" s="512" t="s">
        <v>184</v>
      </c>
      <c r="D1512" s="512" t="s">
        <v>2684</v>
      </c>
      <c r="E1512" s="512">
        <v>13</v>
      </c>
      <c r="F1512" s="512">
        <v>1</v>
      </c>
      <c r="G1512" s="512">
        <v>8</v>
      </c>
    </row>
    <row r="1513" spans="1:7" ht="12.75" customHeight="1">
      <c r="A1513" s="512" t="s">
        <v>3657</v>
      </c>
      <c r="B1513" s="512" t="s">
        <v>175</v>
      </c>
      <c r="C1513" s="512" t="s">
        <v>106</v>
      </c>
      <c r="D1513" s="512" t="s">
        <v>2695</v>
      </c>
      <c r="E1513" s="512">
        <v>12</v>
      </c>
      <c r="F1513" s="512">
        <v>1</v>
      </c>
      <c r="G1513" s="512">
        <v>8</v>
      </c>
    </row>
    <row r="1514" spans="1:7" ht="12.75" customHeight="1">
      <c r="A1514" s="512" t="s">
        <v>3663</v>
      </c>
      <c r="B1514" s="512" t="s">
        <v>175</v>
      </c>
      <c r="C1514" s="512" t="s">
        <v>206</v>
      </c>
      <c r="D1514" s="512" t="s">
        <v>2704</v>
      </c>
      <c r="E1514" s="512">
        <v>20</v>
      </c>
      <c r="F1514" s="512">
        <v>1</v>
      </c>
      <c r="G1514" s="512">
        <v>5</v>
      </c>
    </row>
    <row r="1515" spans="1:7" ht="12.75" customHeight="1">
      <c r="A1515" s="512" t="s">
        <v>3603</v>
      </c>
      <c r="B1515" s="512" t="s">
        <v>175</v>
      </c>
      <c r="C1515" s="512" t="s">
        <v>108</v>
      </c>
      <c r="D1515" s="512" t="s">
        <v>2684</v>
      </c>
      <c r="E1515" s="512">
        <v>6</v>
      </c>
      <c r="F1515" s="512">
        <v>1</v>
      </c>
      <c r="G1515" s="512">
        <v>17</v>
      </c>
    </row>
    <row r="1516" spans="1:7" ht="12.75" customHeight="1">
      <c r="A1516" s="512" t="s">
        <v>3495</v>
      </c>
      <c r="B1516" s="512" t="s">
        <v>175</v>
      </c>
      <c r="C1516" s="512" t="s">
        <v>109</v>
      </c>
      <c r="D1516" s="512" t="s">
        <v>2684</v>
      </c>
      <c r="E1516" s="512">
        <v>5</v>
      </c>
      <c r="F1516" s="512">
        <v>1</v>
      </c>
      <c r="G1516" s="512">
        <v>20</v>
      </c>
    </row>
    <row r="1517" spans="1:7" ht="12.75" customHeight="1">
      <c r="A1517" s="512" t="s">
        <v>8598</v>
      </c>
      <c r="B1517" s="512" t="s">
        <v>175</v>
      </c>
      <c r="C1517" s="512" t="s">
        <v>109</v>
      </c>
      <c r="D1517" s="512" t="s">
        <v>2680</v>
      </c>
      <c r="E1517" s="512">
        <v>5</v>
      </c>
      <c r="F1517" s="512">
        <v>1</v>
      </c>
      <c r="G1517" s="512">
        <v>20</v>
      </c>
    </row>
    <row r="1518" spans="1:7" ht="12.75" customHeight="1">
      <c r="A1518" s="512" t="s">
        <v>4434</v>
      </c>
      <c r="B1518" s="512" t="s">
        <v>175</v>
      </c>
      <c r="C1518" s="512" t="s">
        <v>185</v>
      </c>
      <c r="D1518" s="512" t="s">
        <v>2695</v>
      </c>
      <c r="E1518" s="512">
        <v>38</v>
      </c>
      <c r="F1518" s="512">
        <v>5</v>
      </c>
      <c r="G1518" s="512">
        <v>13</v>
      </c>
    </row>
    <row r="1519" spans="1:7" ht="12.75" customHeight="1">
      <c r="A1519" s="512" t="s">
        <v>3577</v>
      </c>
      <c r="B1519" s="512" t="s">
        <v>175</v>
      </c>
      <c r="C1519" s="512" t="s">
        <v>185</v>
      </c>
      <c r="D1519" s="512" t="s">
        <v>2684</v>
      </c>
      <c r="E1519" s="512">
        <v>38</v>
      </c>
      <c r="F1519" s="512">
        <v>1</v>
      </c>
      <c r="G1519" s="512">
        <v>3</v>
      </c>
    </row>
    <row r="1520" spans="1:7" ht="12.75" customHeight="1">
      <c r="A1520" s="512" t="s">
        <v>8599</v>
      </c>
      <c r="B1520" s="512" t="s">
        <v>175</v>
      </c>
      <c r="C1520" s="512" t="s">
        <v>110</v>
      </c>
      <c r="D1520" s="512" t="s">
        <v>2683</v>
      </c>
      <c r="E1520" s="512">
        <v>8</v>
      </c>
      <c r="F1520" s="512">
        <v>1</v>
      </c>
      <c r="G1520" s="512">
        <v>13</v>
      </c>
    </row>
    <row r="1521" spans="1:7" ht="12.75" customHeight="1">
      <c r="A1521" s="512" t="s">
        <v>8600</v>
      </c>
      <c r="B1521" s="512" t="s">
        <v>174</v>
      </c>
      <c r="C1521" s="512" t="s">
        <v>185</v>
      </c>
      <c r="D1521" s="512" t="s">
        <v>2690</v>
      </c>
      <c r="E1521" s="512">
        <v>1</v>
      </c>
      <c r="F1521" s="512">
        <v>1</v>
      </c>
      <c r="G1521" s="512">
        <v>100</v>
      </c>
    </row>
    <row r="1522" spans="1:7" ht="12.75" customHeight="1">
      <c r="A1522" s="512" t="s">
        <v>8601</v>
      </c>
      <c r="B1522" s="512" t="s">
        <v>174</v>
      </c>
      <c r="C1522" s="512" t="s">
        <v>185</v>
      </c>
      <c r="D1522" s="512" t="s">
        <v>2688</v>
      </c>
      <c r="E1522" s="512">
        <v>1</v>
      </c>
      <c r="F1522" s="512">
        <v>1</v>
      </c>
      <c r="G1522" s="512">
        <v>100</v>
      </c>
    </row>
    <row r="1523" spans="1:7" ht="12.75" customHeight="1">
      <c r="A1523" s="512" t="s">
        <v>8602</v>
      </c>
      <c r="B1523" s="512" t="s">
        <v>174</v>
      </c>
      <c r="C1523" s="512" t="s">
        <v>115</v>
      </c>
      <c r="D1523" s="512" t="s">
        <v>2689</v>
      </c>
      <c r="E1523" s="512">
        <v>1</v>
      </c>
      <c r="F1523" s="512" t="s">
        <v>2709</v>
      </c>
      <c r="G1523" s="512">
        <v>0</v>
      </c>
    </row>
    <row r="1524" spans="1:7" ht="12.75" customHeight="1">
      <c r="A1524" s="512" t="s">
        <v>6564</v>
      </c>
      <c r="B1524" s="512" t="s">
        <v>174</v>
      </c>
      <c r="C1524" s="512" t="s">
        <v>154</v>
      </c>
      <c r="D1524" s="512" t="s">
        <v>2709</v>
      </c>
      <c r="E1524" s="512">
        <v>1</v>
      </c>
      <c r="F1524" s="512" t="s">
        <v>2709</v>
      </c>
      <c r="G1524" s="512">
        <v>0</v>
      </c>
    </row>
    <row r="1525" spans="1:7" ht="12.75" customHeight="1">
      <c r="A1525" s="512" t="s">
        <v>8603</v>
      </c>
      <c r="B1525" s="512" t="s">
        <v>174</v>
      </c>
      <c r="C1525" s="512" t="s">
        <v>154</v>
      </c>
      <c r="D1525" s="512" t="s">
        <v>2689</v>
      </c>
      <c r="E1525" s="512">
        <v>1</v>
      </c>
      <c r="F1525" s="512" t="s">
        <v>2709</v>
      </c>
      <c r="G1525" s="512">
        <v>0</v>
      </c>
    </row>
    <row r="1526" spans="1:7" ht="12.75" customHeight="1">
      <c r="A1526" s="512" t="s">
        <v>3516</v>
      </c>
      <c r="B1526" s="512" t="s">
        <v>175</v>
      </c>
      <c r="C1526" s="512" t="s">
        <v>66</v>
      </c>
      <c r="D1526" s="512" t="s">
        <v>2702</v>
      </c>
      <c r="E1526" s="512">
        <v>1675</v>
      </c>
      <c r="F1526" s="512">
        <v>7</v>
      </c>
      <c r="G1526" s="512">
        <v>0</v>
      </c>
    </row>
    <row r="1527" spans="1:7" ht="12.75" customHeight="1">
      <c r="A1527" s="512" t="s">
        <v>3385</v>
      </c>
      <c r="B1527" s="512" t="s">
        <v>175</v>
      </c>
      <c r="C1527" s="512" t="s">
        <v>66</v>
      </c>
      <c r="D1527" s="512" t="s">
        <v>2692</v>
      </c>
      <c r="E1527" s="512">
        <v>1675</v>
      </c>
      <c r="F1527" s="512">
        <v>16</v>
      </c>
      <c r="G1527" s="512">
        <v>1</v>
      </c>
    </row>
    <row r="1528" spans="1:7" ht="12.75" customHeight="1">
      <c r="A1528" s="512" t="s">
        <v>8604</v>
      </c>
      <c r="B1528" s="512" t="s">
        <v>175</v>
      </c>
      <c r="C1528" s="512" t="s">
        <v>97</v>
      </c>
      <c r="D1528" s="512" t="s">
        <v>2685</v>
      </c>
      <c r="E1528" s="512">
        <v>8</v>
      </c>
      <c r="F1528" s="512">
        <v>1</v>
      </c>
      <c r="G1528" s="512">
        <v>13</v>
      </c>
    </row>
    <row r="1529" spans="1:7" ht="12.75" customHeight="1">
      <c r="A1529" s="512" t="s">
        <v>8605</v>
      </c>
      <c r="B1529" s="512" t="s">
        <v>175</v>
      </c>
      <c r="C1529" s="512" t="s">
        <v>97</v>
      </c>
      <c r="D1529" s="512" t="s">
        <v>2703</v>
      </c>
      <c r="E1529" s="512">
        <v>8</v>
      </c>
      <c r="F1529" s="512">
        <v>1</v>
      </c>
      <c r="G1529" s="512">
        <v>13</v>
      </c>
    </row>
    <row r="1530" spans="1:7" ht="12.75" customHeight="1">
      <c r="A1530" s="512" t="s">
        <v>3388</v>
      </c>
      <c r="B1530" s="512" t="s">
        <v>175</v>
      </c>
      <c r="C1530" s="512" t="s">
        <v>200</v>
      </c>
      <c r="D1530" s="512" t="s">
        <v>2689</v>
      </c>
      <c r="E1530" s="512">
        <v>6</v>
      </c>
      <c r="F1530" s="512">
        <v>1</v>
      </c>
      <c r="G1530" s="512">
        <v>17</v>
      </c>
    </row>
    <row r="1531" spans="1:7" ht="12.75" customHeight="1">
      <c r="A1531" s="512" t="s">
        <v>8606</v>
      </c>
      <c r="B1531" s="512" t="s">
        <v>175</v>
      </c>
      <c r="C1531" s="512" t="s">
        <v>200</v>
      </c>
      <c r="D1531" s="512" t="s">
        <v>2696</v>
      </c>
      <c r="E1531" s="512">
        <v>6</v>
      </c>
      <c r="F1531" s="512">
        <v>1</v>
      </c>
      <c r="G1531" s="512">
        <v>17</v>
      </c>
    </row>
    <row r="1532" spans="1:7" ht="12.75" customHeight="1">
      <c r="A1532" s="512" t="s">
        <v>3427</v>
      </c>
      <c r="B1532" s="512" t="s">
        <v>175</v>
      </c>
      <c r="C1532" s="512" t="s">
        <v>216</v>
      </c>
      <c r="D1532" s="512" t="s">
        <v>2684</v>
      </c>
      <c r="E1532" s="512">
        <v>54</v>
      </c>
      <c r="F1532" s="512">
        <v>1</v>
      </c>
      <c r="G1532" s="512">
        <v>2</v>
      </c>
    </row>
    <row r="1533" spans="1:7" ht="12.75" customHeight="1">
      <c r="A1533" s="512" t="s">
        <v>3467</v>
      </c>
      <c r="B1533" s="512" t="s">
        <v>175</v>
      </c>
      <c r="C1533" s="512" t="s">
        <v>216</v>
      </c>
      <c r="D1533" s="512" t="s">
        <v>2678</v>
      </c>
      <c r="E1533" s="512">
        <v>54</v>
      </c>
      <c r="F1533" s="512">
        <v>1</v>
      </c>
      <c r="G1533" s="512">
        <v>2</v>
      </c>
    </row>
    <row r="1534" spans="1:7" ht="12.75" customHeight="1">
      <c r="A1534" s="512" t="s">
        <v>3409</v>
      </c>
      <c r="B1534" s="512" t="s">
        <v>175</v>
      </c>
      <c r="C1534" s="512" t="s">
        <v>216</v>
      </c>
      <c r="D1534" s="512" t="s">
        <v>2702</v>
      </c>
      <c r="E1534" s="512">
        <v>54</v>
      </c>
      <c r="F1534" s="512">
        <v>1</v>
      </c>
      <c r="G1534" s="512">
        <v>2</v>
      </c>
    </row>
    <row r="1535" spans="1:7" ht="12.75" customHeight="1">
      <c r="A1535" s="512" t="s">
        <v>8607</v>
      </c>
      <c r="B1535" s="512" t="s">
        <v>175</v>
      </c>
      <c r="C1535" s="512" t="s">
        <v>216</v>
      </c>
      <c r="D1535" s="512" t="s">
        <v>2693</v>
      </c>
      <c r="E1535" s="512">
        <v>54</v>
      </c>
      <c r="F1535" s="512">
        <v>2</v>
      </c>
      <c r="G1535" s="512">
        <v>4</v>
      </c>
    </row>
    <row r="1536" spans="1:7" ht="12.75" customHeight="1">
      <c r="A1536" s="512" t="s">
        <v>8608</v>
      </c>
      <c r="B1536" s="512" t="s">
        <v>175</v>
      </c>
      <c r="C1536" s="512" t="s">
        <v>216</v>
      </c>
      <c r="D1536" s="512" t="s">
        <v>2682</v>
      </c>
      <c r="E1536" s="512">
        <v>54</v>
      </c>
      <c r="F1536" s="512">
        <v>1</v>
      </c>
      <c r="G1536" s="512">
        <v>2</v>
      </c>
    </row>
    <row r="1537" spans="1:7" ht="12.75" customHeight="1">
      <c r="A1537" s="512" t="s">
        <v>8609</v>
      </c>
      <c r="B1537" s="512" t="s">
        <v>175</v>
      </c>
      <c r="C1537" s="512" t="s">
        <v>23</v>
      </c>
      <c r="D1537" s="512" t="s">
        <v>2695</v>
      </c>
      <c r="E1537" s="512">
        <v>6</v>
      </c>
      <c r="F1537" s="512">
        <v>1</v>
      </c>
      <c r="G1537" s="512">
        <v>17</v>
      </c>
    </row>
    <row r="1538" spans="1:7" ht="12.75" customHeight="1">
      <c r="A1538" s="512" t="s">
        <v>8610</v>
      </c>
      <c r="B1538" s="512" t="s">
        <v>175</v>
      </c>
      <c r="C1538" s="512" t="s">
        <v>24</v>
      </c>
      <c r="D1538" s="512" t="s">
        <v>2702</v>
      </c>
      <c r="E1538" s="512">
        <v>5</v>
      </c>
      <c r="F1538" s="512">
        <v>1</v>
      </c>
      <c r="G1538" s="512">
        <v>20</v>
      </c>
    </row>
    <row r="1539" spans="1:7" ht="12.75" customHeight="1">
      <c r="A1539" s="512" t="s">
        <v>8611</v>
      </c>
      <c r="B1539" s="512" t="s">
        <v>175</v>
      </c>
      <c r="C1539" s="512" t="s">
        <v>25</v>
      </c>
      <c r="D1539" s="512" t="s">
        <v>2704</v>
      </c>
      <c r="E1539" s="512">
        <v>9</v>
      </c>
      <c r="F1539" s="512">
        <v>1</v>
      </c>
      <c r="G1539" s="512">
        <v>11</v>
      </c>
    </row>
    <row r="1540" spans="1:7" ht="12.75" customHeight="1">
      <c r="A1540" s="512" t="s">
        <v>8612</v>
      </c>
      <c r="B1540" s="512" t="s">
        <v>175</v>
      </c>
      <c r="C1540" s="512" t="s">
        <v>25</v>
      </c>
      <c r="D1540" s="512" t="s">
        <v>2683</v>
      </c>
      <c r="E1540" s="512">
        <v>9</v>
      </c>
      <c r="F1540" s="512">
        <v>1</v>
      </c>
      <c r="G1540" s="512">
        <v>11</v>
      </c>
    </row>
    <row r="1541" spans="1:7" ht="12.75" customHeight="1">
      <c r="A1541" s="512" t="s">
        <v>8613</v>
      </c>
      <c r="B1541" s="512" t="s">
        <v>175</v>
      </c>
      <c r="C1541" s="512" t="s">
        <v>25</v>
      </c>
      <c r="D1541" s="512" t="s">
        <v>2682</v>
      </c>
      <c r="E1541" s="512">
        <v>9</v>
      </c>
      <c r="F1541" s="512">
        <v>1</v>
      </c>
      <c r="G1541" s="512">
        <v>11</v>
      </c>
    </row>
    <row r="1542" spans="1:7" ht="12.75" customHeight="1">
      <c r="A1542" s="512" t="s">
        <v>8614</v>
      </c>
      <c r="B1542" s="512" t="s">
        <v>175</v>
      </c>
      <c r="C1542" s="512" t="s">
        <v>25</v>
      </c>
      <c r="D1542" s="512" t="s">
        <v>2706</v>
      </c>
      <c r="E1542" s="512">
        <v>9</v>
      </c>
      <c r="F1542" s="512">
        <v>1</v>
      </c>
      <c r="G1542" s="512">
        <v>11</v>
      </c>
    </row>
    <row r="1543" spans="1:7" ht="12.75" customHeight="1">
      <c r="A1543" s="512" t="s">
        <v>3395</v>
      </c>
      <c r="B1543" s="512" t="s">
        <v>175</v>
      </c>
      <c r="C1543" s="512" t="s">
        <v>231</v>
      </c>
      <c r="D1543" s="512" t="s">
        <v>2698</v>
      </c>
      <c r="E1543" s="512">
        <v>14</v>
      </c>
      <c r="F1543" s="512">
        <v>1</v>
      </c>
      <c r="G1543" s="512">
        <v>7</v>
      </c>
    </row>
    <row r="1544" spans="1:7" ht="12.75" customHeight="1">
      <c r="A1544" s="512" t="s">
        <v>3396</v>
      </c>
      <c r="B1544" s="512" t="s">
        <v>175</v>
      </c>
      <c r="C1544" s="512" t="s">
        <v>100</v>
      </c>
      <c r="D1544" s="512" t="s">
        <v>2689</v>
      </c>
      <c r="E1544" s="512">
        <v>11</v>
      </c>
      <c r="F1544" s="512">
        <v>4</v>
      </c>
      <c r="G1544" s="512">
        <v>36</v>
      </c>
    </row>
    <row r="1545" spans="1:7" ht="12.75" customHeight="1">
      <c r="A1545" s="512" t="s">
        <v>8615</v>
      </c>
      <c r="B1545" s="512" t="s">
        <v>175</v>
      </c>
      <c r="C1545" s="512" t="s">
        <v>100</v>
      </c>
      <c r="D1545" s="512" t="s">
        <v>2701</v>
      </c>
      <c r="E1545" s="512">
        <v>11</v>
      </c>
      <c r="F1545" s="512">
        <v>1</v>
      </c>
      <c r="G1545" s="512">
        <v>9</v>
      </c>
    </row>
    <row r="1546" spans="1:7" ht="12.75" customHeight="1">
      <c r="A1546" s="512" t="s">
        <v>3412</v>
      </c>
      <c r="B1546" s="512" t="s">
        <v>175</v>
      </c>
      <c r="C1546" s="512" t="s">
        <v>202</v>
      </c>
      <c r="D1546" s="512" t="s">
        <v>2690</v>
      </c>
      <c r="E1546" s="512">
        <v>9</v>
      </c>
      <c r="F1546" s="512">
        <v>2</v>
      </c>
      <c r="G1546" s="512">
        <v>22</v>
      </c>
    </row>
    <row r="1547" spans="1:7" ht="12.75" customHeight="1">
      <c r="A1547" s="512" t="s">
        <v>8616</v>
      </c>
      <c r="B1547" s="512" t="s">
        <v>175</v>
      </c>
      <c r="C1547" s="512" t="s">
        <v>202</v>
      </c>
      <c r="D1547" s="512" t="s">
        <v>2679</v>
      </c>
      <c r="E1547" s="512">
        <v>9</v>
      </c>
      <c r="F1547" s="512">
        <v>1</v>
      </c>
      <c r="G1547" s="512">
        <v>11</v>
      </c>
    </row>
    <row r="1548" spans="1:7" ht="12.75" customHeight="1">
      <c r="A1548" s="512" t="s">
        <v>3472</v>
      </c>
      <c r="B1548" s="512" t="s">
        <v>175</v>
      </c>
      <c r="C1548" s="512" t="s">
        <v>183</v>
      </c>
      <c r="D1548" s="512" t="s">
        <v>2689</v>
      </c>
      <c r="E1548" s="512">
        <v>20</v>
      </c>
      <c r="F1548" s="512">
        <v>8</v>
      </c>
      <c r="G1548" s="512">
        <v>40</v>
      </c>
    </row>
    <row r="1549" spans="1:7" ht="12.75" customHeight="1">
      <c r="A1549" s="512" t="s">
        <v>5042</v>
      </c>
      <c r="B1549" s="512" t="s">
        <v>175</v>
      </c>
      <c r="C1549" s="512" t="s">
        <v>183</v>
      </c>
      <c r="D1549" s="512" t="s">
        <v>2687</v>
      </c>
      <c r="E1549" s="512">
        <v>20</v>
      </c>
      <c r="F1549" s="512">
        <v>1</v>
      </c>
      <c r="G1549" s="512">
        <v>5</v>
      </c>
    </row>
    <row r="1550" spans="1:7" ht="12.75" customHeight="1">
      <c r="A1550" s="512" t="s">
        <v>3474</v>
      </c>
      <c r="B1550" s="512" t="s">
        <v>175</v>
      </c>
      <c r="C1550" s="512" t="s">
        <v>183</v>
      </c>
      <c r="D1550" s="512" t="s">
        <v>2680</v>
      </c>
      <c r="E1550" s="512">
        <v>20</v>
      </c>
      <c r="F1550" s="512">
        <v>2</v>
      </c>
      <c r="G1550" s="512">
        <v>10</v>
      </c>
    </row>
    <row r="1551" spans="1:7" ht="12.75" customHeight="1">
      <c r="A1551" s="512" t="s">
        <v>3416</v>
      </c>
      <c r="B1551" s="512" t="s">
        <v>175</v>
      </c>
      <c r="C1551" s="512" t="s">
        <v>66</v>
      </c>
      <c r="D1551" s="512" t="s">
        <v>2695</v>
      </c>
      <c r="E1551" s="512">
        <v>1675</v>
      </c>
      <c r="F1551" s="512">
        <v>124</v>
      </c>
      <c r="G1551" s="512">
        <v>7</v>
      </c>
    </row>
    <row r="1552" spans="1:7" ht="12.75" customHeight="1">
      <c r="A1552" s="512" t="s">
        <v>3515</v>
      </c>
      <c r="B1552" s="512" t="s">
        <v>175</v>
      </c>
      <c r="C1552" s="512" t="s">
        <v>66</v>
      </c>
      <c r="D1552" s="512" t="s">
        <v>2684</v>
      </c>
      <c r="E1552" s="512">
        <v>1675</v>
      </c>
      <c r="F1552" s="512">
        <v>125</v>
      </c>
      <c r="G1552" s="512">
        <v>7</v>
      </c>
    </row>
    <row r="1553" spans="1:7" ht="12.75" customHeight="1">
      <c r="A1553" s="512" t="s">
        <v>4412</v>
      </c>
      <c r="B1553" s="512" t="s">
        <v>175</v>
      </c>
      <c r="C1553" s="512" t="s">
        <v>66</v>
      </c>
      <c r="D1553" s="512" t="s">
        <v>2678</v>
      </c>
      <c r="E1553" s="512">
        <v>1675</v>
      </c>
      <c r="F1553" s="512">
        <v>42</v>
      </c>
      <c r="G1553" s="512">
        <v>3</v>
      </c>
    </row>
    <row r="1554" spans="1:7" ht="12.75" customHeight="1">
      <c r="A1554" s="512" t="s">
        <v>3420</v>
      </c>
      <c r="B1554" s="512" t="s">
        <v>175</v>
      </c>
      <c r="C1554" s="512" t="s">
        <v>66</v>
      </c>
      <c r="D1554" s="512" t="s">
        <v>2704</v>
      </c>
      <c r="E1554" s="512">
        <v>1675</v>
      </c>
      <c r="F1554" s="512">
        <v>29</v>
      </c>
      <c r="G1554" s="512">
        <v>2</v>
      </c>
    </row>
    <row r="1555" spans="1:7" ht="12.75" customHeight="1">
      <c r="A1555" s="512" t="s">
        <v>8617</v>
      </c>
      <c r="B1555" s="512" t="s">
        <v>175</v>
      </c>
      <c r="C1555" s="512" t="s">
        <v>66</v>
      </c>
      <c r="D1555" s="512" t="s">
        <v>2708</v>
      </c>
      <c r="E1555" s="512">
        <v>1675</v>
      </c>
      <c r="F1555" s="512">
        <v>2</v>
      </c>
      <c r="G1555" s="512">
        <v>0</v>
      </c>
    </row>
    <row r="1556" spans="1:7" ht="12.75" customHeight="1">
      <c r="A1556" s="512" t="s">
        <v>3422</v>
      </c>
      <c r="B1556" s="512" t="s">
        <v>175</v>
      </c>
      <c r="C1556" s="512" t="s">
        <v>66</v>
      </c>
      <c r="D1556" s="512" t="s">
        <v>2688</v>
      </c>
      <c r="E1556" s="512">
        <v>1675</v>
      </c>
      <c r="F1556" s="512">
        <v>22</v>
      </c>
      <c r="G1556" s="512">
        <v>1</v>
      </c>
    </row>
    <row r="1557" spans="1:7" ht="12.75" customHeight="1">
      <c r="A1557" s="512" t="s">
        <v>3423</v>
      </c>
      <c r="B1557" s="512" t="s">
        <v>175</v>
      </c>
      <c r="C1557" s="512" t="s">
        <v>66</v>
      </c>
      <c r="D1557" s="512" t="s">
        <v>2701</v>
      </c>
      <c r="E1557" s="512">
        <v>1675</v>
      </c>
      <c r="F1557" s="512">
        <v>7</v>
      </c>
      <c r="G1557" s="512">
        <v>0</v>
      </c>
    </row>
    <row r="1558" spans="1:7" ht="12.75" customHeight="1">
      <c r="A1558" s="512" t="s">
        <v>3405</v>
      </c>
      <c r="B1558" s="512" t="s">
        <v>175</v>
      </c>
      <c r="C1558" s="512" t="s">
        <v>66</v>
      </c>
      <c r="D1558" s="512" t="s">
        <v>2681</v>
      </c>
      <c r="E1558" s="512">
        <v>1675</v>
      </c>
      <c r="F1558" s="512">
        <v>7</v>
      </c>
      <c r="G1558" s="512">
        <v>0</v>
      </c>
    </row>
    <row r="1559" spans="1:7" ht="12.75" customHeight="1">
      <c r="A1559" s="512" t="s">
        <v>3519</v>
      </c>
      <c r="B1559" s="512" t="s">
        <v>175</v>
      </c>
      <c r="C1559" s="512" t="s">
        <v>97</v>
      </c>
      <c r="D1559" s="512" t="s">
        <v>2695</v>
      </c>
      <c r="E1559" s="512">
        <v>8</v>
      </c>
      <c r="F1559" s="512">
        <v>2</v>
      </c>
      <c r="G1559" s="512">
        <v>25</v>
      </c>
    </row>
    <row r="1560" spans="1:7" ht="12.75" customHeight="1">
      <c r="A1560" s="512" t="s">
        <v>4415</v>
      </c>
      <c r="B1560" s="512" t="s">
        <v>175</v>
      </c>
      <c r="C1560" s="512" t="s">
        <v>98</v>
      </c>
      <c r="D1560" s="512" t="s">
        <v>2689</v>
      </c>
      <c r="E1560" s="512">
        <v>11</v>
      </c>
      <c r="F1560" s="512">
        <v>3</v>
      </c>
      <c r="G1560" s="512">
        <v>27</v>
      </c>
    </row>
    <row r="1561" spans="1:7" ht="12.75" customHeight="1">
      <c r="A1561" s="512" t="s">
        <v>8618</v>
      </c>
      <c r="B1561" s="512" t="s">
        <v>175</v>
      </c>
      <c r="C1561" s="512" t="s">
        <v>230</v>
      </c>
      <c r="D1561" s="512" t="s">
        <v>2704</v>
      </c>
      <c r="E1561" s="512">
        <v>7</v>
      </c>
      <c r="F1561" s="512">
        <v>1</v>
      </c>
      <c r="G1561" s="512">
        <v>14</v>
      </c>
    </row>
    <row r="1562" spans="1:7" ht="12.75" customHeight="1">
      <c r="A1562" s="512" t="s">
        <v>8619</v>
      </c>
      <c r="B1562" s="512" t="s">
        <v>175</v>
      </c>
      <c r="C1562" s="512" t="s">
        <v>200</v>
      </c>
      <c r="D1562" s="512" t="s">
        <v>2697</v>
      </c>
      <c r="E1562" s="512">
        <v>6</v>
      </c>
      <c r="F1562" s="512">
        <v>1</v>
      </c>
      <c r="G1562" s="512">
        <v>17</v>
      </c>
    </row>
    <row r="1563" spans="1:7" ht="12.75" customHeight="1">
      <c r="A1563" s="512" t="s">
        <v>423</v>
      </c>
      <c r="B1563" s="512" t="s">
        <v>175</v>
      </c>
      <c r="C1563" s="512" t="s">
        <v>86</v>
      </c>
      <c r="D1563" s="512" t="s">
        <v>2709</v>
      </c>
      <c r="E1563" s="512">
        <v>6</v>
      </c>
      <c r="F1563" s="512" t="s">
        <v>2709</v>
      </c>
      <c r="G1563" s="512">
        <v>0</v>
      </c>
    </row>
    <row r="1564" spans="1:7" ht="12.75" customHeight="1">
      <c r="A1564" s="512" t="s">
        <v>3466</v>
      </c>
      <c r="B1564" s="512" t="s">
        <v>175</v>
      </c>
      <c r="C1564" s="512" t="s">
        <v>86</v>
      </c>
      <c r="D1564" s="512" t="s">
        <v>2689</v>
      </c>
      <c r="E1564" s="512">
        <v>6</v>
      </c>
      <c r="F1564" s="512" t="s">
        <v>2709</v>
      </c>
      <c r="G1564" s="512">
        <v>0</v>
      </c>
    </row>
    <row r="1565" spans="1:7" ht="12.75" customHeight="1">
      <c r="A1565" s="512" t="s">
        <v>3389</v>
      </c>
      <c r="B1565" s="512" t="s">
        <v>175</v>
      </c>
      <c r="C1565" s="512" t="s">
        <v>99</v>
      </c>
      <c r="D1565" s="512" t="s">
        <v>2690</v>
      </c>
      <c r="E1565" s="512">
        <v>11</v>
      </c>
      <c r="F1565" s="512">
        <v>1</v>
      </c>
      <c r="G1565" s="512">
        <v>9</v>
      </c>
    </row>
    <row r="1566" spans="1:7" ht="12.75" customHeight="1">
      <c r="A1566" s="512" t="s">
        <v>8620</v>
      </c>
      <c r="B1566" s="512" t="s">
        <v>175</v>
      </c>
      <c r="C1566" s="512" t="s">
        <v>99</v>
      </c>
      <c r="D1566" s="512" t="s">
        <v>2685</v>
      </c>
      <c r="E1566" s="512">
        <v>11</v>
      </c>
      <c r="F1566" s="512">
        <v>1</v>
      </c>
      <c r="G1566" s="512">
        <v>9</v>
      </c>
    </row>
    <row r="1567" spans="1:7" ht="12.75" customHeight="1">
      <c r="A1567" s="512" t="s">
        <v>4418</v>
      </c>
      <c r="B1567" s="512" t="s">
        <v>175</v>
      </c>
      <c r="C1567" s="512" t="s">
        <v>216</v>
      </c>
      <c r="D1567" s="512" t="s">
        <v>2680</v>
      </c>
      <c r="E1567" s="512">
        <v>54</v>
      </c>
      <c r="F1567" s="512">
        <v>4</v>
      </c>
      <c r="G1567" s="512">
        <v>7</v>
      </c>
    </row>
    <row r="1568" spans="1:7" ht="12.75" customHeight="1">
      <c r="A1568" s="512" t="s">
        <v>3393</v>
      </c>
      <c r="B1568" s="512" t="s">
        <v>175</v>
      </c>
      <c r="C1568" s="512" t="s">
        <v>216</v>
      </c>
      <c r="D1568" s="512" t="s">
        <v>2685</v>
      </c>
      <c r="E1568" s="512">
        <v>54</v>
      </c>
      <c r="F1568" s="512">
        <v>2</v>
      </c>
      <c r="G1568" s="512">
        <v>4</v>
      </c>
    </row>
    <row r="1569" spans="1:7" ht="12.75" customHeight="1">
      <c r="A1569" s="512" t="s">
        <v>8621</v>
      </c>
      <c r="B1569" s="512" t="s">
        <v>175</v>
      </c>
      <c r="C1569" s="512" t="s">
        <v>216</v>
      </c>
      <c r="D1569" s="512" t="s">
        <v>2703</v>
      </c>
      <c r="E1569" s="512">
        <v>54</v>
      </c>
      <c r="F1569" s="512">
        <v>1</v>
      </c>
      <c r="G1569" s="512">
        <v>2</v>
      </c>
    </row>
    <row r="1570" spans="1:7" ht="12.75" customHeight="1">
      <c r="A1570" s="512" t="s">
        <v>8622</v>
      </c>
      <c r="B1570" s="512" t="s">
        <v>175</v>
      </c>
      <c r="C1570" s="512" t="s">
        <v>216</v>
      </c>
      <c r="D1570" s="512" t="s">
        <v>2707</v>
      </c>
      <c r="E1570" s="512">
        <v>54</v>
      </c>
      <c r="F1570" s="512">
        <v>1</v>
      </c>
      <c r="G1570" s="512">
        <v>2</v>
      </c>
    </row>
    <row r="1571" spans="1:7" ht="12.75" customHeight="1">
      <c r="A1571" s="512" t="s">
        <v>5067</v>
      </c>
      <c r="B1571" s="512" t="s">
        <v>175</v>
      </c>
      <c r="C1571" s="512" t="s">
        <v>216</v>
      </c>
      <c r="D1571" s="512" t="s">
        <v>2706</v>
      </c>
      <c r="E1571" s="512">
        <v>54</v>
      </c>
      <c r="F1571" s="512">
        <v>1</v>
      </c>
      <c r="G1571" s="512">
        <v>2</v>
      </c>
    </row>
    <row r="1572" spans="1:7" ht="12.75" customHeight="1">
      <c r="A1572" s="512" t="s">
        <v>3522</v>
      </c>
      <c r="B1572" s="512" t="s">
        <v>175</v>
      </c>
      <c r="C1572" s="512" t="s">
        <v>23</v>
      </c>
      <c r="D1572" s="512" t="s">
        <v>2690</v>
      </c>
      <c r="E1572" s="512">
        <v>6</v>
      </c>
      <c r="F1572" s="512">
        <v>2</v>
      </c>
      <c r="G1572" s="512">
        <v>33</v>
      </c>
    </row>
    <row r="1573" spans="1:7" ht="12.75" customHeight="1">
      <c r="A1573" s="512" t="s">
        <v>3529</v>
      </c>
      <c r="B1573" s="512" t="s">
        <v>175</v>
      </c>
      <c r="C1573" s="512" t="s">
        <v>201</v>
      </c>
      <c r="D1573" s="512" t="s">
        <v>2690</v>
      </c>
      <c r="E1573" s="512">
        <v>7</v>
      </c>
      <c r="F1573" s="512">
        <v>3</v>
      </c>
      <c r="G1573" s="512">
        <v>43</v>
      </c>
    </row>
    <row r="1574" spans="1:7" ht="12.75" customHeight="1">
      <c r="A1574" s="512" t="s">
        <v>3411</v>
      </c>
      <c r="B1574" s="512" t="s">
        <v>175</v>
      </c>
      <c r="C1574" s="512" t="s">
        <v>181</v>
      </c>
      <c r="D1574" s="512" t="s">
        <v>2689</v>
      </c>
      <c r="E1574" s="512">
        <v>1</v>
      </c>
      <c r="F1574" s="512" t="s">
        <v>2709</v>
      </c>
      <c r="G1574" s="512">
        <v>0</v>
      </c>
    </row>
    <row r="1575" spans="1:7" ht="12.75" customHeight="1">
      <c r="A1575" s="512" t="s">
        <v>3526</v>
      </c>
      <c r="B1575" s="512" t="s">
        <v>175</v>
      </c>
      <c r="C1575" s="512" t="s">
        <v>100</v>
      </c>
      <c r="D1575" s="512" t="s">
        <v>2695</v>
      </c>
      <c r="E1575" s="512">
        <v>11</v>
      </c>
      <c r="F1575" s="512">
        <v>2</v>
      </c>
      <c r="G1575" s="512">
        <v>18</v>
      </c>
    </row>
    <row r="1576" spans="1:7" ht="12.75" customHeight="1">
      <c r="A1576" s="512" t="s">
        <v>4423</v>
      </c>
      <c r="B1576" s="512" t="s">
        <v>175</v>
      </c>
      <c r="C1576" s="512" t="s">
        <v>182</v>
      </c>
      <c r="D1576" s="512" t="s">
        <v>2689</v>
      </c>
      <c r="E1576" s="512">
        <v>13</v>
      </c>
      <c r="F1576" s="512">
        <v>1</v>
      </c>
      <c r="G1576" s="512">
        <v>8</v>
      </c>
    </row>
    <row r="1577" spans="1:7" ht="12.75" customHeight="1">
      <c r="A1577" s="512" t="s">
        <v>3468</v>
      </c>
      <c r="B1577" s="512" t="s">
        <v>175</v>
      </c>
      <c r="C1577" s="512" t="s">
        <v>202</v>
      </c>
      <c r="D1577" s="512" t="s">
        <v>2689</v>
      </c>
      <c r="E1577" s="512">
        <v>9</v>
      </c>
      <c r="F1577" s="512">
        <v>3</v>
      </c>
      <c r="G1577" s="512">
        <v>33</v>
      </c>
    </row>
    <row r="1578" spans="1:7" ht="12.75" customHeight="1">
      <c r="A1578" s="512" t="s">
        <v>8623</v>
      </c>
      <c r="B1578" s="512" t="s">
        <v>175</v>
      </c>
      <c r="C1578" s="512" t="s">
        <v>202</v>
      </c>
      <c r="D1578" s="512" t="s">
        <v>2688</v>
      </c>
      <c r="E1578" s="512">
        <v>9</v>
      </c>
      <c r="F1578" s="512">
        <v>1</v>
      </c>
      <c r="G1578" s="512">
        <v>11</v>
      </c>
    </row>
    <row r="1579" spans="1:7" ht="12.75" customHeight="1">
      <c r="A1579" s="512" t="s">
        <v>8624</v>
      </c>
      <c r="B1579" s="512" t="s">
        <v>175</v>
      </c>
      <c r="C1579" s="512" t="s">
        <v>101</v>
      </c>
      <c r="D1579" s="512" t="s">
        <v>2695</v>
      </c>
      <c r="E1579" s="512">
        <v>23</v>
      </c>
      <c r="F1579" s="512">
        <v>1</v>
      </c>
      <c r="G1579" s="512">
        <v>4</v>
      </c>
    </row>
    <row r="1580" spans="1:7" ht="12.75" customHeight="1">
      <c r="A1580" s="512" t="s">
        <v>3433</v>
      </c>
      <c r="B1580" s="512" t="s">
        <v>175</v>
      </c>
      <c r="C1580" s="512" t="s">
        <v>101</v>
      </c>
      <c r="D1580" s="512" t="s">
        <v>2704</v>
      </c>
      <c r="E1580" s="512">
        <v>23</v>
      </c>
      <c r="F1580" s="512">
        <v>1</v>
      </c>
      <c r="G1580" s="512">
        <v>4</v>
      </c>
    </row>
    <row r="1581" spans="1:7" ht="12.75" customHeight="1">
      <c r="A1581" s="512" t="s">
        <v>8625</v>
      </c>
      <c r="B1581" s="512" t="s">
        <v>175</v>
      </c>
      <c r="C1581" s="512" t="s">
        <v>183</v>
      </c>
      <c r="D1581" s="512" t="s">
        <v>2681</v>
      </c>
      <c r="E1581" s="512">
        <v>20</v>
      </c>
      <c r="F1581" s="512">
        <v>1</v>
      </c>
      <c r="G1581" s="512">
        <v>5</v>
      </c>
    </row>
    <row r="1582" spans="1:7" ht="12.75" customHeight="1">
      <c r="A1582" s="512" t="s">
        <v>5000</v>
      </c>
      <c r="B1582" s="512" t="s">
        <v>175</v>
      </c>
      <c r="C1582" s="512" t="s">
        <v>104</v>
      </c>
      <c r="D1582" s="512" t="s">
        <v>2695</v>
      </c>
      <c r="E1582" s="512">
        <v>19</v>
      </c>
      <c r="F1582" s="512">
        <v>2</v>
      </c>
      <c r="G1582" s="512">
        <v>11</v>
      </c>
    </row>
    <row r="1583" spans="1:7" ht="12.75" customHeight="1">
      <c r="A1583" s="512" t="s">
        <v>3486</v>
      </c>
      <c r="B1583" s="512" t="s">
        <v>175</v>
      </c>
      <c r="C1583" s="512" t="s">
        <v>29</v>
      </c>
      <c r="D1583" s="512" t="s">
        <v>2686</v>
      </c>
      <c r="E1583" s="512">
        <v>21</v>
      </c>
      <c r="F1583" s="512">
        <v>1</v>
      </c>
      <c r="G1583" s="512">
        <v>5</v>
      </c>
    </row>
    <row r="1584" spans="1:7" ht="12.75" customHeight="1">
      <c r="A1584" s="512" t="s">
        <v>3541</v>
      </c>
      <c r="B1584" s="512" t="s">
        <v>175</v>
      </c>
      <c r="C1584" s="512" t="s">
        <v>160</v>
      </c>
      <c r="D1584" s="512" t="s">
        <v>2689</v>
      </c>
      <c r="E1584" s="512">
        <v>3</v>
      </c>
      <c r="F1584" s="512">
        <v>1</v>
      </c>
      <c r="G1584" s="512">
        <v>33</v>
      </c>
    </row>
    <row r="1585" spans="1:7" ht="12.75" customHeight="1">
      <c r="A1585" s="512" t="s">
        <v>3594</v>
      </c>
      <c r="B1585" s="512" t="s">
        <v>175</v>
      </c>
      <c r="C1585" s="512" t="s">
        <v>78</v>
      </c>
      <c r="D1585" s="512" t="s">
        <v>2684</v>
      </c>
      <c r="E1585" s="512">
        <v>15</v>
      </c>
      <c r="F1585" s="512">
        <v>2</v>
      </c>
      <c r="G1585" s="512">
        <v>13</v>
      </c>
    </row>
    <row r="1586" spans="1:7" ht="12.75" customHeight="1">
      <c r="A1586" s="512" t="s">
        <v>3488</v>
      </c>
      <c r="B1586" s="512" t="s">
        <v>175</v>
      </c>
      <c r="C1586" s="512" t="s">
        <v>204</v>
      </c>
      <c r="D1586" s="512" t="s">
        <v>2688</v>
      </c>
      <c r="E1586" s="512">
        <v>12</v>
      </c>
      <c r="F1586" s="512">
        <v>1</v>
      </c>
      <c r="G1586" s="512">
        <v>8</v>
      </c>
    </row>
    <row r="1587" spans="1:7" ht="12.75" customHeight="1">
      <c r="A1587" s="512" t="s">
        <v>3545</v>
      </c>
      <c r="B1587" s="512" t="s">
        <v>175</v>
      </c>
      <c r="C1587" s="512" t="s">
        <v>204</v>
      </c>
      <c r="D1587" s="512" t="s">
        <v>2705</v>
      </c>
      <c r="E1587" s="512">
        <v>12</v>
      </c>
      <c r="F1587" s="512">
        <v>1</v>
      </c>
      <c r="G1587" s="512">
        <v>8</v>
      </c>
    </row>
    <row r="1588" spans="1:7" ht="12.75" customHeight="1">
      <c r="A1588" s="512" t="s">
        <v>452</v>
      </c>
      <c r="B1588" s="512" t="s">
        <v>175</v>
      </c>
      <c r="C1588" s="512" t="s">
        <v>233</v>
      </c>
      <c r="D1588" s="512" t="s">
        <v>2709</v>
      </c>
      <c r="E1588" s="512">
        <v>2</v>
      </c>
      <c r="F1588" s="512" t="s">
        <v>2709</v>
      </c>
      <c r="G1588" s="512">
        <v>0</v>
      </c>
    </row>
    <row r="1589" spans="1:7" ht="12.75" customHeight="1">
      <c r="A1589" s="512" t="s">
        <v>3505</v>
      </c>
      <c r="B1589" s="512" t="s">
        <v>175</v>
      </c>
      <c r="C1589" s="512" t="s">
        <v>233</v>
      </c>
      <c r="D1589" s="512" t="s">
        <v>2689</v>
      </c>
      <c r="E1589" s="512">
        <v>2</v>
      </c>
      <c r="F1589" s="512" t="s">
        <v>2709</v>
      </c>
      <c r="G1589" s="512">
        <v>0</v>
      </c>
    </row>
    <row r="1590" spans="1:7" ht="12.75" customHeight="1">
      <c r="A1590" s="512" t="s">
        <v>8626</v>
      </c>
      <c r="B1590" s="512" t="s">
        <v>175</v>
      </c>
      <c r="C1590" s="512" t="s">
        <v>205</v>
      </c>
      <c r="D1590" s="512" t="s">
        <v>2706</v>
      </c>
      <c r="E1590" s="512">
        <v>15</v>
      </c>
      <c r="F1590" s="512">
        <v>1</v>
      </c>
      <c r="G1590" s="512">
        <v>7</v>
      </c>
    </row>
    <row r="1591" spans="1:7" ht="12.75" customHeight="1">
      <c r="A1591" s="512" t="s">
        <v>3508</v>
      </c>
      <c r="B1591" s="512" t="s">
        <v>175</v>
      </c>
      <c r="C1591" s="512" t="s">
        <v>161</v>
      </c>
      <c r="D1591" s="512" t="s">
        <v>2684</v>
      </c>
      <c r="E1591" s="512">
        <v>21</v>
      </c>
      <c r="F1591" s="512">
        <v>1</v>
      </c>
      <c r="G1591" s="512">
        <v>5</v>
      </c>
    </row>
    <row r="1592" spans="1:7" ht="12.75" customHeight="1">
      <c r="A1592" s="512" t="s">
        <v>3509</v>
      </c>
      <c r="B1592" s="512" t="s">
        <v>175</v>
      </c>
      <c r="C1592" s="512" t="s">
        <v>105</v>
      </c>
      <c r="D1592" s="512" t="s">
        <v>2689</v>
      </c>
      <c r="E1592" s="512">
        <v>14</v>
      </c>
      <c r="F1592" s="512">
        <v>5</v>
      </c>
      <c r="G1592" s="512">
        <v>36</v>
      </c>
    </row>
    <row r="1593" spans="1:7" ht="12.75" customHeight="1">
      <c r="A1593" s="512" t="s">
        <v>8627</v>
      </c>
      <c r="B1593" s="512" t="s">
        <v>175</v>
      </c>
      <c r="C1593" s="512" t="s">
        <v>105</v>
      </c>
      <c r="D1593" s="512" t="s">
        <v>2704</v>
      </c>
      <c r="E1593" s="512">
        <v>14</v>
      </c>
      <c r="F1593" s="512">
        <v>1</v>
      </c>
      <c r="G1593" s="512">
        <v>7</v>
      </c>
    </row>
    <row r="1594" spans="1:7" ht="12.75" customHeight="1">
      <c r="A1594" s="512" t="s">
        <v>3651</v>
      </c>
      <c r="B1594" s="512" t="s">
        <v>175</v>
      </c>
      <c r="C1594" s="512" t="s">
        <v>105</v>
      </c>
      <c r="D1594" s="512" t="s">
        <v>2680</v>
      </c>
      <c r="E1594" s="512">
        <v>14</v>
      </c>
      <c r="F1594" s="512">
        <v>1</v>
      </c>
      <c r="G1594" s="512">
        <v>7</v>
      </c>
    </row>
    <row r="1595" spans="1:7" ht="12.75" customHeight="1">
      <c r="A1595" s="512" t="s">
        <v>5001</v>
      </c>
      <c r="B1595" s="512" t="s">
        <v>175</v>
      </c>
      <c r="C1595" s="512" t="s">
        <v>234</v>
      </c>
      <c r="D1595" s="512" t="s">
        <v>2695</v>
      </c>
      <c r="E1595" s="512">
        <v>15</v>
      </c>
      <c r="F1595" s="512">
        <v>2</v>
      </c>
      <c r="G1595" s="512">
        <v>13</v>
      </c>
    </row>
    <row r="1596" spans="1:7" ht="12.75" customHeight="1">
      <c r="A1596" s="512" t="s">
        <v>5011</v>
      </c>
      <c r="B1596" s="512" t="s">
        <v>175</v>
      </c>
      <c r="C1596" s="512" t="s">
        <v>234</v>
      </c>
      <c r="D1596" s="512" t="s">
        <v>2690</v>
      </c>
      <c r="E1596" s="512">
        <v>15</v>
      </c>
      <c r="F1596" s="512">
        <v>2</v>
      </c>
      <c r="G1596" s="512">
        <v>13</v>
      </c>
    </row>
    <row r="1597" spans="1:7" ht="12.75" customHeight="1">
      <c r="A1597" s="512" t="s">
        <v>3652</v>
      </c>
      <c r="B1597" s="512" t="s">
        <v>175</v>
      </c>
      <c r="C1597" s="512" t="s">
        <v>234</v>
      </c>
      <c r="D1597" s="512" t="s">
        <v>2684</v>
      </c>
      <c r="E1597" s="512">
        <v>15</v>
      </c>
      <c r="F1597" s="512">
        <v>1</v>
      </c>
      <c r="G1597" s="512">
        <v>7</v>
      </c>
    </row>
    <row r="1598" spans="1:7" ht="12.75" customHeight="1">
      <c r="A1598" s="512" t="s">
        <v>8628</v>
      </c>
      <c r="B1598" s="512" t="s">
        <v>175</v>
      </c>
      <c r="C1598" s="512" t="s">
        <v>184</v>
      </c>
      <c r="D1598" s="512" t="s">
        <v>2698</v>
      </c>
      <c r="E1598" s="512">
        <v>13</v>
      </c>
      <c r="F1598" s="512">
        <v>1</v>
      </c>
      <c r="G1598" s="512">
        <v>8</v>
      </c>
    </row>
    <row r="1599" spans="1:7" ht="12.75" customHeight="1">
      <c r="A1599" s="512" t="s">
        <v>3550</v>
      </c>
      <c r="B1599" s="512" t="s">
        <v>175</v>
      </c>
      <c r="C1599" s="512" t="s">
        <v>184</v>
      </c>
      <c r="D1599" s="512" t="s">
        <v>2683</v>
      </c>
      <c r="E1599" s="512">
        <v>13</v>
      </c>
      <c r="F1599" s="512">
        <v>1</v>
      </c>
      <c r="G1599" s="512">
        <v>8</v>
      </c>
    </row>
    <row r="1600" spans="1:7" ht="12.75" customHeight="1">
      <c r="A1600" s="512" t="s">
        <v>3656</v>
      </c>
      <c r="B1600" s="512" t="s">
        <v>175</v>
      </c>
      <c r="C1600" s="512" t="s">
        <v>106</v>
      </c>
      <c r="D1600" s="512" t="s">
        <v>2689</v>
      </c>
      <c r="E1600" s="512">
        <v>12</v>
      </c>
      <c r="F1600" s="512">
        <v>4</v>
      </c>
      <c r="G1600" s="512">
        <v>33</v>
      </c>
    </row>
    <row r="1601" spans="1:7" ht="12.75" customHeight="1">
      <c r="A1601" s="512" t="s">
        <v>3658</v>
      </c>
      <c r="B1601" s="512" t="s">
        <v>175</v>
      </c>
      <c r="C1601" s="512" t="s">
        <v>106</v>
      </c>
      <c r="D1601" s="512" t="s">
        <v>2704</v>
      </c>
      <c r="E1601" s="512">
        <v>12</v>
      </c>
      <c r="F1601" s="512">
        <v>1</v>
      </c>
      <c r="G1601" s="512">
        <v>8</v>
      </c>
    </row>
    <row r="1602" spans="1:7" ht="12.75" customHeight="1">
      <c r="A1602" s="512" t="s">
        <v>8629</v>
      </c>
      <c r="B1602" s="512" t="s">
        <v>175</v>
      </c>
      <c r="C1602" s="512" t="s">
        <v>106</v>
      </c>
      <c r="D1602" s="512" t="s">
        <v>2707</v>
      </c>
      <c r="E1602" s="512">
        <v>12</v>
      </c>
      <c r="F1602" s="512">
        <v>1</v>
      </c>
      <c r="G1602" s="512">
        <v>8</v>
      </c>
    </row>
    <row r="1603" spans="1:7" ht="12.75" customHeight="1">
      <c r="A1603" s="512" t="s">
        <v>3660</v>
      </c>
      <c r="B1603" s="512" t="s">
        <v>175</v>
      </c>
      <c r="C1603" s="512" t="s">
        <v>89</v>
      </c>
      <c r="D1603" s="512" t="s">
        <v>2684</v>
      </c>
      <c r="E1603" s="512">
        <v>38</v>
      </c>
      <c r="F1603" s="512">
        <v>3</v>
      </c>
      <c r="G1603" s="512">
        <v>8</v>
      </c>
    </row>
    <row r="1604" spans="1:7" ht="12.75" customHeight="1">
      <c r="A1604" s="512" t="s">
        <v>3570</v>
      </c>
      <c r="B1604" s="512" t="s">
        <v>175</v>
      </c>
      <c r="C1604" s="512" t="s">
        <v>89</v>
      </c>
      <c r="D1604" s="512" t="s">
        <v>2686</v>
      </c>
      <c r="E1604" s="512">
        <v>38</v>
      </c>
      <c r="F1604" s="512">
        <v>2</v>
      </c>
      <c r="G1604" s="512">
        <v>5</v>
      </c>
    </row>
    <row r="1605" spans="1:7" ht="12.75" customHeight="1">
      <c r="A1605" s="512" t="s">
        <v>8630</v>
      </c>
      <c r="B1605" s="512" t="s">
        <v>175</v>
      </c>
      <c r="C1605" s="512" t="s">
        <v>89</v>
      </c>
      <c r="D1605" s="512" t="s">
        <v>2681</v>
      </c>
      <c r="E1605" s="512">
        <v>38</v>
      </c>
      <c r="F1605" s="512">
        <v>1</v>
      </c>
      <c r="G1605" s="512">
        <v>3</v>
      </c>
    </row>
    <row r="1606" spans="1:7" ht="12.75" customHeight="1">
      <c r="A1606" s="512" t="s">
        <v>3574</v>
      </c>
      <c r="B1606" s="512" t="s">
        <v>175</v>
      </c>
      <c r="C1606" s="512" t="s">
        <v>206</v>
      </c>
      <c r="D1606" s="512" t="s">
        <v>2686</v>
      </c>
      <c r="E1606" s="512">
        <v>20</v>
      </c>
      <c r="F1606" s="512">
        <v>1</v>
      </c>
      <c r="G1606" s="512">
        <v>5</v>
      </c>
    </row>
    <row r="1607" spans="1:7" ht="12.75" customHeight="1">
      <c r="A1607" s="512" t="s">
        <v>3553</v>
      </c>
      <c r="B1607" s="512" t="s">
        <v>175</v>
      </c>
      <c r="C1607" s="512" t="s">
        <v>107</v>
      </c>
      <c r="D1607" s="512" t="s">
        <v>2684</v>
      </c>
      <c r="E1607" s="512">
        <v>11</v>
      </c>
      <c r="F1607" s="512">
        <v>1</v>
      </c>
      <c r="G1607" s="512">
        <v>9</v>
      </c>
    </row>
    <row r="1608" spans="1:7" ht="12.75" customHeight="1">
      <c r="A1608" s="512" t="s">
        <v>3496</v>
      </c>
      <c r="B1608" s="512" t="s">
        <v>175</v>
      </c>
      <c r="C1608" s="512" t="s">
        <v>185</v>
      </c>
      <c r="D1608" s="512" t="s">
        <v>2690</v>
      </c>
      <c r="E1608" s="512">
        <v>38</v>
      </c>
      <c r="F1608" s="512">
        <v>6</v>
      </c>
      <c r="G1608" s="512">
        <v>16</v>
      </c>
    </row>
    <row r="1609" spans="1:7" ht="12.75" customHeight="1">
      <c r="A1609" s="512" t="s">
        <v>3556</v>
      </c>
      <c r="B1609" s="512" t="s">
        <v>175</v>
      </c>
      <c r="C1609" s="512" t="s">
        <v>185</v>
      </c>
      <c r="D1609" s="512" t="s">
        <v>2680</v>
      </c>
      <c r="E1609" s="512">
        <v>38</v>
      </c>
      <c r="F1609" s="512">
        <v>1</v>
      </c>
      <c r="G1609" s="512">
        <v>3</v>
      </c>
    </row>
    <row r="1610" spans="1:7" ht="12.75" customHeight="1">
      <c r="A1610" s="512" t="s">
        <v>5055</v>
      </c>
      <c r="B1610" s="512" t="s">
        <v>175</v>
      </c>
      <c r="C1610" s="512" t="s">
        <v>185</v>
      </c>
      <c r="D1610" s="512" t="s">
        <v>2685</v>
      </c>
      <c r="E1610" s="512">
        <v>38</v>
      </c>
      <c r="F1610" s="512">
        <v>2</v>
      </c>
      <c r="G1610" s="512">
        <v>5</v>
      </c>
    </row>
    <row r="1611" spans="1:7" ht="12.75" customHeight="1">
      <c r="A1611" s="512" t="s">
        <v>3607</v>
      </c>
      <c r="B1611" s="512" t="s">
        <v>175</v>
      </c>
      <c r="C1611" s="512" t="s">
        <v>110</v>
      </c>
      <c r="D1611" s="512" t="s">
        <v>2689</v>
      </c>
      <c r="E1611" s="512">
        <v>8</v>
      </c>
      <c r="F1611" s="512">
        <v>3</v>
      </c>
      <c r="G1611" s="512">
        <v>38</v>
      </c>
    </row>
    <row r="1612" spans="1:7" ht="12.75" customHeight="1">
      <c r="A1612" s="512" t="s">
        <v>8631</v>
      </c>
      <c r="B1612" s="512" t="s">
        <v>175</v>
      </c>
      <c r="C1612" s="512" t="s">
        <v>110</v>
      </c>
      <c r="D1612" s="512" t="s">
        <v>2693</v>
      </c>
      <c r="E1612" s="512">
        <v>8</v>
      </c>
      <c r="F1612" s="512">
        <v>1</v>
      </c>
      <c r="G1612" s="512">
        <v>13</v>
      </c>
    </row>
    <row r="1613" spans="1:7" ht="12.75" customHeight="1">
      <c r="A1613" s="512" t="s">
        <v>8632</v>
      </c>
      <c r="B1613" s="512" t="s">
        <v>175</v>
      </c>
      <c r="C1613" s="512" t="s">
        <v>231</v>
      </c>
      <c r="D1613" s="512" t="s">
        <v>2704</v>
      </c>
      <c r="E1613" s="512">
        <v>14</v>
      </c>
      <c r="F1613" s="512">
        <v>1</v>
      </c>
      <c r="G1613" s="512">
        <v>7</v>
      </c>
    </row>
    <row r="1614" spans="1:7" ht="12.75" customHeight="1">
      <c r="A1614" s="512" t="s">
        <v>8633</v>
      </c>
      <c r="B1614" s="512" t="s">
        <v>175</v>
      </c>
      <c r="C1614" s="512" t="s">
        <v>231</v>
      </c>
      <c r="D1614" s="512" t="s">
        <v>2697</v>
      </c>
      <c r="E1614" s="512">
        <v>14</v>
      </c>
      <c r="F1614" s="512">
        <v>1</v>
      </c>
      <c r="G1614" s="512">
        <v>7</v>
      </c>
    </row>
    <row r="1615" spans="1:7" ht="12.75" customHeight="1">
      <c r="A1615" s="512" t="s">
        <v>3527</v>
      </c>
      <c r="B1615" s="512" t="s">
        <v>175</v>
      </c>
      <c r="C1615" s="512" t="s">
        <v>100</v>
      </c>
      <c r="D1615" s="512" t="s">
        <v>2690</v>
      </c>
      <c r="E1615" s="512">
        <v>11</v>
      </c>
      <c r="F1615" s="512">
        <v>1</v>
      </c>
      <c r="G1615" s="512">
        <v>9</v>
      </c>
    </row>
    <row r="1616" spans="1:7" ht="12.75" customHeight="1">
      <c r="A1616" s="512" t="s">
        <v>8634</v>
      </c>
      <c r="B1616" s="512" t="s">
        <v>175</v>
      </c>
      <c r="C1616" s="512" t="s">
        <v>202</v>
      </c>
      <c r="D1616" s="512" t="s">
        <v>2680</v>
      </c>
      <c r="E1616" s="512">
        <v>9</v>
      </c>
      <c r="F1616" s="512">
        <v>1</v>
      </c>
      <c r="G1616" s="512">
        <v>11</v>
      </c>
    </row>
    <row r="1617" spans="1:7" ht="12.75" customHeight="1">
      <c r="A1617" s="512" t="s">
        <v>8635</v>
      </c>
      <c r="B1617" s="512" t="s">
        <v>175</v>
      </c>
      <c r="C1617" s="512" t="s">
        <v>101</v>
      </c>
      <c r="D1617" s="512" t="s">
        <v>2692</v>
      </c>
      <c r="E1617" s="512">
        <v>23</v>
      </c>
      <c r="F1617" s="512">
        <v>1</v>
      </c>
      <c r="G1617" s="512">
        <v>4</v>
      </c>
    </row>
    <row r="1618" spans="1:7" ht="12.75" customHeight="1">
      <c r="A1618" s="512" t="s">
        <v>8636</v>
      </c>
      <c r="B1618" s="512" t="s">
        <v>175</v>
      </c>
      <c r="C1618" s="512" t="s">
        <v>101</v>
      </c>
      <c r="D1618" s="512" t="s">
        <v>2696</v>
      </c>
      <c r="E1618" s="512">
        <v>23</v>
      </c>
      <c r="F1618" s="512">
        <v>1</v>
      </c>
      <c r="G1618" s="512">
        <v>4</v>
      </c>
    </row>
    <row r="1619" spans="1:7" ht="12.75" customHeight="1">
      <c r="A1619" s="512" t="s">
        <v>8637</v>
      </c>
      <c r="B1619" s="512" t="s">
        <v>175</v>
      </c>
      <c r="C1619" s="512" t="s">
        <v>183</v>
      </c>
      <c r="D1619" s="512" t="s">
        <v>2679</v>
      </c>
      <c r="E1619" s="512">
        <v>20</v>
      </c>
      <c r="F1619" s="512">
        <v>1</v>
      </c>
      <c r="G1619" s="512">
        <v>5</v>
      </c>
    </row>
    <row r="1620" spans="1:7" ht="12.75" customHeight="1">
      <c r="A1620" s="512" t="s">
        <v>3498</v>
      </c>
      <c r="B1620" s="512" t="s">
        <v>175</v>
      </c>
      <c r="C1620" s="512" t="s">
        <v>232</v>
      </c>
      <c r="D1620" s="512" t="s">
        <v>2689</v>
      </c>
      <c r="E1620" s="512">
        <v>3</v>
      </c>
      <c r="F1620" s="512">
        <v>2</v>
      </c>
      <c r="G1620" s="512">
        <v>67</v>
      </c>
    </row>
    <row r="1621" spans="1:7" ht="12.75" customHeight="1">
      <c r="A1621" s="512" t="s">
        <v>5063</v>
      </c>
      <c r="B1621" s="512" t="s">
        <v>175</v>
      </c>
      <c r="C1621" s="512" t="s">
        <v>88</v>
      </c>
      <c r="D1621" s="512" t="s">
        <v>2707</v>
      </c>
      <c r="E1621" s="512">
        <v>11</v>
      </c>
      <c r="F1621" s="512">
        <v>1</v>
      </c>
      <c r="G1621" s="512">
        <v>9</v>
      </c>
    </row>
    <row r="1622" spans="1:7" ht="12.75" customHeight="1">
      <c r="A1622" s="512" t="s">
        <v>3590</v>
      </c>
      <c r="B1622" s="512" t="s">
        <v>175</v>
      </c>
      <c r="C1622" s="512" t="s">
        <v>88</v>
      </c>
      <c r="D1622" s="512" t="s">
        <v>2706</v>
      </c>
      <c r="E1622" s="512">
        <v>11</v>
      </c>
      <c r="F1622" s="512">
        <v>1</v>
      </c>
      <c r="G1622" s="512">
        <v>9</v>
      </c>
    </row>
    <row r="1623" spans="1:7" ht="12.75" customHeight="1">
      <c r="A1623" s="512" t="s">
        <v>3484</v>
      </c>
      <c r="B1623" s="512" t="s">
        <v>175</v>
      </c>
      <c r="C1623" s="512" t="s">
        <v>27</v>
      </c>
      <c r="D1623" s="512" t="s">
        <v>2689</v>
      </c>
      <c r="E1623" s="512">
        <v>10</v>
      </c>
      <c r="F1623" s="512">
        <v>3</v>
      </c>
      <c r="G1623" s="512">
        <v>30</v>
      </c>
    </row>
    <row r="1624" spans="1:7" ht="12.75" customHeight="1">
      <c r="A1624" s="512" t="s">
        <v>5036</v>
      </c>
      <c r="B1624" s="512" t="s">
        <v>175</v>
      </c>
      <c r="C1624" s="512" t="s">
        <v>28</v>
      </c>
      <c r="D1624" s="512" t="s">
        <v>2678</v>
      </c>
      <c r="E1624" s="512">
        <v>11</v>
      </c>
      <c r="F1624" s="512">
        <v>1</v>
      </c>
      <c r="G1624" s="512">
        <v>9</v>
      </c>
    </row>
    <row r="1625" spans="1:7" ht="12.75" customHeight="1">
      <c r="A1625" s="512" t="s">
        <v>6573</v>
      </c>
      <c r="B1625" s="512" t="s">
        <v>175</v>
      </c>
      <c r="C1625" s="512" t="s">
        <v>103</v>
      </c>
      <c r="D1625" s="512" t="s">
        <v>2709</v>
      </c>
      <c r="E1625" s="512">
        <v>1</v>
      </c>
      <c r="F1625" s="512" t="s">
        <v>2709</v>
      </c>
      <c r="G1625" s="512">
        <v>0</v>
      </c>
    </row>
    <row r="1626" spans="1:7" ht="12.75" customHeight="1">
      <c r="A1626" s="512" t="s">
        <v>3503</v>
      </c>
      <c r="B1626" s="512" t="s">
        <v>175</v>
      </c>
      <c r="C1626" s="512" t="s">
        <v>217</v>
      </c>
      <c r="D1626" s="512" t="s">
        <v>2689</v>
      </c>
      <c r="E1626" s="512">
        <v>14</v>
      </c>
      <c r="F1626" s="512">
        <v>6</v>
      </c>
      <c r="G1626" s="512">
        <v>43</v>
      </c>
    </row>
    <row r="1627" spans="1:7" ht="12.75" customHeight="1">
      <c r="A1627" s="512" t="s">
        <v>8638</v>
      </c>
      <c r="B1627" s="512" t="s">
        <v>175</v>
      </c>
      <c r="C1627" s="512" t="s">
        <v>104</v>
      </c>
      <c r="D1627" s="512" t="s">
        <v>2686</v>
      </c>
      <c r="E1627" s="512">
        <v>19</v>
      </c>
      <c r="F1627" s="512">
        <v>1</v>
      </c>
      <c r="G1627" s="512">
        <v>5</v>
      </c>
    </row>
    <row r="1628" spans="1:7" ht="12.75" customHeight="1">
      <c r="A1628" s="512" t="s">
        <v>4424</v>
      </c>
      <c r="B1628" s="512" t="s">
        <v>175</v>
      </c>
      <c r="C1628" s="512" t="s">
        <v>104</v>
      </c>
      <c r="D1628" s="512" t="s">
        <v>2707</v>
      </c>
      <c r="E1628" s="512">
        <v>19</v>
      </c>
      <c r="F1628" s="512">
        <v>1</v>
      </c>
      <c r="G1628" s="512">
        <v>5</v>
      </c>
    </row>
    <row r="1629" spans="1:7" ht="12.75" customHeight="1">
      <c r="A1629" s="512" t="s">
        <v>3546</v>
      </c>
      <c r="B1629" s="512" t="s">
        <v>175</v>
      </c>
      <c r="C1629" s="512" t="s">
        <v>29</v>
      </c>
      <c r="D1629" s="512" t="s">
        <v>2689</v>
      </c>
      <c r="E1629" s="512">
        <v>21</v>
      </c>
      <c r="F1629" s="512">
        <v>5</v>
      </c>
      <c r="G1629" s="512">
        <v>24</v>
      </c>
    </row>
    <row r="1630" spans="1:7" ht="12.75" customHeight="1">
      <c r="A1630" s="512" t="s">
        <v>5043</v>
      </c>
      <c r="B1630" s="512" t="s">
        <v>175</v>
      </c>
      <c r="C1630" s="512" t="s">
        <v>29</v>
      </c>
      <c r="D1630" s="512" t="s">
        <v>2687</v>
      </c>
      <c r="E1630" s="512">
        <v>21</v>
      </c>
      <c r="F1630" s="512">
        <v>1</v>
      </c>
      <c r="G1630" s="512">
        <v>5</v>
      </c>
    </row>
    <row r="1631" spans="1:7" ht="12.75" customHeight="1">
      <c r="A1631" s="512" t="s">
        <v>5069</v>
      </c>
      <c r="B1631" s="512" t="s">
        <v>175</v>
      </c>
      <c r="C1631" s="512" t="s">
        <v>29</v>
      </c>
      <c r="D1631" s="512" t="s">
        <v>2706</v>
      </c>
      <c r="E1631" s="512">
        <v>21</v>
      </c>
      <c r="F1631" s="512">
        <v>3</v>
      </c>
      <c r="G1631" s="512">
        <v>14</v>
      </c>
    </row>
    <row r="1632" spans="1:7" ht="12.75" customHeight="1">
      <c r="A1632" s="512" t="s">
        <v>4427</v>
      </c>
      <c r="B1632" s="512" t="s">
        <v>175</v>
      </c>
      <c r="C1632" s="512" t="s">
        <v>204</v>
      </c>
      <c r="D1632" s="512" t="s">
        <v>2690</v>
      </c>
      <c r="E1632" s="512">
        <v>12</v>
      </c>
      <c r="F1632" s="512">
        <v>1</v>
      </c>
      <c r="G1632" s="512">
        <v>8</v>
      </c>
    </row>
    <row r="1633" spans="1:7" ht="12.75" customHeight="1">
      <c r="A1633" s="512" t="s">
        <v>3548</v>
      </c>
      <c r="B1633" s="512" t="s">
        <v>175</v>
      </c>
      <c r="C1633" s="512" t="s">
        <v>204</v>
      </c>
      <c r="D1633" s="512" t="s">
        <v>2684</v>
      </c>
      <c r="E1633" s="512">
        <v>12</v>
      </c>
      <c r="F1633" s="512">
        <v>1</v>
      </c>
      <c r="G1633" s="512">
        <v>8</v>
      </c>
    </row>
    <row r="1634" spans="1:7" ht="12.75" customHeight="1">
      <c r="A1634" s="512" t="s">
        <v>3596</v>
      </c>
      <c r="B1634" s="512" t="s">
        <v>175</v>
      </c>
      <c r="C1634" s="512" t="s">
        <v>205</v>
      </c>
      <c r="D1634" s="512" t="s">
        <v>2689</v>
      </c>
      <c r="E1634" s="512">
        <v>15</v>
      </c>
      <c r="F1634" s="512">
        <v>4</v>
      </c>
      <c r="G1634" s="512">
        <v>27</v>
      </c>
    </row>
    <row r="1635" spans="1:7" ht="12.75" customHeight="1">
      <c r="A1635" s="512" t="s">
        <v>5037</v>
      </c>
      <c r="B1635" s="512" t="s">
        <v>175</v>
      </c>
      <c r="C1635" s="512" t="s">
        <v>161</v>
      </c>
      <c r="D1635" s="512" t="s">
        <v>2678</v>
      </c>
      <c r="E1635" s="512">
        <v>21</v>
      </c>
      <c r="F1635" s="512">
        <v>1</v>
      </c>
      <c r="G1635" s="512">
        <v>5</v>
      </c>
    </row>
    <row r="1636" spans="1:7" ht="12.75" customHeight="1">
      <c r="A1636" s="512" t="s">
        <v>3599</v>
      </c>
      <c r="B1636" s="512" t="s">
        <v>175</v>
      </c>
      <c r="C1636" s="512" t="s">
        <v>105</v>
      </c>
      <c r="D1636" s="512" t="s">
        <v>2695</v>
      </c>
      <c r="E1636" s="512">
        <v>14</v>
      </c>
      <c r="F1636" s="512">
        <v>1</v>
      </c>
      <c r="G1636" s="512">
        <v>7</v>
      </c>
    </row>
    <row r="1637" spans="1:7" ht="12.75" customHeight="1">
      <c r="A1637" s="512" t="s">
        <v>3569</v>
      </c>
      <c r="B1637" s="512" t="s">
        <v>175</v>
      </c>
      <c r="C1637" s="512" t="s">
        <v>105</v>
      </c>
      <c r="D1637" s="512" t="s">
        <v>2684</v>
      </c>
      <c r="E1637" s="512">
        <v>14</v>
      </c>
      <c r="F1637" s="512">
        <v>2</v>
      </c>
      <c r="G1637" s="512">
        <v>14</v>
      </c>
    </row>
    <row r="1638" spans="1:7" ht="12.75" customHeight="1">
      <c r="A1638" s="512" t="s">
        <v>8639</v>
      </c>
      <c r="B1638" s="512" t="s">
        <v>175</v>
      </c>
      <c r="C1638" s="512" t="s">
        <v>234</v>
      </c>
      <c r="D1638" s="512" t="s">
        <v>2692</v>
      </c>
      <c r="E1638" s="512">
        <v>15</v>
      </c>
      <c r="F1638" s="512">
        <v>1</v>
      </c>
      <c r="G1638" s="512">
        <v>7</v>
      </c>
    </row>
    <row r="1639" spans="1:7" ht="12.75" customHeight="1">
      <c r="A1639" s="512" t="s">
        <v>3490</v>
      </c>
      <c r="B1639" s="512" t="s">
        <v>175</v>
      </c>
      <c r="C1639" s="512" t="s">
        <v>184</v>
      </c>
      <c r="D1639" s="512" t="s">
        <v>2678</v>
      </c>
      <c r="E1639" s="512">
        <v>13</v>
      </c>
      <c r="F1639" s="512">
        <v>1</v>
      </c>
      <c r="G1639" s="512">
        <v>8</v>
      </c>
    </row>
    <row r="1640" spans="1:7" ht="12.75" customHeight="1">
      <c r="A1640" s="512" t="s">
        <v>3551</v>
      </c>
      <c r="B1640" s="512" t="s">
        <v>175</v>
      </c>
      <c r="C1640" s="512" t="s">
        <v>184</v>
      </c>
      <c r="D1640" s="512" t="s">
        <v>2703</v>
      </c>
      <c r="E1640" s="512">
        <v>13</v>
      </c>
      <c r="F1640" s="512">
        <v>1</v>
      </c>
      <c r="G1640" s="512">
        <v>8</v>
      </c>
    </row>
    <row r="1641" spans="1:7" ht="12.75" customHeight="1">
      <c r="A1641" s="512" t="s">
        <v>3659</v>
      </c>
      <c r="B1641" s="512" t="s">
        <v>175</v>
      </c>
      <c r="C1641" s="512" t="s">
        <v>89</v>
      </c>
      <c r="D1641" s="512" t="s">
        <v>2689</v>
      </c>
      <c r="E1641" s="512">
        <v>38</v>
      </c>
      <c r="F1641" s="512">
        <v>17</v>
      </c>
      <c r="G1641" s="512">
        <v>45</v>
      </c>
    </row>
    <row r="1642" spans="1:7" ht="12.75" customHeight="1">
      <c r="A1642" s="512" t="s">
        <v>3492</v>
      </c>
      <c r="B1642" s="512" t="s">
        <v>175</v>
      </c>
      <c r="C1642" s="512" t="s">
        <v>89</v>
      </c>
      <c r="D1642" s="512" t="s">
        <v>2695</v>
      </c>
      <c r="E1642" s="512">
        <v>38</v>
      </c>
      <c r="F1642" s="512">
        <v>5</v>
      </c>
      <c r="G1642" s="512">
        <v>13</v>
      </c>
    </row>
    <row r="1643" spans="1:7" ht="12.75" customHeight="1">
      <c r="A1643" s="512" t="s">
        <v>8640</v>
      </c>
      <c r="B1643" s="512" t="s">
        <v>175</v>
      </c>
      <c r="C1643" s="512" t="s">
        <v>202</v>
      </c>
      <c r="D1643" s="512" t="s">
        <v>2703</v>
      </c>
      <c r="E1643" s="512">
        <v>9</v>
      </c>
      <c r="F1643" s="512">
        <v>1</v>
      </c>
      <c r="G1643" s="512">
        <v>11</v>
      </c>
    </row>
    <row r="1644" spans="1:7" ht="12.75" customHeight="1">
      <c r="A1644" s="512" t="s">
        <v>8641</v>
      </c>
      <c r="B1644" s="512" t="s">
        <v>175</v>
      </c>
      <c r="C1644" s="512" t="s">
        <v>202</v>
      </c>
      <c r="D1644" s="512" t="s">
        <v>2696</v>
      </c>
      <c r="E1644" s="512">
        <v>9</v>
      </c>
      <c r="F1644" s="512">
        <v>2</v>
      </c>
      <c r="G1644" s="512">
        <v>22</v>
      </c>
    </row>
    <row r="1645" spans="1:7" ht="12.75" customHeight="1">
      <c r="A1645" s="512" t="s">
        <v>3469</v>
      </c>
      <c r="B1645" s="512" t="s">
        <v>175</v>
      </c>
      <c r="C1645" s="512" t="s">
        <v>101</v>
      </c>
      <c r="D1645" s="512" t="s">
        <v>2689</v>
      </c>
      <c r="E1645" s="512">
        <v>23</v>
      </c>
      <c r="F1645" s="512">
        <v>7</v>
      </c>
      <c r="G1645" s="512">
        <v>30</v>
      </c>
    </row>
    <row r="1646" spans="1:7" ht="12.75" customHeight="1">
      <c r="A1646" s="512" t="s">
        <v>3470</v>
      </c>
      <c r="B1646" s="512" t="s">
        <v>175</v>
      </c>
      <c r="C1646" s="512" t="s">
        <v>101</v>
      </c>
      <c r="D1646" s="512" t="s">
        <v>2684</v>
      </c>
      <c r="E1646" s="512">
        <v>23</v>
      </c>
      <c r="F1646" s="512">
        <v>1</v>
      </c>
      <c r="G1646" s="512">
        <v>4</v>
      </c>
    </row>
    <row r="1647" spans="1:7" ht="12.75" customHeight="1">
      <c r="A1647" s="512" t="s">
        <v>8642</v>
      </c>
      <c r="B1647" s="512" t="s">
        <v>175</v>
      </c>
      <c r="C1647" s="512" t="s">
        <v>101</v>
      </c>
      <c r="D1647" s="512" t="s">
        <v>2699</v>
      </c>
      <c r="E1647" s="512">
        <v>23</v>
      </c>
      <c r="F1647" s="512">
        <v>1</v>
      </c>
      <c r="G1647" s="512">
        <v>4</v>
      </c>
    </row>
    <row r="1648" spans="1:7" ht="12.75" customHeight="1">
      <c r="A1648" s="512" t="s">
        <v>3473</v>
      </c>
      <c r="B1648" s="512" t="s">
        <v>175</v>
      </c>
      <c r="C1648" s="512" t="s">
        <v>183</v>
      </c>
      <c r="D1648" s="512" t="s">
        <v>2690</v>
      </c>
      <c r="E1648" s="512">
        <v>20</v>
      </c>
      <c r="F1648" s="512">
        <v>4</v>
      </c>
      <c r="G1648" s="512">
        <v>20</v>
      </c>
    </row>
    <row r="1649" spans="1:7" ht="12.75" customHeight="1">
      <c r="A1649" s="512" t="s">
        <v>8643</v>
      </c>
      <c r="B1649" s="512" t="s">
        <v>175</v>
      </c>
      <c r="C1649" s="512" t="s">
        <v>183</v>
      </c>
      <c r="D1649" s="512" t="s">
        <v>2698</v>
      </c>
      <c r="E1649" s="512">
        <v>20</v>
      </c>
      <c r="F1649" s="512">
        <v>1</v>
      </c>
      <c r="G1649" s="512">
        <v>5</v>
      </c>
    </row>
    <row r="1650" spans="1:7" ht="12.75" customHeight="1">
      <c r="A1650" s="512" t="s">
        <v>3583</v>
      </c>
      <c r="B1650" s="512" t="s">
        <v>175</v>
      </c>
      <c r="C1650" s="512" t="s">
        <v>26</v>
      </c>
      <c r="D1650" s="512" t="s">
        <v>2689</v>
      </c>
      <c r="E1650" s="512">
        <v>8</v>
      </c>
      <c r="F1650" s="512">
        <v>4</v>
      </c>
      <c r="G1650" s="512">
        <v>50</v>
      </c>
    </row>
    <row r="1651" spans="1:7" ht="12.75" customHeight="1">
      <c r="A1651" s="512" t="s">
        <v>3584</v>
      </c>
      <c r="B1651" s="512" t="s">
        <v>175</v>
      </c>
      <c r="C1651" s="512" t="s">
        <v>26</v>
      </c>
      <c r="D1651" s="512" t="s">
        <v>2695</v>
      </c>
      <c r="E1651" s="512">
        <v>8</v>
      </c>
      <c r="F1651" s="512">
        <v>1</v>
      </c>
      <c r="G1651" s="512">
        <v>13</v>
      </c>
    </row>
    <row r="1652" spans="1:7" ht="12.75" customHeight="1">
      <c r="A1652" s="512" t="s">
        <v>3497</v>
      </c>
      <c r="B1652" s="512" t="s">
        <v>175</v>
      </c>
      <c r="C1652" s="512" t="s">
        <v>26</v>
      </c>
      <c r="D1652" s="512" t="s">
        <v>2684</v>
      </c>
      <c r="E1652" s="512">
        <v>8</v>
      </c>
      <c r="F1652" s="512">
        <v>3</v>
      </c>
      <c r="G1652" s="512">
        <v>38</v>
      </c>
    </row>
    <row r="1653" spans="1:7" ht="12.75" customHeight="1">
      <c r="A1653" s="512" t="s">
        <v>8644</v>
      </c>
      <c r="B1653" s="512" t="s">
        <v>175</v>
      </c>
      <c r="C1653" s="512" t="s">
        <v>26</v>
      </c>
      <c r="D1653" s="512" t="s">
        <v>2705</v>
      </c>
      <c r="E1653" s="512">
        <v>8</v>
      </c>
      <c r="F1653" s="512">
        <v>1</v>
      </c>
      <c r="G1653" s="512">
        <v>13</v>
      </c>
    </row>
    <row r="1654" spans="1:7" ht="12.75" customHeight="1">
      <c r="A1654" s="512" t="s">
        <v>3478</v>
      </c>
      <c r="B1654" s="512" t="s">
        <v>175</v>
      </c>
      <c r="C1654" s="512" t="s">
        <v>87</v>
      </c>
      <c r="D1654" s="512" t="s">
        <v>2695</v>
      </c>
      <c r="E1654" s="512">
        <v>21</v>
      </c>
      <c r="F1654" s="512">
        <v>1</v>
      </c>
      <c r="G1654" s="512">
        <v>5</v>
      </c>
    </row>
    <row r="1655" spans="1:7" ht="12.75" customHeight="1">
      <c r="A1655" s="512" t="s">
        <v>3480</v>
      </c>
      <c r="B1655" s="512" t="s">
        <v>175</v>
      </c>
      <c r="C1655" s="512" t="s">
        <v>87</v>
      </c>
      <c r="D1655" s="512" t="s">
        <v>2680</v>
      </c>
      <c r="E1655" s="512">
        <v>21</v>
      </c>
      <c r="F1655" s="512">
        <v>1</v>
      </c>
      <c r="G1655" s="512">
        <v>5</v>
      </c>
    </row>
    <row r="1656" spans="1:7" ht="12.75" customHeight="1">
      <c r="A1656" s="512" t="s">
        <v>3587</v>
      </c>
      <c r="B1656" s="512" t="s">
        <v>175</v>
      </c>
      <c r="C1656" s="512" t="s">
        <v>102</v>
      </c>
      <c r="D1656" s="512" t="s">
        <v>2690</v>
      </c>
      <c r="E1656" s="512">
        <v>11</v>
      </c>
      <c r="F1656" s="512">
        <v>3</v>
      </c>
      <c r="G1656" s="512">
        <v>27</v>
      </c>
    </row>
    <row r="1657" spans="1:7" ht="12.75" customHeight="1">
      <c r="A1657" s="512" t="s">
        <v>3589</v>
      </c>
      <c r="B1657" s="512" t="s">
        <v>175</v>
      </c>
      <c r="C1657" s="512" t="s">
        <v>88</v>
      </c>
      <c r="D1657" s="512" t="s">
        <v>2679</v>
      </c>
      <c r="E1657" s="512">
        <v>11</v>
      </c>
      <c r="F1657" s="512">
        <v>1</v>
      </c>
      <c r="G1657" s="512">
        <v>9</v>
      </c>
    </row>
    <row r="1658" spans="1:7" ht="12.75" customHeight="1">
      <c r="A1658" s="512" t="s">
        <v>8645</v>
      </c>
      <c r="B1658" s="512" t="s">
        <v>175</v>
      </c>
      <c r="C1658" s="512" t="s">
        <v>28</v>
      </c>
      <c r="D1658" s="512" t="s">
        <v>2695</v>
      </c>
      <c r="E1658" s="512">
        <v>11</v>
      </c>
      <c r="F1658" s="512">
        <v>1</v>
      </c>
      <c r="G1658" s="512">
        <v>9</v>
      </c>
    </row>
    <row r="1659" spans="1:7" ht="12.75" customHeight="1">
      <c r="A1659" s="512" t="s">
        <v>5026</v>
      </c>
      <c r="B1659" s="512" t="s">
        <v>175</v>
      </c>
      <c r="C1659" s="512" t="s">
        <v>203</v>
      </c>
      <c r="D1659" s="512" t="s">
        <v>2684</v>
      </c>
      <c r="E1659" s="512">
        <v>19</v>
      </c>
      <c r="F1659" s="512">
        <v>2</v>
      </c>
      <c r="G1659" s="512">
        <v>11</v>
      </c>
    </row>
    <row r="1660" spans="1:7" ht="12.75" customHeight="1">
      <c r="A1660" s="512" t="s">
        <v>3502</v>
      </c>
      <c r="B1660" s="512" t="s">
        <v>175</v>
      </c>
      <c r="C1660" s="512" t="s">
        <v>203</v>
      </c>
      <c r="D1660" s="512" t="s">
        <v>2686</v>
      </c>
      <c r="E1660" s="512">
        <v>19</v>
      </c>
      <c r="F1660" s="512">
        <v>1</v>
      </c>
      <c r="G1660" s="512">
        <v>5</v>
      </c>
    </row>
    <row r="1661" spans="1:7" ht="12.75" customHeight="1">
      <c r="A1661" s="512" t="s">
        <v>8646</v>
      </c>
      <c r="B1661" s="512" t="s">
        <v>175</v>
      </c>
      <c r="C1661" s="512" t="s">
        <v>203</v>
      </c>
      <c r="D1661" s="512" t="s">
        <v>2697</v>
      </c>
      <c r="E1661" s="512">
        <v>19</v>
      </c>
      <c r="F1661" s="512">
        <v>1</v>
      </c>
      <c r="G1661" s="512">
        <v>5</v>
      </c>
    </row>
    <row r="1662" spans="1:7" ht="12.75" customHeight="1">
      <c r="A1662" s="512" t="s">
        <v>3504</v>
      </c>
      <c r="B1662" s="512" t="s">
        <v>175</v>
      </c>
      <c r="C1662" s="512" t="s">
        <v>104</v>
      </c>
      <c r="D1662" s="512" t="s">
        <v>2684</v>
      </c>
      <c r="E1662" s="512">
        <v>19</v>
      </c>
      <c r="F1662" s="512">
        <v>1</v>
      </c>
      <c r="G1662" s="512">
        <v>5</v>
      </c>
    </row>
    <row r="1663" spans="1:7" ht="12.75" customHeight="1">
      <c r="A1663" s="512" t="s">
        <v>8647</v>
      </c>
      <c r="B1663" s="512" t="s">
        <v>175</v>
      </c>
      <c r="C1663" s="512" t="s">
        <v>104</v>
      </c>
      <c r="D1663" s="512" t="s">
        <v>2698</v>
      </c>
      <c r="E1663" s="512">
        <v>19</v>
      </c>
      <c r="F1663" s="512">
        <v>2</v>
      </c>
      <c r="G1663" s="512">
        <v>11</v>
      </c>
    </row>
    <row r="1664" spans="1:7" ht="12.75" customHeight="1">
      <c r="A1664" s="512" t="s">
        <v>4426</v>
      </c>
      <c r="B1664" s="512" t="s">
        <v>175</v>
      </c>
      <c r="C1664" s="512" t="s">
        <v>77</v>
      </c>
      <c r="D1664" s="512" t="s">
        <v>2689</v>
      </c>
      <c r="E1664" s="512">
        <v>6</v>
      </c>
      <c r="F1664" s="512" t="s">
        <v>2709</v>
      </c>
      <c r="G1664" s="512">
        <v>0</v>
      </c>
    </row>
    <row r="1665" spans="1:7" ht="12.75" customHeight="1">
      <c r="A1665" s="512" t="s">
        <v>3593</v>
      </c>
      <c r="B1665" s="512" t="s">
        <v>175</v>
      </c>
      <c r="C1665" s="512" t="s">
        <v>78</v>
      </c>
      <c r="D1665" s="512" t="s">
        <v>2690</v>
      </c>
      <c r="E1665" s="512">
        <v>15</v>
      </c>
      <c r="F1665" s="512">
        <v>1</v>
      </c>
      <c r="G1665" s="512">
        <v>7</v>
      </c>
    </row>
    <row r="1666" spans="1:7" ht="12.75" customHeight="1">
      <c r="A1666" s="512" t="s">
        <v>3544</v>
      </c>
      <c r="B1666" s="512" t="s">
        <v>175</v>
      </c>
      <c r="C1666" s="512" t="s">
        <v>204</v>
      </c>
      <c r="D1666" s="512" t="s">
        <v>2704</v>
      </c>
      <c r="E1666" s="512">
        <v>12</v>
      </c>
      <c r="F1666" s="512">
        <v>2</v>
      </c>
      <c r="G1666" s="512">
        <v>17</v>
      </c>
    </row>
    <row r="1667" spans="1:7" ht="12.75" customHeight="1">
      <c r="A1667" s="512" t="s">
        <v>8648</v>
      </c>
      <c r="B1667" s="512" t="s">
        <v>175</v>
      </c>
      <c r="C1667" s="512" t="s">
        <v>205</v>
      </c>
      <c r="D1667" s="512" t="s">
        <v>2680</v>
      </c>
      <c r="E1667" s="512">
        <v>15</v>
      </c>
      <c r="F1667" s="512">
        <v>1</v>
      </c>
      <c r="G1667" s="512">
        <v>7</v>
      </c>
    </row>
    <row r="1668" spans="1:7" ht="12.75" customHeight="1">
      <c r="A1668" s="512" t="s">
        <v>8649</v>
      </c>
      <c r="B1668" s="512" t="s">
        <v>175</v>
      </c>
      <c r="C1668" s="512" t="s">
        <v>218</v>
      </c>
      <c r="D1668" s="512" t="s">
        <v>2684</v>
      </c>
      <c r="E1668" s="512">
        <v>5</v>
      </c>
      <c r="F1668" s="512">
        <v>1</v>
      </c>
      <c r="G1668" s="512">
        <v>20</v>
      </c>
    </row>
    <row r="1669" spans="1:7" ht="12.75" customHeight="1">
      <c r="A1669" s="512" t="s">
        <v>8650</v>
      </c>
      <c r="B1669" s="512" t="s">
        <v>175</v>
      </c>
      <c r="C1669" s="512" t="s">
        <v>105</v>
      </c>
      <c r="D1669" s="512" t="s">
        <v>2683</v>
      </c>
      <c r="E1669" s="512">
        <v>14</v>
      </c>
      <c r="F1669" s="512">
        <v>1</v>
      </c>
      <c r="G1669" s="512">
        <v>7</v>
      </c>
    </row>
    <row r="1670" spans="1:7" ht="12.75" customHeight="1">
      <c r="A1670" s="512" t="s">
        <v>3600</v>
      </c>
      <c r="B1670" s="512" t="s">
        <v>175</v>
      </c>
      <c r="C1670" s="512" t="s">
        <v>234</v>
      </c>
      <c r="D1670" s="512" t="s">
        <v>2689</v>
      </c>
      <c r="E1670" s="512">
        <v>15</v>
      </c>
      <c r="F1670" s="512">
        <v>4</v>
      </c>
      <c r="G1670" s="512">
        <v>27</v>
      </c>
    </row>
    <row r="1671" spans="1:7" ht="12.75" customHeight="1">
      <c r="A1671" s="512" t="s">
        <v>8651</v>
      </c>
      <c r="B1671" s="512" t="s">
        <v>175</v>
      </c>
      <c r="C1671" s="512" t="s">
        <v>106</v>
      </c>
      <c r="D1671" s="512" t="s">
        <v>2686</v>
      </c>
      <c r="E1671" s="512">
        <v>12</v>
      </c>
      <c r="F1671" s="512">
        <v>1</v>
      </c>
      <c r="G1671" s="512">
        <v>8</v>
      </c>
    </row>
    <row r="1672" spans="1:7" ht="12.75" customHeight="1">
      <c r="A1672" s="512" t="s">
        <v>8652</v>
      </c>
      <c r="B1672" s="512" t="s">
        <v>175</v>
      </c>
      <c r="C1672" s="512" t="s">
        <v>106</v>
      </c>
      <c r="D1672" s="512" t="s">
        <v>2696</v>
      </c>
      <c r="E1672" s="512">
        <v>12</v>
      </c>
      <c r="F1672" s="512">
        <v>1</v>
      </c>
      <c r="G1672" s="512">
        <v>8</v>
      </c>
    </row>
    <row r="1673" spans="1:7" ht="12.75" customHeight="1">
      <c r="A1673" s="512" t="s">
        <v>3601</v>
      </c>
      <c r="B1673" s="512" t="s">
        <v>175</v>
      </c>
      <c r="C1673" s="512" t="s">
        <v>89</v>
      </c>
      <c r="D1673" s="512" t="s">
        <v>2698</v>
      </c>
      <c r="E1673" s="512">
        <v>38</v>
      </c>
      <c r="F1673" s="512">
        <v>2</v>
      </c>
      <c r="G1673" s="512">
        <v>5</v>
      </c>
    </row>
    <row r="1674" spans="1:7" ht="12.75" customHeight="1">
      <c r="A1674" s="512" t="s">
        <v>8653</v>
      </c>
      <c r="B1674" s="512" t="s">
        <v>175</v>
      </c>
      <c r="C1674" s="512" t="s">
        <v>110</v>
      </c>
      <c r="D1674" s="512" t="s">
        <v>2685</v>
      </c>
      <c r="E1674" s="512">
        <v>8</v>
      </c>
      <c r="F1674" s="512">
        <v>1</v>
      </c>
      <c r="G1674" s="512">
        <v>13</v>
      </c>
    </row>
    <row r="1675" spans="1:7" ht="12.75" customHeight="1">
      <c r="A1675" s="512" t="s">
        <v>3665</v>
      </c>
      <c r="B1675" s="512" t="s">
        <v>175</v>
      </c>
      <c r="C1675" s="512" t="s">
        <v>111</v>
      </c>
      <c r="D1675" s="512" t="s">
        <v>2689</v>
      </c>
      <c r="E1675" s="512">
        <v>5</v>
      </c>
      <c r="F1675" s="512">
        <v>3</v>
      </c>
      <c r="G1675" s="512">
        <v>60</v>
      </c>
    </row>
    <row r="1676" spans="1:7" ht="12.75" customHeight="1">
      <c r="A1676" s="512" t="s">
        <v>8654</v>
      </c>
      <c r="B1676" s="512" t="s">
        <v>175</v>
      </c>
      <c r="C1676" s="512" t="s">
        <v>111</v>
      </c>
      <c r="D1676" s="512" t="s">
        <v>2705</v>
      </c>
      <c r="E1676" s="512">
        <v>5</v>
      </c>
      <c r="F1676" s="512">
        <v>1</v>
      </c>
      <c r="G1676" s="512">
        <v>20</v>
      </c>
    </row>
    <row r="1677" spans="1:7" ht="12.75" customHeight="1">
      <c r="A1677" s="512" t="s">
        <v>3735</v>
      </c>
      <c r="B1677" s="512" t="s">
        <v>175</v>
      </c>
      <c r="C1677" s="512" t="s">
        <v>235</v>
      </c>
      <c r="D1677" s="512" t="s">
        <v>2690</v>
      </c>
      <c r="E1677" s="512">
        <v>17</v>
      </c>
      <c r="F1677" s="512">
        <v>1</v>
      </c>
      <c r="G1677" s="512">
        <v>6</v>
      </c>
    </row>
    <row r="1678" spans="1:7" ht="12.75" customHeight="1">
      <c r="A1678" s="512" t="s">
        <v>8655</v>
      </c>
      <c r="B1678" s="512" t="s">
        <v>175</v>
      </c>
      <c r="C1678" s="512" t="s">
        <v>235</v>
      </c>
      <c r="D1678" s="512" t="s">
        <v>2697</v>
      </c>
      <c r="E1678" s="512">
        <v>17</v>
      </c>
      <c r="F1678" s="512">
        <v>1</v>
      </c>
      <c r="G1678" s="512">
        <v>6</v>
      </c>
    </row>
    <row r="1679" spans="1:7" ht="12.75" customHeight="1">
      <c r="A1679" s="512" t="s">
        <v>3736</v>
      </c>
      <c r="B1679" s="512" t="s">
        <v>175</v>
      </c>
      <c r="C1679" s="512" t="s">
        <v>118</v>
      </c>
      <c r="D1679" s="512" t="s">
        <v>2689</v>
      </c>
      <c r="E1679" s="512">
        <v>11</v>
      </c>
      <c r="F1679" s="512">
        <v>1</v>
      </c>
      <c r="G1679" s="512">
        <v>9</v>
      </c>
    </row>
    <row r="1680" spans="1:7" ht="12.75" customHeight="1">
      <c r="A1680" s="512" t="s">
        <v>5027</v>
      </c>
      <c r="B1680" s="512" t="s">
        <v>175</v>
      </c>
      <c r="C1680" s="512" t="s">
        <v>148</v>
      </c>
      <c r="D1680" s="512" t="s">
        <v>2684</v>
      </c>
      <c r="E1680" s="512">
        <v>10</v>
      </c>
      <c r="F1680" s="512">
        <v>1</v>
      </c>
      <c r="G1680" s="512">
        <v>10</v>
      </c>
    </row>
    <row r="1681" spans="1:7" ht="12.75" customHeight="1">
      <c r="A1681" s="512" t="s">
        <v>8656</v>
      </c>
      <c r="B1681" s="512" t="s">
        <v>175</v>
      </c>
      <c r="C1681" s="512" t="s">
        <v>32</v>
      </c>
      <c r="D1681" s="512" t="s">
        <v>2707</v>
      </c>
      <c r="E1681" s="512">
        <v>37</v>
      </c>
      <c r="F1681" s="512">
        <v>1</v>
      </c>
      <c r="G1681" s="512">
        <v>3</v>
      </c>
    </row>
    <row r="1682" spans="1:7" ht="12.75" customHeight="1">
      <c r="A1682" s="512" t="s">
        <v>3565</v>
      </c>
      <c r="B1682" s="512" t="s">
        <v>175</v>
      </c>
      <c r="C1682" s="512" t="s">
        <v>119</v>
      </c>
      <c r="D1682" s="512" t="s">
        <v>2695</v>
      </c>
      <c r="E1682" s="512">
        <v>17</v>
      </c>
      <c r="F1682" s="512">
        <v>1</v>
      </c>
      <c r="G1682" s="512">
        <v>6</v>
      </c>
    </row>
    <row r="1683" spans="1:7" ht="12.75" customHeight="1">
      <c r="A1683" s="512" t="s">
        <v>3674</v>
      </c>
      <c r="B1683" s="512" t="s">
        <v>175</v>
      </c>
      <c r="C1683" s="512" t="s">
        <v>119</v>
      </c>
      <c r="D1683" s="512" t="s">
        <v>2690</v>
      </c>
      <c r="E1683" s="512">
        <v>17</v>
      </c>
      <c r="F1683" s="512">
        <v>2</v>
      </c>
      <c r="G1683" s="512">
        <v>12</v>
      </c>
    </row>
    <row r="1684" spans="1:7" ht="12.75" customHeight="1">
      <c r="A1684" s="512" t="s">
        <v>8657</v>
      </c>
      <c r="B1684" s="512" t="s">
        <v>175</v>
      </c>
      <c r="C1684" s="512" t="s">
        <v>119</v>
      </c>
      <c r="D1684" s="512" t="s">
        <v>2706</v>
      </c>
      <c r="E1684" s="512">
        <v>17</v>
      </c>
      <c r="F1684" s="512">
        <v>1</v>
      </c>
      <c r="G1684" s="512">
        <v>6</v>
      </c>
    </row>
    <row r="1685" spans="1:7" ht="12.75" customHeight="1">
      <c r="A1685" s="512" t="s">
        <v>3566</v>
      </c>
      <c r="B1685" s="512" t="s">
        <v>175</v>
      </c>
      <c r="C1685" s="512" t="s">
        <v>79</v>
      </c>
      <c r="D1685" s="512" t="s">
        <v>2690</v>
      </c>
      <c r="E1685" s="512">
        <v>6</v>
      </c>
      <c r="F1685" s="512">
        <v>1</v>
      </c>
      <c r="G1685" s="512">
        <v>17</v>
      </c>
    </row>
    <row r="1686" spans="1:7" ht="12.75" customHeight="1">
      <c r="A1686" s="512" t="s">
        <v>5029</v>
      </c>
      <c r="B1686" s="512" t="s">
        <v>175</v>
      </c>
      <c r="C1686" s="512" t="s">
        <v>80</v>
      </c>
      <c r="D1686" s="512" t="s">
        <v>2684</v>
      </c>
      <c r="E1686" s="512">
        <v>20</v>
      </c>
      <c r="F1686" s="512">
        <v>2</v>
      </c>
      <c r="G1686" s="512">
        <v>10</v>
      </c>
    </row>
    <row r="1687" spans="1:7" ht="12.75" customHeight="1">
      <c r="A1687" s="512" t="s">
        <v>3685</v>
      </c>
      <c r="B1687" s="512" t="s">
        <v>175</v>
      </c>
      <c r="C1687" s="512" t="s">
        <v>33</v>
      </c>
      <c r="D1687" s="512" t="s">
        <v>2683</v>
      </c>
      <c r="E1687" s="512">
        <v>12</v>
      </c>
      <c r="F1687" s="512">
        <v>1</v>
      </c>
      <c r="G1687" s="512">
        <v>8</v>
      </c>
    </row>
    <row r="1688" spans="1:7" ht="12.75" customHeight="1">
      <c r="A1688" s="512" t="s">
        <v>8658</v>
      </c>
      <c r="B1688" s="512" t="s">
        <v>175</v>
      </c>
      <c r="C1688" s="512" t="s">
        <v>33</v>
      </c>
      <c r="D1688" s="512" t="s">
        <v>2696</v>
      </c>
      <c r="E1688" s="512">
        <v>12</v>
      </c>
      <c r="F1688" s="512">
        <v>1</v>
      </c>
      <c r="G1688" s="512">
        <v>8</v>
      </c>
    </row>
    <row r="1689" spans="1:7" ht="12.75" customHeight="1">
      <c r="A1689" s="512" t="s">
        <v>8659</v>
      </c>
      <c r="B1689" s="512" t="s">
        <v>175</v>
      </c>
      <c r="C1689" s="512" t="s">
        <v>179</v>
      </c>
      <c r="D1689" s="512" t="s">
        <v>2689</v>
      </c>
      <c r="E1689" s="512">
        <v>4</v>
      </c>
      <c r="F1689" s="512">
        <v>1</v>
      </c>
      <c r="G1689" s="512">
        <v>25</v>
      </c>
    </row>
    <row r="1690" spans="1:7" ht="12.75" customHeight="1">
      <c r="A1690" s="512" t="s">
        <v>4451</v>
      </c>
      <c r="B1690" s="512" t="s">
        <v>175</v>
      </c>
      <c r="C1690" s="512" t="s">
        <v>34</v>
      </c>
      <c r="D1690" s="512" t="s">
        <v>2684</v>
      </c>
      <c r="E1690" s="512">
        <v>11</v>
      </c>
      <c r="F1690" s="512">
        <v>1</v>
      </c>
      <c r="G1690" s="512">
        <v>9</v>
      </c>
    </row>
    <row r="1691" spans="1:7" ht="12.75" customHeight="1">
      <c r="A1691" s="512" t="s">
        <v>3687</v>
      </c>
      <c r="B1691" s="512" t="s">
        <v>175</v>
      </c>
      <c r="C1691" s="512" t="s">
        <v>189</v>
      </c>
      <c r="D1691" s="512" t="s">
        <v>2689</v>
      </c>
      <c r="E1691" s="512">
        <v>10</v>
      </c>
      <c r="F1691" s="512">
        <v>3</v>
      </c>
      <c r="G1691" s="512">
        <v>30</v>
      </c>
    </row>
    <row r="1692" spans="1:7" ht="12.75" customHeight="1">
      <c r="A1692" s="512" t="s">
        <v>8660</v>
      </c>
      <c r="B1692" s="512" t="s">
        <v>175</v>
      </c>
      <c r="C1692" s="512" t="s">
        <v>189</v>
      </c>
      <c r="D1692" s="512" t="s">
        <v>2681</v>
      </c>
      <c r="E1692" s="512">
        <v>10</v>
      </c>
      <c r="F1692" s="512">
        <v>1</v>
      </c>
      <c r="G1692" s="512">
        <v>10</v>
      </c>
    </row>
    <row r="1693" spans="1:7" ht="12.75" customHeight="1">
      <c r="A1693" s="512" t="s">
        <v>8661</v>
      </c>
      <c r="B1693" s="512" t="s">
        <v>175</v>
      </c>
      <c r="C1693" s="512" t="s">
        <v>189</v>
      </c>
      <c r="D1693" s="512" t="s">
        <v>2707</v>
      </c>
      <c r="E1693" s="512">
        <v>10</v>
      </c>
      <c r="F1693" s="512">
        <v>1</v>
      </c>
      <c r="G1693" s="512">
        <v>10</v>
      </c>
    </row>
    <row r="1694" spans="1:7" ht="12.75" customHeight="1">
      <c r="A1694" s="512" t="s">
        <v>5061</v>
      </c>
      <c r="B1694" s="512" t="s">
        <v>175</v>
      </c>
      <c r="C1694" s="512" t="s">
        <v>165</v>
      </c>
      <c r="D1694" s="512" t="s">
        <v>2692</v>
      </c>
      <c r="E1694" s="512">
        <v>12</v>
      </c>
      <c r="F1694" s="512">
        <v>1</v>
      </c>
      <c r="G1694" s="512">
        <v>8</v>
      </c>
    </row>
    <row r="1695" spans="1:7" ht="12.75" customHeight="1">
      <c r="A1695" s="512" t="s">
        <v>8662</v>
      </c>
      <c r="B1695" s="512" t="s">
        <v>175</v>
      </c>
      <c r="C1695" s="512" t="s">
        <v>92</v>
      </c>
      <c r="D1695" s="512" t="s">
        <v>2688</v>
      </c>
      <c r="E1695" s="512">
        <v>11</v>
      </c>
      <c r="F1695" s="512">
        <v>1</v>
      </c>
      <c r="G1695" s="512">
        <v>9</v>
      </c>
    </row>
    <row r="1696" spans="1:7" ht="12.75" customHeight="1">
      <c r="A1696" s="512" t="s">
        <v>8663</v>
      </c>
      <c r="B1696" s="512" t="s">
        <v>175</v>
      </c>
      <c r="C1696" s="512" t="s">
        <v>208</v>
      </c>
      <c r="D1696" s="512" t="s">
        <v>2679</v>
      </c>
      <c r="E1696" s="512">
        <v>10</v>
      </c>
      <c r="F1696" s="512">
        <v>1</v>
      </c>
      <c r="G1696" s="512">
        <v>10</v>
      </c>
    </row>
    <row r="1697" spans="1:7" ht="12.75" customHeight="1">
      <c r="A1697" s="512" t="s">
        <v>4456</v>
      </c>
      <c r="B1697" s="512" t="s">
        <v>175</v>
      </c>
      <c r="C1697" s="512" t="s">
        <v>61</v>
      </c>
      <c r="D1697" s="512" t="s">
        <v>2689</v>
      </c>
      <c r="E1697" s="512">
        <v>28</v>
      </c>
      <c r="F1697" s="512">
        <v>9</v>
      </c>
      <c r="G1697" s="512">
        <v>32</v>
      </c>
    </row>
    <row r="1698" spans="1:7" ht="12.75" customHeight="1">
      <c r="A1698" s="512" t="s">
        <v>8664</v>
      </c>
      <c r="B1698" s="512" t="s">
        <v>175</v>
      </c>
      <c r="C1698" s="512" t="s">
        <v>61</v>
      </c>
      <c r="D1698" s="512" t="s">
        <v>2696</v>
      </c>
      <c r="E1698" s="512">
        <v>28</v>
      </c>
      <c r="F1698" s="512">
        <v>1</v>
      </c>
      <c r="G1698" s="512">
        <v>4</v>
      </c>
    </row>
    <row r="1699" spans="1:7" ht="12.75" customHeight="1">
      <c r="A1699" s="512" t="s">
        <v>3631</v>
      </c>
      <c r="B1699" s="512" t="s">
        <v>175</v>
      </c>
      <c r="C1699" s="512" t="s">
        <v>167</v>
      </c>
      <c r="D1699" s="512" t="s">
        <v>2678</v>
      </c>
      <c r="E1699" s="512">
        <v>11</v>
      </c>
      <c r="F1699" s="512">
        <v>1</v>
      </c>
      <c r="G1699" s="512">
        <v>9</v>
      </c>
    </row>
    <row r="1700" spans="1:7" ht="12.75" customHeight="1">
      <c r="A1700" s="512" t="s">
        <v>3633</v>
      </c>
      <c r="B1700" s="512" t="s">
        <v>175</v>
      </c>
      <c r="C1700" s="512" t="s">
        <v>35</v>
      </c>
      <c r="D1700" s="512" t="s">
        <v>2689</v>
      </c>
      <c r="E1700" s="512">
        <v>15</v>
      </c>
      <c r="F1700" s="512">
        <v>7</v>
      </c>
      <c r="G1700" s="512">
        <v>47</v>
      </c>
    </row>
    <row r="1701" spans="1:7" ht="12.75" customHeight="1">
      <c r="A1701" s="512" t="s">
        <v>3747</v>
      </c>
      <c r="B1701" s="512" t="s">
        <v>175</v>
      </c>
      <c r="C1701" s="512" t="s">
        <v>35</v>
      </c>
      <c r="D1701" s="512" t="s">
        <v>2680</v>
      </c>
      <c r="E1701" s="512">
        <v>15</v>
      </c>
      <c r="F1701" s="512">
        <v>2</v>
      </c>
      <c r="G1701" s="512">
        <v>13</v>
      </c>
    </row>
    <row r="1702" spans="1:7" ht="12.75" customHeight="1">
      <c r="A1702" s="512" t="s">
        <v>4465</v>
      </c>
      <c r="B1702" s="512" t="s">
        <v>175</v>
      </c>
      <c r="C1702" s="512" t="s">
        <v>93</v>
      </c>
      <c r="D1702" s="512" t="s">
        <v>2689</v>
      </c>
      <c r="E1702" s="512">
        <v>9</v>
      </c>
      <c r="F1702" s="512">
        <v>1</v>
      </c>
      <c r="G1702" s="512">
        <v>11</v>
      </c>
    </row>
    <row r="1703" spans="1:7" ht="12.75" customHeight="1">
      <c r="A1703" s="512" t="s">
        <v>3748</v>
      </c>
      <c r="B1703" s="512" t="s">
        <v>175</v>
      </c>
      <c r="C1703" s="512" t="s">
        <v>152</v>
      </c>
      <c r="D1703" s="512" t="s">
        <v>2690</v>
      </c>
      <c r="E1703" s="512">
        <v>10</v>
      </c>
      <c r="F1703" s="512">
        <v>1</v>
      </c>
      <c r="G1703" s="512">
        <v>10</v>
      </c>
    </row>
    <row r="1704" spans="1:7" ht="12.75" customHeight="1">
      <c r="A1704" s="512" t="s">
        <v>8665</v>
      </c>
      <c r="B1704" s="512" t="s">
        <v>175</v>
      </c>
      <c r="C1704" s="512" t="s">
        <v>183</v>
      </c>
      <c r="D1704" s="512" t="s">
        <v>2685</v>
      </c>
      <c r="E1704" s="512">
        <v>20</v>
      </c>
      <c r="F1704" s="512">
        <v>2</v>
      </c>
      <c r="G1704" s="512">
        <v>10</v>
      </c>
    </row>
    <row r="1705" spans="1:7" ht="12.75" customHeight="1">
      <c r="A1705" s="512" t="s">
        <v>3582</v>
      </c>
      <c r="B1705" s="512" t="s">
        <v>175</v>
      </c>
      <c r="C1705" s="512" t="s">
        <v>183</v>
      </c>
      <c r="D1705" s="512" t="s">
        <v>2696</v>
      </c>
      <c r="E1705" s="512">
        <v>20</v>
      </c>
      <c r="F1705" s="512">
        <v>2</v>
      </c>
      <c r="G1705" s="512">
        <v>10</v>
      </c>
    </row>
    <row r="1706" spans="1:7" ht="12.75" customHeight="1">
      <c r="A1706" s="512" t="s">
        <v>3413</v>
      </c>
      <c r="B1706" s="512" t="s">
        <v>175</v>
      </c>
      <c r="C1706" s="512" t="s">
        <v>26</v>
      </c>
      <c r="D1706" s="512" t="s">
        <v>2690</v>
      </c>
      <c r="E1706" s="512">
        <v>8</v>
      </c>
      <c r="F1706" s="512">
        <v>1</v>
      </c>
      <c r="G1706" s="512">
        <v>13</v>
      </c>
    </row>
    <row r="1707" spans="1:7" ht="12.75" customHeight="1">
      <c r="A1707" s="512" t="s">
        <v>3475</v>
      </c>
      <c r="B1707" s="512" t="s">
        <v>175</v>
      </c>
      <c r="C1707" s="512" t="s">
        <v>26</v>
      </c>
      <c r="D1707" s="512" t="s">
        <v>2698</v>
      </c>
      <c r="E1707" s="512">
        <v>8</v>
      </c>
      <c r="F1707" s="512">
        <v>1</v>
      </c>
      <c r="G1707" s="512">
        <v>13</v>
      </c>
    </row>
    <row r="1708" spans="1:7" ht="12.75" customHeight="1">
      <c r="A1708" s="512" t="s">
        <v>5009</v>
      </c>
      <c r="B1708" s="512" t="s">
        <v>175</v>
      </c>
      <c r="C1708" s="512" t="s">
        <v>232</v>
      </c>
      <c r="D1708" s="512" t="s">
        <v>2690</v>
      </c>
      <c r="E1708" s="512">
        <v>3</v>
      </c>
      <c r="F1708" s="512">
        <v>1</v>
      </c>
      <c r="G1708" s="512">
        <v>33</v>
      </c>
    </row>
    <row r="1709" spans="1:7" ht="12.75" customHeight="1">
      <c r="A1709" s="512" t="s">
        <v>8666</v>
      </c>
      <c r="B1709" s="512" t="s">
        <v>175</v>
      </c>
      <c r="C1709" s="512" t="s">
        <v>232</v>
      </c>
      <c r="D1709" s="512" t="s">
        <v>2684</v>
      </c>
      <c r="E1709" s="512">
        <v>3</v>
      </c>
      <c r="F1709" s="512">
        <v>1</v>
      </c>
      <c r="G1709" s="512">
        <v>33</v>
      </c>
    </row>
    <row r="1710" spans="1:7" ht="12.75" customHeight="1">
      <c r="A1710" s="512" t="s">
        <v>3536</v>
      </c>
      <c r="B1710" s="512" t="s">
        <v>175</v>
      </c>
      <c r="C1710" s="512" t="s">
        <v>87</v>
      </c>
      <c r="D1710" s="512" t="s">
        <v>2679</v>
      </c>
      <c r="E1710" s="512">
        <v>21</v>
      </c>
      <c r="F1710" s="512">
        <v>1</v>
      </c>
      <c r="G1710" s="512">
        <v>5</v>
      </c>
    </row>
    <row r="1711" spans="1:7" ht="12.75" customHeight="1">
      <c r="A1711" s="512" t="s">
        <v>3586</v>
      </c>
      <c r="B1711" s="512" t="s">
        <v>175</v>
      </c>
      <c r="C1711" s="512" t="s">
        <v>87</v>
      </c>
      <c r="D1711" s="512" t="s">
        <v>2685</v>
      </c>
      <c r="E1711" s="512">
        <v>21</v>
      </c>
      <c r="F1711" s="512">
        <v>1</v>
      </c>
      <c r="G1711" s="512">
        <v>5</v>
      </c>
    </row>
    <row r="1712" spans="1:7" ht="12.75" customHeight="1">
      <c r="A1712" s="512" t="s">
        <v>3499</v>
      </c>
      <c r="B1712" s="512" t="s">
        <v>175</v>
      </c>
      <c r="C1712" s="512" t="s">
        <v>27</v>
      </c>
      <c r="D1712" s="512" t="s">
        <v>2690</v>
      </c>
      <c r="E1712" s="512">
        <v>10</v>
      </c>
      <c r="F1712" s="512">
        <v>3</v>
      </c>
      <c r="G1712" s="512">
        <v>30</v>
      </c>
    </row>
    <row r="1713" spans="1:7" ht="12.75" customHeight="1">
      <c r="A1713" s="512" t="s">
        <v>3500</v>
      </c>
      <c r="B1713" s="512" t="s">
        <v>175</v>
      </c>
      <c r="C1713" s="512" t="s">
        <v>28</v>
      </c>
      <c r="D1713" s="512" t="s">
        <v>2689</v>
      </c>
      <c r="E1713" s="512">
        <v>11</v>
      </c>
      <c r="F1713" s="512">
        <v>3</v>
      </c>
      <c r="G1713" s="512">
        <v>27</v>
      </c>
    </row>
    <row r="1714" spans="1:7" ht="12.75" customHeight="1">
      <c r="A1714" s="512" t="s">
        <v>8667</v>
      </c>
      <c r="B1714" s="512" t="s">
        <v>175</v>
      </c>
      <c r="C1714" s="512" t="s">
        <v>28</v>
      </c>
      <c r="D1714" s="512" t="s">
        <v>2691</v>
      </c>
      <c r="E1714" s="512">
        <v>11</v>
      </c>
      <c r="F1714" s="512">
        <v>1</v>
      </c>
      <c r="G1714" s="512">
        <v>9</v>
      </c>
    </row>
    <row r="1715" spans="1:7" ht="12.75" customHeight="1">
      <c r="A1715" s="512" t="s">
        <v>3483</v>
      </c>
      <c r="B1715" s="512" t="s">
        <v>175</v>
      </c>
      <c r="C1715" s="512" t="s">
        <v>104</v>
      </c>
      <c r="D1715" s="512" t="s">
        <v>2689</v>
      </c>
      <c r="E1715" s="512">
        <v>19</v>
      </c>
      <c r="F1715" s="512">
        <v>6</v>
      </c>
      <c r="G1715" s="512">
        <v>32</v>
      </c>
    </row>
    <row r="1716" spans="1:7" ht="12.75" customHeight="1">
      <c r="A1716" s="512" t="s">
        <v>4425</v>
      </c>
      <c r="B1716" s="512" t="s">
        <v>175</v>
      </c>
      <c r="C1716" s="512" t="s">
        <v>29</v>
      </c>
      <c r="D1716" s="512" t="s">
        <v>2680</v>
      </c>
      <c r="E1716" s="512">
        <v>21</v>
      </c>
      <c r="F1716" s="512">
        <v>1</v>
      </c>
      <c r="G1716" s="512">
        <v>5</v>
      </c>
    </row>
    <row r="1717" spans="1:7" ht="12.75" customHeight="1">
      <c r="A1717" s="512" t="s">
        <v>8668</v>
      </c>
      <c r="B1717" s="512" t="s">
        <v>175</v>
      </c>
      <c r="C1717" s="512" t="s">
        <v>160</v>
      </c>
      <c r="D1717" s="512" t="s">
        <v>2695</v>
      </c>
      <c r="E1717" s="512">
        <v>3</v>
      </c>
      <c r="F1717" s="512">
        <v>1</v>
      </c>
      <c r="G1717" s="512">
        <v>33</v>
      </c>
    </row>
    <row r="1718" spans="1:7" ht="12.75" customHeight="1">
      <c r="A1718" s="512" t="s">
        <v>449</v>
      </c>
      <c r="B1718" s="512" t="s">
        <v>175</v>
      </c>
      <c r="C1718" s="512" t="s">
        <v>77</v>
      </c>
      <c r="D1718" s="512" t="s">
        <v>2709</v>
      </c>
      <c r="E1718" s="512">
        <v>6</v>
      </c>
      <c r="F1718" s="512" t="s">
        <v>2709</v>
      </c>
      <c r="G1718" s="512">
        <v>0</v>
      </c>
    </row>
    <row r="1719" spans="1:7" ht="12.75" customHeight="1">
      <c r="A1719" s="512" t="s">
        <v>3542</v>
      </c>
      <c r="B1719" s="512" t="s">
        <v>175</v>
      </c>
      <c r="C1719" s="512" t="s">
        <v>78</v>
      </c>
      <c r="D1719" s="512" t="s">
        <v>2689</v>
      </c>
      <c r="E1719" s="512">
        <v>15</v>
      </c>
      <c r="F1719" s="512">
        <v>3</v>
      </c>
      <c r="G1719" s="512">
        <v>20</v>
      </c>
    </row>
    <row r="1720" spans="1:7" ht="12.75" customHeight="1">
      <c r="A1720" s="512" t="s">
        <v>3543</v>
      </c>
      <c r="B1720" s="512" t="s">
        <v>175</v>
      </c>
      <c r="C1720" s="512" t="s">
        <v>204</v>
      </c>
      <c r="D1720" s="512" t="s">
        <v>2678</v>
      </c>
      <c r="E1720" s="512">
        <v>12</v>
      </c>
      <c r="F1720" s="512">
        <v>1</v>
      </c>
      <c r="G1720" s="512">
        <v>8</v>
      </c>
    </row>
    <row r="1721" spans="1:7" ht="12.75" customHeight="1">
      <c r="A1721" s="512" t="s">
        <v>8669</v>
      </c>
      <c r="B1721" s="512" t="s">
        <v>175</v>
      </c>
      <c r="C1721" s="512" t="s">
        <v>204</v>
      </c>
      <c r="D1721" s="512" t="s">
        <v>2693</v>
      </c>
      <c r="E1721" s="512">
        <v>12</v>
      </c>
      <c r="F1721" s="512">
        <v>1</v>
      </c>
      <c r="G1721" s="512">
        <v>8</v>
      </c>
    </row>
    <row r="1722" spans="1:7" ht="12.75" customHeight="1">
      <c r="A1722" s="512" t="s">
        <v>3598</v>
      </c>
      <c r="B1722" s="512" t="s">
        <v>175</v>
      </c>
      <c r="C1722" s="512" t="s">
        <v>205</v>
      </c>
      <c r="D1722" s="512" t="s">
        <v>2690</v>
      </c>
      <c r="E1722" s="512">
        <v>15</v>
      </c>
      <c r="F1722" s="512">
        <v>2</v>
      </c>
      <c r="G1722" s="512">
        <v>13</v>
      </c>
    </row>
    <row r="1723" spans="1:7" ht="12.75" customHeight="1">
      <c r="A1723" s="512" t="s">
        <v>8670</v>
      </c>
      <c r="B1723" s="512" t="s">
        <v>175</v>
      </c>
      <c r="C1723" s="512" t="s">
        <v>205</v>
      </c>
      <c r="D1723" s="512" t="s">
        <v>2702</v>
      </c>
      <c r="E1723" s="512">
        <v>15</v>
      </c>
      <c r="F1723" s="512">
        <v>1</v>
      </c>
      <c r="G1723" s="512">
        <v>7</v>
      </c>
    </row>
    <row r="1724" spans="1:7" ht="12.75" customHeight="1">
      <c r="A1724" s="512" t="s">
        <v>8671</v>
      </c>
      <c r="B1724" s="512" t="s">
        <v>175</v>
      </c>
      <c r="C1724" s="512" t="s">
        <v>234</v>
      </c>
      <c r="D1724" s="512" t="s">
        <v>2698</v>
      </c>
      <c r="E1724" s="512">
        <v>15</v>
      </c>
      <c r="F1724" s="512">
        <v>1</v>
      </c>
      <c r="G1724" s="512">
        <v>7</v>
      </c>
    </row>
    <row r="1725" spans="1:7" ht="12.75" customHeight="1">
      <c r="A1725" s="512" t="s">
        <v>3654</v>
      </c>
      <c r="B1725" s="512" t="s">
        <v>175</v>
      </c>
      <c r="C1725" s="512" t="s">
        <v>184</v>
      </c>
      <c r="D1725" s="512" t="s">
        <v>2690</v>
      </c>
      <c r="E1725" s="512">
        <v>13</v>
      </c>
      <c r="F1725" s="512">
        <v>1</v>
      </c>
      <c r="G1725" s="512">
        <v>8</v>
      </c>
    </row>
    <row r="1726" spans="1:7" ht="12.75" customHeight="1">
      <c r="A1726" s="512" t="s">
        <v>3491</v>
      </c>
      <c r="B1726" s="512" t="s">
        <v>175</v>
      </c>
      <c r="C1726" s="512" t="s">
        <v>106</v>
      </c>
      <c r="D1726" s="512" t="s">
        <v>2690</v>
      </c>
      <c r="E1726" s="512">
        <v>12</v>
      </c>
      <c r="F1726" s="512">
        <v>2</v>
      </c>
      <c r="G1726" s="512">
        <v>17</v>
      </c>
    </row>
    <row r="1727" spans="1:7" ht="12.75" customHeight="1">
      <c r="A1727" s="512" t="s">
        <v>8672</v>
      </c>
      <c r="B1727" s="512" t="s">
        <v>175</v>
      </c>
      <c r="C1727" s="512" t="s">
        <v>106</v>
      </c>
      <c r="D1727" s="512" t="s">
        <v>2678</v>
      </c>
      <c r="E1727" s="512">
        <v>12</v>
      </c>
      <c r="F1727" s="512">
        <v>1</v>
      </c>
      <c r="G1727" s="512">
        <v>8</v>
      </c>
    </row>
    <row r="1728" spans="1:7" ht="12.75" customHeight="1">
      <c r="A1728" s="512" t="s">
        <v>3664</v>
      </c>
      <c r="B1728" s="512" t="s">
        <v>175</v>
      </c>
      <c r="C1728" s="512" t="s">
        <v>108</v>
      </c>
      <c r="D1728" s="512" t="s">
        <v>2689</v>
      </c>
      <c r="E1728" s="512">
        <v>6</v>
      </c>
      <c r="F1728" s="512">
        <v>1</v>
      </c>
      <c r="G1728" s="512">
        <v>17</v>
      </c>
    </row>
    <row r="1729" spans="1:7" ht="12.75" customHeight="1">
      <c r="A1729" s="512" t="s">
        <v>8673</v>
      </c>
      <c r="B1729" s="512" t="s">
        <v>175</v>
      </c>
      <c r="C1729" s="512" t="s">
        <v>109</v>
      </c>
      <c r="D1729" s="512" t="s">
        <v>2682</v>
      </c>
      <c r="E1729" s="512">
        <v>5</v>
      </c>
      <c r="F1729" s="512">
        <v>1</v>
      </c>
      <c r="G1729" s="512">
        <v>20</v>
      </c>
    </row>
    <row r="1730" spans="1:7" ht="12.75" customHeight="1">
      <c r="A1730" s="512" t="s">
        <v>5065</v>
      </c>
      <c r="B1730" s="512" t="s">
        <v>175</v>
      </c>
      <c r="C1730" s="512" t="s">
        <v>185</v>
      </c>
      <c r="D1730" s="512" t="s">
        <v>2697</v>
      </c>
      <c r="E1730" s="512">
        <v>38</v>
      </c>
      <c r="F1730" s="512">
        <v>1</v>
      </c>
      <c r="G1730" s="512">
        <v>3</v>
      </c>
    </row>
    <row r="1731" spans="1:7" ht="12.75" customHeight="1">
      <c r="A1731" s="512" t="s">
        <v>8674</v>
      </c>
      <c r="B1731" s="512" t="s">
        <v>175</v>
      </c>
      <c r="C1731" s="512" t="s">
        <v>185</v>
      </c>
      <c r="D1731" s="512" t="s">
        <v>2696</v>
      </c>
      <c r="E1731" s="512">
        <v>38</v>
      </c>
      <c r="F1731" s="512">
        <v>1</v>
      </c>
      <c r="G1731" s="512">
        <v>3</v>
      </c>
    </row>
    <row r="1732" spans="1:7" ht="12.75" customHeight="1">
      <c r="A1732" s="512" t="s">
        <v>3557</v>
      </c>
      <c r="B1732" s="512" t="s">
        <v>175</v>
      </c>
      <c r="C1732" s="512" t="s">
        <v>110</v>
      </c>
      <c r="D1732" s="512" t="s">
        <v>2695</v>
      </c>
      <c r="E1732" s="512">
        <v>8</v>
      </c>
      <c r="F1732" s="512">
        <v>2</v>
      </c>
      <c r="G1732" s="512">
        <v>25</v>
      </c>
    </row>
    <row r="1733" spans="1:7" ht="12.75" customHeight="1">
      <c r="A1733" s="512" t="s">
        <v>3534</v>
      </c>
      <c r="B1733" s="512" t="s">
        <v>175</v>
      </c>
      <c r="C1733" s="512" t="s">
        <v>183</v>
      </c>
      <c r="D1733" s="512" t="s">
        <v>2706</v>
      </c>
      <c r="E1733" s="512">
        <v>20</v>
      </c>
      <c r="F1733" s="512">
        <v>1</v>
      </c>
      <c r="G1733" s="512">
        <v>5</v>
      </c>
    </row>
    <row r="1734" spans="1:7" ht="12.75" customHeight="1">
      <c r="A1734" s="512" t="s">
        <v>3414</v>
      </c>
      <c r="B1734" s="512" t="s">
        <v>175</v>
      </c>
      <c r="C1734" s="512" t="s">
        <v>26</v>
      </c>
      <c r="D1734" s="512" t="s">
        <v>2680</v>
      </c>
      <c r="E1734" s="512">
        <v>8</v>
      </c>
      <c r="F1734" s="512">
        <v>2</v>
      </c>
      <c r="G1734" s="512">
        <v>25</v>
      </c>
    </row>
    <row r="1735" spans="1:7" ht="12.75" customHeight="1">
      <c r="A1735" s="512" t="s">
        <v>3479</v>
      </c>
      <c r="B1735" s="512" t="s">
        <v>175</v>
      </c>
      <c r="C1735" s="512" t="s">
        <v>87</v>
      </c>
      <c r="D1735" s="512" t="s">
        <v>2690</v>
      </c>
      <c r="E1735" s="512">
        <v>21</v>
      </c>
      <c r="F1735" s="512">
        <v>3</v>
      </c>
      <c r="G1735" s="512">
        <v>14</v>
      </c>
    </row>
    <row r="1736" spans="1:7" ht="12.75" customHeight="1">
      <c r="A1736" s="512" t="s">
        <v>3585</v>
      </c>
      <c r="B1736" s="512" t="s">
        <v>175</v>
      </c>
      <c r="C1736" s="512" t="s">
        <v>87</v>
      </c>
      <c r="D1736" s="512" t="s">
        <v>2684</v>
      </c>
      <c r="E1736" s="512">
        <v>21</v>
      </c>
      <c r="F1736" s="512">
        <v>3</v>
      </c>
      <c r="G1736" s="512">
        <v>14</v>
      </c>
    </row>
    <row r="1737" spans="1:7" ht="12.75" customHeight="1">
      <c r="A1737" s="512" t="s">
        <v>8675</v>
      </c>
      <c r="B1737" s="512" t="s">
        <v>175</v>
      </c>
      <c r="C1737" s="512" t="s">
        <v>87</v>
      </c>
      <c r="D1737" s="512" t="s">
        <v>2688</v>
      </c>
      <c r="E1737" s="512">
        <v>21</v>
      </c>
      <c r="F1737" s="512">
        <v>1</v>
      </c>
      <c r="G1737" s="512">
        <v>5</v>
      </c>
    </row>
    <row r="1738" spans="1:7" ht="12.75" customHeight="1">
      <c r="A1738" s="512" t="s">
        <v>3538</v>
      </c>
      <c r="B1738" s="512" t="s">
        <v>175</v>
      </c>
      <c r="C1738" s="512" t="s">
        <v>88</v>
      </c>
      <c r="D1738" s="512" t="s">
        <v>2689</v>
      </c>
      <c r="E1738" s="512">
        <v>11</v>
      </c>
      <c r="F1738" s="512">
        <v>2</v>
      </c>
      <c r="G1738" s="512">
        <v>18</v>
      </c>
    </row>
    <row r="1739" spans="1:7" ht="12.75" customHeight="1">
      <c r="A1739" s="512" t="s">
        <v>3485</v>
      </c>
      <c r="B1739" s="512" t="s">
        <v>175</v>
      </c>
      <c r="C1739" s="512" t="s">
        <v>28</v>
      </c>
      <c r="D1739" s="512" t="s">
        <v>2690</v>
      </c>
      <c r="E1739" s="512">
        <v>11</v>
      </c>
      <c r="F1739" s="512">
        <v>1</v>
      </c>
      <c r="G1739" s="512">
        <v>9</v>
      </c>
    </row>
    <row r="1740" spans="1:7" ht="12.75" customHeight="1">
      <c r="A1740" s="512" t="s">
        <v>3591</v>
      </c>
      <c r="B1740" s="512" t="s">
        <v>175</v>
      </c>
      <c r="C1740" s="512" t="s">
        <v>203</v>
      </c>
      <c r="D1740" s="512" t="s">
        <v>2680</v>
      </c>
      <c r="E1740" s="512">
        <v>19</v>
      </c>
      <c r="F1740" s="512">
        <v>1</v>
      </c>
      <c r="G1740" s="512">
        <v>5</v>
      </c>
    </row>
    <row r="1741" spans="1:7" ht="12.75" customHeight="1">
      <c r="A1741" s="512" t="s">
        <v>8676</v>
      </c>
      <c r="B1741" s="512" t="s">
        <v>175</v>
      </c>
      <c r="C1741" s="512" t="s">
        <v>217</v>
      </c>
      <c r="D1741" s="512" t="s">
        <v>2684</v>
      </c>
      <c r="E1741" s="512">
        <v>14</v>
      </c>
      <c r="F1741" s="512">
        <v>1</v>
      </c>
      <c r="G1741" s="512">
        <v>7</v>
      </c>
    </row>
    <row r="1742" spans="1:7" ht="12.75" customHeight="1">
      <c r="A1742" s="512" t="s">
        <v>8677</v>
      </c>
      <c r="B1742" s="512" t="s">
        <v>175</v>
      </c>
      <c r="C1742" s="512" t="s">
        <v>217</v>
      </c>
      <c r="D1742" s="512" t="s">
        <v>2687</v>
      </c>
      <c r="E1742" s="512">
        <v>14</v>
      </c>
      <c r="F1742" s="512">
        <v>1</v>
      </c>
      <c r="G1742" s="512">
        <v>7</v>
      </c>
    </row>
    <row r="1743" spans="1:7" ht="12.75" customHeight="1">
      <c r="A1743" s="512" t="s">
        <v>5041</v>
      </c>
      <c r="B1743" s="512" t="s">
        <v>175</v>
      </c>
      <c r="C1743" s="512" t="s">
        <v>78</v>
      </c>
      <c r="D1743" s="512" t="s">
        <v>2702</v>
      </c>
      <c r="E1743" s="512">
        <v>15</v>
      </c>
      <c r="F1743" s="512">
        <v>1</v>
      </c>
      <c r="G1743" s="512">
        <v>7</v>
      </c>
    </row>
    <row r="1744" spans="1:7" ht="12.75" customHeight="1">
      <c r="A1744" s="512" t="s">
        <v>3487</v>
      </c>
      <c r="B1744" s="512" t="s">
        <v>175</v>
      </c>
      <c r="C1744" s="512" t="s">
        <v>204</v>
      </c>
      <c r="D1744" s="512" t="s">
        <v>2689</v>
      </c>
      <c r="E1744" s="512">
        <v>12</v>
      </c>
      <c r="F1744" s="512">
        <v>3</v>
      </c>
      <c r="G1744" s="512">
        <v>25</v>
      </c>
    </row>
    <row r="1745" spans="1:7" ht="12.75" customHeight="1">
      <c r="A1745" s="512" t="s">
        <v>3597</v>
      </c>
      <c r="B1745" s="512" t="s">
        <v>175</v>
      </c>
      <c r="C1745" s="512" t="s">
        <v>205</v>
      </c>
      <c r="D1745" s="512" t="s">
        <v>2695</v>
      </c>
      <c r="E1745" s="512">
        <v>15</v>
      </c>
      <c r="F1745" s="512">
        <v>1</v>
      </c>
      <c r="G1745" s="512">
        <v>7</v>
      </c>
    </row>
    <row r="1746" spans="1:7" ht="12.75" customHeight="1">
      <c r="A1746" s="512" t="s">
        <v>3506</v>
      </c>
      <c r="B1746" s="512" t="s">
        <v>175</v>
      </c>
      <c r="C1746" s="512" t="s">
        <v>205</v>
      </c>
      <c r="D1746" s="512" t="s">
        <v>2698</v>
      </c>
      <c r="E1746" s="512">
        <v>15</v>
      </c>
      <c r="F1746" s="512">
        <v>1</v>
      </c>
      <c r="G1746" s="512">
        <v>7</v>
      </c>
    </row>
    <row r="1747" spans="1:7" ht="12.75" customHeight="1">
      <c r="A1747" s="512" t="s">
        <v>5049</v>
      </c>
      <c r="B1747" s="512" t="s">
        <v>175</v>
      </c>
      <c r="C1747" s="512" t="s">
        <v>205</v>
      </c>
      <c r="D1747" s="512" t="s">
        <v>2688</v>
      </c>
      <c r="E1747" s="512">
        <v>15</v>
      </c>
      <c r="F1747" s="512">
        <v>1</v>
      </c>
      <c r="G1747" s="512">
        <v>7</v>
      </c>
    </row>
    <row r="1748" spans="1:7" ht="12.75" customHeight="1">
      <c r="A1748" s="512" t="s">
        <v>5010</v>
      </c>
      <c r="B1748" s="512" t="s">
        <v>175</v>
      </c>
      <c r="C1748" s="512" t="s">
        <v>161</v>
      </c>
      <c r="D1748" s="512" t="s">
        <v>2690</v>
      </c>
      <c r="E1748" s="512">
        <v>21</v>
      </c>
      <c r="F1748" s="512">
        <v>1</v>
      </c>
      <c r="G1748" s="512">
        <v>5</v>
      </c>
    </row>
    <row r="1749" spans="1:7" ht="12.75" customHeight="1">
      <c r="A1749" s="512" t="s">
        <v>3549</v>
      </c>
      <c r="B1749" s="512" t="s">
        <v>175</v>
      </c>
      <c r="C1749" s="512" t="s">
        <v>105</v>
      </c>
      <c r="D1749" s="512" t="s">
        <v>2690</v>
      </c>
      <c r="E1749" s="512">
        <v>14</v>
      </c>
      <c r="F1749" s="512">
        <v>1</v>
      </c>
      <c r="G1749" s="512">
        <v>7</v>
      </c>
    </row>
    <row r="1750" spans="1:7" ht="12.75" customHeight="1">
      <c r="A1750" s="512" t="s">
        <v>8678</v>
      </c>
      <c r="B1750" s="512" t="s">
        <v>175</v>
      </c>
      <c r="C1750" s="512" t="s">
        <v>105</v>
      </c>
      <c r="D1750" s="512" t="s">
        <v>2703</v>
      </c>
      <c r="E1750" s="512">
        <v>14</v>
      </c>
      <c r="F1750" s="512">
        <v>1</v>
      </c>
      <c r="G1750" s="512">
        <v>7</v>
      </c>
    </row>
    <row r="1751" spans="1:7" ht="12.75" customHeight="1">
      <c r="A1751" s="512" t="s">
        <v>4430</v>
      </c>
      <c r="B1751" s="512" t="s">
        <v>175</v>
      </c>
      <c r="C1751" s="512" t="s">
        <v>106</v>
      </c>
      <c r="D1751" s="512" t="s">
        <v>2684</v>
      </c>
      <c r="E1751" s="512">
        <v>12</v>
      </c>
      <c r="F1751" s="512">
        <v>2</v>
      </c>
      <c r="G1751" s="512">
        <v>17</v>
      </c>
    </row>
    <row r="1752" spans="1:7" ht="12.75" customHeight="1">
      <c r="A1752" s="512" t="s">
        <v>8679</v>
      </c>
      <c r="B1752" s="512" t="s">
        <v>175</v>
      </c>
      <c r="C1752" s="512" t="s">
        <v>106</v>
      </c>
      <c r="D1752" s="512" t="s">
        <v>2687</v>
      </c>
      <c r="E1752" s="512">
        <v>12</v>
      </c>
      <c r="F1752" s="512">
        <v>1</v>
      </c>
      <c r="G1752" s="512">
        <v>8</v>
      </c>
    </row>
    <row r="1753" spans="1:7" ht="12.75" customHeight="1">
      <c r="A1753" s="512" t="s">
        <v>8680</v>
      </c>
      <c r="B1753" s="512" t="s">
        <v>175</v>
      </c>
      <c r="C1753" s="512" t="s">
        <v>106</v>
      </c>
      <c r="D1753" s="512" t="s">
        <v>2680</v>
      </c>
      <c r="E1753" s="512">
        <v>12</v>
      </c>
      <c r="F1753" s="512">
        <v>1</v>
      </c>
      <c r="G1753" s="512">
        <v>8</v>
      </c>
    </row>
    <row r="1754" spans="1:7" ht="12.75" customHeight="1">
      <c r="A1754" s="512" t="s">
        <v>3571</v>
      </c>
      <c r="B1754" s="512" t="s">
        <v>175</v>
      </c>
      <c r="C1754" s="512" t="s">
        <v>89</v>
      </c>
      <c r="D1754" s="512" t="s">
        <v>2680</v>
      </c>
      <c r="E1754" s="512">
        <v>38</v>
      </c>
      <c r="F1754" s="512">
        <v>4</v>
      </c>
      <c r="G1754" s="512">
        <v>11</v>
      </c>
    </row>
    <row r="1755" spans="1:7" ht="12.75" customHeight="1">
      <c r="A1755" s="512" t="s">
        <v>5070</v>
      </c>
      <c r="B1755" s="512" t="s">
        <v>175</v>
      </c>
      <c r="C1755" s="512" t="s">
        <v>89</v>
      </c>
      <c r="D1755" s="512" t="s">
        <v>2706</v>
      </c>
      <c r="E1755" s="512">
        <v>38</v>
      </c>
      <c r="F1755" s="512">
        <v>2</v>
      </c>
      <c r="G1755" s="512">
        <v>5</v>
      </c>
    </row>
    <row r="1756" spans="1:7" ht="12.75" customHeight="1">
      <c r="A1756" s="512" t="s">
        <v>8681</v>
      </c>
      <c r="B1756" s="512" t="s">
        <v>175</v>
      </c>
      <c r="C1756" s="512" t="s">
        <v>89</v>
      </c>
      <c r="D1756" s="512" t="s">
        <v>2696</v>
      </c>
      <c r="E1756" s="512">
        <v>38</v>
      </c>
      <c r="F1756" s="512">
        <v>1</v>
      </c>
      <c r="G1756" s="512">
        <v>3</v>
      </c>
    </row>
    <row r="1757" spans="1:7" ht="12.75" customHeight="1">
      <c r="A1757" s="512" t="s">
        <v>3493</v>
      </c>
      <c r="B1757" s="512" t="s">
        <v>175</v>
      </c>
      <c r="C1757" s="512" t="s">
        <v>206</v>
      </c>
      <c r="D1757" s="512" t="s">
        <v>2690</v>
      </c>
      <c r="E1757" s="512">
        <v>20</v>
      </c>
      <c r="F1757" s="512">
        <v>3</v>
      </c>
      <c r="G1757" s="512">
        <v>15</v>
      </c>
    </row>
    <row r="1758" spans="1:7" ht="12.75" customHeight="1">
      <c r="A1758" s="512" t="s">
        <v>3662</v>
      </c>
      <c r="B1758" s="512" t="s">
        <v>175</v>
      </c>
      <c r="C1758" s="512" t="s">
        <v>206</v>
      </c>
      <c r="D1758" s="512" t="s">
        <v>2684</v>
      </c>
      <c r="E1758" s="512">
        <v>20</v>
      </c>
      <c r="F1758" s="512">
        <v>1</v>
      </c>
      <c r="G1758" s="512">
        <v>5</v>
      </c>
    </row>
    <row r="1759" spans="1:7" ht="12.75" customHeight="1">
      <c r="A1759" s="512" t="s">
        <v>3554</v>
      </c>
      <c r="B1759" s="512" t="s">
        <v>175</v>
      </c>
      <c r="C1759" s="512" t="s">
        <v>107</v>
      </c>
      <c r="D1759" s="512" t="s">
        <v>2698</v>
      </c>
      <c r="E1759" s="512">
        <v>11</v>
      </c>
      <c r="F1759" s="512">
        <v>1</v>
      </c>
      <c r="G1759" s="512">
        <v>9</v>
      </c>
    </row>
    <row r="1760" spans="1:7" ht="12.75" customHeight="1">
      <c r="A1760" s="512" t="s">
        <v>8682</v>
      </c>
      <c r="B1760" s="512" t="s">
        <v>175</v>
      </c>
      <c r="C1760" s="512" t="s">
        <v>107</v>
      </c>
      <c r="D1760" s="512" t="s">
        <v>2686</v>
      </c>
      <c r="E1760" s="512">
        <v>11</v>
      </c>
      <c r="F1760" s="512">
        <v>1</v>
      </c>
      <c r="G1760" s="512">
        <v>9</v>
      </c>
    </row>
    <row r="1761" spans="1:7" ht="12.75" customHeight="1">
      <c r="A1761" s="512" t="s">
        <v>5075</v>
      </c>
      <c r="B1761" s="512" t="s">
        <v>175</v>
      </c>
      <c r="C1761" s="512" t="s">
        <v>107</v>
      </c>
      <c r="D1761" s="512" t="s">
        <v>2696</v>
      </c>
      <c r="E1761" s="512">
        <v>11</v>
      </c>
      <c r="F1761" s="512">
        <v>1</v>
      </c>
      <c r="G1761" s="512">
        <v>9</v>
      </c>
    </row>
    <row r="1762" spans="1:7" ht="12.75" customHeight="1">
      <c r="A1762" s="512" t="s">
        <v>8683</v>
      </c>
      <c r="B1762" s="512" t="s">
        <v>175</v>
      </c>
      <c r="C1762" s="512" t="s">
        <v>30</v>
      </c>
      <c r="D1762" s="512" t="s">
        <v>2695</v>
      </c>
      <c r="E1762" s="512">
        <v>3</v>
      </c>
      <c r="F1762" s="512">
        <v>1</v>
      </c>
      <c r="G1762" s="512">
        <v>33</v>
      </c>
    </row>
    <row r="1763" spans="1:7" ht="12.75" customHeight="1">
      <c r="A1763" s="512" t="s">
        <v>3609</v>
      </c>
      <c r="B1763" s="512" t="s">
        <v>175</v>
      </c>
      <c r="C1763" s="512" t="s">
        <v>112</v>
      </c>
      <c r="D1763" s="512" t="s">
        <v>2680</v>
      </c>
      <c r="E1763" s="512">
        <v>13</v>
      </c>
      <c r="F1763" s="512">
        <v>2</v>
      </c>
      <c r="G1763" s="512">
        <v>15</v>
      </c>
    </row>
    <row r="1764" spans="1:7" ht="12.75" customHeight="1">
      <c r="A1764" s="512" t="s">
        <v>3730</v>
      </c>
      <c r="B1764" s="512" t="s">
        <v>175</v>
      </c>
      <c r="C1764" s="512" t="s">
        <v>90</v>
      </c>
      <c r="D1764" s="512" t="s">
        <v>2695</v>
      </c>
      <c r="E1764" s="512">
        <v>51</v>
      </c>
      <c r="F1764" s="512">
        <v>3</v>
      </c>
      <c r="G1764" s="512">
        <v>6</v>
      </c>
    </row>
    <row r="1765" spans="1:7" ht="12.75" customHeight="1">
      <c r="A1765" s="512" t="s">
        <v>4436</v>
      </c>
      <c r="B1765" s="512" t="s">
        <v>175</v>
      </c>
      <c r="C1765" s="512" t="s">
        <v>90</v>
      </c>
      <c r="D1765" s="512" t="s">
        <v>2690</v>
      </c>
      <c r="E1765" s="512">
        <v>51</v>
      </c>
      <c r="F1765" s="512">
        <v>3</v>
      </c>
      <c r="G1765" s="512">
        <v>6</v>
      </c>
    </row>
    <row r="1766" spans="1:7" ht="12.75" customHeight="1">
      <c r="A1766" s="512" t="s">
        <v>3732</v>
      </c>
      <c r="B1766" s="512" t="s">
        <v>175</v>
      </c>
      <c r="C1766" s="512" t="s">
        <v>90</v>
      </c>
      <c r="D1766" s="512" t="s">
        <v>2704</v>
      </c>
      <c r="E1766" s="512">
        <v>51</v>
      </c>
      <c r="F1766" s="512">
        <v>1</v>
      </c>
      <c r="G1766" s="512">
        <v>2</v>
      </c>
    </row>
    <row r="1767" spans="1:7" ht="12.75" customHeight="1">
      <c r="A1767" s="512" t="s">
        <v>3579</v>
      </c>
      <c r="B1767" s="512" t="s">
        <v>175</v>
      </c>
      <c r="C1767" s="512" t="s">
        <v>113</v>
      </c>
      <c r="D1767" s="512" t="s">
        <v>2689</v>
      </c>
      <c r="E1767" s="512">
        <v>5</v>
      </c>
      <c r="F1767" s="512" t="s">
        <v>2709</v>
      </c>
      <c r="G1767" s="512">
        <v>0</v>
      </c>
    </row>
    <row r="1768" spans="1:7" ht="12.75" customHeight="1">
      <c r="A1768" s="512" t="s">
        <v>3668</v>
      </c>
      <c r="B1768" s="512" t="s">
        <v>175</v>
      </c>
      <c r="C1768" s="512" t="s">
        <v>114</v>
      </c>
      <c r="D1768" s="512" t="s">
        <v>2689</v>
      </c>
      <c r="E1768" s="512">
        <v>4</v>
      </c>
      <c r="F1768" s="512" t="s">
        <v>2709</v>
      </c>
      <c r="G1768" s="512">
        <v>0</v>
      </c>
    </row>
    <row r="1769" spans="1:7" ht="12.75" customHeight="1">
      <c r="A1769" s="512" t="s">
        <v>476</v>
      </c>
      <c r="B1769" s="512" t="s">
        <v>175</v>
      </c>
      <c r="C1769" s="512" t="s">
        <v>186</v>
      </c>
      <c r="D1769" s="512" t="s">
        <v>2709</v>
      </c>
      <c r="E1769" s="512">
        <v>3</v>
      </c>
      <c r="F1769" s="512" t="s">
        <v>2709</v>
      </c>
      <c r="G1769" s="512">
        <v>0</v>
      </c>
    </row>
    <row r="1770" spans="1:7" ht="12.75" customHeight="1">
      <c r="A1770" s="512" t="s">
        <v>8684</v>
      </c>
      <c r="B1770" s="512" t="s">
        <v>175</v>
      </c>
      <c r="C1770" s="512" t="s">
        <v>115</v>
      </c>
      <c r="D1770" s="512" t="s">
        <v>2695</v>
      </c>
      <c r="E1770" s="512">
        <v>5</v>
      </c>
      <c r="F1770" s="512">
        <v>1</v>
      </c>
      <c r="G1770" s="512">
        <v>20</v>
      </c>
    </row>
    <row r="1771" spans="1:7" ht="12.75" customHeight="1">
      <c r="A1771" s="512" t="s">
        <v>8685</v>
      </c>
      <c r="B1771" s="512" t="s">
        <v>175</v>
      </c>
      <c r="C1771" s="512" t="s">
        <v>115</v>
      </c>
      <c r="D1771" s="512" t="s">
        <v>2705</v>
      </c>
      <c r="E1771" s="512">
        <v>5</v>
      </c>
      <c r="F1771" s="512">
        <v>1</v>
      </c>
      <c r="G1771" s="512">
        <v>20</v>
      </c>
    </row>
    <row r="1772" spans="1:7" ht="12.75" customHeight="1">
      <c r="A1772" s="512" t="s">
        <v>3614</v>
      </c>
      <c r="B1772" s="512" t="s">
        <v>175</v>
      </c>
      <c r="C1772" s="512" t="s">
        <v>187</v>
      </c>
      <c r="D1772" s="512" t="s">
        <v>2689</v>
      </c>
      <c r="E1772" s="512">
        <v>45</v>
      </c>
      <c r="F1772" s="512">
        <v>10</v>
      </c>
      <c r="G1772" s="512">
        <v>22</v>
      </c>
    </row>
    <row r="1773" spans="1:7" ht="12.75" customHeight="1">
      <c r="A1773" s="512" t="s">
        <v>8686</v>
      </c>
      <c r="B1773" s="512" t="s">
        <v>175</v>
      </c>
      <c r="C1773" s="512" t="s">
        <v>118</v>
      </c>
      <c r="D1773" s="512" t="s">
        <v>2707</v>
      </c>
      <c r="E1773" s="512">
        <v>11</v>
      </c>
      <c r="F1773" s="512">
        <v>1</v>
      </c>
      <c r="G1773" s="512">
        <v>9</v>
      </c>
    </row>
    <row r="1774" spans="1:7" ht="12.75" customHeight="1">
      <c r="A1774" s="512" t="s">
        <v>3738</v>
      </c>
      <c r="B1774" s="512" t="s">
        <v>175</v>
      </c>
      <c r="C1774" s="512" t="s">
        <v>148</v>
      </c>
      <c r="D1774" s="512" t="s">
        <v>2689</v>
      </c>
      <c r="E1774" s="512">
        <v>10</v>
      </c>
      <c r="F1774" s="512">
        <v>4</v>
      </c>
      <c r="G1774" s="512">
        <v>40</v>
      </c>
    </row>
    <row r="1775" spans="1:7" ht="12.75" customHeight="1">
      <c r="A1775" s="512" t="s">
        <v>8687</v>
      </c>
      <c r="B1775" s="512" t="s">
        <v>175</v>
      </c>
      <c r="C1775" s="512" t="s">
        <v>79</v>
      </c>
      <c r="D1775" s="512" t="s">
        <v>2695</v>
      </c>
      <c r="E1775" s="512">
        <v>6</v>
      </c>
      <c r="F1775" s="512">
        <v>1</v>
      </c>
      <c r="G1775" s="512">
        <v>17</v>
      </c>
    </row>
    <row r="1776" spans="1:7" ht="12.75" customHeight="1">
      <c r="A1776" s="512" t="s">
        <v>3637</v>
      </c>
      <c r="B1776" s="512" t="s">
        <v>175</v>
      </c>
      <c r="C1776" s="512" t="s">
        <v>80</v>
      </c>
      <c r="D1776" s="512" t="s">
        <v>2704</v>
      </c>
      <c r="E1776" s="512">
        <v>20</v>
      </c>
      <c r="F1776" s="512">
        <v>1</v>
      </c>
      <c r="G1776" s="512">
        <v>5</v>
      </c>
    </row>
    <row r="1777" spans="1:7" ht="12.75" customHeight="1">
      <c r="A1777" s="512" t="s">
        <v>8688</v>
      </c>
      <c r="B1777" s="512" t="s">
        <v>175</v>
      </c>
      <c r="C1777" s="512" t="s">
        <v>79</v>
      </c>
      <c r="D1777" s="512" t="s">
        <v>2704</v>
      </c>
      <c r="E1777" s="512">
        <v>6</v>
      </c>
      <c r="F1777" s="512">
        <v>1</v>
      </c>
      <c r="G1777" s="512">
        <v>17</v>
      </c>
    </row>
    <row r="1778" spans="1:7" ht="12.75" customHeight="1">
      <c r="A1778" s="512" t="s">
        <v>3684</v>
      </c>
      <c r="B1778" s="512" t="s">
        <v>175</v>
      </c>
      <c r="C1778" s="512" t="s">
        <v>81</v>
      </c>
      <c r="D1778" s="512" t="s">
        <v>2680</v>
      </c>
      <c r="E1778" s="512">
        <v>22</v>
      </c>
      <c r="F1778" s="512">
        <v>4</v>
      </c>
      <c r="G1778" s="512">
        <v>18</v>
      </c>
    </row>
    <row r="1779" spans="1:7" ht="12.75" customHeight="1">
      <c r="A1779" s="512" t="s">
        <v>8689</v>
      </c>
      <c r="B1779" s="512" t="s">
        <v>175</v>
      </c>
      <c r="C1779" s="512" t="s">
        <v>33</v>
      </c>
      <c r="D1779" s="512" t="s">
        <v>2684</v>
      </c>
      <c r="E1779" s="512">
        <v>12</v>
      </c>
      <c r="F1779" s="512">
        <v>3</v>
      </c>
      <c r="G1779" s="512">
        <v>25</v>
      </c>
    </row>
    <row r="1780" spans="1:7" ht="12.75" customHeight="1">
      <c r="A1780" s="512" t="s">
        <v>5059</v>
      </c>
      <c r="B1780" s="512" t="s">
        <v>175</v>
      </c>
      <c r="C1780" s="512" t="s">
        <v>33</v>
      </c>
      <c r="D1780" s="512" t="s">
        <v>2705</v>
      </c>
      <c r="E1780" s="512">
        <v>12</v>
      </c>
      <c r="F1780" s="512">
        <v>1</v>
      </c>
      <c r="G1780" s="512">
        <v>8</v>
      </c>
    </row>
    <row r="1781" spans="1:7" ht="12.75" customHeight="1">
      <c r="A1781" s="512" t="s">
        <v>3679</v>
      </c>
      <c r="B1781" s="512" t="s">
        <v>175</v>
      </c>
      <c r="C1781" s="512" t="s">
        <v>91</v>
      </c>
      <c r="D1781" s="512" t="s">
        <v>2689</v>
      </c>
      <c r="E1781" s="512">
        <v>4</v>
      </c>
      <c r="F1781" s="512">
        <v>1</v>
      </c>
      <c r="G1781" s="512">
        <v>25</v>
      </c>
    </row>
    <row r="1782" spans="1:7" ht="12.75" customHeight="1">
      <c r="A1782" s="512" t="s">
        <v>4452</v>
      </c>
      <c r="B1782" s="512" t="s">
        <v>175</v>
      </c>
      <c r="C1782" s="512" t="s">
        <v>34</v>
      </c>
      <c r="D1782" s="512" t="s">
        <v>2688</v>
      </c>
      <c r="E1782" s="512">
        <v>11</v>
      </c>
      <c r="F1782" s="512">
        <v>1</v>
      </c>
      <c r="G1782" s="512">
        <v>9</v>
      </c>
    </row>
    <row r="1783" spans="1:7" ht="12.75" customHeight="1">
      <c r="A1783" s="512" t="s">
        <v>8690</v>
      </c>
      <c r="B1783" s="512" t="s">
        <v>175</v>
      </c>
      <c r="C1783" s="512" t="s">
        <v>188</v>
      </c>
      <c r="D1783" s="512" t="s">
        <v>2687</v>
      </c>
      <c r="E1783" s="512">
        <v>5</v>
      </c>
      <c r="F1783" s="512">
        <v>1</v>
      </c>
      <c r="G1783" s="512">
        <v>20</v>
      </c>
    </row>
    <row r="1784" spans="1:7" ht="12.75" customHeight="1">
      <c r="A1784" s="512" t="s">
        <v>3642</v>
      </c>
      <c r="B1784" s="512" t="s">
        <v>175</v>
      </c>
      <c r="C1784" s="512" t="s">
        <v>189</v>
      </c>
      <c r="D1784" s="512" t="s">
        <v>2690</v>
      </c>
      <c r="E1784" s="512">
        <v>10</v>
      </c>
      <c r="F1784" s="512">
        <v>1</v>
      </c>
      <c r="G1784" s="512">
        <v>10</v>
      </c>
    </row>
    <row r="1785" spans="1:7" ht="12.75" customHeight="1">
      <c r="A1785" s="512" t="s">
        <v>4455</v>
      </c>
      <c r="B1785" s="512" t="s">
        <v>175</v>
      </c>
      <c r="C1785" s="512" t="s">
        <v>165</v>
      </c>
      <c r="D1785" s="512" t="s">
        <v>2695</v>
      </c>
      <c r="E1785" s="512">
        <v>12</v>
      </c>
      <c r="F1785" s="512">
        <v>1</v>
      </c>
      <c r="G1785" s="512">
        <v>8</v>
      </c>
    </row>
    <row r="1786" spans="1:7" ht="12.75" customHeight="1">
      <c r="A1786" s="512" t="s">
        <v>3644</v>
      </c>
      <c r="B1786" s="512" t="s">
        <v>175</v>
      </c>
      <c r="C1786" s="512" t="s">
        <v>151</v>
      </c>
      <c r="D1786" s="512" t="s">
        <v>2689</v>
      </c>
      <c r="E1786" s="512">
        <v>4</v>
      </c>
      <c r="F1786" s="512">
        <v>2</v>
      </c>
      <c r="G1786" s="512">
        <v>50</v>
      </c>
    </row>
    <row r="1787" spans="1:7" ht="12.75" customHeight="1">
      <c r="A1787" s="512" t="s">
        <v>3689</v>
      </c>
      <c r="B1787" s="512" t="s">
        <v>175</v>
      </c>
      <c r="C1787" s="512" t="s">
        <v>166</v>
      </c>
      <c r="D1787" s="512" t="s">
        <v>2689</v>
      </c>
      <c r="E1787" s="512">
        <v>3</v>
      </c>
      <c r="F1787" s="512">
        <v>1</v>
      </c>
      <c r="G1787" s="512">
        <v>33</v>
      </c>
    </row>
    <row r="1788" spans="1:7" ht="12.75" customHeight="1">
      <c r="A1788" s="512" t="s">
        <v>8691</v>
      </c>
      <c r="B1788" s="512" t="s">
        <v>175</v>
      </c>
      <c r="C1788" s="512" t="s">
        <v>166</v>
      </c>
      <c r="D1788" s="512" t="s">
        <v>2701</v>
      </c>
      <c r="E1788" s="512">
        <v>3</v>
      </c>
      <c r="F1788" s="512">
        <v>1</v>
      </c>
      <c r="G1788" s="512">
        <v>33</v>
      </c>
    </row>
    <row r="1789" spans="1:7" ht="12.75" customHeight="1">
      <c r="A1789" s="512" t="s">
        <v>3648</v>
      </c>
      <c r="B1789" s="512" t="s">
        <v>175</v>
      </c>
      <c r="C1789" s="512" t="s">
        <v>61</v>
      </c>
      <c r="D1789" s="512" t="s">
        <v>2698</v>
      </c>
      <c r="E1789" s="512">
        <v>28</v>
      </c>
      <c r="F1789" s="512">
        <v>2</v>
      </c>
      <c r="G1789" s="512">
        <v>7</v>
      </c>
    </row>
    <row r="1790" spans="1:7" ht="12.75" customHeight="1">
      <c r="A1790" s="512" t="s">
        <v>4457</v>
      </c>
      <c r="B1790" s="512" t="s">
        <v>175</v>
      </c>
      <c r="C1790" s="512" t="s">
        <v>82</v>
      </c>
      <c r="D1790" s="512" t="s">
        <v>2689</v>
      </c>
      <c r="E1790" s="512">
        <v>32</v>
      </c>
      <c r="F1790" s="512">
        <v>16</v>
      </c>
      <c r="G1790" s="512">
        <v>50</v>
      </c>
    </row>
    <row r="1791" spans="1:7" ht="12.75" customHeight="1">
      <c r="A1791" s="512" t="s">
        <v>4458</v>
      </c>
      <c r="B1791" s="512" t="s">
        <v>175</v>
      </c>
      <c r="C1791" s="512" t="s">
        <v>82</v>
      </c>
      <c r="D1791" s="512" t="s">
        <v>2695</v>
      </c>
      <c r="E1791" s="512">
        <v>32</v>
      </c>
      <c r="F1791" s="512">
        <v>3</v>
      </c>
      <c r="G1791" s="512">
        <v>9</v>
      </c>
    </row>
    <row r="1792" spans="1:7" ht="12.75" customHeight="1">
      <c r="A1792" s="512" t="s">
        <v>3683</v>
      </c>
      <c r="B1792" s="512" t="s">
        <v>175</v>
      </c>
      <c r="C1792" s="512" t="s">
        <v>82</v>
      </c>
      <c r="D1792" s="512" t="s">
        <v>2690</v>
      </c>
      <c r="E1792" s="512">
        <v>32</v>
      </c>
      <c r="F1792" s="512">
        <v>6</v>
      </c>
      <c r="G1792" s="512">
        <v>19</v>
      </c>
    </row>
    <row r="1793" spans="1:7" ht="12.75" customHeight="1">
      <c r="A1793" s="512" t="s">
        <v>4431</v>
      </c>
      <c r="B1793" s="512" t="s">
        <v>175</v>
      </c>
      <c r="C1793" s="512" t="s">
        <v>89</v>
      </c>
      <c r="D1793" s="512" t="s">
        <v>2690</v>
      </c>
      <c r="E1793" s="512">
        <v>38</v>
      </c>
      <c r="F1793" s="512">
        <v>8</v>
      </c>
      <c r="G1793" s="512">
        <v>21</v>
      </c>
    </row>
    <row r="1794" spans="1:7" ht="12.75" customHeight="1">
      <c r="A1794" s="512" t="s">
        <v>8692</v>
      </c>
      <c r="B1794" s="512" t="s">
        <v>175</v>
      </c>
      <c r="C1794" s="512" t="s">
        <v>89</v>
      </c>
      <c r="D1794" s="512" t="s">
        <v>2705</v>
      </c>
      <c r="E1794" s="512">
        <v>38</v>
      </c>
      <c r="F1794" s="512">
        <v>1</v>
      </c>
      <c r="G1794" s="512">
        <v>3</v>
      </c>
    </row>
    <row r="1795" spans="1:7" ht="12.75" customHeight="1">
      <c r="A1795" s="512" t="s">
        <v>3661</v>
      </c>
      <c r="B1795" s="512" t="s">
        <v>175</v>
      </c>
      <c r="C1795" s="512" t="s">
        <v>89</v>
      </c>
      <c r="D1795" s="512" t="s">
        <v>2692</v>
      </c>
      <c r="E1795" s="512">
        <v>38</v>
      </c>
      <c r="F1795" s="512">
        <v>1</v>
      </c>
      <c r="G1795" s="512">
        <v>3</v>
      </c>
    </row>
    <row r="1796" spans="1:7" ht="12.75" customHeight="1">
      <c r="A1796" s="512" t="s">
        <v>3572</v>
      </c>
      <c r="B1796" s="512" t="s">
        <v>175</v>
      </c>
      <c r="C1796" s="512" t="s">
        <v>89</v>
      </c>
      <c r="D1796" s="512" t="s">
        <v>2697</v>
      </c>
      <c r="E1796" s="512">
        <v>38</v>
      </c>
      <c r="F1796" s="512">
        <v>2</v>
      </c>
      <c r="G1796" s="512">
        <v>5</v>
      </c>
    </row>
    <row r="1797" spans="1:7" ht="12.75" customHeight="1">
      <c r="A1797" s="512" t="s">
        <v>3552</v>
      </c>
      <c r="B1797" s="512" t="s">
        <v>175</v>
      </c>
      <c r="C1797" s="512" t="s">
        <v>89</v>
      </c>
      <c r="D1797" s="512" t="s">
        <v>2700</v>
      </c>
      <c r="E1797" s="512">
        <v>38</v>
      </c>
      <c r="F1797" s="512">
        <v>1</v>
      </c>
      <c r="G1797" s="512">
        <v>3</v>
      </c>
    </row>
    <row r="1798" spans="1:7" ht="12.75" customHeight="1">
      <c r="A1798" s="512" t="s">
        <v>461</v>
      </c>
      <c r="B1798" s="512" t="s">
        <v>175</v>
      </c>
      <c r="C1798" s="512" t="s">
        <v>162</v>
      </c>
      <c r="D1798" s="512" t="s">
        <v>2709</v>
      </c>
      <c r="E1798" s="512">
        <v>5</v>
      </c>
      <c r="F1798" s="512" t="s">
        <v>2709</v>
      </c>
      <c r="G1798" s="512">
        <v>0</v>
      </c>
    </row>
    <row r="1799" spans="1:7" ht="12.75" customHeight="1">
      <c r="A1799" s="512" t="s">
        <v>4432</v>
      </c>
      <c r="B1799" s="512" t="s">
        <v>175</v>
      </c>
      <c r="C1799" s="512" t="s">
        <v>206</v>
      </c>
      <c r="D1799" s="512" t="s">
        <v>2689</v>
      </c>
      <c r="E1799" s="512">
        <v>20</v>
      </c>
      <c r="F1799" s="512">
        <v>6</v>
      </c>
      <c r="G1799" s="512">
        <v>30</v>
      </c>
    </row>
    <row r="1800" spans="1:7" ht="12.75" customHeight="1">
      <c r="A1800" s="512" t="s">
        <v>3602</v>
      </c>
      <c r="B1800" s="512" t="s">
        <v>175</v>
      </c>
      <c r="C1800" s="512" t="s">
        <v>206</v>
      </c>
      <c r="D1800" s="512" t="s">
        <v>2695</v>
      </c>
      <c r="E1800" s="512">
        <v>20</v>
      </c>
      <c r="F1800" s="512">
        <v>1</v>
      </c>
      <c r="G1800" s="512">
        <v>5</v>
      </c>
    </row>
    <row r="1801" spans="1:7" ht="12.75" customHeight="1">
      <c r="A1801" s="512" t="s">
        <v>3575</v>
      </c>
      <c r="B1801" s="512" t="s">
        <v>175</v>
      </c>
      <c r="C1801" s="512" t="s">
        <v>30</v>
      </c>
      <c r="D1801" s="512" t="s">
        <v>2689</v>
      </c>
      <c r="E1801" s="512">
        <v>3</v>
      </c>
      <c r="F1801" s="512">
        <v>1</v>
      </c>
      <c r="G1801" s="512">
        <v>33</v>
      </c>
    </row>
    <row r="1802" spans="1:7" ht="12.75" customHeight="1">
      <c r="A1802" s="512" t="s">
        <v>3604</v>
      </c>
      <c r="B1802" s="512" t="s">
        <v>175</v>
      </c>
      <c r="C1802" s="512" t="s">
        <v>30</v>
      </c>
      <c r="D1802" s="512" t="s">
        <v>2690</v>
      </c>
      <c r="E1802" s="512">
        <v>3</v>
      </c>
      <c r="F1802" s="512">
        <v>1</v>
      </c>
      <c r="G1802" s="512">
        <v>33</v>
      </c>
    </row>
    <row r="1803" spans="1:7" ht="12.75" customHeight="1">
      <c r="A1803" s="512" t="s">
        <v>8693</v>
      </c>
      <c r="B1803" s="512" t="s">
        <v>175</v>
      </c>
      <c r="C1803" s="512" t="s">
        <v>109</v>
      </c>
      <c r="D1803" s="512" t="s">
        <v>2705</v>
      </c>
      <c r="E1803" s="512">
        <v>5</v>
      </c>
      <c r="F1803" s="512">
        <v>1</v>
      </c>
      <c r="G1803" s="512">
        <v>20</v>
      </c>
    </row>
    <row r="1804" spans="1:7" ht="12.75" customHeight="1">
      <c r="A1804" s="512" t="s">
        <v>3608</v>
      </c>
      <c r="B1804" s="512" t="s">
        <v>175</v>
      </c>
      <c r="C1804" s="512" t="s">
        <v>110</v>
      </c>
      <c r="D1804" s="512" t="s">
        <v>2688</v>
      </c>
      <c r="E1804" s="512">
        <v>8</v>
      </c>
      <c r="F1804" s="512">
        <v>1</v>
      </c>
      <c r="G1804" s="512">
        <v>13</v>
      </c>
    </row>
    <row r="1805" spans="1:7" ht="12.75" customHeight="1">
      <c r="A1805" s="512" t="s">
        <v>3559</v>
      </c>
      <c r="B1805" s="512" t="s">
        <v>175</v>
      </c>
      <c r="C1805" s="512" t="s">
        <v>112</v>
      </c>
      <c r="D1805" s="512" t="s">
        <v>2695</v>
      </c>
      <c r="E1805" s="512">
        <v>13</v>
      </c>
      <c r="F1805" s="512">
        <v>2</v>
      </c>
      <c r="G1805" s="512">
        <v>15</v>
      </c>
    </row>
    <row r="1806" spans="1:7" ht="12.75" customHeight="1">
      <c r="A1806" s="512" t="s">
        <v>8694</v>
      </c>
      <c r="B1806" s="512" t="s">
        <v>175</v>
      </c>
      <c r="C1806" s="512" t="s">
        <v>112</v>
      </c>
      <c r="D1806" s="512" t="s">
        <v>2684</v>
      </c>
      <c r="E1806" s="512">
        <v>13</v>
      </c>
      <c r="F1806" s="512">
        <v>1</v>
      </c>
      <c r="G1806" s="512">
        <v>8</v>
      </c>
    </row>
    <row r="1807" spans="1:7" ht="12.75" customHeight="1">
      <c r="A1807" s="512" t="s">
        <v>8695</v>
      </c>
      <c r="B1807" s="512" t="s">
        <v>175</v>
      </c>
      <c r="C1807" s="512" t="s">
        <v>112</v>
      </c>
      <c r="D1807" s="512" t="s">
        <v>2678</v>
      </c>
      <c r="E1807" s="512">
        <v>13</v>
      </c>
      <c r="F1807" s="512">
        <v>1</v>
      </c>
      <c r="G1807" s="512">
        <v>8</v>
      </c>
    </row>
    <row r="1808" spans="1:7" ht="12.75" customHeight="1">
      <c r="A1808" s="512" t="s">
        <v>3578</v>
      </c>
      <c r="B1808" s="512" t="s">
        <v>175</v>
      </c>
      <c r="C1808" s="512" t="s">
        <v>219</v>
      </c>
      <c r="D1808" s="512" t="s">
        <v>2690</v>
      </c>
      <c r="E1808" s="512">
        <v>6</v>
      </c>
      <c r="F1808" s="512">
        <v>1</v>
      </c>
      <c r="G1808" s="512">
        <v>17</v>
      </c>
    </row>
    <row r="1809" spans="1:7" ht="12.75" customHeight="1">
      <c r="A1809" s="512" t="s">
        <v>3731</v>
      </c>
      <c r="B1809" s="512" t="s">
        <v>175</v>
      </c>
      <c r="C1809" s="512" t="s">
        <v>90</v>
      </c>
      <c r="D1809" s="512" t="s">
        <v>2686</v>
      </c>
      <c r="E1809" s="512">
        <v>51</v>
      </c>
      <c r="F1809" s="512">
        <v>1</v>
      </c>
      <c r="G1809" s="512">
        <v>2</v>
      </c>
    </row>
    <row r="1810" spans="1:7" ht="12.75" customHeight="1">
      <c r="A1810" s="512" t="s">
        <v>3610</v>
      </c>
      <c r="B1810" s="512" t="s">
        <v>175</v>
      </c>
      <c r="C1810" s="512" t="s">
        <v>90</v>
      </c>
      <c r="D1810" s="512" t="s">
        <v>2678</v>
      </c>
      <c r="E1810" s="512">
        <v>51</v>
      </c>
      <c r="F1810" s="512">
        <v>1</v>
      </c>
      <c r="G1810" s="512">
        <v>2</v>
      </c>
    </row>
    <row r="1811" spans="1:7" ht="12.75" customHeight="1">
      <c r="A1811" s="512" t="s">
        <v>4438</v>
      </c>
      <c r="B1811" s="512" t="s">
        <v>175</v>
      </c>
      <c r="C1811" s="512" t="s">
        <v>90</v>
      </c>
      <c r="D1811" s="512" t="s">
        <v>2683</v>
      </c>
      <c r="E1811" s="512">
        <v>51</v>
      </c>
      <c r="F1811" s="512">
        <v>1</v>
      </c>
      <c r="G1811" s="512">
        <v>2</v>
      </c>
    </row>
    <row r="1812" spans="1:7" ht="12.75" customHeight="1">
      <c r="A1812" s="512" t="s">
        <v>4440</v>
      </c>
      <c r="B1812" s="512" t="s">
        <v>175</v>
      </c>
      <c r="C1812" s="512" t="s">
        <v>115</v>
      </c>
      <c r="D1812" s="512" t="s">
        <v>2690</v>
      </c>
      <c r="E1812" s="512">
        <v>5</v>
      </c>
      <c r="F1812" s="512">
        <v>1</v>
      </c>
      <c r="G1812" s="512">
        <v>20</v>
      </c>
    </row>
    <row r="1813" spans="1:7" ht="12.75" customHeight="1">
      <c r="A1813" s="512" t="s">
        <v>3734</v>
      </c>
      <c r="B1813" s="512" t="s">
        <v>175</v>
      </c>
      <c r="C1813" s="512" t="s">
        <v>146</v>
      </c>
      <c r="D1813" s="512" t="s">
        <v>2689</v>
      </c>
      <c r="E1813" s="512">
        <v>4</v>
      </c>
      <c r="F1813" s="512" t="s">
        <v>2709</v>
      </c>
      <c r="G1813" s="512">
        <v>0</v>
      </c>
    </row>
    <row r="1814" spans="1:7" ht="12.75" customHeight="1">
      <c r="A1814" s="512" t="s">
        <v>3670</v>
      </c>
      <c r="B1814" s="512" t="s">
        <v>175</v>
      </c>
      <c r="C1814" s="512" t="s">
        <v>187</v>
      </c>
      <c r="D1814" s="512" t="s">
        <v>2690</v>
      </c>
      <c r="E1814" s="512">
        <v>45</v>
      </c>
      <c r="F1814" s="512">
        <v>7</v>
      </c>
      <c r="G1814" s="512">
        <v>16</v>
      </c>
    </row>
    <row r="1815" spans="1:7" ht="12.75" customHeight="1">
      <c r="A1815" s="512" t="s">
        <v>3672</v>
      </c>
      <c r="B1815" s="512" t="s">
        <v>175</v>
      </c>
      <c r="C1815" s="512" t="s">
        <v>187</v>
      </c>
      <c r="D1815" s="512" t="s">
        <v>2680</v>
      </c>
      <c r="E1815" s="512">
        <v>45</v>
      </c>
      <c r="F1815" s="512">
        <v>1</v>
      </c>
      <c r="G1815" s="512">
        <v>2</v>
      </c>
    </row>
    <row r="1816" spans="1:7" ht="12.75" customHeight="1">
      <c r="A1816" s="512" t="s">
        <v>3737</v>
      </c>
      <c r="B1816" s="512" t="s">
        <v>175</v>
      </c>
      <c r="C1816" s="512" t="s">
        <v>31</v>
      </c>
      <c r="D1816" s="512" t="s">
        <v>2689</v>
      </c>
      <c r="E1816" s="512">
        <v>1</v>
      </c>
      <c r="F1816" s="512">
        <v>1</v>
      </c>
      <c r="G1816" s="512">
        <v>100</v>
      </c>
    </row>
    <row r="1817" spans="1:7" ht="12.75" customHeight="1">
      <c r="A1817" s="512" t="s">
        <v>3580</v>
      </c>
      <c r="B1817" s="512" t="s">
        <v>175</v>
      </c>
      <c r="C1817" s="512" t="s">
        <v>148</v>
      </c>
      <c r="D1817" s="512" t="s">
        <v>2695</v>
      </c>
      <c r="E1817" s="512">
        <v>10</v>
      </c>
      <c r="F1817" s="512">
        <v>1</v>
      </c>
      <c r="G1817" s="512">
        <v>10</v>
      </c>
    </row>
    <row r="1818" spans="1:7" ht="12.75" customHeight="1">
      <c r="A1818" s="512" t="s">
        <v>8696</v>
      </c>
      <c r="B1818" s="512" t="s">
        <v>175</v>
      </c>
      <c r="C1818" s="512" t="s">
        <v>148</v>
      </c>
      <c r="D1818" s="512" t="s">
        <v>2701</v>
      </c>
      <c r="E1818" s="512">
        <v>10</v>
      </c>
      <c r="F1818" s="512">
        <v>1</v>
      </c>
      <c r="G1818" s="512">
        <v>10</v>
      </c>
    </row>
    <row r="1819" spans="1:7" ht="12.75" customHeight="1">
      <c r="A1819" s="512" t="s">
        <v>8697</v>
      </c>
      <c r="B1819" s="512" t="s">
        <v>175</v>
      </c>
      <c r="C1819" s="512" t="s">
        <v>148</v>
      </c>
      <c r="D1819" s="512" t="s">
        <v>2697</v>
      </c>
      <c r="E1819" s="512">
        <v>10</v>
      </c>
      <c r="F1819" s="512">
        <v>1</v>
      </c>
      <c r="G1819" s="512">
        <v>10</v>
      </c>
    </row>
    <row r="1820" spans="1:7" ht="12.75" customHeight="1">
      <c r="A1820" s="512" t="s">
        <v>3617</v>
      </c>
      <c r="B1820" s="512" t="s">
        <v>175</v>
      </c>
      <c r="C1820" s="512" t="s">
        <v>32</v>
      </c>
      <c r="D1820" s="512" t="s">
        <v>2690</v>
      </c>
      <c r="E1820" s="512">
        <v>37</v>
      </c>
      <c r="F1820" s="512">
        <v>5</v>
      </c>
      <c r="G1820" s="512">
        <v>14</v>
      </c>
    </row>
    <row r="1821" spans="1:7" ht="12.75" customHeight="1">
      <c r="A1821" s="512" t="s">
        <v>3619</v>
      </c>
      <c r="B1821" s="512" t="s">
        <v>175</v>
      </c>
      <c r="C1821" s="512" t="s">
        <v>119</v>
      </c>
      <c r="D1821" s="512" t="s">
        <v>2689</v>
      </c>
      <c r="E1821" s="512">
        <v>17</v>
      </c>
      <c r="F1821" s="512">
        <v>4</v>
      </c>
      <c r="G1821" s="512">
        <v>24</v>
      </c>
    </row>
    <row r="1822" spans="1:7" ht="12.75" customHeight="1">
      <c r="A1822" s="512" t="s">
        <v>8698</v>
      </c>
      <c r="B1822" s="512" t="s">
        <v>175</v>
      </c>
      <c r="C1822" s="512" t="s">
        <v>119</v>
      </c>
      <c r="D1822" s="512" t="s">
        <v>2701</v>
      </c>
      <c r="E1822" s="512">
        <v>17</v>
      </c>
      <c r="F1822" s="512">
        <v>1</v>
      </c>
      <c r="G1822" s="512">
        <v>6</v>
      </c>
    </row>
    <row r="1823" spans="1:7" ht="12.75" customHeight="1">
      <c r="A1823" s="512" t="s">
        <v>3568</v>
      </c>
      <c r="B1823" s="512" t="s">
        <v>175</v>
      </c>
      <c r="C1823" s="512" t="s">
        <v>80</v>
      </c>
      <c r="D1823" s="512" t="s">
        <v>2690</v>
      </c>
      <c r="E1823" s="512">
        <v>20</v>
      </c>
      <c r="F1823" s="512">
        <v>2</v>
      </c>
      <c r="G1823" s="512">
        <v>10</v>
      </c>
    </row>
    <row r="1824" spans="1:7" ht="12.75" customHeight="1">
      <c r="A1824" s="512" t="s">
        <v>5038</v>
      </c>
      <c r="B1824" s="512" t="s">
        <v>175</v>
      </c>
      <c r="C1824" s="512" t="s">
        <v>89</v>
      </c>
      <c r="D1824" s="512" t="s">
        <v>2678</v>
      </c>
      <c r="E1824" s="512">
        <v>38</v>
      </c>
      <c r="F1824" s="512">
        <v>1</v>
      </c>
      <c r="G1824" s="512">
        <v>3</v>
      </c>
    </row>
    <row r="1825" spans="1:7" ht="12.75" customHeight="1">
      <c r="A1825" s="512" t="s">
        <v>5044</v>
      </c>
      <c r="B1825" s="512" t="s">
        <v>175</v>
      </c>
      <c r="C1825" s="512" t="s">
        <v>89</v>
      </c>
      <c r="D1825" s="512" t="s">
        <v>2687</v>
      </c>
      <c r="E1825" s="512">
        <v>38</v>
      </c>
      <c r="F1825" s="512">
        <v>2</v>
      </c>
      <c r="G1825" s="512">
        <v>5</v>
      </c>
    </row>
    <row r="1826" spans="1:7" ht="12.75" customHeight="1">
      <c r="A1826" s="512" t="s">
        <v>3573</v>
      </c>
      <c r="B1826" s="512" t="s">
        <v>175</v>
      </c>
      <c r="C1826" s="512" t="s">
        <v>162</v>
      </c>
      <c r="D1826" s="512" t="s">
        <v>2689</v>
      </c>
      <c r="E1826" s="512">
        <v>5</v>
      </c>
      <c r="F1826" s="512" t="s">
        <v>2709</v>
      </c>
      <c r="G1826" s="512">
        <v>0</v>
      </c>
    </row>
    <row r="1827" spans="1:7" ht="12.75" customHeight="1">
      <c r="A1827" s="512" t="s">
        <v>8699</v>
      </c>
      <c r="B1827" s="512" t="s">
        <v>175</v>
      </c>
      <c r="C1827" s="512" t="s">
        <v>206</v>
      </c>
      <c r="D1827" s="512" t="s">
        <v>2685</v>
      </c>
      <c r="E1827" s="512">
        <v>20</v>
      </c>
      <c r="F1827" s="512">
        <v>1</v>
      </c>
      <c r="G1827" s="512">
        <v>5</v>
      </c>
    </row>
    <row r="1828" spans="1:7" ht="12.75" customHeight="1">
      <c r="A1828" s="512" t="s">
        <v>4433</v>
      </c>
      <c r="B1828" s="512" t="s">
        <v>175</v>
      </c>
      <c r="C1828" s="512" t="s">
        <v>107</v>
      </c>
      <c r="D1828" s="512" t="s">
        <v>2689</v>
      </c>
      <c r="E1828" s="512">
        <v>11</v>
      </c>
      <c r="F1828" s="512">
        <v>2</v>
      </c>
      <c r="G1828" s="512">
        <v>18</v>
      </c>
    </row>
    <row r="1829" spans="1:7" ht="12.75" customHeight="1">
      <c r="A1829" s="512" t="s">
        <v>3605</v>
      </c>
      <c r="B1829" s="512" t="s">
        <v>175</v>
      </c>
      <c r="C1829" s="512" t="s">
        <v>109</v>
      </c>
      <c r="D1829" s="512" t="s">
        <v>2689</v>
      </c>
      <c r="E1829" s="512">
        <v>5</v>
      </c>
      <c r="F1829" s="512">
        <v>1</v>
      </c>
      <c r="G1829" s="512">
        <v>20</v>
      </c>
    </row>
    <row r="1830" spans="1:7" ht="12.75" customHeight="1">
      <c r="A1830" s="512" t="s">
        <v>3576</v>
      </c>
      <c r="B1830" s="512" t="s">
        <v>175</v>
      </c>
      <c r="C1830" s="512" t="s">
        <v>109</v>
      </c>
      <c r="D1830" s="512" t="s">
        <v>2690</v>
      </c>
      <c r="E1830" s="512">
        <v>5</v>
      </c>
      <c r="F1830" s="512">
        <v>1</v>
      </c>
      <c r="G1830" s="512">
        <v>20</v>
      </c>
    </row>
    <row r="1831" spans="1:7" ht="12.75" customHeight="1">
      <c r="A1831" s="512" t="s">
        <v>3555</v>
      </c>
      <c r="B1831" s="512" t="s">
        <v>175</v>
      </c>
      <c r="C1831" s="512" t="s">
        <v>109</v>
      </c>
      <c r="D1831" s="512" t="s">
        <v>2698</v>
      </c>
      <c r="E1831" s="512">
        <v>5</v>
      </c>
      <c r="F1831" s="512">
        <v>1</v>
      </c>
      <c r="G1831" s="512">
        <v>20</v>
      </c>
    </row>
    <row r="1832" spans="1:7" ht="12.75" customHeight="1">
      <c r="A1832" s="512" t="s">
        <v>8700</v>
      </c>
      <c r="B1832" s="512" t="s">
        <v>175</v>
      </c>
      <c r="C1832" s="512" t="s">
        <v>185</v>
      </c>
      <c r="D1832" s="512" t="s">
        <v>2688</v>
      </c>
      <c r="E1832" s="512">
        <v>38</v>
      </c>
      <c r="F1832" s="512">
        <v>1</v>
      </c>
      <c r="G1832" s="512">
        <v>3</v>
      </c>
    </row>
    <row r="1833" spans="1:7" ht="12.75" customHeight="1">
      <c r="A1833" s="512" t="s">
        <v>8701</v>
      </c>
      <c r="B1833" s="512" t="s">
        <v>175</v>
      </c>
      <c r="C1833" s="512" t="s">
        <v>185</v>
      </c>
      <c r="D1833" s="512" t="s">
        <v>2681</v>
      </c>
      <c r="E1833" s="512">
        <v>38</v>
      </c>
      <c r="F1833" s="512">
        <v>1</v>
      </c>
      <c r="G1833" s="512">
        <v>3</v>
      </c>
    </row>
    <row r="1834" spans="1:7" ht="12.75" customHeight="1">
      <c r="A1834" s="512" t="s">
        <v>5064</v>
      </c>
      <c r="B1834" s="512" t="s">
        <v>175</v>
      </c>
      <c r="C1834" s="512" t="s">
        <v>185</v>
      </c>
      <c r="D1834" s="512" t="s">
        <v>2707</v>
      </c>
      <c r="E1834" s="512">
        <v>38</v>
      </c>
      <c r="F1834" s="512">
        <v>1</v>
      </c>
      <c r="G1834" s="512">
        <v>3</v>
      </c>
    </row>
    <row r="1835" spans="1:7" ht="12.75" customHeight="1">
      <c r="A1835" s="512" t="s">
        <v>8702</v>
      </c>
      <c r="B1835" s="512" t="s">
        <v>175</v>
      </c>
      <c r="C1835" s="512" t="s">
        <v>110</v>
      </c>
      <c r="D1835" s="512" t="s">
        <v>2678</v>
      </c>
      <c r="E1835" s="512">
        <v>8</v>
      </c>
      <c r="F1835" s="512">
        <v>1</v>
      </c>
      <c r="G1835" s="512">
        <v>13</v>
      </c>
    </row>
    <row r="1836" spans="1:7" ht="12.75" customHeight="1">
      <c r="A1836" s="512" t="s">
        <v>3667</v>
      </c>
      <c r="B1836" s="512" t="s">
        <v>175</v>
      </c>
      <c r="C1836" s="512" t="s">
        <v>111</v>
      </c>
      <c r="D1836" s="512" t="s">
        <v>2680</v>
      </c>
      <c r="E1836" s="512">
        <v>5</v>
      </c>
      <c r="F1836" s="512">
        <v>1</v>
      </c>
      <c r="G1836" s="512">
        <v>20</v>
      </c>
    </row>
    <row r="1837" spans="1:7" ht="12.75" customHeight="1">
      <c r="A1837" s="512" t="s">
        <v>4435</v>
      </c>
      <c r="B1837" s="512" t="s">
        <v>175</v>
      </c>
      <c r="C1837" s="512" t="s">
        <v>112</v>
      </c>
      <c r="D1837" s="512" t="s">
        <v>2689</v>
      </c>
      <c r="E1837" s="512">
        <v>13</v>
      </c>
      <c r="F1837" s="512">
        <v>5</v>
      </c>
      <c r="G1837" s="512">
        <v>38</v>
      </c>
    </row>
    <row r="1838" spans="1:7" ht="12.75" customHeight="1">
      <c r="A1838" s="512" t="s">
        <v>475</v>
      </c>
      <c r="B1838" s="512" t="s">
        <v>175</v>
      </c>
      <c r="C1838" s="512" t="s">
        <v>114</v>
      </c>
      <c r="D1838" s="512" t="s">
        <v>2709</v>
      </c>
      <c r="E1838" s="512">
        <v>4</v>
      </c>
      <c r="F1838" s="512" t="s">
        <v>2709</v>
      </c>
      <c r="G1838" s="512">
        <v>0</v>
      </c>
    </row>
    <row r="1839" spans="1:7" ht="12.75" customHeight="1">
      <c r="A1839" s="512" t="s">
        <v>8703</v>
      </c>
      <c r="B1839" s="512" t="s">
        <v>175</v>
      </c>
      <c r="C1839" s="512" t="s">
        <v>115</v>
      </c>
      <c r="D1839" s="512" t="s">
        <v>2706</v>
      </c>
      <c r="E1839" s="512">
        <v>5</v>
      </c>
      <c r="F1839" s="512">
        <v>1</v>
      </c>
      <c r="G1839" s="512">
        <v>20</v>
      </c>
    </row>
    <row r="1840" spans="1:7" ht="12.75" customHeight="1">
      <c r="A1840" s="512" t="s">
        <v>4441</v>
      </c>
      <c r="B1840" s="512" t="s">
        <v>175</v>
      </c>
      <c r="C1840" s="512" t="s">
        <v>235</v>
      </c>
      <c r="D1840" s="512" t="s">
        <v>2695</v>
      </c>
      <c r="E1840" s="512">
        <v>17</v>
      </c>
      <c r="F1840" s="512">
        <v>1</v>
      </c>
      <c r="G1840" s="512">
        <v>6</v>
      </c>
    </row>
    <row r="1841" spans="1:7" ht="12.75" customHeight="1">
      <c r="A1841" s="512" t="s">
        <v>8704</v>
      </c>
      <c r="B1841" s="512" t="s">
        <v>175</v>
      </c>
      <c r="C1841" s="512" t="s">
        <v>235</v>
      </c>
      <c r="D1841" s="512" t="s">
        <v>2680</v>
      </c>
      <c r="E1841" s="512">
        <v>17</v>
      </c>
      <c r="F1841" s="512">
        <v>1</v>
      </c>
      <c r="G1841" s="512">
        <v>6</v>
      </c>
    </row>
    <row r="1842" spans="1:7" ht="12.75" customHeight="1">
      <c r="A1842" s="512" t="s">
        <v>3562</v>
      </c>
      <c r="B1842" s="512" t="s">
        <v>175</v>
      </c>
      <c r="C1842" s="512" t="s">
        <v>147</v>
      </c>
      <c r="D1842" s="512" t="s">
        <v>2689</v>
      </c>
      <c r="E1842" s="512">
        <v>5</v>
      </c>
      <c r="F1842" s="512">
        <v>1</v>
      </c>
      <c r="G1842" s="512">
        <v>20</v>
      </c>
    </row>
    <row r="1843" spans="1:7" ht="12.75" customHeight="1">
      <c r="A1843" s="512" t="s">
        <v>3673</v>
      </c>
      <c r="B1843" s="512" t="s">
        <v>175</v>
      </c>
      <c r="C1843" s="512" t="s">
        <v>148</v>
      </c>
      <c r="D1843" s="512" t="s">
        <v>2688</v>
      </c>
      <c r="E1843" s="512">
        <v>10</v>
      </c>
      <c r="F1843" s="512">
        <v>1</v>
      </c>
      <c r="G1843" s="512">
        <v>10</v>
      </c>
    </row>
    <row r="1844" spans="1:7" ht="12.75" customHeight="1">
      <c r="A1844" s="512" t="s">
        <v>3563</v>
      </c>
      <c r="B1844" s="512" t="s">
        <v>175</v>
      </c>
      <c r="C1844" s="512" t="s">
        <v>32</v>
      </c>
      <c r="D1844" s="512" t="s">
        <v>2689</v>
      </c>
      <c r="E1844" s="512">
        <v>37</v>
      </c>
      <c r="F1844" s="512">
        <v>14</v>
      </c>
      <c r="G1844" s="512">
        <v>38</v>
      </c>
    </row>
    <row r="1845" spans="1:7" ht="12.75" customHeight="1">
      <c r="A1845" s="512" t="s">
        <v>3581</v>
      </c>
      <c r="B1845" s="512" t="s">
        <v>175</v>
      </c>
      <c r="C1845" s="512" t="s">
        <v>32</v>
      </c>
      <c r="D1845" s="512" t="s">
        <v>2684</v>
      </c>
      <c r="E1845" s="512">
        <v>37</v>
      </c>
      <c r="F1845" s="512">
        <v>8</v>
      </c>
      <c r="G1845" s="512">
        <v>22</v>
      </c>
    </row>
    <row r="1846" spans="1:7" ht="12.75" customHeight="1">
      <c r="A1846" s="512" t="s">
        <v>4444</v>
      </c>
      <c r="B1846" s="512" t="s">
        <v>175</v>
      </c>
      <c r="C1846" s="512" t="s">
        <v>32</v>
      </c>
      <c r="D1846" s="512" t="s">
        <v>2680</v>
      </c>
      <c r="E1846" s="512">
        <v>37</v>
      </c>
      <c r="F1846" s="512">
        <v>6</v>
      </c>
      <c r="G1846" s="512">
        <v>16</v>
      </c>
    </row>
    <row r="1847" spans="1:7" ht="12.75" customHeight="1">
      <c r="A1847" s="512" t="s">
        <v>8705</v>
      </c>
      <c r="B1847" s="512" t="s">
        <v>175</v>
      </c>
      <c r="C1847" s="512" t="s">
        <v>32</v>
      </c>
      <c r="D1847" s="512" t="s">
        <v>2696</v>
      </c>
      <c r="E1847" s="512">
        <v>37</v>
      </c>
      <c r="F1847" s="512">
        <v>2</v>
      </c>
      <c r="G1847" s="512">
        <v>5</v>
      </c>
    </row>
    <row r="1848" spans="1:7" ht="12.75" customHeight="1">
      <c r="A1848" s="512" t="s">
        <v>3620</v>
      </c>
      <c r="B1848" s="512" t="s">
        <v>175</v>
      </c>
      <c r="C1848" s="512" t="s">
        <v>79</v>
      </c>
      <c r="D1848" s="512" t="s">
        <v>2689</v>
      </c>
      <c r="E1848" s="512">
        <v>6</v>
      </c>
      <c r="F1848" s="512">
        <v>4</v>
      </c>
      <c r="G1848" s="512">
        <v>67</v>
      </c>
    </row>
    <row r="1849" spans="1:7" ht="12.75" customHeight="1">
      <c r="A1849" s="512" t="s">
        <v>3567</v>
      </c>
      <c r="B1849" s="512" t="s">
        <v>175</v>
      </c>
      <c r="C1849" s="512" t="s">
        <v>80</v>
      </c>
      <c r="D1849" s="512" t="s">
        <v>2689</v>
      </c>
      <c r="E1849" s="512">
        <v>20</v>
      </c>
      <c r="F1849" s="512">
        <v>7</v>
      </c>
      <c r="G1849" s="512">
        <v>35</v>
      </c>
    </row>
    <row r="1850" spans="1:7" ht="12.75" customHeight="1">
      <c r="A1850" s="512" t="s">
        <v>4445</v>
      </c>
      <c r="B1850" s="512" t="s">
        <v>175</v>
      </c>
      <c r="C1850" s="512" t="s">
        <v>80</v>
      </c>
      <c r="D1850" s="512" t="s">
        <v>2686</v>
      </c>
      <c r="E1850" s="512">
        <v>20</v>
      </c>
      <c r="F1850" s="512">
        <v>2</v>
      </c>
      <c r="G1850" s="512">
        <v>10</v>
      </c>
    </row>
    <row r="1851" spans="1:7" ht="12.75" customHeight="1">
      <c r="A1851" s="512" t="s">
        <v>4446</v>
      </c>
      <c r="B1851" s="512" t="s">
        <v>175</v>
      </c>
      <c r="C1851" s="512" t="s">
        <v>80</v>
      </c>
      <c r="D1851" s="512" t="s">
        <v>2706</v>
      </c>
      <c r="E1851" s="512">
        <v>20</v>
      </c>
      <c r="F1851" s="512">
        <v>1</v>
      </c>
      <c r="G1851" s="512">
        <v>5</v>
      </c>
    </row>
    <row r="1852" spans="1:7" ht="12.75" customHeight="1">
      <c r="A1852" s="512" t="s">
        <v>3638</v>
      </c>
      <c r="B1852" s="512" t="s">
        <v>175</v>
      </c>
      <c r="C1852" s="512" t="s">
        <v>149</v>
      </c>
      <c r="D1852" s="512" t="s">
        <v>2695</v>
      </c>
      <c r="E1852" s="512">
        <v>16</v>
      </c>
      <c r="F1852" s="512">
        <v>2</v>
      </c>
      <c r="G1852" s="512">
        <v>13</v>
      </c>
    </row>
    <row r="1853" spans="1:7" ht="12.75" customHeight="1">
      <c r="A1853" s="512" t="s">
        <v>3696</v>
      </c>
      <c r="B1853" s="512" t="s">
        <v>175</v>
      </c>
      <c r="C1853" s="512" t="s">
        <v>153</v>
      </c>
      <c r="D1853" s="512" t="s">
        <v>2689</v>
      </c>
      <c r="E1853" s="512">
        <v>8</v>
      </c>
      <c r="F1853" s="512">
        <v>4</v>
      </c>
      <c r="G1853" s="512">
        <v>50</v>
      </c>
    </row>
    <row r="1854" spans="1:7" ht="12.75" customHeight="1">
      <c r="A1854" s="512" t="s">
        <v>3700</v>
      </c>
      <c r="B1854" s="512" t="s">
        <v>175</v>
      </c>
      <c r="C1854" s="512" t="s">
        <v>153</v>
      </c>
      <c r="D1854" s="512" t="s">
        <v>2695</v>
      </c>
      <c r="E1854" s="512">
        <v>8</v>
      </c>
      <c r="F1854" s="512">
        <v>3</v>
      </c>
      <c r="G1854" s="512">
        <v>38</v>
      </c>
    </row>
    <row r="1855" spans="1:7" ht="12.75" customHeight="1">
      <c r="A1855" s="512" t="s">
        <v>8706</v>
      </c>
      <c r="B1855" s="512" t="s">
        <v>175</v>
      </c>
      <c r="C1855" s="512" t="s">
        <v>153</v>
      </c>
      <c r="D1855" s="512" t="s">
        <v>2685</v>
      </c>
      <c r="E1855" s="512">
        <v>8</v>
      </c>
      <c r="F1855" s="512">
        <v>1</v>
      </c>
      <c r="G1855" s="512">
        <v>13</v>
      </c>
    </row>
    <row r="1856" spans="1:7" ht="12.75" customHeight="1">
      <c r="A1856" s="512" t="s">
        <v>3701</v>
      </c>
      <c r="B1856" s="512" t="s">
        <v>175</v>
      </c>
      <c r="C1856" s="512" t="s">
        <v>36</v>
      </c>
      <c r="D1856" s="512" t="s">
        <v>2689</v>
      </c>
      <c r="E1856" s="512">
        <v>7</v>
      </c>
      <c r="F1856" s="512">
        <v>1</v>
      </c>
      <c r="G1856" s="512">
        <v>14</v>
      </c>
    </row>
    <row r="1857" spans="1:7" ht="12.75" customHeight="1">
      <c r="A1857" s="512" t="s">
        <v>8707</v>
      </c>
      <c r="B1857" s="512" t="s">
        <v>175</v>
      </c>
      <c r="C1857" s="512" t="s">
        <v>36</v>
      </c>
      <c r="D1857" s="512" t="s">
        <v>2698</v>
      </c>
      <c r="E1857" s="512">
        <v>7</v>
      </c>
      <c r="F1857" s="512">
        <v>1</v>
      </c>
      <c r="G1857" s="512">
        <v>14</v>
      </c>
    </row>
    <row r="1858" spans="1:7" ht="12.75" customHeight="1">
      <c r="A1858" s="512" t="s">
        <v>8708</v>
      </c>
      <c r="B1858" s="512" t="s">
        <v>175</v>
      </c>
      <c r="C1858" s="512" t="s">
        <v>38</v>
      </c>
      <c r="D1858" s="512" t="s">
        <v>2695</v>
      </c>
      <c r="E1858" s="512">
        <v>4</v>
      </c>
      <c r="F1858" s="512">
        <v>1</v>
      </c>
      <c r="G1858" s="512">
        <v>25</v>
      </c>
    </row>
    <row r="1859" spans="1:7" ht="12.75" customHeight="1">
      <c r="A1859" s="512" t="s">
        <v>3750</v>
      </c>
      <c r="B1859" s="512" t="s">
        <v>175</v>
      </c>
      <c r="C1859" s="512" t="s">
        <v>63</v>
      </c>
      <c r="D1859" s="512" t="s">
        <v>2678</v>
      </c>
      <c r="E1859" s="512">
        <v>8</v>
      </c>
      <c r="F1859" s="512">
        <v>1</v>
      </c>
      <c r="G1859" s="512">
        <v>13</v>
      </c>
    </row>
    <row r="1860" spans="1:7" ht="12.75" customHeight="1">
      <c r="A1860" s="512" t="s">
        <v>5072</v>
      </c>
      <c r="B1860" s="512" t="s">
        <v>175</v>
      </c>
      <c r="C1860" s="512" t="s">
        <v>222</v>
      </c>
      <c r="D1860" s="512" t="s">
        <v>2706</v>
      </c>
      <c r="E1860" s="512">
        <v>10</v>
      </c>
      <c r="F1860" s="512">
        <v>1</v>
      </c>
      <c r="G1860" s="512">
        <v>10</v>
      </c>
    </row>
    <row r="1861" spans="1:7" ht="12.75" customHeight="1">
      <c r="A1861" s="512" t="s">
        <v>4472</v>
      </c>
      <c r="B1861" s="512" t="s">
        <v>175</v>
      </c>
      <c r="C1861" s="512" t="s">
        <v>211</v>
      </c>
      <c r="D1861" s="512" t="s">
        <v>2695</v>
      </c>
      <c r="E1861" s="512">
        <v>12</v>
      </c>
      <c r="F1861" s="512">
        <v>1</v>
      </c>
      <c r="G1861" s="512">
        <v>8</v>
      </c>
    </row>
    <row r="1862" spans="1:7" ht="12.75" customHeight="1">
      <c r="A1862" s="512" t="s">
        <v>8709</v>
      </c>
      <c r="B1862" s="512" t="s">
        <v>175</v>
      </c>
      <c r="C1862" s="512" t="s">
        <v>211</v>
      </c>
      <c r="D1862" s="512" t="s">
        <v>2692</v>
      </c>
      <c r="E1862" s="512">
        <v>12</v>
      </c>
      <c r="F1862" s="512">
        <v>1</v>
      </c>
      <c r="G1862" s="512">
        <v>8</v>
      </c>
    </row>
    <row r="1863" spans="1:7" ht="12.75" customHeight="1">
      <c r="A1863" s="512" t="s">
        <v>8710</v>
      </c>
      <c r="B1863" s="512" t="s">
        <v>175</v>
      </c>
      <c r="C1863" s="512" t="s">
        <v>212</v>
      </c>
      <c r="D1863" s="512" t="s">
        <v>2687</v>
      </c>
      <c r="E1863" s="512">
        <v>7</v>
      </c>
      <c r="F1863" s="512">
        <v>1</v>
      </c>
      <c r="G1863" s="512">
        <v>14</v>
      </c>
    </row>
    <row r="1864" spans="1:7" ht="12.75" customHeight="1">
      <c r="A1864" s="512" t="s">
        <v>8711</v>
      </c>
      <c r="B1864" s="512" t="s">
        <v>175</v>
      </c>
      <c r="C1864" s="512" t="s">
        <v>212</v>
      </c>
      <c r="D1864" s="512" t="s">
        <v>2685</v>
      </c>
      <c r="E1864" s="512">
        <v>7</v>
      </c>
      <c r="F1864" s="512">
        <v>1</v>
      </c>
      <c r="G1864" s="512">
        <v>14</v>
      </c>
    </row>
    <row r="1865" spans="1:7" ht="12.75" customHeight="1">
      <c r="A1865" s="512" t="s">
        <v>4477</v>
      </c>
      <c r="B1865" s="512" t="s">
        <v>175</v>
      </c>
      <c r="C1865" s="512" t="s">
        <v>194</v>
      </c>
      <c r="D1865" s="512" t="s">
        <v>2695</v>
      </c>
      <c r="E1865" s="512">
        <v>10</v>
      </c>
      <c r="F1865" s="512">
        <v>1</v>
      </c>
      <c r="G1865" s="512">
        <v>10</v>
      </c>
    </row>
    <row r="1866" spans="1:7" ht="12.75" customHeight="1">
      <c r="A1866" s="512" t="s">
        <v>3706</v>
      </c>
      <c r="B1866" s="512" t="s">
        <v>175</v>
      </c>
      <c r="C1866" s="512" t="s">
        <v>194</v>
      </c>
      <c r="D1866" s="512" t="s">
        <v>2685</v>
      </c>
      <c r="E1866" s="512">
        <v>10</v>
      </c>
      <c r="F1866" s="512">
        <v>1</v>
      </c>
      <c r="G1866" s="512">
        <v>10</v>
      </c>
    </row>
    <row r="1867" spans="1:7" ht="12.75" customHeight="1">
      <c r="A1867" s="512" t="s">
        <v>8712</v>
      </c>
      <c r="B1867" s="512" t="s">
        <v>175</v>
      </c>
      <c r="C1867" s="512" t="s">
        <v>154</v>
      </c>
      <c r="D1867" s="512" t="s">
        <v>2680</v>
      </c>
      <c r="E1867" s="512">
        <v>17</v>
      </c>
      <c r="F1867" s="512">
        <v>2</v>
      </c>
      <c r="G1867" s="512">
        <v>12</v>
      </c>
    </row>
    <row r="1868" spans="1:7" ht="12.75" customHeight="1">
      <c r="A1868" s="512" t="s">
        <v>8713</v>
      </c>
      <c r="B1868" s="512" t="s">
        <v>175</v>
      </c>
      <c r="C1868" s="512" t="s">
        <v>154</v>
      </c>
      <c r="D1868" s="512" t="s">
        <v>2697</v>
      </c>
      <c r="E1868" s="512">
        <v>17</v>
      </c>
      <c r="F1868" s="512">
        <v>1</v>
      </c>
      <c r="G1868" s="512">
        <v>6</v>
      </c>
    </row>
    <row r="1869" spans="1:7" ht="12.75" customHeight="1">
      <c r="A1869" s="512" t="s">
        <v>5005</v>
      </c>
      <c r="B1869" s="512" t="s">
        <v>175</v>
      </c>
      <c r="C1869" s="512" t="s">
        <v>39</v>
      </c>
      <c r="D1869" s="512" t="s">
        <v>2695</v>
      </c>
      <c r="E1869" s="512">
        <v>5</v>
      </c>
      <c r="F1869" s="512">
        <v>1</v>
      </c>
      <c r="G1869" s="512">
        <v>20</v>
      </c>
    </row>
    <row r="1870" spans="1:7" ht="12.75" customHeight="1">
      <c r="A1870" s="512" t="s">
        <v>5019</v>
      </c>
      <c r="B1870" s="512" t="s">
        <v>175</v>
      </c>
      <c r="C1870" s="512" t="s">
        <v>40</v>
      </c>
      <c r="D1870" s="512" t="s">
        <v>2690</v>
      </c>
      <c r="E1870" s="512">
        <v>7</v>
      </c>
      <c r="F1870" s="512">
        <v>1</v>
      </c>
      <c r="G1870" s="512">
        <v>14</v>
      </c>
    </row>
    <row r="1871" spans="1:7" ht="12.75" customHeight="1">
      <c r="A1871" s="512" t="s">
        <v>4041</v>
      </c>
      <c r="B1871" s="512" t="s">
        <v>175</v>
      </c>
      <c r="C1871" s="512" t="s">
        <v>224</v>
      </c>
      <c r="D1871" s="512" t="s">
        <v>2689</v>
      </c>
      <c r="E1871" s="512">
        <v>5</v>
      </c>
      <c r="F1871" s="512">
        <v>1</v>
      </c>
      <c r="G1871" s="512">
        <v>20</v>
      </c>
    </row>
    <row r="1872" spans="1:7" ht="12.75" customHeight="1">
      <c r="A1872" s="512" t="s">
        <v>8714</v>
      </c>
      <c r="B1872" s="512" t="s">
        <v>175</v>
      </c>
      <c r="C1872" s="512" t="s">
        <v>224</v>
      </c>
      <c r="D1872" s="512" t="s">
        <v>2695</v>
      </c>
      <c r="E1872" s="512">
        <v>5</v>
      </c>
      <c r="F1872" s="512">
        <v>1</v>
      </c>
      <c r="G1872" s="512">
        <v>20</v>
      </c>
    </row>
    <row r="1873" spans="1:7" ht="12.75" customHeight="1">
      <c r="A1873" s="512" t="s">
        <v>3753</v>
      </c>
      <c r="B1873" s="512" t="s">
        <v>175</v>
      </c>
      <c r="C1873" s="512" t="s">
        <v>95</v>
      </c>
      <c r="D1873" s="512" t="s">
        <v>2689</v>
      </c>
      <c r="E1873" s="512">
        <v>19</v>
      </c>
      <c r="F1873" s="512">
        <v>3</v>
      </c>
      <c r="G1873" s="512">
        <v>16</v>
      </c>
    </row>
    <row r="1874" spans="1:7" ht="12.75" customHeight="1">
      <c r="A1874" s="512" t="s">
        <v>8715</v>
      </c>
      <c r="B1874" s="512" t="s">
        <v>175</v>
      </c>
      <c r="C1874" s="512" t="s">
        <v>95</v>
      </c>
      <c r="D1874" s="512" t="s">
        <v>2706</v>
      </c>
      <c r="E1874" s="512">
        <v>19</v>
      </c>
      <c r="F1874" s="512">
        <v>1</v>
      </c>
      <c r="G1874" s="512">
        <v>5</v>
      </c>
    </row>
    <row r="1875" spans="1:7" ht="12.75" customHeight="1">
      <c r="A1875" s="512" t="s">
        <v>8716</v>
      </c>
      <c r="B1875" s="512" t="s">
        <v>175</v>
      </c>
      <c r="C1875" s="512" t="s">
        <v>95</v>
      </c>
      <c r="D1875" s="512" t="s">
        <v>2696</v>
      </c>
      <c r="E1875" s="512">
        <v>19</v>
      </c>
      <c r="F1875" s="512">
        <v>1</v>
      </c>
      <c r="G1875" s="512">
        <v>5</v>
      </c>
    </row>
    <row r="1876" spans="1:7" ht="12.75" customHeight="1">
      <c r="A1876" s="512" t="s">
        <v>8717</v>
      </c>
      <c r="B1876" s="512" t="s">
        <v>175</v>
      </c>
      <c r="C1876" s="512" t="s">
        <v>195</v>
      </c>
      <c r="D1876" s="512" t="s">
        <v>2706</v>
      </c>
      <c r="E1876" s="512">
        <v>44</v>
      </c>
      <c r="F1876" s="512">
        <v>1</v>
      </c>
      <c r="G1876" s="512">
        <v>2</v>
      </c>
    </row>
    <row r="1877" spans="1:7" ht="12.75" customHeight="1">
      <c r="A1877" s="512" t="s">
        <v>4043</v>
      </c>
      <c r="B1877" s="512" t="s">
        <v>175</v>
      </c>
      <c r="C1877" s="512" t="s">
        <v>155</v>
      </c>
      <c r="D1877" s="512" t="s">
        <v>2690</v>
      </c>
      <c r="E1877" s="512">
        <v>5</v>
      </c>
      <c r="F1877" s="512">
        <v>1</v>
      </c>
      <c r="G1877" s="512">
        <v>20</v>
      </c>
    </row>
    <row r="1878" spans="1:7" ht="12.75" customHeight="1">
      <c r="A1878" s="512" t="s">
        <v>8718</v>
      </c>
      <c r="B1878" s="512" t="s">
        <v>175</v>
      </c>
      <c r="C1878" s="512" t="s">
        <v>155</v>
      </c>
      <c r="D1878" s="512" t="s">
        <v>2685</v>
      </c>
      <c r="E1878" s="512">
        <v>5</v>
      </c>
      <c r="F1878" s="512">
        <v>1</v>
      </c>
      <c r="G1878" s="512">
        <v>20</v>
      </c>
    </row>
    <row r="1879" spans="1:7" ht="12.75" customHeight="1">
      <c r="A1879" s="512" t="s">
        <v>8719</v>
      </c>
      <c r="B1879" s="512" t="s">
        <v>175</v>
      </c>
      <c r="C1879" s="512" t="s">
        <v>155</v>
      </c>
      <c r="D1879" s="512" t="s">
        <v>2707</v>
      </c>
      <c r="E1879" s="512">
        <v>5</v>
      </c>
      <c r="F1879" s="512">
        <v>1</v>
      </c>
      <c r="G1879" s="512">
        <v>20</v>
      </c>
    </row>
    <row r="1880" spans="1:7" ht="12.75" customHeight="1">
      <c r="A1880" s="512" t="s">
        <v>8720</v>
      </c>
      <c r="B1880" s="512" t="s">
        <v>175</v>
      </c>
      <c r="C1880" s="512" t="s">
        <v>213</v>
      </c>
      <c r="D1880" s="512" t="s">
        <v>2686</v>
      </c>
      <c r="E1880" s="512">
        <v>6</v>
      </c>
      <c r="F1880" s="512">
        <v>1</v>
      </c>
      <c r="G1880" s="512">
        <v>17</v>
      </c>
    </row>
    <row r="1881" spans="1:7" ht="12.75" customHeight="1">
      <c r="A1881" s="512" t="s">
        <v>3755</v>
      </c>
      <c r="B1881" s="512" t="s">
        <v>175</v>
      </c>
      <c r="C1881" s="512" t="s">
        <v>41</v>
      </c>
      <c r="D1881" s="512" t="s">
        <v>2689</v>
      </c>
      <c r="E1881" s="512">
        <v>6</v>
      </c>
      <c r="F1881" s="512">
        <v>2</v>
      </c>
      <c r="G1881" s="512">
        <v>33</v>
      </c>
    </row>
    <row r="1882" spans="1:7" ht="12.75" customHeight="1">
      <c r="A1882" s="512" t="s">
        <v>4044</v>
      </c>
      <c r="B1882" s="512" t="s">
        <v>175</v>
      </c>
      <c r="C1882" s="512" t="s">
        <v>41</v>
      </c>
      <c r="D1882" s="512" t="s">
        <v>2690</v>
      </c>
      <c r="E1882" s="512">
        <v>6</v>
      </c>
      <c r="F1882" s="512">
        <v>1</v>
      </c>
      <c r="G1882" s="512">
        <v>17</v>
      </c>
    </row>
    <row r="1883" spans="1:7" ht="12.75" customHeight="1">
      <c r="A1883" s="512" t="s">
        <v>3713</v>
      </c>
      <c r="B1883" s="512" t="s">
        <v>175</v>
      </c>
      <c r="C1883" s="512" t="s">
        <v>225</v>
      </c>
      <c r="D1883" s="512" t="s">
        <v>2689</v>
      </c>
      <c r="E1883" s="512">
        <v>2</v>
      </c>
      <c r="F1883" s="512" t="s">
        <v>2709</v>
      </c>
      <c r="G1883" s="512">
        <v>0</v>
      </c>
    </row>
    <row r="1884" spans="1:7" ht="12.75" customHeight="1">
      <c r="A1884" s="512" t="s">
        <v>8721</v>
      </c>
      <c r="B1884" s="512" t="s">
        <v>175</v>
      </c>
      <c r="C1884" s="512" t="s">
        <v>110</v>
      </c>
      <c r="D1884" s="512" t="s">
        <v>2680</v>
      </c>
      <c r="E1884" s="512">
        <v>8</v>
      </c>
      <c r="F1884" s="512">
        <v>1</v>
      </c>
      <c r="G1884" s="512">
        <v>13</v>
      </c>
    </row>
    <row r="1885" spans="1:7" ht="12.75" customHeight="1">
      <c r="A1885" s="512" t="s">
        <v>3558</v>
      </c>
      <c r="B1885" s="512" t="s">
        <v>175</v>
      </c>
      <c r="C1885" s="512" t="s">
        <v>111</v>
      </c>
      <c r="D1885" s="512" t="s">
        <v>2690</v>
      </c>
      <c r="E1885" s="512">
        <v>5</v>
      </c>
      <c r="F1885" s="512">
        <v>3</v>
      </c>
      <c r="G1885" s="512">
        <v>60</v>
      </c>
    </row>
    <row r="1886" spans="1:7" ht="12.75" customHeight="1">
      <c r="A1886" s="512" t="s">
        <v>8722</v>
      </c>
      <c r="B1886" s="512" t="s">
        <v>175</v>
      </c>
      <c r="C1886" s="512" t="s">
        <v>163</v>
      </c>
      <c r="D1886" s="512" t="s">
        <v>2689</v>
      </c>
      <c r="E1886" s="512">
        <v>1</v>
      </c>
      <c r="F1886" s="512">
        <v>1</v>
      </c>
      <c r="G1886" s="512">
        <v>100</v>
      </c>
    </row>
    <row r="1887" spans="1:7" ht="12.75" customHeight="1">
      <c r="A1887" s="512" t="s">
        <v>8723</v>
      </c>
      <c r="B1887" s="512" t="s">
        <v>175</v>
      </c>
      <c r="C1887" s="512" t="s">
        <v>163</v>
      </c>
      <c r="D1887" s="512" t="s">
        <v>2705</v>
      </c>
      <c r="E1887" s="512">
        <v>1</v>
      </c>
      <c r="F1887" s="512">
        <v>1</v>
      </c>
      <c r="G1887" s="512">
        <v>100</v>
      </c>
    </row>
    <row r="1888" spans="1:7" ht="12.75" customHeight="1">
      <c r="A1888" s="512" t="s">
        <v>8724</v>
      </c>
      <c r="B1888" s="512" t="s">
        <v>175</v>
      </c>
      <c r="C1888" s="512" t="s">
        <v>112</v>
      </c>
      <c r="D1888" s="512" t="s">
        <v>2688</v>
      </c>
      <c r="E1888" s="512">
        <v>13</v>
      </c>
      <c r="F1888" s="512">
        <v>1</v>
      </c>
      <c r="G1888" s="512">
        <v>8</v>
      </c>
    </row>
    <row r="1889" spans="1:7" ht="12.75" customHeight="1">
      <c r="A1889" s="512" t="s">
        <v>4437</v>
      </c>
      <c r="B1889" s="512" t="s">
        <v>175</v>
      </c>
      <c r="C1889" s="512" t="s">
        <v>90</v>
      </c>
      <c r="D1889" s="512" t="s">
        <v>2684</v>
      </c>
      <c r="E1889" s="512">
        <v>51</v>
      </c>
      <c r="F1889" s="512">
        <v>1</v>
      </c>
      <c r="G1889" s="512">
        <v>2</v>
      </c>
    </row>
    <row r="1890" spans="1:7" ht="12.75" customHeight="1">
      <c r="A1890" s="512" t="s">
        <v>474</v>
      </c>
      <c r="B1890" s="512" t="s">
        <v>175</v>
      </c>
      <c r="C1890" s="512" t="s">
        <v>113</v>
      </c>
      <c r="D1890" s="512" t="s">
        <v>2709</v>
      </c>
      <c r="E1890" s="512">
        <v>5</v>
      </c>
      <c r="F1890" s="512" t="s">
        <v>2709</v>
      </c>
      <c r="G1890" s="512">
        <v>0</v>
      </c>
    </row>
    <row r="1891" spans="1:7" ht="12.75" customHeight="1">
      <c r="A1891" s="512" t="s">
        <v>4439</v>
      </c>
      <c r="B1891" s="512" t="s">
        <v>175</v>
      </c>
      <c r="C1891" s="512" t="s">
        <v>186</v>
      </c>
      <c r="D1891" s="512" t="s">
        <v>2689</v>
      </c>
      <c r="E1891" s="512">
        <v>3</v>
      </c>
      <c r="F1891" s="512" t="s">
        <v>2709</v>
      </c>
      <c r="G1891" s="512">
        <v>0</v>
      </c>
    </row>
    <row r="1892" spans="1:7" ht="12.75" customHeight="1">
      <c r="A1892" s="512" t="s">
        <v>3612</v>
      </c>
      <c r="B1892" s="512" t="s">
        <v>175</v>
      </c>
      <c r="C1892" s="512" t="s">
        <v>115</v>
      </c>
      <c r="D1892" s="512" t="s">
        <v>2689</v>
      </c>
      <c r="E1892" s="512">
        <v>5</v>
      </c>
      <c r="F1892" s="512">
        <v>2</v>
      </c>
      <c r="G1892" s="512">
        <v>40</v>
      </c>
    </row>
    <row r="1893" spans="1:7" ht="12.75" customHeight="1">
      <c r="A1893" s="512" t="s">
        <v>3733</v>
      </c>
      <c r="B1893" s="512" t="s">
        <v>175</v>
      </c>
      <c r="C1893" s="512" t="s">
        <v>115</v>
      </c>
      <c r="D1893" s="512" t="s">
        <v>2680</v>
      </c>
      <c r="E1893" s="512">
        <v>5</v>
      </c>
      <c r="F1893" s="512">
        <v>1</v>
      </c>
      <c r="G1893" s="512">
        <v>20</v>
      </c>
    </row>
    <row r="1894" spans="1:7" ht="12.75" customHeight="1">
      <c r="A1894" s="512" t="s">
        <v>3613</v>
      </c>
      <c r="B1894" s="512" t="s">
        <v>175</v>
      </c>
      <c r="C1894" s="512" t="s">
        <v>115</v>
      </c>
      <c r="D1894" s="512" t="s">
        <v>2685</v>
      </c>
      <c r="E1894" s="512">
        <v>5</v>
      </c>
      <c r="F1894" s="512">
        <v>1</v>
      </c>
      <c r="G1894" s="512">
        <v>20</v>
      </c>
    </row>
    <row r="1895" spans="1:7" ht="12.75" customHeight="1">
      <c r="A1895" s="512" t="s">
        <v>3669</v>
      </c>
      <c r="B1895" s="512" t="s">
        <v>175</v>
      </c>
      <c r="C1895" s="512" t="s">
        <v>187</v>
      </c>
      <c r="D1895" s="512" t="s">
        <v>2695</v>
      </c>
      <c r="E1895" s="512">
        <v>45</v>
      </c>
      <c r="F1895" s="512">
        <v>3</v>
      </c>
      <c r="G1895" s="512">
        <v>7</v>
      </c>
    </row>
    <row r="1896" spans="1:7" ht="12.75" customHeight="1">
      <c r="A1896" s="512" t="s">
        <v>3671</v>
      </c>
      <c r="B1896" s="512" t="s">
        <v>175</v>
      </c>
      <c r="C1896" s="512" t="s">
        <v>187</v>
      </c>
      <c r="D1896" s="512" t="s">
        <v>2684</v>
      </c>
      <c r="E1896" s="512">
        <v>45</v>
      </c>
      <c r="F1896" s="512">
        <v>2</v>
      </c>
      <c r="G1896" s="512">
        <v>4</v>
      </c>
    </row>
    <row r="1897" spans="1:7" ht="12.75" customHeight="1">
      <c r="A1897" s="512" t="s">
        <v>8725</v>
      </c>
      <c r="B1897" s="512" t="s">
        <v>175</v>
      </c>
      <c r="C1897" s="512" t="s">
        <v>235</v>
      </c>
      <c r="D1897" s="512" t="s">
        <v>2696</v>
      </c>
      <c r="E1897" s="512">
        <v>17</v>
      </c>
      <c r="F1897" s="512">
        <v>1</v>
      </c>
      <c r="G1897" s="512">
        <v>6</v>
      </c>
    </row>
    <row r="1898" spans="1:7" ht="12.75" customHeight="1">
      <c r="A1898" s="512" t="s">
        <v>4442</v>
      </c>
      <c r="B1898" s="512" t="s">
        <v>175</v>
      </c>
      <c r="C1898" s="512" t="s">
        <v>147</v>
      </c>
      <c r="D1898" s="512" t="s">
        <v>2690</v>
      </c>
      <c r="E1898" s="512">
        <v>5</v>
      </c>
      <c r="F1898" s="512">
        <v>1</v>
      </c>
      <c r="G1898" s="512">
        <v>20</v>
      </c>
    </row>
    <row r="1899" spans="1:7" ht="12.75" customHeight="1">
      <c r="A1899" s="512" t="s">
        <v>5039</v>
      </c>
      <c r="B1899" s="512" t="s">
        <v>175</v>
      </c>
      <c r="C1899" s="512" t="s">
        <v>118</v>
      </c>
      <c r="D1899" s="512" t="s">
        <v>2678</v>
      </c>
      <c r="E1899" s="512">
        <v>11</v>
      </c>
      <c r="F1899" s="512">
        <v>1</v>
      </c>
      <c r="G1899" s="512">
        <v>9</v>
      </c>
    </row>
    <row r="1900" spans="1:7" ht="12.75" customHeight="1">
      <c r="A1900" s="512" t="s">
        <v>3564</v>
      </c>
      <c r="B1900" s="512" t="s">
        <v>175</v>
      </c>
      <c r="C1900" s="512" t="s">
        <v>32</v>
      </c>
      <c r="D1900" s="512" t="s">
        <v>2687</v>
      </c>
      <c r="E1900" s="512">
        <v>37</v>
      </c>
      <c r="F1900" s="512">
        <v>1</v>
      </c>
      <c r="G1900" s="512">
        <v>3</v>
      </c>
    </row>
    <row r="1901" spans="1:7" ht="12.75" customHeight="1">
      <c r="A1901" s="512" t="s">
        <v>4443</v>
      </c>
      <c r="B1901" s="512" t="s">
        <v>175</v>
      </c>
      <c r="C1901" s="512" t="s">
        <v>32</v>
      </c>
      <c r="D1901" s="512" t="s">
        <v>2704</v>
      </c>
      <c r="E1901" s="512">
        <v>37</v>
      </c>
      <c r="F1901" s="512">
        <v>2</v>
      </c>
      <c r="G1901" s="512">
        <v>5</v>
      </c>
    </row>
    <row r="1902" spans="1:7" ht="12.75" customHeight="1">
      <c r="A1902" s="512" t="s">
        <v>5028</v>
      </c>
      <c r="B1902" s="512" t="s">
        <v>175</v>
      </c>
      <c r="C1902" s="512" t="s">
        <v>79</v>
      </c>
      <c r="D1902" s="512" t="s">
        <v>2684</v>
      </c>
      <c r="E1902" s="512">
        <v>6</v>
      </c>
      <c r="F1902" s="512">
        <v>3</v>
      </c>
      <c r="G1902" s="512">
        <v>50</v>
      </c>
    </row>
    <row r="1903" spans="1:7" ht="12.75" customHeight="1">
      <c r="A1903" s="512" t="s">
        <v>3740</v>
      </c>
      <c r="B1903" s="512" t="s">
        <v>175</v>
      </c>
      <c r="C1903" s="512" t="s">
        <v>80</v>
      </c>
      <c r="D1903" s="512" t="s">
        <v>2692</v>
      </c>
      <c r="E1903" s="512">
        <v>20</v>
      </c>
      <c r="F1903" s="512">
        <v>1</v>
      </c>
      <c r="G1903" s="512">
        <v>5</v>
      </c>
    </row>
    <row r="1904" spans="1:7" ht="12.75" customHeight="1">
      <c r="A1904" s="512" t="s">
        <v>4447</v>
      </c>
      <c r="B1904" s="512" t="s">
        <v>175</v>
      </c>
      <c r="C1904" s="512" t="s">
        <v>149</v>
      </c>
      <c r="D1904" s="512" t="s">
        <v>2690</v>
      </c>
      <c r="E1904" s="512">
        <v>16</v>
      </c>
      <c r="F1904" s="512">
        <v>7</v>
      </c>
      <c r="G1904" s="512">
        <v>44</v>
      </c>
    </row>
    <row r="1905" spans="1:7" ht="12.75" customHeight="1">
      <c r="A1905" s="512" t="s">
        <v>3742</v>
      </c>
      <c r="B1905" s="512" t="s">
        <v>175</v>
      </c>
      <c r="C1905" s="512" t="s">
        <v>149</v>
      </c>
      <c r="D1905" s="512" t="s">
        <v>2684</v>
      </c>
      <c r="E1905" s="512">
        <v>16</v>
      </c>
      <c r="F1905" s="512">
        <v>3</v>
      </c>
      <c r="G1905" s="512">
        <v>19</v>
      </c>
    </row>
    <row r="1906" spans="1:7" ht="12.75" customHeight="1">
      <c r="A1906" s="512" t="s">
        <v>8726</v>
      </c>
      <c r="B1906" s="512" t="s">
        <v>175</v>
      </c>
      <c r="C1906" s="512" t="s">
        <v>149</v>
      </c>
      <c r="D1906" s="512" t="s">
        <v>2698</v>
      </c>
      <c r="E1906" s="512">
        <v>16</v>
      </c>
      <c r="F1906" s="512">
        <v>2</v>
      </c>
      <c r="G1906" s="512">
        <v>13</v>
      </c>
    </row>
    <row r="1907" spans="1:7" ht="12.75" customHeight="1">
      <c r="A1907" s="512" t="s">
        <v>3675</v>
      </c>
      <c r="B1907" s="512" t="s">
        <v>175</v>
      </c>
      <c r="C1907" s="512" t="s">
        <v>149</v>
      </c>
      <c r="D1907" s="512" t="s">
        <v>2680</v>
      </c>
      <c r="E1907" s="512">
        <v>16</v>
      </c>
      <c r="F1907" s="512">
        <v>4</v>
      </c>
      <c r="G1907" s="512">
        <v>25</v>
      </c>
    </row>
    <row r="1908" spans="1:7" ht="12.75" customHeight="1">
      <c r="A1908" s="512" t="s">
        <v>8727</v>
      </c>
      <c r="B1908" s="512" t="s">
        <v>175</v>
      </c>
      <c r="C1908" s="512" t="s">
        <v>149</v>
      </c>
      <c r="D1908" s="512" t="s">
        <v>2705</v>
      </c>
      <c r="E1908" s="512">
        <v>16</v>
      </c>
      <c r="F1908" s="512">
        <v>1</v>
      </c>
      <c r="G1908" s="512">
        <v>6</v>
      </c>
    </row>
    <row r="1909" spans="1:7" ht="12.75" customHeight="1">
      <c r="A1909" s="512" t="s">
        <v>8728</v>
      </c>
      <c r="B1909" s="512" t="s">
        <v>175</v>
      </c>
      <c r="C1909" s="512" t="s">
        <v>81</v>
      </c>
      <c r="D1909" s="512" t="s">
        <v>2683</v>
      </c>
      <c r="E1909" s="512">
        <v>22</v>
      </c>
      <c r="F1909" s="512">
        <v>1</v>
      </c>
      <c r="G1909" s="512">
        <v>5</v>
      </c>
    </row>
    <row r="1910" spans="1:7" ht="12.75" customHeight="1">
      <c r="A1910" s="512" t="s">
        <v>4450</v>
      </c>
      <c r="B1910" s="512" t="s">
        <v>175</v>
      </c>
      <c r="C1910" s="512" t="s">
        <v>91</v>
      </c>
      <c r="D1910" s="512" t="s">
        <v>2680</v>
      </c>
      <c r="E1910" s="512">
        <v>4</v>
      </c>
      <c r="F1910" s="512">
        <v>1</v>
      </c>
      <c r="G1910" s="512">
        <v>25</v>
      </c>
    </row>
    <row r="1911" spans="1:7" ht="12.75" customHeight="1">
      <c r="A1911" s="512" t="s">
        <v>3626</v>
      </c>
      <c r="B1911" s="512" t="s">
        <v>175</v>
      </c>
      <c r="C1911" s="512" t="s">
        <v>34</v>
      </c>
      <c r="D1911" s="512" t="s">
        <v>2689</v>
      </c>
      <c r="E1911" s="512">
        <v>11</v>
      </c>
      <c r="F1911" s="512">
        <v>4</v>
      </c>
      <c r="G1911" s="512">
        <v>36</v>
      </c>
    </row>
    <row r="1912" spans="1:7" ht="12.75" customHeight="1">
      <c r="A1912" s="512" t="s">
        <v>8729</v>
      </c>
      <c r="B1912" s="512" t="s">
        <v>175</v>
      </c>
      <c r="C1912" s="512" t="s">
        <v>189</v>
      </c>
      <c r="D1912" s="512" t="s">
        <v>2684</v>
      </c>
      <c r="E1912" s="512">
        <v>10</v>
      </c>
      <c r="F1912" s="512">
        <v>1</v>
      </c>
      <c r="G1912" s="512">
        <v>10</v>
      </c>
    </row>
    <row r="1913" spans="1:7" ht="12.75" customHeight="1">
      <c r="A1913" s="512" t="s">
        <v>8730</v>
      </c>
      <c r="B1913" s="512" t="s">
        <v>175</v>
      </c>
      <c r="C1913" s="512" t="s">
        <v>189</v>
      </c>
      <c r="D1913" s="512" t="s">
        <v>2680</v>
      </c>
      <c r="E1913" s="512">
        <v>10</v>
      </c>
      <c r="F1913" s="512">
        <v>1</v>
      </c>
      <c r="G1913" s="512">
        <v>10</v>
      </c>
    </row>
    <row r="1914" spans="1:7" ht="12.75" customHeight="1">
      <c r="A1914" s="512" t="s">
        <v>3494</v>
      </c>
      <c r="B1914" s="512" t="s">
        <v>175</v>
      </c>
      <c r="C1914" s="512" t="s">
        <v>109</v>
      </c>
      <c r="D1914" s="512" t="s">
        <v>2695</v>
      </c>
      <c r="E1914" s="512">
        <v>5</v>
      </c>
      <c r="F1914" s="512">
        <v>1</v>
      </c>
      <c r="G1914" s="512">
        <v>20</v>
      </c>
    </row>
    <row r="1915" spans="1:7" ht="12.75" customHeight="1">
      <c r="A1915" s="512" t="s">
        <v>8731</v>
      </c>
      <c r="B1915" s="512" t="s">
        <v>175</v>
      </c>
      <c r="C1915" s="512" t="s">
        <v>109</v>
      </c>
      <c r="D1915" s="512" t="s">
        <v>2685</v>
      </c>
      <c r="E1915" s="512">
        <v>5</v>
      </c>
      <c r="F1915" s="512">
        <v>1</v>
      </c>
      <c r="G1915" s="512">
        <v>20</v>
      </c>
    </row>
    <row r="1916" spans="1:7" ht="12.75" customHeight="1">
      <c r="A1916" s="512" t="s">
        <v>3606</v>
      </c>
      <c r="B1916" s="512" t="s">
        <v>175</v>
      </c>
      <c r="C1916" s="512" t="s">
        <v>185</v>
      </c>
      <c r="D1916" s="512" t="s">
        <v>2689</v>
      </c>
      <c r="E1916" s="512">
        <v>38</v>
      </c>
      <c r="F1916" s="512">
        <v>11</v>
      </c>
      <c r="G1916" s="512">
        <v>29</v>
      </c>
    </row>
    <row r="1917" spans="1:7" ht="12.75" customHeight="1">
      <c r="A1917" s="512" t="s">
        <v>8732</v>
      </c>
      <c r="B1917" s="512" t="s">
        <v>175</v>
      </c>
      <c r="C1917" s="512" t="s">
        <v>185</v>
      </c>
      <c r="D1917" s="512" t="s">
        <v>2678</v>
      </c>
      <c r="E1917" s="512">
        <v>38</v>
      </c>
      <c r="F1917" s="512">
        <v>1</v>
      </c>
      <c r="G1917" s="512">
        <v>3</v>
      </c>
    </row>
    <row r="1918" spans="1:7" ht="12.75" customHeight="1">
      <c r="A1918" s="512" t="s">
        <v>8733</v>
      </c>
      <c r="B1918" s="512" t="s">
        <v>175</v>
      </c>
      <c r="C1918" s="512" t="s">
        <v>185</v>
      </c>
      <c r="D1918" s="512" t="s">
        <v>2703</v>
      </c>
      <c r="E1918" s="512">
        <v>38</v>
      </c>
      <c r="F1918" s="512">
        <v>1</v>
      </c>
      <c r="G1918" s="512">
        <v>3</v>
      </c>
    </row>
    <row r="1919" spans="1:7" ht="12.75" customHeight="1">
      <c r="A1919" s="512" t="s">
        <v>3666</v>
      </c>
      <c r="B1919" s="512" t="s">
        <v>175</v>
      </c>
      <c r="C1919" s="512" t="s">
        <v>111</v>
      </c>
      <c r="D1919" s="512" t="s">
        <v>2695</v>
      </c>
      <c r="E1919" s="512">
        <v>5</v>
      </c>
      <c r="F1919" s="512">
        <v>1</v>
      </c>
      <c r="G1919" s="512">
        <v>20</v>
      </c>
    </row>
    <row r="1920" spans="1:7" ht="12.75" customHeight="1">
      <c r="A1920" s="512" t="s">
        <v>8734</v>
      </c>
      <c r="B1920" s="512" t="s">
        <v>175</v>
      </c>
      <c r="C1920" s="512" t="s">
        <v>111</v>
      </c>
      <c r="D1920" s="512" t="s">
        <v>2681</v>
      </c>
      <c r="E1920" s="512">
        <v>5</v>
      </c>
      <c r="F1920" s="512">
        <v>1</v>
      </c>
      <c r="G1920" s="512">
        <v>20</v>
      </c>
    </row>
    <row r="1921" spans="1:7" ht="12.75" customHeight="1">
      <c r="A1921" s="512" t="s">
        <v>3560</v>
      </c>
      <c r="B1921" s="512" t="s">
        <v>175</v>
      </c>
      <c r="C1921" s="512" t="s">
        <v>219</v>
      </c>
      <c r="D1921" s="512" t="s">
        <v>2689</v>
      </c>
      <c r="E1921" s="512">
        <v>6</v>
      </c>
      <c r="F1921" s="512">
        <v>1</v>
      </c>
      <c r="G1921" s="512">
        <v>17</v>
      </c>
    </row>
    <row r="1922" spans="1:7" ht="12.75" customHeight="1">
      <c r="A1922" s="512" t="s">
        <v>3561</v>
      </c>
      <c r="B1922" s="512" t="s">
        <v>175</v>
      </c>
      <c r="C1922" s="512" t="s">
        <v>90</v>
      </c>
      <c r="D1922" s="512" t="s">
        <v>2689</v>
      </c>
      <c r="E1922" s="512">
        <v>51</v>
      </c>
      <c r="F1922" s="512">
        <v>9</v>
      </c>
      <c r="G1922" s="512">
        <v>18</v>
      </c>
    </row>
    <row r="1923" spans="1:7" ht="12.75" customHeight="1">
      <c r="A1923" s="512" t="s">
        <v>3611</v>
      </c>
      <c r="B1923" s="512" t="s">
        <v>175</v>
      </c>
      <c r="C1923" s="512" t="s">
        <v>90</v>
      </c>
      <c r="D1923" s="512" t="s">
        <v>2680</v>
      </c>
      <c r="E1923" s="512">
        <v>51</v>
      </c>
      <c r="F1923" s="512">
        <v>2</v>
      </c>
      <c r="G1923" s="512">
        <v>4</v>
      </c>
    </row>
    <row r="1924" spans="1:7" ht="12.75" customHeight="1">
      <c r="A1924" s="512" t="s">
        <v>478</v>
      </c>
      <c r="B1924" s="512" t="s">
        <v>175</v>
      </c>
      <c r="C1924" s="512" t="s">
        <v>146</v>
      </c>
      <c r="D1924" s="512" t="s">
        <v>2709</v>
      </c>
      <c r="E1924" s="512">
        <v>4</v>
      </c>
      <c r="F1924" s="512" t="s">
        <v>2709</v>
      </c>
      <c r="G1924" s="512">
        <v>0</v>
      </c>
    </row>
    <row r="1925" spans="1:7" ht="12.75" customHeight="1">
      <c r="A1925" s="512" t="s">
        <v>8735</v>
      </c>
      <c r="B1925" s="512" t="s">
        <v>175</v>
      </c>
      <c r="C1925" s="512" t="s">
        <v>187</v>
      </c>
      <c r="D1925" s="512" t="s">
        <v>2692</v>
      </c>
      <c r="E1925" s="512">
        <v>45</v>
      </c>
      <c r="F1925" s="512">
        <v>1</v>
      </c>
      <c r="G1925" s="512">
        <v>2</v>
      </c>
    </row>
    <row r="1926" spans="1:7" ht="12.75" customHeight="1">
      <c r="A1926" s="512" t="s">
        <v>3615</v>
      </c>
      <c r="B1926" s="512" t="s">
        <v>175</v>
      </c>
      <c r="C1926" s="512" t="s">
        <v>235</v>
      </c>
      <c r="D1926" s="512" t="s">
        <v>2689</v>
      </c>
      <c r="E1926" s="512">
        <v>17</v>
      </c>
      <c r="F1926" s="512">
        <v>4</v>
      </c>
      <c r="G1926" s="512">
        <v>24</v>
      </c>
    </row>
    <row r="1927" spans="1:7" ht="12.75" customHeight="1">
      <c r="A1927" s="512" t="s">
        <v>5012</v>
      </c>
      <c r="B1927" s="512" t="s">
        <v>175</v>
      </c>
      <c r="C1927" s="512" t="s">
        <v>31</v>
      </c>
      <c r="D1927" s="512" t="s">
        <v>2690</v>
      </c>
      <c r="E1927" s="512">
        <v>1</v>
      </c>
      <c r="F1927" s="512">
        <v>1</v>
      </c>
      <c r="G1927" s="512">
        <v>100</v>
      </c>
    </row>
    <row r="1928" spans="1:7" ht="12.75" customHeight="1">
      <c r="A1928" s="512" t="s">
        <v>3616</v>
      </c>
      <c r="B1928" s="512" t="s">
        <v>175</v>
      </c>
      <c r="C1928" s="512" t="s">
        <v>148</v>
      </c>
      <c r="D1928" s="512" t="s">
        <v>2690</v>
      </c>
      <c r="E1928" s="512">
        <v>10</v>
      </c>
      <c r="F1928" s="512">
        <v>1</v>
      </c>
      <c r="G1928" s="512">
        <v>10</v>
      </c>
    </row>
    <row r="1929" spans="1:7" ht="12.75" customHeight="1">
      <c r="A1929" s="512" t="s">
        <v>8736</v>
      </c>
      <c r="B1929" s="512" t="s">
        <v>175</v>
      </c>
      <c r="C1929" s="512" t="s">
        <v>148</v>
      </c>
      <c r="D1929" s="512" t="s">
        <v>2694</v>
      </c>
      <c r="E1929" s="512">
        <v>10</v>
      </c>
      <c r="F1929" s="512">
        <v>1</v>
      </c>
      <c r="G1929" s="512">
        <v>10</v>
      </c>
    </row>
    <row r="1930" spans="1:7" ht="12.75" customHeight="1">
      <c r="A1930" s="512" t="s">
        <v>3618</v>
      </c>
      <c r="B1930" s="512" t="s">
        <v>175</v>
      </c>
      <c r="C1930" s="512" t="s">
        <v>32</v>
      </c>
      <c r="D1930" s="512" t="s">
        <v>2678</v>
      </c>
      <c r="E1930" s="512">
        <v>37</v>
      </c>
      <c r="F1930" s="512">
        <v>3</v>
      </c>
      <c r="G1930" s="512">
        <v>8</v>
      </c>
    </row>
    <row r="1931" spans="1:7" ht="12.75" customHeight="1">
      <c r="A1931" s="512" t="s">
        <v>8737</v>
      </c>
      <c r="B1931" s="512" t="s">
        <v>175</v>
      </c>
      <c r="C1931" s="512" t="s">
        <v>32</v>
      </c>
      <c r="D1931" s="512" t="s">
        <v>2683</v>
      </c>
      <c r="E1931" s="512">
        <v>37</v>
      </c>
      <c r="F1931" s="512">
        <v>1</v>
      </c>
      <c r="G1931" s="512">
        <v>3</v>
      </c>
    </row>
    <row r="1932" spans="1:7" ht="12.75" customHeight="1">
      <c r="A1932" s="512" t="s">
        <v>3636</v>
      </c>
      <c r="B1932" s="512" t="s">
        <v>175</v>
      </c>
      <c r="C1932" s="512" t="s">
        <v>32</v>
      </c>
      <c r="D1932" s="512" t="s">
        <v>2685</v>
      </c>
      <c r="E1932" s="512">
        <v>37</v>
      </c>
      <c r="F1932" s="512">
        <v>1</v>
      </c>
      <c r="G1932" s="512">
        <v>3</v>
      </c>
    </row>
    <row r="1933" spans="1:7" ht="12.75" customHeight="1">
      <c r="A1933" s="512" t="s">
        <v>3739</v>
      </c>
      <c r="B1933" s="512" t="s">
        <v>175</v>
      </c>
      <c r="C1933" s="512" t="s">
        <v>80</v>
      </c>
      <c r="D1933" s="512" t="s">
        <v>2695</v>
      </c>
      <c r="E1933" s="512">
        <v>20</v>
      </c>
      <c r="F1933" s="512">
        <v>1</v>
      </c>
      <c r="G1933" s="512">
        <v>5</v>
      </c>
    </row>
    <row r="1934" spans="1:7" ht="12.75" customHeight="1">
      <c r="A1934" s="512" t="s">
        <v>8738</v>
      </c>
      <c r="B1934" s="512" t="s">
        <v>175</v>
      </c>
      <c r="C1934" s="512" t="s">
        <v>80</v>
      </c>
      <c r="D1934" s="512" t="s">
        <v>2688</v>
      </c>
      <c r="E1934" s="512">
        <v>20</v>
      </c>
      <c r="F1934" s="512">
        <v>1</v>
      </c>
      <c r="G1934" s="512">
        <v>5</v>
      </c>
    </row>
    <row r="1935" spans="1:7" ht="12.75" customHeight="1">
      <c r="A1935" s="512" t="s">
        <v>3621</v>
      </c>
      <c r="B1935" s="512" t="s">
        <v>175</v>
      </c>
      <c r="C1935" s="512" t="s">
        <v>80</v>
      </c>
      <c r="D1935" s="512" t="s">
        <v>2680</v>
      </c>
      <c r="E1935" s="512">
        <v>20</v>
      </c>
      <c r="F1935" s="512">
        <v>3</v>
      </c>
      <c r="G1935" s="512">
        <v>15</v>
      </c>
    </row>
    <row r="1936" spans="1:7" ht="12.75" customHeight="1">
      <c r="A1936" s="512" t="s">
        <v>8739</v>
      </c>
      <c r="B1936" s="512" t="s">
        <v>175</v>
      </c>
      <c r="C1936" s="512" t="s">
        <v>149</v>
      </c>
      <c r="D1936" s="512" t="s">
        <v>2686</v>
      </c>
      <c r="E1936" s="512">
        <v>16</v>
      </c>
      <c r="F1936" s="512">
        <v>1</v>
      </c>
      <c r="G1936" s="512">
        <v>6</v>
      </c>
    </row>
    <row r="1937" spans="1:7" ht="12.75" customHeight="1">
      <c r="A1937" s="512" t="s">
        <v>3743</v>
      </c>
      <c r="B1937" s="512" t="s">
        <v>175</v>
      </c>
      <c r="C1937" s="512" t="s">
        <v>149</v>
      </c>
      <c r="D1937" s="512" t="s">
        <v>2678</v>
      </c>
      <c r="E1937" s="512">
        <v>16</v>
      </c>
      <c r="F1937" s="512">
        <v>2</v>
      </c>
      <c r="G1937" s="512">
        <v>13</v>
      </c>
    </row>
    <row r="1938" spans="1:7" ht="12.75" customHeight="1">
      <c r="A1938" s="512" t="s">
        <v>3744</v>
      </c>
      <c r="B1938" s="512" t="s">
        <v>175</v>
      </c>
      <c r="C1938" s="512" t="s">
        <v>149</v>
      </c>
      <c r="D1938" s="512" t="s">
        <v>2688</v>
      </c>
      <c r="E1938" s="512">
        <v>16</v>
      </c>
      <c r="F1938" s="512">
        <v>1</v>
      </c>
      <c r="G1938" s="512">
        <v>6</v>
      </c>
    </row>
    <row r="1939" spans="1:7" ht="12.75" customHeight="1">
      <c r="A1939" s="512" t="s">
        <v>8740</v>
      </c>
      <c r="B1939" s="512" t="s">
        <v>175</v>
      </c>
      <c r="C1939" s="512" t="s">
        <v>81</v>
      </c>
      <c r="D1939" s="512" t="s">
        <v>2692</v>
      </c>
      <c r="E1939" s="512">
        <v>22</v>
      </c>
      <c r="F1939" s="512">
        <v>1</v>
      </c>
      <c r="G1939" s="512">
        <v>5</v>
      </c>
    </row>
    <row r="1940" spans="1:7" ht="12.75" customHeight="1">
      <c r="A1940" s="512" t="s">
        <v>3677</v>
      </c>
      <c r="B1940" s="512" t="s">
        <v>175</v>
      </c>
      <c r="C1940" s="512" t="s">
        <v>33</v>
      </c>
      <c r="D1940" s="512" t="s">
        <v>2695</v>
      </c>
      <c r="E1940" s="512">
        <v>12</v>
      </c>
      <c r="F1940" s="512">
        <v>2</v>
      </c>
      <c r="G1940" s="512">
        <v>17</v>
      </c>
    </row>
    <row r="1941" spans="1:7" ht="12.75" customHeight="1">
      <c r="A1941" s="512" t="s">
        <v>8741</v>
      </c>
      <c r="B1941" s="512" t="s">
        <v>175</v>
      </c>
      <c r="C1941" s="512" t="s">
        <v>33</v>
      </c>
      <c r="D1941" s="512" t="s">
        <v>2693</v>
      </c>
      <c r="E1941" s="512">
        <v>12</v>
      </c>
      <c r="F1941" s="512">
        <v>1</v>
      </c>
      <c r="G1941" s="512">
        <v>8</v>
      </c>
    </row>
    <row r="1942" spans="1:7" ht="12.75" customHeight="1">
      <c r="A1942" s="512" t="s">
        <v>3678</v>
      </c>
      <c r="B1942" s="512" t="s">
        <v>175</v>
      </c>
      <c r="C1942" s="512" t="s">
        <v>33</v>
      </c>
      <c r="D1942" s="512" t="s">
        <v>2680</v>
      </c>
      <c r="E1942" s="512">
        <v>12</v>
      </c>
      <c r="F1942" s="512">
        <v>1</v>
      </c>
      <c r="G1942" s="512">
        <v>8</v>
      </c>
    </row>
    <row r="1943" spans="1:7" ht="12.75" customHeight="1">
      <c r="A1943" s="512" t="s">
        <v>4459</v>
      </c>
      <c r="B1943" s="512" t="s">
        <v>175</v>
      </c>
      <c r="C1943" s="512" t="s">
        <v>82</v>
      </c>
      <c r="D1943" s="512" t="s">
        <v>2684</v>
      </c>
      <c r="E1943" s="512">
        <v>32</v>
      </c>
      <c r="F1943" s="512">
        <v>5</v>
      </c>
      <c r="G1943" s="512">
        <v>16</v>
      </c>
    </row>
    <row r="1944" spans="1:7" ht="12.75" customHeight="1">
      <c r="A1944" s="512" t="s">
        <v>3933</v>
      </c>
      <c r="B1944" s="512" t="s">
        <v>175</v>
      </c>
      <c r="C1944" s="512" t="s">
        <v>82</v>
      </c>
      <c r="D1944" s="512" t="s">
        <v>2680</v>
      </c>
      <c r="E1944" s="512">
        <v>32</v>
      </c>
      <c r="F1944" s="512">
        <v>1</v>
      </c>
      <c r="G1944" s="512">
        <v>3</v>
      </c>
    </row>
    <row r="1945" spans="1:7" ht="12.75" customHeight="1">
      <c r="A1945" s="512" t="s">
        <v>3693</v>
      </c>
      <c r="B1945" s="512" t="s">
        <v>175</v>
      </c>
      <c r="C1945" s="512" t="s">
        <v>82</v>
      </c>
      <c r="D1945" s="512" t="s">
        <v>2697</v>
      </c>
      <c r="E1945" s="512">
        <v>32</v>
      </c>
      <c r="F1945" s="512">
        <v>1</v>
      </c>
      <c r="G1945" s="512">
        <v>3</v>
      </c>
    </row>
    <row r="1946" spans="1:7" ht="12.75" customHeight="1">
      <c r="A1946" s="512" t="s">
        <v>8742</v>
      </c>
      <c r="B1946" s="512" t="s">
        <v>175</v>
      </c>
      <c r="C1946" s="512" t="s">
        <v>167</v>
      </c>
      <c r="D1946" s="512" t="s">
        <v>2692</v>
      </c>
      <c r="E1946" s="512">
        <v>11</v>
      </c>
      <c r="F1946" s="512">
        <v>1</v>
      </c>
      <c r="G1946" s="512">
        <v>9</v>
      </c>
    </row>
    <row r="1947" spans="1:7" ht="12.75" customHeight="1">
      <c r="A1947" s="512" t="s">
        <v>3934</v>
      </c>
      <c r="B1947" s="512" t="s">
        <v>175</v>
      </c>
      <c r="C1947" s="512" t="s">
        <v>83</v>
      </c>
      <c r="D1947" s="512" t="s">
        <v>2684</v>
      </c>
      <c r="E1947" s="512">
        <v>5</v>
      </c>
      <c r="F1947" s="512">
        <v>1</v>
      </c>
      <c r="G1947" s="512">
        <v>20</v>
      </c>
    </row>
    <row r="1948" spans="1:7">
      <c r="A1948" s="512" t="s">
        <v>5046</v>
      </c>
      <c r="B1948" s="512" t="s">
        <v>175</v>
      </c>
      <c r="C1948" s="512" t="s">
        <v>84</v>
      </c>
      <c r="D1948" s="512" t="s">
        <v>2687</v>
      </c>
      <c r="E1948" s="512">
        <v>15</v>
      </c>
      <c r="F1948" s="512">
        <v>1</v>
      </c>
      <c r="G1948" s="512">
        <v>7</v>
      </c>
    </row>
    <row r="1949" spans="1:7">
      <c r="A1949" s="512" t="s">
        <v>8743</v>
      </c>
      <c r="B1949" s="512" t="s">
        <v>175</v>
      </c>
      <c r="C1949" s="512" t="s">
        <v>84</v>
      </c>
      <c r="D1949" s="512" t="s">
        <v>2705</v>
      </c>
      <c r="E1949" s="512">
        <v>15</v>
      </c>
      <c r="F1949" s="512">
        <v>1</v>
      </c>
      <c r="G1949" s="512">
        <v>7</v>
      </c>
    </row>
    <row r="1950" spans="1:7" ht="12.75" customHeight="1">
      <c r="A1950" s="512" t="s">
        <v>5033</v>
      </c>
      <c r="B1950" s="512" t="s">
        <v>175</v>
      </c>
      <c r="C1950" s="512" t="s">
        <v>35</v>
      </c>
      <c r="D1950" s="512" t="s">
        <v>2684</v>
      </c>
      <c r="E1950" s="512">
        <v>15</v>
      </c>
      <c r="F1950" s="512">
        <v>4</v>
      </c>
      <c r="G1950" s="512">
        <v>27</v>
      </c>
    </row>
    <row r="1951" spans="1:7" ht="12.75" customHeight="1">
      <c r="A1951" s="512" t="s">
        <v>8744</v>
      </c>
      <c r="B1951" s="512" t="s">
        <v>175</v>
      </c>
      <c r="C1951" s="512" t="s">
        <v>190</v>
      </c>
      <c r="D1951" s="512" t="s">
        <v>2705</v>
      </c>
      <c r="E1951" s="512">
        <v>20</v>
      </c>
      <c r="F1951" s="512">
        <v>2</v>
      </c>
      <c r="G1951" s="512">
        <v>10</v>
      </c>
    </row>
    <row r="1952" spans="1:7" ht="12.75" customHeight="1">
      <c r="A1952" s="512" t="s">
        <v>3719</v>
      </c>
      <c r="B1952" s="512" t="s">
        <v>175</v>
      </c>
      <c r="C1952" s="512" t="s">
        <v>93</v>
      </c>
      <c r="D1952" s="512" t="s">
        <v>2690</v>
      </c>
      <c r="E1952" s="512">
        <v>9</v>
      </c>
      <c r="F1952" s="512">
        <v>1</v>
      </c>
      <c r="G1952" s="512">
        <v>11</v>
      </c>
    </row>
    <row r="1953" spans="1:7" ht="12.75" customHeight="1">
      <c r="A1953" s="512" t="s">
        <v>8745</v>
      </c>
      <c r="B1953" s="512" t="s">
        <v>175</v>
      </c>
      <c r="C1953" s="512" t="s">
        <v>210</v>
      </c>
      <c r="D1953" s="512" t="s">
        <v>2684</v>
      </c>
      <c r="E1953" s="512">
        <v>4</v>
      </c>
      <c r="F1953" s="512">
        <v>1</v>
      </c>
      <c r="G1953" s="512">
        <v>25</v>
      </c>
    </row>
    <row r="1954" spans="1:7" ht="12.75" customHeight="1">
      <c r="A1954" s="512" t="s">
        <v>517</v>
      </c>
      <c r="B1954" s="512" t="s">
        <v>175</v>
      </c>
      <c r="C1954" s="512" t="s">
        <v>192</v>
      </c>
      <c r="D1954" s="512" t="s">
        <v>2709</v>
      </c>
      <c r="E1954" s="512">
        <v>3</v>
      </c>
      <c r="F1954" s="512" t="s">
        <v>2709</v>
      </c>
      <c r="G1954" s="512">
        <v>0</v>
      </c>
    </row>
    <row r="1955" spans="1:7" ht="12.75" customHeight="1">
      <c r="A1955" s="512" t="s">
        <v>3749</v>
      </c>
      <c r="B1955" s="512" t="s">
        <v>175</v>
      </c>
      <c r="C1955" s="512" t="s">
        <v>153</v>
      </c>
      <c r="D1955" s="512" t="s">
        <v>2688</v>
      </c>
      <c r="E1955" s="512">
        <v>8</v>
      </c>
      <c r="F1955" s="512">
        <v>1</v>
      </c>
      <c r="G1955" s="512">
        <v>13</v>
      </c>
    </row>
    <row r="1956" spans="1:7" ht="12.75" customHeight="1">
      <c r="A1956" s="512" t="s">
        <v>5014</v>
      </c>
      <c r="B1956" s="512" t="s">
        <v>175</v>
      </c>
      <c r="C1956" s="512" t="s">
        <v>36</v>
      </c>
      <c r="D1956" s="512" t="s">
        <v>2690</v>
      </c>
      <c r="E1956" s="512">
        <v>7</v>
      </c>
      <c r="F1956" s="512">
        <v>1</v>
      </c>
      <c r="G1956" s="512">
        <v>14</v>
      </c>
    </row>
    <row r="1957" spans="1:7" ht="12.75" customHeight="1">
      <c r="A1957" s="512" t="s">
        <v>3702</v>
      </c>
      <c r="B1957" s="512" t="s">
        <v>175</v>
      </c>
      <c r="C1957" s="512" t="s">
        <v>37</v>
      </c>
      <c r="D1957" s="512" t="s">
        <v>2684</v>
      </c>
      <c r="E1957" s="512">
        <v>10</v>
      </c>
      <c r="F1957" s="512">
        <v>2</v>
      </c>
      <c r="G1957" s="512">
        <v>20</v>
      </c>
    </row>
    <row r="1958" spans="1:7" ht="12.75" customHeight="1">
      <c r="A1958" s="512" t="s">
        <v>8746</v>
      </c>
      <c r="B1958" s="512" t="s">
        <v>175</v>
      </c>
      <c r="C1958" s="512" t="s">
        <v>220</v>
      </c>
      <c r="D1958" s="512" t="s">
        <v>2697</v>
      </c>
      <c r="E1958" s="512">
        <v>11</v>
      </c>
      <c r="F1958" s="512">
        <v>1</v>
      </c>
      <c r="G1958" s="512">
        <v>9</v>
      </c>
    </row>
    <row r="1959" spans="1:7" ht="12.75" customHeight="1">
      <c r="A1959" s="512" t="s">
        <v>5015</v>
      </c>
      <c r="B1959" s="512" t="s">
        <v>175</v>
      </c>
      <c r="C1959" s="512" t="s">
        <v>38</v>
      </c>
      <c r="D1959" s="512" t="s">
        <v>2690</v>
      </c>
      <c r="E1959" s="512">
        <v>4</v>
      </c>
      <c r="F1959" s="512">
        <v>1</v>
      </c>
      <c r="G1959" s="512">
        <v>25</v>
      </c>
    </row>
    <row r="1960" spans="1:7" ht="12.75" customHeight="1">
      <c r="A1960" s="512" t="s">
        <v>8747</v>
      </c>
      <c r="B1960" s="512" t="s">
        <v>175</v>
      </c>
      <c r="C1960" s="512" t="s">
        <v>222</v>
      </c>
      <c r="D1960" s="512" t="s">
        <v>2698</v>
      </c>
      <c r="E1960" s="512">
        <v>10</v>
      </c>
      <c r="F1960" s="512">
        <v>1</v>
      </c>
      <c r="G1960" s="512">
        <v>10</v>
      </c>
    </row>
    <row r="1961" spans="1:7" ht="12.75" customHeight="1">
      <c r="A1961" s="512" t="s">
        <v>8748</v>
      </c>
      <c r="B1961" s="512" t="s">
        <v>175</v>
      </c>
      <c r="C1961" s="512" t="s">
        <v>211</v>
      </c>
      <c r="D1961" s="512" t="s">
        <v>2698</v>
      </c>
      <c r="E1961" s="512">
        <v>12</v>
      </c>
      <c r="F1961" s="512">
        <v>1</v>
      </c>
      <c r="G1961" s="512">
        <v>8</v>
      </c>
    </row>
    <row r="1962" spans="1:7" ht="12.75" customHeight="1">
      <c r="A1962" s="512" t="s">
        <v>8749</v>
      </c>
      <c r="B1962" s="512" t="s">
        <v>175</v>
      </c>
      <c r="C1962" s="512" t="s">
        <v>211</v>
      </c>
      <c r="D1962" s="512" t="s">
        <v>2685</v>
      </c>
      <c r="E1962" s="512">
        <v>12</v>
      </c>
      <c r="F1962" s="512">
        <v>1</v>
      </c>
      <c r="G1962" s="512">
        <v>8</v>
      </c>
    </row>
    <row r="1963" spans="1:7" ht="12.75" customHeight="1">
      <c r="A1963" s="512" t="s">
        <v>8750</v>
      </c>
      <c r="B1963" s="512" t="s">
        <v>175</v>
      </c>
      <c r="C1963" s="512" t="s">
        <v>212</v>
      </c>
      <c r="D1963" s="512" t="s">
        <v>2700</v>
      </c>
      <c r="E1963" s="512">
        <v>7</v>
      </c>
      <c r="F1963" s="512">
        <v>1</v>
      </c>
      <c r="G1963" s="512">
        <v>14</v>
      </c>
    </row>
    <row r="1964" spans="1:7" ht="12.75" customHeight="1">
      <c r="A1964" s="512" t="s">
        <v>4476</v>
      </c>
      <c r="B1964" s="512" t="s">
        <v>175</v>
      </c>
      <c r="C1964" s="512" t="s">
        <v>194</v>
      </c>
      <c r="D1964" s="512" t="s">
        <v>2689</v>
      </c>
      <c r="E1964" s="512">
        <v>10</v>
      </c>
      <c r="F1964" s="512">
        <v>3</v>
      </c>
      <c r="G1964" s="512">
        <v>30</v>
      </c>
    </row>
    <row r="1965" spans="1:7" ht="12.75" customHeight="1">
      <c r="A1965" s="512" t="s">
        <v>3761</v>
      </c>
      <c r="B1965" s="512" t="s">
        <v>175</v>
      </c>
      <c r="C1965" s="512" t="s">
        <v>39</v>
      </c>
      <c r="D1965" s="512" t="s">
        <v>2690</v>
      </c>
      <c r="E1965" s="512">
        <v>5</v>
      </c>
      <c r="F1965" s="512">
        <v>1</v>
      </c>
      <c r="G1965" s="512">
        <v>20</v>
      </c>
    </row>
    <row r="1966" spans="1:7" ht="12.75" customHeight="1">
      <c r="A1966" s="512" t="s">
        <v>8751</v>
      </c>
      <c r="B1966" s="512" t="s">
        <v>175</v>
      </c>
      <c r="C1966" s="512" t="s">
        <v>39</v>
      </c>
      <c r="D1966" s="512" t="s">
        <v>2698</v>
      </c>
      <c r="E1966" s="512">
        <v>5</v>
      </c>
      <c r="F1966" s="512">
        <v>1</v>
      </c>
      <c r="G1966" s="512">
        <v>20</v>
      </c>
    </row>
    <row r="1967" spans="1:7" ht="12.75" customHeight="1">
      <c r="A1967" s="512" t="s">
        <v>3762</v>
      </c>
      <c r="B1967" s="512" t="s">
        <v>175</v>
      </c>
      <c r="C1967" s="512" t="s">
        <v>223</v>
      </c>
      <c r="D1967" s="512" t="s">
        <v>2689</v>
      </c>
      <c r="E1967" s="512">
        <v>28</v>
      </c>
      <c r="F1967" s="512">
        <v>6</v>
      </c>
      <c r="G1967" s="512">
        <v>21</v>
      </c>
    </row>
    <row r="1968" spans="1:7" ht="12.75" customHeight="1">
      <c r="A1968" s="512" t="s">
        <v>4482</v>
      </c>
      <c r="B1968" s="512" t="s">
        <v>175</v>
      </c>
      <c r="C1968" s="512" t="s">
        <v>223</v>
      </c>
      <c r="D1968" s="512" t="s">
        <v>2698</v>
      </c>
      <c r="E1968" s="512">
        <v>28</v>
      </c>
      <c r="F1968" s="512">
        <v>2</v>
      </c>
      <c r="G1968" s="512">
        <v>7</v>
      </c>
    </row>
    <row r="1969" spans="1:7" ht="12.75" customHeight="1">
      <c r="A1969" s="512" t="s">
        <v>5062</v>
      </c>
      <c r="B1969" s="512" t="s">
        <v>175</v>
      </c>
      <c r="C1969" s="512" t="s">
        <v>223</v>
      </c>
      <c r="D1969" s="512" t="s">
        <v>2692</v>
      </c>
      <c r="E1969" s="512">
        <v>28</v>
      </c>
      <c r="F1969" s="512">
        <v>1</v>
      </c>
      <c r="G1969" s="512">
        <v>4</v>
      </c>
    </row>
    <row r="1970" spans="1:7" ht="12.75" customHeight="1">
      <c r="A1970" s="512" t="s">
        <v>4484</v>
      </c>
      <c r="B1970" s="512" t="s">
        <v>175</v>
      </c>
      <c r="C1970" s="512" t="s">
        <v>40</v>
      </c>
      <c r="D1970" s="512" t="s">
        <v>2689</v>
      </c>
      <c r="E1970" s="512">
        <v>7</v>
      </c>
      <c r="F1970" s="512">
        <v>1</v>
      </c>
      <c r="G1970" s="512">
        <v>14</v>
      </c>
    </row>
    <row r="1971" spans="1:7" ht="12.75" customHeight="1">
      <c r="A1971" s="512" t="s">
        <v>5034</v>
      </c>
      <c r="B1971" s="512" t="s">
        <v>175</v>
      </c>
      <c r="C1971" s="512" t="s">
        <v>95</v>
      </c>
      <c r="D1971" s="512" t="s">
        <v>2684</v>
      </c>
      <c r="E1971" s="512">
        <v>19</v>
      </c>
      <c r="F1971" s="512">
        <v>1</v>
      </c>
      <c r="G1971" s="512">
        <v>5</v>
      </c>
    </row>
    <row r="1972" spans="1:7" ht="12.75" customHeight="1">
      <c r="A1972" s="512" t="s">
        <v>8752</v>
      </c>
      <c r="B1972" s="512" t="s">
        <v>175</v>
      </c>
      <c r="C1972" s="512" t="s">
        <v>95</v>
      </c>
      <c r="D1972" s="512" t="s">
        <v>2705</v>
      </c>
      <c r="E1972" s="512">
        <v>19</v>
      </c>
      <c r="F1972" s="512">
        <v>1</v>
      </c>
      <c r="G1972" s="512">
        <v>5</v>
      </c>
    </row>
    <row r="1973" spans="1:7" ht="12.75" customHeight="1">
      <c r="A1973" s="512" t="s">
        <v>8753</v>
      </c>
      <c r="B1973" s="512" t="s">
        <v>175</v>
      </c>
      <c r="C1973" s="512" t="s">
        <v>79</v>
      </c>
      <c r="D1973" s="512" t="s">
        <v>2686</v>
      </c>
      <c r="E1973" s="512">
        <v>6</v>
      </c>
      <c r="F1973" s="512">
        <v>1</v>
      </c>
      <c r="G1973" s="512">
        <v>17</v>
      </c>
    </row>
    <row r="1974" spans="1:7" ht="12.75" customHeight="1">
      <c r="A1974" s="512" t="s">
        <v>3622</v>
      </c>
      <c r="B1974" s="512" t="s">
        <v>175</v>
      </c>
      <c r="C1974" s="512" t="s">
        <v>79</v>
      </c>
      <c r="D1974" s="512" t="s">
        <v>2680</v>
      </c>
      <c r="E1974" s="512">
        <v>6</v>
      </c>
      <c r="F1974" s="512">
        <v>1</v>
      </c>
      <c r="G1974" s="512">
        <v>17</v>
      </c>
    </row>
    <row r="1975" spans="1:7" ht="12.75" customHeight="1">
      <c r="A1975" s="512" t="s">
        <v>3741</v>
      </c>
      <c r="B1975" s="512" t="s">
        <v>175</v>
      </c>
      <c r="C1975" s="512" t="s">
        <v>149</v>
      </c>
      <c r="D1975" s="512" t="s">
        <v>2689</v>
      </c>
      <c r="E1975" s="512">
        <v>16</v>
      </c>
      <c r="F1975" s="512">
        <v>8</v>
      </c>
      <c r="G1975" s="512">
        <v>50</v>
      </c>
    </row>
    <row r="1976" spans="1:7" ht="12.75" customHeight="1">
      <c r="A1976" s="512" t="s">
        <v>3676</v>
      </c>
      <c r="B1976" s="512" t="s">
        <v>175</v>
      </c>
      <c r="C1976" s="512" t="s">
        <v>81</v>
      </c>
      <c r="D1976" s="512" t="s">
        <v>2689</v>
      </c>
      <c r="E1976" s="512">
        <v>22</v>
      </c>
      <c r="F1976" s="512">
        <v>7</v>
      </c>
      <c r="G1976" s="512">
        <v>32</v>
      </c>
    </row>
    <row r="1977" spans="1:7" ht="12.75" customHeight="1">
      <c r="A1977" s="512" t="s">
        <v>4449</v>
      </c>
      <c r="B1977" s="512" t="s">
        <v>175</v>
      </c>
      <c r="C1977" s="512" t="s">
        <v>81</v>
      </c>
      <c r="D1977" s="512" t="s">
        <v>2684</v>
      </c>
      <c r="E1977" s="512">
        <v>22</v>
      </c>
      <c r="F1977" s="512">
        <v>3</v>
      </c>
      <c r="G1977" s="512">
        <v>14</v>
      </c>
    </row>
    <row r="1978" spans="1:7" ht="12.75" customHeight="1">
      <c r="A1978" s="512" t="s">
        <v>8754</v>
      </c>
      <c r="B1978" s="512" t="s">
        <v>175</v>
      </c>
      <c r="C1978" s="512" t="s">
        <v>81</v>
      </c>
      <c r="D1978" s="512" t="s">
        <v>2704</v>
      </c>
      <c r="E1978" s="512">
        <v>22</v>
      </c>
      <c r="F1978" s="512">
        <v>1</v>
      </c>
      <c r="G1978" s="512">
        <v>5</v>
      </c>
    </row>
    <row r="1979" spans="1:7" ht="12.75" customHeight="1">
      <c r="A1979" s="512" t="s">
        <v>3625</v>
      </c>
      <c r="B1979" s="512" t="s">
        <v>175</v>
      </c>
      <c r="C1979" s="512" t="s">
        <v>33</v>
      </c>
      <c r="D1979" s="512" t="s">
        <v>2690</v>
      </c>
      <c r="E1979" s="512">
        <v>12</v>
      </c>
      <c r="F1979" s="512">
        <v>1</v>
      </c>
      <c r="G1979" s="512">
        <v>8</v>
      </c>
    </row>
    <row r="1980" spans="1:7" ht="12.75" customHeight="1">
      <c r="A1980" s="512" t="s">
        <v>8755</v>
      </c>
      <c r="B1980" s="512" t="s">
        <v>175</v>
      </c>
      <c r="C1980" s="512" t="s">
        <v>179</v>
      </c>
      <c r="D1980" s="512" t="s">
        <v>2687</v>
      </c>
      <c r="E1980" s="512">
        <v>4</v>
      </c>
      <c r="F1980" s="512">
        <v>1</v>
      </c>
      <c r="G1980" s="512">
        <v>25</v>
      </c>
    </row>
    <row r="1981" spans="1:7" ht="12.75" customHeight="1">
      <c r="A1981" s="512" t="s">
        <v>3640</v>
      </c>
      <c r="B1981" s="512" t="s">
        <v>175</v>
      </c>
      <c r="C1981" s="512" t="s">
        <v>34</v>
      </c>
      <c r="D1981" s="512" t="s">
        <v>2690</v>
      </c>
      <c r="E1981" s="512">
        <v>11</v>
      </c>
      <c r="F1981" s="512">
        <v>3</v>
      </c>
      <c r="G1981" s="512">
        <v>27</v>
      </c>
    </row>
    <row r="1982" spans="1:7" ht="12.75" customHeight="1">
      <c r="A1982" s="512" t="s">
        <v>5060</v>
      </c>
      <c r="B1982" s="512" t="s">
        <v>175</v>
      </c>
      <c r="C1982" s="512" t="s">
        <v>34</v>
      </c>
      <c r="D1982" s="512" t="s">
        <v>2692</v>
      </c>
      <c r="E1982" s="512">
        <v>11</v>
      </c>
      <c r="F1982" s="512">
        <v>1</v>
      </c>
      <c r="G1982" s="512">
        <v>9</v>
      </c>
    </row>
    <row r="1983" spans="1:7" ht="12.75" customHeight="1">
      <c r="A1983" s="512" t="s">
        <v>4453</v>
      </c>
      <c r="B1983" s="512" t="s">
        <v>175</v>
      </c>
      <c r="C1983" s="512" t="s">
        <v>150</v>
      </c>
      <c r="D1983" s="512" t="s">
        <v>2689</v>
      </c>
      <c r="E1983" s="512">
        <v>12</v>
      </c>
      <c r="F1983" s="512">
        <v>3</v>
      </c>
      <c r="G1983" s="512">
        <v>25</v>
      </c>
    </row>
    <row r="1984" spans="1:7" ht="12.75" customHeight="1">
      <c r="A1984" s="512" t="s">
        <v>3686</v>
      </c>
      <c r="B1984" s="512" t="s">
        <v>175</v>
      </c>
      <c r="C1984" s="512" t="s">
        <v>150</v>
      </c>
      <c r="D1984" s="512" t="s">
        <v>2695</v>
      </c>
      <c r="E1984" s="512">
        <v>12</v>
      </c>
      <c r="F1984" s="512">
        <v>1</v>
      </c>
      <c r="G1984" s="512">
        <v>8</v>
      </c>
    </row>
    <row r="1985" spans="1:7" ht="12.75" customHeight="1">
      <c r="A1985" s="512" t="s">
        <v>4454</v>
      </c>
      <c r="B1985" s="512" t="s">
        <v>175</v>
      </c>
      <c r="C1985" s="512" t="s">
        <v>150</v>
      </c>
      <c r="D1985" s="512" t="s">
        <v>2680</v>
      </c>
      <c r="E1985" s="512">
        <v>12</v>
      </c>
      <c r="F1985" s="512">
        <v>2</v>
      </c>
      <c r="G1985" s="512">
        <v>17</v>
      </c>
    </row>
    <row r="1986" spans="1:7" ht="12.75" customHeight="1">
      <c r="A1986" s="512" t="s">
        <v>8756</v>
      </c>
      <c r="B1986" s="512" t="s">
        <v>175</v>
      </c>
      <c r="C1986" s="512" t="s">
        <v>189</v>
      </c>
      <c r="D1986" s="512" t="s">
        <v>2678</v>
      </c>
      <c r="E1986" s="512">
        <v>10</v>
      </c>
      <c r="F1986" s="512">
        <v>1</v>
      </c>
      <c r="G1986" s="512">
        <v>10</v>
      </c>
    </row>
    <row r="1987" spans="1:7" ht="12.75" customHeight="1">
      <c r="A1987" s="512" t="s">
        <v>8757</v>
      </c>
      <c r="B1987" s="512" t="s">
        <v>175</v>
      </c>
      <c r="C1987" s="512" t="s">
        <v>189</v>
      </c>
      <c r="D1987" s="512" t="s">
        <v>2703</v>
      </c>
      <c r="E1987" s="512">
        <v>10</v>
      </c>
      <c r="F1987" s="512">
        <v>1</v>
      </c>
      <c r="G1987" s="512">
        <v>10</v>
      </c>
    </row>
    <row r="1988" spans="1:7" ht="12.75" customHeight="1">
      <c r="A1988" s="512" t="s">
        <v>3643</v>
      </c>
      <c r="B1988" s="512" t="s">
        <v>175</v>
      </c>
      <c r="C1988" s="512" t="s">
        <v>165</v>
      </c>
      <c r="D1988" s="512" t="s">
        <v>2680</v>
      </c>
      <c r="E1988" s="512">
        <v>12</v>
      </c>
      <c r="F1988" s="512">
        <v>2</v>
      </c>
      <c r="G1988" s="512">
        <v>17</v>
      </c>
    </row>
    <row r="1989" spans="1:7" ht="12.75" customHeight="1">
      <c r="A1989" s="512" t="s">
        <v>8758</v>
      </c>
      <c r="B1989" s="512" t="s">
        <v>175</v>
      </c>
      <c r="C1989" s="512" t="s">
        <v>151</v>
      </c>
      <c r="D1989" s="512" t="s">
        <v>2707</v>
      </c>
      <c r="E1989" s="512">
        <v>4</v>
      </c>
      <c r="F1989" s="512">
        <v>1</v>
      </c>
      <c r="G1989" s="512">
        <v>25</v>
      </c>
    </row>
    <row r="1990" spans="1:7" ht="12.75" customHeight="1">
      <c r="A1990" s="512" t="s">
        <v>3682</v>
      </c>
      <c r="B1990" s="512" t="s">
        <v>175</v>
      </c>
      <c r="C1990" s="512" t="s">
        <v>92</v>
      </c>
      <c r="D1990" s="512" t="s">
        <v>2689</v>
      </c>
      <c r="E1990" s="512">
        <v>11</v>
      </c>
      <c r="F1990" s="512">
        <v>5</v>
      </c>
      <c r="G1990" s="512">
        <v>45</v>
      </c>
    </row>
    <row r="1991" spans="1:7" ht="12.75" customHeight="1">
      <c r="A1991" s="512" t="s">
        <v>5030</v>
      </c>
      <c r="B1991" s="512" t="s">
        <v>175</v>
      </c>
      <c r="C1991" s="512" t="s">
        <v>92</v>
      </c>
      <c r="D1991" s="512" t="s">
        <v>2684</v>
      </c>
      <c r="E1991" s="512">
        <v>11</v>
      </c>
      <c r="F1991" s="512">
        <v>2</v>
      </c>
      <c r="G1991" s="512">
        <v>18</v>
      </c>
    </row>
    <row r="1992" spans="1:7" ht="12.75" customHeight="1">
      <c r="A1992" s="512" t="s">
        <v>8759</v>
      </c>
      <c r="B1992" s="512" t="s">
        <v>175</v>
      </c>
      <c r="C1992" s="512" t="s">
        <v>59</v>
      </c>
      <c r="D1992" s="512" t="s">
        <v>2685</v>
      </c>
      <c r="E1992" s="512">
        <v>1</v>
      </c>
      <c r="F1992" s="512">
        <v>1</v>
      </c>
      <c r="G1992" s="512">
        <v>100</v>
      </c>
    </row>
    <row r="1993" spans="1:7" ht="12.75" customHeight="1">
      <c r="A1993" s="512" t="s">
        <v>3628</v>
      </c>
      <c r="B1993" s="512" t="s">
        <v>175</v>
      </c>
      <c r="C1993" s="512" t="s">
        <v>60</v>
      </c>
      <c r="D1993" s="512" t="s">
        <v>2689</v>
      </c>
      <c r="E1993" s="512">
        <v>3</v>
      </c>
      <c r="F1993" s="512">
        <v>1</v>
      </c>
      <c r="G1993" s="512">
        <v>33</v>
      </c>
    </row>
    <row r="1994" spans="1:7" ht="12.75" customHeight="1">
      <c r="A1994" s="512" t="s">
        <v>5002</v>
      </c>
      <c r="B1994" s="512" t="s">
        <v>175</v>
      </c>
      <c r="C1994" s="512" t="s">
        <v>61</v>
      </c>
      <c r="D1994" s="512" t="s">
        <v>2695</v>
      </c>
      <c r="E1994" s="512">
        <v>28</v>
      </c>
      <c r="F1994" s="512">
        <v>5</v>
      </c>
      <c r="G1994" s="512">
        <v>18</v>
      </c>
    </row>
    <row r="1995" spans="1:7" ht="12.75" customHeight="1">
      <c r="A1995" s="512" t="s">
        <v>5031</v>
      </c>
      <c r="B1995" s="512" t="s">
        <v>175</v>
      </c>
      <c r="C1995" s="512" t="s">
        <v>61</v>
      </c>
      <c r="D1995" s="512" t="s">
        <v>2684</v>
      </c>
      <c r="E1995" s="512">
        <v>28</v>
      </c>
      <c r="F1995" s="512">
        <v>2</v>
      </c>
      <c r="G1995" s="512">
        <v>7</v>
      </c>
    </row>
    <row r="1996" spans="1:7" ht="12.75" customHeight="1">
      <c r="A1996" s="512" t="s">
        <v>5045</v>
      </c>
      <c r="B1996" s="512" t="s">
        <v>175</v>
      </c>
      <c r="C1996" s="512" t="s">
        <v>82</v>
      </c>
      <c r="D1996" s="512" t="s">
        <v>2687</v>
      </c>
      <c r="E1996" s="512">
        <v>32</v>
      </c>
      <c r="F1996" s="512">
        <v>2</v>
      </c>
      <c r="G1996" s="512">
        <v>6</v>
      </c>
    </row>
    <row r="1997" spans="1:7" ht="12.75" customHeight="1">
      <c r="A1997" s="512" t="s">
        <v>8760</v>
      </c>
      <c r="B1997" s="512" t="s">
        <v>175</v>
      </c>
      <c r="C1997" s="512" t="s">
        <v>82</v>
      </c>
      <c r="D1997" s="512" t="s">
        <v>2679</v>
      </c>
      <c r="E1997" s="512">
        <v>32</v>
      </c>
      <c r="F1997" s="512">
        <v>2</v>
      </c>
      <c r="G1997" s="512">
        <v>6</v>
      </c>
    </row>
    <row r="1998" spans="1:7" ht="12.75" customHeight="1">
      <c r="A1998" s="512" t="s">
        <v>8761</v>
      </c>
      <c r="B1998" s="512" t="s">
        <v>175</v>
      </c>
      <c r="C1998" s="512" t="s">
        <v>82</v>
      </c>
      <c r="D1998" s="512" t="s">
        <v>2696</v>
      </c>
      <c r="E1998" s="512">
        <v>32</v>
      </c>
      <c r="F1998" s="512">
        <v>1</v>
      </c>
      <c r="G1998" s="512">
        <v>3</v>
      </c>
    </row>
    <row r="1999" spans="1:7" ht="12.75" customHeight="1">
      <c r="A1999" s="512" t="s">
        <v>3650</v>
      </c>
      <c r="B1999" s="512" t="s">
        <v>175</v>
      </c>
      <c r="C1999" s="512" t="s">
        <v>167</v>
      </c>
      <c r="D1999" s="512" t="s">
        <v>2689</v>
      </c>
      <c r="E1999" s="512">
        <v>11</v>
      </c>
      <c r="F1999" s="512">
        <v>2</v>
      </c>
      <c r="G1999" s="512">
        <v>18</v>
      </c>
    </row>
    <row r="2000" spans="1:7" ht="12.75" customHeight="1">
      <c r="A2000" s="512" t="s">
        <v>5053</v>
      </c>
      <c r="B2000" s="512" t="s">
        <v>175</v>
      </c>
      <c r="C2000" s="512" t="s">
        <v>167</v>
      </c>
      <c r="D2000" s="512" t="s">
        <v>2680</v>
      </c>
      <c r="E2000" s="512">
        <v>11</v>
      </c>
      <c r="F2000" s="512">
        <v>1</v>
      </c>
      <c r="G2000" s="512">
        <v>9</v>
      </c>
    </row>
    <row r="2001" spans="1:7" ht="12.75" customHeight="1">
      <c r="A2001" s="512" t="s">
        <v>3623</v>
      </c>
      <c r="B2001" s="512" t="s">
        <v>175</v>
      </c>
      <c r="C2001" s="512" t="s">
        <v>149</v>
      </c>
      <c r="D2001" s="512" t="s">
        <v>2679</v>
      </c>
      <c r="E2001" s="512">
        <v>16</v>
      </c>
      <c r="F2001" s="512">
        <v>1</v>
      </c>
      <c r="G2001" s="512">
        <v>6</v>
      </c>
    </row>
    <row r="2002" spans="1:7" ht="12.75" customHeight="1">
      <c r="A2002" s="512" t="s">
        <v>8762</v>
      </c>
      <c r="B2002" s="512" t="s">
        <v>175</v>
      </c>
      <c r="C2002" s="512" t="s">
        <v>149</v>
      </c>
      <c r="D2002" s="512" t="s">
        <v>2681</v>
      </c>
      <c r="E2002" s="512">
        <v>16</v>
      </c>
      <c r="F2002" s="512">
        <v>1</v>
      </c>
      <c r="G2002" s="512">
        <v>6</v>
      </c>
    </row>
    <row r="2003" spans="1:7" ht="12.75" customHeight="1">
      <c r="A2003" s="512" t="s">
        <v>3624</v>
      </c>
      <c r="B2003" s="512" t="s">
        <v>175</v>
      </c>
      <c r="C2003" s="512" t="s">
        <v>149</v>
      </c>
      <c r="D2003" s="512" t="s">
        <v>2707</v>
      </c>
      <c r="E2003" s="512">
        <v>16</v>
      </c>
      <c r="F2003" s="512">
        <v>1</v>
      </c>
      <c r="G2003" s="512">
        <v>6</v>
      </c>
    </row>
    <row r="2004" spans="1:7" ht="12.75" customHeight="1">
      <c r="A2004" s="512" t="s">
        <v>4448</v>
      </c>
      <c r="B2004" s="512" t="s">
        <v>175</v>
      </c>
      <c r="C2004" s="512" t="s">
        <v>81</v>
      </c>
      <c r="D2004" s="512" t="s">
        <v>2690</v>
      </c>
      <c r="E2004" s="512">
        <v>22</v>
      </c>
      <c r="F2004" s="512">
        <v>5</v>
      </c>
      <c r="G2004" s="512">
        <v>23</v>
      </c>
    </row>
    <row r="2005" spans="1:7" ht="12.75" customHeight="1">
      <c r="A2005" s="512" t="s">
        <v>8763</v>
      </c>
      <c r="B2005" s="512" t="s">
        <v>175</v>
      </c>
      <c r="C2005" s="512" t="s">
        <v>81</v>
      </c>
      <c r="D2005" s="512" t="s">
        <v>2698</v>
      </c>
      <c r="E2005" s="512">
        <v>22</v>
      </c>
      <c r="F2005" s="512">
        <v>1</v>
      </c>
      <c r="G2005" s="512">
        <v>5</v>
      </c>
    </row>
    <row r="2006" spans="1:7" ht="12.75" customHeight="1">
      <c r="A2006" s="512" t="s">
        <v>5056</v>
      </c>
      <c r="B2006" s="512" t="s">
        <v>175</v>
      </c>
      <c r="C2006" s="512" t="s">
        <v>81</v>
      </c>
      <c r="D2006" s="512" t="s">
        <v>2685</v>
      </c>
      <c r="E2006" s="512">
        <v>22</v>
      </c>
      <c r="F2006" s="512">
        <v>1</v>
      </c>
      <c r="G2006" s="512">
        <v>5</v>
      </c>
    </row>
    <row r="2007" spans="1:7" ht="12.75" customHeight="1">
      <c r="A2007" s="512" t="s">
        <v>5058</v>
      </c>
      <c r="B2007" s="512" t="s">
        <v>175</v>
      </c>
      <c r="C2007" s="512" t="s">
        <v>81</v>
      </c>
      <c r="D2007" s="512" t="s">
        <v>2705</v>
      </c>
      <c r="E2007" s="512">
        <v>22</v>
      </c>
      <c r="F2007" s="512">
        <v>1</v>
      </c>
      <c r="G2007" s="512">
        <v>5</v>
      </c>
    </row>
    <row r="2008" spans="1:7" ht="12.75" customHeight="1">
      <c r="A2008" s="512" t="s">
        <v>3639</v>
      </c>
      <c r="B2008" s="512" t="s">
        <v>175</v>
      </c>
      <c r="C2008" s="512" t="s">
        <v>33</v>
      </c>
      <c r="D2008" s="512" t="s">
        <v>2689</v>
      </c>
      <c r="E2008" s="512">
        <v>12</v>
      </c>
      <c r="F2008" s="512">
        <v>4</v>
      </c>
      <c r="G2008" s="512">
        <v>33</v>
      </c>
    </row>
    <row r="2009" spans="1:7" ht="12.75" customHeight="1">
      <c r="A2009" s="512" t="s">
        <v>8764</v>
      </c>
      <c r="B2009" s="512" t="s">
        <v>175</v>
      </c>
      <c r="C2009" s="512" t="s">
        <v>33</v>
      </c>
      <c r="D2009" s="512" t="s">
        <v>2679</v>
      </c>
      <c r="E2009" s="512">
        <v>12</v>
      </c>
      <c r="F2009" s="512">
        <v>1</v>
      </c>
      <c r="G2009" s="512">
        <v>8</v>
      </c>
    </row>
    <row r="2010" spans="1:7" ht="12.75" customHeight="1">
      <c r="A2010" s="512" t="s">
        <v>8765</v>
      </c>
      <c r="B2010" s="512" t="s">
        <v>175</v>
      </c>
      <c r="C2010" s="512" t="s">
        <v>179</v>
      </c>
      <c r="D2010" s="512" t="s">
        <v>2684</v>
      </c>
      <c r="E2010" s="512">
        <v>4</v>
      </c>
      <c r="F2010" s="512">
        <v>1</v>
      </c>
      <c r="G2010" s="512">
        <v>25</v>
      </c>
    </row>
    <row r="2011" spans="1:7" ht="12.75" customHeight="1">
      <c r="A2011" s="512" t="s">
        <v>5071</v>
      </c>
      <c r="B2011" s="512" t="s">
        <v>175</v>
      </c>
      <c r="C2011" s="512" t="s">
        <v>34</v>
      </c>
      <c r="D2011" s="512" t="s">
        <v>2706</v>
      </c>
      <c r="E2011" s="512">
        <v>11</v>
      </c>
      <c r="F2011" s="512">
        <v>1</v>
      </c>
      <c r="G2011" s="512">
        <v>9</v>
      </c>
    </row>
    <row r="2012" spans="1:7" ht="12.75" customHeight="1">
      <c r="A2012" s="512" t="s">
        <v>3627</v>
      </c>
      <c r="B2012" s="512" t="s">
        <v>175</v>
      </c>
      <c r="C2012" s="512" t="s">
        <v>188</v>
      </c>
      <c r="D2012" s="512" t="s">
        <v>2689</v>
      </c>
      <c r="E2012" s="512">
        <v>5</v>
      </c>
      <c r="F2012" s="512">
        <v>2</v>
      </c>
      <c r="G2012" s="512">
        <v>40</v>
      </c>
    </row>
    <row r="2013" spans="1:7" ht="12.75" customHeight="1">
      <c r="A2013" s="512" t="s">
        <v>8766</v>
      </c>
      <c r="B2013" s="512" t="s">
        <v>175</v>
      </c>
      <c r="C2013" s="512" t="s">
        <v>188</v>
      </c>
      <c r="D2013" s="512" t="s">
        <v>2698</v>
      </c>
      <c r="E2013" s="512">
        <v>5</v>
      </c>
      <c r="F2013" s="512">
        <v>1</v>
      </c>
      <c r="G2013" s="512">
        <v>20</v>
      </c>
    </row>
    <row r="2014" spans="1:7" ht="12.75" customHeight="1">
      <c r="A2014" s="512" t="s">
        <v>8767</v>
      </c>
      <c r="B2014" s="512" t="s">
        <v>175</v>
      </c>
      <c r="C2014" s="512" t="s">
        <v>164</v>
      </c>
      <c r="D2014" s="512" t="s">
        <v>2695</v>
      </c>
      <c r="E2014" s="512">
        <v>5</v>
      </c>
      <c r="F2014" s="512">
        <v>1</v>
      </c>
      <c r="G2014" s="512">
        <v>20</v>
      </c>
    </row>
    <row r="2015" spans="1:7" ht="12.75" customHeight="1">
      <c r="A2015" s="512" t="s">
        <v>8768</v>
      </c>
      <c r="B2015" s="512" t="s">
        <v>175</v>
      </c>
      <c r="C2015" s="512" t="s">
        <v>165</v>
      </c>
      <c r="D2015" s="512" t="s">
        <v>2686</v>
      </c>
      <c r="E2015" s="512">
        <v>12</v>
      </c>
      <c r="F2015" s="512">
        <v>1</v>
      </c>
      <c r="G2015" s="512">
        <v>8</v>
      </c>
    </row>
    <row r="2016" spans="1:7" ht="12.75" customHeight="1">
      <c r="A2016" s="512" t="s">
        <v>3645</v>
      </c>
      <c r="B2016" s="512" t="s">
        <v>175</v>
      </c>
      <c r="C2016" s="512" t="s">
        <v>151</v>
      </c>
      <c r="D2016" s="512" t="s">
        <v>2695</v>
      </c>
      <c r="E2016" s="512">
        <v>4</v>
      </c>
      <c r="F2016" s="512">
        <v>1</v>
      </c>
      <c r="G2016" s="512">
        <v>25</v>
      </c>
    </row>
    <row r="2017" spans="1:7" ht="12.75" customHeight="1">
      <c r="A2017" s="512" t="s">
        <v>3929</v>
      </c>
      <c r="B2017" s="512" t="s">
        <v>175</v>
      </c>
      <c r="C2017" s="512" t="s">
        <v>92</v>
      </c>
      <c r="D2017" s="512" t="s">
        <v>2690</v>
      </c>
      <c r="E2017" s="512">
        <v>11</v>
      </c>
      <c r="F2017" s="512">
        <v>2</v>
      </c>
      <c r="G2017" s="512">
        <v>18</v>
      </c>
    </row>
    <row r="2018" spans="1:7" ht="12.75" customHeight="1">
      <c r="A2018" s="512" t="s">
        <v>3930</v>
      </c>
      <c r="B2018" s="512" t="s">
        <v>175</v>
      </c>
      <c r="C2018" s="512" t="s">
        <v>60</v>
      </c>
      <c r="D2018" s="512" t="s">
        <v>2690</v>
      </c>
      <c r="E2018" s="512">
        <v>3</v>
      </c>
      <c r="F2018" s="512">
        <v>1</v>
      </c>
      <c r="G2018" s="512">
        <v>33</v>
      </c>
    </row>
    <row r="2019" spans="1:7" ht="12.75" customHeight="1">
      <c r="A2019" s="512" t="s">
        <v>5052</v>
      </c>
      <c r="B2019" s="512" t="s">
        <v>175</v>
      </c>
      <c r="C2019" s="512" t="s">
        <v>166</v>
      </c>
      <c r="D2019" s="512" t="s">
        <v>2680</v>
      </c>
      <c r="E2019" s="512">
        <v>3</v>
      </c>
      <c r="F2019" s="512">
        <v>1</v>
      </c>
      <c r="G2019" s="512">
        <v>33</v>
      </c>
    </row>
    <row r="2020" spans="1:7" ht="12.75" customHeight="1">
      <c r="A2020" s="512" t="s">
        <v>3649</v>
      </c>
      <c r="B2020" s="512" t="s">
        <v>175</v>
      </c>
      <c r="C2020" s="512" t="s">
        <v>61</v>
      </c>
      <c r="D2020" s="512" t="s">
        <v>2686</v>
      </c>
      <c r="E2020" s="512">
        <v>28</v>
      </c>
      <c r="F2020" s="512">
        <v>1</v>
      </c>
      <c r="G2020" s="512">
        <v>4</v>
      </c>
    </row>
    <row r="2021" spans="1:7" ht="12.75" customHeight="1">
      <c r="A2021" s="512" t="s">
        <v>8769</v>
      </c>
      <c r="B2021" s="512" t="s">
        <v>175</v>
      </c>
      <c r="C2021" s="512" t="s">
        <v>61</v>
      </c>
      <c r="D2021" s="512" t="s">
        <v>2679</v>
      </c>
      <c r="E2021" s="512">
        <v>28</v>
      </c>
      <c r="F2021" s="512">
        <v>1</v>
      </c>
      <c r="G2021" s="512">
        <v>4</v>
      </c>
    </row>
    <row r="2022" spans="1:7" ht="12.75" customHeight="1">
      <c r="A2022" s="512" t="s">
        <v>8770</v>
      </c>
      <c r="B2022" s="512" t="s">
        <v>175</v>
      </c>
      <c r="C2022" s="512" t="s">
        <v>61</v>
      </c>
      <c r="D2022" s="512" t="s">
        <v>2692</v>
      </c>
      <c r="E2022" s="512">
        <v>28</v>
      </c>
      <c r="F2022" s="512">
        <v>1</v>
      </c>
      <c r="G2022" s="512">
        <v>4</v>
      </c>
    </row>
    <row r="2023" spans="1:7" ht="12.75" customHeight="1">
      <c r="A2023" s="512" t="s">
        <v>5032</v>
      </c>
      <c r="B2023" s="512" t="s">
        <v>175</v>
      </c>
      <c r="C2023" s="512" t="s">
        <v>167</v>
      </c>
      <c r="D2023" s="512" t="s">
        <v>2684</v>
      </c>
      <c r="E2023" s="512">
        <v>11</v>
      </c>
      <c r="F2023" s="512">
        <v>1</v>
      </c>
      <c r="G2023" s="512">
        <v>9</v>
      </c>
    </row>
    <row r="2024" spans="1:7" ht="12.75" customHeight="1">
      <c r="A2024" s="512" t="s">
        <v>4461</v>
      </c>
      <c r="B2024" s="512" t="s">
        <v>175</v>
      </c>
      <c r="C2024" s="512" t="s">
        <v>35</v>
      </c>
      <c r="D2024" s="512" t="s">
        <v>2690</v>
      </c>
      <c r="E2024" s="512">
        <v>15</v>
      </c>
      <c r="F2024" s="512">
        <v>5</v>
      </c>
      <c r="G2024" s="512">
        <v>33</v>
      </c>
    </row>
    <row r="2025" spans="1:7" ht="12.75" customHeight="1">
      <c r="A2025" s="512" t="s">
        <v>3634</v>
      </c>
      <c r="B2025" s="512" t="s">
        <v>175</v>
      </c>
      <c r="C2025" s="512" t="s">
        <v>190</v>
      </c>
      <c r="D2025" s="512" t="s">
        <v>2690</v>
      </c>
      <c r="E2025" s="512">
        <v>20</v>
      </c>
      <c r="F2025" s="512">
        <v>1</v>
      </c>
      <c r="G2025" s="512">
        <v>5</v>
      </c>
    </row>
    <row r="2026" spans="1:7" ht="12.75" customHeight="1">
      <c r="A2026" s="512" t="s">
        <v>8771</v>
      </c>
      <c r="B2026" s="512" t="s">
        <v>175</v>
      </c>
      <c r="C2026" s="512" t="s">
        <v>190</v>
      </c>
      <c r="D2026" s="512" t="s">
        <v>2697</v>
      </c>
      <c r="E2026" s="512">
        <v>20</v>
      </c>
      <c r="F2026" s="512">
        <v>2</v>
      </c>
      <c r="G2026" s="512">
        <v>10</v>
      </c>
    </row>
    <row r="2027" spans="1:7" ht="12.75" customHeight="1">
      <c r="A2027" s="512" t="s">
        <v>3635</v>
      </c>
      <c r="B2027" s="512" t="s">
        <v>175</v>
      </c>
      <c r="C2027" s="512" t="s">
        <v>210</v>
      </c>
      <c r="D2027" s="512" t="s">
        <v>2689</v>
      </c>
      <c r="E2027" s="512">
        <v>4</v>
      </c>
      <c r="F2027" s="512">
        <v>2</v>
      </c>
      <c r="G2027" s="512">
        <v>50</v>
      </c>
    </row>
    <row r="2028" spans="1:7" ht="12.75" customHeight="1">
      <c r="A2028" s="512" t="s">
        <v>3938</v>
      </c>
      <c r="B2028" s="512" t="s">
        <v>175</v>
      </c>
      <c r="C2028" s="512" t="s">
        <v>191</v>
      </c>
      <c r="D2028" s="512" t="s">
        <v>2689</v>
      </c>
      <c r="E2028" s="512">
        <v>5</v>
      </c>
      <c r="F2028" s="512" t="s">
        <v>2709</v>
      </c>
      <c r="G2028" s="512">
        <v>0</v>
      </c>
    </row>
    <row r="2029" spans="1:7" ht="12.75" customHeight="1">
      <c r="A2029" s="512" t="s">
        <v>3695</v>
      </c>
      <c r="B2029" s="512" t="s">
        <v>175</v>
      </c>
      <c r="C2029" s="512" t="s">
        <v>192</v>
      </c>
      <c r="D2029" s="512" t="s">
        <v>2689</v>
      </c>
      <c r="E2029" s="512">
        <v>3</v>
      </c>
      <c r="F2029" s="512" t="s">
        <v>2709</v>
      </c>
      <c r="G2029" s="512">
        <v>0</v>
      </c>
    </row>
    <row r="2030" spans="1:7" ht="12.75" customHeight="1">
      <c r="A2030" s="512" t="s">
        <v>8772</v>
      </c>
      <c r="B2030" s="512" t="s">
        <v>175</v>
      </c>
      <c r="C2030" s="512" t="s">
        <v>96</v>
      </c>
      <c r="D2030" s="512" t="s">
        <v>2695</v>
      </c>
      <c r="E2030" s="512">
        <v>6</v>
      </c>
      <c r="F2030" s="512">
        <v>2</v>
      </c>
      <c r="G2030" s="512">
        <v>33</v>
      </c>
    </row>
    <row r="2031" spans="1:7" ht="12.75" customHeight="1">
      <c r="A2031" s="512" t="s">
        <v>3757</v>
      </c>
      <c r="B2031" s="512" t="s">
        <v>175</v>
      </c>
      <c r="C2031" s="512" t="s">
        <v>156</v>
      </c>
      <c r="D2031" s="512" t="s">
        <v>2689</v>
      </c>
      <c r="E2031" s="512">
        <v>8</v>
      </c>
      <c r="F2031" s="512">
        <v>1</v>
      </c>
      <c r="G2031" s="512">
        <v>13</v>
      </c>
    </row>
    <row r="2032" spans="1:7" ht="12.75" customHeight="1">
      <c r="A2032" s="512" t="s">
        <v>4489</v>
      </c>
      <c r="B2032" s="512" t="s">
        <v>175</v>
      </c>
      <c r="C2032" s="512" t="s">
        <v>42</v>
      </c>
      <c r="D2032" s="512" t="s">
        <v>2685</v>
      </c>
      <c r="E2032" s="512">
        <v>6</v>
      </c>
      <c r="F2032" s="512">
        <v>1</v>
      </c>
      <c r="G2032" s="512">
        <v>17</v>
      </c>
    </row>
    <row r="2033" spans="1:7" ht="12.75" customHeight="1">
      <c r="A2033" s="512" t="s">
        <v>3792</v>
      </c>
      <c r="B2033" s="512" t="s">
        <v>175</v>
      </c>
      <c r="C2033" s="512" t="s">
        <v>43</v>
      </c>
      <c r="D2033" s="512" t="s">
        <v>2685</v>
      </c>
      <c r="E2033" s="512">
        <v>11</v>
      </c>
      <c r="F2033" s="512">
        <v>1</v>
      </c>
      <c r="G2033" s="512">
        <v>9</v>
      </c>
    </row>
    <row r="2034" spans="1:7" ht="12.75" customHeight="1">
      <c r="A2034" s="512" t="s">
        <v>5066</v>
      </c>
      <c r="B2034" s="512" t="s">
        <v>175</v>
      </c>
      <c r="C2034" s="512" t="s">
        <v>227</v>
      </c>
      <c r="D2034" s="512" t="s">
        <v>2697</v>
      </c>
      <c r="E2034" s="512">
        <v>22</v>
      </c>
      <c r="F2034" s="512">
        <v>1</v>
      </c>
      <c r="G2034" s="512">
        <v>5</v>
      </c>
    </row>
    <row r="2035" spans="1:7" ht="12.75" customHeight="1">
      <c r="A2035" s="512" t="s">
        <v>8773</v>
      </c>
      <c r="B2035" s="512" t="s">
        <v>175</v>
      </c>
      <c r="C2035" s="512" t="s">
        <v>196</v>
      </c>
      <c r="D2035" s="512" t="s">
        <v>2687</v>
      </c>
      <c r="E2035" s="512">
        <v>10</v>
      </c>
      <c r="F2035" s="512">
        <v>1</v>
      </c>
      <c r="G2035" s="512">
        <v>10</v>
      </c>
    </row>
    <row r="2036" spans="1:7" ht="12.75" customHeight="1">
      <c r="A2036" s="512" t="s">
        <v>8774</v>
      </c>
      <c r="B2036" s="512" t="s">
        <v>175</v>
      </c>
      <c r="C2036" s="512" t="s">
        <v>196</v>
      </c>
      <c r="D2036" s="512" t="s">
        <v>2685</v>
      </c>
      <c r="E2036" s="512">
        <v>10</v>
      </c>
      <c r="F2036" s="512">
        <v>1</v>
      </c>
      <c r="G2036" s="512">
        <v>10</v>
      </c>
    </row>
    <row r="2037" spans="1:7" ht="12.75" customHeight="1">
      <c r="A2037" s="512" t="s">
        <v>8775</v>
      </c>
      <c r="B2037" s="512" t="s">
        <v>175</v>
      </c>
      <c r="C2037" s="512" t="s">
        <v>197</v>
      </c>
      <c r="D2037" s="512" t="s">
        <v>2707</v>
      </c>
      <c r="E2037" s="512">
        <v>33</v>
      </c>
      <c r="F2037" s="512">
        <v>1</v>
      </c>
      <c r="G2037" s="512">
        <v>3</v>
      </c>
    </row>
    <row r="2038" spans="1:7" ht="12.75" customHeight="1">
      <c r="A2038" s="512" t="s">
        <v>8776</v>
      </c>
      <c r="B2038" s="512" t="s">
        <v>175</v>
      </c>
      <c r="C2038" s="512" t="s">
        <v>197</v>
      </c>
      <c r="D2038" s="512" t="s">
        <v>2696</v>
      </c>
      <c r="E2038" s="512">
        <v>33</v>
      </c>
      <c r="F2038" s="512">
        <v>1</v>
      </c>
      <c r="G2038" s="512">
        <v>3</v>
      </c>
    </row>
    <row r="2039" spans="1:7" ht="12.75" customHeight="1">
      <c r="A2039" s="512" t="s">
        <v>8777</v>
      </c>
      <c r="B2039" s="512" t="s">
        <v>175</v>
      </c>
      <c r="C2039" s="512" t="s">
        <v>159</v>
      </c>
      <c r="D2039" s="512" t="s">
        <v>2684</v>
      </c>
      <c r="E2039" s="512">
        <v>8</v>
      </c>
      <c r="F2039" s="512">
        <v>1</v>
      </c>
      <c r="G2039" s="512">
        <v>13</v>
      </c>
    </row>
    <row r="2040" spans="1:7" ht="12.75" customHeight="1">
      <c r="A2040" s="512" t="s">
        <v>3777</v>
      </c>
      <c r="B2040" s="512" t="s">
        <v>175</v>
      </c>
      <c r="C2040" s="512" t="s">
        <v>44</v>
      </c>
      <c r="D2040" s="512" t="s">
        <v>2689</v>
      </c>
      <c r="E2040" s="512">
        <v>7</v>
      </c>
      <c r="F2040" s="512">
        <v>2</v>
      </c>
      <c r="G2040" s="512">
        <v>29</v>
      </c>
    </row>
    <row r="2041" spans="1:7" ht="12.75" customHeight="1">
      <c r="A2041" s="512" t="s">
        <v>3779</v>
      </c>
      <c r="B2041" s="512" t="s">
        <v>175</v>
      </c>
      <c r="C2041" s="512" t="s">
        <v>215</v>
      </c>
      <c r="D2041" s="512" t="s">
        <v>2695</v>
      </c>
      <c r="E2041" s="512">
        <v>14</v>
      </c>
      <c r="F2041" s="512">
        <v>1</v>
      </c>
      <c r="G2041" s="512">
        <v>7</v>
      </c>
    </row>
    <row r="2042" spans="1:7" ht="12.75" customHeight="1">
      <c r="A2042" s="512" t="s">
        <v>3831</v>
      </c>
      <c r="B2042" s="512" t="s">
        <v>175</v>
      </c>
      <c r="C2042" s="512" t="s">
        <v>180</v>
      </c>
      <c r="D2042" s="512" t="s">
        <v>2706</v>
      </c>
      <c r="E2042" s="512">
        <v>9</v>
      </c>
      <c r="F2042" s="512">
        <v>1</v>
      </c>
      <c r="G2042" s="512">
        <v>11</v>
      </c>
    </row>
    <row r="2043" spans="1:7" ht="12.75" customHeight="1">
      <c r="A2043" s="512" t="s">
        <v>3832</v>
      </c>
      <c r="B2043" s="512" t="s">
        <v>175</v>
      </c>
      <c r="C2043" s="512" t="s">
        <v>228</v>
      </c>
      <c r="D2043" s="512" t="s">
        <v>2689</v>
      </c>
      <c r="E2043" s="512">
        <v>4</v>
      </c>
      <c r="F2043" s="512">
        <v>1</v>
      </c>
      <c r="G2043" s="512">
        <v>25</v>
      </c>
    </row>
    <row r="2044" spans="1:7" ht="12.75" customHeight="1">
      <c r="A2044" s="512" t="s">
        <v>3811</v>
      </c>
      <c r="B2044" s="512" t="s">
        <v>144</v>
      </c>
      <c r="C2044" s="512" t="s">
        <v>66</v>
      </c>
      <c r="D2044" s="512" t="s">
        <v>2689</v>
      </c>
      <c r="E2044" s="512">
        <v>2420</v>
      </c>
      <c r="F2044" s="512">
        <v>784</v>
      </c>
      <c r="G2044" s="512">
        <v>32</v>
      </c>
    </row>
    <row r="2045" spans="1:7" ht="12.75" customHeight="1">
      <c r="A2045" s="512" t="s">
        <v>4495</v>
      </c>
      <c r="B2045" s="512" t="s">
        <v>144</v>
      </c>
      <c r="C2045" s="512" t="s">
        <v>66</v>
      </c>
      <c r="D2045" s="512" t="s">
        <v>2695</v>
      </c>
      <c r="E2045" s="512">
        <v>2420</v>
      </c>
      <c r="F2045" s="512">
        <v>190</v>
      </c>
      <c r="G2045" s="512">
        <v>8</v>
      </c>
    </row>
    <row r="2046" spans="1:7" ht="12.75" customHeight="1">
      <c r="A2046" s="512" t="s">
        <v>3836</v>
      </c>
      <c r="B2046" s="512" t="s">
        <v>144</v>
      </c>
      <c r="C2046" s="512" t="s">
        <v>66</v>
      </c>
      <c r="D2046" s="512" t="s">
        <v>2702</v>
      </c>
      <c r="E2046" s="512">
        <v>2420</v>
      </c>
      <c r="F2046" s="512">
        <v>20</v>
      </c>
      <c r="G2046" s="512">
        <v>1</v>
      </c>
    </row>
    <row r="2047" spans="1:7" ht="12.75" customHeight="1">
      <c r="A2047" s="512" t="s">
        <v>3812</v>
      </c>
      <c r="B2047" s="512" t="s">
        <v>144</v>
      </c>
      <c r="C2047" s="512" t="s">
        <v>66</v>
      </c>
      <c r="D2047" s="512" t="s">
        <v>2691</v>
      </c>
      <c r="E2047" s="512">
        <v>2420</v>
      </c>
      <c r="F2047" s="512">
        <v>6</v>
      </c>
      <c r="G2047" s="512">
        <v>0</v>
      </c>
    </row>
    <row r="2048" spans="1:7" ht="12.75" customHeight="1">
      <c r="A2048" s="512" t="s">
        <v>3839</v>
      </c>
      <c r="B2048" s="512" t="s">
        <v>144</v>
      </c>
      <c r="C2048" s="512" t="s">
        <v>66</v>
      </c>
      <c r="D2048" s="512" t="s">
        <v>2699</v>
      </c>
      <c r="E2048" s="512">
        <v>2420</v>
      </c>
      <c r="F2048" s="512">
        <v>31</v>
      </c>
      <c r="G2048" s="512">
        <v>1</v>
      </c>
    </row>
    <row r="2049" spans="1:7" ht="12.75" customHeight="1">
      <c r="A2049" s="512" t="s">
        <v>8778</v>
      </c>
      <c r="B2049" s="512" t="s">
        <v>144</v>
      </c>
      <c r="C2049" s="512" t="s">
        <v>98</v>
      </c>
      <c r="D2049" s="512" t="s">
        <v>2678</v>
      </c>
      <c r="E2049" s="512">
        <v>12</v>
      </c>
      <c r="F2049" s="512">
        <v>1</v>
      </c>
      <c r="G2049" s="512">
        <v>8</v>
      </c>
    </row>
    <row r="2050" spans="1:7" ht="12.75" customHeight="1">
      <c r="A2050" s="512" t="s">
        <v>572</v>
      </c>
      <c r="B2050" s="512" t="s">
        <v>144</v>
      </c>
      <c r="C2050" s="512" t="s">
        <v>230</v>
      </c>
      <c r="D2050" s="512" t="s">
        <v>2709</v>
      </c>
      <c r="E2050" s="512">
        <v>1</v>
      </c>
      <c r="F2050" s="512" t="s">
        <v>2709</v>
      </c>
      <c r="G2050" s="512">
        <v>0</v>
      </c>
    </row>
    <row r="2051" spans="1:7" ht="12.75" customHeight="1">
      <c r="A2051" s="512" t="s">
        <v>3842</v>
      </c>
      <c r="B2051" s="512" t="s">
        <v>144</v>
      </c>
      <c r="C2051" s="512" t="s">
        <v>99</v>
      </c>
      <c r="D2051" s="512" t="s">
        <v>2695</v>
      </c>
      <c r="E2051" s="512">
        <v>10</v>
      </c>
      <c r="F2051" s="512">
        <v>1</v>
      </c>
      <c r="G2051" s="512">
        <v>10</v>
      </c>
    </row>
    <row r="2052" spans="1:7" ht="12.75" customHeight="1">
      <c r="A2052" s="512" t="s">
        <v>8779</v>
      </c>
      <c r="B2052" s="512" t="s">
        <v>144</v>
      </c>
      <c r="C2052" s="512" t="s">
        <v>99</v>
      </c>
      <c r="D2052" s="512" t="s">
        <v>2682</v>
      </c>
      <c r="E2052" s="512">
        <v>10</v>
      </c>
      <c r="F2052" s="512">
        <v>1</v>
      </c>
      <c r="G2052" s="512">
        <v>10</v>
      </c>
    </row>
    <row r="2053" spans="1:7" ht="12.75" customHeight="1">
      <c r="A2053" s="512" t="s">
        <v>3843</v>
      </c>
      <c r="B2053" s="512" t="s">
        <v>144</v>
      </c>
      <c r="C2053" s="512" t="s">
        <v>216</v>
      </c>
      <c r="D2053" s="512" t="s">
        <v>2689</v>
      </c>
      <c r="E2053" s="512">
        <v>49</v>
      </c>
      <c r="F2053" s="512">
        <v>19</v>
      </c>
      <c r="G2053" s="512">
        <v>39</v>
      </c>
    </row>
    <row r="2054" spans="1:7" ht="12.75" customHeight="1">
      <c r="A2054" s="512" t="s">
        <v>3851</v>
      </c>
      <c r="B2054" s="512" t="s">
        <v>144</v>
      </c>
      <c r="C2054" s="512" t="s">
        <v>216</v>
      </c>
      <c r="D2054" s="512" t="s">
        <v>2684</v>
      </c>
      <c r="E2054" s="512">
        <v>49</v>
      </c>
      <c r="F2054" s="512">
        <v>9</v>
      </c>
      <c r="G2054" s="512">
        <v>18</v>
      </c>
    </row>
    <row r="2055" spans="1:7" ht="12.75" customHeight="1">
      <c r="A2055" s="512" t="s">
        <v>3827</v>
      </c>
      <c r="B2055" s="512" t="s">
        <v>144</v>
      </c>
      <c r="C2055" s="512" t="s">
        <v>201</v>
      </c>
      <c r="D2055" s="512" t="s">
        <v>2689</v>
      </c>
      <c r="E2055" s="512">
        <v>11</v>
      </c>
      <c r="F2055" s="512" t="s">
        <v>2709</v>
      </c>
      <c r="G2055" s="512">
        <v>0</v>
      </c>
    </row>
    <row r="2056" spans="1:7" ht="12.75" customHeight="1">
      <c r="A2056" s="512" t="s">
        <v>3845</v>
      </c>
      <c r="B2056" s="512" t="s">
        <v>144</v>
      </c>
      <c r="C2056" s="512" t="s">
        <v>181</v>
      </c>
      <c r="D2056" s="512" t="s">
        <v>2689</v>
      </c>
      <c r="E2056" s="512">
        <v>13</v>
      </c>
      <c r="F2056" s="512">
        <v>1</v>
      </c>
      <c r="G2056" s="512">
        <v>8</v>
      </c>
    </row>
    <row r="2057" spans="1:7" ht="12.75" customHeight="1">
      <c r="A2057" s="512" t="s">
        <v>8780</v>
      </c>
      <c r="B2057" s="512" t="s">
        <v>144</v>
      </c>
      <c r="C2057" s="512" t="s">
        <v>182</v>
      </c>
      <c r="D2057" s="512" t="s">
        <v>2680</v>
      </c>
      <c r="E2057" s="512">
        <v>7</v>
      </c>
      <c r="F2057" s="512">
        <v>1</v>
      </c>
      <c r="G2057" s="512">
        <v>14</v>
      </c>
    </row>
    <row r="2058" spans="1:7" ht="12.75" customHeight="1">
      <c r="A2058" s="512" t="s">
        <v>3872</v>
      </c>
      <c r="B2058" s="512" t="s">
        <v>144</v>
      </c>
      <c r="C2058" s="512" t="s">
        <v>202</v>
      </c>
      <c r="D2058" s="512" t="s">
        <v>2679</v>
      </c>
      <c r="E2058" s="512">
        <v>22</v>
      </c>
      <c r="F2058" s="512">
        <v>1</v>
      </c>
      <c r="G2058" s="512">
        <v>5</v>
      </c>
    </row>
    <row r="2059" spans="1:7" ht="12.75" customHeight="1">
      <c r="A2059" s="512" t="s">
        <v>4208</v>
      </c>
      <c r="B2059" s="512" t="s">
        <v>144</v>
      </c>
      <c r="C2059" s="512" t="s">
        <v>101</v>
      </c>
      <c r="D2059" s="512" t="s">
        <v>2689</v>
      </c>
      <c r="E2059" s="512">
        <v>29</v>
      </c>
      <c r="F2059" s="512">
        <v>5</v>
      </c>
      <c r="G2059" s="512">
        <v>17</v>
      </c>
    </row>
    <row r="2060" spans="1:7" ht="12.75" customHeight="1">
      <c r="A2060" s="512" t="s">
        <v>8781</v>
      </c>
      <c r="B2060" s="512" t="s">
        <v>144</v>
      </c>
      <c r="C2060" s="512" t="s">
        <v>101</v>
      </c>
      <c r="D2060" s="512" t="s">
        <v>2686</v>
      </c>
      <c r="E2060" s="512">
        <v>29</v>
      </c>
      <c r="F2060" s="512">
        <v>1</v>
      </c>
      <c r="G2060" s="512">
        <v>3</v>
      </c>
    </row>
    <row r="2061" spans="1:7" ht="12.75" customHeight="1">
      <c r="A2061" s="512" t="s">
        <v>8782</v>
      </c>
      <c r="B2061" s="512" t="s">
        <v>144</v>
      </c>
      <c r="C2061" s="512" t="s">
        <v>101</v>
      </c>
      <c r="D2061" s="512" t="s">
        <v>2704</v>
      </c>
      <c r="E2061" s="512">
        <v>29</v>
      </c>
      <c r="F2061" s="512">
        <v>1</v>
      </c>
      <c r="G2061" s="512">
        <v>3</v>
      </c>
    </row>
    <row r="2062" spans="1:7" ht="12.75" customHeight="1">
      <c r="A2062" s="512" t="s">
        <v>8783</v>
      </c>
      <c r="B2062" s="512" t="s">
        <v>144</v>
      </c>
      <c r="C2062" s="512" t="s">
        <v>101</v>
      </c>
      <c r="D2062" s="512" t="s">
        <v>2703</v>
      </c>
      <c r="E2062" s="512">
        <v>29</v>
      </c>
      <c r="F2062" s="512">
        <v>1</v>
      </c>
      <c r="G2062" s="512">
        <v>3</v>
      </c>
    </row>
    <row r="2063" spans="1:7" ht="12.75" customHeight="1">
      <c r="A2063" s="512" t="s">
        <v>8784</v>
      </c>
      <c r="B2063" s="512" t="s">
        <v>144</v>
      </c>
      <c r="C2063" s="512" t="s">
        <v>101</v>
      </c>
      <c r="D2063" s="512" t="s">
        <v>2696</v>
      </c>
      <c r="E2063" s="512">
        <v>29</v>
      </c>
      <c r="F2063" s="512">
        <v>1</v>
      </c>
      <c r="G2063" s="512">
        <v>3</v>
      </c>
    </row>
    <row r="2064" spans="1:7" ht="12.75" customHeight="1">
      <c r="A2064" s="512" t="s">
        <v>8785</v>
      </c>
      <c r="B2064" s="512" t="s">
        <v>144</v>
      </c>
      <c r="C2064" s="512" t="s">
        <v>183</v>
      </c>
      <c r="D2064" s="512" t="s">
        <v>2681</v>
      </c>
      <c r="E2064" s="512">
        <v>44</v>
      </c>
      <c r="F2064" s="512">
        <v>1</v>
      </c>
      <c r="G2064" s="512">
        <v>2</v>
      </c>
    </row>
    <row r="2065" spans="1:7" ht="12.75" customHeight="1">
      <c r="A2065" s="512" t="s">
        <v>3858</v>
      </c>
      <c r="B2065" s="512" t="s">
        <v>144</v>
      </c>
      <c r="C2065" s="512" t="s">
        <v>26</v>
      </c>
      <c r="D2065" s="512" t="s">
        <v>2695</v>
      </c>
      <c r="E2065" s="512">
        <v>6</v>
      </c>
      <c r="F2065" s="512">
        <v>1</v>
      </c>
      <c r="G2065" s="512">
        <v>17</v>
      </c>
    </row>
    <row r="2066" spans="1:7" ht="12.75" customHeight="1">
      <c r="A2066" s="512" t="s">
        <v>4502</v>
      </c>
      <c r="B2066" s="512" t="s">
        <v>144</v>
      </c>
      <c r="C2066" s="512" t="s">
        <v>26</v>
      </c>
      <c r="D2066" s="512" t="s">
        <v>2684</v>
      </c>
      <c r="E2066" s="512">
        <v>6</v>
      </c>
      <c r="F2066" s="512">
        <v>1</v>
      </c>
      <c r="G2066" s="512">
        <v>17</v>
      </c>
    </row>
    <row r="2067" spans="1:7" ht="12.75" customHeight="1">
      <c r="A2067" s="512" t="s">
        <v>3910</v>
      </c>
      <c r="B2067" s="512" t="s">
        <v>144</v>
      </c>
      <c r="C2067" s="512" t="s">
        <v>87</v>
      </c>
      <c r="D2067" s="512" t="s">
        <v>2684</v>
      </c>
      <c r="E2067" s="512">
        <v>38</v>
      </c>
      <c r="F2067" s="512">
        <v>6</v>
      </c>
      <c r="G2067" s="512">
        <v>16</v>
      </c>
    </row>
    <row r="2068" spans="1:7" ht="12.75" customHeight="1">
      <c r="A2068" s="512" t="s">
        <v>3646</v>
      </c>
      <c r="B2068" s="512" t="s">
        <v>175</v>
      </c>
      <c r="C2068" s="512" t="s">
        <v>151</v>
      </c>
      <c r="D2068" s="512" t="s">
        <v>2680</v>
      </c>
      <c r="E2068" s="512">
        <v>4</v>
      </c>
      <c r="F2068" s="512">
        <v>1</v>
      </c>
      <c r="G2068" s="512">
        <v>25</v>
      </c>
    </row>
    <row r="2069" spans="1:7" ht="12.75" customHeight="1">
      <c r="A2069" s="512" t="s">
        <v>5051</v>
      </c>
      <c r="B2069" s="512" t="s">
        <v>175</v>
      </c>
      <c r="C2069" s="512" t="s">
        <v>92</v>
      </c>
      <c r="D2069" s="512" t="s">
        <v>2680</v>
      </c>
      <c r="E2069" s="512">
        <v>11</v>
      </c>
      <c r="F2069" s="512">
        <v>3</v>
      </c>
      <c r="G2069" s="512">
        <v>27</v>
      </c>
    </row>
    <row r="2070" spans="1:7" ht="12.75" customHeight="1">
      <c r="A2070" s="512" t="s">
        <v>8786</v>
      </c>
      <c r="B2070" s="512" t="s">
        <v>175</v>
      </c>
      <c r="C2070" s="512" t="s">
        <v>208</v>
      </c>
      <c r="D2070" s="512" t="s">
        <v>2687</v>
      </c>
      <c r="E2070" s="512">
        <v>10</v>
      </c>
      <c r="F2070" s="512">
        <v>1</v>
      </c>
      <c r="G2070" s="512">
        <v>10</v>
      </c>
    </row>
    <row r="2071" spans="1:7" ht="12.75" customHeight="1">
      <c r="A2071" s="512" t="s">
        <v>8787</v>
      </c>
      <c r="B2071" s="512" t="s">
        <v>175</v>
      </c>
      <c r="C2071" s="512" t="s">
        <v>61</v>
      </c>
      <c r="D2071" s="512" t="s">
        <v>2702</v>
      </c>
      <c r="E2071" s="512">
        <v>28</v>
      </c>
      <c r="F2071" s="512">
        <v>1</v>
      </c>
      <c r="G2071" s="512">
        <v>4</v>
      </c>
    </row>
    <row r="2072" spans="1:7" ht="12.75" customHeight="1">
      <c r="A2072" s="512" t="s">
        <v>8788</v>
      </c>
      <c r="B2072" s="512" t="s">
        <v>175</v>
      </c>
      <c r="C2072" s="512" t="s">
        <v>61</v>
      </c>
      <c r="D2072" s="512" t="s">
        <v>2704</v>
      </c>
      <c r="E2072" s="512">
        <v>28</v>
      </c>
      <c r="F2072" s="512">
        <v>2</v>
      </c>
      <c r="G2072" s="512">
        <v>7</v>
      </c>
    </row>
    <row r="2073" spans="1:7" ht="12.75" customHeight="1">
      <c r="A2073" s="512" t="s">
        <v>8789</v>
      </c>
      <c r="B2073" s="512" t="s">
        <v>175</v>
      </c>
      <c r="C2073" s="512" t="s">
        <v>82</v>
      </c>
      <c r="D2073" s="512" t="s">
        <v>2678</v>
      </c>
      <c r="E2073" s="512">
        <v>32</v>
      </c>
      <c r="F2073" s="512">
        <v>2</v>
      </c>
      <c r="G2073" s="512">
        <v>6</v>
      </c>
    </row>
    <row r="2074" spans="1:7" ht="12.75" customHeight="1">
      <c r="A2074" s="512" t="s">
        <v>3692</v>
      </c>
      <c r="B2074" s="512" t="s">
        <v>175</v>
      </c>
      <c r="C2074" s="512" t="s">
        <v>82</v>
      </c>
      <c r="D2074" s="512" t="s">
        <v>2705</v>
      </c>
      <c r="E2074" s="512">
        <v>32</v>
      </c>
      <c r="F2074" s="512">
        <v>4</v>
      </c>
      <c r="G2074" s="512">
        <v>13</v>
      </c>
    </row>
    <row r="2075" spans="1:7">
      <c r="A2075" s="512" t="s">
        <v>3935</v>
      </c>
      <c r="B2075" s="512" t="s">
        <v>175</v>
      </c>
      <c r="C2075" s="512" t="s">
        <v>84</v>
      </c>
      <c r="D2075" s="512" t="s">
        <v>2689</v>
      </c>
      <c r="E2075" s="512">
        <v>15</v>
      </c>
      <c r="F2075" s="512">
        <v>6</v>
      </c>
      <c r="G2075" s="512">
        <v>40</v>
      </c>
    </row>
    <row r="2076" spans="1:7">
      <c r="A2076" s="512" t="s">
        <v>3717</v>
      </c>
      <c r="B2076" s="512" t="s">
        <v>175</v>
      </c>
      <c r="C2076" s="512" t="s">
        <v>84</v>
      </c>
      <c r="D2076" s="512" t="s">
        <v>2684</v>
      </c>
      <c r="E2076" s="512">
        <v>15</v>
      </c>
      <c r="F2076" s="512">
        <v>4</v>
      </c>
      <c r="G2076" s="512">
        <v>27</v>
      </c>
    </row>
    <row r="2077" spans="1:7">
      <c r="A2077" s="512" t="s">
        <v>3718</v>
      </c>
      <c r="B2077" s="512" t="s">
        <v>175</v>
      </c>
      <c r="C2077" s="512" t="s">
        <v>84</v>
      </c>
      <c r="D2077" s="512" t="s">
        <v>2680</v>
      </c>
      <c r="E2077" s="512">
        <v>15</v>
      </c>
      <c r="F2077" s="512">
        <v>1</v>
      </c>
      <c r="G2077" s="512">
        <v>7</v>
      </c>
    </row>
    <row r="2078" spans="1:7" ht="12.75" customHeight="1">
      <c r="A2078" s="512" t="s">
        <v>8790</v>
      </c>
      <c r="B2078" s="512" t="s">
        <v>175</v>
      </c>
      <c r="C2078" s="512" t="s">
        <v>35</v>
      </c>
      <c r="D2078" s="512" t="s">
        <v>2695</v>
      </c>
      <c r="E2078" s="512">
        <v>15</v>
      </c>
      <c r="F2078" s="512">
        <v>2</v>
      </c>
      <c r="G2078" s="512">
        <v>13</v>
      </c>
    </row>
    <row r="2079" spans="1:7" ht="12.75" customHeight="1">
      <c r="A2079" s="512" t="s">
        <v>514</v>
      </c>
      <c r="B2079" s="512" t="s">
        <v>175</v>
      </c>
      <c r="C2079" s="512" t="s">
        <v>209</v>
      </c>
      <c r="D2079" s="512" t="s">
        <v>2709</v>
      </c>
      <c r="E2079" s="512">
        <v>8</v>
      </c>
      <c r="F2079" s="512" t="s">
        <v>2709</v>
      </c>
      <c r="G2079" s="512">
        <v>0</v>
      </c>
    </row>
    <row r="2080" spans="1:7" ht="12.75" customHeight="1">
      <c r="A2080" s="512" t="s">
        <v>8791</v>
      </c>
      <c r="B2080" s="512" t="s">
        <v>175</v>
      </c>
      <c r="C2080" s="512" t="s">
        <v>153</v>
      </c>
      <c r="D2080" s="512" t="s">
        <v>2698</v>
      </c>
      <c r="E2080" s="512">
        <v>8</v>
      </c>
      <c r="F2080" s="512">
        <v>1</v>
      </c>
      <c r="G2080" s="512">
        <v>13</v>
      </c>
    </row>
    <row r="2081" spans="1:7" ht="12.75" customHeight="1">
      <c r="A2081" s="512" t="s">
        <v>8792</v>
      </c>
      <c r="B2081" s="512" t="s">
        <v>175</v>
      </c>
      <c r="C2081" s="512" t="s">
        <v>153</v>
      </c>
      <c r="D2081" s="512" t="s">
        <v>2707</v>
      </c>
      <c r="E2081" s="512">
        <v>8</v>
      </c>
      <c r="F2081" s="512">
        <v>1</v>
      </c>
      <c r="G2081" s="512">
        <v>13</v>
      </c>
    </row>
    <row r="2082" spans="1:7" ht="12.75" customHeight="1">
      <c r="A2082" s="512" t="s">
        <v>4468</v>
      </c>
      <c r="B2082" s="512" t="s">
        <v>175</v>
      </c>
      <c r="C2082" s="512" t="s">
        <v>62</v>
      </c>
      <c r="D2082" s="512" t="s">
        <v>2689</v>
      </c>
      <c r="E2082" s="512">
        <v>3</v>
      </c>
      <c r="F2082" s="512" t="s">
        <v>2709</v>
      </c>
      <c r="G2082" s="512">
        <v>0</v>
      </c>
    </row>
    <row r="2083" spans="1:7" ht="12.75" customHeight="1">
      <c r="A2083" s="512" t="s">
        <v>3720</v>
      </c>
      <c r="B2083" s="512" t="s">
        <v>175</v>
      </c>
      <c r="C2083" s="512" t="s">
        <v>37</v>
      </c>
      <c r="D2083" s="512" t="s">
        <v>2689</v>
      </c>
      <c r="E2083" s="512">
        <v>10</v>
      </c>
      <c r="F2083" s="512">
        <v>3</v>
      </c>
      <c r="G2083" s="512">
        <v>30</v>
      </c>
    </row>
    <row r="2084" spans="1:7" ht="12.75" customHeight="1">
      <c r="A2084" s="512" t="s">
        <v>3703</v>
      </c>
      <c r="B2084" s="512" t="s">
        <v>175</v>
      </c>
      <c r="C2084" s="512" t="s">
        <v>220</v>
      </c>
      <c r="D2084" s="512" t="s">
        <v>2684</v>
      </c>
      <c r="E2084" s="512">
        <v>11</v>
      </c>
      <c r="F2084" s="512">
        <v>2</v>
      </c>
      <c r="G2084" s="512">
        <v>18</v>
      </c>
    </row>
    <row r="2085" spans="1:7" ht="12.75" customHeight="1">
      <c r="A2085" s="512" t="s">
        <v>8793</v>
      </c>
      <c r="B2085" s="512" t="s">
        <v>175</v>
      </c>
      <c r="C2085" s="512" t="s">
        <v>220</v>
      </c>
      <c r="D2085" s="512" t="s">
        <v>2683</v>
      </c>
      <c r="E2085" s="512">
        <v>11</v>
      </c>
      <c r="F2085" s="512">
        <v>1</v>
      </c>
      <c r="G2085" s="512">
        <v>9</v>
      </c>
    </row>
    <row r="2086" spans="1:7" ht="12.75" customHeight="1">
      <c r="A2086" s="512" t="s">
        <v>528</v>
      </c>
      <c r="B2086" s="512" t="s">
        <v>175</v>
      </c>
      <c r="C2086" s="512" t="s">
        <v>221</v>
      </c>
      <c r="D2086" s="512" t="s">
        <v>2709</v>
      </c>
      <c r="E2086" s="512">
        <v>9</v>
      </c>
      <c r="F2086" s="512" t="s">
        <v>2709</v>
      </c>
      <c r="G2086" s="512">
        <v>0</v>
      </c>
    </row>
    <row r="2087" spans="1:7" ht="12.75" customHeight="1">
      <c r="A2087" s="512" t="s">
        <v>8794</v>
      </c>
      <c r="B2087" s="512" t="s">
        <v>175</v>
      </c>
      <c r="C2087" s="512" t="s">
        <v>193</v>
      </c>
      <c r="D2087" s="512" t="s">
        <v>2695</v>
      </c>
      <c r="E2087" s="512">
        <v>3</v>
      </c>
      <c r="F2087" s="512">
        <v>1</v>
      </c>
      <c r="G2087" s="512">
        <v>33</v>
      </c>
    </row>
    <row r="2088" spans="1:7" ht="12.75" customHeight="1">
      <c r="A2088" s="512" t="s">
        <v>5016</v>
      </c>
      <c r="B2088" s="512" t="s">
        <v>175</v>
      </c>
      <c r="C2088" s="512" t="s">
        <v>193</v>
      </c>
      <c r="D2088" s="512" t="s">
        <v>2690</v>
      </c>
      <c r="E2088" s="512">
        <v>3</v>
      </c>
      <c r="F2088" s="512">
        <v>1</v>
      </c>
      <c r="G2088" s="512">
        <v>33</v>
      </c>
    </row>
    <row r="2089" spans="1:7" ht="12.75" customHeight="1">
      <c r="A2089" s="512" t="s">
        <v>8795</v>
      </c>
      <c r="B2089" s="512" t="s">
        <v>175</v>
      </c>
      <c r="C2089" s="512" t="s">
        <v>211</v>
      </c>
      <c r="D2089" s="512" t="s">
        <v>2703</v>
      </c>
      <c r="E2089" s="512">
        <v>12</v>
      </c>
      <c r="F2089" s="512">
        <v>1</v>
      </c>
      <c r="G2089" s="512">
        <v>8</v>
      </c>
    </row>
    <row r="2090" spans="1:7" ht="12.75" customHeight="1">
      <c r="A2090" s="512" t="s">
        <v>4474</v>
      </c>
      <c r="B2090" s="512" t="s">
        <v>175</v>
      </c>
      <c r="C2090" s="512" t="s">
        <v>212</v>
      </c>
      <c r="D2090" s="512" t="s">
        <v>2695</v>
      </c>
      <c r="E2090" s="512">
        <v>7</v>
      </c>
      <c r="F2090" s="512">
        <v>1</v>
      </c>
      <c r="G2090" s="512">
        <v>14</v>
      </c>
    </row>
    <row r="2091" spans="1:7" ht="12.75" customHeight="1">
      <c r="A2091" s="512" t="s">
        <v>3760</v>
      </c>
      <c r="B2091" s="512" t="s">
        <v>175</v>
      </c>
      <c r="C2091" s="512" t="s">
        <v>212</v>
      </c>
      <c r="D2091" s="512" t="s">
        <v>2690</v>
      </c>
      <c r="E2091" s="512">
        <v>7</v>
      </c>
      <c r="F2091" s="512">
        <v>1</v>
      </c>
      <c r="G2091" s="512">
        <v>14</v>
      </c>
    </row>
    <row r="2092" spans="1:7" ht="12.75" customHeight="1">
      <c r="A2092" s="512" t="s">
        <v>5018</v>
      </c>
      <c r="B2092" s="512" t="s">
        <v>175</v>
      </c>
      <c r="C2092" s="512" t="s">
        <v>194</v>
      </c>
      <c r="D2092" s="512" t="s">
        <v>2690</v>
      </c>
      <c r="E2092" s="512">
        <v>10</v>
      </c>
      <c r="F2092" s="512">
        <v>1</v>
      </c>
      <c r="G2092" s="512">
        <v>10</v>
      </c>
    </row>
    <row r="2093" spans="1:7" ht="12.75" customHeight="1">
      <c r="A2093" s="512" t="s">
        <v>8796</v>
      </c>
      <c r="B2093" s="512" t="s">
        <v>175</v>
      </c>
      <c r="C2093" s="512" t="s">
        <v>154</v>
      </c>
      <c r="D2093" s="512" t="s">
        <v>2692</v>
      </c>
      <c r="E2093" s="512">
        <v>17</v>
      </c>
      <c r="F2093" s="512">
        <v>1</v>
      </c>
      <c r="G2093" s="512">
        <v>6</v>
      </c>
    </row>
    <row r="2094" spans="1:7" ht="12.75" customHeight="1">
      <c r="A2094" s="512" t="s">
        <v>3708</v>
      </c>
      <c r="B2094" s="512" t="s">
        <v>175</v>
      </c>
      <c r="C2094" s="512" t="s">
        <v>39</v>
      </c>
      <c r="D2094" s="512" t="s">
        <v>2684</v>
      </c>
      <c r="E2094" s="512">
        <v>5</v>
      </c>
      <c r="F2094" s="512">
        <v>1</v>
      </c>
      <c r="G2094" s="512">
        <v>20</v>
      </c>
    </row>
    <row r="2095" spans="1:7" ht="12.75" customHeight="1">
      <c r="A2095" s="512" t="s">
        <v>4040</v>
      </c>
      <c r="B2095" s="512" t="s">
        <v>175</v>
      </c>
      <c r="C2095" s="512" t="s">
        <v>223</v>
      </c>
      <c r="D2095" s="512" t="s">
        <v>2684</v>
      </c>
      <c r="E2095" s="512">
        <v>28</v>
      </c>
      <c r="F2095" s="512">
        <v>2</v>
      </c>
      <c r="G2095" s="512">
        <v>7</v>
      </c>
    </row>
    <row r="2096" spans="1:7" ht="12.75" customHeight="1">
      <c r="A2096" s="512" t="s">
        <v>4485</v>
      </c>
      <c r="B2096" s="512" t="s">
        <v>175</v>
      </c>
      <c r="C2096" s="512" t="s">
        <v>224</v>
      </c>
      <c r="D2096" s="512" t="s">
        <v>2690</v>
      </c>
      <c r="E2096" s="512">
        <v>5</v>
      </c>
      <c r="F2096" s="512">
        <v>1</v>
      </c>
      <c r="G2096" s="512">
        <v>20</v>
      </c>
    </row>
    <row r="2097" spans="1:7" ht="12.75" customHeight="1">
      <c r="A2097" s="512" t="s">
        <v>3745</v>
      </c>
      <c r="B2097" s="512" t="s">
        <v>175</v>
      </c>
      <c r="C2097" s="512" t="s">
        <v>188</v>
      </c>
      <c r="D2097" s="512" t="s">
        <v>2690</v>
      </c>
      <c r="E2097" s="512">
        <v>5</v>
      </c>
      <c r="F2097" s="512">
        <v>2</v>
      </c>
      <c r="G2097" s="512">
        <v>40</v>
      </c>
    </row>
    <row r="2098" spans="1:7" ht="12.75" customHeight="1">
      <c r="A2098" s="512" t="s">
        <v>3680</v>
      </c>
      <c r="B2098" s="512" t="s">
        <v>175</v>
      </c>
      <c r="C2098" s="512" t="s">
        <v>150</v>
      </c>
      <c r="D2098" s="512" t="s">
        <v>2704</v>
      </c>
      <c r="E2098" s="512">
        <v>12</v>
      </c>
      <c r="F2098" s="512">
        <v>1</v>
      </c>
      <c r="G2098" s="512">
        <v>8</v>
      </c>
    </row>
    <row r="2099" spans="1:7" ht="12.75" customHeight="1">
      <c r="A2099" s="512" t="s">
        <v>8797</v>
      </c>
      <c r="B2099" s="512" t="s">
        <v>175</v>
      </c>
      <c r="C2099" s="512" t="s">
        <v>150</v>
      </c>
      <c r="D2099" s="512" t="s">
        <v>2685</v>
      </c>
      <c r="E2099" s="512">
        <v>12</v>
      </c>
      <c r="F2099" s="512">
        <v>1</v>
      </c>
      <c r="G2099" s="512">
        <v>8</v>
      </c>
    </row>
    <row r="2100" spans="1:7" ht="12.75" customHeight="1">
      <c r="A2100" s="512" t="s">
        <v>3681</v>
      </c>
      <c r="B2100" s="512" t="s">
        <v>175</v>
      </c>
      <c r="C2100" s="512" t="s">
        <v>164</v>
      </c>
      <c r="D2100" s="512" t="s">
        <v>2689</v>
      </c>
      <c r="E2100" s="512">
        <v>5</v>
      </c>
      <c r="F2100" s="512">
        <v>1</v>
      </c>
      <c r="G2100" s="512">
        <v>20</v>
      </c>
    </row>
    <row r="2101" spans="1:7" ht="12.75" customHeight="1">
      <c r="A2101" s="512" t="s">
        <v>3641</v>
      </c>
      <c r="B2101" s="512" t="s">
        <v>175</v>
      </c>
      <c r="C2101" s="512" t="s">
        <v>189</v>
      </c>
      <c r="D2101" s="512" t="s">
        <v>2695</v>
      </c>
      <c r="E2101" s="512">
        <v>10</v>
      </c>
      <c r="F2101" s="512">
        <v>2</v>
      </c>
      <c r="G2101" s="512">
        <v>20</v>
      </c>
    </row>
    <row r="2102" spans="1:7" ht="12.75" customHeight="1">
      <c r="A2102" s="512" t="s">
        <v>3688</v>
      </c>
      <c r="B2102" s="512" t="s">
        <v>175</v>
      </c>
      <c r="C2102" s="512" t="s">
        <v>165</v>
      </c>
      <c r="D2102" s="512" t="s">
        <v>2689</v>
      </c>
      <c r="E2102" s="512">
        <v>12</v>
      </c>
      <c r="F2102" s="512">
        <v>3</v>
      </c>
      <c r="G2102" s="512">
        <v>25</v>
      </c>
    </row>
    <row r="2103" spans="1:7" ht="12.75" customHeight="1">
      <c r="A2103" s="512" t="s">
        <v>3647</v>
      </c>
      <c r="B2103" s="512" t="s">
        <v>175</v>
      </c>
      <c r="C2103" s="512" t="s">
        <v>59</v>
      </c>
      <c r="D2103" s="512" t="s">
        <v>2689</v>
      </c>
      <c r="E2103" s="512">
        <v>1</v>
      </c>
      <c r="F2103" s="512">
        <v>1</v>
      </c>
      <c r="G2103" s="512">
        <v>100</v>
      </c>
    </row>
    <row r="2104" spans="1:7" ht="12.75" customHeight="1">
      <c r="A2104" s="512" t="s">
        <v>5013</v>
      </c>
      <c r="B2104" s="512" t="s">
        <v>175</v>
      </c>
      <c r="C2104" s="512" t="s">
        <v>59</v>
      </c>
      <c r="D2104" s="512" t="s">
        <v>2690</v>
      </c>
      <c r="E2104" s="512">
        <v>1</v>
      </c>
      <c r="F2104" s="512">
        <v>1</v>
      </c>
      <c r="G2104" s="512">
        <v>100</v>
      </c>
    </row>
    <row r="2105" spans="1:7" ht="12.75" customHeight="1">
      <c r="A2105" s="512" t="s">
        <v>3629</v>
      </c>
      <c r="B2105" s="512" t="s">
        <v>175</v>
      </c>
      <c r="C2105" s="512" t="s">
        <v>208</v>
      </c>
      <c r="D2105" s="512" t="s">
        <v>2689</v>
      </c>
      <c r="E2105" s="512">
        <v>10</v>
      </c>
      <c r="F2105" s="512">
        <v>1</v>
      </c>
      <c r="G2105" s="512">
        <v>10</v>
      </c>
    </row>
    <row r="2106" spans="1:7" ht="12.75" customHeight="1">
      <c r="A2106" s="512" t="s">
        <v>3931</v>
      </c>
      <c r="B2106" s="512" t="s">
        <v>175</v>
      </c>
      <c r="C2106" s="512" t="s">
        <v>61</v>
      </c>
      <c r="D2106" s="512" t="s">
        <v>2690</v>
      </c>
      <c r="E2106" s="512">
        <v>28</v>
      </c>
      <c r="F2106" s="512">
        <v>2</v>
      </c>
      <c r="G2106" s="512">
        <v>7</v>
      </c>
    </row>
    <row r="2107" spans="1:7" ht="12.75" customHeight="1">
      <c r="A2107" s="512" t="s">
        <v>3690</v>
      </c>
      <c r="B2107" s="512" t="s">
        <v>175</v>
      </c>
      <c r="C2107" s="512" t="s">
        <v>61</v>
      </c>
      <c r="D2107" s="512" t="s">
        <v>2678</v>
      </c>
      <c r="E2107" s="512">
        <v>28</v>
      </c>
      <c r="F2107" s="512">
        <v>1</v>
      </c>
      <c r="G2107" s="512">
        <v>4</v>
      </c>
    </row>
    <row r="2108" spans="1:7" ht="12.75" customHeight="1">
      <c r="A2108" s="512" t="s">
        <v>3932</v>
      </c>
      <c r="B2108" s="512" t="s">
        <v>175</v>
      </c>
      <c r="C2108" s="512" t="s">
        <v>61</v>
      </c>
      <c r="D2108" s="512" t="s">
        <v>2680</v>
      </c>
      <c r="E2108" s="512">
        <v>28</v>
      </c>
      <c r="F2108" s="512">
        <v>1</v>
      </c>
      <c r="G2108" s="512">
        <v>4</v>
      </c>
    </row>
    <row r="2109" spans="1:7" ht="12.75" customHeight="1">
      <c r="A2109" s="512" t="s">
        <v>8798</v>
      </c>
      <c r="B2109" s="512" t="s">
        <v>175</v>
      </c>
      <c r="C2109" s="512" t="s">
        <v>61</v>
      </c>
      <c r="D2109" s="512" t="s">
        <v>2683</v>
      </c>
      <c r="E2109" s="512">
        <v>28</v>
      </c>
      <c r="F2109" s="512">
        <v>1</v>
      </c>
      <c r="G2109" s="512">
        <v>4</v>
      </c>
    </row>
    <row r="2110" spans="1:7" ht="12.75" customHeight="1">
      <c r="A2110" s="512" t="s">
        <v>3630</v>
      </c>
      <c r="B2110" s="512" t="s">
        <v>175</v>
      </c>
      <c r="C2110" s="512" t="s">
        <v>61</v>
      </c>
      <c r="D2110" s="512" t="s">
        <v>2685</v>
      </c>
      <c r="E2110" s="512">
        <v>28</v>
      </c>
      <c r="F2110" s="512">
        <v>3</v>
      </c>
      <c r="G2110" s="512">
        <v>11</v>
      </c>
    </row>
    <row r="2111" spans="1:7" ht="12.75" customHeight="1">
      <c r="A2111" s="512" t="s">
        <v>8799</v>
      </c>
      <c r="B2111" s="512" t="s">
        <v>175</v>
      </c>
      <c r="C2111" s="512" t="s">
        <v>61</v>
      </c>
      <c r="D2111" s="512" t="s">
        <v>2682</v>
      </c>
      <c r="E2111" s="512">
        <v>28</v>
      </c>
      <c r="F2111" s="512">
        <v>1</v>
      </c>
      <c r="G2111" s="512">
        <v>4</v>
      </c>
    </row>
    <row r="2112" spans="1:7" ht="12.75" customHeight="1">
      <c r="A2112" s="512" t="s">
        <v>3691</v>
      </c>
      <c r="B2112" s="512" t="s">
        <v>175</v>
      </c>
      <c r="C2112" s="512" t="s">
        <v>61</v>
      </c>
      <c r="D2112" s="512" t="s">
        <v>2706</v>
      </c>
      <c r="E2112" s="512">
        <v>28</v>
      </c>
      <c r="F2112" s="512">
        <v>1</v>
      </c>
      <c r="G2112" s="512">
        <v>4</v>
      </c>
    </row>
    <row r="2113" spans="1:7" ht="12.75" customHeight="1">
      <c r="A2113" s="512" t="s">
        <v>3746</v>
      </c>
      <c r="B2113" s="512" t="s">
        <v>175</v>
      </c>
      <c r="C2113" s="512" t="s">
        <v>82</v>
      </c>
      <c r="D2113" s="512" t="s">
        <v>2706</v>
      </c>
      <c r="E2113" s="512">
        <v>32</v>
      </c>
      <c r="F2113" s="512">
        <v>1</v>
      </c>
      <c r="G2113" s="512">
        <v>3</v>
      </c>
    </row>
    <row r="2114" spans="1:7">
      <c r="A2114" s="512" t="s">
        <v>3716</v>
      </c>
      <c r="B2114" s="512" t="s">
        <v>175</v>
      </c>
      <c r="C2114" s="512" t="s">
        <v>84</v>
      </c>
      <c r="D2114" s="512" t="s">
        <v>2690</v>
      </c>
      <c r="E2114" s="512">
        <v>15</v>
      </c>
      <c r="F2114" s="512">
        <v>1</v>
      </c>
      <c r="G2114" s="512">
        <v>7</v>
      </c>
    </row>
    <row r="2115" spans="1:7">
      <c r="A2115" s="512" t="s">
        <v>4460</v>
      </c>
      <c r="B2115" s="512" t="s">
        <v>175</v>
      </c>
      <c r="C2115" s="512" t="s">
        <v>84</v>
      </c>
      <c r="D2115" s="512" t="s">
        <v>2696</v>
      </c>
      <c r="E2115" s="512">
        <v>15</v>
      </c>
      <c r="F2115" s="512">
        <v>1</v>
      </c>
      <c r="G2115" s="512">
        <v>7</v>
      </c>
    </row>
    <row r="2116" spans="1:7" ht="12.75" customHeight="1">
      <c r="A2116" s="512" t="s">
        <v>4464</v>
      </c>
      <c r="B2116" s="512" t="s">
        <v>175</v>
      </c>
      <c r="C2116" s="512" t="s">
        <v>190</v>
      </c>
      <c r="D2116" s="512" t="s">
        <v>2695</v>
      </c>
      <c r="E2116" s="512">
        <v>20</v>
      </c>
      <c r="F2116" s="512">
        <v>4</v>
      </c>
      <c r="G2116" s="512">
        <v>20</v>
      </c>
    </row>
    <row r="2117" spans="1:7" ht="12.75" customHeight="1">
      <c r="A2117" s="512" t="s">
        <v>4466</v>
      </c>
      <c r="B2117" s="512" t="s">
        <v>175</v>
      </c>
      <c r="C2117" s="512" t="s">
        <v>209</v>
      </c>
      <c r="D2117" s="512" t="s">
        <v>2689</v>
      </c>
      <c r="E2117" s="512">
        <v>8</v>
      </c>
      <c r="F2117" s="512" t="s">
        <v>2709</v>
      </c>
      <c r="G2117" s="512">
        <v>0</v>
      </c>
    </row>
    <row r="2118" spans="1:7" ht="12.75" customHeight="1">
      <c r="A2118" s="512" t="s">
        <v>3694</v>
      </c>
      <c r="B2118" s="512" t="s">
        <v>175</v>
      </c>
      <c r="C2118" s="512" t="s">
        <v>210</v>
      </c>
      <c r="D2118" s="512" t="s">
        <v>2695</v>
      </c>
      <c r="E2118" s="512">
        <v>4</v>
      </c>
      <c r="F2118" s="512">
        <v>2</v>
      </c>
      <c r="G2118" s="512">
        <v>50</v>
      </c>
    </row>
    <row r="2119" spans="1:7" ht="12.75" customHeight="1">
      <c r="A2119" s="512" t="s">
        <v>8800</v>
      </c>
      <c r="B2119" s="512" t="s">
        <v>175</v>
      </c>
      <c r="C2119" s="512" t="s">
        <v>210</v>
      </c>
      <c r="D2119" s="512" t="s">
        <v>2680</v>
      </c>
      <c r="E2119" s="512">
        <v>4</v>
      </c>
      <c r="F2119" s="512">
        <v>1</v>
      </c>
      <c r="G2119" s="512">
        <v>25</v>
      </c>
    </row>
    <row r="2120" spans="1:7" ht="12.75" customHeight="1">
      <c r="A2120" s="512" t="s">
        <v>8801</v>
      </c>
      <c r="B2120" s="512" t="s">
        <v>175</v>
      </c>
      <c r="C2120" s="512" t="s">
        <v>36</v>
      </c>
      <c r="D2120" s="512" t="s">
        <v>2704</v>
      </c>
      <c r="E2120" s="512">
        <v>7</v>
      </c>
      <c r="F2120" s="512">
        <v>1</v>
      </c>
      <c r="G2120" s="512">
        <v>14</v>
      </c>
    </row>
    <row r="2121" spans="1:7" ht="12.75" customHeight="1">
      <c r="A2121" s="512" t="s">
        <v>4469</v>
      </c>
      <c r="B2121" s="512" t="s">
        <v>175</v>
      </c>
      <c r="C2121" s="512" t="s">
        <v>220</v>
      </c>
      <c r="D2121" s="512" t="s">
        <v>2689</v>
      </c>
      <c r="E2121" s="512">
        <v>11</v>
      </c>
      <c r="F2121" s="512">
        <v>5</v>
      </c>
      <c r="G2121" s="512">
        <v>45</v>
      </c>
    </row>
    <row r="2122" spans="1:7" ht="12.75" customHeight="1">
      <c r="A2122" s="512" t="s">
        <v>3941</v>
      </c>
      <c r="B2122" s="512" t="s">
        <v>175</v>
      </c>
      <c r="C2122" s="512" t="s">
        <v>220</v>
      </c>
      <c r="D2122" s="512" t="s">
        <v>2698</v>
      </c>
      <c r="E2122" s="512">
        <v>11</v>
      </c>
      <c r="F2122" s="512">
        <v>1</v>
      </c>
      <c r="G2122" s="512">
        <v>9</v>
      </c>
    </row>
    <row r="2123" spans="1:7" ht="12.75" customHeight="1">
      <c r="A2123" s="512" t="s">
        <v>8802</v>
      </c>
      <c r="B2123" s="512" t="s">
        <v>175</v>
      </c>
      <c r="C2123" s="512" t="s">
        <v>220</v>
      </c>
      <c r="D2123" s="512" t="s">
        <v>2686</v>
      </c>
      <c r="E2123" s="512">
        <v>11</v>
      </c>
      <c r="F2123" s="512">
        <v>2</v>
      </c>
      <c r="G2123" s="512">
        <v>18</v>
      </c>
    </row>
    <row r="2124" spans="1:7" ht="12.75" customHeight="1">
      <c r="A2124" s="512" t="s">
        <v>3697</v>
      </c>
      <c r="B2124" s="512" t="s">
        <v>175</v>
      </c>
      <c r="C2124" s="512" t="s">
        <v>220</v>
      </c>
      <c r="D2124" s="512" t="s">
        <v>2706</v>
      </c>
      <c r="E2124" s="512">
        <v>11</v>
      </c>
      <c r="F2124" s="512">
        <v>1</v>
      </c>
      <c r="G2124" s="512">
        <v>9</v>
      </c>
    </row>
    <row r="2125" spans="1:7" ht="12.75" customHeight="1">
      <c r="A2125" s="512" t="s">
        <v>3704</v>
      </c>
      <c r="B2125" s="512" t="s">
        <v>175</v>
      </c>
      <c r="C2125" s="512" t="s">
        <v>220</v>
      </c>
      <c r="D2125" s="512" t="s">
        <v>2696</v>
      </c>
      <c r="E2125" s="512">
        <v>11</v>
      </c>
      <c r="F2125" s="512">
        <v>1</v>
      </c>
      <c r="G2125" s="512">
        <v>9</v>
      </c>
    </row>
    <row r="2126" spans="1:7" ht="12.75" customHeight="1">
      <c r="A2126" s="512" t="s">
        <v>3786</v>
      </c>
      <c r="B2126" s="512" t="s">
        <v>175</v>
      </c>
      <c r="C2126" s="512" t="s">
        <v>22</v>
      </c>
      <c r="D2126" s="512" t="s">
        <v>2689</v>
      </c>
      <c r="E2126" s="512">
        <v>3</v>
      </c>
      <c r="F2126" s="512" t="s">
        <v>2709</v>
      </c>
      <c r="G2126" s="512">
        <v>0</v>
      </c>
    </row>
    <row r="2127" spans="1:7" ht="12.75" customHeight="1">
      <c r="A2127" s="512" t="s">
        <v>3788</v>
      </c>
      <c r="B2127" s="512" t="s">
        <v>175</v>
      </c>
      <c r="C2127" s="512" t="s">
        <v>195</v>
      </c>
      <c r="D2127" s="512" t="s">
        <v>2690</v>
      </c>
      <c r="E2127" s="512">
        <v>44</v>
      </c>
      <c r="F2127" s="512">
        <v>2</v>
      </c>
      <c r="G2127" s="512">
        <v>5</v>
      </c>
    </row>
    <row r="2128" spans="1:7" ht="12.75" customHeight="1">
      <c r="A2128" s="512" t="s">
        <v>8803</v>
      </c>
      <c r="B2128" s="512" t="s">
        <v>175</v>
      </c>
      <c r="C2128" s="512" t="s">
        <v>213</v>
      </c>
      <c r="D2128" s="512" t="s">
        <v>2706</v>
      </c>
      <c r="E2128" s="512">
        <v>6</v>
      </c>
      <c r="F2128" s="512">
        <v>1</v>
      </c>
      <c r="G2128" s="512">
        <v>17</v>
      </c>
    </row>
    <row r="2129" spans="1:7" ht="12.75" customHeight="1">
      <c r="A2129" s="512" t="s">
        <v>3712</v>
      </c>
      <c r="B2129" s="512" t="s">
        <v>175</v>
      </c>
      <c r="C2129" s="512" t="s">
        <v>41</v>
      </c>
      <c r="D2129" s="512" t="s">
        <v>2680</v>
      </c>
      <c r="E2129" s="512">
        <v>6</v>
      </c>
      <c r="F2129" s="512">
        <v>1</v>
      </c>
      <c r="G2129" s="512">
        <v>17</v>
      </c>
    </row>
    <row r="2130" spans="1:7" ht="12.75" customHeight="1">
      <c r="A2130" s="512" t="s">
        <v>8804</v>
      </c>
      <c r="B2130" s="512" t="s">
        <v>175</v>
      </c>
      <c r="C2130" s="512" t="s">
        <v>96</v>
      </c>
      <c r="D2130" s="512" t="s">
        <v>2682</v>
      </c>
      <c r="E2130" s="512">
        <v>6</v>
      </c>
      <c r="F2130" s="512">
        <v>1</v>
      </c>
      <c r="G2130" s="512">
        <v>17</v>
      </c>
    </row>
    <row r="2131" spans="1:7" ht="12.75" customHeight="1">
      <c r="A2131" s="512" t="s">
        <v>3756</v>
      </c>
      <c r="B2131" s="512" t="s">
        <v>175</v>
      </c>
      <c r="C2131" s="512" t="s">
        <v>96</v>
      </c>
      <c r="D2131" s="512" t="s">
        <v>2697</v>
      </c>
      <c r="E2131" s="512">
        <v>6</v>
      </c>
      <c r="F2131" s="512">
        <v>1</v>
      </c>
      <c r="G2131" s="512">
        <v>17</v>
      </c>
    </row>
    <row r="2132" spans="1:7" ht="12.75" customHeight="1">
      <c r="A2132" s="512" t="s">
        <v>3758</v>
      </c>
      <c r="B2132" s="512" t="s">
        <v>175</v>
      </c>
      <c r="C2132" s="512" t="s">
        <v>42</v>
      </c>
      <c r="D2132" s="512" t="s">
        <v>2689</v>
      </c>
      <c r="E2132" s="512">
        <v>6</v>
      </c>
      <c r="F2132" s="512">
        <v>1</v>
      </c>
      <c r="G2132" s="512">
        <v>17</v>
      </c>
    </row>
    <row r="2133" spans="1:7" ht="12.75" customHeight="1">
      <c r="A2133" s="512" t="s">
        <v>5054</v>
      </c>
      <c r="B2133" s="512" t="s">
        <v>175</v>
      </c>
      <c r="C2133" s="512" t="s">
        <v>42</v>
      </c>
      <c r="D2133" s="512" t="s">
        <v>2680</v>
      </c>
      <c r="E2133" s="512">
        <v>6</v>
      </c>
      <c r="F2133" s="512">
        <v>1</v>
      </c>
      <c r="G2133" s="512">
        <v>17</v>
      </c>
    </row>
    <row r="2134" spans="1:7" ht="12.75" customHeight="1">
      <c r="A2134" s="512" t="s">
        <v>554</v>
      </c>
      <c r="B2134" s="512" t="s">
        <v>175</v>
      </c>
      <c r="C2134" s="512" t="s">
        <v>226</v>
      </c>
      <c r="D2134" s="512" t="s">
        <v>2709</v>
      </c>
      <c r="E2134" s="512">
        <v>6</v>
      </c>
      <c r="F2134" s="512" t="s">
        <v>2709</v>
      </c>
      <c r="G2134" s="512">
        <v>0</v>
      </c>
    </row>
    <row r="2135" spans="1:7" ht="12.75" customHeight="1">
      <c r="A2135" s="512" t="s">
        <v>8805</v>
      </c>
      <c r="B2135" s="512" t="s">
        <v>175</v>
      </c>
      <c r="C2135" s="512" t="s">
        <v>157</v>
      </c>
      <c r="D2135" s="512" t="s">
        <v>2706</v>
      </c>
      <c r="E2135" s="512">
        <v>11</v>
      </c>
      <c r="F2135" s="512">
        <v>1</v>
      </c>
      <c r="G2135" s="512">
        <v>9</v>
      </c>
    </row>
    <row r="2136" spans="1:7" ht="12.75" customHeight="1">
      <c r="A2136" s="512" t="s">
        <v>3806</v>
      </c>
      <c r="B2136" s="512" t="s">
        <v>175</v>
      </c>
      <c r="C2136" s="512" t="s">
        <v>158</v>
      </c>
      <c r="D2136" s="512" t="s">
        <v>2680</v>
      </c>
      <c r="E2136" s="512">
        <v>6</v>
      </c>
      <c r="F2136" s="512">
        <v>2</v>
      </c>
      <c r="G2136" s="512">
        <v>33</v>
      </c>
    </row>
    <row r="2137" spans="1:7" ht="12.75" customHeight="1">
      <c r="A2137" s="512" t="s">
        <v>4047</v>
      </c>
      <c r="B2137" s="512" t="s">
        <v>175</v>
      </c>
      <c r="C2137" s="512" t="s">
        <v>196</v>
      </c>
      <c r="D2137" s="512" t="s">
        <v>2680</v>
      </c>
      <c r="E2137" s="512">
        <v>10</v>
      </c>
      <c r="F2137" s="512">
        <v>2</v>
      </c>
      <c r="G2137" s="512">
        <v>20</v>
      </c>
    </row>
    <row r="2138" spans="1:7" ht="12.75" customHeight="1">
      <c r="A2138" s="512" t="s">
        <v>8806</v>
      </c>
      <c r="B2138" s="512" t="s">
        <v>175</v>
      </c>
      <c r="C2138" s="512" t="s">
        <v>159</v>
      </c>
      <c r="D2138" s="512" t="s">
        <v>2697</v>
      </c>
      <c r="E2138" s="512">
        <v>8</v>
      </c>
      <c r="F2138" s="512">
        <v>1</v>
      </c>
      <c r="G2138" s="512">
        <v>13</v>
      </c>
    </row>
    <row r="2139" spans="1:7" ht="12.75" customHeight="1">
      <c r="A2139" s="512" t="s">
        <v>8807</v>
      </c>
      <c r="B2139" s="512" t="s">
        <v>175</v>
      </c>
      <c r="C2139" s="512" t="s">
        <v>44</v>
      </c>
      <c r="D2139" s="512" t="s">
        <v>2693</v>
      </c>
      <c r="E2139" s="512">
        <v>7</v>
      </c>
      <c r="F2139" s="512">
        <v>1</v>
      </c>
      <c r="G2139" s="512">
        <v>14</v>
      </c>
    </row>
    <row r="2140" spans="1:7" ht="12.75" customHeight="1">
      <c r="A2140" s="512" t="s">
        <v>3778</v>
      </c>
      <c r="B2140" s="512" t="s">
        <v>175</v>
      </c>
      <c r="C2140" s="512" t="s">
        <v>215</v>
      </c>
      <c r="D2140" s="512" t="s">
        <v>2689</v>
      </c>
      <c r="E2140" s="512">
        <v>14</v>
      </c>
      <c r="F2140" s="512">
        <v>6</v>
      </c>
      <c r="G2140" s="512">
        <v>43</v>
      </c>
    </row>
    <row r="2141" spans="1:7" ht="12.75" customHeight="1">
      <c r="A2141" s="512" t="s">
        <v>5023</v>
      </c>
      <c r="B2141" s="512" t="s">
        <v>175</v>
      </c>
      <c r="C2141" s="512" t="s">
        <v>215</v>
      </c>
      <c r="D2141" s="512" t="s">
        <v>2690</v>
      </c>
      <c r="E2141" s="512">
        <v>14</v>
      </c>
      <c r="F2141" s="512">
        <v>1</v>
      </c>
      <c r="G2141" s="512">
        <v>7</v>
      </c>
    </row>
    <row r="2142" spans="1:7" ht="12.75" customHeight="1">
      <c r="A2142" s="512" t="s">
        <v>3809</v>
      </c>
      <c r="B2142" s="512" t="s">
        <v>175</v>
      </c>
      <c r="C2142" s="512" t="s">
        <v>180</v>
      </c>
      <c r="D2142" s="512" t="s">
        <v>2689</v>
      </c>
      <c r="E2142" s="512">
        <v>9</v>
      </c>
      <c r="F2142" s="512">
        <v>2</v>
      </c>
      <c r="G2142" s="512">
        <v>22</v>
      </c>
    </row>
    <row r="2143" spans="1:7" ht="12.75" customHeight="1">
      <c r="A2143" s="512" t="s">
        <v>3781</v>
      </c>
      <c r="B2143" s="512" t="s">
        <v>175</v>
      </c>
      <c r="C2143" s="512" t="s">
        <v>228</v>
      </c>
      <c r="D2143" s="512" t="s">
        <v>2680</v>
      </c>
      <c r="E2143" s="512">
        <v>4</v>
      </c>
      <c r="F2143" s="512">
        <v>1</v>
      </c>
      <c r="G2143" s="512">
        <v>25</v>
      </c>
    </row>
    <row r="2144" spans="1:7" ht="12.75" customHeight="1">
      <c r="A2144" s="512" t="s">
        <v>8808</v>
      </c>
      <c r="B2144" s="512" t="s">
        <v>175</v>
      </c>
      <c r="C2144" s="512" t="s">
        <v>228</v>
      </c>
      <c r="D2144" s="512" t="s">
        <v>2696</v>
      </c>
      <c r="E2144" s="512">
        <v>4</v>
      </c>
      <c r="F2144" s="512">
        <v>1</v>
      </c>
      <c r="G2144" s="512">
        <v>25</v>
      </c>
    </row>
    <row r="2145" spans="1:7" ht="12.75" customHeight="1">
      <c r="A2145" s="512" t="s">
        <v>5024</v>
      </c>
      <c r="B2145" s="512" t="s">
        <v>175</v>
      </c>
      <c r="C2145" s="512" t="s">
        <v>65</v>
      </c>
      <c r="D2145" s="512" t="s">
        <v>2690</v>
      </c>
      <c r="E2145" s="512">
        <v>14</v>
      </c>
      <c r="F2145" s="512">
        <v>5</v>
      </c>
      <c r="G2145" s="512">
        <v>36</v>
      </c>
    </row>
    <row r="2146" spans="1:7" ht="12.75" customHeight="1">
      <c r="A2146" s="512" t="s">
        <v>3798</v>
      </c>
      <c r="B2146" s="512" t="s">
        <v>175</v>
      </c>
      <c r="C2146" s="512" t="s">
        <v>65</v>
      </c>
      <c r="D2146" s="512" t="s">
        <v>2698</v>
      </c>
      <c r="E2146" s="512">
        <v>14</v>
      </c>
      <c r="F2146" s="512">
        <v>1</v>
      </c>
      <c r="G2146" s="512">
        <v>7</v>
      </c>
    </row>
    <row r="2147" spans="1:7" ht="12.75" customHeight="1">
      <c r="A2147" s="512" t="s">
        <v>8809</v>
      </c>
      <c r="B2147" s="512" t="s">
        <v>175</v>
      </c>
      <c r="C2147" s="512" t="s">
        <v>65</v>
      </c>
      <c r="D2147" s="512" t="s">
        <v>2685</v>
      </c>
      <c r="E2147" s="512">
        <v>14</v>
      </c>
      <c r="F2147" s="512">
        <v>1</v>
      </c>
      <c r="G2147" s="512">
        <v>7</v>
      </c>
    </row>
    <row r="2148" spans="1:7" ht="12.75" customHeight="1">
      <c r="A2148" s="512" t="s">
        <v>3782</v>
      </c>
      <c r="B2148" s="512" t="s">
        <v>144</v>
      </c>
      <c r="C2148" s="512" t="s">
        <v>66</v>
      </c>
      <c r="D2148" s="512" t="s">
        <v>2684</v>
      </c>
      <c r="E2148" s="512">
        <v>2420</v>
      </c>
      <c r="F2148" s="512">
        <v>315</v>
      </c>
      <c r="G2148" s="512">
        <v>13</v>
      </c>
    </row>
    <row r="2149" spans="1:7" ht="12.75" customHeight="1">
      <c r="A2149" s="512" t="s">
        <v>3799</v>
      </c>
      <c r="B2149" s="512" t="s">
        <v>144</v>
      </c>
      <c r="C2149" s="512" t="s">
        <v>66</v>
      </c>
      <c r="D2149" s="512" t="s">
        <v>2698</v>
      </c>
      <c r="E2149" s="512">
        <v>2420</v>
      </c>
      <c r="F2149" s="512">
        <v>40</v>
      </c>
      <c r="G2149" s="512">
        <v>2</v>
      </c>
    </row>
    <row r="2150" spans="1:7" ht="12.75" customHeight="1">
      <c r="A2150" s="512" t="s">
        <v>3783</v>
      </c>
      <c r="B2150" s="512" t="s">
        <v>144</v>
      </c>
      <c r="C2150" s="512" t="s">
        <v>66</v>
      </c>
      <c r="D2150" s="512" t="s">
        <v>2686</v>
      </c>
      <c r="E2150" s="512">
        <v>2420</v>
      </c>
      <c r="F2150" s="512">
        <v>38</v>
      </c>
      <c r="G2150" s="512">
        <v>2</v>
      </c>
    </row>
    <row r="2151" spans="1:7" ht="12.75" customHeight="1">
      <c r="A2151" s="512" t="s">
        <v>3800</v>
      </c>
      <c r="B2151" s="512" t="s">
        <v>144</v>
      </c>
      <c r="C2151" s="512" t="s">
        <v>66</v>
      </c>
      <c r="D2151" s="512" t="s">
        <v>2693</v>
      </c>
      <c r="E2151" s="512">
        <v>2420</v>
      </c>
      <c r="F2151" s="512">
        <v>12</v>
      </c>
      <c r="G2151" s="512">
        <v>0</v>
      </c>
    </row>
    <row r="2152" spans="1:7" ht="12.75" customHeight="1">
      <c r="A2152" s="512" t="s">
        <v>4496</v>
      </c>
      <c r="B2152" s="512" t="s">
        <v>144</v>
      </c>
      <c r="C2152" s="512" t="s">
        <v>66</v>
      </c>
      <c r="D2152" s="512" t="s">
        <v>2701</v>
      </c>
      <c r="E2152" s="512">
        <v>2420</v>
      </c>
      <c r="F2152" s="512">
        <v>9</v>
      </c>
      <c r="G2152" s="512">
        <v>0</v>
      </c>
    </row>
    <row r="2153" spans="1:7" ht="12.75" customHeight="1">
      <c r="A2153" s="512" t="s">
        <v>3803</v>
      </c>
      <c r="B2153" s="512" t="s">
        <v>144</v>
      </c>
      <c r="C2153" s="512" t="s">
        <v>97</v>
      </c>
      <c r="D2153" s="512" t="s">
        <v>2689</v>
      </c>
      <c r="E2153" s="512">
        <v>7</v>
      </c>
      <c r="F2153" s="512">
        <v>2</v>
      </c>
      <c r="G2153" s="512">
        <v>29</v>
      </c>
    </row>
    <row r="2154" spans="1:7" ht="12.75" customHeight="1">
      <c r="A2154" s="512" t="s">
        <v>3804</v>
      </c>
      <c r="B2154" s="512" t="s">
        <v>144</v>
      </c>
      <c r="C2154" s="512" t="s">
        <v>97</v>
      </c>
      <c r="D2154" s="512" t="s">
        <v>2695</v>
      </c>
      <c r="E2154" s="512">
        <v>7</v>
      </c>
      <c r="F2154" s="512">
        <v>2</v>
      </c>
      <c r="G2154" s="512">
        <v>29</v>
      </c>
    </row>
    <row r="2155" spans="1:7" ht="12.75" customHeight="1">
      <c r="A2155" s="512" t="s">
        <v>3840</v>
      </c>
      <c r="B2155" s="512" t="s">
        <v>144</v>
      </c>
      <c r="C2155" s="512" t="s">
        <v>98</v>
      </c>
      <c r="D2155" s="512" t="s">
        <v>2695</v>
      </c>
      <c r="E2155" s="512">
        <v>12</v>
      </c>
      <c r="F2155" s="512">
        <v>1</v>
      </c>
      <c r="G2155" s="512">
        <v>8</v>
      </c>
    </row>
    <row r="2156" spans="1:7" ht="12.75" customHeight="1">
      <c r="A2156" s="512" t="s">
        <v>8810</v>
      </c>
      <c r="B2156" s="512" t="s">
        <v>144</v>
      </c>
      <c r="C2156" s="512" t="s">
        <v>200</v>
      </c>
      <c r="D2156" s="512" t="s">
        <v>2683</v>
      </c>
      <c r="E2156" s="512">
        <v>19</v>
      </c>
      <c r="F2156" s="512">
        <v>1</v>
      </c>
      <c r="G2156" s="512">
        <v>5</v>
      </c>
    </row>
    <row r="2157" spans="1:7" ht="12.75" customHeight="1">
      <c r="A2157" s="512" t="s">
        <v>8811</v>
      </c>
      <c r="B2157" s="512" t="s">
        <v>144</v>
      </c>
      <c r="C2157" s="512" t="s">
        <v>200</v>
      </c>
      <c r="D2157" s="512" t="s">
        <v>2699</v>
      </c>
      <c r="E2157" s="512">
        <v>19</v>
      </c>
      <c r="F2157" s="512">
        <v>1</v>
      </c>
      <c r="G2157" s="512">
        <v>5</v>
      </c>
    </row>
    <row r="2158" spans="1:7" ht="12.75" customHeight="1">
      <c r="A2158" s="512" t="s">
        <v>4500</v>
      </c>
      <c r="B2158" s="512" t="s">
        <v>144</v>
      </c>
      <c r="C2158" s="512" t="s">
        <v>216</v>
      </c>
      <c r="D2158" s="512" t="s">
        <v>2695</v>
      </c>
      <c r="E2158" s="512">
        <v>49</v>
      </c>
      <c r="F2158" s="512">
        <v>4</v>
      </c>
      <c r="G2158" s="512">
        <v>8</v>
      </c>
    </row>
    <row r="2159" spans="1:7" ht="12.75" customHeight="1">
      <c r="A2159" s="512" t="s">
        <v>3823</v>
      </c>
      <c r="B2159" s="512" t="s">
        <v>144</v>
      </c>
      <c r="C2159" s="512" t="s">
        <v>216</v>
      </c>
      <c r="D2159" s="512" t="s">
        <v>2698</v>
      </c>
      <c r="E2159" s="512">
        <v>49</v>
      </c>
      <c r="F2159" s="512">
        <v>2</v>
      </c>
      <c r="G2159" s="512">
        <v>4</v>
      </c>
    </row>
    <row r="2160" spans="1:7" ht="12.75" customHeight="1">
      <c r="A2160" s="512" t="s">
        <v>3632</v>
      </c>
      <c r="B2160" s="512" t="s">
        <v>175</v>
      </c>
      <c r="C2160" s="512" t="s">
        <v>83</v>
      </c>
      <c r="D2160" s="512" t="s">
        <v>2689</v>
      </c>
      <c r="E2160" s="512">
        <v>5</v>
      </c>
      <c r="F2160" s="512">
        <v>1</v>
      </c>
      <c r="G2160" s="512">
        <v>20</v>
      </c>
    </row>
    <row r="2161" spans="1:7" ht="12.75" customHeight="1">
      <c r="A2161" s="512" t="s">
        <v>8812</v>
      </c>
      <c r="B2161" s="512" t="s">
        <v>175</v>
      </c>
      <c r="C2161" s="512" t="s">
        <v>83</v>
      </c>
      <c r="D2161" s="512" t="s">
        <v>2695</v>
      </c>
      <c r="E2161" s="512">
        <v>5</v>
      </c>
      <c r="F2161" s="512">
        <v>1</v>
      </c>
      <c r="G2161" s="512">
        <v>20</v>
      </c>
    </row>
    <row r="2162" spans="1:7">
      <c r="A2162" s="512" t="s">
        <v>8813</v>
      </c>
      <c r="B2162" s="512" t="s">
        <v>175</v>
      </c>
      <c r="C2162" s="512" t="s">
        <v>84</v>
      </c>
      <c r="D2162" s="512" t="s">
        <v>2703</v>
      </c>
      <c r="E2162" s="512">
        <v>15</v>
      </c>
      <c r="F2162" s="512">
        <v>1</v>
      </c>
      <c r="G2162" s="512">
        <v>7</v>
      </c>
    </row>
    <row r="2163" spans="1:7" ht="12.75" customHeight="1">
      <c r="A2163" s="512" t="s">
        <v>5040</v>
      </c>
      <c r="B2163" s="512" t="s">
        <v>175</v>
      </c>
      <c r="C2163" s="512" t="s">
        <v>83</v>
      </c>
      <c r="D2163" s="512" t="s">
        <v>2678</v>
      </c>
      <c r="E2163" s="512">
        <v>5</v>
      </c>
      <c r="F2163" s="512">
        <v>1</v>
      </c>
      <c r="G2163" s="512">
        <v>20</v>
      </c>
    </row>
    <row r="2164" spans="1:7" ht="12.75" customHeight="1">
      <c r="A2164" s="512" t="s">
        <v>4462</v>
      </c>
      <c r="B2164" s="512" t="s">
        <v>175</v>
      </c>
      <c r="C2164" s="512" t="s">
        <v>35</v>
      </c>
      <c r="D2164" s="512" t="s">
        <v>2685</v>
      </c>
      <c r="E2164" s="512">
        <v>15</v>
      </c>
      <c r="F2164" s="512">
        <v>1</v>
      </c>
      <c r="G2164" s="512">
        <v>7</v>
      </c>
    </row>
    <row r="2165" spans="1:7" ht="12.75" customHeight="1">
      <c r="A2165" s="512" t="s">
        <v>4463</v>
      </c>
      <c r="B2165" s="512" t="s">
        <v>175</v>
      </c>
      <c r="C2165" s="512" t="s">
        <v>190</v>
      </c>
      <c r="D2165" s="512" t="s">
        <v>2689</v>
      </c>
      <c r="E2165" s="512">
        <v>20</v>
      </c>
      <c r="F2165" s="512">
        <v>7</v>
      </c>
      <c r="G2165" s="512">
        <v>35</v>
      </c>
    </row>
    <row r="2166" spans="1:7" ht="12.75" customHeight="1">
      <c r="A2166" s="512" t="s">
        <v>3936</v>
      </c>
      <c r="B2166" s="512" t="s">
        <v>175</v>
      </c>
      <c r="C2166" s="512" t="s">
        <v>190</v>
      </c>
      <c r="D2166" s="512" t="s">
        <v>2678</v>
      </c>
      <c r="E2166" s="512">
        <v>20</v>
      </c>
      <c r="F2166" s="512">
        <v>1</v>
      </c>
      <c r="G2166" s="512">
        <v>5</v>
      </c>
    </row>
    <row r="2167" spans="1:7" ht="12.75" customHeight="1">
      <c r="A2167" s="512" t="s">
        <v>3937</v>
      </c>
      <c r="B2167" s="512" t="s">
        <v>175</v>
      </c>
      <c r="C2167" s="512" t="s">
        <v>190</v>
      </c>
      <c r="D2167" s="512" t="s">
        <v>2680</v>
      </c>
      <c r="E2167" s="512">
        <v>20</v>
      </c>
      <c r="F2167" s="512">
        <v>1</v>
      </c>
      <c r="G2167" s="512">
        <v>5</v>
      </c>
    </row>
    <row r="2168" spans="1:7" ht="12.75" customHeight="1">
      <c r="A2168" s="512" t="s">
        <v>516</v>
      </c>
      <c r="B2168" s="512" t="s">
        <v>175</v>
      </c>
      <c r="C2168" s="512" t="s">
        <v>191</v>
      </c>
      <c r="D2168" s="512" t="s">
        <v>2709</v>
      </c>
      <c r="E2168" s="512">
        <v>5</v>
      </c>
      <c r="F2168" s="512" t="s">
        <v>2709</v>
      </c>
      <c r="G2168" s="512">
        <v>0</v>
      </c>
    </row>
    <row r="2169" spans="1:7" ht="12.75" customHeight="1">
      <c r="A2169" s="512" t="s">
        <v>3939</v>
      </c>
      <c r="B2169" s="512" t="s">
        <v>175</v>
      </c>
      <c r="C2169" s="512" t="s">
        <v>152</v>
      </c>
      <c r="D2169" s="512" t="s">
        <v>2689</v>
      </c>
      <c r="E2169" s="512">
        <v>10</v>
      </c>
      <c r="F2169" s="512">
        <v>1</v>
      </c>
      <c r="G2169" s="512">
        <v>10</v>
      </c>
    </row>
    <row r="2170" spans="1:7" ht="12.75" customHeight="1">
      <c r="A2170" s="512" t="s">
        <v>8814</v>
      </c>
      <c r="B2170" s="512" t="s">
        <v>175</v>
      </c>
      <c r="C2170" s="512" t="s">
        <v>168</v>
      </c>
      <c r="D2170" s="512" t="s">
        <v>2689</v>
      </c>
      <c r="E2170" s="512">
        <v>3</v>
      </c>
      <c r="F2170" s="512">
        <v>1</v>
      </c>
      <c r="G2170" s="512">
        <v>33</v>
      </c>
    </row>
    <row r="2171" spans="1:7" ht="12.75" customHeight="1">
      <c r="A2171" s="512" t="s">
        <v>5003</v>
      </c>
      <c r="B2171" s="512" t="s">
        <v>175</v>
      </c>
      <c r="C2171" s="512" t="s">
        <v>36</v>
      </c>
      <c r="D2171" s="512" t="s">
        <v>2695</v>
      </c>
      <c r="E2171" s="512">
        <v>7</v>
      </c>
      <c r="F2171" s="512">
        <v>1</v>
      </c>
      <c r="G2171" s="512">
        <v>14</v>
      </c>
    </row>
    <row r="2172" spans="1:7" ht="12.75" customHeight="1">
      <c r="A2172" s="512" t="s">
        <v>522</v>
      </c>
      <c r="B2172" s="512" t="s">
        <v>175</v>
      </c>
      <c r="C2172" s="512" t="s">
        <v>62</v>
      </c>
      <c r="D2172" s="512" t="s">
        <v>2709</v>
      </c>
      <c r="E2172" s="512">
        <v>3</v>
      </c>
      <c r="F2172" s="512" t="s">
        <v>2709</v>
      </c>
      <c r="G2172" s="512">
        <v>0</v>
      </c>
    </row>
    <row r="2173" spans="1:7" ht="12.75" customHeight="1">
      <c r="A2173" s="512" t="s">
        <v>3722</v>
      </c>
      <c r="B2173" s="512" t="s">
        <v>175</v>
      </c>
      <c r="C2173" s="512" t="s">
        <v>38</v>
      </c>
      <c r="D2173" s="512" t="s">
        <v>2689</v>
      </c>
      <c r="E2173" s="512">
        <v>4</v>
      </c>
      <c r="F2173" s="512">
        <v>2</v>
      </c>
      <c r="G2173" s="512">
        <v>50</v>
      </c>
    </row>
    <row r="2174" spans="1:7" ht="12.75" customHeight="1">
      <c r="A2174" s="512" t="s">
        <v>8815</v>
      </c>
      <c r="B2174" s="512" t="s">
        <v>175</v>
      </c>
      <c r="C2174" s="512" t="s">
        <v>38</v>
      </c>
      <c r="D2174" s="512" t="s">
        <v>2680</v>
      </c>
      <c r="E2174" s="512">
        <v>4</v>
      </c>
      <c r="F2174" s="512">
        <v>1</v>
      </c>
      <c r="G2174" s="512">
        <v>25</v>
      </c>
    </row>
    <row r="2175" spans="1:7" ht="12.75" customHeight="1">
      <c r="A2175" s="512" t="s">
        <v>4471</v>
      </c>
      <c r="B2175" s="512" t="s">
        <v>175</v>
      </c>
      <c r="C2175" s="512" t="s">
        <v>222</v>
      </c>
      <c r="D2175" s="512" t="s">
        <v>2689</v>
      </c>
      <c r="E2175" s="512">
        <v>10</v>
      </c>
      <c r="F2175" s="512">
        <v>2</v>
      </c>
      <c r="G2175" s="512">
        <v>20</v>
      </c>
    </row>
    <row r="2176" spans="1:7" ht="12.75" customHeight="1">
      <c r="A2176" s="512" t="s">
        <v>3725</v>
      </c>
      <c r="B2176" s="512" t="s">
        <v>175</v>
      </c>
      <c r="C2176" s="512" t="s">
        <v>222</v>
      </c>
      <c r="D2176" s="512" t="s">
        <v>2684</v>
      </c>
      <c r="E2176" s="512">
        <v>10</v>
      </c>
      <c r="F2176" s="512">
        <v>1</v>
      </c>
      <c r="G2176" s="512">
        <v>10</v>
      </c>
    </row>
    <row r="2177" spans="1:7" ht="12.75" customHeight="1">
      <c r="A2177" s="512" t="s">
        <v>3726</v>
      </c>
      <c r="B2177" s="512" t="s">
        <v>175</v>
      </c>
      <c r="C2177" s="512" t="s">
        <v>211</v>
      </c>
      <c r="D2177" s="512" t="s">
        <v>2689</v>
      </c>
      <c r="E2177" s="512">
        <v>12</v>
      </c>
      <c r="F2177" s="512">
        <v>3</v>
      </c>
      <c r="G2177" s="512">
        <v>25</v>
      </c>
    </row>
    <row r="2178" spans="1:7" ht="12.75" customHeight="1">
      <c r="A2178" s="512" t="s">
        <v>3943</v>
      </c>
      <c r="B2178" s="512" t="s">
        <v>175</v>
      </c>
      <c r="C2178" s="512" t="s">
        <v>211</v>
      </c>
      <c r="D2178" s="512" t="s">
        <v>2684</v>
      </c>
      <c r="E2178" s="512">
        <v>12</v>
      </c>
      <c r="F2178" s="512">
        <v>1</v>
      </c>
      <c r="G2178" s="512">
        <v>8</v>
      </c>
    </row>
    <row r="2179" spans="1:7" ht="12.75" customHeight="1">
      <c r="A2179" s="512" t="s">
        <v>8816</v>
      </c>
      <c r="B2179" s="512" t="s">
        <v>175</v>
      </c>
      <c r="C2179" s="512" t="s">
        <v>212</v>
      </c>
      <c r="D2179" s="512" t="s">
        <v>2680</v>
      </c>
      <c r="E2179" s="512">
        <v>7</v>
      </c>
      <c r="F2179" s="512">
        <v>2</v>
      </c>
      <c r="G2179" s="512">
        <v>29</v>
      </c>
    </row>
    <row r="2180" spans="1:7" ht="12.75" customHeight="1">
      <c r="A2180" s="512" t="s">
        <v>533</v>
      </c>
      <c r="B2180" s="512" t="s">
        <v>175</v>
      </c>
      <c r="C2180" s="512" t="s">
        <v>169</v>
      </c>
      <c r="D2180" s="512" t="s">
        <v>2709</v>
      </c>
      <c r="E2180" s="512">
        <v>2</v>
      </c>
      <c r="F2180" s="512" t="s">
        <v>2709</v>
      </c>
      <c r="G2180" s="512">
        <v>0</v>
      </c>
    </row>
    <row r="2181" spans="1:7" ht="12.75" customHeight="1">
      <c r="A2181" s="512" t="s">
        <v>8817</v>
      </c>
      <c r="B2181" s="512" t="s">
        <v>175</v>
      </c>
      <c r="C2181" s="512" t="s">
        <v>94</v>
      </c>
      <c r="D2181" s="512" t="s">
        <v>2686</v>
      </c>
      <c r="E2181" s="512">
        <v>2</v>
      </c>
      <c r="F2181" s="512">
        <v>1</v>
      </c>
      <c r="G2181" s="512">
        <v>50</v>
      </c>
    </row>
    <row r="2182" spans="1:7" ht="12.75" customHeight="1">
      <c r="A2182" s="512" t="s">
        <v>8818</v>
      </c>
      <c r="B2182" s="512" t="s">
        <v>175</v>
      </c>
      <c r="C2182" s="512" t="s">
        <v>154</v>
      </c>
      <c r="D2182" s="512" t="s">
        <v>2698</v>
      </c>
      <c r="E2182" s="512">
        <v>17</v>
      </c>
      <c r="F2182" s="512">
        <v>1</v>
      </c>
      <c r="G2182" s="512">
        <v>6</v>
      </c>
    </row>
    <row r="2183" spans="1:7" ht="12.75" customHeight="1">
      <c r="A2183" s="512" t="s">
        <v>8819</v>
      </c>
      <c r="B2183" s="512" t="s">
        <v>175</v>
      </c>
      <c r="C2183" s="512" t="s">
        <v>154</v>
      </c>
      <c r="D2183" s="512" t="s">
        <v>2686</v>
      </c>
      <c r="E2183" s="512">
        <v>17</v>
      </c>
      <c r="F2183" s="512">
        <v>1</v>
      </c>
      <c r="G2183" s="512">
        <v>6</v>
      </c>
    </row>
    <row r="2184" spans="1:7" ht="12.75" customHeight="1">
      <c r="A2184" s="512" t="s">
        <v>8820</v>
      </c>
      <c r="B2184" s="512" t="s">
        <v>175</v>
      </c>
      <c r="C2184" s="512" t="s">
        <v>154</v>
      </c>
      <c r="D2184" s="512" t="s">
        <v>2683</v>
      </c>
      <c r="E2184" s="512">
        <v>17</v>
      </c>
      <c r="F2184" s="512">
        <v>1</v>
      </c>
      <c r="G2184" s="512">
        <v>6</v>
      </c>
    </row>
    <row r="2185" spans="1:7" ht="12.75" customHeight="1">
      <c r="A2185" s="512" t="s">
        <v>4039</v>
      </c>
      <c r="B2185" s="512" t="s">
        <v>175</v>
      </c>
      <c r="C2185" s="512" t="s">
        <v>154</v>
      </c>
      <c r="D2185" s="512" t="s">
        <v>2696</v>
      </c>
      <c r="E2185" s="512">
        <v>17</v>
      </c>
      <c r="F2185" s="512">
        <v>1</v>
      </c>
      <c r="G2185" s="512">
        <v>6</v>
      </c>
    </row>
    <row r="2186" spans="1:7" ht="12.75" customHeight="1">
      <c r="A2186" s="512" t="s">
        <v>3752</v>
      </c>
      <c r="B2186" s="512" t="s">
        <v>175</v>
      </c>
      <c r="C2186" s="512" t="s">
        <v>39</v>
      </c>
      <c r="D2186" s="512" t="s">
        <v>2680</v>
      </c>
      <c r="E2186" s="512">
        <v>5</v>
      </c>
      <c r="F2186" s="512">
        <v>1</v>
      </c>
      <c r="G2186" s="512">
        <v>20</v>
      </c>
    </row>
    <row r="2187" spans="1:7" ht="12.75" customHeight="1">
      <c r="A2187" s="512" t="s">
        <v>4483</v>
      </c>
      <c r="B2187" s="512" t="s">
        <v>175</v>
      </c>
      <c r="C2187" s="512" t="s">
        <v>223</v>
      </c>
      <c r="D2187" s="512" t="s">
        <v>2678</v>
      </c>
      <c r="E2187" s="512">
        <v>28</v>
      </c>
      <c r="F2187" s="512">
        <v>1</v>
      </c>
      <c r="G2187" s="512">
        <v>4</v>
      </c>
    </row>
    <row r="2188" spans="1:7" ht="12.75" customHeight="1">
      <c r="A2188" s="512" t="s">
        <v>3709</v>
      </c>
      <c r="B2188" s="512" t="s">
        <v>175</v>
      </c>
      <c r="C2188" s="512" t="s">
        <v>223</v>
      </c>
      <c r="D2188" s="512" t="s">
        <v>2680</v>
      </c>
      <c r="E2188" s="512">
        <v>28</v>
      </c>
      <c r="F2188" s="512">
        <v>4</v>
      </c>
      <c r="G2188" s="512">
        <v>14</v>
      </c>
    </row>
    <row r="2189" spans="1:7" ht="12.75" customHeight="1">
      <c r="A2189" s="512" t="s">
        <v>8821</v>
      </c>
      <c r="B2189" s="512" t="s">
        <v>175</v>
      </c>
      <c r="C2189" s="512" t="s">
        <v>95</v>
      </c>
      <c r="D2189" s="512" t="s">
        <v>2707</v>
      </c>
      <c r="E2189" s="512">
        <v>19</v>
      </c>
      <c r="F2189" s="512">
        <v>1</v>
      </c>
      <c r="G2189" s="512">
        <v>5</v>
      </c>
    </row>
    <row r="2190" spans="1:7" ht="12.75" customHeight="1">
      <c r="A2190" s="512" t="s">
        <v>8822</v>
      </c>
      <c r="B2190" s="512" t="s">
        <v>175</v>
      </c>
      <c r="C2190" s="512" t="s">
        <v>168</v>
      </c>
      <c r="D2190" s="512" t="s">
        <v>2684</v>
      </c>
      <c r="E2190" s="512">
        <v>3</v>
      </c>
      <c r="F2190" s="512">
        <v>1</v>
      </c>
      <c r="G2190" s="512">
        <v>33</v>
      </c>
    </row>
    <row r="2191" spans="1:7" ht="12.75" customHeight="1">
      <c r="A2191" s="512" t="s">
        <v>8823</v>
      </c>
      <c r="B2191" s="512" t="s">
        <v>175</v>
      </c>
      <c r="C2191" s="512" t="s">
        <v>153</v>
      </c>
      <c r="D2191" s="512" t="s">
        <v>2686</v>
      </c>
      <c r="E2191" s="512">
        <v>8</v>
      </c>
      <c r="F2191" s="512">
        <v>1</v>
      </c>
      <c r="G2191" s="512">
        <v>13</v>
      </c>
    </row>
    <row r="2192" spans="1:7" ht="12.75" customHeight="1">
      <c r="A2192" s="512" t="s">
        <v>8824</v>
      </c>
      <c r="B2192" s="512" t="s">
        <v>175</v>
      </c>
      <c r="C2192" s="512" t="s">
        <v>153</v>
      </c>
      <c r="D2192" s="512" t="s">
        <v>2678</v>
      </c>
      <c r="E2192" s="512">
        <v>8</v>
      </c>
      <c r="F2192" s="512">
        <v>1</v>
      </c>
      <c r="G2192" s="512">
        <v>13</v>
      </c>
    </row>
    <row r="2193" spans="1:7" ht="12.75" customHeight="1">
      <c r="A2193" s="512" t="s">
        <v>4467</v>
      </c>
      <c r="B2193" s="512" t="s">
        <v>175</v>
      </c>
      <c r="C2193" s="512" t="s">
        <v>153</v>
      </c>
      <c r="D2193" s="512" t="s">
        <v>2680</v>
      </c>
      <c r="E2193" s="512">
        <v>8</v>
      </c>
      <c r="F2193" s="512">
        <v>1</v>
      </c>
      <c r="G2193" s="512">
        <v>13</v>
      </c>
    </row>
    <row r="2194" spans="1:7" ht="12.75" customHeight="1">
      <c r="A2194" s="512" t="s">
        <v>8825</v>
      </c>
      <c r="B2194" s="512" t="s">
        <v>175</v>
      </c>
      <c r="C2194" s="512" t="s">
        <v>36</v>
      </c>
      <c r="D2194" s="512" t="s">
        <v>2685</v>
      </c>
      <c r="E2194" s="512">
        <v>7</v>
      </c>
      <c r="F2194" s="512">
        <v>1</v>
      </c>
      <c r="G2194" s="512">
        <v>14</v>
      </c>
    </row>
    <row r="2195" spans="1:7" ht="12.75" customHeight="1">
      <c r="A2195" s="512" t="s">
        <v>8826</v>
      </c>
      <c r="B2195" s="512" t="s">
        <v>175</v>
      </c>
      <c r="C2195" s="512" t="s">
        <v>37</v>
      </c>
      <c r="D2195" s="512" t="s">
        <v>2696</v>
      </c>
      <c r="E2195" s="512">
        <v>10</v>
      </c>
      <c r="F2195" s="512">
        <v>1</v>
      </c>
      <c r="G2195" s="512">
        <v>10</v>
      </c>
    </row>
    <row r="2196" spans="1:7" ht="12.75" customHeight="1">
      <c r="A2196" s="512" t="s">
        <v>3940</v>
      </c>
      <c r="B2196" s="512" t="s">
        <v>175</v>
      </c>
      <c r="C2196" s="512" t="s">
        <v>220</v>
      </c>
      <c r="D2196" s="512" t="s">
        <v>2690</v>
      </c>
      <c r="E2196" s="512">
        <v>11</v>
      </c>
      <c r="F2196" s="512">
        <v>4</v>
      </c>
      <c r="G2196" s="512">
        <v>36</v>
      </c>
    </row>
    <row r="2197" spans="1:7" ht="12.75" customHeight="1">
      <c r="A2197" s="512" t="s">
        <v>8827</v>
      </c>
      <c r="B2197" s="512" t="s">
        <v>175</v>
      </c>
      <c r="C2197" s="512" t="s">
        <v>220</v>
      </c>
      <c r="D2197" s="512" t="s">
        <v>2688</v>
      </c>
      <c r="E2197" s="512">
        <v>11</v>
      </c>
      <c r="F2197" s="512">
        <v>1</v>
      </c>
      <c r="G2197" s="512">
        <v>9</v>
      </c>
    </row>
    <row r="2198" spans="1:7" ht="12.75" customHeight="1">
      <c r="A2198" s="512" t="s">
        <v>3721</v>
      </c>
      <c r="B2198" s="512" t="s">
        <v>175</v>
      </c>
      <c r="C2198" s="512" t="s">
        <v>220</v>
      </c>
      <c r="D2198" s="512" t="s">
        <v>2680</v>
      </c>
      <c r="E2198" s="512">
        <v>11</v>
      </c>
      <c r="F2198" s="512">
        <v>1</v>
      </c>
      <c r="G2198" s="512">
        <v>9</v>
      </c>
    </row>
    <row r="2199" spans="1:7" ht="12.75" customHeight="1">
      <c r="A2199" s="512" t="s">
        <v>4470</v>
      </c>
      <c r="B2199" s="512" t="s">
        <v>175</v>
      </c>
      <c r="C2199" s="512" t="s">
        <v>220</v>
      </c>
      <c r="D2199" s="512" t="s">
        <v>2685</v>
      </c>
      <c r="E2199" s="512">
        <v>11</v>
      </c>
      <c r="F2199" s="512">
        <v>1</v>
      </c>
      <c r="G2199" s="512">
        <v>9</v>
      </c>
    </row>
    <row r="2200" spans="1:7" ht="12.75" customHeight="1">
      <c r="A2200" s="512" t="s">
        <v>3698</v>
      </c>
      <c r="B2200" s="512" t="s">
        <v>175</v>
      </c>
      <c r="C2200" s="512" t="s">
        <v>63</v>
      </c>
      <c r="D2200" s="512" t="s">
        <v>2689</v>
      </c>
      <c r="E2200" s="512">
        <v>8</v>
      </c>
      <c r="F2200" s="512">
        <v>3</v>
      </c>
      <c r="G2200" s="512">
        <v>38</v>
      </c>
    </row>
    <row r="2201" spans="1:7" ht="12.75" customHeight="1">
      <c r="A2201" s="512" t="s">
        <v>8828</v>
      </c>
      <c r="B2201" s="512" t="s">
        <v>175</v>
      </c>
      <c r="C2201" s="512" t="s">
        <v>63</v>
      </c>
      <c r="D2201" s="512" t="s">
        <v>2704</v>
      </c>
      <c r="E2201" s="512">
        <v>8</v>
      </c>
      <c r="F2201" s="512">
        <v>1</v>
      </c>
      <c r="G2201" s="512">
        <v>13</v>
      </c>
    </row>
    <row r="2202" spans="1:7" ht="12.75" customHeight="1">
      <c r="A2202" s="512" t="s">
        <v>3724</v>
      </c>
      <c r="B2202" s="512" t="s">
        <v>175</v>
      </c>
      <c r="C2202" s="512" t="s">
        <v>221</v>
      </c>
      <c r="D2202" s="512" t="s">
        <v>2689</v>
      </c>
      <c r="E2202" s="512">
        <v>9</v>
      </c>
      <c r="F2202" s="512" t="s">
        <v>2709</v>
      </c>
      <c r="G2202" s="512">
        <v>0</v>
      </c>
    </row>
    <row r="2203" spans="1:7" ht="12.75" customHeight="1">
      <c r="A2203" s="512" t="s">
        <v>5004</v>
      </c>
      <c r="B2203" s="512" t="s">
        <v>175</v>
      </c>
      <c r="C2203" s="512" t="s">
        <v>222</v>
      </c>
      <c r="D2203" s="512" t="s">
        <v>2695</v>
      </c>
      <c r="E2203" s="512">
        <v>10</v>
      </c>
      <c r="F2203" s="512">
        <v>1</v>
      </c>
      <c r="G2203" s="512">
        <v>10</v>
      </c>
    </row>
    <row r="2204" spans="1:7" ht="12.75" customHeight="1">
      <c r="A2204" s="512" t="s">
        <v>3699</v>
      </c>
      <c r="B2204" s="512" t="s">
        <v>175</v>
      </c>
      <c r="C2204" s="512" t="s">
        <v>222</v>
      </c>
      <c r="D2204" s="512" t="s">
        <v>2680</v>
      </c>
      <c r="E2204" s="512">
        <v>10</v>
      </c>
      <c r="F2204" s="512">
        <v>1</v>
      </c>
      <c r="G2204" s="512">
        <v>10</v>
      </c>
    </row>
    <row r="2205" spans="1:7" ht="12.75" customHeight="1">
      <c r="A2205" s="512" t="s">
        <v>8829</v>
      </c>
      <c r="B2205" s="512" t="s">
        <v>175</v>
      </c>
      <c r="C2205" s="512" t="s">
        <v>222</v>
      </c>
      <c r="D2205" s="512" t="s">
        <v>2701</v>
      </c>
      <c r="E2205" s="512">
        <v>10</v>
      </c>
      <c r="F2205" s="512">
        <v>1</v>
      </c>
      <c r="G2205" s="512">
        <v>10</v>
      </c>
    </row>
    <row r="2206" spans="1:7" ht="12.75" customHeight="1">
      <c r="A2206" s="512" t="s">
        <v>4473</v>
      </c>
      <c r="B2206" s="512" t="s">
        <v>175</v>
      </c>
      <c r="C2206" s="512" t="s">
        <v>212</v>
      </c>
      <c r="D2206" s="512" t="s">
        <v>2689</v>
      </c>
      <c r="E2206" s="512">
        <v>7</v>
      </c>
      <c r="F2206" s="512">
        <v>2</v>
      </c>
      <c r="G2206" s="512">
        <v>29</v>
      </c>
    </row>
    <row r="2207" spans="1:7" ht="12.75" customHeight="1">
      <c r="A2207" s="512" t="s">
        <v>4479</v>
      </c>
      <c r="B2207" s="512" t="s">
        <v>175</v>
      </c>
      <c r="C2207" s="512" t="s">
        <v>94</v>
      </c>
      <c r="D2207" s="512" t="s">
        <v>2689</v>
      </c>
      <c r="E2207" s="512">
        <v>2</v>
      </c>
      <c r="F2207" s="512">
        <v>1</v>
      </c>
      <c r="G2207" s="512">
        <v>50</v>
      </c>
    </row>
    <row r="2208" spans="1:7" ht="12.75" customHeight="1">
      <c r="A2208" s="512" t="s">
        <v>8830</v>
      </c>
      <c r="B2208" s="512" t="s">
        <v>175</v>
      </c>
      <c r="C2208" s="512" t="s">
        <v>154</v>
      </c>
      <c r="D2208" s="512" t="s">
        <v>2695</v>
      </c>
      <c r="E2208" s="512">
        <v>17</v>
      </c>
      <c r="F2208" s="512">
        <v>1</v>
      </c>
      <c r="G2208" s="512">
        <v>6</v>
      </c>
    </row>
    <row r="2209" spans="1:7" ht="12.75" customHeight="1">
      <c r="A2209" s="512" t="s">
        <v>3727</v>
      </c>
      <c r="B2209" s="512" t="s">
        <v>175</v>
      </c>
      <c r="C2209" s="512" t="s">
        <v>154</v>
      </c>
      <c r="D2209" s="512" t="s">
        <v>2690</v>
      </c>
      <c r="E2209" s="512">
        <v>17</v>
      </c>
      <c r="F2209" s="512">
        <v>2</v>
      </c>
      <c r="G2209" s="512">
        <v>12</v>
      </c>
    </row>
    <row r="2210" spans="1:7" ht="12.75" customHeight="1">
      <c r="A2210" s="512" t="s">
        <v>3707</v>
      </c>
      <c r="B2210" s="512" t="s">
        <v>175</v>
      </c>
      <c r="C2210" s="512" t="s">
        <v>154</v>
      </c>
      <c r="D2210" s="512" t="s">
        <v>2684</v>
      </c>
      <c r="E2210" s="512">
        <v>17</v>
      </c>
      <c r="F2210" s="512">
        <v>1</v>
      </c>
      <c r="G2210" s="512">
        <v>6</v>
      </c>
    </row>
    <row r="2211" spans="1:7" ht="12.75" customHeight="1">
      <c r="A2211" s="512" t="s">
        <v>8831</v>
      </c>
      <c r="B2211" s="512" t="s">
        <v>175</v>
      </c>
      <c r="C2211" s="512" t="s">
        <v>154</v>
      </c>
      <c r="D2211" s="512" t="s">
        <v>2704</v>
      </c>
      <c r="E2211" s="512">
        <v>17</v>
      </c>
      <c r="F2211" s="512">
        <v>1</v>
      </c>
      <c r="G2211" s="512">
        <v>6</v>
      </c>
    </row>
    <row r="2212" spans="1:7" ht="12.75" customHeight="1">
      <c r="A2212" s="512" t="s">
        <v>3728</v>
      </c>
      <c r="B2212" s="512" t="s">
        <v>175</v>
      </c>
      <c r="C2212" s="512" t="s">
        <v>154</v>
      </c>
      <c r="D2212" s="512" t="s">
        <v>2688</v>
      </c>
      <c r="E2212" s="512">
        <v>17</v>
      </c>
      <c r="F2212" s="512">
        <v>1</v>
      </c>
      <c r="G2212" s="512">
        <v>6</v>
      </c>
    </row>
    <row r="2213" spans="1:7" ht="12.75" customHeight="1">
      <c r="A2213" s="512" t="s">
        <v>8832</v>
      </c>
      <c r="B2213" s="512" t="s">
        <v>175</v>
      </c>
      <c r="C2213" s="512" t="s">
        <v>154</v>
      </c>
      <c r="D2213" s="512" t="s">
        <v>2706</v>
      </c>
      <c r="E2213" s="512">
        <v>17</v>
      </c>
      <c r="F2213" s="512">
        <v>1</v>
      </c>
      <c r="G2213" s="512">
        <v>6</v>
      </c>
    </row>
    <row r="2214" spans="1:7" ht="12.75" customHeight="1">
      <c r="A2214" s="512" t="s">
        <v>4481</v>
      </c>
      <c r="B2214" s="512" t="s">
        <v>175</v>
      </c>
      <c r="C2214" s="512" t="s">
        <v>39</v>
      </c>
      <c r="D2214" s="512" t="s">
        <v>2689</v>
      </c>
      <c r="E2214" s="512">
        <v>5</v>
      </c>
      <c r="F2214" s="512">
        <v>2</v>
      </c>
      <c r="G2214" s="512">
        <v>40</v>
      </c>
    </row>
    <row r="2215" spans="1:7" ht="12.75" customHeight="1">
      <c r="A2215" s="512" t="s">
        <v>8833</v>
      </c>
      <c r="B2215" s="512" t="s">
        <v>175</v>
      </c>
      <c r="C2215" s="512" t="s">
        <v>223</v>
      </c>
      <c r="D2215" s="512" t="s">
        <v>2687</v>
      </c>
      <c r="E2215" s="512">
        <v>28</v>
      </c>
      <c r="F2215" s="512">
        <v>1</v>
      </c>
      <c r="G2215" s="512">
        <v>4</v>
      </c>
    </row>
    <row r="2216" spans="1:7" ht="12.75" customHeight="1">
      <c r="A2216" s="512" t="s">
        <v>8834</v>
      </c>
      <c r="B2216" s="512" t="s">
        <v>175</v>
      </c>
      <c r="C2216" s="512" t="s">
        <v>223</v>
      </c>
      <c r="D2216" s="512" t="s">
        <v>2693</v>
      </c>
      <c r="E2216" s="512">
        <v>28</v>
      </c>
      <c r="F2216" s="512">
        <v>1</v>
      </c>
      <c r="G2216" s="512">
        <v>4</v>
      </c>
    </row>
    <row r="2217" spans="1:7" ht="12.75" customHeight="1">
      <c r="A2217" s="512" t="s">
        <v>8835</v>
      </c>
      <c r="B2217" s="512" t="s">
        <v>175</v>
      </c>
      <c r="C2217" s="512" t="s">
        <v>223</v>
      </c>
      <c r="D2217" s="512" t="s">
        <v>2679</v>
      </c>
      <c r="E2217" s="512">
        <v>28</v>
      </c>
      <c r="F2217" s="512">
        <v>1</v>
      </c>
      <c r="G2217" s="512">
        <v>4</v>
      </c>
    </row>
    <row r="2218" spans="1:7" ht="12.75" customHeight="1">
      <c r="A2218" s="512" t="s">
        <v>8836</v>
      </c>
      <c r="B2218" s="512" t="s">
        <v>175</v>
      </c>
      <c r="C2218" s="512" t="s">
        <v>95</v>
      </c>
      <c r="D2218" s="512" t="s">
        <v>2691</v>
      </c>
      <c r="E2218" s="512">
        <v>19</v>
      </c>
      <c r="F2218" s="512">
        <v>1</v>
      </c>
      <c r="G2218" s="512">
        <v>5</v>
      </c>
    </row>
    <row r="2219" spans="1:7" ht="12.75" customHeight="1">
      <c r="A2219" s="512" t="s">
        <v>3878</v>
      </c>
      <c r="B2219" s="512" t="s">
        <v>144</v>
      </c>
      <c r="C2219" s="512" t="s">
        <v>102</v>
      </c>
      <c r="D2219" s="512" t="s">
        <v>2689</v>
      </c>
      <c r="E2219" s="512">
        <v>5</v>
      </c>
      <c r="F2219" s="512">
        <v>1</v>
      </c>
      <c r="G2219" s="512">
        <v>20</v>
      </c>
    </row>
    <row r="2220" spans="1:7" ht="12.75" customHeight="1">
      <c r="A2220" s="512" t="s">
        <v>3859</v>
      </c>
      <c r="B2220" s="512" t="s">
        <v>144</v>
      </c>
      <c r="C2220" s="512" t="s">
        <v>88</v>
      </c>
      <c r="D2220" s="512" t="s">
        <v>2689</v>
      </c>
      <c r="E2220" s="512">
        <v>26</v>
      </c>
      <c r="F2220" s="512">
        <v>9</v>
      </c>
      <c r="G2220" s="512">
        <v>35</v>
      </c>
    </row>
    <row r="2221" spans="1:7" ht="12.75" customHeight="1">
      <c r="A2221" s="512" t="s">
        <v>8837</v>
      </c>
      <c r="B2221" s="512" t="s">
        <v>144</v>
      </c>
      <c r="C2221" s="512" t="s">
        <v>28</v>
      </c>
      <c r="D2221" s="512" t="s">
        <v>2687</v>
      </c>
      <c r="E2221" s="512">
        <v>16</v>
      </c>
      <c r="F2221" s="512">
        <v>2</v>
      </c>
      <c r="G2221" s="512">
        <v>13</v>
      </c>
    </row>
    <row r="2222" spans="1:7" ht="12.75" customHeight="1">
      <c r="A2222" s="512" t="s">
        <v>8838</v>
      </c>
      <c r="B2222" s="512" t="s">
        <v>144</v>
      </c>
      <c r="C2222" s="512" t="s">
        <v>203</v>
      </c>
      <c r="D2222" s="512" t="s">
        <v>2698</v>
      </c>
      <c r="E2222" s="512">
        <v>23</v>
      </c>
      <c r="F2222" s="512">
        <v>1</v>
      </c>
      <c r="G2222" s="512">
        <v>4</v>
      </c>
    </row>
    <row r="2223" spans="1:7" ht="12.75" customHeight="1">
      <c r="A2223" s="512" t="s">
        <v>3912</v>
      </c>
      <c r="B2223" s="512" t="s">
        <v>144</v>
      </c>
      <c r="C2223" s="512" t="s">
        <v>104</v>
      </c>
      <c r="D2223" s="512" t="s">
        <v>2684</v>
      </c>
      <c r="E2223" s="512">
        <v>17</v>
      </c>
      <c r="F2223" s="512">
        <v>5</v>
      </c>
      <c r="G2223" s="512">
        <v>29</v>
      </c>
    </row>
    <row r="2224" spans="1:7" ht="12.75" customHeight="1">
      <c r="A2224" s="512" t="s">
        <v>8839</v>
      </c>
      <c r="B2224" s="512" t="s">
        <v>144</v>
      </c>
      <c r="C2224" s="512" t="s">
        <v>104</v>
      </c>
      <c r="D2224" s="512" t="s">
        <v>2698</v>
      </c>
      <c r="E2224" s="512">
        <v>17</v>
      </c>
      <c r="F2224" s="512">
        <v>1</v>
      </c>
      <c r="G2224" s="512">
        <v>6</v>
      </c>
    </row>
    <row r="2225" spans="1:7" ht="12.75" customHeight="1">
      <c r="A2225" s="512" t="s">
        <v>8840</v>
      </c>
      <c r="B2225" s="512" t="s">
        <v>144</v>
      </c>
      <c r="C2225" s="512" t="s">
        <v>104</v>
      </c>
      <c r="D2225" s="512" t="s">
        <v>2706</v>
      </c>
      <c r="E2225" s="512">
        <v>17</v>
      </c>
      <c r="F2225" s="512">
        <v>3</v>
      </c>
      <c r="G2225" s="512">
        <v>18</v>
      </c>
    </row>
    <row r="2226" spans="1:7" ht="12.75" customHeight="1">
      <c r="A2226" s="512" t="s">
        <v>5301</v>
      </c>
      <c r="B2226" s="512" t="s">
        <v>144</v>
      </c>
      <c r="C2226" s="512" t="s">
        <v>29</v>
      </c>
      <c r="D2226" s="512" t="s">
        <v>2680</v>
      </c>
      <c r="E2226" s="512">
        <v>26</v>
      </c>
      <c r="F2226" s="512">
        <v>1</v>
      </c>
      <c r="G2226" s="512">
        <v>4</v>
      </c>
    </row>
    <row r="2227" spans="1:7" ht="12.75" customHeight="1">
      <c r="A2227" s="512" t="s">
        <v>3914</v>
      </c>
      <c r="B2227" s="512" t="s">
        <v>144</v>
      </c>
      <c r="C2227" s="512" t="s">
        <v>78</v>
      </c>
      <c r="D2227" s="512" t="s">
        <v>2690</v>
      </c>
      <c r="E2227" s="512">
        <v>33</v>
      </c>
      <c r="F2227" s="512">
        <v>7</v>
      </c>
      <c r="G2227" s="512">
        <v>21</v>
      </c>
    </row>
    <row r="2228" spans="1:7" ht="12.75" customHeight="1">
      <c r="A2228" s="512" t="s">
        <v>8841</v>
      </c>
      <c r="B2228" s="512" t="s">
        <v>144</v>
      </c>
      <c r="C2228" s="512" t="s">
        <v>78</v>
      </c>
      <c r="D2228" s="512" t="s">
        <v>2683</v>
      </c>
      <c r="E2228" s="512">
        <v>33</v>
      </c>
      <c r="F2228" s="512">
        <v>1</v>
      </c>
      <c r="G2228" s="512">
        <v>3</v>
      </c>
    </row>
    <row r="2229" spans="1:7" ht="12.75" customHeight="1">
      <c r="A2229" s="512" t="s">
        <v>8842</v>
      </c>
      <c r="B2229" s="512" t="s">
        <v>144</v>
      </c>
      <c r="C2229" s="512" t="s">
        <v>77</v>
      </c>
      <c r="D2229" s="512" t="s">
        <v>2697</v>
      </c>
      <c r="E2229" s="512">
        <v>9</v>
      </c>
      <c r="F2229" s="512">
        <v>1</v>
      </c>
      <c r="G2229" s="512">
        <v>11</v>
      </c>
    </row>
    <row r="2230" spans="1:7" ht="12.75" customHeight="1">
      <c r="A2230" s="512" t="s">
        <v>4506</v>
      </c>
      <c r="B2230" s="512" t="s">
        <v>144</v>
      </c>
      <c r="C2230" s="512" t="s">
        <v>204</v>
      </c>
      <c r="D2230" s="512" t="s">
        <v>2690</v>
      </c>
      <c r="E2230" s="512">
        <v>29</v>
      </c>
      <c r="F2230" s="512">
        <v>1</v>
      </c>
      <c r="G2230" s="512">
        <v>3</v>
      </c>
    </row>
    <row r="2231" spans="1:7" ht="12.75" customHeight="1">
      <c r="A2231" s="512" t="s">
        <v>8843</v>
      </c>
      <c r="B2231" s="512" t="s">
        <v>144</v>
      </c>
      <c r="C2231" s="512" t="s">
        <v>204</v>
      </c>
      <c r="D2231" s="512" t="s">
        <v>2704</v>
      </c>
      <c r="E2231" s="512">
        <v>29</v>
      </c>
      <c r="F2231" s="512">
        <v>1</v>
      </c>
      <c r="G2231" s="512">
        <v>3</v>
      </c>
    </row>
    <row r="2232" spans="1:7" ht="12.75" customHeight="1">
      <c r="A2232" s="512" t="s">
        <v>3916</v>
      </c>
      <c r="B2232" s="512" t="s">
        <v>144</v>
      </c>
      <c r="C2232" s="512" t="s">
        <v>204</v>
      </c>
      <c r="D2232" s="512" t="s">
        <v>2707</v>
      </c>
      <c r="E2232" s="512">
        <v>29</v>
      </c>
      <c r="F2232" s="512">
        <v>1</v>
      </c>
      <c r="G2232" s="512">
        <v>3</v>
      </c>
    </row>
    <row r="2233" spans="1:7" ht="12.75" customHeight="1">
      <c r="A2233" s="512" t="s">
        <v>8844</v>
      </c>
      <c r="B2233" s="512" t="s">
        <v>144</v>
      </c>
      <c r="C2233" s="512" t="s">
        <v>204</v>
      </c>
      <c r="D2233" s="512" t="s">
        <v>2696</v>
      </c>
      <c r="E2233" s="512">
        <v>29</v>
      </c>
      <c r="F2233" s="512">
        <v>1</v>
      </c>
      <c r="G2233" s="512">
        <v>3</v>
      </c>
    </row>
    <row r="2234" spans="1:7" ht="12.75" customHeight="1">
      <c r="A2234" s="512" t="s">
        <v>4222</v>
      </c>
      <c r="B2234" s="512" t="s">
        <v>144</v>
      </c>
      <c r="C2234" s="512" t="s">
        <v>205</v>
      </c>
      <c r="D2234" s="512" t="s">
        <v>2695</v>
      </c>
      <c r="E2234" s="512">
        <v>38</v>
      </c>
      <c r="F2234" s="512">
        <v>3</v>
      </c>
      <c r="G2234" s="512">
        <v>8</v>
      </c>
    </row>
    <row r="2235" spans="1:7" ht="12.75" customHeight="1">
      <c r="A2235" s="512" t="s">
        <v>8845</v>
      </c>
      <c r="B2235" s="512" t="s">
        <v>144</v>
      </c>
      <c r="C2235" s="512" t="s">
        <v>184</v>
      </c>
      <c r="D2235" s="512" t="s">
        <v>2684</v>
      </c>
      <c r="E2235" s="512">
        <v>27</v>
      </c>
      <c r="F2235" s="512">
        <v>1</v>
      </c>
      <c r="G2235" s="512">
        <v>4</v>
      </c>
    </row>
    <row r="2236" spans="1:7" ht="12.75" customHeight="1">
      <c r="A2236" s="512" t="s">
        <v>8846</v>
      </c>
      <c r="B2236" s="512" t="s">
        <v>144</v>
      </c>
      <c r="C2236" s="512" t="s">
        <v>184</v>
      </c>
      <c r="D2236" s="512" t="s">
        <v>2692</v>
      </c>
      <c r="E2236" s="512">
        <v>27</v>
      </c>
      <c r="F2236" s="512">
        <v>1</v>
      </c>
      <c r="G2236" s="512">
        <v>4</v>
      </c>
    </row>
    <row r="2237" spans="1:7" ht="12.75" customHeight="1">
      <c r="A2237" s="512" t="s">
        <v>3988</v>
      </c>
      <c r="B2237" s="512" t="s">
        <v>144</v>
      </c>
      <c r="C2237" s="512" t="s">
        <v>89</v>
      </c>
      <c r="D2237" s="512" t="s">
        <v>2687</v>
      </c>
      <c r="E2237" s="512">
        <v>36</v>
      </c>
      <c r="F2237" s="512">
        <v>1</v>
      </c>
      <c r="G2237" s="512">
        <v>3</v>
      </c>
    </row>
    <row r="2238" spans="1:7" ht="12.75" customHeight="1">
      <c r="A2238" s="512" t="s">
        <v>8847</v>
      </c>
      <c r="B2238" s="512" t="s">
        <v>144</v>
      </c>
      <c r="C2238" s="512" t="s">
        <v>162</v>
      </c>
      <c r="D2238" s="512" t="s">
        <v>2706</v>
      </c>
      <c r="E2238" s="512">
        <v>14</v>
      </c>
      <c r="F2238" s="512">
        <v>1</v>
      </c>
      <c r="G2238" s="512">
        <v>7</v>
      </c>
    </row>
    <row r="2239" spans="1:7" ht="12.75" customHeight="1">
      <c r="A2239" s="512" t="s">
        <v>4513</v>
      </c>
      <c r="B2239" s="512" t="s">
        <v>144</v>
      </c>
      <c r="C2239" s="512" t="s">
        <v>206</v>
      </c>
      <c r="D2239" s="512" t="s">
        <v>2689</v>
      </c>
      <c r="E2239" s="512">
        <v>25</v>
      </c>
      <c r="F2239" s="512">
        <v>5</v>
      </c>
      <c r="G2239" s="512">
        <v>20</v>
      </c>
    </row>
    <row r="2240" spans="1:7" ht="12.75" customHeight="1">
      <c r="A2240" s="512" t="s">
        <v>8848</v>
      </c>
      <c r="B2240" s="512" t="s">
        <v>144</v>
      </c>
      <c r="C2240" s="512" t="s">
        <v>206</v>
      </c>
      <c r="D2240" s="512" t="s">
        <v>2692</v>
      </c>
      <c r="E2240" s="512">
        <v>25</v>
      </c>
      <c r="F2240" s="512">
        <v>1</v>
      </c>
      <c r="G2240" s="512">
        <v>4</v>
      </c>
    </row>
    <row r="2241" spans="1:7" ht="12.75" customHeight="1">
      <c r="A2241" s="512" t="s">
        <v>8849</v>
      </c>
      <c r="B2241" s="512" t="s">
        <v>144</v>
      </c>
      <c r="C2241" s="512" t="s">
        <v>108</v>
      </c>
      <c r="D2241" s="512" t="s">
        <v>2684</v>
      </c>
      <c r="E2241" s="512">
        <v>5</v>
      </c>
      <c r="F2241" s="512">
        <v>2</v>
      </c>
      <c r="G2241" s="512">
        <v>40</v>
      </c>
    </row>
    <row r="2242" spans="1:7" ht="12.75" customHeight="1">
      <c r="A2242" s="512" t="s">
        <v>8850</v>
      </c>
      <c r="B2242" s="512" t="s">
        <v>144</v>
      </c>
      <c r="C2242" s="512" t="s">
        <v>30</v>
      </c>
      <c r="D2242" s="512" t="s">
        <v>2690</v>
      </c>
      <c r="E2242" s="512">
        <v>6</v>
      </c>
      <c r="F2242" s="512">
        <v>3</v>
      </c>
      <c r="G2242" s="512">
        <v>50</v>
      </c>
    </row>
    <row r="2243" spans="1:7" ht="12.75" customHeight="1">
      <c r="A2243" s="512" t="s">
        <v>5291</v>
      </c>
      <c r="B2243" s="512" t="s">
        <v>144</v>
      </c>
      <c r="C2243" s="512" t="s">
        <v>30</v>
      </c>
      <c r="D2243" s="512" t="s">
        <v>2687</v>
      </c>
      <c r="E2243" s="512">
        <v>6</v>
      </c>
      <c r="F2243" s="512">
        <v>2</v>
      </c>
      <c r="G2243" s="512">
        <v>33</v>
      </c>
    </row>
    <row r="2244" spans="1:7" ht="12.75" customHeight="1">
      <c r="A2244" s="512" t="s">
        <v>3888</v>
      </c>
      <c r="B2244" s="512" t="s">
        <v>144</v>
      </c>
      <c r="C2244" s="512" t="s">
        <v>109</v>
      </c>
      <c r="D2244" s="512" t="s">
        <v>2689</v>
      </c>
      <c r="E2244" s="512">
        <v>4</v>
      </c>
      <c r="F2244" s="512">
        <v>3</v>
      </c>
      <c r="G2244" s="512">
        <v>75</v>
      </c>
    </row>
    <row r="2245" spans="1:7" ht="12.75" customHeight="1">
      <c r="A2245" s="512" t="s">
        <v>3926</v>
      </c>
      <c r="B2245" s="512" t="s">
        <v>144</v>
      </c>
      <c r="C2245" s="512" t="s">
        <v>185</v>
      </c>
      <c r="D2245" s="512" t="s">
        <v>2683</v>
      </c>
      <c r="E2245" s="512">
        <v>88</v>
      </c>
      <c r="F2245" s="512">
        <v>4</v>
      </c>
      <c r="G2245" s="512">
        <v>5</v>
      </c>
    </row>
    <row r="2246" spans="1:7" ht="12.75" customHeight="1">
      <c r="A2246" s="512" t="s">
        <v>3950</v>
      </c>
      <c r="B2246" s="512" t="s">
        <v>144</v>
      </c>
      <c r="C2246" s="512" t="s">
        <v>185</v>
      </c>
      <c r="D2246" s="512" t="s">
        <v>2692</v>
      </c>
      <c r="E2246" s="512">
        <v>88</v>
      </c>
      <c r="F2246" s="512">
        <v>1</v>
      </c>
      <c r="G2246" s="512">
        <v>1</v>
      </c>
    </row>
    <row r="2247" spans="1:7" ht="12.75" customHeight="1">
      <c r="A2247" s="512" t="s">
        <v>8851</v>
      </c>
      <c r="B2247" s="512" t="s">
        <v>144</v>
      </c>
      <c r="C2247" s="512" t="s">
        <v>185</v>
      </c>
      <c r="D2247" s="512" t="s">
        <v>2707</v>
      </c>
      <c r="E2247" s="512">
        <v>88</v>
      </c>
      <c r="F2247" s="512">
        <v>1</v>
      </c>
      <c r="G2247" s="512">
        <v>1</v>
      </c>
    </row>
    <row r="2248" spans="1:7" ht="12.75" customHeight="1">
      <c r="A2248" s="512" t="s">
        <v>3995</v>
      </c>
      <c r="B2248" s="512" t="s">
        <v>144</v>
      </c>
      <c r="C2248" s="512" t="s">
        <v>185</v>
      </c>
      <c r="D2248" s="512" t="s">
        <v>2697</v>
      </c>
      <c r="E2248" s="512">
        <v>88</v>
      </c>
      <c r="F2248" s="512">
        <v>3</v>
      </c>
      <c r="G2248" s="512">
        <v>3</v>
      </c>
    </row>
    <row r="2249" spans="1:7" ht="12.75" customHeight="1">
      <c r="A2249" s="512" t="s">
        <v>4518</v>
      </c>
      <c r="B2249" s="512" t="s">
        <v>144</v>
      </c>
      <c r="C2249" s="512" t="s">
        <v>110</v>
      </c>
      <c r="D2249" s="512" t="s">
        <v>2684</v>
      </c>
      <c r="E2249" s="512">
        <v>10</v>
      </c>
      <c r="F2249" s="512">
        <v>2</v>
      </c>
      <c r="G2249" s="512">
        <v>20</v>
      </c>
    </row>
    <row r="2250" spans="1:7" ht="12.75" customHeight="1">
      <c r="A2250" s="512" t="s">
        <v>8852</v>
      </c>
      <c r="B2250" s="512" t="s">
        <v>144</v>
      </c>
      <c r="C2250" s="512" t="s">
        <v>111</v>
      </c>
      <c r="D2250" s="512" t="s">
        <v>2698</v>
      </c>
      <c r="E2250" s="512">
        <v>8</v>
      </c>
      <c r="F2250" s="512">
        <v>1</v>
      </c>
      <c r="G2250" s="512">
        <v>13</v>
      </c>
    </row>
    <row r="2251" spans="1:7" ht="12.75" customHeight="1">
      <c r="A2251" s="512" t="s">
        <v>3998</v>
      </c>
      <c r="B2251" s="512" t="s">
        <v>144</v>
      </c>
      <c r="C2251" s="512" t="s">
        <v>112</v>
      </c>
      <c r="D2251" s="512" t="s">
        <v>2695</v>
      </c>
      <c r="E2251" s="512">
        <v>10</v>
      </c>
      <c r="F2251" s="512">
        <v>1</v>
      </c>
      <c r="G2251" s="512">
        <v>10</v>
      </c>
    </row>
    <row r="2252" spans="1:7" ht="12.75" customHeight="1">
      <c r="A2252" s="512" t="s">
        <v>8853</v>
      </c>
      <c r="B2252" s="512" t="s">
        <v>144</v>
      </c>
      <c r="C2252" s="512" t="s">
        <v>112</v>
      </c>
      <c r="D2252" s="512" t="s">
        <v>2680</v>
      </c>
      <c r="E2252" s="512">
        <v>10</v>
      </c>
      <c r="F2252" s="512">
        <v>1</v>
      </c>
      <c r="G2252" s="512">
        <v>10</v>
      </c>
    </row>
    <row r="2253" spans="1:7" ht="12.75" customHeight="1">
      <c r="A2253" s="512" t="s">
        <v>3999</v>
      </c>
      <c r="B2253" s="512" t="s">
        <v>144</v>
      </c>
      <c r="C2253" s="512" t="s">
        <v>219</v>
      </c>
      <c r="D2253" s="512" t="s">
        <v>2684</v>
      </c>
      <c r="E2253" s="512">
        <v>6</v>
      </c>
      <c r="F2253" s="512">
        <v>2</v>
      </c>
      <c r="G2253" s="512">
        <v>33</v>
      </c>
    </row>
    <row r="2254" spans="1:7" ht="12.75" customHeight="1">
      <c r="A2254" s="512" t="s">
        <v>4234</v>
      </c>
      <c r="B2254" s="512" t="s">
        <v>144</v>
      </c>
      <c r="C2254" s="512" t="s">
        <v>90</v>
      </c>
      <c r="D2254" s="512" t="s">
        <v>2680</v>
      </c>
      <c r="E2254" s="512">
        <v>79</v>
      </c>
      <c r="F2254" s="512">
        <v>2</v>
      </c>
      <c r="G2254" s="512">
        <v>3</v>
      </c>
    </row>
    <row r="2255" spans="1:7" ht="12.75" customHeight="1">
      <c r="A2255" s="512" t="s">
        <v>8854</v>
      </c>
      <c r="B2255" s="512" t="s">
        <v>144</v>
      </c>
      <c r="C2255" s="512" t="s">
        <v>113</v>
      </c>
      <c r="D2255" s="512" t="s">
        <v>2680</v>
      </c>
      <c r="E2255" s="512">
        <v>9</v>
      </c>
      <c r="F2255" s="512">
        <v>1</v>
      </c>
      <c r="G2255" s="512">
        <v>11</v>
      </c>
    </row>
    <row r="2256" spans="1:7" ht="12.75" customHeight="1">
      <c r="A2256" s="512" t="s">
        <v>8855</v>
      </c>
      <c r="B2256" s="512" t="s">
        <v>144</v>
      </c>
      <c r="C2256" s="512" t="s">
        <v>113</v>
      </c>
      <c r="D2256" s="512" t="s">
        <v>2706</v>
      </c>
      <c r="E2256" s="512">
        <v>9</v>
      </c>
      <c r="F2256" s="512">
        <v>1</v>
      </c>
      <c r="G2256" s="512">
        <v>11</v>
      </c>
    </row>
    <row r="2257" spans="1:7" ht="12.75" customHeight="1">
      <c r="A2257" s="512" t="s">
        <v>4236</v>
      </c>
      <c r="B2257" s="512" t="s">
        <v>144</v>
      </c>
      <c r="C2257" s="512" t="s">
        <v>187</v>
      </c>
      <c r="D2257" s="512" t="s">
        <v>2695</v>
      </c>
      <c r="E2257" s="512">
        <v>88</v>
      </c>
      <c r="F2257" s="512">
        <v>4</v>
      </c>
      <c r="G2257" s="512">
        <v>5</v>
      </c>
    </row>
    <row r="2258" spans="1:7" ht="12.75" customHeight="1">
      <c r="A2258" s="512" t="s">
        <v>3973</v>
      </c>
      <c r="B2258" s="512" t="s">
        <v>144</v>
      </c>
      <c r="C2258" s="512" t="s">
        <v>235</v>
      </c>
      <c r="D2258" s="512" t="s">
        <v>2695</v>
      </c>
      <c r="E2258" s="512">
        <v>15</v>
      </c>
      <c r="F2258" s="512">
        <v>1</v>
      </c>
      <c r="G2258" s="512">
        <v>7</v>
      </c>
    </row>
    <row r="2259" spans="1:7" ht="12.75" customHeight="1">
      <c r="A2259" s="512" t="s">
        <v>4005</v>
      </c>
      <c r="B2259" s="512" t="s">
        <v>144</v>
      </c>
      <c r="C2259" s="512" t="s">
        <v>118</v>
      </c>
      <c r="D2259" s="512" t="s">
        <v>2689</v>
      </c>
      <c r="E2259" s="512">
        <v>9</v>
      </c>
      <c r="F2259" s="512">
        <v>6</v>
      </c>
      <c r="G2259" s="512">
        <v>67</v>
      </c>
    </row>
    <row r="2260" spans="1:7" ht="12.75" customHeight="1">
      <c r="A2260" s="512" t="s">
        <v>4527</v>
      </c>
      <c r="B2260" s="512" t="s">
        <v>144</v>
      </c>
      <c r="C2260" s="512" t="s">
        <v>118</v>
      </c>
      <c r="D2260" s="512" t="s">
        <v>2690</v>
      </c>
      <c r="E2260" s="512">
        <v>9</v>
      </c>
      <c r="F2260" s="512">
        <v>3</v>
      </c>
      <c r="G2260" s="512">
        <v>33</v>
      </c>
    </row>
    <row r="2261" spans="1:7" ht="12.75" customHeight="1">
      <c r="A2261" s="512" t="s">
        <v>3790</v>
      </c>
      <c r="B2261" s="512" t="s">
        <v>175</v>
      </c>
      <c r="C2261" s="512" t="s">
        <v>195</v>
      </c>
      <c r="D2261" s="512" t="s">
        <v>2698</v>
      </c>
      <c r="E2261" s="512">
        <v>44</v>
      </c>
      <c r="F2261" s="512">
        <v>2</v>
      </c>
      <c r="G2261" s="512">
        <v>5</v>
      </c>
    </row>
    <row r="2262" spans="1:7" ht="12.75" customHeight="1">
      <c r="A2262" s="512" t="s">
        <v>3791</v>
      </c>
      <c r="B2262" s="512" t="s">
        <v>175</v>
      </c>
      <c r="C2262" s="512" t="s">
        <v>195</v>
      </c>
      <c r="D2262" s="512" t="s">
        <v>2704</v>
      </c>
      <c r="E2262" s="512">
        <v>44</v>
      </c>
      <c r="F2262" s="512">
        <v>1</v>
      </c>
      <c r="G2262" s="512">
        <v>2</v>
      </c>
    </row>
    <row r="2263" spans="1:7" ht="12.75" customHeight="1">
      <c r="A2263" s="512" t="s">
        <v>3754</v>
      </c>
      <c r="B2263" s="512" t="s">
        <v>175</v>
      </c>
      <c r="C2263" s="512" t="s">
        <v>195</v>
      </c>
      <c r="D2263" s="512" t="s">
        <v>2707</v>
      </c>
      <c r="E2263" s="512">
        <v>44</v>
      </c>
      <c r="F2263" s="512">
        <v>2</v>
      </c>
      <c r="G2263" s="512">
        <v>5</v>
      </c>
    </row>
    <row r="2264" spans="1:7" ht="12.75" customHeight="1">
      <c r="A2264" s="512" t="s">
        <v>4042</v>
      </c>
      <c r="B2264" s="512" t="s">
        <v>175</v>
      </c>
      <c r="C2264" s="512" t="s">
        <v>155</v>
      </c>
      <c r="D2264" s="512" t="s">
        <v>2689</v>
      </c>
      <c r="E2264" s="512">
        <v>5</v>
      </c>
      <c r="F2264" s="512">
        <v>3</v>
      </c>
      <c r="G2264" s="512">
        <v>60</v>
      </c>
    </row>
    <row r="2265" spans="1:7" ht="12.75" customHeight="1">
      <c r="A2265" s="512" t="s">
        <v>8856</v>
      </c>
      <c r="B2265" s="512" t="s">
        <v>175</v>
      </c>
      <c r="C2265" s="512" t="s">
        <v>155</v>
      </c>
      <c r="D2265" s="512" t="s">
        <v>2684</v>
      </c>
      <c r="E2265" s="512">
        <v>5</v>
      </c>
      <c r="F2265" s="512">
        <v>1</v>
      </c>
      <c r="G2265" s="512">
        <v>20</v>
      </c>
    </row>
    <row r="2266" spans="1:7" ht="12.75" customHeight="1">
      <c r="A2266" s="512" t="s">
        <v>3765</v>
      </c>
      <c r="B2266" s="512" t="s">
        <v>175</v>
      </c>
      <c r="C2266" s="512" t="s">
        <v>213</v>
      </c>
      <c r="D2266" s="512" t="s">
        <v>2689</v>
      </c>
      <c r="E2266" s="512">
        <v>6</v>
      </c>
      <c r="F2266" s="512">
        <v>2</v>
      </c>
      <c r="G2266" s="512">
        <v>33</v>
      </c>
    </row>
    <row r="2267" spans="1:7" ht="12.75" customHeight="1">
      <c r="A2267" s="512" t="s">
        <v>3714</v>
      </c>
      <c r="B2267" s="512" t="s">
        <v>175</v>
      </c>
      <c r="C2267" s="512" t="s">
        <v>96</v>
      </c>
      <c r="D2267" s="512" t="s">
        <v>2689</v>
      </c>
      <c r="E2267" s="512">
        <v>6</v>
      </c>
      <c r="F2267" s="512">
        <v>5</v>
      </c>
      <c r="G2267" s="512">
        <v>83</v>
      </c>
    </row>
    <row r="2268" spans="1:7" ht="12.75" customHeight="1">
      <c r="A2268" s="512" t="s">
        <v>8857</v>
      </c>
      <c r="B2268" s="512" t="s">
        <v>175</v>
      </c>
      <c r="C2268" s="512" t="s">
        <v>156</v>
      </c>
      <c r="D2268" s="512" t="s">
        <v>2684</v>
      </c>
      <c r="E2268" s="512">
        <v>8</v>
      </c>
      <c r="F2268" s="512">
        <v>1</v>
      </c>
      <c r="G2268" s="512">
        <v>13</v>
      </c>
    </row>
    <row r="2269" spans="1:7" ht="12.75" customHeight="1">
      <c r="A2269" s="512" t="s">
        <v>8858</v>
      </c>
      <c r="B2269" s="512" t="s">
        <v>175</v>
      </c>
      <c r="C2269" s="512" t="s">
        <v>42</v>
      </c>
      <c r="D2269" s="512" t="s">
        <v>2688</v>
      </c>
      <c r="E2269" s="512">
        <v>6</v>
      </c>
      <c r="F2269" s="512">
        <v>1</v>
      </c>
      <c r="G2269" s="512">
        <v>17</v>
      </c>
    </row>
    <row r="2270" spans="1:7" ht="12.75" customHeight="1">
      <c r="A2270" s="512" t="s">
        <v>553</v>
      </c>
      <c r="B2270" s="512" t="s">
        <v>175</v>
      </c>
      <c r="C2270" s="512" t="s">
        <v>64</v>
      </c>
      <c r="D2270" s="512" t="s">
        <v>2709</v>
      </c>
      <c r="E2270" s="512">
        <v>5</v>
      </c>
      <c r="F2270" s="512" t="s">
        <v>2709</v>
      </c>
      <c r="G2270" s="512">
        <v>0</v>
      </c>
    </row>
    <row r="2271" spans="1:7" ht="12.75" customHeight="1">
      <c r="A2271" s="512" t="s">
        <v>3773</v>
      </c>
      <c r="B2271" s="512" t="s">
        <v>175</v>
      </c>
      <c r="C2271" s="512" t="s">
        <v>157</v>
      </c>
      <c r="D2271" s="512" t="s">
        <v>2689</v>
      </c>
      <c r="E2271" s="512">
        <v>11</v>
      </c>
      <c r="F2271" s="512">
        <v>3</v>
      </c>
      <c r="G2271" s="512">
        <v>27</v>
      </c>
    </row>
    <row r="2272" spans="1:7" ht="12.75" customHeight="1">
      <c r="A2272" s="512" t="s">
        <v>5006</v>
      </c>
      <c r="B2272" s="512" t="s">
        <v>175</v>
      </c>
      <c r="C2272" s="512" t="s">
        <v>157</v>
      </c>
      <c r="D2272" s="512" t="s">
        <v>2695</v>
      </c>
      <c r="E2272" s="512">
        <v>11</v>
      </c>
      <c r="F2272" s="512">
        <v>2</v>
      </c>
      <c r="G2272" s="512">
        <v>18</v>
      </c>
    </row>
    <row r="2273" spans="1:7" ht="12.75" customHeight="1">
      <c r="A2273" s="512" t="s">
        <v>3768</v>
      </c>
      <c r="B2273" s="512" t="s">
        <v>175</v>
      </c>
      <c r="C2273" s="512" t="s">
        <v>158</v>
      </c>
      <c r="D2273" s="512" t="s">
        <v>2697</v>
      </c>
      <c r="E2273" s="512">
        <v>6</v>
      </c>
      <c r="F2273" s="512">
        <v>1</v>
      </c>
      <c r="G2273" s="512">
        <v>17</v>
      </c>
    </row>
    <row r="2274" spans="1:7" ht="12.75" customHeight="1">
      <c r="A2274" s="512" t="s">
        <v>3807</v>
      </c>
      <c r="B2274" s="512" t="s">
        <v>175</v>
      </c>
      <c r="C2274" s="512" t="s">
        <v>43</v>
      </c>
      <c r="D2274" s="512" t="s">
        <v>2689</v>
      </c>
      <c r="E2274" s="512">
        <v>11</v>
      </c>
      <c r="F2274" s="512">
        <v>2</v>
      </c>
      <c r="G2274" s="512">
        <v>18</v>
      </c>
    </row>
    <row r="2275" spans="1:7" ht="12.75" customHeight="1">
      <c r="A2275" s="512" t="s">
        <v>4046</v>
      </c>
      <c r="B2275" s="512" t="s">
        <v>175</v>
      </c>
      <c r="C2275" s="512" t="s">
        <v>227</v>
      </c>
      <c r="D2275" s="512" t="s">
        <v>2689</v>
      </c>
      <c r="E2275" s="512">
        <v>22</v>
      </c>
      <c r="F2275" s="512">
        <v>6</v>
      </c>
      <c r="G2275" s="512">
        <v>27</v>
      </c>
    </row>
    <row r="2276" spans="1:7" ht="12.75" customHeight="1">
      <c r="A2276" s="512" t="s">
        <v>8859</v>
      </c>
      <c r="B2276" s="512" t="s">
        <v>175</v>
      </c>
      <c r="C2276" s="512" t="s">
        <v>196</v>
      </c>
      <c r="D2276" s="512" t="s">
        <v>2678</v>
      </c>
      <c r="E2276" s="512">
        <v>10</v>
      </c>
      <c r="F2276" s="512">
        <v>1</v>
      </c>
      <c r="G2276" s="512">
        <v>10</v>
      </c>
    </row>
    <row r="2277" spans="1:7" ht="12.75" customHeight="1">
      <c r="A2277" s="512" t="s">
        <v>4049</v>
      </c>
      <c r="B2277" s="512" t="s">
        <v>175</v>
      </c>
      <c r="C2277" s="512" t="s">
        <v>197</v>
      </c>
      <c r="D2277" s="512" t="s">
        <v>2690</v>
      </c>
      <c r="E2277" s="512">
        <v>33</v>
      </c>
      <c r="F2277" s="512">
        <v>4</v>
      </c>
      <c r="G2277" s="512">
        <v>12</v>
      </c>
    </row>
    <row r="2278" spans="1:7" ht="12.75" customHeight="1">
      <c r="A2278" s="512" t="s">
        <v>8860</v>
      </c>
      <c r="B2278" s="512" t="s">
        <v>175</v>
      </c>
      <c r="C2278" s="512" t="s">
        <v>215</v>
      </c>
      <c r="D2278" s="512" t="s">
        <v>2678</v>
      </c>
      <c r="E2278" s="512">
        <v>14</v>
      </c>
      <c r="F2278" s="512">
        <v>1</v>
      </c>
      <c r="G2278" s="512">
        <v>7</v>
      </c>
    </row>
    <row r="2279" spans="1:7" ht="12.75" customHeight="1">
      <c r="A2279" s="512" t="s">
        <v>8861</v>
      </c>
      <c r="B2279" s="512" t="s">
        <v>175</v>
      </c>
      <c r="C2279" s="512" t="s">
        <v>215</v>
      </c>
      <c r="D2279" s="512" t="s">
        <v>2691</v>
      </c>
      <c r="E2279" s="512">
        <v>14</v>
      </c>
      <c r="F2279" s="512">
        <v>1</v>
      </c>
      <c r="G2279" s="512">
        <v>7</v>
      </c>
    </row>
    <row r="2280" spans="1:7" ht="12.75" customHeight="1">
      <c r="A2280" s="512" t="s">
        <v>3808</v>
      </c>
      <c r="B2280" s="512" t="s">
        <v>175</v>
      </c>
      <c r="C2280" s="512" t="s">
        <v>198</v>
      </c>
      <c r="D2280" s="512" t="s">
        <v>2689</v>
      </c>
      <c r="E2280" s="512">
        <v>2</v>
      </c>
      <c r="F2280" s="512" t="s">
        <v>2709</v>
      </c>
      <c r="G2280" s="512">
        <v>0</v>
      </c>
    </row>
    <row r="2281" spans="1:7" ht="12.75" customHeight="1">
      <c r="A2281" s="512" t="s">
        <v>4194</v>
      </c>
      <c r="B2281" s="512" t="s">
        <v>175</v>
      </c>
      <c r="C2281" s="512" t="s">
        <v>228</v>
      </c>
      <c r="D2281" s="512" t="s">
        <v>2690</v>
      </c>
      <c r="E2281" s="512">
        <v>4</v>
      </c>
      <c r="F2281" s="512">
        <v>1</v>
      </c>
      <c r="G2281" s="512">
        <v>25</v>
      </c>
    </row>
    <row r="2282" spans="1:7" ht="12.75" customHeight="1">
      <c r="A2282" s="512" t="s">
        <v>4197</v>
      </c>
      <c r="B2282" s="512" t="s">
        <v>175</v>
      </c>
      <c r="C2282" s="512" t="s">
        <v>229</v>
      </c>
      <c r="D2282" s="512" t="s">
        <v>2690</v>
      </c>
      <c r="E2282" s="512">
        <v>16</v>
      </c>
      <c r="F2282" s="512">
        <v>5</v>
      </c>
      <c r="G2282" s="512">
        <v>31</v>
      </c>
    </row>
    <row r="2283" spans="1:7" ht="12.75" customHeight="1">
      <c r="A2283" s="512" t="s">
        <v>4494</v>
      </c>
      <c r="B2283" s="512" t="s">
        <v>175</v>
      </c>
      <c r="C2283" s="512" t="s">
        <v>229</v>
      </c>
      <c r="D2283" s="512" t="s">
        <v>2706</v>
      </c>
      <c r="E2283" s="512">
        <v>16</v>
      </c>
      <c r="F2283" s="512">
        <v>1</v>
      </c>
      <c r="G2283" s="512">
        <v>6</v>
      </c>
    </row>
    <row r="2284" spans="1:7" ht="12.75" customHeight="1">
      <c r="A2284" s="512" t="s">
        <v>5047</v>
      </c>
      <c r="B2284" s="512" t="s">
        <v>175</v>
      </c>
      <c r="C2284" s="512" t="s">
        <v>65</v>
      </c>
      <c r="D2284" s="512" t="s">
        <v>2687</v>
      </c>
      <c r="E2284" s="512">
        <v>14</v>
      </c>
      <c r="F2284" s="512">
        <v>1</v>
      </c>
      <c r="G2284" s="512">
        <v>7</v>
      </c>
    </row>
    <row r="2285" spans="1:7" ht="12.75" customHeight="1">
      <c r="A2285" s="512" t="s">
        <v>3837</v>
      </c>
      <c r="B2285" s="512" t="s">
        <v>144</v>
      </c>
      <c r="C2285" s="512" t="s">
        <v>66</v>
      </c>
      <c r="D2285" s="512" t="s">
        <v>2687</v>
      </c>
      <c r="E2285" s="512">
        <v>2420</v>
      </c>
      <c r="F2285" s="512">
        <v>51</v>
      </c>
      <c r="G2285" s="512">
        <v>2</v>
      </c>
    </row>
    <row r="2286" spans="1:7" ht="12.75" customHeight="1">
      <c r="A2286" s="512" t="s">
        <v>3801</v>
      </c>
      <c r="B2286" s="512" t="s">
        <v>144</v>
      </c>
      <c r="C2286" s="512" t="s">
        <v>66</v>
      </c>
      <c r="D2286" s="512" t="s">
        <v>2683</v>
      </c>
      <c r="E2286" s="512">
        <v>2420</v>
      </c>
      <c r="F2286" s="512">
        <v>43</v>
      </c>
      <c r="G2286" s="512">
        <v>2</v>
      </c>
    </row>
    <row r="2287" spans="1:7" ht="12.75" customHeight="1">
      <c r="A2287" s="512" t="s">
        <v>4204</v>
      </c>
      <c r="B2287" s="512" t="s">
        <v>144</v>
      </c>
      <c r="C2287" s="512" t="s">
        <v>66</v>
      </c>
      <c r="D2287" s="512" t="s">
        <v>2681</v>
      </c>
      <c r="E2287" s="512">
        <v>2420</v>
      </c>
      <c r="F2287" s="512">
        <v>1</v>
      </c>
      <c r="G2287" s="512">
        <v>0</v>
      </c>
    </row>
    <row r="2288" spans="1:7" ht="12.75" customHeight="1">
      <c r="A2288" s="512" t="s">
        <v>3814</v>
      </c>
      <c r="B2288" s="512" t="s">
        <v>144</v>
      </c>
      <c r="C2288" s="512" t="s">
        <v>66</v>
      </c>
      <c r="D2288" s="512" t="s">
        <v>2692</v>
      </c>
      <c r="E2288" s="512">
        <v>2420</v>
      </c>
      <c r="F2288" s="512">
        <v>10</v>
      </c>
      <c r="G2288" s="512">
        <v>0</v>
      </c>
    </row>
    <row r="2289" spans="1:7" ht="12.75" customHeight="1">
      <c r="A2289" s="512" t="s">
        <v>3785</v>
      </c>
      <c r="B2289" s="512" t="s">
        <v>144</v>
      </c>
      <c r="C2289" s="512" t="s">
        <v>66</v>
      </c>
      <c r="D2289" s="512" t="s">
        <v>2682</v>
      </c>
      <c r="E2289" s="512">
        <v>2420</v>
      </c>
      <c r="F2289" s="512">
        <v>10</v>
      </c>
      <c r="G2289" s="512">
        <v>0</v>
      </c>
    </row>
    <row r="2290" spans="1:7" ht="12.75" customHeight="1">
      <c r="A2290" s="512" t="s">
        <v>3850</v>
      </c>
      <c r="B2290" s="512" t="s">
        <v>144</v>
      </c>
      <c r="C2290" s="512" t="s">
        <v>98</v>
      </c>
      <c r="D2290" s="512" t="s">
        <v>2684</v>
      </c>
      <c r="E2290" s="512">
        <v>12</v>
      </c>
      <c r="F2290" s="512">
        <v>1</v>
      </c>
      <c r="G2290" s="512">
        <v>8</v>
      </c>
    </row>
    <row r="2291" spans="1:7" ht="12.75" customHeight="1">
      <c r="A2291" s="512" t="s">
        <v>3841</v>
      </c>
      <c r="B2291" s="512" t="s">
        <v>144</v>
      </c>
      <c r="C2291" s="512" t="s">
        <v>230</v>
      </c>
      <c r="D2291" s="512" t="s">
        <v>2689</v>
      </c>
      <c r="E2291" s="512">
        <v>1</v>
      </c>
      <c r="F2291" s="512" t="s">
        <v>2709</v>
      </c>
      <c r="G2291" s="512">
        <v>0</v>
      </c>
    </row>
    <row r="2292" spans="1:7" ht="12.75" customHeight="1">
      <c r="A2292" s="512" t="s">
        <v>3822</v>
      </c>
      <c r="B2292" s="512" t="s">
        <v>144</v>
      </c>
      <c r="C2292" s="512" t="s">
        <v>99</v>
      </c>
      <c r="D2292" s="512" t="s">
        <v>2696</v>
      </c>
      <c r="E2292" s="512">
        <v>10</v>
      </c>
      <c r="F2292" s="512">
        <v>1</v>
      </c>
      <c r="G2292" s="512">
        <v>10</v>
      </c>
    </row>
    <row r="2293" spans="1:7" ht="12.75" customHeight="1">
      <c r="A2293" s="512" t="s">
        <v>3868</v>
      </c>
      <c r="B2293" s="512" t="s">
        <v>144</v>
      </c>
      <c r="C2293" s="512" t="s">
        <v>216</v>
      </c>
      <c r="D2293" s="512" t="s">
        <v>2690</v>
      </c>
      <c r="E2293" s="512">
        <v>49</v>
      </c>
      <c r="F2293" s="512">
        <v>9</v>
      </c>
      <c r="G2293" s="512">
        <v>18</v>
      </c>
    </row>
    <row r="2294" spans="1:7" ht="12.75" customHeight="1">
      <c r="A2294" s="512" t="s">
        <v>3870</v>
      </c>
      <c r="B2294" s="512" t="s">
        <v>144</v>
      </c>
      <c r="C2294" s="512" t="s">
        <v>216</v>
      </c>
      <c r="D2294" s="512" t="s">
        <v>2688</v>
      </c>
      <c r="E2294" s="512">
        <v>49</v>
      </c>
      <c r="F2294" s="512">
        <v>1</v>
      </c>
      <c r="G2294" s="512">
        <v>2</v>
      </c>
    </row>
    <row r="2295" spans="1:7" ht="12.75" customHeight="1">
      <c r="A2295" s="512" t="s">
        <v>4206</v>
      </c>
      <c r="B2295" s="512" t="s">
        <v>144</v>
      </c>
      <c r="C2295" s="512" t="s">
        <v>216</v>
      </c>
      <c r="D2295" s="512" t="s">
        <v>2683</v>
      </c>
      <c r="E2295" s="512">
        <v>49</v>
      </c>
      <c r="F2295" s="512">
        <v>1</v>
      </c>
      <c r="G2295" s="512">
        <v>2</v>
      </c>
    </row>
    <row r="2296" spans="1:7" ht="12.75" customHeight="1">
      <c r="A2296" s="512" t="s">
        <v>4207</v>
      </c>
      <c r="B2296" s="512" t="s">
        <v>144</v>
      </c>
      <c r="C2296" s="512" t="s">
        <v>216</v>
      </c>
      <c r="D2296" s="512" t="s">
        <v>2703</v>
      </c>
      <c r="E2296" s="512">
        <v>49</v>
      </c>
      <c r="F2296" s="512">
        <v>1</v>
      </c>
      <c r="G2296" s="512">
        <v>2</v>
      </c>
    </row>
    <row r="2297" spans="1:7" ht="12.75" customHeight="1">
      <c r="A2297" s="512" t="s">
        <v>5242</v>
      </c>
      <c r="B2297" s="512" t="s">
        <v>144</v>
      </c>
      <c r="C2297" s="512" t="s">
        <v>23</v>
      </c>
      <c r="D2297" s="512" t="s">
        <v>2690</v>
      </c>
      <c r="E2297" s="512">
        <v>5</v>
      </c>
      <c r="F2297" s="512">
        <v>1</v>
      </c>
      <c r="G2297" s="512">
        <v>25</v>
      </c>
    </row>
    <row r="2298" spans="1:7" ht="12.75" customHeight="1">
      <c r="A2298" s="512" t="s">
        <v>5243</v>
      </c>
      <c r="B2298" s="512" t="s">
        <v>144</v>
      </c>
      <c r="C2298" s="512" t="s">
        <v>25</v>
      </c>
      <c r="D2298" s="512" t="s">
        <v>2690</v>
      </c>
      <c r="E2298" s="512">
        <v>11</v>
      </c>
      <c r="F2298" s="512">
        <v>3</v>
      </c>
      <c r="G2298" s="512">
        <v>27</v>
      </c>
    </row>
    <row r="2299" spans="1:7" ht="12.75" customHeight="1">
      <c r="A2299" s="512" t="s">
        <v>3891</v>
      </c>
      <c r="B2299" s="512" t="s">
        <v>144</v>
      </c>
      <c r="C2299" s="512" t="s">
        <v>231</v>
      </c>
      <c r="D2299" s="512" t="s">
        <v>2684</v>
      </c>
      <c r="E2299" s="512">
        <v>12</v>
      </c>
      <c r="F2299" s="512">
        <v>4</v>
      </c>
      <c r="G2299" s="512">
        <v>33</v>
      </c>
    </row>
    <row r="2300" spans="1:7" ht="12.75" customHeight="1">
      <c r="A2300" s="512" t="s">
        <v>5261</v>
      </c>
      <c r="B2300" s="512" t="s">
        <v>144</v>
      </c>
      <c r="C2300" s="512" t="s">
        <v>101</v>
      </c>
      <c r="D2300" s="512" t="s">
        <v>2684</v>
      </c>
      <c r="E2300" s="512">
        <v>29</v>
      </c>
      <c r="F2300" s="512">
        <v>2</v>
      </c>
      <c r="G2300" s="512">
        <v>7</v>
      </c>
    </row>
    <row r="2301" spans="1:7" ht="12.75" customHeight="1">
      <c r="A2301" s="512" t="s">
        <v>8862</v>
      </c>
      <c r="B2301" s="512" t="s">
        <v>144</v>
      </c>
      <c r="C2301" s="512" t="s">
        <v>101</v>
      </c>
      <c r="D2301" s="512" t="s">
        <v>2702</v>
      </c>
      <c r="E2301" s="512">
        <v>29</v>
      </c>
      <c r="F2301" s="512">
        <v>1</v>
      </c>
      <c r="G2301" s="512">
        <v>3</v>
      </c>
    </row>
    <row r="2302" spans="1:7" ht="12.75" customHeight="1">
      <c r="A2302" s="512" t="s">
        <v>3894</v>
      </c>
      <c r="B2302" s="512" t="s">
        <v>144</v>
      </c>
      <c r="C2302" s="512" t="s">
        <v>183</v>
      </c>
      <c r="D2302" s="512" t="s">
        <v>2690</v>
      </c>
      <c r="E2302" s="512">
        <v>44</v>
      </c>
      <c r="F2302" s="512">
        <v>4</v>
      </c>
      <c r="G2302" s="512">
        <v>9</v>
      </c>
    </row>
    <row r="2303" spans="1:7" ht="12.75" customHeight="1">
      <c r="A2303" s="512" t="s">
        <v>3857</v>
      </c>
      <c r="B2303" s="512" t="s">
        <v>144</v>
      </c>
      <c r="C2303" s="512" t="s">
        <v>183</v>
      </c>
      <c r="D2303" s="512" t="s">
        <v>2698</v>
      </c>
      <c r="E2303" s="512">
        <v>44</v>
      </c>
      <c r="F2303" s="512">
        <v>2</v>
      </c>
      <c r="G2303" s="512">
        <v>5</v>
      </c>
    </row>
    <row r="2304" spans="1:7" ht="12.75" customHeight="1">
      <c r="A2304" s="512" t="s">
        <v>8863</v>
      </c>
      <c r="B2304" s="512" t="s">
        <v>144</v>
      </c>
      <c r="C2304" s="512" t="s">
        <v>183</v>
      </c>
      <c r="D2304" s="512" t="s">
        <v>2686</v>
      </c>
      <c r="E2304" s="512">
        <v>44</v>
      </c>
      <c r="F2304" s="512">
        <v>1</v>
      </c>
      <c r="G2304" s="512">
        <v>2</v>
      </c>
    </row>
    <row r="2305" spans="1:7" ht="12.75" customHeight="1">
      <c r="A2305" s="512" t="s">
        <v>5263</v>
      </c>
      <c r="B2305" s="512" t="s">
        <v>144</v>
      </c>
      <c r="C2305" s="512" t="s">
        <v>88</v>
      </c>
      <c r="D2305" s="512" t="s">
        <v>2684</v>
      </c>
      <c r="E2305" s="512">
        <v>26</v>
      </c>
      <c r="F2305" s="512">
        <v>3</v>
      </c>
      <c r="G2305" s="512">
        <v>12</v>
      </c>
    </row>
    <row r="2306" spans="1:7" ht="12.75" customHeight="1">
      <c r="A2306" s="512" t="s">
        <v>8864</v>
      </c>
      <c r="B2306" s="512" t="s">
        <v>144</v>
      </c>
      <c r="C2306" s="512" t="s">
        <v>27</v>
      </c>
      <c r="D2306" s="512" t="s">
        <v>2703</v>
      </c>
      <c r="E2306" s="512">
        <v>7</v>
      </c>
      <c r="F2306" s="512">
        <v>1</v>
      </c>
      <c r="G2306" s="512">
        <v>14</v>
      </c>
    </row>
    <row r="2307" spans="1:7" ht="12.75" customHeight="1">
      <c r="A2307" s="512" t="s">
        <v>4503</v>
      </c>
      <c r="B2307" s="512" t="s">
        <v>144</v>
      </c>
      <c r="C2307" s="512" t="s">
        <v>203</v>
      </c>
      <c r="D2307" s="512" t="s">
        <v>2689</v>
      </c>
      <c r="E2307" s="512">
        <v>23</v>
      </c>
      <c r="F2307" s="512">
        <v>4</v>
      </c>
      <c r="G2307" s="512">
        <v>17</v>
      </c>
    </row>
    <row r="2308" spans="1:7" ht="12.75" customHeight="1">
      <c r="A2308" s="512" t="s">
        <v>5246</v>
      </c>
      <c r="B2308" s="512" t="s">
        <v>144</v>
      </c>
      <c r="C2308" s="512" t="s">
        <v>203</v>
      </c>
      <c r="D2308" s="512" t="s">
        <v>2690</v>
      </c>
      <c r="E2308" s="512">
        <v>23</v>
      </c>
      <c r="F2308" s="512">
        <v>1</v>
      </c>
      <c r="G2308" s="512">
        <v>4</v>
      </c>
    </row>
    <row r="2309" spans="1:7" ht="12.75" customHeight="1">
      <c r="A2309" s="512" t="s">
        <v>8865</v>
      </c>
      <c r="B2309" s="512" t="s">
        <v>144</v>
      </c>
      <c r="C2309" s="512" t="s">
        <v>203</v>
      </c>
      <c r="D2309" s="512" t="s">
        <v>2702</v>
      </c>
      <c r="E2309" s="512">
        <v>23</v>
      </c>
      <c r="F2309" s="512">
        <v>1</v>
      </c>
      <c r="G2309" s="512">
        <v>4</v>
      </c>
    </row>
    <row r="2310" spans="1:7" ht="12.75" customHeight="1">
      <c r="A2310" s="512" t="s">
        <v>3879</v>
      </c>
      <c r="B2310" s="512" t="s">
        <v>144</v>
      </c>
      <c r="C2310" s="512" t="s">
        <v>217</v>
      </c>
      <c r="D2310" s="512" t="s">
        <v>2690</v>
      </c>
      <c r="E2310" s="512">
        <v>11</v>
      </c>
      <c r="F2310" s="512">
        <v>2</v>
      </c>
      <c r="G2310" s="512">
        <v>18</v>
      </c>
    </row>
    <row r="2311" spans="1:7" ht="12.75" customHeight="1">
      <c r="A2311" s="512" t="s">
        <v>8866</v>
      </c>
      <c r="B2311" s="512" t="s">
        <v>144</v>
      </c>
      <c r="C2311" s="512" t="s">
        <v>104</v>
      </c>
      <c r="D2311" s="512" t="s">
        <v>2699</v>
      </c>
      <c r="E2311" s="512">
        <v>17</v>
      </c>
      <c r="F2311" s="512">
        <v>1</v>
      </c>
      <c r="G2311" s="512">
        <v>6</v>
      </c>
    </row>
    <row r="2312" spans="1:7" ht="12.75" customHeight="1">
      <c r="A2312" s="512" t="s">
        <v>8867</v>
      </c>
      <c r="B2312" s="512" t="s">
        <v>144</v>
      </c>
      <c r="C2312" s="512" t="s">
        <v>29</v>
      </c>
      <c r="D2312" s="512" t="s">
        <v>2704</v>
      </c>
      <c r="E2312" s="512">
        <v>26</v>
      </c>
      <c r="F2312" s="512">
        <v>1</v>
      </c>
      <c r="G2312" s="512">
        <v>4</v>
      </c>
    </row>
    <row r="2313" spans="1:7" ht="12.75" customHeight="1">
      <c r="A2313" s="512" t="s">
        <v>5247</v>
      </c>
      <c r="B2313" s="512" t="s">
        <v>144</v>
      </c>
      <c r="C2313" s="512" t="s">
        <v>160</v>
      </c>
      <c r="D2313" s="512" t="s">
        <v>2690</v>
      </c>
      <c r="E2313" s="512">
        <v>7</v>
      </c>
      <c r="F2313" s="512">
        <v>1</v>
      </c>
      <c r="G2313" s="512">
        <v>14</v>
      </c>
    </row>
    <row r="2314" spans="1:7" ht="12.75" customHeight="1">
      <c r="A2314" s="512" t="s">
        <v>4218</v>
      </c>
      <c r="B2314" s="512" t="s">
        <v>144</v>
      </c>
      <c r="C2314" s="512" t="s">
        <v>78</v>
      </c>
      <c r="D2314" s="512" t="s">
        <v>2684</v>
      </c>
      <c r="E2314" s="512">
        <v>33</v>
      </c>
      <c r="F2314" s="512">
        <v>3</v>
      </c>
      <c r="G2314" s="512">
        <v>9</v>
      </c>
    </row>
    <row r="2315" spans="1:7" ht="12.75" customHeight="1">
      <c r="A2315" s="512" t="s">
        <v>8868</v>
      </c>
      <c r="B2315" s="512" t="s">
        <v>144</v>
      </c>
      <c r="C2315" s="512" t="s">
        <v>77</v>
      </c>
      <c r="D2315" s="512" t="s">
        <v>2706</v>
      </c>
      <c r="E2315" s="512">
        <v>9</v>
      </c>
      <c r="F2315" s="512">
        <v>1</v>
      </c>
      <c r="G2315" s="512">
        <v>11</v>
      </c>
    </row>
    <row r="2316" spans="1:7" ht="12.75" customHeight="1">
      <c r="A2316" s="512" t="s">
        <v>8869</v>
      </c>
      <c r="B2316" s="512" t="s">
        <v>144</v>
      </c>
      <c r="C2316" s="512" t="s">
        <v>233</v>
      </c>
      <c r="D2316" s="512" t="s">
        <v>2695</v>
      </c>
      <c r="E2316" s="512">
        <v>10</v>
      </c>
      <c r="F2316" s="512">
        <v>1</v>
      </c>
      <c r="G2316" s="512">
        <v>10</v>
      </c>
    </row>
    <row r="2317" spans="1:7" ht="12.75" customHeight="1">
      <c r="A2317" s="512" t="s">
        <v>3867</v>
      </c>
      <c r="B2317" s="512" t="s">
        <v>144</v>
      </c>
      <c r="C2317" s="512" t="s">
        <v>233</v>
      </c>
      <c r="D2317" s="512" t="s">
        <v>2690</v>
      </c>
      <c r="E2317" s="512">
        <v>10</v>
      </c>
      <c r="F2317" s="512">
        <v>2</v>
      </c>
      <c r="G2317" s="512">
        <v>20</v>
      </c>
    </row>
    <row r="2318" spans="1:7" ht="12.75" customHeight="1">
      <c r="A2318" s="512" t="s">
        <v>8870</v>
      </c>
      <c r="B2318" s="512" t="s">
        <v>144</v>
      </c>
      <c r="C2318" s="512" t="s">
        <v>205</v>
      </c>
      <c r="D2318" s="512" t="s">
        <v>2679</v>
      </c>
      <c r="E2318" s="512">
        <v>38</v>
      </c>
      <c r="F2318" s="512">
        <v>1</v>
      </c>
      <c r="G2318" s="512">
        <v>3</v>
      </c>
    </row>
    <row r="2319" spans="1:7" ht="12.75" customHeight="1">
      <c r="A2319" s="512" t="s">
        <v>8871</v>
      </c>
      <c r="B2319" s="512" t="s">
        <v>144</v>
      </c>
      <c r="C2319" s="512" t="s">
        <v>205</v>
      </c>
      <c r="D2319" s="512" t="s">
        <v>2699</v>
      </c>
      <c r="E2319" s="512">
        <v>38</v>
      </c>
      <c r="F2319" s="512">
        <v>1</v>
      </c>
      <c r="G2319" s="512">
        <v>3</v>
      </c>
    </row>
    <row r="2320" spans="1:7" ht="12.75" customHeight="1">
      <c r="A2320" s="512" t="s">
        <v>4508</v>
      </c>
      <c r="B2320" s="512" t="s">
        <v>144</v>
      </c>
      <c r="C2320" s="512" t="s">
        <v>218</v>
      </c>
      <c r="D2320" s="512" t="s">
        <v>2679</v>
      </c>
      <c r="E2320" s="512">
        <v>5</v>
      </c>
      <c r="F2320" s="512">
        <v>1</v>
      </c>
      <c r="G2320" s="512">
        <v>20</v>
      </c>
    </row>
    <row r="2321" spans="1:7" ht="12.75" customHeight="1">
      <c r="A2321" s="512" t="s">
        <v>8872</v>
      </c>
      <c r="B2321" s="512" t="s">
        <v>144</v>
      </c>
      <c r="C2321" s="512" t="s">
        <v>105</v>
      </c>
      <c r="D2321" s="512" t="s">
        <v>2678</v>
      </c>
      <c r="E2321" s="512">
        <v>11</v>
      </c>
      <c r="F2321" s="512">
        <v>2</v>
      </c>
      <c r="G2321" s="512">
        <v>18</v>
      </c>
    </row>
    <row r="2322" spans="1:7" ht="12.75" customHeight="1">
      <c r="A2322" s="512" t="s">
        <v>4510</v>
      </c>
      <c r="B2322" s="512" t="s">
        <v>144</v>
      </c>
      <c r="C2322" s="512" t="s">
        <v>105</v>
      </c>
      <c r="D2322" s="512" t="s">
        <v>2683</v>
      </c>
      <c r="E2322" s="512">
        <v>11</v>
      </c>
      <c r="F2322" s="512">
        <v>1</v>
      </c>
      <c r="G2322" s="512">
        <v>9</v>
      </c>
    </row>
    <row r="2323" spans="1:7" ht="12.75" customHeight="1">
      <c r="A2323" s="512" t="s">
        <v>5229</v>
      </c>
      <c r="B2323" s="512" t="s">
        <v>144</v>
      </c>
      <c r="C2323" s="512" t="s">
        <v>234</v>
      </c>
      <c r="D2323" s="512" t="s">
        <v>2695</v>
      </c>
      <c r="E2323" s="512">
        <v>18</v>
      </c>
      <c r="F2323" s="512">
        <v>2</v>
      </c>
      <c r="G2323" s="512">
        <v>11</v>
      </c>
    </row>
    <row r="2324" spans="1:7" ht="12.75" customHeight="1">
      <c r="A2324" s="512" t="s">
        <v>3883</v>
      </c>
      <c r="B2324" s="512" t="s">
        <v>144</v>
      </c>
      <c r="C2324" s="512" t="s">
        <v>184</v>
      </c>
      <c r="D2324" s="512" t="s">
        <v>2695</v>
      </c>
      <c r="E2324" s="512">
        <v>27</v>
      </c>
      <c r="F2324" s="512">
        <v>4</v>
      </c>
      <c r="G2324" s="512">
        <v>15</v>
      </c>
    </row>
    <row r="2325" spans="1:7" ht="12.75" customHeight="1">
      <c r="A2325" s="512" t="s">
        <v>8873</v>
      </c>
      <c r="B2325" s="512" t="s">
        <v>144</v>
      </c>
      <c r="C2325" s="512" t="s">
        <v>184</v>
      </c>
      <c r="D2325" s="512" t="s">
        <v>2702</v>
      </c>
      <c r="E2325" s="512">
        <v>27</v>
      </c>
      <c r="F2325" s="512">
        <v>1</v>
      </c>
      <c r="G2325" s="512">
        <v>4</v>
      </c>
    </row>
    <row r="2326" spans="1:7" ht="12.75" customHeight="1">
      <c r="A2326" s="512" t="s">
        <v>3945</v>
      </c>
      <c r="B2326" s="512" t="s">
        <v>144</v>
      </c>
      <c r="C2326" s="512" t="s">
        <v>184</v>
      </c>
      <c r="D2326" s="512" t="s">
        <v>2699</v>
      </c>
      <c r="E2326" s="512">
        <v>27</v>
      </c>
      <c r="F2326" s="512">
        <v>1</v>
      </c>
      <c r="G2326" s="512">
        <v>4</v>
      </c>
    </row>
    <row r="2327" spans="1:7" ht="12.75" customHeight="1">
      <c r="A2327" s="512" t="s">
        <v>3947</v>
      </c>
      <c r="B2327" s="512" t="s">
        <v>144</v>
      </c>
      <c r="C2327" s="512" t="s">
        <v>106</v>
      </c>
      <c r="D2327" s="512" t="s">
        <v>2690</v>
      </c>
      <c r="E2327" s="512">
        <v>12</v>
      </c>
      <c r="F2327" s="512">
        <v>1</v>
      </c>
      <c r="G2327" s="512">
        <v>8</v>
      </c>
    </row>
    <row r="2328" spans="1:7" ht="12.75" customHeight="1">
      <c r="A2328" s="512" t="s">
        <v>4512</v>
      </c>
      <c r="B2328" s="512" t="s">
        <v>144</v>
      </c>
      <c r="C2328" s="512" t="s">
        <v>162</v>
      </c>
      <c r="D2328" s="512" t="s">
        <v>2689</v>
      </c>
      <c r="E2328" s="512">
        <v>14</v>
      </c>
      <c r="F2328" s="512">
        <v>3</v>
      </c>
      <c r="G2328" s="512">
        <v>21</v>
      </c>
    </row>
    <row r="2329" spans="1:7" ht="12.75" customHeight="1">
      <c r="A2329" s="512" t="s">
        <v>3990</v>
      </c>
      <c r="B2329" s="512" t="s">
        <v>144</v>
      </c>
      <c r="C2329" s="512" t="s">
        <v>162</v>
      </c>
      <c r="D2329" s="512" t="s">
        <v>2690</v>
      </c>
      <c r="E2329" s="512">
        <v>14</v>
      </c>
      <c r="F2329" s="512">
        <v>1</v>
      </c>
      <c r="G2329" s="512">
        <v>7</v>
      </c>
    </row>
    <row r="2330" spans="1:7" ht="12.75" customHeight="1">
      <c r="A2330" s="512" t="s">
        <v>5249</v>
      </c>
      <c r="B2330" s="512" t="s">
        <v>144</v>
      </c>
      <c r="C2330" s="512" t="s">
        <v>108</v>
      </c>
      <c r="D2330" s="512" t="s">
        <v>2690</v>
      </c>
      <c r="E2330" s="512">
        <v>5</v>
      </c>
      <c r="F2330" s="512">
        <v>1</v>
      </c>
      <c r="G2330" s="512">
        <v>20</v>
      </c>
    </row>
    <row r="2331" spans="1:7" ht="12.75" customHeight="1">
      <c r="A2331" s="512" t="s">
        <v>5303</v>
      </c>
      <c r="B2331" s="512" t="s">
        <v>144</v>
      </c>
      <c r="C2331" s="512" t="s">
        <v>30</v>
      </c>
      <c r="D2331" s="512" t="s">
        <v>2680</v>
      </c>
      <c r="E2331" s="512">
        <v>6</v>
      </c>
      <c r="F2331" s="512">
        <v>2</v>
      </c>
      <c r="G2331" s="512">
        <v>33</v>
      </c>
    </row>
    <row r="2332" spans="1:7" ht="12.75" customHeight="1">
      <c r="A2332" s="512" t="s">
        <v>8874</v>
      </c>
      <c r="B2332" s="512" t="s">
        <v>144</v>
      </c>
      <c r="C2332" s="512" t="s">
        <v>109</v>
      </c>
      <c r="D2332" s="512" t="s">
        <v>2695</v>
      </c>
      <c r="E2332" s="512">
        <v>4</v>
      </c>
      <c r="F2332" s="512">
        <v>1</v>
      </c>
      <c r="G2332" s="512">
        <v>25</v>
      </c>
    </row>
    <row r="2333" spans="1:7" ht="12.75" customHeight="1">
      <c r="A2333" s="512" t="s">
        <v>8875</v>
      </c>
      <c r="B2333" s="512" t="s">
        <v>144</v>
      </c>
      <c r="C2333" s="512" t="s">
        <v>109</v>
      </c>
      <c r="D2333" s="512" t="s">
        <v>2684</v>
      </c>
      <c r="E2333" s="512">
        <v>4</v>
      </c>
      <c r="F2333" s="512">
        <v>2</v>
      </c>
      <c r="G2333" s="512">
        <v>50</v>
      </c>
    </row>
    <row r="2334" spans="1:7" ht="12.75" customHeight="1">
      <c r="A2334" s="512" t="s">
        <v>543</v>
      </c>
      <c r="B2334" s="512" t="s">
        <v>175</v>
      </c>
      <c r="C2334" s="512" t="s">
        <v>22</v>
      </c>
      <c r="D2334" s="512" t="s">
        <v>2709</v>
      </c>
      <c r="E2334" s="512">
        <v>3</v>
      </c>
      <c r="F2334" s="512" t="s">
        <v>2709</v>
      </c>
      <c r="G2334" s="512">
        <v>0</v>
      </c>
    </row>
    <row r="2335" spans="1:7" ht="12.75" customHeight="1">
      <c r="A2335" s="512" t="s">
        <v>8876</v>
      </c>
      <c r="B2335" s="512" t="s">
        <v>175</v>
      </c>
      <c r="C2335" s="512" t="s">
        <v>195</v>
      </c>
      <c r="D2335" s="512" t="s">
        <v>2686</v>
      </c>
      <c r="E2335" s="512">
        <v>44</v>
      </c>
      <c r="F2335" s="512">
        <v>1</v>
      </c>
      <c r="G2335" s="512">
        <v>2</v>
      </c>
    </row>
    <row r="2336" spans="1:7" ht="12.75" customHeight="1">
      <c r="A2336" s="512" t="s">
        <v>4486</v>
      </c>
      <c r="B2336" s="512" t="s">
        <v>175</v>
      </c>
      <c r="C2336" s="512" t="s">
        <v>195</v>
      </c>
      <c r="D2336" s="512" t="s">
        <v>2680</v>
      </c>
      <c r="E2336" s="512">
        <v>44</v>
      </c>
      <c r="F2336" s="512">
        <v>4</v>
      </c>
      <c r="G2336" s="512">
        <v>9</v>
      </c>
    </row>
    <row r="2337" spans="1:7" ht="12.75" customHeight="1">
      <c r="A2337" s="512" t="s">
        <v>3764</v>
      </c>
      <c r="B2337" s="512" t="s">
        <v>175</v>
      </c>
      <c r="C2337" s="512" t="s">
        <v>195</v>
      </c>
      <c r="D2337" s="512" t="s">
        <v>2685</v>
      </c>
      <c r="E2337" s="512">
        <v>44</v>
      </c>
      <c r="F2337" s="512">
        <v>2</v>
      </c>
      <c r="G2337" s="512">
        <v>5</v>
      </c>
    </row>
    <row r="2338" spans="1:7" ht="12.75" customHeight="1">
      <c r="A2338" s="512" t="s">
        <v>8877</v>
      </c>
      <c r="B2338" s="512" t="s">
        <v>175</v>
      </c>
      <c r="C2338" s="512" t="s">
        <v>213</v>
      </c>
      <c r="D2338" s="512" t="s">
        <v>2685</v>
      </c>
      <c r="E2338" s="512">
        <v>6</v>
      </c>
      <c r="F2338" s="512">
        <v>1</v>
      </c>
      <c r="G2338" s="512">
        <v>17</v>
      </c>
    </row>
    <row r="2339" spans="1:7" ht="12.75" customHeight="1">
      <c r="A2339" s="512" t="s">
        <v>548</v>
      </c>
      <c r="B2339" s="512" t="s">
        <v>175</v>
      </c>
      <c r="C2339" s="512" t="s">
        <v>225</v>
      </c>
      <c r="D2339" s="512" t="s">
        <v>2709</v>
      </c>
      <c r="E2339" s="512">
        <v>2</v>
      </c>
      <c r="F2339" s="512" t="s">
        <v>2709</v>
      </c>
      <c r="G2339" s="512">
        <v>0</v>
      </c>
    </row>
    <row r="2340" spans="1:7" ht="12.75" customHeight="1">
      <c r="A2340" s="512" t="s">
        <v>3772</v>
      </c>
      <c r="B2340" s="512" t="s">
        <v>175</v>
      </c>
      <c r="C2340" s="512" t="s">
        <v>42</v>
      </c>
      <c r="D2340" s="512" t="s">
        <v>2684</v>
      </c>
      <c r="E2340" s="512">
        <v>6</v>
      </c>
      <c r="F2340" s="512">
        <v>1</v>
      </c>
      <c r="G2340" s="512">
        <v>17</v>
      </c>
    </row>
    <row r="2341" spans="1:7" ht="12.75" customHeight="1">
      <c r="A2341" s="512" t="s">
        <v>8878</v>
      </c>
      <c r="B2341" s="512" t="s">
        <v>175</v>
      </c>
      <c r="C2341" s="512" t="s">
        <v>42</v>
      </c>
      <c r="D2341" s="512" t="s">
        <v>2696</v>
      </c>
      <c r="E2341" s="512">
        <v>6</v>
      </c>
      <c r="F2341" s="512">
        <v>1</v>
      </c>
      <c r="G2341" s="512">
        <v>17</v>
      </c>
    </row>
    <row r="2342" spans="1:7" ht="12.75" customHeight="1">
      <c r="A2342" s="512" t="s">
        <v>5020</v>
      </c>
      <c r="B2342" s="512" t="s">
        <v>175</v>
      </c>
      <c r="C2342" s="512" t="s">
        <v>157</v>
      </c>
      <c r="D2342" s="512" t="s">
        <v>2690</v>
      </c>
      <c r="E2342" s="512">
        <v>11</v>
      </c>
      <c r="F2342" s="512">
        <v>2</v>
      </c>
      <c r="G2342" s="512">
        <v>18</v>
      </c>
    </row>
    <row r="2343" spans="1:7" ht="12.75" customHeight="1">
      <c r="A2343" s="512" t="s">
        <v>8879</v>
      </c>
      <c r="B2343" s="512" t="s">
        <v>175</v>
      </c>
      <c r="C2343" s="512" t="s">
        <v>157</v>
      </c>
      <c r="D2343" s="512" t="s">
        <v>2698</v>
      </c>
      <c r="E2343" s="512">
        <v>11</v>
      </c>
      <c r="F2343" s="512">
        <v>1</v>
      </c>
      <c r="G2343" s="512">
        <v>9</v>
      </c>
    </row>
    <row r="2344" spans="1:7" ht="12.75" customHeight="1">
      <c r="A2344" s="512" t="s">
        <v>8880</v>
      </c>
      <c r="B2344" s="512" t="s">
        <v>175</v>
      </c>
      <c r="C2344" s="512" t="s">
        <v>157</v>
      </c>
      <c r="D2344" s="512" t="s">
        <v>2678</v>
      </c>
      <c r="E2344" s="512">
        <v>11</v>
      </c>
      <c r="F2344" s="512">
        <v>1</v>
      </c>
      <c r="G2344" s="512">
        <v>9</v>
      </c>
    </row>
    <row r="2345" spans="1:7" ht="12.75" customHeight="1">
      <c r="A2345" s="512" t="s">
        <v>8881</v>
      </c>
      <c r="B2345" s="512" t="s">
        <v>175</v>
      </c>
      <c r="C2345" s="512" t="s">
        <v>157</v>
      </c>
      <c r="D2345" s="512" t="s">
        <v>2688</v>
      </c>
      <c r="E2345" s="512">
        <v>11</v>
      </c>
      <c r="F2345" s="512">
        <v>1</v>
      </c>
      <c r="G2345" s="512">
        <v>9</v>
      </c>
    </row>
    <row r="2346" spans="1:7" ht="12.75" customHeight="1">
      <c r="A2346" s="512" t="s">
        <v>8882</v>
      </c>
      <c r="B2346" s="512" t="s">
        <v>175</v>
      </c>
      <c r="C2346" s="512" t="s">
        <v>157</v>
      </c>
      <c r="D2346" s="512" t="s">
        <v>2680</v>
      </c>
      <c r="E2346" s="512">
        <v>11</v>
      </c>
      <c r="F2346" s="512">
        <v>1</v>
      </c>
      <c r="G2346" s="512">
        <v>9</v>
      </c>
    </row>
    <row r="2347" spans="1:7" ht="12.75" customHeight="1">
      <c r="A2347" s="512" t="s">
        <v>4045</v>
      </c>
      <c r="B2347" s="512" t="s">
        <v>175</v>
      </c>
      <c r="C2347" s="512" t="s">
        <v>158</v>
      </c>
      <c r="D2347" s="512" t="s">
        <v>2704</v>
      </c>
      <c r="E2347" s="512">
        <v>6</v>
      </c>
      <c r="F2347" s="512">
        <v>1</v>
      </c>
      <c r="G2347" s="512">
        <v>17</v>
      </c>
    </row>
    <row r="2348" spans="1:7" ht="12.75" customHeight="1">
      <c r="A2348" s="512" t="s">
        <v>3769</v>
      </c>
      <c r="B2348" s="512" t="s">
        <v>175</v>
      </c>
      <c r="C2348" s="512" t="s">
        <v>43</v>
      </c>
      <c r="D2348" s="512" t="s">
        <v>2690</v>
      </c>
      <c r="E2348" s="512">
        <v>11</v>
      </c>
      <c r="F2348" s="512">
        <v>1</v>
      </c>
      <c r="G2348" s="512">
        <v>9</v>
      </c>
    </row>
    <row r="2349" spans="1:7" ht="12.75" customHeight="1">
      <c r="A2349" s="512" t="s">
        <v>3770</v>
      </c>
      <c r="B2349" s="512" t="s">
        <v>175</v>
      </c>
      <c r="C2349" s="512" t="s">
        <v>227</v>
      </c>
      <c r="D2349" s="512" t="s">
        <v>2698</v>
      </c>
      <c r="E2349" s="512">
        <v>22</v>
      </c>
      <c r="F2349" s="512">
        <v>1</v>
      </c>
      <c r="G2349" s="512">
        <v>5</v>
      </c>
    </row>
    <row r="2350" spans="1:7" ht="12.75" customHeight="1">
      <c r="A2350" s="512" t="s">
        <v>3775</v>
      </c>
      <c r="B2350" s="512" t="s">
        <v>175</v>
      </c>
      <c r="C2350" s="512" t="s">
        <v>227</v>
      </c>
      <c r="D2350" s="512" t="s">
        <v>2686</v>
      </c>
      <c r="E2350" s="512">
        <v>22</v>
      </c>
      <c r="F2350" s="512">
        <v>1</v>
      </c>
      <c r="G2350" s="512">
        <v>5</v>
      </c>
    </row>
    <row r="2351" spans="1:7" ht="12.75" customHeight="1">
      <c r="A2351" s="512" t="s">
        <v>3776</v>
      </c>
      <c r="B2351" s="512" t="s">
        <v>175</v>
      </c>
      <c r="C2351" s="512" t="s">
        <v>227</v>
      </c>
      <c r="D2351" s="512" t="s">
        <v>2680</v>
      </c>
      <c r="E2351" s="512">
        <v>22</v>
      </c>
      <c r="F2351" s="512">
        <v>2</v>
      </c>
      <c r="G2351" s="512">
        <v>9</v>
      </c>
    </row>
    <row r="2352" spans="1:7" ht="12.75" customHeight="1">
      <c r="A2352" s="512" t="s">
        <v>3771</v>
      </c>
      <c r="B2352" s="512" t="s">
        <v>175</v>
      </c>
      <c r="C2352" s="512" t="s">
        <v>196</v>
      </c>
      <c r="D2352" s="512" t="s">
        <v>2689</v>
      </c>
      <c r="E2352" s="512">
        <v>10</v>
      </c>
      <c r="F2352" s="512">
        <v>3</v>
      </c>
      <c r="G2352" s="512">
        <v>30</v>
      </c>
    </row>
    <row r="2353" spans="1:7" ht="12.75" customHeight="1">
      <c r="A2353" s="512" t="s">
        <v>3828</v>
      </c>
      <c r="B2353" s="512" t="s">
        <v>175</v>
      </c>
      <c r="C2353" s="512" t="s">
        <v>196</v>
      </c>
      <c r="D2353" s="512" t="s">
        <v>2690</v>
      </c>
      <c r="E2353" s="512">
        <v>10</v>
      </c>
      <c r="F2353" s="512">
        <v>2</v>
      </c>
      <c r="G2353" s="512">
        <v>20</v>
      </c>
    </row>
    <row r="2354" spans="1:7" ht="12.75" customHeight="1">
      <c r="A2354" s="512" t="s">
        <v>3794</v>
      </c>
      <c r="B2354" s="512" t="s">
        <v>175</v>
      </c>
      <c r="C2354" s="512" t="s">
        <v>196</v>
      </c>
      <c r="D2354" s="512" t="s">
        <v>2684</v>
      </c>
      <c r="E2354" s="512">
        <v>10</v>
      </c>
      <c r="F2354" s="512">
        <v>1</v>
      </c>
      <c r="G2354" s="512">
        <v>10</v>
      </c>
    </row>
    <row r="2355" spans="1:7" ht="12.75" customHeight="1">
      <c r="A2355" s="512" t="s">
        <v>3796</v>
      </c>
      <c r="B2355" s="512" t="s">
        <v>175</v>
      </c>
      <c r="C2355" s="512" t="s">
        <v>197</v>
      </c>
      <c r="D2355" s="512" t="s">
        <v>2684</v>
      </c>
      <c r="E2355" s="512">
        <v>33</v>
      </c>
      <c r="F2355" s="512">
        <v>3</v>
      </c>
      <c r="G2355" s="512">
        <v>9</v>
      </c>
    </row>
    <row r="2356" spans="1:7" ht="12.75" customHeight="1">
      <c r="A2356" s="512" t="s">
        <v>8883</v>
      </c>
      <c r="B2356" s="512" t="s">
        <v>175</v>
      </c>
      <c r="C2356" s="512" t="s">
        <v>197</v>
      </c>
      <c r="D2356" s="512" t="s">
        <v>2678</v>
      </c>
      <c r="E2356" s="512">
        <v>33</v>
      </c>
      <c r="F2356" s="512">
        <v>1</v>
      </c>
      <c r="G2356" s="512">
        <v>3</v>
      </c>
    </row>
    <row r="2357" spans="1:7" ht="12.75" customHeight="1">
      <c r="A2357" s="512" t="s">
        <v>5021</v>
      </c>
      <c r="B2357" s="512" t="s">
        <v>175</v>
      </c>
      <c r="C2357" s="512" t="s">
        <v>159</v>
      </c>
      <c r="D2357" s="512" t="s">
        <v>2690</v>
      </c>
      <c r="E2357" s="512">
        <v>8</v>
      </c>
      <c r="F2357" s="512">
        <v>1</v>
      </c>
      <c r="G2357" s="512">
        <v>13</v>
      </c>
    </row>
    <row r="2358" spans="1:7" ht="12.75" customHeight="1">
      <c r="A2358" s="512" t="s">
        <v>5074</v>
      </c>
      <c r="B2358" s="512" t="s">
        <v>175</v>
      </c>
      <c r="C2358" s="512" t="s">
        <v>44</v>
      </c>
      <c r="D2358" s="512" t="s">
        <v>2706</v>
      </c>
      <c r="E2358" s="512">
        <v>7</v>
      </c>
      <c r="F2358" s="512">
        <v>1</v>
      </c>
      <c r="G2358" s="512">
        <v>14</v>
      </c>
    </row>
    <row r="2359" spans="1:7" ht="12.75" customHeight="1">
      <c r="A2359" s="512" t="s">
        <v>3780</v>
      </c>
      <c r="B2359" s="512" t="s">
        <v>175</v>
      </c>
      <c r="C2359" s="512" t="s">
        <v>215</v>
      </c>
      <c r="D2359" s="512" t="s">
        <v>2680</v>
      </c>
      <c r="E2359" s="512">
        <v>14</v>
      </c>
      <c r="F2359" s="512">
        <v>2</v>
      </c>
      <c r="G2359" s="512">
        <v>14</v>
      </c>
    </row>
    <row r="2360" spans="1:7" ht="12.75" customHeight="1">
      <c r="A2360" s="512" t="s">
        <v>8884</v>
      </c>
      <c r="B2360" s="512" t="s">
        <v>175</v>
      </c>
      <c r="C2360" s="512" t="s">
        <v>215</v>
      </c>
      <c r="D2360" s="512" t="s">
        <v>2707</v>
      </c>
      <c r="E2360" s="512">
        <v>14</v>
      </c>
      <c r="F2360" s="512">
        <v>1</v>
      </c>
      <c r="G2360" s="512">
        <v>7</v>
      </c>
    </row>
    <row r="2361" spans="1:7" ht="12.75" customHeight="1">
      <c r="A2361" s="512" t="s">
        <v>564</v>
      </c>
      <c r="B2361" s="512" t="s">
        <v>175</v>
      </c>
      <c r="C2361" s="512" t="s">
        <v>198</v>
      </c>
      <c r="D2361" s="512" t="s">
        <v>2709</v>
      </c>
      <c r="E2361" s="512">
        <v>2</v>
      </c>
      <c r="F2361" s="512" t="s">
        <v>2709</v>
      </c>
      <c r="G2361" s="512">
        <v>0</v>
      </c>
    </row>
    <row r="2362" spans="1:7" ht="12.75" customHeight="1">
      <c r="A2362" s="512" t="s">
        <v>566</v>
      </c>
      <c r="B2362" s="512" t="s">
        <v>175</v>
      </c>
      <c r="C2362" s="512" t="s">
        <v>199</v>
      </c>
      <c r="D2362" s="512" t="s">
        <v>2709</v>
      </c>
      <c r="E2362" s="512">
        <v>3</v>
      </c>
      <c r="F2362" s="512" t="s">
        <v>2709</v>
      </c>
      <c r="G2362" s="512">
        <v>0</v>
      </c>
    </row>
    <row r="2363" spans="1:7" ht="12.75" customHeight="1">
      <c r="A2363" s="512" t="s">
        <v>3723</v>
      </c>
      <c r="B2363" s="512" t="s">
        <v>175</v>
      </c>
      <c r="C2363" s="512" t="s">
        <v>63</v>
      </c>
      <c r="D2363" s="512" t="s">
        <v>2690</v>
      </c>
      <c r="E2363" s="512">
        <v>8</v>
      </c>
      <c r="F2363" s="512">
        <v>3</v>
      </c>
      <c r="G2363" s="512">
        <v>38</v>
      </c>
    </row>
    <row r="2364" spans="1:7" ht="12.75" customHeight="1">
      <c r="A2364" s="512" t="s">
        <v>3705</v>
      </c>
      <c r="B2364" s="512" t="s">
        <v>175</v>
      </c>
      <c r="C2364" s="512" t="s">
        <v>193</v>
      </c>
      <c r="D2364" s="512" t="s">
        <v>2689</v>
      </c>
      <c r="E2364" s="512">
        <v>3</v>
      </c>
      <c r="F2364" s="512">
        <v>1</v>
      </c>
      <c r="G2364" s="512">
        <v>33</v>
      </c>
    </row>
    <row r="2365" spans="1:7" ht="12.75" customHeight="1">
      <c r="A2365" s="512" t="s">
        <v>5017</v>
      </c>
      <c r="B2365" s="512" t="s">
        <v>175</v>
      </c>
      <c r="C2365" s="512" t="s">
        <v>222</v>
      </c>
      <c r="D2365" s="512" t="s">
        <v>2690</v>
      </c>
      <c r="E2365" s="512">
        <v>10</v>
      </c>
      <c r="F2365" s="512">
        <v>1</v>
      </c>
      <c r="G2365" s="512">
        <v>10</v>
      </c>
    </row>
    <row r="2366" spans="1:7" ht="12.75" customHeight="1">
      <c r="A2366" s="512" t="s">
        <v>3942</v>
      </c>
      <c r="B2366" s="512" t="s">
        <v>175</v>
      </c>
      <c r="C2366" s="512" t="s">
        <v>211</v>
      </c>
      <c r="D2366" s="512" t="s">
        <v>2690</v>
      </c>
      <c r="E2366" s="512">
        <v>12</v>
      </c>
      <c r="F2366" s="512">
        <v>2</v>
      </c>
      <c r="G2366" s="512">
        <v>17</v>
      </c>
    </row>
    <row r="2367" spans="1:7" ht="12.75" customHeight="1">
      <c r="A2367" s="512" t="s">
        <v>8885</v>
      </c>
      <c r="B2367" s="512" t="s">
        <v>175</v>
      </c>
      <c r="C2367" s="512" t="s">
        <v>211</v>
      </c>
      <c r="D2367" s="512" t="s">
        <v>2679</v>
      </c>
      <c r="E2367" s="512">
        <v>12</v>
      </c>
      <c r="F2367" s="512">
        <v>1</v>
      </c>
      <c r="G2367" s="512">
        <v>8</v>
      </c>
    </row>
    <row r="2368" spans="1:7" ht="12.75" customHeight="1">
      <c r="A2368" s="512" t="s">
        <v>4475</v>
      </c>
      <c r="B2368" s="512" t="s">
        <v>175</v>
      </c>
      <c r="C2368" s="512" t="s">
        <v>169</v>
      </c>
      <c r="D2368" s="512" t="s">
        <v>2689</v>
      </c>
      <c r="E2368" s="512">
        <v>2</v>
      </c>
      <c r="F2368" s="512" t="s">
        <v>2709</v>
      </c>
      <c r="G2368" s="512">
        <v>0</v>
      </c>
    </row>
    <row r="2369" spans="1:7" ht="12.75" customHeight="1">
      <c r="A2369" s="512" t="s">
        <v>4478</v>
      </c>
      <c r="B2369" s="512" t="s">
        <v>175</v>
      </c>
      <c r="C2369" s="512" t="s">
        <v>194</v>
      </c>
      <c r="D2369" s="512" t="s">
        <v>2684</v>
      </c>
      <c r="E2369" s="512">
        <v>10</v>
      </c>
      <c r="F2369" s="512">
        <v>1</v>
      </c>
      <c r="G2369" s="512">
        <v>10</v>
      </c>
    </row>
    <row r="2370" spans="1:7" ht="12.75" customHeight="1">
      <c r="A2370" s="512" t="s">
        <v>3751</v>
      </c>
      <c r="B2370" s="512" t="s">
        <v>175</v>
      </c>
      <c r="C2370" s="512" t="s">
        <v>194</v>
      </c>
      <c r="D2370" s="512" t="s">
        <v>2705</v>
      </c>
      <c r="E2370" s="512">
        <v>10</v>
      </c>
      <c r="F2370" s="512">
        <v>1</v>
      </c>
      <c r="G2370" s="512">
        <v>10</v>
      </c>
    </row>
    <row r="2371" spans="1:7" ht="12.75" customHeight="1">
      <c r="A2371" s="512" t="s">
        <v>4480</v>
      </c>
      <c r="B2371" s="512" t="s">
        <v>175</v>
      </c>
      <c r="C2371" s="512" t="s">
        <v>154</v>
      </c>
      <c r="D2371" s="512" t="s">
        <v>2689</v>
      </c>
      <c r="E2371" s="512">
        <v>17</v>
      </c>
      <c r="F2371" s="512">
        <v>4</v>
      </c>
      <c r="G2371" s="512">
        <v>24</v>
      </c>
    </row>
    <row r="2372" spans="1:7" ht="12.75" customHeight="1">
      <c r="A2372" s="512" t="s">
        <v>8886</v>
      </c>
      <c r="B2372" s="512" t="s">
        <v>175</v>
      </c>
      <c r="C2372" s="512" t="s">
        <v>39</v>
      </c>
      <c r="D2372" s="512" t="s">
        <v>2686</v>
      </c>
      <c r="E2372" s="512">
        <v>5</v>
      </c>
      <c r="F2372" s="512">
        <v>1</v>
      </c>
      <c r="G2372" s="512">
        <v>20</v>
      </c>
    </row>
    <row r="2373" spans="1:7" ht="12.75" customHeight="1">
      <c r="A2373" s="512" t="s">
        <v>3729</v>
      </c>
      <c r="B2373" s="512" t="s">
        <v>175</v>
      </c>
      <c r="C2373" s="512" t="s">
        <v>223</v>
      </c>
      <c r="D2373" s="512" t="s">
        <v>2690</v>
      </c>
      <c r="E2373" s="512">
        <v>28</v>
      </c>
      <c r="F2373" s="512">
        <v>4</v>
      </c>
      <c r="G2373" s="512">
        <v>14</v>
      </c>
    </row>
    <row r="2374" spans="1:7" ht="12.75" customHeight="1">
      <c r="A2374" s="512" t="s">
        <v>8887</v>
      </c>
      <c r="B2374" s="512" t="s">
        <v>175</v>
      </c>
      <c r="C2374" s="512" t="s">
        <v>223</v>
      </c>
      <c r="D2374" s="512" t="s">
        <v>2701</v>
      </c>
      <c r="E2374" s="512">
        <v>28</v>
      </c>
      <c r="F2374" s="512">
        <v>1</v>
      </c>
      <c r="G2374" s="512">
        <v>4</v>
      </c>
    </row>
    <row r="2375" spans="1:7" ht="12.75" customHeight="1">
      <c r="A2375" s="512" t="s">
        <v>3710</v>
      </c>
      <c r="B2375" s="512" t="s">
        <v>175</v>
      </c>
      <c r="C2375" s="512" t="s">
        <v>95</v>
      </c>
      <c r="D2375" s="512" t="s">
        <v>2690</v>
      </c>
      <c r="E2375" s="512">
        <v>19</v>
      </c>
      <c r="F2375" s="512">
        <v>1</v>
      </c>
      <c r="G2375" s="512">
        <v>5</v>
      </c>
    </row>
    <row r="2376" spans="1:7" ht="12.75" customHeight="1">
      <c r="A2376" s="512" t="s">
        <v>3787</v>
      </c>
      <c r="B2376" s="512" t="s">
        <v>175</v>
      </c>
      <c r="C2376" s="512" t="s">
        <v>195</v>
      </c>
      <c r="D2376" s="512" t="s">
        <v>2695</v>
      </c>
      <c r="E2376" s="512">
        <v>44</v>
      </c>
      <c r="F2376" s="512">
        <v>5</v>
      </c>
      <c r="G2376" s="512">
        <v>11</v>
      </c>
    </row>
    <row r="2377" spans="1:7" ht="12.75" customHeight="1">
      <c r="A2377" s="512" t="s">
        <v>3789</v>
      </c>
      <c r="B2377" s="512" t="s">
        <v>175</v>
      </c>
      <c r="C2377" s="512" t="s">
        <v>195</v>
      </c>
      <c r="D2377" s="512" t="s">
        <v>2684</v>
      </c>
      <c r="E2377" s="512">
        <v>44</v>
      </c>
      <c r="F2377" s="512">
        <v>2</v>
      </c>
      <c r="G2377" s="512">
        <v>5</v>
      </c>
    </row>
    <row r="2378" spans="1:7" ht="12.75" customHeight="1">
      <c r="A2378" s="512" t="s">
        <v>4487</v>
      </c>
      <c r="B2378" s="512" t="s">
        <v>175</v>
      </c>
      <c r="C2378" s="512" t="s">
        <v>41</v>
      </c>
      <c r="D2378" s="512" t="s">
        <v>2684</v>
      </c>
      <c r="E2378" s="512">
        <v>6</v>
      </c>
      <c r="F2378" s="512">
        <v>1</v>
      </c>
      <c r="G2378" s="512">
        <v>17</v>
      </c>
    </row>
    <row r="2379" spans="1:7" ht="12.75" customHeight="1">
      <c r="A2379" s="512" t="s">
        <v>4488</v>
      </c>
      <c r="B2379" s="512" t="s">
        <v>175</v>
      </c>
      <c r="C2379" s="512" t="s">
        <v>96</v>
      </c>
      <c r="D2379" s="512" t="s">
        <v>2698</v>
      </c>
      <c r="E2379" s="512">
        <v>6</v>
      </c>
      <c r="F2379" s="512">
        <v>1</v>
      </c>
      <c r="G2379" s="512">
        <v>17</v>
      </c>
    </row>
    <row r="2380" spans="1:7" ht="12.75" customHeight="1">
      <c r="A2380" s="512" t="s">
        <v>8888</v>
      </c>
      <c r="B2380" s="512" t="s">
        <v>175</v>
      </c>
      <c r="C2380" s="512" t="s">
        <v>96</v>
      </c>
      <c r="D2380" s="512" t="s">
        <v>2680</v>
      </c>
      <c r="E2380" s="512">
        <v>6</v>
      </c>
      <c r="F2380" s="512">
        <v>1</v>
      </c>
      <c r="G2380" s="512">
        <v>17</v>
      </c>
    </row>
    <row r="2381" spans="1:7" ht="12.75" customHeight="1">
      <c r="A2381" s="512" t="s">
        <v>8889</v>
      </c>
      <c r="B2381" s="512" t="s">
        <v>175</v>
      </c>
      <c r="C2381" s="512" t="s">
        <v>156</v>
      </c>
      <c r="D2381" s="512" t="s">
        <v>2680</v>
      </c>
      <c r="E2381" s="512">
        <v>8</v>
      </c>
      <c r="F2381" s="512">
        <v>1</v>
      </c>
      <c r="G2381" s="512">
        <v>13</v>
      </c>
    </row>
    <row r="2382" spans="1:7" ht="12.75" customHeight="1">
      <c r="A2382" s="512" t="s">
        <v>8890</v>
      </c>
      <c r="B2382" s="512" t="s">
        <v>175</v>
      </c>
      <c r="C2382" s="512" t="s">
        <v>42</v>
      </c>
      <c r="D2382" s="512" t="s">
        <v>2705</v>
      </c>
      <c r="E2382" s="512">
        <v>6</v>
      </c>
      <c r="F2382" s="512">
        <v>1</v>
      </c>
      <c r="G2382" s="512">
        <v>17</v>
      </c>
    </row>
    <row r="2383" spans="1:7" ht="12.75" customHeight="1">
      <c r="A2383" s="512" t="s">
        <v>3759</v>
      </c>
      <c r="B2383" s="512" t="s">
        <v>175</v>
      </c>
      <c r="C2383" s="512" t="s">
        <v>64</v>
      </c>
      <c r="D2383" s="512" t="s">
        <v>2689</v>
      </c>
      <c r="E2383" s="512">
        <v>5</v>
      </c>
      <c r="F2383" s="512" t="s">
        <v>2709</v>
      </c>
      <c r="G2383" s="512">
        <v>0</v>
      </c>
    </row>
    <row r="2384" spans="1:7" ht="12.75" customHeight="1">
      <c r="A2384" s="512" t="s">
        <v>3766</v>
      </c>
      <c r="B2384" s="512" t="s">
        <v>175</v>
      </c>
      <c r="C2384" s="512" t="s">
        <v>226</v>
      </c>
      <c r="D2384" s="512" t="s">
        <v>2689</v>
      </c>
      <c r="E2384" s="512">
        <v>6</v>
      </c>
      <c r="F2384" s="512" t="s">
        <v>2709</v>
      </c>
      <c r="G2384" s="512">
        <v>0</v>
      </c>
    </row>
    <row r="2385" spans="1:7" ht="12.75" customHeight="1">
      <c r="A2385" s="512" t="s">
        <v>3774</v>
      </c>
      <c r="B2385" s="512" t="s">
        <v>175</v>
      </c>
      <c r="C2385" s="512" t="s">
        <v>158</v>
      </c>
      <c r="D2385" s="512" t="s">
        <v>2689</v>
      </c>
      <c r="E2385" s="512">
        <v>6</v>
      </c>
      <c r="F2385" s="512">
        <v>3</v>
      </c>
      <c r="G2385" s="512">
        <v>50</v>
      </c>
    </row>
    <row r="2386" spans="1:7" ht="12.75" customHeight="1">
      <c r="A2386" s="512" t="s">
        <v>4491</v>
      </c>
      <c r="B2386" s="512" t="s">
        <v>175</v>
      </c>
      <c r="C2386" s="512" t="s">
        <v>158</v>
      </c>
      <c r="D2386" s="512" t="s">
        <v>2690</v>
      </c>
      <c r="E2386" s="512">
        <v>6</v>
      </c>
      <c r="F2386" s="512">
        <v>2</v>
      </c>
      <c r="G2386" s="512">
        <v>33</v>
      </c>
    </row>
    <row r="2387" spans="1:7" ht="12.75" customHeight="1">
      <c r="A2387" s="512" t="s">
        <v>8891</v>
      </c>
      <c r="B2387" s="512" t="s">
        <v>175</v>
      </c>
      <c r="C2387" s="512" t="s">
        <v>158</v>
      </c>
      <c r="D2387" s="512" t="s">
        <v>2688</v>
      </c>
      <c r="E2387" s="512">
        <v>6</v>
      </c>
      <c r="F2387" s="512">
        <v>1</v>
      </c>
      <c r="G2387" s="512">
        <v>17</v>
      </c>
    </row>
    <row r="2388" spans="1:7" ht="12.75" customHeight="1">
      <c r="A2388" s="512" t="s">
        <v>5007</v>
      </c>
      <c r="B2388" s="512" t="s">
        <v>175</v>
      </c>
      <c r="C2388" s="512" t="s">
        <v>43</v>
      </c>
      <c r="D2388" s="512" t="s">
        <v>2695</v>
      </c>
      <c r="E2388" s="512">
        <v>11</v>
      </c>
      <c r="F2388" s="512">
        <v>1</v>
      </c>
      <c r="G2388" s="512">
        <v>9</v>
      </c>
    </row>
    <row r="2389" spans="1:7" ht="12.75" customHeight="1">
      <c r="A2389" s="512" t="s">
        <v>3793</v>
      </c>
      <c r="B2389" s="512" t="s">
        <v>175</v>
      </c>
      <c r="C2389" s="512" t="s">
        <v>227</v>
      </c>
      <c r="D2389" s="512" t="s">
        <v>2684</v>
      </c>
      <c r="E2389" s="512">
        <v>22</v>
      </c>
      <c r="F2389" s="512">
        <v>1</v>
      </c>
      <c r="G2389" s="512">
        <v>5</v>
      </c>
    </row>
    <row r="2390" spans="1:7" ht="12.75" customHeight="1">
      <c r="A2390" s="512" t="s">
        <v>3795</v>
      </c>
      <c r="B2390" s="512" t="s">
        <v>175</v>
      </c>
      <c r="C2390" s="512" t="s">
        <v>196</v>
      </c>
      <c r="D2390" s="512" t="s">
        <v>2692</v>
      </c>
      <c r="E2390" s="512">
        <v>10</v>
      </c>
      <c r="F2390" s="512">
        <v>1</v>
      </c>
      <c r="G2390" s="512">
        <v>10</v>
      </c>
    </row>
    <row r="2391" spans="1:7" ht="12.75" customHeight="1">
      <c r="A2391" s="512" t="s">
        <v>4048</v>
      </c>
      <c r="B2391" s="512" t="s">
        <v>175</v>
      </c>
      <c r="C2391" s="512" t="s">
        <v>197</v>
      </c>
      <c r="D2391" s="512" t="s">
        <v>2689</v>
      </c>
      <c r="E2391" s="512">
        <v>33</v>
      </c>
      <c r="F2391" s="512">
        <v>6</v>
      </c>
      <c r="G2391" s="512">
        <v>18</v>
      </c>
    </row>
    <row r="2392" spans="1:7" ht="12.75" customHeight="1">
      <c r="A2392" s="512" t="s">
        <v>3829</v>
      </c>
      <c r="B2392" s="512" t="s">
        <v>175</v>
      </c>
      <c r="C2392" s="512" t="s">
        <v>197</v>
      </c>
      <c r="D2392" s="512" t="s">
        <v>2695</v>
      </c>
      <c r="E2392" s="512">
        <v>33</v>
      </c>
      <c r="F2392" s="512">
        <v>3</v>
      </c>
      <c r="G2392" s="512">
        <v>9</v>
      </c>
    </row>
    <row r="2393" spans="1:7" ht="12.75" customHeight="1">
      <c r="A2393" s="512" t="s">
        <v>3797</v>
      </c>
      <c r="B2393" s="512" t="s">
        <v>175</v>
      </c>
      <c r="C2393" s="512" t="s">
        <v>197</v>
      </c>
      <c r="D2393" s="512" t="s">
        <v>2680</v>
      </c>
      <c r="E2393" s="512">
        <v>33</v>
      </c>
      <c r="F2393" s="512">
        <v>2</v>
      </c>
      <c r="G2393" s="512">
        <v>6</v>
      </c>
    </row>
    <row r="2394" spans="1:7" ht="12.75" customHeight="1">
      <c r="A2394" s="512" t="s">
        <v>3711</v>
      </c>
      <c r="B2394" s="512" t="s">
        <v>175</v>
      </c>
      <c r="C2394" s="512" t="s">
        <v>195</v>
      </c>
      <c r="D2394" s="512" t="s">
        <v>2689</v>
      </c>
      <c r="E2394" s="512">
        <v>44</v>
      </c>
      <c r="F2394" s="512">
        <v>11</v>
      </c>
      <c r="G2394" s="512">
        <v>25</v>
      </c>
    </row>
    <row r="2395" spans="1:7" ht="12.75" customHeight="1">
      <c r="A2395" s="512" t="s">
        <v>3763</v>
      </c>
      <c r="B2395" s="512" t="s">
        <v>175</v>
      </c>
      <c r="C2395" s="512" t="s">
        <v>195</v>
      </c>
      <c r="D2395" s="512" t="s">
        <v>2678</v>
      </c>
      <c r="E2395" s="512">
        <v>44</v>
      </c>
      <c r="F2395" s="512">
        <v>3</v>
      </c>
      <c r="G2395" s="512">
        <v>7</v>
      </c>
    </row>
    <row r="2396" spans="1:7" ht="12.75" customHeight="1">
      <c r="A2396" s="512" t="s">
        <v>8892</v>
      </c>
      <c r="B2396" s="512" t="s">
        <v>175</v>
      </c>
      <c r="C2396" s="512" t="s">
        <v>155</v>
      </c>
      <c r="D2396" s="512" t="s">
        <v>2708</v>
      </c>
      <c r="E2396" s="512">
        <v>5</v>
      </c>
      <c r="F2396" s="512">
        <v>1</v>
      </c>
      <c r="G2396" s="512">
        <v>20</v>
      </c>
    </row>
    <row r="2397" spans="1:7" ht="12.75" customHeight="1">
      <c r="A2397" s="512" t="s">
        <v>8893</v>
      </c>
      <c r="B2397" s="512" t="s">
        <v>175</v>
      </c>
      <c r="C2397" s="512" t="s">
        <v>155</v>
      </c>
      <c r="D2397" s="512" t="s">
        <v>2680</v>
      </c>
      <c r="E2397" s="512">
        <v>5</v>
      </c>
      <c r="F2397" s="512">
        <v>1</v>
      </c>
      <c r="G2397" s="512">
        <v>20</v>
      </c>
    </row>
    <row r="2398" spans="1:7" ht="12.75" customHeight="1">
      <c r="A2398" s="512" t="s">
        <v>8894</v>
      </c>
      <c r="B2398" s="512" t="s">
        <v>175</v>
      </c>
      <c r="C2398" s="512" t="s">
        <v>155</v>
      </c>
      <c r="D2398" s="512" t="s">
        <v>2705</v>
      </c>
      <c r="E2398" s="512">
        <v>5</v>
      </c>
      <c r="F2398" s="512">
        <v>1</v>
      </c>
      <c r="G2398" s="512">
        <v>20</v>
      </c>
    </row>
    <row r="2399" spans="1:7" ht="12.75" customHeight="1">
      <c r="A2399" s="512" t="s">
        <v>8895</v>
      </c>
      <c r="B2399" s="512" t="s">
        <v>175</v>
      </c>
      <c r="C2399" s="512" t="s">
        <v>155</v>
      </c>
      <c r="D2399" s="512" t="s">
        <v>2703</v>
      </c>
      <c r="E2399" s="512">
        <v>5</v>
      </c>
      <c r="F2399" s="512">
        <v>1</v>
      </c>
      <c r="G2399" s="512">
        <v>20</v>
      </c>
    </row>
    <row r="2400" spans="1:7" ht="12.75" customHeight="1">
      <c r="A2400" s="512" t="s">
        <v>8896</v>
      </c>
      <c r="B2400" s="512" t="s">
        <v>175</v>
      </c>
      <c r="C2400" s="512" t="s">
        <v>96</v>
      </c>
      <c r="D2400" s="512" t="s">
        <v>2686</v>
      </c>
      <c r="E2400" s="512">
        <v>6</v>
      </c>
      <c r="F2400" s="512">
        <v>1</v>
      </c>
      <c r="G2400" s="512">
        <v>17</v>
      </c>
    </row>
    <row r="2401" spans="1:7" ht="12.75" customHeight="1">
      <c r="A2401" s="512" t="s">
        <v>550</v>
      </c>
      <c r="B2401" s="512" t="s">
        <v>175</v>
      </c>
      <c r="C2401" s="512" t="s">
        <v>214</v>
      </c>
      <c r="D2401" s="512" t="s">
        <v>2709</v>
      </c>
      <c r="E2401" s="512">
        <v>5</v>
      </c>
      <c r="F2401" s="512" t="s">
        <v>2709</v>
      </c>
      <c r="G2401" s="512">
        <v>0</v>
      </c>
    </row>
    <row r="2402" spans="1:7" ht="12.75" customHeight="1">
      <c r="A2402" s="512" t="s">
        <v>3715</v>
      </c>
      <c r="B2402" s="512" t="s">
        <v>175</v>
      </c>
      <c r="C2402" s="512" t="s">
        <v>214</v>
      </c>
      <c r="D2402" s="512" t="s">
        <v>2689</v>
      </c>
      <c r="E2402" s="512">
        <v>5</v>
      </c>
      <c r="F2402" s="512" t="s">
        <v>2709</v>
      </c>
      <c r="G2402" s="512">
        <v>0</v>
      </c>
    </row>
    <row r="2403" spans="1:7" ht="12.75" customHeight="1">
      <c r="A2403" s="512" t="s">
        <v>4490</v>
      </c>
      <c r="B2403" s="512" t="s">
        <v>175</v>
      </c>
      <c r="C2403" s="512" t="s">
        <v>157</v>
      </c>
      <c r="D2403" s="512" t="s">
        <v>2704</v>
      </c>
      <c r="E2403" s="512">
        <v>11</v>
      </c>
      <c r="F2403" s="512">
        <v>1</v>
      </c>
      <c r="G2403" s="512">
        <v>9</v>
      </c>
    </row>
    <row r="2404" spans="1:7" ht="12.75" customHeight="1">
      <c r="A2404" s="512" t="s">
        <v>8897</v>
      </c>
      <c r="B2404" s="512" t="s">
        <v>175</v>
      </c>
      <c r="C2404" s="512" t="s">
        <v>157</v>
      </c>
      <c r="D2404" s="512" t="s">
        <v>2696</v>
      </c>
      <c r="E2404" s="512">
        <v>11</v>
      </c>
      <c r="F2404" s="512">
        <v>1</v>
      </c>
      <c r="G2404" s="512">
        <v>9</v>
      </c>
    </row>
    <row r="2405" spans="1:7" ht="12.75" customHeight="1">
      <c r="A2405" s="512" t="s">
        <v>3767</v>
      </c>
      <c r="B2405" s="512" t="s">
        <v>175</v>
      </c>
      <c r="C2405" s="512" t="s">
        <v>158</v>
      </c>
      <c r="D2405" s="512" t="s">
        <v>2684</v>
      </c>
      <c r="E2405" s="512">
        <v>6</v>
      </c>
      <c r="F2405" s="512">
        <v>2</v>
      </c>
      <c r="G2405" s="512">
        <v>33</v>
      </c>
    </row>
    <row r="2406" spans="1:7" ht="12.75" customHeight="1">
      <c r="A2406" s="512" t="s">
        <v>4492</v>
      </c>
      <c r="B2406" s="512" t="s">
        <v>175</v>
      </c>
      <c r="C2406" s="512" t="s">
        <v>227</v>
      </c>
      <c r="D2406" s="512" t="s">
        <v>2690</v>
      </c>
      <c r="E2406" s="512">
        <v>22</v>
      </c>
      <c r="F2406" s="512">
        <v>4</v>
      </c>
      <c r="G2406" s="512">
        <v>18</v>
      </c>
    </row>
    <row r="2407" spans="1:7" ht="12.75" customHeight="1">
      <c r="A2407" s="512" t="s">
        <v>5073</v>
      </c>
      <c r="B2407" s="512" t="s">
        <v>175</v>
      </c>
      <c r="C2407" s="512" t="s">
        <v>227</v>
      </c>
      <c r="D2407" s="512" t="s">
        <v>2706</v>
      </c>
      <c r="E2407" s="512">
        <v>22</v>
      </c>
      <c r="F2407" s="512">
        <v>2</v>
      </c>
      <c r="G2407" s="512">
        <v>9</v>
      </c>
    </row>
    <row r="2408" spans="1:7" ht="12.75" customHeight="1">
      <c r="A2408" s="512" t="s">
        <v>3830</v>
      </c>
      <c r="B2408" s="512" t="s">
        <v>175</v>
      </c>
      <c r="C2408" s="512" t="s">
        <v>159</v>
      </c>
      <c r="D2408" s="512" t="s">
        <v>2689</v>
      </c>
      <c r="E2408" s="512">
        <v>8</v>
      </c>
      <c r="F2408" s="512">
        <v>2</v>
      </c>
      <c r="G2408" s="512">
        <v>25</v>
      </c>
    </row>
    <row r="2409" spans="1:7" ht="12.75" customHeight="1">
      <c r="A2409" s="512" t="s">
        <v>5022</v>
      </c>
      <c r="B2409" s="512" t="s">
        <v>175</v>
      </c>
      <c r="C2409" s="512" t="s">
        <v>44</v>
      </c>
      <c r="D2409" s="512" t="s">
        <v>2690</v>
      </c>
      <c r="E2409" s="512">
        <v>7</v>
      </c>
      <c r="F2409" s="512">
        <v>1</v>
      </c>
      <c r="G2409" s="512">
        <v>14</v>
      </c>
    </row>
    <row r="2410" spans="1:7" ht="12.75" customHeight="1">
      <c r="A2410" s="512" t="s">
        <v>4493</v>
      </c>
      <c r="B2410" s="512" t="s">
        <v>175</v>
      </c>
      <c r="C2410" s="512" t="s">
        <v>44</v>
      </c>
      <c r="D2410" s="512" t="s">
        <v>2680</v>
      </c>
      <c r="E2410" s="512">
        <v>7</v>
      </c>
      <c r="F2410" s="512">
        <v>1</v>
      </c>
      <c r="G2410" s="512">
        <v>14</v>
      </c>
    </row>
    <row r="2411" spans="1:7" ht="12.75" customHeight="1">
      <c r="A2411" s="512" t="s">
        <v>5035</v>
      </c>
      <c r="B2411" s="512" t="s">
        <v>175</v>
      </c>
      <c r="C2411" s="512" t="s">
        <v>215</v>
      </c>
      <c r="D2411" s="512" t="s">
        <v>2684</v>
      </c>
      <c r="E2411" s="512">
        <v>14</v>
      </c>
      <c r="F2411" s="512">
        <v>1</v>
      </c>
      <c r="G2411" s="512">
        <v>7</v>
      </c>
    </row>
    <row r="2412" spans="1:7" ht="12.75" customHeight="1">
      <c r="A2412" s="512" t="s">
        <v>8898</v>
      </c>
      <c r="B2412" s="512" t="s">
        <v>175</v>
      </c>
      <c r="C2412" s="512" t="s">
        <v>215</v>
      </c>
      <c r="D2412" s="512" t="s">
        <v>2686</v>
      </c>
      <c r="E2412" s="512">
        <v>14</v>
      </c>
      <c r="F2412" s="512">
        <v>1</v>
      </c>
      <c r="G2412" s="512">
        <v>7</v>
      </c>
    </row>
    <row r="2413" spans="1:7" ht="12.75" customHeight="1">
      <c r="A2413" s="512" t="s">
        <v>8899</v>
      </c>
      <c r="B2413" s="512" t="s">
        <v>175</v>
      </c>
      <c r="C2413" s="512" t="s">
        <v>180</v>
      </c>
      <c r="D2413" s="512" t="s">
        <v>2679</v>
      </c>
      <c r="E2413" s="512">
        <v>9</v>
      </c>
      <c r="F2413" s="512">
        <v>1</v>
      </c>
      <c r="G2413" s="512">
        <v>11</v>
      </c>
    </row>
    <row r="2414" spans="1:7" ht="12.75" customHeight="1">
      <c r="A2414" s="512" t="s">
        <v>3810</v>
      </c>
      <c r="B2414" s="512" t="s">
        <v>175</v>
      </c>
      <c r="C2414" s="512" t="s">
        <v>199</v>
      </c>
      <c r="D2414" s="512" t="s">
        <v>2689</v>
      </c>
      <c r="E2414" s="512">
        <v>3</v>
      </c>
      <c r="F2414" s="512" t="s">
        <v>2709</v>
      </c>
      <c r="G2414" s="512">
        <v>0</v>
      </c>
    </row>
    <row r="2415" spans="1:7" ht="12.75" customHeight="1">
      <c r="A2415" s="512" t="s">
        <v>8900</v>
      </c>
      <c r="B2415" s="512" t="s">
        <v>175</v>
      </c>
      <c r="C2415" s="512" t="s">
        <v>229</v>
      </c>
      <c r="D2415" s="512" t="s">
        <v>2687</v>
      </c>
      <c r="E2415" s="512">
        <v>16</v>
      </c>
      <c r="F2415" s="512">
        <v>1</v>
      </c>
      <c r="G2415" s="512">
        <v>6</v>
      </c>
    </row>
    <row r="2416" spans="1:7" ht="12.75" customHeight="1">
      <c r="A2416" s="512" t="s">
        <v>3834</v>
      </c>
      <c r="B2416" s="512" t="s">
        <v>175</v>
      </c>
      <c r="C2416" s="512" t="s">
        <v>65</v>
      </c>
      <c r="D2416" s="512" t="s">
        <v>2696</v>
      </c>
      <c r="E2416" s="512">
        <v>14</v>
      </c>
      <c r="F2416" s="512">
        <v>2</v>
      </c>
      <c r="G2416" s="512">
        <v>14</v>
      </c>
    </row>
    <row r="2417" spans="1:7" ht="12.75" customHeight="1">
      <c r="A2417" s="512" t="s">
        <v>3816</v>
      </c>
      <c r="B2417" s="512" t="s">
        <v>144</v>
      </c>
      <c r="C2417" s="512" t="s">
        <v>66</v>
      </c>
      <c r="D2417" s="512" t="s">
        <v>2706</v>
      </c>
      <c r="E2417" s="512">
        <v>2420</v>
      </c>
      <c r="F2417" s="512">
        <v>32</v>
      </c>
      <c r="G2417" s="512">
        <v>1</v>
      </c>
    </row>
    <row r="2418" spans="1:7" ht="12.75" customHeight="1">
      <c r="A2418" s="512" t="s">
        <v>3818</v>
      </c>
      <c r="B2418" s="512" t="s">
        <v>144</v>
      </c>
      <c r="C2418" s="512" t="s">
        <v>66</v>
      </c>
      <c r="D2418" s="512" t="s">
        <v>2700</v>
      </c>
      <c r="E2418" s="512">
        <v>2420</v>
      </c>
      <c r="F2418" s="512">
        <v>2</v>
      </c>
      <c r="G2418" s="512">
        <v>0</v>
      </c>
    </row>
    <row r="2419" spans="1:7" ht="12.75" customHeight="1">
      <c r="A2419" s="512" t="s">
        <v>3819</v>
      </c>
      <c r="B2419" s="512" t="s">
        <v>144</v>
      </c>
      <c r="C2419" s="512" t="s">
        <v>200</v>
      </c>
      <c r="D2419" s="512" t="s">
        <v>2689</v>
      </c>
      <c r="E2419" s="512">
        <v>19</v>
      </c>
      <c r="F2419" s="512">
        <v>3</v>
      </c>
      <c r="G2419" s="512">
        <v>16</v>
      </c>
    </row>
    <row r="2420" spans="1:7" ht="12.75" customHeight="1">
      <c r="A2420" s="512" t="s">
        <v>8901</v>
      </c>
      <c r="B2420" s="512" t="s">
        <v>144</v>
      </c>
      <c r="C2420" s="512" t="s">
        <v>200</v>
      </c>
      <c r="D2420" s="512" t="s">
        <v>2693</v>
      </c>
      <c r="E2420" s="512">
        <v>19</v>
      </c>
      <c r="F2420" s="512">
        <v>1</v>
      </c>
      <c r="G2420" s="512">
        <v>5</v>
      </c>
    </row>
    <row r="2421" spans="1:7" ht="12.75" customHeight="1">
      <c r="A2421" s="512" t="s">
        <v>4205</v>
      </c>
      <c r="B2421" s="512" t="s">
        <v>144</v>
      </c>
      <c r="C2421" s="512" t="s">
        <v>86</v>
      </c>
      <c r="D2421" s="512" t="s">
        <v>2689</v>
      </c>
      <c r="E2421" s="512">
        <v>10</v>
      </c>
      <c r="F2421" s="512">
        <v>2</v>
      </c>
      <c r="G2421" s="512">
        <v>20</v>
      </c>
    </row>
    <row r="2422" spans="1:7" ht="12.75" customHeight="1">
      <c r="A2422" s="512" t="s">
        <v>3820</v>
      </c>
      <c r="B2422" s="512" t="s">
        <v>144</v>
      </c>
      <c r="C2422" s="512" t="s">
        <v>86</v>
      </c>
      <c r="D2422" s="512" t="s">
        <v>2690</v>
      </c>
      <c r="E2422" s="512">
        <v>10</v>
      </c>
      <c r="F2422" s="512">
        <v>1</v>
      </c>
      <c r="G2422" s="512">
        <v>10</v>
      </c>
    </row>
    <row r="2423" spans="1:7" ht="12.75" customHeight="1">
      <c r="A2423" s="512" t="s">
        <v>5260</v>
      </c>
      <c r="B2423" s="512" t="s">
        <v>144</v>
      </c>
      <c r="C2423" s="512" t="s">
        <v>86</v>
      </c>
      <c r="D2423" s="512" t="s">
        <v>2684</v>
      </c>
      <c r="E2423" s="512">
        <v>10</v>
      </c>
      <c r="F2423" s="512">
        <v>1</v>
      </c>
      <c r="G2423" s="512">
        <v>10</v>
      </c>
    </row>
    <row r="2424" spans="1:7" ht="12.75" customHeight="1">
      <c r="A2424" s="512" t="s">
        <v>8902</v>
      </c>
      <c r="B2424" s="512" t="s">
        <v>144</v>
      </c>
      <c r="C2424" s="512" t="s">
        <v>216</v>
      </c>
      <c r="D2424" s="512" t="s">
        <v>2686</v>
      </c>
      <c r="E2424" s="512">
        <v>49</v>
      </c>
      <c r="F2424" s="512">
        <v>4</v>
      </c>
      <c r="G2424" s="512">
        <v>8</v>
      </c>
    </row>
    <row r="2425" spans="1:7" ht="12.75" customHeight="1">
      <c r="A2425" s="512" t="s">
        <v>3844</v>
      </c>
      <c r="B2425" s="512" t="s">
        <v>144</v>
      </c>
      <c r="C2425" s="512" t="s">
        <v>23</v>
      </c>
      <c r="D2425" s="512" t="s">
        <v>2689</v>
      </c>
      <c r="E2425" s="512">
        <v>5</v>
      </c>
      <c r="F2425" s="512">
        <v>1</v>
      </c>
      <c r="G2425" s="512">
        <v>25</v>
      </c>
    </row>
    <row r="2426" spans="1:7" ht="12.75" customHeight="1">
      <c r="A2426" s="512" t="s">
        <v>4528</v>
      </c>
      <c r="B2426" s="512" t="s">
        <v>144</v>
      </c>
      <c r="C2426" s="512" t="s">
        <v>118</v>
      </c>
      <c r="D2426" s="512" t="s">
        <v>2692</v>
      </c>
      <c r="E2426" s="512">
        <v>9</v>
      </c>
      <c r="F2426" s="512">
        <v>1</v>
      </c>
      <c r="G2426" s="512">
        <v>11</v>
      </c>
    </row>
    <row r="2427" spans="1:7" ht="12.75" customHeight="1">
      <c r="A2427" s="512" t="s">
        <v>3975</v>
      </c>
      <c r="B2427" s="512" t="s">
        <v>144</v>
      </c>
      <c r="C2427" s="512" t="s">
        <v>31</v>
      </c>
      <c r="D2427" s="512" t="s">
        <v>2684</v>
      </c>
      <c r="E2427" s="512">
        <v>3</v>
      </c>
      <c r="F2427" s="512">
        <v>1</v>
      </c>
      <c r="G2427" s="512">
        <v>33</v>
      </c>
    </row>
    <row r="2428" spans="1:7" ht="12.75" customHeight="1">
      <c r="A2428" s="512" t="s">
        <v>8903</v>
      </c>
      <c r="B2428" s="512" t="s">
        <v>144</v>
      </c>
      <c r="C2428" s="512" t="s">
        <v>148</v>
      </c>
      <c r="D2428" s="512" t="s">
        <v>2679</v>
      </c>
      <c r="E2428" s="512">
        <v>4</v>
      </c>
      <c r="F2428" s="512">
        <v>1</v>
      </c>
      <c r="G2428" s="512">
        <v>25</v>
      </c>
    </row>
    <row r="2429" spans="1:7" ht="12.75" customHeight="1">
      <c r="A2429" s="512" t="s">
        <v>8904</v>
      </c>
      <c r="B2429" s="512" t="s">
        <v>144</v>
      </c>
      <c r="C2429" s="512" t="s">
        <v>148</v>
      </c>
      <c r="D2429" s="512" t="s">
        <v>2680</v>
      </c>
      <c r="E2429" s="512">
        <v>4</v>
      </c>
      <c r="F2429" s="512">
        <v>2</v>
      </c>
      <c r="G2429" s="512">
        <v>50</v>
      </c>
    </row>
    <row r="2430" spans="1:7" ht="12.75" customHeight="1">
      <c r="A2430" s="512" t="s">
        <v>4009</v>
      </c>
      <c r="B2430" s="512" t="s">
        <v>144</v>
      </c>
      <c r="C2430" s="512" t="s">
        <v>32</v>
      </c>
      <c r="D2430" s="512" t="s">
        <v>2687</v>
      </c>
      <c r="E2430" s="512">
        <v>40</v>
      </c>
      <c r="F2430" s="512">
        <v>1</v>
      </c>
      <c r="G2430" s="512">
        <v>3</v>
      </c>
    </row>
    <row r="2431" spans="1:7" ht="12.75" customHeight="1">
      <c r="A2431" s="512" t="s">
        <v>4011</v>
      </c>
      <c r="B2431" s="512" t="s">
        <v>144</v>
      </c>
      <c r="C2431" s="512" t="s">
        <v>119</v>
      </c>
      <c r="D2431" s="512" t="s">
        <v>2690</v>
      </c>
      <c r="E2431" s="512">
        <v>47</v>
      </c>
      <c r="F2431" s="512">
        <v>10</v>
      </c>
      <c r="G2431" s="512">
        <v>21</v>
      </c>
    </row>
    <row r="2432" spans="1:7" ht="12.75" customHeight="1">
      <c r="A2432" s="512" t="s">
        <v>4019</v>
      </c>
      <c r="B2432" s="512" t="s">
        <v>144</v>
      </c>
      <c r="C2432" s="512" t="s">
        <v>119</v>
      </c>
      <c r="D2432" s="512" t="s">
        <v>2684</v>
      </c>
      <c r="E2432" s="512">
        <v>47</v>
      </c>
      <c r="F2432" s="512">
        <v>9</v>
      </c>
      <c r="G2432" s="512">
        <v>19</v>
      </c>
    </row>
    <row r="2433" spans="1:7" ht="12.75" customHeight="1">
      <c r="A2433" s="512" t="s">
        <v>8905</v>
      </c>
      <c r="B2433" s="512" t="s">
        <v>144</v>
      </c>
      <c r="C2433" s="512" t="s">
        <v>79</v>
      </c>
      <c r="D2433" s="512" t="s">
        <v>2693</v>
      </c>
      <c r="E2433" s="512">
        <v>4</v>
      </c>
      <c r="F2433" s="512">
        <v>2</v>
      </c>
      <c r="G2433" s="512">
        <v>50</v>
      </c>
    </row>
    <row r="2434" spans="1:7" ht="12.75" customHeight="1">
      <c r="A2434" s="512" t="s">
        <v>3963</v>
      </c>
      <c r="B2434" s="512" t="s">
        <v>144</v>
      </c>
      <c r="C2434" s="512" t="s">
        <v>79</v>
      </c>
      <c r="D2434" s="512" t="s">
        <v>2699</v>
      </c>
      <c r="E2434" s="512">
        <v>4</v>
      </c>
      <c r="F2434" s="512">
        <v>1</v>
      </c>
      <c r="G2434" s="512">
        <v>25</v>
      </c>
    </row>
    <row r="2435" spans="1:7" ht="12.75" customHeight="1">
      <c r="A2435" s="512" t="s">
        <v>8906</v>
      </c>
      <c r="B2435" s="512" t="s">
        <v>144</v>
      </c>
      <c r="C2435" s="512" t="s">
        <v>149</v>
      </c>
      <c r="D2435" s="512" t="s">
        <v>2701</v>
      </c>
      <c r="E2435" s="512">
        <v>21</v>
      </c>
      <c r="F2435" s="512">
        <v>1</v>
      </c>
      <c r="G2435" s="512">
        <v>5</v>
      </c>
    </row>
    <row r="2436" spans="1:7" ht="12.75" customHeight="1">
      <c r="A2436" s="512" t="s">
        <v>4071</v>
      </c>
      <c r="B2436" s="512" t="s">
        <v>144</v>
      </c>
      <c r="C2436" s="512" t="s">
        <v>149</v>
      </c>
      <c r="D2436" s="512" t="s">
        <v>2696</v>
      </c>
      <c r="E2436" s="512">
        <v>21</v>
      </c>
      <c r="F2436" s="512">
        <v>1</v>
      </c>
      <c r="G2436" s="512">
        <v>5</v>
      </c>
    </row>
    <row r="2437" spans="1:7" ht="12.75" customHeight="1">
      <c r="A2437" s="512" t="s">
        <v>8907</v>
      </c>
      <c r="B2437" s="512" t="s">
        <v>144</v>
      </c>
      <c r="C2437" s="512" t="s">
        <v>81</v>
      </c>
      <c r="D2437" s="512" t="s">
        <v>2702</v>
      </c>
      <c r="E2437" s="512">
        <v>31</v>
      </c>
      <c r="F2437" s="512">
        <v>1</v>
      </c>
      <c r="G2437" s="512">
        <v>3</v>
      </c>
    </row>
    <row r="2438" spans="1:7" ht="12.75" customHeight="1">
      <c r="A2438" s="512" t="s">
        <v>4116</v>
      </c>
      <c r="B2438" s="512" t="s">
        <v>144</v>
      </c>
      <c r="C2438" s="512" t="s">
        <v>188</v>
      </c>
      <c r="D2438" s="512" t="s">
        <v>2689</v>
      </c>
      <c r="E2438" s="512">
        <v>13</v>
      </c>
      <c r="F2438" s="512">
        <v>2</v>
      </c>
      <c r="G2438" s="512">
        <v>15</v>
      </c>
    </row>
    <row r="2439" spans="1:7" ht="12.75" customHeight="1">
      <c r="A2439" s="512" t="s">
        <v>4073</v>
      </c>
      <c r="B2439" s="512" t="s">
        <v>144</v>
      </c>
      <c r="C2439" s="512" t="s">
        <v>188</v>
      </c>
      <c r="D2439" s="512" t="s">
        <v>2690</v>
      </c>
      <c r="E2439" s="512">
        <v>13</v>
      </c>
      <c r="F2439" s="512">
        <v>1</v>
      </c>
      <c r="G2439" s="512">
        <v>8</v>
      </c>
    </row>
    <row r="2440" spans="1:7" ht="12.75" customHeight="1">
      <c r="A2440" s="512" t="s">
        <v>8908</v>
      </c>
      <c r="B2440" s="512" t="s">
        <v>144</v>
      </c>
      <c r="C2440" s="512" t="s">
        <v>188</v>
      </c>
      <c r="D2440" s="512" t="s">
        <v>2692</v>
      </c>
      <c r="E2440" s="512">
        <v>13</v>
      </c>
      <c r="F2440" s="512">
        <v>1</v>
      </c>
      <c r="G2440" s="512">
        <v>8</v>
      </c>
    </row>
    <row r="2441" spans="1:7" ht="12.75" customHeight="1">
      <c r="A2441" s="512" t="s">
        <v>5264</v>
      </c>
      <c r="B2441" s="512" t="s">
        <v>144</v>
      </c>
      <c r="C2441" s="512" t="s">
        <v>150</v>
      </c>
      <c r="D2441" s="512" t="s">
        <v>2684</v>
      </c>
      <c r="E2441" s="512">
        <v>5</v>
      </c>
      <c r="F2441" s="512">
        <v>1</v>
      </c>
      <c r="G2441" s="512">
        <v>20</v>
      </c>
    </row>
    <row r="2442" spans="1:7" ht="12.75" customHeight="1">
      <c r="A2442" s="512" t="s">
        <v>4076</v>
      </c>
      <c r="B2442" s="512" t="s">
        <v>144</v>
      </c>
      <c r="C2442" s="512" t="s">
        <v>165</v>
      </c>
      <c r="D2442" s="512" t="s">
        <v>2689</v>
      </c>
      <c r="E2442" s="512">
        <v>7</v>
      </c>
      <c r="F2442" s="512">
        <v>3</v>
      </c>
      <c r="G2442" s="512">
        <v>43</v>
      </c>
    </row>
    <row r="2443" spans="1:7" ht="12.75" customHeight="1">
      <c r="A2443" s="512" t="s">
        <v>3985</v>
      </c>
      <c r="B2443" s="512" t="s">
        <v>144</v>
      </c>
      <c r="C2443" s="512" t="s">
        <v>165</v>
      </c>
      <c r="D2443" s="512" t="s">
        <v>2683</v>
      </c>
      <c r="E2443" s="512">
        <v>7</v>
      </c>
      <c r="F2443" s="512">
        <v>1</v>
      </c>
      <c r="G2443" s="512">
        <v>14</v>
      </c>
    </row>
    <row r="2444" spans="1:7" ht="12.75" customHeight="1">
      <c r="A2444" s="512" t="s">
        <v>4030</v>
      </c>
      <c r="B2444" s="512" t="s">
        <v>144</v>
      </c>
      <c r="C2444" s="512" t="s">
        <v>151</v>
      </c>
      <c r="D2444" s="512" t="s">
        <v>2689</v>
      </c>
      <c r="E2444" s="512">
        <v>7</v>
      </c>
      <c r="F2444" s="512">
        <v>3</v>
      </c>
      <c r="G2444" s="512">
        <v>43</v>
      </c>
    </row>
    <row r="2445" spans="1:7" ht="12.75" customHeight="1">
      <c r="A2445" s="512" t="s">
        <v>4536</v>
      </c>
      <c r="B2445" s="512" t="s">
        <v>144</v>
      </c>
      <c r="C2445" s="512" t="s">
        <v>60</v>
      </c>
      <c r="D2445" s="512" t="s">
        <v>2689</v>
      </c>
      <c r="E2445" s="512">
        <v>6</v>
      </c>
      <c r="F2445" s="512">
        <v>1</v>
      </c>
      <c r="G2445" s="512">
        <v>17</v>
      </c>
    </row>
    <row r="2446" spans="1:7" ht="12.75" customHeight="1">
      <c r="A2446" s="512" t="s">
        <v>4080</v>
      </c>
      <c r="B2446" s="512" t="s">
        <v>144</v>
      </c>
      <c r="C2446" s="512" t="s">
        <v>208</v>
      </c>
      <c r="D2446" s="512" t="s">
        <v>2689</v>
      </c>
      <c r="E2446" s="512">
        <v>20</v>
      </c>
      <c r="F2446" s="512">
        <v>5</v>
      </c>
      <c r="G2446" s="512">
        <v>25</v>
      </c>
    </row>
    <row r="2447" spans="1:7" ht="12.75" customHeight="1">
      <c r="A2447" s="512" t="s">
        <v>8909</v>
      </c>
      <c r="B2447" s="512" t="s">
        <v>144</v>
      </c>
      <c r="C2447" s="512" t="s">
        <v>208</v>
      </c>
      <c r="D2447" s="512" t="s">
        <v>2695</v>
      </c>
      <c r="E2447" s="512">
        <v>20</v>
      </c>
      <c r="F2447" s="512">
        <v>1</v>
      </c>
      <c r="G2447" s="512">
        <v>5</v>
      </c>
    </row>
    <row r="2448" spans="1:7" ht="12.75" customHeight="1">
      <c r="A2448" s="512" t="s">
        <v>5266</v>
      </c>
      <c r="B2448" s="512" t="s">
        <v>144</v>
      </c>
      <c r="C2448" s="512" t="s">
        <v>208</v>
      </c>
      <c r="D2448" s="512" t="s">
        <v>2684</v>
      </c>
      <c r="E2448" s="512">
        <v>20</v>
      </c>
      <c r="F2448" s="512">
        <v>2</v>
      </c>
      <c r="G2448" s="512">
        <v>10</v>
      </c>
    </row>
    <row r="2449" spans="1:7" ht="12.75" customHeight="1">
      <c r="A2449" s="512" t="s">
        <v>8910</v>
      </c>
      <c r="B2449" s="512" t="s">
        <v>144</v>
      </c>
      <c r="C2449" s="512" t="s">
        <v>61</v>
      </c>
      <c r="D2449" s="512" t="s">
        <v>2683</v>
      </c>
      <c r="E2449" s="512">
        <v>19</v>
      </c>
      <c r="F2449" s="512">
        <v>1</v>
      </c>
      <c r="G2449" s="512">
        <v>5</v>
      </c>
    </row>
    <row r="2450" spans="1:7" ht="12.75" customHeight="1">
      <c r="A2450" s="512" t="s">
        <v>5311</v>
      </c>
      <c r="B2450" s="512" t="s">
        <v>144</v>
      </c>
      <c r="C2450" s="512" t="s">
        <v>61</v>
      </c>
      <c r="D2450" s="512" t="s">
        <v>2706</v>
      </c>
      <c r="E2450" s="512">
        <v>19</v>
      </c>
      <c r="F2450" s="512">
        <v>1</v>
      </c>
      <c r="G2450" s="512">
        <v>5</v>
      </c>
    </row>
    <row r="2451" spans="1:7" ht="12.75" customHeight="1">
      <c r="A2451" s="512" t="s">
        <v>4037</v>
      </c>
      <c r="B2451" s="512" t="s">
        <v>144</v>
      </c>
      <c r="C2451" s="512" t="s">
        <v>82</v>
      </c>
      <c r="D2451" s="512" t="s">
        <v>2698</v>
      </c>
      <c r="E2451" s="512">
        <v>52</v>
      </c>
      <c r="F2451" s="512">
        <v>1</v>
      </c>
      <c r="G2451" s="512">
        <v>2</v>
      </c>
    </row>
    <row r="2452" spans="1:7" ht="12.75" customHeight="1">
      <c r="A2452" s="512" t="s">
        <v>5296</v>
      </c>
      <c r="B2452" s="512" t="s">
        <v>144</v>
      </c>
      <c r="C2452" s="512" t="s">
        <v>82</v>
      </c>
      <c r="D2452" s="512" t="s">
        <v>2687</v>
      </c>
      <c r="E2452" s="512">
        <v>52</v>
      </c>
      <c r="F2452" s="512">
        <v>1</v>
      </c>
      <c r="G2452" s="512">
        <v>2</v>
      </c>
    </row>
    <row r="2453" spans="1:7" ht="12.75" customHeight="1">
      <c r="A2453" s="512" t="s">
        <v>8911</v>
      </c>
      <c r="B2453" s="512" t="s">
        <v>144</v>
      </c>
      <c r="C2453" s="512" t="s">
        <v>167</v>
      </c>
      <c r="D2453" s="512" t="s">
        <v>2680</v>
      </c>
      <c r="E2453" s="512">
        <v>16</v>
      </c>
      <c r="F2453" s="512">
        <v>1</v>
      </c>
      <c r="G2453" s="512">
        <v>6</v>
      </c>
    </row>
    <row r="2454" spans="1:7" ht="12.75" customHeight="1">
      <c r="A2454" s="512" t="s">
        <v>4051</v>
      </c>
      <c r="B2454" s="512" t="s">
        <v>144</v>
      </c>
      <c r="C2454" s="512" t="s">
        <v>83</v>
      </c>
      <c r="D2454" s="512" t="s">
        <v>2689</v>
      </c>
      <c r="E2454" s="512">
        <v>7</v>
      </c>
      <c r="F2454" s="512">
        <v>4</v>
      </c>
      <c r="G2454" s="512">
        <v>57</v>
      </c>
    </row>
    <row r="2455" spans="1:7" ht="12.75" customHeight="1">
      <c r="A2455" s="512" t="s">
        <v>4052</v>
      </c>
      <c r="B2455" s="512" t="s">
        <v>144</v>
      </c>
      <c r="C2455" s="512" t="s">
        <v>83</v>
      </c>
      <c r="D2455" s="512" t="s">
        <v>2690</v>
      </c>
      <c r="E2455" s="512">
        <v>7</v>
      </c>
      <c r="F2455" s="512">
        <v>1</v>
      </c>
      <c r="G2455" s="512">
        <v>14</v>
      </c>
    </row>
    <row r="2456" spans="1:7" ht="12.75" customHeight="1">
      <c r="A2456" s="512" t="s">
        <v>4054</v>
      </c>
      <c r="B2456" s="512" t="s">
        <v>144</v>
      </c>
      <c r="C2456" s="512" t="s">
        <v>35</v>
      </c>
      <c r="D2456" s="512" t="s">
        <v>2689</v>
      </c>
      <c r="E2456" s="512">
        <v>9</v>
      </c>
      <c r="F2456" s="512">
        <v>6</v>
      </c>
      <c r="G2456" s="512">
        <v>67</v>
      </c>
    </row>
    <row r="2457" spans="1:7" ht="12.75" customHeight="1">
      <c r="A2457" s="512" t="s">
        <v>4542</v>
      </c>
      <c r="B2457" s="512" t="s">
        <v>144</v>
      </c>
      <c r="C2457" s="512" t="s">
        <v>190</v>
      </c>
      <c r="D2457" s="512" t="s">
        <v>2690</v>
      </c>
      <c r="E2457" s="512">
        <v>41</v>
      </c>
      <c r="F2457" s="512">
        <v>2</v>
      </c>
      <c r="G2457" s="512">
        <v>5</v>
      </c>
    </row>
    <row r="2458" spans="1:7" ht="12.75" customHeight="1">
      <c r="A2458" s="512" t="s">
        <v>8912</v>
      </c>
      <c r="B2458" s="512" t="s">
        <v>144</v>
      </c>
      <c r="C2458" s="512" t="s">
        <v>93</v>
      </c>
      <c r="D2458" s="512" t="s">
        <v>2700</v>
      </c>
      <c r="E2458" s="512">
        <v>10</v>
      </c>
      <c r="F2458" s="512">
        <v>1</v>
      </c>
      <c r="G2458" s="512">
        <v>10</v>
      </c>
    </row>
    <row r="2459" spans="1:7" ht="12.75" customHeight="1">
      <c r="A2459" s="512" t="s">
        <v>5252</v>
      </c>
      <c r="B2459" s="512" t="s">
        <v>144</v>
      </c>
      <c r="C2459" s="512" t="s">
        <v>209</v>
      </c>
      <c r="D2459" s="512" t="s">
        <v>2690</v>
      </c>
      <c r="E2459" s="512">
        <v>9</v>
      </c>
      <c r="F2459" s="512">
        <v>2</v>
      </c>
      <c r="G2459" s="512">
        <v>22</v>
      </c>
    </row>
    <row r="2460" spans="1:7" ht="12.75" customHeight="1">
      <c r="A2460" s="512" t="s">
        <v>8913</v>
      </c>
      <c r="B2460" s="512" t="s">
        <v>144</v>
      </c>
      <c r="C2460" s="512" t="s">
        <v>209</v>
      </c>
      <c r="D2460" s="512" t="s">
        <v>2684</v>
      </c>
      <c r="E2460" s="512">
        <v>9</v>
      </c>
      <c r="F2460" s="512">
        <v>1</v>
      </c>
      <c r="G2460" s="512">
        <v>11</v>
      </c>
    </row>
    <row r="2461" spans="1:7" ht="12.75" customHeight="1">
      <c r="A2461" s="512" t="s">
        <v>4252</v>
      </c>
      <c r="B2461" s="512" t="s">
        <v>144</v>
      </c>
      <c r="C2461" s="512" t="s">
        <v>210</v>
      </c>
      <c r="D2461" s="512" t="s">
        <v>2689</v>
      </c>
      <c r="E2461" s="512">
        <v>11</v>
      </c>
      <c r="F2461" s="512">
        <v>3</v>
      </c>
      <c r="G2461" s="512">
        <v>27</v>
      </c>
    </row>
    <row r="2462" spans="1:7" ht="12.75" customHeight="1">
      <c r="A2462" s="512" t="s">
        <v>8914</v>
      </c>
      <c r="B2462" s="512" t="s">
        <v>144</v>
      </c>
      <c r="C2462" s="512" t="s">
        <v>210</v>
      </c>
      <c r="D2462" s="512" t="s">
        <v>2684</v>
      </c>
      <c r="E2462" s="512">
        <v>11</v>
      </c>
      <c r="F2462" s="512">
        <v>1</v>
      </c>
      <c r="G2462" s="512">
        <v>9</v>
      </c>
    </row>
    <row r="2463" spans="1:7" ht="12.75" customHeight="1">
      <c r="A2463" s="512" t="s">
        <v>666</v>
      </c>
      <c r="B2463" s="512" t="s">
        <v>144</v>
      </c>
      <c r="C2463" s="512" t="s">
        <v>191</v>
      </c>
      <c r="D2463" s="512" t="s">
        <v>2709</v>
      </c>
      <c r="E2463" s="512">
        <v>1</v>
      </c>
      <c r="F2463" s="512" t="s">
        <v>2709</v>
      </c>
      <c r="G2463" s="512">
        <v>0</v>
      </c>
    </row>
    <row r="2464" spans="1:7" ht="12.75" customHeight="1">
      <c r="A2464" s="512" t="s">
        <v>4255</v>
      </c>
      <c r="B2464" s="512" t="s">
        <v>144</v>
      </c>
      <c r="C2464" s="512" t="s">
        <v>168</v>
      </c>
      <c r="D2464" s="512" t="s">
        <v>2689</v>
      </c>
      <c r="E2464" s="512">
        <v>4</v>
      </c>
      <c r="F2464" s="512">
        <v>1</v>
      </c>
      <c r="G2464" s="512">
        <v>25</v>
      </c>
    </row>
    <row r="2465" spans="1:7" ht="12.75" customHeight="1">
      <c r="A2465" s="512" t="s">
        <v>4131</v>
      </c>
      <c r="B2465" s="512" t="s">
        <v>144</v>
      </c>
      <c r="C2465" s="512" t="s">
        <v>153</v>
      </c>
      <c r="D2465" s="512" t="s">
        <v>2689</v>
      </c>
      <c r="E2465" s="512">
        <v>7</v>
      </c>
      <c r="F2465" s="512">
        <v>2</v>
      </c>
      <c r="G2465" s="512">
        <v>29</v>
      </c>
    </row>
    <row r="2466" spans="1:7" ht="12.75" customHeight="1">
      <c r="A2466" s="512" t="s">
        <v>8915</v>
      </c>
      <c r="B2466" s="512" t="s">
        <v>144</v>
      </c>
      <c r="C2466" s="512" t="s">
        <v>153</v>
      </c>
      <c r="D2466" s="512" t="s">
        <v>2697</v>
      </c>
      <c r="E2466" s="512">
        <v>7</v>
      </c>
      <c r="F2466" s="512">
        <v>1</v>
      </c>
      <c r="G2466" s="512">
        <v>14</v>
      </c>
    </row>
    <row r="2467" spans="1:7" ht="12.75" customHeight="1">
      <c r="A2467" s="512" t="s">
        <v>4091</v>
      </c>
      <c r="B2467" s="512" t="s">
        <v>144</v>
      </c>
      <c r="C2467" s="512" t="s">
        <v>62</v>
      </c>
      <c r="D2467" s="512" t="s">
        <v>2684</v>
      </c>
      <c r="E2467" s="512">
        <v>9</v>
      </c>
      <c r="F2467" s="512">
        <v>4</v>
      </c>
      <c r="G2467" s="512">
        <v>44</v>
      </c>
    </row>
    <row r="2468" spans="1:7" ht="12.75" customHeight="1">
      <c r="A2468" s="512" t="s">
        <v>5310</v>
      </c>
      <c r="B2468" s="512" t="s">
        <v>144</v>
      </c>
      <c r="C2468" s="512" t="s">
        <v>216</v>
      </c>
      <c r="D2468" s="512" t="s">
        <v>2706</v>
      </c>
      <c r="E2468" s="512">
        <v>49</v>
      </c>
      <c r="F2468" s="512">
        <v>1</v>
      </c>
      <c r="G2468" s="512">
        <v>2</v>
      </c>
    </row>
    <row r="2469" spans="1:7" ht="12.75" customHeight="1">
      <c r="A2469" s="512" t="s">
        <v>8916</v>
      </c>
      <c r="B2469" s="512" t="s">
        <v>144</v>
      </c>
      <c r="C2469" s="512" t="s">
        <v>216</v>
      </c>
      <c r="D2469" s="512" t="s">
        <v>2699</v>
      </c>
      <c r="E2469" s="512">
        <v>49</v>
      </c>
      <c r="F2469" s="512">
        <v>2</v>
      </c>
      <c r="G2469" s="512">
        <v>4</v>
      </c>
    </row>
    <row r="2470" spans="1:7" ht="12.75" customHeight="1">
      <c r="A2470" s="512" t="s">
        <v>578</v>
      </c>
      <c r="B2470" s="512" t="s">
        <v>144</v>
      </c>
      <c r="C2470" s="512" t="s">
        <v>24</v>
      </c>
      <c r="D2470" s="512" t="s">
        <v>2709</v>
      </c>
      <c r="E2470" s="512">
        <v>4</v>
      </c>
      <c r="F2470" s="512" t="s">
        <v>2709</v>
      </c>
      <c r="G2470" s="512">
        <v>0</v>
      </c>
    </row>
    <row r="2471" spans="1:7" ht="12.75" customHeight="1">
      <c r="A2471" s="512" t="s">
        <v>8917</v>
      </c>
      <c r="B2471" s="512" t="s">
        <v>144</v>
      </c>
      <c r="C2471" s="512" t="s">
        <v>25</v>
      </c>
      <c r="D2471" s="512" t="s">
        <v>2701</v>
      </c>
      <c r="E2471" s="512">
        <v>11</v>
      </c>
      <c r="F2471" s="512">
        <v>1</v>
      </c>
      <c r="G2471" s="512">
        <v>9</v>
      </c>
    </row>
    <row r="2472" spans="1:7" ht="12.75" customHeight="1">
      <c r="A2472" s="512" t="s">
        <v>3846</v>
      </c>
      <c r="B2472" s="512" t="s">
        <v>144</v>
      </c>
      <c r="C2472" s="512" t="s">
        <v>231</v>
      </c>
      <c r="D2472" s="512" t="s">
        <v>2698</v>
      </c>
      <c r="E2472" s="512">
        <v>12</v>
      </c>
      <c r="F2472" s="512">
        <v>1</v>
      </c>
      <c r="G2472" s="512">
        <v>8</v>
      </c>
    </row>
    <row r="2473" spans="1:7" ht="12.75" customHeight="1">
      <c r="A2473" s="512" t="s">
        <v>8918</v>
      </c>
      <c r="B2473" s="512" t="s">
        <v>144</v>
      </c>
      <c r="C2473" s="512" t="s">
        <v>100</v>
      </c>
      <c r="D2473" s="512" t="s">
        <v>2706</v>
      </c>
      <c r="E2473" s="512">
        <v>4</v>
      </c>
      <c r="F2473" s="512">
        <v>1</v>
      </c>
      <c r="G2473" s="512">
        <v>25</v>
      </c>
    </row>
    <row r="2474" spans="1:7" ht="12.75" customHeight="1">
      <c r="A2474" s="512" t="s">
        <v>8919</v>
      </c>
      <c r="B2474" s="512" t="s">
        <v>144</v>
      </c>
      <c r="C2474" s="512" t="s">
        <v>182</v>
      </c>
      <c r="D2474" s="512" t="s">
        <v>2704</v>
      </c>
      <c r="E2474" s="512">
        <v>7</v>
      </c>
      <c r="F2474" s="512">
        <v>1</v>
      </c>
      <c r="G2474" s="512">
        <v>14</v>
      </c>
    </row>
    <row r="2475" spans="1:7" ht="12.75" customHeight="1">
      <c r="A2475" s="512" t="s">
        <v>3892</v>
      </c>
      <c r="B2475" s="512" t="s">
        <v>144</v>
      </c>
      <c r="C2475" s="512" t="s">
        <v>202</v>
      </c>
      <c r="D2475" s="512" t="s">
        <v>2689</v>
      </c>
      <c r="E2475" s="512">
        <v>22</v>
      </c>
      <c r="F2475" s="512">
        <v>4</v>
      </c>
      <c r="G2475" s="512">
        <v>18</v>
      </c>
    </row>
    <row r="2476" spans="1:7" ht="12.75" customHeight="1">
      <c r="A2476" s="512" t="s">
        <v>3895</v>
      </c>
      <c r="B2476" s="512" t="s">
        <v>144</v>
      </c>
      <c r="C2476" s="512" t="s">
        <v>183</v>
      </c>
      <c r="D2476" s="512" t="s">
        <v>2687</v>
      </c>
      <c r="E2476" s="512">
        <v>44</v>
      </c>
      <c r="F2476" s="512">
        <v>2</v>
      </c>
      <c r="G2476" s="512">
        <v>5</v>
      </c>
    </row>
    <row r="2477" spans="1:7" ht="12.75" customHeight="1">
      <c r="A2477" s="512" t="s">
        <v>3896</v>
      </c>
      <c r="B2477" s="512" t="s">
        <v>144</v>
      </c>
      <c r="C2477" s="512" t="s">
        <v>183</v>
      </c>
      <c r="D2477" s="512" t="s">
        <v>2688</v>
      </c>
      <c r="E2477" s="512">
        <v>44</v>
      </c>
      <c r="F2477" s="512">
        <v>1</v>
      </c>
      <c r="G2477" s="512">
        <v>2</v>
      </c>
    </row>
    <row r="2478" spans="1:7" ht="12.75" customHeight="1">
      <c r="A2478" s="512" t="s">
        <v>3874</v>
      </c>
      <c r="B2478" s="512" t="s">
        <v>144</v>
      </c>
      <c r="C2478" s="512" t="s">
        <v>26</v>
      </c>
      <c r="D2478" s="512" t="s">
        <v>2689</v>
      </c>
      <c r="E2478" s="512">
        <v>6</v>
      </c>
      <c r="F2478" s="512">
        <v>2</v>
      </c>
      <c r="G2478" s="512">
        <v>33</v>
      </c>
    </row>
    <row r="2479" spans="1:7" ht="12.75" customHeight="1">
      <c r="A2479" s="512" t="s">
        <v>8920</v>
      </c>
      <c r="B2479" s="512" t="s">
        <v>144</v>
      </c>
      <c r="C2479" s="512" t="s">
        <v>203</v>
      </c>
      <c r="D2479" s="512" t="s">
        <v>2679</v>
      </c>
      <c r="E2479" s="512">
        <v>23</v>
      </c>
      <c r="F2479" s="512">
        <v>1</v>
      </c>
      <c r="G2479" s="512">
        <v>4</v>
      </c>
    </row>
    <row r="2480" spans="1:7" ht="12.75" customHeight="1">
      <c r="A2480" s="512" t="s">
        <v>8921</v>
      </c>
      <c r="B2480" s="512" t="s">
        <v>144</v>
      </c>
      <c r="C2480" s="512" t="s">
        <v>104</v>
      </c>
      <c r="D2480" s="512" t="s">
        <v>2686</v>
      </c>
      <c r="E2480" s="512">
        <v>17</v>
      </c>
      <c r="F2480" s="512">
        <v>1</v>
      </c>
      <c r="G2480" s="512">
        <v>6</v>
      </c>
    </row>
    <row r="2481" spans="1:7" ht="12.75" customHeight="1">
      <c r="A2481" s="512" t="s">
        <v>3861</v>
      </c>
      <c r="B2481" s="512" t="s">
        <v>144</v>
      </c>
      <c r="C2481" s="512" t="s">
        <v>104</v>
      </c>
      <c r="D2481" s="512" t="s">
        <v>2680</v>
      </c>
      <c r="E2481" s="512">
        <v>17</v>
      </c>
      <c r="F2481" s="512">
        <v>3</v>
      </c>
      <c r="G2481" s="512">
        <v>18</v>
      </c>
    </row>
    <row r="2482" spans="1:7" ht="12.75" customHeight="1">
      <c r="A2482" s="512" t="s">
        <v>8922</v>
      </c>
      <c r="B2482" s="512" t="s">
        <v>144</v>
      </c>
      <c r="C2482" s="512" t="s">
        <v>104</v>
      </c>
      <c r="D2482" s="512" t="s">
        <v>2683</v>
      </c>
      <c r="E2482" s="512">
        <v>17</v>
      </c>
      <c r="F2482" s="512">
        <v>1</v>
      </c>
      <c r="G2482" s="512">
        <v>6</v>
      </c>
    </row>
    <row r="2483" spans="1:7" ht="12.75" customHeight="1">
      <c r="A2483" s="512" t="s">
        <v>8923</v>
      </c>
      <c r="B2483" s="512" t="s">
        <v>144</v>
      </c>
      <c r="C2483" s="512" t="s">
        <v>29</v>
      </c>
      <c r="D2483" s="512" t="s">
        <v>2695</v>
      </c>
      <c r="E2483" s="512">
        <v>26</v>
      </c>
      <c r="F2483" s="512">
        <v>1</v>
      </c>
      <c r="G2483" s="512">
        <v>4</v>
      </c>
    </row>
    <row r="2484" spans="1:7" ht="12.75" customHeight="1">
      <c r="A2484" s="512" t="s">
        <v>8924</v>
      </c>
      <c r="B2484" s="512" t="s">
        <v>144</v>
      </c>
      <c r="C2484" s="512" t="s">
        <v>29</v>
      </c>
      <c r="D2484" s="512" t="s">
        <v>2697</v>
      </c>
      <c r="E2484" s="512">
        <v>26</v>
      </c>
      <c r="F2484" s="512">
        <v>2</v>
      </c>
      <c r="G2484" s="512">
        <v>8</v>
      </c>
    </row>
    <row r="2485" spans="1:7" ht="12.75" customHeight="1">
      <c r="A2485" s="512" t="s">
        <v>3864</v>
      </c>
      <c r="B2485" s="512" t="s">
        <v>144</v>
      </c>
      <c r="C2485" s="512" t="s">
        <v>77</v>
      </c>
      <c r="D2485" s="512" t="s">
        <v>2689</v>
      </c>
      <c r="E2485" s="512">
        <v>9</v>
      </c>
      <c r="F2485" s="512">
        <v>3</v>
      </c>
      <c r="G2485" s="512">
        <v>33</v>
      </c>
    </row>
    <row r="2486" spans="1:7" ht="12.75" customHeight="1">
      <c r="A2486" s="512" t="s">
        <v>3913</v>
      </c>
      <c r="B2486" s="512" t="s">
        <v>144</v>
      </c>
      <c r="C2486" s="512" t="s">
        <v>78</v>
      </c>
      <c r="D2486" s="512" t="s">
        <v>2695</v>
      </c>
      <c r="E2486" s="512">
        <v>33</v>
      </c>
      <c r="F2486" s="512">
        <v>1</v>
      </c>
      <c r="G2486" s="512">
        <v>3</v>
      </c>
    </row>
    <row r="2487" spans="1:7" ht="12.75" customHeight="1">
      <c r="A2487" s="512" t="s">
        <v>5290</v>
      </c>
      <c r="B2487" s="512" t="s">
        <v>144</v>
      </c>
      <c r="C2487" s="512" t="s">
        <v>78</v>
      </c>
      <c r="D2487" s="512" t="s">
        <v>2687</v>
      </c>
      <c r="E2487" s="512">
        <v>33</v>
      </c>
      <c r="F2487" s="512">
        <v>1</v>
      </c>
      <c r="G2487" s="512">
        <v>3</v>
      </c>
    </row>
    <row r="2488" spans="1:7" ht="12.75" customHeight="1">
      <c r="A2488" s="512" t="s">
        <v>8925</v>
      </c>
      <c r="B2488" s="512" t="s">
        <v>144</v>
      </c>
      <c r="C2488" s="512" t="s">
        <v>204</v>
      </c>
      <c r="D2488" s="512" t="s">
        <v>2683</v>
      </c>
      <c r="E2488" s="512">
        <v>29</v>
      </c>
      <c r="F2488" s="512">
        <v>1</v>
      </c>
      <c r="G2488" s="512">
        <v>3</v>
      </c>
    </row>
    <row r="2489" spans="1:7" ht="12.75" customHeight="1">
      <c r="A2489" s="512" t="s">
        <v>3906</v>
      </c>
      <c r="B2489" s="512" t="s">
        <v>144</v>
      </c>
      <c r="C2489" s="512" t="s">
        <v>205</v>
      </c>
      <c r="D2489" s="512" t="s">
        <v>2690</v>
      </c>
      <c r="E2489" s="512">
        <v>38</v>
      </c>
      <c r="F2489" s="512">
        <v>6</v>
      </c>
      <c r="G2489" s="512">
        <v>16</v>
      </c>
    </row>
    <row r="2490" spans="1:7" ht="12.75" customHeight="1">
      <c r="A2490" s="512" t="s">
        <v>4223</v>
      </c>
      <c r="B2490" s="512" t="s">
        <v>144</v>
      </c>
      <c r="C2490" s="512" t="s">
        <v>205</v>
      </c>
      <c r="D2490" s="512" t="s">
        <v>2684</v>
      </c>
      <c r="E2490" s="512">
        <v>38</v>
      </c>
      <c r="F2490" s="512">
        <v>5</v>
      </c>
      <c r="G2490" s="512">
        <v>13</v>
      </c>
    </row>
    <row r="2491" spans="1:7" ht="12.75" customHeight="1">
      <c r="A2491" s="512" t="s">
        <v>8926</v>
      </c>
      <c r="B2491" s="512" t="s">
        <v>144</v>
      </c>
      <c r="C2491" s="512" t="s">
        <v>205</v>
      </c>
      <c r="D2491" s="512" t="s">
        <v>2696</v>
      </c>
      <c r="E2491" s="512">
        <v>38</v>
      </c>
      <c r="F2491" s="512">
        <v>1</v>
      </c>
      <c r="G2491" s="512">
        <v>3</v>
      </c>
    </row>
    <row r="2492" spans="1:7" ht="12.75" customHeight="1">
      <c r="A2492" s="512" t="s">
        <v>3917</v>
      </c>
      <c r="B2492" s="512" t="s">
        <v>144</v>
      </c>
      <c r="C2492" s="512" t="s">
        <v>161</v>
      </c>
      <c r="D2492" s="512" t="s">
        <v>2689</v>
      </c>
      <c r="E2492" s="512">
        <v>27</v>
      </c>
      <c r="F2492" s="512">
        <v>4</v>
      </c>
      <c r="G2492" s="512">
        <v>15</v>
      </c>
    </row>
    <row r="2493" spans="1:7" ht="12.75" customHeight="1">
      <c r="A2493" s="512" t="s">
        <v>3918</v>
      </c>
      <c r="B2493" s="512" t="s">
        <v>144</v>
      </c>
      <c r="C2493" s="512" t="s">
        <v>161</v>
      </c>
      <c r="D2493" s="512" t="s">
        <v>2690</v>
      </c>
      <c r="E2493" s="512">
        <v>27</v>
      </c>
      <c r="F2493" s="512">
        <v>1</v>
      </c>
      <c r="G2493" s="512">
        <v>4</v>
      </c>
    </row>
    <row r="2494" spans="1:7" ht="12.75" customHeight="1">
      <c r="A2494" s="512" t="s">
        <v>4509</v>
      </c>
      <c r="B2494" s="512" t="s">
        <v>144</v>
      </c>
      <c r="C2494" s="512" t="s">
        <v>105</v>
      </c>
      <c r="D2494" s="512" t="s">
        <v>2689</v>
      </c>
      <c r="E2494" s="512">
        <v>11</v>
      </c>
      <c r="F2494" s="512">
        <v>6</v>
      </c>
      <c r="G2494" s="512">
        <v>55</v>
      </c>
    </row>
    <row r="2495" spans="1:7" ht="12.75" customHeight="1">
      <c r="A2495" s="512" t="s">
        <v>3944</v>
      </c>
      <c r="B2495" s="512" t="s">
        <v>144</v>
      </c>
      <c r="C2495" s="512" t="s">
        <v>105</v>
      </c>
      <c r="D2495" s="512" t="s">
        <v>2690</v>
      </c>
      <c r="E2495" s="512">
        <v>11</v>
      </c>
      <c r="F2495" s="512">
        <v>1</v>
      </c>
      <c r="G2495" s="512">
        <v>9</v>
      </c>
    </row>
    <row r="2496" spans="1:7" ht="12.75" customHeight="1">
      <c r="A2496" s="512" t="s">
        <v>8927</v>
      </c>
      <c r="B2496" s="512" t="s">
        <v>144</v>
      </c>
      <c r="C2496" s="512" t="s">
        <v>105</v>
      </c>
      <c r="D2496" s="512" t="s">
        <v>2706</v>
      </c>
      <c r="E2496" s="512">
        <v>11</v>
      </c>
      <c r="F2496" s="512">
        <v>1</v>
      </c>
      <c r="G2496" s="512">
        <v>9</v>
      </c>
    </row>
    <row r="2497" spans="1:7" ht="12.75" customHeight="1">
      <c r="A2497" s="512" t="s">
        <v>4511</v>
      </c>
      <c r="B2497" s="512" t="s">
        <v>144</v>
      </c>
      <c r="C2497" s="512" t="s">
        <v>105</v>
      </c>
      <c r="D2497" s="512" t="s">
        <v>2696</v>
      </c>
      <c r="E2497" s="512">
        <v>11</v>
      </c>
      <c r="F2497" s="512">
        <v>2</v>
      </c>
      <c r="G2497" s="512">
        <v>18</v>
      </c>
    </row>
    <row r="2498" spans="1:7" ht="12.75" customHeight="1">
      <c r="A2498" s="512" t="s">
        <v>8928</v>
      </c>
      <c r="B2498" s="512" t="s">
        <v>144</v>
      </c>
      <c r="C2498" s="512" t="s">
        <v>105</v>
      </c>
      <c r="D2498" s="512" t="s">
        <v>2699</v>
      </c>
      <c r="E2498" s="512">
        <v>11</v>
      </c>
      <c r="F2498" s="512">
        <v>1</v>
      </c>
      <c r="G2498" s="512">
        <v>9</v>
      </c>
    </row>
    <row r="2499" spans="1:7" ht="12.75" customHeight="1">
      <c r="A2499" s="512" t="s">
        <v>5248</v>
      </c>
      <c r="B2499" s="512" t="s">
        <v>144</v>
      </c>
      <c r="C2499" s="512" t="s">
        <v>184</v>
      </c>
      <c r="D2499" s="512" t="s">
        <v>2690</v>
      </c>
      <c r="E2499" s="512">
        <v>27</v>
      </c>
      <c r="F2499" s="512">
        <v>3</v>
      </c>
      <c r="G2499" s="512">
        <v>11</v>
      </c>
    </row>
    <row r="2500" spans="1:7" ht="12.75" customHeight="1">
      <c r="A2500" s="512" t="s">
        <v>8929</v>
      </c>
      <c r="B2500" s="512" t="s">
        <v>144</v>
      </c>
      <c r="C2500" s="512" t="s">
        <v>184</v>
      </c>
      <c r="D2500" s="512" t="s">
        <v>2679</v>
      </c>
      <c r="E2500" s="512">
        <v>27</v>
      </c>
      <c r="F2500" s="512">
        <v>1</v>
      </c>
      <c r="G2500" s="512">
        <v>4</v>
      </c>
    </row>
    <row r="2501" spans="1:7" ht="12.75" customHeight="1">
      <c r="A2501" s="512" t="s">
        <v>3989</v>
      </c>
      <c r="B2501" s="512" t="s">
        <v>144</v>
      </c>
      <c r="C2501" s="512" t="s">
        <v>89</v>
      </c>
      <c r="D2501" s="512" t="s">
        <v>2680</v>
      </c>
      <c r="E2501" s="512">
        <v>36</v>
      </c>
      <c r="F2501" s="512">
        <v>3</v>
      </c>
      <c r="G2501" s="512">
        <v>8</v>
      </c>
    </row>
    <row r="2502" spans="1:7" ht="12.75" customHeight="1">
      <c r="A2502" s="512" t="s">
        <v>3948</v>
      </c>
      <c r="B2502" s="512" t="s">
        <v>144</v>
      </c>
      <c r="C2502" s="512" t="s">
        <v>89</v>
      </c>
      <c r="D2502" s="512" t="s">
        <v>2706</v>
      </c>
      <c r="E2502" s="512">
        <v>36</v>
      </c>
      <c r="F2502" s="512">
        <v>2</v>
      </c>
      <c r="G2502" s="512">
        <v>6</v>
      </c>
    </row>
    <row r="2503" spans="1:7" ht="12.75" customHeight="1">
      <c r="A2503" s="512" t="s">
        <v>8930</v>
      </c>
      <c r="B2503" s="512" t="s">
        <v>144</v>
      </c>
      <c r="C2503" s="512" t="s">
        <v>162</v>
      </c>
      <c r="D2503" s="512" t="s">
        <v>2679</v>
      </c>
      <c r="E2503" s="512">
        <v>14</v>
      </c>
      <c r="F2503" s="512">
        <v>1</v>
      </c>
      <c r="G2503" s="512">
        <v>7</v>
      </c>
    </row>
    <row r="2504" spans="1:7" ht="12.75" customHeight="1">
      <c r="A2504" s="512" t="s">
        <v>8931</v>
      </c>
      <c r="B2504" s="512" t="s">
        <v>144</v>
      </c>
      <c r="C2504" s="512" t="s">
        <v>162</v>
      </c>
      <c r="D2504" s="512" t="s">
        <v>2683</v>
      </c>
      <c r="E2504" s="512">
        <v>14</v>
      </c>
      <c r="F2504" s="512">
        <v>1</v>
      </c>
      <c r="G2504" s="512">
        <v>7</v>
      </c>
    </row>
    <row r="2505" spans="1:7" ht="12.75" customHeight="1">
      <c r="A2505" s="512" t="s">
        <v>3923</v>
      </c>
      <c r="B2505" s="512" t="s">
        <v>144</v>
      </c>
      <c r="C2505" s="512" t="s">
        <v>206</v>
      </c>
      <c r="D2505" s="512" t="s">
        <v>2690</v>
      </c>
      <c r="E2505" s="512">
        <v>25</v>
      </c>
      <c r="F2505" s="512">
        <v>2</v>
      </c>
      <c r="G2505" s="512">
        <v>8</v>
      </c>
    </row>
    <row r="2506" spans="1:7" ht="12.75" customHeight="1">
      <c r="A2506" s="512" t="s">
        <v>3925</v>
      </c>
      <c r="B2506" s="512" t="s">
        <v>144</v>
      </c>
      <c r="C2506" s="512" t="s">
        <v>30</v>
      </c>
      <c r="D2506" s="512" t="s">
        <v>2684</v>
      </c>
      <c r="E2506" s="512">
        <v>6</v>
      </c>
      <c r="F2506" s="512">
        <v>3</v>
      </c>
      <c r="G2506" s="512">
        <v>50</v>
      </c>
    </row>
    <row r="2507" spans="1:7" ht="12.75" customHeight="1">
      <c r="A2507" s="512" t="s">
        <v>8932</v>
      </c>
      <c r="B2507" s="512" t="s">
        <v>144</v>
      </c>
      <c r="C2507" s="512" t="s">
        <v>30</v>
      </c>
      <c r="D2507" s="512" t="s">
        <v>2696</v>
      </c>
      <c r="E2507" s="512">
        <v>6</v>
      </c>
      <c r="F2507" s="512">
        <v>1</v>
      </c>
      <c r="G2507" s="512">
        <v>17</v>
      </c>
    </row>
    <row r="2508" spans="1:7" ht="12.75" customHeight="1">
      <c r="A2508" s="512" t="s">
        <v>8933</v>
      </c>
      <c r="B2508" s="512" t="s">
        <v>144</v>
      </c>
      <c r="C2508" s="512" t="s">
        <v>109</v>
      </c>
      <c r="D2508" s="512" t="s">
        <v>2690</v>
      </c>
      <c r="E2508" s="512">
        <v>4</v>
      </c>
      <c r="F2508" s="512">
        <v>1</v>
      </c>
      <c r="G2508" s="512">
        <v>25</v>
      </c>
    </row>
    <row r="2509" spans="1:7" ht="12.75" customHeight="1">
      <c r="A2509" s="512" t="s">
        <v>8934</v>
      </c>
      <c r="B2509" s="512" t="s">
        <v>144</v>
      </c>
      <c r="C2509" s="512" t="s">
        <v>109</v>
      </c>
      <c r="D2509" s="512" t="s">
        <v>2683</v>
      </c>
      <c r="E2509" s="512">
        <v>4</v>
      </c>
      <c r="F2509" s="512">
        <v>2</v>
      </c>
      <c r="G2509" s="512">
        <v>50</v>
      </c>
    </row>
    <row r="2510" spans="1:7" ht="12.75" customHeight="1">
      <c r="A2510" s="512" t="s">
        <v>3994</v>
      </c>
      <c r="B2510" s="512" t="s">
        <v>144</v>
      </c>
      <c r="C2510" s="512" t="s">
        <v>185</v>
      </c>
      <c r="D2510" s="512" t="s">
        <v>2684</v>
      </c>
      <c r="E2510" s="512">
        <v>88</v>
      </c>
      <c r="F2510" s="512">
        <v>7</v>
      </c>
      <c r="G2510" s="512">
        <v>8</v>
      </c>
    </row>
    <row r="2511" spans="1:7" ht="12.75" customHeight="1">
      <c r="A2511" s="512" t="s">
        <v>8935</v>
      </c>
      <c r="B2511" s="512" t="s">
        <v>144</v>
      </c>
      <c r="C2511" s="512" t="s">
        <v>185</v>
      </c>
      <c r="D2511" s="512" t="s">
        <v>2698</v>
      </c>
      <c r="E2511" s="512">
        <v>88</v>
      </c>
      <c r="F2511" s="512">
        <v>3</v>
      </c>
      <c r="G2511" s="512">
        <v>3</v>
      </c>
    </row>
    <row r="2512" spans="1:7" ht="12.75" customHeight="1">
      <c r="A2512" s="512" t="s">
        <v>4517</v>
      </c>
      <c r="B2512" s="512" t="s">
        <v>144</v>
      </c>
      <c r="C2512" s="512" t="s">
        <v>185</v>
      </c>
      <c r="D2512" s="512" t="s">
        <v>2699</v>
      </c>
      <c r="E2512" s="512">
        <v>88</v>
      </c>
      <c r="F2512" s="512">
        <v>4</v>
      </c>
      <c r="G2512" s="512">
        <v>5</v>
      </c>
    </row>
    <row r="2513" spans="1:7" ht="12.75" customHeight="1">
      <c r="A2513" s="512" t="s">
        <v>3927</v>
      </c>
      <c r="B2513" s="512" t="s">
        <v>144</v>
      </c>
      <c r="C2513" s="512" t="s">
        <v>112</v>
      </c>
      <c r="D2513" s="512" t="s">
        <v>2689</v>
      </c>
      <c r="E2513" s="512">
        <v>10</v>
      </c>
      <c r="F2513" s="512">
        <v>3</v>
      </c>
      <c r="G2513" s="512">
        <v>30</v>
      </c>
    </row>
    <row r="2514" spans="1:7" ht="12.75" customHeight="1">
      <c r="A2514" s="512" t="s">
        <v>3953</v>
      </c>
      <c r="B2514" s="512" t="s">
        <v>144</v>
      </c>
      <c r="C2514" s="512" t="s">
        <v>112</v>
      </c>
      <c r="D2514" s="512" t="s">
        <v>2684</v>
      </c>
      <c r="E2514" s="512">
        <v>10</v>
      </c>
      <c r="F2514" s="512">
        <v>2</v>
      </c>
      <c r="G2514" s="512">
        <v>20</v>
      </c>
    </row>
    <row r="2515" spans="1:7" ht="12.75" customHeight="1">
      <c r="A2515" s="512" t="s">
        <v>4520</v>
      </c>
      <c r="B2515" s="512" t="s">
        <v>144</v>
      </c>
      <c r="C2515" s="512" t="s">
        <v>90</v>
      </c>
      <c r="D2515" s="512" t="s">
        <v>2689</v>
      </c>
      <c r="E2515" s="512">
        <v>79</v>
      </c>
      <c r="F2515" s="512">
        <v>28</v>
      </c>
      <c r="G2515" s="512">
        <v>35</v>
      </c>
    </row>
    <row r="2516" spans="1:7" ht="12.75" customHeight="1">
      <c r="A2516" s="512" t="s">
        <v>4521</v>
      </c>
      <c r="B2516" s="512" t="s">
        <v>144</v>
      </c>
      <c r="C2516" s="512" t="s">
        <v>90</v>
      </c>
      <c r="D2516" s="512" t="s">
        <v>2695</v>
      </c>
      <c r="E2516" s="512">
        <v>79</v>
      </c>
      <c r="F2516" s="512">
        <v>6</v>
      </c>
      <c r="G2516" s="512">
        <v>8</v>
      </c>
    </row>
    <row r="2517" spans="1:7" ht="12.75" customHeight="1">
      <c r="A2517" s="512" t="s">
        <v>3928</v>
      </c>
      <c r="B2517" s="512" t="s">
        <v>144</v>
      </c>
      <c r="C2517" s="512" t="s">
        <v>90</v>
      </c>
      <c r="D2517" s="512" t="s">
        <v>2686</v>
      </c>
      <c r="E2517" s="512">
        <v>79</v>
      </c>
      <c r="F2517" s="512">
        <v>3</v>
      </c>
      <c r="G2517" s="512">
        <v>4</v>
      </c>
    </row>
    <row r="2518" spans="1:7" ht="12.75" customHeight="1">
      <c r="A2518" s="512" t="s">
        <v>4235</v>
      </c>
      <c r="B2518" s="512" t="s">
        <v>144</v>
      </c>
      <c r="C2518" s="512" t="s">
        <v>113</v>
      </c>
      <c r="D2518" s="512" t="s">
        <v>2689</v>
      </c>
      <c r="E2518" s="512">
        <v>9</v>
      </c>
      <c r="F2518" s="512">
        <v>5</v>
      </c>
      <c r="G2518" s="512">
        <v>56</v>
      </c>
    </row>
    <row r="2519" spans="1:7" ht="12.75" customHeight="1">
      <c r="A2519" s="512" t="s">
        <v>4001</v>
      </c>
      <c r="B2519" s="512" t="s">
        <v>144</v>
      </c>
      <c r="C2519" s="512" t="s">
        <v>113</v>
      </c>
      <c r="D2519" s="512" t="s">
        <v>2684</v>
      </c>
      <c r="E2519" s="512">
        <v>9</v>
      </c>
      <c r="F2519" s="512">
        <v>1</v>
      </c>
      <c r="G2519" s="512">
        <v>11</v>
      </c>
    </row>
    <row r="2520" spans="1:7" ht="12.75" customHeight="1">
      <c r="A2520" s="512" t="s">
        <v>8936</v>
      </c>
      <c r="B2520" s="512" t="s">
        <v>144</v>
      </c>
      <c r="C2520" s="512" t="s">
        <v>186</v>
      </c>
      <c r="D2520" s="512" t="s">
        <v>2696</v>
      </c>
      <c r="E2520" s="512">
        <v>2</v>
      </c>
      <c r="F2520" s="512">
        <v>1</v>
      </c>
      <c r="G2520" s="512">
        <v>50</v>
      </c>
    </row>
    <row r="2521" spans="1:7" ht="12.75" customHeight="1">
      <c r="A2521" s="512" t="s">
        <v>4003</v>
      </c>
      <c r="B2521" s="512" t="s">
        <v>144</v>
      </c>
      <c r="C2521" s="512" t="s">
        <v>115</v>
      </c>
      <c r="D2521" s="512" t="s">
        <v>2689</v>
      </c>
      <c r="E2521" s="512">
        <v>2</v>
      </c>
      <c r="F2521" s="512" t="s">
        <v>2709</v>
      </c>
      <c r="G2521" s="512">
        <v>0</v>
      </c>
    </row>
    <row r="2522" spans="1:7" ht="12.75" customHeight="1">
      <c r="A2522" s="512" t="s">
        <v>3971</v>
      </c>
      <c r="B2522" s="512" t="s">
        <v>144</v>
      </c>
      <c r="C2522" s="512" t="s">
        <v>187</v>
      </c>
      <c r="D2522" s="512" t="s">
        <v>2689</v>
      </c>
      <c r="E2522" s="512">
        <v>88</v>
      </c>
      <c r="F2522" s="512">
        <v>20</v>
      </c>
      <c r="G2522" s="512">
        <v>23</v>
      </c>
    </row>
    <row r="2523" spans="1:7" ht="12.75" customHeight="1">
      <c r="A2523" s="512" t="s">
        <v>4526</v>
      </c>
      <c r="B2523" s="512" t="s">
        <v>144</v>
      </c>
      <c r="C2523" s="512" t="s">
        <v>187</v>
      </c>
      <c r="D2523" s="512" t="s">
        <v>2690</v>
      </c>
      <c r="E2523" s="512">
        <v>88</v>
      </c>
      <c r="F2523" s="512">
        <v>7</v>
      </c>
      <c r="G2523" s="512">
        <v>8</v>
      </c>
    </row>
    <row r="2524" spans="1:7" ht="12.75" customHeight="1">
      <c r="A2524" s="512" t="s">
        <v>8937</v>
      </c>
      <c r="B2524" s="512" t="s">
        <v>144</v>
      </c>
      <c r="C2524" s="512" t="s">
        <v>187</v>
      </c>
      <c r="D2524" s="512" t="s">
        <v>2678</v>
      </c>
      <c r="E2524" s="512">
        <v>88</v>
      </c>
      <c r="F2524" s="512">
        <v>1</v>
      </c>
      <c r="G2524" s="512">
        <v>1</v>
      </c>
    </row>
    <row r="2525" spans="1:7" ht="12.75" customHeight="1">
      <c r="A2525" s="512" t="s">
        <v>3958</v>
      </c>
      <c r="B2525" s="512" t="s">
        <v>144</v>
      </c>
      <c r="C2525" s="512" t="s">
        <v>187</v>
      </c>
      <c r="D2525" s="512" t="s">
        <v>2683</v>
      </c>
      <c r="E2525" s="512">
        <v>88</v>
      </c>
      <c r="F2525" s="512">
        <v>4</v>
      </c>
      <c r="G2525" s="512">
        <v>5</v>
      </c>
    </row>
    <row r="2526" spans="1:7" ht="12.75" customHeight="1">
      <c r="A2526" s="512" t="s">
        <v>5231</v>
      </c>
      <c r="B2526" s="512" t="s">
        <v>144</v>
      </c>
      <c r="C2526" s="512" t="s">
        <v>31</v>
      </c>
      <c r="D2526" s="512" t="s">
        <v>2695</v>
      </c>
      <c r="E2526" s="512">
        <v>3</v>
      </c>
      <c r="F2526" s="512">
        <v>2</v>
      </c>
      <c r="G2526" s="512">
        <v>67</v>
      </c>
    </row>
    <row r="2527" spans="1:7" ht="12.75" customHeight="1">
      <c r="A2527" s="512" t="s">
        <v>8938</v>
      </c>
      <c r="B2527" s="512" t="s">
        <v>144</v>
      </c>
      <c r="C2527" s="512" t="s">
        <v>31</v>
      </c>
      <c r="D2527" s="512" t="s">
        <v>2701</v>
      </c>
      <c r="E2527" s="512">
        <v>3</v>
      </c>
      <c r="F2527" s="512">
        <v>1</v>
      </c>
      <c r="G2527" s="512">
        <v>33</v>
      </c>
    </row>
    <row r="2528" spans="1:7" ht="12.75" customHeight="1">
      <c r="A2528" s="512" t="s">
        <v>3977</v>
      </c>
      <c r="B2528" s="512" t="s">
        <v>144</v>
      </c>
      <c r="C2528" s="512" t="s">
        <v>32</v>
      </c>
      <c r="D2528" s="512" t="s">
        <v>2690</v>
      </c>
      <c r="E2528" s="512">
        <v>40</v>
      </c>
      <c r="F2528" s="512">
        <v>5</v>
      </c>
      <c r="G2528" s="512">
        <v>13</v>
      </c>
    </row>
    <row r="2529" spans="1:7" ht="12.75" customHeight="1">
      <c r="A2529" s="512" t="s">
        <v>4010</v>
      </c>
      <c r="B2529" s="512" t="s">
        <v>144</v>
      </c>
      <c r="C2529" s="512" t="s">
        <v>119</v>
      </c>
      <c r="D2529" s="512" t="s">
        <v>2689</v>
      </c>
      <c r="E2529" s="512">
        <v>47</v>
      </c>
      <c r="F2529" s="512">
        <v>17</v>
      </c>
      <c r="G2529" s="512">
        <v>36</v>
      </c>
    </row>
    <row r="2530" spans="1:7" ht="12.75" customHeight="1">
      <c r="A2530" s="512" t="s">
        <v>5277</v>
      </c>
      <c r="B2530" s="512" t="s">
        <v>144</v>
      </c>
      <c r="C2530" s="512" t="s">
        <v>119</v>
      </c>
      <c r="D2530" s="512" t="s">
        <v>2678</v>
      </c>
      <c r="E2530" s="512">
        <v>47</v>
      </c>
      <c r="F2530" s="512">
        <v>1</v>
      </c>
      <c r="G2530" s="512">
        <v>2</v>
      </c>
    </row>
    <row r="2531" spans="1:7" ht="12.75" customHeight="1">
      <c r="A2531" s="512" t="s">
        <v>3978</v>
      </c>
      <c r="B2531" s="512" t="s">
        <v>144</v>
      </c>
      <c r="C2531" s="512" t="s">
        <v>80</v>
      </c>
      <c r="D2531" s="512" t="s">
        <v>2689</v>
      </c>
      <c r="E2531" s="512">
        <v>33</v>
      </c>
      <c r="F2531" s="512">
        <v>10</v>
      </c>
      <c r="G2531" s="512">
        <v>30</v>
      </c>
    </row>
    <row r="2532" spans="1:7" ht="12.75" customHeight="1">
      <c r="A2532" s="512" t="s">
        <v>3979</v>
      </c>
      <c r="B2532" s="512" t="s">
        <v>144</v>
      </c>
      <c r="C2532" s="512" t="s">
        <v>80</v>
      </c>
      <c r="D2532" s="512" t="s">
        <v>2688</v>
      </c>
      <c r="E2532" s="512">
        <v>33</v>
      </c>
      <c r="F2532" s="512">
        <v>2</v>
      </c>
      <c r="G2532" s="512">
        <v>6</v>
      </c>
    </row>
    <row r="2533" spans="1:7" ht="12.75" customHeight="1">
      <c r="A2533" s="512" t="s">
        <v>5293</v>
      </c>
      <c r="B2533" s="512" t="s">
        <v>144</v>
      </c>
      <c r="C2533" s="512" t="s">
        <v>79</v>
      </c>
      <c r="D2533" s="512" t="s">
        <v>2687</v>
      </c>
      <c r="E2533" s="512">
        <v>4</v>
      </c>
      <c r="F2533" s="512">
        <v>1</v>
      </c>
      <c r="G2533" s="512">
        <v>25</v>
      </c>
    </row>
    <row r="2534" spans="1:7" ht="12.75" customHeight="1">
      <c r="A2534" s="512" t="s">
        <v>4022</v>
      </c>
      <c r="B2534" s="512" t="s">
        <v>144</v>
      </c>
      <c r="C2534" s="512" t="s">
        <v>79</v>
      </c>
      <c r="D2534" s="512" t="s">
        <v>2697</v>
      </c>
      <c r="E2534" s="512">
        <v>4</v>
      </c>
      <c r="F2534" s="512">
        <v>1</v>
      </c>
      <c r="G2534" s="512">
        <v>25</v>
      </c>
    </row>
    <row r="2535" spans="1:7" ht="12.75" customHeight="1">
      <c r="A2535" s="512" t="s">
        <v>4013</v>
      </c>
      <c r="B2535" s="512" t="s">
        <v>144</v>
      </c>
      <c r="C2535" s="512" t="s">
        <v>149</v>
      </c>
      <c r="D2535" s="512" t="s">
        <v>2684</v>
      </c>
      <c r="E2535" s="512">
        <v>21</v>
      </c>
      <c r="F2535" s="512">
        <v>3</v>
      </c>
      <c r="G2535" s="512">
        <v>14</v>
      </c>
    </row>
    <row r="2536" spans="1:7" ht="12.75" customHeight="1">
      <c r="A2536" s="512" t="s">
        <v>8939</v>
      </c>
      <c r="B2536" s="512" t="s">
        <v>144</v>
      </c>
      <c r="C2536" s="512" t="s">
        <v>149</v>
      </c>
      <c r="D2536" s="512" t="s">
        <v>2704</v>
      </c>
      <c r="E2536" s="512">
        <v>21</v>
      </c>
      <c r="F2536" s="512">
        <v>1</v>
      </c>
      <c r="G2536" s="512">
        <v>5</v>
      </c>
    </row>
    <row r="2537" spans="1:7" ht="12.75" customHeight="1">
      <c r="A2537" s="512" t="s">
        <v>4241</v>
      </c>
      <c r="B2537" s="512" t="s">
        <v>144</v>
      </c>
      <c r="C2537" s="512" t="s">
        <v>81</v>
      </c>
      <c r="D2537" s="512" t="s">
        <v>2689</v>
      </c>
      <c r="E2537" s="512">
        <v>31</v>
      </c>
      <c r="F2537" s="512">
        <v>10</v>
      </c>
      <c r="G2537" s="512">
        <v>32</v>
      </c>
    </row>
    <row r="2538" spans="1:7" ht="12.75" customHeight="1">
      <c r="A2538" s="512" t="s">
        <v>4532</v>
      </c>
      <c r="B2538" s="512" t="s">
        <v>144</v>
      </c>
      <c r="C2538" s="512" t="s">
        <v>179</v>
      </c>
      <c r="D2538" s="512" t="s">
        <v>2689</v>
      </c>
      <c r="E2538" s="512">
        <v>1</v>
      </c>
      <c r="F2538" s="512" t="s">
        <v>2709</v>
      </c>
      <c r="G2538" s="512">
        <v>0</v>
      </c>
    </row>
    <row r="2539" spans="1:7" ht="12.75" customHeight="1">
      <c r="A2539" s="512" t="s">
        <v>8940</v>
      </c>
      <c r="B2539" s="512" t="s">
        <v>144</v>
      </c>
      <c r="C2539" s="512" t="s">
        <v>34</v>
      </c>
      <c r="D2539" s="512" t="s">
        <v>2698</v>
      </c>
      <c r="E2539" s="512">
        <v>21</v>
      </c>
      <c r="F2539" s="512">
        <v>1</v>
      </c>
      <c r="G2539" s="512">
        <v>5</v>
      </c>
    </row>
    <row r="2540" spans="1:7" ht="12.75" customHeight="1">
      <c r="A2540" s="512" t="s">
        <v>3983</v>
      </c>
      <c r="B2540" s="512" t="s">
        <v>144</v>
      </c>
      <c r="C2540" s="512" t="s">
        <v>189</v>
      </c>
      <c r="D2540" s="512" t="s">
        <v>2690</v>
      </c>
      <c r="E2540" s="512">
        <v>37</v>
      </c>
      <c r="F2540" s="512">
        <v>9</v>
      </c>
      <c r="G2540" s="512">
        <v>24</v>
      </c>
    </row>
    <row r="2541" spans="1:7" ht="12.75" customHeight="1">
      <c r="A2541" s="512" t="s">
        <v>4245</v>
      </c>
      <c r="B2541" s="512" t="s">
        <v>144</v>
      </c>
      <c r="C2541" s="512" t="s">
        <v>92</v>
      </c>
      <c r="D2541" s="512" t="s">
        <v>2689</v>
      </c>
      <c r="E2541" s="512">
        <v>32</v>
      </c>
      <c r="F2541" s="512">
        <v>9</v>
      </c>
      <c r="G2541" s="512">
        <v>28</v>
      </c>
    </row>
    <row r="2542" spans="1:7" ht="12.75" customHeight="1">
      <c r="A2542" s="512" t="s">
        <v>4246</v>
      </c>
      <c r="B2542" s="512" t="s">
        <v>144</v>
      </c>
      <c r="C2542" s="512" t="s">
        <v>92</v>
      </c>
      <c r="D2542" s="512" t="s">
        <v>2695</v>
      </c>
      <c r="E2542" s="512">
        <v>32</v>
      </c>
      <c r="F2542" s="512">
        <v>1</v>
      </c>
      <c r="G2542" s="512">
        <v>3</v>
      </c>
    </row>
    <row r="2543" spans="1:7" ht="12.75" customHeight="1">
      <c r="A2543" s="512" t="s">
        <v>4079</v>
      </c>
      <c r="B2543" s="512" t="s">
        <v>144</v>
      </c>
      <c r="C2543" s="512" t="s">
        <v>92</v>
      </c>
      <c r="D2543" s="512" t="s">
        <v>2684</v>
      </c>
      <c r="E2543" s="512">
        <v>32</v>
      </c>
      <c r="F2543" s="512">
        <v>3</v>
      </c>
      <c r="G2543" s="512">
        <v>9</v>
      </c>
    </row>
    <row r="2544" spans="1:7" ht="12.75" customHeight="1">
      <c r="A2544" s="512" t="s">
        <v>8941</v>
      </c>
      <c r="B2544" s="512" t="s">
        <v>144</v>
      </c>
      <c r="C2544" s="512" t="s">
        <v>92</v>
      </c>
      <c r="D2544" s="512" t="s">
        <v>2686</v>
      </c>
      <c r="E2544" s="512">
        <v>32</v>
      </c>
      <c r="F2544" s="512">
        <v>1</v>
      </c>
      <c r="G2544" s="512">
        <v>3</v>
      </c>
    </row>
    <row r="2545" spans="1:7" ht="12.75" customHeight="1">
      <c r="A2545" s="512" t="s">
        <v>4535</v>
      </c>
      <c r="B2545" s="512" t="s">
        <v>144</v>
      </c>
      <c r="C2545" s="512" t="s">
        <v>92</v>
      </c>
      <c r="D2545" s="512" t="s">
        <v>2702</v>
      </c>
      <c r="E2545" s="512">
        <v>32</v>
      </c>
      <c r="F2545" s="512">
        <v>1</v>
      </c>
      <c r="G2545" s="512">
        <v>3</v>
      </c>
    </row>
    <row r="2546" spans="1:7" ht="12.75" customHeight="1">
      <c r="A2546" s="512" t="s">
        <v>4121</v>
      </c>
      <c r="B2546" s="512" t="s">
        <v>144</v>
      </c>
      <c r="C2546" s="512" t="s">
        <v>92</v>
      </c>
      <c r="D2546" s="512" t="s">
        <v>2691</v>
      </c>
      <c r="E2546" s="512">
        <v>32</v>
      </c>
      <c r="F2546" s="512">
        <v>1</v>
      </c>
      <c r="G2546" s="512">
        <v>3</v>
      </c>
    </row>
    <row r="2547" spans="1:7" ht="12.75" customHeight="1">
      <c r="A2547" s="512" t="s">
        <v>652</v>
      </c>
      <c r="B2547" s="512" t="s">
        <v>144</v>
      </c>
      <c r="C2547" s="512" t="s">
        <v>59</v>
      </c>
      <c r="D2547" s="512" t="s">
        <v>2709</v>
      </c>
      <c r="E2547" s="512">
        <v>3</v>
      </c>
      <c r="F2547" s="512" t="s">
        <v>2709</v>
      </c>
      <c r="G2547" s="512">
        <v>0</v>
      </c>
    </row>
    <row r="2548" spans="1:7" ht="12.75" customHeight="1">
      <c r="A2548" s="512" t="s">
        <v>8942</v>
      </c>
      <c r="B2548" s="512" t="s">
        <v>144</v>
      </c>
      <c r="C2548" s="512" t="s">
        <v>60</v>
      </c>
      <c r="D2548" s="512" t="s">
        <v>2680</v>
      </c>
      <c r="E2548" s="512">
        <v>6</v>
      </c>
      <c r="F2548" s="512">
        <v>1</v>
      </c>
      <c r="G2548" s="512">
        <v>17</v>
      </c>
    </row>
    <row r="2549" spans="1:7" ht="12.75" customHeight="1">
      <c r="A2549" s="512" t="s">
        <v>4032</v>
      </c>
      <c r="B2549" s="512" t="s">
        <v>144</v>
      </c>
      <c r="C2549" s="512" t="s">
        <v>166</v>
      </c>
      <c r="D2549" s="512" t="s">
        <v>2689</v>
      </c>
      <c r="E2549" s="512">
        <v>7</v>
      </c>
      <c r="F2549" s="512">
        <v>1</v>
      </c>
      <c r="G2549" s="512">
        <v>14</v>
      </c>
    </row>
    <row r="2550" spans="1:7" ht="12.75" customHeight="1">
      <c r="A2550" s="512" t="s">
        <v>5305</v>
      </c>
      <c r="B2550" s="512" t="s">
        <v>144</v>
      </c>
      <c r="C2550" s="512" t="s">
        <v>61</v>
      </c>
      <c r="D2550" s="512" t="s">
        <v>2680</v>
      </c>
      <c r="E2550" s="512">
        <v>19</v>
      </c>
      <c r="F2550" s="512">
        <v>1</v>
      </c>
      <c r="G2550" s="512">
        <v>5</v>
      </c>
    </row>
    <row r="2551" spans="1:7" ht="12.75" customHeight="1">
      <c r="A2551" s="512" t="s">
        <v>4195</v>
      </c>
      <c r="B2551" s="512" t="s">
        <v>175</v>
      </c>
      <c r="C2551" s="512" t="s">
        <v>228</v>
      </c>
      <c r="D2551" s="512" t="s">
        <v>2706</v>
      </c>
      <c r="E2551" s="512">
        <v>4</v>
      </c>
      <c r="F2551" s="512">
        <v>1</v>
      </c>
      <c r="G2551" s="512">
        <v>25</v>
      </c>
    </row>
    <row r="2552" spans="1:7" ht="12.75" customHeight="1">
      <c r="A2552" s="512" t="s">
        <v>4196</v>
      </c>
      <c r="B2552" s="512" t="s">
        <v>175</v>
      </c>
      <c r="C2552" s="512" t="s">
        <v>229</v>
      </c>
      <c r="D2552" s="512" t="s">
        <v>2689</v>
      </c>
      <c r="E2552" s="512">
        <v>16</v>
      </c>
      <c r="F2552" s="512">
        <v>5</v>
      </c>
      <c r="G2552" s="512">
        <v>31</v>
      </c>
    </row>
    <row r="2553" spans="1:7" ht="12.75" customHeight="1">
      <c r="A2553" s="512" t="s">
        <v>4198</v>
      </c>
      <c r="B2553" s="512" t="s">
        <v>175</v>
      </c>
      <c r="C2553" s="512" t="s">
        <v>229</v>
      </c>
      <c r="D2553" s="512" t="s">
        <v>2680</v>
      </c>
      <c r="E2553" s="512">
        <v>16</v>
      </c>
      <c r="F2553" s="512">
        <v>1</v>
      </c>
      <c r="G2553" s="512">
        <v>6</v>
      </c>
    </row>
    <row r="2554" spans="1:7" ht="12.75" customHeight="1">
      <c r="A2554" s="512" t="s">
        <v>4200</v>
      </c>
      <c r="B2554" s="512" t="s">
        <v>175</v>
      </c>
      <c r="C2554" s="512" t="s">
        <v>65</v>
      </c>
      <c r="D2554" s="512" t="s">
        <v>2695</v>
      </c>
      <c r="E2554" s="512">
        <v>14</v>
      </c>
      <c r="F2554" s="512">
        <v>4</v>
      </c>
      <c r="G2554" s="512">
        <v>29</v>
      </c>
    </row>
    <row r="2555" spans="1:7" ht="12.75" customHeight="1">
      <c r="A2555" s="512" t="s">
        <v>3833</v>
      </c>
      <c r="B2555" s="512" t="s">
        <v>175</v>
      </c>
      <c r="C2555" s="512" t="s">
        <v>65</v>
      </c>
      <c r="D2555" s="512" t="s">
        <v>2678</v>
      </c>
      <c r="E2555" s="512">
        <v>14</v>
      </c>
      <c r="F2555" s="512">
        <v>1</v>
      </c>
      <c r="G2555" s="512">
        <v>7</v>
      </c>
    </row>
    <row r="2556" spans="1:7" ht="12.75" customHeight="1">
      <c r="A2556" s="512" t="s">
        <v>4201</v>
      </c>
      <c r="B2556" s="512" t="s">
        <v>144</v>
      </c>
      <c r="C2556" s="512" t="s">
        <v>66</v>
      </c>
      <c r="D2556" s="512" t="s">
        <v>2690</v>
      </c>
      <c r="E2556" s="512">
        <v>2420</v>
      </c>
      <c r="F2556" s="512">
        <v>320</v>
      </c>
      <c r="G2556" s="512">
        <v>13</v>
      </c>
    </row>
    <row r="2557" spans="1:7" ht="12.75" customHeight="1">
      <c r="A2557" s="512" t="s">
        <v>4202</v>
      </c>
      <c r="B2557" s="512" t="s">
        <v>144</v>
      </c>
      <c r="C2557" s="512" t="s">
        <v>66</v>
      </c>
      <c r="D2557" s="512" t="s">
        <v>2679</v>
      </c>
      <c r="E2557" s="512">
        <v>2420</v>
      </c>
      <c r="F2557" s="512">
        <v>23</v>
      </c>
      <c r="G2557" s="512">
        <v>1</v>
      </c>
    </row>
    <row r="2558" spans="1:7" ht="12.75" customHeight="1">
      <c r="A2558" s="512" t="s">
        <v>3813</v>
      </c>
      <c r="B2558" s="512" t="s">
        <v>144</v>
      </c>
      <c r="C2558" s="512" t="s">
        <v>66</v>
      </c>
      <c r="D2558" s="512" t="s">
        <v>2688</v>
      </c>
      <c r="E2558" s="512">
        <v>2420</v>
      </c>
      <c r="F2558" s="512">
        <v>18</v>
      </c>
      <c r="G2558" s="512">
        <v>1</v>
      </c>
    </row>
    <row r="2559" spans="1:7" ht="12.75" customHeight="1">
      <c r="A2559" s="512" t="s">
        <v>4203</v>
      </c>
      <c r="B2559" s="512" t="s">
        <v>144</v>
      </c>
      <c r="C2559" s="512" t="s">
        <v>66</v>
      </c>
      <c r="D2559" s="512" t="s">
        <v>2680</v>
      </c>
      <c r="E2559" s="512">
        <v>2420</v>
      </c>
      <c r="F2559" s="512">
        <v>53</v>
      </c>
      <c r="G2559" s="512">
        <v>2</v>
      </c>
    </row>
    <row r="2560" spans="1:7" ht="12.75" customHeight="1">
      <c r="A2560" s="512" t="s">
        <v>3784</v>
      </c>
      <c r="B2560" s="512" t="s">
        <v>144</v>
      </c>
      <c r="C2560" s="512" t="s">
        <v>66</v>
      </c>
      <c r="D2560" s="512" t="s">
        <v>2685</v>
      </c>
      <c r="E2560" s="512">
        <v>2420</v>
      </c>
      <c r="F2560" s="512">
        <v>1</v>
      </c>
      <c r="G2560" s="512">
        <v>0</v>
      </c>
    </row>
    <row r="2561" spans="1:7" ht="12.75" customHeight="1">
      <c r="A2561" s="512" t="s">
        <v>4497</v>
      </c>
      <c r="B2561" s="512" t="s">
        <v>144</v>
      </c>
      <c r="C2561" s="512" t="s">
        <v>66</v>
      </c>
      <c r="D2561" s="512" t="s">
        <v>2705</v>
      </c>
      <c r="E2561" s="512">
        <v>2420</v>
      </c>
      <c r="F2561" s="512">
        <v>4</v>
      </c>
      <c r="G2561" s="512">
        <v>0</v>
      </c>
    </row>
    <row r="2562" spans="1:7" ht="12.75" customHeight="1">
      <c r="A2562" s="512" t="s">
        <v>4498</v>
      </c>
      <c r="B2562" s="512" t="s">
        <v>144</v>
      </c>
      <c r="C2562" s="512" t="s">
        <v>66</v>
      </c>
      <c r="D2562" s="512" t="s">
        <v>2703</v>
      </c>
      <c r="E2562" s="512">
        <v>2420</v>
      </c>
      <c r="F2562" s="512">
        <v>28</v>
      </c>
      <c r="G2562" s="512">
        <v>1</v>
      </c>
    </row>
    <row r="2563" spans="1:7" ht="12.75" customHeight="1">
      <c r="A2563" s="512" t="s">
        <v>3817</v>
      </c>
      <c r="B2563" s="512" t="s">
        <v>144</v>
      </c>
      <c r="C2563" s="512" t="s">
        <v>66</v>
      </c>
      <c r="D2563" s="512" t="s">
        <v>2696</v>
      </c>
      <c r="E2563" s="512">
        <v>2420</v>
      </c>
      <c r="F2563" s="512">
        <v>41</v>
      </c>
      <c r="G2563" s="512">
        <v>2</v>
      </c>
    </row>
    <row r="2564" spans="1:7" ht="12.75" customHeight="1">
      <c r="A2564" s="512" t="s">
        <v>4499</v>
      </c>
      <c r="B2564" s="512" t="s">
        <v>144</v>
      </c>
      <c r="C2564" s="512" t="s">
        <v>98</v>
      </c>
      <c r="D2564" s="512" t="s">
        <v>2689</v>
      </c>
      <c r="E2564" s="512">
        <v>12</v>
      </c>
      <c r="F2564" s="512">
        <v>2</v>
      </c>
      <c r="G2564" s="512">
        <v>17</v>
      </c>
    </row>
    <row r="2565" spans="1:7" ht="12.75" customHeight="1">
      <c r="A2565" s="512" t="s">
        <v>8943</v>
      </c>
      <c r="B2565" s="512" t="s">
        <v>144</v>
      </c>
      <c r="C2565" s="512" t="s">
        <v>200</v>
      </c>
      <c r="D2565" s="512" t="s">
        <v>2680</v>
      </c>
      <c r="E2565" s="512">
        <v>19</v>
      </c>
      <c r="F2565" s="512">
        <v>1</v>
      </c>
      <c r="G2565" s="512">
        <v>5</v>
      </c>
    </row>
    <row r="2566" spans="1:7" ht="12.75" customHeight="1">
      <c r="A2566" s="512" t="s">
        <v>8944</v>
      </c>
      <c r="B2566" s="512" t="s">
        <v>144</v>
      </c>
      <c r="C2566" s="512" t="s">
        <v>200</v>
      </c>
      <c r="D2566" s="512" t="s">
        <v>2682</v>
      </c>
      <c r="E2566" s="512">
        <v>19</v>
      </c>
      <c r="F2566" s="512">
        <v>1</v>
      </c>
      <c r="G2566" s="512">
        <v>5</v>
      </c>
    </row>
    <row r="2567" spans="1:7" ht="12.75" customHeight="1">
      <c r="A2567" s="512" t="s">
        <v>3821</v>
      </c>
      <c r="B2567" s="512" t="s">
        <v>144</v>
      </c>
      <c r="C2567" s="512" t="s">
        <v>99</v>
      </c>
      <c r="D2567" s="512" t="s">
        <v>2690</v>
      </c>
      <c r="E2567" s="512">
        <v>10</v>
      </c>
      <c r="F2567" s="512">
        <v>1</v>
      </c>
      <c r="G2567" s="512">
        <v>10</v>
      </c>
    </row>
    <row r="2568" spans="1:7" ht="12.75" customHeight="1">
      <c r="A2568" s="512" t="s">
        <v>8945</v>
      </c>
      <c r="B2568" s="512" t="s">
        <v>144</v>
      </c>
      <c r="C2568" s="512" t="s">
        <v>99</v>
      </c>
      <c r="D2568" s="512" t="s">
        <v>2679</v>
      </c>
      <c r="E2568" s="512">
        <v>10</v>
      </c>
      <c r="F2568" s="512">
        <v>1</v>
      </c>
      <c r="G2568" s="512">
        <v>10</v>
      </c>
    </row>
    <row r="2569" spans="1:7" ht="12.75" customHeight="1">
      <c r="A2569" s="512" t="s">
        <v>3869</v>
      </c>
      <c r="B2569" s="512" t="s">
        <v>144</v>
      </c>
      <c r="C2569" s="512" t="s">
        <v>216</v>
      </c>
      <c r="D2569" s="512" t="s">
        <v>2678</v>
      </c>
      <c r="E2569" s="512">
        <v>49</v>
      </c>
      <c r="F2569" s="512">
        <v>3</v>
      </c>
      <c r="G2569" s="512">
        <v>6</v>
      </c>
    </row>
    <row r="2570" spans="1:7" ht="12.75" customHeight="1">
      <c r="A2570" s="512" t="s">
        <v>8946</v>
      </c>
      <c r="B2570" s="512" t="s">
        <v>144</v>
      </c>
      <c r="C2570" s="512" t="s">
        <v>216</v>
      </c>
      <c r="D2570" s="512" t="s">
        <v>2707</v>
      </c>
      <c r="E2570" s="512">
        <v>49</v>
      </c>
      <c r="F2570" s="512">
        <v>1</v>
      </c>
      <c r="G2570" s="512">
        <v>2</v>
      </c>
    </row>
    <row r="2571" spans="1:7" ht="12.75" customHeight="1">
      <c r="A2571" s="512" t="s">
        <v>3824</v>
      </c>
      <c r="B2571" s="512" t="s">
        <v>144</v>
      </c>
      <c r="C2571" s="512" t="s">
        <v>24</v>
      </c>
      <c r="D2571" s="512" t="s">
        <v>2689</v>
      </c>
      <c r="E2571" s="512">
        <v>4</v>
      </c>
      <c r="F2571" s="512" t="s">
        <v>2709</v>
      </c>
      <c r="G2571" s="512">
        <v>0</v>
      </c>
    </row>
    <row r="2572" spans="1:7" ht="12.75" customHeight="1">
      <c r="A2572" s="512" t="s">
        <v>3853</v>
      </c>
      <c r="B2572" s="512" t="s">
        <v>144</v>
      </c>
      <c r="C2572" s="512" t="s">
        <v>25</v>
      </c>
      <c r="D2572" s="512" t="s">
        <v>2695</v>
      </c>
      <c r="E2572" s="512">
        <v>11</v>
      </c>
      <c r="F2572" s="512">
        <v>1</v>
      </c>
      <c r="G2572" s="512">
        <v>9</v>
      </c>
    </row>
    <row r="2573" spans="1:7" ht="12.75" customHeight="1">
      <c r="A2573" s="512" t="s">
        <v>8947</v>
      </c>
      <c r="B2573" s="512" t="s">
        <v>144</v>
      </c>
      <c r="C2573" s="512" t="s">
        <v>181</v>
      </c>
      <c r="D2573" s="512" t="s">
        <v>2684</v>
      </c>
      <c r="E2573" s="512">
        <v>13</v>
      </c>
      <c r="F2573" s="512">
        <v>1</v>
      </c>
      <c r="G2573" s="512">
        <v>8</v>
      </c>
    </row>
    <row r="2574" spans="1:7" ht="12.75" customHeight="1">
      <c r="A2574" s="512" t="s">
        <v>3854</v>
      </c>
      <c r="B2574" s="512" t="s">
        <v>144</v>
      </c>
      <c r="C2574" s="512" t="s">
        <v>231</v>
      </c>
      <c r="D2574" s="512" t="s">
        <v>2690</v>
      </c>
      <c r="E2574" s="512">
        <v>12</v>
      </c>
      <c r="F2574" s="512">
        <v>2</v>
      </c>
      <c r="G2574" s="512">
        <v>17</v>
      </c>
    </row>
    <row r="2575" spans="1:7" ht="12.75" customHeight="1">
      <c r="A2575" s="512" t="s">
        <v>3847</v>
      </c>
      <c r="B2575" s="512" t="s">
        <v>144</v>
      </c>
      <c r="C2575" s="512" t="s">
        <v>100</v>
      </c>
      <c r="D2575" s="512" t="s">
        <v>2695</v>
      </c>
      <c r="E2575" s="512">
        <v>4</v>
      </c>
      <c r="F2575" s="512">
        <v>1</v>
      </c>
      <c r="G2575" s="512">
        <v>25</v>
      </c>
    </row>
    <row r="2576" spans="1:7" ht="12.75" customHeight="1">
      <c r="A2576" s="512" t="s">
        <v>3848</v>
      </c>
      <c r="B2576" s="512" t="s">
        <v>144</v>
      </c>
      <c r="C2576" s="512" t="s">
        <v>182</v>
      </c>
      <c r="D2576" s="512" t="s">
        <v>2689</v>
      </c>
      <c r="E2576" s="512">
        <v>7</v>
      </c>
      <c r="F2576" s="512">
        <v>2</v>
      </c>
      <c r="G2576" s="512">
        <v>29</v>
      </c>
    </row>
    <row r="2577" spans="1:7" ht="12.75" customHeight="1">
      <c r="A2577" s="512" t="s">
        <v>5244</v>
      </c>
      <c r="B2577" s="512" t="s">
        <v>144</v>
      </c>
      <c r="C2577" s="512" t="s">
        <v>202</v>
      </c>
      <c r="D2577" s="512" t="s">
        <v>2690</v>
      </c>
      <c r="E2577" s="512">
        <v>22</v>
      </c>
      <c r="F2577" s="512">
        <v>2</v>
      </c>
      <c r="G2577" s="512">
        <v>9</v>
      </c>
    </row>
    <row r="2578" spans="1:7" ht="12.75" customHeight="1">
      <c r="A2578" s="512" t="s">
        <v>4209</v>
      </c>
      <c r="B2578" s="512" t="s">
        <v>144</v>
      </c>
      <c r="C2578" s="512" t="s">
        <v>101</v>
      </c>
      <c r="D2578" s="512" t="s">
        <v>2690</v>
      </c>
      <c r="E2578" s="512">
        <v>29</v>
      </c>
      <c r="F2578" s="512">
        <v>3</v>
      </c>
      <c r="G2578" s="512">
        <v>10</v>
      </c>
    </row>
    <row r="2579" spans="1:7" ht="12.75" customHeight="1">
      <c r="A2579" s="512" t="s">
        <v>8948</v>
      </c>
      <c r="B2579" s="512" t="s">
        <v>144</v>
      </c>
      <c r="C2579" s="512" t="s">
        <v>183</v>
      </c>
      <c r="D2579" s="512" t="s">
        <v>2703</v>
      </c>
      <c r="E2579" s="512">
        <v>44</v>
      </c>
      <c r="F2579" s="512">
        <v>1</v>
      </c>
      <c r="G2579" s="512">
        <v>2</v>
      </c>
    </row>
    <row r="2580" spans="1:7" ht="12.75" customHeight="1">
      <c r="A2580" s="512" t="s">
        <v>5245</v>
      </c>
      <c r="B2580" s="512" t="s">
        <v>144</v>
      </c>
      <c r="C2580" s="512" t="s">
        <v>26</v>
      </c>
      <c r="D2580" s="512" t="s">
        <v>2690</v>
      </c>
      <c r="E2580" s="512">
        <v>6</v>
      </c>
      <c r="F2580" s="512">
        <v>1</v>
      </c>
      <c r="G2580" s="512">
        <v>17</v>
      </c>
    </row>
    <row r="2581" spans="1:7" ht="12.75" customHeight="1">
      <c r="A2581" s="512" t="s">
        <v>4210</v>
      </c>
      <c r="B2581" s="512" t="s">
        <v>144</v>
      </c>
      <c r="C2581" s="512" t="s">
        <v>87</v>
      </c>
      <c r="D2581" s="512" t="s">
        <v>2689</v>
      </c>
      <c r="E2581" s="512">
        <v>38</v>
      </c>
      <c r="F2581" s="512">
        <v>14</v>
      </c>
      <c r="G2581" s="512">
        <v>37</v>
      </c>
    </row>
    <row r="2582" spans="1:7" ht="12.75" customHeight="1">
      <c r="A2582" s="512" t="s">
        <v>8949</v>
      </c>
      <c r="B2582" s="512" t="s">
        <v>144</v>
      </c>
      <c r="C2582" s="512" t="s">
        <v>102</v>
      </c>
      <c r="D2582" s="512" t="s">
        <v>2690</v>
      </c>
      <c r="E2582" s="512">
        <v>5</v>
      </c>
      <c r="F2582" s="512">
        <v>1</v>
      </c>
      <c r="G2582" s="512">
        <v>20</v>
      </c>
    </row>
    <row r="2583" spans="1:7" ht="12.75" customHeight="1">
      <c r="A2583" s="512" t="s">
        <v>3860</v>
      </c>
      <c r="B2583" s="512" t="s">
        <v>144</v>
      </c>
      <c r="C2583" s="512" t="s">
        <v>88</v>
      </c>
      <c r="D2583" s="512" t="s">
        <v>2690</v>
      </c>
      <c r="E2583" s="512">
        <v>26</v>
      </c>
      <c r="F2583" s="512">
        <v>4</v>
      </c>
      <c r="G2583" s="512">
        <v>15</v>
      </c>
    </row>
    <row r="2584" spans="1:7" ht="12.75" customHeight="1">
      <c r="A2584" s="512" t="s">
        <v>8950</v>
      </c>
      <c r="B2584" s="512" t="s">
        <v>144</v>
      </c>
      <c r="C2584" s="512" t="s">
        <v>88</v>
      </c>
      <c r="D2584" s="512" t="s">
        <v>2686</v>
      </c>
      <c r="E2584" s="512">
        <v>26</v>
      </c>
      <c r="F2584" s="512">
        <v>1</v>
      </c>
      <c r="G2584" s="512">
        <v>4</v>
      </c>
    </row>
    <row r="2585" spans="1:7" ht="12.75" customHeight="1">
      <c r="A2585" s="512" t="s">
        <v>8951</v>
      </c>
      <c r="B2585" s="512" t="s">
        <v>144</v>
      </c>
      <c r="C2585" s="512" t="s">
        <v>88</v>
      </c>
      <c r="D2585" s="512" t="s">
        <v>2696</v>
      </c>
      <c r="E2585" s="512">
        <v>26</v>
      </c>
      <c r="F2585" s="512">
        <v>1</v>
      </c>
      <c r="G2585" s="512">
        <v>4</v>
      </c>
    </row>
    <row r="2586" spans="1:7" ht="12.75" customHeight="1">
      <c r="A2586" s="512" t="s">
        <v>3897</v>
      </c>
      <c r="B2586" s="512" t="s">
        <v>144</v>
      </c>
      <c r="C2586" s="512" t="s">
        <v>27</v>
      </c>
      <c r="D2586" s="512" t="s">
        <v>2689</v>
      </c>
      <c r="E2586" s="512">
        <v>7</v>
      </c>
      <c r="F2586" s="512">
        <v>1</v>
      </c>
      <c r="G2586" s="512">
        <v>14</v>
      </c>
    </row>
    <row r="2587" spans="1:7" ht="12.75" customHeight="1">
      <c r="A2587" s="512" t="s">
        <v>8952</v>
      </c>
      <c r="B2587" s="512" t="s">
        <v>144</v>
      </c>
      <c r="C2587" s="512" t="s">
        <v>28</v>
      </c>
      <c r="D2587" s="512" t="s">
        <v>2698</v>
      </c>
      <c r="E2587" s="512">
        <v>16</v>
      </c>
      <c r="F2587" s="512">
        <v>1</v>
      </c>
      <c r="G2587" s="512">
        <v>6</v>
      </c>
    </row>
    <row r="2588" spans="1:7" ht="12.75" customHeight="1">
      <c r="A2588" s="512" t="s">
        <v>4214</v>
      </c>
      <c r="B2588" s="512" t="s">
        <v>144</v>
      </c>
      <c r="C2588" s="512" t="s">
        <v>28</v>
      </c>
      <c r="D2588" s="512" t="s">
        <v>2678</v>
      </c>
      <c r="E2588" s="512">
        <v>16</v>
      </c>
      <c r="F2588" s="512">
        <v>1</v>
      </c>
      <c r="G2588" s="512">
        <v>6</v>
      </c>
    </row>
    <row r="2589" spans="1:7" ht="12.75" customHeight="1">
      <c r="A2589" s="512" t="s">
        <v>8953</v>
      </c>
      <c r="B2589" s="512" t="s">
        <v>175</v>
      </c>
      <c r="C2589" s="512" t="s">
        <v>44</v>
      </c>
      <c r="D2589" s="512" t="s">
        <v>2698</v>
      </c>
      <c r="E2589" s="512">
        <v>7</v>
      </c>
      <c r="F2589" s="512">
        <v>1</v>
      </c>
      <c r="G2589" s="512">
        <v>14</v>
      </c>
    </row>
    <row r="2590" spans="1:7" ht="12.75" customHeight="1">
      <c r="A2590" s="512" t="s">
        <v>8954</v>
      </c>
      <c r="B2590" s="512" t="s">
        <v>175</v>
      </c>
      <c r="C2590" s="512" t="s">
        <v>44</v>
      </c>
      <c r="D2590" s="512" t="s">
        <v>2681</v>
      </c>
      <c r="E2590" s="512">
        <v>7</v>
      </c>
      <c r="F2590" s="512">
        <v>1</v>
      </c>
      <c r="G2590" s="512">
        <v>14</v>
      </c>
    </row>
    <row r="2591" spans="1:7" ht="12.75" customHeight="1">
      <c r="A2591" s="512" t="s">
        <v>4050</v>
      </c>
      <c r="B2591" s="512" t="s">
        <v>175</v>
      </c>
      <c r="C2591" s="512" t="s">
        <v>44</v>
      </c>
      <c r="D2591" s="512" t="s">
        <v>2705</v>
      </c>
      <c r="E2591" s="512">
        <v>7</v>
      </c>
      <c r="F2591" s="512">
        <v>1</v>
      </c>
      <c r="G2591" s="512">
        <v>14</v>
      </c>
    </row>
    <row r="2592" spans="1:7" ht="12.75" customHeight="1">
      <c r="A2592" s="512" t="s">
        <v>8955</v>
      </c>
      <c r="B2592" s="512" t="s">
        <v>175</v>
      </c>
      <c r="C2592" s="512" t="s">
        <v>180</v>
      </c>
      <c r="D2592" s="512" t="s">
        <v>2702</v>
      </c>
      <c r="E2592" s="512">
        <v>9</v>
      </c>
      <c r="F2592" s="512">
        <v>1</v>
      </c>
      <c r="G2592" s="512">
        <v>11</v>
      </c>
    </row>
    <row r="2593" spans="1:7" ht="12.75" customHeight="1">
      <c r="A2593" s="512" t="s">
        <v>4199</v>
      </c>
      <c r="B2593" s="512" t="s">
        <v>175</v>
      </c>
      <c r="C2593" s="512" t="s">
        <v>65</v>
      </c>
      <c r="D2593" s="512" t="s">
        <v>2689</v>
      </c>
      <c r="E2593" s="512">
        <v>14</v>
      </c>
      <c r="F2593" s="512">
        <v>7</v>
      </c>
      <c r="G2593" s="512">
        <v>50</v>
      </c>
    </row>
    <row r="2594" spans="1:7" ht="12.75" customHeight="1">
      <c r="A2594" s="512" t="s">
        <v>3835</v>
      </c>
      <c r="B2594" s="512" t="s">
        <v>144</v>
      </c>
      <c r="C2594" s="512" t="s">
        <v>66</v>
      </c>
      <c r="D2594" s="512" t="s">
        <v>2678</v>
      </c>
      <c r="E2594" s="512">
        <v>2420</v>
      </c>
      <c r="F2594" s="512">
        <v>40</v>
      </c>
      <c r="G2594" s="512">
        <v>2</v>
      </c>
    </row>
    <row r="2595" spans="1:7" ht="12.75" customHeight="1">
      <c r="A2595" s="512" t="s">
        <v>3838</v>
      </c>
      <c r="B2595" s="512" t="s">
        <v>144</v>
      </c>
      <c r="C2595" s="512" t="s">
        <v>66</v>
      </c>
      <c r="D2595" s="512" t="s">
        <v>2704</v>
      </c>
      <c r="E2595" s="512">
        <v>2420</v>
      </c>
      <c r="F2595" s="512">
        <v>15</v>
      </c>
      <c r="G2595" s="512">
        <v>1</v>
      </c>
    </row>
    <row r="2596" spans="1:7" ht="12.75" customHeight="1">
      <c r="A2596" s="512" t="s">
        <v>3815</v>
      </c>
      <c r="B2596" s="512" t="s">
        <v>144</v>
      </c>
      <c r="C2596" s="512" t="s">
        <v>66</v>
      </c>
      <c r="D2596" s="512" t="s">
        <v>2707</v>
      </c>
      <c r="E2596" s="512">
        <v>2420</v>
      </c>
      <c r="F2596" s="512">
        <v>9</v>
      </c>
      <c r="G2596" s="512">
        <v>0</v>
      </c>
    </row>
    <row r="2597" spans="1:7" ht="12.75" customHeight="1">
      <c r="A2597" s="512" t="s">
        <v>3802</v>
      </c>
      <c r="B2597" s="512" t="s">
        <v>144</v>
      </c>
      <c r="C2597" s="512" t="s">
        <v>66</v>
      </c>
      <c r="D2597" s="512" t="s">
        <v>2697</v>
      </c>
      <c r="E2597" s="512">
        <v>2420</v>
      </c>
      <c r="F2597" s="512">
        <v>19</v>
      </c>
      <c r="G2597" s="512">
        <v>1</v>
      </c>
    </row>
    <row r="2598" spans="1:7" ht="12.75" customHeight="1">
      <c r="A2598" s="512" t="s">
        <v>5259</v>
      </c>
      <c r="B2598" s="512" t="s">
        <v>144</v>
      </c>
      <c r="C2598" s="512" t="s">
        <v>200</v>
      </c>
      <c r="D2598" s="512" t="s">
        <v>2684</v>
      </c>
      <c r="E2598" s="512">
        <v>19</v>
      </c>
      <c r="F2598" s="512">
        <v>2</v>
      </c>
      <c r="G2598" s="512">
        <v>11</v>
      </c>
    </row>
    <row r="2599" spans="1:7" ht="12.75" customHeight="1">
      <c r="A2599" s="512" t="s">
        <v>8956</v>
      </c>
      <c r="B2599" s="512" t="s">
        <v>144</v>
      </c>
      <c r="C2599" s="512" t="s">
        <v>200</v>
      </c>
      <c r="D2599" s="512" t="s">
        <v>2698</v>
      </c>
      <c r="E2599" s="512">
        <v>19</v>
      </c>
      <c r="F2599" s="512">
        <v>1</v>
      </c>
      <c r="G2599" s="512">
        <v>5</v>
      </c>
    </row>
    <row r="2600" spans="1:7" ht="12.75" customHeight="1">
      <c r="A2600" s="512" t="s">
        <v>8957</v>
      </c>
      <c r="B2600" s="512" t="s">
        <v>144</v>
      </c>
      <c r="C2600" s="512" t="s">
        <v>200</v>
      </c>
      <c r="D2600" s="512" t="s">
        <v>2686</v>
      </c>
      <c r="E2600" s="512">
        <v>19</v>
      </c>
      <c r="F2600" s="512">
        <v>1</v>
      </c>
      <c r="G2600" s="512">
        <v>5</v>
      </c>
    </row>
    <row r="2601" spans="1:7" ht="12.75" customHeight="1">
      <c r="A2601" s="512" t="s">
        <v>3805</v>
      </c>
      <c r="B2601" s="512" t="s">
        <v>144</v>
      </c>
      <c r="C2601" s="512" t="s">
        <v>99</v>
      </c>
      <c r="D2601" s="512" t="s">
        <v>2689</v>
      </c>
      <c r="E2601" s="512">
        <v>10</v>
      </c>
      <c r="F2601" s="512">
        <v>1</v>
      </c>
      <c r="G2601" s="512">
        <v>10</v>
      </c>
    </row>
    <row r="2602" spans="1:7" ht="12.75" customHeight="1">
      <c r="A2602" s="512" t="s">
        <v>3852</v>
      </c>
      <c r="B2602" s="512" t="s">
        <v>144</v>
      </c>
      <c r="C2602" s="512" t="s">
        <v>216</v>
      </c>
      <c r="D2602" s="512" t="s">
        <v>2680</v>
      </c>
      <c r="E2602" s="512">
        <v>49</v>
      </c>
      <c r="F2602" s="512">
        <v>1</v>
      </c>
      <c r="G2602" s="512">
        <v>2</v>
      </c>
    </row>
    <row r="2603" spans="1:7" ht="12.75" customHeight="1">
      <c r="A2603" s="512" t="s">
        <v>8958</v>
      </c>
      <c r="B2603" s="512" t="s">
        <v>144</v>
      </c>
      <c r="C2603" s="512" t="s">
        <v>23</v>
      </c>
      <c r="D2603" s="512" t="s">
        <v>2684</v>
      </c>
      <c r="E2603" s="512">
        <v>5</v>
      </c>
      <c r="F2603" s="512">
        <v>1</v>
      </c>
      <c r="G2603" s="512">
        <v>25</v>
      </c>
    </row>
    <row r="2604" spans="1:7" ht="12.75" customHeight="1">
      <c r="A2604" s="512" t="s">
        <v>3825</v>
      </c>
      <c r="B2604" s="512" t="s">
        <v>144</v>
      </c>
      <c r="C2604" s="512" t="s">
        <v>25</v>
      </c>
      <c r="D2604" s="512" t="s">
        <v>2689</v>
      </c>
      <c r="E2604" s="512">
        <v>11</v>
      </c>
      <c r="F2604" s="512">
        <v>5</v>
      </c>
      <c r="G2604" s="512">
        <v>45</v>
      </c>
    </row>
    <row r="2605" spans="1:7" ht="12.75" customHeight="1">
      <c r="A2605" s="512" t="s">
        <v>3826</v>
      </c>
      <c r="B2605" s="512" t="s">
        <v>144</v>
      </c>
      <c r="C2605" s="512" t="s">
        <v>25</v>
      </c>
      <c r="D2605" s="512" t="s">
        <v>2684</v>
      </c>
      <c r="E2605" s="512">
        <v>11</v>
      </c>
      <c r="F2605" s="512">
        <v>1</v>
      </c>
      <c r="G2605" s="512">
        <v>9</v>
      </c>
    </row>
    <row r="2606" spans="1:7" ht="12.75" customHeight="1">
      <c r="A2606" s="512" t="s">
        <v>580</v>
      </c>
      <c r="B2606" s="512" t="s">
        <v>144</v>
      </c>
      <c r="C2606" s="512" t="s">
        <v>201</v>
      </c>
      <c r="D2606" s="512" t="s">
        <v>2709</v>
      </c>
      <c r="E2606" s="512">
        <v>11</v>
      </c>
      <c r="F2606" s="512" t="s">
        <v>2709</v>
      </c>
      <c r="G2606" s="512">
        <v>0</v>
      </c>
    </row>
    <row r="2607" spans="1:7" ht="12.75" customHeight="1">
      <c r="A2607" s="512" t="s">
        <v>3889</v>
      </c>
      <c r="B2607" s="512" t="s">
        <v>144</v>
      </c>
      <c r="C2607" s="512" t="s">
        <v>231</v>
      </c>
      <c r="D2607" s="512" t="s">
        <v>2689</v>
      </c>
      <c r="E2607" s="512">
        <v>12</v>
      </c>
      <c r="F2607" s="512">
        <v>7</v>
      </c>
      <c r="G2607" s="512">
        <v>58</v>
      </c>
    </row>
    <row r="2608" spans="1:7" ht="12.75" customHeight="1">
      <c r="A2608" s="512" t="s">
        <v>3890</v>
      </c>
      <c r="B2608" s="512" t="s">
        <v>144</v>
      </c>
      <c r="C2608" s="512" t="s">
        <v>231</v>
      </c>
      <c r="D2608" s="512" t="s">
        <v>2695</v>
      </c>
      <c r="E2608" s="512">
        <v>12</v>
      </c>
      <c r="F2608" s="512">
        <v>1</v>
      </c>
      <c r="G2608" s="512">
        <v>8</v>
      </c>
    </row>
    <row r="2609" spans="1:7" ht="12.75" customHeight="1">
      <c r="A2609" s="512" t="s">
        <v>3871</v>
      </c>
      <c r="B2609" s="512" t="s">
        <v>144</v>
      </c>
      <c r="C2609" s="512" t="s">
        <v>100</v>
      </c>
      <c r="D2609" s="512" t="s">
        <v>2684</v>
      </c>
      <c r="E2609" s="512">
        <v>4</v>
      </c>
      <c r="F2609" s="512">
        <v>1</v>
      </c>
      <c r="G2609" s="512">
        <v>25</v>
      </c>
    </row>
    <row r="2610" spans="1:7" ht="12.75" customHeight="1">
      <c r="A2610" s="512" t="s">
        <v>8959</v>
      </c>
      <c r="B2610" s="512" t="s">
        <v>144</v>
      </c>
      <c r="C2610" s="512" t="s">
        <v>182</v>
      </c>
      <c r="D2610" s="512" t="s">
        <v>2703</v>
      </c>
      <c r="E2610" s="512">
        <v>7</v>
      </c>
      <c r="F2610" s="512">
        <v>1</v>
      </c>
      <c r="G2610" s="512">
        <v>14</v>
      </c>
    </row>
    <row r="2611" spans="1:7" ht="12.75" customHeight="1">
      <c r="A2611" s="512" t="s">
        <v>3856</v>
      </c>
      <c r="B2611" s="512" t="s">
        <v>144</v>
      </c>
      <c r="C2611" s="512" t="s">
        <v>202</v>
      </c>
      <c r="D2611" s="512" t="s">
        <v>2699</v>
      </c>
      <c r="E2611" s="512">
        <v>22</v>
      </c>
      <c r="F2611" s="512">
        <v>2</v>
      </c>
      <c r="G2611" s="512">
        <v>9</v>
      </c>
    </row>
    <row r="2612" spans="1:7" ht="12.75" customHeight="1">
      <c r="A2612" s="512" t="s">
        <v>8960</v>
      </c>
      <c r="B2612" s="512" t="s">
        <v>144</v>
      </c>
      <c r="C2612" s="512" t="s">
        <v>101</v>
      </c>
      <c r="D2612" s="512" t="s">
        <v>2687</v>
      </c>
      <c r="E2612" s="512">
        <v>29</v>
      </c>
      <c r="F2612" s="512">
        <v>1</v>
      </c>
      <c r="G2612" s="512">
        <v>3</v>
      </c>
    </row>
    <row r="2613" spans="1:7" ht="12.75" customHeight="1">
      <c r="A2613" s="512" t="s">
        <v>4501</v>
      </c>
      <c r="B2613" s="512" t="s">
        <v>144</v>
      </c>
      <c r="C2613" s="512" t="s">
        <v>183</v>
      </c>
      <c r="D2613" s="512" t="s">
        <v>2689</v>
      </c>
      <c r="E2613" s="512">
        <v>44</v>
      </c>
      <c r="F2613" s="512">
        <v>9</v>
      </c>
      <c r="G2613" s="512">
        <v>20</v>
      </c>
    </row>
    <row r="2614" spans="1:7" ht="12.75" customHeight="1">
      <c r="A2614" s="512" t="s">
        <v>3893</v>
      </c>
      <c r="B2614" s="512" t="s">
        <v>144</v>
      </c>
      <c r="C2614" s="512" t="s">
        <v>183</v>
      </c>
      <c r="D2614" s="512" t="s">
        <v>2695</v>
      </c>
      <c r="E2614" s="512">
        <v>44</v>
      </c>
      <c r="F2614" s="512">
        <v>3</v>
      </c>
      <c r="G2614" s="512">
        <v>7</v>
      </c>
    </row>
    <row r="2615" spans="1:7" ht="12.75" customHeight="1">
      <c r="A2615" s="512" t="s">
        <v>3873</v>
      </c>
      <c r="B2615" s="512" t="s">
        <v>144</v>
      </c>
      <c r="C2615" s="512" t="s">
        <v>183</v>
      </c>
      <c r="D2615" s="512" t="s">
        <v>2684</v>
      </c>
      <c r="E2615" s="512">
        <v>44</v>
      </c>
      <c r="F2615" s="512">
        <v>2</v>
      </c>
      <c r="G2615" s="512">
        <v>5</v>
      </c>
    </row>
    <row r="2616" spans="1:7" ht="12.75" customHeight="1">
      <c r="A2616" s="512" t="s">
        <v>8961</v>
      </c>
      <c r="B2616" s="512" t="s">
        <v>144</v>
      </c>
      <c r="C2616" s="512" t="s">
        <v>183</v>
      </c>
      <c r="D2616" s="512" t="s">
        <v>2683</v>
      </c>
      <c r="E2616" s="512">
        <v>44</v>
      </c>
      <c r="F2616" s="512">
        <v>1</v>
      </c>
      <c r="G2616" s="512">
        <v>2</v>
      </c>
    </row>
    <row r="2617" spans="1:7" ht="12.75" customHeight="1">
      <c r="A2617" s="512" t="s">
        <v>3875</v>
      </c>
      <c r="B2617" s="512" t="s">
        <v>144</v>
      </c>
      <c r="C2617" s="512" t="s">
        <v>232</v>
      </c>
      <c r="D2617" s="512" t="s">
        <v>2689</v>
      </c>
      <c r="E2617" s="512">
        <v>5</v>
      </c>
      <c r="F2617" s="512">
        <v>2</v>
      </c>
      <c r="G2617" s="512">
        <v>40</v>
      </c>
    </row>
    <row r="2618" spans="1:7" ht="12.75" customHeight="1">
      <c r="A2618" s="512" t="s">
        <v>5262</v>
      </c>
      <c r="B2618" s="512" t="s">
        <v>144</v>
      </c>
      <c r="C2618" s="512" t="s">
        <v>232</v>
      </c>
      <c r="D2618" s="512" t="s">
        <v>2684</v>
      </c>
      <c r="E2618" s="512">
        <v>5</v>
      </c>
      <c r="F2618" s="512">
        <v>1</v>
      </c>
      <c r="G2618" s="512">
        <v>20</v>
      </c>
    </row>
    <row r="2619" spans="1:7" ht="12.75" customHeight="1">
      <c r="A2619" s="512" t="s">
        <v>3909</v>
      </c>
      <c r="B2619" s="512" t="s">
        <v>144</v>
      </c>
      <c r="C2619" s="512" t="s">
        <v>87</v>
      </c>
      <c r="D2619" s="512" t="s">
        <v>2690</v>
      </c>
      <c r="E2619" s="512">
        <v>38</v>
      </c>
      <c r="F2619" s="512">
        <v>5</v>
      </c>
      <c r="G2619" s="512">
        <v>13</v>
      </c>
    </row>
    <row r="2620" spans="1:7" ht="12.75" customHeight="1">
      <c r="A2620" s="512" t="s">
        <v>8962</v>
      </c>
      <c r="B2620" s="512" t="s">
        <v>144</v>
      </c>
      <c r="C2620" s="512" t="s">
        <v>87</v>
      </c>
      <c r="D2620" s="512" t="s">
        <v>2686</v>
      </c>
      <c r="E2620" s="512">
        <v>38</v>
      </c>
      <c r="F2620" s="512">
        <v>1</v>
      </c>
      <c r="G2620" s="512">
        <v>3</v>
      </c>
    </row>
    <row r="2621" spans="1:7" ht="12.75" customHeight="1">
      <c r="A2621" s="512" t="s">
        <v>3877</v>
      </c>
      <c r="B2621" s="512" t="s">
        <v>144</v>
      </c>
      <c r="C2621" s="512" t="s">
        <v>87</v>
      </c>
      <c r="D2621" s="512" t="s">
        <v>2680</v>
      </c>
      <c r="E2621" s="512">
        <v>38</v>
      </c>
      <c r="F2621" s="512">
        <v>1</v>
      </c>
      <c r="G2621" s="512">
        <v>3</v>
      </c>
    </row>
    <row r="2622" spans="1:7" ht="12.75" customHeight="1">
      <c r="A2622" s="512" t="s">
        <v>4212</v>
      </c>
      <c r="B2622" s="512" t="s">
        <v>144</v>
      </c>
      <c r="C2622" s="512" t="s">
        <v>87</v>
      </c>
      <c r="D2622" s="512" t="s">
        <v>2683</v>
      </c>
      <c r="E2622" s="512">
        <v>38</v>
      </c>
      <c r="F2622" s="512">
        <v>1</v>
      </c>
      <c r="G2622" s="512">
        <v>3</v>
      </c>
    </row>
    <row r="2623" spans="1:7" ht="12.75" customHeight="1">
      <c r="A2623" s="512" t="s">
        <v>4215</v>
      </c>
      <c r="B2623" s="512" t="s">
        <v>144</v>
      </c>
      <c r="C2623" s="512" t="s">
        <v>217</v>
      </c>
      <c r="D2623" s="512" t="s">
        <v>2689</v>
      </c>
      <c r="E2623" s="512">
        <v>11</v>
      </c>
      <c r="F2623" s="512">
        <v>4</v>
      </c>
      <c r="G2623" s="512">
        <v>36</v>
      </c>
    </row>
    <row r="2624" spans="1:7" ht="12.75" customHeight="1">
      <c r="A2624" s="512" t="s">
        <v>4216</v>
      </c>
      <c r="B2624" s="512" t="s">
        <v>144</v>
      </c>
      <c r="C2624" s="512" t="s">
        <v>104</v>
      </c>
      <c r="D2624" s="512" t="s">
        <v>2689</v>
      </c>
      <c r="E2624" s="512">
        <v>17</v>
      </c>
      <c r="F2624" s="512">
        <v>9</v>
      </c>
      <c r="G2624" s="512">
        <v>53</v>
      </c>
    </row>
    <row r="2625" spans="1:7" ht="12.75" customHeight="1">
      <c r="A2625" s="512" t="s">
        <v>8963</v>
      </c>
      <c r="B2625" s="512" t="s">
        <v>144</v>
      </c>
      <c r="C2625" s="512" t="s">
        <v>104</v>
      </c>
      <c r="D2625" s="512" t="s">
        <v>2703</v>
      </c>
      <c r="E2625" s="512">
        <v>17</v>
      </c>
      <c r="F2625" s="512">
        <v>1</v>
      </c>
      <c r="G2625" s="512">
        <v>6</v>
      </c>
    </row>
    <row r="2626" spans="1:7" ht="12.75" customHeight="1">
      <c r="A2626" s="512" t="s">
        <v>3862</v>
      </c>
      <c r="B2626" s="512" t="s">
        <v>144</v>
      </c>
      <c r="C2626" s="512" t="s">
        <v>104</v>
      </c>
      <c r="D2626" s="512" t="s">
        <v>2692</v>
      </c>
      <c r="E2626" s="512">
        <v>17</v>
      </c>
      <c r="F2626" s="512">
        <v>1</v>
      </c>
      <c r="G2626" s="512">
        <v>6</v>
      </c>
    </row>
    <row r="2627" spans="1:7" ht="12.75" customHeight="1">
      <c r="A2627" s="512" t="s">
        <v>3880</v>
      </c>
      <c r="B2627" s="512" t="s">
        <v>144</v>
      </c>
      <c r="C2627" s="512" t="s">
        <v>29</v>
      </c>
      <c r="D2627" s="512" t="s">
        <v>2690</v>
      </c>
      <c r="E2627" s="512">
        <v>26</v>
      </c>
      <c r="F2627" s="512">
        <v>2</v>
      </c>
      <c r="G2627" s="512">
        <v>8</v>
      </c>
    </row>
    <row r="2628" spans="1:7" ht="12.75" customHeight="1">
      <c r="A2628" s="512" t="s">
        <v>8964</v>
      </c>
      <c r="B2628" s="512" t="s">
        <v>144</v>
      </c>
      <c r="C2628" s="512" t="s">
        <v>29</v>
      </c>
      <c r="D2628" s="512" t="s">
        <v>2691</v>
      </c>
      <c r="E2628" s="512">
        <v>26</v>
      </c>
      <c r="F2628" s="512">
        <v>1</v>
      </c>
      <c r="G2628" s="512">
        <v>4</v>
      </c>
    </row>
    <row r="2629" spans="1:7" ht="12.75" customHeight="1">
      <c r="A2629" s="512" t="s">
        <v>8965</v>
      </c>
      <c r="B2629" s="512" t="s">
        <v>144</v>
      </c>
      <c r="C2629" s="512" t="s">
        <v>25</v>
      </c>
      <c r="D2629" s="512" t="s">
        <v>2678</v>
      </c>
      <c r="E2629" s="512">
        <v>11</v>
      </c>
      <c r="F2629" s="512">
        <v>1</v>
      </c>
      <c r="G2629" s="512">
        <v>9</v>
      </c>
    </row>
    <row r="2630" spans="1:7" ht="12.75" customHeight="1">
      <c r="A2630" s="512" t="s">
        <v>3855</v>
      </c>
      <c r="B2630" s="512" t="s">
        <v>144</v>
      </c>
      <c r="C2630" s="512" t="s">
        <v>100</v>
      </c>
      <c r="D2630" s="512" t="s">
        <v>2689</v>
      </c>
      <c r="E2630" s="512">
        <v>4</v>
      </c>
      <c r="F2630" s="512">
        <v>1</v>
      </c>
      <c r="G2630" s="512">
        <v>25</v>
      </c>
    </row>
    <row r="2631" spans="1:7" ht="12.75" customHeight="1">
      <c r="A2631" s="512" t="s">
        <v>3849</v>
      </c>
      <c r="B2631" s="512" t="s">
        <v>144</v>
      </c>
      <c r="C2631" s="512" t="s">
        <v>202</v>
      </c>
      <c r="D2631" s="512" t="s">
        <v>2684</v>
      </c>
      <c r="E2631" s="512">
        <v>22</v>
      </c>
      <c r="F2631" s="512">
        <v>3</v>
      </c>
      <c r="G2631" s="512">
        <v>14</v>
      </c>
    </row>
    <row r="2632" spans="1:7" ht="12.75" customHeight="1">
      <c r="A2632" s="512" t="s">
        <v>5228</v>
      </c>
      <c r="B2632" s="512" t="s">
        <v>144</v>
      </c>
      <c r="C2632" s="512" t="s">
        <v>101</v>
      </c>
      <c r="D2632" s="512" t="s">
        <v>2695</v>
      </c>
      <c r="E2632" s="512">
        <v>29</v>
      </c>
      <c r="F2632" s="512">
        <v>1</v>
      </c>
      <c r="G2632" s="512">
        <v>3</v>
      </c>
    </row>
    <row r="2633" spans="1:7" ht="12.75" customHeight="1">
      <c r="A2633" s="512" t="s">
        <v>3876</v>
      </c>
      <c r="B2633" s="512" t="s">
        <v>144</v>
      </c>
      <c r="C2633" s="512" t="s">
        <v>232</v>
      </c>
      <c r="D2633" s="512" t="s">
        <v>2687</v>
      </c>
      <c r="E2633" s="512">
        <v>5</v>
      </c>
      <c r="F2633" s="512">
        <v>1</v>
      </c>
      <c r="G2633" s="512">
        <v>20</v>
      </c>
    </row>
    <row r="2634" spans="1:7" ht="12.75" customHeight="1">
      <c r="A2634" s="512" t="s">
        <v>4211</v>
      </c>
      <c r="B2634" s="512" t="s">
        <v>144</v>
      </c>
      <c r="C2634" s="512" t="s">
        <v>87</v>
      </c>
      <c r="D2634" s="512" t="s">
        <v>2695</v>
      </c>
      <c r="E2634" s="512">
        <v>38</v>
      </c>
      <c r="F2634" s="512">
        <v>6</v>
      </c>
      <c r="G2634" s="512">
        <v>16</v>
      </c>
    </row>
    <row r="2635" spans="1:7" ht="12.75" customHeight="1">
      <c r="A2635" s="512" t="s">
        <v>8966</v>
      </c>
      <c r="B2635" s="512" t="s">
        <v>144</v>
      </c>
      <c r="C2635" s="512" t="s">
        <v>87</v>
      </c>
      <c r="D2635" s="512" t="s">
        <v>2706</v>
      </c>
      <c r="E2635" s="512">
        <v>38</v>
      </c>
      <c r="F2635" s="512">
        <v>1</v>
      </c>
      <c r="G2635" s="512">
        <v>3</v>
      </c>
    </row>
    <row r="2636" spans="1:7" ht="12.75" customHeight="1">
      <c r="A2636" s="512" t="s">
        <v>3911</v>
      </c>
      <c r="B2636" s="512" t="s">
        <v>144</v>
      </c>
      <c r="C2636" s="512" t="s">
        <v>88</v>
      </c>
      <c r="D2636" s="512" t="s">
        <v>2695</v>
      </c>
      <c r="E2636" s="512">
        <v>26</v>
      </c>
      <c r="F2636" s="512">
        <v>2</v>
      </c>
      <c r="G2636" s="512">
        <v>8</v>
      </c>
    </row>
    <row r="2637" spans="1:7" ht="12.75" customHeight="1">
      <c r="A2637" s="512" t="s">
        <v>5288</v>
      </c>
      <c r="B2637" s="512" t="s">
        <v>144</v>
      </c>
      <c r="C2637" s="512" t="s">
        <v>88</v>
      </c>
      <c r="D2637" s="512" t="s">
        <v>2687</v>
      </c>
      <c r="E2637" s="512">
        <v>26</v>
      </c>
      <c r="F2637" s="512">
        <v>1</v>
      </c>
      <c r="G2637" s="512">
        <v>4</v>
      </c>
    </row>
    <row r="2638" spans="1:7" ht="12.75" customHeight="1">
      <c r="A2638" s="512" t="s">
        <v>4213</v>
      </c>
      <c r="B2638" s="512" t="s">
        <v>144</v>
      </c>
      <c r="C2638" s="512" t="s">
        <v>28</v>
      </c>
      <c r="D2638" s="512" t="s">
        <v>2689</v>
      </c>
      <c r="E2638" s="512">
        <v>16</v>
      </c>
      <c r="F2638" s="512">
        <v>11</v>
      </c>
      <c r="G2638" s="512">
        <v>69</v>
      </c>
    </row>
    <row r="2639" spans="1:7" ht="12.75" customHeight="1">
      <c r="A2639" s="512" t="s">
        <v>3898</v>
      </c>
      <c r="B2639" s="512" t="s">
        <v>144</v>
      </c>
      <c r="C2639" s="512" t="s">
        <v>28</v>
      </c>
      <c r="D2639" s="512" t="s">
        <v>2690</v>
      </c>
      <c r="E2639" s="512">
        <v>16</v>
      </c>
      <c r="F2639" s="512">
        <v>4</v>
      </c>
      <c r="G2639" s="512">
        <v>25</v>
      </c>
    </row>
    <row r="2640" spans="1:7" ht="12.75" customHeight="1">
      <c r="A2640" s="512" t="s">
        <v>3899</v>
      </c>
      <c r="B2640" s="512" t="s">
        <v>144</v>
      </c>
      <c r="C2640" s="512" t="s">
        <v>28</v>
      </c>
      <c r="D2640" s="512" t="s">
        <v>2684</v>
      </c>
      <c r="E2640" s="512">
        <v>16</v>
      </c>
      <c r="F2640" s="512">
        <v>8</v>
      </c>
      <c r="G2640" s="512">
        <v>50</v>
      </c>
    </row>
    <row r="2641" spans="1:7" ht="12.75" customHeight="1">
      <c r="A2641" s="512" t="s">
        <v>8967</v>
      </c>
      <c r="B2641" s="512" t="s">
        <v>144</v>
      </c>
      <c r="C2641" s="512" t="s">
        <v>28</v>
      </c>
      <c r="D2641" s="512" t="s">
        <v>2683</v>
      </c>
      <c r="E2641" s="512">
        <v>16</v>
      </c>
      <c r="F2641" s="512">
        <v>1</v>
      </c>
      <c r="G2641" s="512">
        <v>6</v>
      </c>
    </row>
    <row r="2642" spans="1:7" ht="12.75" customHeight="1">
      <c r="A2642" s="512" t="s">
        <v>8968</v>
      </c>
      <c r="B2642" s="512" t="s">
        <v>144</v>
      </c>
      <c r="C2642" s="512" t="s">
        <v>28</v>
      </c>
      <c r="D2642" s="512" t="s">
        <v>2682</v>
      </c>
      <c r="E2642" s="512">
        <v>16</v>
      </c>
      <c r="F2642" s="512">
        <v>1</v>
      </c>
      <c r="G2642" s="512">
        <v>6</v>
      </c>
    </row>
    <row r="2643" spans="1:7" ht="12.75" customHeight="1">
      <c r="A2643" s="512" t="s">
        <v>8969</v>
      </c>
      <c r="B2643" s="512" t="s">
        <v>144</v>
      </c>
      <c r="C2643" s="512" t="s">
        <v>203</v>
      </c>
      <c r="D2643" s="512" t="s">
        <v>2688</v>
      </c>
      <c r="E2643" s="512">
        <v>23</v>
      </c>
      <c r="F2643" s="512">
        <v>1</v>
      </c>
      <c r="G2643" s="512">
        <v>4</v>
      </c>
    </row>
    <row r="2644" spans="1:7" ht="12.75" customHeight="1">
      <c r="A2644" s="512" t="s">
        <v>8970</v>
      </c>
      <c r="B2644" s="512" t="s">
        <v>144</v>
      </c>
      <c r="C2644" s="512" t="s">
        <v>104</v>
      </c>
      <c r="D2644" s="512" t="s">
        <v>2695</v>
      </c>
      <c r="E2644" s="512">
        <v>17</v>
      </c>
      <c r="F2644" s="512">
        <v>1</v>
      </c>
      <c r="G2644" s="512">
        <v>6</v>
      </c>
    </row>
    <row r="2645" spans="1:7" ht="12.75" customHeight="1">
      <c r="A2645" s="512" t="s">
        <v>8971</v>
      </c>
      <c r="B2645" s="512" t="s">
        <v>144</v>
      </c>
      <c r="C2645" s="512" t="s">
        <v>104</v>
      </c>
      <c r="D2645" s="512" t="s">
        <v>2693</v>
      </c>
      <c r="E2645" s="512">
        <v>17</v>
      </c>
      <c r="F2645" s="512">
        <v>2</v>
      </c>
      <c r="G2645" s="512">
        <v>12</v>
      </c>
    </row>
    <row r="2646" spans="1:7" ht="12.75" customHeight="1">
      <c r="A2646" s="512" t="s">
        <v>8972</v>
      </c>
      <c r="B2646" s="512" t="s">
        <v>144</v>
      </c>
      <c r="C2646" s="512" t="s">
        <v>104</v>
      </c>
      <c r="D2646" s="512" t="s">
        <v>2707</v>
      </c>
      <c r="E2646" s="512">
        <v>17</v>
      </c>
      <c r="F2646" s="512">
        <v>1</v>
      </c>
      <c r="G2646" s="512">
        <v>6</v>
      </c>
    </row>
    <row r="2647" spans="1:7" ht="12.75" customHeight="1">
      <c r="A2647" s="512" t="s">
        <v>3863</v>
      </c>
      <c r="B2647" s="512" t="s">
        <v>144</v>
      </c>
      <c r="C2647" s="512" t="s">
        <v>29</v>
      </c>
      <c r="D2647" s="512" t="s">
        <v>2689</v>
      </c>
      <c r="E2647" s="512">
        <v>26</v>
      </c>
      <c r="F2647" s="512">
        <v>13</v>
      </c>
      <c r="G2647" s="512">
        <v>50</v>
      </c>
    </row>
    <row r="2648" spans="1:7" ht="12.75" customHeight="1">
      <c r="A2648" s="512" t="s">
        <v>4217</v>
      </c>
      <c r="B2648" s="512" t="s">
        <v>144</v>
      </c>
      <c r="C2648" s="512" t="s">
        <v>29</v>
      </c>
      <c r="D2648" s="512" t="s">
        <v>2684</v>
      </c>
      <c r="E2648" s="512">
        <v>26</v>
      </c>
      <c r="F2648" s="512">
        <v>6</v>
      </c>
      <c r="G2648" s="512">
        <v>23</v>
      </c>
    </row>
    <row r="2649" spans="1:7" ht="12.75" customHeight="1">
      <c r="A2649" s="512" t="s">
        <v>4219</v>
      </c>
      <c r="B2649" s="512" t="s">
        <v>144</v>
      </c>
      <c r="C2649" s="512" t="s">
        <v>204</v>
      </c>
      <c r="D2649" s="512" t="s">
        <v>2689</v>
      </c>
      <c r="E2649" s="512">
        <v>29</v>
      </c>
      <c r="F2649" s="512">
        <v>6</v>
      </c>
      <c r="G2649" s="512">
        <v>21</v>
      </c>
    </row>
    <row r="2650" spans="1:7" ht="12.75" customHeight="1">
      <c r="A2650" s="512" t="s">
        <v>3903</v>
      </c>
      <c r="B2650" s="512" t="s">
        <v>144</v>
      </c>
      <c r="C2650" s="512" t="s">
        <v>204</v>
      </c>
      <c r="D2650" s="512" t="s">
        <v>2695</v>
      </c>
      <c r="E2650" s="512">
        <v>29</v>
      </c>
      <c r="F2650" s="512">
        <v>1</v>
      </c>
      <c r="G2650" s="512">
        <v>3</v>
      </c>
    </row>
    <row r="2651" spans="1:7" ht="12.75" customHeight="1">
      <c r="A2651" s="512" t="s">
        <v>4220</v>
      </c>
      <c r="B2651" s="512" t="s">
        <v>144</v>
      </c>
      <c r="C2651" s="512" t="s">
        <v>233</v>
      </c>
      <c r="D2651" s="512" t="s">
        <v>2689</v>
      </c>
      <c r="E2651" s="512">
        <v>10</v>
      </c>
      <c r="F2651" s="512">
        <v>5</v>
      </c>
      <c r="G2651" s="512">
        <v>50</v>
      </c>
    </row>
    <row r="2652" spans="1:7" ht="12.75" customHeight="1">
      <c r="A2652" s="512" t="s">
        <v>4221</v>
      </c>
      <c r="B2652" s="512" t="s">
        <v>144</v>
      </c>
      <c r="C2652" s="512" t="s">
        <v>205</v>
      </c>
      <c r="D2652" s="512" t="s">
        <v>2689</v>
      </c>
      <c r="E2652" s="512">
        <v>38</v>
      </c>
      <c r="F2652" s="512">
        <v>13</v>
      </c>
      <c r="G2652" s="512">
        <v>34</v>
      </c>
    </row>
    <row r="2653" spans="1:7" ht="12.75" customHeight="1">
      <c r="A2653" s="512" t="s">
        <v>8973</v>
      </c>
      <c r="B2653" s="512" t="s">
        <v>144</v>
      </c>
      <c r="C2653" s="512" t="s">
        <v>205</v>
      </c>
      <c r="D2653" s="512" t="s">
        <v>2705</v>
      </c>
      <c r="E2653" s="512">
        <v>38</v>
      </c>
      <c r="F2653" s="512">
        <v>1</v>
      </c>
      <c r="G2653" s="512">
        <v>3</v>
      </c>
    </row>
    <row r="2654" spans="1:7" ht="12.75" customHeight="1">
      <c r="A2654" s="512" t="s">
        <v>8974</v>
      </c>
      <c r="B2654" s="512" t="s">
        <v>144</v>
      </c>
      <c r="C2654" s="512" t="s">
        <v>218</v>
      </c>
      <c r="D2654" s="512" t="s">
        <v>2702</v>
      </c>
      <c r="E2654" s="512">
        <v>5</v>
      </c>
      <c r="F2654" s="512">
        <v>1</v>
      </c>
      <c r="G2654" s="512">
        <v>20</v>
      </c>
    </row>
    <row r="2655" spans="1:7" ht="12.75" customHeight="1">
      <c r="A2655" s="512" t="s">
        <v>8975</v>
      </c>
      <c r="B2655" s="512" t="s">
        <v>144</v>
      </c>
      <c r="C2655" s="512" t="s">
        <v>218</v>
      </c>
      <c r="D2655" s="512" t="s">
        <v>2696</v>
      </c>
      <c r="E2655" s="512">
        <v>5</v>
      </c>
      <c r="F2655" s="512">
        <v>1</v>
      </c>
      <c r="G2655" s="512">
        <v>20</v>
      </c>
    </row>
    <row r="2656" spans="1:7" ht="12.75" customHeight="1">
      <c r="A2656" s="512" t="s">
        <v>4225</v>
      </c>
      <c r="B2656" s="512" t="s">
        <v>144</v>
      </c>
      <c r="C2656" s="512" t="s">
        <v>161</v>
      </c>
      <c r="D2656" s="512" t="s">
        <v>2680</v>
      </c>
      <c r="E2656" s="512">
        <v>27</v>
      </c>
      <c r="F2656" s="512">
        <v>1</v>
      </c>
      <c r="G2656" s="512">
        <v>4</v>
      </c>
    </row>
    <row r="2657" spans="1:7" ht="12.75" customHeight="1">
      <c r="A2657" s="512" t="s">
        <v>3882</v>
      </c>
      <c r="B2657" s="512" t="s">
        <v>144</v>
      </c>
      <c r="C2657" s="512" t="s">
        <v>234</v>
      </c>
      <c r="D2657" s="512" t="s">
        <v>2689</v>
      </c>
      <c r="E2657" s="512">
        <v>18</v>
      </c>
      <c r="F2657" s="512">
        <v>3</v>
      </c>
      <c r="G2657" s="512">
        <v>17</v>
      </c>
    </row>
    <row r="2658" spans="1:7" ht="12.75" customHeight="1">
      <c r="A2658" s="512" t="s">
        <v>3920</v>
      </c>
      <c r="B2658" s="512" t="s">
        <v>144</v>
      </c>
      <c r="C2658" s="512" t="s">
        <v>234</v>
      </c>
      <c r="D2658" s="512" t="s">
        <v>2690</v>
      </c>
      <c r="E2658" s="512">
        <v>18</v>
      </c>
      <c r="F2658" s="512">
        <v>1</v>
      </c>
      <c r="G2658" s="512">
        <v>6</v>
      </c>
    </row>
    <row r="2659" spans="1:7" ht="12.75" customHeight="1">
      <c r="A2659" s="512" t="s">
        <v>8976</v>
      </c>
      <c r="B2659" s="512" t="s">
        <v>144</v>
      </c>
      <c r="C2659" s="512" t="s">
        <v>184</v>
      </c>
      <c r="D2659" s="512" t="s">
        <v>2696</v>
      </c>
      <c r="E2659" s="512">
        <v>27</v>
      </c>
      <c r="F2659" s="512">
        <v>1</v>
      </c>
      <c r="G2659" s="512">
        <v>4</v>
      </c>
    </row>
    <row r="2660" spans="1:7" ht="12.75" customHeight="1">
      <c r="A2660" s="512" t="s">
        <v>8977</v>
      </c>
      <c r="B2660" s="512" t="s">
        <v>144</v>
      </c>
      <c r="C2660" s="512" t="s">
        <v>106</v>
      </c>
      <c r="D2660" s="512" t="s">
        <v>2684</v>
      </c>
      <c r="E2660" s="512">
        <v>12</v>
      </c>
      <c r="F2660" s="512">
        <v>2</v>
      </c>
      <c r="G2660" s="512">
        <v>17</v>
      </c>
    </row>
    <row r="2661" spans="1:7" ht="12.75" customHeight="1">
      <c r="A2661" s="512" t="s">
        <v>4227</v>
      </c>
      <c r="B2661" s="512" t="s">
        <v>144</v>
      </c>
      <c r="C2661" s="512" t="s">
        <v>89</v>
      </c>
      <c r="D2661" s="512" t="s">
        <v>2689</v>
      </c>
      <c r="E2661" s="512">
        <v>36</v>
      </c>
      <c r="F2661" s="512">
        <v>19</v>
      </c>
      <c r="G2661" s="512">
        <v>53</v>
      </c>
    </row>
    <row r="2662" spans="1:7" ht="12.75" customHeight="1">
      <c r="A2662" s="512" t="s">
        <v>3922</v>
      </c>
      <c r="B2662" s="512" t="s">
        <v>144</v>
      </c>
      <c r="C2662" s="512" t="s">
        <v>89</v>
      </c>
      <c r="D2662" s="512" t="s">
        <v>2690</v>
      </c>
      <c r="E2662" s="512">
        <v>36</v>
      </c>
      <c r="F2662" s="512">
        <v>7</v>
      </c>
      <c r="G2662" s="512">
        <v>19</v>
      </c>
    </row>
    <row r="2663" spans="1:7" ht="12.75" customHeight="1">
      <c r="A2663" s="512" t="s">
        <v>8978</v>
      </c>
      <c r="B2663" s="512" t="s">
        <v>144</v>
      </c>
      <c r="C2663" s="512" t="s">
        <v>89</v>
      </c>
      <c r="D2663" s="512" t="s">
        <v>2697</v>
      </c>
      <c r="E2663" s="512">
        <v>36</v>
      </c>
      <c r="F2663" s="512">
        <v>1</v>
      </c>
      <c r="G2663" s="512">
        <v>3</v>
      </c>
    </row>
    <row r="2664" spans="1:7" ht="12.75" customHeight="1">
      <c r="A2664" s="512" t="s">
        <v>3991</v>
      </c>
      <c r="B2664" s="512" t="s">
        <v>144</v>
      </c>
      <c r="C2664" s="512" t="s">
        <v>162</v>
      </c>
      <c r="D2664" s="512" t="s">
        <v>2684</v>
      </c>
      <c r="E2664" s="512">
        <v>14</v>
      </c>
      <c r="F2664" s="512">
        <v>1</v>
      </c>
      <c r="G2664" s="512">
        <v>7</v>
      </c>
    </row>
    <row r="2665" spans="1:7" ht="12.75" customHeight="1">
      <c r="A2665" s="512" t="s">
        <v>4230</v>
      </c>
      <c r="B2665" s="512" t="s">
        <v>144</v>
      </c>
      <c r="C2665" s="512" t="s">
        <v>206</v>
      </c>
      <c r="D2665" s="512" t="s">
        <v>2684</v>
      </c>
      <c r="E2665" s="512">
        <v>25</v>
      </c>
      <c r="F2665" s="512">
        <v>3</v>
      </c>
      <c r="G2665" s="512">
        <v>12</v>
      </c>
    </row>
    <row r="2666" spans="1:7" ht="12.75" customHeight="1">
      <c r="A2666" s="512" t="s">
        <v>8979</v>
      </c>
      <c r="B2666" s="512" t="s">
        <v>144</v>
      </c>
      <c r="C2666" s="512" t="s">
        <v>206</v>
      </c>
      <c r="D2666" s="512" t="s">
        <v>2678</v>
      </c>
      <c r="E2666" s="512">
        <v>25</v>
      </c>
      <c r="F2666" s="512">
        <v>1</v>
      </c>
      <c r="G2666" s="512">
        <v>4</v>
      </c>
    </row>
    <row r="2667" spans="1:7" ht="12.75" customHeight="1">
      <c r="A2667" s="512" t="s">
        <v>614</v>
      </c>
      <c r="B2667" s="512" t="s">
        <v>144</v>
      </c>
      <c r="C2667" s="512" t="s">
        <v>107</v>
      </c>
      <c r="D2667" s="512" t="s">
        <v>2709</v>
      </c>
      <c r="E2667" s="512">
        <v>3</v>
      </c>
      <c r="F2667" s="512" t="s">
        <v>2709</v>
      </c>
      <c r="G2667" s="512">
        <v>0</v>
      </c>
    </row>
    <row r="2668" spans="1:7" ht="12.75" customHeight="1">
      <c r="A2668" s="512" t="s">
        <v>4514</v>
      </c>
      <c r="B2668" s="512" t="s">
        <v>144</v>
      </c>
      <c r="C2668" s="512" t="s">
        <v>107</v>
      </c>
      <c r="D2668" s="512" t="s">
        <v>2689</v>
      </c>
      <c r="E2668" s="512">
        <v>3</v>
      </c>
      <c r="F2668" s="512" t="s">
        <v>2709</v>
      </c>
      <c r="G2668" s="512">
        <v>0</v>
      </c>
    </row>
    <row r="2669" spans="1:7" ht="12.75" customHeight="1">
      <c r="A2669" s="512" t="s">
        <v>4231</v>
      </c>
      <c r="B2669" s="512" t="s">
        <v>144</v>
      </c>
      <c r="C2669" s="512" t="s">
        <v>30</v>
      </c>
      <c r="D2669" s="512" t="s">
        <v>2698</v>
      </c>
      <c r="E2669" s="512">
        <v>6</v>
      </c>
      <c r="F2669" s="512">
        <v>1</v>
      </c>
      <c r="G2669" s="512">
        <v>17</v>
      </c>
    </row>
    <row r="2670" spans="1:7" ht="12.75" customHeight="1">
      <c r="A2670" s="512" t="s">
        <v>8980</v>
      </c>
      <c r="B2670" s="512" t="s">
        <v>144</v>
      </c>
      <c r="C2670" s="512" t="s">
        <v>85</v>
      </c>
      <c r="D2670" s="512" t="s">
        <v>2703</v>
      </c>
      <c r="E2670" s="512">
        <v>7</v>
      </c>
      <c r="F2670" s="512">
        <v>1</v>
      </c>
      <c r="G2670" s="512">
        <v>14</v>
      </c>
    </row>
    <row r="2671" spans="1:7" ht="12.75" customHeight="1">
      <c r="A2671" s="512" t="s">
        <v>4096</v>
      </c>
      <c r="B2671" s="512" t="s">
        <v>144</v>
      </c>
      <c r="C2671" s="512" t="s">
        <v>220</v>
      </c>
      <c r="D2671" s="512" t="s">
        <v>2690</v>
      </c>
      <c r="E2671" s="512">
        <v>6</v>
      </c>
      <c r="F2671" s="512">
        <v>1</v>
      </c>
      <c r="G2671" s="512">
        <v>17</v>
      </c>
    </row>
    <row r="2672" spans="1:7" ht="12.75" customHeight="1">
      <c r="A2672" s="512" t="s">
        <v>4136</v>
      </c>
      <c r="B2672" s="512" t="s">
        <v>144</v>
      </c>
      <c r="C2672" s="512" t="s">
        <v>221</v>
      </c>
      <c r="D2672" s="512" t="s">
        <v>2689</v>
      </c>
      <c r="E2672" s="512">
        <v>9</v>
      </c>
      <c r="F2672" s="512">
        <v>2</v>
      </c>
      <c r="G2672" s="512">
        <v>22</v>
      </c>
    </row>
    <row r="2673" spans="1:7" ht="12.75" customHeight="1">
      <c r="A2673" s="512" t="s">
        <v>4545</v>
      </c>
      <c r="B2673" s="512" t="s">
        <v>144</v>
      </c>
      <c r="C2673" s="512" t="s">
        <v>193</v>
      </c>
      <c r="D2673" s="512" t="s">
        <v>2689</v>
      </c>
      <c r="E2673" s="512">
        <v>7</v>
      </c>
      <c r="F2673" s="512">
        <v>2</v>
      </c>
      <c r="G2673" s="512">
        <v>29</v>
      </c>
    </row>
    <row r="2674" spans="1:7" ht="12.75" customHeight="1">
      <c r="A2674" s="512" t="s">
        <v>4100</v>
      </c>
      <c r="B2674" s="512" t="s">
        <v>144</v>
      </c>
      <c r="C2674" s="512" t="s">
        <v>222</v>
      </c>
      <c r="D2674" s="512" t="s">
        <v>2690</v>
      </c>
      <c r="E2674" s="512">
        <v>18</v>
      </c>
      <c r="F2674" s="512">
        <v>6</v>
      </c>
      <c r="G2674" s="512">
        <v>33</v>
      </c>
    </row>
    <row r="2675" spans="1:7" ht="12.75" customHeight="1">
      <c r="A2675" s="512" t="s">
        <v>8981</v>
      </c>
      <c r="B2675" s="512" t="s">
        <v>144</v>
      </c>
      <c r="C2675" s="512" t="s">
        <v>222</v>
      </c>
      <c r="D2675" s="512" t="s">
        <v>2683</v>
      </c>
      <c r="E2675" s="512">
        <v>18</v>
      </c>
      <c r="F2675" s="512">
        <v>1</v>
      </c>
      <c r="G2675" s="512">
        <v>6</v>
      </c>
    </row>
    <row r="2676" spans="1:7" ht="12.75" customHeight="1">
      <c r="A2676" s="512" t="s">
        <v>4137</v>
      </c>
      <c r="B2676" s="512" t="s">
        <v>144</v>
      </c>
      <c r="C2676" s="512" t="s">
        <v>211</v>
      </c>
      <c r="D2676" s="512" t="s">
        <v>2698</v>
      </c>
      <c r="E2676" s="512">
        <v>33</v>
      </c>
      <c r="F2676" s="512">
        <v>2</v>
      </c>
      <c r="G2676" s="512">
        <v>6</v>
      </c>
    </row>
    <row r="2677" spans="1:7" ht="12.75" customHeight="1">
      <c r="A2677" s="512" t="s">
        <v>8982</v>
      </c>
      <c r="B2677" s="512" t="s">
        <v>144</v>
      </c>
      <c r="C2677" s="512" t="s">
        <v>211</v>
      </c>
      <c r="D2677" s="512" t="s">
        <v>2703</v>
      </c>
      <c r="E2677" s="512">
        <v>33</v>
      </c>
      <c r="F2677" s="512">
        <v>2</v>
      </c>
      <c r="G2677" s="512">
        <v>6</v>
      </c>
    </row>
    <row r="2678" spans="1:7" ht="12.75" customHeight="1">
      <c r="A2678" s="512" t="s">
        <v>8983</v>
      </c>
      <c r="B2678" s="512" t="s">
        <v>144</v>
      </c>
      <c r="C2678" s="512" t="s">
        <v>211</v>
      </c>
      <c r="D2678" s="512" t="s">
        <v>2699</v>
      </c>
      <c r="E2678" s="512">
        <v>33</v>
      </c>
      <c r="F2678" s="512">
        <v>2</v>
      </c>
      <c r="G2678" s="512">
        <v>6</v>
      </c>
    </row>
    <row r="2679" spans="1:7" ht="12.75" customHeight="1">
      <c r="A2679" s="512" t="s">
        <v>8984</v>
      </c>
      <c r="B2679" s="512" t="s">
        <v>144</v>
      </c>
      <c r="C2679" s="512" t="s">
        <v>194</v>
      </c>
      <c r="D2679" s="512" t="s">
        <v>2678</v>
      </c>
      <c r="E2679" s="512">
        <v>13</v>
      </c>
      <c r="F2679" s="512">
        <v>2</v>
      </c>
      <c r="G2679" s="512">
        <v>15</v>
      </c>
    </row>
    <row r="2680" spans="1:7" ht="12.75" customHeight="1">
      <c r="A2680" s="512" t="s">
        <v>4548</v>
      </c>
      <c r="B2680" s="512" t="s">
        <v>144</v>
      </c>
      <c r="C2680" s="512" t="s">
        <v>94</v>
      </c>
      <c r="D2680" s="512" t="s">
        <v>2695</v>
      </c>
      <c r="E2680" s="512">
        <v>6</v>
      </c>
      <c r="F2680" s="512">
        <v>1</v>
      </c>
      <c r="G2680" s="512">
        <v>17</v>
      </c>
    </row>
    <row r="2681" spans="1:7" ht="12.75" customHeight="1">
      <c r="A2681" s="512" t="s">
        <v>8985</v>
      </c>
      <c r="B2681" s="512" t="s">
        <v>144</v>
      </c>
      <c r="C2681" s="512" t="s">
        <v>94</v>
      </c>
      <c r="D2681" s="512" t="s">
        <v>2705</v>
      </c>
      <c r="E2681" s="512">
        <v>6</v>
      </c>
      <c r="F2681" s="512">
        <v>1</v>
      </c>
      <c r="G2681" s="512">
        <v>17</v>
      </c>
    </row>
    <row r="2682" spans="1:7" ht="12.75" customHeight="1">
      <c r="A2682" s="512" t="s">
        <v>687</v>
      </c>
      <c r="B2682" s="512" t="s">
        <v>144</v>
      </c>
      <c r="C2682" s="512" t="s">
        <v>39</v>
      </c>
      <c r="D2682" s="512" t="s">
        <v>2709</v>
      </c>
      <c r="E2682" s="512">
        <v>2</v>
      </c>
      <c r="F2682" s="512" t="s">
        <v>2709</v>
      </c>
      <c r="G2682" s="512">
        <v>0</v>
      </c>
    </row>
    <row r="2683" spans="1:7" ht="12.75" customHeight="1">
      <c r="A2683" s="512" t="s">
        <v>4153</v>
      </c>
      <c r="B2683" s="512" t="s">
        <v>144</v>
      </c>
      <c r="C2683" s="512" t="s">
        <v>39</v>
      </c>
      <c r="D2683" s="512" t="s">
        <v>2689</v>
      </c>
      <c r="E2683" s="512">
        <v>2</v>
      </c>
      <c r="F2683" s="512" t="s">
        <v>2709</v>
      </c>
      <c r="G2683" s="512">
        <v>0</v>
      </c>
    </row>
    <row r="2684" spans="1:7" ht="12.75" customHeight="1">
      <c r="A2684" s="512" t="s">
        <v>8986</v>
      </c>
      <c r="B2684" s="512" t="s">
        <v>144</v>
      </c>
      <c r="C2684" s="512" t="s">
        <v>223</v>
      </c>
      <c r="D2684" s="512" t="s">
        <v>2703</v>
      </c>
      <c r="E2684" s="512">
        <v>44</v>
      </c>
      <c r="F2684" s="512">
        <v>3</v>
      </c>
      <c r="G2684" s="512">
        <v>7</v>
      </c>
    </row>
    <row r="2685" spans="1:7" ht="12.75" customHeight="1">
      <c r="A2685" s="512" t="s">
        <v>5270</v>
      </c>
      <c r="B2685" s="512" t="s">
        <v>144</v>
      </c>
      <c r="C2685" s="512" t="s">
        <v>40</v>
      </c>
      <c r="D2685" s="512" t="s">
        <v>2684</v>
      </c>
      <c r="E2685" s="512">
        <v>9</v>
      </c>
      <c r="F2685" s="512">
        <v>3</v>
      </c>
      <c r="G2685" s="512">
        <v>33</v>
      </c>
    </row>
    <row r="2686" spans="1:7" ht="12.75" customHeight="1">
      <c r="A2686" s="512" t="s">
        <v>4550</v>
      </c>
      <c r="B2686" s="512" t="s">
        <v>144</v>
      </c>
      <c r="C2686" s="512" t="s">
        <v>224</v>
      </c>
      <c r="D2686" s="512" t="s">
        <v>2689</v>
      </c>
      <c r="E2686" s="512">
        <v>3</v>
      </c>
      <c r="F2686" s="512" t="s">
        <v>2709</v>
      </c>
      <c r="G2686" s="512">
        <v>0</v>
      </c>
    </row>
    <row r="2687" spans="1:7" ht="12.75" customHeight="1">
      <c r="A2687" s="512" t="s">
        <v>4175</v>
      </c>
      <c r="B2687" s="512" t="s">
        <v>144</v>
      </c>
      <c r="C2687" s="512" t="s">
        <v>95</v>
      </c>
      <c r="D2687" s="512" t="s">
        <v>2678</v>
      </c>
      <c r="E2687" s="512">
        <v>23</v>
      </c>
      <c r="F2687" s="512">
        <v>1</v>
      </c>
      <c r="G2687" s="512">
        <v>4</v>
      </c>
    </row>
    <row r="2688" spans="1:7" ht="12.75" customHeight="1">
      <c r="A2688" s="512" t="s">
        <v>4070</v>
      </c>
      <c r="B2688" s="512" t="s">
        <v>144</v>
      </c>
      <c r="C2688" s="512" t="s">
        <v>22</v>
      </c>
      <c r="D2688" s="512" t="s">
        <v>2690</v>
      </c>
      <c r="E2688" s="512">
        <v>17</v>
      </c>
      <c r="F2688" s="512">
        <v>5</v>
      </c>
      <c r="G2688" s="512">
        <v>29</v>
      </c>
    </row>
    <row r="2689" spans="1:7" ht="12.75" customHeight="1">
      <c r="A2689" s="512" t="s">
        <v>8987</v>
      </c>
      <c r="B2689" s="512" t="s">
        <v>144</v>
      </c>
      <c r="C2689" s="512" t="s">
        <v>195</v>
      </c>
      <c r="D2689" s="512" t="s">
        <v>2686</v>
      </c>
      <c r="E2689" s="512">
        <v>77</v>
      </c>
      <c r="F2689" s="512">
        <v>1</v>
      </c>
      <c r="G2689" s="512">
        <v>1</v>
      </c>
    </row>
    <row r="2690" spans="1:7" ht="12.75" customHeight="1">
      <c r="A2690" s="512" t="s">
        <v>4107</v>
      </c>
      <c r="B2690" s="512" t="s">
        <v>144</v>
      </c>
      <c r="C2690" s="512" t="s">
        <v>213</v>
      </c>
      <c r="D2690" s="512" t="s">
        <v>2695</v>
      </c>
      <c r="E2690" s="512">
        <v>19</v>
      </c>
      <c r="F2690" s="512">
        <v>2</v>
      </c>
      <c r="G2690" s="512">
        <v>11</v>
      </c>
    </row>
    <row r="2691" spans="1:7" ht="12.75" customHeight="1">
      <c r="A2691" s="512" t="s">
        <v>8988</v>
      </c>
      <c r="B2691" s="512" t="s">
        <v>144</v>
      </c>
      <c r="C2691" s="512" t="s">
        <v>213</v>
      </c>
      <c r="D2691" s="512" t="s">
        <v>2680</v>
      </c>
      <c r="E2691" s="512">
        <v>19</v>
      </c>
      <c r="F2691" s="512">
        <v>1</v>
      </c>
      <c r="G2691" s="512">
        <v>5</v>
      </c>
    </row>
    <row r="2692" spans="1:7" ht="12.75" customHeight="1">
      <c r="A2692" s="512" t="s">
        <v>8989</v>
      </c>
      <c r="B2692" s="512" t="s">
        <v>144</v>
      </c>
      <c r="C2692" s="512" t="s">
        <v>213</v>
      </c>
      <c r="D2692" s="512" t="s">
        <v>2701</v>
      </c>
      <c r="E2692" s="512">
        <v>19</v>
      </c>
      <c r="F2692" s="512">
        <v>1</v>
      </c>
      <c r="G2692" s="512">
        <v>5</v>
      </c>
    </row>
    <row r="2693" spans="1:7" ht="12.75" customHeight="1">
      <c r="A2693" s="512" t="s">
        <v>4162</v>
      </c>
      <c r="B2693" s="512" t="s">
        <v>144</v>
      </c>
      <c r="C2693" s="512" t="s">
        <v>96</v>
      </c>
      <c r="D2693" s="512" t="s">
        <v>2695</v>
      </c>
      <c r="E2693" s="512">
        <v>5</v>
      </c>
      <c r="F2693" s="512">
        <v>1</v>
      </c>
      <c r="G2693" s="512">
        <v>20</v>
      </c>
    </row>
    <row r="2694" spans="1:7" ht="12.75" customHeight="1">
      <c r="A2694" s="512" t="s">
        <v>8990</v>
      </c>
      <c r="B2694" s="512" t="s">
        <v>144</v>
      </c>
      <c r="C2694" s="512" t="s">
        <v>214</v>
      </c>
      <c r="D2694" s="512" t="s">
        <v>2703</v>
      </c>
      <c r="E2694" s="512">
        <v>5</v>
      </c>
      <c r="F2694" s="512">
        <v>1</v>
      </c>
      <c r="G2694" s="512">
        <v>20</v>
      </c>
    </row>
    <row r="2695" spans="1:7" ht="12.75" customHeight="1">
      <c r="A2695" s="512" t="s">
        <v>4112</v>
      </c>
      <c r="B2695" s="512" t="s">
        <v>144</v>
      </c>
      <c r="C2695" s="512" t="s">
        <v>64</v>
      </c>
      <c r="D2695" s="512" t="s">
        <v>2695</v>
      </c>
      <c r="E2695" s="512">
        <v>17</v>
      </c>
      <c r="F2695" s="512">
        <v>1</v>
      </c>
      <c r="G2695" s="512">
        <v>6</v>
      </c>
    </row>
    <row r="2696" spans="1:7" ht="12.75" customHeight="1">
      <c r="A2696" s="512" t="s">
        <v>4553</v>
      </c>
      <c r="B2696" s="512" t="s">
        <v>144</v>
      </c>
      <c r="C2696" s="512" t="s">
        <v>64</v>
      </c>
      <c r="D2696" s="512" t="s">
        <v>2690</v>
      </c>
      <c r="E2696" s="512">
        <v>17</v>
      </c>
      <c r="F2696" s="512">
        <v>5</v>
      </c>
      <c r="G2696" s="512">
        <v>29</v>
      </c>
    </row>
    <row r="2697" spans="1:7" ht="12.75" customHeight="1">
      <c r="A2697" s="512" t="s">
        <v>5309</v>
      </c>
      <c r="B2697" s="512" t="s">
        <v>144</v>
      </c>
      <c r="C2697" s="512" t="s">
        <v>64</v>
      </c>
      <c r="D2697" s="512" t="s">
        <v>2680</v>
      </c>
      <c r="E2697" s="512">
        <v>17</v>
      </c>
      <c r="F2697" s="512">
        <v>1</v>
      </c>
      <c r="G2697" s="512">
        <v>6</v>
      </c>
    </row>
    <row r="2698" spans="1:7" ht="12.75" customHeight="1">
      <c r="A2698" s="512" t="s">
        <v>4555</v>
      </c>
      <c r="B2698" s="512" t="s">
        <v>144</v>
      </c>
      <c r="C2698" s="512" t="s">
        <v>157</v>
      </c>
      <c r="D2698" s="512" t="s">
        <v>2690</v>
      </c>
      <c r="E2698" s="512">
        <v>14</v>
      </c>
      <c r="F2698" s="512">
        <v>3</v>
      </c>
      <c r="G2698" s="512">
        <v>21</v>
      </c>
    </row>
    <row r="2699" spans="1:7" ht="12.75" customHeight="1">
      <c r="A2699" s="512" t="s">
        <v>8991</v>
      </c>
      <c r="B2699" s="512" t="s">
        <v>144</v>
      </c>
      <c r="C2699" s="512" t="s">
        <v>157</v>
      </c>
      <c r="D2699" s="512" t="s">
        <v>2707</v>
      </c>
      <c r="E2699" s="512">
        <v>14</v>
      </c>
      <c r="F2699" s="512">
        <v>1</v>
      </c>
      <c r="G2699" s="512">
        <v>7</v>
      </c>
    </row>
    <row r="2700" spans="1:7" ht="12.75" customHeight="1">
      <c r="A2700" s="512" t="s">
        <v>8992</v>
      </c>
      <c r="B2700" s="512" t="s">
        <v>144</v>
      </c>
      <c r="C2700" s="512" t="s">
        <v>158</v>
      </c>
      <c r="D2700" s="512" t="s">
        <v>2704</v>
      </c>
      <c r="E2700" s="512">
        <v>10</v>
      </c>
      <c r="F2700" s="512">
        <v>1</v>
      </c>
      <c r="G2700" s="512">
        <v>10</v>
      </c>
    </row>
    <row r="2701" spans="1:7" ht="12.75" customHeight="1">
      <c r="A2701" s="512" t="s">
        <v>5256</v>
      </c>
      <c r="B2701" s="512" t="s">
        <v>144</v>
      </c>
      <c r="C2701" s="512" t="s">
        <v>43</v>
      </c>
      <c r="D2701" s="512" t="s">
        <v>2690</v>
      </c>
      <c r="E2701" s="512">
        <v>4</v>
      </c>
      <c r="F2701" s="512">
        <v>2</v>
      </c>
      <c r="G2701" s="512">
        <v>50</v>
      </c>
    </row>
    <row r="2702" spans="1:7" ht="12.75" customHeight="1">
      <c r="A2702" s="512" t="s">
        <v>8993</v>
      </c>
      <c r="B2702" s="512" t="s">
        <v>144</v>
      </c>
      <c r="C2702" s="512" t="s">
        <v>196</v>
      </c>
      <c r="D2702" s="512" t="s">
        <v>2680</v>
      </c>
      <c r="E2702" s="512">
        <v>28</v>
      </c>
      <c r="F2702" s="512">
        <v>2</v>
      </c>
      <c r="G2702" s="512">
        <v>7</v>
      </c>
    </row>
    <row r="2703" spans="1:7" ht="12.75" customHeight="1">
      <c r="A2703" s="512" t="s">
        <v>8994</v>
      </c>
      <c r="B2703" s="512" t="s">
        <v>144</v>
      </c>
      <c r="C2703" s="512" t="s">
        <v>196</v>
      </c>
      <c r="D2703" s="512" t="s">
        <v>2696</v>
      </c>
      <c r="E2703" s="512">
        <v>28</v>
      </c>
      <c r="F2703" s="512">
        <v>2</v>
      </c>
      <c r="G2703" s="512">
        <v>7</v>
      </c>
    </row>
    <row r="2704" spans="1:7" ht="12.75" customHeight="1">
      <c r="A2704" s="512" t="s">
        <v>4277</v>
      </c>
      <c r="B2704" s="512" t="s">
        <v>144</v>
      </c>
      <c r="C2704" s="512" t="s">
        <v>197</v>
      </c>
      <c r="D2704" s="512" t="s">
        <v>2689</v>
      </c>
      <c r="E2704" s="512">
        <v>49</v>
      </c>
      <c r="F2704" s="512">
        <v>12</v>
      </c>
      <c r="G2704" s="512">
        <v>24</v>
      </c>
    </row>
    <row r="2705" spans="1:7" ht="12.75" customHeight="1">
      <c r="A2705" s="512" t="s">
        <v>8995</v>
      </c>
      <c r="B2705" s="512" t="s">
        <v>144</v>
      </c>
      <c r="C2705" s="512" t="s">
        <v>215</v>
      </c>
      <c r="D2705" s="512" t="s">
        <v>2693</v>
      </c>
      <c r="E2705" s="512">
        <v>42</v>
      </c>
      <c r="F2705" s="512">
        <v>1</v>
      </c>
      <c r="G2705" s="512">
        <v>2</v>
      </c>
    </row>
    <row r="2706" spans="1:7" ht="12.75" customHeight="1">
      <c r="A2706" s="512" t="s">
        <v>4279</v>
      </c>
      <c r="B2706" s="512" t="s">
        <v>144</v>
      </c>
      <c r="C2706" s="512" t="s">
        <v>198</v>
      </c>
      <c r="D2706" s="512" t="s">
        <v>2695</v>
      </c>
      <c r="E2706" s="512">
        <v>8</v>
      </c>
      <c r="F2706" s="512">
        <v>1</v>
      </c>
      <c r="G2706" s="512">
        <v>13</v>
      </c>
    </row>
    <row r="2707" spans="1:7" ht="12.75" customHeight="1">
      <c r="A2707" s="512" t="s">
        <v>4280</v>
      </c>
      <c r="B2707" s="512" t="s">
        <v>144</v>
      </c>
      <c r="C2707" s="512" t="s">
        <v>180</v>
      </c>
      <c r="D2707" s="512" t="s">
        <v>2684</v>
      </c>
      <c r="E2707" s="512">
        <v>9</v>
      </c>
      <c r="F2707" s="512">
        <v>2</v>
      </c>
      <c r="G2707" s="512">
        <v>22</v>
      </c>
    </row>
    <row r="2708" spans="1:7" ht="12.75" customHeight="1">
      <c r="A2708" s="512" t="s">
        <v>5241</v>
      </c>
      <c r="B2708" s="512" t="s">
        <v>144</v>
      </c>
      <c r="C2708" s="512" t="s">
        <v>199</v>
      </c>
      <c r="D2708" s="512" t="s">
        <v>2695</v>
      </c>
      <c r="E2708" s="512">
        <v>21</v>
      </c>
      <c r="F2708" s="512">
        <v>1</v>
      </c>
      <c r="G2708" s="512">
        <v>5</v>
      </c>
    </row>
    <row r="2709" spans="1:7" ht="12.75" customHeight="1">
      <c r="A2709" s="512" t="s">
        <v>8996</v>
      </c>
      <c r="B2709" s="512" t="s">
        <v>144</v>
      </c>
      <c r="C2709" s="512" t="s">
        <v>199</v>
      </c>
      <c r="D2709" s="512" t="s">
        <v>2701</v>
      </c>
      <c r="E2709" s="512">
        <v>21</v>
      </c>
      <c r="F2709" s="512">
        <v>1</v>
      </c>
      <c r="G2709" s="512">
        <v>5</v>
      </c>
    </row>
    <row r="2710" spans="1:7" ht="12.75" customHeight="1">
      <c r="A2710" s="512" t="s">
        <v>8997</v>
      </c>
      <c r="B2710" s="512" t="s">
        <v>144</v>
      </c>
      <c r="C2710" s="512" t="s">
        <v>228</v>
      </c>
      <c r="D2710" s="512" t="s">
        <v>2695</v>
      </c>
      <c r="E2710" s="512">
        <v>6</v>
      </c>
      <c r="F2710" s="512">
        <v>1</v>
      </c>
      <c r="G2710" s="512">
        <v>17</v>
      </c>
    </row>
    <row r="2711" spans="1:7" ht="12.75" customHeight="1">
      <c r="A2711" s="512" t="s">
        <v>4168</v>
      </c>
      <c r="B2711" s="512" t="s">
        <v>144</v>
      </c>
      <c r="C2711" s="512" t="s">
        <v>65</v>
      </c>
      <c r="D2711" s="512" t="s">
        <v>2684</v>
      </c>
      <c r="E2711" s="512">
        <v>13</v>
      </c>
      <c r="F2711" s="512">
        <v>4</v>
      </c>
      <c r="G2711" s="512">
        <v>31</v>
      </c>
    </row>
    <row r="2712" spans="1:7" ht="12.75" customHeight="1">
      <c r="A2712" s="512" t="s">
        <v>3993</v>
      </c>
      <c r="B2712" s="512" t="s">
        <v>144</v>
      </c>
      <c r="C2712" s="512" t="s">
        <v>185</v>
      </c>
      <c r="D2712" s="512" t="s">
        <v>2695</v>
      </c>
      <c r="E2712" s="512">
        <v>88</v>
      </c>
      <c r="F2712" s="512">
        <v>4</v>
      </c>
      <c r="G2712" s="512">
        <v>5</v>
      </c>
    </row>
    <row r="2713" spans="1:7" ht="12.75" customHeight="1">
      <c r="A2713" s="512" t="s">
        <v>8998</v>
      </c>
      <c r="B2713" s="512" t="s">
        <v>144</v>
      </c>
      <c r="C2713" s="512" t="s">
        <v>185</v>
      </c>
      <c r="D2713" s="512" t="s">
        <v>2701</v>
      </c>
      <c r="E2713" s="512">
        <v>88</v>
      </c>
      <c r="F2713" s="512">
        <v>1</v>
      </c>
      <c r="G2713" s="512">
        <v>1</v>
      </c>
    </row>
    <row r="2714" spans="1:7" ht="12.75" customHeight="1">
      <c r="A2714" s="512" t="s">
        <v>3970</v>
      </c>
      <c r="B2714" s="512" t="s">
        <v>144</v>
      </c>
      <c r="C2714" s="512" t="s">
        <v>185</v>
      </c>
      <c r="D2714" s="512" t="s">
        <v>2703</v>
      </c>
      <c r="E2714" s="512">
        <v>88</v>
      </c>
      <c r="F2714" s="512">
        <v>1</v>
      </c>
      <c r="G2714" s="512">
        <v>1</v>
      </c>
    </row>
    <row r="2715" spans="1:7" ht="12.75" customHeight="1">
      <c r="A2715" s="512" t="s">
        <v>3951</v>
      </c>
      <c r="B2715" s="512" t="s">
        <v>144</v>
      </c>
      <c r="C2715" s="512" t="s">
        <v>111</v>
      </c>
      <c r="D2715" s="512" t="s">
        <v>2689</v>
      </c>
      <c r="E2715" s="512">
        <v>8</v>
      </c>
      <c r="F2715" s="512">
        <v>2</v>
      </c>
      <c r="G2715" s="512">
        <v>25</v>
      </c>
    </row>
    <row r="2716" spans="1:7" ht="12.75" customHeight="1">
      <c r="A2716" s="512" t="s">
        <v>5276</v>
      </c>
      <c r="B2716" s="512" t="s">
        <v>144</v>
      </c>
      <c r="C2716" s="512" t="s">
        <v>219</v>
      </c>
      <c r="D2716" s="512" t="s">
        <v>2678</v>
      </c>
      <c r="E2716" s="512">
        <v>6</v>
      </c>
      <c r="F2716" s="512">
        <v>1</v>
      </c>
      <c r="G2716" s="512">
        <v>17</v>
      </c>
    </row>
    <row r="2717" spans="1:7" ht="12.75" customHeight="1">
      <c r="A2717" s="512" t="s">
        <v>4522</v>
      </c>
      <c r="B2717" s="512" t="s">
        <v>144</v>
      </c>
      <c r="C2717" s="512" t="s">
        <v>90</v>
      </c>
      <c r="D2717" s="512" t="s">
        <v>2684</v>
      </c>
      <c r="E2717" s="512">
        <v>79</v>
      </c>
      <c r="F2717" s="512">
        <v>8</v>
      </c>
      <c r="G2717" s="512">
        <v>10</v>
      </c>
    </row>
    <row r="2718" spans="1:7" ht="12.75" customHeight="1">
      <c r="A2718" s="512" t="s">
        <v>3954</v>
      </c>
      <c r="B2718" s="512" t="s">
        <v>144</v>
      </c>
      <c r="C2718" s="512" t="s">
        <v>90</v>
      </c>
      <c r="D2718" s="512" t="s">
        <v>2678</v>
      </c>
      <c r="E2718" s="512">
        <v>79</v>
      </c>
      <c r="F2718" s="512">
        <v>4</v>
      </c>
      <c r="G2718" s="512">
        <v>5</v>
      </c>
    </row>
    <row r="2719" spans="1:7" ht="12.75" customHeight="1">
      <c r="A2719" s="512" t="s">
        <v>4524</v>
      </c>
      <c r="B2719" s="512" t="s">
        <v>144</v>
      </c>
      <c r="C2719" s="512" t="s">
        <v>90</v>
      </c>
      <c r="D2719" s="512" t="s">
        <v>2699</v>
      </c>
      <c r="E2719" s="512">
        <v>79</v>
      </c>
      <c r="F2719" s="512">
        <v>1</v>
      </c>
      <c r="G2719" s="512">
        <v>1</v>
      </c>
    </row>
    <row r="2720" spans="1:7" ht="12.75" customHeight="1">
      <c r="A2720" s="512" t="s">
        <v>8999</v>
      </c>
      <c r="B2720" s="512" t="s">
        <v>144</v>
      </c>
      <c r="C2720" s="512" t="s">
        <v>113</v>
      </c>
      <c r="D2720" s="512" t="s">
        <v>2688</v>
      </c>
      <c r="E2720" s="512">
        <v>9</v>
      </c>
      <c r="F2720" s="512">
        <v>1</v>
      </c>
      <c r="G2720" s="512">
        <v>11</v>
      </c>
    </row>
    <row r="2721" spans="1:7" ht="12.75" customHeight="1">
      <c r="A2721" s="512" t="s">
        <v>4002</v>
      </c>
      <c r="B2721" s="512" t="s">
        <v>144</v>
      </c>
      <c r="C2721" s="512" t="s">
        <v>114</v>
      </c>
      <c r="D2721" s="512" t="s">
        <v>2690</v>
      </c>
      <c r="E2721" s="512">
        <v>8</v>
      </c>
      <c r="F2721" s="512">
        <v>1</v>
      </c>
      <c r="G2721" s="512">
        <v>13</v>
      </c>
    </row>
    <row r="2722" spans="1:7" ht="12.75" customHeight="1">
      <c r="A2722" s="512" t="s">
        <v>9000</v>
      </c>
      <c r="B2722" s="512" t="s">
        <v>144</v>
      </c>
      <c r="C2722" s="512" t="s">
        <v>114</v>
      </c>
      <c r="D2722" s="512" t="s">
        <v>2684</v>
      </c>
      <c r="E2722" s="512">
        <v>8</v>
      </c>
      <c r="F2722" s="512">
        <v>1</v>
      </c>
      <c r="G2722" s="512">
        <v>13</v>
      </c>
    </row>
    <row r="2723" spans="1:7" ht="12.75" customHeight="1">
      <c r="A2723" s="512" t="s">
        <v>9001</v>
      </c>
      <c r="B2723" s="512" t="s">
        <v>144</v>
      </c>
      <c r="C2723" s="512" t="s">
        <v>114</v>
      </c>
      <c r="D2723" s="512" t="s">
        <v>2679</v>
      </c>
      <c r="E2723" s="512">
        <v>8</v>
      </c>
      <c r="F2723" s="512">
        <v>1</v>
      </c>
      <c r="G2723" s="512">
        <v>13</v>
      </c>
    </row>
    <row r="2724" spans="1:7" ht="12.75" customHeight="1">
      <c r="A2724" s="512" t="s">
        <v>9002</v>
      </c>
      <c r="B2724" s="512" t="s">
        <v>144</v>
      </c>
      <c r="C2724" s="512" t="s">
        <v>114</v>
      </c>
      <c r="D2724" s="512" t="s">
        <v>2696</v>
      </c>
      <c r="E2724" s="512">
        <v>8</v>
      </c>
      <c r="F2724" s="512">
        <v>2</v>
      </c>
      <c r="G2724" s="512">
        <v>25</v>
      </c>
    </row>
    <row r="2725" spans="1:7" ht="12.75" customHeight="1">
      <c r="A2725" s="512" t="s">
        <v>628</v>
      </c>
      <c r="B2725" s="512" t="s">
        <v>144</v>
      </c>
      <c r="C2725" s="512" t="s">
        <v>115</v>
      </c>
      <c r="D2725" s="512" t="s">
        <v>2709</v>
      </c>
      <c r="E2725" s="512">
        <v>2</v>
      </c>
      <c r="F2725" s="512" t="s">
        <v>2709</v>
      </c>
      <c r="G2725" s="512">
        <v>0</v>
      </c>
    </row>
    <row r="2726" spans="1:7" ht="12.75" customHeight="1">
      <c r="A2726" s="512" t="s">
        <v>4015</v>
      </c>
      <c r="B2726" s="512" t="s">
        <v>144</v>
      </c>
      <c r="C2726" s="512" t="s">
        <v>146</v>
      </c>
      <c r="D2726" s="512" t="s">
        <v>2689</v>
      </c>
      <c r="E2726" s="512">
        <v>1</v>
      </c>
      <c r="F2726" s="512">
        <v>1</v>
      </c>
      <c r="G2726" s="512">
        <v>100</v>
      </c>
    </row>
    <row r="2727" spans="1:7" ht="12.75" customHeight="1">
      <c r="A2727" s="512" t="s">
        <v>3972</v>
      </c>
      <c r="B2727" s="512" t="s">
        <v>144</v>
      </c>
      <c r="C2727" s="512" t="s">
        <v>235</v>
      </c>
      <c r="D2727" s="512" t="s">
        <v>2689</v>
      </c>
      <c r="E2727" s="512">
        <v>15</v>
      </c>
      <c r="F2727" s="512">
        <v>5</v>
      </c>
      <c r="G2727" s="512">
        <v>33</v>
      </c>
    </row>
    <row r="2728" spans="1:7" ht="12.75" customHeight="1">
      <c r="A2728" s="512" t="s">
        <v>3959</v>
      </c>
      <c r="B2728" s="512" t="s">
        <v>144</v>
      </c>
      <c r="C2728" s="512" t="s">
        <v>31</v>
      </c>
      <c r="D2728" s="512" t="s">
        <v>2689</v>
      </c>
      <c r="E2728" s="512">
        <v>3</v>
      </c>
      <c r="F2728" s="512">
        <v>2</v>
      </c>
      <c r="G2728" s="512">
        <v>67</v>
      </c>
    </row>
    <row r="2729" spans="1:7" ht="12.75" customHeight="1">
      <c r="A2729" s="512" t="s">
        <v>4007</v>
      </c>
      <c r="B2729" s="512" t="s">
        <v>144</v>
      </c>
      <c r="C2729" s="512" t="s">
        <v>148</v>
      </c>
      <c r="D2729" s="512" t="s">
        <v>2686</v>
      </c>
      <c r="E2729" s="512">
        <v>4</v>
      </c>
      <c r="F2729" s="512">
        <v>1</v>
      </c>
      <c r="G2729" s="512">
        <v>25</v>
      </c>
    </row>
    <row r="2730" spans="1:7" ht="12.75" customHeight="1">
      <c r="A2730" s="512" t="s">
        <v>3960</v>
      </c>
      <c r="B2730" s="512" t="s">
        <v>144</v>
      </c>
      <c r="C2730" s="512" t="s">
        <v>148</v>
      </c>
      <c r="D2730" s="512" t="s">
        <v>2687</v>
      </c>
      <c r="E2730" s="512">
        <v>4</v>
      </c>
      <c r="F2730" s="512">
        <v>1</v>
      </c>
      <c r="G2730" s="512">
        <v>25</v>
      </c>
    </row>
    <row r="2731" spans="1:7" ht="12.75" customHeight="1">
      <c r="A2731" s="512" t="s">
        <v>4008</v>
      </c>
      <c r="B2731" s="512" t="s">
        <v>144</v>
      </c>
      <c r="C2731" s="512" t="s">
        <v>148</v>
      </c>
      <c r="D2731" s="512" t="s">
        <v>2692</v>
      </c>
      <c r="E2731" s="512">
        <v>4</v>
      </c>
      <c r="F2731" s="512">
        <v>1</v>
      </c>
      <c r="G2731" s="512">
        <v>25</v>
      </c>
    </row>
    <row r="2732" spans="1:7" ht="12.75" customHeight="1">
      <c r="A2732" s="512" t="s">
        <v>9003</v>
      </c>
      <c r="B2732" s="512" t="s">
        <v>144</v>
      </c>
      <c r="C2732" s="512" t="s">
        <v>32</v>
      </c>
      <c r="D2732" s="512" t="s">
        <v>2682</v>
      </c>
      <c r="E2732" s="512">
        <v>40</v>
      </c>
      <c r="F2732" s="512">
        <v>1</v>
      </c>
      <c r="G2732" s="512">
        <v>3</v>
      </c>
    </row>
    <row r="2733" spans="1:7" ht="12.75" customHeight="1">
      <c r="A2733" s="512" t="s">
        <v>4239</v>
      </c>
      <c r="B2733" s="512" t="s">
        <v>144</v>
      </c>
      <c r="C2733" s="512" t="s">
        <v>119</v>
      </c>
      <c r="D2733" s="512" t="s">
        <v>2695</v>
      </c>
      <c r="E2733" s="512">
        <v>47</v>
      </c>
      <c r="F2733" s="512">
        <v>9</v>
      </c>
      <c r="G2733" s="512">
        <v>19</v>
      </c>
    </row>
    <row r="2734" spans="1:7" ht="12.75" customHeight="1">
      <c r="A2734" s="512" t="s">
        <v>4530</v>
      </c>
      <c r="B2734" s="512" t="s">
        <v>144</v>
      </c>
      <c r="C2734" s="512" t="s">
        <v>79</v>
      </c>
      <c r="D2734" s="512" t="s">
        <v>2689</v>
      </c>
      <c r="E2734" s="512">
        <v>4</v>
      </c>
      <c r="F2734" s="512">
        <v>2</v>
      </c>
      <c r="G2734" s="512">
        <v>50</v>
      </c>
    </row>
    <row r="2735" spans="1:7" ht="12.75" customHeight="1">
      <c r="A2735" s="512" t="s">
        <v>4240</v>
      </c>
      <c r="B2735" s="512" t="s">
        <v>144</v>
      </c>
      <c r="C2735" s="512" t="s">
        <v>80</v>
      </c>
      <c r="D2735" s="512" t="s">
        <v>2690</v>
      </c>
      <c r="E2735" s="512">
        <v>33</v>
      </c>
      <c r="F2735" s="512">
        <v>4</v>
      </c>
      <c r="G2735" s="512">
        <v>12</v>
      </c>
    </row>
    <row r="2736" spans="1:7" ht="12.75" customHeight="1">
      <c r="A2736" s="512" t="s">
        <v>9004</v>
      </c>
      <c r="B2736" s="512" t="s">
        <v>144</v>
      </c>
      <c r="C2736" s="512" t="s">
        <v>79</v>
      </c>
      <c r="D2736" s="512" t="s">
        <v>2680</v>
      </c>
      <c r="E2736" s="512">
        <v>4</v>
      </c>
      <c r="F2736" s="512">
        <v>1</v>
      </c>
      <c r="G2736" s="512">
        <v>25</v>
      </c>
    </row>
    <row r="2737" spans="1:7" ht="12.75" customHeight="1">
      <c r="A2737" s="512" t="s">
        <v>9005</v>
      </c>
      <c r="B2737" s="512" t="s">
        <v>144</v>
      </c>
      <c r="C2737" s="512" t="s">
        <v>79</v>
      </c>
      <c r="D2737" s="512" t="s">
        <v>2706</v>
      </c>
      <c r="E2737" s="512">
        <v>4</v>
      </c>
      <c r="F2737" s="512">
        <v>1</v>
      </c>
      <c r="G2737" s="512">
        <v>25</v>
      </c>
    </row>
    <row r="2738" spans="1:7" ht="12.75" customHeight="1">
      <c r="A2738" s="512" t="s">
        <v>3964</v>
      </c>
      <c r="B2738" s="512" t="s">
        <v>144</v>
      </c>
      <c r="C2738" s="512" t="s">
        <v>149</v>
      </c>
      <c r="D2738" s="512" t="s">
        <v>2689</v>
      </c>
      <c r="E2738" s="512">
        <v>21</v>
      </c>
      <c r="F2738" s="512">
        <v>7</v>
      </c>
      <c r="G2738" s="512">
        <v>33</v>
      </c>
    </row>
    <row r="2739" spans="1:7" ht="12.75" customHeight="1">
      <c r="A2739" s="512" t="s">
        <v>3965</v>
      </c>
      <c r="B2739" s="512" t="s">
        <v>144</v>
      </c>
      <c r="C2739" s="512" t="s">
        <v>149</v>
      </c>
      <c r="D2739" s="512" t="s">
        <v>2690</v>
      </c>
      <c r="E2739" s="512">
        <v>21</v>
      </c>
      <c r="F2739" s="512">
        <v>2</v>
      </c>
      <c r="G2739" s="512">
        <v>10</v>
      </c>
    </row>
    <row r="2740" spans="1:7" ht="12.75" customHeight="1">
      <c r="A2740" s="512" t="s">
        <v>9006</v>
      </c>
      <c r="B2740" s="512" t="s">
        <v>144</v>
      </c>
      <c r="C2740" s="512" t="s">
        <v>149</v>
      </c>
      <c r="D2740" s="512" t="s">
        <v>2688</v>
      </c>
      <c r="E2740" s="512">
        <v>21</v>
      </c>
      <c r="F2740" s="512">
        <v>1</v>
      </c>
      <c r="G2740" s="512">
        <v>5</v>
      </c>
    </row>
    <row r="2741" spans="1:7" ht="12.75" customHeight="1">
      <c r="A2741" s="512" t="s">
        <v>9007</v>
      </c>
      <c r="B2741" s="512" t="s">
        <v>144</v>
      </c>
      <c r="C2741" s="512" t="s">
        <v>149</v>
      </c>
      <c r="D2741" s="512" t="s">
        <v>2706</v>
      </c>
      <c r="E2741" s="512">
        <v>21</v>
      </c>
      <c r="F2741" s="512">
        <v>2</v>
      </c>
      <c r="G2741" s="512">
        <v>10</v>
      </c>
    </row>
    <row r="2742" spans="1:7" ht="12.75" customHeight="1">
      <c r="A2742" s="512" t="s">
        <v>9008</v>
      </c>
      <c r="B2742" s="512" t="s">
        <v>144</v>
      </c>
      <c r="C2742" s="512" t="s">
        <v>149</v>
      </c>
      <c r="D2742" s="512" t="s">
        <v>2699</v>
      </c>
      <c r="E2742" s="512">
        <v>21</v>
      </c>
      <c r="F2742" s="512">
        <v>2</v>
      </c>
      <c r="G2742" s="512">
        <v>10</v>
      </c>
    </row>
    <row r="2743" spans="1:7" ht="12.75" customHeight="1">
      <c r="A2743" s="512" t="s">
        <v>4024</v>
      </c>
      <c r="B2743" s="512" t="s">
        <v>144</v>
      </c>
      <c r="C2743" s="512" t="s">
        <v>81</v>
      </c>
      <c r="D2743" s="512" t="s">
        <v>2684</v>
      </c>
      <c r="E2743" s="512">
        <v>31</v>
      </c>
      <c r="F2743" s="512">
        <v>4</v>
      </c>
      <c r="G2743" s="512">
        <v>13</v>
      </c>
    </row>
    <row r="2744" spans="1:7" ht="12.75" customHeight="1">
      <c r="A2744" s="512" t="s">
        <v>4026</v>
      </c>
      <c r="B2744" s="512" t="s">
        <v>144</v>
      </c>
      <c r="C2744" s="512" t="s">
        <v>33</v>
      </c>
      <c r="D2744" s="512" t="s">
        <v>2689</v>
      </c>
      <c r="E2744" s="512">
        <v>11</v>
      </c>
      <c r="F2744" s="512">
        <v>2</v>
      </c>
      <c r="G2744" s="512">
        <v>18</v>
      </c>
    </row>
    <row r="2745" spans="1:7" ht="12.75" customHeight="1">
      <c r="A2745" s="512" t="s">
        <v>9009</v>
      </c>
      <c r="B2745" s="512" t="s">
        <v>144</v>
      </c>
      <c r="C2745" s="512" t="s">
        <v>33</v>
      </c>
      <c r="D2745" s="512" t="s">
        <v>2690</v>
      </c>
      <c r="E2745" s="512">
        <v>11</v>
      </c>
      <c r="F2745" s="512">
        <v>1</v>
      </c>
      <c r="G2745" s="512">
        <v>9</v>
      </c>
    </row>
    <row r="2746" spans="1:7" ht="12.75" customHeight="1">
      <c r="A2746" s="512" t="s">
        <v>4531</v>
      </c>
      <c r="B2746" s="512" t="s">
        <v>144</v>
      </c>
      <c r="C2746" s="512" t="s">
        <v>33</v>
      </c>
      <c r="D2746" s="512" t="s">
        <v>2684</v>
      </c>
      <c r="E2746" s="512">
        <v>11</v>
      </c>
      <c r="F2746" s="512">
        <v>2</v>
      </c>
      <c r="G2746" s="512">
        <v>18</v>
      </c>
    </row>
    <row r="2747" spans="1:7" ht="12.75" customHeight="1">
      <c r="A2747" s="512" t="s">
        <v>9010</v>
      </c>
      <c r="B2747" s="512" t="s">
        <v>144</v>
      </c>
      <c r="C2747" s="512" t="s">
        <v>33</v>
      </c>
      <c r="D2747" s="512" t="s">
        <v>2686</v>
      </c>
      <c r="E2747" s="512">
        <v>11</v>
      </c>
      <c r="F2747" s="512">
        <v>1</v>
      </c>
      <c r="G2747" s="512">
        <v>9</v>
      </c>
    </row>
    <row r="2748" spans="1:7" ht="12.75" customHeight="1">
      <c r="A2748" s="512" t="s">
        <v>9011</v>
      </c>
      <c r="B2748" s="512" t="s">
        <v>144</v>
      </c>
      <c r="C2748" s="512" t="s">
        <v>188</v>
      </c>
      <c r="D2748" s="512" t="s">
        <v>2707</v>
      </c>
      <c r="E2748" s="512">
        <v>13</v>
      </c>
      <c r="F2748" s="512">
        <v>1</v>
      </c>
      <c r="G2748" s="512">
        <v>8</v>
      </c>
    </row>
    <row r="2749" spans="1:7" ht="12.75" customHeight="1">
      <c r="A2749" s="512" t="s">
        <v>9012</v>
      </c>
      <c r="B2749" s="512" t="s">
        <v>144</v>
      </c>
      <c r="C2749" s="512" t="s">
        <v>189</v>
      </c>
      <c r="D2749" s="512" t="s">
        <v>2698</v>
      </c>
      <c r="E2749" s="512">
        <v>37</v>
      </c>
      <c r="F2749" s="512">
        <v>1</v>
      </c>
      <c r="G2749" s="512">
        <v>3</v>
      </c>
    </row>
    <row r="2750" spans="1:7" ht="12.75" customHeight="1">
      <c r="A2750" s="512" t="s">
        <v>4029</v>
      </c>
      <c r="B2750" s="512" t="s">
        <v>144</v>
      </c>
      <c r="C2750" s="512" t="s">
        <v>165</v>
      </c>
      <c r="D2750" s="512" t="s">
        <v>2680</v>
      </c>
      <c r="E2750" s="512">
        <v>7</v>
      </c>
      <c r="F2750" s="512">
        <v>1</v>
      </c>
      <c r="G2750" s="512">
        <v>14</v>
      </c>
    </row>
    <row r="2751" spans="1:7" ht="12.75" customHeight="1">
      <c r="A2751" s="512" t="s">
        <v>3986</v>
      </c>
      <c r="B2751" s="512" t="s">
        <v>144</v>
      </c>
      <c r="C2751" s="512" t="s">
        <v>165</v>
      </c>
      <c r="D2751" s="512" t="s">
        <v>2696</v>
      </c>
      <c r="E2751" s="512">
        <v>7</v>
      </c>
      <c r="F2751" s="512">
        <v>1</v>
      </c>
      <c r="G2751" s="512">
        <v>14</v>
      </c>
    </row>
    <row r="2752" spans="1:7" ht="12.75" customHeight="1">
      <c r="A2752" s="512" t="s">
        <v>9013</v>
      </c>
      <c r="B2752" s="512" t="s">
        <v>144</v>
      </c>
      <c r="C2752" s="512" t="s">
        <v>92</v>
      </c>
      <c r="D2752" s="512" t="s">
        <v>2697</v>
      </c>
      <c r="E2752" s="512">
        <v>32</v>
      </c>
      <c r="F2752" s="512">
        <v>1</v>
      </c>
      <c r="G2752" s="512">
        <v>3</v>
      </c>
    </row>
    <row r="2753" spans="1:7" ht="12.75" customHeight="1">
      <c r="A2753" s="512" t="s">
        <v>4035</v>
      </c>
      <c r="B2753" s="512" t="s">
        <v>144</v>
      </c>
      <c r="C2753" s="512" t="s">
        <v>82</v>
      </c>
      <c r="D2753" s="512" t="s">
        <v>2695</v>
      </c>
      <c r="E2753" s="512">
        <v>52</v>
      </c>
      <c r="F2753" s="512">
        <v>7</v>
      </c>
      <c r="G2753" s="512">
        <v>13</v>
      </c>
    </row>
    <row r="2754" spans="1:7" ht="12.75" customHeight="1">
      <c r="A2754" s="512" t="s">
        <v>9014</v>
      </c>
      <c r="B2754" s="512" t="s">
        <v>144</v>
      </c>
      <c r="C2754" s="512" t="s">
        <v>82</v>
      </c>
      <c r="D2754" s="512" t="s">
        <v>2696</v>
      </c>
      <c r="E2754" s="512">
        <v>52</v>
      </c>
      <c r="F2754" s="512">
        <v>2</v>
      </c>
      <c r="G2754" s="512">
        <v>4</v>
      </c>
    </row>
    <row r="2755" spans="1:7" ht="12.75" customHeight="1">
      <c r="A2755" s="512" t="s">
        <v>4250</v>
      </c>
      <c r="B2755" s="512" t="s">
        <v>144</v>
      </c>
      <c r="C2755" s="512" t="s">
        <v>167</v>
      </c>
      <c r="D2755" s="512" t="s">
        <v>2689</v>
      </c>
      <c r="E2755" s="512">
        <v>16</v>
      </c>
      <c r="F2755" s="512">
        <v>10</v>
      </c>
      <c r="G2755" s="512">
        <v>63</v>
      </c>
    </row>
    <row r="2756" spans="1:7" ht="12.75" customHeight="1">
      <c r="A2756" s="512" t="s">
        <v>4124</v>
      </c>
      <c r="B2756" s="512" t="s">
        <v>144</v>
      </c>
      <c r="C2756" s="512" t="s">
        <v>167</v>
      </c>
      <c r="D2756" s="512" t="s">
        <v>2695</v>
      </c>
      <c r="E2756" s="512">
        <v>16</v>
      </c>
      <c r="F2756" s="512">
        <v>2</v>
      </c>
      <c r="G2756" s="512">
        <v>13</v>
      </c>
    </row>
    <row r="2757" spans="1:7" ht="12.75" customHeight="1">
      <c r="A2757" s="512" t="s">
        <v>9015</v>
      </c>
      <c r="B2757" s="512" t="s">
        <v>144</v>
      </c>
      <c r="C2757" s="512" t="s">
        <v>167</v>
      </c>
      <c r="D2757" s="512" t="s">
        <v>2702</v>
      </c>
      <c r="E2757" s="512">
        <v>16</v>
      </c>
      <c r="F2757" s="512">
        <v>1</v>
      </c>
      <c r="G2757" s="512">
        <v>6</v>
      </c>
    </row>
    <row r="2758" spans="1:7">
      <c r="A2758" s="512" t="s">
        <v>4085</v>
      </c>
      <c r="B2758" s="512" t="s">
        <v>144</v>
      </c>
      <c r="C2758" s="512" t="s">
        <v>84</v>
      </c>
      <c r="D2758" s="512" t="s">
        <v>2695</v>
      </c>
      <c r="E2758" s="512">
        <v>23</v>
      </c>
      <c r="F2758" s="512">
        <v>1</v>
      </c>
      <c r="G2758" s="512">
        <v>5</v>
      </c>
    </row>
    <row r="2759" spans="1:7">
      <c r="A2759" s="512" t="s">
        <v>4540</v>
      </c>
      <c r="B2759" s="512" t="s">
        <v>144</v>
      </c>
      <c r="C2759" s="512" t="s">
        <v>84</v>
      </c>
      <c r="D2759" s="512" t="s">
        <v>2702</v>
      </c>
      <c r="E2759" s="512">
        <v>23</v>
      </c>
      <c r="F2759" s="512">
        <v>1</v>
      </c>
      <c r="G2759" s="512">
        <v>5</v>
      </c>
    </row>
    <row r="2760" spans="1:7" ht="12.75" customHeight="1">
      <c r="A2760" s="512" t="s">
        <v>4086</v>
      </c>
      <c r="B2760" s="512" t="s">
        <v>144</v>
      </c>
      <c r="C2760" s="512" t="s">
        <v>35</v>
      </c>
      <c r="D2760" s="512" t="s">
        <v>2695</v>
      </c>
      <c r="E2760" s="512">
        <v>9</v>
      </c>
      <c r="F2760" s="512">
        <v>1</v>
      </c>
      <c r="G2760" s="512">
        <v>11</v>
      </c>
    </row>
    <row r="2761" spans="1:7" ht="12.75" customHeight="1">
      <c r="A2761" s="512" t="s">
        <v>4541</v>
      </c>
      <c r="B2761" s="512" t="s">
        <v>144</v>
      </c>
      <c r="C2761" s="512" t="s">
        <v>35</v>
      </c>
      <c r="D2761" s="512" t="s">
        <v>2684</v>
      </c>
      <c r="E2761" s="512">
        <v>9</v>
      </c>
      <c r="F2761" s="512">
        <v>5</v>
      </c>
      <c r="G2761" s="512">
        <v>56</v>
      </c>
    </row>
    <row r="2762" spans="1:7" ht="12.75" customHeight="1">
      <c r="A2762" s="512" t="s">
        <v>5278</v>
      </c>
      <c r="B2762" s="512" t="s">
        <v>144</v>
      </c>
      <c r="C2762" s="512" t="s">
        <v>190</v>
      </c>
      <c r="D2762" s="512" t="s">
        <v>2678</v>
      </c>
      <c r="E2762" s="512">
        <v>41</v>
      </c>
      <c r="F2762" s="512">
        <v>1</v>
      </c>
      <c r="G2762" s="512">
        <v>2</v>
      </c>
    </row>
    <row r="2763" spans="1:7" ht="12.75" customHeight="1">
      <c r="A2763" s="512" t="s">
        <v>4058</v>
      </c>
      <c r="B2763" s="512" t="s">
        <v>144</v>
      </c>
      <c r="C2763" s="512" t="s">
        <v>93</v>
      </c>
      <c r="D2763" s="512" t="s">
        <v>2690</v>
      </c>
      <c r="E2763" s="512">
        <v>10</v>
      </c>
      <c r="F2763" s="512">
        <v>2</v>
      </c>
      <c r="G2763" s="512">
        <v>20</v>
      </c>
    </row>
    <row r="2764" spans="1:7" ht="12.75" customHeight="1">
      <c r="A2764" s="512" t="s">
        <v>9016</v>
      </c>
      <c r="B2764" s="512" t="s">
        <v>144</v>
      </c>
      <c r="C2764" s="512" t="s">
        <v>192</v>
      </c>
      <c r="D2764" s="512" t="s">
        <v>2695</v>
      </c>
      <c r="E2764" s="512">
        <v>10</v>
      </c>
      <c r="F2764" s="512">
        <v>1</v>
      </c>
      <c r="G2764" s="512">
        <v>10</v>
      </c>
    </row>
    <row r="2765" spans="1:7" ht="12.75" customHeight="1">
      <c r="A2765" s="512" t="s">
        <v>4254</v>
      </c>
      <c r="B2765" s="512" t="s">
        <v>144</v>
      </c>
      <c r="C2765" s="512" t="s">
        <v>152</v>
      </c>
      <c r="D2765" s="512" t="s">
        <v>2690</v>
      </c>
      <c r="E2765" s="512">
        <v>11</v>
      </c>
      <c r="F2765" s="512">
        <v>1</v>
      </c>
      <c r="G2765" s="512">
        <v>9</v>
      </c>
    </row>
    <row r="2766" spans="1:7" ht="12.75" customHeight="1">
      <c r="A2766" s="512" t="s">
        <v>9017</v>
      </c>
      <c r="B2766" s="512" t="s">
        <v>144</v>
      </c>
      <c r="C2766" s="512" t="s">
        <v>152</v>
      </c>
      <c r="D2766" s="512" t="s">
        <v>2680</v>
      </c>
      <c r="E2766" s="512">
        <v>11</v>
      </c>
      <c r="F2766" s="512">
        <v>1</v>
      </c>
      <c r="G2766" s="512">
        <v>9</v>
      </c>
    </row>
    <row r="2767" spans="1:7" ht="12.75" customHeight="1">
      <c r="A2767" s="512" t="s">
        <v>5235</v>
      </c>
      <c r="B2767" s="512" t="s">
        <v>144</v>
      </c>
      <c r="C2767" s="512" t="s">
        <v>36</v>
      </c>
      <c r="D2767" s="512" t="s">
        <v>2695</v>
      </c>
      <c r="E2767" s="512">
        <v>6</v>
      </c>
      <c r="F2767" s="512">
        <v>1</v>
      </c>
      <c r="G2767" s="512">
        <v>17</v>
      </c>
    </row>
    <row r="2768" spans="1:7" ht="12.75" customHeight="1">
      <c r="A2768" s="512" t="s">
        <v>4092</v>
      </c>
      <c r="B2768" s="512" t="s">
        <v>144</v>
      </c>
      <c r="C2768" s="512" t="s">
        <v>62</v>
      </c>
      <c r="D2768" s="512" t="s">
        <v>2696</v>
      </c>
      <c r="E2768" s="512">
        <v>9</v>
      </c>
      <c r="F2768" s="512">
        <v>1</v>
      </c>
      <c r="G2768" s="512">
        <v>11</v>
      </c>
    </row>
    <row r="2769" spans="1:7" ht="12.75" customHeight="1">
      <c r="A2769" s="512" t="s">
        <v>5269</v>
      </c>
      <c r="B2769" s="512" t="s">
        <v>144</v>
      </c>
      <c r="C2769" s="512" t="s">
        <v>85</v>
      </c>
      <c r="D2769" s="512" t="s">
        <v>2684</v>
      </c>
      <c r="E2769" s="512">
        <v>7</v>
      </c>
      <c r="F2769" s="512">
        <v>2</v>
      </c>
      <c r="G2769" s="512">
        <v>29</v>
      </c>
    </row>
    <row r="2770" spans="1:7" ht="12.75" customHeight="1">
      <c r="A2770" s="512" t="s">
        <v>9018</v>
      </c>
      <c r="B2770" s="512" t="s">
        <v>144</v>
      </c>
      <c r="C2770" s="512" t="s">
        <v>38</v>
      </c>
      <c r="D2770" s="512" t="s">
        <v>2687</v>
      </c>
      <c r="E2770" s="512">
        <v>4</v>
      </c>
      <c r="F2770" s="512">
        <v>2</v>
      </c>
      <c r="G2770" s="512">
        <v>50</v>
      </c>
    </row>
    <row r="2771" spans="1:7" ht="12.75" customHeight="1">
      <c r="A2771" s="512" t="s">
        <v>9019</v>
      </c>
      <c r="B2771" s="512" t="s">
        <v>144</v>
      </c>
      <c r="C2771" s="512" t="s">
        <v>38</v>
      </c>
      <c r="D2771" s="512" t="s">
        <v>2699</v>
      </c>
      <c r="E2771" s="512">
        <v>4</v>
      </c>
      <c r="F2771" s="512">
        <v>1</v>
      </c>
      <c r="G2771" s="512">
        <v>25</v>
      </c>
    </row>
    <row r="2772" spans="1:7" ht="12.75" customHeight="1">
      <c r="A2772" s="512" t="s">
        <v>4064</v>
      </c>
      <c r="B2772" s="512" t="s">
        <v>144</v>
      </c>
      <c r="C2772" s="512" t="s">
        <v>63</v>
      </c>
      <c r="D2772" s="512" t="s">
        <v>2689</v>
      </c>
      <c r="E2772" s="512">
        <v>8</v>
      </c>
      <c r="F2772" s="512" t="s">
        <v>2709</v>
      </c>
      <c r="G2772" s="512">
        <v>0</v>
      </c>
    </row>
    <row r="2773" spans="1:7" ht="12.75" customHeight="1">
      <c r="A2773" s="512" t="s">
        <v>9020</v>
      </c>
      <c r="B2773" s="512" t="s">
        <v>144</v>
      </c>
      <c r="C2773" s="512" t="s">
        <v>193</v>
      </c>
      <c r="D2773" s="512" t="s">
        <v>2678</v>
      </c>
      <c r="E2773" s="512">
        <v>7</v>
      </c>
      <c r="F2773" s="512">
        <v>1</v>
      </c>
      <c r="G2773" s="512">
        <v>14</v>
      </c>
    </row>
    <row r="2774" spans="1:7" ht="12.75" customHeight="1">
      <c r="A2774" s="512" t="s">
        <v>4099</v>
      </c>
      <c r="B2774" s="512" t="s">
        <v>144</v>
      </c>
      <c r="C2774" s="512" t="s">
        <v>222</v>
      </c>
      <c r="D2774" s="512" t="s">
        <v>2689</v>
      </c>
      <c r="E2774" s="512">
        <v>18</v>
      </c>
      <c r="F2774" s="512">
        <v>12</v>
      </c>
      <c r="G2774" s="512">
        <v>67</v>
      </c>
    </row>
    <row r="2775" spans="1:7" ht="12.75" customHeight="1">
      <c r="A2775" s="512" t="s">
        <v>9021</v>
      </c>
      <c r="B2775" s="512" t="s">
        <v>144</v>
      </c>
      <c r="C2775" s="512" t="s">
        <v>222</v>
      </c>
      <c r="D2775" s="512" t="s">
        <v>2691</v>
      </c>
      <c r="E2775" s="512">
        <v>18</v>
      </c>
      <c r="F2775" s="512">
        <v>1</v>
      </c>
      <c r="G2775" s="512">
        <v>6</v>
      </c>
    </row>
    <row r="2776" spans="1:7" ht="12.75" customHeight="1">
      <c r="A2776" s="512" t="s">
        <v>9022</v>
      </c>
      <c r="B2776" s="512" t="s">
        <v>144</v>
      </c>
      <c r="C2776" s="512" t="s">
        <v>211</v>
      </c>
      <c r="D2776" s="512" t="s">
        <v>2688</v>
      </c>
      <c r="E2776" s="512">
        <v>33</v>
      </c>
      <c r="F2776" s="512">
        <v>1</v>
      </c>
      <c r="G2776" s="512">
        <v>3</v>
      </c>
    </row>
    <row r="2777" spans="1:7" ht="12.75" customHeight="1">
      <c r="A2777" s="512" t="s">
        <v>9023</v>
      </c>
      <c r="B2777" s="512" t="s">
        <v>144</v>
      </c>
      <c r="C2777" s="512" t="s">
        <v>211</v>
      </c>
      <c r="D2777" s="512" t="s">
        <v>2696</v>
      </c>
      <c r="E2777" s="512">
        <v>33</v>
      </c>
      <c r="F2777" s="512">
        <v>1</v>
      </c>
      <c r="G2777" s="512">
        <v>3</v>
      </c>
    </row>
    <row r="2778" spans="1:7" ht="12.75" customHeight="1">
      <c r="A2778" s="512" t="s">
        <v>4104</v>
      </c>
      <c r="B2778" s="512" t="s">
        <v>144</v>
      </c>
      <c r="C2778" s="512" t="s">
        <v>212</v>
      </c>
      <c r="D2778" s="512" t="s">
        <v>2689</v>
      </c>
      <c r="E2778" s="512">
        <v>9</v>
      </c>
      <c r="F2778" s="512">
        <v>1</v>
      </c>
      <c r="G2778" s="512">
        <v>11</v>
      </c>
    </row>
    <row r="2779" spans="1:7" ht="12.75" customHeight="1">
      <c r="A2779" s="512" t="s">
        <v>9024</v>
      </c>
      <c r="B2779" s="512" t="s">
        <v>144</v>
      </c>
      <c r="C2779" s="512" t="s">
        <v>194</v>
      </c>
      <c r="D2779" s="512" t="s">
        <v>2703</v>
      </c>
      <c r="E2779" s="512">
        <v>13</v>
      </c>
      <c r="F2779" s="512">
        <v>1</v>
      </c>
      <c r="G2779" s="512">
        <v>8</v>
      </c>
    </row>
    <row r="2780" spans="1:7" ht="12.75" customHeight="1">
      <c r="A2780" s="512" t="s">
        <v>4139</v>
      </c>
      <c r="B2780" s="512" t="s">
        <v>144</v>
      </c>
      <c r="C2780" s="512" t="s">
        <v>94</v>
      </c>
      <c r="D2780" s="512" t="s">
        <v>2702</v>
      </c>
      <c r="E2780" s="512">
        <v>6</v>
      </c>
      <c r="F2780" s="512">
        <v>1</v>
      </c>
      <c r="G2780" s="512">
        <v>17</v>
      </c>
    </row>
    <row r="2781" spans="1:7" ht="12.75" customHeight="1">
      <c r="A2781" s="512" t="s">
        <v>5237</v>
      </c>
      <c r="B2781" s="512" t="s">
        <v>144</v>
      </c>
      <c r="C2781" s="512" t="s">
        <v>223</v>
      </c>
      <c r="D2781" s="512" t="s">
        <v>2695</v>
      </c>
      <c r="E2781" s="512">
        <v>44</v>
      </c>
      <c r="F2781" s="512">
        <v>1</v>
      </c>
      <c r="G2781" s="512">
        <v>2</v>
      </c>
    </row>
    <row r="2782" spans="1:7" ht="12.75" customHeight="1">
      <c r="A2782" s="512" t="s">
        <v>4067</v>
      </c>
      <c r="B2782" s="512" t="s">
        <v>144</v>
      </c>
      <c r="C2782" s="512" t="s">
        <v>223</v>
      </c>
      <c r="D2782" s="512" t="s">
        <v>2684</v>
      </c>
      <c r="E2782" s="512">
        <v>44</v>
      </c>
      <c r="F2782" s="512">
        <v>4</v>
      </c>
      <c r="G2782" s="512">
        <v>9</v>
      </c>
    </row>
    <row r="2783" spans="1:7" ht="12.75" customHeight="1">
      <c r="A2783" s="512" t="s">
        <v>5281</v>
      </c>
      <c r="B2783" s="512" t="s">
        <v>144</v>
      </c>
      <c r="C2783" s="512" t="s">
        <v>223</v>
      </c>
      <c r="D2783" s="512" t="s">
        <v>2678</v>
      </c>
      <c r="E2783" s="512">
        <v>44</v>
      </c>
      <c r="F2783" s="512">
        <v>2</v>
      </c>
      <c r="G2783" s="512">
        <v>5</v>
      </c>
    </row>
    <row r="2784" spans="1:7" ht="12.75" customHeight="1">
      <c r="A2784" s="512" t="s">
        <v>9025</v>
      </c>
      <c r="B2784" s="512" t="s">
        <v>144</v>
      </c>
      <c r="C2784" s="512" t="s">
        <v>223</v>
      </c>
      <c r="D2784" s="512" t="s">
        <v>2702</v>
      </c>
      <c r="E2784" s="512">
        <v>44</v>
      </c>
      <c r="F2784" s="512">
        <v>2</v>
      </c>
      <c r="G2784" s="512">
        <v>5</v>
      </c>
    </row>
    <row r="2785" spans="1:7" ht="12.75" customHeight="1">
      <c r="A2785" s="512" t="s">
        <v>5254</v>
      </c>
      <c r="B2785" s="512" t="s">
        <v>144</v>
      </c>
      <c r="C2785" s="512" t="s">
        <v>40</v>
      </c>
      <c r="D2785" s="512" t="s">
        <v>2690</v>
      </c>
      <c r="E2785" s="512">
        <v>9</v>
      </c>
      <c r="F2785" s="512">
        <v>2</v>
      </c>
      <c r="G2785" s="512">
        <v>22</v>
      </c>
    </row>
    <row r="2786" spans="1:7" ht="12.75" customHeight="1">
      <c r="A2786" s="512" t="s">
        <v>9026</v>
      </c>
      <c r="B2786" s="512" t="s">
        <v>144</v>
      </c>
      <c r="C2786" s="512" t="s">
        <v>40</v>
      </c>
      <c r="D2786" s="512" t="s">
        <v>2686</v>
      </c>
      <c r="E2786" s="512">
        <v>9</v>
      </c>
      <c r="F2786" s="512">
        <v>1</v>
      </c>
      <c r="G2786" s="512">
        <v>11</v>
      </c>
    </row>
    <row r="2787" spans="1:7" ht="12.75" customHeight="1">
      <c r="A2787" s="512" t="s">
        <v>4069</v>
      </c>
      <c r="B2787" s="512" t="s">
        <v>144</v>
      </c>
      <c r="C2787" s="512" t="s">
        <v>21</v>
      </c>
      <c r="D2787" s="512" t="s">
        <v>2689</v>
      </c>
      <c r="E2787" s="512">
        <v>6</v>
      </c>
      <c r="F2787" s="512">
        <v>3</v>
      </c>
      <c r="G2787" s="512">
        <v>50</v>
      </c>
    </row>
    <row r="2788" spans="1:7" ht="12.75" customHeight="1">
      <c r="A2788" s="512" t="s">
        <v>5255</v>
      </c>
      <c r="B2788" s="512" t="s">
        <v>144</v>
      </c>
      <c r="C2788" s="512" t="s">
        <v>21</v>
      </c>
      <c r="D2788" s="512" t="s">
        <v>2690</v>
      </c>
      <c r="E2788" s="512">
        <v>6</v>
      </c>
      <c r="F2788" s="512">
        <v>2</v>
      </c>
      <c r="G2788" s="512">
        <v>33</v>
      </c>
    </row>
    <row r="2789" spans="1:7" ht="12.75" customHeight="1">
      <c r="A2789" s="512" t="s">
        <v>9027</v>
      </c>
      <c r="B2789" s="512" t="s">
        <v>144</v>
      </c>
      <c r="C2789" s="512" t="s">
        <v>95</v>
      </c>
      <c r="D2789" s="512" t="s">
        <v>2683</v>
      </c>
      <c r="E2789" s="512">
        <v>23</v>
      </c>
      <c r="F2789" s="512">
        <v>1</v>
      </c>
      <c r="G2789" s="512">
        <v>4</v>
      </c>
    </row>
    <row r="2790" spans="1:7" ht="12.75" customHeight="1">
      <c r="A2790" s="512" t="s">
        <v>9028</v>
      </c>
      <c r="B2790" s="512" t="s">
        <v>144</v>
      </c>
      <c r="C2790" s="512" t="s">
        <v>95</v>
      </c>
      <c r="D2790" s="512" t="s">
        <v>2706</v>
      </c>
      <c r="E2790" s="512">
        <v>23</v>
      </c>
      <c r="F2790" s="512">
        <v>1</v>
      </c>
      <c r="G2790" s="512">
        <v>4</v>
      </c>
    </row>
    <row r="2791" spans="1:7" ht="12.75" customHeight="1">
      <c r="A2791" s="512" t="s">
        <v>4140</v>
      </c>
      <c r="B2791" s="512" t="s">
        <v>144</v>
      </c>
      <c r="C2791" s="512" t="s">
        <v>195</v>
      </c>
      <c r="D2791" s="512" t="s">
        <v>2695</v>
      </c>
      <c r="E2791" s="512">
        <v>77</v>
      </c>
      <c r="F2791" s="512">
        <v>3</v>
      </c>
      <c r="G2791" s="512">
        <v>4</v>
      </c>
    </row>
    <row r="2792" spans="1:7" ht="12.75" customHeight="1">
      <c r="A2792" s="512" t="s">
        <v>5308</v>
      </c>
      <c r="B2792" s="512" t="s">
        <v>144</v>
      </c>
      <c r="C2792" s="512" t="s">
        <v>195</v>
      </c>
      <c r="D2792" s="512" t="s">
        <v>2680</v>
      </c>
      <c r="E2792" s="512">
        <v>77</v>
      </c>
      <c r="F2792" s="512">
        <v>2</v>
      </c>
      <c r="G2792" s="512">
        <v>3</v>
      </c>
    </row>
    <row r="2793" spans="1:7" ht="12.75" customHeight="1">
      <c r="A2793" s="512" t="s">
        <v>9029</v>
      </c>
      <c r="B2793" s="512" t="s">
        <v>144</v>
      </c>
      <c r="C2793" s="512" t="s">
        <v>203</v>
      </c>
      <c r="D2793" s="512" t="s">
        <v>2695</v>
      </c>
      <c r="E2793" s="512">
        <v>23</v>
      </c>
      <c r="F2793" s="512">
        <v>1</v>
      </c>
      <c r="G2793" s="512">
        <v>4</v>
      </c>
    </row>
    <row r="2794" spans="1:7" ht="12.75" customHeight="1">
      <c r="A2794" s="512" t="s">
        <v>3900</v>
      </c>
      <c r="B2794" s="512" t="s">
        <v>144</v>
      </c>
      <c r="C2794" s="512" t="s">
        <v>217</v>
      </c>
      <c r="D2794" s="512" t="s">
        <v>2695</v>
      </c>
      <c r="E2794" s="512">
        <v>11</v>
      </c>
      <c r="F2794" s="512">
        <v>1</v>
      </c>
      <c r="G2794" s="512">
        <v>9</v>
      </c>
    </row>
    <row r="2795" spans="1:7" ht="12.75" customHeight="1">
      <c r="A2795" s="512" t="s">
        <v>5289</v>
      </c>
      <c r="B2795" s="512" t="s">
        <v>144</v>
      </c>
      <c r="C2795" s="512" t="s">
        <v>217</v>
      </c>
      <c r="D2795" s="512" t="s">
        <v>2687</v>
      </c>
      <c r="E2795" s="512">
        <v>11</v>
      </c>
      <c r="F2795" s="512">
        <v>1</v>
      </c>
      <c r="G2795" s="512">
        <v>9</v>
      </c>
    </row>
    <row r="2796" spans="1:7" ht="12.75" customHeight="1">
      <c r="A2796" s="512" t="s">
        <v>4504</v>
      </c>
      <c r="B2796" s="512" t="s">
        <v>144</v>
      </c>
      <c r="C2796" s="512" t="s">
        <v>217</v>
      </c>
      <c r="D2796" s="512" t="s">
        <v>2680</v>
      </c>
      <c r="E2796" s="512">
        <v>11</v>
      </c>
      <c r="F2796" s="512">
        <v>1</v>
      </c>
      <c r="G2796" s="512">
        <v>9</v>
      </c>
    </row>
    <row r="2797" spans="1:7" ht="12.75" customHeight="1">
      <c r="A2797" s="512" t="s">
        <v>4505</v>
      </c>
      <c r="B2797" s="512" t="s">
        <v>144</v>
      </c>
      <c r="C2797" s="512" t="s">
        <v>104</v>
      </c>
      <c r="D2797" s="512" t="s">
        <v>2690</v>
      </c>
      <c r="E2797" s="512">
        <v>17</v>
      </c>
      <c r="F2797" s="512">
        <v>6</v>
      </c>
      <c r="G2797" s="512">
        <v>35</v>
      </c>
    </row>
    <row r="2798" spans="1:7" ht="12.75" customHeight="1">
      <c r="A2798" s="512" t="s">
        <v>3901</v>
      </c>
      <c r="B2798" s="512" t="s">
        <v>144</v>
      </c>
      <c r="C2798" s="512" t="s">
        <v>29</v>
      </c>
      <c r="D2798" s="512" t="s">
        <v>2683</v>
      </c>
      <c r="E2798" s="512">
        <v>26</v>
      </c>
      <c r="F2798" s="512">
        <v>2</v>
      </c>
      <c r="G2798" s="512">
        <v>8</v>
      </c>
    </row>
    <row r="2799" spans="1:7" ht="12.75" customHeight="1">
      <c r="A2799" s="512" t="s">
        <v>9030</v>
      </c>
      <c r="B2799" s="512" t="s">
        <v>144</v>
      </c>
      <c r="C2799" s="512" t="s">
        <v>29</v>
      </c>
      <c r="D2799" s="512" t="s">
        <v>2692</v>
      </c>
      <c r="E2799" s="512">
        <v>26</v>
      </c>
      <c r="F2799" s="512">
        <v>1</v>
      </c>
      <c r="G2799" s="512">
        <v>4</v>
      </c>
    </row>
    <row r="2800" spans="1:7" ht="12.75" customHeight="1">
      <c r="A2800" s="512" t="s">
        <v>9031</v>
      </c>
      <c r="B2800" s="512" t="s">
        <v>144</v>
      </c>
      <c r="C2800" s="512" t="s">
        <v>160</v>
      </c>
      <c r="D2800" s="512" t="s">
        <v>2695</v>
      </c>
      <c r="E2800" s="512">
        <v>7</v>
      </c>
      <c r="F2800" s="512">
        <v>1</v>
      </c>
      <c r="G2800" s="512">
        <v>14</v>
      </c>
    </row>
    <row r="2801" spans="1:7" ht="12.75" customHeight="1">
      <c r="A2801" s="512" t="s">
        <v>3865</v>
      </c>
      <c r="B2801" s="512" t="s">
        <v>144</v>
      </c>
      <c r="C2801" s="512" t="s">
        <v>77</v>
      </c>
      <c r="D2801" s="512" t="s">
        <v>2684</v>
      </c>
      <c r="E2801" s="512">
        <v>9</v>
      </c>
      <c r="F2801" s="512">
        <v>3</v>
      </c>
      <c r="G2801" s="512">
        <v>33</v>
      </c>
    </row>
    <row r="2802" spans="1:7" ht="12.75" customHeight="1">
      <c r="A2802" s="512" t="s">
        <v>3866</v>
      </c>
      <c r="B2802" s="512" t="s">
        <v>144</v>
      </c>
      <c r="C2802" s="512" t="s">
        <v>78</v>
      </c>
      <c r="D2802" s="512" t="s">
        <v>2689</v>
      </c>
      <c r="E2802" s="512">
        <v>33</v>
      </c>
      <c r="F2802" s="512">
        <v>12</v>
      </c>
      <c r="G2802" s="512">
        <v>36</v>
      </c>
    </row>
    <row r="2803" spans="1:7" ht="12.75" customHeight="1">
      <c r="A2803" s="512" t="s">
        <v>9032</v>
      </c>
      <c r="B2803" s="512" t="s">
        <v>144</v>
      </c>
      <c r="C2803" s="512" t="s">
        <v>78</v>
      </c>
      <c r="D2803" s="512" t="s">
        <v>2697</v>
      </c>
      <c r="E2803" s="512">
        <v>33</v>
      </c>
      <c r="F2803" s="512">
        <v>1</v>
      </c>
      <c r="G2803" s="512">
        <v>3</v>
      </c>
    </row>
    <row r="2804" spans="1:7" ht="12.75" customHeight="1">
      <c r="A2804" s="512" t="s">
        <v>4507</v>
      </c>
      <c r="B2804" s="512" t="s">
        <v>144</v>
      </c>
      <c r="C2804" s="512" t="s">
        <v>204</v>
      </c>
      <c r="D2804" s="512" t="s">
        <v>2684</v>
      </c>
      <c r="E2804" s="512">
        <v>29</v>
      </c>
      <c r="F2804" s="512">
        <v>4</v>
      </c>
      <c r="G2804" s="512">
        <v>14</v>
      </c>
    </row>
    <row r="2805" spans="1:7" ht="12.75" customHeight="1">
      <c r="A2805" s="512" t="s">
        <v>5285</v>
      </c>
      <c r="B2805" s="512" t="s">
        <v>144</v>
      </c>
      <c r="C2805" s="512" t="s">
        <v>204</v>
      </c>
      <c r="D2805" s="512" t="s">
        <v>2702</v>
      </c>
      <c r="E2805" s="512">
        <v>29</v>
      </c>
      <c r="F2805" s="512">
        <v>1</v>
      </c>
      <c r="G2805" s="512">
        <v>3</v>
      </c>
    </row>
    <row r="2806" spans="1:7" ht="12.75" customHeight="1">
      <c r="A2806" s="512" t="s">
        <v>3915</v>
      </c>
      <c r="B2806" s="512" t="s">
        <v>144</v>
      </c>
      <c r="C2806" s="512" t="s">
        <v>204</v>
      </c>
      <c r="D2806" s="512" t="s">
        <v>2680</v>
      </c>
      <c r="E2806" s="512">
        <v>29</v>
      </c>
      <c r="F2806" s="512">
        <v>1</v>
      </c>
      <c r="G2806" s="512">
        <v>3</v>
      </c>
    </row>
    <row r="2807" spans="1:7" ht="12.75" customHeight="1">
      <c r="A2807" s="512" t="s">
        <v>3904</v>
      </c>
      <c r="B2807" s="512" t="s">
        <v>144</v>
      </c>
      <c r="C2807" s="512" t="s">
        <v>204</v>
      </c>
      <c r="D2807" s="512" t="s">
        <v>2697</v>
      </c>
      <c r="E2807" s="512">
        <v>29</v>
      </c>
      <c r="F2807" s="512">
        <v>1</v>
      </c>
      <c r="G2807" s="512">
        <v>3</v>
      </c>
    </row>
    <row r="2808" spans="1:7" ht="12.75" customHeight="1">
      <c r="A2808" s="512" t="s">
        <v>3905</v>
      </c>
      <c r="B2808" s="512" t="s">
        <v>144</v>
      </c>
      <c r="C2808" s="512" t="s">
        <v>233</v>
      </c>
      <c r="D2808" s="512" t="s">
        <v>2684</v>
      </c>
      <c r="E2808" s="512">
        <v>10</v>
      </c>
      <c r="F2808" s="512">
        <v>4</v>
      </c>
      <c r="G2808" s="512">
        <v>40</v>
      </c>
    </row>
    <row r="2809" spans="1:7" ht="12.75" customHeight="1">
      <c r="A2809" s="512" t="s">
        <v>3907</v>
      </c>
      <c r="B2809" s="512" t="s">
        <v>144</v>
      </c>
      <c r="C2809" s="512" t="s">
        <v>218</v>
      </c>
      <c r="D2809" s="512" t="s">
        <v>2689</v>
      </c>
      <c r="E2809" s="512">
        <v>5</v>
      </c>
      <c r="F2809" s="512">
        <v>1</v>
      </c>
      <c r="G2809" s="512">
        <v>20</v>
      </c>
    </row>
    <row r="2810" spans="1:7" ht="12.75" customHeight="1">
      <c r="A2810" s="512" t="s">
        <v>3908</v>
      </c>
      <c r="B2810" s="512" t="s">
        <v>144</v>
      </c>
      <c r="C2810" s="512" t="s">
        <v>218</v>
      </c>
      <c r="D2810" s="512" t="s">
        <v>2695</v>
      </c>
      <c r="E2810" s="512">
        <v>5</v>
      </c>
      <c r="F2810" s="512">
        <v>1</v>
      </c>
      <c r="G2810" s="512">
        <v>20</v>
      </c>
    </row>
    <row r="2811" spans="1:7" ht="12.75" customHeight="1">
      <c r="A2811" s="512" t="s">
        <v>9033</v>
      </c>
      <c r="B2811" s="512" t="s">
        <v>144</v>
      </c>
      <c r="C2811" s="512" t="s">
        <v>218</v>
      </c>
      <c r="D2811" s="512" t="s">
        <v>2684</v>
      </c>
      <c r="E2811" s="512">
        <v>5</v>
      </c>
      <c r="F2811" s="512">
        <v>1</v>
      </c>
      <c r="G2811" s="512">
        <v>20</v>
      </c>
    </row>
    <row r="2812" spans="1:7" ht="12.75" customHeight="1">
      <c r="A2812" s="512" t="s">
        <v>4224</v>
      </c>
      <c r="B2812" s="512" t="s">
        <v>144</v>
      </c>
      <c r="C2812" s="512" t="s">
        <v>161</v>
      </c>
      <c r="D2812" s="512" t="s">
        <v>2684</v>
      </c>
      <c r="E2812" s="512">
        <v>27</v>
      </c>
      <c r="F2812" s="512">
        <v>2</v>
      </c>
      <c r="G2812" s="512">
        <v>7</v>
      </c>
    </row>
    <row r="2813" spans="1:7" ht="12.75" customHeight="1">
      <c r="A2813" s="512" t="s">
        <v>9034</v>
      </c>
      <c r="B2813" s="512" t="s">
        <v>144</v>
      </c>
      <c r="C2813" s="512" t="s">
        <v>105</v>
      </c>
      <c r="D2813" s="512" t="s">
        <v>2687</v>
      </c>
      <c r="E2813" s="512">
        <v>11</v>
      </c>
      <c r="F2813" s="512">
        <v>1</v>
      </c>
      <c r="G2813" s="512">
        <v>9</v>
      </c>
    </row>
    <row r="2814" spans="1:7" ht="12.75" customHeight="1">
      <c r="A2814" s="512" t="s">
        <v>3921</v>
      </c>
      <c r="B2814" s="512" t="s">
        <v>144</v>
      </c>
      <c r="C2814" s="512" t="s">
        <v>184</v>
      </c>
      <c r="D2814" s="512" t="s">
        <v>2689</v>
      </c>
      <c r="E2814" s="512">
        <v>27</v>
      </c>
      <c r="F2814" s="512">
        <v>6</v>
      </c>
      <c r="G2814" s="512">
        <v>22</v>
      </c>
    </row>
    <row r="2815" spans="1:7" ht="12.75" customHeight="1">
      <c r="A2815" s="512" t="s">
        <v>3884</v>
      </c>
      <c r="B2815" s="512" t="s">
        <v>144</v>
      </c>
      <c r="C2815" s="512" t="s">
        <v>106</v>
      </c>
      <c r="D2815" s="512" t="s">
        <v>2689</v>
      </c>
      <c r="E2815" s="512">
        <v>12</v>
      </c>
      <c r="F2815" s="512">
        <v>2</v>
      </c>
      <c r="G2815" s="512">
        <v>17</v>
      </c>
    </row>
    <row r="2816" spans="1:7" ht="12.75" customHeight="1">
      <c r="A2816" s="512" t="s">
        <v>3946</v>
      </c>
      <c r="B2816" s="512" t="s">
        <v>144</v>
      </c>
      <c r="C2816" s="512" t="s">
        <v>106</v>
      </c>
      <c r="D2816" s="512" t="s">
        <v>2695</v>
      </c>
      <c r="E2816" s="512">
        <v>12</v>
      </c>
      <c r="F2816" s="512">
        <v>1</v>
      </c>
      <c r="G2816" s="512">
        <v>8</v>
      </c>
    </row>
    <row r="2817" spans="1:7" ht="12.75" customHeight="1">
      <c r="A2817" s="512" t="s">
        <v>9035</v>
      </c>
      <c r="B2817" s="512" t="s">
        <v>144</v>
      </c>
      <c r="C2817" s="512" t="s">
        <v>106</v>
      </c>
      <c r="D2817" s="512" t="s">
        <v>2696</v>
      </c>
      <c r="E2817" s="512">
        <v>12</v>
      </c>
      <c r="F2817" s="512">
        <v>1</v>
      </c>
      <c r="G2817" s="512">
        <v>8</v>
      </c>
    </row>
    <row r="2818" spans="1:7" ht="12.75" customHeight="1">
      <c r="A2818" s="512" t="s">
        <v>9036</v>
      </c>
      <c r="B2818" s="512" t="s">
        <v>144</v>
      </c>
      <c r="C2818" s="512" t="s">
        <v>89</v>
      </c>
      <c r="D2818" s="512" t="s">
        <v>2683</v>
      </c>
      <c r="E2818" s="512">
        <v>36</v>
      </c>
      <c r="F2818" s="512">
        <v>2</v>
      </c>
      <c r="G2818" s="512">
        <v>6</v>
      </c>
    </row>
    <row r="2819" spans="1:7" ht="12.75" customHeight="1">
      <c r="A2819" s="512" t="s">
        <v>5313</v>
      </c>
      <c r="B2819" s="512" t="s">
        <v>144</v>
      </c>
      <c r="C2819" s="512" t="s">
        <v>89</v>
      </c>
      <c r="D2819" s="512" t="s">
        <v>2696</v>
      </c>
      <c r="E2819" s="512">
        <v>36</v>
      </c>
      <c r="F2819" s="512">
        <v>1</v>
      </c>
      <c r="G2819" s="512">
        <v>3</v>
      </c>
    </row>
    <row r="2820" spans="1:7" ht="12.75" customHeight="1">
      <c r="A2820" s="512" t="s">
        <v>3886</v>
      </c>
      <c r="B2820" s="512" t="s">
        <v>144</v>
      </c>
      <c r="C2820" s="512" t="s">
        <v>206</v>
      </c>
      <c r="D2820" s="512" t="s">
        <v>2695</v>
      </c>
      <c r="E2820" s="512">
        <v>25</v>
      </c>
      <c r="F2820" s="512">
        <v>1</v>
      </c>
      <c r="G2820" s="512">
        <v>4</v>
      </c>
    </row>
    <row r="2821" spans="1:7" ht="12.75" customHeight="1">
      <c r="A2821" s="512" t="s">
        <v>9037</v>
      </c>
      <c r="B2821" s="512" t="s">
        <v>144</v>
      </c>
      <c r="C2821" s="512" t="s">
        <v>206</v>
      </c>
      <c r="D2821" s="512" t="s">
        <v>2686</v>
      </c>
      <c r="E2821" s="512">
        <v>25</v>
      </c>
      <c r="F2821" s="512">
        <v>1</v>
      </c>
      <c r="G2821" s="512">
        <v>4</v>
      </c>
    </row>
    <row r="2822" spans="1:7" ht="12.75" customHeight="1">
      <c r="A2822" s="512" t="s">
        <v>3992</v>
      </c>
      <c r="B2822" s="512" t="s">
        <v>144</v>
      </c>
      <c r="C2822" s="512" t="s">
        <v>108</v>
      </c>
      <c r="D2822" s="512" t="s">
        <v>2695</v>
      </c>
      <c r="E2822" s="512">
        <v>5</v>
      </c>
      <c r="F2822" s="512">
        <v>1</v>
      </c>
      <c r="G2822" s="512">
        <v>20</v>
      </c>
    </row>
    <row r="2823" spans="1:7" ht="12.75" customHeight="1">
      <c r="A2823" s="512" t="s">
        <v>4516</v>
      </c>
      <c r="B2823" s="512" t="s">
        <v>144</v>
      </c>
      <c r="C2823" s="512" t="s">
        <v>185</v>
      </c>
      <c r="D2823" s="512" t="s">
        <v>2686</v>
      </c>
      <c r="E2823" s="512">
        <v>88</v>
      </c>
      <c r="F2823" s="512">
        <v>3</v>
      </c>
      <c r="G2823" s="512">
        <v>3</v>
      </c>
    </row>
    <row r="2824" spans="1:7" ht="12.75" customHeight="1">
      <c r="A2824" s="512" t="s">
        <v>9038</v>
      </c>
      <c r="B2824" s="512" t="s">
        <v>144</v>
      </c>
      <c r="C2824" s="512" t="s">
        <v>185</v>
      </c>
      <c r="D2824" s="512" t="s">
        <v>2693</v>
      </c>
      <c r="E2824" s="512">
        <v>88</v>
      </c>
      <c r="F2824" s="512">
        <v>3</v>
      </c>
      <c r="G2824" s="512">
        <v>3</v>
      </c>
    </row>
    <row r="2825" spans="1:7" ht="12.75" customHeight="1">
      <c r="A2825" s="512" t="s">
        <v>4523</v>
      </c>
      <c r="B2825" s="512" t="s">
        <v>144</v>
      </c>
      <c r="C2825" s="512" t="s">
        <v>90</v>
      </c>
      <c r="D2825" s="512" t="s">
        <v>2698</v>
      </c>
      <c r="E2825" s="512">
        <v>79</v>
      </c>
      <c r="F2825" s="512">
        <v>2</v>
      </c>
      <c r="G2825" s="512">
        <v>3</v>
      </c>
    </row>
    <row r="2826" spans="1:7" ht="12.75" customHeight="1">
      <c r="A2826" s="512" t="s">
        <v>3955</v>
      </c>
      <c r="B2826" s="512" t="s">
        <v>144</v>
      </c>
      <c r="C2826" s="512" t="s">
        <v>90</v>
      </c>
      <c r="D2826" s="512" t="s">
        <v>2683</v>
      </c>
      <c r="E2826" s="512">
        <v>79</v>
      </c>
      <c r="F2826" s="512">
        <v>1</v>
      </c>
      <c r="G2826" s="512">
        <v>1</v>
      </c>
    </row>
    <row r="2827" spans="1:7" ht="12.75" customHeight="1">
      <c r="A2827" s="512" t="s">
        <v>3956</v>
      </c>
      <c r="B2827" s="512" t="s">
        <v>144</v>
      </c>
      <c r="C2827" s="512" t="s">
        <v>113</v>
      </c>
      <c r="D2827" s="512" t="s">
        <v>2690</v>
      </c>
      <c r="E2827" s="512">
        <v>9</v>
      </c>
      <c r="F2827" s="512">
        <v>2</v>
      </c>
      <c r="G2827" s="512">
        <v>22</v>
      </c>
    </row>
    <row r="2828" spans="1:7" ht="12.75" customHeight="1">
      <c r="A2828" s="512" t="s">
        <v>9039</v>
      </c>
      <c r="B2828" s="512" t="s">
        <v>144</v>
      </c>
      <c r="C2828" s="512" t="s">
        <v>113</v>
      </c>
      <c r="D2828" s="512" t="s">
        <v>2698</v>
      </c>
      <c r="E2828" s="512">
        <v>9</v>
      </c>
      <c r="F2828" s="512">
        <v>3</v>
      </c>
      <c r="G2828" s="512">
        <v>33</v>
      </c>
    </row>
    <row r="2829" spans="1:7" ht="12.75" customHeight="1">
      <c r="A2829" s="512" t="s">
        <v>9040</v>
      </c>
      <c r="B2829" s="512" t="s">
        <v>144</v>
      </c>
      <c r="C2829" s="512" t="s">
        <v>146</v>
      </c>
      <c r="D2829" s="512" t="s">
        <v>2683</v>
      </c>
      <c r="E2829" s="512">
        <v>1</v>
      </c>
      <c r="F2829" s="512">
        <v>1</v>
      </c>
      <c r="G2829" s="512">
        <v>100</v>
      </c>
    </row>
    <row r="2830" spans="1:7" ht="12.75" customHeight="1">
      <c r="A2830" s="512" t="s">
        <v>3957</v>
      </c>
      <c r="B2830" s="512" t="s">
        <v>144</v>
      </c>
      <c r="C2830" s="512" t="s">
        <v>187</v>
      </c>
      <c r="D2830" s="512" t="s">
        <v>2684</v>
      </c>
      <c r="E2830" s="512">
        <v>88</v>
      </c>
      <c r="F2830" s="512">
        <v>8</v>
      </c>
      <c r="G2830" s="512">
        <v>9</v>
      </c>
    </row>
    <row r="2831" spans="1:7" ht="12.75" customHeight="1">
      <c r="A2831" s="512" t="s">
        <v>9041</v>
      </c>
      <c r="B2831" s="512" t="s">
        <v>144</v>
      </c>
      <c r="C2831" s="512" t="s">
        <v>187</v>
      </c>
      <c r="D2831" s="512" t="s">
        <v>2688</v>
      </c>
      <c r="E2831" s="512">
        <v>88</v>
      </c>
      <c r="F2831" s="512">
        <v>1</v>
      </c>
      <c r="G2831" s="512">
        <v>1</v>
      </c>
    </row>
    <row r="2832" spans="1:7" ht="12.75" customHeight="1">
      <c r="A2832" s="512" t="s">
        <v>9042</v>
      </c>
      <c r="B2832" s="512" t="s">
        <v>144</v>
      </c>
      <c r="C2832" s="512" t="s">
        <v>235</v>
      </c>
      <c r="D2832" s="512" t="s">
        <v>2684</v>
      </c>
      <c r="E2832" s="512">
        <v>15</v>
      </c>
      <c r="F2832" s="512">
        <v>3</v>
      </c>
      <c r="G2832" s="512">
        <v>20</v>
      </c>
    </row>
    <row r="2833" spans="1:7" ht="12.75" customHeight="1">
      <c r="A2833" s="512" t="s">
        <v>9043</v>
      </c>
      <c r="B2833" s="512" t="s">
        <v>144</v>
      </c>
      <c r="C2833" s="512" t="s">
        <v>235</v>
      </c>
      <c r="D2833" s="512" t="s">
        <v>2686</v>
      </c>
      <c r="E2833" s="512">
        <v>15</v>
      </c>
      <c r="F2833" s="512">
        <v>1</v>
      </c>
      <c r="G2833" s="512">
        <v>7</v>
      </c>
    </row>
    <row r="2834" spans="1:7" ht="12.75" customHeight="1">
      <c r="A2834" s="512" t="s">
        <v>9044</v>
      </c>
      <c r="B2834" s="512" t="s">
        <v>144</v>
      </c>
      <c r="C2834" s="512" t="s">
        <v>31</v>
      </c>
      <c r="D2834" s="512" t="s">
        <v>2698</v>
      </c>
      <c r="E2834" s="512">
        <v>3</v>
      </c>
      <c r="F2834" s="512">
        <v>1</v>
      </c>
      <c r="G2834" s="512">
        <v>33</v>
      </c>
    </row>
    <row r="2835" spans="1:7" ht="12.75" customHeight="1">
      <c r="A2835" s="512" t="s">
        <v>9045</v>
      </c>
      <c r="B2835" s="512" t="s">
        <v>144</v>
      </c>
      <c r="C2835" s="512" t="s">
        <v>31</v>
      </c>
      <c r="D2835" s="512" t="s">
        <v>2704</v>
      </c>
      <c r="E2835" s="512">
        <v>3</v>
      </c>
      <c r="F2835" s="512">
        <v>1</v>
      </c>
      <c r="G2835" s="512">
        <v>33</v>
      </c>
    </row>
    <row r="2836" spans="1:7" ht="12.75" customHeight="1">
      <c r="A2836" s="512" t="s">
        <v>9046</v>
      </c>
      <c r="B2836" s="512" t="s">
        <v>144</v>
      </c>
      <c r="C2836" s="512" t="s">
        <v>29</v>
      </c>
      <c r="D2836" s="512" t="s">
        <v>2706</v>
      </c>
      <c r="E2836" s="512">
        <v>26</v>
      </c>
      <c r="F2836" s="512">
        <v>2</v>
      </c>
      <c r="G2836" s="512">
        <v>8</v>
      </c>
    </row>
    <row r="2837" spans="1:7" ht="12.75" customHeight="1">
      <c r="A2837" s="512" t="s">
        <v>9047</v>
      </c>
      <c r="B2837" s="512" t="s">
        <v>144</v>
      </c>
      <c r="C2837" s="512" t="s">
        <v>29</v>
      </c>
      <c r="D2837" s="512" t="s">
        <v>2696</v>
      </c>
      <c r="E2837" s="512">
        <v>26</v>
      </c>
      <c r="F2837" s="512">
        <v>1</v>
      </c>
      <c r="G2837" s="512">
        <v>4</v>
      </c>
    </row>
    <row r="2838" spans="1:7" ht="12.75" customHeight="1">
      <c r="A2838" s="512" t="s">
        <v>3902</v>
      </c>
      <c r="B2838" s="512" t="s">
        <v>144</v>
      </c>
      <c r="C2838" s="512" t="s">
        <v>29</v>
      </c>
      <c r="D2838" s="512" t="s">
        <v>2699</v>
      </c>
      <c r="E2838" s="512">
        <v>26</v>
      </c>
      <c r="F2838" s="512">
        <v>1</v>
      </c>
      <c r="G2838" s="512">
        <v>4</v>
      </c>
    </row>
    <row r="2839" spans="1:7" ht="12.75" customHeight="1">
      <c r="A2839" s="512" t="s">
        <v>3881</v>
      </c>
      <c r="B2839" s="512" t="s">
        <v>144</v>
      </c>
      <c r="C2839" s="512" t="s">
        <v>160</v>
      </c>
      <c r="D2839" s="512" t="s">
        <v>2689</v>
      </c>
      <c r="E2839" s="512">
        <v>7</v>
      </c>
      <c r="F2839" s="512">
        <v>2</v>
      </c>
      <c r="G2839" s="512">
        <v>29</v>
      </c>
    </row>
    <row r="2840" spans="1:7" ht="12.75" customHeight="1">
      <c r="A2840" s="512" t="s">
        <v>5302</v>
      </c>
      <c r="B2840" s="512" t="s">
        <v>144</v>
      </c>
      <c r="C2840" s="512" t="s">
        <v>218</v>
      </c>
      <c r="D2840" s="512" t="s">
        <v>2680</v>
      </c>
      <c r="E2840" s="512">
        <v>5</v>
      </c>
      <c r="F2840" s="512">
        <v>1</v>
      </c>
      <c r="G2840" s="512">
        <v>20</v>
      </c>
    </row>
    <row r="2841" spans="1:7" ht="12.75" customHeight="1">
      <c r="A2841" s="512" t="s">
        <v>9048</v>
      </c>
      <c r="B2841" s="512" t="s">
        <v>144</v>
      </c>
      <c r="C2841" s="512" t="s">
        <v>218</v>
      </c>
      <c r="D2841" s="512" t="s">
        <v>2682</v>
      </c>
      <c r="E2841" s="512">
        <v>5</v>
      </c>
      <c r="F2841" s="512">
        <v>1</v>
      </c>
      <c r="G2841" s="512">
        <v>20</v>
      </c>
    </row>
    <row r="2842" spans="1:7" ht="12.75" customHeight="1">
      <c r="A2842" s="512" t="s">
        <v>4226</v>
      </c>
      <c r="B2842" s="512" t="s">
        <v>144</v>
      </c>
      <c r="C2842" s="512" t="s">
        <v>105</v>
      </c>
      <c r="D2842" s="512" t="s">
        <v>2684</v>
      </c>
      <c r="E2842" s="512">
        <v>11</v>
      </c>
      <c r="F2842" s="512">
        <v>4</v>
      </c>
      <c r="G2842" s="512">
        <v>36</v>
      </c>
    </row>
    <row r="2843" spans="1:7" ht="12.75" customHeight="1">
      <c r="A2843" s="512" t="s">
        <v>3919</v>
      </c>
      <c r="B2843" s="512" t="s">
        <v>144</v>
      </c>
      <c r="C2843" s="512" t="s">
        <v>105</v>
      </c>
      <c r="D2843" s="512" t="s">
        <v>2702</v>
      </c>
      <c r="E2843" s="512">
        <v>11</v>
      </c>
      <c r="F2843" s="512">
        <v>1</v>
      </c>
      <c r="G2843" s="512">
        <v>9</v>
      </c>
    </row>
    <row r="2844" spans="1:7" ht="12.75" customHeight="1">
      <c r="A2844" s="512" t="s">
        <v>9049</v>
      </c>
      <c r="B2844" s="512" t="s">
        <v>144</v>
      </c>
      <c r="C2844" s="512" t="s">
        <v>184</v>
      </c>
      <c r="D2844" s="512" t="s">
        <v>2706</v>
      </c>
      <c r="E2844" s="512">
        <v>27</v>
      </c>
      <c r="F2844" s="512">
        <v>1</v>
      </c>
      <c r="G2844" s="512">
        <v>4</v>
      </c>
    </row>
    <row r="2845" spans="1:7" ht="12.75" customHeight="1">
      <c r="A2845" s="512" t="s">
        <v>4228</v>
      </c>
      <c r="B2845" s="512" t="s">
        <v>144</v>
      </c>
      <c r="C2845" s="512" t="s">
        <v>89</v>
      </c>
      <c r="D2845" s="512" t="s">
        <v>2695</v>
      </c>
      <c r="E2845" s="512">
        <v>36</v>
      </c>
      <c r="F2845" s="512">
        <v>4</v>
      </c>
      <c r="G2845" s="512">
        <v>11</v>
      </c>
    </row>
    <row r="2846" spans="1:7" ht="12.75" customHeight="1">
      <c r="A2846" s="512" t="s">
        <v>3885</v>
      </c>
      <c r="B2846" s="512" t="s">
        <v>144</v>
      </c>
      <c r="C2846" s="512" t="s">
        <v>89</v>
      </c>
      <c r="D2846" s="512" t="s">
        <v>2684</v>
      </c>
      <c r="E2846" s="512">
        <v>36</v>
      </c>
      <c r="F2846" s="512">
        <v>7</v>
      </c>
      <c r="G2846" s="512">
        <v>19</v>
      </c>
    </row>
    <row r="2847" spans="1:7" ht="12.75" customHeight="1">
      <c r="A2847" s="512" t="s">
        <v>4229</v>
      </c>
      <c r="B2847" s="512" t="s">
        <v>144</v>
      </c>
      <c r="C2847" s="512" t="s">
        <v>89</v>
      </c>
      <c r="D2847" s="512" t="s">
        <v>2686</v>
      </c>
      <c r="E2847" s="512">
        <v>36</v>
      </c>
      <c r="F2847" s="512">
        <v>1</v>
      </c>
      <c r="G2847" s="512">
        <v>3</v>
      </c>
    </row>
    <row r="2848" spans="1:7" ht="12.75" customHeight="1">
      <c r="A2848" s="512" t="s">
        <v>9050</v>
      </c>
      <c r="B2848" s="512" t="s">
        <v>144</v>
      </c>
      <c r="C2848" s="512" t="s">
        <v>89</v>
      </c>
      <c r="D2848" s="512" t="s">
        <v>2705</v>
      </c>
      <c r="E2848" s="512">
        <v>36</v>
      </c>
      <c r="F2848" s="512">
        <v>1</v>
      </c>
      <c r="G2848" s="512">
        <v>3</v>
      </c>
    </row>
    <row r="2849" spans="1:7" ht="12.75" customHeight="1">
      <c r="A2849" s="512" t="s">
        <v>3887</v>
      </c>
      <c r="B2849" s="512" t="s">
        <v>144</v>
      </c>
      <c r="C2849" s="512" t="s">
        <v>108</v>
      </c>
      <c r="D2849" s="512" t="s">
        <v>2689</v>
      </c>
      <c r="E2849" s="512">
        <v>5</v>
      </c>
      <c r="F2849" s="512">
        <v>3</v>
      </c>
      <c r="G2849" s="512">
        <v>60</v>
      </c>
    </row>
    <row r="2850" spans="1:7" ht="12.75" customHeight="1">
      <c r="A2850" s="512" t="s">
        <v>3924</v>
      </c>
      <c r="B2850" s="512" t="s">
        <v>144</v>
      </c>
      <c r="C2850" s="512" t="s">
        <v>30</v>
      </c>
      <c r="D2850" s="512" t="s">
        <v>2689</v>
      </c>
      <c r="E2850" s="512">
        <v>6</v>
      </c>
      <c r="F2850" s="512">
        <v>4</v>
      </c>
      <c r="G2850" s="512">
        <v>67</v>
      </c>
    </row>
    <row r="2851" spans="1:7" ht="12.75" customHeight="1">
      <c r="A2851" s="512" t="s">
        <v>5230</v>
      </c>
      <c r="B2851" s="512" t="s">
        <v>144</v>
      </c>
      <c r="C2851" s="512" t="s">
        <v>30</v>
      </c>
      <c r="D2851" s="512" t="s">
        <v>2695</v>
      </c>
      <c r="E2851" s="512">
        <v>6</v>
      </c>
      <c r="F2851" s="512">
        <v>2</v>
      </c>
      <c r="G2851" s="512">
        <v>33</v>
      </c>
    </row>
    <row r="2852" spans="1:7" ht="12.75" customHeight="1">
      <c r="A2852" s="512" t="s">
        <v>5275</v>
      </c>
      <c r="B2852" s="512" t="s">
        <v>144</v>
      </c>
      <c r="C2852" s="512" t="s">
        <v>30</v>
      </c>
      <c r="D2852" s="512" t="s">
        <v>2678</v>
      </c>
      <c r="E2852" s="512">
        <v>6</v>
      </c>
      <c r="F2852" s="512">
        <v>1</v>
      </c>
      <c r="G2852" s="512">
        <v>17</v>
      </c>
    </row>
    <row r="2853" spans="1:7" ht="12.75" customHeight="1">
      <c r="A2853" s="512" t="s">
        <v>3968</v>
      </c>
      <c r="B2853" s="512" t="s">
        <v>144</v>
      </c>
      <c r="C2853" s="512" t="s">
        <v>185</v>
      </c>
      <c r="D2853" s="512" t="s">
        <v>2678</v>
      </c>
      <c r="E2853" s="512">
        <v>88</v>
      </c>
      <c r="F2853" s="512">
        <v>1</v>
      </c>
      <c r="G2853" s="512">
        <v>1</v>
      </c>
    </row>
    <row r="2854" spans="1:7" ht="12.75" customHeight="1">
      <c r="A2854" s="512" t="s">
        <v>9051</v>
      </c>
      <c r="B2854" s="512" t="s">
        <v>144</v>
      </c>
      <c r="C2854" s="512" t="s">
        <v>185</v>
      </c>
      <c r="D2854" s="512" t="s">
        <v>2687</v>
      </c>
      <c r="E2854" s="512">
        <v>88</v>
      </c>
      <c r="F2854" s="512">
        <v>2</v>
      </c>
      <c r="G2854" s="512">
        <v>2</v>
      </c>
    </row>
    <row r="2855" spans="1:7" ht="12.75" customHeight="1">
      <c r="A2855" s="512" t="s">
        <v>3949</v>
      </c>
      <c r="B2855" s="512" t="s">
        <v>144</v>
      </c>
      <c r="C2855" s="512" t="s">
        <v>185</v>
      </c>
      <c r="D2855" s="512" t="s">
        <v>2688</v>
      </c>
      <c r="E2855" s="512">
        <v>88</v>
      </c>
      <c r="F2855" s="512">
        <v>2</v>
      </c>
      <c r="G2855" s="512">
        <v>2</v>
      </c>
    </row>
    <row r="2856" spans="1:7" ht="12.75" customHeight="1">
      <c r="A2856" s="512" t="s">
        <v>9052</v>
      </c>
      <c r="B2856" s="512" t="s">
        <v>144</v>
      </c>
      <c r="C2856" s="512" t="s">
        <v>110</v>
      </c>
      <c r="D2856" s="512" t="s">
        <v>2687</v>
      </c>
      <c r="E2856" s="512">
        <v>10</v>
      </c>
      <c r="F2856" s="512">
        <v>1</v>
      </c>
      <c r="G2856" s="512">
        <v>10</v>
      </c>
    </row>
    <row r="2857" spans="1:7" ht="12.75" customHeight="1">
      <c r="A2857" s="512" t="s">
        <v>3952</v>
      </c>
      <c r="B2857" s="512" t="s">
        <v>144</v>
      </c>
      <c r="C2857" s="512" t="s">
        <v>112</v>
      </c>
      <c r="D2857" s="512" t="s">
        <v>2690</v>
      </c>
      <c r="E2857" s="512">
        <v>10</v>
      </c>
      <c r="F2857" s="512">
        <v>1</v>
      </c>
      <c r="G2857" s="512">
        <v>10</v>
      </c>
    </row>
    <row r="2858" spans="1:7" ht="12.75" customHeight="1">
      <c r="A2858" s="512" t="s">
        <v>9053</v>
      </c>
      <c r="B2858" s="512" t="s">
        <v>144</v>
      </c>
      <c r="C2858" s="512" t="s">
        <v>90</v>
      </c>
      <c r="D2858" s="512" t="s">
        <v>2702</v>
      </c>
      <c r="E2858" s="512">
        <v>79</v>
      </c>
      <c r="F2858" s="512">
        <v>1</v>
      </c>
      <c r="G2858" s="512">
        <v>1</v>
      </c>
    </row>
    <row r="2859" spans="1:7" ht="12.75" customHeight="1">
      <c r="A2859" s="512" t="s">
        <v>9054</v>
      </c>
      <c r="B2859" s="512" t="s">
        <v>144</v>
      </c>
      <c r="C2859" s="512" t="s">
        <v>90</v>
      </c>
      <c r="D2859" s="512" t="s">
        <v>2691</v>
      </c>
      <c r="E2859" s="512">
        <v>79</v>
      </c>
      <c r="F2859" s="512">
        <v>1</v>
      </c>
      <c r="G2859" s="512">
        <v>1</v>
      </c>
    </row>
    <row r="2860" spans="1:7" ht="12.75" customHeight="1">
      <c r="A2860" s="512" t="s">
        <v>9055</v>
      </c>
      <c r="B2860" s="512" t="s">
        <v>144</v>
      </c>
      <c r="C2860" s="512" t="s">
        <v>113</v>
      </c>
      <c r="D2860" s="512" t="s">
        <v>2695</v>
      </c>
      <c r="E2860" s="512">
        <v>9</v>
      </c>
      <c r="F2860" s="512">
        <v>4</v>
      </c>
      <c r="G2860" s="512">
        <v>44</v>
      </c>
    </row>
    <row r="2861" spans="1:7" ht="12.75" customHeight="1">
      <c r="A2861" s="512" t="s">
        <v>9056</v>
      </c>
      <c r="B2861" s="512" t="s">
        <v>144</v>
      </c>
      <c r="C2861" s="512" t="s">
        <v>113</v>
      </c>
      <c r="D2861" s="512" t="s">
        <v>2679</v>
      </c>
      <c r="E2861" s="512">
        <v>9</v>
      </c>
      <c r="F2861" s="512">
        <v>1</v>
      </c>
      <c r="G2861" s="512">
        <v>11</v>
      </c>
    </row>
    <row r="2862" spans="1:7" ht="12.75" customHeight="1">
      <c r="A2862" s="512" t="s">
        <v>9057</v>
      </c>
      <c r="B2862" s="512" t="s">
        <v>144</v>
      </c>
      <c r="C2862" s="512" t="s">
        <v>114</v>
      </c>
      <c r="D2862" s="512" t="s">
        <v>2703</v>
      </c>
      <c r="E2862" s="512">
        <v>8</v>
      </c>
      <c r="F2862" s="512">
        <v>2</v>
      </c>
      <c r="G2862" s="512">
        <v>25</v>
      </c>
    </row>
    <row r="2863" spans="1:7" ht="12.75" customHeight="1">
      <c r="A2863" s="512" t="s">
        <v>5250</v>
      </c>
      <c r="B2863" s="512" t="s">
        <v>144</v>
      </c>
      <c r="C2863" s="512" t="s">
        <v>235</v>
      </c>
      <c r="D2863" s="512" t="s">
        <v>2690</v>
      </c>
      <c r="E2863" s="512">
        <v>15</v>
      </c>
      <c r="F2863" s="512">
        <v>2</v>
      </c>
      <c r="G2863" s="512">
        <v>13</v>
      </c>
    </row>
    <row r="2864" spans="1:7" ht="12.75" customHeight="1">
      <c r="A2864" s="512" t="s">
        <v>4016</v>
      </c>
      <c r="B2864" s="512" t="s">
        <v>144</v>
      </c>
      <c r="C2864" s="512" t="s">
        <v>118</v>
      </c>
      <c r="D2864" s="512" t="s">
        <v>2687</v>
      </c>
      <c r="E2864" s="512">
        <v>9</v>
      </c>
      <c r="F2864" s="512">
        <v>1</v>
      </c>
      <c r="G2864" s="512">
        <v>11</v>
      </c>
    </row>
    <row r="2865" spans="1:7" ht="12.75" customHeight="1">
      <c r="A2865" s="512" t="s">
        <v>4006</v>
      </c>
      <c r="B2865" s="512" t="s">
        <v>144</v>
      </c>
      <c r="C2865" s="512" t="s">
        <v>31</v>
      </c>
      <c r="D2865" s="512" t="s">
        <v>2690</v>
      </c>
      <c r="E2865" s="512">
        <v>3</v>
      </c>
      <c r="F2865" s="512">
        <v>1</v>
      </c>
      <c r="G2865" s="512">
        <v>33</v>
      </c>
    </row>
    <row r="2866" spans="1:7" ht="12.75" customHeight="1">
      <c r="A2866" s="512" t="s">
        <v>4018</v>
      </c>
      <c r="B2866" s="512" t="s">
        <v>144</v>
      </c>
      <c r="C2866" s="512" t="s">
        <v>32</v>
      </c>
      <c r="D2866" s="512" t="s">
        <v>2684</v>
      </c>
      <c r="E2866" s="512">
        <v>40</v>
      </c>
      <c r="F2866" s="512">
        <v>6</v>
      </c>
      <c r="G2866" s="512">
        <v>15</v>
      </c>
    </row>
    <row r="2867" spans="1:7" ht="12.75" customHeight="1">
      <c r="A2867" s="512" t="s">
        <v>5286</v>
      </c>
      <c r="B2867" s="512" t="s">
        <v>144</v>
      </c>
      <c r="C2867" s="512" t="s">
        <v>32</v>
      </c>
      <c r="D2867" s="512" t="s">
        <v>2702</v>
      </c>
      <c r="E2867" s="512">
        <v>40</v>
      </c>
      <c r="F2867" s="512">
        <v>1</v>
      </c>
      <c r="G2867" s="512">
        <v>3</v>
      </c>
    </row>
    <row r="2868" spans="1:7" ht="12.75" customHeight="1">
      <c r="A2868" s="512" t="s">
        <v>3962</v>
      </c>
      <c r="B2868" s="512" t="s">
        <v>144</v>
      </c>
      <c r="C2868" s="512" t="s">
        <v>79</v>
      </c>
      <c r="D2868" s="512" t="s">
        <v>2690</v>
      </c>
      <c r="E2868" s="512">
        <v>4</v>
      </c>
      <c r="F2868" s="512">
        <v>2</v>
      </c>
      <c r="G2868" s="512">
        <v>50</v>
      </c>
    </row>
    <row r="2869" spans="1:7" ht="12.75" customHeight="1">
      <c r="A2869" s="512" t="s">
        <v>4020</v>
      </c>
      <c r="B2869" s="512" t="s">
        <v>144</v>
      </c>
      <c r="C2869" s="512" t="s">
        <v>80</v>
      </c>
      <c r="D2869" s="512" t="s">
        <v>2684</v>
      </c>
      <c r="E2869" s="512">
        <v>33</v>
      </c>
      <c r="F2869" s="512">
        <v>3</v>
      </c>
      <c r="G2869" s="512">
        <v>9</v>
      </c>
    </row>
    <row r="2870" spans="1:7" ht="12.75" customHeight="1">
      <c r="A2870" s="512" t="s">
        <v>9058</v>
      </c>
      <c r="B2870" s="512" t="s">
        <v>144</v>
      </c>
      <c r="C2870" s="512" t="s">
        <v>80</v>
      </c>
      <c r="D2870" s="512" t="s">
        <v>2693</v>
      </c>
      <c r="E2870" s="512">
        <v>33</v>
      </c>
      <c r="F2870" s="512">
        <v>1</v>
      </c>
      <c r="G2870" s="512">
        <v>3</v>
      </c>
    </row>
    <row r="2871" spans="1:7" ht="12.75" customHeight="1">
      <c r="A2871" s="512" t="s">
        <v>4012</v>
      </c>
      <c r="B2871" s="512" t="s">
        <v>144</v>
      </c>
      <c r="C2871" s="512" t="s">
        <v>79</v>
      </c>
      <c r="D2871" s="512" t="s">
        <v>2686</v>
      </c>
      <c r="E2871" s="512">
        <v>4</v>
      </c>
      <c r="F2871" s="512">
        <v>1</v>
      </c>
      <c r="G2871" s="512">
        <v>25</v>
      </c>
    </row>
    <row r="2872" spans="1:7" ht="12.75" customHeight="1">
      <c r="A2872" s="512" t="s">
        <v>9059</v>
      </c>
      <c r="B2872" s="512" t="s">
        <v>144</v>
      </c>
      <c r="C2872" s="512" t="s">
        <v>79</v>
      </c>
      <c r="D2872" s="512" t="s">
        <v>2704</v>
      </c>
      <c r="E2872" s="512">
        <v>4</v>
      </c>
      <c r="F2872" s="512">
        <v>1</v>
      </c>
      <c r="G2872" s="512">
        <v>25</v>
      </c>
    </row>
    <row r="2873" spans="1:7" ht="12.75" customHeight="1">
      <c r="A2873" s="512" t="s">
        <v>3980</v>
      </c>
      <c r="B2873" s="512" t="s">
        <v>144</v>
      </c>
      <c r="C2873" s="512" t="s">
        <v>81</v>
      </c>
      <c r="D2873" s="512" t="s">
        <v>2695</v>
      </c>
      <c r="E2873" s="512">
        <v>31</v>
      </c>
      <c r="F2873" s="512">
        <v>1</v>
      </c>
      <c r="G2873" s="512">
        <v>3</v>
      </c>
    </row>
    <row r="2874" spans="1:7" ht="12.75" customHeight="1">
      <c r="A2874" s="512" t="s">
        <v>9060</v>
      </c>
      <c r="B2874" s="512" t="s">
        <v>144</v>
      </c>
      <c r="C2874" s="512" t="s">
        <v>81</v>
      </c>
      <c r="D2874" s="512" t="s">
        <v>2698</v>
      </c>
      <c r="E2874" s="512">
        <v>31</v>
      </c>
      <c r="F2874" s="512">
        <v>1</v>
      </c>
      <c r="G2874" s="512">
        <v>3</v>
      </c>
    </row>
    <row r="2875" spans="1:7" ht="12.75" customHeight="1">
      <c r="A2875" s="512" t="s">
        <v>9061</v>
      </c>
      <c r="B2875" s="512" t="s">
        <v>144</v>
      </c>
      <c r="C2875" s="512" t="s">
        <v>81</v>
      </c>
      <c r="D2875" s="512" t="s">
        <v>2699</v>
      </c>
      <c r="E2875" s="512">
        <v>31</v>
      </c>
      <c r="F2875" s="512">
        <v>1</v>
      </c>
      <c r="G2875" s="512">
        <v>3</v>
      </c>
    </row>
    <row r="2876" spans="1:7" ht="12.75" customHeight="1">
      <c r="A2876" s="512" t="s">
        <v>3967</v>
      </c>
      <c r="B2876" s="512" t="s">
        <v>144</v>
      </c>
      <c r="C2876" s="512" t="s">
        <v>185</v>
      </c>
      <c r="D2876" s="512" t="s">
        <v>2689</v>
      </c>
      <c r="E2876" s="512">
        <v>88</v>
      </c>
      <c r="F2876" s="512">
        <v>19</v>
      </c>
      <c r="G2876" s="512">
        <v>22</v>
      </c>
    </row>
    <row r="2877" spans="1:7" ht="12.75" customHeight="1">
      <c r="A2877" s="512" t="s">
        <v>4515</v>
      </c>
      <c r="B2877" s="512" t="s">
        <v>144</v>
      </c>
      <c r="C2877" s="512" t="s">
        <v>185</v>
      </c>
      <c r="D2877" s="512" t="s">
        <v>2690</v>
      </c>
      <c r="E2877" s="512">
        <v>88</v>
      </c>
      <c r="F2877" s="512">
        <v>8</v>
      </c>
      <c r="G2877" s="512">
        <v>9</v>
      </c>
    </row>
    <row r="2878" spans="1:7" ht="12.75" customHeight="1">
      <c r="A2878" s="512" t="s">
        <v>3969</v>
      </c>
      <c r="B2878" s="512" t="s">
        <v>144</v>
      </c>
      <c r="C2878" s="512" t="s">
        <v>185</v>
      </c>
      <c r="D2878" s="512" t="s">
        <v>2680</v>
      </c>
      <c r="E2878" s="512">
        <v>88</v>
      </c>
      <c r="F2878" s="512">
        <v>3</v>
      </c>
      <c r="G2878" s="512">
        <v>3</v>
      </c>
    </row>
    <row r="2879" spans="1:7" ht="12.75" customHeight="1">
      <c r="A2879" s="512" t="s">
        <v>3996</v>
      </c>
      <c r="B2879" s="512" t="s">
        <v>144</v>
      </c>
      <c r="C2879" s="512" t="s">
        <v>110</v>
      </c>
      <c r="D2879" s="512" t="s">
        <v>2689</v>
      </c>
      <c r="E2879" s="512">
        <v>10</v>
      </c>
      <c r="F2879" s="512">
        <v>3</v>
      </c>
      <c r="G2879" s="512">
        <v>30</v>
      </c>
    </row>
    <row r="2880" spans="1:7" ht="12.75" customHeight="1">
      <c r="A2880" s="512" t="s">
        <v>3997</v>
      </c>
      <c r="B2880" s="512" t="s">
        <v>144</v>
      </c>
      <c r="C2880" s="512" t="s">
        <v>110</v>
      </c>
      <c r="D2880" s="512" t="s">
        <v>2690</v>
      </c>
      <c r="E2880" s="512">
        <v>10</v>
      </c>
      <c r="F2880" s="512">
        <v>2</v>
      </c>
      <c r="G2880" s="512">
        <v>20</v>
      </c>
    </row>
    <row r="2881" spans="1:7" ht="12.75" customHeight="1">
      <c r="A2881" s="512" t="s">
        <v>4232</v>
      </c>
      <c r="B2881" s="512" t="s">
        <v>144</v>
      </c>
      <c r="C2881" s="512" t="s">
        <v>111</v>
      </c>
      <c r="D2881" s="512" t="s">
        <v>2684</v>
      </c>
      <c r="E2881" s="512">
        <v>8</v>
      </c>
      <c r="F2881" s="512">
        <v>1</v>
      </c>
      <c r="G2881" s="512">
        <v>13</v>
      </c>
    </row>
    <row r="2882" spans="1:7" ht="12.75" customHeight="1">
      <c r="A2882" s="512" t="s">
        <v>621</v>
      </c>
      <c r="B2882" s="512" t="s">
        <v>144</v>
      </c>
      <c r="C2882" s="512" t="s">
        <v>163</v>
      </c>
      <c r="D2882" s="512" t="s">
        <v>2709</v>
      </c>
      <c r="E2882" s="512">
        <v>3</v>
      </c>
      <c r="F2882" s="512" t="s">
        <v>2709</v>
      </c>
      <c r="G2882" s="512">
        <v>0</v>
      </c>
    </row>
    <row r="2883" spans="1:7" ht="12.75" customHeight="1">
      <c r="A2883" s="512" t="s">
        <v>4519</v>
      </c>
      <c r="B2883" s="512" t="s">
        <v>144</v>
      </c>
      <c r="C2883" s="512" t="s">
        <v>163</v>
      </c>
      <c r="D2883" s="512" t="s">
        <v>2689</v>
      </c>
      <c r="E2883" s="512">
        <v>3</v>
      </c>
      <c r="F2883" s="512" t="s">
        <v>2709</v>
      </c>
      <c r="G2883" s="512">
        <v>0</v>
      </c>
    </row>
    <row r="2884" spans="1:7" ht="12.75" customHeight="1">
      <c r="A2884" s="512" t="s">
        <v>9062</v>
      </c>
      <c r="B2884" s="512" t="s">
        <v>144</v>
      </c>
      <c r="C2884" s="512" t="s">
        <v>112</v>
      </c>
      <c r="D2884" s="512" t="s">
        <v>2706</v>
      </c>
      <c r="E2884" s="512">
        <v>10</v>
      </c>
      <c r="F2884" s="512">
        <v>1</v>
      </c>
      <c r="G2884" s="512">
        <v>10</v>
      </c>
    </row>
    <row r="2885" spans="1:7" ht="12.75" customHeight="1">
      <c r="A2885" s="512" t="s">
        <v>4233</v>
      </c>
      <c r="B2885" s="512" t="s">
        <v>144</v>
      </c>
      <c r="C2885" s="512" t="s">
        <v>219</v>
      </c>
      <c r="D2885" s="512" t="s">
        <v>2689</v>
      </c>
      <c r="E2885" s="512">
        <v>6</v>
      </c>
      <c r="F2885" s="512">
        <v>2</v>
      </c>
      <c r="G2885" s="512">
        <v>33</v>
      </c>
    </row>
    <row r="2886" spans="1:7" ht="12.75" customHeight="1">
      <c r="A2886" s="512" t="s">
        <v>4000</v>
      </c>
      <c r="B2886" s="512" t="s">
        <v>144</v>
      </c>
      <c r="C2886" s="512" t="s">
        <v>90</v>
      </c>
      <c r="D2886" s="512" t="s">
        <v>2690</v>
      </c>
      <c r="E2886" s="512">
        <v>79</v>
      </c>
      <c r="F2886" s="512">
        <v>11</v>
      </c>
      <c r="G2886" s="512">
        <v>14</v>
      </c>
    </row>
    <row r="2887" spans="1:7" ht="12.75" customHeight="1">
      <c r="A2887" s="512" t="s">
        <v>5292</v>
      </c>
      <c r="B2887" s="512" t="s">
        <v>144</v>
      </c>
      <c r="C2887" s="512" t="s">
        <v>90</v>
      </c>
      <c r="D2887" s="512" t="s">
        <v>2687</v>
      </c>
      <c r="E2887" s="512">
        <v>79</v>
      </c>
      <c r="F2887" s="512">
        <v>3</v>
      </c>
      <c r="G2887" s="512">
        <v>4</v>
      </c>
    </row>
    <row r="2888" spans="1:7" ht="12.75" customHeight="1">
      <c r="A2888" s="512" t="s">
        <v>9063</v>
      </c>
      <c r="B2888" s="512" t="s">
        <v>144</v>
      </c>
      <c r="C2888" s="512" t="s">
        <v>113</v>
      </c>
      <c r="D2888" s="512" t="s">
        <v>2683</v>
      </c>
      <c r="E2888" s="512">
        <v>9</v>
      </c>
      <c r="F2888" s="512">
        <v>1</v>
      </c>
      <c r="G2888" s="512">
        <v>11</v>
      </c>
    </row>
    <row r="2889" spans="1:7" ht="12.75" customHeight="1">
      <c r="A2889" s="512" t="s">
        <v>4014</v>
      </c>
      <c r="B2889" s="512" t="s">
        <v>144</v>
      </c>
      <c r="C2889" s="512" t="s">
        <v>114</v>
      </c>
      <c r="D2889" s="512" t="s">
        <v>2689</v>
      </c>
      <c r="E2889" s="512">
        <v>8</v>
      </c>
      <c r="F2889" s="512">
        <v>5</v>
      </c>
      <c r="G2889" s="512">
        <v>63</v>
      </c>
    </row>
    <row r="2890" spans="1:7" ht="12.75" customHeight="1">
      <c r="A2890" s="512" t="s">
        <v>4525</v>
      </c>
      <c r="B2890" s="512" t="s">
        <v>144</v>
      </c>
      <c r="C2890" s="512" t="s">
        <v>186</v>
      </c>
      <c r="D2890" s="512" t="s">
        <v>2689</v>
      </c>
      <c r="E2890" s="512">
        <v>2</v>
      </c>
      <c r="F2890" s="512">
        <v>1</v>
      </c>
      <c r="G2890" s="512">
        <v>50</v>
      </c>
    </row>
    <row r="2891" spans="1:7" ht="12.75" customHeight="1">
      <c r="A2891" s="512" t="s">
        <v>9064</v>
      </c>
      <c r="B2891" s="512" t="s">
        <v>144</v>
      </c>
      <c r="C2891" s="512" t="s">
        <v>187</v>
      </c>
      <c r="D2891" s="512" t="s">
        <v>2704</v>
      </c>
      <c r="E2891" s="512">
        <v>88</v>
      </c>
      <c r="F2891" s="512">
        <v>1</v>
      </c>
      <c r="G2891" s="512">
        <v>1</v>
      </c>
    </row>
    <row r="2892" spans="1:7" ht="12.75" customHeight="1">
      <c r="A2892" s="512" t="s">
        <v>632</v>
      </c>
      <c r="B2892" s="512" t="s">
        <v>144</v>
      </c>
      <c r="C2892" s="512" t="s">
        <v>147</v>
      </c>
      <c r="D2892" s="512" t="s">
        <v>2709</v>
      </c>
      <c r="E2892" s="512">
        <v>10</v>
      </c>
      <c r="F2892" s="512" t="s">
        <v>2709</v>
      </c>
      <c r="G2892" s="512">
        <v>0</v>
      </c>
    </row>
    <row r="2893" spans="1:7" ht="12.75" customHeight="1">
      <c r="A2893" s="512" t="s">
        <v>4004</v>
      </c>
      <c r="B2893" s="512" t="s">
        <v>144</v>
      </c>
      <c r="C2893" s="512" t="s">
        <v>147</v>
      </c>
      <c r="D2893" s="512" t="s">
        <v>2689</v>
      </c>
      <c r="E2893" s="512">
        <v>10</v>
      </c>
      <c r="F2893" s="512" t="s">
        <v>2709</v>
      </c>
      <c r="G2893" s="512">
        <v>0</v>
      </c>
    </row>
    <row r="2894" spans="1:7" ht="12.75" customHeight="1">
      <c r="A2894" s="512" t="s">
        <v>3974</v>
      </c>
      <c r="B2894" s="512" t="s">
        <v>144</v>
      </c>
      <c r="C2894" s="512" t="s">
        <v>118</v>
      </c>
      <c r="D2894" s="512" t="s">
        <v>2684</v>
      </c>
      <c r="E2894" s="512">
        <v>9</v>
      </c>
      <c r="F2894" s="512">
        <v>2</v>
      </c>
      <c r="G2894" s="512">
        <v>22</v>
      </c>
    </row>
    <row r="2895" spans="1:7" ht="12.75" customHeight="1">
      <c r="A2895" s="512" t="s">
        <v>9065</v>
      </c>
      <c r="B2895" s="512" t="s">
        <v>144</v>
      </c>
      <c r="C2895" s="512" t="s">
        <v>31</v>
      </c>
      <c r="D2895" s="512" t="s">
        <v>2696</v>
      </c>
      <c r="E2895" s="512">
        <v>3</v>
      </c>
      <c r="F2895" s="512">
        <v>1</v>
      </c>
      <c r="G2895" s="512">
        <v>33</v>
      </c>
    </row>
    <row r="2896" spans="1:7" ht="12.75" customHeight="1">
      <c r="A2896" s="512" t="s">
        <v>4237</v>
      </c>
      <c r="B2896" s="512" t="s">
        <v>144</v>
      </c>
      <c r="C2896" s="512" t="s">
        <v>148</v>
      </c>
      <c r="D2896" s="512" t="s">
        <v>2689</v>
      </c>
      <c r="E2896" s="512">
        <v>4</v>
      </c>
      <c r="F2896" s="512">
        <v>3</v>
      </c>
      <c r="G2896" s="512">
        <v>75</v>
      </c>
    </row>
    <row r="2897" spans="1:7" ht="12.75" customHeight="1">
      <c r="A2897" s="512" t="s">
        <v>3976</v>
      </c>
      <c r="B2897" s="512" t="s">
        <v>144</v>
      </c>
      <c r="C2897" s="512" t="s">
        <v>148</v>
      </c>
      <c r="D2897" s="512" t="s">
        <v>2684</v>
      </c>
      <c r="E2897" s="512">
        <v>4</v>
      </c>
      <c r="F2897" s="512">
        <v>3</v>
      </c>
      <c r="G2897" s="512">
        <v>75</v>
      </c>
    </row>
    <row r="2898" spans="1:7" ht="12.75" customHeight="1">
      <c r="A2898" s="512" t="s">
        <v>4238</v>
      </c>
      <c r="B2898" s="512" t="s">
        <v>144</v>
      </c>
      <c r="C2898" s="512" t="s">
        <v>32</v>
      </c>
      <c r="D2898" s="512" t="s">
        <v>2689</v>
      </c>
      <c r="E2898" s="512">
        <v>40</v>
      </c>
      <c r="F2898" s="512">
        <v>14</v>
      </c>
      <c r="G2898" s="512">
        <v>35</v>
      </c>
    </row>
    <row r="2899" spans="1:7" ht="12.75" customHeight="1">
      <c r="A2899" s="512" t="s">
        <v>3961</v>
      </c>
      <c r="B2899" s="512" t="s">
        <v>144</v>
      </c>
      <c r="C2899" s="512" t="s">
        <v>32</v>
      </c>
      <c r="D2899" s="512" t="s">
        <v>2695</v>
      </c>
      <c r="E2899" s="512">
        <v>40</v>
      </c>
      <c r="F2899" s="512">
        <v>3</v>
      </c>
      <c r="G2899" s="512">
        <v>8</v>
      </c>
    </row>
    <row r="2900" spans="1:7" ht="12.75" customHeight="1">
      <c r="A2900" s="512" t="s">
        <v>5304</v>
      </c>
      <c r="B2900" s="512" t="s">
        <v>144</v>
      </c>
      <c r="C2900" s="512" t="s">
        <v>32</v>
      </c>
      <c r="D2900" s="512" t="s">
        <v>2680</v>
      </c>
      <c r="E2900" s="512">
        <v>40</v>
      </c>
      <c r="F2900" s="512">
        <v>2</v>
      </c>
      <c r="G2900" s="512">
        <v>5</v>
      </c>
    </row>
    <row r="2901" spans="1:7" ht="12.75" customHeight="1">
      <c r="A2901" s="512" t="s">
        <v>4529</v>
      </c>
      <c r="B2901" s="512" t="s">
        <v>144</v>
      </c>
      <c r="C2901" s="512" t="s">
        <v>32</v>
      </c>
      <c r="D2901" s="512" t="s">
        <v>2683</v>
      </c>
      <c r="E2901" s="512">
        <v>40</v>
      </c>
      <c r="F2901" s="512">
        <v>1</v>
      </c>
      <c r="G2901" s="512">
        <v>3</v>
      </c>
    </row>
    <row r="2902" spans="1:7" ht="12.75" customHeight="1">
      <c r="A2902" s="512" t="s">
        <v>9066</v>
      </c>
      <c r="B2902" s="512" t="s">
        <v>144</v>
      </c>
      <c r="C2902" s="512" t="s">
        <v>32</v>
      </c>
      <c r="D2902" s="512" t="s">
        <v>2696</v>
      </c>
      <c r="E2902" s="512">
        <v>40</v>
      </c>
      <c r="F2902" s="512">
        <v>1</v>
      </c>
      <c r="G2902" s="512">
        <v>3</v>
      </c>
    </row>
    <row r="2903" spans="1:7" ht="12.75" customHeight="1">
      <c r="A2903" s="512" t="s">
        <v>4021</v>
      </c>
      <c r="B2903" s="512" t="s">
        <v>144</v>
      </c>
      <c r="C2903" s="512" t="s">
        <v>80</v>
      </c>
      <c r="D2903" s="512" t="s">
        <v>2680</v>
      </c>
      <c r="E2903" s="512">
        <v>33</v>
      </c>
      <c r="F2903" s="512">
        <v>1</v>
      </c>
      <c r="G2903" s="512">
        <v>3</v>
      </c>
    </row>
    <row r="2904" spans="1:7" ht="12.75" customHeight="1">
      <c r="A2904" s="512" t="s">
        <v>9067</v>
      </c>
      <c r="B2904" s="512" t="s">
        <v>144</v>
      </c>
      <c r="C2904" s="512" t="s">
        <v>80</v>
      </c>
      <c r="D2904" s="512" t="s">
        <v>2683</v>
      </c>
      <c r="E2904" s="512">
        <v>33</v>
      </c>
      <c r="F2904" s="512">
        <v>1</v>
      </c>
      <c r="G2904" s="512">
        <v>3</v>
      </c>
    </row>
    <row r="2905" spans="1:7" ht="12.75" customHeight="1">
      <c r="A2905" s="512" t="s">
        <v>9068</v>
      </c>
      <c r="B2905" s="512" t="s">
        <v>144</v>
      </c>
      <c r="C2905" s="512" t="s">
        <v>79</v>
      </c>
      <c r="D2905" s="512" t="s">
        <v>2698</v>
      </c>
      <c r="E2905" s="512">
        <v>4</v>
      </c>
      <c r="F2905" s="512">
        <v>1</v>
      </c>
      <c r="G2905" s="512">
        <v>25</v>
      </c>
    </row>
    <row r="2906" spans="1:7" ht="12.75" customHeight="1">
      <c r="A2906" s="512" t="s">
        <v>4023</v>
      </c>
      <c r="B2906" s="512" t="s">
        <v>144</v>
      </c>
      <c r="C2906" s="512" t="s">
        <v>149</v>
      </c>
      <c r="D2906" s="512" t="s">
        <v>2695</v>
      </c>
      <c r="E2906" s="512">
        <v>21</v>
      </c>
      <c r="F2906" s="512">
        <v>1</v>
      </c>
      <c r="G2906" s="512">
        <v>5</v>
      </c>
    </row>
    <row r="2907" spans="1:7" ht="12.75" customHeight="1">
      <c r="A2907" s="512" t="s">
        <v>9069</v>
      </c>
      <c r="B2907" s="512" t="s">
        <v>144</v>
      </c>
      <c r="C2907" s="512" t="s">
        <v>149</v>
      </c>
      <c r="D2907" s="512" t="s">
        <v>2698</v>
      </c>
      <c r="E2907" s="512">
        <v>21</v>
      </c>
      <c r="F2907" s="512">
        <v>1</v>
      </c>
      <c r="G2907" s="512">
        <v>5</v>
      </c>
    </row>
    <row r="2908" spans="1:7" ht="12.75" customHeight="1">
      <c r="A2908" s="512" t="s">
        <v>3981</v>
      </c>
      <c r="B2908" s="512" t="s">
        <v>144</v>
      </c>
      <c r="C2908" s="512" t="s">
        <v>81</v>
      </c>
      <c r="D2908" s="512" t="s">
        <v>2690</v>
      </c>
      <c r="E2908" s="512">
        <v>31</v>
      </c>
      <c r="F2908" s="512">
        <v>5</v>
      </c>
      <c r="G2908" s="512">
        <v>16</v>
      </c>
    </row>
    <row r="2909" spans="1:7" ht="12.75" customHeight="1">
      <c r="A2909" s="512" t="s">
        <v>5294</v>
      </c>
      <c r="B2909" s="512" t="s">
        <v>144</v>
      </c>
      <c r="C2909" s="512" t="s">
        <v>33</v>
      </c>
      <c r="D2909" s="512" t="s">
        <v>2687</v>
      </c>
      <c r="E2909" s="512">
        <v>11</v>
      </c>
      <c r="F2909" s="512">
        <v>1</v>
      </c>
      <c r="G2909" s="512">
        <v>9</v>
      </c>
    </row>
    <row r="2910" spans="1:7" ht="12.75" customHeight="1">
      <c r="A2910" s="512" t="s">
        <v>4027</v>
      </c>
      <c r="B2910" s="512" t="s">
        <v>144</v>
      </c>
      <c r="C2910" s="512" t="s">
        <v>91</v>
      </c>
      <c r="D2910" s="512" t="s">
        <v>2684</v>
      </c>
      <c r="E2910" s="512">
        <v>6</v>
      </c>
      <c r="F2910" s="512">
        <v>2</v>
      </c>
      <c r="G2910" s="512">
        <v>33</v>
      </c>
    </row>
    <row r="2911" spans="1:7" ht="12.75" customHeight="1">
      <c r="A2911" s="512" t="s">
        <v>5232</v>
      </c>
      <c r="B2911" s="512" t="s">
        <v>144</v>
      </c>
      <c r="C2911" s="512" t="s">
        <v>34</v>
      </c>
      <c r="D2911" s="512" t="s">
        <v>2695</v>
      </c>
      <c r="E2911" s="512">
        <v>21</v>
      </c>
      <c r="F2911" s="512">
        <v>1</v>
      </c>
      <c r="G2911" s="512">
        <v>5</v>
      </c>
    </row>
    <row r="2912" spans="1:7" ht="12.75" customHeight="1">
      <c r="A2912" s="512" t="s">
        <v>4244</v>
      </c>
      <c r="B2912" s="512" t="s">
        <v>144</v>
      </c>
      <c r="C2912" s="512" t="s">
        <v>34</v>
      </c>
      <c r="D2912" s="512" t="s">
        <v>2699</v>
      </c>
      <c r="E2912" s="512">
        <v>21</v>
      </c>
      <c r="F2912" s="512">
        <v>1</v>
      </c>
      <c r="G2912" s="512">
        <v>5</v>
      </c>
    </row>
    <row r="2913" spans="1:7" ht="12.75" customHeight="1">
      <c r="A2913" s="512" t="s">
        <v>5233</v>
      </c>
      <c r="B2913" s="512" t="s">
        <v>144</v>
      </c>
      <c r="C2913" s="512" t="s">
        <v>188</v>
      </c>
      <c r="D2913" s="512" t="s">
        <v>2695</v>
      </c>
      <c r="E2913" s="512">
        <v>13</v>
      </c>
      <c r="F2913" s="512">
        <v>1</v>
      </c>
      <c r="G2913" s="512">
        <v>8</v>
      </c>
    </row>
    <row r="2914" spans="1:7" ht="12.75" customHeight="1">
      <c r="A2914" s="512" t="s">
        <v>9070</v>
      </c>
      <c r="B2914" s="512" t="s">
        <v>144</v>
      </c>
      <c r="C2914" s="512" t="s">
        <v>150</v>
      </c>
      <c r="D2914" s="512" t="s">
        <v>2679</v>
      </c>
      <c r="E2914" s="512">
        <v>5</v>
      </c>
      <c r="F2914" s="512">
        <v>1</v>
      </c>
      <c r="G2914" s="512">
        <v>20</v>
      </c>
    </row>
    <row r="2915" spans="1:7" ht="12.75" customHeight="1">
      <c r="A2915" s="512" t="s">
        <v>4028</v>
      </c>
      <c r="B2915" s="512" t="s">
        <v>144</v>
      </c>
      <c r="C2915" s="512" t="s">
        <v>189</v>
      </c>
      <c r="D2915" s="512" t="s">
        <v>2689</v>
      </c>
      <c r="E2915" s="512">
        <v>37</v>
      </c>
      <c r="F2915" s="512">
        <v>14</v>
      </c>
      <c r="G2915" s="512">
        <v>38</v>
      </c>
    </row>
    <row r="2916" spans="1:7" ht="12.75" customHeight="1">
      <c r="A2916" s="512" t="s">
        <v>4534</v>
      </c>
      <c r="B2916" s="512" t="s">
        <v>144</v>
      </c>
      <c r="C2916" s="512" t="s">
        <v>189</v>
      </c>
      <c r="D2916" s="512" t="s">
        <v>2696</v>
      </c>
      <c r="E2916" s="512">
        <v>37</v>
      </c>
      <c r="F2916" s="512">
        <v>1</v>
      </c>
      <c r="G2916" s="512">
        <v>3</v>
      </c>
    </row>
    <row r="2917" spans="1:7" ht="12.75" customHeight="1">
      <c r="A2917" s="512" t="s">
        <v>9071</v>
      </c>
      <c r="B2917" s="512" t="s">
        <v>144</v>
      </c>
      <c r="C2917" s="512" t="s">
        <v>151</v>
      </c>
      <c r="D2917" s="512" t="s">
        <v>2683</v>
      </c>
      <c r="E2917" s="512">
        <v>7</v>
      </c>
      <c r="F2917" s="512">
        <v>1</v>
      </c>
      <c r="G2917" s="512">
        <v>14</v>
      </c>
    </row>
    <row r="2918" spans="1:7" ht="12.75" customHeight="1">
      <c r="A2918" s="512" t="s">
        <v>9072</v>
      </c>
      <c r="B2918" s="512" t="s">
        <v>144</v>
      </c>
      <c r="C2918" s="512" t="s">
        <v>92</v>
      </c>
      <c r="D2918" s="512" t="s">
        <v>2699</v>
      </c>
      <c r="E2918" s="512">
        <v>32</v>
      </c>
      <c r="F2918" s="512">
        <v>1</v>
      </c>
      <c r="G2918" s="512">
        <v>3</v>
      </c>
    </row>
    <row r="2919" spans="1:7" ht="12.75" customHeight="1">
      <c r="A2919" s="512" t="s">
        <v>9073</v>
      </c>
      <c r="B2919" s="512" t="s">
        <v>144</v>
      </c>
      <c r="C2919" s="512" t="s">
        <v>166</v>
      </c>
      <c r="D2919" s="512" t="s">
        <v>2703</v>
      </c>
      <c r="E2919" s="512">
        <v>7</v>
      </c>
      <c r="F2919" s="512">
        <v>1</v>
      </c>
      <c r="G2919" s="512">
        <v>14</v>
      </c>
    </row>
    <row r="2920" spans="1:7" ht="12.75" customHeight="1">
      <c r="A2920" s="512" t="s">
        <v>4248</v>
      </c>
      <c r="B2920" s="512" t="s">
        <v>144</v>
      </c>
      <c r="C2920" s="512" t="s">
        <v>61</v>
      </c>
      <c r="D2920" s="512" t="s">
        <v>2695</v>
      </c>
      <c r="E2920" s="512">
        <v>19</v>
      </c>
      <c r="F2920" s="512">
        <v>2</v>
      </c>
      <c r="G2920" s="512">
        <v>11</v>
      </c>
    </row>
    <row r="2921" spans="1:7" ht="12.75" customHeight="1">
      <c r="A2921" s="512" t="s">
        <v>4122</v>
      </c>
      <c r="B2921" s="512" t="s">
        <v>144</v>
      </c>
      <c r="C2921" s="512" t="s">
        <v>61</v>
      </c>
      <c r="D2921" s="512" t="s">
        <v>2690</v>
      </c>
      <c r="E2921" s="512">
        <v>19</v>
      </c>
      <c r="F2921" s="512">
        <v>4</v>
      </c>
      <c r="G2921" s="512">
        <v>21</v>
      </c>
    </row>
    <row r="2922" spans="1:7" ht="12.75" customHeight="1">
      <c r="A2922" s="512" t="s">
        <v>9074</v>
      </c>
      <c r="B2922" s="512" t="s">
        <v>144</v>
      </c>
      <c r="C2922" s="512" t="s">
        <v>61</v>
      </c>
      <c r="D2922" s="512" t="s">
        <v>2692</v>
      </c>
      <c r="E2922" s="512">
        <v>19</v>
      </c>
      <c r="F2922" s="512">
        <v>1</v>
      </c>
      <c r="G2922" s="512">
        <v>5</v>
      </c>
    </row>
    <row r="2923" spans="1:7" ht="12.75" customHeight="1">
      <c r="A2923" s="512" t="s">
        <v>9075</v>
      </c>
      <c r="B2923" s="512" t="s">
        <v>144</v>
      </c>
      <c r="C2923" s="512" t="s">
        <v>82</v>
      </c>
      <c r="D2923" s="512" t="s">
        <v>2683</v>
      </c>
      <c r="E2923" s="512">
        <v>52</v>
      </c>
      <c r="F2923" s="512">
        <v>1</v>
      </c>
      <c r="G2923" s="512">
        <v>2</v>
      </c>
    </row>
    <row r="2924" spans="1:7">
      <c r="A2924" s="512" t="s">
        <v>4038</v>
      </c>
      <c r="B2924" s="512" t="s">
        <v>144</v>
      </c>
      <c r="C2924" s="512" t="s">
        <v>84</v>
      </c>
      <c r="D2924" s="512" t="s">
        <v>2698</v>
      </c>
      <c r="E2924" s="512">
        <v>23</v>
      </c>
      <c r="F2924" s="512">
        <v>1</v>
      </c>
      <c r="G2924" s="512">
        <v>5</v>
      </c>
    </row>
    <row r="2925" spans="1:7">
      <c r="A2925" s="512" t="s">
        <v>9076</v>
      </c>
      <c r="B2925" s="512" t="s">
        <v>144</v>
      </c>
      <c r="C2925" s="512" t="s">
        <v>84</v>
      </c>
      <c r="D2925" s="512" t="s">
        <v>2686</v>
      </c>
      <c r="E2925" s="512">
        <v>23</v>
      </c>
      <c r="F2925" s="512">
        <v>2</v>
      </c>
      <c r="G2925" s="512">
        <v>9</v>
      </c>
    </row>
    <row r="2926" spans="1:7" ht="12.75" customHeight="1">
      <c r="A2926" s="512" t="s">
        <v>4251</v>
      </c>
      <c r="B2926" s="512" t="s">
        <v>144</v>
      </c>
      <c r="C2926" s="512" t="s">
        <v>93</v>
      </c>
      <c r="D2926" s="512" t="s">
        <v>2695</v>
      </c>
      <c r="E2926" s="512">
        <v>10</v>
      </c>
      <c r="F2926" s="512">
        <v>2</v>
      </c>
      <c r="G2926" s="512">
        <v>20</v>
      </c>
    </row>
    <row r="2927" spans="1:7" ht="12.75" customHeight="1">
      <c r="A2927" s="512" t="s">
        <v>4059</v>
      </c>
      <c r="B2927" s="512" t="s">
        <v>144</v>
      </c>
      <c r="C2927" s="512" t="s">
        <v>210</v>
      </c>
      <c r="D2927" s="512" t="s">
        <v>2695</v>
      </c>
      <c r="E2927" s="512">
        <v>11</v>
      </c>
      <c r="F2927" s="512">
        <v>2</v>
      </c>
      <c r="G2927" s="512">
        <v>18</v>
      </c>
    </row>
    <row r="2928" spans="1:7" ht="12.75" customHeight="1">
      <c r="A2928" s="512" t="s">
        <v>4129</v>
      </c>
      <c r="B2928" s="512" t="s">
        <v>144</v>
      </c>
      <c r="C2928" s="512" t="s">
        <v>192</v>
      </c>
      <c r="D2928" s="512" t="s">
        <v>2690</v>
      </c>
      <c r="E2928" s="512">
        <v>10</v>
      </c>
      <c r="F2928" s="512">
        <v>1</v>
      </c>
      <c r="G2928" s="512">
        <v>10</v>
      </c>
    </row>
    <row r="2929" spans="1:7" ht="12.75" customHeight="1">
      <c r="A2929" s="512" t="s">
        <v>9077</v>
      </c>
      <c r="B2929" s="512" t="s">
        <v>144</v>
      </c>
      <c r="C2929" s="512" t="s">
        <v>152</v>
      </c>
      <c r="D2929" s="512" t="s">
        <v>2692</v>
      </c>
      <c r="E2929" s="512">
        <v>11</v>
      </c>
      <c r="F2929" s="512">
        <v>1</v>
      </c>
      <c r="G2929" s="512">
        <v>9</v>
      </c>
    </row>
    <row r="2930" spans="1:7" ht="12.75" customHeight="1">
      <c r="A2930" s="512" t="s">
        <v>9078</v>
      </c>
      <c r="B2930" s="512" t="s">
        <v>144</v>
      </c>
      <c r="C2930" s="512" t="s">
        <v>36</v>
      </c>
      <c r="D2930" s="512" t="s">
        <v>2703</v>
      </c>
      <c r="E2930" s="512">
        <v>6</v>
      </c>
      <c r="F2930" s="512">
        <v>1</v>
      </c>
      <c r="G2930" s="512">
        <v>17</v>
      </c>
    </row>
    <row r="2931" spans="1:7" ht="12.75" customHeight="1">
      <c r="A2931" s="512" t="s">
        <v>9079</v>
      </c>
      <c r="B2931" s="512" t="s">
        <v>144</v>
      </c>
      <c r="C2931" s="512" t="s">
        <v>62</v>
      </c>
      <c r="D2931" s="512" t="s">
        <v>2698</v>
      </c>
      <c r="E2931" s="512">
        <v>9</v>
      </c>
      <c r="F2931" s="512">
        <v>1</v>
      </c>
      <c r="G2931" s="512">
        <v>11</v>
      </c>
    </row>
    <row r="2932" spans="1:7" ht="12.75" customHeight="1">
      <c r="A2932" s="512" t="s">
        <v>4134</v>
      </c>
      <c r="B2932" s="512" t="s">
        <v>144</v>
      </c>
      <c r="C2932" s="512" t="s">
        <v>85</v>
      </c>
      <c r="D2932" s="512" t="s">
        <v>2689</v>
      </c>
      <c r="E2932" s="512">
        <v>7</v>
      </c>
      <c r="F2932" s="512">
        <v>2</v>
      </c>
      <c r="G2932" s="512">
        <v>29</v>
      </c>
    </row>
    <row r="2933" spans="1:7" ht="12.75" customHeight="1">
      <c r="A2933" s="512" t="s">
        <v>9080</v>
      </c>
      <c r="B2933" s="512" t="s">
        <v>144</v>
      </c>
      <c r="C2933" s="512" t="s">
        <v>85</v>
      </c>
      <c r="D2933" s="512" t="s">
        <v>2682</v>
      </c>
      <c r="E2933" s="512">
        <v>7</v>
      </c>
      <c r="F2933" s="512">
        <v>1</v>
      </c>
      <c r="G2933" s="512">
        <v>14</v>
      </c>
    </row>
    <row r="2934" spans="1:7" ht="12.75" customHeight="1">
      <c r="A2934" s="512" t="s">
        <v>9081</v>
      </c>
      <c r="B2934" s="512" t="s">
        <v>144</v>
      </c>
      <c r="C2934" s="512" t="s">
        <v>37</v>
      </c>
      <c r="D2934" s="512" t="s">
        <v>2706</v>
      </c>
      <c r="E2934" s="512">
        <v>5</v>
      </c>
      <c r="F2934" s="512">
        <v>1</v>
      </c>
      <c r="G2934" s="512">
        <v>20</v>
      </c>
    </row>
    <row r="2935" spans="1:7" ht="12.75" customHeight="1">
      <c r="A2935" s="512" t="s">
        <v>4258</v>
      </c>
      <c r="B2935" s="512" t="s">
        <v>144</v>
      </c>
      <c r="C2935" s="512" t="s">
        <v>38</v>
      </c>
      <c r="D2935" s="512" t="s">
        <v>2689</v>
      </c>
      <c r="E2935" s="512">
        <v>4</v>
      </c>
      <c r="F2935" s="512">
        <v>3</v>
      </c>
      <c r="G2935" s="512">
        <v>75</v>
      </c>
    </row>
    <row r="2936" spans="1:7" ht="12.75" customHeight="1">
      <c r="A2936" s="512" t="s">
        <v>4097</v>
      </c>
      <c r="B2936" s="512" t="s">
        <v>144</v>
      </c>
      <c r="C2936" s="512" t="s">
        <v>38</v>
      </c>
      <c r="D2936" s="512" t="s">
        <v>2695</v>
      </c>
      <c r="E2936" s="512">
        <v>4</v>
      </c>
      <c r="F2936" s="512">
        <v>1</v>
      </c>
      <c r="G2936" s="512">
        <v>25</v>
      </c>
    </row>
    <row r="2937" spans="1:7" ht="12.75" customHeight="1">
      <c r="A2937" s="512" t="s">
        <v>5279</v>
      </c>
      <c r="B2937" s="512" t="s">
        <v>144</v>
      </c>
      <c r="C2937" s="512" t="s">
        <v>222</v>
      </c>
      <c r="D2937" s="512" t="s">
        <v>2678</v>
      </c>
      <c r="E2937" s="512">
        <v>18</v>
      </c>
      <c r="F2937" s="512">
        <v>2</v>
      </c>
      <c r="G2937" s="512">
        <v>11</v>
      </c>
    </row>
    <row r="2938" spans="1:7" ht="12.75" customHeight="1">
      <c r="A2938" s="512" t="s">
        <v>4065</v>
      </c>
      <c r="B2938" s="512" t="s">
        <v>144</v>
      </c>
      <c r="C2938" s="512" t="s">
        <v>211</v>
      </c>
      <c r="D2938" s="512" t="s">
        <v>2689</v>
      </c>
      <c r="E2938" s="512">
        <v>33</v>
      </c>
      <c r="F2938" s="512">
        <v>18</v>
      </c>
      <c r="G2938" s="512">
        <v>55</v>
      </c>
    </row>
    <row r="2939" spans="1:7" ht="12.75" customHeight="1">
      <c r="A2939" s="512" t="s">
        <v>4101</v>
      </c>
      <c r="B2939" s="512" t="s">
        <v>144</v>
      </c>
      <c r="C2939" s="512" t="s">
        <v>211</v>
      </c>
      <c r="D2939" s="512" t="s">
        <v>2695</v>
      </c>
      <c r="E2939" s="512">
        <v>33</v>
      </c>
      <c r="F2939" s="512">
        <v>6</v>
      </c>
      <c r="G2939" s="512">
        <v>18</v>
      </c>
    </row>
    <row r="2940" spans="1:7" ht="12.75" customHeight="1">
      <c r="A2940" s="512" t="s">
        <v>4261</v>
      </c>
      <c r="B2940" s="512" t="s">
        <v>144</v>
      </c>
      <c r="C2940" s="512" t="s">
        <v>169</v>
      </c>
      <c r="D2940" s="512" t="s">
        <v>2689</v>
      </c>
      <c r="E2940" s="512">
        <v>7</v>
      </c>
      <c r="F2940" s="512">
        <v>4</v>
      </c>
      <c r="G2940" s="512">
        <v>57</v>
      </c>
    </row>
    <row r="2941" spans="1:7" ht="12.75" customHeight="1">
      <c r="A2941" s="512" t="s">
        <v>4262</v>
      </c>
      <c r="B2941" s="512" t="s">
        <v>144</v>
      </c>
      <c r="C2941" s="512" t="s">
        <v>169</v>
      </c>
      <c r="D2941" s="512" t="s">
        <v>2684</v>
      </c>
      <c r="E2941" s="512">
        <v>7</v>
      </c>
      <c r="F2941" s="512">
        <v>3</v>
      </c>
      <c r="G2941" s="512">
        <v>43</v>
      </c>
    </row>
    <row r="2942" spans="1:7" ht="12.75" customHeight="1">
      <c r="A2942" s="512" t="s">
        <v>9082</v>
      </c>
      <c r="B2942" s="512" t="s">
        <v>144</v>
      </c>
      <c r="C2942" s="512" t="s">
        <v>169</v>
      </c>
      <c r="D2942" s="512" t="s">
        <v>2683</v>
      </c>
      <c r="E2942" s="512">
        <v>7</v>
      </c>
      <c r="F2942" s="512">
        <v>1</v>
      </c>
      <c r="G2942" s="512">
        <v>14</v>
      </c>
    </row>
    <row r="2943" spans="1:7" ht="12.75" customHeight="1">
      <c r="A2943" s="512" t="s">
        <v>4066</v>
      </c>
      <c r="B2943" s="512" t="s">
        <v>144</v>
      </c>
      <c r="C2943" s="512" t="s">
        <v>194</v>
      </c>
      <c r="D2943" s="512" t="s">
        <v>2684</v>
      </c>
      <c r="E2943" s="512">
        <v>13</v>
      </c>
      <c r="F2943" s="512">
        <v>1</v>
      </c>
      <c r="G2943" s="512">
        <v>8</v>
      </c>
    </row>
    <row r="2944" spans="1:7" ht="12.75" customHeight="1">
      <c r="A2944" s="512" t="s">
        <v>9083</v>
      </c>
      <c r="B2944" s="512" t="s">
        <v>144</v>
      </c>
      <c r="C2944" s="512" t="s">
        <v>94</v>
      </c>
      <c r="D2944" s="512" t="s">
        <v>2706</v>
      </c>
      <c r="E2944" s="512">
        <v>6</v>
      </c>
      <c r="F2944" s="512">
        <v>1</v>
      </c>
      <c r="G2944" s="512">
        <v>17</v>
      </c>
    </row>
    <row r="2945" spans="1:7" ht="12.75" customHeight="1">
      <c r="A2945" s="512" t="s">
        <v>4155</v>
      </c>
      <c r="B2945" s="512" t="s">
        <v>144</v>
      </c>
      <c r="C2945" s="512" t="s">
        <v>223</v>
      </c>
      <c r="D2945" s="512" t="s">
        <v>2690</v>
      </c>
      <c r="E2945" s="512">
        <v>44</v>
      </c>
      <c r="F2945" s="512">
        <v>8</v>
      </c>
      <c r="G2945" s="512">
        <v>18</v>
      </c>
    </row>
    <row r="2946" spans="1:7" ht="12.75" customHeight="1">
      <c r="A2946" s="512" t="s">
        <v>9084</v>
      </c>
      <c r="B2946" s="512" t="s">
        <v>144</v>
      </c>
      <c r="C2946" s="512" t="s">
        <v>40</v>
      </c>
      <c r="D2946" s="512" t="s">
        <v>2680</v>
      </c>
      <c r="E2946" s="512">
        <v>9</v>
      </c>
      <c r="F2946" s="512">
        <v>1</v>
      </c>
      <c r="G2946" s="512">
        <v>11</v>
      </c>
    </row>
    <row r="2947" spans="1:7" ht="12.75" customHeight="1">
      <c r="A2947" s="512" t="s">
        <v>5287</v>
      </c>
      <c r="B2947" s="512" t="s">
        <v>144</v>
      </c>
      <c r="C2947" s="512" t="s">
        <v>21</v>
      </c>
      <c r="D2947" s="512" t="s">
        <v>2702</v>
      </c>
      <c r="E2947" s="512">
        <v>6</v>
      </c>
      <c r="F2947" s="512">
        <v>1</v>
      </c>
      <c r="G2947" s="512">
        <v>17</v>
      </c>
    </row>
    <row r="2948" spans="1:7" ht="12.75" customHeight="1">
      <c r="A2948" s="512" t="s">
        <v>4172</v>
      </c>
      <c r="B2948" s="512" t="s">
        <v>144</v>
      </c>
      <c r="C2948" s="512" t="s">
        <v>95</v>
      </c>
      <c r="D2948" s="512" t="s">
        <v>2689</v>
      </c>
      <c r="E2948" s="512">
        <v>23</v>
      </c>
      <c r="F2948" s="512">
        <v>10</v>
      </c>
      <c r="G2948" s="512">
        <v>43</v>
      </c>
    </row>
    <row r="2949" spans="1:7" ht="12.75" customHeight="1">
      <c r="A2949" s="512" t="s">
        <v>4173</v>
      </c>
      <c r="B2949" s="512" t="s">
        <v>144</v>
      </c>
      <c r="C2949" s="512" t="s">
        <v>95</v>
      </c>
      <c r="D2949" s="512" t="s">
        <v>2690</v>
      </c>
      <c r="E2949" s="512">
        <v>23</v>
      </c>
      <c r="F2949" s="512">
        <v>2</v>
      </c>
      <c r="G2949" s="512">
        <v>9</v>
      </c>
    </row>
    <row r="2950" spans="1:7" ht="12.75" customHeight="1">
      <c r="A2950" s="512" t="s">
        <v>4265</v>
      </c>
      <c r="B2950" s="512" t="s">
        <v>144</v>
      </c>
      <c r="C2950" s="512" t="s">
        <v>95</v>
      </c>
      <c r="D2950" s="512" t="s">
        <v>2698</v>
      </c>
      <c r="E2950" s="512">
        <v>23</v>
      </c>
      <c r="F2950" s="512">
        <v>1</v>
      </c>
      <c r="G2950" s="512">
        <v>4</v>
      </c>
    </row>
    <row r="2951" spans="1:7" ht="12.75" customHeight="1">
      <c r="A2951" s="512" t="s">
        <v>4174</v>
      </c>
      <c r="B2951" s="512" t="s">
        <v>144</v>
      </c>
      <c r="C2951" s="512" t="s">
        <v>95</v>
      </c>
      <c r="D2951" s="512" t="s">
        <v>2686</v>
      </c>
      <c r="E2951" s="512">
        <v>23</v>
      </c>
      <c r="F2951" s="512">
        <v>1</v>
      </c>
      <c r="G2951" s="512">
        <v>4</v>
      </c>
    </row>
    <row r="2952" spans="1:7" ht="12.75" customHeight="1">
      <c r="A2952" s="512" t="s">
        <v>4106</v>
      </c>
      <c r="B2952" s="512" t="s">
        <v>144</v>
      </c>
      <c r="C2952" s="512" t="s">
        <v>95</v>
      </c>
      <c r="D2952" s="512" t="s">
        <v>2679</v>
      </c>
      <c r="E2952" s="512">
        <v>23</v>
      </c>
      <c r="F2952" s="512">
        <v>1</v>
      </c>
      <c r="G2952" s="512">
        <v>4</v>
      </c>
    </row>
    <row r="2953" spans="1:7" ht="12.75" customHeight="1">
      <c r="A2953" s="512" t="s">
        <v>4176</v>
      </c>
      <c r="B2953" s="512" t="s">
        <v>144</v>
      </c>
      <c r="C2953" s="512" t="s">
        <v>22</v>
      </c>
      <c r="D2953" s="512" t="s">
        <v>2695</v>
      </c>
      <c r="E2953" s="512">
        <v>17</v>
      </c>
      <c r="F2953" s="512">
        <v>2</v>
      </c>
      <c r="G2953" s="512">
        <v>12</v>
      </c>
    </row>
    <row r="2954" spans="1:7" ht="12.75" customHeight="1">
      <c r="A2954" s="512" t="s">
        <v>4552</v>
      </c>
      <c r="B2954" s="512" t="s">
        <v>144</v>
      </c>
      <c r="C2954" s="512" t="s">
        <v>195</v>
      </c>
      <c r="D2954" s="512" t="s">
        <v>2687</v>
      </c>
      <c r="E2954" s="512">
        <v>77</v>
      </c>
      <c r="F2954" s="512">
        <v>1</v>
      </c>
      <c r="G2954" s="512">
        <v>1</v>
      </c>
    </row>
    <row r="2955" spans="1:7" ht="12.75" customHeight="1">
      <c r="A2955" s="512" t="s">
        <v>9085</v>
      </c>
      <c r="B2955" s="512" t="s">
        <v>144</v>
      </c>
      <c r="C2955" s="512" t="s">
        <v>195</v>
      </c>
      <c r="D2955" s="512" t="s">
        <v>2707</v>
      </c>
      <c r="E2955" s="512">
        <v>77</v>
      </c>
      <c r="F2955" s="512">
        <v>1</v>
      </c>
      <c r="G2955" s="512">
        <v>1</v>
      </c>
    </row>
    <row r="2956" spans="1:7" ht="12.75" customHeight="1">
      <c r="A2956" s="512" t="s">
        <v>4159</v>
      </c>
      <c r="B2956" s="512" t="s">
        <v>144</v>
      </c>
      <c r="C2956" s="512" t="s">
        <v>155</v>
      </c>
      <c r="D2956" s="512" t="s">
        <v>2695</v>
      </c>
      <c r="E2956" s="512">
        <v>15</v>
      </c>
      <c r="F2956" s="512">
        <v>1</v>
      </c>
      <c r="G2956" s="512">
        <v>7</v>
      </c>
    </row>
    <row r="2957" spans="1:7" ht="12.75" customHeight="1">
      <c r="A2957" s="512" t="s">
        <v>9086</v>
      </c>
      <c r="B2957" s="512" t="s">
        <v>144</v>
      </c>
      <c r="C2957" s="512" t="s">
        <v>41</v>
      </c>
      <c r="D2957" s="512" t="s">
        <v>2699</v>
      </c>
      <c r="E2957" s="512">
        <v>14</v>
      </c>
      <c r="F2957" s="512">
        <v>1</v>
      </c>
      <c r="G2957" s="512">
        <v>7</v>
      </c>
    </row>
    <row r="2958" spans="1:7" ht="12.75" customHeight="1">
      <c r="A2958" s="512" t="s">
        <v>4270</v>
      </c>
      <c r="B2958" s="512" t="s">
        <v>144</v>
      </c>
      <c r="C2958" s="512" t="s">
        <v>225</v>
      </c>
      <c r="D2958" s="512" t="s">
        <v>2690</v>
      </c>
      <c r="E2958" s="512">
        <v>4</v>
      </c>
      <c r="F2958" s="512">
        <v>1</v>
      </c>
      <c r="G2958" s="512">
        <v>25</v>
      </c>
    </row>
    <row r="2959" spans="1:7" ht="12.75" customHeight="1">
      <c r="A2959" s="512" t="s">
        <v>4110</v>
      </c>
      <c r="B2959" s="512" t="s">
        <v>144</v>
      </c>
      <c r="C2959" s="512" t="s">
        <v>96</v>
      </c>
      <c r="D2959" s="512" t="s">
        <v>2689</v>
      </c>
      <c r="E2959" s="512">
        <v>5</v>
      </c>
      <c r="F2959" s="512">
        <v>1</v>
      </c>
      <c r="G2959" s="512">
        <v>20</v>
      </c>
    </row>
    <row r="2960" spans="1:7" ht="12.75" customHeight="1">
      <c r="A2960" s="512" t="s">
        <v>4268</v>
      </c>
      <c r="B2960" s="512" t="s">
        <v>144</v>
      </c>
      <c r="C2960" s="512" t="s">
        <v>155</v>
      </c>
      <c r="D2960" s="512" t="s">
        <v>2690</v>
      </c>
      <c r="E2960" s="512">
        <v>15</v>
      </c>
      <c r="F2960" s="512">
        <v>2</v>
      </c>
      <c r="G2960" s="512">
        <v>13</v>
      </c>
    </row>
    <row r="2961" spans="1:7" ht="12.75" customHeight="1">
      <c r="A2961" s="512" t="s">
        <v>4143</v>
      </c>
      <c r="B2961" s="512" t="s">
        <v>144</v>
      </c>
      <c r="C2961" s="512" t="s">
        <v>213</v>
      </c>
      <c r="D2961" s="512" t="s">
        <v>2690</v>
      </c>
      <c r="E2961" s="512">
        <v>19</v>
      </c>
      <c r="F2961" s="512">
        <v>3</v>
      </c>
      <c r="G2961" s="512">
        <v>16</v>
      </c>
    </row>
    <row r="2962" spans="1:7" ht="12.75" customHeight="1">
      <c r="A2962" s="512" t="s">
        <v>5271</v>
      </c>
      <c r="B2962" s="512" t="s">
        <v>144</v>
      </c>
      <c r="C2962" s="512" t="s">
        <v>213</v>
      </c>
      <c r="D2962" s="512" t="s">
        <v>2684</v>
      </c>
      <c r="E2962" s="512">
        <v>19</v>
      </c>
      <c r="F2962" s="512">
        <v>2</v>
      </c>
      <c r="G2962" s="512">
        <v>11</v>
      </c>
    </row>
    <row r="2963" spans="1:7" ht="12.75" customHeight="1">
      <c r="A2963" s="512" t="s">
        <v>9087</v>
      </c>
      <c r="B2963" s="512" t="s">
        <v>144</v>
      </c>
      <c r="C2963" s="512" t="s">
        <v>213</v>
      </c>
      <c r="D2963" s="512" t="s">
        <v>2706</v>
      </c>
      <c r="E2963" s="512">
        <v>19</v>
      </c>
      <c r="F2963" s="512">
        <v>1</v>
      </c>
      <c r="G2963" s="512">
        <v>5</v>
      </c>
    </row>
    <row r="2964" spans="1:7" ht="12.75" customHeight="1">
      <c r="A2964" s="512" t="s">
        <v>4108</v>
      </c>
      <c r="B2964" s="512" t="s">
        <v>144</v>
      </c>
      <c r="C2964" s="512" t="s">
        <v>41</v>
      </c>
      <c r="D2964" s="512" t="s">
        <v>2689</v>
      </c>
      <c r="E2964" s="512">
        <v>14</v>
      </c>
      <c r="F2964" s="512">
        <v>6</v>
      </c>
      <c r="G2964" s="512">
        <v>43</v>
      </c>
    </row>
    <row r="2965" spans="1:7" ht="12.75" customHeight="1">
      <c r="A2965" s="512" t="s">
        <v>4109</v>
      </c>
      <c r="B2965" s="512" t="s">
        <v>144</v>
      </c>
      <c r="C2965" s="512" t="s">
        <v>41</v>
      </c>
      <c r="D2965" s="512" t="s">
        <v>2695</v>
      </c>
      <c r="E2965" s="512">
        <v>14</v>
      </c>
      <c r="F2965" s="512">
        <v>2</v>
      </c>
      <c r="G2965" s="512">
        <v>14</v>
      </c>
    </row>
    <row r="2966" spans="1:7" ht="12.75" customHeight="1">
      <c r="A2966" s="512" t="s">
        <v>4271</v>
      </c>
      <c r="B2966" s="512" t="s">
        <v>144</v>
      </c>
      <c r="C2966" s="512" t="s">
        <v>225</v>
      </c>
      <c r="D2966" s="512" t="s">
        <v>2684</v>
      </c>
      <c r="E2966" s="512">
        <v>4</v>
      </c>
      <c r="F2966" s="512">
        <v>1</v>
      </c>
      <c r="G2966" s="512">
        <v>25</v>
      </c>
    </row>
    <row r="2967" spans="1:7" ht="12.75" customHeight="1">
      <c r="A2967" s="512" t="s">
        <v>9088</v>
      </c>
      <c r="B2967" s="512" t="s">
        <v>144</v>
      </c>
      <c r="C2967" s="512" t="s">
        <v>64</v>
      </c>
      <c r="D2967" s="512" t="s">
        <v>2698</v>
      </c>
      <c r="E2967" s="512">
        <v>17</v>
      </c>
      <c r="F2967" s="512">
        <v>1</v>
      </c>
      <c r="G2967" s="512">
        <v>6</v>
      </c>
    </row>
    <row r="2968" spans="1:7" ht="12.75" customHeight="1">
      <c r="A2968" s="512" t="s">
        <v>4113</v>
      </c>
      <c r="B2968" s="512" t="s">
        <v>144</v>
      </c>
      <c r="C2968" s="512" t="s">
        <v>226</v>
      </c>
      <c r="D2968" s="512" t="s">
        <v>2689</v>
      </c>
      <c r="E2968" s="512">
        <v>8</v>
      </c>
      <c r="F2968" s="512">
        <v>2</v>
      </c>
      <c r="G2968" s="512">
        <v>25</v>
      </c>
    </row>
    <row r="2969" spans="1:7" ht="12.75" customHeight="1">
      <c r="A2969" s="512" t="s">
        <v>4556</v>
      </c>
      <c r="B2969" s="512" t="s">
        <v>144</v>
      </c>
      <c r="C2969" s="512" t="s">
        <v>157</v>
      </c>
      <c r="D2969" s="512" t="s">
        <v>2684</v>
      </c>
      <c r="E2969" s="512">
        <v>14</v>
      </c>
      <c r="F2969" s="512">
        <v>5</v>
      </c>
      <c r="G2969" s="512">
        <v>36</v>
      </c>
    </row>
    <row r="2970" spans="1:7" ht="12.75" customHeight="1">
      <c r="A2970" s="512" t="s">
        <v>4275</v>
      </c>
      <c r="B2970" s="512" t="s">
        <v>144</v>
      </c>
      <c r="C2970" s="512" t="s">
        <v>158</v>
      </c>
      <c r="D2970" s="512" t="s">
        <v>2689</v>
      </c>
      <c r="E2970" s="512">
        <v>10</v>
      </c>
      <c r="F2970" s="512">
        <v>3</v>
      </c>
      <c r="G2970" s="512">
        <v>30</v>
      </c>
    </row>
    <row r="2971" spans="1:7" ht="12.75" customHeight="1">
      <c r="A2971" s="512" t="s">
        <v>4182</v>
      </c>
      <c r="B2971" s="512" t="s">
        <v>144</v>
      </c>
      <c r="C2971" s="512" t="s">
        <v>227</v>
      </c>
      <c r="D2971" s="512" t="s">
        <v>2690</v>
      </c>
      <c r="E2971" s="512">
        <v>37</v>
      </c>
      <c r="F2971" s="512">
        <v>11</v>
      </c>
      <c r="G2971" s="512">
        <v>30</v>
      </c>
    </row>
    <row r="2972" spans="1:7" ht="12.75" customHeight="1">
      <c r="A2972" s="512" t="s">
        <v>4183</v>
      </c>
      <c r="B2972" s="512" t="s">
        <v>144</v>
      </c>
      <c r="C2972" s="512" t="s">
        <v>196</v>
      </c>
      <c r="D2972" s="512" t="s">
        <v>2689</v>
      </c>
      <c r="E2972" s="512">
        <v>28</v>
      </c>
      <c r="F2972" s="512">
        <v>10</v>
      </c>
      <c r="G2972" s="512">
        <v>36</v>
      </c>
    </row>
    <row r="2973" spans="1:7" ht="12.75" customHeight="1">
      <c r="A2973" s="512" t="s">
        <v>5257</v>
      </c>
      <c r="B2973" s="512" t="s">
        <v>144</v>
      </c>
      <c r="C2973" s="512" t="s">
        <v>196</v>
      </c>
      <c r="D2973" s="512" t="s">
        <v>2690</v>
      </c>
      <c r="E2973" s="512">
        <v>28</v>
      </c>
      <c r="F2973" s="512">
        <v>2</v>
      </c>
      <c r="G2973" s="512">
        <v>7</v>
      </c>
    </row>
    <row r="2974" spans="1:7" ht="12.75" customHeight="1">
      <c r="A2974" s="512" t="s">
        <v>9089</v>
      </c>
      <c r="B2974" s="512" t="s">
        <v>144</v>
      </c>
      <c r="C2974" s="512" t="s">
        <v>196</v>
      </c>
      <c r="D2974" s="512" t="s">
        <v>2698</v>
      </c>
      <c r="E2974" s="512">
        <v>28</v>
      </c>
      <c r="F2974" s="512">
        <v>2</v>
      </c>
      <c r="G2974" s="512">
        <v>7</v>
      </c>
    </row>
    <row r="2975" spans="1:7" ht="12.75" customHeight="1">
      <c r="A2975" s="512" t="s">
        <v>9090</v>
      </c>
      <c r="B2975" s="512" t="s">
        <v>144</v>
      </c>
      <c r="C2975" s="512" t="s">
        <v>196</v>
      </c>
      <c r="D2975" s="512" t="s">
        <v>2693</v>
      </c>
      <c r="E2975" s="512">
        <v>28</v>
      </c>
      <c r="F2975" s="512">
        <v>1</v>
      </c>
      <c r="G2975" s="512">
        <v>4</v>
      </c>
    </row>
    <row r="2976" spans="1:7" ht="12.75" customHeight="1">
      <c r="A2976" s="512" t="s">
        <v>4278</v>
      </c>
      <c r="B2976" s="512" t="s">
        <v>144</v>
      </c>
      <c r="C2976" s="512" t="s">
        <v>197</v>
      </c>
      <c r="D2976" s="512" t="s">
        <v>2690</v>
      </c>
      <c r="E2976" s="512">
        <v>49</v>
      </c>
      <c r="F2976" s="512">
        <v>3</v>
      </c>
      <c r="G2976" s="512">
        <v>6</v>
      </c>
    </row>
    <row r="2977" spans="1:7" ht="12.75" customHeight="1">
      <c r="A2977" s="512" t="s">
        <v>9091</v>
      </c>
      <c r="B2977" s="512" t="s">
        <v>144</v>
      </c>
      <c r="C2977" s="512" t="s">
        <v>197</v>
      </c>
      <c r="D2977" s="512" t="s">
        <v>2679</v>
      </c>
      <c r="E2977" s="512">
        <v>49</v>
      </c>
      <c r="F2977" s="512">
        <v>2</v>
      </c>
      <c r="G2977" s="512">
        <v>4</v>
      </c>
    </row>
    <row r="2978" spans="1:7" ht="12.75" customHeight="1">
      <c r="A2978" s="512" t="s">
        <v>9092</v>
      </c>
      <c r="B2978" s="512" t="s">
        <v>144</v>
      </c>
      <c r="C2978" s="512" t="s">
        <v>197</v>
      </c>
      <c r="D2978" s="512" t="s">
        <v>2697</v>
      </c>
      <c r="E2978" s="512">
        <v>49</v>
      </c>
      <c r="F2978" s="512">
        <v>1</v>
      </c>
      <c r="G2978" s="512">
        <v>2</v>
      </c>
    </row>
    <row r="2979" spans="1:7" ht="12.75" customHeight="1">
      <c r="A2979" s="512" t="s">
        <v>4558</v>
      </c>
      <c r="B2979" s="512" t="s">
        <v>144</v>
      </c>
      <c r="C2979" s="512" t="s">
        <v>159</v>
      </c>
      <c r="D2979" s="512" t="s">
        <v>2689</v>
      </c>
      <c r="E2979" s="512">
        <v>4</v>
      </c>
      <c r="F2979" s="512">
        <v>3</v>
      </c>
      <c r="G2979" s="512">
        <v>75</v>
      </c>
    </row>
    <row r="2980" spans="1:7" ht="12.75" customHeight="1">
      <c r="A2980" s="512" t="s">
        <v>4147</v>
      </c>
      <c r="B2980" s="512" t="s">
        <v>144</v>
      </c>
      <c r="C2980" s="512" t="s">
        <v>215</v>
      </c>
      <c r="D2980" s="512" t="s">
        <v>2689</v>
      </c>
      <c r="E2980" s="512">
        <v>42</v>
      </c>
      <c r="F2980" s="512">
        <v>15</v>
      </c>
      <c r="G2980" s="512">
        <v>36</v>
      </c>
    </row>
    <row r="2981" spans="1:7" ht="12.75" customHeight="1">
      <c r="A2981" s="512" t="s">
        <v>4193</v>
      </c>
      <c r="B2981" s="512" t="s">
        <v>144</v>
      </c>
      <c r="C2981" s="512" t="s">
        <v>229</v>
      </c>
      <c r="D2981" s="512" t="s">
        <v>2695</v>
      </c>
      <c r="E2981" s="512">
        <v>25</v>
      </c>
      <c r="F2981" s="512">
        <v>3</v>
      </c>
      <c r="G2981" s="512">
        <v>12</v>
      </c>
    </row>
    <row r="2982" spans="1:7" ht="12.75" customHeight="1">
      <c r="A2982" s="512" t="s">
        <v>4150</v>
      </c>
      <c r="B2982" s="512" t="s">
        <v>144</v>
      </c>
      <c r="C2982" s="512" t="s">
        <v>229</v>
      </c>
      <c r="D2982" s="512" t="s">
        <v>2688</v>
      </c>
      <c r="E2982" s="512">
        <v>25</v>
      </c>
      <c r="F2982" s="512">
        <v>1</v>
      </c>
      <c r="G2982" s="512">
        <v>4</v>
      </c>
    </row>
    <row r="2983" spans="1:7" ht="12.75" customHeight="1">
      <c r="A2983" s="512" t="s">
        <v>9093</v>
      </c>
      <c r="B2983" s="512" t="s">
        <v>144</v>
      </c>
      <c r="C2983" s="512" t="s">
        <v>65</v>
      </c>
      <c r="D2983" s="512" t="s">
        <v>2687</v>
      </c>
      <c r="E2983" s="512">
        <v>13</v>
      </c>
      <c r="F2983" s="512">
        <v>1</v>
      </c>
      <c r="G2983" s="512">
        <v>8</v>
      </c>
    </row>
    <row r="2984" spans="1:7" ht="12.75" customHeight="1">
      <c r="A2984" s="512" t="s">
        <v>9094</v>
      </c>
      <c r="B2984" s="512" t="s">
        <v>144</v>
      </c>
      <c r="C2984" s="512" t="s">
        <v>65</v>
      </c>
      <c r="D2984" s="512" t="s">
        <v>2680</v>
      </c>
      <c r="E2984" s="512">
        <v>13</v>
      </c>
      <c r="F2984" s="512">
        <v>2</v>
      </c>
      <c r="G2984" s="512">
        <v>15</v>
      </c>
    </row>
    <row r="2985" spans="1:7" ht="12.75" customHeight="1">
      <c r="A2985" s="512" t="s">
        <v>4017</v>
      </c>
      <c r="B2985" s="512" t="s">
        <v>144</v>
      </c>
      <c r="C2985" s="512" t="s">
        <v>148</v>
      </c>
      <c r="D2985" s="512" t="s">
        <v>2695</v>
      </c>
      <c r="E2985" s="512">
        <v>4</v>
      </c>
      <c r="F2985" s="512">
        <v>1</v>
      </c>
      <c r="G2985" s="512">
        <v>25</v>
      </c>
    </row>
    <row r="2986" spans="1:7" ht="12.75" customHeight="1">
      <c r="A2986" s="512" t="s">
        <v>9095</v>
      </c>
      <c r="B2986" s="512" t="s">
        <v>144</v>
      </c>
      <c r="C2986" s="512" t="s">
        <v>119</v>
      </c>
      <c r="D2986" s="512" t="s">
        <v>2698</v>
      </c>
      <c r="E2986" s="512">
        <v>47</v>
      </c>
      <c r="F2986" s="512">
        <v>1</v>
      </c>
      <c r="G2986" s="512">
        <v>2</v>
      </c>
    </row>
    <row r="2987" spans="1:7" ht="12.75" customHeight="1">
      <c r="A2987" s="512" t="s">
        <v>9096</v>
      </c>
      <c r="B2987" s="512" t="s">
        <v>144</v>
      </c>
      <c r="C2987" s="512" t="s">
        <v>149</v>
      </c>
      <c r="D2987" s="512" t="s">
        <v>2679</v>
      </c>
      <c r="E2987" s="512">
        <v>21</v>
      </c>
      <c r="F2987" s="512">
        <v>1</v>
      </c>
      <c r="G2987" s="512">
        <v>5</v>
      </c>
    </row>
    <row r="2988" spans="1:7" ht="12.75" customHeight="1">
      <c r="A2988" s="512" t="s">
        <v>4025</v>
      </c>
      <c r="B2988" s="512" t="s">
        <v>144</v>
      </c>
      <c r="C2988" s="512" t="s">
        <v>81</v>
      </c>
      <c r="D2988" s="512" t="s">
        <v>2686</v>
      </c>
      <c r="E2988" s="512">
        <v>31</v>
      </c>
      <c r="F2988" s="512">
        <v>1</v>
      </c>
      <c r="G2988" s="512">
        <v>3</v>
      </c>
    </row>
    <row r="2989" spans="1:7" ht="12.75" customHeight="1">
      <c r="A2989" s="512" t="s">
        <v>9097</v>
      </c>
      <c r="B2989" s="512" t="s">
        <v>144</v>
      </c>
      <c r="C2989" s="512" t="s">
        <v>33</v>
      </c>
      <c r="D2989" s="512" t="s">
        <v>2696</v>
      </c>
      <c r="E2989" s="512">
        <v>11</v>
      </c>
      <c r="F2989" s="512">
        <v>1</v>
      </c>
      <c r="G2989" s="512">
        <v>9</v>
      </c>
    </row>
    <row r="2990" spans="1:7" ht="12.75" customHeight="1">
      <c r="A2990" s="512" t="s">
        <v>6577</v>
      </c>
      <c r="B2990" s="512" t="s">
        <v>144</v>
      </c>
      <c r="C2990" s="512" t="s">
        <v>179</v>
      </c>
      <c r="D2990" s="512" t="s">
        <v>2709</v>
      </c>
      <c r="E2990" s="512">
        <v>1</v>
      </c>
      <c r="F2990" s="512" t="s">
        <v>2709</v>
      </c>
      <c r="G2990" s="512">
        <v>0</v>
      </c>
    </row>
    <row r="2991" spans="1:7" ht="12.75" customHeight="1">
      <c r="A2991" s="512" t="s">
        <v>3966</v>
      </c>
      <c r="B2991" s="512" t="s">
        <v>144</v>
      </c>
      <c r="C2991" s="512" t="s">
        <v>91</v>
      </c>
      <c r="D2991" s="512" t="s">
        <v>2689</v>
      </c>
      <c r="E2991" s="512">
        <v>6</v>
      </c>
      <c r="F2991" s="512">
        <v>4</v>
      </c>
      <c r="G2991" s="512">
        <v>67</v>
      </c>
    </row>
    <row r="2992" spans="1:7" ht="12.75" customHeight="1">
      <c r="A2992" s="512" t="s">
        <v>4072</v>
      </c>
      <c r="B2992" s="512" t="s">
        <v>144</v>
      </c>
      <c r="C2992" s="512" t="s">
        <v>91</v>
      </c>
      <c r="D2992" s="512" t="s">
        <v>2690</v>
      </c>
      <c r="E2992" s="512">
        <v>6</v>
      </c>
      <c r="F2992" s="512">
        <v>3</v>
      </c>
      <c r="G2992" s="512">
        <v>50</v>
      </c>
    </row>
    <row r="2993" spans="1:7" ht="12.75" customHeight="1">
      <c r="A2993" s="512" t="s">
        <v>5295</v>
      </c>
      <c r="B2993" s="512" t="s">
        <v>144</v>
      </c>
      <c r="C2993" s="512" t="s">
        <v>91</v>
      </c>
      <c r="D2993" s="512" t="s">
        <v>2687</v>
      </c>
      <c r="E2993" s="512">
        <v>6</v>
      </c>
      <c r="F2993" s="512">
        <v>1</v>
      </c>
      <c r="G2993" s="512">
        <v>17</v>
      </c>
    </row>
    <row r="2994" spans="1:7" ht="12.75" customHeight="1">
      <c r="A2994" s="512" t="s">
        <v>9098</v>
      </c>
      <c r="B2994" s="512" t="s">
        <v>144</v>
      </c>
      <c r="C2994" s="512" t="s">
        <v>91</v>
      </c>
      <c r="D2994" s="512" t="s">
        <v>2679</v>
      </c>
      <c r="E2994" s="512">
        <v>6</v>
      </c>
      <c r="F2994" s="512">
        <v>1</v>
      </c>
      <c r="G2994" s="512">
        <v>17</v>
      </c>
    </row>
    <row r="2995" spans="1:7" ht="12.75" customHeight="1">
      <c r="A2995" s="512" t="s">
        <v>4242</v>
      </c>
      <c r="B2995" s="512" t="s">
        <v>144</v>
      </c>
      <c r="C2995" s="512" t="s">
        <v>34</v>
      </c>
      <c r="D2995" s="512" t="s">
        <v>2689</v>
      </c>
      <c r="E2995" s="512">
        <v>21</v>
      </c>
      <c r="F2995" s="512">
        <v>8</v>
      </c>
      <c r="G2995" s="512">
        <v>38</v>
      </c>
    </row>
    <row r="2996" spans="1:7" ht="12.75" customHeight="1">
      <c r="A2996" s="512" t="s">
        <v>4243</v>
      </c>
      <c r="B2996" s="512" t="s">
        <v>144</v>
      </c>
      <c r="C2996" s="512" t="s">
        <v>34</v>
      </c>
      <c r="D2996" s="512" t="s">
        <v>2690</v>
      </c>
      <c r="E2996" s="512">
        <v>21</v>
      </c>
      <c r="F2996" s="512">
        <v>5</v>
      </c>
      <c r="G2996" s="512">
        <v>24</v>
      </c>
    </row>
    <row r="2997" spans="1:7" ht="12.75" customHeight="1">
      <c r="A2997" s="512" t="s">
        <v>3982</v>
      </c>
      <c r="B2997" s="512" t="s">
        <v>144</v>
      </c>
      <c r="C2997" s="512" t="s">
        <v>150</v>
      </c>
      <c r="D2997" s="512" t="s">
        <v>2689</v>
      </c>
      <c r="E2997" s="512">
        <v>5</v>
      </c>
      <c r="F2997" s="512">
        <v>2</v>
      </c>
      <c r="G2997" s="512">
        <v>40</v>
      </c>
    </row>
    <row r="2998" spans="1:7" ht="12.75" customHeight="1">
      <c r="A2998" s="512" t="s">
        <v>4075</v>
      </c>
      <c r="B2998" s="512" t="s">
        <v>144</v>
      </c>
      <c r="C2998" s="512" t="s">
        <v>150</v>
      </c>
      <c r="D2998" s="512" t="s">
        <v>2696</v>
      </c>
      <c r="E2998" s="512">
        <v>5</v>
      </c>
      <c r="F2998" s="512">
        <v>1</v>
      </c>
      <c r="G2998" s="512">
        <v>20</v>
      </c>
    </row>
    <row r="2999" spans="1:7" ht="12.75" customHeight="1">
      <c r="A2999" s="512" t="s">
        <v>4117</v>
      </c>
      <c r="B2999" s="512" t="s">
        <v>144</v>
      </c>
      <c r="C2999" s="512" t="s">
        <v>164</v>
      </c>
      <c r="D2999" s="512" t="s">
        <v>2689</v>
      </c>
      <c r="E2999" s="512">
        <v>1</v>
      </c>
      <c r="F2999" s="512" t="s">
        <v>2709</v>
      </c>
      <c r="G2999" s="512">
        <v>0</v>
      </c>
    </row>
    <row r="3000" spans="1:7" ht="12.75" customHeight="1">
      <c r="A3000" s="512" t="s">
        <v>5234</v>
      </c>
      <c r="B3000" s="512" t="s">
        <v>144</v>
      </c>
      <c r="C3000" s="512" t="s">
        <v>189</v>
      </c>
      <c r="D3000" s="512" t="s">
        <v>2695</v>
      </c>
      <c r="E3000" s="512">
        <v>37</v>
      </c>
      <c r="F3000" s="512">
        <v>3</v>
      </c>
      <c r="G3000" s="512">
        <v>8</v>
      </c>
    </row>
    <row r="3001" spans="1:7" ht="12.75" customHeight="1">
      <c r="A3001" s="512" t="s">
        <v>4118</v>
      </c>
      <c r="B3001" s="512" t="s">
        <v>144</v>
      </c>
      <c r="C3001" s="512" t="s">
        <v>189</v>
      </c>
      <c r="D3001" s="512" t="s">
        <v>2680</v>
      </c>
      <c r="E3001" s="512">
        <v>37</v>
      </c>
      <c r="F3001" s="512">
        <v>1</v>
      </c>
      <c r="G3001" s="512">
        <v>3</v>
      </c>
    </row>
    <row r="3002" spans="1:7" ht="12.75" customHeight="1">
      <c r="A3002" s="512" t="s">
        <v>4077</v>
      </c>
      <c r="B3002" s="512" t="s">
        <v>144</v>
      </c>
      <c r="C3002" s="512" t="s">
        <v>165</v>
      </c>
      <c r="D3002" s="512" t="s">
        <v>2684</v>
      </c>
      <c r="E3002" s="512">
        <v>7</v>
      </c>
      <c r="F3002" s="512">
        <v>2</v>
      </c>
      <c r="G3002" s="512">
        <v>29</v>
      </c>
    </row>
    <row r="3003" spans="1:7" ht="12.75" customHeight="1">
      <c r="A3003" s="512" t="s">
        <v>4120</v>
      </c>
      <c r="B3003" s="512" t="s">
        <v>144</v>
      </c>
      <c r="C3003" s="512" t="s">
        <v>151</v>
      </c>
      <c r="D3003" s="512" t="s">
        <v>2684</v>
      </c>
      <c r="E3003" s="512">
        <v>7</v>
      </c>
      <c r="F3003" s="512">
        <v>1</v>
      </c>
      <c r="G3003" s="512">
        <v>14</v>
      </c>
    </row>
    <row r="3004" spans="1:7" ht="12.75" customHeight="1">
      <c r="A3004" s="512" t="s">
        <v>9099</v>
      </c>
      <c r="B3004" s="512" t="s">
        <v>144</v>
      </c>
      <c r="C3004" s="512" t="s">
        <v>92</v>
      </c>
      <c r="D3004" s="512" t="s">
        <v>2678</v>
      </c>
      <c r="E3004" s="512">
        <v>32</v>
      </c>
      <c r="F3004" s="512">
        <v>1</v>
      </c>
      <c r="G3004" s="512">
        <v>3</v>
      </c>
    </row>
    <row r="3005" spans="1:7" ht="12.75" customHeight="1">
      <c r="A3005" s="512" t="s">
        <v>5251</v>
      </c>
      <c r="B3005" s="512" t="s">
        <v>144</v>
      </c>
      <c r="C3005" s="512" t="s">
        <v>208</v>
      </c>
      <c r="D3005" s="512" t="s">
        <v>2690</v>
      </c>
      <c r="E3005" s="512">
        <v>20</v>
      </c>
      <c r="F3005" s="512">
        <v>1</v>
      </c>
      <c r="G3005" s="512">
        <v>5</v>
      </c>
    </row>
    <row r="3006" spans="1:7" ht="12.75" customHeight="1">
      <c r="A3006" s="512" t="s">
        <v>4247</v>
      </c>
      <c r="B3006" s="512" t="s">
        <v>144</v>
      </c>
      <c r="C3006" s="512" t="s">
        <v>166</v>
      </c>
      <c r="D3006" s="512" t="s">
        <v>2684</v>
      </c>
      <c r="E3006" s="512">
        <v>7</v>
      </c>
      <c r="F3006" s="512">
        <v>1</v>
      </c>
      <c r="G3006" s="512">
        <v>14</v>
      </c>
    </row>
    <row r="3007" spans="1:7" ht="12.75" customHeight="1">
      <c r="A3007" s="512" t="s">
        <v>9100</v>
      </c>
      <c r="B3007" s="512" t="s">
        <v>144</v>
      </c>
      <c r="C3007" s="512" t="s">
        <v>61</v>
      </c>
      <c r="D3007" s="512" t="s">
        <v>2682</v>
      </c>
      <c r="E3007" s="512">
        <v>19</v>
      </c>
      <c r="F3007" s="512">
        <v>1</v>
      </c>
      <c r="G3007" s="512">
        <v>5</v>
      </c>
    </row>
    <row r="3008" spans="1:7" ht="12.75" customHeight="1">
      <c r="A3008" s="512" t="s">
        <v>3987</v>
      </c>
      <c r="B3008" s="512" t="s">
        <v>144</v>
      </c>
      <c r="C3008" s="512" t="s">
        <v>82</v>
      </c>
      <c r="D3008" s="512" t="s">
        <v>2678</v>
      </c>
      <c r="E3008" s="512">
        <v>52</v>
      </c>
      <c r="F3008" s="512">
        <v>2</v>
      </c>
      <c r="G3008" s="512">
        <v>4</v>
      </c>
    </row>
    <row r="3009" spans="1:7" ht="12.75" customHeight="1">
      <c r="A3009" s="512" t="s">
        <v>4123</v>
      </c>
      <c r="B3009" s="512" t="s">
        <v>144</v>
      </c>
      <c r="C3009" s="512" t="s">
        <v>82</v>
      </c>
      <c r="D3009" s="512" t="s">
        <v>2679</v>
      </c>
      <c r="E3009" s="512">
        <v>52</v>
      </c>
      <c r="F3009" s="512">
        <v>1</v>
      </c>
      <c r="G3009" s="512">
        <v>2</v>
      </c>
    </row>
    <row r="3010" spans="1:7" ht="12.75" customHeight="1">
      <c r="A3010" s="512" t="s">
        <v>4538</v>
      </c>
      <c r="B3010" s="512" t="s">
        <v>144</v>
      </c>
      <c r="C3010" s="512" t="s">
        <v>167</v>
      </c>
      <c r="D3010" s="512" t="s">
        <v>2690</v>
      </c>
      <c r="E3010" s="512">
        <v>16</v>
      </c>
      <c r="F3010" s="512">
        <v>7</v>
      </c>
      <c r="G3010" s="512">
        <v>44</v>
      </c>
    </row>
    <row r="3011" spans="1:7" ht="12.75" customHeight="1">
      <c r="A3011" s="512" t="s">
        <v>4084</v>
      </c>
      <c r="B3011" s="512" t="s">
        <v>144</v>
      </c>
      <c r="C3011" s="512" t="s">
        <v>167</v>
      </c>
      <c r="D3011" s="512" t="s">
        <v>2684</v>
      </c>
      <c r="E3011" s="512">
        <v>16</v>
      </c>
      <c r="F3011" s="512">
        <v>5</v>
      </c>
      <c r="G3011" s="512">
        <v>31</v>
      </c>
    </row>
    <row r="3012" spans="1:7">
      <c r="A3012" s="512" t="s">
        <v>4125</v>
      </c>
      <c r="B3012" s="512" t="s">
        <v>144</v>
      </c>
      <c r="C3012" s="512" t="s">
        <v>84</v>
      </c>
      <c r="D3012" s="512" t="s">
        <v>2690</v>
      </c>
      <c r="E3012" s="512">
        <v>23</v>
      </c>
      <c r="F3012" s="512">
        <v>4</v>
      </c>
      <c r="G3012" s="512">
        <v>18</v>
      </c>
    </row>
    <row r="3013" spans="1:7" ht="12.75" customHeight="1">
      <c r="A3013" s="512" t="s">
        <v>5314</v>
      </c>
      <c r="B3013" s="512" t="s">
        <v>144</v>
      </c>
      <c r="C3013" s="512" t="s">
        <v>83</v>
      </c>
      <c r="D3013" s="512" t="s">
        <v>2696</v>
      </c>
      <c r="E3013" s="512">
        <v>7</v>
      </c>
      <c r="F3013" s="512">
        <v>2</v>
      </c>
      <c r="G3013" s="512">
        <v>29</v>
      </c>
    </row>
    <row r="3014" spans="1:7" ht="12.75" customHeight="1">
      <c r="A3014" s="512" t="s">
        <v>4127</v>
      </c>
      <c r="B3014" s="512" t="s">
        <v>144</v>
      </c>
      <c r="C3014" s="512" t="s">
        <v>190</v>
      </c>
      <c r="D3014" s="512" t="s">
        <v>2706</v>
      </c>
      <c r="E3014" s="512">
        <v>41</v>
      </c>
      <c r="F3014" s="512">
        <v>2</v>
      </c>
      <c r="G3014" s="512">
        <v>5</v>
      </c>
    </row>
    <row r="3015" spans="1:7" ht="12.75" customHeight="1">
      <c r="A3015" s="512" t="s">
        <v>4543</v>
      </c>
      <c r="B3015" s="512" t="s">
        <v>144</v>
      </c>
      <c r="C3015" s="512" t="s">
        <v>209</v>
      </c>
      <c r="D3015" s="512" t="s">
        <v>2689</v>
      </c>
      <c r="E3015" s="512">
        <v>9</v>
      </c>
      <c r="F3015" s="512">
        <v>2</v>
      </c>
      <c r="G3015" s="512">
        <v>22</v>
      </c>
    </row>
    <row r="3016" spans="1:7" ht="12.75" customHeight="1">
      <c r="A3016" s="512" t="s">
        <v>4253</v>
      </c>
      <c r="B3016" s="512" t="s">
        <v>144</v>
      </c>
      <c r="C3016" s="512" t="s">
        <v>192</v>
      </c>
      <c r="D3016" s="512" t="s">
        <v>2689</v>
      </c>
      <c r="E3016" s="512">
        <v>10</v>
      </c>
      <c r="F3016" s="512">
        <v>2</v>
      </c>
      <c r="G3016" s="512">
        <v>20</v>
      </c>
    </row>
    <row r="3017" spans="1:7" ht="12.75" customHeight="1">
      <c r="A3017" s="512" t="s">
        <v>4130</v>
      </c>
      <c r="B3017" s="512" t="s">
        <v>144</v>
      </c>
      <c r="C3017" s="512" t="s">
        <v>152</v>
      </c>
      <c r="D3017" s="512" t="s">
        <v>2689</v>
      </c>
      <c r="E3017" s="512">
        <v>11</v>
      </c>
      <c r="F3017" s="512">
        <v>2</v>
      </c>
      <c r="G3017" s="512">
        <v>18</v>
      </c>
    </row>
    <row r="3018" spans="1:7" ht="12.75" customHeight="1">
      <c r="A3018" s="512" t="s">
        <v>4061</v>
      </c>
      <c r="B3018" s="512" t="s">
        <v>144</v>
      </c>
      <c r="C3018" s="512" t="s">
        <v>152</v>
      </c>
      <c r="D3018" s="512" t="s">
        <v>2695</v>
      </c>
      <c r="E3018" s="512">
        <v>11</v>
      </c>
      <c r="F3018" s="512">
        <v>1</v>
      </c>
      <c r="G3018" s="512">
        <v>9</v>
      </c>
    </row>
    <row r="3019" spans="1:7" ht="12.75" customHeight="1">
      <c r="A3019" s="512" t="s">
        <v>4089</v>
      </c>
      <c r="B3019" s="512" t="s">
        <v>144</v>
      </c>
      <c r="C3019" s="512" t="s">
        <v>153</v>
      </c>
      <c r="D3019" s="512" t="s">
        <v>2695</v>
      </c>
      <c r="E3019" s="512">
        <v>7</v>
      </c>
      <c r="F3019" s="512">
        <v>1</v>
      </c>
      <c r="G3019" s="512">
        <v>14</v>
      </c>
    </row>
    <row r="3020" spans="1:7" ht="12.75" customHeight="1">
      <c r="A3020" s="512" t="s">
        <v>9101</v>
      </c>
      <c r="B3020" s="512" t="s">
        <v>144</v>
      </c>
      <c r="C3020" s="512" t="s">
        <v>153</v>
      </c>
      <c r="D3020" s="512" t="s">
        <v>2704</v>
      </c>
      <c r="E3020" s="512">
        <v>7</v>
      </c>
      <c r="F3020" s="512">
        <v>1</v>
      </c>
      <c r="G3020" s="512">
        <v>14</v>
      </c>
    </row>
    <row r="3021" spans="1:7" ht="12.75" customHeight="1">
      <c r="A3021" s="512" t="s">
        <v>4062</v>
      </c>
      <c r="B3021" s="512" t="s">
        <v>144</v>
      </c>
      <c r="C3021" s="512" t="s">
        <v>36</v>
      </c>
      <c r="D3021" s="512" t="s">
        <v>2690</v>
      </c>
      <c r="E3021" s="512">
        <v>6</v>
      </c>
      <c r="F3021" s="512">
        <v>2</v>
      </c>
      <c r="G3021" s="512">
        <v>33</v>
      </c>
    </row>
    <row r="3022" spans="1:7" ht="12.75" customHeight="1">
      <c r="A3022" s="512" t="s">
        <v>4090</v>
      </c>
      <c r="B3022" s="512" t="s">
        <v>144</v>
      </c>
      <c r="C3022" s="512" t="s">
        <v>62</v>
      </c>
      <c r="D3022" s="512" t="s">
        <v>2689</v>
      </c>
      <c r="E3022" s="512">
        <v>9</v>
      </c>
      <c r="F3022" s="512">
        <v>5</v>
      </c>
      <c r="G3022" s="512">
        <v>56</v>
      </c>
    </row>
    <row r="3023" spans="1:7" ht="12.75" customHeight="1">
      <c r="A3023" s="512" t="s">
        <v>4133</v>
      </c>
      <c r="B3023" s="512" t="s">
        <v>144</v>
      </c>
      <c r="C3023" s="512" t="s">
        <v>62</v>
      </c>
      <c r="D3023" s="512" t="s">
        <v>2690</v>
      </c>
      <c r="E3023" s="512">
        <v>9</v>
      </c>
      <c r="F3023" s="512">
        <v>2</v>
      </c>
      <c r="G3023" s="512">
        <v>22</v>
      </c>
    </row>
    <row r="3024" spans="1:7" ht="12.75" customHeight="1">
      <c r="A3024" s="512" t="s">
        <v>4095</v>
      </c>
      <c r="B3024" s="512" t="s">
        <v>144</v>
      </c>
      <c r="C3024" s="512" t="s">
        <v>37</v>
      </c>
      <c r="D3024" s="512" t="s">
        <v>2689</v>
      </c>
      <c r="E3024" s="512">
        <v>5</v>
      </c>
      <c r="F3024" s="512">
        <v>2</v>
      </c>
      <c r="G3024" s="512">
        <v>40</v>
      </c>
    </row>
    <row r="3025" spans="1:7" ht="12.75" customHeight="1">
      <c r="A3025" s="512" t="s">
        <v>4533</v>
      </c>
      <c r="B3025" s="512" t="s">
        <v>144</v>
      </c>
      <c r="C3025" s="512" t="s">
        <v>34</v>
      </c>
      <c r="D3025" s="512" t="s">
        <v>2684</v>
      </c>
      <c r="E3025" s="512">
        <v>21</v>
      </c>
      <c r="F3025" s="512">
        <v>2</v>
      </c>
      <c r="G3025" s="512">
        <v>10</v>
      </c>
    </row>
    <row r="3026" spans="1:7" ht="12.75" customHeight="1">
      <c r="A3026" s="512" t="s">
        <v>4074</v>
      </c>
      <c r="B3026" s="512" t="s">
        <v>144</v>
      </c>
      <c r="C3026" s="512" t="s">
        <v>188</v>
      </c>
      <c r="D3026" s="512" t="s">
        <v>2684</v>
      </c>
      <c r="E3026" s="512">
        <v>13</v>
      </c>
      <c r="F3026" s="512">
        <v>1</v>
      </c>
      <c r="G3026" s="512">
        <v>8</v>
      </c>
    </row>
    <row r="3027" spans="1:7" ht="12.75" customHeight="1">
      <c r="A3027" s="512" t="s">
        <v>647</v>
      </c>
      <c r="B3027" s="512" t="s">
        <v>144</v>
      </c>
      <c r="C3027" s="512" t="s">
        <v>164</v>
      </c>
      <c r="D3027" s="512" t="s">
        <v>2709</v>
      </c>
      <c r="E3027" s="512">
        <v>1</v>
      </c>
      <c r="F3027" s="512" t="s">
        <v>2709</v>
      </c>
      <c r="G3027" s="512">
        <v>0</v>
      </c>
    </row>
    <row r="3028" spans="1:7" ht="12.75" customHeight="1">
      <c r="A3028" s="512" t="s">
        <v>3984</v>
      </c>
      <c r="B3028" s="512" t="s">
        <v>144</v>
      </c>
      <c r="C3028" s="512" t="s">
        <v>189</v>
      </c>
      <c r="D3028" s="512" t="s">
        <v>2684</v>
      </c>
      <c r="E3028" s="512">
        <v>37</v>
      </c>
      <c r="F3028" s="512">
        <v>3</v>
      </c>
      <c r="G3028" s="512">
        <v>8</v>
      </c>
    </row>
    <row r="3029" spans="1:7" ht="12.75" customHeight="1">
      <c r="A3029" s="512" t="s">
        <v>9102</v>
      </c>
      <c r="B3029" s="512" t="s">
        <v>144</v>
      </c>
      <c r="C3029" s="512" t="s">
        <v>189</v>
      </c>
      <c r="D3029" s="512" t="s">
        <v>2687</v>
      </c>
      <c r="E3029" s="512">
        <v>37</v>
      </c>
      <c r="F3029" s="512">
        <v>2</v>
      </c>
      <c r="G3029" s="512">
        <v>5</v>
      </c>
    </row>
    <row r="3030" spans="1:7" ht="12.75" customHeight="1">
      <c r="A3030" s="512" t="s">
        <v>9103</v>
      </c>
      <c r="B3030" s="512" t="s">
        <v>144</v>
      </c>
      <c r="C3030" s="512" t="s">
        <v>189</v>
      </c>
      <c r="D3030" s="512" t="s">
        <v>2697</v>
      </c>
      <c r="E3030" s="512">
        <v>37</v>
      </c>
      <c r="F3030" s="512">
        <v>1</v>
      </c>
      <c r="G3030" s="512">
        <v>3</v>
      </c>
    </row>
    <row r="3031" spans="1:7" ht="12.75" customHeight="1">
      <c r="A3031" s="512" t="s">
        <v>9104</v>
      </c>
      <c r="B3031" s="512" t="s">
        <v>144</v>
      </c>
      <c r="C3031" s="512" t="s">
        <v>165</v>
      </c>
      <c r="D3031" s="512" t="s">
        <v>2687</v>
      </c>
      <c r="E3031" s="512">
        <v>7</v>
      </c>
      <c r="F3031" s="512">
        <v>1</v>
      </c>
      <c r="G3031" s="512">
        <v>14</v>
      </c>
    </row>
    <row r="3032" spans="1:7" ht="12.75" customHeight="1">
      <c r="A3032" s="512" t="s">
        <v>4119</v>
      </c>
      <c r="B3032" s="512" t="s">
        <v>144</v>
      </c>
      <c r="C3032" s="512" t="s">
        <v>151</v>
      </c>
      <c r="D3032" s="512" t="s">
        <v>2695</v>
      </c>
      <c r="E3032" s="512">
        <v>7</v>
      </c>
      <c r="F3032" s="512">
        <v>2</v>
      </c>
      <c r="G3032" s="512">
        <v>29</v>
      </c>
    </row>
    <row r="3033" spans="1:7" ht="12.75" customHeight="1">
      <c r="A3033" s="512" t="s">
        <v>9105</v>
      </c>
      <c r="B3033" s="512" t="s">
        <v>144</v>
      </c>
      <c r="C3033" s="512" t="s">
        <v>151</v>
      </c>
      <c r="D3033" s="512" t="s">
        <v>2688</v>
      </c>
      <c r="E3033" s="512">
        <v>7</v>
      </c>
      <c r="F3033" s="512">
        <v>1</v>
      </c>
      <c r="G3033" s="512">
        <v>14</v>
      </c>
    </row>
    <row r="3034" spans="1:7" ht="12.75" customHeight="1">
      <c r="A3034" s="512" t="s">
        <v>4078</v>
      </c>
      <c r="B3034" s="512" t="s">
        <v>144</v>
      </c>
      <c r="C3034" s="512" t="s">
        <v>92</v>
      </c>
      <c r="D3034" s="512" t="s">
        <v>2690</v>
      </c>
      <c r="E3034" s="512">
        <v>32</v>
      </c>
      <c r="F3034" s="512">
        <v>7</v>
      </c>
      <c r="G3034" s="512">
        <v>22</v>
      </c>
    </row>
    <row r="3035" spans="1:7" ht="12.75" customHeight="1">
      <c r="A3035" s="512" t="s">
        <v>9106</v>
      </c>
      <c r="B3035" s="512" t="s">
        <v>144</v>
      </c>
      <c r="C3035" s="512" t="s">
        <v>208</v>
      </c>
      <c r="D3035" s="512" t="s">
        <v>2691</v>
      </c>
      <c r="E3035" s="512">
        <v>20</v>
      </c>
      <c r="F3035" s="512">
        <v>1</v>
      </c>
      <c r="G3035" s="512">
        <v>5</v>
      </c>
    </row>
    <row r="3036" spans="1:7" ht="12.75" customHeight="1">
      <c r="A3036" s="512" t="s">
        <v>4081</v>
      </c>
      <c r="B3036" s="512" t="s">
        <v>144</v>
      </c>
      <c r="C3036" s="512" t="s">
        <v>61</v>
      </c>
      <c r="D3036" s="512" t="s">
        <v>2689</v>
      </c>
      <c r="E3036" s="512">
        <v>19</v>
      </c>
      <c r="F3036" s="512">
        <v>6</v>
      </c>
      <c r="G3036" s="512">
        <v>32</v>
      </c>
    </row>
    <row r="3037" spans="1:7" ht="12.75" customHeight="1">
      <c r="A3037" s="512" t="s">
        <v>9107</v>
      </c>
      <c r="B3037" s="512" t="s">
        <v>144</v>
      </c>
      <c r="C3037" s="512" t="s">
        <v>61</v>
      </c>
      <c r="D3037" s="512" t="s">
        <v>2686</v>
      </c>
      <c r="E3037" s="512">
        <v>19</v>
      </c>
      <c r="F3037" s="512">
        <v>1</v>
      </c>
      <c r="G3037" s="512">
        <v>5</v>
      </c>
    </row>
    <row r="3038" spans="1:7" ht="12.75" customHeight="1">
      <c r="A3038" s="512" t="s">
        <v>4249</v>
      </c>
      <c r="B3038" s="512" t="s">
        <v>144</v>
      </c>
      <c r="C3038" s="512" t="s">
        <v>61</v>
      </c>
      <c r="D3038" s="512" t="s">
        <v>2687</v>
      </c>
      <c r="E3038" s="512">
        <v>19</v>
      </c>
      <c r="F3038" s="512">
        <v>2</v>
      </c>
      <c r="G3038" s="512">
        <v>11</v>
      </c>
    </row>
    <row r="3039" spans="1:7" ht="12.75" customHeight="1">
      <c r="A3039" s="512" t="s">
        <v>9108</v>
      </c>
      <c r="B3039" s="512" t="s">
        <v>144</v>
      </c>
      <c r="C3039" s="512" t="s">
        <v>61</v>
      </c>
      <c r="D3039" s="512" t="s">
        <v>2688</v>
      </c>
      <c r="E3039" s="512">
        <v>19</v>
      </c>
      <c r="F3039" s="512">
        <v>1</v>
      </c>
      <c r="G3039" s="512">
        <v>5</v>
      </c>
    </row>
    <row r="3040" spans="1:7" ht="12.75" customHeight="1">
      <c r="A3040" s="512" t="s">
        <v>9109</v>
      </c>
      <c r="B3040" s="512" t="s">
        <v>144</v>
      </c>
      <c r="C3040" s="512" t="s">
        <v>82</v>
      </c>
      <c r="D3040" s="512" t="s">
        <v>2688</v>
      </c>
      <c r="E3040" s="512">
        <v>52</v>
      </c>
      <c r="F3040" s="512">
        <v>1</v>
      </c>
      <c r="G3040" s="512">
        <v>2</v>
      </c>
    </row>
    <row r="3041" spans="1:7" ht="12.75" customHeight="1">
      <c r="A3041" s="512" t="s">
        <v>5297</v>
      </c>
      <c r="B3041" s="512" t="s">
        <v>144</v>
      </c>
      <c r="C3041" s="512" t="s">
        <v>167</v>
      </c>
      <c r="D3041" s="512" t="s">
        <v>2687</v>
      </c>
      <c r="E3041" s="512">
        <v>16</v>
      </c>
      <c r="F3041" s="512">
        <v>1</v>
      </c>
      <c r="G3041" s="512">
        <v>6</v>
      </c>
    </row>
    <row r="3042" spans="1:7" ht="12.75" customHeight="1">
      <c r="A3042" s="512" t="s">
        <v>9110</v>
      </c>
      <c r="B3042" s="512" t="s">
        <v>144</v>
      </c>
      <c r="C3042" s="512" t="s">
        <v>167</v>
      </c>
      <c r="D3042" s="512" t="s">
        <v>2706</v>
      </c>
      <c r="E3042" s="512">
        <v>16</v>
      </c>
      <c r="F3042" s="512">
        <v>1</v>
      </c>
      <c r="G3042" s="512">
        <v>6</v>
      </c>
    </row>
    <row r="3043" spans="1:7">
      <c r="A3043" s="512" t="s">
        <v>4539</v>
      </c>
      <c r="B3043" s="512" t="s">
        <v>144</v>
      </c>
      <c r="C3043" s="512" t="s">
        <v>84</v>
      </c>
      <c r="D3043" s="512" t="s">
        <v>2689</v>
      </c>
      <c r="E3043" s="512">
        <v>23</v>
      </c>
      <c r="F3043" s="512">
        <v>9</v>
      </c>
      <c r="G3043" s="512">
        <v>41</v>
      </c>
    </row>
    <row r="3044" spans="1:7">
      <c r="A3044" s="512" t="s">
        <v>4053</v>
      </c>
      <c r="B3044" s="512" t="s">
        <v>144</v>
      </c>
      <c r="C3044" s="512" t="s">
        <v>84</v>
      </c>
      <c r="D3044" s="512" t="s">
        <v>2684</v>
      </c>
      <c r="E3044" s="512">
        <v>23</v>
      </c>
      <c r="F3044" s="512">
        <v>3</v>
      </c>
      <c r="G3044" s="512">
        <v>14</v>
      </c>
    </row>
    <row r="3045" spans="1:7">
      <c r="A3045" s="512" t="s">
        <v>9111</v>
      </c>
      <c r="B3045" s="512" t="s">
        <v>144</v>
      </c>
      <c r="C3045" s="512" t="s">
        <v>84</v>
      </c>
      <c r="D3045" s="512" t="s">
        <v>2701</v>
      </c>
      <c r="E3045" s="512">
        <v>23</v>
      </c>
      <c r="F3045" s="512">
        <v>1</v>
      </c>
      <c r="G3045" s="512">
        <v>5</v>
      </c>
    </row>
    <row r="3046" spans="1:7" ht="12.75" customHeight="1">
      <c r="A3046" s="512" t="s">
        <v>4057</v>
      </c>
      <c r="B3046" s="512" t="s">
        <v>144</v>
      </c>
      <c r="C3046" s="512" t="s">
        <v>190</v>
      </c>
      <c r="D3046" s="512" t="s">
        <v>2684</v>
      </c>
      <c r="E3046" s="512">
        <v>41</v>
      </c>
      <c r="F3046" s="512">
        <v>1</v>
      </c>
      <c r="G3046" s="512">
        <v>2</v>
      </c>
    </row>
    <row r="3047" spans="1:7" ht="12.75" customHeight="1">
      <c r="A3047" s="512" t="s">
        <v>9112</v>
      </c>
      <c r="B3047" s="512" t="s">
        <v>144</v>
      </c>
      <c r="C3047" s="512" t="s">
        <v>190</v>
      </c>
      <c r="D3047" s="512" t="s">
        <v>2683</v>
      </c>
      <c r="E3047" s="512">
        <v>41</v>
      </c>
      <c r="F3047" s="512">
        <v>2</v>
      </c>
      <c r="G3047" s="512">
        <v>5</v>
      </c>
    </row>
    <row r="3048" spans="1:7" ht="12.75" customHeight="1">
      <c r="A3048" s="512" t="s">
        <v>4128</v>
      </c>
      <c r="B3048" s="512" t="s">
        <v>144</v>
      </c>
      <c r="C3048" s="512" t="s">
        <v>190</v>
      </c>
      <c r="D3048" s="512" t="s">
        <v>2699</v>
      </c>
      <c r="E3048" s="512">
        <v>41</v>
      </c>
      <c r="F3048" s="512">
        <v>1</v>
      </c>
      <c r="G3048" s="512">
        <v>2</v>
      </c>
    </row>
    <row r="3049" spans="1:7" ht="12.75" customHeight="1">
      <c r="A3049" s="512" t="s">
        <v>4087</v>
      </c>
      <c r="B3049" s="512" t="s">
        <v>144</v>
      </c>
      <c r="C3049" s="512" t="s">
        <v>93</v>
      </c>
      <c r="D3049" s="512" t="s">
        <v>2689</v>
      </c>
      <c r="E3049" s="512">
        <v>10</v>
      </c>
      <c r="F3049" s="512">
        <v>6</v>
      </c>
      <c r="G3049" s="512">
        <v>60</v>
      </c>
    </row>
    <row r="3050" spans="1:7" ht="12.75" customHeight="1">
      <c r="A3050" s="512" t="s">
        <v>4060</v>
      </c>
      <c r="B3050" s="512" t="s">
        <v>144</v>
      </c>
      <c r="C3050" s="512" t="s">
        <v>191</v>
      </c>
      <c r="D3050" s="512" t="s">
        <v>2689</v>
      </c>
      <c r="E3050" s="512">
        <v>1</v>
      </c>
      <c r="F3050" s="512" t="s">
        <v>2709</v>
      </c>
      <c r="G3050" s="512">
        <v>0</v>
      </c>
    </row>
    <row r="3051" spans="1:7" ht="12.75" customHeight="1">
      <c r="A3051" s="512" t="s">
        <v>5268</v>
      </c>
      <c r="B3051" s="512" t="s">
        <v>144</v>
      </c>
      <c r="C3051" s="512" t="s">
        <v>152</v>
      </c>
      <c r="D3051" s="512" t="s">
        <v>2684</v>
      </c>
      <c r="E3051" s="512">
        <v>11</v>
      </c>
      <c r="F3051" s="512">
        <v>2</v>
      </c>
      <c r="G3051" s="512">
        <v>18</v>
      </c>
    </row>
    <row r="3052" spans="1:7" ht="12.75" customHeight="1">
      <c r="A3052" s="512" t="s">
        <v>9113</v>
      </c>
      <c r="B3052" s="512" t="s">
        <v>144</v>
      </c>
      <c r="C3052" s="512" t="s">
        <v>152</v>
      </c>
      <c r="D3052" s="512" t="s">
        <v>2698</v>
      </c>
      <c r="E3052" s="512">
        <v>11</v>
      </c>
      <c r="F3052" s="512">
        <v>1</v>
      </c>
      <c r="G3052" s="512">
        <v>9</v>
      </c>
    </row>
    <row r="3053" spans="1:7" ht="12.75" customHeight="1">
      <c r="A3053" s="512" t="s">
        <v>4256</v>
      </c>
      <c r="B3053" s="512" t="s">
        <v>144</v>
      </c>
      <c r="C3053" s="512" t="s">
        <v>36</v>
      </c>
      <c r="D3053" s="512" t="s">
        <v>2684</v>
      </c>
      <c r="E3053" s="512">
        <v>6</v>
      </c>
      <c r="F3053" s="512">
        <v>1</v>
      </c>
      <c r="G3053" s="512">
        <v>17</v>
      </c>
    </row>
    <row r="3054" spans="1:7" ht="12.75" customHeight="1">
      <c r="A3054" s="512" t="s">
        <v>9114</v>
      </c>
      <c r="B3054" s="512" t="s">
        <v>144</v>
      </c>
      <c r="C3054" s="512" t="s">
        <v>62</v>
      </c>
      <c r="D3054" s="512" t="s">
        <v>2695</v>
      </c>
      <c r="E3054" s="512">
        <v>9</v>
      </c>
      <c r="F3054" s="512">
        <v>1</v>
      </c>
      <c r="G3054" s="512">
        <v>11</v>
      </c>
    </row>
    <row r="3055" spans="1:7" ht="12.75" customHeight="1">
      <c r="A3055" s="512" t="s">
        <v>9115</v>
      </c>
      <c r="B3055" s="512" t="s">
        <v>144</v>
      </c>
      <c r="C3055" s="512" t="s">
        <v>85</v>
      </c>
      <c r="D3055" s="512" t="s">
        <v>2678</v>
      </c>
      <c r="E3055" s="512">
        <v>7</v>
      </c>
      <c r="F3055" s="512">
        <v>1</v>
      </c>
      <c r="G3055" s="512">
        <v>14</v>
      </c>
    </row>
    <row r="3056" spans="1:7" ht="12.75" customHeight="1">
      <c r="A3056" s="512" t="s">
        <v>9116</v>
      </c>
      <c r="B3056" s="512" t="s">
        <v>144</v>
      </c>
      <c r="C3056" s="512" t="s">
        <v>37</v>
      </c>
      <c r="D3056" s="512" t="s">
        <v>2686</v>
      </c>
      <c r="E3056" s="512">
        <v>5</v>
      </c>
      <c r="F3056" s="512">
        <v>1</v>
      </c>
      <c r="G3056" s="512">
        <v>20</v>
      </c>
    </row>
    <row r="3057" spans="1:7" ht="12.75" customHeight="1">
      <c r="A3057" s="512" t="s">
        <v>4094</v>
      </c>
      <c r="B3057" s="512" t="s">
        <v>144</v>
      </c>
      <c r="C3057" s="512" t="s">
        <v>220</v>
      </c>
      <c r="D3057" s="512" t="s">
        <v>2695</v>
      </c>
      <c r="E3057" s="512">
        <v>6</v>
      </c>
      <c r="F3057" s="512">
        <v>1</v>
      </c>
      <c r="G3057" s="512">
        <v>17</v>
      </c>
    </row>
    <row r="3058" spans="1:7" ht="12.75" customHeight="1">
      <c r="A3058" s="512" t="s">
        <v>5253</v>
      </c>
      <c r="B3058" s="512" t="s">
        <v>144</v>
      </c>
      <c r="C3058" s="512" t="s">
        <v>221</v>
      </c>
      <c r="D3058" s="512" t="s">
        <v>2690</v>
      </c>
      <c r="E3058" s="512">
        <v>9</v>
      </c>
      <c r="F3058" s="512">
        <v>1</v>
      </c>
      <c r="G3058" s="512">
        <v>11</v>
      </c>
    </row>
    <row r="3059" spans="1:7" ht="12.75" customHeight="1">
      <c r="A3059" s="512" t="s">
        <v>4098</v>
      </c>
      <c r="B3059" s="512" t="s">
        <v>144</v>
      </c>
      <c r="C3059" s="512" t="s">
        <v>221</v>
      </c>
      <c r="D3059" s="512" t="s">
        <v>2684</v>
      </c>
      <c r="E3059" s="512">
        <v>9</v>
      </c>
      <c r="F3059" s="512">
        <v>1</v>
      </c>
      <c r="G3059" s="512">
        <v>11</v>
      </c>
    </row>
    <row r="3060" spans="1:7" ht="12.75" customHeight="1">
      <c r="A3060" s="512" t="s">
        <v>4259</v>
      </c>
      <c r="B3060" s="512" t="s">
        <v>144</v>
      </c>
      <c r="C3060" s="512" t="s">
        <v>193</v>
      </c>
      <c r="D3060" s="512" t="s">
        <v>2690</v>
      </c>
      <c r="E3060" s="512">
        <v>7</v>
      </c>
      <c r="F3060" s="512">
        <v>1</v>
      </c>
      <c r="G3060" s="512">
        <v>14</v>
      </c>
    </row>
    <row r="3061" spans="1:7" ht="12.75" customHeight="1">
      <c r="A3061" s="512" t="s">
        <v>5236</v>
      </c>
      <c r="B3061" s="512" t="s">
        <v>144</v>
      </c>
      <c r="C3061" s="512" t="s">
        <v>169</v>
      </c>
      <c r="D3061" s="512" t="s">
        <v>2695</v>
      </c>
      <c r="E3061" s="512">
        <v>7</v>
      </c>
      <c r="F3061" s="512">
        <v>2</v>
      </c>
      <c r="G3061" s="512">
        <v>29</v>
      </c>
    </row>
    <row r="3062" spans="1:7" ht="12.75" customHeight="1">
      <c r="A3062" s="512" t="s">
        <v>4138</v>
      </c>
      <c r="B3062" s="512" t="s">
        <v>144</v>
      </c>
      <c r="C3062" s="512" t="s">
        <v>194</v>
      </c>
      <c r="D3062" s="512" t="s">
        <v>2689</v>
      </c>
      <c r="E3062" s="512">
        <v>13</v>
      </c>
      <c r="F3062" s="512">
        <v>4</v>
      </c>
      <c r="G3062" s="512">
        <v>31</v>
      </c>
    </row>
    <row r="3063" spans="1:7" ht="12.75" customHeight="1">
      <c r="A3063" s="512" t="s">
        <v>9117</v>
      </c>
      <c r="B3063" s="512" t="s">
        <v>144</v>
      </c>
      <c r="C3063" s="512" t="s">
        <v>94</v>
      </c>
      <c r="D3063" s="512" t="s">
        <v>2707</v>
      </c>
      <c r="E3063" s="512">
        <v>6</v>
      </c>
      <c r="F3063" s="512">
        <v>1</v>
      </c>
      <c r="G3063" s="512">
        <v>17</v>
      </c>
    </row>
    <row r="3064" spans="1:7" ht="12.75" customHeight="1">
      <c r="A3064" s="512" t="s">
        <v>9118</v>
      </c>
      <c r="B3064" s="512" t="s">
        <v>144</v>
      </c>
      <c r="C3064" s="512" t="s">
        <v>154</v>
      </c>
      <c r="D3064" s="512" t="s">
        <v>2693</v>
      </c>
      <c r="E3064" s="512">
        <v>7</v>
      </c>
      <c r="F3064" s="512">
        <v>1</v>
      </c>
      <c r="G3064" s="512">
        <v>14</v>
      </c>
    </row>
    <row r="3065" spans="1:7" ht="12.75" customHeight="1">
      <c r="A3065" s="512" t="s">
        <v>4031</v>
      </c>
      <c r="B3065" s="512" t="s">
        <v>144</v>
      </c>
      <c r="C3065" s="512" t="s">
        <v>59</v>
      </c>
      <c r="D3065" s="512" t="s">
        <v>2689</v>
      </c>
      <c r="E3065" s="512">
        <v>3</v>
      </c>
      <c r="F3065" s="512" t="s">
        <v>2709</v>
      </c>
      <c r="G3065" s="512">
        <v>0</v>
      </c>
    </row>
    <row r="3066" spans="1:7" ht="12.75" customHeight="1">
      <c r="A3066" s="512" t="s">
        <v>5265</v>
      </c>
      <c r="B3066" s="512" t="s">
        <v>144</v>
      </c>
      <c r="C3066" s="512" t="s">
        <v>60</v>
      </c>
      <c r="D3066" s="512" t="s">
        <v>2684</v>
      </c>
      <c r="E3066" s="512">
        <v>6</v>
      </c>
      <c r="F3066" s="512">
        <v>1</v>
      </c>
      <c r="G3066" s="512">
        <v>17</v>
      </c>
    </row>
    <row r="3067" spans="1:7" ht="12.75" customHeight="1">
      <c r="A3067" s="512" t="s">
        <v>9119</v>
      </c>
      <c r="B3067" s="512" t="s">
        <v>144</v>
      </c>
      <c r="C3067" s="512" t="s">
        <v>208</v>
      </c>
      <c r="D3067" s="512" t="s">
        <v>2679</v>
      </c>
      <c r="E3067" s="512">
        <v>20</v>
      </c>
      <c r="F3067" s="512">
        <v>2</v>
      </c>
      <c r="G3067" s="512">
        <v>10</v>
      </c>
    </row>
    <row r="3068" spans="1:7" ht="12.75" customHeight="1">
      <c r="A3068" s="512" t="s">
        <v>4033</v>
      </c>
      <c r="B3068" s="512" t="s">
        <v>144</v>
      </c>
      <c r="C3068" s="512" t="s">
        <v>166</v>
      </c>
      <c r="D3068" s="512" t="s">
        <v>2695</v>
      </c>
      <c r="E3068" s="512">
        <v>7</v>
      </c>
      <c r="F3068" s="512">
        <v>1</v>
      </c>
      <c r="G3068" s="512">
        <v>14</v>
      </c>
    </row>
    <row r="3069" spans="1:7" ht="12.75" customHeight="1">
      <c r="A3069" s="512" t="s">
        <v>4034</v>
      </c>
      <c r="B3069" s="512" t="s">
        <v>144</v>
      </c>
      <c r="C3069" s="512" t="s">
        <v>61</v>
      </c>
      <c r="D3069" s="512" t="s">
        <v>2684</v>
      </c>
      <c r="E3069" s="512">
        <v>19</v>
      </c>
      <c r="F3069" s="512">
        <v>4</v>
      </c>
      <c r="G3069" s="512">
        <v>21</v>
      </c>
    </row>
    <row r="3070" spans="1:7" ht="12.75" customHeight="1">
      <c r="A3070" s="512" t="s">
        <v>4082</v>
      </c>
      <c r="B3070" s="512" t="s">
        <v>144</v>
      </c>
      <c r="C3070" s="512" t="s">
        <v>82</v>
      </c>
      <c r="D3070" s="512" t="s">
        <v>2689</v>
      </c>
      <c r="E3070" s="512">
        <v>52</v>
      </c>
      <c r="F3070" s="512">
        <v>21</v>
      </c>
      <c r="G3070" s="512">
        <v>40</v>
      </c>
    </row>
    <row r="3071" spans="1:7" ht="12.75" customHeight="1">
      <c r="A3071" s="512" t="s">
        <v>4036</v>
      </c>
      <c r="B3071" s="512" t="s">
        <v>144</v>
      </c>
      <c r="C3071" s="512" t="s">
        <v>82</v>
      </c>
      <c r="D3071" s="512" t="s">
        <v>2690</v>
      </c>
      <c r="E3071" s="512">
        <v>52</v>
      </c>
      <c r="F3071" s="512">
        <v>6</v>
      </c>
      <c r="G3071" s="512">
        <v>12</v>
      </c>
    </row>
    <row r="3072" spans="1:7" ht="12.75" customHeight="1">
      <c r="A3072" s="512" t="s">
        <v>4083</v>
      </c>
      <c r="B3072" s="512" t="s">
        <v>144</v>
      </c>
      <c r="C3072" s="512" t="s">
        <v>82</v>
      </c>
      <c r="D3072" s="512" t="s">
        <v>2684</v>
      </c>
      <c r="E3072" s="512">
        <v>52</v>
      </c>
      <c r="F3072" s="512">
        <v>7</v>
      </c>
      <c r="G3072" s="512">
        <v>13</v>
      </c>
    </row>
    <row r="3073" spans="1:7" ht="12.75" customHeight="1">
      <c r="A3073" s="512" t="s">
        <v>4537</v>
      </c>
      <c r="B3073" s="512" t="s">
        <v>144</v>
      </c>
      <c r="C3073" s="512" t="s">
        <v>82</v>
      </c>
      <c r="D3073" s="512" t="s">
        <v>2702</v>
      </c>
      <c r="E3073" s="512">
        <v>52</v>
      </c>
      <c r="F3073" s="512">
        <v>1</v>
      </c>
      <c r="G3073" s="512">
        <v>2</v>
      </c>
    </row>
    <row r="3074" spans="1:7" ht="12.75" customHeight="1">
      <c r="A3074" s="512" t="s">
        <v>9120</v>
      </c>
      <c r="B3074" s="512" t="s">
        <v>144</v>
      </c>
      <c r="C3074" s="512" t="s">
        <v>83</v>
      </c>
      <c r="D3074" s="512" t="s">
        <v>2703</v>
      </c>
      <c r="E3074" s="512">
        <v>7</v>
      </c>
      <c r="F3074" s="512">
        <v>1</v>
      </c>
      <c r="G3074" s="512">
        <v>14</v>
      </c>
    </row>
    <row r="3075" spans="1:7" ht="12.75" customHeight="1">
      <c r="A3075" s="512" t="s">
        <v>9121</v>
      </c>
      <c r="B3075" s="512" t="s">
        <v>144</v>
      </c>
      <c r="C3075" s="512" t="s">
        <v>83</v>
      </c>
      <c r="D3075" s="512" t="s">
        <v>2697</v>
      </c>
      <c r="E3075" s="512">
        <v>7</v>
      </c>
      <c r="F3075" s="512">
        <v>1</v>
      </c>
      <c r="G3075" s="512">
        <v>14</v>
      </c>
    </row>
    <row r="3076" spans="1:7" ht="12.75" customHeight="1">
      <c r="A3076" s="512" t="s">
        <v>4055</v>
      </c>
      <c r="B3076" s="512" t="s">
        <v>144</v>
      </c>
      <c r="C3076" s="512" t="s">
        <v>35</v>
      </c>
      <c r="D3076" s="512" t="s">
        <v>2690</v>
      </c>
      <c r="E3076" s="512">
        <v>9</v>
      </c>
      <c r="F3076" s="512">
        <v>1</v>
      </c>
      <c r="G3076" s="512">
        <v>11</v>
      </c>
    </row>
    <row r="3077" spans="1:7" ht="12.75" customHeight="1">
      <c r="A3077" s="512" t="s">
        <v>4126</v>
      </c>
      <c r="B3077" s="512" t="s">
        <v>144</v>
      </c>
      <c r="C3077" s="512" t="s">
        <v>190</v>
      </c>
      <c r="D3077" s="512" t="s">
        <v>2689</v>
      </c>
      <c r="E3077" s="512">
        <v>41</v>
      </c>
      <c r="F3077" s="512">
        <v>9</v>
      </c>
      <c r="G3077" s="512">
        <v>22</v>
      </c>
    </row>
    <row r="3078" spans="1:7" ht="12.75" customHeight="1">
      <c r="A3078" s="512" t="s">
        <v>4056</v>
      </c>
      <c r="B3078" s="512" t="s">
        <v>144</v>
      </c>
      <c r="C3078" s="512" t="s">
        <v>190</v>
      </c>
      <c r="D3078" s="512" t="s">
        <v>2695</v>
      </c>
      <c r="E3078" s="512">
        <v>41</v>
      </c>
      <c r="F3078" s="512">
        <v>4</v>
      </c>
      <c r="G3078" s="512">
        <v>10</v>
      </c>
    </row>
    <row r="3079" spans="1:7" ht="12.75" customHeight="1">
      <c r="A3079" s="512" t="s">
        <v>9122</v>
      </c>
      <c r="B3079" s="512" t="s">
        <v>144</v>
      </c>
      <c r="C3079" s="512" t="s">
        <v>190</v>
      </c>
      <c r="D3079" s="512" t="s">
        <v>2688</v>
      </c>
      <c r="E3079" s="512">
        <v>41</v>
      </c>
      <c r="F3079" s="512">
        <v>2</v>
      </c>
      <c r="G3079" s="512">
        <v>5</v>
      </c>
    </row>
    <row r="3080" spans="1:7" ht="12.75" customHeight="1">
      <c r="A3080" s="512" t="s">
        <v>4088</v>
      </c>
      <c r="B3080" s="512" t="s">
        <v>144</v>
      </c>
      <c r="C3080" s="512" t="s">
        <v>93</v>
      </c>
      <c r="D3080" s="512" t="s">
        <v>2684</v>
      </c>
      <c r="E3080" s="512">
        <v>10</v>
      </c>
      <c r="F3080" s="512">
        <v>5</v>
      </c>
      <c r="G3080" s="512">
        <v>50</v>
      </c>
    </row>
    <row r="3081" spans="1:7" ht="12.75" customHeight="1">
      <c r="A3081" s="512" t="s">
        <v>9123</v>
      </c>
      <c r="B3081" s="512" t="s">
        <v>144</v>
      </c>
      <c r="C3081" s="512" t="s">
        <v>210</v>
      </c>
      <c r="D3081" s="512" t="s">
        <v>2699</v>
      </c>
      <c r="E3081" s="512">
        <v>11</v>
      </c>
      <c r="F3081" s="512">
        <v>1</v>
      </c>
      <c r="G3081" s="512">
        <v>9</v>
      </c>
    </row>
    <row r="3082" spans="1:7" ht="12.75" customHeight="1">
      <c r="A3082" s="512" t="s">
        <v>5267</v>
      </c>
      <c r="B3082" s="512" t="s">
        <v>144</v>
      </c>
      <c r="C3082" s="512" t="s">
        <v>192</v>
      </c>
      <c r="D3082" s="512" t="s">
        <v>2684</v>
      </c>
      <c r="E3082" s="512">
        <v>10</v>
      </c>
      <c r="F3082" s="512">
        <v>1</v>
      </c>
      <c r="G3082" s="512">
        <v>10</v>
      </c>
    </row>
    <row r="3083" spans="1:7" ht="12.75" customHeight="1">
      <c r="A3083" s="512" t="s">
        <v>9124</v>
      </c>
      <c r="B3083" s="512" t="s">
        <v>144</v>
      </c>
      <c r="C3083" s="512" t="s">
        <v>152</v>
      </c>
      <c r="D3083" s="512" t="s">
        <v>2679</v>
      </c>
      <c r="E3083" s="512">
        <v>11</v>
      </c>
      <c r="F3083" s="512">
        <v>1</v>
      </c>
      <c r="G3083" s="512">
        <v>9</v>
      </c>
    </row>
    <row r="3084" spans="1:7" ht="12.75" customHeight="1">
      <c r="A3084" s="512" t="s">
        <v>9125</v>
      </c>
      <c r="B3084" s="512" t="s">
        <v>144</v>
      </c>
      <c r="C3084" s="512" t="s">
        <v>168</v>
      </c>
      <c r="D3084" s="512" t="s">
        <v>2699</v>
      </c>
      <c r="E3084" s="512">
        <v>4</v>
      </c>
      <c r="F3084" s="512">
        <v>1</v>
      </c>
      <c r="G3084" s="512">
        <v>25</v>
      </c>
    </row>
    <row r="3085" spans="1:7" ht="12.75" customHeight="1">
      <c r="A3085" s="512" t="s">
        <v>9126</v>
      </c>
      <c r="B3085" s="512" t="s">
        <v>144</v>
      </c>
      <c r="C3085" s="512" t="s">
        <v>153</v>
      </c>
      <c r="D3085" s="512" t="s">
        <v>2680</v>
      </c>
      <c r="E3085" s="512">
        <v>7</v>
      </c>
      <c r="F3085" s="512">
        <v>1</v>
      </c>
      <c r="G3085" s="512">
        <v>14</v>
      </c>
    </row>
    <row r="3086" spans="1:7" ht="12.75" customHeight="1">
      <c r="A3086" s="512" t="s">
        <v>4132</v>
      </c>
      <c r="B3086" s="512" t="s">
        <v>144</v>
      </c>
      <c r="C3086" s="512" t="s">
        <v>36</v>
      </c>
      <c r="D3086" s="512" t="s">
        <v>2689</v>
      </c>
      <c r="E3086" s="512">
        <v>6</v>
      </c>
      <c r="F3086" s="512">
        <v>3</v>
      </c>
      <c r="G3086" s="512">
        <v>50</v>
      </c>
    </row>
    <row r="3087" spans="1:7" ht="12.75" customHeight="1">
      <c r="A3087" s="512" t="s">
        <v>4257</v>
      </c>
      <c r="B3087" s="512" t="s">
        <v>144</v>
      </c>
      <c r="C3087" s="512" t="s">
        <v>37</v>
      </c>
      <c r="D3087" s="512" t="s">
        <v>2690</v>
      </c>
      <c r="E3087" s="512">
        <v>5</v>
      </c>
      <c r="F3087" s="512">
        <v>2</v>
      </c>
      <c r="G3087" s="512">
        <v>40</v>
      </c>
    </row>
    <row r="3088" spans="1:7" ht="12.75" customHeight="1">
      <c r="A3088" s="512" t="s">
        <v>4544</v>
      </c>
      <c r="B3088" s="512" t="s">
        <v>144</v>
      </c>
      <c r="C3088" s="512" t="s">
        <v>37</v>
      </c>
      <c r="D3088" s="512" t="s">
        <v>2684</v>
      </c>
      <c r="E3088" s="512">
        <v>5</v>
      </c>
      <c r="F3088" s="512">
        <v>2</v>
      </c>
      <c r="G3088" s="512">
        <v>40</v>
      </c>
    </row>
    <row r="3089" spans="1:7" ht="12.75" customHeight="1">
      <c r="A3089" s="512" t="s">
        <v>4093</v>
      </c>
      <c r="B3089" s="512" t="s">
        <v>144</v>
      </c>
      <c r="C3089" s="512" t="s">
        <v>220</v>
      </c>
      <c r="D3089" s="512" t="s">
        <v>2689</v>
      </c>
      <c r="E3089" s="512">
        <v>6</v>
      </c>
      <c r="F3089" s="512">
        <v>2</v>
      </c>
      <c r="G3089" s="512">
        <v>33</v>
      </c>
    </row>
    <row r="3090" spans="1:7" ht="12.75" customHeight="1">
      <c r="A3090" s="512" t="s">
        <v>4063</v>
      </c>
      <c r="B3090" s="512" t="s">
        <v>144</v>
      </c>
      <c r="C3090" s="512" t="s">
        <v>220</v>
      </c>
      <c r="D3090" s="512" t="s">
        <v>2687</v>
      </c>
      <c r="E3090" s="512">
        <v>6</v>
      </c>
      <c r="F3090" s="512">
        <v>1</v>
      </c>
      <c r="G3090" s="512">
        <v>17</v>
      </c>
    </row>
    <row r="3091" spans="1:7" ht="12.75" customHeight="1">
      <c r="A3091" s="512" t="s">
        <v>4135</v>
      </c>
      <c r="B3091" s="512" t="s">
        <v>144</v>
      </c>
      <c r="C3091" s="512" t="s">
        <v>38</v>
      </c>
      <c r="D3091" s="512" t="s">
        <v>2684</v>
      </c>
      <c r="E3091" s="512">
        <v>4</v>
      </c>
      <c r="F3091" s="512">
        <v>2</v>
      </c>
      <c r="G3091" s="512">
        <v>50</v>
      </c>
    </row>
    <row r="3092" spans="1:7" ht="12.75" customHeight="1">
      <c r="A3092" s="512" t="s">
        <v>4260</v>
      </c>
      <c r="B3092" s="512" t="s">
        <v>144</v>
      </c>
      <c r="C3092" s="512" t="s">
        <v>222</v>
      </c>
      <c r="D3092" s="512" t="s">
        <v>2695</v>
      </c>
      <c r="E3092" s="512">
        <v>18</v>
      </c>
      <c r="F3092" s="512">
        <v>2</v>
      </c>
      <c r="G3092" s="512">
        <v>11</v>
      </c>
    </row>
    <row r="3093" spans="1:7" ht="12.75" customHeight="1">
      <c r="A3093" s="512" t="s">
        <v>4546</v>
      </c>
      <c r="B3093" s="512" t="s">
        <v>144</v>
      </c>
      <c r="C3093" s="512" t="s">
        <v>222</v>
      </c>
      <c r="D3093" s="512" t="s">
        <v>2684</v>
      </c>
      <c r="E3093" s="512">
        <v>18</v>
      </c>
      <c r="F3093" s="512">
        <v>3</v>
      </c>
      <c r="G3093" s="512">
        <v>17</v>
      </c>
    </row>
    <row r="3094" spans="1:7" ht="12.75" customHeight="1">
      <c r="A3094" s="512" t="s">
        <v>9127</v>
      </c>
      <c r="B3094" s="512" t="s">
        <v>144</v>
      </c>
      <c r="C3094" s="512" t="s">
        <v>222</v>
      </c>
      <c r="D3094" s="512" t="s">
        <v>2698</v>
      </c>
      <c r="E3094" s="512">
        <v>18</v>
      </c>
      <c r="F3094" s="512">
        <v>1</v>
      </c>
      <c r="G3094" s="512">
        <v>6</v>
      </c>
    </row>
    <row r="3095" spans="1:7" ht="12.75" customHeight="1">
      <c r="A3095" s="512" t="s">
        <v>4547</v>
      </c>
      <c r="B3095" s="512" t="s">
        <v>144</v>
      </c>
      <c r="C3095" s="512" t="s">
        <v>211</v>
      </c>
      <c r="D3095" s="512" t="s">
        <v>2690</v>
      </c>
      <c r="E3095" s="512">
        <v>33</v>
      </c>
      <c r="F3095" s="512">
        <v>4</v>
      </c>
      <c r="G3095" s="512">
        <v>12</v>
      </c>
    </row>
    <row r="3096" spans="1:7" ht="12.75" customHeight="1">
      <c r="A3096" s="512" t="s">
        <v>4102</v>
      </c>
      <c r="B3096" s="512" t="s">
        <v>144</v>
      </c>
      <c r="C3096" s="512" t="s">
        <v>211</v>
      </c>
      <c r="D3096" s="512" t="s">
        <v>2684</v>
      </c>
      <c r="E3096" s="512">
        <v>33</v>
      </c>
      <c r="F3096" s="512">
        <v>4</v>
      </c>
      <c r="G3096" s="512">
        <v>12</v>
      </c>
    </row>
    <row r="3097" spans="1:7" ht="12.75" customHeight="1">
      <c r="A3097" s="512" t="s">
        <v>9128</v>
      </c>
      <c r="B3097" s="512" t="s">
        <v>144</v>
      </c>
      <c r="C3097" s="512" t="s">
        <v>211</v>
      </c>
      <c r="D3097" s="512" t="s">
        <v>2686</v>
      </c>
      <c r="E3097" s="512">
        <v>33</v>
      </c>
      <c r="F3097" s="512">
        <v>1</v>
      </c>
      <c r="G3097" s="512">
        <v>3</v>
      </c>
    </row>
    <row r="3098" spans="1:7" ht="12.75" customHeight="1">
      <c r="A3098" s="512" t="s">
        <v>9129</v>
      </c>
      <c r="B3098" s="512" t="s">
        <v>144</v>
      </c>
      <c r="C3098" s="512" t="s">
        <v>212</v>
      </c>
      <c r="D3098" s="512" t="s">
        <v>2684</v>
      </c>
      <c r="E3098" s="512">
        <v>9</v>
      </c>
      <c r="F3098" s="512">
        <v>1</v>
      </c>
      <c r="G3098" s="512">
        <v>11</v>
      </c>
    </row>
    <row r="3099" spans="1:7" ht="12.75" customHeight="1">
      <c r="A3099" s="512" t="s">
        <v>9130</v>
      </c>
      <c r="B3099" s="512" t="s">
        <v>144</v>
      </c>
      <c r="C3099" s="512" t="s">
        <v>169</v>
      </c>
      <c r="D3099" s="512" t="s">
        <v>2682</v>
      </c>
      <c r="E3099" s="512">
        <v>7</v>
      </c>
      <c r="F3099" s="512">
        <v>1</v>
      </c>
      <c r="G3099" s="512">
        <v>14</v>
      </c>
    </row>
    <row r="3100" spans="1:7" ht="12.75" customHeight="1">
      <c r="A3100" s="512" t="s">
        <v>4152</v>
      </c>
      <c r="B3100" s="512" t="s">
        <v>144</v>
      </c>
      <c r="C3100" s="512" t="s">
        <v>94</v>
      </c>
      <c r="D3100" s="512" t="s">
        <v>2689</v>
      </c>
      <c r="E3100" s="512">
        <v>6</v>
      </c>
      <c r="F3100" s="512">
        <v>2</v>
      </c>
      <c r="G3100" s="512">
        <v>33</v>
      </c>
    </row>
    <row r="3101" spans="1:7" ht="12.75" customHeight="1">
      <c r="A3101" s="512" t="s">
        <v>4264</v>
      </c>
      <c r="B3101" s="512" t="s">
        <v>144</v>
      </c>
      <c r="C3101" s="512" t="s">
        <v>94</v>
      </c>
      <c r="D3101" s="512" t="s">
        <v>2690</v>
      </c>
      <c r="E3101" s="512">
        <v>6</v>
      </c>
      <c r="F3101" s="512">
        <v>1</v>
      </c>
      <c r="G3101" s="512">
        <v>17</v>
      </c>
    </row>
    <row r="3102" spans="1:7" ht="12.75" customHeight="1">
      <c r="A3102" s="512" t="s">
        <v>9131</v>
      </c>
      <c r="B3102" s="512" t="s">
        <v>144</v>
      </c>
      <c r="C3102" s="512" t="s">
        <v>154</v>
      </c>
      <c r="D3102" s="512" t="s">
        <v>2696</v>
      </c>
      <c r="E3102" s="512">
        <v>7</v>
      </c>
      <c r="F3102" s="512">
        <v>1</v>
      </c>
      <c r="G3102" s="512">
        <v>14</v>
      </c>
    </row>
    <row r="3103" spans="1:7" ht="12.75" customHeight="1">
      <c r="A3103" s="512" t="s">
        <v>4549</v>
      </c>
      <c r="B3103" s="512" t="s">
        <v>144</v>
      </c>
      <c r="C3103" s="512" t="s">
        <v>223</v>
      </c>
      <c r="D3103" s="512" t="s">
        <v>2698</v>
      </c>
      <c r="E3103" s="512">
        <v>44</v>
      </c>
      <c r="F3103" s="512">
        <v>1</v>
      </c>
      <c r="G3103" s="512">
        <v>2</v>
      </c>
    </row>
    <row r="3104" spans="1:7" ht="12.75" customHeight="1">
      <c r="A3104" s="512" t="s">
        <v>5307</v>
      </c>
      <c r="B3104" s="512" t="s">
        <v>144</v>
      </c>
      <c r="C3104" s="512" t="s">
        <v>223</v>
      </c>
      <c r="D3104" s="512" t="s">
        <v>2680</v>
      </c>
      <c r="E3104" s="512">
        <v>44</v>
      </c>
      <c r="F3104" s="512">
        <v>3</v>
      </c>
      <c r="G3104" s="512">
        <v>7</v>
      </c>
    </row>
    <row r="3105" spans="1:7" ht="12.75" customHeight="1">
      <c r="A3105" s="512" t="s">
        <v>4144</v>
      </c>
      <c r="B3105" s="512" t="s">
        <v>144</v>
      </c>
      <c r="C3105" s="512" t="s">
        <v>214</v>
      </c>
      <c r="D3105" s="512" t="s">
        <v>2689</v>
      </c>
      <c r="E3105" s="512">
        <v>5</v>
      </c>
      <c r="F3105" s="512">
        <v>2</v>
      </c>
      <c r="G3105" s="512">
        <v>40</v>
      </c>
    </row>
    <row r="3106" spans="1:7" ht="12.75" customHeight="1">
      <c r="A3106" s="512" t="s">
        <v>9132</v>
      </c>
      <c r="B3106" s="512" t="s">
        <v>144</v>
      </c>
      <c r="C3106" s="512" t="s">
        <v>214</v>
      </c>
      <c r="D3106" s="512" t="s">
        <v>2690</v>
      </c>
      <c r="E3106" s="512">
        <v>5</v>
      </c>
      <c r="F3106" s="512">
        <v>2</v>
      </c>
      <c r="G3106" s="512">
        <v>40</v>
      </c>
    </row>
    <row r="3107" spans="1:7" ht="12.75" customHeight="1">
      <c r="A3107" s="512" t="s">
        <v>4179</v>
      </c>
      <c r="B3107" s="512" t="s">
        <v>144</v>
      </c>
      <c r="C3107" s="512" t="s">
        <v>158</v>
      </c>
      <c r="D3107" s="512" t="s">
        <v>2690</v>
      </c>
      <c r="E3107" s="512">
        <v>10</v>
      </c>
      <c r="F3107" s="512">
        <v>1</v>
      </c>
      <c r="G3107" s="512">
        <v>10</v>
      </c>
    </row>
    <row r="3108" spans="1:7" ht="12.75" customHeight="1">
      <c r="A3108" s="512" t="s">
        <v>4180</v>
      </c>
      <c r="B3108" s="512" t="s">
        <v>144</v>
      </c>
      <c r="C3108" s="512" t="s">
        <v>158</v>
      </c>
      <c r="D3108" s="512" t="s">
        <v>2684</v>
      </c>
      <c r="E3108" s="512">
        <v>10</v>
      </c>
      <c r="F3108" s="512">
        <v>2</v>
      </c>
      <c r="G3108" s="512">
        <v>20</v>
      </c>
    </row>
    <row r="3109" spans="1:7" ht="12.75" customHeight="1">
      <c r="A3109" s="512" t="s">
        <v>9133</v>
      </c>
      <c r="B3109" s="512" t="s">
        <v>144</v>
      </c>
      <c r="C3109" s="512" t="s">
        <v>227</v>
      </c>
      <c r="D3109" s="512" t="s">
        <v>2695</v>
      </c>
      <c r="E3109" s="512">
        <v>37</v>
      </c>
      <c r="F3109" s="512">
        <v>3</v>
      </c>
      <c r="G3109" s="512">
        <v>8</v>
      </c>
    </row>
    <row r="3110" spans="1:7" ht="12.75" customHeight="1">
      <c r="A3110" s="512" t="s">
        <v>9134</v>
      </c>
      <c r="B3110" s="512" t="s">
        <v>144</v>
      </c>
      <c r="C3110" s="512" t="s">
        <v>227</v>
      </c>
      <c r="D3110" s="512" t="s">
        <v>2698</v>
      </c>
      <c r="E3110" s="512">
        <v>37</v>
      </c>
      <c r="F3110" s="512">
        <v>1</v>
      </c>
      <c r="G3110" s="512">
        <v>3</v>
      </c>
    </row>
    <row r="3111" spans="1:7" ht="12.75" customHeight="1">
      <c r="A3111" s="512" t="s">
        <v>5300</v>
      </c>
      <c r="B3111" s="512" t="s">
        <v>144</v>
      </c>
      <c r="C3111" s="512" t="s">
        <v>227</v>
      </c>
      <c r="D3111" s="512" t="s">
        <v>2687</v>
      </c>
      <c r="E3111" s="512">
        <v>37</v>
      </c>
      <c r="F3111" s="512">
        <v>3</v>
      </c>
      <c r="G3111" s="512">
        <v>8</v>
      </c>
    </row>
    <row r="3112" spans="1:7" ht="12.75" customHeight="1">
      <c r="A3112" s="512" t="s">
        <v>9135</v>
      </c>
      <c r="B3112" s="512" t="s">
        <v>144</v>
      </c>
      <c r="C3112" s="512" t="s">
        <v>196</v>
      </c>
      <c r="D3112" s="512" t="s">
        <v>2686</v>
      </c>
      <c r="E3112" s="512">
        <v>28</v>
      </c>
      <c r="F3112" s="512">
        <v>1</v>
      </c>
      <c r="G3112" s="512">
        <v>4</v>
      </c>
    </row>
    <row r="3113" spans="1:7" ht="12.75" customHeight="1">
      <c r="A3113" s="512" t="s">
        <v>9136</v>
      </c>
      <c r="B3113" s="512" t="s">
        <v>144</v>
      </c>
      <c r="C3113" s="512" t="s">
        <v>196</v>
      </c>
      <c r="D3113" s="512" t="s">
        <v>2697</v>
      </c>
      <c r="E3113" s="512">
        <v>28</v>
      </c>
      <c r="F3113" s="512">
        <v>1</v>
      </c>
      <c r="G3113" s="512">
        <v>4</v>
      </c>
    </row>
    <row r="3114" spans="1:7" ht="12.75" customHeight="1">
      <c r="A3114" s="512" t="s">
        <v>5240</v>
      </c>
      <c r="B3114" s="512" t="s">
        <v>144</v>
      </c>
      <c r="C3114" s="512" t="s">
        <v>197</v>
      </c>
      <c r="D3114" s="512" t="s">
        <v>2695</v>
      </c>
      <c r="E3114" s="512">
        <v>49</v>
      </c>
      <c r="F3114" s="512">
        <v>3</v>
      </c>
      <c r="G3114" s="512">
        <v>6</v>
      </c>
    </row>
    <row r="3115" spans="1:7" ht="12.75" customHeight="1">
      <c r="A3115" s="512" t="s">
        <v>4560</v>
      </c>
      <c r="B3115" s="512" t="s">
        <v>144</v>
      </c>
      <c r="C3115" s="512" t="s">
        <v>159</v>
      </c>
      <c r="D3115" s="512" t="s">
        <v>2690</v>
      </c>
      <c r="E3115" s="512">
        <v>4</v>
      </c>
      <c r="F3115" s="512">
        <v>1</v>
      </c>
      <c r="G3115" s="512">
        <v>25</v>
      </c>
    </row>
    <row r="3116" spans="1:7" ht="12.75" customHeight="1">
      <c r="A3116" s="512" t="s">
        <v>5258</v>
      </c>
      <c r="B3116" s="512" t="s">
        <v>144</v>
      </c>
      <c r="C3116" s="512" t="s">
        <v>44</v>
      </c>
      <c r="D3116" s="512" t="s">
        <v>2690</v>
      </c>
      <c r="E3116" s="512">
        <v>7</v>
      </c>
      <c r="F3116" s="512">
        <v>1</v>
      </c>
      <c r="G3116" s="512">
        <v>14</v>
      </c>
    </row>
    <row r="3117" spans="1:7" ht="12.75" customHeight="1">
      <c r="A3117" s="512" t="s">
        <v>4187</v>
      </c>
      <c r="B3117" s="512" t="s">
        <v>144</v>
      </c>
      <c r="C3117" s="512" t="s">
        <v>198</v>
      </c>
      <c r="D3117" s="512" t="s">
        <v>2689</v>
      </c>
      <c r="E3117" s="512">
        <v>8</v>
      </c>
      <c r="F3117" s="512">
        <v>1</v>
      </c>
      <c r="G3117" s="512">
        <v>13</v>
      </c>
    </row>
    <row r="3118" spans="1:7" ht="12.75" customHeight="1">
      <c r="A3118" s="512" t="s">
        <v>4148</v>
      </c>
      <c r="B3118" s="512" t="s">
        <v>144</v>
      </c>
      <c r="C3118" s="512" t="s">
        <v>180</v>
      </c>
      <c r="D3118" s="512" t="s">
        <v>2686</v>
      </c>
      <c r="E3118" s="512">
        <v>9</v>
      </c>
      <c r="F3118" s="512">
        <v>1</v>
      </c>
      <c r="G3118" s="512">
        <v>11</v>
      </c>
    </row>
    <row r="3119" spans="1:7" ht="12.75" customHeight="1">
      <c r="A3119" s="512" t="s">
        <v>9137</v>
      </c>
      <c r="B3119" s="512" t="s">
        <v>144</v>
      </c>
      <c r="C3119" s="512" t="s">
        <v>180</v>
      </c>
      <c r="D3119" s="512" t="s">
        <v>2696</v>
      </c>
      <c r="E3119" s="512">
        <v>9</v>
      </c>
      <c r="F3119" s="512">
        <v>1</v>
      </c>
      <c r="G3119" s="512">
        <v>11</v>
      </c>
    </row>
    <row r="3120" spans="1:7" ht="12.75" customHeight="1">
      <c r="A3120" s="512" t="s">
        <v>4281</v>
      </c>
      <c r="B3120" s="512" t="s">
        <v>144</v>
      </c>
      <c r="C3120" s="512" t="s">
        <v>199</v>
      </c>
      <c r="D3120" s="512" t="s">
        <v>2689</v>
      </c>
      <c r="E3120" s="512">
        <v>21</v>
      </c>
      <c r="F3120" s="512">
        <v>4</v>
      </c>
      <c r="G3120" s="512">
        <v>19</v>
      </c>
    </row>
    <row r="3121" spans="1:7" ht="12.75" customHeight="1">
      <c r="A3121" s="512" t="s">
        <v>4192</v>
      </c>
      <c r="B3121" s="512" t="s">
        <v>144</v>
      </c>
      <c r="C3121" s="512" t="s">
        <v>229</v>
      </c>
      <c r="D3121" s="512" t="s">
        <v>2689</v>
      </c>
      <c r="E3121" s="512">
        <v>25</v>
      </c>
      <c r="F3121" s="512">
        <v>10</v>
      </c>
      <c r="G3121" s="512">
        <v>40</v>
      </c>
    </row>
    <row r="3122" spans="1:7" ht="12.75" customHeight="1">
      <c r="A3122" s="512" t="s">
        <v>5283</v>
      </c>
      <c r="B3122" s="512" t="s">
        <v>144</v>
      </c>
      <c r="C3122" s="512" t="s">
        <v>229</v>
      </c>
      <c r="D3122" s="512" t="s">
        <v>2678</v>
      </c>
      <c r="E3122" s="512">
        <v>25</v>
      </c>
      <c r="F3122" s="512">
        <v>1</v>
      </c>
      <c r="G3122" s="512">
        <v>4</v>
      </c>
    </row>
    <row r="3123" spans="1:7" ht="12.75" customHeight="1">
      <c r="A3123" s="512" t="s">
        <v>4151</v>
      </c>
      <c r="B3123" s="512" t="s">
        <v>144</v>
      </c>
      <c r="C3123" s="512" t="s">
        <v>229</v>
      </c>
      <c r="D3123" s="512" t="s">
        <v>2680</v>
      </c>
      <c r="E3123" s="512">
        <v>25</v>
      </c>
      <c r="F3123" s="512">
        <v>1</v>
      </c>
      <c r="G3123" s="512">
        <v>4</v>
      </c>
    </row>
    <row r="3124" spans="1:7" ht="12.75" customHeight="1">
      <c r="A3124" s="512" t="s">
        <v>9138</v>
      </c>
      <c r="B3124" s="512" t="s">
        <v>144</v>
      </c>
      <c r="C3124" s="512" t="s">
        <v>229</v>
      </c>
      <c r="D3124" s="512" t="s">
        <v>2701</v>
      </c>
      <c r="E3124" s="512">
        <v>25</v>
      </c>
      <c r="F3124" s="512">
        <v>1</v>
      </c>
      <c r="G3124" s="512">
        <v>4</v>
      </c>
    </row>
    <row r="3125" spans="1:7" ht="12.75" customHeight="1">
      <c r="A3125" s="512" t="s">
        <v>9139</v>
      </c>
      <c r="B3125" s="512" t="s">
        <v>144</v>
      </c>
      <c r="C3125" s="512" t="s">
        <v>229</v>
      </c>
      <c r="D3125" s="512" t="s">
        <v>2703</v>
      </c>
      <c r="E3125" s="512">
        <v>25</v>
      </c>
      <c r="F3125" s="512">
        <v>1</v>
      </c>
      <c r="G3125" s="512">
        <v>4</v>
      </c>
    </row>
    <row r="3126" spans="1:7" ht="12.75" customHeight="1">
      <c r="A3126" s="512" t="s">
        <v>9140</v>
      </c>
      <c r="B3126" s="512" t="s">
        <v>144</v>
      </c>
      <c r="C3126" s="512" t="s">
        <v>229</v>
      </c>
      <c r="D3126" s="512" t="s">
        <v>2697</v>
      </c>
      <c r="E3126" s="512">
        <v>25</v>
      </c>
      <c r="F3126" s="512">
        <v>2</v>
      </c>
      <c r="G3126" s="512">
        <v>8</v>
      </c>
    </row>
    <row r="3127" spans="1:7" ht="12.75" customHeight="1">
      <c r="A3127" s="512" t="s">
        <v>5312</v>
      </c>
      <c r="B3127" s="512" t="s">
        <v>144</v>
      </c>
      <c r="C3127" s="512" t="s">
        <v>229</v>
      </c>
      <c r="D3127" s="512" t="s">
        <v>2706</v>
      </c>
      <c r="E3127" s="512">
        <v>25</v>
      </c>
      <c r="F3127" s="512">
        <v>1</v>
      </c>
      <c r="G3127" s="512">
        <v>4</v>
      </c>
    </row>
    <row r="3128" spans="1:7" ht="12.75" customHeight="1">
      <c r="A3128" s="512" t="s">
        <v>4170</v>
      </c>
      <c r="B3128" s="512" t="s">
        <v>144</v>
      </c>
      <c r="C3128" s="512" t="s">
        <v>229</v>
      </c>
      <c r="D3128" s="512" t="s">
        <v>2696</v>
      </c>
      <c r="E3128" s="512">
        <v>25</v>
      </c>
      <c r="F3128" s="512">
        <v>2</v>
      </c>
      <c r="G3128" s="512">
        <v>8</v>
      </c>
    </row>
    <row r="3129" spans="1:7" ht="12.75" customHeight="1">
      <c r="A3129" s="512" t="s">
        <v>4171</v>
      </c>
      <c r="B3129" s="512" t="s">
        <v>144</v>
      </c>
      <c r="C3129" s="512" t="s">
        <v>65</v>
      </c>
      <c r="D3129" s="512" t="s">
        <v>2695</v>
      </c>
      <c r="E3129" s="512">
        <v>13</v>
      </c>
      <c r="F3129" s="512">
        <v>3</v>
      </c>
      <c r="G3129" s="512">
        <v>23</v>
      </c>
    </row>
    <row r="3130" spans="1:7" ht="12.75" customHeight="1">
      <c r="A3130" s="512" t="s">
        <v>4285</v>
      </c>
      <c r="B3130" s="512" t="s">
        <v>144</v>
      </c>
      <c r="C3130" s="512" t="s">
        <v>65</v>
      </c>
      <c r="D3130" s="512" t="s">
        <v>2690</v>
      </c>
      <c r="E3130" s="512">
        <v>13</v>
      </c>
      <c r="F3130" s="512">
        <v>3</v>
      </c>
      <c r="G3130" s="512">
        <v>23</v>
      </c>
    </row>
    <row r="3131" spans="1:7" ht="12.75" customHeight="1">
      <c r="A3131" s="512" t="s">
        <v>9141</v>
      </c>
      <c r="B3131" s="512" t="s">
        <v>144</v>
      </c>
      <c r="C3131" s="512" t="s">
        <v>37</v>
      </c>
      <c r="D3131" s="512" t="s">
        <v>2704</v>
      </c>
      <c r="E3131" s="512">
        <v>5</v>
      </c>
      <c r="F3131" s="512">
        <v>1</v>
      </c>
      <c r="G3131" s="512">
        <v>20</v>
      </c>
    </row>
    <row r="3132" spans="1:7" ht="12.75" customHeight="1">
      <c r="A3132" s="512" t="s">
        <v>9142</v>
      </c>
      <c r="B3132" s="512" t="s">
        <v>144</v>
      </c>
      <c r="C3132" s="512" t="s">
        <v>37</v>
      </c>
      <c r="D3132" s="512" t="s">
        <v>2699</v>
      </c>
      <c r="E3132" s="512">
        <v>5</v>
      </c>
      <c r="F3132" s="512">
        <v>1</v>
      </c>
      <c r="G3132" s="512">
        <v>20</v>
      </c>
    </row>
    <row r="3133" spans="1:7" ht="12.75" customHeight="1">
      <c r="A3133" s="512" t="s">
        <v>677</v>
      </c>
      <c r="B3133" s="512" t="s">
        <v>144</v>
      </c>
      <c r="C3133" s="512" t="s">
        <v>63</v>
      </c>
      <c r="D3133" s="512" t="s">
        <v>2709</v>
      </c>
      <c r="E3133" s="512">
        <v>8</v>
      </c>
      <c r="F3133" s="512" t="s">
        <v>2709</v>
      </c>
      <c r="G3133" s="512">
        <v>0</v>
      </c>
    </row>
    <row r="3134" spans="1:7" ht="12.75" customHeight="1">
      <c r="A3134" s="512" t="s">
        <v>9143</v>
      </c>
      <c r="B3134" s="512" t="s">
        <v>144</v>
      </c>
      <c r="C3134" s="512" t="s">
        <v>222</v>
      </c>
      <c r="D3134" s="512" t="s">
        <v>2704</v>
      </c>
      <c r="E3134" s="512">
        <v>18</v>
      </c>
      <c r="F3134" s="512">
        <v>2</v>
      </c>
      <c r="G3134" s="512">
        <v>11</v>
      </c>
    </row>
    <row r="3135" spans="1:7" ht="12.75" customHeight="1">
      <c r="A3135" s="512" t="s">
        <v>4103</v>
      </c>
      <c r="B3135" s="512" t="s">
        <v>144</v>
      </c>
      <c r="C3135" s="512" t="s">
        <v>211</v>
      </c>
      <c r="D3135" s="512" t="s">
        <v>2697</v>
      </c>
      <c r="E3135" s="512">
        <v>33</v>
      </c>
      <c r="F3135" s="512">
        <v>1</v>
      </c>
      <c r="G3135" s="512">
        <v>3</v>
      </c>
    </row>
    <row r="3136" spans="1:7" ht="12.75" customHeight="1">
      <c r="A3136" s="512" t="s">
        <v>5280</v>
      </c>
      <c r="B3136" s="512" t="s">
        <v>144</v>
      </c>
      <c r="C3136" s="512" t="s">
        <v>169</v>
      </c>
      <c r="D3136" s="512" t="s">
        <v>2678</v>
      </c>
      <c r="E3136" s="512">
        <v>7</v>
      </c>
      <c r="F3136" s="512">
        <v>2</v>
      </c>
      <c r="G3136" s="512">
        <v>29</v>
      </c>
    </row>
    <row r="3137" spans="1:7" ht="12.75" customHeight="1">
      <c r="A3137" s="512" t="s">
        <v>4263</v>
      </c>
      <c r="B3137" s="512" t="s">
        <v>144</v>
      </c>
      <c r="C3137" s="512" t="s">
        <v>194</v>
      </c>
      <c r="D3137" s="512" t="s">
        <v>2690</v>
      </c>
      <c r="E3137" s="512">
        <v>13</v>
      </c>
      <c r="F3137" s="512">
        <v>3</v>
      </c>
      <c r="G3137" s="512">
        <v>23</v>
      </c>
    </row>
    <row r="3138" spans="1:7" ht="12.75" customHeight="1">
      <c r="A3138" s="512" t="s">
        <v>5306</v>
      </c>
      <c r="B3138" s="512" t="s">
        <v>144</v>
      </c>
      <c r="C3138" s="512" t="s">
        <v>94</v>
      </c>
      <c r="D3138" s="512" t="s">
        <v>2680</v>
      </c>
      <c r="E3138" s="512">
        <v>6</v>
      </c>
      <c r="F3138" s="512">
        <v>1</v>
      </c>
      <c r="G3138" s="512">
        <v>17</v>
      </c>
    </row>
    <row r="3139" spans="1:7" ht="12.75" customHeight="1">
      <c r="A3139" s="512" t="s">
        <v>4105</v>
      </c>
      <c r="B3139" s="512" t="s">
        <v>144</v>
      </c>
      <c r="C3139" s="512" t="s">
        <v>154</v>
      </c>
      <c r="D3139" s="512" t="s">
        <v>2689</v>
      </c>
      <c r="E3139" s="512">
        <v>7</v>
      </c>
      <c r="F3139" s="512">
        <v>2</v>
      </c>
      <c r="G3139" s="512">
        <v>29</v>
      </c>
    </row>
    <row r="3140" spans="1:7" ht="12.75" customHeight="1">
      <c r="A3140" s="512" t="s">
        <v>4154</v>
      </c>
      <c r="B3140" s="512" t="s">
        <v>144</v>
      </c>
      <c r="C3140" s="512" t="s">
        <v>223</v>
      </c>
      <c r="D3140" s="512" t="s">
        <v>2689</v>
      </c>
      <c r="E3140" s="512">
        <v>44</v>
      </c>
      <c r="F3140" s="512">
        <v>14</v>
      </c>
      <c r="G3140" s="512">
        <v>32</v>
      </c>
    </row>
    <row r="3141" spans="1:7" ht="12.75" customHeight="1">
      <c r="A3141" s="512" t="s">
        <v>9144</v>
      </c>
      <c r="B3141" s="512" t="s">
        <v>144</v>
      </c>
      <c r="C3141" s="512" t="s">
        <v>223</v>
      </c>
      <c r="D3141" s="512" t="s">
        <v>2679</v>
      </c>
      <c r="E3141" s="512">
        <v>44</v>
      </c>
      <c r="F3141" s="512">
        <v>1</v>
      </c>
      <c r="G3141" s="512">
        <v>2</v>
      </c>
    </row>
    <row r="3142" spans="1:7" ht="12.75" customHeight="1">
      <c r="A3142" s="512" t="s">
        <v>9145</v>
      </c>
      <c r="B3142" s="512" t="s">
        <v>144</v>
      </c>
      <c r="C3142" s="512" t="s">
        <v>223</v>
      </c>
      <c r="D3142" s="512" t="s">
        <v>2685</v>
      </c>
      <c r="E3142" s="512">
        <v>44</v>
      </c>
      <c r="F3142" s="512">
        <v>1</v>
      </c>
      <c r="G3142" s="512">
        <v>2</v>
      </c>
    </row>
    <row r="3143" spans="1:7" ht="12.75" customHeight="1">
      <c r="A3143" s="512" t="s">
        <v>9146</v>
      </c>
      <c r="B3143" s="512" t="s">
        <v>144</v>
      </c>
      <c r="C3143" s="512" t="s">
        <v>95</v>
      </c>
      <c r="D3143" s="512" t="s">
        <v>2703</v>
      </c>
      <c r="E3143" s="512">
        <v>23</v>
      </c>
      <c r="F3143" s="512">
        <v>2</v>
      </c>
      <c r="G3143" s="512">
        <v>9</v>
      </c>
    </row>
    <row r="3144" spans="1:7" ht="12.75" customHeight="1">
      <c r="A3144" s="512" t="s">
        <v>4266</v>
      </c>
      <c r="B3144" s="512" t="s">
        <v>144</v>
      </c>
      <c r="C3144" s="512" t="s">
        <v>22</v>
      </c>
      <c r="D3144" s="512" t="s">
        <v>2678</v>
      </c>
      <c r="E3144" s="512">
        <v>17</v>
      </c>
      <c r="F3144" s="512">
        <v>1</v>
      </c>
      <c r="G3144" s="512">
        <v>6</v>
      </c>
    </row>
    <row r="3145" spans="1:7" ht="12.75" customHeight="1">
      <c r="A3145" s="512" t="s">
        <v>9147</v>
      </c>
      <c r="B3145" s="512" t="s">
        <v>144</v>
      </c>
      <c r="C3145" s="512" t="s">
        <v>22</v>
      </c>
      <c r="D3145" s="512" t="s">
        <v>2706</v>
      </c>
      <c r="E3145" s="512">
        <v>17</v>
      </c>
      <c r="F3145" s="512">
        <v>1</v>
      </c>
      <c r="G3145" s="512">
        <v>6</v>
      </c>
    </row>
    <row r="3146" spans="1:7" ht="12.75" customHeight="1">
      <c r="A3146" s="512" t="s">
        <v>4160</v>
      </c>
      <c r="B3146" s="512" t="s">
        <v>144</v>
      </c>
      <c r="C3146" s="512" t="s">
        <v>213</v>
      </c>
      <c r="D3146" s="512" t="s">
        <v>2689</v>
      </c>
      <c r="E3146" s="512">
        <v>19</v>
      </c>
      <c r="F3146" s="512">
        <v>7</v>
      </c>
      <c r="G3146" s="512">
        <v>37</v>
      </c>
    </row>
    <row r="3147" spans="1:7" ht="12.75" customHeight="1">
      <c r="A3147" s="512" t="s">
        <v>9148</v>
      </c>
      <c r="B3147" s="512" t="s">
        <v>144</v>
      </c>
      <c r="C3147" s="512" t="s">
        <v>213</v>
      </c>
      <c r="D3147" s="512" t="s">
        <v>2705</v>
      </c>
      <c r="E3147" s="512">
        <v>19</v>
      </c>
      <c r="F3147" s="512">
        <v>1</v>
      </c>
      <c r="G3147" s="512">
        <v>5</v>
      </c>
    </row>
    <row r="3148" spans="1:7" ht="12.75" customHeight="1">
      <c r="A3148" s="512" t="s">
        <v>9149</v>
      </c>
      <c r="B3148" s="512" t="s">
        <v>144</v>
      </c>
      <c r="C3148" s="512" t="s">
        <v>225</v>
      </c>
      <c r="D3148" s="512" t="s">
        <v>2683</v>
      </c>
      <c r="E3148" s="512">
        <v>4</v>
      </c>
      <c r="F3148" s="512">
        <v>1</v>
      </c>
      <c r="G3148" s="512">
        <v>25</v>
      </c>
    </row>
    <row r="3149" spans="1:7" ht="12.75" customHeight="1">
      <c r="A3149" s="512" t="s">
        <v>4145</v>
      </c>
      <c r="B3149" s="512" t="s">
        <v>144</v>
      </c>
      <c r="C3149" s="512" t="s">
        <v>156</v>
      </c>
      <c r="D3149" s="512" t="s">
        <v>2689</v>
      </c>
      <c r="E3149" s="512">
        <v>2</v>
      </c>
      <c r="F3149" s="512" t="s">
        <v>2709</v>
      </c>
      <c r="G3149" s="512">
        <v>0</v>
      </c>
    </row>
    <row r="3150" spans="1:7" ht="12.75" customHeight="1">
      <c r="A3150" s="512" t="s">
        <v>9150</v>
      </c>
      <c r="B3150" s="512" t="s">
        <v>144</v>
      </c>
      <c r="C3150" s="512" t="s">
        <v>42</v>
      </c>
      <c r="D3150" s="512" t="s">
        <v>2686</v>
      </c>
      <c r="E3150" s="512">
        <v>12</v>
      </c>
      <c r="F3150" s="512">
        <v>1</v>
      </c>
      <c r="G3150" s="512">
        <v>8</v>
      </c>
    </row>
    <row r="3151" spans="1:7" ht="12.75" customHeight="1">
      <c r="A3151" s="512" t="s">
        <v>5272</v>
      </c>
      <c r="B3151" s="512" t="s">
        <v>144</v>
      </c>
      <c r="C3151" s="512" t="s">
        <v>64</v>
      </c>
      <c r="D3151" s="512" t="s">
        <v>2684</v>
      </c>
      <c r="E3151" s="512">
        <v>17</v>
      </c>
      <c r="F3151" s="512">
        <v>2</v>
      </c>
      <c r="G3151" s="512">
        <v>12</v>
      </c>
    </row>
    <row r="3152" spans="1:7" ht="12.75" customHeight="1">
      <c r="A3152" s="512" t="s">
        <v>9151</v>
      </c>
      <c r="B3152" s="512" t="s">
        <v>144</v>
      </c>
      <c r="C3152" s="512" t="s">
        <v>157</v>
      </c>
      <c r="D3152" s="512" t="s">
        <v>2695</v>
      </c>
      <c r="E3152" s="512">
        <v>14</v>
      </c>
      <c r="F3152" s="512">
        <v>2</v>
      </c>
      <c r="G3152" s="512">
        <v>14</v>
      </c>
    </row>
    <row r="3153" spans="1:7" ht="12.75" customHeight="1">
      <c r="A3153" s="512" t="s">
        <v>5239</v>
      </c>
      <c r="B3153" s="512" t="s">
        <v>144</v>
      </c>
      <c r="C3153" s="512" t="s">
        <v>43</v>
      </c>
      <c r="D3153" s="512" t="s">
        <v>2695</v>
      </c>
      <c r="E3153" s="512">
        <v>4</v>
      </c>
      <c r="F3153" s="512">
        <v>1</v>
      </c>
      <c r="G3153" s="512">
        <v>25</v>
      </c>
    </row>
    <row r="3154" spans="1:7" ht="12.75" customHeight="1">
      <c r="A3154" s="512" t="s">
        <v>9152</v>
      </c>
      <c r="B3154" s="512" t="s">
        <v>144</v>
      </c>
      <c r="C3154" s="512" t="s">
        <v>196</v>
      </c>
      <c r="D3154" s="512" t="s">
        <v>2679</v>
      </c>
      <c r="E3154" s="512">
        <v>28</v>
      </c>
      <c r="F3154" s="512">
        <v>1</v>
      </c>
      <c r="G3154" s="512">
        <v>4</v>
      </c>
    </row>
    <row r="3155" spans="1:7" ht="12.75" customHeight="1">
      <c r="A3155" s="512" t="s">
        <v>4557</v>
      </c>
      <c r="B3155" s="512" t="s">
        <v>144</v>
      </c>
      <c r="C3155" s="512" t="s">
        <v>197</v>
      </c>
      <c r="D3155" s="512" t="s">
        <v>2687</v>
      </c>
      <c r="E3155" s="512">
        <v>49</v>
      </c>
      <c r="F3155" s="512">
        <v>1</v>
      </c>
      <c r="G3155" s="512">
        <v>2</v>
      </c>
    </row>
    <row r="3156" spans="1:7" ht="12.75" customHeight="1">
      <c r="A3156" s="512" t="s">
        <v>9153</v>
      </c>
      <c r="B3156" s="512" t="s">
        <v>144</v>
      </c>
      <c r="C3156" s="512" t="s">
        <v>197</v>
      </c>
      <c r="D3156" s="512" t="s">
        <v>2691</v>
      </c>
      <c r="E3156" s="512">
        <v>49</v>
      </c>
      <c r="F3156" s="512">
        <v>1</v>
      </c>
      <c r="G3156" s="512">
        <v>2</v>
      </c>
    </row>
    <row r="3157" spans="1:7" ht="12.75" customHeight="1">
      <c r="A3157" s="512" t="s">
        <v>4165</v>
      </c>
      <c r="B3157" s="512" t="s">
        <v>144</v>
      </c>
      <c r="C3157" s="512" t="s">
        <v>197</v>
      </c>
      <c r="D3157" s="512" t="s">
        <v>2688</v>
      </c>
      <c r="E3157" s="512">
        <v>49</v>
      </c>
      <c r="F3157" s="512">
        <v>1</v>
      </c>
      <c r="G3157" s="512">
        <v>2</v>
      </c>
    </row>
    <row r="3158" spans="1:7" ht="12.75" customHeight="1">
      <c r="A3158" s="512" t="s">
        <v>9154</v>
      </c>
      <c r="B3158" s="512" t="s">
        <v>144</v>
      </c>
      <c r="C3158" s="512" t="s">
        <v>197</v>
      </c>
      <c r="D3158" s="512" t="s">
        <v>2683</v>
      </c>
      <c r="E3158" s="512">
        <v>49</v>
      </c>
      <c r="F3158" s="512">
        <v>2</v>
      </c>
      <c r="G3158" s="512">
        <v>4</v>
      </c>
    </row>
    <row r="3159" spans="1:7" ht="12.75" customHeight="1">
      <c r="A3159" s="512" t="s">
        <v>4146</v>
      </c>
      <c r="B3159" s="512" t="s">
        <v>144</v>
      </c>
      <c r="C3159" s="512" t="s">
        <v>44</v>
      </c>
      <c r="D3159" s="512" t="s">
        <v>2689</v>
      </c>
      <c r="E3159" s="512">
        <v>7</v>
      </c>
      <c r="F3159" s="512">
        <v>1</v>
      </c>
      <c r="G3159" s="512">
        <v>14</v>
      </c>
    </row>
    <row r="3160" spans="1:7" ht="12.75" customHeight="1">
      <c r="A3160" s="512" t="s">
        <v>4561</v>
      </c>
      <c r="B3160" s="512" t="s">
        <v>144</v>
      </c>
      <c r="C3160" s="512" t="s">
        <v>215</v>
      </c>
      <c r="D3160" s="512" t="s">
        <v>2690</v>
      </c>
      <c r="E3160" s="512">
        <v>42</v>
      </c>
      <c r="F3160" s="512">
        <v>9</v>
      </c>
      <c r="G3160" s="512">
        <v>21</v>
      </c>
    </row>
    <row r="3161" spans="1:7" ht="12.75" customHeight="1">
      <c r="A3161" s="512" t="s">
        <v>9155</v>
      </c>
      <c r="B3161" s="512" t="s">
        <v>144</v>
      </c>
      <c r="C3161" s="512" t="s">
        <v>215</v>
      </c>
      <c r="D3161" s="512" t="s">
        <v>2687</v>
      </c>
      <c r="E3161" s="512">
        <v>42</v>
      </c>
      <c r="F3161" s="512">
        <v>2</v>
      </c>
      <c r="G3161" s="512">
        <v>5</v>
      </c>
    </row>
    <row r="3162" spans="1:7" ht="12.75" customHeight="1">
      <c r="A3162" s="512" t="s">
        <v>9156</v>
      </c>
      <c r="B3162" s="512" t="s">
        <v>144</v>
      </c>
      <c r="C3162" s="512" t="s">
        <v>215</v>
      </c>
      <c r="D3162" s="512" t="s">
        <v>2680</v>
      </c>
      <c r="E3162" s="512">
        <v>42</v>
      </c>
      <c r="F3162" s="512">
        <v>2</v>
      </c>
      <c r="G3162" s="512">
        <v>5</v>
      </c>
    </row>
    <row r="3163" spans="1:7" ht="12.75" customHeight="1">
      <c r="A3163" s="512" t="s">
        <v>9157</v>
      </c>
      <c r="B3163" s="512" t="s">
        <v>144</v>
      </c>
      <c r="C3163" s="512" t="s">
        <v>215</v>
      </c>
      <c r="D3163" s="512" t="s">
        <v>2703</v>
      </c>
      <c r="E3163" s="512">
        <v>42</v>
      </c>
      <c r="F3163" s="512">
        <v>2</v>
      </c>
      <c r="G3163" s="512">
        <v>5</v>
      </c>
    </row>
    <row r="3164" spans="1:7" ht="12.75" customHeight="1">
      <c r="A3164" s="512" t="s">
        <v>9158</v>
      </c>
      <c r="B3164" s="512" t="s">
        <v>144</v>
      </c>
      <c r="C3164" s="512" t="s">
        <v>215</v>
      </c>
      <c r="D3164" s="512" t="s">
        <v>2706</v>
      </c>
      <c r="E3164" s="512">
        <v>42</v>
      </c>
      <c r="F3164" s="512">
        <v>1</v>
      </c>
      <c r="G3164" s="512">
        <v>2</v>
      </c>
    </row>
    <row r="3165" spans="1:7" ht="12.75" customHeight="1">
      <c r="A3165" s="512" t="s">
        <v>4189</v>
      </c>
      <c r="B3165" s="512" t="s">
        <v>144</v>
      </c>
      <c r="C3165" s="512" t="s">
        <v>180</v>
      </c>
      <c r="D3165" s="512" t="s">
        <v>2695</v>
      </c>
      <c r="E3165" s="512">
        <v>9</v>
      </c>
      <c r="F3165" s="512">
        <v>1</v>
      </c>
      <c r="G3165" s="512">
        <v>11</v>
      </c>
    </row>
    <row r="3166" spans="1:7" ht="12.75" customHeight="1">
      <c r="A3166" s="512" t="s">
        <v>9159</v>
      </c>
      <c r="B3166" s="512" t="s">
        <v>144</v>
      </c>
      <c r="C3166" s="512" t="s">
        <v>199</v>
      </c>
      <c r="D3166" s="512" t="s">
        <v>2699</v>
      </c>
      <c r="E3166" s="512">
        <v>21</v>
      </c>
      <c r="F3166" s="512">
        <v>1</v>
      </c>
      <c r="G3166" s="512">
        <v>5</v>
      </c>
    </row>
    <row r="3167" spans="1:7" ht="12.75" customHeight="1">
      <c r="A3167" s="512" t="s">
        <v>9160</v>
      </c>
      <c r="B3167" s="512" t="s">
        <v>144</v>
      </c>
      <c r="C3167" s="512" t="s">
        <v>21</v>
      </c>
      <c r="D3167" s="512" t="s">
        <v>2695</v>
      </c>
      <c r="E3167" s="512">
        <v>6</v>
      </c>
      <c r="F3167" s="512">
        <v>1</v>
      </c>
      <c r="G3167" s="512">
        <v>17</v>
      </c>
    </row>
    <row r="3168" spans="1:7" ht="12.75" customHeight="1">
      <c r="A3168" s="512" t="s">
        <v>691</v>
      </c>
      <c r="B3168" s="512" t="s">
        <v>144</v>
      </c>
      <c r="C3168" s="512" t="s">
        <v>224</v>
      </c>
      <c r="D3168" s="512" t="s">
        <v>2709</v>
      </c>
      <c r="E3168" s="512">
        <v>3</v>
      </c>
      <c r="F3168" s="512" t="s">
        <v>2709</v>
      </c>
      <c r="G3168" s="512">
        <v>0</v>
      </c>
    </row>
    <row r="3169" spans="1:7" ht="12.75" customHeight="1">
      <c r="A3169" s="512" t="s">
        <v>4551</v>
      </c>
      <c r="B3169" s="512" t="s">
        <v>144</v>
      </c>
      <c r="C3169" s="512" t="s">
        <v>22</v>
      </c>
      <c r="D3169" s="512" t="s">
        <v>2684</v>
      </c>
      <c r="E3169" s="512">
        <v>17</v>
      </c>
      <c r="F3169" s="512">
        <v>3</v>
      </c>
      <c r="G3169" s="512">
        <v>18</v>
      </c>
    </row>
    <row r="3170" spans="1:7" ht="12.75" customHeight="1">
      <c r="A3170" s="512" t="s">
        <v>9161</v>
      </c>
      <c r="B3170" s="512" t="s">
        <v>144</v>
      </c>
      <c r="C3170" s="512" t="s">
        <v>22</v>
      </c>
      <c r="D3170" s="512" t="s">
        <v>2704</v>
      </c>
      <c r="E3170" s="512">
        <v>17</v>
      </c>
      <c r="F3170" s="512">
        <v>1</v>
      </c>
      <c r="G3170" s="512">
        <v>6</v>
      </c>
    </row>
    <row r="3171" spans="1:7" ht="12.75" customHeight="1">
      <c r="A3171" s="512" t="s">
        <v>4158</v>
      </c>
      <c r="B3171" s="512" t="s">
        <v>144</v>
      </c>
      <c r="C3171" s="512" t="s">
        <v>195</v>
      </c>
      <c r="D3171" s="512" t="s">
        <v>2689</v>
      </c>
      <c r="E3171" s="512">
        <v>77</v>
      </c>
      <c r="F3171" s="512">
        <v>13</v>
      </c>
      <c r="G3171" s="512">
        <v>17</v>
      </c>
    </row>
    <row r="3172" spans="1:7" ht="12.75" customHeight="1">
      <c r="A3172" s="512" t="s">
        <v>4141</v>
      </c>
      <c r="B3172" s="512" t="s">
        <v>144</v>
      </c>
      <c r="C3172" s="512" t="s">
        <v>195</v>
      </c>
      <c r="D3172" s="512" t="s">
        <v>2690</v>
      </c>
      <c r="E3172" s="512">
        <v>77</v>
      </c>
      <c r="F3172" s="512">
        <v>5</v>
      </c>
      <c r="G3172" s="512">
        <v>6</v>
      </c>
    </row>
    <row r="3173" spans="1:7" ht="12.75" customHeight="1">
      <c r="A3173" s="512" t="s">
        <v>9162</v>
      </c>
      <c r="B3173" s="512" t="s">
        <v>144</v>
      </c>
      <c r="C3173" s="512" t="s">
        <v>195</v>
      </c>
      <c r="D3173" s="512" t="s">
        <v>2703</v>
      </c>
      <c r="E3173" s="512">
        <v>77</v>
      </c>
      <c r="F3173" s="512">
        <v>1</v>
      </c>
      <c r="G3173" s="512">
        <v>1</v>
      </c>
    </row>
    <row r="3174" spans="1:7" ht="12.75" customHeight="1">
      <c r="A3174" s="512" t="s">
        <v>9163</v>
      </c>
      <c r="B3174" s="512" t="s">
        <v>144</v>
      </c>
      <c r="C3174" s="512" t="s">
        <v>195</v>
      </c>
      <c r="D3174" s="512" t="s">
        <v>2696</v>
      </c>
      <c r="E3174" s="512">
        <v>77</v>
      </c>
      <c r="F3174" s="512">
        <v>1</v>
      </c>
      <c r="G3174" s="512">
        <v>1</v>
      </c>
    </row>
    <row r="3175" spans="1:7" ht="12.75" customHeight="1">
      <c r="A3175" s="512" t="s">
        <v>9164</v>
      </c>
      <c r="B3175" s="512" t="s">
        <v>144</v>
      </c>
      <c r="C3175" s="512" t="s">
        <v>155</v>
      </c>
      <c r="D3175" s="512" t="s">
        <v>2679</v>
      </c>
      <c r="E3175" s="512">
        <v>15</v>
      </c>
      <c r="F3175" s="512">
        <v>1</v>
      </c>
      <c r="G3175" s="512">
        <v>7</v>
      </c>
    </row>
    <row r="3176" spans="1:7" ht="12.75" customHeight="1">
      <c r="A3176" s="512" t="s">
        <v>4161</v>
      </c>
      <c r="B3176" s="512" t="s">
        <v>144</v>
      </c>
      <c r="C3176" s="512" t="s">
        <v>225</v>
      </c>
      <c r="D3176" s="512" t="s">
        <v>2689</v>
      </c>
      <c r="E3176" s="512">
        <v>4</v>
      </c>
      <c r="F3176" s="512">
        <v>2</v>
      </c>
      <c r="G3176" s="512">
        <v>50</v>
      </c>
    </row>
    <row r="3177" spans="1:7" ht="12.75" customHeight="1">
      <c r="A3177" s="512" t="s">
        <v>4111</v>
      </c>
      <c r="B3177" s="512" t="s">
        <v>144</v>
      </c>
      <c r="C3177" s="512" t="s">
        <v>42</v>
      </c>
      <c r="D3177" s="512" t="s">
        <v>2689</v>
      </c>
      <c r="E3177" s="512">
        <v>12</v>
      </c>
      <c r="F3177" s="512">
        <v>4</v>
      </c>
      <c r="G3177" s="512">
        <v>33</v>
      </c>
    </row>
    <row r="3178" spans="1:7" ht="12.75" customHeight="1">
      <c r="A3178" s="512" t="s">
        <v>9165</v>
      </c>
      <c r="B3178" s="512" t="s">
        <v>144</v>
      </c>
      <c r="C3178" s="512" t="s">
        <v>42</v>
      </c>
      <c r="D3178" s="512" t="s">
        <v>2684</v>
      </c>
      <c r="E3178" s="512">
        <v>12</v>
      </c>
      <c r="F3178" s="512">
        <v>2</v>
      </c>
      <c r="G3178" s="512">
        <v>17</v>
      </c>
    </row>
    <row r="3179" spans="1:7" ht="12.75" customHeight="1">
      <c r="A3179" s="512" t="s">
        <v>4178</v>
      </c>
      <c r="B3179" s="512" t="s">
        <v>144</v>
      </c>
      <c r="C3179" s="512" t="s">
        <v>158</v>
      </c>
      <c r="D3179" s="512" t="s">
        <v>2695</v>
      </c>
      <c r="E3179" s="512">
        <v>10</v>
      </c>
      <c r="F3179" s="512">
        <v>3</v>
      </c>
      <c r="G3179" s="512">
        <v>30</v>
      </c>
    </row>
    <row r="3180" spans="1:7" ht="12.75" customHeight="1">
      <c r="A3180" s="512" t="s">
        <v>4114</v>
      </c>
      <c r="B3180" s="512" t="s">
        <v>144</v>
      </c>
      <c r="C3180" s="512" t="s">
        <v>43</v>
      </c>
      <c r="D3180" s="512" t="s">
        <v>2689</v>
      </c>
      <c r="E3180" s="512">
        <v>4</v>
      </c>
      <c r="F3180" s="512">
        <v>2</v>
      </c>
      <c r="G3180" s="512">
        <v>50</v>
      </c>
    </row>
    <row r="3181" spans="1:7" ht="12.75" customHeight="1">
      <c r="A3181" s="512" t="s">
        <v>4181</v>
      </c>
      <c r="B3181" s="512" t="s">
        <v>144</v>
      </c>
      <c r="C3181" s="512" t="s">
        <v>227</v>
      </c>
      <c r="D3181" s="512" t="s">
        <v>2689</v>
      </c>
      <c r="E3181" s="512">
        <v>37</v>
      </c>
      <c r="F3181" s="512">
        <v>14</v>
      </c>
      <c r="G3181" s="512">
        <v>38</v>
      </c>
    </row>
    <row r="3182" spans="1:7" ht="12.75" customHeight="1">
      <c r="A3182" s="512" t="s">
        <v>4276</v>
      </c>
      <c r="B3182" s="512" t="s">
        <v>144</v>
      </c>
      <c r="C3182" s="512" t="s">
        <v>227</v>
      </c>
      <c r="D3182" s="512" t="s">
        <v>2684</v>
      </c>
      <c r="E3182" s="512">
        <v>37</v>
      </c>
      <c r="F3182" s="512">
        <v>1</v>
      </c>
      <c r="G3182" s="512">
        <v>3</v>
      </c>
    </row>
    <row r="3183" spans="1:7" ht="12.75" customHeight="1">
      <c r="A3183" s="512" t="s">
        <v>5282</v>
      </c>
      <c r="B3183" s="512" t="s">
        <v>144</v>
      </c>
      <c r="C3183" s="512" t="s">
        <v>227</v>
      </c>
      <c r="D3183" s="512" t="s">
        <v>2678</v>
      </c>
      <c r="E3183" s="512">
        <v>37</v>
      </c>
      <c r="F3183" s="512">
        <v>2</v>
      </c>
      <c r="G3183" s="512">
        <v>5</v>
      </c>
    </row>
    <row r="3184" spans="1:7" ht="12.75" customHeight="1">
      <c r="A3184" s="512" t="s">
        <v>4163</v>
      </c>
      <c r="B3184" s="512" t="s">
        <v>144</v>
      </c>
      <c r="C3184" s="512" t="s">
        <v>196</v>
      </c>
      <c r="D3184" s="512" t="s">
        <v>2684</v>
      </c>
      <c r="E3184" s="512">
        <v>28</v>
      </c>
      <c r="F3184" s="512">
        <v>3</v>
      </c>
      <c r="G3184" s="512">
        <v>11</v>
      </c>
    </row>
    <row r="3185" spans="1:7" ht="12.75" customHeight="1">
      <c r="A3185" s="512" t="s">
        <v>9166</v>
      </c>
      <c r="B3185" s="512" t="s">
        <v>144</v>
      </c>
      <c r="C3185" s="512" t="s">
        <v>196</v>
      </c>
      <c r="D3185" s="512" t="s">
        <v>2687</v>
      </c>
      <c r="E3185" s="512">
        <v>28</v>
      </c>
      <c r="F3185" s="512">
        <v>3</v>
      </c>
      <c r="G3185" s="512">
        <v>11</v>
      </c>
    </row>
    <row r="3186" spans="1:7" ht="12.75" customHeight="1">
      <c r="A3186" s="512" t="s">
        <v>9167</v>
      </c>
      <c r="B3186" s="512" t="s">
        <v>144</v>
      </c>
      <c r="C3186" s="512" t="s">
        <v>197</v>
      </c>
      <c r="D3186" s="512" t="s">
        <v>2682</v>
      </c>
      <c r="E3186" s="512">
        <v>49</v>
      </c>
      <c r="F3186" s="512">
        <v>1</v>
      </c>
      <c r="G3186" s="512">
        <v>2</v>
      </c>
    </row>
    <row r="3187" spans="1:7" ht="12.75" customHeight="1">
      <c r="A3187" s="512" t="s">
        <v>9168</v>
      </c>
      <c r="B3187" s="512" t="s">
        <v>144</v>
      </c>
      <c r="C3187" s="512" t="s">
        <v>197</v>
      </c>
      <c r="D3187" s="512" t="s">
        <v>2700</v>
      </c>
      <c r="E3187" s="512">
        <v>49</v>
      </c>
      <c r="F3187" s="512">
        <v>1</v>
      </c>
      <c r="G3187" s="512">
        <v>2</v>
      </c>
    </row>
    <row r="3188" spans="1:7" ht="12.75" customHeight="1">
      <c r="A3188" s="512" t="s">
        <v>4186</v>
      </c>
      <c r="B3188" s="512" t="s">
        <v>144</v>
      </c>
      <c r="C3188" s="512" t="s">
        <v>159</v>
      </c>
      <c r="D3188" s="512" t="s">
        <v>2698</v>
      </c>
      <c r="E3188" s="512">
        <v>4</v>
      </c>
      <c r="F3188" s="512">
        <v>1</v>
      </c>
      <c r="G3188" s="512">
        <v>25</v>
      </c>
    </row>
    <row r="3189" spans="1:7" ht="12.75" customHeight="1">
      <c r="A3189" s="512" t="s">
        <v>9169</v>
      </c>
      <c r="B3189" s="512" t="s">
        <v>144</v>
      </c>
      <c r="C3189" s="512" t="s">
        <v>44</v>
      </c>
      <c r="D3189" s="512" t="s">
        <v>2686</v>
      </c>
      <c r="E3189" s="512">
        <v>7</v>
      </c>
      <c r="F3189" s="512">
        <v>1</v>
      </c>
      <c r="G3189" s="512">
        <v>14</v>
      </c>
    </row>
    <row r="3190" spans="1:7" ht="12.75" customHeight="1">
      <c r="A3190" s="512" t="s">
        <v>9170</v>
      </c>
      <c r="B3190" s="512" t="s">
        <v>144</v>
      </c>
      <c r="C3190" s="512" t="s">
        <v>215</v>
      </c>
      <c r="D3190" s="512" t="s">
        <v>2683</v>
      </c>
      <c r="E3190" s="512">
        <v>42</v>
      </c>
      <c r="F3190" s="512">
        <v>1</v>
      </c>
      <c r="G3190" s="512">
        <v>2</v>
      </c>
    </row>
    <row r="3191" spans="1:7" ht="12.75" customHeight="1">
      <c r="A3191" s="512" t="s">
        <v>9171</v>
      </c>
      <c r="B3191" s="512" t="s">
        <v>144</v>
      </c>
      <c r="C3191" s="512" t="s">
        <v>215</v>
      </c>
      <c r="D3191" s="512" t="s">
        <v>2701</v>
      </c>
      <c r="E3191" s="512">
        <v>42</v>
      </c>
      <c r="F3191" s="512">
        <v>1</v>
      </c>
      <c r="G3191" s="512">
        <v>2</v>
      </c>
    </row>
    <row r="3192" spans="1:7" ht="12.75" customHeight="1">
      <c r="A3192" s="512" t="s">
        <v>4188</v>
      </c>
      <c r="B3192" s="512" t="s">
        <v>144</v>
      </c>
      <c r="C3192" s="512" t="s">
        <v>180</v>
      </c>
      <c r="D3192" s="512" t="s">
        <v>2689</v>
      </c>
      <c r="E3192" s="512">
        <v>9</v>
      </c>
      <c r="F3192" s="512">
        <v>6</v>
      </c>
      <c r="G3192" s="512">
        <v>67</v>
      </c>
    </row>
    <row r="3193" spans="1:7" ht="12.75" customHeight="1">
      <c r="A3193" s="512" t="s">
        <v>4169</v>
      </c>
      <c r="B3193" s="512" t="s">
        <v>144</v>
      </c>
      <c r="C3193" s="512" t="s">
        <v>180</v>
      </c>
      <c r="D3193" s="512" t="s">
        <v>2690</v>
      </c>
      <c r="E3193" s="512">
        <v>9</v>
      </c>
      <c r="F3193" s="512">
        <v>1</v>
      </c>
      <c r="G3193" s="512">
        <v>11</v>
      </c>
    </row>
    <row r="3194" spans="1:7" ht="12.75" customHeight="1">
      <c r="A3194" s="512" t="s">
        <v>4190</v>
      </c>
      <c r="B3194" s="512" t="s">
        <v>144</v>
      </c>
      <c r="C3194" s="512" t="s">
        <v>199</v>
      </c>
      <c r="D3194" s="512" t="s">
        <v>2690</v>
      </c>
      <c r="E3194" s="512">
        <v>21</v>
      </c>
      <c r="F3194" s="512">
        <v>1</v>
      </c>
      <c r="G3194" s="512">
        <v>5</v>
      </c>
    </row>
    <row r="3195" spans="1:7" ht="12.75" customHeight="1">
      <c r="A3195" s="512" t="s">
        <v>4282</v>
      </c>
      <c r="B3195" s="512" t="s">
        <v>144</v>
      </c>
      <c r="C3195" s="512" t="s">
        <v>228</v>
      </c>
      <c r="D3195" s="512" t="s">
        <v>2689</v>
      </c>
      <c r="E3195" s="512">
        <v>6</v>
      </c>
      <c r="F3195" s="512">
        <v>3</v>
      </c>
      <c r="G3195" s="512">
        <v>50</v>
      </c>
    </row>
    <row r="3196" spans="1:7" ht="12.75" customHeight="1">
      <c r="A3196" s="512" t="s">
        <v>5274</v>
      </c>
      <c r="B3196" s="512" t="s">
        <v>144</v>
      </c>
      <c r="C3196" s="512" t="s">
        <v>228</v>
      </c>
      <c r="D3196" s="512" t="s">
        <v>2684</v>
      </c>
      <c r="E3196" s="512">
        <v>6</v>
      </c>
      <c r="F3196" s="512">
        <v>2</v>
      </c>
      <c r="G3196" s="512">
        <v>33</v>
      </c>
    </row>
    <row r="3197" spans="1:7" ht="12.75" customHeight="1">
      <c r="A3197" s="512" t="s">
        <v>9172</v>
      </c>
      <c r="B3197" s="512" t="s">
        <v>144</v>
      </c>
      <c r="C3197" s="512" t="s">
        <v>228</v>
      </c>
      <c r="D3197" s="512" t="s">
        <v>2687</v>
      </c>
      <c r="E3197" s="512">
        <v>6</v>
      </c>
      <c r="F3197" s="512">
        <v>1</v>
      </c>
      <c r="G3197" s="512">
        <v>17</v>
      </c>
    </row>
    <row r="3198" spans="1:7" ht="12.75" customHeight="1">
      <c r="A3198" s="512" t="s">
        <v>4283</v>
      </c>
      <c r="B3198" s="512" t="s">
        <v>144</v>
      </c>
      <c r="C3198" s="512" t="s">
        <v>229</v>
      </c>
      <c r="D3198" s="512" t="s">
        <v>2690</v>
      </c>
      <c r="E3198" s="512">
        <v>25</v>
      </c>
      <c r="F3198" s="512">
        <v>3</v>
      </c>
      <c r="G3198" s="512">
        <v>12</v>
      </c>
    </row>
    <row r="3199" spans="1:7" ht="12.75" customHeight="1">
      <c r="A3199" s="512" t="s">
        <v>9173</v>
      </c>
      <c r="B3199" s="512" t="s">
        <v>144</v>
      </c>
      <c r="C3199" s="512" t="s">
        <v>223</v>
      </c>
      <c r="D3199" s="512" t="s">
        <v>2696</v>
      </c>
      <c r="E3199" s="512">
        <v>44</v>
      </c>
      <c r="F3199" s="512">
        <v>3</v>
      </c>
      <c r="G3199" s="512">
        <v>7</v>
      </c>
    </row>
    <row r="3200" spans="1:7" ht="12.75" customHeight="1">
      <c r="A3200" s="512" t="s">
        <v>4068</v>
      </c>
      <c r="B3200" s="512" t="s">
        <v>144</v>
      </c>
      <c r="C3200" s="512" t="s">
        <v>40</v>
      </c>
      <c r="D3200" s="512" t="s">
        <v>2689</v>
      </c>
      <c r="E3200" s="512">
        <v>9</v>
      </c>
      <c r="F3200" s="512">
        <v>4</v>
      </c>
      <c r="G3200" s="512">
        <v>44</v>
      </c>
    </row>
    <row r="3201" spans="1:7" ht="12.75" customHeight="1">
      <c r="A3201" s="512" t="s">
        <v>5238</v>
      </c>
      <c r="B3201" s="512" t="s">
        <v>144</v>
      </c>
      <c r="C3201" s="512" t="s">
        <v>95</v>
      </c>
      <c r="D3201" s="512" t="s">
        <v>2695</v>
      </c>
      <c r="E3201" s="512">
        <v>23</v>
      </c>
      <c r="F3201" s="512">
        <v>2</v>
      </c>
      <c r="G3201" s="512">
        <v>9</v>
      </c>
    </row>
    <row r="3202" spans="1:7" ht="12.75" customHeight="1">
      <c r="A3202" s="512" t="s">
        <v>4156</v>
      </c>
      <c r="B3202" s="512" t="s">
        <v>144</v>
      </c>
      <c r="C3202" s="512" t="s">
        <v>95</v>
      </c>
      <c r="D3202" s="512" t="s">
        <v>2684</v>
      </c>
      <c r="E3202" s="512">
        <v>23</v>
      </c>
      <c r="F3202" s="512">
        <v>3</v>
      </c>
      <c r="G3202" s="512">
        <v>13</v>
      </c>
    </row>
    <row r="3203" spans="1:7" ht="12.75" customHeight="1">
      <c r="A3203" s="512" t="s">
        <v>5298</v>
      </c>
      <c r="B3203" s="512" t="s">
        <v>144</v>
      </c>
      <c r="C3203" s="512" t="s">
        <v>95</v>
      </c>
      <c r="D3203" s="512" t="s">
        <v>2687</v>
      </c>
      <c r="E3203" s="512">
        <v>23</v>
      </c>
      <c r="F3203" s="512">
        <v>2</v>
      </c>
      <c r="G3203" s="512">
        <v>9</v>
      </c>
    </row>
    <row r="3204" spans="1:7" ht="12.75" customHeight="1">
      <c r="A3204" s="512" t="s">
        <v>4157</v>
      </c>
      <c r="B3204" s="512" t="s">
        <v>144</v>
      </c>
      <c r="C3204" s="512" t="s">
        <v>22</v>
      </c>
      <c r="D3204" s="512" t="s">
        <v>2689</v>
      </c>
      <c r="E3204" s="512">
        <v>17</v>
      </c>
      <c r="F3204" s="512">
        <v>7</v>
      </c>
      <c r="G3204" s="512">
        <v>41</v>
      </c>
    </row>
    <row r="3205" spans="1:7" ht="12.75" customHeight="1">
      <c r="A3205" s="512" t="s">
        <v>5299</v>
      </c>
      <c r="B3205" s="512" t="s">
        <v>144</v>
      </c>
      <c r="C3205" s="512" t="s">
        <v>22</v>
      </c>
      <c r="D3205" s="512" t="s">
        <v>2687</v>
      </c>
      <c r="E3205" s="512">
        <v>17</v>
      </c>
      <c r="F3205" s="512">
        <v>1</v>
      </c>
      <c r="G3205" s="512">
        <v>6</v>
      </c>
    </row>
    <row r="3206" spans="1:7" ht="12.75" customHeight="1">
      <c r="A3206" s="512" t="s">
        <v>4267</v>
      </c>
      <c r="B3206" s="512" t="s">
        <v>144</v>
      </c>
      <c r="C3206" s="512" t="s">
        <v>195</v>
      </c>
      <c r="D3206" s="512" t="s">
        <v>2684</v>
      </c>
      <c r="E3206" s="512">
        <v>77</v>
      </c>
      <c r="F3206" s="512">
        <v>6</v>
      </c>
      <c r="G3206" s="512">
        <v>8</v>
      </c>
    </row>
    <row r="3207" spans="1:7" ht="12.75" customHeight="1">
      <c r="A3207" s="512" t="s">
        <v>9174</v>
      </c>
      <c r="B3207" s="512" t="s">
        <v>144</v>
      </c>
      <c r="C3207" s="512" t="s">
        <v>195</v>
      </c>
      <c r="D3207" s="512" t="s">
        <v>2683</v>
      </c>
      <c r="E3207" s="512">
        <v>77</v>
      </c>
      <c r="F3207" s="512">
        <v>1</v>
      </c>
      <c r="G3207" s="512">
        <v>1</v>
      </c>
    </row>
    <row r="3208" spans="1:7" ht="12.75" customHeight="1">
      <c r="A3208" s="512" t="s">
        <v>4142</v>
      </c>
      <c r="B3208" s="512" t="s">
        <v>144</v>
      </c>
      <c r="C3208" s="512" t="s">
        <v>155</v>
      </c>
      <c r="D3208" s="512" t="s">
        <v>2689</v>
      </c>
      <c r="E3208" s="512">
        <v>15</v>
      </c>
      <c r="F3208" s="512">
        <v>3</v>
      </c>
      <c r="G3208" s="512">
        <v>20</v>
      </c>
    </row>
    <row r="3209" spans="1:7" ht="12.75" customHeight="1">
      <c r="A3209" s="512" t="s">
        <v>4177</v>
      </c>
      <c r="B3209" s="512" t="s">
        <v>144</v>
      </c>
      <c r="C3209" s="512" t="s">
        <v>41</v>
      </c>
      <c r="D3209" s="512" t="s">
        <v>2690</v>
      </c>
      <c r="E3209" s="512">
        <v>14</v>
      </c>
      <c r="F3209" s="512">
        <v>1</v>
      </c>
      <c r="G3209" s="512">
        <v>7</v>
      </c>
    </row>
    <row r="3210" spans="1:7" ht="12.75" customHeight="1">
      <c r="A3210" s="512" t="s">
        <v>4269</v>
      </c>
      <c r="B3210" s="512" t="s">
        <v>144</v>
      </c>
      <c r="C3210" s="512" t="s">
        <v>41</v>
      </c>
      <c r="D3210" s="512" t="s">
        <v>2684</v>
      </c>
      <c r="E3210" s="512">
        <v>14</v>
      </c>
      <c r="F3210" s="512">
        <v>3</v>
      </c>
      <c r="G3210" s="512">
        <v>21</v>
      </c>
    </row>
    <row r="3211" spans="1:7" ht="12.75" customHeight="1">
      <c r="A3211" s="512" t="s">
        <v>9175</v>
      </c>
      <c r="B3211" s="512" t="s">
        <v>144</v>
      </c>
      <c r="C3211" s="512" t="s">
        <v>41</v>
      </c>
      <c r="D3211" s="512" t="s">
        <v>2686</v>
      </c>
      <c r="E3211" s="512">
        <v>14</v>
      </c>
      <c r="F3211" s="512">
        <v>1</v>
      </c>
      <c r="G3211" s="512">
        <v>7</v>
      </c>
    </row>
    <row r="3212" spans="1:7" ht="12.75" customHeight="1">
      <c r="A3212" s="512" t="s">
        <v>701</v>
      </c>
      <c r="B3212" s="512" t="s">
        <v>144</v>
      </c>
      <c r="C3212" s="512" t="s">
        <v>156</v>
      </c>
      <c r="D3212" s="512" t="s">
        <v>2709</v>
      </c>
      <c r="E3212" s="512">
        <v>2</v>
      </c>
      <c r="F3212" s="512" t="s">
        <v>2709</v>
      </c>
      <c r="G3212" s="512">
        <v>0</v>
      </c>
    </row>
    <row r="3213" spans="1:7" ht="12.75" customHeight="1">
      <c r="A3213" s="512" t="s">
        <v>4272</v>
      </c>
      <c r="B3213" s="512" t="s">
        <v>144</v>
      </c>
      <c r="C3213" s="512" t="s">
        <v>42</v>
      </c>
      <c r="D3213" s="512" t="s">
        <v>2695</v>
      </c>
      <c r="E3213" s="512">
        <v>12</v>
      </c>
      <c r="F3213" s="512">
        <v>1</v>
      </c>
      <c r="G3213" s="512">
        <v>8</v>
      </c>
    </row>
    <row r="3214" spans="1:7" ht="12.75" customHeight="1">
      <c r="A3214" s="512" t="s">
        <v>4273</v>
      </c>
      <c r="B3214" s="512" t="s">
        <v>144</v>
      </c>
      <c r="C3214" s="512" t="s">
        <v>42</v>
      </c>
      <c r="D3214" s="512" t="s">
        <v>2690</v>
      </c>
      <c r="E3214" s="512">
        <v>12</v>
      </c>
      <c r="F3214" s="512">
        <v>2</v>
      </c>
      <c r="G3214" s="512">
        <v>17</v>
      </c>
    </row>
    <row r="3215" spans="1:7" ht="12.75" customHeight="1">
      <c r="A3215" s="512" t="s">
        <v>4274</v>
      </c>
      <c r="B3215" s="512" t="s">
        <v>144</v>
      </c>
      <c r="C3215" s="512" t="s">
        <v>64</v>
      </c>
      <c r="D3215" s="512" t="s">
        <v>2689</v>
      </c>
      <c r="E3215" s="512">
        <v>17</v>
      </c>
      <c r="F3215" s="512">
        <v>7</v>
      </c>
      <c r="G3215" s="512">
        <v>41</v>
      </c>
    </row>
    <row r="3216" spans="1:7" ht="12.75" customHeight="1">
      <c r="A3216" s="512" t="s">
        <v>5273</v>
      </c>
      <c r="B3216" s="512" t="s">
        <v>144</v>
      </c>
      <c r="C3216" s="512" t="s">
        <v>226</v>
      </c>
      <c r="D3216" s="512" t="s">
        <v>2684</v>
      </c>
      <c r="E3216" s="512">
        <v>8</v>
      </c>
      <c r="F3216" s="512">
        <v>1</v>
      </c>
      <c r="G3216" s="512">
        <v>13</v>
      </c>
    </row>
    <row r="3217" spans="1:7" ht="12.75" customHeight="1">
      <c r="A3217" s="512" t="s">
        <v>9176</v>
      </c>
      <c r="B3217" s="512" t="s">
        <v>144</v>
      </c>
      <c r="C3217" s="512" t="s">
        <v>226</v>
      </c>
      <c r="D3217" s="512" t="s">
        <v>2704</v>
      </c>
      <c r="E3217" s="512">
        <v>8</v>
      </c>
      <c r="F3217" s="512">
        <v>1</v>
      </c>
      <c r="G3217" s="512">
        <v>13</v>
      </c>
    </row>
    <row r="3218" spans="1:7" ht="12.75" customHeight="1">
      <c r="A3218" s="512" t="s">
        <v>5315</v>
      </c>
      <c r="B3218" s="512" t="s">
        <v>144</v>
      </c>
      <c r="C3218" s="512" t="s">
        <v>226</v>
      </c>
      <c r="D3218" s="512" t="s">
        <v>2696</v>
      </c>
      <c r="E3218" s="512">
        <v>8</v>
      </c>
      <c r="F3218" s="512">
        <v>1</v>
      </c>
      <c r="G3218" s="512">
        <v>13</v>
      </c>
    </row>
    <row r="3219" spans="1:7" ht="12.75" customHeight="1">
      <c r="A3219" s="512" t="s">
        <v>4554</v>
      </c>
      <c r="B3219" s="512" t="s">
        <v>144</v>
      </c>
      <c r="C3219" s="512" t="s">
        <v>157</v>
      </c>
      <c r="D3219" s="512" t="s">
        <v>2689</v>
      </c>
      <c r="E3219" s="512">
        <v>14</v>
      </c>
      <c r="F3219" s="512">
        <v>7</v>
      </c>
      <c r="G3219" s="512">
        <v>50</v>
      </c>
    </row>
    <row r="3220" spans="1:7" ht="12.75" customHeight="1">
      <c r="A3220" s="512" t="s">
        <v>4184</v>
      </c>
      <c r="B3220" s="512" t="s">
        <v>144</v>
      </c>
      <c r="C3220" s="512" t="s">
        <v>196</v>
      </c>
      <c r="D3220" s="512" t="s">
        <v>2695</v>
      </c>
      <c r="E3220" s="512">
        <v>28</v>
      </c>
      <c r="F3220" s="512">
        <v>6</v>
      </c>
      <c r="G3220" s="512">
        <v>21</v>
      </c>
    </row>
    <row r="3221" spans="1:7" ht="12.75" customHeight="1">
      <c r="A3221" s="512" t="s">
        <v>9177</v>
      </c>
      <c r="B3221" s="512" t="s">
        <v>144</v>
      </c>
      <c r="C3221" s="512" t="s">
        <v>196</v>
      </c>
      <c r="D3221" s="512" t="s">
        <v>2678</v>
      </c>
      <c r="E3221" s="512">
        <v>28</v>
      </c>
      <c r="F3221" s="512">
        <v>2</v>
      </c>
      <c r="G3221" s="512">
        <v>7</v>
      </c>
    </row>
    <row r="3222" spans="1:7" ht="12.75" customHeight="1">
      <c r="A3222" s="512" t="s">
        <v>9178</v>
      </c>
      <c r="B3222" s="512" t="s">
        <v>144</v>
      </c>
      <c r="C3222" s="512" t="s">
        <v>196</v>
      </c>
      <c r="D3222" s="512" t="s">
        <v>2702</v>
      </c>
      <c r="E3222" s="512">
        <v>28</v>
      </c>
      <c r="F3222" s="512">
        <v>3</v>
      </c>
      <c r="G3222" s="512">
        <v>11</v>
      </c>
    </row>
    <row r="3223" spans="1:7" ht="12.75" customHeight="1">
      <c r="A3223" s="512" t="s">
        <v>4164</v>
      </c>
      <c r="B3223" s="512" t="s">
        <v>144</v>
      </c>
      <c r="C3223" s="512" t="s">
        <v>196</v>
      </c>
      <c r="D3223" s="512" t="s">
        <v>2703</v>
      </c>
      <c r="E3223" s="512">
        <v>28</v>
      </c>
      <c r="F3223" s="512">
        <v>1</v>
      </c>
      <c r="G3223" s="512">
        <v>4</v>
      </c>
    </row>
    <row r="3224" spans="1:7" ht="12.75" customHeight="1">
      <c r="A3224" s="512" t="s">
        <v>9179</v>
      </c>
      <c r="B3224" s="512" t="s">
        <v>144</v>
      </c>
      <c r="C3224" s="512" t="s">
        <v>196</v>
      </c>
      <c r="D3224" s="512" t="s">
        <v>2682</v>
      </c>
      <c r="E3224" s="512">
        <v>28</v>
      </c>
      <c r="F3224" s="512">
        <v>1</v>
      </c>
      <c r="G3224" s="512">
        <v>4</v>
      </c>
    </row>
    <row r="3225" spans="1:7" ht="12.75" customHeight="1">
      <c r="A3225" s="512" t="s">
        <v>9180</v>
      </c>
      <c r="B3225" s="512" t="s">
        <v>144</v>
      </c>
      <c r="C3225" s="512" t="s">
        <v>196</v>
      </c>
      <c r="D3225" s="512" t="s">
        <v>2706</v>
      </c>
      <c r="E3225" s="512">
        <v>28</v>
      </c>
      <c r="F3225" s="512">
        <v>1</v>
      </c>
      <c r="G3225" s="512">
        <v>4</v>
      </c>
    </row>
    <row r="3226" spans="1:7" ht="12.75" customHeight="1">
      <c r="A3226" s="512" t="s">
        <v>4115</v>
      </c>
      <c r="B3226" s="512" t="s">
        <v>144</v>
      </c>
      <c r="C3226" s="512" t="s">
        <v>197</v>
      </c>
      <c r="D3226" s="512" t="s">
        <v>2684</v>
      </c>
      <c r="E3226" s="512">
        <v>49</v>
      </c>
      <c r="F3226" s="512">
        <v>7</v>
      </c>
      <c r="G3226" s="512">
        <v>14</v>
      </c>
    </row>
    <row r="3227" spans="1:7" ht="12.75" customHeight="1">
      <c r="A3227" s="512" t="s">
        <v>4185</v>
      </c>
      <c r="B3227" s="512" t="s">
        <v>144</v>
      </c>
      <c r="C3227" s="512" t="s">
        <v>197</v>
      </c>
      <c r="D3227" s="512" t="s">
        <v>2703</v>
      </c>
      <c r="E3227" s="512">
        <v>49</v>
      </c>
      <c r="F3227" s="512">
        <v>1</v>
      </c>
      <c r="G3227" s="512">
        <v>2</v>
      </c>
    </row>
    <row r="3228" spans="1:7" ht="12.75" customHeight="1">
      <c r="A3228" s="512" t="s">
        <v>9181</v>
      </c>
      <c r="B3228" s="512" t="s">
        <v>144</v>
      </c>
      <c r="C3228" s="512" t="s">
        <v>197</v>
      </c>
      <c r="D3228" s="512" t="s">
        <v>2707</v>
      </c>
      <c r="E3228" s="512">
        <v>49</v>
      </c>
      <c r="F3228" s="512">
        <v>1</v>
      </c>
      <c r="G3228" s="512">
        <v>2</v>
      </c>
    </row>
    <row r="3229" spans="1:7" ht="12.75" customHeight="1">
      <c r="A3229" s="512" t="s">
        <v>9182</v>
      </c>
      <c r="B3229" s="512" t="s">
        <v>144</v>
      </c>
      <c r="C3229" s="512" t="s">
        <v>197</v>
      </c>
      <c r="D3229" s="512" t="s">
        <v>2706</v>
      </c>
      <c r="E3229" s="512">
        <v>49</v>
      </c>
      <c r="F3229" s="512">
        <v>1</v>
      </c>
      <c r="G3229" s="512">
        <v>2</v>
      </c>
    </row>
    <row r="3230" spans="1:7" ht="12.75" customHeight="1">
      <c r="A3230" s="512" t="s">
        <v>9183</v>
      </c>
      <c r="B3230" s="512" t="s">
        <v>144</v>
      </c>
      <c r="C3230" s="512" t="s">
        <v>197</v>
      </c>
      <c r="D3230" s="512" t="s">
        <v>2696</v>
      </c>
      <c r="E3230" s="512">
        <v>49</v>
      </c>
      <c r="F3230" s="512">
        <v>1</v>
      </c>
      <c r="G3230" s="512">
        <v>2</v>
      </c>
    </row>
    <row r="3231" spans="1:7" ht="12.75" customHeight="1">
      <c r="A3231" s="512" t="s">
        <v>4559</v>
      </c>
      <c r="B3231" s="512" t="s">
        <v>144</v>
      </c>
      <c r="C3231" s="512" t="s">
        <v>159</v>
      </c>
      <c r="D3231" s="512" t="s">
        <v>2695</v>
      </c>
      <c r="E3231" s="512">
        <v>4</v>
      </c>
      <c r="F3231" s="512">
        <v>2</v>
      </c>
      <c r="G3231" s="512">
        <v>50</v>
      </c>
    </row>
    <row r="3232" spans="1:7" ht="12.75" customHeight="1">
      <c r="A3232" s="512" t="s">
        <v>4166</v>
      </c>
      <c r="B3232" s="512" t="s">
        <v>144</v>
      </c>
      <c r="C3232" s="512" t="s">
        <v>215</v>
      </c>
      <c r="D3232" s="512" t="s">
        <v>2695</v>
      </c>
      <c r="E3232" s="512">
        <v>42</v>
      </c>
      <c r="F3232" s="512">
        <v>5</v>
      </c>
      <c r="G3232" s="512">
        <v>12</v>
      </c>
    </row>
    <row r="3233" spans="1:7" ht="12.75" customHeight="1">
      <c r="A3233" s="512" t="s">
        <v>4167</v>
      </c>
      <c r="B3233" s="512" t="s">
        <v>144</v>
      </c>
      <c r="C3233" s="512" t="s">
        <v>215</v>
      </c>
      <c r="D3233" s="512" t="s">
        <v>2684</v>
      </c>
      <c r="E3233" s="512">
        <v>42</v>
      </c>
      <c r="F3233" s="512">
        <v>3</v>
      </c>
      <c r="G3233" s="512">
        <v>7</v>
      </c>
    </row>
    <row r="3234" spans="1:7" ht="12.75" customHeight="1">
      <c r="A3234" s="512" t="s">
        <v>9184</v>
      </c>
      <c r="B3234" s="512" t="s">
        <v>144</v>
      </c>
      <c r="C3234" s="512" t="s">
        <v>180</v>
      </c>
      <c r="D3234" s="512" t="s">
        <v>2687</v>
      </c>
      <c r="E3234" s="512">
        <v>9</v>
      </c>
      <c r="F3234" s="512">
        <v>1</v>
      </c>
      <c r="G3234" s="512">
        <v>11</v>
      </c>
    </row>
    <row r="3235" spans="1:7" ht="12.75" customHeight="1">
      <c r="A3235" s="512" t="s">
        <v>9185</v>
      </c>
      <c r="B3235" s="512" t="s">
        <v>144</v>
      </c>
      <c r="C3235" s="512" t="s">
        <v>180</v>
      </c>
      <c r="D3235" s="512" t="s">
        <v>2699</v>
      </c>
      <c r="E3235" s="512">
        <v>9</v>
      </c>
      <c r="F3235" s="512">
        <v>1</v>
      </c>
      <c r="G3235" s="512">
        <v>11</v>
      </c>
    </row>
    <row r="3236" spans="1:7" ht="12.75" customHeight="1">
      <c r="A3236" s="512" t="s">
        <v>9186</v>
      </c>
      <c r="B3236" s="512" t="s">
        <v>144</v>
      </c>
      <c r="C3236" s="512" t="s">
        <v>199</v>
      </c>
      <c r="D3236" s="512" t="s">
        <v>2684</v>
      </c>
      <c r="E3236" s="512">
        <v>21</v>
      </c>
      <c r="F3236" s="512">
        <v>1</v>
      </c>
      <c r="G3236" s="512">
        <v>5</v>
      </c>
    </row>
    <row r="3237" spans="1:7" ht="12.75" customHeight="1">
      <c r="A3237" s="512" t="s">
        <v>4191</v>
      </c>
      <c r="B3237" s="512" t="s">
        <v>144</v>
      </c>
      <c r="C3237" s="512" t="s">
        <v>228</v>
      </c>
      <c r="D3237" s="512" t="s">
        <v>2690</v>
      </c>
      <c r="E3237" s="512">
        <v>6</v>
      </c>
      <c r="F3237" s="512">
        <v>1</v>
      </c>
      <c r="G3237" s="512">
        <v>17</v>
      </c>
    </row>
    <row r="3238" spans="1:7" ht="12.75" customHeight="1">
      <c r="A3238" s="512" t="s">
        <v>4149</v>
      </c>
      <c r="B3238" s="512" t="s">
        <v>144</v>
      </c>
      <c r="C3238" s="512" t="s">
        <v>229</v>
      </c>
      <c r="D3238" s="512" t="s">
        <v>2684</v>
      </c>
      <c r="E3238" s="512">
        <v>25</v>
      </c>
      <c r="F3238" s="512">
        <v>4</v>
      </c>
      <c r="G3238" s="512">
        <v>16</v>
      </c>
    </row>
    <row r="3239" spans="1:7" ht="12.75" customHeight="1">
      <c r="A3239" s="512" t="s">
        <v>9187</v>
      </c>
      <c r="B3239" s="512" t="s">
        <v>144</v>
      </c>
      <c r="C3239" s="512" t="s">
        <v>229</v>
      </c>
      <c r="D3239" s="512" t="s">
        <v>2686</v>
      </c>
      <c r="E3239" s="512">
        <v>25</v>
      </c>
      <c r="F3239" s="512">
        <v>1</v>
      </c>
      <c r="G3239" s="512">
        <v>4</v>
      </c>
    </row>
    <row r="3240" spans="1:7" ht="12.75" customHeight="1">
      <c r="A3240" s="512" t="s">
        <v>4284</v>
      </c>
      <c r="B3240" s="512" t="s">
        <v>144</v>
      </c>
      <c r="C3240" s="512" t="s">
        <v>65</v>
      </c>
      <c r="D3240" s="512" t="s">
        <v>2689</v>
      </c>
      <c r="E3240" s="512">
        <v>13</v>
      </c>
      <c r="F3240" s="512">
        <v>8</v>
      </c>
      <c r="G3240" s="512">
        <v>62</v>
      </c>
    </row>
    <row r="3241" spans="1:7" ht="12.75" customHeight="1">
      <c r="A3241" s="512" t="s">
        <v>5284</v>
      </c>
      <c r="B3241" s="512" t="s">
        <v>144</v>
      </c>
      <c r="C3241" s="512" t="s">
        <v>65</v>
      </c>
      <c r="D3241" s="512" t="s">
        <v>2678</v>
      </c>
      <c r="E3241" s="512">
        <v>13</v>
      </c>
      <c r="F3241" s="512">
        <v>1</v>
      </c>
      <c r="G3241" s="512">
        <v>8</v>
      </c>
    </row>
  </sheetData>
  <sheetProtection sheet="1" objects="1" scenarios="1"/>
  <autoFilter ref="A1:G3241"/>
  <sortState ref="A2:G3484">
    <sortCondition ref="C8"/>
  </sortState>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6" tint="0.39997558519241921"/>
  </sheetPr>
  <dimension ref="A1:G592"/>
  <sheetViews>
    <sheetView zoomScaleNormal="100" workbookViewId="0"/>
  </sheetViews>
  <sheetFormatPr defaultColWidth="8.85546875" defaultRowHeight="12.75"/>
  <cols>
    <col min="1" max="1" width="15.7109375" style="512" customWidth="1"/>
    <col min="2" max="2" width="14.28515625" style="512" customWidth="1"/>
    <col min="3" max="3" width="28.140625" style="512" bestFit="1" customWidth="1"/>
    <col min="4" max="4" width="20.28515625" style="512" customWidth="1"/>
    <col min="5" max="5" width="15.5703125" style="512" customWidth="1"/>
    <col min="6" max="6" width="19.140625" style="512" bestFit="1" customWidth="1"/>
    <col min="7" max="7" width="16.28515625" style="512" bestFit="1" customWidth="1"/>
    <col min="8" max="16384" width="8.85546875" style="512"/>
  </cols>
  <sheetData>
    <row r="1" spans="1:7">
      <c r="A1" s="512" t="s">
        <v>730</v>
      </c>
      <c r="B1" s="512" t="s">
        <v>2672</v>
      </c>
      <c r="C1" s="512" t="s">
        <v>2673</v>
      </c>
      <c r="D1" s="512" t="s">
        <v>2710</v>
      </c>
      <c r="E1" s="512" t="s">
        <v>2675</v>
      </c>
      <c r="F1" s="512" t="s">
        <v>2711</v>
      </c>
      <c r="G1" s="512" t="s">
        <v>2712</v>
      </c>
    </row>
    <row r="2" spans="1:7">
      <c r="A2" s="512" t="s">
        <v>259</v>
      </c>
      <c r="B2" s="512" t="s">
        <v>4590</v>
      </c>
      <c r="C2" s="512" t="s">
        <v>98</v>
      </c>
      <c r="D2" s="512" t="s">
        <v>2709</v>
      </c>
      <c r="E2" s="512">
        <v>23</v>
      </c>
      <c r="F2" s="512">
        <v>0</v>
      </c>
      <c r="G2" s="512">
        <v>0</v>
      </c>
    </row>
    <row r="3" spans="1:7">
      <c r="A3" s="512" t="s">
        <v>263</v>
      </c>
      <c r="B3" s="512" t="s">
        <v>4590</v>
      </c>
      <c r="C3" s="512" t="s">
        <v>99</v>
      </c>
      <c r="D3" s="512" t="s">
        <v>2709</v>
      </c>
      <c r="E3" s="512">
        <v>21</v>
      </c>
      <c r="F3" s="512">
        <v>0</v>
      </c>
      <c r="G3" s="512">
        <v>0</v>
      </c>
    </row>
    <row r="4" spans="1:7">
      <c r="A4" s="512" t="s">
        <v>268</v>
      </c>
      <c r="B4" s="512" t="s">
        <v>4590</v>
      </c>
      <c r="C4" s="512" t="s">
        <v>201</v>
      </c>
      <c r="D4" s="512" t="s">
        <v>2709</v>
      </c>
      <c r="E4" s="512">
        <v>18</v>
      </c>
      <c r="F4" s="512">
        <v>0</v>
      </c>
      <c r="G4" s="512">
        <v>0</v>
      </c>
    </row>
    <row r="5" spans="1:7">
      <c r="A5" s="512" t="s">
        <v>6524</v>
      </c>
      <c r="B5" s="512" t="s">
        <v>4590</v>
      </c>
      <c r="C5" s="512" t="s">
        <v>103</v>
      </c>
      <c r="D5" s="512" t="s">
        <v>2709</v>
      </c>
      <c r="E5" s="512">
        <v>1</v>
      </c>
      <c r="F5" s="512">
        <v>0</v>
      </c>
      <c r="G5" s="512">
        <v>0</v>
      </c>
    </row>
    <row r="6" spans="1:7">
      <c r="A6" s="512" t="s">
        <v>292</v>
      </c>
      <c r="B6" s="512" t="s">
        <v>4590</v>
      </c>
      <c r="C6" s="512" t="s">
        <v>205</v>
      </c>
      <c r="D6" s="512" t="s">
        <v>2709</v>
      </c>
      <c r="E6" s="512">
        <v>53</v>
      </c>
      <c r="F6" s="512">
        <v>0</v>
      </c>
      <c r="G6" s="512">
        <v>0</v>
      </c>
    </row>
    <row r="7" spans="1:7">
      <c r="A7" s="512" t="s">
        <v>295</v>
      </c>
      <c r="B7" s="512" t="s">
        <v>4590</v>
      </c>
      <c r="C7" s="512" t="s">
        <v>105</v>
      </c>
      <c r="D7" s="512" t="s">
        <v>2709</v>
      </c>
      <c r="E7" s="512">
        <v>25</v>
      </c>
      <c r="F7" s="512">
        <v>0</v>
      </c>
      <c r="G7" s="512">
        <v>0</v>
      </c>
    </row>
    <row r="8" spans="1:7">
      <c r="A8" s="512" t="s">
        <v>298</v>
      </c>
      <c r="B8" s="512" t="s">
        <v>4590</v>
      </c>
      <c r="C8" s="512" t="s">
        <v>106</v>
      </c>
      <c r="D8" s="512" t="s">
        <v>2709</v>
      </c>
      <c r="E8" s="512">
        <v>25</v>
      </c>
      <c r="F8" s="512">
        <v>0</v>
      </c>
      <c r="G8" s="512">
        <v>0</v>
      </c>
    </row>
    <row r="9" spans="1:7">
      <c r="A9" s="512" t="s">
        <v>303</v>
      </c>
      <c r="B9" s="512" t="s">
        <v>4590</v>
      </c>
      <c r="C9" s="512" t="s">
        <v>108</v>
      </c>
      <c r="D9" s="512" t="s">
        <v>2709</v>
      </c>
      <c r="E9" s="512">
        <v>11</v>
      </c>
      <c r="F9" s="512">
        <v>0</v>
      </c>
      <c r="G9" s="512">
        <v>0</v>
      </c>
    </row>
    <row r="10" spans="1:7">
      <c r="A10" s="512" t="s">
        <v>308</v>
      </c>
      <c r="B10" s="512" t="s">
        <v>4590</v>
      </c>
      <c r="C10" s="512" t="s">
        <v>111</v>
      </c>
      <c r="D10" s="512" t="s">
        <v>2709</v>
      </c>
      <c r="E10" s="512">
        <v>13</v>
      </c>
      <c r="F10" s="512">
        <v>0</v>
      </c>
      <c r="G10" s="512">
        <v>0</v>
      </c>
    </row>
    <row r="11" spans="1:7">
      <c r="A11" s="512" t="s">
        <v>313</v>
      </c>
      <c r="B11" s="512" t="s">
        <v>4590</v>
      </c>
      <c r="C11" s="512" t="s">
        <v>113</v>
      </c>
      <c r="D11" s="512" t="s">
        <v>2709</v>
      </c>
      <c r="E11" s="512">
        <v>14</v>
      </c>
      <c r="F11" s="512">
        <v>0</v>
      </c>
      <c r="G11" s="512">
        <v>0</v>
      </c>
    </row>
    <row r="12" spans="1:7">
      <c r="A12" s="512" t="s">
        <v>314</v>
      </c>
      <c r="B12" s="512" t="s">
        <v>4590</v>
      </c>
      <c r="C12" s="512" t="s">
        <v>114</v>
      </c>
      <c r="D12" s="512" t="s">
        <v>2709</v>
      </c>
      <c r="E12" s="512">
        <v>12</v>
      </c>
      <c r="F12" s="512">
        <v>0</v>
      </c>
      <c r="G12" s="512">
        <v>0</v>
      </c>
    </row>
    <row r="13" spans="1:7">
      <c r="A13" s="512" t="s">
        <v>317</v>
      </c>
      <c r="B13" s="512" t="s">
        <v>4590</v>
      </c>
      <c r="C13" s="512" t="s">
        <v>146</v>
      </c>
      <c r="D13" s="512" t="s">
        <v>2709</v>
      </c>
      <c r="E13" s="512">
        <v>6</v>
      </c>
      <c r="F13" s="512">
        <v>0</v>
      </c>
      <c r="G13" s="512">
        <v>0</v>
      </c>
    </row>
    <row r="14" spans="1:7">
      <c r="A14" s="512" t="s">
        <v>323</v>
      </c>
      <c r="B14" s="512" t="s">
        <v>4590</v>
      </c>
      <c r="C14" s="512" t="s">
        <v>148</v>
      </c>
      <c r="D14" s="512" t="s">
        <v>2709</v>
      </c>
      <c r="E14" s="512">
        <v>14</v>
      </c>
      <c r="F14" s="512">
        <v>0</v>
      </c>
      <c r="G14" s="512">
        <v>0</v>
      </c>
    </row>
    <row r="15" spans="1:7">
      <c r="A15" s="512" t="s">
        <v>354</v>
      </c>
      <c r="B15" s="512" t="s">
        <v>4590</v>
      </c>
      <c r="C15" s="512" t="s">
        <v>210</v>
      </c>
      <c r="D15" s="512" t="s">
        <v>2709</v>
      </c>
      <c r="E15" s="512">
        <v>15</v>
      </c>
      <c r="F15" s="512">
        <v>0</v>
      </c>
      <c r="G15" s="512">
        <v>0</v>
      </c>
    </row>
    <row r="16" spans="1:7">
      <c r="A16" s="512" t="s">
        <v>355</v>
      </c>
      <c r="B16" s="512" t="s">
        <v>4590</v>
      </c>
      <c r="C16" s="512" t="s">
        <v>191</v>
      </c>
      <c r="D16" s="512" t="s">
        <v>2709</v>
      </c>
      <c r="E16" s="512">
        <v>6</v>
      </c>
      <c r="F16" s="512">
        <v>0</v>
      </c>
      <c r="G16" s="512">
        <v>0</v>
      </c>
    </row>
    <row r="17" spans="1:7">
      <c r="A17" s="512" t="s">
        <v>371</v>
      </c>
      <c r="B17" s="512" t="s">
        <v>4590</v>
      </c>
      <c r="C17" s="512" t="s">
        <v>212</v>
      </c>
      <c r="D17" s="512" t="s">
        <v>2709</v>
      </c>
      <c r="E17" s="512">
        <v>16</v>
      </c>
      <c r="F17" s="512">
        <v>0</v>
      </c>
      <c r="G17" s="512">
        <v>0</v>
      </c>
    </row>
    <row r="18" spans="1:7">
      <c r="A18" s="512" t="s">
        <v>389</v>
      </c>
      <c r="B18" s="512" t="s">
        <v>4590</v>
      </c>
      <c r="C18" s="512" t="s">
        <v>214</v>
      </c>
      <c r="D18" s="512" t="s">
        <v>2709</v>
      </c>
      <c r="E18" s="512">
        <v>10</v>
      </c>
      <c r="F18" s="512">
        <v>0</v>
      </c>
      <c r="G18" s="512">
        <v>0</v>
      </c>
    </row>
    <row r="19" spans="1:7">
      <c r="A19" s="512" t="s">
        <v>390</v>
      </c>
      <c r="B19" s="512" t="s">
        <v>4590</v>
      </c>
      <c r="C19" s="512" t="s">
        <v>156</v>
      </c>
      <c r="D19" s="512" t="s">
        <v>2709</v>
      </c>
      <c r="E19" s="512">
        <v>10</v>
      </c>
      <c r="F19" s="512">
        <v>0</v>
      </c>
      <c r="G19" s="512">
        <v>0</v>
      </c>
    </row>
    <row r="20" spans="1:7">
      <c r="A20" s="512" t="s">
        <v>395</v>
      </c>
      <c r="B20" s="512" t="s">
        <v>4590</v>
      </c>
      <c r="C20" s="512" t="s">
        <v>158</v>
      </c>
      <c r="D20" s="512" t="s">
        <v>2709</v>
      </c>
      <c r="E20" s="512">
        <v>16</v>
      </c>
      <c r="F20" s="512">
        <v>0</v>
      </c>
      <c r="G20" s="512">
        <v>0</v>
      </c>
    </row>
    <row r="21" spans="1:7">
      <c r="A21" s="512" t="s">
        <v>405</v>
      </c>
      <c r="B21" s="512" t="s">
        <v>4590</v>
      </c>
      <c r="C21" s="512" t="s">
        <v>199</v>
      </c>
      <c r="D21" s="512" t="s">
        <v>2709</v>
      </c>
      <c r="E21" s="512">
        <v>24</v>
      </c>
      <c r="F21" s="512">
        <v>0</v>
      </c>
      <c r="G21" s="512">
        <v>0</v>
      </c>
    </row>
    <row r="22" spans="1:7">
      <c r="A22" s="512" t="s">
        <v>4589</v>
      </c>
      <c r="B22" s="512" t="s">
        <v>4590</v>
      </c>
      <c r="C22" s="512" t="s">
        <v>97</v>
      </c>
      <c r="D22" s="512" t="s">
        <v>1225</v>
      </c>
      <c r="E22" s="512">
        <v>15</v>
      </c>
      <c r="F22" s="512">
        <v>3</v>
      </c>
      <c r="G22" s="512">
        <v>20</v>
      </c>
    </row>
    <row r="23" spans="1:7">
      <c r="A23" s="512" t="s">
        <v>4591</v>
      </c>
      <c r="B23" s="512" t="s">
        <v>4590</v>
      </c>
      <c r="C23" s="512" t="s">
        <v>98</v>
      </c>
      <c r="D23" s="512" t="s">
        <v>1225</v>
      </c>
      <c r="E23" s="512">
        <v>23</v>
      </c>
      <c r="F23" s="512">
        <v>0</v>
      </c>
      <c r="G23" s="512">
        <v>0</v>
      </c>
    </row>
    <row r="24" spans="1:7">
      <c r="A24" s="512" t="s">
        <v>4592</v>
      </c>
      <c r="B24" s="512" t="s">
        <v>4590</v>
      </c>
      <c r="C24" s="512" t="s">
        <v>230</v>
      </c>
      <c r="D24" s="512" t="s">
        <v>1225</v>
      </c>
      <c r="E24" s="512">
        <v>8</v>
      </c>
      <c r="F24" s="512">
        <v>7</v>
      </c>
      <c r="G24" s="512">
        <v>88</v>
      </c>
    </row>
    <row r="25" spans="1:7">
      <c r="A25" s="512" t="s">
        <v>4593</v>
      </c>
      <c r="B25" s="512" t="s">
        <v>4590</v>
      </c>
      <c r="C25" s="512" t="s">
        <v>200</v>
      </c>
      <c r="D25" s="512" t="s">
        <v>1225</v>
      </c>
      <c r="E25" s="512">
        <v>25</v>
      </c>
      <c r="F25" s="512">
        <v>1</v>
      </c>
      <c r="G25" s="512">
        <v>4</v>
      </c>
    </row>
    <row r="26" spans="1:7">
      <c r="A26" s="512" t="s">
        <v>4594</v>
      </c>
      <c r="B26" s="512" t="s">
        <v>4590</v>
      </c>
      <c r="C26" s="512" t="s">
        <v>86</v>
      </c>
      <c r="D26" s="512" t="s">
        <v>1225</v>
      </c>
      <c r="E26" s="512">
        <v>16</v>
      </c>
      <c r="F26" s="512">
        <v>12</v>
      </c>
      <c r="G26" s="512">
        <v>75</v>
      </c>
    </row>
    <row r="27" spans="1:7">
      <c r="A27" s="512" t="s">
        <v>4595</v>
      </c>
      <c r="B27" s="512" t="s">
        <v>4590</v>
      </c>
      <c r="C27" s="512" t="s">
        <v>99</v>
      </c>
      <c r="D27" s="512" t="s">
        <v>1225</v>
      </c>
      <c r="E27" s="512">
        <v>21</v>
      </c>
      <c r="F27" s="512">
        <v>0</v>
      </c>
      <c r="G27" s="512">
        <v>0</v>
      </c>
    </row>
    <row r="28" spans="1:7">
      <c r="A28" s="512" t="s">
        <v>4596</v>
      </c>
      <c r="B28" s="512" t="s">
        <v>4590</v>
      </c>
      <c r="C28" s="512" t="s">
        <v>216</v>
      </c>
      <c r="D28" s="512" t="s">
        <v>1225</v>
      </c>
      <c r="E28" s="512">
        <v>103</v>
      </c>
      <c r="F28" s="512">
        <v>74</v>
      </c>
      <c r="G28" s="512">
        <v>72</v>
      </c>
    </row>
    <row r="29" spans="1:7">
      <c r="A29" s="512" t="s">
        <v>4597</v>
      </c>
      <c r="B29" s="512" t="s">
        <v>4590</v>
      </c>
      <c r="C29" s="512" t="s">
        <v>23</v>
      </c>
      <c r="D29" s="512" t="s">
        <v>1225</v>
      </c>
      <c r="E29" s="512">
        <v>11</v>
      </c>
      <c r="F29" s="512">
        <v>11</v>
      </c>
      <c r="G29" s="512">
        <v>100</v>
      </c>
    </row>
    <row r="30" spans="1:7">
      <c r="A30" s="512" t="s">
        <v>4598</v>
      </c>
      <c r="B30" s="512" t="s">
        <v>4590</v>
      </c>
      <c r="C30" s="512" t="s">
        <v>24</v>
      </c>
      <c r="D30" s="512" t="s">
        <v>1225</v>
      </c>
      <c r="E30" s="512">
        <v>9</v>
      </c>
      <c r="F30" s="512">
        <v>8</v>
      </c>
      <c r="G30" s="512">
        <v>89</v>
      </c>
    </row>
    <row r="31" spans="1:7">
      <c r="A31" s="512" t="s">
        <v>4599</v>
      </c>
      <c r="B31" s="512" t="s">
        <v>4590</v>
      </c>
      <c r="C31" s="512" t="s">
        <v>25</v>
      </c>
      <c r="D31" s="512" t="s">
        <v>1225</v>
      </c>
      <c r="E31" s="512">
        <v>20</v>
      </c>
      <c r="F31" s="512">
        <v>18</v>
      </c>
      <c r="G31" s="512">
        <v>90</v>
      </c>
    </row>
    <row r="32" spans="1:7">
      <c r="A32" s="512" t="s">
        <v>4600</v>
      </c>
      <c r="B32" s="512" t="s">
        <v>4590</v>
      </c>
      <c r="C32" s="512" t="s">
        <v>201</v>
      </c>
      <c r="D32" s="512" t="s">
        <v>1225</v>
      </c>
      <c r="E32" s="512">
        <v>18</v>
      </c>
      <c r="F32" s="512">
        <v>0</v>
      </c>
      <c r="G32" s="512">
        <v>0</v>
      </c>
    </row>
    <row r="33" spans="1:7">
      <c r="A33" s="512" t="s">
        <v>4601</v>
      </c>
      <c r="B33" s="512" t="s">
        <v>4590</v>
      </c>
      <c r="C33" s="512" t="s">
        <v>181</v>
      </c>
      <c r="D33" s="512" t="s">
        <v>1225</v>
      </c>
      <c r="E33" s="512">
        <v>14</v>
      </c>
      <c r="F33" s="512">
        <v>3</v>
      </c>
      <c r="G33" s="512">
        <v>21</v>
      </c>
    </row>
    <row r="34" spans="1:7">
      <c r="A34" s="512" t="s">
        <v>4602</v>
      </c>
      <c r="B34" s="512" t="s">
        <v>4590</v>
      </c>
      <c r="C34" s="512" t="s">
        <v>231</v>
      </c>
      <c r="D34" s="512" t="s">
        <v>1225</v>
      </c>
      <c r="E34" s="512">
        <v>26</v>
      </c>
      <c r="F34" s="512">
        <v>22</v>
      </c>
      <c r="G34" s="512">
        <v>85</v>
      </c>
    </row>
    <row r="35" spans="1:7">
      <c r="A35" s="512" t="s">
        <v>4603</v>
      </c>
      <c r="B35" s="512" t="s">
        <v>4590</v>
      </c>
      <c r="C35" s="512" t="s">
        <v>100</v>
      </c>
      <c r="D35" s="512" t="s">
        <v>1225</v>
      </c>
      <c r="E35" s="512">
        <v>16</v>
      </c>
      <c r="F35" s="512">
        <v>1</v>
      </c>
      <c r="G35" s="512">
        <v>6</v>
      </c>
    </row>
    <row r="36" spans="1:7">
      <c r="A36" s="512" t="s">
        <v>4604</v>
      </c>
      <c r="B36" s="512" t="s">
        <v>4590</v>
      </c>
      <c r="C36" s="512" t="s">
        <v>182</v>
      </c>
      <c r="D36" s="512" t="s">
        <v>1225</v>
      </c>
      <c r="E36" s="512">
        <v>20</v>
      </c>
      <c r="F36" s="512">
        <v>1</v>
      </c>
      <c r="G36" s="512">
        <v>5</v>
      </c>
    </row>
    <row r="37" spans="1:7">
      <c r="A37" s="512" t="s">
        <v>4605</v>
      </c>
      <c r="B37" s="512" t="s">
        <v>4590</v>
      </c>
      <c r="C37" s="512" t="s">
        <v>202</v>
      </c>
      <c r="D37" s="512" t="s">
        <v>1225</v>
      </c>
      <c r="E37" s="512">
        <v>31</v>
      </c>
      <c r="F37" s="512">
        <v>3</v>
      </c>
      <c r="G37" s="512">
        <v>10</v>
      </c>
    </row>
    <row r="38" spans="1:7">
      <c r="A38" s="512" t="s">
        <v>4606</v>
      </c>
      <c r="B38" s="512" t="s">
        <v>4590</v>
      </c>
      <c r="C38" s="512" t="s">
        <v>101</v>
      </c>
      <c r="D38" s="512" t="s">
        <v>1225</v>
      </c>
      <c r="E38" s="512">
        <v>52</v>
      </c>
      <c r="F38" s="512">
        <v>2</v>
      </c>
      <c r="G38" s="512">
        <v>4</v>
      </c>
    </row>
    <row r="39" spans="1:7">
      <c r="A39" s="512" t="s">
        <v>4607</v>
      </c>
      <c r="B39" s="512" t="s">
        <v>4590</v>
      </c>
      <c r="C39" s="512" t="s">
        <v>183</v>
      </c>
      <c r="D39" s="512" t="s">
        <v>1225</v>
      </c>
      <c r="E39" s="512">
        <v>64</v>
      </c>
      <c r="F39" s="512">
        <v>5</v>
      </c>
      <c r="G39" s="512">
        <v>8</v>
      </c>
    </row>
    <row r="40" spans="1:7">
      <c r="A40" s="512" t="s">
        <v>4608</v>
      </c>
      <c r="B40" s="512" t="s">
        <v>4590</v>
      </c>
      <c r="C40" s="512" t="s">
        <v>26</v>
      </c>
      <c r="D40" s="512" t="s">
        <v>1225</v>
      </c>
      <c r="E40" s="512">
        <v>14</v>
      </c>
      <c r="F40" s="512">
        <v>10</v>
      </c>
      <c r="G40" s="512">
        <v>71</v>
      </c>
    </row>
    <row r="41" spans="1:7">
      <c r="A41" s="512" t="s">
        <v>4609</v>
      </c>
      <c r="B41" s="512" t="s">
        <v>4590</v>
      </c>
      <c r="C41" s="512" t="s">
        <v>232</v>
      </c>
      <c r="D41" s="512" t="s">
        <v>1225</v>
      </c>
      <c r="E41" s="512">
        <v>8</v>
      </c>
      <c r="F41" s="512">
        <v>7</v>
      </c>
      <c r="G41" s="512">
        <v>88</v>
      </c>
    </row>
    <row r="42" spans="1:7">
      <c r="A42" s="512" t="s">
        <v>4610</v>
      </c>
      <c r="B42" s="512" t="s">
        <v>4590</v>
      </c>
      <c r="C42" s="512" t="s">
        <v>87</v>
      </c>
      <c r="D42" s="512" t="s">
        <v>1225</v>
      </c>
      <c r="E42" s="512">
        <v>60</v>
      </c>
      <c r="F42" s="512">
        <v>29</v>
      </c>
      <c r="G42" s="512">
        <v>48</v>
      </c>
    </row>
    <row r="43" spans="1:7">
      <c r="A43" s="512" t="s">
        <v>4611</v>
      </c>
      <c r="B43" s="512" t="s">
        <v>4590</v>
      </c>
      <c r="C43" s="512" t="s">
        <v>102</v>
      </c>
      <c r="D43" s="512" t="s">
        <v>1225</v>
      </c>
      <c r="E43" s="512">
        <v>16</v>
      </c>
      <c r="F43" s="512">
        <v>3</v>
      </c>
      <c r="G43" s="512">
        <v>19</v>
      </c>
    </row>
    <row r="44" spans="1:7">
      <c r="A44" s="512" t="s">
        <v>4612</v>
      </c>
      <c r="B44" s="512" t="s">
        <v>4590</v>
      </c>
      <c r="C44" s="512" t="s">
        <v>88</v>
      </c>
      <c r="D44" s="512" t="s">
        <v>1225</v>
      </c>
      <c r="E44" s="512">
        <v>37</v>
      </c>
      <c r="F44" s="512">
        <v>32</v>
      </c>
      <c r="G44" s="512">
        <v>86</v>
      </c>
    </row>
    <row r="45" spans="1:7">
      <c r="A45" s="512" t="s">
        <v>4613</v>
      </c>
      <c r="B45" s="512" t="s">
        <v>4590</v>
      </c>
      <c r="C45" s="512" t="s">
        <v>27</v>
      </c>
      <c r="D45" s="512" t="s">
        <v>1225</v>
      </c>
      <c r="E45" s="512">
        <v>17</v>
      </c>
      <c r="F45" s="512">
        <v>14</v>
      </c>
      <c r="G45" s="512">
        <v>82</v>
      </c>
    </row>
    <row r="46" spans="1:7">
      <c r="A46" s="512" t="s">
        <v>4614</v>
      </c>
      <c r="B46" s="512" t="s">
        <v>4590</v>
      </c>
      <c r="C46" s="512" t="s">
        <v>28</v>
      </c>
      <c r="D46" s="512" t="s">
        <v>1225</v>
      </c>
      <c r="E46" s="512">
        <v>27</v>
      </c>
      <c r="F46" s="512">
        <v>22</v>
      </c>
      <c r="G46" s="512">
        <v>81</v>
      </c>
    </row>
    <row r="47" spans="1:7">
      <c r="A47" s="512" t="s">
        <v>9188</v>
      </c>
      <c r="B47" s="512" t="s">
        <v>4590</v>
      </c>
      <c r="C47" s="512" t="s">
        <v>103</v>
      </c>
      <c r="D47" s="512" t="s">
        <v>1225</v>
      </c>
      <c r="E47" s="512">
        <v>1</v>
      </c>
      <c r="F47" s="512">
        <v>0</v>
      </c>
      <c r="G47" s="512">
        <v>0</v>
      </c>
    </row>
    <row r="48" spans="1:7">
      <c r="A48" s="512" t="s">
        <v>4615</v>
      </c>
      <c r="B48" s="512" t="s">
        <v>4590</v>
      </c>
      <c r="C48" s="512" t="s">
        <v>203</v>
      </c>
      <c r="D48" s="512" t="s">
        <v>1225</v>
      </c>
      <c r="E48" s="512">
        <v>42</v>
      </c>
      <c r="F48" s="512">
        <v>7</v>
      </c>
      <c r="G48" s="512">
        <v>17</v>
      </c>
    </row>
    <row r="49" spans="1:7">
      <c r="A49" s="512" t="s">
        <v>4616</v>
      </c>
      <c r="B49" s="512" t="s">
        <v>4590</v>
      </c>
      <c r="C49" s="512" t="s">
        <v>217</v>
      </c>
      <c r="D49" s="512" t="s">
        <v>1225</v>
      </c>
      <c r="E49" s="512">
        <v>25</v>
      </c>
      <c r="F49" s="512">
        <v>10</v>
      </c>
      <c r="G49" s="512">
        <v>40</v>
      </c>
    </row>
    <row r="50" spans="1:7">
      <c r="A50" s="512" t="s">
        <v>4617</v>
      </c>
      <c r="B50" s="512" t="s">
        <v>4590</v>
      </c>
      <c r="C50" s="512" t="s">
        <v>104</v>
      </c>
      <c r="D50" s="512" t="s">
        <v>1225</v>
      </c>
      <c r="E50" s="512">
        <v>36</v>
      </c>
      <c r="F50" s="512">
        <v>4</v>
      </c>
      <c r="G50" s="512">
        <v>11</v>
      </c>
    </row>
    <row r="51" spans="1:7">
      <c r="A51" s="512" t="s">
        <v>4618</v>
      </c>
      <c r="B51" s="512" t="s">
        <v>4590</v>
      </c>
      <c r="C51" s="512" t="s">
        <v>29</v>
      </c>
      <c r="D51" s="512" t="s">
        <v>1225</v>
      </c>
      <c r="E51" s="512">
        <v>47</v>
      </c>
      <c r="F51" s="512">
        <v>42</v>
      </c>
      <c r="G51" s="512">
        <v>89</v>
      </c>
    </row>
    <row r="52" spans="1:7">
      <c r="A52" s="512" t="s">
        <v>4619</v>
      </c>
      <c r="B52" s="512" t="s">
        <v>4590</v>
      </c>
      <c r="C52" s="512" t="s">
        <v>160</v>
      </c>
      <c r="D52" s="512" t="s">
        <v>1225</v>
      </c>
      <c r="E52" s="512">
        <v>10</v>
      </c>
      <c r="F52" s="512">
        <v>8</v>
      </c>
      <c r="G52" s="512">
        <v>80</v>
      </c>
    </row>
    <row r="53" spans="1:7">
      <c r="A53" s="512" t="s">
        <v>4620</v>
      </c>
      <c r="B53" s="512" t="s">
        <v>4590</v>
      </c>
      <c r="C53" s="512" t="s">
        <v>77</v>
      </c>
      <c r="D53" s="512" t="s">
        <v>1225</v>
      </c>
      <c r="E53" s="512">
        <v>15</v>
      </c>
      <c r="F53" s="512">
        <v>15</v>
      </c>
      <c r="G53" s="512">
        <v>100</v>
      </c>
    </row>
    <row r="54" spans="1:7">
      <c r="A54" s="512" t="s">
        <v>4621</v>
      </c>
      <c r="B54" s="512" t="s">
        <v>4590</v>
      </c>
      <c r="C54" s="512" t="s">
        <v>78</v>
      </c>
      <c r="D54" s="512" t="s">
        <v>1225</v>
      </c>
      <c r="E54" s="512">
        <v>49</v>
      </c>
      <c r="F54" s="512">
        <v>49</v>
      </c>
      <c r="G54" s="512">
        <v>100</v>
      </c>
    </row>
    <row r="55" spans="1:7">
      <c r="A55" s="512" t="s">
        <v>4622</v>
      </c>
      <c r="B55" s="512" t="s">
        <v>4590</v>
      </c>
      <c r="C55" s="512" t="s">
        <v>204</v>
      </c>
      <c r="D55" s="512" t="s">
        <v>1225</v>
      </c>
      <c r="E55" s="512">
        <v>42</v>
      </c>
      <c r="F55" s="512">
        <v>1</v>
      </c>
      <c r="G55" s="512">
        <v>2</v>
      </c>
    </row>
    <row r="56" spans="1:7">
      <c r="A56" s="512" t="s">
        <v>4623</v>
      </c>
      <c r="B56" s="512" t="s">
        <v>4590</v>
      </c>
      <c r="C56" s="512" t="s">
        <v>233</v>
      </c>
      <c r="D56" s="512" t="s">
        <v>1225</v>
      </c>
      <c r="E56" s="512">
        <v>12</v>
      </c>
      <c r="F56" s="512">
        <v>12</v>
      </c>
      <c r="G56" s="512">
        <v>100</v>
      </c>
    </row>
    <row r="57" spans="1:7">
      <c r="A57" s="512" t="s">
        <v>4624</v>
      </c>
      <c r="B57" s="512" t="s">
        <v>4590</v>
      </c>
      <c r="C57" s="512" t="s">
        <v>205</v>
      </c>
      <c r="D57" s="512" t="s">
        <v>1225</v>
      </c>
      <c r="E57" s="512">
        <v>53</v>
      </c>
      <c r="F57" s="512">
        <v>0</v>
      </c>
      <c r="G57" s="512">
        <v>0</v>
      </c>
    </row>
    <row r="58" spans="1:7">
      <c r="A58" s="512" t="s">
        <v>4625</v>
      </c>
      <c r="B58" s="512" t="s">
        <v>4590</v>
      </c>
      <c r="C58" s="512" t="s">
        <v>218</v>
      </c>
      <c r="D58" s="512" t="s">
        <v>1225</v>
      </c>
      <c r="E58" s="512">
        <v>11</v>
      </c>
      <c r="F58" s="512">
        <v>10</v>
      </c>
      <c r="G58" s="512">
        <v>91</v>
      </c>
    </row>
    <row r="59" spans="1:7">
      <c r="A59" s="512" t="s">
        <v>4626</v>
      </c>
      <c r="B59" s="512" t="s">
        <v>4590</v>
      </c>
      <c r="C59" s="512" t="s">
        <v>161</v>
      </c>
      <c r="D59" s="512" t="s">
        <v>1225</v>
      </c>
      <c r="E59" s="512">
        <v>48</v>
      </c>
      <c r="F59" s="512">
        <v>41</v>
      </c>
      <c r="G59" s="512">
        <v>85</v>
      </c>
    </row>
    <row r="60" spans="1:7">
      <c r="A60" s="512" t="s">
        <v>4627</v>
      </c>
      <c r="B60" s="512" t="s">
        <v>4590</v>
      </c>
      <c r="C60" s="512" t="s">
        <v>105</v>
      </c>
      <c r="D60" s="512" t="s">
        <v>1225</v>
      </c>
      <c r="E60" s="512">
        <v>25</v>
      </c>
      <c r="F60" s="512">
        <v>0</v>
      </c>
      <c r="G60" s="512">
        <v>0</v>
      </c>
    </row>
    <row r="61" spans="1:7">
      <c r="A61" s="512" t="s">
        <v>4628</v>
      </c>
      <c r="B61" s="512" t="s">
        <v>4590</v>
      </c>
      <c r="C61" s="512" t="s">
        <v>234</v>
      </c>
      <c r="D61" s="512" t="s">
        <v>1225</v>
      </c>
      <c r="E61" s="512">
        <v>33</v>
      </c>
      <c r="F61" s="512">
        <v>30</v>
      </c>
      <c r="G61" s="512">
        <v>91</v>
      </c>
    </row>
    <row r="62" spans="1:7">
      <c r="A62" s="512" t="s">
        <v>4629</v>
      </c>
      <c r="B62" s="512" t="s">
        <v>4590</v>
      </c>
      <c r="C62" s="512" t="s">
        <v>184</v>
      </c>
      <c r="D62" s="512" t="s">
        <v>1225</v>
      </c>
      <c r="E62" s="512">
        <v>40</v>
      </c>
      <c r="F62" s="512">
        <v>4</v>
      </c>
      <c r="G62" s="512">
        <v>10</v>
      </c>
    </row>
    <row r="63" spans="1:7">
      <c r="A63" s="512" t="s">
        <v>4630</v>
      </c>
      <c r="B63" s="512" t="s">
        <v>4590</v>
      </c>
      <c r="C63" s="512" t="s">
        <v>106</v>
      </c>
      <c r="D63" s="512" t="s">
        <v>1225</v>
      </c>
      <c r="E63" s="512">
        <v>25</v>
      </c>
      <c r="F63" s="512">
        <v>0</v>
      </c>
      <c r="G63" s="512">
        <v>0</v>
      </c>
    </row>
    <row r="64" spans="1:7">
      <c r="A64" s="512" t="s">
        <v>4631</v>
      </c>
      <c r="B64" s="512" t="s">
        <v>4590</v>
      </c>
      <c r="C64" s="512" t="s">
        <v>89</v>
      </c>
      <c r="D64" s="512" t="s">
        <v>1225</v>
      </c>
      <c r="E64" s="512">
        <v>74</v>
      </c>
      <c r="F64" s="512">
        <v>48</v>
      </c>
      <c r="G64" s="512">
        <v>65</v>
      </c>
    </row>
    <row r="65" spans="1:7">
      <c r="A65" s="512" t="s">
        <v>4632</v>
      </c>
      <c r="B65" s="512" t="s">
        <v>4590</v>
      </c>
      <c r="C65" s="512" t="s">
        <v>162</v>
      </c>
      <c r="D65" s="512" t="s">
        <v>1225</v>
      </c>
      <c r="E65" s="512">
        <v>19</v>
      </c>
      <c r="F65" s="512">
        <v>17</v>
      </c>
      <c r="G65" s="512">
        <v>89</v>
      </c>
    </row>
    <row r="66" spans="1:7">
      <c r="A66" s="512" t="s">
        <v>4633</v>
      </c>
      <c r="B66" s="512" t="s">
        <v>4590</v>
      </c>
      <c r="C66" s="512" t="s">
        <v>206</v>
      </c>
      <c r="D66" s="512" t="s">
        <v>1225</v>
      </c>
      <c r="E66" s="512">
        <v>45</v>
      </c>
      <c r="F66" s="512">
        <v>2</v>
      </c>
      <c r="G66" s="512">
        <v>4</v>
      </c>
    </row>
    <row r="67" spans="1:7">
      <c r="A67" s="512" t="s">
        <v>4634</v>
      </c>
      <c r="B67" s="512" t="s">
        <v>4590</v>
      </c>
      <c r="C67" s="512" t="s">
        <v>107</v>
      </c>
      <c r="D67" s="512" t="s">
        <v>1225</v>
      </c>
      <c r="E67" s="512">
        <v>14</v>
      </c>
      <c r="F67" s="512">
        <v>2</v>
      </c>
      <c r="G67" s="512">
        <v>14</v>
      </c>
    </row>
    <row r="68" spans="1:7">
      <c r="A68" s="512" t="s">
        <v>4635</v>
      </c>
      <c r="B68" s="512" t="s">
        <v>4590</v>
      </c>
      <c r="C68" s="512" t="s">
        <v>108</v>
      </c>
      <c r="D68" s="512" t="s">
        <v>1225</v>
      </c>
      <c r="E68" s="512">
        <v>11</v>
      </c>
      <c r="F68" s="512">
        <v>0</v>
      </c>
      <c r="G68" s="512">
        <v>0</v>
      </c>
    </row>
    <row r="69" spans="1:7">
      <c r="A69" s="512" t="s">
        <v>4636</v>
      </c>
      <c r="B69" s="512" t="s">
        <v>4590</v>
      </c>
      <c r="C69" s="512" t="s">
        <v>30</v>
      </c>
      <c r="D69" s="512" t="s">
        <v>1225</v>
      </c>
      <c r="E69" s="512">
        <v>9</v>
      </c>
      <c r="F69" s="512">
        <v>6</v>
      </c>
      <c r="G69" s="512">
        <v>67</v>
      </c>
    </row>
    <row r="70" spans="1:7">
      <c r="A70" s="512" t="s">
        <v>4637</v>
      </c>
      <c r="B70" s="512" t="s">
        <v>4590</v>
      </c>
      <c r="C70" s="512" t="s">
        <v>109</v>
      </c>
      <c r="D70" s="512" t="s">
        <v>1225</v>
      </c>
      <c r="E70" s="512">
        <v>9</v>
      </c>
      <c r="F70" s="512">
        <v>1</v>
      </c>
      <c r="G70" s="512">
        <v>11</v>
      </c>
    </row>
    <row r="71" spans="1:7">
      <c r="A71" s="512" t="s">
        <v>4638</v>
      </c>
      <c r="B71" s="512" t="s">
        <v>4590</v>
      </c>
      <c r="C71" s="512" t="s">
        <v>185</v>
      </c>
      <c r="D71" s="512" t="s">
        <v>1225</v>
      </c>
      <c r="E71" s="512">
        <v>127</v>
      </c>
      <c r="F71" s="512">
        <v>6</v>
      </c>
      <c r="G71" s="512">
        <v>5</v>
      </c>
    </row>
    <row r="72" spans="1:7">
      <c r="A72" s="512" t="s">
        <v>4639</v>
      </c>
      <c r="B72" s="512" t="s">
        <v>4590</v>
      </c>
      <c r="C72" s="512" t="s">
        <v>110</v>
      </c>
      <c r="D72" s="512" t="s">
        <v>1225</v>
      </c>
      <c r="E72" s="512">
        <v>19</v>
      </c>
      <c r="F72" s="512">
        <v>1</v>
      </c>
      <c r="G72" s="512">
        <v>5</v>
      </c>
    </row>
    <row r="73" spans="1:7">
      <c r="A73" s="512" t="s">
        <v>4640</v>
      </c>
      <c r="B73" s="512" t="s">
        <v>4590</v>
      </c>
      <c r="C73" s="512" t="s">
        <v>111</v>
      </c>
      <c r="D73" s="512" t="s">
        <v>1225</v>
      </c>
      <c r="E73" s="512">
        <v>13</v>
      </c>
      <c r="F73" s="512">
        <v>0</v>
      </c>
      <c r="G73" s="512">
        <v>0</v>
      </c>
    </row>
    <row r="74" spans="1:7">
      <c r="A74" s="512" t="s">
        <v>4641</v>
      </c>
      <c r="B74" s="512" t="s">
        <v>4590</v>
      </c>
      <c r="C74" s="512" t="s">
        <v>163</v>
      </c>
      <c r="D74" s="512" t="s">
        <v>1225</v>
      </c>
      <c r="E74" s="512">
        <v>4</v>
      </c>
      <c r="F74" s="512">
        <v>1</v>
      </c>
      <c r="G74" s="512">
        <v>25</v>
      </c>
    </row>
    <row r="75" spans="1:7">
      <c r="A75" s="512" t="s">
        <v>4642</v>
      </c>
      <c r="B75" s="512" t="s">
        <v>4590</v>
      </c>
      <c r="C75" s="512" t="s">
        <v>112</v>
      </c>
      <c r="D75" s="512" t="s">
        <v>1225</v>
      </c>
      <c r="E75" s="512">
        <v>23</v>
      </c>
      <c r="F75" s="512">
        <v>1</v>
      </c>
      <c r="G75" s="512">
        <v>4</v>
      </c>
    </row>
    <row r="76" spans="1:7">
      <c r="A76" s="512" t="s">
        <v>4643</v>
      </c>
      <c r="B76" s="512" t="s">
        <v>4590</v>
      </c>
      <c r="C76" s="512" t="s">
        <v>219</v>
      </c>
      <c r="D76" s="512" t="s">
        <v>1225</v>
      </c>
      <c r="E76" s="512">
        <v>12</v>
      </c>
      <c r="F76" s="512">
        <v>11</v>
      </c>
      <c r="G76" s="512">
        <v>92</v>
      </c>
    </row>
    <row r="77" spans="1:7">
      <c r="A77" s="512" t="s">
        <v>4644</v>
      </c>
      <c r="B77" s="512" t="s">
        <v>4590</v>
      </c>
      <c r="C77" s="512" t="s">
        <v>90</v>
      </c>
      <c r="D77" s="512" t="s">
        <v>1225</v>
      </c>
      <c r="E77" s="512">
        <v>130</v>
      </c>
      <c r="F77" s="512">
        <v>103</v>
      </c>
      <c r="G77" s="512">
        <v>79</v>
      </c>
    </row>
    <row r="78" spans="1:7">
      <c r="A78" s="512" t="s">
        <v>4645</v>
      </c>
      <c r="B78" s="512" t="s">
        <v>4590</v>
      </c>
      <c r="C78" s="512" t="s">
        <v>113</v>
      </c>
      <c r="D78" s="512" t="s">
        <v>1225</v>
      </c>
      <c r="E78" s="512">
        <v>14</v>
      </c>
      <c r="F78" s="512">
        <v>0</v>
      </c>
      <c r="G78" s="512">
        <v>0</v>
      </c>
    </row>
    <row r="79" spans="1:7">
      <c r="A79" s="512" t="s">
        <v>4646</v>
      </c>
      <c r="B79" s="512" t="s">
        <v>4590</v>
      </c>
      <c r="C79" s="512" t="s">
        <v>114</v>
      </c>
      <c r="D79" s="512" t="s">
        <v>1225</v>
      </c>
      <c r="E79" s="512">
        <v>12</v>
      </c>
      <c r="F79" s="512">
        <v>0</v>
      </c>
      <c r="G79" s="512">
        <v>0</v>
      </c>
    </row>
    <row r="80" spans="1:7">
      <c r="A80" s="512" t="s">
        <v>4647</v>
      </c>
      <c r="B80" s="512" t="s">
        <v>4590</v>
      </c>
      <c r="C80" s="512" t="s">
        <v>186</v>
      </c>
      <c r="D80" s="512" t="s">
        <v>1225</v>
      </c>
      <c r="E80" s="512">
        <v>5</v>
      </c>
      <c r="F80" s="512">
        <v>2</v>
      </c>
      <c r="G80" s="512">
        <v>40</v>
      </c>
    </row>
    <row r="81" spans="1:7">
      <c r="A81" s="512" t="s">
        <v>4648</v>
      </c>
      <c r="B81" s="512" t="s">
        <v>4590</v>
      </c>
      <c r="C81" s="512" t="s">
        <v>115</v>
      </c>
      <c r="D81" s="512" t="s">
        <v>1225</v>
      </c>
      <c r="E81" s="512">
        <v>8</v>
      </c>
      <c r="F81" s="512">
        <v>1</v>
      </c>
      <c r="G81" s="512">
        <v>13</v>
      </c>
    </row>
    <row r="82" spans="1:7">
      <c r="A82" s="512" t="s">
        <v>4649</v>
      </c>
      <c r="B82" s="512" t="s">
        <v>4590</v>
      </c>
      <c r="C82" s="512" t="s">
        <v>146</v>
      </c>
      <c r="D82" s="512" t="s">
        <v>1225</v>
      </c>
      <c r="E82" s="512">
        <v>6</v>
      </c>
      <c r="F82" s="512">
        <v>0</v>
      </c>
      <c r="G82" s="512">
        <v>0</v>
      </c>
    </row>
    <row r="83" spans="1:7">
      <c r="A83" s="512" t="s">
        <v>4650</v>
      </c>
      <c r="B83" s="512" t="s">
        <v>4590</v>
      </c>
      <c r="C83" s="512" t="s">
        <v>187</v>
      </c>
      <c r="D83" s="512" t="s">
        <v>1225</v>
      </c>
      <c r="E83" s="512">
        <v>133</v>
      </c>
      <c r="F83" s="512">
        <v>8</v>
      </c>
      <c r="G83" s="512">
        <v>6</v>
      </c>
    </row>
    <row r="84" spans="1:7">
      <c r="A84" s="512" t="s">
        <v>4651</v>
      </c>
      <c r="B84" s="512" t="s">
        <v>4590</v>
      </c>
      <c r="C84" s="512" t="s">
        <v>235</v>
      </c>
      <c r="D84" s="512" t="s">
        <v>1225</v>
      </c>
      <c r="E84" s="512">
        <v>32</v>
      </c>
      <c r="F84" s="512">
        <v>32</v>
      </c>
      <c r="G84" s="512">
        <v>100</v>
      </c>
    </row>
    <row r="85" spans="1:7">
      <c r="A85" s="512" t="s">
        <v>4652</v>
      </c>
      <c r="B85" s="512" t="s">
        <v>4590</v>
      </c>
      <c r="C85" s="512" t="s">
        <v>147</v>
      </c>
      <c r="D85" s="512" t="s">
        <v>1225</v>
      </c>
      <c r="E85" s="512">
        <v>15</v>
      </c>
      <c r="F85" s="512">
        <v>2</v>
      </c>
      <c r="G85" s="512">
        <v>13</v>
      </c>
    </row>
    <row r="86" spans="1:7">
      <c r="A86" s="512" t="s">
        <v>4653</v>
      </c>
      <c r="B86" s="512" t="s">
        <v>4590</v>
      </c>
      <c r="C86" s="512" t="s">
        <v>118</v>
      </c>
      <c r="D86" s="512" t="s">
        <v>1225</v>
      </c>
      <c r="E86" s="512">
        <v>20</v>
      </c>
      <c r="F86" s="512">
        <v>20</v>
      </c>
      <c r="G86" s="512">
        <v>100</v>
      </c>
    </row>
    <row r="87" spans="1:7">
      <c r="A87" s="512" t="s">
        <v>4654</v>
      </c>
      <c r="B87" s="512" t="s">
        <v>4590</v>
      </c>
      <c r="C87" s="512" t="s">
        <v>31</v>
      </c>
      <c r="D87" s="512" t="s">
        <v>1225</v>
      </c>
      <c r="E87" s="512">
        <v>4</v>
      </c>
      <c r="F87" s="512">
        <v>1</v>
      </c>
      <c r="G87" s="512">
        <v>25</v>
      </c>
    </row>
    <row r="88" spans="1:7">
      <c r="A88" s="512" t="s">
        <v>4655</v>
      </c>
      <c r="B88" s="512" t="s">
        <v>4590</v>
      </c>
      <c r="C88" s="512" t="s">
        <v>148</v>
      </c>
      <c r="D88" s="512" t="s">
        <v>1225</v>
      </c>
      <c r="E88" s="512">
        <v>14</v>
      </c>
      <c r="F88" s="512">
        <v>0</v>
      </c>
      <c r="G88" s="512">
        <v>0</v>
      </c>
    </row>
    <row r="89" spans="1:7">
      <c r="A89" s="512" t="s">
        <v>4656</v>
      </c>
      <c r="B89" s="512" t="s">
        <v>4590</v>
      </c>
      <c r="C89" s="512" t="s">
        <v>32</v>
      </c>
      <c r="D89" s="512" t="s">
        <v>1225</v>
      </c>
      <c r="E89" s="512">
        <v>77</v>
      </c>
      <c r="F89" s="512">
        <v>63</v>
      </c>
      <c r="G89" s="512">
        <v>82</v>
      </c>
    </row>
    <row r="90" spans="1:7">
      <c r="A90" s="512" t="s">
        <v>4657</v>
      </c>
      <c r="B90" s="512" t="s">
        <v>4590</v>
      </c>
      <c r="C90" s="512" t="s">
        <v>119</v>
      </c>
      <c r="D90" s="512" t="s">
        <v>1225</v>
      </c>
      <c r="E90" s="512">
        <v>64</v>
      </c>
      <c r="F90" s="512">
        <v>53</v>
      </c>
      <c r="G90" s="512">
        <v>83</v>
      </c>
    </row>
    <row r="91" spans="1:7">
      <c r="A91" s="512" t="s">
        <v>4658</v>
      </c>
      <c r="B91" s="512" t="s">
        <v>4590</v>
      </c>
      <c r="C91" s="512" t="s">
        <v>79</v>
      </c>
      <c r="D91" s="512" t="s">
        <v>1225</v>
      </c>
      <c r="E91" s="512">
        <v>10</v>
      </c>
      <c r="F91" s="512">
        <v>7</v>
      </c>
      <c r="G91" s="512">
        <v>70</v>
      </c>
    </row>
    <row r="92" spans="1:7">
      <c r="A92" s="512" t="s">
        <v>4659</v>
      </c>
      <c r="B92" s="512" t="s">
        <v>4590</v>
      </c>
      <c r="C92" s="512" t="s">
        <v>80</v>
      </c>
      <c r="D92" s="512" t="s">
        <v>1225</v>
      </c>
      <c r="E92" s="512">
        <v>53</v>
      </c>
      <c r="F92" s="512">
        <v>44</v>
      </c>
      <c r="G92" s="512">
        <v>83</v>
      </c>
    </row>
    <row r="93" spans="1:7">
      <c r="A93" s="512" t="s">
        <v>4660</v>
      </c>
      <c r="B93" s="512" t="s">
        <v>4590</v>
      </c>
      <c r="C93" s="512" t="s">
        <v>149</v>
      </c>
      <c r="D93" s="512" t="s">
        <v>1225</v>
      </c>
      <c r="E93" s="512">
        <v>38</v>
      </c>
      <c r="F93" s="512">
        <v>1</v>
      </c>
      <c r="G93" s="512">
        <v>3</v>
      </c>
    </row>
    <row r="94" spans="1:7">
      <c r="A94" s="512" t="s">
        <v>4661</v>
      </c>
      <c r="B94" s="512" t="s">
        <v>4590</v>
      </c>
      <c r="C94" s="512" t="s">
        <v>81</v>
      </c>
      <c r="D94" s="512" t="s">
        <v>1225</v>
      </c>
      <c r="E94" s="512">
        <v>54</v>
      </c>
      <c r="F94" s="512">
        <v>32</v>
      </c>
      <c r="G94" s="512">
        <v>59</v>
      </c>
    </row>
    <row r="95" spans="1:7">
      <c r="A95" s="512" t="s">
        <v>4662</v>
      </c>
      <c r="B95" s="512" t="s">
        <v>4590</v>
      </c>
      <c r="C95" s="512" t="s">
        <v>33</v>
      </c>
      <c r="D95" s="512" t="s">
        <v>1225</v>
      </c>
      <c r="E95" s="512">
        <v>23</v>
      </c>
      <c r="F95" s="512">
        <v>19</v>
      </c>
      <c r="G95" s="512">
        <v>83</v>
      </c>
    </row>
    <row r="96" spans="1:7">
      <c r="A96" s="512" t="s">
        <v>4663</v>
      </c>
      <c r="B96" s="512" t="s">
        <v>4590</v>
      </c>
      <c r="C96" s="512" t="s">
        <v>179</v>
      </c>
      <c r="D96" s="512" t="s">
        <v>1225</v>
      </c>
      <c r="E96" s="512">
        <v>5</v>
      </c>
      <c r="F96" s="512">
        <v>2</v>
      </c>
      <c r="G96" s="512">
        <v>40</v>
      </c>
    </row>
    <row r="97" spans="1:7">
      <c r="A97" s="512" t="s">
        <v>4664</v>
      </c>
      <c r="B97" s="512" t="s">
        <v>4590</v>
      </c>
      <c r="C97" s="512" t="s">
        <v>91</v>
      </c>
      <c r="D97" s="512" t="s">
        <v>1225</v>
      </c>
      <c r="E97" s="512">
        <v>10</v>
      </c>
      <c r="F97" s="512">
        <v>9</v>
      </c>
      <c r="G97" s="512">
        <v>90</v>
      </c>
    </row>
    <row r="98" spans="1:7">
      <c r="A98" s="512" t="s">
        <v>4665</v>
      </c>
      <c r="B98" s="512" t="s">
        <v>4590</v>
      </c>
      <c r="C98" s="512" t="s">
        <v>34</v>
      </c>
      <c r="D98" s="512" t="s">
        <v>1225</v>
      </c>
      <c r="E98" s="512">
        <v>32</v>
      </c>
      <c r="F98" s="512">
        <v>23</v>
      </c>
      <c r="G98" s="512">
        <v>72</v>
      </c>
    </row>
    <row r="99" spans="1:7">
      <c r="A99" s="512" t="s">
        <v>4666</v>
      </c>
      <c r="B99" s="512" t="s">
        <v>4590</v>
      </c>
      <c r="C99" s="512" t="s">
        <v>188</v>
      </c>
      <c r="D99" s="512" t="s">
        <v>1225</v>
      </c>
      <c r="E99" s="512">
        <v>18</v>
      </c>
      <c r="F99" s="512">
        <v>2</v>
      </c>
      <c r="G99" s="512">
        <v>11</v>
      </c>
    </row>
    <row r="100" spans="1:7">
      <c r="A100" s="512" t="s">
        <v>4667</v>
      </c>
      <c r="B100" s="512" t="s">
        <v>4590</v>
      </c>
      <c r="C100" s="512" t="s">
        <v>150</v>
      </c>
      <c r="D100" s="512" t="s">
        <v>1225</v>
      </c>
      <c r="E100" s="512">
        <v>17</v>
      </c>
      <c r="F100" s="512">
        <v>2</v>
      </c>
      <c r="G100" s="512">
        <v>12</v>
      </c>
    </row>
    <row r="101" spans="1:7">
      <c r="A101" s="512" t="s">
        <v>4668</v>
      </c>
      <c r="B101" s="512" t="s">
        <v>4590</v>
      </c>
      <c r="C101" s="512" t="s">
        <v>164</v>
      </c>
      <c r="D101" s="512" t="s">
        <v>1225</v>
      </c>
      <c r="E101" s="512">
        <v>6</v>
      </c>
      <c r="F101" s="512">
        <v>3</v>
      </c>
      <c r="G101" s="512">
        <v>50</v>
      </c>
    </row>
    <row r="102" spans="1:7">
      <c r="A102" s="512" t="s">
        <v>4669</v>
      </c>
      <c r="B102" s="512" t="s">
        <v>4590</v>
      </c>
      <c r="C102" s="512" t="s">
        <v>189</v>
      </c>
      <c r="D102" s="512" t="s">
        <v>1225</v>
      </c>
      <c r="E102" s="512">
        <v>47</v>
      </c>
      <c r="F102" s="512">
        <v>2</v>
      </c>
      <c r="G102" s="512">
        <v>4</v>
      </c>
    </row>
    <row r="103" spans="1:7">
      <c r="A103" s="512" t="s">
        <v>4670</v>
      </c>
      <c r="B103" s="512" t="s">
        <v>4590</v>
      </c>
      <c r="C103" s="512" t="s">
        <v>165</v>
      </c>
      <c r="D103" s="512" t="s">
        <v>1225</v>
      </c>
      <c r="E103" s="512">
        <v>19</v>
      </c>
      <c r="F103" s="512">
        <v>18</v>
      </c>
      <c r="G103" s="512">
        <v>95</v>
      </c>
    </row>
    <row r="104" spans="1:7">
      <c r="A104" s="512" t="s">
        <v>4671</v>
      </c>
      <c r="B104" s="512" t="s">
        <v>4590</v>
      </c>
      <c r="C104" s="512" t="s">
        <v>151</v>
      </c>
      <c r="D104" s="512" t="s">
        <v>1225</v>
      </c>
      <c r="E104" s="512">
        <v>12</v>
      </c>
      <c r="F104" s="512">
        <v>1</v>
      </c>
      <c r="G104" s="512">
        <v>8</v>
      </c>
    </row>
    <row r="105" spans="1:7">
      <c r="A105" s="512" t="s">
        <v>4672</v>
      </c>
      <c r="B105" s="512" t="s">
        <v>4590</v>
      </c>
      <c r="C105" s="512" t="s">
        <v>92</v>
      </c>
      <c r="D105" s="512" t="s">
        <v>1225</v>
      </c>
      <c r="E105" s="512">
        <v>43</v>
      </c>
      <c r="F105" s="512">
        <v>40</v>
      </c>
      <c r="G105" s="512">
        <v>93</v>
      </c>
    </row>
    <row r="106" spans="1:7">
      <c r="A106" s="512" t="s">
        <v>4673</v>
      </c>
      <c r="B106" s="512" t="s">
        <v>4590</v>
      </c>
      <c r="C106" s="512" t="s">
        <v>59</v>
      </c>
      <c r="D106" s="512" t="s">
        <v>1225</v>
      </c>
      <c r="E106" s="512">
        <v>4</v>
      </c>
      <c r="F106" s="512">
        <v>3</v>
      </c>
      <c r="G106" s="512">
        <v>75</v>
      </c>
    </row>
    <row r="107" spans="1:7">
      <c r="A107" s="512" t="s">
        <v>4674</v>
      </c>
      <c r="B107" s="512" t="s">
        <v>4590</v>
      </c>
      <c r="C107" s="512" t="s">
        <v>60</v>
      </c>
      <c r="D107" s="512" t="s">
        <v>1225</v>
      </c>
      <c r="E107" s="512">
        <v>9</v>
      </c>
      <c r="F107" s="512">
        <v>7</v>
      </c>
      <c r="G107" s="512">
        <v>78</v>
      </c>
    </row>
    <row r="108" spans="1:7">
      <c r="A108" s="512" t="s">
        <v>4675</v>
      </c>
      <c r="B108" s="512" t="s">
        <v>4590</v>
      </c>
      <c r="C108" s="512" t="s">
        <v>208</v>
      </c>
      <c r="D108" s="512" t="s">
        <v>1225</v>
      </c>
      <c r="E108" s="512">
        <v>30</v>
      </c>
      <c r="F108" s="512">
        <v>1</v>
      </c>
      <c r="G108" s="512">
        <v>3</v>
      </c>
    </row>
    <row r="109" spans="1:7">
      <c r="A109" s="512" t="s">
        <v>4676</v>
      </c>
      <c r="B109" s="512" t="s">
        <v>4590</v>
      </c>
      <c r="C109" s="512" t="s">
        <v>166</v>
      </c>
      <c r="D109" s="512" t="s">
        <v>1225</v>
      </c>
      <c r="E109" s="512">
        <v>10</v>
      </c>
      <c r="F109" s="512">
        <v>7</v>
      </c>
      <c r="G109" s="512">
        <v>70</v>
      </c>
    </row>
    <row r="110" spans="1:7">
      <c r="A110" s="512" t="s">
        <v>4677</v>
      </c>
      <c r="B110" s="512" t="s">
        <v>4590</v>
      </c>
      <c r="C110" s="512" t="s">
        <v>61</v>
      </c>
      <c r="D110" s="512" t="s">
        <v>1225</v>
      </c>
      <c r="E110" s="512">
        <v>47</v>
      </c>
      <c r="F110" s="512">
        <v>36</v>
      </c>
      <c r="G110" s="512">
        <v>77</v>
      </c>
    </row>
    <row r="111" spans="1:7">
      <c r="A111" s="512" t="s">
        <v>4678</v>
      </c>
      <c r="B111" s="512" t="s">
        <v>4590</v>
      </c>
      <c r="C111" s="512" t="s">
        <v>82</v>
      </c>
      <c r="D111" s="512" t="s">
        <v>1225</v>
      </c>
      <c r="E111" s="512">
        <v>84</v>
      </c>
      <c r="F111" s="512">
        <v>51</v>
      </c>
      <c r="G111" s="512">
        <v>61</v>
      </c>
    </row>
    <row r="112" spans="1:7">
      <c r="A112" s="512" t="s">
        <v>4679</v>
      </c>
      <c r="B112" s="512" t="s">
        <v>4590</v>
      </c>
      <c r="C112" s="512" t="s">
        <v>167</v>
      </c>
      <c r="D112" s="512" t="s">
        <v>1225</v>
      </c>
      <c r="E112" s="512">
        <v>27</v>
      </c>
      <c r="F112" s="512">
        <v>24</v>
      </c>
      <c r="G112" s="512">
        <v>89</v>
      </c>
    </row>
    <row r="113" spans="1:7">
      <c r="A113" s="512" t="s">
        <v>4680</v>
      </c>
      <c r="B113" s="512" t="s">
        <v>4590</v>
      </c>
      <c r="C113" s="512" t="s">
        <v>83</v>
      </c>
      <c r="D113" s="512" t="s">
        <v>1225</v>
      </c>
      <c r="E113" s="512">
        <v>12</v>
      </c>
      <c r="F113" s="512">
        <v>12</v>
      </c>
      <c r="G113" s="512">
        <v>100</v>
      </c>
    </row>
    <row r="114" spans="1:7">
      <c r="A114" s="512" t="s">
        <v>4681</v>
      </c>
      <c r="B114" s="512" t="s">
        <v>4590</v>
      </c>
      <c r="C114" s="512" t="s">
        <v>84</v>
      </c>
      <c r="D114" s="512" t="s">
        <v>1225</v>
      </c>
      <c r="E114" s="512">
        <v>38</v>
      </c>
      <c r="F114" s="512">
        <v>35</v>
      </c>
      <c r="G114" s="512">
        <v>92</v>
      </c>
    </row>
    <row r="115" spans="1:7">
      <c r="A115" s="512" t="s">
        <v>4682</v>
      </c>
      <c r="B115" s="512" t="s">
        <v>4590</v>
      </c>
      <c r="C115" s="512" t="s">
        <v>35</v>
      </c>
      <c r="D115" s="512" t="s">
        <v>1225</v>
      </c>
      <c r="E115" s="512">
        <v>24</v>
      </c>
      <c r="F115" s="512">
        <v>16</v>
      </c>
      <c r="G115" s="512">
        <v>67</v>
      </c>
    </row>
    <row r="116" spans="1:7">
      <c r="A116" s="512" t="s">
        <v>4683</v>
      </c>
      <c r="B116" s="512" t="s">
        <v>4590</v>
      </c>
      <c r="C116" s="512" t="s">
        <v>190</v>
      </c>
      <c r="D116" s="512" t="s">
        <v>1225</v>
      </c>
      <c r="E116" s="512">
        <v>61</v>
      </c>
      <c r="F116" s="512">
        <v>3</v>
      </c>
      <c r="G116" s="512">
        <v>5</v>
      </c>
    </row>
    <row r="117" spans="1:7">
      <c r="A117" s="512" t="s">
        <v>4684</v>
      </c>
      <c r="B117" s="512" t="s">
        <v>4590</v>
      </c>
      <c r="C117" s="512" t="s">
        <v>93</v>
      </c>
      <c r="D117" s="512" t="s">
        <v>1225</v>
      </c>
      <c r="E117" s="512">
        <v>19</v>
      </c>
      <c r="F117" s="512">
        <v>12</v>
      </c>
      <c r="G117" s="512">
        <v>63</v>
      </c>
    </row>
    <row r="118" spans="1:7">
      <c r="A118" s="512" t="s">
        <v>4685</v>
      </c>
      <c r="B118" s="512" t="s">
        <v>4590</v>
      </c>
      <c r="C118" s="512" t="s">
        <v>209</v>
      </c>
      <c r="D118" s="512" t="s">
        <v>1225</v>
      </c>
      <c r="E118" s="512">
        <v>17</v>
      </c>
      <c r="F118" s="512">
        <v>1</v>
      </c>
      <c r="G118" s="512">
        <v>6</v>
      </c>
    </row>
    <row r="119" spans="1:7">
      <c r="A119" s="512" t="s">
        <v>4686</v>
      </c>
      <c r="B119" s="512" t="s">
        <v>4590</v>
      </c>
      <c r="C119" s="512" t="s">
        <v>210</v>
      </c>
      <c r="D119" s="512" t="s">
        <v>1225</v>
      </c>
      <c r="E119" s="512">
        <v>15</v>
      </c>
      <c r="F119" s="512">
        <v>0</v>
      </c>
      <c r="G119" s="512">
        <v>0</v>
      </c>
    </row>
    <row r="120" spans="1:7">
      <c r="A120" s="512" t="s">
        <v>4687</v>
      </c>
      <c r="B120" s="512" t="s">
        <v>4590</v>
      </c>
      <c r="C120" s="512" t="s">
        <v>191</v>
      </c>
      <c r="D120" s="512" t="s">
        <v>1225</v>
      </c>
      <c r="E120" s="512">
        <v>6</v>
      </c>
      <c r="F120" s="512">
        <v>0</v>
      </c>
      <c r="G120" s="512">
        <v>0</v>
      </c>
    </row>
    <row r="121" spans="1:7">
      <c r="A121" s="512" t="s">
        <v>4688</v>
      </c>
      <c r="B121" s="512" t="s">
        <v>4590</v>
      </c>
      <c r="C121" s="512" t="s">
        <v>192</v>
      </c>
      <c r="D121" s="512" t="s">
        <v>1225</v>
      </c>
      <c r="E121" s="512">
        <v>13</v>
      </c>
      <c r="F121" s="512">
        <v>2</v>
      </c>
      <c r="G121" s="512">
        <v>15</v>
      </c>
    </row>
    <row r="122" spans="1:7">
      <c r="A122" s="512" t="s">
        <v>4689</v>
      </c>
      <c r="B122" s="512" t="s">
        <v>4590</v>
      </c>
      <c r="C122" s="512" t="s">
        <v>152</v>
      </c>
      <c r="D122" s="512" t="s">
        <v>1225</v>
      </c>
      <c r="E122" s="512">
        <v>21</v>
      </c>
      <c r="F122" s="512">
        <v>1</v>
      </c>
      <c r="G122" s="512">
        <v>5</v>
      </c>
    </row>
    <row r="123" spans="1:7">
      <c r="A123" s="512" t="s">
        <v>4690</v>
      </c>
      <c r="B123" s="512" t="s">
        <v>4590</v>
      </c>
      <c r="C123" s="512" t="s">
        <v>168</v>
      </c>
      <c r="D123" s="512" t="s">
        <v>1225</v>
      </c>
      <c r="E123" s="512">
        <v>7</v>
      </c>
      <c r="F123" s="512">
        <v>7</v>
      </c>
      <c r="G123" s="512">
        <v>100</v>
      </c>
    </row>
    <row r="124" spans="1:7">
      <c r="A124" s="512" t="s">
        <v>4691</v>
      </c>
      <c r="B124" s="512" t="s">
        <v>4590</v>
      </c>
      <c r="C124" s="512" t="s">
        <v>153</v>
      </c>
      <c r="D124" s="512" t="s">
        <v>1225</v>
      </c>
      <c r="E124" s="512">
        <v>15</v>
      </c>
      <c r="F124" s="512">
        <v>1</v>
      </c>
      <c r="G124" s="512">
        <v>7</v>
      </c>
    </row>
    <row r="125" spans="1:7">
      <c r="A125" s="512" t="s">
        <v>4692</v>
      </c>
      <c r="B125" s="512" t="s">
        <v>4590</v>
      </c>
      <c r="C125" s="512" t="s">
        <v>36</v>
      </c>
      <c r="D125" s="512" t="s">
        <v>1225</v>
      </c>
      <c r="E125" s="512">
        <v>13</v>
      </c>
      <c r="F125" s="512">
        <v>8</v>
      </c>
      <c r="G125" s="512">
        <v>62</v>
      </c>
    </row>
    <row r="126" spans="1:7">
      <c r="A126" s="512" t="s">
        <v>4693</v>
      </c>
      <c r="B126" s="512" t="s">
        <v>4590</v>
      </c>
      <c r="C126" s="512" t="s">
        <v>62</v>
      </c>
      <c r="D126" s="512" t="s">
        <v>1225</v>
      </c>
      <c r="E126" s="512">
        <v>12</v>
      </c>
      <c r="F126" s="512">
        <v>12</v>
      </c>
      <c r="G126" s="512">
        <v>100</v>
      </c>
    </row>
    <row r="127" spans="1:7">
      <c r="A127" s="512" t="s">
        <v>4694</v>
      </c>
      <c r="B127" s="512" t="s">
        <v>4590</v>
      </c>
      <c r="C127" s="512" t="s">
        <v>85</v>
      </c>
      <c r="D127" s="512" t="s">
        <v>1225</v>
      </c>
      <c r="E127" s="512">
        <v>7</v>
      </c>
      <c r="F127" s="512">
        <v>7</v>
      </c>
      <c r="G127" s="512">
        <v>100</v>
      </c>
    </row>
    <row r="128" spans="1:7">
      <c r="A128" s="512" t="s">
        <v>4695</v>
      </c>
      <c r="B128" s="512" t="s">
        <v>4590</v>
      </c>
      <c r="C128" s="512" t="s">
        <v>37</v>
      </c>
      <c r="D128" s="512" t="s">
        <v>1225</v>
      </c>
      <c r="E128" s="512">
        <v>15</v>
      </c>
      <c r="F128" s="512">
        <v>8</v>
      </c>
      <c r="G128" s="512">
        <v>53</v>
      </c>
    </row>
    <row r="129" spans="1:7">
      <c r="A129" s="512" t="s">
        <v>4696</v>
      </c>
      <c r="B129" s="512" t="s">
        <v>4590</v>
      </c>
      <c r="C129" s="512" t="s">
        <v>220</v>
      </c>
      <c r="D129" s="512" t="s">
        <v>1225</v>
      </c>
      <c r="E129" s="512">
        <v>17</v>
      </c>
      <c r="F129" s="512">
        <v>11</v>
      </c>
      <c r="G129" s="512">
        <v>65</v>
      </c>
    </row>
    <row r="130" spans="1:7">
      <c r="A130" s="512" t="s">
        <v>4697</v>
      </c>
      <c r="B130" s="512" t="s">
        <v>4590</v>
      </c>
      <c r="C130" s="512" t="s">
        <v>38</v>
      </c>
      <c r="D130" s="512" t="s">
        <v>1225</v>
      </c>
      <c r="E130" s="512">
        <v>8</v>
      </c>
      <c r="F130" s="512">
        <v>7</v>
      </c>
      <c r="G130" s="512">
        <v>88</v>
      </c>
    </row>
    <row r="131" spans="1:7">
      <c r="A131" s="512" t="s">
        <v>4698</v>
      </c>
      <c r="B131" s="512" t="s">
        <v>4590</v>
      </c>
      <c r="C131" s="512" t="s">
        <v>63</v>
      </c>
      <c r="D131" s="512" t="s">
        <v>1225</v>
      </c>
      <c r="E131" s="512">
        <v>16</v>
      </c>
      <c r="F131" s="512">
        <v>16</v>
      </c>
      <c r="G131" s="512">
        <v>100</v>
      </c>
    </row>
    <row r="132" spans="1:7">
      <c r="A132" s="512" t="s">
        <v>4699</v>
      </c>
      <c r="B132" s="512" t="s">
        <v>4590</v>
      </c>
      <c r="C132" s="512" t="s">
        <v>221</v>
      </c>
      <c r="D132" s="512" t="s">
        <v>1225</v>
      </c>
      <c r="E132" s="512">
        <v>19</v>
      </c>
      <c r="F132" s="512">
        <v>18</v>
      </c>
      <c r="G132" s="512">
        <v>95</v>
      </c>
    </row>
    <row r="133" spans="1:7">
      <c r="A133" s="512" t="s">
        <v>4700</v>
      </c>
      <c r="B133" s="512" t="s">
        <v>4590</v>
      </c>
      <c r="C133" s="512" t="s">
        <v>193</v>
      </c>
      <c r="D133" s="512" t="s">
        <v>1225</v>
      </c>
      <c r="E133" s="512">
        <v>10</v>
      </c>
      <c r="F133" s="512">
        <v>2</v>
      </c>
      <c r="G133" s="512">
        <v>20</v>
      </c>
    </row>
    <row r="134" spans="1:7">
      <c r="A134" s="512" t="s">
        <v>4701</v>
      </c>
      <c r="B134" s="512" t="s">
        <v>4590</v>
      </c>
      <c r="C134" s="512" t="s">
        <v>222</v>
      </c>
      <c r="D134" s="512" t="s">
        <v>1225</v>
      </c>
      <c r="E134" s="512">
        <v>28</v>
      </c>
      <c r="F134" s="512">
        <v>18</v>
      </c>
      <c r="G134" s="512">
        <v>64</v>
      </c>
    </row>
    <row r="135" spans="1:7">
      <c r="A135" s="512" t="s">
        <v>4702</v>
      </c>
      <c r="B135" s="512" t="s">
        <v>4590</v>
      </c>
      <c r="C135" s="512" t="s">
        <v>211</v>
      </c>
      <c r="D135" s="512" t="s">
        <v>1225</v>
      </c>
      <c r="E135" s="512">
        <v>45</v>
      </c>
      <c r="F135" s="512">
        <v>1</v>
      </c>
      <c r="G135" s="512">
        <v>2</v>
      </c>
    </row>
    <row r="136" spans="1:7">
      <c r="A136" s="512" t="s">
        <v>4703</v>
      </c>
      <c r="B136" s="512" t="s">
        <v>4590</v>
      </c>
      <c r="C136" s="512" t="s">
        <v>212</v>
      </c>
      <c r="D136" s="512" t="s">
        <v>1225</v>
      </c>
      <c r="E136" s="512">
        <v>16</v>
      </c>
      <c r="F136" s="512">
        <v>0</v>
      </c>
      <c r="G136" s="512">
        <v>0</v>
      </c>
    </row>
    <row r="137" spans="1:7">
      <c r="A137" s="512" t="s">
        <v>4704</v>
      </c>
      <c r="B137" s="512" t="s">
        <v>4590</v>
      </c>
      <c r="C137" s="512" t="s">
        <v>169</v>
      </c>
      <c r="D137" s="512" t="s">
        <v>1225</v>
      </c>
      <c r="E137" s="512">
        <v>9</v>
      </c>
      <c r="F137" s="512">
        <v>4</v>
      </c>
      <c r="G137" s="512">
        <v>44</v>
      </c>
    </row>
    <row r="138" spans="1:7">
      <c r="A138" s="512" t="s">
        <v>4705</v>
      </c>
      <c r="B138" s="512" t="s">
        <v>4590</v>
      </c>
      <c r="C138" s="512" t="s">
        <v>194</v>
      </c>
      <c r="D138" s="512" t="s">
        <v>1225</v>
      </c>
      <c r="E138" s="512">
        <v>23</v>
      </c>
      <c r="F138" s="512">
        <v>2</v>
      </c>
      <c r="G138" s="512">
        <v>9</v>
      </c>
    </row>
    <row r="139" spans="1:7">
      <c r="A139" s="512" t="s">
        <v>4706</v>
      </c>
      <c r="B139" s="512" t="s">
        <v>4590</v>
      </c>
      <c r="C139" s="512" t="s">
        <v>94</v>
      </c>
      <c r="D139" s="512" t="s">
        <v>1225</v>
      </c>
      <c r="E139" s="512">
        <v>8</v>
      </c>
      <c r="F139" s="512">
        <v>7</v>
      </c>
      <c r="G139" s="512">
        <v>88</v>
      </c>
    </row>
    <row r="140" spans="1:7">
      <c r="A140" s="512" t="s">
        <v>4707</v>
      </c>
      <c r="B140" s="512" t="s">
        <v>4590</v>
      </c>
      <c r="C140" s="512" t="s">
        <v>154</v>
      </c>
      <c r="D140" s="512" t="s">
        <v>1225</v>
      </c>
      <c r="E140" s="512">
        <v>25</v>
      </c>
      <c r="F140" s="512">
        <v>1</v>
      </c>
      <c r="G140" s="512">
        <v>4</v>
      </c>
    </row>
    <row r="141" spans="1:7">
      <c r="A141" s="512" t="s">
        <v>4708</v>
      </c>
      <c r="B141" s="512" t="s">
        <v>4590</v>
      </c>
      <c r="C141" s="512" t="s">
        <v>39</v>
      </c>
      <c r="D141" s="512" t="s">
        <v>1225</v>
      </c>
      <c r="E141" s="512">
        <v>7</v>
      </c>
      <c r="F141" s="512">
        <v>6</v>
      </c>
      <c r="G141" s="512">
        <v>86</v>
      </c>
    </row>
    <row r="142" spans="1:7">
      <c r="A142" s="512" t="s">
        <v>4709</v>
      </c>
      <c r="B142" s="512" t="s">
        <v>4590</v>
      </c>
      <c r="C142" s="512" t="s">
        <v>223</v>
      </c>
      <c r="D142" s="512" t="s">
        <v>1225</v>
      </c>
      <c r="E142" s="512">
        <v>72</v>
      </c>
      <c r="F142" s="512">
        <v>50</v>
      </c>
      <c r="G142" s="512">
        <v>69</v>
      </c>
    </row>
    <row r="143" spans="1:7">
      <c r="A143" s="512" t="s">
        <v>4710</v>
      </c>
      <c r="B143" s="512" t="s">
        <v>4590</v>
      </c>
      <c r="C143" s="512" t="s">
        <v>40</v>
      </c>
      <c r="D143" s="512" t="s">
        <v>1225</v>
      </c>
      <c r="E143" s="512">
        <v>16</v>
      </c>
      <c r="F143" s="512">
        <v>7</v>
      </c>
      <c r="G143" s="512">
        <v>44</v>
      </c>
    </row>
    <row r="144" spans="1:7">
      <c r="A144" s="512" t="s">
        <v>4711</v>
      </c>
      <c r="B144" s="512" t="s">
        <v>4590</v>
      </c>
      <c r="C144" s="512" t="s">
        <v>21</v>
      </c>
      <c r="D144" s="512" t="s">
        <v>1225</v>
      </c>
      <c r="E144" s="512">
        <v>6</v>
      </c>
      <c r="F144" s="512">
        <v>6</v>
      </c>
      <c r="G144" s="512">
        <v>100</v>
      </c>
    </row>
    <row r="145" spans="1:7">
      <c r="A145" s="512" t="s">
        <v>4712</v>
      </c>
      <c r="B145" s="512" t="s">
        <v>4590</v>
      </c>
      <c r="C145" s="512" t="s">
        <v>224</v>
      </c>
      <c r="D145" s="512" t="s">
        <v>1225</v>
      </c>
      <c r="E145" s="512">
        <v>8</v>
      </c>
      <c r="F145" s="512">
        <v>6</v>
      </c>
      <c r="G145" s="512">
        <v>75</v>
      </c>
    </row>
    <row r="146" spans="1:7">
      <c r="A146" s="512" t="s">
        <v>4713</v>
      </c>
      <c r="B146" s="512" t="s">
        <v>4590</v>
      </c>
      <c r="C146" s="512" t="s">
        <v>95</v>
      </c>
      <c r="D146" s="512" t="s">
        <v>1225</v>
      </c>
      <c r="E146" s="512">
        <v>42</v>
      </c>
      <c r="F146" s="512">
        <v>18</v>
      </c>
      <c r="G146" s="512">
        <v>43</v>
      </c>
    </row>
    <row r="147" spans="1:7">
      <c r="A147" s="512" t="s">
        <v>4714</v>
      </c>
      <c r="B147" s="512" t="s">
        <v>4590</v>
      </c>
      <c r="C147" s="512" t="s">
        <v>22</v>
      </c>
      <c r="D147" s="512" t="s">
        <v>1225</v>
      </c>
      <c r="E147" s="512">
        <v>20</v>
      </c>
      <c r="F147" s="512">
        <v>14</v>
      </c>
      <c r="G147" s="512">
        <v>70</v>
      </c>
    </row>
    <row r="148" spans="1:7">
      <c r="A148" s="512" t="s">
        <v>4715</v>
      </c>
      <c r="B148" s="512" t="s">
        <v>4590</v>
      </c>
      <c r="C148" s="512" t="s">
        <v>195</v>
      </c>
      <c r="D148" s="512" t="s">
        <v>1225</v>
      </c>
      <c r="E148" s="512">
        <v>121</v>
      </c>
      <c r="F148" s="512">
        <v>5</v>
      </c>
      <c r="G148" s="512">
        <v>4</v>
      </c>
    </row>
    <row r="149" spans="1:7">
      <c r="A149" s="512" t="s">
        <v>4716</v>
      </c>
      <c r="B149" s="512" t="s">
        <v>4590</v>
      </c>
      <c r="C149" s="512" t="s">
        <v>155</v>
      </c>
      <c r="D149" s="512" t="s">
        <v>1225</v>
      </c>
      <c r="E149" s="512">
        <v>20</v>
      </c>
      <c r="F149" s="512">
        <v>1</v>
      </c>
      <c r="G149" s="512">
        <v>5</v>
      </c>
    </row>
    <row r="150" spans="1:7">
      <c r="A150" s="512" t="s">
        <v>4717</v>
      </c>
      <c r="B150" s="512" t="s">
        <v>4590</v>
      </c>
      <c r="C150" s="512" t="s">
        <v>213</v>
      </c>
      <c r="D150" s="512" t="s">
        <v>1225</v>
      </c>
      <c r="E150" s="512">
        <v>25</v>
      </c>
      <c r="F150" s="512">
        <v>2</v>
      </c>
      <c r="G150" s="512">
        <v>8</v>
      </c>
    </row>
    <row r="151" spans="1:7">
      <c r="A151" s="512" t="s">
        <v>4718</v>
      </c>
      <c r="B151" s="512" t="s">
        <v>4590</v>
      </c>
      <c r="C151" s="512" t="s">
        <v>41</v>
      </c>
      <c r="D151" s="512" t="s">
        <v>1225</v>
      </c>
      <c r="E151" s="512">
        <v>20</v>
      </c>
      <c r="F151" s="512">
        <v>13</v>
      </c>
      <c r="G151" s="512">
        <v>65</v>
      </c>
    </row>
    <row r="152" spans="1:7">
      <c r="A152" s="512" t="s">
        <v>4719</v>
      </c>
      <c r="B152" s="512" t="s">
        <v>4590</v>
      </c>
      <c r="C152" s="512" t="s">
        <v>225</v>
      </c>
      <c r="D152" s="512" t="s">
        <v>1225</v>
      </c>
      <c r="E152" s="512">
        <v>6</v>
      </c>
      <c r="F152" s="512">
        <v>6</v>
      </c>
      <c r="G152" s="512">
        <v>100</v>
      </c>
    </row>
    <row r="153" spans="1:7">
      <c r="A153" s="512" t="s">
        <v>4720</v>
      </c>
      <c r="B153" s="512" t="s">
        <v>4590</v>
      </c>
      <c r="C153" s="512" t="s">
        <v>96</v>
      </c>
      <c r="D153" s="512" t="s">
        <v>1225</v>
      </c>
      <c r="E153" s="512">
        <v>11</v>
      </c>
      <c r="F153" s="512">
        <v>10</v>
      </c>
      <c r="G153" s="512">
        <v>91</v>
      </c>
    </row>
    <row r="154" spans="1:7">
      <c r="A154" s="512" t="s">
        <v>4721</v>
      </c>
      <c r="B154" s="512" t="s">
        <v>4590</v>
      </c>
      <c r="C154" s="512" t="s">
        <v>214</v>
      </c>
      <c r="D154" s="512" t="s">
        <v>1225</v>
      </c>
      <c r="E154" s="512">
        <v>10</v>
      </c>
      <c r="F154" s="512">
        <v>0</v>
      </c>
      <c r="G154" s="512">
        <v>0</v>
      </c>
    </row>
    <row r="155" spans="1:7">
      <c r="A155" s="512" t="s">
        <v>4722</v>
      </c>
      <c r="B155" s="512" t="s">
        <v>4590</v>
      </c>
      <c r="C155" s="512" t="s">
        <v>156</v>
      </c>
      <c r="D155" s="512" t="s">
        <v>1225</v>
      </c>
      <c r="E155" s="512">
        <v>10</v>
      </c>
      <c r="F155" s="512">
        <v>0</v>
      </c>
      <c r="G155" s="512">
        <v>0</v>
      </c>
    </row>
    <row r="156" spans="1:7">
      <c r="A156" s="512" t="s">
        <v>4723</v>
      </c>
      <c r="B156" s="512" t="s">
        <v>4590</v>
      </c>
      <c r="C156" s="512" t="s">
        <v>42</v>
      </c>
      <c r="D156" s="512" t="s">
        <v>1225</v>
      </c>
      <c r="E156" s="512">
        <v>18</v>
      </c>
      <c r="F156" s="512">
        <v>5</v>
      </c>
      <c r="G156" s="512">
        <v>28</v>
      </c>
    </row>
    <row r="157" spans="1:7">
      <c r="A157" s="512" t="s">
        <v>4724</v>
      </c>
      <c r="B157" s="512" t="s">
        <v>4590</v>
      </c>
      <c r="C157" s="512" t="s">
        <v>64</v>
      </c>
      <c r="D157" s="512" t="s">
        <v>1225</v>
      </c>
      <c r="E157" s="512">
        <v>22</v>
      </c>
      <c r="F157" s="512">
        <v>20</v>
      </c>
      <c r="G157" s="512">
        <v>91</v>
      </c>
    </row>
    <row r="158" spans="1:7">
      <c r="A158" s="512" t="s">
        <v>4725</v>
      </c>
      <c r="B158" s="512" t="s">
        <v>4590</v>
      </c>
      <c r="C158" s="512" t="s">
        <v>226</v>
      </c>
      <c r="D158" s="512" t="s">
        <v>1225</v>
      </c>
      <c r="E158" s="512">
        <v>14</v>
      </c>
      <c r="F158" s="512">
        <v>14</v>
      </c>
      <c r="G158" s="512">
        <v>100</v>
      </c>
    </row>
    <row r="159" spans="1:7">
      <c r="A159" s="512" t="s">
        <v>4726</v>
      </c>
      <c r="B159" s="512" t="s">
        <v>4590</v>
      </c>
      <c r="C159" s="512" t="s">
        <v>157</v>
      </c>
      <c r="D159" s="512" t="s">
        <v>1225</v>
      </c>
      <c r="E159" s="512">
        <v>25</v>
      </c>
      <c r="F159" s="512">
        <v>1</v>
      </c>
      <c r="G159" s="512">
        <v>4</v>
      </c>
    </row>
    <row r="160" spans="1:7">
      <c r="A160" s="512" t="s">
        <v>4727</v>
      </c>
      <c r="B160" s="512" t="s">
        <v>4590</v>
      </c>
      <c r="C160" s="512" t="s">
        <v>158</v>
      </c>
      <c r="D160" s="512" t="s">
        <v>1225</v>
      </c>
      <c r="E160" s="512">
        <v>16</v>
      </c>
      <c r="F160" s="512">
        <v>0</v>
      </c>
      <c r="G160" s="512">
        <v>0</v>
      </c>
    </row>
    <row r="161" spans="1:7">
      <c r="A161" s="512" t="s">
        <v>4728</v>
      </c>
      <c r="B161" s="512" t="s">
        <v>4590</v>
      </c>
      <c r="C161" s="512" t="s">
        <v>43</v>
      </c>
      <c r="D161" s="512" t="s">
        <v>1225</v>
      </c>
      <c r="E161" s="512">
        <v>15</v>
      </c>
      <c r="F161" s="512">
        <v>13</v>
      </c>
      <c r="G161" s="512">
        <v>87</v>
      </c>
    </row>
    <row r="162" spans="1:7">
      <c r="A162" s="512" t="s">
        <v>4729</v>
      </c>
      <c r="B162" s="512" t="s">
        <v>4590</v>
      </c>
      <c r="C162" s="512" t="s">
        <v>227</v>
      </c>
      <c r="D162" s="512" t="s">
        <v>1225</v>
      </c>
      <c r="E162" s="512">
        <v>59</v>
      </c>
      <c r="F162" s="512">
        <v>43</v>
      </c>
      <c r="G162" s="512">
        <v>73</v>
      </c>
    </row>
    <row r="163" spans="1:7">
      <c r="A163" s="512" t="s">
        <v>4730</v>
      </c>
      <c r="B163" s="512" t="s">
        <v>4590</v>
      </c>
      <c r="C163" s="512" t="s">
        <v>196</v>
      </c>
      <c r="D163" s="512" t="s">
        <v>1225</v>
      </c>
      <c r="E163" s="512">
        <v>38</v>
      </c>
      <c r="F163" s="512">
        <v>5</v>
      </c>
      <c r="G163" s="512">
        <v>13</v>
      </c>
    </row>
    <row r="164" spans="1:7">
      <c r="A164" s="512" t="s">
        <v>4731</v>
      </c>
      <c r="B164" s="512" t="s">
        <v>4590</v>
      </c>
      <c r="C164" s="512" t="s">
        <v>197</v>
      </c>
      <c r="D164" s="512" t="s">
        <v>1225</v>
      </c>
      <c r="E164" s="512">
        <v>82</v>
      </c>
      <c r="F164" s="512">
        <v>3</v>
      </c>
      <c r="G164" s="512">
        <v>4</v>
      </c>
    </row>
    <row r="165" spans="1:7">
      <c r="A165" s="512" t="s">
        <v>4732</v>
      </c>
      <c r="B165" s="512" t="s">
        <v>4590</v>
      </c>
      <c r="C165" s="512" t="s">
        <v>159</v>
      </c>
      <c r="D165" s="512" t="s">
        <v>1225</v>
      </c>
      <c r="E165" s="512">
        <v>12</v>
      </c>
      <c r="F165" s="512">
        <v>2</v>
      </c>
      <c r="G165" s="512">
        <v>17</v>
      </c>
    </row>
    <row r="166" spans="1:7">
      <c r="A166" s="512" t="s">
        <v>4733</v>
      </c>
      <c r="B166" s="512" t="s">
        <v>4590</v>
      </c>
      <c r="C166" s="512" t="s">
        <v>44</v>
      </c>
      <c r="D166" s="512" t="s">
        <v>1225</v>
      </c>
      <c r="E166" s="512">
        <v>14</v>
      </c>
      <c r="F166" s="512">
        <v>11</v>
      </c>
      <c r="G166" s="512">
        <v>79</v>
      </c>
    </row>
    <row r="167" spans="1:7">
      <c r="A167" s="512" t="s">
        <v>4734</v>
      </c>
      <c r="B167" s="512" t="s">
        <v>4590</v>
      </c>
      <c r="C167" s="512" t="s">
        <v>215</v>
      </c>
      <c r="D167" s="512" t="s">
        <v>1225</v>
      </c>
      <c r="E167" s="512">
        <v>56</v>
      </c>
      <c r="F167" s="512">
        <v>2</v>
      </c>
      <c r="G167" s="512">
        <v>4</v>
      </c>
    </row>
    <row r="168" spans="1:7">
      <c r="A168" s="512" t="s">
        <v>4735</v>
      </c>
      <c r="B168" s="512" t="s">
        <v>4590</v>
      </c>
      <c r="C168" s="512" t="s">
        <v>198</v>
      </c>
      <c r="D168" s="512" t="s">
        <v>1225</v>
      </c>
      <c r="E168" s="512">
        <v>10</v>
      </c>
      <c r="F168" s="512">
        <v>1</v>
      </c>
      <c r="G168" s="512">
        <v>10</v>
      </c>
    </row>
    <row r="169" spans="1:7">
      <c r="A169" s="512" t="s">
        <v>4736</v>
      </c>
      <c r="B169" s="512" t="s">
        <v>4590</v>
      </c>
      <c r="C169" s="512" t="s">
        <v>180</v>
      </c>
      <c r="D169" s="512" t="s">
        <v>1225</v>
      </c>
      <c r="E169" s="512">
        <v>18</v>
      </c>
      <c r="F169" s="512">
        <v>12</v>
      </c>
      <c r="G169" s="512">
        <v>67</v>
      </c>
    </row>
    <row r="170" spans="1:7">
      <c r="A170" s="512" t="s">
        <v>4737</v>
      </c>
      <c r="B170" s="512" t="s">
        <v>4590</v>
      </c>
      <c r="C170" s="512" t="s">
        <v>199</v>
      </c>
      <c r="D170" s="512" t="s">
        <v>1225</v>
      </c>
      <c r="E170" s="512">
        <v>24</v>
      </c>
      <c r="F170" s="512">
        <v>0</v>
      </c>
      <c r="G170" s="512">
        <v>0</v>
      </c>
    </row>
    <row r="171" spans="1:7">
      <c r="A171" s="512" t="s">
        <v>4738</v>
      </c>
      <c r="B171" s="512" t="s">
        <v>4590</v>
      </c>
      <c r="C171" s="512" t="s">
        <v>228</v>
      </c>
      <c r="D171" s="512" t="s">
        <v>1225</v>
      </c>
      <c r="E171" s="512">
        <v>10</v>
      </c>
      <c r="F171" s="512">
        <v>9</v>
      </c>
      <c r="G171" s="512">
        <v>90</v>
      </c>
    </row>
    <row r="172" spans="1:7">
      <c r="A172" s="512" t="s">
        <v>4739</v>
      </c>
      <c r="B172" s="512" t="s">
        <v>4590</v>
      </c>
      <c r="C172" s="512" t="s">
        <v>229</v>
      </c>
      <c r="D172" s="512" t="s">
        <v>1225</v>
      </c>
      <c r="E172" s="512">
        <v>41</v>
      </c>
      <c r="F172" s="512">
        <v>34</v>
      </c>
      <c r="G172" s="512">
        <v>83</v>
      </c>
    </row>
    <row r="173" spans="1:7">
      <c r="A173" s="512" t="s">
        <v>4740</v>
      </c>
      <c r="B173" s="512" t="s">
        <v>4590</v>
      </c>
      <c r="C173" s="512" t="s">
        <v>65</v>
      </c>
      <c r="D173" s="512" t="s">
        <v>1225</v>
      </c>
      <c r="E173" s="512">
        <v>27</v>
      </c>
      <c r="F173" s="512">
        <v>19</v>
      </c>
      <c r="G173" s="512">
        <v>70</v>
      </c>
    </row>
    <row r="174" spans="1:7">
      <c r="A174" s="512" t="s">
        <v>4844</v>
      </c>
      <c r="B174" s="512" t="s">
        <v>172</v>
      </c>
      <c r="C174" s="512" t="s">
        <v>66</v>
      </c>
      <c r="D174" s="512" t="s">
        <v>1225</v>
      </c>
      <c r="E174" s="512">
        <v>4110</v>
      </c>
      <c r="F174" s="512">
        <v>1786</v>
      </c>
      <c r="G174" s="512">
        <v>43</v>
      </c>
    </row>
    <row r="175" spans="1:7">
      <c r="A175" s="512" t="s">
        <v>409</v>
      </c>
      <c r="B175" s="512" t="s">
        <v>174</v>
      </c>
      <c r="C175" s="512" t="s">
        <v>100</v>
      </c>
      <c r="D175" s="512" t="s">
        <v>2709</v>
      </c>
      <c r="E175" s="512">
        <v>1</v>
      </c>
      <c r="F175" s="512">
        <v>0</v>
      </c>
      <c r="G175" s="512">
        <v>0</v>
      </c>
    </row>
    <row r="176" spans="1:7">
      <c r="A176" s="512" t="s">
        <v>6532</v>
      </c>
      <c r="B176" s="512" t="s">
        <v>174</v>
      </c>
      <c r="C176" s="512" t="s">
        <v>87</v>
      </c>
      <c r="D176" s="512" t="s">
        <v>2709</v>
      </c>
      <c r="E176" s="512">
        <v>1</v>
      </c>
      <c r="F176" s="512">
        <v>0</v>
      </c>
      <c r="G176" s="512">
        <v>0</v>
      </c>
    </row>
    <row r="177" spans="1:7">
      <c r="A177" s="512" t="s">
        <v>411</v>
      </c>
      <c r="B177" s="512" t="s">
        <v>174</v>
      </c>
      <c r="C177" s="512" t="s">
        <v>204</v>
      </c>
      <c r="D177" s="512" t="s">
        <v>2709</v>
      </c>
      <c r="E177" s="512">
        <v>1</v>
      </c>
      <c r="F177" s="512">
        <v>0</v>
      </c>
      <c r="G177" s="512">
        <v>0</v>
      </c>
    </row>
    <row r="178" spans="1:7">
      <c r="A178" s="512" t="s">
        <v>6539</v>
      </c>
      <c r="B178" s="512" t="s">
        <v>174</v>
      </c>
      <c r="C178" s="512" t="s">
        <v>106</v>
      </c>
      <c r="D178" s="512" t="s">
        <v>2709</v>
      </c>
      <c r="E178" s="512">
        <v>1</v>
      </c>
      <c r="F178" s="512">
        <v>0</v>
      </c>
      <c r="G178" s="512">
        <v>0</v>
      </c>
    </row>
    <row r="179" spans="1:7">
      <c r="A179" s="512" t="s">
        <v>6543</v>
      </c>
      <c r="B179" s="512" t="s">
        <v>174</v>
      </c>
      <c r="C179" s="512" t="s">
        <v>185</v>
      </c>
      <c r="D179" s="512" t="s">
        <v>2709</v>
      </c>
      <c r="E179" s="512">
        <v>1</v>
      </c>
      <c r="F179" s="512">
        <v>0</v>
      </c>
      <c r="G179" s="512">
        <v>0</v>
      </c>
    </row>
    <row r="180" spans="1:7">
      <c r="A180" s="512" t="s">
        <v>6544</v>
      </c>
      <c r="B180" s="512" t="s">
        <v>174</v>
      </c>
      <c r="C180" s="512" t="s">
        <v>110</v>
      </c>
      <c r="D180" s="512" t="s">
        <v>2709</v>
      </c>
      <c r="E180" s="512">
        <v>1</v>
      </c>
      <c r="F180" s="512">
        <v>0</v>
      </c>
      <c r="G180" s="512">
        <v>0</v>
      </c>
    </row>
    <row r="181" spans="1:7">
      <c r="A181" s="512" t="s">
        <v>8099</v>
      </c>
      <c r="B181" s="512" t="s">
        <v>174</v>
      </c>
      <c r="C181" s="512" t="s">
        <v>115</v>
      </c>
      <c r="D181" s="512" t="s">
        <v>2709</v>
      </c>
      <c r="E181" s="512">
        <v>1</v>
      </c>
      <c r="F181" s="512">
        <v>0</v>
      </c>
      <c r="G181" s="512">
        <v>0</v>
      </c>
    </row>
    <row r="182" spans="1:7">
      <c r="A182" s="512" t="s">
        <v>6547</v>
      </c>
      <c r="B182" s="512" t="s">
        <v>174</v>
      </c>
      <c r="C182" s="512" t="s">
        <v>146</v>
      </c>
      <c r="D182" s="512" t="s">
        <v>2709</v>
      </c>
      <c r="E182" s="512">
        <v>1</v>
      </c>
      <c r="F182" s="512">
        <v>0</v>
      </c>
      <c r="G182" s="512">
        <v>0</v>
      </c>
    </row>
    <row r="183" spans="1:7">
      <c r="A183" s="512" t="s">
        <v>6550</v>
      </c>
      <c r="B183" s="512" t="s">
        <v>174</v>
      </c>
      <c r="C183" s="512" t="s">
        <v>149</v>
      </c>
      <c r="D183" s="512" t="s">
        <v>2709</v>
      </c>
      <c r="E183" s="512">
        <v>1</v>
      </c>
      <c r="F183" s="512">
        <v>0</v>
      </c>
      <c r="G183" s="512">
        <v>0</v>
      </c>
    </row>
    <row r="184" spans="1:7">
      <c r="A184" s="512" t="s">
        <v>415</v>
      </c>
      <c r="B184" s="512" t="s">
        <v>174</v>
      </c>
      <c r="C184" s="512" t="s">
        <v>81</v>
      </c>
      <c r="D184" s="512" t="s">
        <v>2709</v>
      </c>
      <c r="E184" s="512">
        <v>1</v>
      </c>
      <c r="F184" s="512">
        <v>0</v>
      </c>
      <c r="G184" s="512">
        <v>0</v>
      </c>
    </row>
    <row r="185" spans="1:7">
      <c r="A185" s="512" t="s">
        <v>6552</v>
      </c>
      <c r="B185" s="512" t="s">
        <v>174</v>
      </c>
      <c r="C185" s="512" t="s">
        <v>151</v>
      </c>
      <c r="D185" s="512" t="s">
        <v>2709</v>
      </c>
      <c r="E185" s="512">
        <v>1</v>
      </c>
      <c r="F185" s="512">
        <v>0</v>
      </c>
      <c r="G185" s="512">
        <v>0</v>
      </c>
    </row>
    <row r="186" spans="1:7">
      <c r="A186" s="512" t="s">
        <v>6564</v>
      </c>
      <c r="B186" s="512" t="s">
        <v>174</v>
      </c>
      <c r="C186" s="512" t="s">
        <v>154</v>
      </c>
      <c r="D186" s="512" t="s">
        <v>2709</v>
      </c>
      <c r="E186" s="512">
        <v>1</v>
      </c>
      <c r="F186" s="512">
        <v>0</v>
      </c>
      <c r="G186" s="512">
        <v>0</v>
      </c>
    </row>
    <row r="187" spans="1:7">
      <c r="A187" s="512" t="s">
        <v>4845</v>
      </c>
      <c r="B187" s="512" t="s">
        <v>174</v>
      </c>
      <c r="C187" s="512" t="s">
        <v>66</v>
      </c>
      <c r="D187" s="512" t="s">
        <v>1225</v>
      </c>
      <c r="E187" s="512">
        <v>15</v>
      </c>
      <c r="F187" s="512">
        <v>3</v>
      </c>
      <c r="G187" s="512">
        <v>20</v>
      </c>
    </row>
    <row r="188" spans="1:7">
      <c r="A188" s="512" t="s">
        <v>4846</v>
      </c>
      <c r="B188" s="512" t="s">
        <v>174</v>
      </c>
      <c r="C188" s="512" t="s">
        <v>100</v>
      </c>
      <c r="D188" s="512" t="s">
        <v>1225</v>
      </c>
      <c r="E188" s="512">
        <v>1</v>
      </c>
      <c r="F188" s="512">
        <v>0</v>
      </c>
      <c r="G188" s="512">
        <v>0</v>
      </c>
    </row>
    <row r="189" spans="1:7">
      <c r="A189" s="512" t="s">
        <v>9189</v>
      </c>
      <c r="B189" s="512" t="s">
        <v>174</v>
      </c>
      <c r="C189" s="512" t="s">
        <v>87</v>
      </c>
      <c r="D189" s="512" t="s">
        <v>1225</v>
      </c>
      <c r="E189" s="512">
        <v>1</v>
      </c>
      <c r="F189" s="512">
        <v>0</v>
      </c>
      <c r="G189" s="512">
        <v>0</v>
      </c>
    </row>
    <row r="190" spans="1:7">
      <c r="A190" s="512" t="s">
        <v>9190</v>
      </c>
      <c r="B190" s="512" t="s">
        <v>174</v>
      </c>
      <c r="C190" s="512" t="s">
        <v>78</v>
      </c>
      <c r="D190" s="512" t="s">
        <v>1225</v>
      </c>
      <c r="E190" s="512">
        <v>1</v>
      </c>
      <c r="F190" s="512">
        <v>1</v>
      </c>
      <c r="G190" s="512">
        <v>100</v>
      </c>
    </row>
    <row r="191" spans="1:7">
      <c r="A191" s="512" t="s">
        <v>4847</v>
      </c>
      <c r="B191" s="512" t="s">
        <v>174</v>
      </c>
      <c r="C191" s="512" t="s">
        <v>204</v>
      </c>
      <c r="D191" s="512" t="s">
        <v>1225</v>
      </c>
      <c r="E191" s="512">
        <v>1</v>
      </c>
      <c r="F191" s="512">
        <v>0</v>
      </c>
      <c r="G191" s="512">
        <v>0</v>
      </c>
    </row>
    <row r="192" spans="1:7">
      <c r="A192" s="512" t="s">
        <v>9191</v>
      </c>
      <c r="B192" s="512" t="s">
        <v>174</v>
      </c>
      <c r="C192" s="512" t="s">
        <v>218</v>
      </c>
      <c r="D192" s="512" t="s">
        <v>1225</v>
      </c>
      <c r="E192" s="512">
        <v>1</v>
      </c>
      <c r="F192" s="512">
        <v>1</v>
      </c>
      <c r="G192" s="512">
        <v>100</v>
      </c>
    </row>
    <row r="193" spans="1:7">
      <c r="A193" s="512" t="s">
        <v>9192</v>
      </c>
      <c r="B193" s="512" t="s">
        <v>174</v>
      </c>
      <c r="C193" s="512" t="s">
        <v>106</v>
      </c>
      <c r="D193" s="512" t="s">
        <v>1225</v>
      </c>
      <c r="E193" s="512">
        <v>1</v>
      </c>
      <c r="F193" s="512">
        <v>0</v>
      </c>
      <c r="G193" s="512">
        <v>0</v>
      </c>
    </row>
    <row r="194" spans="1:7">
      <c r="A194" s="512" t="s">
        <v>9193</v>
      </c>
      <c r="B194" s="512" t="s">
        <v>174</v>
      </c>
      <c r="C194" s="512" t="s">
        <v>185</v>
      </c>
      <c r="D194" s="512" t="s">
        <v>1225</v>
      </c>
      <c r="E194" s="512">
        <v>1</v>
      </c>
      <c r="F194" s="512">
        <v>0</v>
      </c>
      <c r="G194" s="512">
        <v>0</v>
      </c>
    </row>
    <row r="195" spans="1:7">
      <c r="A195" s="512" t="s">
        <v>9194</v>
      </c>
      <c r="B195" s="512" t="s">
        <v>174</v>
      </c>
      <c r="C195" s="512" t="s">
        <v>110</v>
      </c>
      <c r="D195" s="512" t="s">
        <v>1225</v>
      </c>
      <c r="E195" s="512">
        <v>1</v>
      </c>
      <c r="F195" s="512">
        <v>0</v>
      </c>
      <c r="G195" s="512">
        <v>0</v>
      </c>
    </row>
    <row r="196" spans="1:7">
      <c r="A196" s="512" t="s">
        <v>9195</v>
      </c>
      <c r="B196" s="512" t="s">
        <v>174</v>
      </c>
      <c r="C196" s="512" t="s">
        <v>115</v>
      </c>
      <c r="D196" s="512" t="s">
        <v>1225</v>
      </c>
      <c r="E196" s="512">
        <v>1</v>
      </c>
      <c r="F196" s="512">
        <v>0</v>
      </c>
      <c r="G196" s="512">
        <v>0</v>
      </c>
    </row>
    <row r="197" spans="1:7">
      <c r="A197" s="512" t="s">
        <v>9196</v>
      </c>
      <c r="B197" s="512" t="s">
        <v>174</v>
      </c>
      <c r="C197" s="512" t="s">
        <v>146</v>
      </c>
      <c r="D197" s="512" t="s">
        <v>1225</v>
      </c>
      <c r="E197" s="512">
        <v>1</v>
      </c>
      <c r="F197" s="512">
        <v>0</v>
      </c>
      <c r="G197" s="512">
        <v>0</v>
      </c>
    </row>
    <row r="198" spans="1:7">
      <c r="A198" s="512" t="s">
        <v>9197</v>
      </c>
      <c r="B198" s="512" t="s">
        <v>174</v>
      </c>
      <c r="C198" s="512" t="s">
        <v>149</v>
      </c>
      <c r="D198" s="512" t="s">
        <v>1225</v>
      </c>
      <c r="E198" s="512">
        <v>1</v>
      </c>
      <c r="F198" s="512">
        <v>0</v>
      </c>
      <c r="G198" s="512">
        <v>0</v>
      </c>
    </row>
    <row r="199" spans="1:7">
      <c r="A199" s="512" t="s">
        <v>9198</v>
      </c>
      <c r="B199" s="512" t="s">
        <v>174</v>
      </c>
      <c r="C199" s="512" t="s">
        <v>81</v>
      </c>
      <c r="D199" s="512" t="s">
        <v>1225</v>
      </c>
      <c r="E199" s="512">
        <v>1</v>
      </c>
      <c r="F199" s="512">
        <v>0</v>
      </c>
      <c r="G199" s="512">
        <v>0</v>
      </c>
    </row>
    <row r="200" spans="1:7">
      <c r="A200" s="512" t="s">
        <v>9199</v>
      </c>
      <c r="B200" s="512" t="s">
        <v>174</v>
      </c>
      <c r="C200" s="512" t="s">
        <v>151</v>
      </c>
      <c r="D200" s="512" t="s">
        <v>1225</v>
      </c>
      <c r="E200" s="512">
        <v>1</v>
      </c>
      <c r="F200" s="512">
        <v>0</v>
      </c>
      <c r="G200" s="512">
        <v>0</v>
      </c>
    </row>
    <row r="201" spans="1:7">
      <c r="A201" s="512" t="s">
        <v>9200</v>
      </c>
      <c r="B201" s="512" t="s">
        <v>174</v>
      </c>
      <c r="C201" s="512" t="s">
        <v>221</v>
      </c>
      <c r="D201" s="512" t="s">
        <v>1225</v>
      </c>
      <c r="E201" s="512">
        <v>1</v>
      </c>
      <c r="F201" s="512">
        <v>1</v>
      </c>
      <c r="G201" s="512">
        <v>100</v>
      </c>
    </row>
    <row r="202" spans="1:7">
      <c r="A202" s="512" t="s">
        <v>9201</v>
      </c>
      <c r="B202" s="512" t="s">
        <v>174</v>
      </c>
      <c r="C202" s="512" t="s">
        <v>154</v>
      </c>
      <c r="D202" s="512" t="s">
        <v>1225</v>
      </c>
      <c r="E202" s="512">
        <v>1</v>
      </c>
      <c r="F202" s="512">
        <v>0</v>
      </c>
      <c r="G202" s="512">
        <v>0</v>
      </c>
    </row>
    <row r="203" spans="1:7">
      <c r="A203" s="512" t="s">
        <v>420</v>
      </c>
      <c r="B203" s="512" t="s">
        <v>175</v>
      </c>
      <c r="C203" s="512" t="s">
        <v>98</v>
      </c>
      <c r="D203" s="512" t="s">
        <v>2709</v>
      </c>
      <c r="E203" s="512">
        <v>11</v>
      </c>
      <c r="F203" s="512">
        <v>0</v>
      </c>
      <c r="G203" s="512">
        <v>0</v>
      </c>
    </row>
    <row r="204" spans="1:7">
      <c r="A204" s="512" t="s">
        <v>422</v>
      </c>
      <c r="B204" s="512" t="s">
        <v>175</v>
      </c>
      <c r="C204" s="512" t="s">
        <v>200</v>
      </c>
      <c r="D204" s="512" t="s">
        <v>2709</v>
      </c>
      <c r="E204" s="512">
        <v>6</v>
      </c>
      <c r="F204" s="512">
        <v>0</v>
      </c>
      <c r="G204" s="512">
        <v>0</v>
      </c>
    </row>
    <row r="205" spans="1:7">
      <c r="A205" s="512" t="s">
        <v>424</v>
      </c>
      <c r="B205" s="512" t="s">
        <v>175</v>
      </c>
      <c r="C205" s="512" t="s">
        <v>99</v>
      </c>
      <c r="D205" s="512" t="s">
        <v>2709</v>
      </c>
      <c r="E205" s="512">
        <v>11</v>
      </c>
      <c r="F205" s="512">
        <v>0</v>
      </c>
      <c r="G205" s="512">
        <v>0</v>
      </c>
    </row>
    <row r="206" spans="1:7">
      <c r="A206" s="512" t="s">
        <v>429</v>
      </c>
      <c r="B206" s="512" t="s">
        <v>175</v>
      </c>
      <c r="C206" s="512" t="s">
        <v>201</v>
      </c>
      <c r="D206" s="512" t="s">
        <v>2709</v>
      </c>
      <c r="E206" s="512">
        <v>7</v>
      </c>
      <c r="F206" s="512">
        <v>0</v>
      </c>
      <c r="G206" s="512">
        <v>0</v>
      </c>
    </row>
    <row r="207" spans="1:7">
      <c r="A207" s="512" t="s">
        <v>432</v>
      </c>
      <c r="B207" s="512" t="s">
        <v>175</v>
      </c>
      <c r="C207" s="512" t="s">
        <v>100</v>
      </c>
      <c r="D207" s="512" t="s">
        <v>2709</v>
      </c>
      <c r="E207" s="512">
        <v>11</v>
      </c>
      <c r="F207" s="512">
        <v>0</v>
      </c>
      <c r="G207" s="512">
        <v>0</v>
      </c>
    </row>
    <row r="208" spans="1:7">
      <c r="A208" s="512" t="s">
        <v>436</v>
      </c>
      <c r="B208" s="512" t="s">
        <v>175</v>
      </c>
      <c r="C208" s="512" t="s">
        <v>183</v>
      </c>
      <c r="D208" s="512" t="s">
        <v>2709</v>
      </c>
      <c r="E208" s="512">
        <v>20</v>
      </c>
      <c r="F208" s="512">
        <v>0</v>
      </c>
      <c r="G208" s="512">
        <v>0</v>
      </c>
    </row>
    <row r="209" spans="1:7">
      <c r="A209" s="512" t="s">
        <v>6573</v>
      </c>
      <c r="B209" s="512" t="s">
        <v>175</v>
      </c>
      <c r="C209" s="512" t="s">
        <v>103</v>
      </c>
      <c r="D209" s="512" t="s">
        <v>2709</v>
      </c>
      <c r="E209" s="512">
        <v>1</v>
      </c>
      <c r="F209" s="512">
        <v>0</v>
      </c>
      <c r="G209" s="512">
        <v>0</v>
      </c>
    </row>
    <row r="210" spans="1:7">
      <c r="A210" s="512" t="s">
        <v>451</v>
      </c>
      <c r="B210" s="512" t="s">
        <v>175</v>
      </c>
      <c r="C210" s="512" t="s">
        <v>204</v>
      </c>
      <c r="D210" s="512" t="s">
        <v>2709</v>
      </c>
      <c r="E210" s="512">
        <v>12</v>
      </c>
      <c r="F210" s="512">
        <v>0</v>
      </c>
      <c r="G210" s="512">
        <v>0</v>
      </c>
    </row>
    <row r="211" spans="1:7">
      <c r="A211" s="512" t="s">
        <v>453</v>
      </c>
      <c r="B211" s="512" t="s">
        <v>175</v>
      </c>
      <c r="C211" s="512" t="s">
        <v>205</v>
      </c>
      <c r="D211" s="512" t="s">
        <v>2709</v>
      </c>
      <c r="E211" s="512">
        <v>15</v>
      </c>
      <c r="F211" s="512">
        <v>0</v>
      </c>
      <c r="G211" s="512">
        <v>0</v>
      </c>
    </row>
    <row r="212" spans="1:7">
      <c r="A212" s="512" t="s">
        <v>456</v>
      </c>
      <c r="B212" s="512" t="s">
        <v>175</v>
      </c>
      <c r="C212" s="512" t="s">
        <v>105</v>
      </c>
      <c r="D212" s="512" t="s">
        <v>2709</v>
      </c>
      <c r="E212" s="512">
        <v>14</v>
      </c>
      <c r="F212" s="512">
        <v>0</v>
      </c>
      <c r="G212" s="512">
        <v>0</v>
      </c>
    </row>
    <row r="213" spans="1:7">
      <c r="A213" s="512" t="s">
        <v>458</v>
      </c>
      <c r="B213" s="512" t="s">
        <v>175</v>
      </c>
      <c r="C213" s="512" t="s">
        <v>184</v>
      </c>
      <c r="D213" s="512" t="s">
        <v>2709</v>
      </c>
      <c r="E213" s="512">
        <v>12</v>
      </c>
      <c r="F213" s="512">
        <v>0</v>
      </c>
      <c r="G213" s="512">
        <v>0</v>
      </c>
    </row>
    <row r="214" spans="1:7">
      <c r="A214" s="512" t="s">
        <v>459</v>
      </c>
      <c r="B214" s="512" t="s">
        <v>175</v>
      </c>
      <c r="C214" s="512" t="s">
        <v>106</v>
      </c>
      <c r="D214" s="512" t="s">
        <v>2709</v>
      </c>
      <c r="E214" s="512">
        <v>12</v>
      </c>
      <c r="F214" s="512">
        <v>0</v>
      </c>
      <c r="G214" s="512">
        <v>0</v>
      </c>
    </row>
    <row r="215" spans="1:7">
      <c r="A215" s="512" t="s">
        <v>462</v>
      </c>
      <c r="B215" s="512" t="s">
        <v>175</v>
      </c>
      <c r="C215" s="512" t="s">
        <v>206</v>
      </c>
      <c r="D215" s="512" t="s">
        <v>2709</v>
      </c>
      <c r="E215" s="512">
        <v>20</v>
      </c>
      <c r="F215" s="512">
        <v>0</v>
      </c>
      <c r="G215" s="512">
        <v>0</v>
      </c>
    </row>
    <row r="216" spans="1:7">
      <c r="A216" s="512" t="s">
        <v>464</v>
      </c>
      <c r="B216" s="512" t="s">
        <v>175</v>
      </c>
      <c r="C216" s="512" t="s">
        <v>108</v>
      </c>
      <c r="D216" s="512" t="s">
        <v>2709</v>
      </c>
      <c r="E216" s="512">
        <v>6</v>
      </c>
      <c r="F216" s="512">
        <v>0</v>
      </c>
      <c r="G216" s="512">
        <v>0</v>
      </c>
    </row>
    <row r="217" spans="1:7">
      <c r="A217" s="512" t="s">
        <v>466</v>
      </c>
      <c r="B217" s="512" t="s">
        <v>175</v>
      </c>
      <c r="C217" s="512" t="s">
        <v>109</v>
      </c>
      <c r="D217" s="512" t="s">
        <v>2709</v>
      </c>
      <c r="E217" s="512">
        <v>5</v>
      </c>
      <c r="F217" s="512">
        <v>0</v>
      </c>
      <c r="G217" s="512">
        <v>0</v>
      </c>
    </row>
    <row r="218" spans="1:7">
      <c r="A218" s="512" t="s">
        <v>469</v>
      </c>
      <c r="B218" s="512" t="s">
        <v>175</v>
      </c>
      <c r="C218" s="512" t="s">
        <v>111</v>
      </c>
      <c r="D218" s="512" t="s">
        <v>2709</v>
      </c>
      <c r="E218" s="512">
        <v>5</v>
      </c>
      <c r="F218" s="512">
        <v>0</v>
      </c>
      <c r="G218" s="512">
        <v>0</v>
      </c>
    </row>
    <row r="219" spans="1:7">
      <c r="A219" s="512" t="s">
        <v>470</v>
      </c>
      <c r="B219" s="512" t="s">
        <v>175</v>
      </c>
      <c r="C219" s="512" t="s">
        <v>163</v>
      </c>
      <c r="D219" s="512" t="s">
        <v>2709</v>
      </c>
      <c r="E219" s="512">
        <v>1</v>
      </c>
      <c r="F219" s="512">
        <v>0</v>
      </c>
      <c r="G219" s="512">
        <v>0</v>
      </c>
    </row>
    <row r="220" spans="1:7">
      <c r="A220" s="512" t="s">
        <v>471</v>
      </c>
      <c r="B220" s="512" t="s">
        <v>175</v>
      </c>
      <c r="C220" s="512" t="s">
        <v>112</v>
      </c>
      <c r="D220" s="512" t="s">
        <v>2709</v>
      </c>
      <c r="E220" s="512">
        <v>13</v>
      </c>
      <c r="F220" s="512">
        <v>0</v>
      </c>
      <c r="G220" s="512">
        <v>0</v>
      </c>
    </row>
    <row r="221" spans="1:7">
      <c r="A221" s="512" t="s">
        <v>474</v>
      </c>
      <c r="B221" s="512" t="s">
        <v>175</v>
      </c>
      <c r="C221" s="512" t="s">
        <v>113</v>
      </c>
      <c r="D221" s="512" t="s">
        <v>2709</v>
      </c>
      <c r="E221" s="512">
        <v>5</v>
      </c>
      <c r="F221" s="512">
        <v>0</v>
      </c>
      <c r="G221" s="512">
        <v>0</v>
      </c>
    </row>
    <row r="222" spans="1:7">
      <c r="A222" s="512" t="s">
        <v>475</v>
      </c>
      <c r="B222" s="512" t="s">
        <v>175</v>
      </c>
      <c r="C222" s="512" t="s">
        <v>114</v>
      </c>
      <c r="D222" s="512" t="s">
        <v>2709</v>
      </c>
      <c r="E222" s="512">
        <v>4</v>
      </c>
      <c r="F222" s="512">
        <v>0</v>
      </c>
      <c r="G222" s="512">
        <v>0</v>
      </c>
    </row>
    <row r="223" spans="1:7">
      <c r="A223" s="512" t="s">
        <v>478</v>
      </c>
      <c r="B223" s="512" t="s">
        <v>175</v>
      </c>
      <c r="C223" s="512" t="s">
        <v>146</v>
      </c>
      <c r="D223" s="512" t="s">
        <v>2709</v>
      </c>
      <c r="E223" s="512">
        <v>4</v>
      </c>
      <c r="F223" s="512">
        <v>0</v>
      </c>
      <c r="G223" s="512">
        <v>0</v>
      </c>
    </row>
    <row r="224" spans="1:7">
      <c r="A224" s="512" t="s">
        <v>484</v>
      </c>
      <c r="B224" s="512" t="s">
        <v>175</v>
      </c>
      <c r="C224" s="512" t="s">
        <v>148</v>
      </c>
      <c r="D224" s="512" t="s">
        <v>2709</v>
      </c>
      <c r="E224" s="512">
        <v>10</v>
      </c>
      <c r="F224" s="512">
        <v>0</v>
      </c>
      <c r="G224" s="512">
        <v>0</v>
      </c>
    </row>
    <row r="225" spans="1:7">
      <c r="A225" s="512" t="s">
        <v>489</v>
      </c>
      <c r="B225" s="512" t="s">
        <v>175</v>
      </c>
      <c r="C225" s="512" t="s">
        <v>149</v>
      </c>
      <c r="D225" s="512" t="s">
        <v>2709</v>
      </c>
      <c r="E225" s="512">
        <v>16</v>
      </c>
      <c r="F225" s="512">
        <v>0</v>
      </c>
      <c r="G225" s="512">
        <v>0</v>
      </c>
    </row>
    <row r="226" spans="1:7">
      <c r="A226" s="512" t="s">
        <v>494</v>
      </c>
      <c r="B226" s="512" t="s">
        <v>175</v>
      </c>
      <c r="C226" s="512" t="s">
        <v>188</v>
      </c>
      <c r="D226" s="512" t="s">
        <v>2709</v>
      </c>
      <c r="E226" s="512">
        <v>5</v>
      </c>
      <c r="F226" s="512">
        <v>0</v>
      </c>
      <c r="G226" s="512">
        <v>0</v>
      </c>
    </row>
    <row r="227" spans="1:7">
      <c r="A227" s="512" t="s">
        <v>497</v>
      </c>
      <c r="B227" s="512" t="s">
        <v>175</v>
      </c>
      <c r="C227" s="512" t="s">
        <v>189</v>
      </c>
      <c r="D227" s="512" t="s">
        <v>2709</v>
      </c>
      <c r="E227" s="512">
        <v>10</v>
      </c>
      <c r="F227" s="512">
        <v>0</v>
      </c>
      <c r="G227" s="512">
        <v>0</v>
      </c>
    </row>
    <row r="228" spans="1:7">
      <c r="A228" s="512" t="s">
        <v>499</v>
      </c>
      <c r="B228" s="512" t="s">
        <v>175</v>
      </c>
      <c r="C228" s="512" t="s">
        <v>151</v>
      </c>
      <c r="D228" s="512" t="s">
        <v>2709</v>
      </c>
      <c r="E228" s="512">
        <v>4</v>
      </c>
      <c r="F228" s="512">
        <v>0</v>
      </c>
      <c r="G228" s="512">
        <v>0</v>
      </c>
    </row>
    <row r="229" spans="1:7">
      <c r="A229" s="512" t="s">
        <v>503</v>
      </c>
      <c r="B229" s="512" t="s">
        <v>175</v>
      </c>
      <c r="C229" s="512" t="s">
        <v>208</v>
      </c>
      <c r="D229" s="512" t="s">
        <v>2709</v>
      </c>
      <c r="E229" s="512">
        <v>10</v>
      </c>
      <c r="F229" s="512">
        <v>0</v>
      </c>
      <c r="G229" s="512">
        <v>0</v>
      </c>
    </row>
    <row r="230" spans="1:7">
      <c r="A230" s="512" t="s">
        <v>512</v>
      </c>
      <c r="B230" s="512" t="s">
        <v>175</v>
      </c>
      <c r="C230" s="512" t="s">
        <v>190</v>
      </c>
      <c r="D230" s="512" t="s">
        <v>2709</v>
      </c>
      <c r="E230" s="512">
        <v>20</v>
      </c>
      <c r="F230" s="512">
        <v>0</v>
      </c>
      <c r="G230" s="512">
        <v>0</v>
      </c>
    </row>
    <row r="231" spans="1:7">
      <c r="A231" s="512" t="s">
        <v>515</v>
      </c>
      <c r="B231" s="512" t="s">
        <v>175</v>
      </c>
      <c r="C231" s="512" t="s">
        <v>210</v>
      </c>
      <c r="D231" s="512" t="s">
        <v>2709</v>
      </c>
      <c r="E231" s="512">
        <v>4</v>
      </c>
      <c r="F231" s="512">
        <v>0</v>
      </c>
      <c r="G231" s="512">
        <v>0</v>
      </c>
    </row>
    <row r="232" spans="1:7">
      <c r="A232" s="512" t="s">
        <v>516</v>
      </c>
      <c r="B232" s="512" t="s">
        <v>175</v>
      </c>
      <c r="C232" s="512" t="s">
        <v>191</v>
      </c>
      <c r="D232" s="512" t="s">
        <v>2709</v>
      </c>
      <c r="E232" s="512">
        <v>5</v>
      </c>
      <c r="F232" s="512">
        <v>0</v>
      </c>
      <c r="G232" s="512">
        <v>0</v>
      </c>
    </row>
    <row r="233" spans="1:7">
      <c r="A233" s="512" t="s">
        <v>517</v>
      </c>
      <c r="B233" s="512" t="s">
        <v>175</v>
      </c>
      <c r="C233" s="512" t="s">
        <v>192</v>
      </c>
      <c r="D233" s="512" t="s">
        <v>2709</v>
      </c>
      <c r="E233" s="512">
        <v>3</v>
      </c>
      <c r="F233" s="512">
        <v>0</v>
      </c>
      <c r="G233" s="512">
        <v>0</v>
      </c>
    </row>
    <row r="234" spans="1:7">
      <c r="A234" s="512" t="s">
        <v>518</v>
      </c>
      <c r="B234" s="512" t="s">
        <v>175</v>
      </c>
      <c r="C234" s="512" t="s">
        <v>152</v>
      </c>
      <c r="D234" s="512" t="s">
        <v>2709</v>
      </c>
      <c r="E234" s="512">
        <v>10</v>
      </c>
      <c r="F234" s="512">
        <v>0</v>
      </c>
      <c r="G234" s="512">
        <v>0</v>
      </c>
    </row>
    <row r="235" spans="1:7">
      <c r="A235" s="512" t="s">
        <v>532</v>
      </c>
      <c r="B235" s="512" t="s">
        <v>175</v>
      </c>
      <c r="C235" s="512" t="s">
        <v>212</v>
      </c>
      <c r="D235" s="512" t="s">
        <v>2709</v>
      </c>
      <c r="E235" s="512">
        <v>7</v>
      </c>
      <c r="F235" s="512">
        <v>0</v>
      </c>
      <c r="G235" s="512">
        <v>0</v>
      </c>
    </row>
    <row r="236" spans="1:7">
      <c r="A236" s="512" t="s">
        <v>545</v>
      </c>
      <c r="B236" s="512" t="s">
        <v>175</v>
      </c>
      <c r="C236" s="512" t="s">
        <v>155</v>
      </c>
      <c r="D236" s="512" t="s">
        <v>2709</v>
      </c>
      <c r="E236" s="512">
        <v>5</v>
      </c>
      <c r="F236" s="512">
        <v>0</v>
      </c>
      <c r="G236" s="512">
        <v>0</v>
      </c>
    </row>
    <row r="237" spans="1:7">
      <c r="A237" s="512" t="s">
        <v>546</v>
      </c>
      <c r="B237" s="512" t="s">
        <v>175</v>
      </c>
      <c r="C237" s="512" t="s">
        <v>213</v>
      </c>
      <c r="D237" s="512" t="s">
        <v>2709</v>
      </c>
      <c r="E237" s="512">
        <v>6</v>
      </c>
      <c r="F237" s="512">
        <v>0</v>
      </c>
      <c r="G237" s="512">
        <v>0</v>
      </c>
    </row>
    <row r="238" spans="1:7">
      <c r="A238" s="512" t="s">
        <v>550</v>
      </c>
      <c r="B238" s="512" t="s">
        <v>175</v>
      </c>
      <c r="C238" s="512" t="s">
        <v>214</v>
      </c>
      <c r="D238" s="512" t="s">
        <v>2709</v>
      </c>
      <c r="E238" s="512">
        <v>5</v>
      </c>
      <c r="F238" s="512">
        <v>0</v>
      </c>
      <c r="G238" s="512">
        <v>0</v>
      </c>
    </row>
    <row r="239" spans="1:7">
      <c r="A239" s="512" t="s">
        <v>551</v>
      </c>
      <c r="B239" s="512" t="s">
        <v>175</v>
      </c>
      <c r="C239" s="512" t="s">
        <v>156</v>
      </c>
      <c r="D239" s="512" t="s">
        <v>2709</v>
      </c>
      <c r="E239" s="512">
        <v>8</v>
      </c>
      <c r="F239" s="512">
        <v>0</v>
      </c>
      <c r="G239" s="512">
        <v>0</v>
      </c>
    </row>
    <row r="240" spans="1:7">
      <c r="A240" s="512" t="s">
        <v>555</v>
      </c>
      <c r="B240" s="512" t="s">
        <v>175</v>
      </c>
      <c r="C240" s="512" t="s">
        <v>157</v>
      </c>
      <c r="D240" s="512" t="s">
        <v>2709</v>
      </c>
      <c r="E240" s="512">
        <v>11</v>
      </c>
      <c r="F240" s="512">
        <v>0</v>
      </c>
      <c r="G240" s="512">
        <v>0</v>
      </c>
    </row>
    <row r="241" spans="1:7">
      <c r="A241" s="512" t="s">
        <v>556</v>
      </c>
      <c r="B241" s="512" t="s">
        <v>175</v>
      </c>
      <c r="C241" s="512" t="s">
        <v>158</v>
      </c>
      <c r="D241" s="512" t="s">
        <v>2709</v>
      </c>
      <c r="E241" s="512">
        <v>6</v>
      </c>
      <c r="F241" s="512">
        <v>0</v>
      </c>
      <c r="G241" s="512">
        <v>0</v>
      </c>
    </row>
    <row r="242" spans="1:7">
      <c r="A242" s="512" t="s">
        <v>564</v>
      </c>
      <c r="B242" s="512" t="s">
        <v>175</v>
      </c>
      <c r="C242" s="512" t="s">
        <v>198</v>
      </c>
      <c r="D242" s="512" t="s">
        <v>2709</v>
      </c>
      <c r="E242" s="512">
        <v>2</v>
      </c>
      <c r="F242" s="512">
        <v>0</v>
      </c>
      <c r="G242" s="512">
        <v>0</v>
      </c>
    </row>
    <row r="243" spans="1:7">
      <c r="A243" s="512" t="s">
        <v>566</v>
      </c>
      <c r="B243" s="512" t="s">
        <v>175</v>
      </c>
      <c r="C243" s="512" t="s">
        <v>199</v>
      </c>
      <c r="D243" s="512" t="s">
        <v>2709</v>
      </c>
      <c r="E243" s="512">
        <v>3</v>
      </c>
      <c r="F243" s="512">
        <v>0</v>
      </c>
      <c r="G243" s="512">
        <v>0</v>
      </c>
    </row>
    <row r="244" spans="1:7">
      <c r="A244" s="512" t="s">
        <v>4851</v>
      </c>
      <c r="B244" s="512" t="s">
        <v>175</v>
      </c>
      <c r="C244" s="512" t="s">
        <v>66</v>
      </c>
      <c r="D244" s="512" t="s">
        <v>1225</v>
      </c>
      <c r="E244" s="512">
        <v>1675</v>
      </c>
      <c r="F244" s="512">
        <v>759</v>
      </c>
      <c r="G244" s="512">
        <v>45</v>
      </c>
    </row>
    <row r="245" spans="1:7">
      <c r="A245" s="512" t="s">
        <v>4852</v>
      </c>
      <c r="B245" s="512" t="s">
        <v>175</v>
      </c>
      <c r="C245" s="512" t="s">
        <v>97</v>
      </c>
      <c r="D245" s="512" t="s">
        <v>1225</v>
      </c>
      <c r="E245" s="512">
        <v>8</v>
      </c>
      <c r="F245" s="512">
        <v>2</v>
      </c>
      <c r="G245" s="512">
        <v>25</v>
      </c>
    </row>
    <row r="246" spans="1:7">
      <c r="A246" s="512" t="s">
        <v>4853</v>
      </c>
      <c r="B246" s="512" t="s">
        <v>175</v>
      </c>
      <c r="C246" s="512" t="s">
        <v>98</v>
      </c>
      <c r="D246" s="512" t="s">
        <v>1225</v>
      </c>
      <c r="E246" s="512">
        <v>11</v>
      </c>
      <c r="F246" s="512">
        <v>0</v>
      </c>
      <c r="G246" s="512">
        <v>0</v>
      </c>
    </row>
    <row r="247" spans="1:7">
      <c r="A247" s="512" t="s">
        <v>4854</v>
      </c>
      <c r="B247" s="512" t="s">
        <v>175</v>
      </c>
      <c r="C247" s="512" t="s">
        <v>230</v>
      </c>
      <c r="D247" s="512" t="s">
        <v>1225</v>
      </c>
      <c r="E247" s="512">
        <v>7</v>
      </c>
      <c r="F247" s="512">
        <v>6</v>
      </c>
      <c r="G247" s="512">
        <v>86</v>
      </c>
    </row>
    <row r="248" spans="1:7">
      <c r="A248" s="512" t="s">
        <v>4855</v>
      </c>
      <c r="B248" s="512" t="s">
        <v>175</v>
      </c>
      <c r="C248" s="512" t="s">
        <v>200</v>
      </c>
      <c r="D248" s="512" t="s">
        <v>1225</v>
      </c>
      <c r="E248" s="512">
        <v>6</v>
      </c>
      <c r="F248" s="512">
        <v>0</v>
      </c>
      <c r="G248" s="512">
        <v>0</v>
      </c>
    </row>
    <row r="249" spans="1:7">
      <c r="A249" s="512" t="s">
        <v>4856</v>
      </c>
      <c r="B249" s="512" t="s">
        <v>175</v>
      </c>
      <c r="C249" s="512" t="s">
        <v>86</v>
      </c>
      <c r="D249" s="512" t="s">
        <v>1225</v>
      </c>
      <c r="E249" s="512">
        <v>6</v>
      </c>
      <c r="F249" s="512">
        <v>5</v>
      </c>
      <c r="G249" s="512">
        <v>83</v>
      </c>
    </row>
    <row r="250" spans="1:7">
      <c r="A250" s="512" t="s">
        <v>4857</v>
      </c>
      <c r="B250" s="512" t="s">
        <v>175</v>
      </c>
      <c r="C250" s="512" t="s">
        <v>99</v>
      </c>
      <c r="D250" s="512" t="s">
        <v>1225</v>
      </c>
      <c r="E250" s="512">
        <v>11</v>
      </c>
      <c r="F250" s="512">
        <v>0</v>
      </c>
      <c r="G250" s="512">
        <v>0</v>
      </c>
    </row>
    <row r="251" spans="1:7">
      <c r="A251" s="512" t="s">
        <v>4858</v>
      </c>
      <c r="B251" s="512" t="s">
        <v>175</v>
      </c>
      <c r="C251" s="512" t="s">
        <v>216</v>
      </c>
      <c r="D251" s="512" t="s">
        <v>1225</v>
      </c>
      <c r="E251" s="512">
        <v>54</v>
      </c>
      <c r="F251" s="512">
        <v>40</v>
      </c>
      <c r="G251" s="512">
        <v>74</v>
      </c>
    </row>
    <row r="252" spans="1:7">
      <c r="A252" s="512" t="s">
        <v>4859</v>
      </c>
      <c r="B252" s="512" t="s">
        <v>175</v>
      </c>
      <c r="C252" s="512" t="s">
        <v>23</v>
      </c>
      <c r="D252" s="512" t="s">
        <v>1225</v>
      </c>
      <c r="E252" s="512">
        <v>6</v>
      </c>
      <c r="F252" s="512">
        <v>6</v>
      </c>
      <c r="G252" s="512">
        <v>100</v>
      </c>
    </row>
    <row r="253" spans="1:7">
      <c r="A253" s="512" t="s">
        <v>4860</v>
      </c>
      <c r="B253" s="512" t="s">
        <v>175</v>
      </c>
      <c r="C253" s="512" t="s">
        <v>24</v>
      </c>
      <c r="D253" s="512" t="s">
        <v>1225</v>
      </c>
      <c r="E253" s="512">
        <v>5</v>
      </c>
      <c r="F253" s="512">
        <v>4</v>
      </c>
      <c r="G253" s="512">
        <v>80</v>
      </c>
    </row>
    <row r="254" spans="1:7">
      <c r="A254" s="512" t="s">
        <v>4861</v>
      </c>
      <c r="B254" s="512" t="s">
        <v>175</v>
      </c>
      <c r="C254" s="512" t="s">
        <v>25</v>
      </c>
      <c r="D254" s="512" t="s">
        <v>1225</v>
      </c>
      <c r="E254" s="512">
        <v>9</v>
      </c>
      <c r="F254" s="512">
        <v>7</v>
      </c>
      <c r="G254" s="512">
        <v>78</v>
      </c>
    </row>
    <row r="255" spans="1:7">
      <c r="A255" s="512" t="s">
        <v>4862</v>
      </c>
      <c r="B255" s="512" t="s">
        <v>175</v>
      </c>
      <c r="C255" s="512" t="s">
        <v>201</v>
      </c>
      <c r="D255" s="512" t="s">
        <v>1225</v>
      </c>
      <c r="E255" s="512">
        <v>7</v>
      </c>
      <c r="F255" s="512">
        <v>0</v>
      </c>
      <c r="G255" s="512">
        <v>0</v>
      </c>
    </row>
    <row r="256" spans="1:7">
      <c r="A256" s="512" t="s">
        <v>4863</v>
      </c>
      <c r="B256" s="512" t="s">
        <v>175</v>
      </c>
      <c r="C256" s="512" t="s">
        <v>181</v>
      </c>
      <c r="D256" s="512" t="s">
        <v>1225</v>
      </c>
      <c r="E256" s="512">
        <v>1</v>
      </c>
      <c r="F256" s="512">
        <v>1</v>
      </c>
      <c r="G256" s="512">
        <v>100</v>
      </c>
    </row>
    <row r="257" spans="1:7">
      <c r="A257" s="512" t="s">
        <v>4864</v>
      </c>
      <c r="B257" s="512" t="s">
        <v>175</v>
      </c>
      <c r="C257" s="512" t="s">
        <v>231</v>
      </c>
      <c r="D257" s="512" t="s">
        <v>1225</v>
      </c>
      <c r="E257" s="512">
        <v>14</v>
      </c>
      <c r="F257" s="512">
        <v>13</v>
      </c>
      <c r="G257" s="512">
        <v>93</v>
      </c>
    </row>
    <row r="258" spans="1:7">
      <c r="A258" s="512" t="s">
        <v>4865</v>
      </c>
      <c r="B258" s="512" t="s">
        <v>175</v>
      </c>
      <c r="C258" s="512" t="s">
        <v>100</v>
      </c>
      <c r="D258" s="512" t="s">
        <v>1225</v>
      </c>
      <c r="E258" s="512">
        <v>11</v>
      </c>
      <c r="F258" s="512">
        <v>0</v>
      </c>
      <c r="G258" s="512">
        <v>0</v>
      </c>
    </row>
    <row r="259" spans="1:7">
      <c r="A259" s="512" t="s">
        <v>4866</v>
      </c>
      <c r="B259" s="512" t="s">
        <v>175</v>
      </c>
      <c r="C259" s="512" t="s">
        <v>182</v>
      </c>
      <c r="D259" s="512" t="s">
        <v>1225</v>
      </c>
      <c r="E259" s="512">
        <v>13</v>
      </c>
      <c r="F259" s="512">
        <v>1</v>
      </c>
      <c r="G259" s="512">
        <v>8</v>
      </c>
    </row>
    <row r="260" spans="1:7">
      <c r="A260" s="512" t="s">
        <v>4867</v>
      </c>
      <c r="B260" s="512" t="s">
        <v>175</v>
      </c>
      <c r="C260" s="512" t="s">
        <v>202</v>
      </c>
      <c r="D260" s="512" t="s">
        <v>1225</v>
      </c>
      <c r="E260" s="512">
        <v>9</v>
      </c>
      <c r="F260" s="512">
        <v>1</v>
      </c>
      <c r="G260" s="512">
        <v>11</v>
      </c>
    </row>
    <row r="261" spans="1:7">
      <c r="A261" s="512" t="s">
        <v>4868</v>
      </c>
      <c r="B261" s="512" t="s">
        <v>175</v>
      </c>
      <c r="C261" s="512" t="s">
        <v>101</v>
      </c>
      <c r="D261" s="512" t="s">
        <v>1225</v>
      </c>
      <c r="E261" s="512">
        <v>23</v>
      </c>
      <c r="F261" s="512">
        <v>1</v>
      </c>
      <c r="G261" s="512">
        <v>4</v>
      </c>
    </row>
    <row r="262" spans="1:7">
      <c r="A262" s="512" t="s">
        <v>4869</v>
      </c>
      <c r="B262" s="512" t="s">
        <v>175</v>
      </c>
      <c r="C262" s="512" t="s">
        <v>183</v>
      </c>
      <c r="D262" s="512" t="s">
        <v>1225</v>
      </c>
      <c r="E262" s="512">
        <v>20</v>
      </c>
      <c r="F262" s="512">
        <v>0</v>
      </c>
      <c r="G262" s="512">
        <v>0</v>
      </c>
    </row>
    <row r="263" spans="1:7">
      <c r="A263" s="512" t="s">
        <v>4870</v>
      </c>
      <c r="B263" s="512" t="s">
        <v>175</v>
      </c>
      <c r="C263" s="512" t="s">
        <v>26</v>
      </c>
      <c r="D263" s="512" t="s">
        <v>1225</v>
      </c>
      <c r="E263" s="512">
        <v>8</v>
      </c>
      <c r="F263" s="512">
        <v>5</v>
      </c>
      <c r="G263" s="512">
        <v>63</v>
      </c>
    </row>
    <row r="264" spans="1:7">
      <c r="A264" s="512" t="s">
        <v>4871</v>
      </c>
      <c r="B264" s="512" t="s">
        <v>175</v>
      </c>
      <c r="C264" s="512" t="s">
        <v>232</v>
      </c>
      <c r="D264" s="512" t="s">
        <v>1225</v>
      </c>
      <c r="E264" s="512">
        <v>3</v>
      </c>
      <c r="F264" s="512">
        <v>3</v>
      </c>
      <c r="G264" s="512">
        <v>100</v>
      </c>
    </row>
    <row r="265" spans="1:7">
      <c r="A265" s="512" t="s">
        <v>4872</v>
      </c>
      <c r="B265" s="512" t="s">
        <v>175</v>
      </c>
      <c r="C265" s="512" t="s">
        <v>87</v>
      </c>
      <c r="D265" s="512" t="s">
        <v>1225</v>
      </c>
      <c r="E265" s="512">
        <v>21</v>
      </c>
      <c r="F265" s="512">
        <v>11</v>
      </c>
      <c r="G265" s="512">
        <v>52</v>
      </c>
    </row>
    <row r="266" spans="1:7">
      <c r="A266" s="512" t="s">
        <v>4873</v>
      </c>
      <c r="B266" s="512" t="s">
        <v>175</v>
      </c>
      <c r="C266" s="512" t="s">
        <v>102</v>
      </c>
      <c r="D266" s="512" t="s">
        <v>1225</v>
      </c>
      <c r="E266" s="512">
        <v>11</v>
      </c>
      <c r="F266" s="512">
        <v>1</v>
      </c>
      <c r="G266" s="512">
        <v>9</v>
      </c>
    </row>
    <row r="267" spans="1:7">
      <c r="A267" s="512" t="s">
        <v>4874</v>
      </c>
      <c r="B267" s="512" t="s">
        <v>175</v>
      </c>
      <c r="C267" s="512" t="s">
        <v>88</v>
      </c>
      <c r="D267" s="512" t="s">
        <v>1225</v>
      </c>
      <c r="E267" s="512">
        <v>11</v>
      </c>
      <c r="F267" s="512">
        <v>10</v>
      </c>
      <c r="G267" s="512">
        <v>91</v>
      </c>
    </row>
    <row r="268" spans="1:7">
      <c r="A268" s="512" t="s">
        <v>4875</v>
      </c>
      <c r="B268" s="512" t="s">
        <v>175</v>
      </c>
      <c r="C268" s="512" t="s">
        <v>27</v>
      </c>
      <c r="D268" s="512" t="s">
        <v>1225</v>
      </c>
      <c r="E268" s="512">
        <v>10</v>
      </c>
      <c r="F268" s="512">
        <v>8</v>
      </c>
      <c r="G268" s="512">
        <v>80</v>
      </c>
    </row>
    <row r="269" spans="1:7">
      <c r="A269" s="512" t="s">
        <v>4876</v>
      </c>
      <c r="B269" s="512" t="s">
        <v>175</v>
      </c>
      <c r="C269" s="512" t="s">
        <v>28</v>
      </c>
      <c r="D269" s="512" t="s">
        <v>1225</v>
      </c>
      <c r="E269" s="512">
        <v>11</v>
      </c>
      <c r="F269" s="512">
        <v>9</v>
      </c>
      <c r="G269" s="512">
        <v>82</v>
      </c>
    </row>
    <row r="270" spans="1:7">
      <c r="A270" s="512" t="s">
        <v>9202</v>
      </c>
      <c r="B270" s="512" t="s">
        <v>175</v>
      </c>
      <c r="C270" s="512" t="s">
        <v>103</v>
      </c>
      <c r="D270" s="512" t="s">
        <v>1225</v>
      </c>
      <c r="E270" s="512">
        <v>1</v>
      </c>
      <c r="F270" s="512">
        <v>0</v>
      </c>
      <c r="G270" s="512">
        <v>0</v>
      </c>
    </row>
    <row r="271" spans="1:7">
      <c r="A271" s="512" t="s">
        <v>4877</v>
      </c>
      <c r="B271" s="512" t="s">
        <v>175</v>
      </c>
      <c r="C271" s="512" t="s">
        <v>203</v>
      </c>
      <c r="D271" s="512" t="s">
        <v>1225</v>
      </c>
      <c r="E271" s="512">
        <v>19</v>
      </c>
      <c r="F271" s="512">
        <v>5</v>
      </c>
      <c r="G271" s="512">
        <v>26</v>
      </c>
    </row>
    <row r="272" spans="1:7">
      <c r="A272" s="512" t="s">
        <v>4878</v>
      </c>
      <c r="B272" s="512" t="s">
        <v>175</v>
      </c>
      <c r="C272" s="512" t="s">
        <v>217</v>
      </c>
      <c r="D272" s="512" t="s">
        <v>1225</v>
      </c>
      <c r="E272" s="512">
        <v>14</v>
      </c>
      <c r="F272" s="512">
        <v>4</v>
      </c>
      <c r="G272" s="512">
        <v>29</v>
      </c>
    </row>
    <row r="273" spans="1:7">
      <c r="A273" s="512" t="s">
        <v>4879</v>
      </c>
      <c r="B273" s="512" t="s">
        <v>175</v>
      </c>
      <c r="C273" s="512" t="s">
        <v>104</v>
      </c>
      <c r="D273" s="512" t="s">
        <v>1225</v>
      </c>
      <c r="E273" s="512">
        <v>19</v>
      </c>
      <c r="F273" s="512">
        <v>1</v>
      </c>
      <c r="G273" s="512">
        <v>5</v>
      </c>
    </row>
    <row r="274" spans="1:7">
      <c r="A274" s="512" t="s">
        <v>4880</v>
      </c>
      <c r="B274" s="512" t="s">
        <v>175</v>
      </c>
      <c r="C274" s="512" t="s">
        <v>29</v>
      </c>
      <c r="D274" s="512" t="s">
        <v>1225</v>
      </c>
      <c r="E274" s="512">
        <v>21</v>
      </c>
      <c r="F274" s="512">
        <v>18</v>
      </c>
      <c r="G274" s="512">
        <v>86</v>
      </c>
    </row>
    <row r="275" spans="1:7">
      <c r="A275" s="512" t="s">
        <v>4881</v>
      </c>
      <c r="B275" s="512" t="s">
        <v>175</v>
      </c>
      <c r="C275" s="512" t="s">
        <v>160</v>
      </c>
      <c r="D275" s="512" t="s">
        <v>1225</v>
      </c>
      <c r="E275" s="512">
        <v>3</v>
      </c>
      <c r="F275" s="512">
        <v>2</v>
      </c>
      <c r="G275" s="512">
        <v>67</v>
      </c>
    </row>
    <row r="276" spans="1:7">
      <c r="A276" s="512" t="s">
        <v>4882</v>
      </c>
      <c r="B276" s="512" t="s">
        <v>175</v>
      </c>
      <c r="C276" s="512" t="s">
        <v>77</v>
      </c>
      <c r="D276" s="512" t="s">
        <v>1225</v>
      </c>
      <c r="E276" s="512">
        <v>6</v>
      </c>
      <c r="F276" s="512">
        <v>6</v>
      </c>
      <c r="G276" s="512">
        <v>100</v>
      </c>
    </row>
    <row r="277" spans="1:7">
      <c r="A277" s="512" t="s">
        <v>4883</v>
      </c>
      <c r="B277" s="512" t="s">
        <v>175</v>
      </c>
      <c r="C277" s="512" t="s">
        <v>78</v>
      </c>
      <c r="D277" s="512" t="s">
        <v>1225</v>
      </c>
      <c r="E277" s="512">
        <v>15</v>
      </c>
      <c r="F277" s="512">
        <v>15</v>
      </c>
      <c r="G277" s="512">
        <v>100</v>
      </c>
    </row>
    <row r="278" spans="1:7">
      <c r="A278" s="512" t="s">
        <v>4884</v>
      </c>
      <c r="B278" s="512" t="s">
        <v>175</v>
      </c>
      <c r="C278" s="512" t="s">
        <v>204</v>
      </c>
      <c r="D278" s="512" t="s">
        <v>1225</v>
      </c>
      <c r="E278" s="512">
        <v>12</v>
      </c>
      <c r="F278" s="512">
        <v>0</v>
      </c>
      <c r="G278" s="512">
        <v>0</v>
      </c>
    </row>
    <row r="279" spans="1:7">
      <c r="A279" s="512" t="s">
        <v>4885</v>
      </c>
      <c r="B279" s="512" t="s">
        <v>175</v>
      </c>
      <c r="C279" s="512" t="s">
        <v>233</v>
      </c>
      <c r="D279" s="512" t="s">
        <v>1225</v>
      </c>
      <c r="E279" s="512">
        <v>2</v>
      </c>
      <c r="F279" s="512">
        <v>2</v>
      </c>
      <c r="G279" s="512">
        <v>100</v>
      </c>
    </row>
    <row r="280" spans="1:7">
      <c r="A280" s="512" t="s">
        <v>4886</v>
      </c>
      <c r="B280" s="512" t="s">
        <v>175</v>
      </c>
      <c r="C280" s="512" t="s">
        <v>205</v>
      </c>
      <c r="D280" s="512" t="s">
        <v>1225</v>
      </c>
      <c r="E280" s="512">
        <v>15</v>
      </c>
      <c r="F280" s="512">
        <v>0</v>
      </c>
      <c r="G280" s="512">
        <v>0</v>
      </c>
    </row>
    <row r="281" spans="1:7">
      <c r="A281" s="512" t="s">
        <v>4887</v>
      </c>
      <c r="B281" s="512" t="s">
        <v>175</v>
      </c>
      <c r="C281" s="512" t="s">
        <v>218</v>
      </c>
      <c r="D281" s="512" t="s">
        <v>1225</v>
      </c>
      <c r="E281" s="512">
        <v>5</v>
      </c>
      <c r="F281" s="512">
        <v>5</v>
      </c>
      <c r="G281" s="512">
        <v>100</v>
      </c>
    </row>
    <row r="282" spans="1:7">
      <c r="A282" s="512" t="s">
        <v>4888</v>
      </c>
      <c r="B282" s="512" t="s">
        <v>175</v>
      </c>
      <c r="C282" s="512" t="s">
        <v>161</v>
      </c>
      <c r="D282" s="512" t="s">
        <v>1225</v>
      </c>
      <c r="E282" s="512">
        <v>21</v>
      </c>
      <c r="F282" s="512">
        <v>16</v>
      </c>
      <c r="G282" s="512">
        <v>76</v>
      </c>
    </row>
    <row r="283" spans="1:7">
      <c r="A283" s="512" t="s">
        <v>4889</v>
      </c>
      <c r="B283" s="512" t="s">
        <v>175</v>
      </c>
      <c r="C283" s="512" t="s">
        <v>105</v>
      </c>
      <c r="D283" s="512" t="s">
        <v>1225</v>
      </c>
      <c r="E283" s="512">
        <v>14</v>
      </c>
      <c r="F283" s="512">
        <v>0</v>
      </c>
      <c r="G283" s="512">
        <v>0</v>
      </c>
    </row>
    <row r="284" spans="1:7">
      <c r="A284" s="512" t="s">
        <v>4890</v>
      </c>
      <c r="B284" s="512" t="s">
        <v>175</v>
      </c>
      <c r="C284" s="512" t="s">
        <v>234</v>
      </c>
      <c r="D284" s="512" t="s">
        <v>1225</v>
      </c>
      <c r="E284" s="512">
        <v>15</v>
      </c>
      <c r="F284" s="512">
        <v>14</v>
      </c>
      <c r="G284" s="512">
        <v>93</v>
      </c>
    </row>
    <row r="285" spans="1:7">
      <c r="A285" s="512" t="s">
        <v>4891</v>
      </c>
      <c r="B285" s="512" t="s">
        <v>175</v>
      </c>
      <c r="C285" s="512" t="s">
        <v>184</v>
      </c>
      <c r="D285" s="512" t="s">
        <v>1225</v>
      </c>
      <c r="E285" s="512">
        <v>13</v>
      </c>
      <c r="F285" s="512">
        <v>1</v>
      </c>
      <c r="G285" s="512">
        <v>8</v>
      </c>
    </row>
    <row r="286" spans="1:7">
      <c r="A286" s="512" t="s">
        <v>4892</v>
      </c>
      <c r="B286" s="512" t="s">
        <v>175</v>
      </c>
      <c r="C286" s="512" t="s">
        <v>106</v>
      </c>
      <c r="D286" s="512" t="s">
        <v>1225</v>
      </c>
      <c r="E286" s="512">
        <v>12</v>
      </c>
      <c r="F286" s="512">
        <v>0</v>
      </c>
      <c r="G286" s="512">
        <v>0</v>
      </c>
    </row>
    <row r="287" spans="1:7">
      <c r="A287" s="512" t="s">
        <v>4893</v>
      </c>
      <c r="B287" s="512" t="s">
        <v>175</v>
      </c>
      <c r="C287" s="512" t="s">
        <v>89</v>
      </c>
      <c r="D287" s="512" t="s">
        <v>1225</v>
      </c>
      <c r="E287" s="512">
        <v>38</v>
      </c>
      <c r="F287" s="512">
        <v>28</v>
      </c>
      <c r="G287" s="512">
        <v>74</v>
      </c>
    </row>
    <row r="288" spans="1:7">
      <c r="A288" s="512" t="s">
        <v>4894</v>
      </c>
      <c r="B288" s="512" t="s">
        <v>175</v>
      </c>
      <c r="C288" s="512" t="s">
        <v>162</v>
      </c>
      <c r="D288" s="512" t="s">
        <v>1225</v>
      </c>
      <c r="E288" s="512">
        <v>5</v>
      </c>
      <c r="F288" s="512">
        <v>5</v>
      </c>
      <c r="G288" s="512">
        <v>100</v>
      </c>
    </row>
    <row r="289" spans="1:7">
      <c r="A289" s="512" t="s">
        <v>4895</v>
      </c>
      <c r="B289" s="512" t="s">
        <v>175</v>
      </c>
      <c r="C289" s="512" t="s">
        <v>206</v>
      </c>
      <c r="D289" s="512" t="s">
        <v>1225</v>
      </c>
      <c r="E289" s="512">
        <v>20</v>
      </c>
      <c r="F289" s="512">
        <v>0</v>
      </c>
      <c r="G289" s="512">
        <v>0</v>
      </c>
    </row>
    <row r="290" spans="1:7">
      <c r="A290" s="512" t="s">
        <v>4896</v>
      </c>
      <c r="B290" s="512" t="s">
        <v>175</v>
      </c>
      <c r="C290" s="512" t="s">
        <v>107</v>
      </c>
      <c r="D290" s="512" t="s">
        <v>1225</v>
      </c>
      <c r="E290" s="512">
        <v>11</v>
      </c>
      <c r="F290" s="512">
        <v>2</v>
      </c>
      <c r="G290" s="512">
        <v>18</v>
      </c>
    </row>
    <row r="291" spans="1:7">
      <c r="A291" s="512" t="s">
        <v>4897</v>
      </c>
      <c r="B291" s="512" t="s">
        <v>175</v>
      </c>
      <c r="C291" s="512" t="s">
        <v>108</v>
      </c>
      <c r="D291" s="512" t="s">
        <v>1225</v>
      </c>
      <c r="E291" s="512">
        <v>6</v>
      </c>
      <c r="F291" s="512">
        <v>0</v>
      </c>
      <c r="G291" s="512">
        <v>0</v>
      </c>
    </row>
    <row r="292" spans="1:7">
      <c r="A292" s="512" t="s">
        <v>4898</v>
      </c>
      <c r="B292" s="512" t="s">
        <v>175</v>
      </c>
      <c r="C292" s="512" t="s">
        <v>30</v>
      </c>
      <c r="D292" s="512" t="s">
        <v>1225</v>
      </c>
      <c r="E292" s="512">
        <v>3</v>
      </c>
      <c r="F292" s="512">
        <v>3</v>
      </c>
      <c r="G292" s="512">
        <v>100</v>
      </c>
    </row>
    <row r="293" spans="1:7">
      <c r="A293" s="512" t="s">
        <v>4899</v>
      </c>
      <c r="B293" s="512" t="s">
        <v>175</v>
      </c>
      <c r="C293" s="512" t="s">
        <v>109</v>
      </c>
      <c r="D293" s="512" t="s">
        <v>1225</v>
      </c>
      <c r="E293" s="512">
        <v>5</v>
      </c>
      <c r="F293" s="512">
        <v>0</v>
      </c>
      <c r="G293" s="512">
        <v>0</v>
      </c>
    </row>
    <row r="294" spans="1:7">
      <c r="A294" s="512" t="s">
        <v>4900</v>
      </c>
      <c r="B294" s="512" t="s">
        <v>175</v>
      </c>
      <c r="C294" s="512" t="s">
        <v>185</v>
      </c>
      <c r="D294" s="512" t="s">
        <v>1225</v>
      </c>
      <c r="E294" s="512">
        <v>38</v>
      </c>
      <c r="F294" s="512">
        <v>2</v>
      </c>
      <c r="G294" s="512">
        <v>5</v>
      </c>
    </row>
    <row r="295" spans="1:7">
      <c r="A295" s="512" t="s">
        <v>4901</v>
      </c>
      <c r="B295" s="512" t="s">
        <v>175</v>
      </c>
      <c r="C295" s="512" t="s">
        <v>110</v>
      </c>
      <c r="D295" s="512" t="s">
        <v>1225</v>
      </c>
      <c r="E295" s="512">
        <v>8</v>
      </c>
      <c r="F295" s="512">
        <v>1</v>
      </c>
      <c r="G295" s="512">
        <v>13</v>
      </c>
    </row>
    <row r="296" spans="1:7">
      <c r="A296" s="512" t="s">
        <v>4902</v>
      </c>
      <c r="B296" s="512" t="s">
        <v>175</v>
      </c>
      <c r="C296" s="512" t="s">
        <v>111</v>
      </c>
      <c r="D296" s="512" t="s">
        <v>1225</v>
      </c>
      <c r="E296" s="512">
        <v>5</v>
      </c>
      <c r="F296" s="512">
        <v>0</v>
      </c>
      <c r="G296" s="512">
        <v>0</v>
      </c>
    </row>
    <row r="297" spans="1:7">
      <c r="A297" s="512" t="s">
        <v>9203</v>
      </c>
      <c r="B297" s="512" t="s">
        <v>175</v>
      </c>
      <c r="C297" s="512" t="s">
        <v>163</v>
      </c>
      <c r="D297" s="512" t="s">
        <v>1225</v>
      </c>
      <c r="E297" s="512">
        <v>1</v>
      </c>
      <c r="F297" s="512">
        <v>0</v>
      </c>
      <c r="G297" s="512">
        <v>0</v>
      </c>
    </row>
    <row r="298" spans="1:7">
      <c r="A298" s="512" t="s">
        <v>4903</v>
      </c>
      <c r="B298" s="512" t="s">
        <v>175</v>
      </c>
      <c r="C298" s="512" t="s">
        <v>112</v>
      </c>
      <c r="D298" s="512" t="s">
        <v>1225</v>
      </c>
      <c r="E298" s="512">
        <v>13</v>
      </c>
      <c r="F298" s="512">
        <v>0</v>
      </c>
      <c r="G298" s="512">
        <v>0</v>
      </c>
    </row>
    <row r="299" spans="1:7">
      <c r="A299" s="512" t="s">
        <v>4904</v>
      </c>
      <c r="B299" s="512" t="s">
        <v>175</v>
      </c>
      <c r="C299" s="512" t="s">
        <v>219</v>
      </c>
      <c r="D299" s="512" t="s">
        <v>1225</v>
      </c>
      <c r="E299" s="512">
        <v>6</v>
      </c>
      <c r="F299" s="512">
        <v>5</v>
      </c>
      <c r="G299" s="512">
        <v>83</v>
      </c>
    </row>
    <row r="300" spans="1:7">
      <c r="A300" s="512" t="s">
        <v>4905</v>
      </c>
      <c r="B300" s="512" t="s">
        <v>175</v>
      </c>
      <c r="C300" s="512" t="s">
        <v>90</v>
      </c>
      <c r="D300" s="512" t="s">
        <v>1225</v>
      </c>
      <c r="E300" s="512">
        <v>51</v>
      </c>
      <c r="F300" s="512">
        <v>41</v>
      </c>
      <c r="G300" s="512">
        <v>80</v>
      </c>
    </row>
    <row r="301" spans="1:7">
      <c r="A301" s="512" t="s">
        <v>4906</v>
      </c>
      <c r="B301" s="512" t="s">
        <v>175</v>
      </c>
      <c r="C301" s="512" t="s">
        <v>113</v>
      </c>
      <c r="D301" s="512" t="s">
        <v>1225</v>
      </c>
      <c r="E301" s="512">
        <v>5</v>
      </c>
      <c r="F301" s="512">
        <v>0</v>
      </c>
      <c r="G301" s="512">
        <v>0</v>
      </c>
    </row>
    <row r="302" spans="1:7">
      <c r="A302" s="512" t="s">
        <v>4907</v>
      </c>
      <c r="B302" s="512" t="s">
        <v>175</v>
      </c>
      <c r="C302" s="512" t="s">
        <v>114</v>
      </c>
      <c r="D302" s="512" t="s">
        <v>1225</v>
      </c>
      <c r="E302" s="512">
        <v>4</v>
      </c>
      <c r="F302" s="512">
        <v>0</v>
      </c>
      <c r="G302" s="512">
        <v>0</v>
      </c>
    </row>
    <row r="303" spans="1:7">
      <c r="A303" s="512" t="s">
        <v>4908</v>
      </c>
      <c r="B303" s="512" t="s">
        <v>175</v>
      </c>
      <c r="C303" s="512" t="s">
        <v>186</v>
      </c>
      <c r="D303" s="512" t="s">
        <v>1225</v>
      </c>
      <c r="E303" s="512">
        <v>3</v>
      </c>
      <c r="F303" s="512">
        <v>1</v>
      </c>
      <c r="G303" s="512">
        <v>33</v>
      </c>
    </row>
    <row r="304" spans="1:7">
      <c r="A304" s="512" t="s">
        <v>4909</v>
      </c>
      <c r="B304" s="512" t="s">
        <v>175</v>
      </c>
      <c r="C304" s="512" t="s">
        <v>115</v>
      </c>
      <c r="D304" s="512" t="s">
        <v>1225</v>
      </c>
      <c r="E304" s="512">
        <v>5</v>
      </c>
      <c r="F304" s="512">
        <v>1</v>
      </c>
      <c r="G304" s="512">
        <v>20</v>
      </c>
    </row>
    <row r="305" spans="1:7">
      <c r="A305" s="512" t="s">
        <v>4910</v>
      </c>
      <c r="B305" s="512" t="s">
        <v>175</v>
      </c>
      <c r="C305" s="512" t="s">
        <v>146</v>
      </c>
      <c r="D305" s="512" t="s">
        <v>1225</v>
      </c>
      <c r="E305" s="512">
        <v>4</v>
      </c>
      <c r="F305" s="512">
        <v>0</v>
      </c>
      <c r="G305" s="512">
        <v>0</v>
      </c>
    </row>
    <row r="306" spans="1:7">
      <c r="A306" s="512" t="s">
        <v>4911</v>
      </c>
      <c r="B306" s="512" t="s">
        <v>175</v>
      </c>
      <c r="C306" s="512" t="s">
        <v>187</v>
      </c>
      <c r="D306" s="512" t="s">
        <v>1225</v>
      </c>
      <c r="E306" s="512">
        <v>45</v>
      </c>
      <c r="F306" s="512">
        <v>4</v>
      </c>
      <c r="G306" s="512">
        <v>9</v>
      </c>
    </row>
    <row r="307" spans="1:7">
      <c r="A307" s="512" t="s">
        <v>4912</v>
      </c>
      <c r="B307" s="512" t="s">
        <v>175</v>
      </c>
      <c r="C307" s="512" t="s">
        <v>235</v>
      </c>
      <c r="D307" s="512" t="s">
        <v>1225</v>
      </c>
      <c r="E307" s="512">
        <v>17</v>
      </c>
      <c r="F307" s="512">
        <v>17</v>
      </c>
      <c r="G307" s="512">
        <v>100</v>
      </c>
    </row>
    <row r="308" spans="1:7">
      <c r="A308" s="512" t="s">
        <v>4913</v>
      </c>
      <c r="B308" s="512" t="s">
        <v>175</v>
      </c>
      <c r="C308" s="512" t="s">
        <v>147</v>
      </c>
      <c r="D308" s="512" t="s">
        <v>1225</v>
      </c>
      <c r="E308" s="512">
        <v>5</v>
      </c>
      <c r="F308" s="512">
        <v>1</v>
      </c>
      <c r="G308" s="512">
        <v>20</v>
      </c>
    </row>
    <row r="309" spans="1:7">
      <c r="A309" s="512" t="s">
        <v>4914</v>
      </c>
      <c r="B309" s="512" t="s">
        <v>175</v>
      </c>
      <c r="C309" s="512" t="s">
        <v>118</v>
      </c>
      <c r="D309" s="512" t="s">
        <v>1225</v>
      </c>
      <c r="E309" s="512">
        <v>11</v>
      </c>
      <c r="F309" s="512">
        <v>11</v>
      </c>
      <c r="G309" s="512">
        <v>100</v>
      </c>
    </row>
    <row r="310" spans="1:7">
      <c r="A310" s="512" t="s">
        <v>4915</v>
      </c>
      <c r="B310" s="512" t="s">
        <v>175</v>
      </c>
      <c r="C310" s="512" t="s">
        <v>31</v>
      </c>
      <c r="D310" s="512" t="s">
        <v>1225</v>
      </c>
      <c r="E310" s="512">
        <v>1</v>
      </c>
      <c r="F310" s="512">
        <v>1</v>
      </c>
      <c r="G310" s="512">
        <v>100</v>
      </c>
    </row>
    <row r="311" spans="1:7">
      <c r="A311" s="512" t="s">
        <v>4916</v>
      </c>
      <c r="B311" s="512" t="s">
        <v>175</v>
      </c>
      <c r="C311" s="512" t="s">
        <v>148</v>
      </c>
      <c r="D311" s="512" t="s">
        <v>1225</v>
      </c>
      <c r="E311" s="512">
        <v>10</v>
      </c>
      <c r="F311" s="512">
        <v>0</v>
      </c>
      <c r="G311" s="512">
        <v>0</v>
      </c>
    </row>
    <row r="312" spans="1:7">
      <c r="A312" s="512" t="s">
        <v>4917</v>
      </c>
      <c r="B312" s="512" t="s">
        <v>175</v>
      </c>
      <c r="C312" s="512" t="s">
        <v>32</v>
      </c>
      <c r="D312" s="512" t="s">
        <v>1225</v>
      </c>
      <c r="E312" s="512">
        <v>37</v>
      </c>
      <c r="F312" s="512">
        <v>33</v>
      </c>
      <c r="G312" s="512">
        <v>89</v>
      </c>
    </row>
    <row r="313" spans="1:7">
      <c r="A313" s="512" t="s">
        <v>4918</v>
      </c>
      <c r="B313" s="512" t="s">
        <v>175</v>
      </c>
      <c r="C313" s="512" t="s">
        <v>119</v>
      </c>
      <c r="D313" s="512" t="s">
        <v>1225</v>
      </c>
      <c r="E313" s="512">
        <v>17</v>
      </c>
      <c r="F313" s="512">
        <v>16</v>
      </c>
      <c r="G313" s="512">
        <v>94</v>
      </c>
    </row>
    <row r="314" spans="1:7">
      <c r="A314" s="512" t="s">
        <v>4919</v>
      </c>
      <c r="B314" s="512" t="s">
        <v>175</v>
      </c>
      <c r="C314" s="512" t="s">
        <v>79</v>
      </c>
      <c r="D314" s="512" t="s">
        <v>1225</v>
      </c>
      <c r="E314" s="512">
        <v>6</v>
      </c>
      <c r="F314" s="512">
        <v>4</v>
      </c>
      <c r="G314" s="512">
        <v>67</v>
      </c>
    </row>
    <row r="315" spans="1:7">
      <c r="A315" s="512" t="s">
        <v>4920</v>
      </c>
      <c r="B315" s="512" t="s">
        <v>175</v>
      </c>
      <c r="C315" s="512" t="s">
        <v>80</v>
      </c>
      <c r="D315" s="512" t="s">
        <v>1225</v>
      </c>
      <c r="E315" s="512">
        <v>20</v>
      </c>
      <c r="F315" s="512">
        <v>15</v>
      </c>
      <c r="G315" s="512">
        <v>75</v>
      </c>
    </row>
    <row r="316" spans="1:7">
      <c r="A316" s="512" t="s">
        <v>4921</v>
      </c>
      <c r="B316" s="512" t="s">
        <v>175</v>
      </c>
      <c r="C316" s="512" t="s">
        <v>149</v>
      </c>
      <c r="D316" s="512" t="s">
        <v>1225</v>
      </c>
      <c r="E316" s="512">
        <v>16</v>
      </c>
      <c r="F316" s="512">
        <v>0</v>
      </c>
      <c r="G316" s="512">
        <v>0</v>
      </c>
    </row>
    <row r="317" spans="1:7">
      <c r="A317" s="512" t="s">
        <v>4922</v>
      </c>
      <c r="B317" s="512" t="s">
        <v>175</v>
      </c>
      <c r="C317" s="512" t="s">
        <v>81</v>
      </c>
      <c r="D317" s="512" t="s">
        <v>1225</v>
      </c>
      <c r="E317" s="512">
        <v>22</v>
      </c>
      <c r="F317" s="512">
        <v>11</v>
      </c>
      <c r="G317" s="512">
        <v>50</v>
      </c>
    </row>
    <row r="318" spans="1:7">
      <c r="A318" s="512" t="s">
        <v>4923</v>
      </c>
      <c r="B318" s="512" t="s">
        <v>175</v>
      </c>
      <c r="C318" s="512" t="s">
        <v>33</v>
      </c>
      <c r="D318" s="512" t="s">
        <v>1225</v>
      </c>
      <c r="E318" s="512">
        <v>12</v>
      </c>
      <c r="F318" s="512">
        <v>10</v>
      </c>
      <c r="G318" s="512">
        <v>83</v>
      </c>
    </row>
    <row r="319" spans="1:7">
      <c r="A319" s="512" t="s">
        <v>9204</v>
      </c>
      <c r="B319" s="512" t="s">
        <v>175</v>
      </c>
      <c r="C319" s="512" t="s">
        <v>179</v>
      </c>
      <c r="D319" s="512" t="s">
        <v>1225</v>
      </c>
      <c r="E319" s="512">
        <v>4</v>
      </c>
      <c r="F319" s="512">
        <v>2</v>
      </c>
      <c r="G319" s="512">
        <v>50</v>
      </c>
    </row>
    <row r="320" spans="1:7">
      <c r="A320" s="512" t="s">
        <v>4924</v>
      </c>
      <c r="B320" s="512" t="s">
        <v>175</v>
      </c>
      <c r="C320" s="512" t="s">
        <v>91</v>
      </c>
      <c r="D320" s="512" t="s">
        <v>1225</v>
      </c>
      <c r="E320" s="512">
        <v>4</v>
      </c>
      <c r="F320" s="512">
        <v>4</v>
      </c>
      <c r="G320" s="512">
        <v>100</v>
      </c>
    </row>
    <row r="321" spans="1:7">
      <c r="A321" s="512" t="s">
        <v>4925</v>
      </c>
      <c r="B321" s="512" t="s">
        <v>175</v>
      </c>
      <c r="C321" s="512" t="s">
        <v>34</v>
      </c>
      <c r="D321" s="512" t="s">
        <v>1225</v>
      </c>
      <c r="E321" s="512">
        <v>11</v>
      </c>
      <c r="F321" s="512">
        <v>6</v>
      </c>
      <c r="G321" s="512">
        <v>55</v>
      </c>
    </row>
    <row r="322" spans="1:7">
      <c r="A322" s="512" t="s">
        <v>4926</v>
      </c>
      <c r="B322" s="512" t="s">
        <v>175</v>
      </c>
      <c r="C322" s="512" t="s">
        <v>188</v>
      </c>
      <c r="D322" s="512" t="s">
        <v>1225</v>
      </c>
      <c r="E322" s="512">
        <v>5</v>
      </c>
      <c r="F322" s="512">
        <v>0</v>
      </c>
      <c r="G322" s="512">
        <v>0</v>
      </c>
    </row>
    <row r="323" spans="1:7">
      <c r="A323" s="512" t="s">
        <v>4927</v>
      </c>
      <c r="B323" s="512" t="s">
        <v>175</v>
      </c>
      <c r="C323" s="512" t="s">
        <v>150</v>
      </c>
      <c r="D323" s="512" t="s">
        <v>1225</v>
      </c>
      <c r="E323" s="512">
        <v>12</v>
      </c>
      <c r="F323" s="512">
        <v>2</v>
      </c>
      <c r="G323" s="512">
        <v>17</v>
      </c>
    </row>
    <row r="324" spans="1:7">
      <c r="A324" s="512" t="s">
        <v>4928</v>
      </c>
      <c r="B324" s="512" t="s">
        <v>175</v>
      </c>
      <c r="C324" s="512" t="s">
        <v>164</v>
      </c>
      <c r="D324" s="512" t="s">
        <v>1225</v>
      </c>
      <c r="E324" s="512">
        <v>5</v>
      </c>
      <c r="F324" s="512">
        <v>2</v>
      </c>
      <c r="G324" s="512">
        <v>40</v>
      </c>
    </row>
    <row r="325" spans="1:7">
      <c r="A325" s="512" t="s">
        <v>4929</v>
      </c>
      <c r="B325" s="512" t="s">
        <v>175</v>
      </c>
      <c r="C325" s="512" t="s">
        <v>189</v>
      </c>
      <c r="D325" s="512" t="s">
        <v>1225</v>
      </c>
      <c r="E325" s="512">
        <v>10</v>
      </c>
      <c r="F325" s="512">
        <v>0</v>
      </c>
      <c r="G325" s="512">
        <v>0</v>
      </c>
    </row>
    <row r="326" spans="1:7">
      <c r="A326" s="512" t="s">
        <v>4930</v>
      </c>
      <c r="B326" s="512" t="s">
        <v>175</v>
      </c>
      <c r="C326" s="512" t="s">
        <v>165</v>
      </c>
      <c r="D326" s="512" t="s">
        <v>1225</v>
      </c>
      <c r="E326" s="512">
        <v>12</v>
      </c>
      <c r="F326" s="512">
        <v>12</v>
      </c>
      <c r="G326" s="512">
        <v>100</v>
      </c>
    </row>
    <row r="327" spans="1:7">
      <c r="A327" s="512" t="s">
        <v>4931</v>
      </c>
      <c r="B327" s="512" t="s">
        <v>175</v>
      </c>
      <c r="C327" s="512" t="s">
        <v>151</v>
      </c>
      <c r="D327" s="512" t="s">
        <v>1225</v>
      </c>
      <c r="E327" s="512">
        <v>4</v>
      </c>
      <c r="F327" s="512">
        <v>0</v>
      </c>
      <c r="G327" s="512">
        <v>0</v>
      </c>
    </row>
    <row r="328" spans="1:7">
      <c r="A328" s="512" t="s">
        <v>4932</v>
      </c>
      <c r="B328" s="512" t="s">
        <v>175</v>
      </c>
      <c r="C328" s="512" t="s">
        <v>92</v>
      </c>
      <c r="D328" s="512" t="s">
        <v>1225</v>
      </c>
      <c r="E328" s="512">
        <v>11</v>
      </c>
      <c r="F328" s="512">
        <v>11</v>
      </c>
      <c r="G328" s="512">
        <v>100</v>
      </c>
    </row>
    <row r="329" spans="1:7">
      <c r="A329" s="512" t="s">
        <v>4933</v>
      </c>
      <c r="B329" s="512" t="s">
        <v>175</v>
      </c>
      <c r="C329" s="512" t="s">
        <v>59</v>
      </c>
      <c r="D329" s="512" t="s">
        <v>1225</v>
      </c>
      <c r="E329" s="512">
        <v>1</v>
      </c>
      <c r="F329" s="512">
        <v>1</v>
      </c>
      <c r="G329" s="512">
        <v>100</v>
      </c>
    </row>
    <row r="330" spans="1:7">
      <c r="A330" s="512" t="s">
        <v>4934</v>
      </c>
      <c r="B330" s="512" t="s">
        <v>175</v>
      </c>
      <c r="C330" s="512" t="s">
        <v>60</v>
      </c>
      <c r="D330" s="512" t="s">
        <v>1225</v>
      </c>
      <c r="E330" s="512">
        <v>3</v>
      </c>
      <c r="F330" s="512">
        <v>2</v>
      </c>
      <c r="G330" s="512">
        <v>67</v>
      </c>
    </row>
    <row r="331" spans="1:7">
      <c r="A331" s="512" t="s">
        <v>4935</v>
      </c>
      <c r="B331" s="512" t="s">
        <v>175</v>
      </c>
      <c r="C331" s="512" t="s">
        <v>208</v>
      </c>
      <c r="D331" s="512" t="s">
        <v>1225</v>
      </c>
      <c r="E331" s="512">
        <v>10</v>
      </c>
      <c r="F331" s="512">
        <v>0</v>
      </c>
      <c r="G331" s="512">
        <v>0</v>
      </c>
    </row>
    <row r="332" spans="1:7">
      <c r="A332" s="512" t="s">
        <v>4936</v>
      </c>
      <c r="B332" s="512" t="s">
        <v>175</v>
      </c>
      <c r="C332" s="512" t="s">
        <v>166</v>
      </c>
      <c r="D332" s="512" t="s">
        <v>1225</v>
      </c>
      <c r="E332" s="512">
        <v>3</v>
      </c>
      <c r="F332" s="512">
        <v>3</v>
      </c>
      <c r="G332" s="512">
        <v>100</v>
      </c>
    </row>
    <row r="333" spans="1:7">
      <c r="A333" s="512" t="s">
        <v>4937</v>
      </c>
      <c r="B333" s="512" t="s">
        <v>175</v>
      </c>
      <c r="C333" s="512" t="s">
        <v>61</v>
      </c>
      <c r="D333" s="512" t="s">
        <v>1225</v>
      </c>
      <c r="E333" s="512">
        <v>28</v>
      </c>
      <c r="F333" s="512">
        <v>23</v>
      </c>
      <c r="G333" s="512">
        <v>82</v>
      </c>
    </row>
    <row r="334" spans="1:7">
      <c r="A334" s="512" t="s">
        <v>4938</v>
      </c>
      <c r="B334" s="512" t="s">
        <v>175</v>
      </c>
      <c r="C334" s="512" t="s">
        <v>82</v>
      </c>
      <c r="D334" s="512" t="s">
        <v>1225</v>
      </c>
      <c r="E334" s="512">
        <v>32</v>
      </c>
      <c r="F334" s="512">
        <v>20</v>
      </c>
      <c r="G334" s="512">
        <v>63</v>
      </c>
    </row>
    <row r="335" spans="1:7">
      <c r="A335" s="512" t="s">
        <v>4939</v>
      </c>
      <c r="B335" s="512" t="s">
        <v>175</v>
      </c>
      <c r="C335" s="512" t="s">
        <v>167</v>
      </c>
      <c r="D335" s="512" t="s">
        <v>1225</v>
      </c>
      <c r="E335" s="512">
        <v>11</v>
      </c>
      <c r="F335" s="512">
        <v>10</v>
      </c>
      <c r="G335" s="512">
        <v>91</v>
      </c>
    </row>
    <row r="336" spans="1:7">
      <c r="A336" s="512" t="s">
        <v>4940</v>
      </c>
      <c r="B336" s="512" t="s">
        <v>175</v>
      </c>
      <c r="C336" s="512" t="s">
        <v>83</v>
      </c>
      <c r="D336" s="512" t="s">
        <v>1225</v>
      </c>
      <c r="E336" s="512">
        <v>5</v>
      </c>
      <c r="F336" s="512">
        <v>5</v>
      </c>
      <c r="G336" s="512">
        <v>100</v>
      </c>
    </row>
    <row r="337" spans="1:7">
      <c r="A337" s="512" t="s">
        <v>4941</v>
      </c>
      <c r="B337" s="512" t="s">
        <v>175</v>
      </c>
      <c r="C337" s="512" t="s">
        <v>84</v>
      </c>
      <c r="D337" s="512" t="s">
        <v>1225</v>
      </c>
      <c r="E337" s="512">
        <v>15</v>
      </c>
      <c r="F337" s="512">
        <v>13</v>
      </c>
      <c r="G337" s="512">
        <v>87</v>
      </c>
    </row>
    <row r="338" spans="1:7">
      <c r="A338" s="512" t="s">
        <v>4942</v>
      </c>
      <c r="B338" s="512" t="s">
        <v>175</v>
      </c>
      <c r="C338" s="512" t="s">
        <v>35</v>
      </c>
      <c r="D338" s="512" t="s">
        <v>1225</v>
      </c>
      <c r="E338" s="512">
        <v>15</v>
      </c>
      <c r="F338" s="512">
        <v>9</v>
      </c>
      <c r="G338" s="512">
        <v>60</v>
      </c>
    </row>
    <row r="339" spans="1:7">
      <c r="A339" s="512" t="s">
        <v>4943</v>
      </c>
      <c r="B339" s="512" t="s">
        <v>175</v>
      </c>
      <c r="C339" s="512" t="s">
        <v>190</v>
      </c>
      <c r="D339" s="512" t="s">
        <v>1225</v>
      </c>
      <c r="E339" s="512">
        <v>20</v>
      </c>
      <c r="F339" s="512">
        <v>0</v>
      </c>
      <c r="G339" s="512">
        <v>0</v>
      </c>
    </row>
    <row r="340" spans="1:7">
      <c r="A340" s="512" t="s">
        <v>4944</v>
      </c>
      <c r="B340" s="512" t="s">
        <v>175</v>
      </c>
      <c r="C340" s="512" t="s">
        <v>93</v>
      </c>
      <c r="D340" s="512" t="s">
        <v>1225</v>
      </c>
      <c r="E340" s="512">
        <v>9</v>
      </c>
      <c r="F340" s="512">
        <v>5</v>
      </c>
      <c r="G340" s="512">
        <v>56</v>
      </c>
    </row>
    <row r="341" spans="1:7">
      <c r="A341" s="512" t="s">
        <v>4945</v>
      </c>
      <c r="B341" s="512" t="s">
        <v>175</v>
      </c>
      <c r="C341" s="512" t="s">
        <v>209</v>
      </c>
      <c r="D341" s="512" t="s">
        <v>1225</v>
      </c>
      <c r="E341" s="512">
        <v>8</v>
      </c>
      <c r="F341" s="512">
        <v>1</v>
      </c>
      <c r="G341" s="512">
        <v>13</v>
      </c>
    </row>
    <row r="342" spans="1:7">
      <c r="A342" s="512" t="s">
        <v>4946</v>
      </c>
      <c r="B342" s="512" t="s">
        <v>175</v>
      </c>
      <c r="C342" s="512" t="s">
        <v>210</v>
      </c>
      <c r="D342" s="512" t="s">
        <v>1225</v>
      </c>
      <c r="E342" s="512">
        <v>4</v>
      </c>
      <c r="F342" s="512">
        <v>0</v>
      </c>
      <c r="G342" s="512">
        <v>0</v>
      </c>
    </row>
    <row r="343" spans="1:7">
      <c r="A343" s="512" t="s">
        <v>4947</v>
      </c>
      <c r="B343" s="512" t="s">
        <v>175</v>
      </c>
      <c r="C343" s="512" t="s">
        <v>191</v>
      </c>
      <c r="D343" s="512" t="s">
        <v>1225</v>
      </c>
      <c r="E343" s="512">
        <v>5</v>
      </c>
      <c r="F343" s="512">
        <v>0</v>
      </c>
      <c r="G343" s="512">
        <v>0</v>
      </c>
    </row>
    <row r="344" spans="1:7">
      <c r="A344" s="512" t="s">
        <v>4948</v>
      </c>
      <c r="B344" s="512" t="s">
        <v>175</v>
      </c>
      <c r="C344" s="512" t="s">
        <v>192</v>
      </c>
      <c r="D344" s="512" t="s">
        <v>1225</v>
      </c>
      <c r="E344" s="512">
        <v>3</v>
      </c>
      <c r="F344" s="512">
        <v>0</v>
      </c>
      <c r="G344" s="512">
        <v>0</v>
      </c>
    </row>
    <row r="345" spans="1:7">
      <c r="A345" s="512" t="s">
        <v>4949</v>
      </c>
      <c r="B345" s="512" t="s">
        <v>175</v>
      </c>
      <c r="C345" s="512" t="s">
        <v>152</v>
      </c>
      <c r="D345" s="512" t="s">
        <v>1225</v>
      </c>
      <c r="E345" s="512">
        <v>10</v>
      </c>
      <c r="F345" s="512">
        <v>0</v>
      </c>
      <c r="G345" s="512">
        <v>0</v>
      </c>
    </row>
    <row r="346" spans="1:7">
      <c r="A346" s="512" t="s">
        <v>9205</v>
      </c>
      <c r="B346" s="512" t="s">
        <v>175</v>
      </c>
      <c r="C346" s="512" t="s">
        <v>168</v>
      </c>
      <c r="D346" s="512" t="s">
        <v>1225</v>
      </c>
      <c r="E346" s="512">
        <v>3</v>
      </c>
      <c r="F346" s="512">
        <v>3</v>
      </c>
      <c r="G346" s="512">
        <v>100</v>
      </c>
    </row>
    <row r="347" spans="1:7">
      <c r="A347" s="512" t="s">
        <v>4950</v>
      </c>
      <c r="B347" s="512" t="s">
        <v>175</v>
      </c>
      <c r="C347" s="512" t="s">
        <v>153</v>
      </c>
      <c r="D347" s="512" t="s">
        <v>1225</v>
      </c>
      <c r="E347" s="512">
        <v>8</v>
      </c>
      <c r="F347" s="512">
        <v>1</v>
      </c>
      <c r="G347" s="512">
        <v>13</v>
      </c>
    </row>
    <row r="348" spans="1:7">
      <c r="A348" s="512" t="s">
        <v>4951</v>
      </c>
      <c r="B348" s="512" t="s">
        <v>175</v>
      </c>
      <c r="C348" s="512" t="s">
        <v>36</v>
      </c>
      <c r="D348" s="512" t="s">
        <v>1225</v>
      </c>
      <c r="E348" s="512">
        <v>7</v>
      </c>
      <c r="F348" s="512">
        <v>4</v>
      </c>
      <c r="G348" s="512">
        <v>57</v>
      </c>
    </row>
    <row r="349" spans="1:7">
      <c r="A349" s="512" t="s">
        <v>4952</v>
      </c>
      <c r="B349" s="512" t="s">
        <v>175</v>
      </c>
      <c r="C349" s="512" t="s">
        <v>62</v>
      </c>
      <c r="D349" s="512" t="s">
        <v>1225</v>
      </c>
      <c r="E349" s="512">
        <v>3</v>
      </c>
      <c r="F349" s="512">
        <v>3</v>
      </c>
      <c r="G349" s="512">
        <v>100</v>
      </c>
    </row>
    <row r="350" spans="1:7">
      <c r="A350" s="512" t="s">
        <v>4953</v>
      </c>
      <c r="B350" s="512" t="s">
        <v>175</v>
      </c>
      <c r="C350" s="512" t="s">
        <v>37</v>
      </c>
      <c r="D350" s="512" t="s">
        <v>1225</v>
      </c>
      <c r="E350" s="512">
        <v>10</v>
      </c>
      <c r="F350" s="512">
        <v>5</v>
      </c>
      <c r="G350" s="512">
        <v>50</v>
      </c>
    </row>
    <row r="351" spans="1:7">
      <c r="A351" s="512" t="s">
        <v>4954</v>
      </c>
      <c r="B351" s="512" t="s">
        <v>175</v>
      </c>
      <c r="C351" s="512" t="s">
        <v>220</v>
      </c>
      <c r="D351" s="512" t="s">
        <v>1225</v>
      </c>
      <c r="E351" s="512">
        <v>11</v>
      </c>
      <c r="F351" s="512">
        <v>6</v>
      </c>
      <c r="G351" s="512">
        <v>55</v>
      </c>
    </row>
    <row r="352" spans="1:7">
      <c r="A352" s="512" t="s">
        <v>4955</v>
      </c>
      <c r="B352" s="512" t="s">
        <v>175</v>
      </c>
      <c r="C352" s="512" t="s">
        <v>38</v>
      </c>
      <c r="D352" s="512" t="s">
        <v>1225</v>
      </c>
      <c r="E352" s="512">
        <v>4</v>
      </c>
      <c r="F352" s="512">
        <v>4</v>
      </c>
      <c r="G352" s="512">
        <v>100</v>
      </c>
    </row>
    <row r="353" spans="1:7">
      <c r="A353" s="512" t="s">
        <v>4956</v>
      </c>
      <c r="B353" s="512" t="s">
        <v>175</v>
      </c>
      <c r="C353" s="512" t="s">
        <v>63</v>
      </c>
      <c r="D353" s="512" t="s">
        <v>1225</v>
      </c>
      <c r="E353" s="512">
        <v>8</v>
      </c>
      <c r="F353" s="512">
        <v>8</v>
      </c>
      <c r="G353" s="512">
        <v>100</v>
      </c>
    </row>
    <row r="354" spans="1:7">
      <c r="A354" s="512" t="s">
        <v>4957</v>
      </c>
      <c r="B354" s="512" t="s">
        <v>175</v>
      </c>
      <c r="C354" s="512" t="s">
        <v>221</v>
      </c>
      <c r="D354" s="512" t="s">
        <v>1225</v>
      </c>
      <c r="E354" s="512">
        <v>9</v>
      </c>
      <c r="F354" s="512">
        <v>9</v>
      </c>
      <c r="G354" s="512">
        <v>100</v>
      </c>
    </row>
    <row r="355" spans="1:7">
      <c r="A355" s="512" t="s">
        <v>4958</v>
      </c>
      <c r="B355" s="512" t="s">
        <v>175</v>
      </c>
      <c r="C355" s="512" t="s">
        <v>193</v>
      </c>
      <c r="D355" s="512" t="s">
        <v>1225</v>
      </c>
      <c r="E355" s="512">
        <v>3</v>
      </c>
      <c r="F355" s="512">
        <v>1</v>
      </c>
      <c r="G355" s="512">
        <v>33</v>
      </c>
    </row>
    <row r="356" spans="1:7">
      <c r="A356" s="512" t="s">
        <v>4959</v>
      </c>
      <c r="B356" s="512" t="s">
        <v>175</v>
      </c>
      <c r="C356" s="512" t="s">
        <v>222</v>
      </c>
      <c r="D356" s="512" t="s">
        <v>1225</v>
      </c>
      <c r="E356" s="512">
        <v>10</v>
      </c>
      <c r="F356" s="512">
        <v>6</v>
      </c>
      <c r="G356" s="512">
        <v>60</v>
      </c>
    </row>
    <row r="357" spans="1:7">
      <c r="A357" s="512" t="s">
        <v>4960</v>
      </c>
      <c r="B357" s="512" t="s">
        <v>175</v>
      </c>
      <c r="C357" s="512" t="s">
        <v>211</v>
      </c>
      <c r="D357" s="512" t="s">
        <v>1225</v>
      </c>
      <c r="E357" s="512">
        <v>12</v>
      </c>
      <c r="F357" s="512">
        <v>1</v>
      </c>
      <c r="G357" s="512">
        <v>8</v>
      </c>
    </row>
    <row r="358" spans="1:7">
      <c r="A358" s="512" t="s">
        <v>4961</v>
      </c>
      <c r="B358" s="512" t="s">
        <v>175</v>
      </c>
      <c r="C358" s="512" t="s">
        <v>212</v>
      </c>
      <c r="D358" s="512" t="s">
        <v>1225</v>
      </c>
      <c r="E358" s="512">
        <v>7</v>
      </c>
      <c r="F358" s="512">
        <v>0</v>
      </c>
      <c r="G358" s="512">
        <v>0</v>
      </c>
    </row>
    <row r="359" spans="1:7">
      <c r="A359" s="512" t="s">
        <v>4962</v>
      </c>
      <c r="B359" s="512" t="s">
        <v>175</v>
      </c>
      <c r="C359" s="512" t="s">
        <v>169</v>
      </c>
      <c r="D359" s="512" t="s">
        <v>1225</v>
      </c>
      <c r="E359" s="512">
        <v>2</v>
      </c>
      <c r="F359" s="512">
        <v>2</v>
      </c>
      <c r="G359" s="512">
        <v>100</v>
      </c>
    </row>
    <row r="360" spans="1:7">
      <c r="A360" s="512" t="s">
        <v>4963</v>
      </c>
      <c r="B360" s="512" t="s">
        <v>175</v>
      </c>
      <c r="C360" s="512" t="s">
        <v>194</v>
      </c>
      <c r="D360" s="512" t="s">
        <v>1225</v>
      </c>
      <c r="E360" s="512">
        <v>10</v>
      </c>
      <c r="F360" s="512">
        <v>2</v>
      </c>
      <c r="G360" s="512">
        <v>20</v>
      </c>
    </row>
    <row r="361" spans="1:7">
      <c r="A361" s="512" t="s">
        <v>4964</v>
      </c>
      <c r="B361" s="512" t="s">
        <v>175</v>
      </c>
      <c r="C361" s="512" t="s">
        <v>94</v>
      </c>
      <c r="D361" s="512" t="s">
        <v>1225</v>
      </c>
      <c r="E361" s="512">
        <v>2</v>
      </c>
      <c r="F361" s="512">
        <v>2</v>
      </c>
      <c r="G361" s="512">
        <v>100</v>
      </c>
    </row>
    <row r="362" spans="1:7">
      <c r="A362" s="512" t="s">
        <v>4965</v>
      </c>
      <c r="B362" s="512" t="s">
        <v>175</v>
      </c>
      <c r="C362" s="512" t="s">
        <v>154</v>
      </c>
      <c r="D362" s="512" t="s">
        <v>1225</v>
      </c>
      <c r="E362" s="512">
        <v>17</v>
      </c>
      <c r="F362" s="512">
        <v>1</v>
      </c>
      <c r="G362" s="512">
        <v>6</v>
      </c>
    </row>
    <row r="363" spans="1:7">
      <c r="A363" s="512" t="s">
        <v>4966</v>
      </c>
      <c r="B363" s="512" t="s">
        <v>175</v>
      </c>
      <c r="C363" s="512" t="s">
        <v>39</v>
      </c>
      <c r="D363" s="512" t="s">
        <v>1225</v>
      </c>
      <c r="E363" s="512">
        <v>5</v>
      </c>
      <c r="F363" s="512">
        <v>4</v>
      </c>
      <c r="G363" s="512">
        <v>80</v>
      </c>
    </row>
    <row r="364" spans="1:7">
      <c r="A364" s="512" t="s">
        <v>4967</v>
      </c>
      <c r="B364" s="512" t="s">
        <v>175</v>
      </c>
      <c r="C364" s="512" t="s">
        <v>223</v>
      </c>
      <c r="D364" s="512" t="s">
        <v>1225</v>
      </c>
      <c r="E364" s="512">
        <v>28</v>
      </c>
      <c r="F364" s="512">
        <v>17</v>
      </c>
      <c r="G364" s="512">
        <v>61</v>
      </c>
    </row>
    <row r="365" spans="1:7">
      <c r="A365" s="512" t="s">
        <v>4968</v>
      </c>
      <c r="B365" s="512" t="s">
        <v>175</v>
      </c>
      <c r="C365" s="512" t="s">
        <v>40</v>
      </c>
      <c r="D365" s="512" t="s">
        <v>1225</v>
      </c>
      <c r="E365" s="512">
        <v>7</v>
      </c>
      <c r="F365" s="512">
        <v>4</v>
      </c>
      <c r="G365" s="512">
        <v>57</v>
      </c>
    </row>
    <row r="366" spans="1:7">
      <c r="A366" s="512" t="s">
        <v>4969</v>
      </c>
      <c r="B366" s="512" t="s">
        <v>175</v>
      </c>
      <c r="C366" s="512" t="s">
        <v>224</v>
      </c>
      <c r="D366" s="512" t="s">
        <v>1225</v>
      </c>
      <c r="E366" s="512">
        <v>5</v>
      </c>
      <c r="F366" s="512">
        <v>3</v>
      </c>
      <c r="G366" s="512">
        <v>60</v>
      </c>
    </row>
    <row r="367" spans="1:7">
      <c r="A367" s="512" t="s">
        <v>4970</v>
      </c>
      <c r="B367" s="512" t="s">
        <v>175</v>
      </c>
      <c r="C367" s="512" t="s">
        <v>95</v>
      </c>
      <c r="D367" s="512" t="s">
        <v>1225</v>
      </c>
      <c r="E367" s="512">
        <v>19</v>
      </c>
      <c r="F367" s="512">
        <v>10</v>
      </c>
      <c r="G367" s="512">
        <v>53</v>
      </c>
    </row>
    <row r="368" spans="1:7">
      <c r="A368" s="512" t="s">
        <v>4971</v>
      </c>
      <c r="B368" s="512" t="s">
        <v>175</v>
      </c>
      <c r="C368" s="512" t="s">
        <v>22</v>
      </c>
      <c r="D368" s="512" t="s">
        <v>1225</v>
      </c>
      <c r="E368" s="512">
        <v>3</v>
      </c>
      <c r="F368" s="512">
        <v>3</v>
      </c>
      <c r="G368" s="512">
        <v>100</v>
      </c>
    </row>
    <row r="369" spans="1:7">
      <c r="A369" s="512" t="s">
        <v>4972</v>
      </c>
      <c r="B369" s="512" t="s">
        <v>175</v>
      </c>
      <c r="C369" s="512" t="s">
        <v>195</v>
      </c>
      <c r="D369" s="512" t="s">
        <v>1225</v>
      </c>
      <c r="E369" s="512">
        <v>44</v>
      </c>
      <c r="F369" s="512">
        <v>2</v>
      </c>
      <c r="G369" s="512">
        <v>5</v>
      </c>
    </row>
    <row r="370" spans="1:7">
      <c r="A370" s="512" t="s">
        <v>4973</v>
      </c>
      <c r="B370" s="512" t="s">
        <v>175</v>
      </c>
      <c r="C370" s="512" t="s">
        <v>155</v>
      </c>
      <c r="D370" s="512" t="s">
        <v>1225</v>
      </c>
      <c r="E370" s="512">
        <v>5</v>
      </c>
      <c r="F370" s="512">
        <v>0</v>
      </c>
      <c r="G370" s="512">
        <v>0</v>
      </c>
    </row>
    <row r="371" spans="1:7">
      <c r="A371" s="512" t="s">
        <v>4974</v>
      </c>
      <c r="B371" s="512" t="s">
        <v>175</v>
      </c>
      <c r="C371" s="512" t="s">
        <v>213</v>
      </c>
      <c r="D371" s="512" t="s">
        <v>1225</v>
      </c>
      <c r="E371" s="512">
        <v>6</v>
      </c>
      <c r="F371" s="512">
        <v>0</v>
      </c>
      <c r="G371" s="512">
        <v>0</v>
      </c>
    </row>
    <row r="372" spans="1:7">
      <c r="A372" s="512" t="s">
        <v>4975</v>
      </c>
      <c r="B372" s="512" t="s">
        <v>175</v>
      </c>
      <c r="C372" s="512" t="s">
        <v>41</v>
      </c>
      <c r="D372" s="512" t="s">
        <v>1225</v>
      </c>
      <c r="E372" s="512">
        <v>6</v>
      </c>
      <c r="F372" s="512">
        <v>3</v>
      </c>
      <c r="G372" s="512">
        <v>50</v>
      </c>
    </row>
    <row r="373" spans="1:7">
      <c r="A373" s="512" t="s">
        <v>4976</v>
      </c>
      <c r="B373" s="512" t="s">
        <v>175</v>
      </c>
      <c r="C373" s="512" t="s">
        <v>225</v>
      </c>
      <c r="D373" s="512" t="s">
        <v>1225</v>
      </c>
      <c r="E373" s="512">
        <v>2</v>
      </c>
      <c r="F373" s="512">
        <v>2</v>
      </c>
      <c r="G373" s="512">
        <v>100</v>
      </c>
    </row>
    <row r="374" spans="1:7">
      <c r="A374" s="512" t="s">
        <v>4977</v>
      </c>
      <c r="B374" s="512" t="s">
        <v>175</v>
      </c>
      <c r="C374" s="512" t="s">
        <v>96</v>
      </c>
      <c r="D374" s="512" t="s">
        <v>1225</v>
      </c>
      <c r="E374" s="512">
        <v>6</v>
      </c>
      <c r="F374" s="512">
        <v>5</v>
      </c>
      <c r="G374" s="512">
        <v>83</v>
      </c>
    </row>
    <row r="375" spans="1:7">
      <c r="A375" s="512" t="s">
        <v>4978</v>
      </c>
      <c r="B375" s="512" t="s">
        <v>175</v>
      </c>
      <c r="C375" s="512" t="s">
        <v>214</v>
      </c>
      <c r="D375" s="512" t="s">
        <v>1225</v>
      </c>
      <c r="E375" s="512">
        <v>5</v>
      </c>
      <c r="F375" s="512">
        <v>0</v>
      </c>
      <c r="G375" s="512">
        <v>0</v>
      </c>
    </row>
    <row r="376" spans="1:7">
      <c r="A376" s="512" t="s">
        <v>4979</v>
      </c>
      <c r="B376" s="512" t="s">
        <v>175</v>
      </c>
      <c r="C376" s="512" t="s">
        <v>156</v>
      </c>
      <c r="D376" s="512" t="s">
        <v>1225</v>
      </c>
      <c r="E376" s="512">
        <v>8</v>
      </c>
      <c r="F376" s="512">
        <v>0</v>
      </c>
      <c r="G376" s="512">
        <v>0</v>
      </c>
    </row>
    <row r="377" spans="1:7">
      <c r="A377" s="512" t="s">
        <v>4980</v>
      </c>
      <c r="B377" s="512" t="s">
        <v>175</v>
      </c>
      <c r="C377" s="512" t="s">
        <v>42</v>
      </c>
      <c r="D377" s="512" t="s">
        <v>1225</v>
      </c>
      <c r="E377" s="512">
        <v>6</v>
      </c>
      <c r="F377" s="512">
        <v>2</v>
      </c>
      <c r="G377" s="512">
        <v>33</v>
      </c>
    </row>
    <row r="378" spans="1:7">
      <c r="A378" s="512" t="s">
        <v>4981</v>
      </c>
      <c r="B378" s="512" t="s">
        <v>175</v>
      </c>
      <c r="C378" s="512" t="s">
        <v>64</v>
      </c>
      <c r="D378" s="512" t="s">
        <v>1225</v>
      </c>
      <c r="E378" s="512">
        <v>5</v>
      </c>
      <c r="F378" s="512">
        <v>5</v>
      </c>
      <c r="G378" s="512">
        <v>100</v>
      </c>
    </row>
    <row r="379" spans="1:7">
      <c r="A379" s="512" t="s">
        <v>4982</v>
      </c>
      <c r="B379" s="512" t="s">
        <v>175</v>
      </c>
      <c r="C379" s="512" t="s">
        <v>226</v>
      </c>
      <c r="D379" s="512" t="s">
        <v>1225</v>
      </c>
      <c r="E379" s="512">
        <v>6</v>
      </c>
      <c r="F379" s="512">
        <v>6</v>
      </c>
      <c r="G379" s="512">
        <v>100</v>
      </c>
    </row>
    <row r="380" spans="1:7">
      <c r="A380" s="512" t="s">
        <v>4983</v>
      </c>
      <c r="B380" s="512" t="s">
        <v>175</v>
      </c>
      <c r="C380" s="512" t="s">
        <v>157</v>
      </c>
      <c r="D380" s="512" t="s">
        <v>1225</v>
      </c>
      <c r="E380" s="512">
        <v>11</v>
      </c>
      <c r="F380" s="512">
        <v>0</v>
      </c>
      <c r="G380" s="512">
        <v>0</v>
      </c>
    </row>
    <row r="381" spans="1:7">
      <c r="A381" s="512" t="s">
        <v>4984</v>
      </c>
      <c r="B381" s="512" t="s">
        <v>175</v>
      </c>
      <c r="C381" s="512" t="s">
        <v>158</v>
      </c>
      <c r="D381" s="512" t="s">
        <v>1225</v>
      </c>
      <c r="E381" s="512">
        <v>6</v>
      </c>
      <c r="F381" s="512">
        <v>0</v>
      </c>
      <c r="G381" s="512">
        <v>0</v>
      </c>
    </row>
    <row r="382" spans="1:7">
      <c r="A382" s="512" t="s">
        <v>4985</v>
      </c>
      <c r="B382" s="512" t="s">
        <v>175</v>
      </c>
      <c r="C382" s="512" t="s">
        <v>43</v>
      </c>
      <c r="D382" s="512" t="s">
        <v>1225</v>
      </c>
      <c r="E382" s="512">
        <v>11</v>
      </c>
      <c r="F382" s="512">
        <v>9</v>
      </c>
      <c r="G382" s="512">
        <v>82</v>
      </c>
    </row>
    <row r="383" spans="1:7">
      <c r="A383" s="512" t="s">
        <v>4986</v>
      </c>
      <c r="B383" s="512" t="s">
        <v>175</v>
      </c>
      <c r="C383" s="512" t="s">
        <v>227</v>
      </c>
      <c r="D383" s="512" t="s">
        <v>1225</v>
      </c>
      <c r="E383" s="512">
        <v>22</v>
      </c>
      <c r="F383" s="512">
        <v>16</v>
      </c>
      <c r="G383" s="512">
        <v>73</v>
      </c>
    </row>
    <row r="384" spans="1:7">
      <c r="A384" s="512" t="s">
        <v>4987</v>
      </c>
      <c r="B384" s="512" t="s">
        <v>175</v>
      </c>
      <c r="C384" s="512" t="s">
        <v>196</v>
      </c>
      <c r="D384" s="512" t="s">
        <v>1225</v>
      </c>
      <c r="E384" s="512">
        <v>10</v>
      </c>
      <c r="F384" s="512">
        <v>1</v>
      </c>
      <c r="G384" s="512">
        <v>10</v>
      </c>
    </row>
    <row r="385" spans="1:7">
      <c r="A385" s="512" t="s">
        <v>4988</v>
      </c>
      <c r="B385" s="512" t="s">
        <v>175</v>
      </c>
      <c r="C385" s="512" t="s">
        <v>197</v>
      </c>
      <c r="D385" s="512" t="s">
        <v>1225</v>
      </c>
      <c r="E385" s="512">
        <v>33</v>
      </c>
      <c r="F385" s="512">
        <v>3</v>
      </c>
      <c r="G385" s="512">
        <v>9</v>
      </c>
    </row>
    <row r="386" spans="1:7">
      <c r="A386" s="512" t="s">
        <v>4989</v>
      </c>
      <c r="B386" s="512" t="s">
        <v>175</v>
      </c>
      <c r="C386" s="512" t="s">
        <v>159</v>
      </c>
      <c r="D386" s="512" t="s">
        <v>1225</v>
      </c>
      <c r="E386" s="512">
        <v>8</v>
      </c>
      <c r="F386" s="512">
        <v>1</v>
      </c>
      <c r="G386" s="512">
        <v>13</v>
      </c>
    </row>
    <row r="387" spans="1:7">
      <c r="A387" s="512" t="s">
        <v>4990</v>
      </c>
      <c r="B387" s="512" t="s">
        <v>175</v>
      </c>
      <c r="C387" s="512" t="s">
        <v>44</v>
      </c>
      <c r="D387" s="512" t="s">
        <v>1225</v>
      </c>
      <c r="E387" s="512">
        <v>7</v>
      </c>
      <c r="F387" s="512">
        <v>6</v>
      </c>
      <c r="G387" s="512">
        <v>86</v>
      </c>
    </row>
    <row r="388" spans="1:7">
      <c r="A388" s="512" t="s">
        <v>4991</v>
      </c>
      <c r="B388" s="512" t="s">
        <v>175</v>
      </c>
      <c r="C388" s="512" t="s">
        <v>215</v>
      </c>
      <c r="D388" s="512" t="s">
        <v>1225</v>
      </c>
      <c r="E388" s="512">
        <v>14</v>
      </c>
      <c r="F388" s="512">
        <v>1</v>
      </c>
      <c r="G388" s="512">
        <v>7</v>
      </c>
    </row>
    <row r="389" spans="1:7">
      <c r="A389" s="512" t="s">
        <v>4992</v>
      </c>
      <c r="B389" s="512" t="s">
        <v>175</v>
      </c>
      <c r="C389" s="512" t="s">
        <v>198</v>
      </c>
      <c r="D389" s="512" t="s">
        <v>1225</v>
      </c>
      <c r="E389" s="512">
        <v>2</v>
      </c>
      <c r="F389" s="512">
        <v>0</v>
      </c>
      <c r="G389" s="512">
        <v>0</v>
      </c>
    </row>
    <row r="390" spans="1:7">
      <c r="A390" s="512" t="s">
        <v>4993</v>
      </c>
      <c r="B390" s="512" t="s">
        <v>175</v>
      </c>
      <c r="C390" s="512" t="s">
        <v>180</v>
      </c>
      <c r="D390" s="512" t="s">
        <v>1225</v>
      </c>
      <c r="E390" s="512">
        <v>9</v>
      </c>
      <c r="F390" s="512">
        <v>6</v>
      </c>
      <c r="G390" s="512">
        <v>67</v>
      </c>
    </row>
    <row r="391" spans="1:7">
      <c r="A391" s="512" t="s">
        <v>4994</v>
      </c>
      <c r="B391" s="512" t="s">
        <v>175</v>
      </c>
      <c r="C391" s="512" t="s">
        <v>199</v>
      </c>
      <c r="D391" s="512" t="s">
        <v>1225</v>
      </c>
      <c r="E391" s="512">
        <v>3</v>
      </c>
      <c r="F391" s="512">
        <v>0</v>
      </c>
      <c r="G391" s="512">
        <v>0</v>
      </c>
    </row>
    <row r="392" spans="1:7">
      <c r="A392" s="512" t="s">
        <v>4995</v>
      </c>
      <c r="B392" s="512" t="s">
        <v>175</v>
      </c>
      <c r="C392" s="512" t="s">
        <v>228</v>
      </c>
      <c r="D392" s="512" t="s">
        <v>1225</v>
      </c>
      <c r="E392" s="512">
        <v>4</v>
      </c>
      <c r="F392" s="512">
        <v>3</v>
      </c>
      <c r="G392" s="512">
        <v>75</v>
      </c>
    </row>
    <row r="393" spans="1:7">
      <c r="A393" s="512" t="s">
        <v>4996</v>
      </c>
      <c r="B393" s="512" t="s">
        <v>175</v>
      </c>
      <c r="C393" s="512" t="s">
        <v>229</v>
      </c>
      <c r="D393" s="512" t="s">
        <v>1225</v>
      </c>
      <c r="E393" s="512">
        <v>16</v>
      </c>
      <c r="F393" s="512">
        <v>12</v>
      </c>
      <c r="G393" s="512">
        <v>75</v>
      </c>
    </row>
    <row r="394" spans="1:7">
      <c r="A394" s="512" t="s">
        <v>4997</v>
      </c>
      <c r="B394" s="512" t="s">
        <v>175</v>
      </c>
      <c r="C394" s="512" t="s">
        <v>65</v>
      </c>
      <c r="D394" s="512" t="s">
        <v>1225</v>
      </c>
      <c r="E394" s="512">
        <v>14</v>
      </c>
      <c r="F394" s="512">
        <v>11</v>
      </c>
      <c r="G394" s="512">
        <v>79</v>
      </c>
    </row>
    <row r="395" spans="1:7">
      <c r="A395" s="512" t="s">
        <v>571</v>
      </c>
      <c r="B395" s="512" t="s">
        <v>144</v>
      </c>
      <c r="C395" s="512" t="s">
        <v>98</v>
      </c>
      <c r="D395" s="512" t="s">
        <v>2709</v>
      </c>
      <c r="E395" s="512">
        <v>12</v>
      </c>
      <c r="F395" s="512">
        <v>0</v>
      </c>
      <c r="G395" s="512">
        <v>0</v>
      </c>
    </row>
    <row r="396" spans="1:7">
      <c r="A396" s="512" t="s">
        <v>575</v>
      </c>
      <c r="B396" s="512" t="s">
        <v>144</v>
      </c>
      <c r="C396" s="512" t="s">
        <v>99</v>
      </c>
      <c r="D396" s="512" t="s">
        <v>2709</v>
      </c>
      <c r="E396" s="512">
        <v>10</v>
      </c>
      <c r="F396" s="512">
        <v>0</v>
      </c>
      <c r="G396" s="512">
        <v>0</v>
      </c>
    </row>
    <row r="397" spans="1:7">
      <c r="A397" s="512" t="s">
        <v>580</v>
      </c>
      <c r="B397" s="512" t="s">
        <v>144</v>
      </c>
      <c r="C397" s="512" t="s">
        <v>201</v>
      </c>
      <c r="D397" s="512" t="s">
        <v>2709</v>
      </c>
      <c r="E397" s="512">
        <v>11</v>
      </c>
      <c r="F397" s="512">
        <v>0</v>
      </c>
      <c r="G397" s="512">
        <v>0</v>
      </c>
    </row>
    <row r="398" spans="1:7">
      <c r="A398" s="512" t="s">
        <v>584</v>
      </c>
      <c r="B398" s="512" t="s">
        <v>144</v>
      </c>
      <c r="C398" s="512" t="s">
        <v>182</v>
      </c>
      <c r="D398" s="512" t="s">
        <v>2709</v>
      </c>
      <c r="E398" s="512">
        <v>7</v>
      </c>
      <c r="F398" s="512">
        <v>0</v>
      </c>
      <c r="G398" s="512">
        <v>0</v>
      </c>
    </row>
    <row r="399" spans="1:7">
      <c r="A399" s="512" t="s">
        <v>604</v>
      </c>
      <c r="B399" s="512" t="s">
        <v>144</v>
      </c>
      <c r="C399" s="512" t="s">
        <v>205</v>
      </c>
      <c r="D399" s="512" t="s">
        <v>2709</v>
      </c>
      <c r="E399" s="512">
        <v>38</v>
      </c>
      <c r="F399" s="512">
        <v>0</v>
      </c>
      <c r="G399" s="512">
        <v>0</v>
      </c>
    </row>
    <row r="400" spans="1:7">
      <c r="A400" s="512" t="s">
        <v>607</v>
      </c>
      <c r="B400" s="512" t="s">
        <v>144</v>
      </c>
      <c r="C400" s="512" t="s">
        <v>105</v>
      </c>
      <c r="D400" s="512" t="s">
        <v>2709</v>
      </c>
      <c r="E400" s="512">
        <v>11</v>
      </c>
      <c r="F400" s="512">
        <v>0</v>
      </c>
      <c r="G400" s="512">
        <v>0</v>
      </c>
    </row>
    <row r="401" spans="1:7">
      <c r="A401" s="512" t="s">
        <v>610</v>
      </c>
      <c r="B401" s="512" t="s">
        <v>144</v>
      </c>
      <c r="C401" s="512" t="s">
        <v>106</v>
      </c>
      <c r="D401" s="512" t="s">
        <v>2709</v>
      </c>
      <c r="E401" s="512">
        <v>12</v>
      </c>
      <c r="F401" s="512">
        <v>0</v>
      </c>
      <c r="G401" s="512">
        <v>0</v>
      </c>
    </row>
    <row r="402" spans="1:7">
      <c r="A402" s="512" t="s">
        <v>614</v>
      </c>
      <c r="B402" s="512" t="s">
        <v>144</v>
      </c>
      <c r="C402" s="512" t="s">
        <v>107</v>
      </c>
      <c r="D402" s="512" t="s">
        <v>2709</v>
      </c>
      <c r="E402" s="512">
        <v>3</v>
      </c>
      <c r="F402" s="512">
        <v>0</v>
      </c>
      <c r="G402" s="512">
        <v>0</v>
      </c>
    </row>
    <row r="403" spans="1:7">
      <c r="A403" s="512" t="s">
        <v>615</v>
      </c>
      <c r="B403" s="512" t="s">
        <v>144</v>
      </c>
      <c r="C403" s="512" t="s">
        <v>108</v>
      </c>
      <c r="D403" s="512" t="s">
        <v>2709</v>
      </c>
      <c r="E403" s="512">
        <v>5</v>
      </c>
      <c r="F403" s="512">
        <v>0</v>
      </c>
      <c r="G403" s="512">
        <v>0</v>
      </c>
    </row>
    <row r="404" spans="1:7">
      <c r="A404" s="512" t="s">
        <v>619</v>
      </c>
      <c r="B404" s="512" t="s">
        <v>144</v>
      </c>
      <c r="C404" s="512" t="s">
        <v>110</v>
      </c>
      <c r="D404" s="512" t="s">
        <v>2709</v>
      </c>
      <c r="E404" s="512">
        <v>10</v>
      </c>
      <c r="F404" s="512">
        <v>0</v>
      </c>
      <c r="G404" s="512">
        <v>0</v>
      </c>
    </row>
    <row r="405" spans="1:7">
      <c r="A405" s="512" t="s">
        <v>620</v>
      </c>
      <c r="B405" s="512" t="s">
        <v>144</v>
      </c>
      <c r="C405" s="512" t="s">
        <v>111</v>
      </c>
      <c r="D405" s="512" t="s">
        <v>2709</v>
      </c>
      <c r="E405" s="512">
        <v>8</v>
      </c>
      <c r="F405" s="512">
        <v>0</v>
      </c>
      <c r="G405" s="512">
        <v>0</v>
      </c>
    </row>
    <row r="406" spans="1:7">
      <c r="A406" s="512" t="s">
        <v>625</v>
      </c>
      <c r="B406" s="512" t="s">
        <v>144</v>
      </c>
      <c r="C406" s="512" t="s">
        <v>113</v>
      </c>
      <c r="D406" s="512" t="s">
        <v>2709</v>
      </c>
      <c r="E406" s="512">
        <v>9</v>
      </c>
      <c r="F406" s="512">
        <v>0</v>
      </c>
      <c r="G406" s="512">
        <v>0</v>
      </c>
    </row>
    <row r="407" spans="1:7">
      <c r="A407" s="512" t="s">
        <v>626</v>
      </c>
      <c r="B407" s="512" t="s">
        <v>144</v>
      </c>
      <c r="C407" s="512" t="s">
        <v>114</v>
      </c>
      <c r="D407" s="512" t="s">
        <v>2709</v>
      </c>
      <c r="E407" s="512">
        <v>8</v>
      </c>
      <c r="F407" s="512">
        <v>0</v>
      </c>
      <c r="G407" s="512">
        <v>0</v>
      </c>
    </row>
    <row r="408" spans="1:7">
      <c r="A408" s="512" t="s">
        <v>628</v>
      </c>
      <c r="B408" s="512" t="s">
        <v>144</v>
      </c>
      <c r="C408" s="512" t="s">
        <v>115</v>
      </c>
      <c r="D408" s="512" t="s">
        <v>2709</v>
      </c>
      <c r="E408" s="512">
        <v>2</v>
      </c>
      <c r="F408" s="512">
        <v>0</v>
      </c>
      <c r="G408" s="512">
        <v>0</v>
      </c>
    </row>
    <row r="409" spans="1:7">
      <c r="A409" s="512" t="s">
        <v>629</v>
      </c>
      <c r="B409" s="512" t="s">
        <v>144</v>
      </c>
      <c r="C409" s="512" t="s">
        <v>146</v>
      </c>
      <c r="D409" s="512" t="s">
        <v>2709</v>
      </c>
      <c r="E409" s="512">
        <v>1</v>
      </c>
      <c r="F409" s="512">
        <v>0</v>
      </c>
      <c r="G409" s="512">
        <v>0</v>
      </c>
    </row>
    <row r="410" spans="1:7">
      <c r="A410" s="512" t="s">
        <v>634</v>
      </c>
      <c r="B410" s="512" t="s">
        <v>144</v>
      </c>
      <c r="C410" s="512" t="s">
        <v>31</v>
      </c>
      <c r="D410" s="512" t="s">
        <v>2709</v>
      </c>
      <c r="E410" s="512">
        <v>3</v>
      </c>
      <c r="F410" s="512">
        <v>0</v>
      </c>
      <c r="G410" s="512">
        <v>0</v>
      </c>
    </row>
    <row r="411" spans="1:7">
      <c r="A411" s="512" t="s">
        <v>635</v>
      </c>
      <c r="B411" s="512" t="s">
        <v>144</v>
      </c>
      <c r="C411" s="512" t="s">
        <v>148</v>
      </c>
      <c r="D411" s="512" t="s">
        <v>2709</v>
      </c>
      <c r="E411" s="512">
        <v>4</v>
      </c>
      <c r="F411" s="512">
        <v>0</v>
      </c>
      <c r="G411" s="512">
        <v>0</v>
      </c>
    </row>
    <row r="412" spans="1:7">
      <c r="A412" s="512" t="s">
        <v>6577</v>
      </c>
      <c r="B412" s="512" t="s">
        <v>144</v>
      </c>
      <c r="C412" s="512" t="s">
        <v>179</v>
      </c>
      <c r="D412" s="512" t="s">
        <v>2709</v>
      </c>
      <c r="E412" s="512">
        <v>1</v>
      </c>
      <c r="F412" s="512">
        <v>0</v>
      </c>
      <c r="G412" s="512">
        <v>0</v>
      </c>
    </row>
    <row r="413" spans="1:7">
      <c r="A413" s="512" t="s">
        <v>646</v>
      </c>
      <c r="B413" s="512" t="s">
        <v>144</v>
      </c>
      <c r="C413" s="512" t="s">
        <v>150</v>
      </c>
      <c r="D413" s="512" t="s">
        <v>2709</v>
      </c>
      <c r="E413" s="512">
        <v>5</v>
      </c>
      <c r="F413" s="512">
        <v>0</v>
      </c>
      <c r="G413" s="512">
        <v>0</v>
      </c>
    </row>
    <row r="414" spans="1:7">
      <c r="A414" s="512" t="s">
        <v>664</v>
      </c>
      <c r="B414" s="512" t="s">
        <v>144</v>
      </c>
      <c r="C414" s="512" t="s">
        <v>209</v>
      </c>
      <c r="D414" s="512" t="s">
        <v>2709</v>
      </c>
      <c r="E414" s="512">
        <v>9</v>
      </c>
      <c r="F414" s="512">
        <v>0</v>
      </c>
      <c r="G414" s="512">
        <v>0</v>
      </c>
    </row>
    <row r="415" spans="1:7">
      <c r="A415" s="512" t="s">
        <v>665</v>
      </c>
      <c r="B415" s="512" t="s">
        <v>144</v>
      </c>
      <c r="C415" s="512" t="s">
        <v>210</v>
      </c>
      <c r="D415" s="512" t="s">
        <v>2709</v>
      </c>
      <c r="E415" s="512">
        <v>11</v>
      </c>
      <c r="F415" s="512">
        <v>0</v>
      </c>
      <c r="G415" s="512">
        <v>0</v>
      </c>
    </row>
    <row r="416" spans="1:7">
      <c r="A416" s="512" t="s">
        <v>666</v>
      </c>
      <c r="B416" s="512" t="s">
        <v>144</v>
      </c>
      <c r="C416" s="512" t="s">
        <v>191</v>
      </c>
      <c r="D416" s="512" t="s">
        <v>2709</v>
      </c>
      <c r="E416" s="512">
        <v>1</v>
      </c>
      <c r="F416" s="512">
        <v>0</v>
      </c>
      <c r="G416" s="512">
        <v>0</v>
      </c>
    </row>
    <row r="417" spans="1:7">
      <c r="A417" s="512" t="s">
        <v>670</v>
      </c>
      <c r="B417" s="512" t="s">
        <v>144</v>
      </c>
      <c r="C417" s="512" t="s">
        <v>153</v>
      </c>
      <c r="D417" s="512" t="s">
        <v>2709</v>
      </c>
      <c r="E417" s="512">
        <v>7</v>
      </c>
      <c r="F417" s="512">
        <v>0</v>
      </c>
      <c r="G417" s="512">
        <v>0</v>
      </c>
    </row>
    <row r="418" spans="1:7">
      <c r="A418" s="512" t="s">
        <v>681</v>
      </c>
      <c r="B418" s="512" t="s">
        <v>144</v>
      </c>
      <c r="C418" s="512" t="s">
        <v>211</v>
      </c>
      <c r="D418" s="512" t="s">
        <v>2709</v>
      </c>
      <c r="E418" s="512">
        <v>33</v>
      </c>
      <c r="F418" s="512">
        <v>0</v>
      </c>
      <c r="G418" s="512">
        <v>0</v>
      </c>
    </row>
    <row r="419" spans="1:7">
      <c r="A419" s="512" t="s">
        <v>682</v>
      </c>
      <c r="B419" s="512" t="s">
        <v>144</v>
      </c>
      <c r="C419" s="512" t="s">
        <v>212</v>
      </c>
      <c r="D419" s="512" t="s">
        <v>2709</v>
      </c>
      <c r="E419" s="512">
        <v>9</v>
      </c>
      <c r="F419" s="512">
        <v>0</v>
      </c>
      <c r="G419" s="512">
        <v>0</v>
      </c>
    </row>
    <row r="420" spans="1:7">
      <c r="A420" s="512" t="s">
        <v>684</v>
      </c>
      <c r="B420" s="512" t="s">
        <v>144</v>
      </c>
      <c r="C420" s="512" t="s">
        <v>194</v>
      </c>
      <c r="D420" s="512" t="s">
        <v>2709</v>
      </c>
      <c r="E420" s="512">
        <v>13</v>
      </c>
      <c r="F420" s="512">
        <v>0</v>
      </c>
      <c r="G420" s="512">
        <v>0</v>
      </c>
    </row>
    <row r="421" spans="1:7">
      <c r="A421" s="512" t="s">
        <v>686</v>
      </c>
      <c r="B421" s="512" t="s">
        <v>144</v>
      </c>
      <c r="C421" s="512" t="s">
        <v>154</v>
      </c>
      <c r="D421" s="512" t="s">
        <v>2709</v>
      </c>
      <c r="E421" s="512">
        <v>7</v>
      </c>
      <c r="F421" s="512">
        <v>0</v>
      </c>
      <c r="G421" s="512">
        <v>0</v>
      </c>
    </row>
    <row r="422" spans="1:7">
      <c r="A422" s="512" t="s">
        <v>700</v>
      </c>
      <c r="B422" s="512" t="s">
        <v>144</v>
      </c>
      <c r="C422" s="512" t="s">
        <v>214</v>
      </c>
      <c r="D422" s="512" t="s">
        <v>2709</v>
      </c>
      <c r="E422" s="512">
        <v>5</v>
      </c>
      <c r="F422" s="512">
        <v>0</v>
      </c>
      <c r="G422" s="512">
        <v>0</v>
      </c>
    </row>
    <row r="423" spans="1:7">
      <c r="A423" s="512" t="s">
        <v>701</v>
      </c>
      <c r="B423" s="512" t="s">
        <v>144</v>
      </c>
      <c r="C423" s="512" t="s">
        <v>156</v>
      </c>
      <c r="D423" s="512" t="s">
        <v>2709</v>
      </c>
      <c r="E423" s="512">
        <v>2</v>
      </c>
      <c r="F423" s="512">
        <v>0</v>
      </c>
      <c r="G423" s="512">
        <v>0</v>
      </c>
    </row>
    <row r="424" spans="1:7">
      <c r="A424" s="512" t="s">
        <v>706</v>
      </c>
      <c r="B424" s="512" t="s">
        <v>144</v>
      </c>
      <c r="C424" s="512" t="s">
        <v>158</v>
      </c>
      <c r="D424" s="512" t="s">
        <v>2709</v>
      </c>
      <c r="E424" s="512">
        <v>10</v>
      </c>
      <c r="F424" s="512">
        <v>0</v>
      </c>
      <c r="G424" s="512">
        <v>0</v>
      </c>
    </row>
    <row r="425" spans="1:7">
      <c r="A425" s="512" t="s">
        <v>710</v>
      </c>
      <c r="B425" s="512" t="s">
        <v>144</v>
      </c>
      <c r="C425" s="512" t="s">
        <v>197</v>
      </c>
      <c r="D425" s="512" t="s">
        <v>2709</v>
      </c>
      <c r="E425" s="512">
        <v>49</v>
      </c>
      <c r="F425" s="512">
        <v>0</v>
      </c>
      <c r="G425" s="512">
        <v>0</v>
      </c>
    </row>
    <row r="426" spans="1:7">
      <c r="A426" s="512" t="s">
        <v>716</v>
      </c>
      <c r="B426" s="512" t="s">
        <v>144</v>
      </c>
      <c r="C426" s="512" t="s">
        <v>199</v>
      </c>
      <c r="D426" s="512" t="s">
        <v>2709</v>
      </c>
      <c r="E426" s="512">
        <v>21</v>
      </c>
      <c r="F426" s="512">
        <v>0</v>
      </c>
      <c r="G426" s="512">
        <v>0</v>
      </c>
    </row>
    <row r="427" spans="1:7">
      <c r="A427" s="512" t="s">
        <v>5076</v>
      </c>
      <c r="B427" s="512" t="s">
        <v>144</v>
      </c>
      <c r="C427" s="512" t="s">
        <v>66</v>
      </c>
      <c r="D427" s="512" t="s">
        <v>1225</v>
      </c>
      <c r="E427" s="512">
        <v>2420</v>
      </c>
      <c r="F427" s="512">
        <v>1024</v>
      </c>
      <c r="G427" s="512">
        <v>42</v>
      </c>
    </row>
    <row r="428" spans="1:7">
      <c r="A428" s="512" t="s">
        <v>5077</v>
      </c>
      <c r="B428" s="512" t="s">
        <v>144</v>
      </c>
      <c r="C428" s="512" t="s">
        <v>97</v>
      </c>
      <c r="D428" s="512" t="s">
        <v>1225</v>
      </c>
      <c r="E428" s="512">
        <v>7</v>
      </c>
      <c r="F428" s="512">
        <v>1</v>
      </c>
      <c r="G428" s="512">
        <v>14</v>
      </c>
    </row>
    <row r="429" spans="1:7">
      <c r="A429" s="512" t="s">
        <v>5078</v>
      </c>
      <c r="B429" s="512" t="s">
        <v>144</v>
      </c>
      <c r="C429" s="512" t="s">
        <v>98</v>
      </c>
      <c r="D429" s="512" t="s">
        <v>1225</v>
      </c>
      <c r="E429" s="512">
        <v>12</v>
      </c>
      <c r="F429" s="512">
        <v>0</v>
      </c>
      <c r="G429" s="512">
        <v>0</v>
      </c>
    </row>
    <row r="430" spans="1:7">
      <c r="A430" s="512" t="s">
        <v>5079</v>
      </c>
      <c r="B430" s="512" t="s">
        <v>144</v>
      </c>
      <c r="C430" s="512" t="s">
        <v>230</v>
      </c>
      <c r="D430" s="512" t="s">
        <v>1225</v>
      </c>
      <c r="E430" s="512">
        <v>1</v>
      </c>
      <c r="F430" s="512">
        <v>1</v>
      </c>
      <c r="G430" s="512">
        <v>100</v>
      </c>
    </row>
    <row r="431" spans="1:7">
      <c r="A431" s="512" t="s">
        <v>5080</v>
      </c>
      <c r="B431" s="512" t="s">
        <v>144</v>
      </c>
      <c r="C431" s="512" t="s">
        <v>200</v>
      </c>
      <c r="D431" s="512" t="s">
        <v>1225</v>
      </c>
      <c r="E431" s="512">
        <v>19</v>
      </c>
      <c r="F431" s="512">
        <v>1</v>
      </c>
      <c r="G431" s="512">
        <v>5</v>
      </c>
    </row>
    <row r="432" spans="1:7">
      <c r="A432" s="512" t="s">
        <v>5081</v>
      </c>
      <c r="B432" s="512" t="s">
        <v>144</v>
      </c>
      <c r="C432" s="512" t="s">
        <v>86</v>
      </c>
      <c r="D432" s="512" t="s">
        <v>1225</v>
      </c>
      <c r="E432" s="512">
        <v>10</v>
      </c>
      <c r="F432" s="512">
        <v>7</v>
      </c>
      <c r="G432" s="512">
        <v>70</v>
      </c>
    </row>
    <row r="433" spans="1:7">
      <c r="A433" s="512" t="s">
        <v>5082</v>
      </c>
      <c r="B433" s="512" t="s">
        <v>144</v>
      </c>
      <c r="C433" s="512" t="s">
        <v>99</v>
      </c>
      <c r="D433" s="512" t="s">
        <v>1225</v>
      </c>
      <c r="E433" s="512">
        <v>10</v>
      </c>
      <c r="F433" s="512">
        <v>0</v>
      </c>
      <c r="G433" s="512">
        <v>0</v>
      </c>
    </row>
    <row r="434" spans="1:7">
      <c r="A434" s="512" t="s">
        <v>5083</v>
      </c>
      <c r="B434" s="512" t="s">
        <v>144</v>
      </c>
      <c r="C434" s="512" t="s">
        <v>216</v>
      </c>
      <c r="D434" s="512" t="s">
        <v>1225</v>
      </c>
      <c r="E434" s="512">
        <v>49</v>
      </c>
      <c r="F434" s="512">
        <v>34</v>
      </c>
      <c r="G434" s="512">
        <v>69</v>
      </c>
    </row>
    <row r="435" spans="1:7">
      <c r="A435" s="512" t="s">
        <v>5084</v>
      </c>
      <c r="B435" s="512" t="s">
        <v>144</v>
      </c>
      <c r="C435" s="512" t="s">
        <v>23</v>
      </c>
      <c r="D435" s="512" t="s">
        <v>1225</v>
      </c>
      <c r="E435" s="512">
        <v>5</v>
      </c>
      <c r="F435" s="512">
        <v>5</v>
      </c>
      <c r="G435" s="512">
        <v>100</v>
      </c>
    </row>
    <row r="436" spans="1:7">
      <c r="A436" s="512" t="s">
        <v>5085</v>
      </c>
      <c r="B436" s="512" t="s">
        <v>144</v>
      </c>
      <c r="C436" s="512" t="s">
        <v>24</v>
      </c>
      <c r="D436" s="512" t="s">
        <v>1225</v>
      </c>
      <c r="E436" s="512">
        <v>4</v>
      </c>
      <c r="F436" s="512">
        <v>4</v>
      </c>
      <c r="G436" s="512">
        <v>100</v>
      </c>
    </row>
    <row r="437" spans="1:7">
      <c r="A437" s="512" t="s">
        <v>5086</v>
      </c>
      <c r="B437" s="512" t="s">
        <v>144</v>
      </c>
      <c r="C437" s="512" t="s">
        <v>25</v>
      </c>
      <c r="D437" s="512" t="s">
        <v>1225</v>
      </c>
      <c r="E437" s="512">
        <v>11</v>
      </c>
      <c r="F437" s="512">
        <v>11</v>
      </c>
      <c r="G437" s="512">
        <v>100</v>
      </c>
    </row>
    <row r="438" spans="1:7">
      <c r="A438" s="512" t="s">
        <v>5087</v>
      </c>
      <c r="B438" s="512" t="s">
        <v>144</v>
      </c>
      <c r="C438" s="512" t="s">
        <v>201</v>
      </c>
      <c r="D438" s="512" t="s">
        <v>1225</v>
      </c>
      <c r="E438" s="512">
        <v>11</v>
      </c>
      <c r="F438" s="512">
        <v>0</v>
      </c>
      <c r="G438" s="512">
        <v>0</v>
      </c>
    </row>
    <row r="439" spans="1:7">
      <c r="A439" s="512" t="s">
        <v>5088</v>
      </c>
      <c r="B439" s="512" t="s">
        <v>144</v>
      </c>
      <c r="C439" s="512" t="s">
        <v>181</v>
      </c>
      <c r="D439" s="512" t="s">
        <v>1225</v>
      </c>
      <c r="E439" s="512">
        <v>13</v>
      </c>
      <c r="F439" s="512">
        <v>2</v>
      </c>
      <c r="G439" s="512">
        <v>15</v>
      </c>
    </row>
    <row r="440" spans="1:7">
      <c r="A440" s="512" t="s">
        <v>5089</v>
      </c>
      <c r="B440" s="512" t="s">
        <v>144</v>
      </c>
      <c r="C440" s="512" t="s">
        <v>231</v>
      </c>
      <c r="D440" s="512" t="s">
        <v>1225</v>
      </c>
      <c r="E440" s="512">
        <v>12</v>
      </c>
      <c r="F440" s="512">
        <v>9</v>
      </c>
      <c r="G440" s="512">
        <v>75</v>
      </c>
    </row>
    <row r="441" spans="1:7">
      <c r="A441" s="512" t="s">
        <v>5090</v>
      </c>
      <c r="B441" s="512" t="s">
        <v>144</v>
      </c>
      <c r="C441" s="512" t="s">
        <v>100</v>
      </c>
      <c r="D441" s="512" t="s">
        <v>1225</v>
      </c>
      <c r="E441" s="512">
        <v>4</v>
      </c>
      <c r="F441" s="512">
        <v>1</v>
      </c>
      <c r="G441" s="512">
        <v>25</v>
      </c>
    </row>
    <row r="442" spans="1:7">
      <c r="A442" s="512" t="s">
        <v>5091</v>
      </c>
      <c r="B442" s="512" t="s">
        <v>144</v>
      </c>
      <c r="C442" s="512" t="s">
        <v>182</v>
      </c>
      <c r="D442" s="512" t="s">
        <v>1225</v>
      </c>
      <c r="E442" s="512">
        <v>7</v>
      </c>
      <c r="F442" s="512">
        <v>0</v>
      </c>
      <c r="G442" s="512">
        <v>0</v>
      </c>
    </row>
    <row r="443" spans="1:7">
      <c r="A443" s="512" t="s">
        <v>5092</v>
      </c>
      <c r="B443" s="512" t="s">
        <v>144</v>
      </c>
      <c r="C443" s="512" t="s">
        <v>202</v>
      </c>
      <c r="D443" s="512" t="s">
        <v>1225</v>
      </c>
      <c r="E443" s="512">
        <v>22</v>
      </c>
      <c r="F443" s="512">
        <v>2</v>
      </c>
      <c r="G443" s="512">
        <v>9</v>
      </c>
    </row>
    <row r="444" spans="1:7">
      <c r="A444" s="512" t="s">
        <v>5093</v>
      </c>
      <c r="B444" s="512" t="s">
        <v>144</v>
      </c>
      <c r="C444" s="512" t="s">
        <v>101</v>
      </c>
      <c r="D444" s="512" t="s">
        <v>1225</v>
      </c>
      <c r="E444" s="512">
        <v>29</v>
      </c>
      <c r="F444" s="512">
        <v>1</v>
      </c>
      <c r="G444" s="512">
        <v>3</v>
      </c>
    </row>
    <row r="445" spans="1:7">
      <c r="A445" s="512" t="s">
        <v>5094</v>
      </c>
      <c r="B445" s="512" t="s">
        <v>144</v>
      </c>
      <c r="C445" s="512" t="s">
        <v>183</v>
      </c>
      <c r="D445" s="512" t="s">
        <v>1225</v>
      </c>
      <c r="E445" s="512">
        <v>44</v>
      </c>
      <c r="F445" s="512">
        <v>5</v>
      </c>
      <c r="G445" s="512">
        <v>11</v>
      </c>
    </row>
    <row r="446" spans="1:7">
      <c r="A446" s="512" t="s">
        <v>5095</v>
      </c>
      <c r="B446" s="512" t="s">
        <v>144</v>
      </c>
      <c r="C446" s="512" t="s">
        <v>26</v>
      </c>
      <c r="D446" s="512" t="s">
        <v>1225</v>
      </c>
      <c r="E446" s="512">
        <v>6</v>
      </c>
      <c r="F446" s="512">
        <v>5</v>
      </c>
      <c r="G446" s="512">
        <v>83</v>
      </c>
    </row>
    <row r="447" spans="1:7">
      <c r="A447" s="512" t="s">
        <v>5096</v>
      </c>
      <c r="B447" s="512" t="s">
        <v>144</v>
      </c>
      <c r="C447" s="512" t="s">
        <v>232</v>
      </c>
      <c r="D447" s="512" t="s">
        <v>1225</v>
      </c>
      <c r="E447" s="512">
        <v>5</v>
      </c>
      <c r="F447" s="512">
        <v>4</v>
      </c>
      <c r="G447" s="512">
        <v>80</v>
      </c>
    </row>
    <row r="448" spans="1:7">
      <c r="A448" s="512" t="s">
        <v>5097</v>
      </c>
      <c r="B448" s="512" t="s">
        <v>144</v>
      </c>
      <c r="C448" s="512" t="s">
        <v>87</v>
      </c>
      <c r="D448" s="512" t="s">
        <v>1225</v>
      </c>
      <c r="E448" s="512">
        <v>38</v>
      </c>
      <c r="F448" s="512">
        <v>18</v>
      </c>
      <c r="G448" s="512">
        <v>47</v>
      </c>
    </row>
    <row r="449" spans="1:7">
      <c r="A449" s="512" t="s">
        <v>5098</v>
      </c>
      <c r="B449" s="512" t="s">
        <v>144</v>
      </c>
      <c r="C449" s="512" t="s">
        <v>102</v>
      </c>
      <c r="D449" s="512" t="s">
        <v>1225</v>
      </c>
      <c r="E449" s="512">
        <v>5</v>
      </c>
      <c r="F449" s="512">
        <v>2</v>
      </c>
      <c r="G449" s="512">
        <v>40</v>
      </c>
    </row>
    <row r="450" spans="1:7">
      <c r="A450" s="512" t="s">
        <v>5099</v>
      </c>
      <c r="B450" s="512" t="s">
        <v>144</v>
      </c>
      <c r="C450" s="512" t="s">
        <v>88</v>
      </c>
      <c r="D450" s="512" t="s">
        <v>1225</v>
      </c>
      <c r="E450" s="512">
        <v>26</v>
      </c>
      <c r="F450" s="512">
        <v>22</v>
      </c>
      <c r="G450" s="512">
        <v>85</v>
      </c>
    </row>
    <row r="451" spans="1:7">
      <c r="A451" s="512" t="s">
        <v>5100</v>
      </c>
      <c r="B451" s="512" t="s">
        <v>144</v>
      </c>
      <c r="C451" s="512" t="s">
        <v>27</v>
      </c>
      <c r="D451" s="512" t="s">
        <v>1225</v>
      </c>
      <c r="E451" s="512">
        <v>7</v>
      </c>
      <c r="F451" s="512">
        <v>6</v>
      </c>
      <c r="G451" s="512">
        <v>86</v>
      </c>
    </row>
    <row r="452" spans="1:7">
      <c r="A452" s="512" t="s">
        <v>5101</v>
      </c>
      <c r="B452" s="512" t="s">
        <v>144</v>
      </c>
      <c r="C452" s="512" t="s">
        <v>28</v>
      </c>
      <c r="D452" s="512" t="s">
        <v>1225</v>
      </c>
      <c r="E452" s="512">
        <v>16</v>
      </c>
      <c r="F452" s="512">
        <v>13</v>
      </c>
      <c r="G452" s="512">
        <v>81</v>
      </c>
    </row>
    <row r="453" spans="1:7">
      <c r="A453" s="512" t="s">
        <v>5102</v>
      </c>
      <c r="B453" s="512" t="s">
        <v>144</v>
      </c>
      <c r="C453" s="512" t="s">
        <v>203</v>
      </c>
      <c r="D453" s="512" t="s">
        <v>1225</v>
      </c>
      <c r="E453" s="512">
        <v>23</v>
      </c>
      <c r="F453" s="512">
        <v>2</v>
      </c>
      <c r="G453" s="512">
        <v>9</v>
      </c>
    </row>
    <row r="454" spans="1:7">
      <c r="A454" s="512" t="s">
        <v>5103</v>
      </c>
      <c r="B454" s="512" t="s">
        <v>144</v>
      </c>
      <c r="C454" s="512" t="s">
        <v>217</v>
      </c>
      <c r="D454" s="512" t="s">
        <v>1225</v>
      </c>
      <c r="E454" s="512">
        <v>11</v>
      </c>
      <c r="F454" s="512">
        <v>6</v>
      </c>
      <c r="G454" s="512">
        <v>55</v>
      </c>
    </row>
    <row r="455" spans="1:7">
      <c r="A455" s="512" t="s">
        <v>5104</v>
      </c>
      <c r="B455" s="512" t="s">
        <v>144</v>
      </c>
      <c r="C455" s="512" t="s">
        <v>104</v>
      </c>
      <c r="D455" s="512" t="s">
        <v>1225</v>
      </c>
      <c r="E455" s="512">
        <v>17</v>
      </c>
      <c r="F455" s="512">
        <v>3</v>
      </c>
      <c r="G455" s="512">
        <v>18</v>
      </c>
    </row>
    <row r="456" spans="1:7">
      <c r="A456" s="512" t="s">
        <v>5105</v>
      </c>
      <c r="B456" s="512" t="s">
        <v>144</v>
      </c>
      <c r="C456" s="512" t="s">
        <v>29</v>
      </c>
      <c r="D456" s="512" t="s">
        <v>1225</v>
      </c>
      <c r="E456" s="512">
        <v>26</v>
      </c>
      <c r="F456" s="512">
        <v>24</v>
      </c>
      <c r="G456" s="512">
        <v>92</v>
      </c>
    </row>
    <row r="457" spans="1:7">
      <c r="A457" s="512" t="s">
        <v>5106</v>
      </c>
      <c r="B457" s="512" t="s">
        <v>144</v>
      </c>
      <c r="C457" s="512" t="s">
        <v>160</v>
      </c>
      <c r="D457" s="512" t="s">
        <v>1225</v>
      </c>
      <c r="E457" s="512">
        <v>7</v>
      </c>
      <c r="F457" s="512">
        <v>6</v>
      </c>
      <c r="G457" s="512">
        <v>86</v>
      </c>
    </row>
    <row r="458" spans="1:7">
      <c r="A458" s="512" t="s">
        <v>5107</v>
      </c>
      <c r="B458" s="512" t="s">
        <v>144</v>
      </c>
      <c r="C458" s="512" t="s">
        <v>77</v>
      </c>
      <c r="D458" s="512" t="s">
        <v>1225</v>
      </c>
      <c r="E458" s="512">
        <v>9</v>
      </c>
      <c r="F458" s="512">
        <v>9</v>
      </c>
      <c r="G458" s="512">
        <v>100</v>
      </c>
    </row>
    <row r="459" spans="1:7">
      <c r="A459" s="512" t="s">
        <v>5108</v>
      </c>
      <c r="B459" s="512" t="s">
        <v>144</v>
      </c>
      <c r="C459" s="512" t="s">
        <v>78</v>
      </c>
      <c r="D459" s="512" t="s">
        <v>1225</v>
      </c>
      <c r="E459" s="512">
        <v>33</v>
      </c>
      <c r="F459" s="512">
        <v>33</v>
      </c>
      <c r="G459" s="512">
        <v>100</v>
      </c>
    </row>
    <row r="460" spans="1:7">
      <c r="A460" s="512" t="s">
        <v>5109</v>
      </c>
      <c r="B460" s="512" t="s">
        <v>144</v>
      </c>
      <c r="C460" s="512" t="s">
        <v>204</v>
      </c>
      <c r="D460" s="512" t="s">
        <v>1225</v>
      </c>
      <c r="E460" s="512">
        <v>29</v>
      </c>
      <c r="F460" s="512">
        <v>1</v>
      </c>
      <c r="G460" s="512">
        <v>3</v>
      </c>
    </row>
    <row r="461" spans="1:7">
      <c r="A461" s="512" t="s">
        <v>5110</v>
      </c>
      <c r="B461" s="512" t="s">
        <v>144</v>
      </c>
      <c r="C461" s="512" t="s">
        <v>233</v>
      </c>
      <c r="D461" s="512" t="s">
        <v>1225</v>
      </c>
      <c r="E461" s="512">
        <v>10</v>
      </c>
      <c r="F461" s="512">
        <v>10</v>
      </c>
      <c r="G461" s="512">
        <v>100</v>
      </c>
    </row>
    <row r="462" spans="1:7">
      <c r="A462" s="512" t="s">
        <v>5111</v>
      </c>
      <c r="B462" s="512" t="s">
        <v>144</v>
      </c>
      <c r="C462" s="512" t="s">
        <v>205</v>
      </c>
      <c r="D462" s="512" t="s">
        <v>1225</v>
      </c>
      <c r="E462" s="512">
        <v>38</v>
      </c>
      <c r="F462" s="512">
        <v>0</v>
      </c>
      <c r="G462" s="512">
        <v>0</v>
      </c>
    </row>
    <row r="463" spans="1:7">
      <c r="A463" s="512" t="s">
        <v>5112</v>
      </c>
      <c r="B463" s="512" t="s">
        <v>144</v>
      </c>
      <c r="C463" s="512" t="s">
        <v>218</v>
      </c>
      <c r="D463" s="512" t="s">
        <v>1225</v>
      </c>
      <c r="E463" s="512">
        <v>5</v>
      </c>
      <c r="F463" s="512">
        <v>4</v>
      </c>
      <c r="G463" s="512">
        <v>80</v>
      </c>
    </row>
    <row r="464" spans="1:7">
      <c r="A464" s="512" t="s">
        <v>5113</v>
      </c>
      <c r="B464" s="512" t="s">
        <v>144</v>
      </c>
      <c r="C464" s="512" t="s">
        <v>161</v>
      </c>
      <c r="D464" s="512" t="s">
        <v>1225</v>
      </c>
      <c r="E464" s="512">
        <v>27</v>
      </c>
      <c r="F464" s="512">
        <v>25</v>
      </c>
      <c r="G464" s="512">
        <v>93</v>
      </c>
    </row>
    <row r="465" spans="1:7">
      <c r="A465" s="512" t="s">
        <v>5114</v>
      </c>
      <c r="B465" s="512" t="s">
        <v>144</v>
      </c>
      <c r="C465" s="512" t="s">
        <v>105</v>
      </c>
      <c r="D465" s="512" t="s">
        <v>1225</v>
      </c>
      <c r="E465" s="512">
        <v>11</v>
      </c>
      <c r="F465" s="512">
        <v>0</v>
      </c>
      <c r="G465" s="512">
        <v>0</v>
      </c>
    </row>
    <row r="466" spans="1:7">
      <c r="A466" s="512" t="s">
        <v>5115</v>
      </c>
      <c r="B466" s="512" t="s">
        <v>144</v>
      </c>
      <c r="C466" s="512" t="s">
        <v>234</v>
      </c>
      <c r="D466" s="512" t="s">
        <v>1225</v>
      </c>
      <c r="E466" s="512">
        <v>18</v>
      </c>
      <c r="F466" s="512">
        <v>16</v>
      </c>
      <c r="G466" s="512">
        <v>89</v>
      </c>
    </row>
    <row r="467" spans="1:7">
      <c r="A467" s="512" t="s">
        <v>5116</v>
      </c>
      <c r="B467" s="512" t="s">
        <v>144</v>
      </c>
      <c r="C467" s="512" t="s">
        <v>184</v>
      </c>
      <c r="D467" s="512" t="s">
        <v>1225</v>
      </c>
      <c r="E467" s="512">
        <v>27</v>
      </c>
      <c r="F467" s="512">
        <v>3</v>
      </c>
      <c r="G467" s="512">
        <v>11</v>
      </c>
    </row>
    <row r="468" spans="1:7">
      <c r="A468" s="512" t="s">
        <v>5117</v>
      </c>
      <c r="B468" s="512" t="s">
        <v>144</v>
      </c>
      <c r="C468" s="512" t="s">
        <v>106</v>
      </c>
      <c r="D468" s="512" t="s">
        <v>1225</v>
      </c>
      <c r="E468" s="512">
        <v>12</v>
      </c>
      <c r="F468" s="512">
        <v>0</v>
      </c>
      <c r="G468" s="512">
        <v>0</v>
      </c>
    </row>
    <row r="469" spans="1:7">
      <c r="A469" s="512" t="s">
        <v>5118</v>
      </c>
      <c r="B469" s="512" t="s">
        <v>144</v>
      </c>
      <c r="C469" s="512" t="s">
        <v>89</v>
      </c>
      <c r="D469" s="512" t="s">
        <v>1225</v>
      </c>
      <c r="E469" s="512">
        <v>36</v>
      </c>
      <c r="F469" s="512">
        <v>20</v>
      </c>
      <c r="G469" s="512">
        <v>56</v>
      </c>
    </row>
    <row r="470" spans="1:7">
      <c r="A470" s="512" t="s">
        <v>5119</v>
      </c>
      <c r="B470" s="512" t="s">
        <v>144</v>
      </c>
      <c r="C470" s="512" t="s">
        <v>162</v>
      </c>
      <c r="D470" s="512" t="s">
        <v>1225</v>
      </c>
      <c r="E470" s="512">
        <v>14</v>
      </c>
      <c r="F470" s="512">
        <v>12</v>
      </c>
      <c r="G470" s="512">
        <v>86</v>
      </c>
    </row>
    <row r="471" spans="1:7">
      <c r="A471" s="512" t="s">
        <v>5120</v>
      </c>
      <c r="B471" s="512" t="s">
        <v>144</v>
      </c>
      <c r="C471" s="512" t="s">
        <v>206</v>
      </c>
      <c r="D471" s="512" t="s">
        <v>1225</v>
      </c>
      <c r="E471" s="512">
        <v>25</v>
      </c>
      <c r="F471" s="512">
        <v>2</v>
      </c>
      <c r="G471" s="512">
        <v>8</v>
      </c>
    </row>
    <row r="472" spans="1:7">
      <c r="A472" s="512" t="s">
        <v>5121</v>
      </c>
      <c r="B472" s="512" t="s">
        <v>144</v>
      </c>
      <c r="C472" s="512" t="s">
        <v>107</v>
      </c>
      <c r="D472" s="512" t="s">
        <v>1225</v>
      </c>
      <c r="E472" s="512">
        <v>3</v>
      </c>
      <c r="F472" s="512">
        <v>0</v>
      </c>
      <c r="G472" s="512">
        <v>0</v>
      </c>
    </row>
    <row r="473" spans="1:7">
      <c r="A473" s="512" t="s">
        <v>5122</v>
      </c>
      <c r="B473" s="512" t="s">
        <v>144</v>
      </c>
      <c r="C473" s="512" t="s">
        <v>108</v>
      </c>
      <c r="D473" s="512" t="s">
        <v>1225</v>
      </c>
      <c r="E473" s="512">
        <v>5</v>
      </c>
      <c r="F473" s="512">
        <v>0</v>
      </c>
      <c r="G473" s="512">
        <v>0</v>
      </c>
    </row>
    <row r="474" spans="1:7">
      <c r="A474" s="512" t="s">
        <v>5123</v>
      </c>
      <c r="B474" s="512" t="s">
        <v>144</v>
      </c>
      <c r="C474" s="512" t="s">
        <v>30</v>
      </c>
      <c r="D474" s="512" t="s">
        <v>1225</v>
      </c>
      <c r="E474" s="512">
        <v>6</v>
      </c>
      <c r="F474" s="512">
        <v>3</v>
      </c>
      <c r="G474" s="512">
        <v>50</v>
      </c>
    </row>
    <row r="475" spans="1:7">
      <c r="A475" s="512" t="s">
        <v>5124</v>
      </c>
      <c r="B475" s="512" t="s">
        <v>144</v>
      </c>
      <c r="C475" s="512" t="s">
        <v>109</v>
      </c>
      <c r="D475" s="512" t="s">
        <v>1225</v>
      </c>
      <c r="E475" s="512">
        <v>4</v>
      </c>
      <c r="F475" s="512">
        <v>1</v>
      </c>
      <c r="G475" s="512">
        <v>25</v>
      </c>
    </row>
    <row r="476" spans="1:7">
      <c r="A476" s="512" t="s">
        <v>5125</v>
      </c>
      <c r="B476" s="512" t="s">
        <v>144</v>
      </c>
      <c r="C476" s="512" t="s">
        <v>185</v>
      </c>
      <c r="D476" s="512" t="s">
        <v>1225</v>
      </c>
      <c r="E476" s="512">
        <v>88</v>
      </c>
      <c r="F476" s="512">
        <v>4</v>
      </c>
      <c r="G476" s="512">
        <v>5</v>
      </c>
    </row>
    <row r="477" spans="1:7">
      <c r="A477" s="512" t="s">
        <v>5126</v>
      </c>
      <c r="B477" s="512" t="s">
        <v>144</v>
      </c>
      <c r="C477" s="512" t="s">
        <v>110</v>
      </c>
      <c r="D477" s="512" t="s">
        <v>1225</v>
      </c>
      <c r="E477" s="512">
        <v>10</v>
      </c>
      <c r="F477" s="512">
        <v>0</v>
      </c>
      <c r="G477" s="512">
        <v>0</v>
      </c>
    </row>
    <row r="478" spans="1:7">
      <c r="A478" s="512" t="s">
        <v>5127</v>
      </c>
      <c r="B478" s="512" t="s">
        <v>144</v>
      </c>
      <c r="C478" s="512" t="s">
        <v>111</v>
      </c>
      <c r="D478" s="512" t="s">
        <v>1225</v>
      </c>
      <c r="E478" s="512">
        <v>8</v>
      </c>
      <c r="F478" s="512">
        <v>0</v>
      </c>
      <c r="G478" s="512">
        <v>0</v>
      </c>
    </row>
    <row r="479" spans="1:7">
      <c r="A479" s="512" t="s">
        <v>5128</v>
      </c>
      <c r="B479" s="512" t="s">
        <v>144</v>
      </c>
      <c r="C479" s="512" t="s">
        <v>163</v>
      </c>
      <c r="D479" s="512" t="s">
        <v>1225</v>
      </c>
      <c r="E479" s="512">
        <v>3</v>
      </c>
      <c r="F479" s="512">
        <v>1</v>
      </c>
      <c r="G479" s="512">
        <v>33</v>
      </c>
    </row>
    <row r="480" spans="1:7">
      <c r="A480" s="512" t="s">
        <v>5129</v>
      </c>
      <c r="B480" s="512" t="s">
        <v>144</v>
      </c>
      <c r="C480" s="512" t="s">
        <v>112</v>
      </c>
      <c r="D480" s="512" t="s">
        <v>1225</v>
      </c>
      <c r="E480" s="512">
        <v>10</v>
      </c>
      <c r="F480" s="512">
        <v>1</v>
      </c>
      <c r="G480" s="512">
        <v>10</v>
      </c>
    </row>
    <row r="481" spans="1:7">
      <c r="A481" s="512" t="s">
        <v>5130</v>
      </c>
      <c r="B481" s="512" t="s">
        <v>144</v>
      </c>
      <c r="C481" s="512" t="s">
        <v>219</v>
      </c>
      <c r="D481" s="512" t="s">
        <v>1225</v>
      </c>
      <c r="E481" s="512">
        <v>6</v>
      </c>
      <c r="F481" s="512">
        <v>6</v>
      </c>
      <c r="G481" s="512">
        <v>100</v>
      </c>
    </row>
    <row r="482" spans="1:7">
      <c r="A482" s="512" t="s">
        <v>5131</v>
      </c>
      <c r="B482" s="512" t="s">
        <v>144</v>
      </c>
      <c r="C482" s="512" t="s">
        <v>90</v>
      </c>
      <c r="D482" s="512" t="s">
        <v>1225</v>
      </c>
      <c r="E482" s="512">
        <v>79</v>
      </c>
      <c r="F482" s="512">
        <v>62</v>
      </c>
      <c r="G482" s="512">
        <v>78</v>
      </c>
    </row>
    <row r="483" spans="1:7">
      <c r="A483" s="512" t="s">
        <v>5132</v>
      </c>
      <c r="B483" s="512" t="s">
        <v>144</v>
      </c>
      <c r="C483" s="512" t="s">
        <v>113</v>
      </c>
      <c r="D483" s="512" t="s">
        <v>1225</v>
      </c>
      <c r="E483" s="512">
        <v>9</v>
      </c>
      <c r="F483" s="512">
        <v>0</v>
      </c>
      <c r="G483" s="512">
        <v>0</v>
      </c>
    </row>
    <row r="484" spans="1:7">
      <c r="A484" s="512" t="s">
        <v>5133</v>
      </c>
      <c r="B484" s="512" t="s">
        <v>144</v>
      </c>
      <c r="C484" s="512" t="s">
        <v>114</v>
      </c>
      <c r="D484" s="512" t="s">
        <v>1225</v>
      </c>
      <c r="E484" s="512">
        <v>8</v>
      </c>
      <c r="F484" s="512">
        <v>0</v>
      </c>
      <c r="G484" s="512">
        <v>0</v>
      </c>
    </row>
    <row r="485" spans="1:7">
      <c r="A485" s="512" t="s">
        <v>5134</v>
      </c>
      <c r="B485" s="512" t="s">
        <v>144</v>
      </c>
      <c r="C485" s="512" t="s">
        <v>186</v>
      </c>
      <c r="D485" s="512" t="s">
        <v>1225</v>
      </c>
      <c r="E485" s="512">
        <v>2</v>
      </c>
      <c r="F485" s="512">
        <v>1</v>
      </c>
      <c r="G485" s="512">
        <v>50</v>
      </c>
    </row>
    <row r="486" spans="1:7">
      <c r="A486" s="512" t="s">
        <v>5135</v>
      </c>
      <c r="B486" s="512" t="s">
        <v>144</v>
      </c>
      <c r="C486" s="512" t="s">
        <v>115</v>
      </c>
      <c r="D486" s="512" t="s">
        <v>1225</v>
      </c>
      <c r="E486" s="512">
        <v>2</v>
      </c>
      <c r="F486" s="512">
        <v>0</v>
      </c>
      <c r="G486" s="512">
        <v>0</v>
      </c>
    </row>
    <row r="487" spans="1:7">
      <c r="A487" s="512" t="s">
        <v>5136</v>
      </c>
      <c r="B487" s="512" t="s">
        <v>144</v>
      </c>
      <c r="C487" s="512" t="s">
        <v>146</v>
      </c>
      <c r="D487" s="512" t="s">
        <v>1225</v>
      </c>
      <c r="E487" s="512">
        <v>1</v>
      </c>
      <c r="F487" s="512">
        <v>0</v>
      </c>
      <c r="G487" s="512">
        <v>0</v>
      </c>
    </row>
    <row r="488" spans="1:7">
      <c r="A488" s="512" t="s">
        <v>5137</v>
      </c>
      <c r="B488" s="512" t="s">
        <v>144</v>
      </c>
      <c r="C488" s="512" t="s">
        <v>187</v>
      </c>
      <c r="D488" s="512" t="s">
        <v>1225</v>
      </c>
      <c r="E488" s="512">
        <v>88</v>
      </c>
      <c r="F488" s="512">
        <v>4</v>
      </c>
      <c r="G488" s="512">
        <v>5</v>
      </c>
    </row>
    <row r="489" spans="1:7">
      <c r="A489" s="512" t="s">
        <v>5138</v>
      </c>
      <c r="B489" s="512" t="s">
        <v>144</v>
      </c>
      <c r="C489" s="512" t="s">
        <v>235</v>
      </c>
      <c r="D489" s="512" t="s">
        <v>1225</v>
      </c>
      <c r="E489" s="512">
        <v>15</v>
      </c>
      <c r="F489" s="512">
        <v>15</v>
      </c>
      <c r="G489" s="512">
        <v>100</v>
      </c>
    </row>
    <row r="490" spans="1:7">
      <c r="A490" s="512" t="s">
        <v>5139</v>
      </c>
      <c r="B490" s="512" t="s">
        <v>144</v>
      </c>
      <c r="C490" s="512" t="s">
        <v>147</v>
      </c>
      <c r="D490" s="512" t="s">
        <v>1225</v>
      </c>
      <c r="E490" s="512">
        <v>10</v>
      </c>
      <c r="F490" s="512">
        <v>1</v>
      </c>
      <c r="G490" s="512">
        <v>10</v>
      </c>
    </row>
    <row r="491" spans="1:7">
      <c r="A491" s="512" t="s">
        <v>5140</v>
      </c>
      <c r="B491" s="512" t="s">
        <v>144</v>
      </c>
      <c r="C491" s="512" t="s">
        <v>118</v>
      </c>
      <c r="D491" s="512" t="s">
        <v>1225</v>
      </c>
      <c r="E491" s="512">
        <v>9</v>
      </c>
      <c r="F491" s="512">
        <v>9</v>
      </c>
      <c r="G491" s="512">
        <v>100</v>
      </c>
    </row>
    <row r="492" spans="1:7">
      <c r="A492" s="512" t="s">
        <v>5141</v>
      </c>
      <c r="B492" s="512" t="s">
        <v>144</v>
      </c>
      <c r="C492" s="512" t="s">
        <v>31</v>
      </c>
      <c r="D492" s="512" t="s">
        <v>1225</v>
      </c>
      <c r="E492" s="512">
        <v>3</v>
      </c>
      <c r="F492" s="512">
        <v>0</v>
      </c>
      <c r="G492" s="512">
        <v>0</v>
      </c>
    </row>
    <row r="493" spans="1:7">
      <c r="A493" s="512" t="s">
        <v>5142</v>
      </c>
      <c r="B493" s="512" t="s">
        <v>144</v>
      </c>
      <c r="C493" s="512" t="s">
        <v>148</v>
      </c>
      <c r="D493" s="512" t="s">
        <v>1225</v>
      </c>
      <c r="E493" s="512">
        <v>4</v>
      </c>
      <c r="F493" s="512">
        <v>0</v>
      </c>
      <c r="G493" s="512">
        <v>0</v>
      </c>
    </row>
    <row r="494" spans="1:7">
      <c r="A494" s="512" t="s">
        <v>5143</v>
      </c>
      <c r="B494" s="512" t="s">
        <v>144</v>
      </c>
      <c r="C494" s="512" t="s">
        <v>32</v>
      </c>
      <c r="D494" s="512" t="s">
        <v>1225</v>
      </c>
      <c r="E494" s="512">
        <v>40</v>
      </c>
      <c r="F494" s="512">
        <v>30</v>
      </c>
      <c r="G494" s="512">
        <v>75</v>
      </c>
    </row>
    <row r="495" spans="1:7">
      <c r="A495" s="512" t="s">
        <v>5144</v>
      </c>
      <c r="B495" s="512" t="s">
        <v>144</v>
      </c>
      <c r="C495" s="512" t="s">
        <v>119</v>
      </c>
      <c r="D495" s="512" t="s">
        <v>1225</v>
      </c>
      <c r="E495" s="512">
        <v>47</v>
      </c>
      <c r="F495" s="512">
        <v>37</v>
      </c>
      <c r="G495" s="512">
        <v>79</v>
      </c>
    </row>
    <row r="496" spans="1:7">
      <c r="A496" s="512" t="s">
        <v>5145</v>
      </c>
      <c r="B496" s="512" t="s">
        <v>144</v>
      </c>
      <c r="C496" s="512" t="s">
        <v>79</v>
      </c>
      <c r="D496" s="512" t="s">
        <v>1225</v>
      </c>
      <c r="E496" s="512">
        <v>4</v>
      </c>
      <c r="F496" s="512">
        <v>3</v>
      </c>
      <c r="G496" s="512">
        <v>75</v>
      </c>
    </row>
    <row r="497" spans="1:7">
      <c r="A497" s="512" t="s">
        <v>5146</v>
      </c>
      <c r="B497" s="512" t="s">
        <v>144</v>
      </c>
      <c r="C497" s="512" t="s">
        <v>80</v>
      </c>
      <c r="D497" s="512" t="s">
        <v>1225</v>
      </c>
      <c r="E497" s="512">
        <v>33</v>
      </c>
      <c r="F497" s="512">
        <v>29</v>
      </c>
      <c r="G497" s="512">
        <v>88</v>
      </c>
    </row>
    <row r="498" spans="1:7">
      <c r="A498" s="512" t="s">
        <v>5147</v>
      </c>
      <c r="B498" s="512" t="s">
        <v>144</v>
      </c>
      <c r="C498" s="512" t="s">
        <v>149</v>
      </c>
      <c r="D498" s="512" t="s">
        <v>1225</v>
      </c>
      <c r="E498" s="512">
        <v>21</v>
      </c>
      <c r="F498" s="512">
        <v>1</v>
      </c>
      <c r="G498" s="512">
        <v>5</v>
      </c>
    </row>
    <row r="499" spans="1:7">
      <c r="A499" s="512" t="s">
        <v>5148</v>
      </c>
      <c r="B499" s="512" t="s">
        <v>144</v>
      </c>
      <c r="C499" s="512" t="s">
        <v>81</v>
      </c>
      <c r="D499" s="512" t="s">
        <v>1225</v>
      </c>
      <c r="E499" s="512">
        <v>31</v>
      </c>
      <c r="F499" s="512">
        <v>21</v>
      </c>
      <c r="G499" s="512">
        <v>68</v>
      </c>
    </row>
    <row r="500" spans="1:7">
      <c r="A500" s="512" t="s">
        <v>5149</v>
      </c>
      <c r="B500" s="512" t="s">
        <v>144</v>
      </c>
      <c r="C500" s="512" t="s">
        <v>33</v>
      </c>
      <c r="D500" s="512" t="s">
        <v>1225</v>
      </c>
      <c r="E500" s="512">
        <v>11</v>
      </c>
      <c r="F500" s="512">
        <v>9</v>
      </c>
      <c r="G500" s="512">
        <v>82</v>
      </c>
    </row>
    <row r="501" spans="1:7">
      <c r="A501" s="512" t="s">
        <v>5150</v>
      </c>
      <c r="B501" s="512" t="s">
        <v>144</v>
      </c>
      <c r="C501" s="512" t="s">
        <v>179</v>
      </c>
      <c r="D501" s="512" t="s">
        <v>1225</v>
      </c>
      <c r="E501" s="512">
        <v>1</v>
      </c>
      <c r="F501" s="512">
        <v>0</v>
      </c>
      <c r="G501" s="512">
        <v>0</v>
      </c>
    </row>
    <row r="502" spans="1:7">
      <c r="A502" s="512" t="s">
        <v>5151</v>
      </c>
      <c r="B502" s="512" t="s">
        <v>144</v>
      </c>
      <c r="C502" s="512" t="s">
        <v>91</v>
      </c>
      <c r="D502" s="512" t="s">
        <v>1225</v>
      </c>
      <c r="E502" s="512">
        <v>6</v>
      </c>
      <c r="F502" s="512">
        <v>5</v>
      </c>
      <c r="G502" s="512">
        <v>83</v>
      </c>
    </row>
    <row r="503" spans="1:7">
      <c r="A503" s="512" t="s">
        <v>5152</v>
      </c>
      <c r="B503" s="512" t="s">
        <v>144</v>
      </c>
      <c r="C503" s="512" t="s">
        <v>34</v>
      </c>
      <c r="D503" s="512" t="s">
        <v>1225</v>
      </c>
      <c r="E503" s="512">
        <v>21</v>
      </c>
      <c r="F503" s="512">
        <v>17</v>
      </c>
      <c r="G503" s="512">
        <v>81</v>
      </c>
    </row>
    <row r="504" spans="1:7">
      <c r="A504" s="512" t="s">
        <v>5153</v>
      </c>
      <c r="B504" s="512" t="s">
        <v>144</v>
      </c>
      <c r="C504" s="512" t="s">
        <v>188</v>
      </c>
      <c r="D504" s="512" t="s">
        <v>1225</v>
      </c>
      <c r="E504" s="512">
        <v>13</v>
      </c>
      <c r="F504" s="512">
        <v>2</v>
      </c>
      <c r="G504" s="512">
        <v>15</v>
      </c>
    </row>
    <row r="505" spans="1:7">
      <c r="A505" s="512" t="s">
        <v>5154</v>
      </c>
      <c r="B505" s="512" t="s">
        <v>144</v>
      </c>
      <c r="C505" s="512" t="s">
        <v>150</v>
      </c>
      <c r="D505" s="512" t="s">
        <v>1225</v>
      </c>
      <c r="E505" s="512">
        <v>5</v>
      </c>
      <c r="F505" s="512">
        <v>0</v>
      </c>
      <c r="G505" s="512">
        <v>0</v>
      </c>
    </row>
    <row r="506" spans="1:7">
      <c r="A506" s="512" t="s">
        <v>5155</v>
      </c>
      <c r="B506" s="512" t="s">
        <v>144</v>
      </c>
      <c r="C506" s="512" t="s">
        <v>164</v>
      </c>
      <c r="D506" s="512" t="s">
        <v>1225</v>
      </c>
      <c r="E506" s="512">
        <v>1</v>
      </c>
      <c r="F506" s="512">
        <v>1</v>
      </c>
      <c r="G506" s="512">
        <v>100</v>
      </c>
    </row>
    <row r="507" spans="1:7">
      <c r="A507" s="512" t="s">
        <v>5156</v>
      </c>
      <c r="B507" s="512" t="s">
        <v>144</v>
      </c>
      <c r="C507" s="512" t="s">
        <v>189</v>
      </c>
      <c r="D507" s="512" t="s">
        <v>1225</v>
      </c>
      <c r="E507" s="512">
        <v>37</v>
      </c>
      <c r="F507" s="512">
        <v>2</v>
      </c>
      <c r="G507" s="512">
        <v>5</v>
      </c>
    </row>
    <row r="508" spans="1:7">
      <c r="A508" s="512" t="s">
        <v>5157</v>
      </c>
      <c r="B508" s="512" t="s">
        <v>144</v>
      </c>
      <c r="C508" s="512" t="s">
        <v>165</v>
      </c>
      <c r="D508" s="512" t="s">
        <v>1225</v>
      </c>
      <c r="E508" s="512">
        <v>7</v>
      </c>
      <c r="F508" s="512">
        <v>6</v>
      </c>
      <c r="G508" s="512">
        <v>86</v>
      </c>
    </row>
    <row r="509" spans="1:7">
      <c r="A509" s="512" t="s">
        <v>5158</v>
      </c>
      <c r="B509" s="512" t="s">
        <v>144</v>
      </c>
      <c r="C509" s="512" t="s">
        <v>151</v>
      </c>
      <c r="D509" s="512" t="s">
        <v>1225</v>
      </c>
      <c r="E509" s="512">
        <v>7</v>
      </c>
      <c r="F509" s="512">
        <v>1</v>
      </c>
      <c r="G509" s="512">
        <v>14</v>
      </c>
    </row>
    <row r="510" spans="1:7">
      <c r="A510" s="512" t="s">
        <v>5159</v>
      </c>
      <c r="B510" s="512" t="s">
        <v>144</v>
      </c>
      <c r="C510" s="512" t="s">
        <v>92</v>
      </c>
      <c r="D510" s="512" t="s">
        <v>1225</v>
      </c>
      <c r="E510" s="512">
        <v>32</v>
      </c>
      <c r="F510" s="512">
        <v>29</v>
      </c>
      <c r="G510" s="512">
        <v>91</v>
      </c>
    </row>
    <row r="511" spans="1:7">
      <c r="A511" s="512" t="s">
        <v>5160</v>
      </c>
      <c r="B511" s="512" t="s">
        <v>144</v>
      </c>
      <c r="C511" s="512" t="s">
        <v>59</v>
      </c>
      <c r="D511" s="512" t="s">
        <v>1225</v>
      </c>
      <c r="E511" s="512">
        <v>3</v>
      </c>
      <c r="F511" s="512">
        <v>2</v>
      </c>
      <c r="G511" s="512">
        <v>67</v>
      </c>
    </row>
    <row r="512" spans="1:7">
      <c r="A512" s="512" t="s">
        <v>5161</v>
      </c>
      <c r="B512" s="512" t="s">
        <v>144</v>
      </c>
      <c r="C512" s="512" t="s">
        <v>60</v>
      </c>
      <c r="D512" s="512" t="s">
        <v>1225</v>
      </c>
      <c r="E512" s="512">
        <v>6</v>
      </c>
      <c r="F512" s="512">
        <v>5</v>
      </c>
      <c r="G512" s="512">
        <v>83</v>
      </c>
    </row>
    <row r="513" spans="1:7">
      <c r="A513" s="512" t="s">
        <v>5162</v>
      </c>
      <c r="B513" s="512" t="s">
        <v>144</v>
      </c>
      <c r="C513" s="512" t="s">
        <v>208</v>
      </c>
      <c r="D513" s="512" t="s">
        <v>1225</v>
      </c>
      <c r="E513" s="512">
        <v>20</v>
      </c>
      <c r="F513" s="512">
        <v>1</v>
      </c>
      <c r="G513" s="512">
        <v>5</v>
      </c>
    </row>
    <row r="514" spans="1:7">
      <c r="A514" s="512" t="s">
        <v>5163</v>
      </c>
      <c r="B514" s="512" t="s">
        <v>144</v>
      </c>
      <c r="C514" s="512" t="s">
        <v>166</v>
      </c>
      <c r="D514" s="512" t="s">
        <v>1225</v>
      </c>
      <c r="E514" s="512">
        <v>7</v>
      </c>
      <c r="F514" s="512">
        <v>4</v>
      </c>
      <c r="G514" s="512">
        <v>57</v>
      </c>
    </row>
    <row r="515" spans="1:7">
      <c r="A515" s="512" t="s">
        <v>5164</v>
      </c>
      <c r="B515" s="512" t="s">
        <v>144</v>
      </c>
      <c r="C515" s="512" t="s">
        <v>61</v>
      </c>
      <c r="D515" s="512" t="s">
        <v>1225</v>
      </c>
      <c r="E515" s="512">
        <v>19</v>
      </c>
      <c r="F515" s="512">
        <v>13</v>
      </c>
      <c r="G515" s="512">
        <v>68</v>
      </c>
    </row>
    <row r="516" spans="1:7">
      <c r="A516" s="512" t="s">
        <v>5165</v>
      </c>
      <c r="B516" s="512" t="s">
        <v>144</v>
      </c>
      <c r="C516" s="512" t="s">
        <v>82</v>
      </c>
      <c r="D516" s="512" t="s">
        <v>1225</v>
      </c>
      <c r="E516" s="512">
        <v>52</v>
      </c>
      <c r="F516" s="512">
        <v>31</v>
      </c>
      <c r="G516" s="512">
        <v>60</v>
      </c>
    </row>
    <row r="517" spans="1:7">
      <c r="A517" s="512" t="s">
        <v>5166</v>
      </c>
      <c r="B517" s="512" t="s">
        <v>144</v>
      </c>
      <c r="C517" s="512" t="s">
        <v>167</v>
      </c>
      <c r="D517" s="512" t="s">
        <v>1225</v>
      </c>
      <c r="E517" s="512">
        <v>16</v>
      </c>
      <c r="F517" s="512">
        <v>14</v>
      </c>
      <c r="G517" s="512">
        <v>88</v>
      </c>
    </row>
    <row r="518" spans="1:7">
      <c r="A518" s="512" t="s">
        <v>5167</v>
      </c>
      <c r="B518" s="512" t="s">
        <v>144</v>
      </c>
      <c r="C518" s="512" t="s">
        <v>83</v>
      </c>
      <c r="D518" s="512" t="s">
        <v>1225</v>
      </c>
      <c r="E518" s="512">
        <v>7</v>
      </c>
      <c r="F518" s="512">
        <v>7</v>
      </c>
      <c r="G518" s="512">
        <v>100</v>
      </c>
    </row>
    <row r="519" spans="1:7">
      <c r="A519" s="512" t="s">
        <v>5168</v>
      </c>
      <c r="B519" s="512" t="s">
        <v>144</v>
      </c>
      <c r="C519" s="512" t="s">
        <v>84</v>
      </c>
      <c r="D519" s="512" t="s">
        <v>1225</v>
      </c>
      <c r="E519" s="512">
        <v>23</v>
      </c>
      <c r="F519" s="512">
        <v>22</v>
      </c>
      <c r="G519" s="512">
        <v>96</v>
      </c>
    </row>
    <row r="520" spans="1:7">
      <c r="A520" s="512" t="s">
        <v>5169</v>
      </c>
      <c r="B520" s="512" t="s">
        <v>144</v>
      </c>
      <c r="C520" s="512" t="s">
        <v>35</v>
      </c>
      <c r="D520" s="512" t="s">
        <v>1225</v>
      </c>
      <c r="E520" s="512">
        <v>9</v>
      </c>
      <c r="F520" s="512">
        <v>7</v>
      </c>
      <c r="G520" s="512">
        <v>78</v>
      </c>
    </row>
    <row r="521" spans="1:7">
      <c r="A521" s="512" t="s">
        <v>5170</v>
      </c>
      <c r="B521" s="512" t="s">
        <v>144</v>
      </c>
      <c r="C521" s="512" t="s">
        <v>190</v>
      </c>
      <c r="D521" s="512" t="s">
        <v>1225</v>
      </c>
      <c r="E521" s="512">
        <v>41</v>
      </c>
      <c r="F521" s="512">
        <v>3</v>
      </c>
      <c r="G521" s="512">
        <v>7</v>
      </c>
    </row>
    <row r="522" spans="1:7">
      <c r="A522" s="512" t="s">
        <v>5171</v>
      </c>
      <c r="B522" s="512" t="s">
        <v>144</v>
      </c>
      <c r="C522" s="512" t="s">
        <v>93</v>
      </c>
      <c r="D522" s="512" t="s">
        <v>1225</v>
      </c>
      <c r="E522" s="512">
        <v>10</v>
      </c>
      <c r="F522" s="512">
        <v>7</v>
      </c>
      <c r="G522" s="512">
        <v>70</v>
      </c>
    </row>
    <row r="523" spans="1:7">
      <c r="A523" s="512" t="s">
        <v>5172</v>
      </c>
      <c r="B523" s="512" t="s">
        <v>144</v>
      </c>
      <c r="C523" s="512" t="s">
        <v>209</v>
      </c>
      <c r="D523" s="512" t="s">
        <v>1225</v>
      </c>
      <c r="E523" s="512">
        <v>9</v>
      </c>
      <c r="F523" s="512">
        <v>0</v>
      </c>
      <c r="G523" s="512">
        <v>0</v>
      </c>
    </row>
    <row r="524" spans="1:7">
      <c r="A524" s="512" t="s">
        <v>5173</v>
      </c>
      <c r="B524" s="512" t="s">
        <v>144</v>
      </c>
      <c r="C524" s="512" t="s">
        <v>210</v>
      </c>
      <c r="D524" s="512" t="s">
        <v>1225</v>
      </c>
      <c r="E524" s="512">
        <v>11</v>
      </c>
      <c r="F524" s="512">
        <v>0</v>
      </c>
      <c r="G524" s="512">
        <v>0</v>
      </c>
    </row>
    <row r="525" spans="1:7">
      <c r="A525" s="512" t="s">
        <v>5174</v>
      </c>
      <c r="B525" s="512" t="s">
        <v>144</v>
      </c>
      <c r="C525" s="512" t="s">
        <v>191</v>
      </c>
      <c r="D525" s="512" t="s">
        <v>1225</v>
      </c>
      <c r="E525" s="512">
        <v>1</v>
      </c>
      <c r="F525" s="512">
        <v>0</v>
      </c>
      <c r="G525" s="512">
        <v>0</v>
      </c>
    </row>
    <row r="526" spans="1:7">
      <c r="A526" s="512" t="s">
        <v>5175</v>
      </c>
      <c r="B526" s="512" t="s">
        <v>144</v>
      </c>
      <c r="C526" s="512" t="s">
        <v>192</v>
      </c>
      <c r="D526" s="512" t="s">
        <v>1225</v>
      </c>
      <c r="E526" s="512">
        <v>10</v>
      </c>
      <c r="F526" s="512">
        <v>2</v>
      </c>
      <c r="G526" s="512">
        <v>20</v>
      </c>
    </row>
    <row r="527" spans="1:7">
      <c r="A527" s="512" t="s">
        <v>5176</v>
      </c>
      <c r="B527" s="512" t="s">
        <v>144</v>
      </c>
      <c r="C527" s="512" t="s">
        <v>152</v>
      </c>
      <c r="D527" s="512" t="s">
        <v>1225</v>
      </c>
      <c r="E527" s="512">
        <v>11</v>
      </c>
      <c r="F527" s="512">
        <v>1</v>
      </c>
      <c r="G527" s="512">
        <v>9</v>
      </c>
    </row>
    <row r="528" spans="1:7">
      <c r="A528" s="512" t="s">
        <v>5177</v>
      </c>
      <c r="B528" s="512" t="s">
        <v>144</v>
      </c>
      <c r="C528" s="512" t="s">
        <v>168</v>
      </c>
      <c r="D528" s="512" t="s">
        <v>1225</v>
      </c>
      <c r="E528" s="512">
        <v>4</v>
      </c>
      <c r="F528" s="512">
        <v>4</v>
      </c>
      <c r="G528" s="512">
        <v>100</v>
      </c>
    </row>
    <row r="529" spans="1:7">
      <c r="A529" s="512" t="s">
        <v>5178</v>
      </c>
      <c r="B529" s="512" t="s">
        <v>144</v>
      </c>
      <c r="C529" s="512" t="s">
        <v>153</v>
      </c>
      <c r="D529" s="512" t="s">
        <v>1225</v>
      </c>
      <c r="E529" s="512">
        <v>7</v>
      </c>
      <c r="F529" s="512">
        <v>0</v>
      </c>
      <c r="G529" s="512">
        <v>0</v>
      </c>
    </row>
    <row r="530" spans="1:7">
      <c r="A530" s="512" t="s">
        <v>5179</v>
      </c>
      <c r="B530" s="512" t="s">
        <v>144</v>
      </c>
      <c r="C530" s="512" t="s">
        <v>36</v>
      </c>
      <c r="D530" s="512" t="s">
        <v>1225</v>
      </c>
      <c r="E530" s="512">
        <v>6</v>
      </c>
      <c r="F530" s="512">
        <v>4</v>
      </c>
      <c r="G530" s="512">
        <v>67</v>
      </c>
    </row>
    <row r="531" spans="1:7">
      <c r="A531" s="512" t="s">
        <v>5180</v>
      </c>
      <c r="B531" s="512" t="s">
        <v>144</v>
      </c>
      <c r="C531" s="512" t="s">
        <v>62</v>
      </c>
      <c r="D531" s="512" t="s">
        <v>1225</v>
      </c>
      <c r="E531" s="512">
        <v>9</v>
      </c>
      <c r="F531" s="512">
        <v>9</v>
      </c>
      <c r="G531" s="512">
        <v>100</v>
      </c>
    </row>
    <row r="532" spans="1:7">
      <c r="A532" s="512" t="s">
        <v>5181</v>
      </c>
      <c r="B532" s="512" t="s">
        <v>144</v>
      </c>
      <c r="C532" s="512" t="s">
        <v>85</v>
      </c>
      <c r="D532" s="512" t="s">
        <v>1225</v>
      </c>
      <c r="E532" s="512">
        <v>7</v>
      </c>
      <c r="F532" s="512">
        <v>7</v>
      </c>
      <c r="G532" s="512">
        <v>100</v>
      </c>
    </row>
    <row r="533" spans="1:7">
      <c r="A533" s="512" t="s">
        <v>5182</v>
      </c>
      <c r="B533" s="512" t="s">
        <v>144</v>
      </c>
      <c r="C533" s="512" t="s">
        <v>37</v>
      </c>
      <c r="D533" s="512" t="s">
        <v>1225</v>
      </c>
      <c r="E533" s="512">
        <v>5</v>
      </c>
      <c r="F533" s="512">
        <v>3</v>
      </c>
      <c r="G533" s="512">
        <v>60</v>
      </c>
    </row>
    <row r="534" spans="1:7">
      <c r="A534" s="512" t="s">
        <v>5183</v>
      </c>
      <c r="B534" s="512" t="s">
        <v>144</v>
      </c>
      <c r="C534" s="512" t="s">
        <v>220</v>
      </c>
      <c r="D534" s="512" t="s">
        <v>1225</v>
      </c>
      <c r="E534" s="512">
        <v>6</v>
      </c>
      <c r="F534" s="512">
        <v>5</v>
      </c>
      <c r="G534" s="512">
        <v>83</v>
      </c>
    </row>
    <row r="535" spans="1:7">
      <c r="A535" s="512" t="s">
        <v>5184</v>
      </c>
      <c r="B535" s="512" t="s">
        <v>144</v>
      </c>
      <c r="C535" s="512" t="s">
        <v>38</v>
      </c>
      <c r="D535" s="512" t="s">
        <v>1225</v>
      </c>
      <c r="E535" s="512">
        <v>4</v>
      </c>
      <c r="F535" s="512">
        <v>3</v>
      </c>
      <c r="G535" s="512">
        <v>75</v>
      </c>
    </row>
    <row r="536" spans="1:7">
      <c r="A536" s="512" t="s">
        <v>5185</v>
      </c>
      <c r="B536" s="512" t="s">
        <v>144</v>
      </c>
      <c r="C536" s="512" t="s">
        <v>63</v>
      </c>
      <c r="D536" s="512" t="s">
        <v>1225</v>
      </c>
      <c r="E536" s="512">
        <v>8</v>
      </c>
      <c r="F536" s="512">
        <v>8</v>
      </c>
      <c r="G536" s="512">
        <v>100</v>
      </c>
    </row>
    <row r="537" spans="1:7">
      <c r="A537" s="512" t="s">
        <v>5186</v>
      </c>
      <c r="B537" s="512" t="s">
        <v>144</v>
      </c>
      <c r="C537" s="512" t="s">
        <v>221</v>
      </c>
      <c r="D537" s="512" t="s">
        <v>1225</v>
      </c>
      <c r="E537" s="512">
        <v>9</v>
      </c>
      <c r="F537" s="512">
        <v>8</v>
      </c>
      <c r="G537" s="512">
        <v>89</v>
      </c>
    </row>
    <row r="538" spans="1:7">
      <c r="A538" s="512" t="s">
        <v>5187</v>
      </c>
      <c r="B538" s="512" t="s">
        <v>144</v>
      </c>
      <c r="C538" s="512" t="s">
        <v>193</v>
      </c>
      <c r="D538" s="512" t="s">
        <v>1225</v>
      </c>
      <c r="E538" s="512">
        <v>7</v>
      </c>
      <c r="F538" s="512">
        <v>1</v>
      </c>
      <c r="G538" s="512">
        <v>14</v>
      </c>
    </row>
    <row r="539" spans="1:7">
      <c r="A539" s="512" t="s">
        <v>5188</v>
      </c>
      <c r="B539" s="512" t="s">
        <v>144</v>
      </c>
      <c r="C539" s="512" t="s">
        <v>222</v>
      </c>
      <c r="D539" s="512" t="s">
        <v>1225</v>
      </c>
      <c r="E539" s="512">
        <v>18</v>
      </c>
      <c r="F539" s="512">
        <v>12</v>
      </c>
      <c r="G539" s="512">
        <v>67</v>
      </c>
    </row>
    <row r="540" spans="1:7">
      <c r="A540" s="512" t="s">
        <v>5189</v>
      </c>
      <c r="B540" s="512" t="s">
        <v>144</v>
      </c>
      <c r="C540" s="512" t="s">
        <v>211</v>
      </c>
      <c r="D540" s="512" t="s">
        <v>1225</v>
      </c>
      <c r="E540" s="512">
        <v>33</v>
      </c>
      <c r="F540" s="512">
        <v>0</v>
      </c>
      <c r="G540" s="512">
        <v>0</v>
      </c>
    </row>
    <row r="541" spans="1:7">
      <c r="A541" s="512" t="s">
        <v>5190</v>
      </c>
      <c r="B541" s="512" t="s">
        <v>144</v>
      </c>
      <c r="C541" s="512" t="s">
        <v>212</v>
      </c>
      <c r="D541" s="512" t="s">
        <v>1225</v>
      </c>
      <c r="E541" s="512">
        <v>9</v>
      </c>
      <c r="F541" s="512">
        <v>0</v>
      </c>
      <c r="G541" s="512">
        <v>0</v>
      </c>
    </row>
    <row r="542" spans="1:7">
      <c r="A542" s="512" t="s">
        <v>5191</v>
      </c>
      <c r="B542" s="512" t="s">
        <v>144</v>
      </c>
      <c r="C542" s="512" t="s">
        <v>169</v>
      </c>
      <c r="D542" s="512" t="s">
        <v>1225</v>
      </c>
      <c r="E542" s="512">
        <v>7</v>
      </c>
      <c r="F542" s="512">
        <v>2</v>
      </c>
      <c r="G542" s="512">
        <v>29</v>
      </c>
    </row>
    <row r="543" spans="1:7">
      <c r="A543" s="512" t="s">
        <v>5192</v>
      </c>
      <c r="B543" s="512" t="s">
        <v>144</v>
      </c>
      <c r="C543" s="512" t="s">
        <v>194</v>
      </c>
      <c r="D543" s="512" t="s">
        <v>1225</v>
      </c>
      <c r="E543" s="512">
        <v>13</v>
      </c>
      <c r="F543" s="512">
        <v>0</v>
      </c>
      <c r="G543" s="512">
        <v>0</v>
      </c>
    </row>
    <row r="544" spans="1:7">
      <c r="A544" s="512" t="s">
        <v>5193</v>
      </c>
      <c r="B544" s="512" t="s">
        <v>144</v>
      </c>
      <c r="C544" s="512" t="s">
        <v>94</v>
      </c>
      <c r="D544" s="512" t="s">
        <v>1225</v>
      </c>
      <c r="E544" s="512">
        <v>6</v>
      </c>
      <c r="F544" s="512">
        <v>5</v>
      </c>
      <c r="G544" s="512">
        <v>83</v>
      </c>
    </row>
    <row r="545" spans="1:7">
      <c r="A545" s="512" t="s">
        <v>5194</v>
      </c>
      <c r="B545" s="512" t="s">
        <v>144</v>
      </c>
      <c r="C545" s="512" t="s">
        <v>154</v>
      </c>
      <c r="D545" s="512" t="s">
        <v>1225</v>
      </c>
      <c r="E545" s="512">
        <v>7</v>
      </c>
      <c r="F545" s="512">
        <v>0</v>
      </c>
      <c r="G545" s="512">
        <v>0</v>
      </c>
    </row>
    <row r="546" spans="1:7">
      <c r="A546" s="512" t="s">
        <v>5195</v>
      </c>
      <c r="B546" s="512" t="s">
        <v>144</v>
      </c>
      <c r="C546" s="512" t="s">
        <v>39</v>
      </c>
      <c r="D546" s="512" t="s">
        <v>1225</v>
      </c>
      <c r="E546" s="512">
        <v>2</v>
      </c>
      <c r="F546" s="512">
        <v>2</v>
      </c>
      <c r="G546" s="512">
        <v>100</v>
      </c>
    </row>
    <row r="547" spans="1:7">
      <c r="A547" s="512" t="s">
        <v>5196</v>
      </c>
      <c r="B547" s="512" t="s">
        <v>144</v>
      </c>
      <c r="C547" s="512" t="s">
        <v>223</v>
      </c>
      <c r="D547" s="512" t="s">
        <v>1225</v>
      </c>
      <c r="E547" s="512">
        <v>44</v>
      </c>
      <c r="F547" s="512">
        <v>33</v>
      </c>
      <c r="G547" s="512">
        <v>75</v>
      </c>
    </row>
    <row r="548" spans="1:7">
      <c r="A548" s="512" t="s">
        <v>5197</v>
      </c>
      <c r="B548" s="512" t="s">
        <v>144</v>
      </c>
      <c r="C548" s="512" t="s">
        <v>40</v>
      </c>
      <c r="D548" s="512" t="s">
        <v>1225</v>
      </c>
      <c r="E548" s="512">
        <v>9</v>
      </c>
      <c r="F548" s="512">
        <v>3</v>
      </c>
      <c r="G548" s="512">
        <v>33</v>
      </c>
    </row>
    <row r="549" spans="1:7">
      <c r="A549" s="512" t="s">
        <v>5198</v>
      </c>
      <c r="B549" s="512" t="s">
        <v>144</v>
      </c>
      <c r="C549" s="512" t="s">
        <v>21</v>
      </c>
      <c r="D549" s="512" t="s">
        <v>1225</v>
      </c>
      <c r="E549" s="512">
        <v>6</v>
      </c>
      <c r="F549" s="512">
        <v>6</v>
      </c>
      <c r="G549" s="512">
        <v>100</v>
      </c>
    </row>
    <row r="550" spans="1:7">
      <c r="A550" s="512" t="s">
        <v>5199</v>
      </c>
      <c r="B550" s="512" t="s">
        <v>144</v>
      </c>
      <c r="C550" s="512" t="s">
        <v>224</v>
      </c>
      <c r="D550" s="512" t="s">
        <v>1225</v>
      </c>
      <c r="E550" s="512">
        <v>3</v>
      </c>
      <c r="F550" s="512">
        <v>3</v>
      </c>
      <c r="G550" s="512">
        <v>100</v>
      </c>
    </row>
    <row r="551" spans="1:7">
      <c r="A551" s="512" t="s">
        <v>5200</v>
      </c>
      <c r="B551" s="512" t="s">
        <v>144</v>
      </c>
      <c r="C551" s="512" t="s">
        <v>95</v>
      </c>
      <c r="D551" s="512" t="s">
        <v>1225</v>
      </c>
      <c r="E551" s="512">
        <v>23</v>
      </c>
      <c r="F551" s="512">
        <v>8</v>
      </c>
      <c r="G551" s="512">
        <v>35</v>
      </c>
    </row>
    <row r="552" spans="1:7">
      <c r="A552" s="512" t="s">
        <v>5201</v>
      </c>
      <c r="B552" s="512" t="s">
        <v>144</v>
      </c>
      <c r="C552" s="512" t="s">
        <v>22</v>
      </c>
      <c r="D552" s="512" t="s">
        <v>1225</v>
      </c>
      <c r="E552" s="512">
        <v>17</v>
      </c>
      <c r="F552" s="512">
        <v>11</v>
      </c>
      <c r="G552" s="512">
        <v>65</v>
      </c>
    </row>
    <row r="553" spans="1:7">
      <c r="A553" s="512" t="s">
        <v>5202</v>
      </c>
      <c r="B553" s="512" t="s">
        <v>144</v>
      </c>
      <c r="C553" s="512" t="s">
        <v>195</v>
      </c>
      <c r="D553" s="512" t="s">
        <v>1225</v>
      </c>
      <c r="E553" s="512">
        <v>77</v>
      </c>
      <c r="F553" s="512">
        <v>3</v>
      </c>
      <c r="G553" s="512">
        <v>4</v>
      </c>
    </row>
    <row r="554" spans="1:7">
      <c r="A554" s="512" t="s">
        <v>5203</v>
      </c>
      <c r="B554" s="512" t="s">
        <v>144</v>
      </c>
      <c r="C554" s="512" t="s">
        <v>155</v>
      </c>
      <c r="D554" s="512" t="s">
        <v>1225</v>
      </c>
      <c r="E554" s="512">
        <v>15</v>
      </c>
      <c r="F554" s="512">
        <v>1</v>
      </c>
      <c r="G554" s="512">
        <v>7</v>
      </c>
    </row>
    <row r="555" spans="1:7">
      <c r="A555" s="512" t="s">
        <v>5204</v>
      </c>
      <c r="B555" s="512" t="s">
        <v>144</v>
      </c>
      <c r="C555" s="512" t="s">
        <v>213</v>
      </c>
      <c r="D555" s="512" t="s">
        <v>1225</v>
      </c>
      <c r="E555" s="512">
        <v>19</v>
      </c>
      <c r="F555" s="512">
        <v>2</v>
      </c>
      <c r="G555" s="512">
        <v>11</v>
      </c>
    </row>
    <row r="556" spans="1:7">
      <c r="A556" s="512" t="s">
        <v>5205</v>
      </c>
      <c r="B556" s="512" t="s">
        <v>144</v>
      </c>
      <c r="C556" s="512" t="s">
        <v>41</v>
      </c>
      <c r="D556" s="512" t="s">
        <v>1225</v>
      </c>
      <c r="E556" s="512">
        <v>14</v>
      </c>
      <c r="F556" s="512">
        <v>10</v>
      </c>
      <c r="G556" s="512">
        <v>71</v>
      </c>
    </row>
    <row r="557" spans="1:7">
      <c r="A557" s="512" t="s">
        <v>5206</v>
      </c>
      <c r="B557" s="512" t="s">
        <v>144</v>
      </c>
      <c r="C557" s="512" t="s">
        <v>225</v>
      </c>
      <c r="D557" s="512" t="s">
        <v>1225</v>
      </c>
      <c r="E557" s="512">
        <v>4</v>
      </c>
      <c r="F557" s="512">
        <v>4</v>
      </c>
      <c r="G557" s="512">
        <v>100</v>
      </c>
    </row>
    <row r="558" spans="1:7">
      <c r="A558" s="512" t="s">
        <v>5207</v>
      </c>
      <c r="B558" s="512" t="s">
        <v>144</v>
      </c>
      <c r="C558" s="512" t="s">
        <v>96</v>
      </c>
      <c r="D558" s="512" t="s">
        <v>1225</v>
      </c>
      <c r="E558" s="512">
        <v>5</v>
      </c>
      <c r="F558" s="512">
        <v>5</v>
      </c>
      <c r="G558" s="512">
        <v>100</v>
      </c>
    </row>
    <row r="559" spans="1:7">
      <c r="A559" s="512" t="s">
        <v>5208</v>
      </c>
      <c r="B559" s="512" t="s">
        <v>144</v>
      </c>
      <c r="C559" s="512" t="s">
        <v>214</v>
      </c>
      <c r="D559" s="512" t="s">
        <v>1225</v>
      </c>
      <c r="E559" s="512">
        <v>5</v>
      </c>
      <c r="F559" s="512">
        <v>0</v>
      </c>
      <c r="G559" s="512">
        <v>0</v>
      </c>
    </row>
    <row r="560" spans="1:7">
      <c r="A560" s="512" t="s">
        <v>5209</v>
      </c>
      <c r="B560" s="512" t="s">
        <v>144</v>
      </c>
      <c r="C560" s="512" t="s">
        <v>156</v>
      </c>
      <c r="D560" s="512" t="s">
        <v>1225</v>
      </c>
      <c r="E560" s="512">
        <v>2</v>
      </c>
      <c r="F560" s="512">
        <v>0</v>
      </c>
      <c r="G560" s="512">
        <v>0</v>
      </c>
    </row>
    <row r="561" spans="1:7">
      <c r="A561" s="512" t="s">
        <v>5210</v>
      </c>
      <c r="B561" s="512" t="s">
        <v>144</v>
      </c>
      <c r="C561" s="512" t="s">
        <v>42</v>
      </c>
      <c r="D561" s="512" t="s">
        <v>1225</v>
      </c>
      <c r="E561" s="512">
        <v>12</v>
      </c>
      <c r="F561" s="512">
        <v>3</v>
      </c>
      <c r="G561" s="512">
        <v>25</v>
      </c>
    </row>
    <row r="562" spans="1:7">
      <c r="A562" s="512" t="s">
        <v>5211</v>
      </c>
      <c r="B562" s="512" t="s">
        <v>144</v>
      </c>
      <c r="C562" s="512" t="s">
        <v>64</v>
      </c>
      <c r="D562" s="512" t="s">
        <v>1225</v>
      </c>
      <c r="E562" s="512">
        <v>17</v>
      </c>
      <c r="F562" s="512">
        <v>15</v>
      </c>
      <c r="G562" s="512">
        <v>88</v>
      </c>
    </row>
    <row r="563" spans="1:7">
      <c r="A563" s="512" t="s">
        <v>5212</v>
      </c>
      <c r="B563" s="512" t="s">
        <v>144</v>
      </c>
      <c r="C563" s="512" t="s">
        <v>226</v>
      </c>
      <c r="D563" s="512" t="s">
        <v>1225</v>
      </c>
      <c r="E563" s="512">
        <v>8</v>
      </c>
      <c r="F563" s="512">
        <v>8</v>
      </c>
      <c r="G563" s="512">
        <v>100</v>
      </c>
    </row>
    <row r="564" spans="1:7">
      <c r="A564" s="512" t="s">
        <v>5213</v>
      </c>
      <c r="B564" s="512" t="s">
        <v>144</v>
      </c>
      <c r="C564" s="512" t="s">
        <v>157</v>
      </c>
      <c r="D564" s="512" t="s">
        <v>1225</v>
      </c>
      <c r="E564" s="512">
        <v>14</v>
      </c>
      <c r="F564" s="512">
        <v>1</v>
      </c>
      <c r="G564" s="512">
        <v>7</v>
      </c>
    </row>
    <row r="565" spans="1:7">
      <c r="A565" s="512" t="s">
        <v>5214</v>
      </c>
      <c r="B565" s="512" t="s">
        <v>144</v>
      </c>
      <c r="C565" s="512" t="s">
        <v>158</v>
      </c>
      <c r="D565" s="512" t="s">
        <v>1225</v>
      </c>
      <c r="E565" s="512">
        <v>10</v>
      </c>
      <c r="F565" s="512">
        <v>0</v>
      </c>
      <c r="G565" s="512">
        <v>0</v>
      </c>
    </row>
    <row r="566" spans="1:7">
      <c r="A566" s="512" t="s">
        <v>5215</v>
      </c>
      <c r="B566" s="512" t="s">
        <v>144</v>
      </c>
      <c r="C566" s="512" t="s">
        <v>43</v>
      </c>
      <c r="D566" s="512" t="s">
        <v>1225</v>
      </c>
      <c r="E566" s="512">
        <v>4</v>
      </c>
      <c r="F566" s="512">
        <v>4</v>
      </c>
      <c r="G566" s="512">
        <v>100</v>
      </c>
    </row>
    <row r="567" spans="1:7">
      <c r="A567" s="512" t="s">
        <v>5216</v>
      </c>
      <c r="B567" s="512" t="s">
        <v>144</v>
      </c>
      <c r="C567" s="512" t="s">
        <v>227</v>
      </c>
      <c r="D567" s="512" t="s">
        <v>1225</v>
      </c>
      <c r="E567" s="512">
        <v>37</v>
      </c>
      <c r="F567" s="512">
        <v>27</v>
      </c>
      <c r="G567" s="512">
        <v>73</v>
      </c>
    </row>
    <row r="568" spans="1:7">
      <c r="A568" s="512" t="s">
        <v>5217</v>
      </c>
      <c r="B568" s="512" t="s">
        <v>144</v>
      </c>
      <c r="C568" s="512" t="s">
        <v>196</v>
      </c>
      <c r="D568" s="512" t="s">
        <v>1225</v>
      </c>
      <c r="E568" s="512">
        <v>28</v>
      </c>
      <c r="F568" s="512">
        <v>4</v>
      </c>
      <c r="G568" s="512">
        <v>14</v>
      </c>
    </row>
    <row r="569" spans="1:7">
      <c r="A569" s="512" t="s">
        <v>5218</v>
      </c>
      <c r="B569" s="512" t="s">
        <v>144</v>
      </c>
      <c r="C569" s="512" t="s">
        <v>197</v>
      </c>
      <c r="D569" s="512" t="s">
        <v>1225</v>
      </c>
      <c r="E569" s="512">
        <v>49</v>
      </c>
      <c r="F569" s="512">
        <v>0</v>
      </c>
      <c r="G569" s="512">
        <v>0</v>
      </c>
    </row>
    <row r="570" spans="1:7">
      <c r="A570" s="512" t="s">
        <v>5219</v>
      </c>
      <c r="B570" s="512" t="s">
        <v>144</v>
      </c>
      <c r="C570" s="512" t="s">
        <v>159</v>
      </c>
      <c r="D570" s="512" t="s">
        <v>1225</v>
      </c>
      <c r="E570" s="512">
        <v>4</v>
      </c>
      <c r="F570" s="512">
        <v>1</v>
      </c>
      <c r="G570" s="512">
        <v>25</v>
      </c>
    </row>
    <row r="571" spans="1:7">
      <c r="A571" s="512" t="s">
        <v>5220</v>
      </c>
      <c r="B571" s="512" t="s">
        <v>144</v>
      </c>
      <c r="C571" s="512" t="s">
        <v>44</v>
      </c>
      <c r="D571" s="512" t="s">
        <v>1225</v>
      </c>
      <c r="E571" s="512">
        <v>7</v>
      </c>
      <c r="F571" s="512">
        <v>5</v>
      </c>
      <c r="G571" s="512">
        <v>71</v>
      </c>
    </row>
    <row r="572" spans="1:7">
      <c r="A572" s="512" t="s">
        <v>5221</v>
      </c>
      <c r="B572" s="512" t="s">
        <v>144</v>
      </c>
      <c r="C572" s="512" t="s">
        <v>215</v>
      </c>
      <c r="D572" s="512" t="s">
        <v>1225</v>
      </c>
      <c r="E572" s="512">
        <v>42</v>
      </c>
      <c r="F572" s="512">
        <v>1</v>
      </c>
      <c r="G572" s="512">
        <v>2</v>
      </c>
    </row>
    <row r="573" spans="1:7">
      <c r="A573" s="512" t="s">
        <v>5222</v>
      </c>
      <c r="B573" s="512" t="s">
        <v>144</v>
      </c>
      <c r="C573" s="512" t="s">
        <v>198</v>
      </c>
      <c r="D573" s="512" t="s">
        <v>1225</v>
      </c>
      <c r="E573" s="512">
        <v>8</v>
      </c>
      <c r="F573" s="512">
        <v>1</v>
      </c>
      <c r="G573" s="512">
        <v>13</v>
      </c>
    </row>
    <row r="574" spans="1:7">
      <c r="A574" s="512" t="s">
        <v>5223</v>
      </c>
      <c r="B574" s="512" t="s">
        <v>144</v>
      </c>
      <c r="C574" s="512" t="s">
        <v>180</v>
      </c>
      <c r="D574" s="512" t="s">
        <v>1225</v>
      </c>
      <c r="E574" s="512">
        <v>9</v>
      </c>
      <c r="F574" s="512">
        <v>6</v>
      </c>
      <c r="G574" s="512">
        <v>67</v>
      </c>
    </row>
    <row r="575" spans="1:7">
      <c r="A575" s="512" t="s">
        <v>5224</v>
      </c>
      <c r="B575" s="512" t="s">
        <v>144</v>
      </c>
      <c r="C575" s="512" t="s">
        <v>199</v>
      </c>
      <c r="D575" s="512" t="s">
        <v>1225</v>
      </c>
      <c r="E575" s="512">
        <v>21</v>
      </c>
      <c r="F575" s="512">
        <v>0</v>
      </c>
      <c r="G575" s="512">
        <v>0</v>
      </c>
    </row>
    <row r="576" spans="1:7">
      <c r="A576" s="512" t="s">
        <v>5225</v>
      </c>
      <c r="B576" s="512" t="s">
        <v>144</v>
      </c>
      <c r="C576" s="512" t="s">
        <v>228</v>
      </c>
      <c r="D576" s="512" t="s">
        <v>1225</v>
      </c>
      <c r="E576" s="512">
        <v>6</v>
      </c>
      <c r="F576" s="512">
        <v>6</v>
      </c>
      <c r="G576" s="512">
        <v>100</v>
      </c>
    </row>
    <row r="577" spans="1:7">
      <c r="A577" s="512" t="s">
        <v>5226</v>
      </c>
      <c r="B577" s="512" t="s">
        <v>144</v>
      </c>
      <c r="C577" s="512" t="s">
        <v>229</v>
      </c>
      <c r="D577" s="512" t="s">
        <v>1225</v>
      </c>
      <c r="E577" s="512">
        <v>25</v>
      </c>
      <c r="F577" s="512">
        <v>22</v>
      </c>
      <c r="G577" s="512">
        <v>88</v>
      </c>
    </row>
    <row r="578" spans="1:7">
      <c r="A578" s="512" t="s">
        <v>5227</v>
      </c>
      <c r="B578" s="512" t="s">
        <v>144</v>
      </c>
      <c r="C578" s="512" t="s">
        <v>65</v>
      </c>
      <c r="D578" s="512" t="s">
        <v>1225</v>
      </c>
      <c r="E578" s="512">
        <v>13</v>
      </c>
      <c r="F578" s="512">
        <v>8</v>
      </c>
      <c r="G578" s="512">
        <v>62</v>
      </c>
    </row>
    <row r="592" spans="1:7" ht="13.5" customHeight="1"/>
  </sheetData>
  <sheetProtection sheet="1" objects="1" scenarios="1"/>
  <autoFilter ref="A1:G578"/>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31" enableFormatConditionsCalculation="0">
    <tabColor indexed="31"/>
    <pageSetUpPr fitToPage="1"/>
  </sheetPr>
  <dimension ref="B1:U23"/>
  <sheetViews>
    <sheetView showGridLines="0" showRowColHeaders="0" zoomScaleNormal="100" workbookViewId="0"/>
  </sheetViews>
  <sheetFormatPr defaultColWidth="9.140625" defaultRowHeight="12.75"/>
  <cols>
    <col min="1" max="1" width="3.7109375" style="127" customWidth="1"/>
    <col min="2" max="2" width="29.28515625" style="127" customWidth="1"/>
    <col min="3" max="7" width="16.28515625" style="265" customWidth="1"/>
    <col min="8" max="16" width="5.5703125" style="265" customWidth="1"/>
    <col min="17" max="17" width="5.5703125" style="127" customWidth="1"/>
    <col min="18" max="21" width="6.7109375" style="127" customWidth="1"/>
    <col min="22" max="16384" width="9.140625" style="127"/>
  </cols>
  <sheetData>
    <row r="1" spans="2:21" ht="12.75" customHeight="1">
      <c r="B1" s="147"/>
      <c r="C1" s="127"/>
      <c r="D1" s="127"/>
      <c r="E1" s="127"/>
      <c r="F1" s="127"/>
      <c r="G1" s="127"/>
      <c r="H1" s="127"/>
      <c r="I1" s="127"/>
      <c r="J1" s="127"/>
      <c r="K1" s="127"/>
      <c r="L1" s="127"/>
      <c r="M1" s="127"/>
    </row>
    <row r="2" spans="2:21" ht="28.5" customHeight="1">
      <c r="B2" s="677" t="str">
        <f>"Table 1: Number of early years and childcare provider inspections between "&amp;current_quarter&amp; ", by inspection type (provisional)"&amp;" "&amp;CHAR(185)&amp;" "&amp;CHAR(178)</f>
        <v>Table 1: Number of early years and childcare provider inspections between 1 January 2013 and 31 March 2013, by inspection type (provisional) ¹ ²</v>
      </c>
      <c r="C2" s="678"/>
      <c r="D2" s="678"/>
      <c r="E2" s="678"/>
      <c r="F2" s="678"/>
      <c r="G2" s="678"/>
      <c r="H2" s="680"/>
      <c r="I2" s="681"/>
      <c r="J2" s="681"/>
      <c r="K2" s="264"/>
      <c r="L2" s="264"/>
      <c r="M2" s="264"/>
      <c r="N2" s="264"/>
      <c r="O2" s="264"/>
      <c r="P2" s="264"/>
      <c r="Q2" s="263"/>
      <c r="R2" s="263"/>
      <c r="S2" s="263"/>
      <c r="T2" s="263"/>
      <c r="U2" s="263"/>
    </row>
    <row r="3" spans="2:21" ht="14.25" customHeight="1">
      <c r="B3" s="263"/>
      <c r="C3" s="264"/>
      <c r="D3" s="264"/>
      <c r="E3" s="264"/>
      <c r="F3" s="264"/>
      <c r="G3" s="264"/>
      <c r="H3" s="681"/>
      <c r="I3" s="681"/>
      <c r="J3" s="681"/>
      <c r="K3" s="264"/>
      <c r="L3" s="264"/>
      <c r="M3" s="264"/>
      <c r="N3" s="264"/>
      <c r="O3" s="264"/>
      <c r="P3" s="264"/>
      <c r="Q3" s="263"/>
      <c r="R3" s="263"/>
      <c r="S3" s="263"/>
      <c r="T3" s="263"/>
      <c r="U3" s="263"/>
    </row>
    <row r="4" spans="2:21" ht="12.75" customHeight="1">
      <c r="B4" s="301"/>
      <c r="C4" s="266"/>
      <c r="D4" s="267"/>
      <c r="E4" s="267"/>
      <c r="F4" s="267"/>
      <c r="G4" s="267"/>
    </row>
    <row r="5" spans="2:21" ht="26.25" customHeight="1">
      <c r="B5" s="268"/>
      <c r="C5" s="269" t="s">
        <v>172</v>
      </c>
      <c r="D5" s="269" t="s">
        <v>144</v>
      </c>
      <c r="E5" s="269" t="s">
        <v>239</v>
      </c>
      <c r="F5" s="269" t="s">
        <v>240</v>
      </c>
      <c r="G5" s="270" t="s">
        <v>241</v>
      </c>
      <c r="H5" s="271"/>
      <c r="I5" s="271"/>
      <c r="J5" s="116"/>
      <c r="K5" s="116"/>
      <c r="L5" s="116"/>
      <c r="M5" s="127"/>
      <c r="N5" s="127"/>
      <c r="O5" s="127"/>
      <c r="P5" s="127"/>
    </row>
    <row r="6" spans="2:21" s="273" customFormat="1" ht="27" customHeight="1">
      <c r="B6" s="272" t="s">
        <v>242</v>
      </c>
      <c r="C6" s="547">
        <f>D6+E6+F6</f>
        <v>4110</v>
      </c>
      <c r="D6" s="547">
        <f>IF(ISERROR(VLOOKUP("4"&amp;"All"&amp;$B6,Dataset1,6,FALSE))=TRUE,0,VLOOKUP("4"&amp;"All"&amp;$B6,Dataset1,6,FALSE))</f>
        <v>2420</v>
      </c>
      <c r="E6" s="547">
        <f>IF(ISERROR(VLOOKUP("4"&amp;"All"&amp;$B6,Dataset1,7,FALSE))=TRUE,0,VLOOKUP("4"&amp;"All"&amp;$B6,Dataset1,7,FALSE))</f>
        <v>1675</v>
      </c>
      <c r="F6" s="547">
        <f>IF(ISERROR(VLOOKUP("4"&amp;"All"&amp;$B6,Dataset1,8,FALSE))=TRUE,0,VLOOKUP("4"&amp;"All"&amp;$B6,Dataset1,8,FALSE))</f>
        <v>15</v>
      </c>
      <c r="G6" s="547" t="s">
        <v>11</v>
      </c>
      <c r="H6" s="271"/>
      <c r="I6" s="341"/>
    </row>
    <row r="7" spans="2:21" s="273" customFormat="1" ht="27" customHeight="1">
      <c r="B7" s="272" t="s">
        <v>243</v>
      </c>
      <c r="C7" s="274">
        <f>IF(ISERROR(VLOOKUP("4"&amp;"All"&amp;$B7,Dataset1,5,FALSE))=TRUE,0,VLOOKUP("4"&amp;"All"&amp;$B7,Dataset1,5,FALSE))</f>
        <v>43</v>
      </c>
      <c r="D7" s="274">
        <f>IF(ISERROR(VLOOKUP("4"&amp;"All"&amp;$B7,Dataset1,6,FALSE))=TRUE,0,VLOOKUP("4"&amp;"All"&amp;$B7,Dataset1,6,FALSE))</f>
        <v>40</v>
      </c>
      <c r="E7" s="274">
        <f>IF(ISERROR(VLOOKUP("4"&amp;"All"&amp;$B7,Dataset1,7,FALSE))=TRUE,0,VLOOKUP("4"&amp;"All"&amp;$B7,Dataset1,7,FALSE))</f>
        <v>3</v>
      </c>
      <c r="F7" s="274">
        <f>IF(ISERROR(VLOOKUP("4"&amp;"All"&amp;$B7,Dataset1,8,FALSE))=TRUE,0,VLOOKUP("4"&amp;"All"&amp;$B7,Dataset1,8,FALSE))</f>
        <v>0</v>
      </c>
      <c r="G7" s="274" t="s">
        <v>11</v>
      </c>
      <c r="H7" s="271"/>
      <c r="I7" s="341"/>
    </row>
    <row r="8" spans="2:21" s="273" customFormat="1" ht="27" customHeight="1">
      <c r="B8" s="477" t="s">
        <v>170</v>
      </c>
      <c r="C8" s="548">
        <f>D8+E8+F8+G8</f>
        <v>549</v>
      </c>
      <c r="D8" s="548">
        <f>IF(ISERROR(VLOOKUP("4"&amp;"All"&amp;$B8,Dataset1,6,FALSE))=TRUE,0,VLOOKUP("4"&amp;"All"&amp;$B8,Dataset1,6,FALSE))</f>
        <v>76</v>
      </c>
      <c r="E8" s="548">
        <f>IF(ISERROR(VLOOKUP("4"&amp;"All"&amp;$B8,Dataset1,7,FALSE))=TRUE,0,VLOOKUP("4"&amp;"All"&amp;$B8,Dataset1,7,FALSE))</f>
        <v>154</v>
      </c>
      <c r="F8" s="548">
        <f>IF(ISERROR(VLOOKUP("4"&amp;"All"&amp;$B8,Dataset1,8,FALSE))=TRUE,0,VLOOKUP("4"&amp;"All"&amp;$B8,Dataset1,8,FALSE))</f>
        <v>0</v>
      </c>
      <c r="G8" s="548">
        <f>IF(ISERROR(VLOOKUP("4"&amp;"All"&amp;$B8,Dataset1,9,FALSE))=TRUE,0,VLOOKUP("4"&amp;"All"&amp;$B8,Dataset1,9,FALSE))</f>
        <v>319</v>
      </c>
      <c r="H8" s="271"/>
      <c r="I8" s="341"/>
    </row>
    <row r="9" spans="2:21" s="273" customFormat="1" ht="27" customHeight="1">
      <c r="B9" s="272" t="s">
        <v>72</v>
      </c>
      <c r="C9" s="274">
        <f>SUM(B6:C8)</f>
        <v>4702</v>
      </c>
      <c r="D9" s="274">
        <f>SUM(D6:D8)</f>
        <v>2536</v>
      </c>
      <c r="E9" s="274">
        <f>SUM(E6:E8)</f>
        <v>1832</v>
      </c>
      <c r="F9" s="274">
        <f>SUM(F6:F8)</f>
        <v>15</v>
      </c>
      <c r="G9" s="274">
        <f>SUM(G6:G8)</f>
        <v>319</v>
      </c>
      <c r="H9" s="52"/>
      <c r="I9" s="341"/>
    </row>
    <row r="10" spans="2:21">
      <c r="B10" s="275"/>
      <c r="C10" s="276"/>
      <c r="D10" s="277"/>
      <c r="E10" s="277"/>
      <c r="F10" s="277"/>
      <c r="G10" s="278" t="s">
        <v>57</v>
      </c>
      <c r="H10" s="127"/>
      <c r="I10" s="127"/>
      <c r="J10" s="127"/>
      <c r="K10" s="127"/>
      <c r="L10" s="127"/>
      <c r="M10" s="127"/>
      <c r="N10" s="127"/>
      <c r="O10" s="127"/>
      <c r="P10" s="127"/>
    </row>
    <row r="11" spans="2:21" ht="12.75" customHeight="1">
      <c r="C11" s="395"/>
      <c r="D11" s="395"/>
      <c r="E11" s="395"/>
      <c r="F11" s="395"/>
      <c r="G11" s="395"/>
      <c r="H11" s="52"/>
      <c r="I11" s="52"/>
      <c r="J11" s="271"/>
      <c r="K11" s="271"/>
      <c r="L11" s="271"/>
      <c r="M11" s="271"/>
      <c r="N11" s="271"/>
      <c r="O11" s="279"/>
      <c r="P11" s="279"/>
      <c r="Q11" s="280"/>
    </row>
    <row r="12" spans="2:21">
      <c r="B12" s="679" t="s">
        <v>7382</v>
      </c>
      <c r="C12" s="679"/>
      <c r="D12" s="679"/>
      <c r="E12" s="679"/>
      <c r="F12" s="679"/>
      <c r="G12" s="679"/>
      <c r="H12" s="209"/>
      <c r="I12" s="209"/>
    </row>
    <row r="13" spans="2:21">
      <c r="B13" s="155" t="s">
        <v>9209</v>
      </c>
      <c r="H13" s="209"/>
      <c r="I13" s="209"/>
    </row>
    <row r="14" spans="2:21">
      <c r="B14" s="3"/>
      <c r="C14" s="209"/>
      <c r="D14" s="209"/>
      <c r="E14" s="209"/>
      <c r="F14" s="209"/>
      <c r="G14" s="209"/>
      <c r="H14" s="209"/>
      <c r="I14" s="209"/>
      <c r="J14" s="209"/>
    </row>
    <row r="15" spans="2:21">
      <c r="B15" s="3"/>
      <c r="C15" s="209"/>
      <c r="D15" s="209"/>
      <c r="E15" s="209"/>
      <c r="F15" s="209"/>
      <c r="G15" s="209"/>
      <c r="J15" s="209"/>
    </row>
    <row r="16" spans="2:21">
      <c r="B16" s="3"/>
      <c r="C16" s="209"/>
      <c r="D16" s="209"/>
      <c r="E16" s="209"/>
      <c r="F16" s="209"/>
      <c r="G16" s="209"/>
      <c r="H16" s="274"/>
      <c r="I16" s="274"/>
      <c r="J16" s="209"/>
    </row>
    <row r="17" spans="2:13">
      <c r="B17" s="3"/>
      <c r="C17" s="209"/>
      <c r="D17" s="209"/>
      <c r="E17" s="209"/>
      <c r="F17" s="209"/>
      <c r="G17" s="209"/>
      <c r="H17" s="274"/>
      <c r="I17" s="274"/>
      <c r="J17" s="209"/>
    </row>
    <row r="18" spans="2:13">
      <c r="B18" s="3"/>
      <c r="C18" s="209"/>
      <c r="D18" s="209"/>
      <c r="E18" s="209"/>
      <c r="F18" s="209"/>
      <c r="G18" s="209"/>
      <c r="H18" s="274"/>
      <c r="I18" s="274"/>
      <c r="J18" s="209"/>
    </row>
    <row r="19" spans="2:13">
      <c r="B19" s="3"/>
      <c r="C19" s="209"/>
      <c r="D19" s="209"/>
      <c r="E19" s="209"/>
      <c r="F19" s="209"/>
      <c r="G19" s="209"/>
      <c r="J19" s="209"/>
    </row>
    <row r="21" spans="2:13">
      <c r="C21" s="274"/>
      <c r="D21" s="274"/>
      <c r="E21" s="274"/>
      <c r="F21" s="274"/>
      <c r="G21" s="274"/>
      <c r="J21" s="274"/>
      <c r="K21" s="274"/>
      <c r="L21" s="274"/>
      <c r="M21" s="274"/>
    </row>
    <row r="22" spans="2:13">
      <c r="C22" s="274"/>
      <c r="D22" s="274"/>
      <c r="E22" s="274"/>
      <c r="F22" s="274"/>
      <c r="G22" s="274"/>
      <c r="J22" s="274"/>
      <c r="K22" s="274"/>
      <c r="L22" s="274"/>
      <c r="M22" s="274"/>
    </row>
    <row r="23" spans="2:13" ht="12.75" customHeight="1">
      <c r="C23" s="274"/>
      <c r="D23" s="274"/>
      <c r="E23" s="274"/>
      <c r="F23" s="274"/>
      <c r="G23" s="274"/>
      <c r="J23" s="274"/>
      <c r="K23" s="274"/>
      <c r="L23" s="274"/>
      <c r="M23" s="274"/>
    </row>
  </sheetData>
  <sheetProtection sheet="1" objects="1" scenarios="1"/>
  <mergeCells count="3">
    <mergeCell ref="B2:G2"/>
    <mergeCell ref="B12:G12"/>
    <mergeCell ref="H2:J3"/>
  </mergeCells>
  <phoneticPr fontId="3" type="noConversion"/>
  <dataValidations count="1">
    <dataValidation type="list" allowBlank="1" showInputMessage="1" showErrorMessage="1" sqref="C4">
      <formula1>dates</formula1>
    </dataValidation>
  </dataValidations>
  <pageMargins left="0.74803149606299213" right="0.74803149606299213" top="0.98425196850393704" bottom="0.98425196850393704" header="0.51181102362204722" footer="0.51181102362204722"/>
  <pageSetup paperSize="9" fitToHeight="0" orientation="landscape" r:id="rId1"/>
  <headerFooter alignWithMargins="0"/>
  <ignoredErrors>
    <ignoredError sqref="J8 J6 J7 C8 C9 D9:G9" unlockedFormula="1"/>
    <ignoredError sqref="G7 G6" evalError="1" unlockedFormula="1"/>
  </ignoredErrors>
</worksheet>
</file>

<file path=xl/worksheets/sheet19.xml><?xml version="1.0" encoding="utf-8"?>
<worksheet xmlns="http://schemas.openxmlformats.org/spreadsheetml/2006/main" xmlns:r="http://schemas.openxmlformats.org/officeDocument/2006/relationships">
  <sheetPr codeName="Sheet5" enableFormatConditionsCalculation="0">
    <tabColor indexed="31"/>
  </sheetPr>
  <dimension ref="A2:AD183"/>
  <sheetViews>
    <sheetView showGridLines="0" showRowColHeaders="0" zoomScaleNormal="100" workbookViewId="0">
      <selection activeCell="C5" sqref="C5"/>
    </sheetView>
  </sheetViews>
  <sheetFormatPr defaultColWidth="9.140625" defaultRowHeight="12.75"/>
  <cols>
    <col min="1" max="1" width="1.5703125" style="3" customWidth="1"/>
    <col min="2" max="2" width="26" style="5" customWidth="1"/>
    <col min="3" max="3" width="33" style="5" customWidth="1"/>
    <col min="4" max="4" width="0.85546875" style="5" customWidth="1"/>
    <col min="5" max="7" width="10.85546875" style="210" customWidth="1"/>
    <col min="8" max="8" width="11.28515625" style="210" customWidth="1"/>
    <col min="9" max="9" width="11.42578125" style="210" customWidth="1"/>
    <col min="10" max="10" width="11.28515625" style="210" customWidth="1"/>
    <col min="11" max="11" width="10.85546875" style="210" customWidth="1"/>
    <col min="12" max="12" width="10.85546875" style="211" customWidth="1"/>
    <col min="13" max="13" width="10.85546875" style="3" customWidth="1"/>
    <col min="14" max="14" width="7.5703125" style="73" customWidth="1"/>
    <col min="15" max="15" width="9.7109375" style="3" customWidth="1"/>
    <col min="16" max="16" width="9.7109375" style="73" customWidth="1"/>
    <col min="17" max="17" width="9.7109375" style="3" customWidth="1"/>
    <col min="18" max="18" width="9.7109375" style="73" customWidth="1"/>
    <col min="19" max="19" width="9.7109375" style="3" customWidth="1"/>
    <col min="20" max="20" width="9.7109375" style="73" customWidth="1"/>
    <col min="21" max="21" width="9.7109375" style="3" customWidth="1"/>
    <col min="22" max="22" width="9.7109375" style="73" customWidth="1"/>
    <col min="23" max="16384" width="9.140625" style="3"/>
  </cols>
  <sheetData>
    <row r="2" spans="1:23">
      <c r="B2" s="683" t="str">
        <f>"Table 2: Inspection outcomes of early years registered providers inspected between "&amp;current_quarter&amp; " (provisional)"&amp;CHAR(185)&amp;" "&amp;CHAR(178)</f>
        <v>Table 2: Inspection outcomes of early years registered providers inspected between 1 January 2013 and 31 March 2013 (provisional)¹ ²</v>
      </c>
      <c r="C2" s="683"/>
      <c r="D2" s="683"/>
      <c r="E2" s="683"/>
      <c r="F2" s="683"/>
      <c r="G2" s="683"/>
      <c r="H2" s="683"/>
      <c r="I2" s="683"/>
      <c r="J2" s="683"/>
      <c r="K2" s="683"/>
      <c r="L2" s="683"/>
      <c r="M2" s="74"/>
      <c r="N2" s="75"/>
      <c r="O2" s="74"/>
      <c r="P2" s="75"/>
      <c r="Q2" s="74"/>
      <c r="R2" s="75"/>
      <c r="S2" s="74"/>
      <c r="T2" s="75"/>
    </row>
    <row r="3" spans="1:23">
      <c r="B3" s="683"/>
      <c r="C3" s="683"/>
      <c r="D3" s="683"/>
      <c r="E3" s="683"/>
      <c r="F3" s="683"/>
      <c r="G3" s="683"/>
      <c r="H3" s="683"/>
      <c r="I3" s="683"/>
      <c r="J3" s="683"/>
      <c r="K3" s="683"/>
      <c r="L3" s="683"/>
      <c r="M3" s="74"/>
      <c r="N3" s="75"/>
      <c r="O3" s="74"/>
      <c r="P3" s="75"/>
      <c r="Q3" s="74"/>
      <c r="R3" s="75"/>
      <c r="S3" s="74"/>
      <c r="T3" s="75"/>
    </row>
    <row r="4" spans="1:23" ht="12.75" customHeight="1">
      <c r="B4" s="310"/>
      <c r="C4" s="3"/>
      <c r="D4" s="392"/>
      <c r="E4" s="217"/>
      <c r="F4" s="218"/>
      <c r="G4" s="218"/>
      <c r="H4" s="218"/>
      <c r="I4" s="218"/>
      <c r="J4" s="218"/>
      <c r="K4" s="680"/>
      <c r="L4" s="681"/>
      <c r="M4" s="681"/>
    </row>
    <row r="5" spans="1:23">
      <c r="B5" s="310" t="s">
        <v>177</v>
      </c>
      <c r="C5" s="513" t="s">
        <v>172</v>
      </c>
      <c r="D5" s="392"/>
      <c r="E5" s="391"/>
      <c r="I5" s="217"/>
      <c r="J5" s="217"/>
      <c r="K5" s="681"/>
      <c r="L5" s="681"/>
      <c r="M5" s="681"/>
      <c r="N5" s="3"/>
      <c r="O5" s="73"/>
      <c r="P5" s="3"/>
      <c r="Q5" s="73"/>
      <c r="R5" s="3"/>
      <c r="S5" s="73"/>
      <c r="T5" s="3"/>
      <c r="V5" s="3"/>
    </row>
    <row r="6" spans="1:23">
      <c r="B6" s="310"/>
      <c r="C6" s="3"/>
      <c r="D6" s="392"/>
      <c r="E6" s="217"/>
      <c r="F6" s="218"/>
      <c r="G6" s="218"/>
      <c r="H6" s="218"/>
      <c r="I6" s="218"/>
      <c r="J6" s="218"/>
      <c r="K6" s="217"/>
    </row>
    <row r="7" spans="1:23" ht="12.75" customHeight="1">
      <c r="B7" s="302" t="s">
        <v>56</v>
      </c>
      <c r="C7" s="44" t="s">
        <v>66</v>
      </c>
      <c r="D7" s="393"/>
      <c r="E7" s="266"/>
      <c r="F7" s="266"/>
      <c r="G7" s="266"/>
      <c r="H7" s="266"/>
      <c r="I7" s="266"/>
      <c r="J7" s="218"/>
      <c r="K7" s="217"/>
      <c r="L7" s="210"/>
      <c r="N7" s="82">
        <f>IF($E$7="All", "England",$E$7)</f>
        <v>0</v>
      </c>
      <c r="P7" s="3"/>
      <c r="R7" s="3"/>
      <c r="T7" s="3"/>
      <c r="V7" s="3"/>
    </row>
    <row r="8" spans="1:23">
      <c r="B8" s="3"/>
      <c r="C8" s="3"/>
      <c r="L8" s="210"/>
      <c r="N8" s="84"/>
      <c r="O8" s="5"/>
      <c r="P8" s="84"/>
      <c r="Q8" s="5"/>
      <c r="R8" s="84"/>
      <c r="S8" s="5"/>
      <c r="T8" s="84"/>
      <c r="U8" s="5"/>
      <c r="V8" s="84"/>
      <c r="W8" s="5"/>
    </row>
    <row r="9" spans="1:23" s="16" customFormat="1" ht="15.75" customHeight="1">
      <c r="B9" s="567"/>
      <c r="C9" s="567"/>
      <c r="D9" s="567"/>
      <c r="E9" s="684" t="s">
        <v>58</v>
      </c>
      <c r="F9" s="686" t="s">
        <v>1226</v>
      </c>
      <c r="G9" s="687"/>
      <c r="H9" s="687"/>
      <c r="I9" s="687"/>
      <c r="J9" s="688" t="s">
        <v>1227</v>
      </c>
      <c r="K9" s="689"/>
      <c r="L9" s="689"/>
      <c r="M9" s="689"/>
      <c r="N9" s="98"/>
      <c r="O9" s="464"/>
      <c r="P9" s="464"/>
      <c r="Q9" s="464"/>
      <c r="R9" s="464"/>
      <c r="S9" s="464"/>
      <c r="T9" s="464"/>
      <c r="U9" s="97"/>
      <c r="V9" s="97"/>
    </row>
    <row r="10" spans="1:23" ht="26.25" customHeight="1">
      <c r="B10" s="568"/>
      <c r="C10" s="568"/>
      <c r="D10" s="568"/>
      <c r="E10" s="685"/>
      <c r="F10" s="569" t="s">
        <v>73</v>
      </c>
      <c r="G10" s="569" t="s">
        <v>74</v>
      </c>
      <c r="H10" s="569" t="s">
        <v>75</v>
      </c>
      <c r="I10" s="569" t="s">
        <v>76</v>
      </c>
      <c r="J10" s="569" t="s">
        <v>73</v>
      </c>
      <c r="K10" s="569" t="s">
        <v>74</v>
      </c>
      <c r="L10" s="569" t="s">
        <v>75</v>
      </c>
      <c r="M10" s="569" t="s">
        <v>76</v>
      </c>
      <c r="N10" s="68"/>
      <c r="O10" s="86"/>
      <c r="P10" s="68"/>
      <c r="Q10" s="86"/>
      <c r="R10" s="68"/>
      <c r="S10" s="86"/>
      <c r="T10" s="68"/>
      <c r="U10" s="86"/>
      <c r="V10" s="5"/>
    </row>
    <row r="11" spans="1:23" s="6" customFormat="1" ht="15" customHeight="1">
      <c r="A11" s="104"/>
      <c r="B11" s="584" t="s">
        <v>1229</v>
      </c>
      <c r="C11" s="101"/>
      <c r="D11" s="101"/>
      <c r="E11" s="415">
        <f>IF(ISERROR(VLOOKUP("4"&amp;$C$5&amp;$C$7&amp;$B11,Dataset3,6,FALSE))=TRUE,0,VLOOKUP("4"&amp;$C$5&amp;$C$7&amp;$B11,Dataset3,6,FALSE))</f>
        <v>4110</v>
      </c>
      <c r="F11" s="415">
        <f>IF(ISERROR(VLOOKUP("4"&amp;$C$5&amp;$C$7&amp;$B11,Dataset3,7,FALSE))=TRUE,0,VLOOKUP("4"&amp;$C$5&amp;$C$7&amp;$B11,Dataset3,7,FALSE))</f>
        <v>289</v>
      </c>
      <c r="G11" s="415">
        <f>IF(ISERROR(VLOOKUP("4"&amp;$C$5&amp;$C$7&amp;$B11,Dataset3,8,FALSE))=TRUE,0,VLOOKUP("4"&amp;$C$5&amp;$C$7&amp;$B11,Dataset3,8,FALSE))</f>
        <v>2523</v>
      </c>
      <c r="H11" s="415">
        <f>IF(ISERROR(VLOOKUP("4"&amp;$C$5&amp;$C$7&amp;$B11,Dataset3,9,FALSE))=TRUE,0,VLOOKUP("4"&amp;$C$5&amp;$C$7&amp;$B11,Dataset3,9,FALSE))</f>
        <v>1065</v>
      </c>
      <c r="I11" s="415">
        <f>IF(ISERROR(VLOOKUP("4"&amp;$C$5&amp;$C$7&amp;$B11,Dataset3,10,FALSE))=TRUE,0,VLOOKUP("4"&amp;$C$5&amp;$C$7&amp;$B11,Dataset3,10,FALSE))</f>
        <v>233</v>
      </c>
      <c r="J11" s="416">
        <f>IF(ISERROR(100*F11/$E11),"-",100*F11/$E11)</f>
        <v>7.0316301703163013</v>
      </c>
      <c r="K11" s="416">
        <f t="shared" ref="K11:M11" si="0">IF(ISERROR(100*G11/$E11),"-",100*G11/$E11)</f>
        <v>61.386861313868614</v>
      </c>
      <c r="L11" s="416">
        <f t="shared" si="0"/>
        <v>25.912408759124087</v>
      </c>
      <c r="M11" s="416">
        <f t="shared" si="0"/>
        <v>5.669099756690998</v>
      </c>
      <c r="N11" s="90"/>
      <c r="O11" s="90"/>
      <c r="P11" s="90"/>
      <c r="Q11" s="90"/>
      <c r="R11" s="90"/>
      <c r="S11" s="90"/>
      <c r="T11" s="90"/>
    </row>
    <row r="12" spans="1:23" s="6" customFormat="1" ht="10.5" customHeight="1">
      <c r="A12" s="104"/>
      <c r="B12" s="584"/>
      <c r="C12" s="101"/>
      <c r="D12" s="101"/>
      <c r="E12" s="415"/>
      <c r="F12" s="415"/>
      <c r="G12" s="415"/>
      <c r="H12" s="415"/>
      <c r="I12" s="415"/>
      <c r="J12" s="416"/>
      <c r="K12" s="416"/>
      <c r="L12" s="416"/>
      <c r="M12" s="416"/>
      <c r="N12" s="90"/>
      <c r="O12" s="90"/>
      <c r="P12" s="90"/>
      <c r="Q12" s="90"/>
      <c r="R12" s="90"/>
      <c r="S12" s="90"/>
      <c r="T12" s="90"/>
    </row>
    <row r="13" spans="1:23" s="6" customFormat="1">
      <c r="A13" s="104"/>
      <c r="B13" s="585" t="s">
        <v>1206</v>
      </c>
      <c r="C13" s="101"/>
      <c r="D13" s="101"/>
      <c r="E13" s="415">
        <f>IF(ISERROR(VLOOKUP("4"&amp;$C$5&amp;$C$7&amp;$B13,Dataset3,6,FALSE))=TRUE,0,VLOOKUP("4"&amp;$C$5&amp;$C$7&amp;$B13,Dataset3,6,FALSE))</f>
        <v>4110</v>
      </c>
      <c r="F13" s="415">
        <f>IF(ISERROR(VLOOKUP("4"&amp;$C$5&amp;$C$7&amp;$B13,Dataset3,7,FALSE))=TRUE,0,VLOOKUP("4"&amp;$C$5&amp;$C$7&amp;$B13,Dataset3,7,FALSE))</f>
        <v>289</v>
      </c>
      <c r="G13" s="415">
        <f>IF(ISERROR(VLOOKUP("4"&amp;$C$5&amp;$C$7&amp;$B13,Dataset3,8,FALSE))=TRUE,0,VLOOKUP("4"&amp;$C$5&amp;$C$7&amp;$B13,Dataset3,8,FALSE))</f>
        <v>2523</v>
      </c>
      <c r="H13" s="415">
        <f>IF(ISERROR(VLOOKUP("4"&amp;$C$5&amp;$C$7&amp;$B13,Dataset3,9,FALSE))=TRUE,0,VLOOKUP("4"&amp;$C$5&amp;$C$7&amp;$B13,Dataset3,9,FALSE))</f>
        <v>1066</v>
      </c>
      <c r="I13" s="415">
        <f>IF(ISERROR(VLOOKUP("4"&amp;$C$5&amp;$C$7&amp;$B13,Dataset3,10,FALSE))=TRUE,0,VLOOKUP("4"&amp;$C$5&amp;$C$7&amp;$B13,Dataset3,10,FALSE))</f>
        <v>232</v>
      </c>
      <c r="J13" s="416">
        <f>IF(ISERROR(100*F13/$E13),"-",100*F13/$E13)</f>
        <v>7.0316301703163013</v>
      </c>
      <c r="K13" s="416">
        <f t="shared" ref="K13:K17" si="1">IF(ISERROR(100*G13/$E13),"-",100*G13/$E13)</f>
        <v>61.386861313868614</v>
      </c>
      <c r="L13" s="416">
        <f t="shared" ref="L13:L17" si="2">IF(ISERROR(100*H13/$E13),"-",100*H13/$E13)</f>
        <v>25.936739659367397</v>
      </c>
      <c r="M13" s="416">
        <f t="shared" ref="M13:M17" si="3">IF(ISERROR(100*I13/$E13),"-",100*I13/$E13)</f>
        <v>5.6447688564476888</v>
      </c>
      <c r="N13" s="90"/>
      <c r="O13" s="90"/>
      <c r="P13" s="90"/>
      <c r="Q13" s="90"/>
      <c r="R13" s="90"/>
      <c r="S13" s="90"/>
      <c r="T13" s="90"/>
    </row>
    <row r="14" spans="1:23" s="6" customFormat="1">
      <c r="A14" s="104"/>
      <c r="B14" s="585"/>
      <c r="C14" s="101"/>
      <c r="D14" s="101"/>
      <c r="E14" s="415"/>
      <c r="F14" s="415"/>
      <c r="G14" s="415"/>
      <c r="H14" s="415"/>
      <c r="I14" s="415"/>
      <c r="J14" s="416"/>
      <c r="K14" s="416"/>
      <c r="L14" s="416"/>
      <c r="M14" s="416"/>
      <c r="N14" s="90"/>
      <c r="O14" s="90"/>
      <c r="P14" s="90"/>
      <c r="Q14" s="90"/>
      <c r="R14" s="90"/>
      <c r="S14" s="90"/>
      <c r="T14" s="90"/>
    </row>
    <row r="15" spans="1:23" s="6" customFormat="1">
      <c r="A15" s="104"/>
      <c r="B15" s="585" t="s">
        <v>1207</v>
      </c>
      <c r="C15" s="101"/>
      <c r="D15" s="101"/>
      <c r="E15" s="415">
        <f>IF(ISERROR(VLOOKUP("4"&amp;$C$5&amp;$C$7&amp;$B15,Dataset3,6,FALSE))=TRUE,0,VLOOKUP("4"&amp;$C$5&amp;$C$7&amp;$B15,Dataset3,6,FALSE))</f>
        <v>4110</v>
      </c>
      <c r="F15" s="415">
        <f>IF(ISERROR(VLOOKUP("4"&amp;$C$5&amp;$C$7&amp;$B15,Dataset3,7,FALSE))=TRUE,0,VLOOKUP("4"&amp;$C$5&amp;$C$7&amp;$B15,Dataset3,7,FALSE))</f>
        <v>330</v>
      </c>
      <c r="G15" s="415">
        <f>IF(ISERROR(VLOOKUP("4"&amp;$C$5&amp;$C$7&amp;$B15,Dataset3,8,FALSE))=TRUE,0,VLOOKUP("4"&amp;$C$5&amp;$C$7&amp;$B15,Dataset3,8,FALSE))</f>
        <v>2641</v>
      </c>
      <c r="H15" s="415">
        <f>IF(ISERROR(VLOOKUP("4"&amp;$C$5&amp;$C$7&amp;$B15,Dataset3,9,FALSE))=TRUE,0,VLOOKUP("4"&amp;$C$5&amp;$C$7&amp;$B15,Dataset3,9,FALSE))</f>
        <v>932</v>
      </c>
      <c r="I15" s="415">
        <f>IF(ISERROR(VLOOKUP("4"&amp;$C$5&amp;$C$7&amp;$B15,Dataset3,10,FALSE))=TRUE,0,VLOOKUP("4"&amp;$C$5&amp;$C$7&amp;$B15,Dataset3,10,FALSE))</f>
        <v>207</v>
      </c>
      <c r="J15" s="416">
        <f>IF(ISERROR(100*F15/$E15),"-",100*F15/$E15)</f>
        <v>8.0291970802919703</v>
      </c>
      <c r="K15" s="416">
        <f t="shared" si="1"/>
        <v>64.257907542579076</v>
      </c>
      <c r="L15" s="416">
        <f t="shared" si="2"/>
        <v>22.676399026763992</v>
      </c>
      <c r="M15" s="416">
        <f t="shared" si="3"/>
        <v>5.0364963503649633</v>
      </c>
      <c r="N15" s="90"/>
      <c r="O15" s="90"/>
      <c r="P15" s="90"/>
      <c r="Q15" s="90"/>
      <c r="R15" s="90"/>
      <c r="S15" s="90"/>
      <c r="T15" s="90"/>
    </row>
    <row r="16" spans="1:23" s="6" customFormat="1">
      <c r="A16" s="104"/>
      <c r="B16" s="585"/>
      <c r="C16" s="101"/>
      <c r="D16" s="101"/>
      <c r="E16" s="415"/>
      <c r="F16" s="415"/>
      <c r="G16" s="415"/>
      <c r="H16" s="415"/>
      <c r="I16" s="415"/>
      <c r="J16" s="416"/>
      <c r="K16" s="416"/>
      <c r="L16" s="416"/>
      <c r="M16" s="416"/>
      <c r="N16" s="90"/>
      <c r="O16" s="90"/>
      <c r="P16" s="90"/>
      <c r="Q16" s="90"/>
      <c r="R16" s="90"/>
      <c r="S16" s="90"/>
      <c r="T16" s="90"/>
    </row>
    <row r="17" spans="1:30" s="6" customFormat="1">
      <c r="A17" s="104"/>
      <c r="B17" s="585" t="s">
        <v>1208</v>
      </c>
      <c r="C17" s="101"/>
      <c r="D17" s="101"/>
      <c r="E17" s="415">
        <f>IF(ISERROR(VLOOKUP("4"&amp;$C$5&amp;$C$7&amp;$B17,Dataset3,6,FALSE))=TRUE,0,VLOOKUP("4"&amp;$C$5&amp;$C$7&amp;$B17,Dataset3,6,FALSE))</f>
        <v>4110</v>
      </c>
      <c r="F17" s="415">
        <f>IF(ISERROR(VLOOKUP("4"&amp;$C$5&amp;$C$7&amp;$B17,Dataset3,7,FALSE))=TRUE,0,VLOOKUP("4"&amp;$C$5&amp;$C$7&amp;$B17,Dataset3,7,FALSE))</f>
        <v>295</v>
      </c>
      <c r="G17" s="415">
        <f>IF(ISERROR(VLOOKUP("4"&amp;$C$5&amp;$C$7&amp;$B17,Dataset3,8,FALSE))=TRUE,0,VLOOKUP("4"&amp;$C$5&amp;$C$7&amp;$B17,Dataset3,8,FALSE))</f>
        <v>2570</v>
      </c>
      <c r="H17" s="415">
        <f>IF(ISERROR(VLOOKUP("4"&amp;$C$5&amp;$C$7&amp;$B17,Dataset3,9,FALSE))=TRUE,0,VLOOKUP("4"&amp;$C$5&amp;$C$7&amp;$B17,Dataset3,9,FALSE))</f>
        <v>1042</v>
      </c>
      <c r="I17" s="415">
        <f>IF(ISERROR(VLOOKUP("4"&amp;$C$5&amp;$C$7&amp;$B17,Dataset3,10,FALSE))=TRUE,0,VLOOKUP("4"&amp;$C$5&amp;$C$7&amp;$B17,Dataset3,10,FALSE))</f>
        <v>203</v>
      </c>
      <c r="J17" s="416">
        <f>IF(ISERROR(100*F17/$E17),"-",100*F17/$E17)</f>
        <v>7.1776155717761556</v>
      </c>
      <c r="K17" s="416">
        <f t="shared" si="1"/>
        <v>62.530413625304135</v>
      </c>
      <c r="L17" s="416">
        <f t="shared" si="2"/>
        <v>25.35279805352798</v>
      </c>
      <c r="M17" s="416">
        <f t="shared" si="3"/>
        <v>4.9391727493917275</v>
      </c>
      <c r="N17" s="90"/>
      <c r="O17" s="90"/>
      <c r="P17" s="90"/>
      <c r="Q17" s="90"/>
      <c r="R17" s="90"/>
      <c r="S17" s="90"/>
      <c r="T17" s="90"/>
    </row>
    <row r="18" spans="1:30" ht="3.75" customHeight="1">
      <c r="A18" s="5"/>
      <c r="B18" s="571"/>
      <c r="C18" s="571"/>
      <c r="D18" s="571"/>
      <c r="E18" s="572"/>
      <c r="F18" s="572"/>
      <c r="G18" s="572"/>
      <c r="H18" s="572"/>
      <c r="I18" s="572"/>
      <c r="J18" s="572"/>
      <c r="K18" s="573"/>
      <c r="L18" s="573"/>
      <c r="M18" s="573"/>
      <c r="N18" s="90"/>
      <c r="O18" s="90"/>
      <c r="P18" s="90"/>
      <c r="Q18" s="90"/>
      <c r="R18" s="90"/>
      <c r="S18" s="90"/>
      <c r="T18" s="90"/>
      <c r="U18" s="90"/>
      <c r="V18" s="5"/>
      <c r="W18" s="5"/>
      <c r="X18" s="5"/>
      <c r="Y18" s="5"/>
      <c r="Z18" s="5"/>
      <c r="AA18" s="5"/>
      <c r="AB18" s="5"/>
      <c r="AC18" s="5"/>
    </row>
    <row r="19" spans="1:30" ht="12.75" customHeight="1">
      <c r="B19" s="574"/>
      <c r="C19" s="574"/>
      <c r="D19" s="575"/>
      <c r="E19" s="570"/>
      <c r="F19" s="570"/>
      <c r="G19" s="570"/>
      <c r="H19" s="570"/>
      <c r="I19" s="570"/>
      <c r="J19" s="570"/>
      <c r="K19" s="570"/>
      <c r="L19" s="576"/>
      <c r="M19" s="575"/>
      <c r="O19" s="5"/>
      <c r="P19" s="84"/>
      <c r="Q19" s="5"/>
      <c r="R19" s="84"/>
      <c r="S19" s="5"/>
      <c r="T19" s="84"/>
      <c r="U19" s="5"/>
      <c r="V19" s="84"/>
      <c r="W19" s="5"/>
      <c r="X19" s="5"/>
      <c r="Y19" s="5"/>
      <c r="Z19" s="5"/>
      <c r="AA19" s="5"/>
      <c r="AB19" s="5"/>
      <c r="AC19" s="5"/>
      <c r="AD19" s="5"/>
    </row>
    <row r="20" spans="1:30">
      <c r="B20" s="690" t="s">
        <v>0</v>
      </c>
      <c r="C20" s="691"/>
      <c r="D20" s="110"/>
      <c r="E20" s="236"/>
      <c r="F20" s="577"/>
      <c r="G20" s="577"/>
      <c r="H20" s="577"/>
      <c r="I20" s="577"/>
      <c r="J20" s="577"/>
      <c r="K20" s="577"/>
      <c r="L20" s="577"/>
      <c r="M20" s="577"/>
      <c r="N20" s="109"/>
    </row>
    <row r="21" spans="1:30">
      <c r="B21" s="692" t="s">
        <v>9209</v>
      </c>
      <c r="C21" s="693"/>
      <c r="D21" s="110"/>
      <c r="E21" s="236"/>
      <c r="F21" s="109"/>
      <c r="G21" s="109"/>
      <c r="H21" s="109"/>
      <c r="I21" s="109"/>
      <c r="J21" s="109"/>
      <c r="K21" s="109"/>
      <c r="L21" s="109"/>
      <c r="M21" s="109"/>
      <c r="N21" s="109"/>
    </row>
    <row r="22" spans="1:30">
      <c r="B22" s="111"/>
      <c r="C22" s="112"/>
      <c r="D22" s="112"/>
      <c r="E22" s="237"/>
      <c r="F22" s="216"/>
      <c r="G22" s="216"/>
      <c r="H22" s="216"/>
      <c r="I22" s="216"/>
      <c r="J22" s="216"/>
      <c r="K22" s="216"/>
      <c r="L22" s="216"/>
      <c r="M22" s="113"/>
      <c r="N22" s="114"/>
    </row>
    <row r="29" spans="1:30">
      <c r="F29" s="361"/>
    </row>
    <row r="30" spans="1:30">
      <c r="J30" s="361"/>
    </row>
    <row r="33" spans="1:22" s="116" customFormat="1">
      <c r="E33" s="217"/>
      <c r="F33" s="217"/>
      <c r="G33" s="217"/>
      <c r="H33" s="217"/>
      <c r="I33" s="217"/>
      <c r="J33" s="217"/>
      <c r="K33" s="217"/>
      <c r="L33" s="217"/>
      <c r="N33" s="117"/>
      <c r="P33" s="117"/>
      <c r="R33" s="117"/>
      <c r="T33" s="117"/>
      <c r="V33" s="117"/>
    </row>
    <row r="34" spans="1:22" s="116" customFormat="1">
      <c r="E34" s="217"/>
      <c r="F34" s="217"/>
      <c r="G34" s="217"/>
      <c r="H34" s="217"/>
      <c r="I34" s="217"/>
      <c r="J34" s="217"/>
      <c r="K34" s="217"/>
      <c r="L34" s="217"/>
      <c r="N34" s="117"/>
      <c r="P34" s="117"/>
      <c r="R34" s="117"/>
      <c r="T34" s="117"/>
      <c r="V34" s="117"/>
    </row>
    <row r="35" spans="1:22" s="116" customFormat="1">
      <c r="E35" s="217"/>
      <c r="F35" s="217"/>
      <c r="G35" s="217"/>
      <c r="H35" s="217"/>
      <c r="I35" s="217"/>
      <c r="J35" s="217"/>
      <c r="K35" s="217"/>
      <c r="L35" s="217"/>
      <c r="N35" s="117"/>
      <c r="P35" s="117"/>
      <c r="R35" s="117"/>
      <c r="T35" s="117"/>
      <c r="V35" s="117"/>
    </row>
    <row r="36" spans="1:22" s="116" customFormat="1">
      <c r="E36" s="217"/>
      <c r="F36" s="217"/>
      <c r="G36" s="217"/>
      <c r="H36" s="217"/>
      <c r="I36" s="217"/>
      <c r="J36" s="217"/>
      <c r="K36" s="217"/>
      <c r="L36" s="217"/>
      <c r="N36" s="117"/>
      <c r="P36" s="117"/>
      <c r="R36" s="117"/>
      <c r="T36" s="117"/>
      <c r="V36" s="117"/>
    </row>
    <row r="37" spans="1:22" s="116" customFormat="1">
      <c r="E37" s="217"/>
      <c r="F37" s="217"/>
      <c r="G37" s="217"/>
      <c r="H37" s="217"/>
      <c r="I37" s="217"/>
      <c r="J37" s="217"/>
      <c r="K37" s="217"/>
      <c r="L37" s="217"/>
      <c r="N37" s="117"/>
      <c r="P37" s="117"/>
      <c r="R37" s="117"/>
      <c r="T37" s="117"/>
      <c r="V37" s="117"/>
    </row>
    <row r="38" spans="1:22" s="116" customFormat="1">
      <c r="E38" s="217"/>
      <c r="F38" s="217"/>
      <c r="G38" s="217"/>
      <c r="H38" s="217"/>
      <c r="I38" s="217"/>
      <c r="J38" s="217"/>
      <c r="K38" s="217"/>
      <c r="L38" s="217"/>
      <c r="N38" s="117"/>
      <c r="P38" s="117"/>
      <c r="R38" s="117"/>
      <c r="T38" s="117"/>
      <c r="V38" s="117"/>
    </row>
    <row r="39" spans="1:22" s="116" customFormat="1">
      <c r="E39" s="217"/>
      <c r="F39" s="217"/>
      <c r="G39" s="217"/>
      <c r="H39" s="217"/>
      <c r="I39" s="217"/>
      <c r="J39" s="217"/>
      <c r="K39" s="217"/>
      <c r="L39" s="217"/>
      <c r="N39" s="117"/>
      <c r="P39" s="117"/>
      <c r="R39" s="117"/>
      <c r="T39" s="117"/>
      <c r="V39" s="117"/>
    </row>
    <row r="40" spans="1:22" s="116" customFormat="1">
      <c r="E40" s="217"/>
      <c r="F40" s="217"/>
      <c r="G40" s="217"/>
      <c r="H40" s="217"/>
      <c r="I40" s="217"/>
      <c r="J40" s="217"/>
      <c r="K40" s="217"/>
      <c r="L40" s="217"/>
      <c r="N40" s="117"/>
      <c r="P40" s="117"/>
      <c r="R40" s="117"/>
      <c r="T40" s="117"/>
      <c r="V40" s="117"/>
    </row>
    <row r="41" spans="1:22" s="116" customFormat="1">
      <c r="A41" s="118"/>
      <c r="B41" s="119"/>
      <c r="C41" s="119"/>
      <c r="D41" s="119"/>
      <c r="E41" s="217"/>
      <c r="F41" s="217"/>
      <c r="G41" s="217"/>
      <c r="H41" s="217"/>
      <c r="I41" s="217"/>
      <c r="J41" s="217"/>
      <c r="K41" s="217"/>
      <c r="L41" s="217"/>
      <c r="N41" s="117"/>
      <c r="P41" s="117"/>
      <c r="R41" s="117"/>
      <c r="T41" s="117"/>
      <c r="V41" s="117"/>
    </row>
    <row r="42" spans="1:22" s="116" customFormat="1">
      <c r="A42" s="120"/>
      <c r="B42" s="682"/>
      <c r="C42" s="682"/>
      <c r="D42" s="682"/>
      <c r="E42" s="217"/>
      <c r="F42" s="217"/>
      <c r="G42" s="217"/>
      <c r="H42" s="217"/>
      <c r="I42" s="217"/>
      <c r="J42" s="217"/>
      <c r="K42" s="217"/>
      <c r="L42" s="217"/>
      <c r="N42" s="117"/>
      <c r="P42" s="117"/>
      <c r="R42" s="117"/>
      <c r="T42" s="117"/>
      <c r="V42" s="117"/>
    </row>
    <row r="43" spans="1:22" s="116" customFormat="1">
      <c r="A43" s="120"/>
      <c r="B43" s="682"/>
      <c r="C43" s="682"/>
      <c r="D43" s="682"/>
      <c r="E43" s="217"/>
      <c r="F43" s="217"/>
      <c r="G43" s="217"/>
      <c r="H43" s="217"/>
      <c r="I43" s="217"/>
      <c r="J43" s="217"/>
      <c r="K43" s="217"/>
      <c r="L43" s="217"/>
      <c r="N43" s="117"/>
      <c r="P43" s="117"/>
      <c r="R43" s="117"/>
      <c r="T43" s="117"/>
      <c r="V43" s="117"/>
    </row>
    <row r="44" spans="1:22" s="116" customFormat="1">
      <c r="A44" s="118"/>
      <c r="B44" s="119"/>
      <c r="C44" s="119"/>
      <c r="D44" s="119"/>
      <c r="E44" s="217"/>
      <c r="F44" s="217"/>
      <c r="G44" s="217"/>
      <c r="H44" s="217"/>
      <c r="I44" s="217"/>
      <c r="J44" s="217"/>
      <c r="K44" s="217"/>
      <c r="L44" s="217"/>
      <c r="N44" s="117"/>
      <c r="P44" s="117"/>
      <c r="R44" s="117"/>
      <c r="T44" s="117"/>
      <c r="V44" s="117"/>
    </row>
    <row r="45" spans="1:22" s="116" customFormat="1">
      <c r="A45" s="120"/>
      <c r="B45" s="682"/>
      <c r="C45" s="682"/>
      <c r="D45" s="682"/>
      <c r="E45" s="217"/>
      <c r="F45" s="217"/>
      <c r="G45" s="217"/>
      <c r="H45" s="217"/>
      <c r="I45" s="217"/>
      <c r="J45" s="217"/>
      <c r="K45" s="217"/>
      <c r="L45" s="217"/>
      <c r="N45" s="117"/>
      <c r="P45" s="117"/>
      <c r="R45" s="117"/>
      <c r="T45" s="117"/>
      <c r="V45" s="117"/>
    </row>
    <row r="46" spans="1:22" s="116" customFormat="1">
      <c r="A46" s="120"/>
      <c r="B46" s="682"/>
      <c r="C46" s="682"/>
      <c r="D46" s="682"/>
      <c r="E46" s="217"/>
      <c r="F46" s="217"/>
      <c r="G46" s="217"/>
      <c r="H46" s="217"/>
      <c r="I46" s="217"/>
      <c r="J46" s="217"/>
      <c r="K46" s="217"/>
      <c r="L46" s="217"/>
      <c r="N46" s="117"/>
      <c r="P46" s="117"/>
      <c r="R46" s="117"/>
      <c r="T46" s="117"/>
      <c r="V46" s="117"/>
    </row>
    <row r="47" spans="1:22" s="116" customFormat="1">
      <c r="A47" s="120"/>
      <c r="B47" s="682"/>
      <c r="C47" s="682"/>
      <c r="D47" s="682"/>
      <c r="E47" s="217"/>
      <c r="F47" s="217"/>
      <c r="G47" s="217"/>
      <c r="H47" s="217"/>
      <c r="I47" s="217"/>
      <c r="J47" s="217"/>
      <c r="K47" s="217"/>
      <c r="L47" s="217"/>
      <c r="N47" s="117"/>
      <c r="P47" s="117"/>
      <c r="R47" s="117"/>
      <c r="T47" s="117"/>
      <c r="V47" s="117"/>
    </row>
    <row r="48" spans="1:22" s="116" customFormat="1">
      <c r="A48" s="120"/>
      <c r="B48" s="682"/>
      <c r="C48" s="682"/>
      <c r="D48" s="682"/>
      <c r="E48" s="217"/>
      <c r="F48" s="217"/>
      <c r="G48" s="217"/>
      <c r="H48" s="217"/>
      <c r="I48" s="217"/>
      <c r="J48" s="217"/>
      <c r="K48" s="217"/>
      <c r="L48" s="217"/>
      <c r="N48" s="117"/>
      <c r="P48" s="117"/>
      <c r="R48" s="117"/>
      <c r="T48" s="117"/>
      <c r="V48" s="117"/>
    </row>
    <row r="49" spans="1:22" s="116" customFormat="1">
      <c r="A49" s="120"/>
      <c r="B49" s="682"/>
      <c r="C49" s="682"/>
      <c r="D49" s="682"/>
      <c r="E49" s="217"/>
      <c r="F49" s="217"/>
      <c r="G49" s="217"/>
      <c r="H49" s="217"/>
      <c r="I49" s="217"/>
      <c r="J49" s="217"/>
      <c r="K49" s="217"/>
      <c r="L49" s="217"/>
      <c r="N49" s="117"/>
      <c r="P49" s="117"/>
      <c r="R49" s="117"/>
      <c r="T49" s="117"/>
      <c r="V49" s="117"/>
    </row>
    <row r="50" spans="1:22" s="116" customFormat="1">
      <c r="A50" s="120"/>
      <c r="B50" s="682"/>
      <c r="C50" s="682"/>
      <c r="D50" s="682"/>
      <c r="E50" s="217"/>
      <c r="F50" s="217"/>
      <c r="G50" s="217"/>
      <c r="H50" s="217"/>
      <c r="I50" s="217"/>
      <c r="J50" s="217"/>
      <c r="K50" s="217"/>
      <c r="L50" s="217"/>
      <c r="N50" s="117"/>
      <c r="P50" s="117"/>
      <c r="R50" s="117"/>
      <c r="T50" s="117"/>
      <c r="V50" s="117"/>
    </row>
    <row r="51" spans="1:22" s="116" customFormat="1">
      <c r="A51" s="120"/>
      <c r="B51" s="682"/>
      <c r="C51" s="682"/>
      <c r="D51" s="682"/>
      <c r="E51" s="217"/>
      <c r="F51" s="217"/>
      <c r="G51" s="217"/>
      <c r="H51" s="217"/>
      <c r="I51" s="217"/>
      <c r="J51" s="217"/>
      <c r="K51" s="217"/>
      <c r="L51" s="217"/>
      <c r="N51" s="117"/>
      <c r="P51" s="117"/>
      <c r="R51" s="117"/>
      <c r="T51" s="117"/>
      <c r="V51" s="117"/>
    </row>
    <row r="52" spans="1:22" s="116" customFormat="1">
      <c r="A52" s="120"/>
      <c r="B52" s="682"/>
      <c r="C52" s="682"/>
      <c r="D52" s="682"/>
      <c r="E52" s="217"/>
      <c r="F52" s="217"/>
      <c r="G52" s="217"/>
      <c r="H52" s="217"/>
      <c r="I52" s="217"/>
      <c r="J52" s="217"/>
      <c r="K52" s="217"/>
      <c r="L52" s="217"/>
      <c r="N52" s="117"/>
      <c r="P52" s="117"/>
      <c r="R52" s="117"/>
      <c r="T52" s="117"/>
      <c r="V52" s="117"/>
    </row>
    <row r="53" spans="1:22" s="116" customFormat="1">
      <c r="A53" s="118"/>
      <c r="B53" s="119"/>
      <c r="C53" s="119"/>
      <c r="D53" s="119"/>
      <c r="E53" s="217"/>
      <c r="F53" s="217"/>
      <c r="G53" s="217"/>
      <c r="H53" s="217"/>
      <c r="I53" s="217"/>
      <c r="J53" s="217"/>
      <c r="K53" s="217"/>
      <c r="L53" s="217"/>
      <c r="N53" s="117"/>
      <c r="P53" s="117"/>
      <c r="R53" s="117"/>
      <c r="T53" s="117"/>
      <c r="V53" s="117"/>
    </row>
    <row r="54" spans="1:22" s="116" customFormat="1">
      <c r="A54" s="120"/>
      <c r="B54" s="682"/>
      <c r="C54" s="682"/>
      <c r="D54" s="682"/>
      <c r="E54" s="217"/>
      <c r="F54" s="217"/>
      <c r="G54" s="217"/>
      <c r="H54" s="217"/>
      <c r="I54" s="217"/>
      <c r="J54" s="217"/>
      <c r="K54" s="217"/>
      <c r="L54" s="217"/>
      <c r="N54" s="117"/>
      <c r="P54" s="117"/>
      <c r="R54" s="117"/>
      <c r="T54" s="117"/>
      <c r="V54" s="117"/>
    </row>
    <row r="55" spans="1:22" s="116" customFormat="1">
      <c r="A55" s="120"/>
      <c r="B55" s="682"/>
      <c r="C55" s="682"/>
      <c r="D55" s="682"/>
      <c r="E55" s="217"/>
      <c r="F55" s="217"/>
      <c r="G55" s="217"/>
      <c r="H55" s="217"/>
      <c r="I55" s="217"/>
      <c r="J55" s="217"/>
      <c r="K55" s="217"/>
      <c r="L55" s="217"/>
      <c r="N55" s="117"/>
      <c r="P55" s="117"/>
      <c r="R55" s="117"/>
      <c r="T55" s="117"/>
      <c r="V55" s="117"/>
    </row>
    <row r="56" spans="1:22" s="116" customFormat="1">
      <c r="A56" s="120"/>
      <c r="B56" s="682"/>
      <c r="C56" s="682"/>
      <c r="D56" s="682"/>
      <c r="E56" s="217"/>
      <c r="F56" s="217"/>
      <c r="G56" s="217"/>
      <c r="H56" s="217"/>
      <c r="I56" s="217"/>
      <c r="J56" s="217"/>
      <c r="K56" s="217"/>
      <c r="L56" s="217"/>
      <c r="N56" s="117"/>
      <c r="P56" s="117"/>
      <c r="R56" s="117"/>
      <c r="T56" s="117"/>
      <c r="V56" s="117"/>
    </row>
    <row r="57" spans="1:22" s="116" customFormat="1">
      <c r="A57" s="118"/>
      <c r="B57" s="119"/>
      <c r="C57" s="119"/>
      <c r="D57" s="119"/>
      <c r="E57" s="217"/>
      <c r="F57" s="217"/>
      <c r="G57" s="217"/>
      <c r="H57" s="217"/>
      <c r="I57" s="217"/>
      <c r="J57" s="217"/>
      <c r="K57" s="217"/>
      <c r="L57" s="217"/>
      <c r="N57" s="117"/>
      <c r="P57" s="117"/>
      <c r="R57" s="117"/>
      <c r="T57" s="117"/>
      <c r="V57" s="117"/>
    </row>
    <row r="58" spans="1:22" s="116" customFormat="1">
      <c r="A58" s="120"/>
      <c r="B58" s="682"/>
      <c r="C58" s="682"/>
      <c r="D58" s="682"/>
      <c r="E58" s="217"/>
      <c r="F58" s="217"/>
      <c r="G58" s="217"/>
      <c r="H58" s="217"/>
      <c r="I58" s="217"/>
      <c r="J58" s="217"/>
      <c r="K58" s="217"/>
      <c r="L58" s="217"/>
      <c r="N58" s="117"/>
      <c r="P58" s="117"/>
      <c r="R58" s="117"/>
      <c r="T58" s="117"/>
      <c r="V58" s="117"/>
    </row>
    <row r="59" spans="1:22" s="116" customFormat="1">
      <c r="A59" s="120"/>
      <c r="B59" s="682"/>
      <c r="C59" s="682"/>
      <c r="D59" s="682"/>
      <c r="E59" s="217"/>
      <c r="F59" s="217"/>
      <c r="G59" s="217"/>
      <c r="H59" s="217"/>
      <c r="I59" s="217"/>
      <c r="J59" s="217"/>
      <c r="K59" s="217"/>
      <c r="L59" s="217"/>
      <c r="N59" s="117"/>
      <c r="P59" s="117"/>
      <c r="R59" s="117"/>
      <c r="T59" s="117"/>
      <c r="V59" s="117"/>
    </row>
    <row r="60" spans="1:22" s="116" customFormat="1">
      <c r="A60" s="120"/>
      <c r="B60" s="682"/>
      <c r="C60" s="682"/>
      <c r="D60" s="682"/>
      <c r="E60" s="217"/>
      <c r="F60" s="217"/>
      <c r="G60" s="217"/>
      <c r="H60" s="217"/>
      <c r="I60" s="217"/>
      <c r="J60" s="217"/>
      <c r="K60" s="217"/>
      <c r="L60" s="217"/>
      <c r="N60" s="117"/>
      <c r="P60" s="117"/>
      <c r="R60" s="117"/>
      <c r="T60" s="117"/>
      <c r="V60" s="117"/>
    </row>
    <row r="61" spans="1:22" s="116" customFormat="1">
      <c r="A61" s="120"/>
      <c r="B61" s="682"/>
      <c r="C61" s="682"/>
      <c r="D61" s="682"/>
      <c r="E61" s="217"/>
      <c r="F61" s="217"/>
      <c r="G61" s="217"/>
      <c r="H61" s="217"/>
      <c r="I61" s="217"/>
      <c r="J61" s="217"/>
      <c r="K61" s="217"/>
      <c r="L61" s="217"/>
      <c r="N61" s="117"/>
      <c r="P61" s="117"/>
      <c r="R61" s="117"/>
      <c r="T61" s="117"/>
      <c r="V61" s="117"/>
    </row>
    <row r="62" spans="1:22" s="116" customFormat="1">
      <c r="A62" s="120"/>
      <c r="B62" s="682"/>
      <c r="C62" s="682"/>
      <c r="D62" s="682"/>
      <c r="E62" s="217"/>
      <c r="F62" s="217"/>
      <c r="G62" s="217"/>
      <c r="H62" s="217"/>
      <c r="I62" s="217"/>
      <c r="J62" s="217"/>
      <c r="K62" s="217"/>
      <c r="L62" s="217"/>
      <c r="N62" s="117"/>
      <c r="P62" s="117"/>
      <c r="R62" s="117"/>
      <c r="T62" s="117"/>
      <c r="V62" s="117"/>
    </row>
    <row r="63" spans="1:22" s="116" customFormat="1">
      <c r="A63" s="120"/>
      <c r="B63" s="682"/>
      <c r="C63" s="682"/>
      <c r="D63" s="682"/>
      <c r="E63" s="217"/>
      <c r="F63" s="217"/>
      <c r="G63" s="217"/>
      <c r="H63" s="217"/>
      <c r="I63" s="217"/>
      <c r="J63" s="217"/>
      <c r="K63" s="217"/>
      <c r="L63" s="217"/>
      <c r="N63" s="117"/>
      <c r="P63" s="117"/>
      <c r="R63" s="117"/>
      <c r="T63" s="117"/>
      <c r="V63" s="117"/>
    </row>
    <row r="64" spans="1:22" s="116" customFormat="1">
      <c r="E64" s="217"/>
      <c r="F64" s="217"/>
      <c r="G64" s="217"/>
      <c r="H64" s="217"/>
      <c r="I64" s="217"/>
      <c r="J64" s="217"/>
      <c r="K64" s="217"/>
      <c r="L64" s="217"/>
      <c r="N64" s="117"/>
      <c r="P64" s="117"/>
      <c r="R64" s="117"/>
      <c r="T64" s="117"/>
      <c r="V64" s="117"/>
    </row>
    <row r="65" spans="5:22" s="116" customFormat="1">
      <c r="E65" s="217"/>
      <c r="F65" s="217"/>
      <c r="G65" s="217"/>
      <c r="H65" s="217"/>
      <c r="I65" s="217"/>
      <c r="J65" s="217"/>
      <c r="K65" s="217"/>
      <c r="L65" s="217"/>
      <c r="N65" s="117"/>
      <c r="P65" s="117"/>
      <c r="R65" s="117"/>
      <c r="T65" s="117"/>
      <c r="V65" s="117"/>
    </row>
    <row r="66" spans="5:22" s="116" customFormat="1">
      <c r="E66" s="217"/>
      <c r="F66" s="217"/>
      <c r="G66" s="217"/>
      <c r="H66" s="217"/>
      <c r="I66" s="217"/>
      <c r="J66" s="217"/>
      <c r="K66" s="217"/>
      <c r="L66" s="217"/>
      <c r="N66" s="117"/>
      <c r="P66" s="117"/>
      <c r="R66" s="117"/>
      <c r="T66" s="117"/>
      <c r="V66" s="117"/>
    </row>
    <row r="67" spans="5:22" s="116" customFormat="1">
      <c r="E67" s="217"/>
      <c r="F67" s="217"/>
      <c r="G67" s="217"/>
      <c r="H67" s="217"/>
      <c r="I67" s="217"/>
      <c r="J67" s="217"/>
      <c r="K67" s="217"/>
      <c r="L67" s="217"/>
      <c r="N67" s="117"/>
      <c r="P67" s="117"/>
      <c r="R67" s="117"/>
      <c r="T67" s="117"/>
      <c r="V67" s="117"/>
    </row>
    <row r="68" spans="5:22" s="116" customFormat="1">
      <c r="E68" s="217"/>
      <c r="F68" s="217"/>
      <c r="G68" s="217"/>
      <c r="H68" s="217"/>
      <c r="I68" s="217"/>
      <c r="J68" s="217"/>
      <c r="K68" s="217"/>
      <c r="L68" s="217"/>
      <c r="N68" s="117"/>
      <c r="P68" s="117"/>
      <c r="R68" s="117"/>
      <c r="T68" s="117"/>
      <c r="V68" s="117"/>
    </row>
    <row r="69" spans="5:22" s="116" customFormat="1">
      <c r="E69" s="217"/>
      <c r="F69" s="217"/>
      <c r="G69" s="217"/>
      <c r="H69" s="217"/>
      <c r="I69" s="217"/>
      <c r="J69" s="217"/>
      <c r="K69" s="217"/>
      <c r="L69" s="217"/>
      <c r="N69" s="117"/>
      <c r="P69" s="117"/>
      <c r="R69" s="117"/>
      <c r="T69" s="117"/>
      <c r="V69" s="117"/>
    </row>
    <row r="70" spans="5:22" s="116" customFormat="1">
      <c r="E70" s="217"/>
      <c r="F70" s="217"/>
      <c r="G70" s="217"/>
      <c r="H70" s="217"/>
      <c r="I70" s="217"/>
      <c r="J70" s="217"/>
      <c r="K70" s="217"/>
      <c r="L70" s="217"/>
      <c r="N70" s="117"/>
      <c r="P70" s="117"/>
      <c r="R70" s="117"/>
      <c r="T70" s="117"/>
      <c r="V70" s="117"/>
    </row>
    <row r="71" spans="5:22" s="116" customFormat="1">
      <c r="E71" s="217"/>
      <c r="F71" s="217"/>
      <c r="G71" s="217"/>
      <c r="H71" s="217"/>
      <c r="I71" s="217"/>
      <c r="J71" s="217"/>
      <c r="K71" s="217"/>
      <c r="L71" s="217"/>
      <c r="N71" s="117"/>
      <c r="P71" s="117"/>
      <c r="R71" s="117"/>
      <c r="T71" s="117"/>
      <c r="V71" s="117"/>
    </row>
    <row r="72" spans="5:22" s="116" customFormat="1">
      <c r="E72" s="217"/>
      <c r="F72" s="217"/>
      <c r="G72" s="217"/>
      <c r="H72" s="217"/>
      <c r="I72" s="217"/>
      <c r="J72" s="217"/>
      <c r="K72" s="217"/>
      <c r="L72" s="217"/>
      <c r="N72" s="117"/>
      <c r="P72" s="117"/>
      <c r="R72" s="117"/>
      <c r="T72" s="117"/>
      <c r="V72" s="117"/>
    </row>
    <row r="73" spans="5:22" s="116" customFormat="1">
      <c r="E73" s="217"/>
      <c r="F73" s="217"/>
      <c r="G73" s="217"/>
      <c r="H73" s="217"/>
      <c r="I73" s="217"/>
      <c r="J73" s="217"/>
      <c r="K73" s="217"/>
      <c r="L73" s="217"/>
      <c r="N73" s="117"/>
      <c r="P73" s="117"/>
      <c r="R73" s="117"/>
      <c r="T73" s="117"/>
      <c r="V73" s="117"/>
    </row>
    <row r="74" spans="5:22" s="116" customFormat="1">
      <c r="E74" s="217"/>
      <c r="F74" s="217"/>
      <c r="G74" s="217"/>
      <c r="H74" s="217"/>
      <c r="I74" s="217"/>
      <c r="J74" s="217"/>
      <c r="K74" s="217"/>
      <c r="L74" s="217"/>
      <c r="N74" s="117"/>
      <c r="P74" s="117"/>
      <c r="R74" s="117"/>
      <c r="T74" s="117"/>
      <c r="V74" s="117"/>
    </row>
    <row r="75" spans="5:22" s="116" customFormat="1">
      <c r="E75" s="217"/>
      <c r="F75" s="217"/>
      <c r="G75" s="217"/>
      <c r="H75" s="217"/>
      <c r="I75" s="217"/>
      <c r="J75" s="217"/>
      <c r="K75" s="217"/>
      <c r="L75" s="217"/>
      <c r="N75" s="117"/>
      <c r="P75" s="117"/>
      <c r="R75" s="117"/>
      <c r="T75" s="117"/>
      <c r="V75" s="117"/>
    </row>
    <row r="76" spans="5:22" s="116" customFormat="1">
      <c r="E76" s="217"/>
      <c r="F76" s="217"/>
      <c r="G76" s="217"/>
      <c r="H76" s="217"/>
      <c r="I76" s="217"/>
      <c r="J76" s="217"/>
      <c r="K76" s="217"/>
      <c r="L76" s="217"/>
      <c r="N76" s="117"/>
      <c r="P76" s="117"/>
      <c r="R76" s="117"/>
      <c r="T76" s="117"/>
      <c r="V76" s="117"/>
    </row>
    <row r="77" spans="5:22" s="116" customFormat="1">
      <c r="E77" s="217"/>
      <c r="F77" s="217"/>
      <c r="G77" s="217"/>
      <c r="H77" s="217"/>
      <c r="I77" s="217"/>
      <c r="J77" s="217"/>
      <c r="K77" s="217"/>
      <c r="L77" s="217"/>
      <c r="N77" s="117"/>
      <c r="P77" s="117"/>
      <c r="R77" s="117"/>
      <c r="T77" s="117"/>
      <c r="V77" s="117"/>
    </row>
    <row r="78" spans="5:22" s="116" customFormat="1">
      <c r="E78" s="217"/>
      <c r="F78" s="217"/>
      <c r="G78" s="217"/>
      <c r="H78" s="217"/>
      <c r="I78" s="217"/>
      <c r="J78" s="217"/>
      <c r="K78" s="217"/>
      <c r="L78" s="217"/>
      <c r="N78" s="117"/>
      <c r="P78" s="117"/>
      <c r="R78" s="117"/>
      <c r="T78" s="117"/>
      <c r="V78" s="117"/>
    </row>
    <row r="79" spans="5:22" s="116" customFormat="1">
      <c r="E79" s="217"/>
      <c r="F79" s="217"/>
      <c r="G79" s="217"/>
      <c r="H79" s="217"/>
      <c r="I79" s="217"/>
      <c r="J79" s="217"/>
      <c r="K79" s="217"/>
      <c r="L79" s="217"/>
      <c r="N79" s="117"/>
      <c r="P79" s="117"/>
      <c r="R79" s="117"/>
      <c r="T79" s="117"/>
      <c r="V79" s="117"/>
    </row>
    <row r="80" spans="5:22" s="116" customFormat="1">
      <c r="E80" s="217"/>
      <c r="F80" s="217"/>
      <c r="G80" s="217"/>
      <c r="H80" s="217"/>
      <c r="I80" s="217"/>
      <c r="J80" s="217"/>
      <c r="K80" s="217"/>
      <c r="L80" s="217"/>
      <c r="N80" s="117"/>
      <c r="P80" s="117"/>
      <c r="R80" s="117"/>
      <c r="T80" s="117"/>
      <c r="V80" s="117"/>
    </row>
    <row r="81" spans="5:22" s="116" customFormat="1">
      <c r="E81" s="217"/>
      <c r="F81" s="217"/>
      <c r="G81" s="217"/>
      <c r="H81" s="217"/>
      <c r="I81" s="217"/>
      <c r="J81" s="217"/>
      <c r="K81" s="217"/>
      <c r="L81" s="217"/>
      <c r="N81" s="117"/>
      <c r="P81" s="117"/>
      <c r="R81" s="117"/>
      <c r="T81" s="117"/>
      <c r="V81" s="117"/>
    </row>
    <row r="82" spans="5:22" s="116" customFormat="1">
      <c r="E82" s="217"/>
      <c r="F82" s="217"/>
      <c r="G82" s="217"/>
      <c r="H82" s="217"/>
      <c r="I82" s="217"/>
      <c r="J82" s="217"/>
      <c r="K82" s="217"/>
      <c r="L82" s="217"/>
      <c r="N82" s="117"/>
      <c r="P82" s="117"/>
      <c r="R82" s="117"/>
      <c r="T82" s="117"/>
      <c r="V82" s="117"/>
    </row>
    <row r="83" spans="5:22" s="116" customFormat="1">
      <c r="E83" s="217"/>
      <c r="F83" s="217"/>
      <c r="G83" s="217"/>
      <c r="H83" s="217"/>
      <c r="I83" s="217"/>
      <c r="J83" s="217"/>
      <c r="K83" s="217"/>
      <c r="L83" s="217"/>
      <c r="N83" s="117"/>
      <c r="P83" s="117"/>
      <c r="R83" s="117"/>
      <c r="T83" s="117"/>
      <c r="V83" s="117"/>
    </row>
    <row r="84" spans="5:22" s="116" customFormat="1">
      <c r="E84" s="217"/>
      <c r="F84" s="217"/>
      <c r="G84" s="217"/>
      <c r="H84" s="217"/>
      <c r="I84" s="217"/>
      <c r="J84" s="217"/>
      <c r="K84" s="217"/>
      <c r="L84" s="217"/>
      <c r="N84" s="117"/>
      <c r="P84" s="117"/>
      <c r="R84" s="117"/>
      <c r="T84" s="117"/>
      <c r="V84" s="117"/>
    </row>
    <row r="85" spans="5:22" s="116" customFormat="1">
      <c r="E85" s="217"/>
      <c r="F85" s="217"/>
      <c r="G85" s="217"/>
      <c r="H85" s="217"/>
      <c r="I85" s="217"/>
      <c r="J85" s="217"/>
      <c r="K85" s="217"/>
      <c r="L85" s="217"/>
      <c r="N85" s="117"/>
      <c r="P85" s="117"/>
      <c r="R85" s="117"/>
      <c r="T85" s="117"/>
      <c r="V85" s="117"/>
    </row>
    <row r="86" spans="5:22" s="116" customFormat="1">
      <c r="E86" s="217"/>
      <c r="F86" s="217"/>
      <c r="G86" s="217"/>
      <c r="H86" s="217"/>
      <c r="I86" s="217"/>
      <c r="J86" s="217"/>
      <c r="K86" s="217"/>
      <c r="L86" s="217"/>
      <c r="N86" s="117"/>
      <c r="P86" s="117"/>
      <c r="R86" s="117"/>
      <c r="T86" s="117"/>
      <c r="V86" s="117"/>
    </row>
    <row r="87" spans="5:22" s="116" customFormat="1">
      <c r="E87" s="217"/>
      <c r="F87" s="217"/>
      <c r="G87" s="217"/>
      <c r="H87" s="217"/>
      <c r="I87" s="217"/>
      <c r="J87" s="217"/>
      <c r="K87" s="217"/>
      <c r="L87" s="217"/>
      <c r="N87" s="117"/>
      <c r="P87" s="117"/>
      <c r="R87" s="117"/>
      <c r="T87" s="117"/>
      <c r="V87" s="117"/>
    </row>
    <row r="88" spans="5:22" s="116" customFormat="1">
      <c r="E88" s="217"/>
      <c r="F88" s="217"/>
      <c r="G88" s="217"/>
      <c r="H88" s="217"/>
      <c r="I88" s="217"/>
      <c r="J88" s="217"/>
      <c r="K88" s="217"/>
      <c r="L88" s="217"/>
      <c r="N88" s="117"/>
      <c r="P88" s="117"/>
      <c r="R88" s="117"/>
      <c r="T88" s="117"/>
      <c r="V88" s="117"/>
    </row>
    <row r="89" spans="5:22" s="116" customFormat="1">
      <c r="E89" s="217"/>
      <c r="F89" s="217"/>
      <c r="G89" s="217"/>
      <c r="H89" s="217"/>
      <c r="I89" s="217"/>
      <c r="J89" s="217"/>
      <c r="K89" s="217"/>
      <c r="L89" s="217"/>
      <c r="N89" s="117"/>
      <c r="P89" s="117"/>
      <c r="R89" s="117"/>
      <c r="T89" s="117"/>
      <c r="V89" s="117"/>
    </row>
    <row r="90" spans="5:22" s="116" customFormat="1">
      <c r="E90" s="217"/>
      <c r="F90" s="217"/>
      <c r="G90" s="217"/>
      <c r="H90" s="217"/>
      <c r="I90" s="217"/>
      <c r="J90" s="217"/>
      <c r="K90" s="217"/>
      <c r="L90" s="217"/>
      <c r="N90" s="117"/>
      <c r="P90" s="117"/>
      <c r="R90" s="117"/>
      <c r="T90" s="117"/>
      <c r="V90" s="117"/>
    </row>
    <row r="91" spans="5:22" s="116" customFormat="1">
      <c r="E91" s="217"/>
      <c r="F91" s="217"/>
      <c r="G91" s="217"/>
      <c r="H91" s="217"/>
      <c r="I91" s="217"/>
      <c r="J91" s="217"/>
      <c r="K91" s="217"/>
      <c r="L91" s="217"/>
      <c r="N91" s="117"/>
      <c r="P91" s="117"/>
      <c r="R91" s="117"/>
      <c r="T91" s="117"/>
      <c r="V91" s="117"/>
    </row>
    <row r="92" spans="5:22" s="116" customFormat="1">
      <c r="E92" s="217"/>
      <c r="F92" s="217"/>
      <c r="G92" s="217"/>
      <c r="H92" s="217"/>
      <c r="I92" s="217"/>
      <c r="J92" s="217"/>
      <c r="K92" s="217"/>
      <c r="L92" s="217"/>
      <c r="N92" s="117"/>
      <c r="P92" s="117"/>
      <c r="R92" s="117"/>
      <c r="T92" s="117"/>
      <c r="V92" s="117"/>
    </row>
    <row r="93" spans="5:22" s="116" customFormat="1">
      <c r="E93" s="217"/>
      <c r="F93" s="217"/>
      <c r="G93" s="217"/>
      <c r="H93" s="217"/>
      <c r="I93" s="217"/>
      <c r="J93" s="217"/>
      <c r="K93" s="217"/>
      <c r="L93" s="217"/>
      <c r="N93" s="117"/>
      <c r="P93" s="117"/>
      <c r="R93" s="117"/>
      <c r="T93" s="117"/>
      <c r="V93" s="117"/>
    </row>
    <row r="94" spans="5:22" s="116" customFormat="1">
      <c r="E94" s="217"/>
      <c r="F94" s="217"/>
      <c r="G94" s="217"/>
      <c r="H94" s="217"/>
      <c r="I94" s="217"/>
      <c r="J94" s="217"/>
      <c r="K94" s="217"/>
      <c r="L94" s="217"/>
      <c r="N94" s="117"/>
      <c r="P94" s="117"/>
      <c r="R94" s="117"/>
      <c r="T94" s="117"/>
      <c r="V94" s="117"/>
    </row>
    <row r="95" spans="5:22" s="116" customFormat="1">
      <c r="E95" s="217"/>
      <c r="F95" s="217"/>
      <c r="G95" s="217"/>
      <c r="H95" s="217"/>
      <c r="I95" s="217"/>
      <c r="J95" s="217"/>
      <c r="K95" s="217"/>
      <c r="L95" s="217"/>
      <c r="N95" s="117"/>
      <c r="P95" s="117"/>
      <c r="R95" s="117"/>
      <c r="T95" s="117"/>
      <c r="V95" s="117"/>
    </row>
    <row r="96" spans="5:22" s="116" customFormat="1">
      <c r="E96" s="217"/>
      <c r="F96" s="217"/>
      <c r="G96" s="217"/>
      <c r="H96" s="217"/>
      <c r="I96" s="217"/>
      <c r="J96" s="217"/>
      <c r="K96" s="217"/>
      <c r="L96" s="217"/>
      <c r="N96" s="117"/>
      <c r="P96" s="117"/>
      <c r="R96" s="117"/>
      <c r="T96" s="117"/>
      <c r="V96" s="117"/>
    </row>
    <row r="97" spans="5:22" s="116" customFormat="1">
      <c r="E97" s="217"/>
      <c r="F97" s="217"/>
      <c r="G97" s="217"/>
      <c r="H97" s="217"/>
      <c r="I97" s="217"/>
      <c r="J97" s="217"/>
      <c r="K97" s="217"/>
      <c r="L97" s="217"/>
      <c r="N97" s="117"/>
      <c r="P97" s="117"/>
      <c r="R97" s="117"/>
      <c r="T97" s="117"/>
      <c r="V97" s="117"/>
    </row>
    <row r="98" spans="5:22" s="116" customFormat="1">
      <c r="E98" s="217"/>
      <c r="F98" s="217"/>
      <c r="G98" s="217"/>
      <c r="H98" s="217"/>
      <c r="I98" s="217"/>
      <c r="J98" s="217"/>
      <c r="K98" s="217"/>
      <c r="L98" s="217"/>
      <c r="N98" s="117"/>
      <c r="P98" s="117"/>
      <c r="R98" s="117"/>
      <c r="T98" s="117"/>
      <c r="V98" s="117"/>
    </row>
    <row r="99" spans="5:22" s="116" customFormat="1">
      <c r="E99" s="217"/>
      <c r="F99" s="217"/>
      <c r="G99" s="217"/>
      <c r="H99" s="217"/>
      <c r="I99" s="217"/>
      <c r="J99" s="217"/>
      <c r="K99" s="217"/>
      <c r="L99" s="217"/>
      <c r="N99" s="117"/>
      <c r="P99" s="117"/>
      <c r="R99" s="117"/>
      <c r="T99" s="117"/>
      <c r="V99" s="117"/>
    </row>
    <row r="100" spans="5:22" s="116" customFormat="1">
      <c r="E100" s="217"/>
      <c r="F100" s="217"/>
      <c r="G100" s="217"/>
      <c r="H100" s="217"/>
      <c r="I100" s="217"/>
      <c r="J100" s="217"/>
      <c r="K100" s="217"/>
      <c r="L100" s="217"/>
      <c r="N100" s="117"/>
      <c r="P100" s="117"/>
      <c r="R100" s="117"/>
      <c r="T100" s="117"/>
      <c r="V100" s="117"/>
    </row>
    <row r="101" spans="5:22" s="116" customFormat="1">
      <c r="E101" s="217"/>
      <c r="F101" s="217"/>
      <c r="G101" s="217"/>
      <c r="H101" s="217"/>
      <c r="I101" s="217"/>
      <c r="J101" s="217"/>
      <c r="K101" s="217"/>
      <c r="L101" s="217"/>
      <c r="N101" s="117"/>
      <c r="P101" s="117"/>
      <c r="R101" s="117"/>
      <c r="T101" s="117"/>
      <c r="V101" s="117"/>
    </row>
    <row r="102" spans="5:22" s="116" customFormat="1">
      <c r="E102" s="217"/>
      <c r="F102" s="217"/>
      <c r="G102" s="217"/>
      <c r="H102" s="217"/>
      <c r="I102" s="217"/>
      <c r="J102" s="217"/>
      <c r="K102" s="217"/>
      <c r="L102" s="217"/>
      <c r="N102" s="117"/>
      <c r="P102" s="117"/>
      <c r="R102" s="117"/>
      <c r="T102" s="117"/>
      <c r="V102" s="117"/>
    </row>
    <row r="103" spans="5:22" s="116" customFormat="1">
      <c r="E103" s="217"/>
      <c r="F103" s="217"/>
      <c r="G103" s="217"/>
      <c r="H103" s="217"/>
      <c r="I103" s="217"/>
      <c r="J103" s="217"/>
      <c r="K103" s="217"/>
      <c r="L103" s="217"/>
      <c r="N103" s="117"/>
      <c r="P103" s="117"/>
      <c r="R103" s="117"/>
      <c r="T103" s="117"/>
      <c r="V103" s="117"/>
    </row>
    <row r="104" spans="5:22" s="116" customFormat="1">
      <c r="E104" s="217"/>
      <c r="F104" s="217"/>
      <c r="G104" s="217"/>
      <c r="H104" s="217"/>
      <c r="I104" s="217"/>
      <c r="J104" s="217"/>
      <c r="K104" s="217"/>
      <c r="L104" s="217"/>
      <c r="N104" s="117"/>
      <c r="P104" s="117"/>
      <c r="R104" s="117"/>
      <c r="T104" s="117"/>
      <c r="V104" s="117"/>
    </row>
    <row r="105" spans="5:22" s="116" customFormat="1">
      <c r="E105" s="217"/>
      <c r="F105" s="217"/>
      <c r="G105" s="217"/>
      <c r="H105" s="217"/>
      <c r="I105" s="217"/>
      <c r="J105" s="217"/>
      <c r="K105" s="217"/>
      <c r="L105" s="217"/>
      <c r="N105" s="117"/>
      <c r="P105" s="117"/>
      <c r="R105" s="117"/>
      <c r="T105" s="117"/>
      <c r="V105" s="117"/>
    </row>
    <row r="106" spans="5:22" s="116" customFormat="1">
      <c r="E106" s="217"/>
      <c r="F106" s="217"/>
      <c r="G106" s="217"/>
      <c r="H106" s="217"/>
      <c r="I106" s="217"/>
      <c r="J106" s="217"/>
      <c r="K106" s="217"/>
      <c r="L106" s="217"/>
      <c r="N106" s="117"/>
      <c r="P106" s="117"/>
      <c r="R106" s="117"/>
      <c r="T106" s="117"/>
      <c r="V106" s="117"/>
    </row>
    <row r="107" spans="5:22" s="116" customFormat="1">
      <c r="E107" s="217"/>
      <c r="F107" s="217"/>
      <c r="G107" s="217"/>
      <c r="H107" s="217"/>
      <c r="I107" s="217"/>
      <c r="J107" s="217"/>
      <c r="K107" s="217"/>
      <c r="L107" s="217"/>
      <c r="N107" s="117"/>
      <c r="P107" s="117"/>
      <c r="R107" s="117"/>
      <c r="T107" s="117"/>
      <c r="V107" s="117"/>
    </row>
    <row r="108" spans="5:22" s="116" customFormat="1">
      <c r="E108" s="217"/>
      <c r="F108" s="217"/>
      <c r="G108" s="217"/>
      <c r="H108" s="217"/>
      <c r="I108" s="217"/>
      <c r="J108" s="217"/>
      <c r="K108" s="217"/>
      <c r="L108" s="217"/>
      <c r="N108" s="117"/>
      <c r="P108" s="117"/>
      <c r="R108" s="117"/>
      <c r="T108" s="117"/>
      <c r="V108" s="117"/>
    </row>
    <row r="109" spans="5:22" s="116" customFormat="1">
      <c r="E109" s="217"/>
      <c r="F109" s="217"/>
      <c r="G109" s="217"/>
      <c r="H109" s="217"/>
      <c r="I109" s="217"/>
      <c r="J109" s="217"/>
      <c r="K109" s="217"/>
      <c r="L109" s="217"/>
      <c r="N109" s="117"/>
      <c r="P109" s="117"/>
      <c r="R109" s="117"/>
      <c r="T109" s="117"/>
      <c r="V109" s="117"/>
    </row>
    <row r="110" spans="5:22" s="116" customFormat="1">
      <c r="E110" s="217"/>
      <c r="F110" s="217"/>
      <c r="G110" s="217"/>
      <c r="H110" s="217"/>
      <c r="I110" s="217"/>
      <c r="J110" s="217"/>
      <c r="K110" s="217"/>
      <c r="L110" s="217"/>
      <c r="N110" s="117"/>
      <c r="P110" s="117"/>
      <c r="R110" s="117"/>
      <c r="T110" s="117"/>
      <c r="V110" s="117"/>
    </row>
    <row r="111" spans="5:22" s="116" customFormat="1">
      <c r="E111" s="217"/>
      <c r="F111" s="217"/>
      <c r="G111" s="217"/>
      <c r="H111" s="217"/>
      <c r="I111" s="217"/>
      <c r="J111" s="217"/>
      <c r="K111" s="217"/>
      <c r="L111" s="217"/>
      <c r="N111" s="117"/>
      <c r="P111" s="117"/>
      <c r="R111" s="117"/>
      <c r="T111" s="117"/>
      <c r="V111" s="117"/>
    </row>
    <row r="112" spans="5:22" s="116" customFormat="1">
      <c r="E112" s="217"/>
      <c r="F112" s="217"/>
      <c r="G112" s="217"/>
      <c r="H112" s="217"/>
      <c r="I112" s="217"/>
      <c r="J112" s="217"/>
      <c r="K112" s="217"/>
      <c r="L112" s="217"/>
      <c r="N112" s="117"/>
      <c r="P112" s="117"/>
      <c r="R112" s="117"/>
      <c r="T112" s="117"/>
      <c r="V112" s="117"/>
    </row>
    <row r="113" spans="5:22" s="116" customFormat="1">
      <c r="E113" s="217"/>
      <c r="F113" s="217"/>
      <c r="G113" s="217"/>
      <c r="H113" s="217"/>
      <c r="I113" s="217"/>
      <c r="J113" s="217"/>
      <c r="K113" s="217"/>
      <c r="L113" s="217"/>
      <c r="N113" s="117"/>
      <c r="P113" s="117"/>
      <c r="R113" s="117"/>
      <c r="T113" s="117"/>
      <c r="V113" s="117"/>
    </row>
    <row r="114" spans="5:22" s="116" customFormat="1">
      <c r="E114" s="217"/>
      <c r="F114" s="217"/>
      <c r="G114" s="217"/>
      <c r="H114" s="217"/>
      <c r="I114" s="217"/>
      <c r="J114" s="217"/>
      <c r="K114" s="217"/>
      <c r="L114" s="217"/>
      <c r="N114" s="117"/>
      <c r="P114" s="117"/>
      <c r="R114" s="117"/>
      <c r="T114" s="117"/>
      <c r="V114" s="117"/>
    </row>
    <row r="115" spans="5:22" s="116" customFormat="1">
      <c r="E115" s="217"/>
      <c r="F115" s="217"/>
      <c r="G115" s="217"/>
      <c r="H115" s="217"/>
      <c r="I115" s="217"/>
      <c r="J115" s="217"/>
      <c r="K115" s="217"/>
      <c r="L115" s="217"/>
      <c r="N115" s="117"/>
      <c r="P115" s="117"/>
      <c r="R115" s="117"/>
      <c r="T115" s="117"/>
      <c r="V115" s="117"/>
    </row>
    <row r="116" spans="5:22" s="116" customFormat="1">
      <c r="E116" s="217"/>
      <c r="F116" s="217"/>
      <c r="G116" s="217"/>
      <c r="H116" s="217"/>
      <c r="I116" s="217"/>
      <c r="J116" s="217"/>
      <c r="K116" s="217"/>
      <c r="L116" s="217"/>
      <c r="N116" s="117"/>
      <c r="P116" s="117"/>
      <c r="R116" s="117"/>
      <c r="T116" s="117"/>
      <c r="V116" s="117"/>
    </row>
    <row r="117" spans="5:22" s="116" customFormat="1">
      <c r="E117" s="217"/>
      <c r="F117" s="217"/>
      <c r="G117" s="217"/>
      <c r="H117" s="217"/>
      <c r="I117" s="217"/>
      <c r="J117" s="217"/>
      <c r="K117" s="217"/>
      <c r="L117" s="217"/>
      <c r="N117" s="117"/>
      <c r="P117" s="117"/>
      <c r="R117" s="117"/>
      <c r="T117" s="117"/>
      <c r="V117" s="117"/>
    </row>
    <row r="118" spans="5:22" s="116" customFormat="1">
      <c r="E118" s="217"/>
      <c r="F118" s="217"/>
      <c r="G118" s="217"/>
      <c r="H118" s="217"/>
      <c r="I118" s="217"/>
      <c r="J118" s="217"/>
      <c r="K118" s="217"/>
      <c r="L118" s="217"/>
      <c r="N118" s="117"/>
      <c r="P118" s="117"/>
      <c r="R118" s="117"/>
      <c r="T118" s="117"/>
      <c r="V118" s="117"/>
    </row>
    <row r="119" spans="5:22" s="116" customFormat="1">
      <c r="E119" s="217"/>
      <c r="F119" s="217"/>
      <c r="G119" s="217"/>
      <c r="H119" s="217"/>
      <c r="I119" s="217"/>
      <c r="J119" s="217"/>
      <c r="K119" s="217"/>
      <c r="L119" s="217"/>
      <c r="N119" s="117"/>
      <c r="P119" s="117"/>
      <c r="R119" s="117"/>
      <c r="T119" s="117"/>
      <c r="V119" s="117"/>
    </row>
    <row r="120" spans="5:22" s="116" customFormat="1">
      <c r="E120" s="217"/>
      <c r="F120" s="217"/>
      <c r="G120" s="217"/>
      <c r="H120" s="217"/>
      <c r="I120" s="217"/>
      <c r="J120" s="217"/>
      <c r="K120" s="217"/>
      <c r="L120" s="217"/>
      <c r="N120" s="117"/>
      <c r="P120" s="117"/>
      <c r="R120" s="117"/>
      <c r="T120" s="117"/>
      <c r="V120" s="117"/>
    </row>
    <row r="121" spans="5:22" s="116" customFormat="1">
      <c r="E121" s="217"/>
      <c r="F121" s="217"/>
      <c r="G121" s="217"/>
      <c r="H121" s="217"/>
      <c r="I121" s="217"/>
      <c r="J121" s="217"/>
      <c r="K121" s="217"/>
      <c r="L121" s="217"/>
      <c r="N121" s="117"/>
      <c r="P121" s="117"/>
      <c r="R121" s="117"/>
      <c r="T121" s="117"/>
      <c r="V121" s="117"/>
    </row>
    <row r="122" spans="5:22" s="116" customFormat="1">
      <c r="E122" s="217"/>
      <c r="F122" s="217"/>
      <c r="G122" s="217"/>
      <c r="H122" s="217"/>
      <c r="I122" s="217"/>
      <c r="J122" s="217"/>
      <c r="K122" s="217"/>
      <c r="L122" s="217"/>
      <c r="N122" s="117"/>
      <c r="P122" s="117"/>
      <c r="R122" s="117"/>
      <c r="T122" s="117"/>
      <c r="V122" s="117"/>
    </row>
    <row r="123" spans="5:22" s="116" customFormat="1">
      <c r="E123" s="217"/>
      <c r="F123" s="217"/>
      <c r="G123" s="217"/>
      <c r="H123" s="217"/>
      <c r="I123" s="217"/>
      <c r="J123" s="217"/>
      <c r="K123" s="217"/>
      <c r="L123" s="217"/>
      <c r="N123" s="117"/>
      <c r="P123" s="117"/>
      <c r="R123" s="117"/>
      <c r="T123" s="117"/>
      <c r="V123" s="117"/>
    </row>
    <row r="124" spans="5:22" s="116" customFormat="1">
      <c r="E124" s="217"/>
      <c r="F124" s="217"/>
      <c r="G124" s="217"/>
      <c r="H124" s="217"/>
      <c r="I124" s="217"/>
      <c r="J124" s="217"/>
      <c r="K124" s="217"/>
      <c r="L124" s="217"/>
      <c r="N124" s="117"/>
      <c r="P124" s="117"/>
      <c r="R124" s="117"/>
      <c r="T124" s="117"/>
      <c r="V124" s="117"/>
    </row>
    <row r="125" spans="5:22" s="116" customFormat="1">
      <c r="E125" s="217"/>
      <c r="F125" s="217"/>
      <c r="G125" s="217"/>
      <c r="H125" s="217"/>
      <c r="I125" s="217"/>
      <c r="J125" s="217"/>
      <c r="K125" s="217"/>
      <c r="L125" s="217"/>
      <c r="N125" s="117"/>
      <c r="P125" s="117"/>
      <c r="R125" s="117"/>
      <c r="T125" s="117"/>
      <c r="V125" s="117"/>
    </row>
    <row r="126" spans="5:22" s="116" customFormat="1">
      <c r="E126" s="217"/>
      <c r="F126" s="217"/>
      <c r="G126" s="217"/>
      <c r="H126" s="217"/>
      <c r="I126" s="217"/>
      <c r="J126" s="217"/>
      <c r="K126" s="217"/>
      <c r="L126" s="217"/>
      <c r="N126" s="117"/>
      <c r="P126" s="117"/>
      <c r="R126" s="117"/>
      <c r="T126" s="117"/>
      <c r="V126" s="117"/>
    </row>
    <row r="127" spans="5:22" s="116" customFormat="1">
      <c r="E127" s="217"/>
      <c r="F127" s="217"/>
      <c r="G127" s="217"/>
      <c r="H127" s="217"/>
      <c r="I127" s="217"/>
      <c r="J127" s="217"/>
      <c r="K127" s="217"/>
      <c r="L127" s="217"/>
      <c r="N127" s="117"/>
      <c r="P127" s="117"/>
      <c r="R127" s="117"/>
      <c r="T127" s="117"/>
      <c r="V127" s="117"/>
    </row>
    <row r="128" spans="5:22" s="116" customFormat="1">
      <c r="E128" s="217"/>
      <c r="F128" s="217"/>
      <c r="G128" s="217"/>
      <c r="H128" s="217"/>
      <c r="I128" s="217"/>
      <c r="J128" s="217"/>
      <c r="K128" s="217"/>
      <c r="L128" s="217"/>
      <c r="N128" s="117"/>
      <c r="P128" s="117"/>
      <c r="R128" s="117"/>
      <c r="T128" s="117"/>
      <c r="V128" s="117"/>
    </row>
    <row r="129" spans="5:22" s="116" customFormat="1">
      <c r="E129" s="217"/>
      <c r="F129" s="217"/>
      <c r="G129" s="217"/>
      <c r="H129" s="217"/>
      <c r="I129" s="217"/>
      <c r="J129" s="217"/>
      <c r="K129" s="217"/>
      <c r="L129" s="217"/>
      <c r="N129" s="117"/>
      <c r="P129" s="117"/>
      <c r="R129" s="117"/>
      <c r="T129" s="117"/>
      <c r="V129" s="117"/>
    </row>
    <row r="130" spans="5:22" s="116" customFormat="1">
      <c r="E130" s="217"/>
      <c r="F130" s="217"/>
      <c r="G130" s="217"/>
      <c r="H130" s="217"/>
      <c r="I130" s="217"/>
      <c r="J130" s="217"/>
      <c r="K130" s="217"/>
      <c r="L130" s="217"/>
      <c r="N130" s="117"/>
      <c r="P130" s="117"/>
      <c r="R130" s="117"/>
      <c r="T130" s="117"/>
      <c r="V130" s="117"/>
    </row>
    <row r="131" spans="5:22" s="116" customFormat="1">
      <c r="E131" s="217"/>
      <c r="F131" s="217"/>
      <c r="G131" s="217"/>
      <c r="H131" s="217"/>
      <c r="I131" s="217"/>
      <c r="J131" s="217"/>
      <c r="K131" s="217"/>
      <c r="L131" s="217"/>
      <c r="N131" s="117"/>
      <c r="P131" s="117"/>
      <c r="R131" s="117"/>
      <c r="T131" s="117"/>
      <c r="V131" s="117"/>
    </row>
    <row r="132" spans="5:22" s="116" customFormat="1">
      <c r="E132" s="217"/>
      <c r="F132" s="217"/>
      <c r="G132" s="217"/>
      <c r="H132" s="217"/>
      <c r="I132" s="217"/>
      <c r="J132" s="217"/>
      <c r="K132" s="217"/>
      <c r="L132" s="217"/>
      <c r="N132" s="117"/>
      <c r="P132" s="117"/>
      <c r="R132" s="117"/>
      <c r="T132" s="117"/>
      <c r="V132" s="117"/>
    </row>
    <row r="133" spans="5:22" s="116" customFormat="1">
      <c r="E133" s="217"/>
      <c r="F133" s="217"/>
      <c r="G133" s="217"/>
      <c r="H133" s="217"/>
      <c r="I133" s="217"/>
      <c r="J133" s="217"/>
      <c r="K133" s="217"/>
      <c r="L133" s="217"/>
      <c r="N133" s="117"/>
      <c r="P133" s="117"/>
      <c r="R133" s="117"/>
      <c r="T133" s="117"/>
      <c r="V133" s="117"/>
    </row>
    <row r="134" spans="5:22" s="116" customFormat="1">
      <c r="E134" s="217"/>
      <c r="F134" s="217"/>
      <c r="G134" s="217"/>
      <c r="H134" s="217"/>
      <c r="I134" s="217"/>
      <c r="J134" s="217"/>
      <c r="K134" s="217"/>
      <c r="L134" s="217"/>
      <c r="N134" s="117"/>
      <c r="P134" s="117"/>
      <c r="R134" s="117"/>
      <c r="T134" s="117"/>
      <c r="V134" s="117"/>
    </row>
    <row r="135" spans="5:22" s="116" customFormat="1">
      <c r="E135" s="217"/>
      <c r="F135" s="217"/>
      <c r="G135" s="217"/>
      <c r="H135" s="217"/>
      <c r="I135" s="217"/>
      <c r="J135" s="217"/>
      <c r="K135" s="217"/>
      <c r="L135" s="217"/>
      <c r="N135" s="117"/>
      <c r="P135" s="117"/>
      <c r="R135" s="117"/>
      <c r="T135" s="117"/>
      <c r="V135" s="117"/>
    </row>
    <row r="136" spans="5:22" s="116" customFormat="1">
      <c r="E136" s="217"/>
      <c r="F136" s="217"/>
      <c r="G136" s="217"/>
      <c r="H136" s="217"/>
      <c r="I136" s="217"/>
      <c r="J136" s="217"/>
      <c r="K136" s="217"/>
      <c r="L136" s="217"/>
      <c r="N136" s="117"/>
      <c r="P136" s="117"/>
      <c r="R136" s="117"/>
      <c r="T136" s="117"/>
      <c r="V136" s="117"/>
    </row>
    <row r="137" spans="5:22" s="116" customFormat="1">
      <c r="E137" s="217"/>
      <c r="F137" s="217"/>
      <c r="G137" s="217"/>
      <c r="H137" s="217"/>
      <c r="I137" s="217"/>
      <c r="J137" s="217"/>
      <c r="K137" s="217"/>
      <c r="L137" s="217"/>
      <c r="N137" s="117"/>
      <c r="P137" s="117"/>
      <c r="R137" s="117"/>
      <c r="T137" s="117"/>
      <c r="V137" s="117"/>
    </row>
    <row r="138" spans="5:22" s="116" customFormat="1">
      <c r="E138" s="217"/>
      <c r="F138" s="217"/>
      <c r="G138" s="217"/>
      <c r="H138" s="217"/>
      <c r="I138" s="217"/>
      <c r="J138" s="217"/>
      <c r="K138" s="217"/>
      <c r="L138" s="217"/>
      <c r="N138" s="117"/>
      <c r="P138" s="117"/>
      <c r="R138" s="117"/>
      <c r="T138" s="117"/>
      <c r="V138" s="117"/>
    </row>
    <row r="139" spans="5:22" s="116" customFormat="1">
      <c r="E139" s="217"/>
      <c r="F139" s="217"/>
      <c r="G139" s="217"/>
      <c r="H139" s="217"/>
      <c r="I139" s="217"/>
      <c r="J139" s="217"/>
      <c r="K139" s="217"/>
      <c r="L139" s="217"/>
      <c r="N139" s="117"/>
      <c r="P139" s="117"/>
      <c r="R139" s="117"/>
      <c r="T139" s="117"/>
      <c r="V139" s="117"/>
    </row>
    <row r="140" spans="5:22" s="116" customFormat="1">
      <c r="E140" s="217"/>
      <c r="F140" s="217"/>
      <c r="G140" s="217"/>
      <c r="H140" s="217"/>
      <c r="I140" s="217"/>
      <c r="J140" s="217"/>
      <c r="K140" s="217"/>
      <c r="L140" s="217"/>
      <c r="N140" s="117"/>
      <c r="P140" s="117"/>
      <c r="R140" s="117"/>
      <c r="T140" s="117"/>
      <c r="V140" s="117"/>
    </row>
    <row r="141" spans="5:22" s="116" customFormat="1">
      <c r="E141" s="217"/>
      <c r="F141" s="217"/>
      <c r="G141" s="217"/>
      <c r="H141" s="217"/>
      <c r="I141" s="217"/>
      <c r="J141" s="217"/>
      <c r="K141" s="217"/>
      <c r="L141" s="217"/>
      <c r="N141" s="117"/>
      <c r="P141" s="117"/>
      <c r="R141" s="117"/>
      <c r="T141" s="117"/>
      <c r="V141" s="117"/>
    </row>
    <row r="142" spans="5:22" s="116" customFormat="1">
      <c r="E142" s="217"/>
      <c r="F142" s="217"/>
      <c r="G142" s="217"/>
      <c r="H142" s="217"/>
      <c r="I142" s="217"/>
      <c r="J142" s="217"/>
      <c r="K142" s="217"/>
      <c r="L142" s="217"/>
      <c r="N142" s="117"/>
      <c r="P142" s="117"/>
      <c r="R142" s="117"/>
      <c r="T142" s="117"/>
      <c r="V142" s="117"/>
    </row>
    <row r="143" spans="5:22" s="116" customFormat="1">
      <c r="E143" s="217"/>
      <c r="F143" s="217"/>
      <c r="G143" s="217"/>
      <c r="H143" s="217"/>
      <c r="I143" s="217"/>
      <c r="J143" s="217"/>
      <c r="K143" s="217"/>
      <c r="L143" s="217"/>
      <c r="N143" s="117"/>
      <c r="P143" s="117"/>
      <c r="R143" s="117"/>
      <c r="T143" s="117"/>
      <c r="V143" s="117"/>
    </row>
    <row r="144" spans="5:22" s="116" customFormat="1">
      <c r="E144" s="217"/>
      <c r="F144" s="217"/>
      <c r="G144" s="217"/>
      <c r="H144" s="217"/>
      <c r="I144" s="217"/>
      <c r="J144" s="217"/>
      <c r="K144" s="217"/>
      <c r="L144" s="217"/>
      <c r="N144" s="117"/>
      <c r="P144" s="117"/>
      <c r="R144" s="117"/>
      <c r="T144" s="117"/>
      <c r="V144" s="117"/>
    </row>
    <row r="145" spans="5:22" s="116" customFormat="1">
      <c r="E145" s="217"/>
      <c r="F145" s="217"/>
      <c r="G145" s="217"/>
      <c r="H145" s="217"/>
      <c r="I145" s="217"/>
      <c r="J145" s="217"/>
      <c r="K145" s="217"/>
      <c r="L145" s="217"/>
      <c r="N145" s="117"/>
      <c r="P145" s="117"/>
      <c r="R145" s="117"/>
      <c r="T145" s="117"/>
      <c r="V145" s="117"/>
    </row>
    <row r="146" spans="5:22" s="116" customFormat="1">
      <c r="E146" s="217"/>
      <c r="F146" s="217"/>
      <c r="G146" s="217"/>
      <c r="H146" s="217"/>
      <c r="I146" s="217"/>
      <c r="J146" s="217"/>
      <c r="K146" s="217"/>
      <c r="L146" s="217"/>
      <c r="N146" s="117"/>
      <c r="P146" s="117"/>
      <c r="R146" s="117"/>
      <c r="T146" s="117"/>
      <c r="V146" s="117"/>
    </row>
    <row r="147" spans="5:22" s="116" customFormat="1">
      <c r="E147" s="217"/>
      <c r="F147" s="217"/>
      <c r="G147" s="217"/>
      <c r="H147" s="217"/>
      <c r="I147" s="217"/>
      <c r="J147" s="217"/>
      <c r="K147" s="217"/>
      <c r="L147" s="217"/>
      <c r="N147" s="117"/>
      <c r="P147" s="117"/>
      <c r="R147" s="117"/>
      <c r="T147" s="117"/>
      <c r="V147" s="117"/>
    </row>
    <row r="148" spans="5:22" s="116" customFormat="1">
      <c r="E148" s="217"/>
      <c r="F148" s="217"/>
      <c r="G148" s="217"/>
      <c r="H148" s="217"/>
      <c r="I148" s="217"/>
      <c r="J148" s="217"/>
      <c r="K148" s="217"/>
      <c r="L148" s="217"/>
      <c r="N148" s="117"/>
      <c r="P148" s="117"/>
      <c r="R148" s="117"/>
      <c r="T148" s="117"/>
      <c r="V148" s="117"/>
    </row>
    <row r="149" spans="5:22" s="116" customFormat="1">
      <c r="E149" s="217"/>
      <c r="F149" s="217"/>
      <c r="G149" s="217"/>
      <c r="H149" s="217"/>
      <c r="I149" s="217"/>
      <c r="J149" s="217"/>
      <c r="K149" s="217"/>
      <c r="L149" s="217"/>
      <c r="N149" s="117"/>
      <c r="P149" s="117"/>
      <c r="R149" s="117"/>
      <c r="T149" s="117"/>
      <c r="V149" s="117"/>
    </row>
    <row r="150" spans="5:22" s="116" customFormat="1">
      <c r="E150" s="217"/>
      <c r="F150" s="217"/>
      <c r="G150" s="217"/>
      <c r="H150" s="217"/>
      <c r="I150" s="217"/>
      <c r="J150" s="217"/>
      <c r="K150" s="217"/>
      <c r="L150" s="217"/>
      <c r="N150" s="117"/>
      <c r="P150" s="117"/>
      <c r="R150" s="117"/>
      <c r="T150" s="117"/>
      <c r="V150" s="117"/>
    </row>
    <row r="151" spans="5:22" s="116" customFormat="1">
      <c r="E151" s="217"/>
      <c r="F151" s="217"/>
      <c r="G151" s="217"/>
      <c r="H151" s="217"/>
      <c r="I151" s="217"/>
      <c r="J151" s="217"/>
      <c r="K151" s="217"/>
      <c r="L151" s="217"/>
      <c r="N151" s="117"/>
      <c r="P151" s="117"/>
      <c r="R151" s="117"/>
      <c r="T151" s="117"/>
      <c r="V151" s="117"/>
    </row>
    <row r="152" spans="5:22" s="116" customFormat="1">
      <c r="E152" s="217"/>
      <c r="F152" s="217"/>
      <c r="G152" s="217"/>
      <c r="H152" s="217"/>
      <c r="I152" s="217"/>
      <c r="J152" s="217"/>
      <c r="K152" s="217"/>
      <c r="L152" s="217"/>
      <c r="N152" s="117"/>
      <c r="P152" s="117"/>
      <c r="R152" s="117"/>
      <c r="T152" s="117"/>
      <c r="V152" s="117"/>
    </row>
    <row r="153" spans="5:22" s="116" customFormat="1">
      <c r="E153" s="217"/>
      <c r="F153" s="217"/>
      <c r="G153" s="217"/>
      <c r="H153" s="217"/>
      <c r="I153" s="217"/>
      <c r="J153" s="217"/>
      <c r="K153" s="217"/>
      <c r="L153" s="217"/>
      <c r="N153" s="117"/>
      <c r="P153" s="117"/>
      <c r="R153" s="117"/>
      <c r="T153" s="117"/>
      <c r="V153" s="117"/>
    </row>
    <row r="154" spans="5:22" s="116" customFormat="1">
      <c r="E154" s="217"/>
      <c r="F154" s="217"/>
      <c r="G154" s="217"/>
      <c r="H154" s="217"/>
      <c r="I154" s="217"/>
      <c r="J154" s="217"/>
      <c r="K154" s="217"/>
      <c r="L154" s="217"/>
      <c r="N154" s="117"/>
      <c r="P154" s="117"/>
      <c r="R154" s="117"/>
      <c r="T154" s="117"/>
      <c r="V154" s="117"/>
    </row>
    <row r="155" spans="5:22" s="116" customFormat="1">
      <c r="E155" s="217"/>
      <c r="F155" s="217"/>
      <c r="G155" s="217"/>
      <c r="H155" s="217"/>
      <c r="I155" s="217"/>
      <c r="J155" s="217"/>
      <c r="K155" s="217"/>
      <c r="L155" s="217"/>
      <c r="N155" s="117"/>
      <c r="P155" s="117"/>
      <c r="R155" s="117"/>
      <c r="T155" s="117"/>
      <c r="V155" s="117"/>
    </row>
    <row r="156" spans="5:22" s="116" customFormat="1">
      <c r="E156" s="217"/>
      <c r="F156" s="217"/>
      <c r="G156" s="217"/>
      <c r="H156" s="217"/>
      <c r="I156" s="217"/>
      <c r="J156" s="217"/>
      <c r="K156" s="217"/>
      <c r="L156" s="217"/>
      <c r="N156" s="117"/>
      <c r="P156" s="117"/>
      <c r="R156" s="117"/>
      <c r="T156" s="117"/>
      <c r="V156" s="117"/>
    </row>
    <row r="157" spans="5:22" s="116" customFormat="1">
      <c r="E157" s="217"/>
      <c r="F157" s="217"/>
      <c r="G157" s="217"/>
      <c r="H157" s="217"/>
      <c r="I157" s="217"/>
      <c r="J157" s="217"/>
      <c r="K157" s="217"/>
      <c r="L157" s="217"/>
      <c r="N157" s="117"/>
      <c r="P157" s="117"/>
      <c r="R157" s="117"/>
      <c r="T157" s="117"/>
      <c r="V157" s="117"/>
    </row>
    <row r="158" spans="5:22" s="116" customFormat="1">
      <c r="E158" s="217"/>
      <c r="F158" s="217"/>
      <c r="G158" s="217"/>
      <c r="H158" s="217"/>
      <c r="I158" s="217"/>
      <c r="J158" s="217"/>
      <c r="K158" s="217"/>
      <c r="L158" s="217"/>
      <c r="N158" s="117"/>
      <c r="P158" s="117"/>
      <c r="R158" s="117"/>
      <c r="T158" s="117"/>
      <c r="V158" s="117"/>
    </row>
    <row r="159" spans="5:22" s="116" customFormat="1">
      <c r="E159" s="217"/>
      <c r="F159" s="217"/>
      <c r="G159" s="217"/>
      <c r="H159" s="217"/>
      <c r="I159" s="217"/>
      <c r="J159" s="217"/>
      <c r="K159" s="217"/>
      <c r="L159" s="217"/>
      <c r="N159" s="117"/>
      <c r="P159" s="117"/>
      <c r="R159" s="117"/>
      <c r="T159" s="117"/>
      <c r="V159" s="117"/>
    </row>
    <row r="160" spans="5:22" s="116" customFormat="1">
      <c r="E160" s="217"/>
      <c r="F160" s="217"/>
      <c r="G160" s="217"/>
      <c r="H160" s="217"/>
      <c r="I160" s="217"/>
      <c r="J160" s="217"/>
      <c r="K160" s="217"/>
      <c r="L160" s="217"/>
      <c r="N160" s="117"/>
      <c r="P160" s="117"/>
      <c r="R160" s="117"/>
      <c r="T160" s="117"/>
      <c r="V160" s="117"/>
    </row>
    <row r="161" spans="5:22" s="116" customFormat="1">
      <c r="E161" s="217"/>
      <c r="F161" s="217"/>
      <c r="G161" s="217"/>
      <c r="H161" s="217"/>
      <c r="I161" s="217"/>
      <c r="J161" s="217"/>
      <c r="K161" s="217"/>
      <c r="L161" s="217"/>
      <c r="N161" s="117"/>
      <c r="P161" s="117"/>
      <c r="R161" s="117"/>
      <c r="T161" s="117"/>
      <c r="V161" s="117"/>
    </row>
    <row r="162" spans="5:22" s="116" customFormat="1">
      <c r="E162" s="217"/>
      <c r="F162" s="217"/>
      <c r="G162" s="217"/>
      <c r="H162" s="217"/>
      <c r="I162" s="217"/>
      <c r="J162" s="217"/>
      <c r="K162" s="217"/>
      <c r="L162" s="217"/>
      <c r="N162" s="117"/>
      <c r="P162" s="117"/>
      <c r="R162" s="117"/>
      <c r="T162" s="117"/>
      <c r="V162" s="117"/>
    </row>
    <row r="163" spans="5:22" s="116" customFormat="1">
      <c r="E163" s="217"/>
      <c r="F163" s="217"/>
      <c r="G163" s="217"/>
      <c r="H163" s="217"/>
      <c r="I163" s="217"/>
      <c r="J163" s="217"/>
      <c r="K163" s="217"/>
      <c r="L163" s="217"/>
      <c r="N163" s="117"/>
      <c r="P163" s="117"/>
      <c r="R163" s="117"/>
      <c r="T163" s="117"/>
      <c r="V163" s="117"/>
    </row>
    <row r="164" spans="5:22" s="116" customFormat="1">
      <c r="E164" s="217"/>
      <c r="F164" s="217"/>
      <c r="G164" s="217"/>
      <c r="H164" s="217"/>
      <c r="I164" s="217"/>
      <c r="J164" s="217"/>
      <c r="K164" s="217"/>
      <c r="L164" s="217"/>
      <c r="N164" s="117"/>
      <c r="P164" s="117"/>
      <c r="R164" s="117"/>
      <c r="T164" s="117"/>
      <c r="V164" s="117"/>
    </row>
    <row r="165" spans="5:22" s="116" customFormat="1">
      <c r="E165" s="217"/>
      <c r="F165" s="217"/>
      <c r="G165" s="217"/>
      <c r="H165" s="217"/>
      <c r="I165" s="217"/>
      <c r="J165" s="217"/>
      <c r="K165" s="217"/>
      <c r="L165" s="217"/>
      <c r="N165" s="117"/>
      <c r="P165" s="117"/>
      <c r="R165" s="117"/>
      <c r="T165" s="117"/>
      <c r="V165" s="117"/>
    </row>
    <row r="166" spans="5:22" s="116" customFormat="1">
      <c r="E166" s="217"/>
      <c r="F166" s="217"/>
      <c r="G166" s="217"/>
      <c r="H166" s="217"/>
      <c r="I166" s="217"/>
      <c r="J166" s="217"/>
      <c r="K166" s="217"/>
      <c r="L166" s="217"/>
      <c r="N166" s="117"/>
      <c r="P166" s="117"/>
      <c r="R166" s="117"/>
      <c r="T166" s="117"/>
      <c r="V166" s="117"/>
    </row>
    <row r="167" spans="5:22" s="116" customFormat="1">
      <c r="E167" s="217"/>
      <c r="F167" s="217"/>
      <c r="G167" s="217"/>
      <c r="H167" s="217"/>
      <c r="I167" s="217"/>
      <c r="J167" s="217"/>
      <c r="K167" s="217"/>
      <c r="L167" s="217"/>
      <c r="N167" s="117"/>
      <c r="P167" s="117"/>
      <c r="R167" s="117"/>
      <c r="T167" s="117"/>
      <c r="V167" s="117"/>
    </row>
    <row r="168" spans="5:22" s="116" customFormat="1">
      <c r="E168" s="217"/>
      <c r="F168" s="217"/>
      <c r="G168" s="217"/>
      <c r="H168" s="217"/>
      <c r="I168" s="217"/>
      <c r="J168" s="217"/>
      <c r="K168" s="217"/>
      <c r="L168" s="217"/>
      <c r="N168" s="117"/>
      <c r="P168" s="117"/>
      <c r="R168" s="117"/>
      <c r="T168" s="117"/>
      <c r="V168" s="117"/>
    </row>
    <row r="169" spans="5:22" s="116" customFormat="1">
      <c r="E169" s="217"/>
      <c r="F169" s="217"/>
      <c r="G169" s="217"/>
      <c r="H169" s="217"/>
      <c r="I169" s="217"/>
      <c r="J169" s="217"/>
      <c r="K169" s="217"/>
      <c r="L169" s="217"/>
      <c r="N169" s="117"/>
      <c r="P169" s="117"/>
      <c r="R169" s="117"/>
      <c r="T169" s="117"/>
      <c r="V169" s="117"/>
    </row>
    <row r="170" spans="5:22" s="116" customFormat="1">
      <c r="E170" s="217"/>
      <c r="F170" s="217"/>
      <c r="G170" s="217"/>
      <c r="H170" s="217"/>
      <c r="I170" s="217"/>
      <c r="J170" s="217"/>
      <c r="K170" s="217"/>
      <c r="L170" s="217"/>
      <c r="N170" s="117"/>
      <c r="P170" s="117"/>
      <c r="R170" s="117"/>
      <c r="T170" s="117"/>
      <c r="V170" s="117"/>
    </row>
    <row r="171" spans="5:22" s="116" customFormat="1">
      <c r="E171" s="217"/>
      <c r="F171" s="217"/>
      <c r="G171" s="217"/>
      <c r="H171" s="217"/>
      <c r="I171" s="217"/>
      <c r="J171" s="217"/>
      <c r="K171" s="217"/>
      <c r="L171" s="217"/>
      <c r="N171" s="117"/>
      <c r="P171" s="117"/>
      <c r="R171" s="117"/>
      <c r="T171" s="117"/>
      <c r="V171" s="117"/>
    </row>
    <row r="172" spans="5:22" s="116" customFormat="1">
      <c r="E172" s="217"/>
      <c r="F172" s="217"/>
      <c r="G172" s="217"/>
      <c r="H172" s="217"/>
      <c r="I172" s="217"/>
      <c r="J172" s="217"/>
      <c r="K172" s="217"/>
      <c r="L172" s="217"/>
      <c r="N172" s="117"/>
      <c r="P172" s="117"/>
      <c r="R172" s="117"/>
      <c r="T172" s="117"/>
      <c r="V172" s="117"/>
    </row>
    <row r="173" spans="5:22" s="116" customFormat="1">
      <c r="E173" s="217"/>
      <c r="F173" s="217"/>
      <c r="G173" s="217"/>
      <c r="H173" s="217"/>
      <c r="I173" s="217"/>
      <c r="J173" s="217"/>
      <c r="K173" s="217"/>
      <c r="L173" s="217"/>
      <c r="N173" s="117"/>
      <c r="P173" s="117"/>
      <c r="R173" s="117"/>
      <c r="T173" s="117"/>
      <c r="V173" s="117"/>
    </row>
    <row r="174" spans="5:22" s="116" customFormat="1">
      <c r="E174" s="217"/>
      <c r="F174" s="217"/>
      <c r="G174" s="217"/>
      <c r="H174" s="217"/>
      <c r="I174" s="217"/>
      <c r="J174" s="217"/>
      <c r="K174" s="217"/>
      <c r="L174" s="217"/>
      <c r="N174" s="117"/>
      <c r="P174" s="117"/>
      <c r="R174" s="117"/>
      <c r="T174" s="117"/>
      <c r="V174" s="117"/>
    </row>
    <row r="175" spans="5:22" s="116" customFormat="1">
      <c r="E175" s="217"/>
      <c r="F175" s="217"/>
      <c r="G175" s="217"/>
      <c r="H175" s="217"/>
      <c r="I175" s="217"/>
      <c r="J175" s="217"/>
      <c r="K175" s="217"/>
      <c r="L175" s="217"/>
      <c r="N175" s="117"/>
      <c r="P175" s="117"/>
      <c r="R175" s="117"/>
      <c r="T175" s="117"/>
      <c r="V175" s="117"/>
    </row>
    <row r="176" spans="5:22" s="116" customFormat="1">
      <c r="E176" s="217"/>
      <c r="F176" s="217"/>
      <c r="G176" s="217"/>
      <c r="H176" s="217"/>
      <c r="I176" s="217"/>
      <c r="J176" s="217"/>
      <c r="K176" s="217"/>
      <c r="L176" s="217"/>
      <c r="N176" s="117"/>
      <c r="P176" s="117"/>
      <c r="R176" s="117"/>
      <c r="T176" s="117"/>
      <c r="V176" s="117"/>
    </row>
    <row r="177" spans="5:22" s="116" customFormat="1">
      <c r="E177" s="217"/>
      <c r="F177" s="217"/>
      <c r="G177" s="217"/>
      <c r="H177" s="217"/>
      <c r="I177" s="217"/>
      <c r="J177" s="217"/>
      <c r="K177" s="217"/>
      <c r="L177" s="217"/>
      <c r="N177" s="117"/>
      <c r="P177" s="117"/>
      <c r="R177" s="117"/>
      <c r="T177" s="117"/>
      <c r="V177" s="117"/>
    </row>
    <row r="178" spans="5:22" s="116" customFormat="1">
      <c r="E178" s="217"/>
      <c r="F178" s="217"/>
      <c r="G178" s="217"/>
      <c r="H178" s="217"/>
      <c r="I178" s="217"/>
      <c r="J178" s="217"/>
      <c r="K178" s="217"/>
      <c r="L178" s="217"/>
      <c r="N178" s="117"/>
      <c r="P178" s="117"/>
      <c r="R178" s="117"/>
      <c r="T178" s="117"/>
      <c r="V178" s="117"/>
    </row>
    <row r="179" spans="5:22" s="116" customFormat="1">
      <c r="E179" s="217"/>
      <c r="F179" s="217"/>
      <c r="G179" s="217"/>
      <c r="H179" s="217"/>
      <c r="I179" s="217"/>
      <c r="J179" s="217"/>
      <c r="K179" s="217"/>
      <c r="L179" s="217"/>
      <c r="N179" s="117"/>
      <c r="P179" s="117"/>
      <c r="R179" s="117"/>
      <c r="T179" s="117"/>
      <c r="V179" s="117"/>
    </row>
    <row r="180" spans="5:22" s="116" customFormat="1">
      <c r="E180" s="217"/>
      <c r="F180" s="217"/>
      <c r="G180" s="217"/>
      <c r="H180" s="217"/>
      <c r="I180" s="217"/>
      <c r="J180" s="217"/>
      <c r="K180" s="217"/>
      <c r="L180" s="217"/>
      <c r="N180" s="117"/>
      <c r="P180" s="117"/>
      <c r="R180" s="117"/>
      <c r="T180" s="117"/>
      <c r="V180" s="117"/>
    </row>
    <row r="181" spans="5:22" s="116" customFormat="1">
      <c r="E181" s="217"/>
      <c r="F181" s="217"/>
      <c r="G181" s="217"/>
      <c r="H181" s="217"/>
      <c r="I181" s="217"/>
      <c r="J181" s="217"/>
      <c r="K181" s="217"/>
      <c r="L181" s="217"/>
      <c r="N181" s="117"/>
      <c r="P181" s="117"/>
      <c r="R181" s="117"/>
      <c r="T181" s="117"/>
      <c r="V181" s="117"/>
    </row>
    <row r="182" spans="5:22" s="116" customFormat="1">
      <c r="E182" s="217"/>
      <c r="F182" s="217"/>
      <c r="G182" s="217"/>
      <c r="H182" s="217"/>
      <c r="I182" s="217"/>
      <c r="J182" s="217"/>
      <c r="K182" s="217"/>
      <c r="L182" s="217"/>
      <c r="N182" s="117"/>
      <c r="P182" s="117"/>
      <c r="R182" s="117"/>
      <c r="T182" s="117"/>
      <c r="V182" s="117"/>
    </row>
    <row r="183" spans="5:22" s="116" customFormat="1">
      <c r="E183" s="217"/>
      <c r="F183" s="217"/>
      <c r="G183" s="217"/>
      <c r="H183" s="217"/>
      <c r="I183" s="217"/>
      <c r="J183" s="217"/>
      <c r="K183" s="217"/>
      <c r="L183" s="217"/>
      <c r="N183" s="117"/>
      <c r="P183" s="117"/>
      <c r="R183" s="117"/>
      <c r="T183" s="117"/>
      <c r="V183" s="117"/>
    </row>
  </sheetData>
  <sheetProtection sheet="1" objects="1" scenarios="1"/>
  <mergeCells count="26">
    <mergeCell ref="B2:L3"/>
    <mergeCell ref="B48:D48"/>
    <mergeCell ref="B49:D49"/>
    <mergeCell ref="B50:D50"/>
    <mergeCell ref="B43:D43"/>
    <mergeCell ref="E9:E10"/>
    <mergeCell ref="B45:D45"/>
    <mergeCell ref="B46:D46"/>
    <mergeCell ref="B47:D47"/>
    <mergeCell ref="K4:M5"/>
    <mergeCell ref="F9:I9"/>
    <mergeCell ref="J9:M9"/>
    <mergeCell ref="B20:C20"/>
    <mergeCell ref="B21:C21"/>
    <mergeCell ref="B62:D62"/>
    <mergeCell ref="B63:D63"/>
    <mergeCell ref="B61:D61"/>
    <mergeCell ref="B42:D42"/>
    <mergeCell ref="B52:D52"/>
    <mergeCell ref="B54:D54"/>
    <mergeCell ref="B60:D60"/>
    <mergeCell ref="B55:D55"/>
    <mergeCell ref="B56:D56"/>
    <mergeCell ref="B58:D58"/>
    <mergeCell ref="B59:D59"/>
    <mergeCell ref="B51:D51"/>
  </mergeCells>
  <phoneticPr fontId="3" type="noConversion"/>
  <dataValidations count="2">
    <dataValidation type="list" allowBlank="1" showInputMessage="1" showErrorMessage="1" sqref="E7 C7">
      <formula1>LocalAuthority</formula1>
    </dataValidation>
    <dataValidation type="list" allowBlank="1" showInputMessage="1" showErrorMessage="1" sqref="C5">
      <formula1>EY_provision</formula1>
    </dataValidation>
  </dataValidations>
  <pageMargins left="0.75" right="0.75" top="1" bottom="1" header="0.5" footer="0.5"/>
  <pageSetup paperSize="9" scale="71" orientation="landscape" r:id="rId1"/>
  <headerFooter alignWithMargins="0"/>
  <ignoredErrors>
    <ignoredError sqref="L19 K19 J19" formula="1"/>
  </ignoredErrors>
</worksheet>
</file>

<file path=xl/worksheets/sheet2.xml><?xml version="1.0" encoding="utf-8"?>
<worksheet xmlns="http://schemas.openxmlformats.org/spreadsheetml/2006/main" xmlns:r="http://schemas.openxmlformats.org/officeDocument/2006/relationships">
  <sheetPr codeName="Sheet15" enableFormatConditionsCalculation="0">
    <tabColor indexed="31"/>
  </sheetPr>
  <dimension ref="A1:X62"/>
  <sheetViews>
    <sheetView showGridLines="0" showRowColHeaders="0" zoomScaleNormal="100" workbookViewId="0"/>
  </sheetViews>
  <sheetFormatPr defaultColWidth="9.140625" defaultRowHeight="12.75"/>
  <cols>
    <col min="1" max="1" width="3.7109375" style="21" customWidth="1"/>
    <col min="2" max="2" width="125.7109375" style="21" customWidth="1"/>
    <col min="3" max="16384" width="9.140625" style="21"/>
  </cols>
  <sheetData>
    <row r="1" spans="2:24" ht="12.75" customHeight="1"/>
    <row r="2" spans="2:24" ht="15" customHeight="1">
      <c r="B2" s="28" t="s">
        <v>71</v>
      </c>
      <c r="C2" s="27"/>
      <c r="D2" s="27"/>
      <c r="E2" s="27"/>
      <c r="F2" s="27"/>
      <c r="G2" s="27"/>
      <c r="H2" s="27"/>
      <c r="I2" s="27"/>
      <c r="J2" s="27"/>
      <c r="K2" s="27"/>
      <c r="L2" s="27"/>
      <c r="M2" s="27"/>
      <c r="N2" s="27"/>
      <c r="O2" s="27"/>
      <c r="P2" s="27"/>
      <c r="Q2" s="27"/>
      <c r="R2" s="27"/>
      <c r="S2" s="27"/>
      <c r="T2" s="27"/>
      <c r="U2" s="27"/>
      <c r="V2" s="27"/>
      <c r="W2" s="27"/>
      <c r="X2" s="22"/>
    </row>
    <row r="3" spans="2:24" ht="15" customHeight="1">
      <c r="B3" s="28"/>
      <c r="C3" s="27"/>
      <c r="D3" s="27"/>
      <c r="E3" s="27"/>
      <c r="F3" s="27"/>
      <c r="G3" s="27"/>
      <c r="H3" s="27"/>
      <c r="I3" s="27"/>
      <c r="J3" s="27"/>
      <c r="K3" s="27"/>
      <c r="L3" s="27"/>
      <c r="M3" s="27"/>
      <c r="N3" s="27"/>
      <c r="O3" s="27"/>
      <c r="P3" s="27"/>
      <c r="Q3" s="27"/>
      <c r="R3" s="27"/>
      <c r="S3" s="27"/>
      <c r="T3" s="27"/>
      <c r="U3" s="27"/>
      <c r="V3" s="27"/>
      <c r="W3" s="27"/>
      <c r="X3" s="22"/>
    </row>
    <row r="4" spans="2:24" ht="15" customHeight="1">
      <c r="B4" s="28" t="s">
        <v>6</v>
      </c>
      <c r="C4" s="27"/>
      <c r="D4" s="27"/>
      <c r="E4" s="27"/>
      <c r="F4" s="27"/>
      <c r="G4" s="27"/>
      <c r="H4" s="27"/>
      <c r="I4" s="27"/>
      <c r="J4" s="27"/>
      <c r="K4" s="27"/>
      <c r="L4" s="27"/>
      <c r="M4" s="27"/>
      <c r="N4" s="27"/>
      <c r="O4" s="27"/>
      <c r="P4" s="27"/>
      <c r="Q4" s="27"/>
      <c r="R4" s="27"/>
      <c r="S4" s="27"/>
      <c r="T4" s="27"/>
      <c r="U4" s="27"/>
      <c r="V4" s="27"/>
      <c r="W4" s="27"/>
      <c r="X4" s="22"/>
    </row>
    <row r="5" spans="2:24" ht="15">
      <c r="B5" s="307" t="s">
        <v>7386</v>
      </c>
      <c r="C5" s="26"/>
      <c r="D5" s="26"/>
      <c r="E5" s="26"/>
      <c r="F5" s="26"/>
      <c r="G5" s="26"/>
      <c r="H5" s="26"/>
      <c r="I5" s="26"/>
      <c r="J5" s="26"/>
      <c r="K5" s="26"/>
      <c r="L5" s="26"/>
      <c r="M5" s="26"/>
      <c r="N5" s="26"/>
      <c r="O5" s="26"/>
      <c r="P5" s="26"/>
      <c r="Q5" s="26"/>
      <c r="R5" s="26"/>
      <c r="S5" s="26"/>
      <c r="T5" s="26"/>
      <c r="U5" s="26"/>
      <c r="V5" s="26"/>
      <c r="W5" s="27"/>
      <c r="X5" s="29"/>
    </row>
    <row r="6" spans="2:24" ht="15">
      <c r="B6" s="307" t="s">
        <v>7387</v>
      </c>
      <c r="C6" s="26"/>
      <c r="D6" s="26"/>
      <c r="E6" s="26"/>
      <c r="F6" s="26"/>
      <c r="G6" s="26"/>
      <c r="H6" s="26"/>
      <c r="I6" s="26"/>
      <c r="J6" s="26"/>
      <c r="K6" s="26"/>
      <c r="L6" s="26"/>
      <c r="M6" s="26"/>
      <c r="N6" s="26"/>
      <c r="O6" s="26"/>
      <c r="P6" s="26"/>
      <c r="Q6" s="26"/>
      <c r="R6" s="26"/>
      <c r="S6" s="26"/>
      <c r="T6" s="26"/>
      <c r="U6" s="26"/>
      <c r="V6" s="26"/>
      <c r="W6" s="27"/>
      <c r="X6" s="29"/>
    </row>
    <row r="7" spans="2:24" ht="25.5">
      <c r="B7" s="314" t="s">
        <v>7388</v>
      </c>
      <c r="C7" s="26"/>
      <c r="D7" s="26"/>
      <c r="E7" s="26"/>
      <c r="F7" s="26"/>
      <c r="G7" s="26"/>
      <c r="H7" s="26"/>
      <c r="I7" s="26"/>
      <c r="J7" s="26"/>
      <c r="K7" s="26"/>
      <c r="L7" s="26"/>
      <c r="M7" s="26"/>
      <c r="N7" s="26"/>
      <c r="O7" s="26"/>
      <c r="P7" s="26"/>
      <c r="Q7" s="26"/>
      <c r="R7" s="26"/>
      <c r="S7" s="26"/>
      <c r="T7" s="26"/>
      <c r="U7" s="26"/>
      <c r="V7" s="26"/>
      <c r="W7" s="27"/>
      <c r="X7" s="29"/>
    </row>
    <row r="8" spans="2:24" ht="25.5">
      <c r="B8" s="314" t="s">
        <v>246</v>
      </c>
      <c r="C8" s="26"/>
      <c r="D8" s="26"/>
      <c r="E8" s="26"/>
      <c r="F8" s="26"/>
      <c r="G8" s="26"/>
      <c r="H8" s="26"/>
      <c r="I8" s="26"/>
      <c r="J8" s="26"/>
      <c r="K8" s="26"/>
      <c r="L8" s="26"/>
      <c r="M8" s="26"/>
      <c r="N8" s="26"/>
      <c r="O8" s="26"/>
      <c r="P8" s="26"/>
      <c r="Q8" s="26"/>
      <c r="R8" s="26"/>
      <c r="S8" s="26"/>
      <c r="T8" s="26"/>
      <c r="U8" s="26"/>
      <c r="V8" s="26"/>
      <c r="W8" s="27"/>
      <c r="X8" s="29"/>
    </row>
    <row r="9" spans="2:24" ht="15">
      <c r="B9" s="314" t="s">
        <v>7389</v>
      </c>
      <c r="C9" s="26"/>
      <c r="D9" s="26"/>
      <c r="E9" s="26"/>
      <c r="F9" s="26"/>
      <c r="G9" s="26"/>
      <c r="H9" s="26"/>
      <c r="I9" s="26"/>
      <c r="J9" s="26"/>
      <c r="K9" s="26"/>
      <c r="L9" s="26"/>
      <c r="M9" s="26"/>
      <c r="N9" s="26"/>
      <c r="O9" s="26"/>
      <c r="P9" s="26"/>
      <c r="Q9" s="26"/>
      <c r="R9" s="26"/>
      <c r="S9" s="26"/>
      <c r="T9" s="26"/>
      <c r="U9" s="26"/>
      <c r="V9" s="26"/>
      <c r="W9" s="27"/>
      <c r="X9" s="29"/>
    </row>
    <row r="10" spans="2:24" ht="15" customHeight="1">
      <c r="R10" s="26"/>
      <c r="S10" s="26"/>
      <c r="T10" s="26"/>
      <c r="U10" s="26"/>
      <c r="V10" s="26"/>
      <c r="W10" s="27"/>
      <c r="X10" s="29"/>
    </row>
    <row r="11" spans="2:24" ht="15" customHeight="1">
      <c r="B11" s="28" t="s">
        <v>5</v>
      </c>
      <c r="C11" s="30"/>
      <c r="D11" s="30"/>
      <c r="E11" s="30"/>
      <c r="F11" s="30"/>
      <c r="G11" s="30"/>
      <c r="H11" s="30"/>
      <c r="I11" s="30"/>
      <c r="J11" s="30"/>
      <c r="K11" s="30"/>
      <c r="L11" s="27"/>
      <c r="M11" s="27"/>
      <c r="N11" s="27"/>
      <c r="O11" s="27"/>
      <c r="P11" s="27"/>
      <c r="Q11" s="27"/>
      <c r="R11" s="27"/>
      <c r="S11" s="27"/>
      <c r="T11" s="27"/>
      <c r="U11" s="27"/>
      <c r="V11" s="27"/>
      <c r="W11" s="27"/>
      <c r="X11" s="22"/>
    </row>
    <row r="12" spans="2:24" ht="25.5">
      <c r="B12" s="314" t="s">
        <v>7390</v>
      </c>
      <c r="C12" s="26"/>
      <c r="D12" s="26"/>
      <c r="E12" s="26"/>
      <c r="F12" s="26"/>
      <c r="G12" s="26"/>
      <c r="H12" s="26"/>
      <c r="I12" s="26"/>
      <c r="J12" s="26"/>
      <c r="K12" s="26"/>
      <c r="L12" s="26"/>
      <c r="M12" s="26"/>
      <c r="N12" s="26"/>
      <c r="O12" s="26"/>
      <c r="P12" s="26"/>
      <c r="Q12" s="26"/>
      <c r="R12" s="26"/>
      <c r="S12" s="26"/>
      <c r="T12" s="26"/>
      <c r="U12" s="26"/>
      <c r="V12" s="26"/>
      <c r="W12" s="27"/>
      <c r="X12" s="22"/>
    </row>
    <row r="13" spans="2:24" ht="25.5">
      <c r="B13" s="315" t="s">
        <v>7391</v>
      </c>
      <c r="C13" s="307"/>
      <c r="D13" s="307"/>
      <c r="E13" s="307"/>
      <c r="F13" s="307"/>
      <c r="G13" s="307"/>
      <c r="H13" s="307"/>
      <c r="I13" s="307"/>
      <c r="J13" s="307"/>
      <c r="K13" s="307"/>
      <c r="L13" s="307"/>
      <c r="M13" s="307"/>
      <c r="N13" s="307"/>
      <c r="O13" s="307"/>
      <c r="P13" s="307"/>
      <c r="Q13" s="307"/>
      <c r="R13" s="26"/>
      <c r="S13" s="26"/>
      <c r="T13" s="26"/>
      <c r="U13" s="26"/>
      <c r="V13" s="26"/>
      <c r="W13" s="27"/>
      <c r="X13" s="22"/>
    </row>
    <row r="14" spans="2:24" ht="15">
      <c r="B14" s="587" t="s">
        <v>7378</v>
      </c>
      <c r="C14" s="26"/>
      <c r="D14" s="26"/>
      <c r="E14" s="26"/>
      <c r="F14" s="26"/>
      <c r="G14" s="26"/>
      <c r="H14" s="26"/>
      <c r="I14" s="26"/>
      <c r="J14" s="26"/>
      <c r="K14" s="26"/>
      <c r="L14" s="26"/>
      <c r="M14" s="26"/>
      <c r="N14" s="26"/>
      <c r="O14" s="26"/>
      <c r="P14" s="26"/>
      <c r="Q14" s="26"/>
      <c r="R14" s="27"/>
      <c r="S14" s="27"/>
      <c r="T14" s="27"/>
      <c r="U14" s="27"/>
      <c r="V14" s="27"/>
      <c r="W14" s="27"/>
      <c r="X14" s="22"/>
    </row>
    <row r="15" spans="2:24" ht="15">
      <c r="B15" s="587" t="s">
        <v>7379</v>
      </c>
      <c r="C15" s="26"/>
      <c r="D15" s="26"/>
      <c r="E15" s="26"/>
      <c r="F15" s="26"/>
      <c r="G15" s="26"/>
      <c r="H15" s="26"/>
      <c r="I15" s="26"/>
      <c r="J15" s="26"/>
      <c r="K15" s="26"/>
      <c r="L15" s="26"/>
      <c r="M15" s="26"/>
      <c r="N15" s="26"/>
      <c r="O15" s="26"/>
      <c r="P15" s="26"/>
      <c r="Q15" s="27"/>
      <c r="R15" s="27"/>
      <c r="S15" s="27"/>
      <c r="T15" s="27"/>
      <c r="U15" s="27"/>
      <c r="V15" s="27"/>
      <c r="W15" s="27"/>
      <c r="X15" s="22"/>
    </row>
    <row r="16" spans="2:24" ht="15">
      <c r="B16" s="587"/>
      <c r="C16" s="26"/>
      <c r="D16" s="26"/>
      <c r="E16" s="26"/>
      <c r="F16" s="26"/>
      <c r="G16" s="26"/>
      <c r="H16" s="26"/>
      <c r="I16" s="26"/>
      <c r="J16" s="26"/>
      <c r="K16" s="26"/>
      <c r="L16" s="26"/>
      <c r="M16" s="26"/>
      <c r="N16" s="26"/>
      <c r="O16" s="26"/>
      <c r="P16" s="26"/>
      <c r="Q16" s="27"/>
      <c r="R16" s="27"/>
      <c r="S16" s="27"/>
      <c r="T16" s="27"/>
      <c r="U16" s="27"/>
      <c r="V16" s="27"/>
      <c r="W16" s="27"/>
      <c r="X16" s="22"/>
    </row>
    <row r="17" spans="1:24" ht="15">
      <c r="B17" s="28" t="s">
        <v>9220</v>
      </c>
      <c r="C17" s="26"/>
      <c r="D17" s="26"/>
      <c r="E17" s="26"/>
      <c r="F17" s="26"/>
      <c r="G17" s="26"/>
      <c r="H17" s="26"/>
      <c r="I17" s="26"/>
      <c r="J17" s="26"/>
      <c r="K17" s="26"/>
      <c r="L17" s="26"/>
      <c r="M17" s="26"/>
      <c r="N17" s="26"/>
      <c r="O17" s="26"/>
      <c r="P17" s="26"/>
      <c r="Q17" s="27"/>
      <c r="R17" s="27"/>
      <c r="S17" s="27"/>
      <c r="T17" s="27"/>
      <c r="U17" s="27"/>
      <c r="V17" s="27"/>
      <c r="W17" s="27"/>
      <c r="X17" s="22"/>
    </row>
    <row r="18" spans="1:24" s="578" customFormat="1" ht="15">
      <c r="B18" s="659" t="s">
        <v>7380</v>
      </c>
      <c r="C18" s="579"/>
      <c r="D18" s="580"/>
      <c r="E18" s="580"/>
      <c r="F18" s="580"/>
      <c r="G18" s="580"/>
      <c r="H18" s="580"/>
      <c r="I18" s="580"/>
      <c r="J18" s="580"/>
      <c r="K18" s="580"/>
      <c r="L18" s="581"/>
      <c r="M18" s="581"/>
      <c r="N18" s="581"/>
      <c r="O18" s="581"/>
      <c r="P18" s="581"/>
      <c r="Q18" s="582"/>
      <c r="R18" s="582"/>
      <c r="S18" s="582"/>
      <c r="T18" s="582"/>
      <c r="U18" s="582"/>
      <c r="V18" s="582"/>
      <c r="W18" s="582"/>
      <c r="X18" s="583"/>
    </row>
    <row r="19" spans="1:24" s="578" customFormat="1" ht="15">
      <c r="B19" s="659" t="s">
        <v>7381</v>
      </c>
      <c r="C19" s="579"/>
      <c r="D19" s="580"/>
      <c r="E19" s="580"/>
      <c r="F19" s="580"/>
      <c r="G19" s="580"/>
      <c r="H19" s="580"/>
      <c r="I19" s="580"/>
      <c r="J19" s="580"/>
      <c r="K19" s="580"/>
      <c r="L19" s="581"/>
      <c r="M19" s="581"/>
      <c r="N19" s="581"/>
      <c r="O19" s="581"/>
      <c r="P19" s="581"/>
      <c r="Q19" s="582"/>
      <c r="R19" s="582"/>
      <c r="S19" s="582"/>
      <c r="T19" s="582"/>
      <c r="U19" s="582"/>
      <c r="V19" s="582"/>
      <c r="W19" s="582"/>
      <c r="X19" s="583"/>
    </row>
    <row r="20" spans="1:24" ht="15">
      <c r="B20" s="147"/>
      <c r="C20" s="664"/>
      <c r="D20" s="32"/>
      <c r="E20" s="32"/>
      <c r="F20" s="32"/>
      <c r="G20" s="32"/>
      <c r="H20" s="32"/>
      <c r="I20" s="32"/>
      <c r="J20" s="32"/>
      <c r="K20" s="32"/>
      <c r="L20" s="33"/>
      <c r="M20" s="33"/>
      <c r="N20" s="33"/>
      <c r="O20" s="33"/>
      <c r="P20" s="33"/>
      <c r="Q20" s="27"/>
      <c r="R20" s="27"/>
      <c r="S20" s="27"/>
      <c r="T20" s="27"/>
      <c r="U20" s="27"/>
      <c r="V20" s="27"/>
      <c r="W20" s="27"/>
      <c r="X20" s="22"/>
    </row>
    <row r="21" spans="1:24" ht="15">
      <c r="B21" s="28" t="s">
        <v>10</v>
      </c>
      <c r="C21" s="31"/>
      <c r="D21" s="32"/>
      <c r="E21" s="32"/>
      <c r="F21" s="32"/>
      <c r="G21" s="32"/>
      <c r="H21" s="32"/>
      <c r="I21" s="32"/>
      <c r="J21" s="32"/>
      <c r="K21" s="32"/>
      <c r="L21" s="33"/>
      <c r="M21" s="33"/>
      <c r="N21" s="33"/>
      <c r="O21" s="33"/>
      <c r="P21" s="33"/>
      <c r="Q21" s="27"/>
      <c r="R21" s="27"/>
      <c r="S21" s="27"/>
      <c r="T21" s="27"/>
      <c r="U21" s="27"/>
      <c r="V21" s="27"/>
      <c r="W21" s="27"/>
      <c r="X21" s="22"/>
    </row>
    <row r="22" spans="1:24" ht="25.5">
      <c r="B22" s="315" t="s">
        <v>7392</v>
      </c>
      <c r="C22" s="31"/>
      <c r="D22" s="32"/>
      <c r="E22" s="32"/>
      <c r="F22" s="32"/>
      <c r="G22" s="32"/>
      <c r="H22" s="32"/>
      <c r="I22" s="32"/>
      <c r="J22" s="32"/>
      <c r="K22" s="32"/>
      <c r="L22" s="33"/>
      <c r="M22" s="33"/>
      <c r="N22" s="33"/>
      <c r="O22" s="33"/>
      <c r="P22" s="33"/>
      <c r="Q22" s="27"/>
      <c r="R22" s="27"/>
      <c r="S22" s="27"/>
      <c r="T22" s="27"/>
      <c r="U22" s="27"/>
      <c r="V22" s="27"/>
      <c r="W22" s="27"/>
      <c r="X22" s="22"/>
    </row>
    <row r="23" spans="1:24" ht="25.5">
      <c r="A23" s="319"/>
      <c r="B23" s="315" t="s">
        <v>7393</v>
      </c>
      <c r="C23" s="31"/>
      <c r="D23" s="32"/>
      <c r="E23" s="32"/>
      <c r="F23" s="32"/>
      <c r="G23" s="32"/>
      <c r="H23" s="32"/>
      <c r="I23" s="32"/>
      <c r="J23" s="32"/>
      <c r="K23" s="32"/>
      <c r="L23" s="33"/>
      <c r="M23" s="33"/>
      <c r="N23" s="33"/>
      <c r="O23" s="33"/>
      <c r="P23" s="33"/>
      <c r="Q23" s="27"/>
      <c r="R23" s="27"/>
      <c r="S23" s="27"/>
      <c r="T23" s="27"/>
      <c r="U23" s="27"/>
      <c r="V23" s="27"/>
      <c r="W23" s="27"/>
      <c r="X23" s="22"/>
    </row>
    <row r="24" spans="1:24" s="319" customFormat="1" ht="15">
      <c r="B24" s="28"/>
      <c r="C24" s="316"/>
      <c r="D24" s="33"/>
      <c r="E24" s="33"/>
      <c r="F24" s="33"/>
      <c r="G24" s="33"/>
      <c r="H24" s="33"/>
      <c r="I24" s="33"/>
      <c r="J24" s="33"/>
      <c r="K24" s="33"/>
      <c r="L24" s="33"/>
      <c r="M24" s="33"/>
      <c r="N24" s="33"/>
      <c r="O24" s="33"/>
      <c r="P24" s="33"/>
      <c r="Q24" s="317"/>
      <c r="R24" s="317"/>
      <c r="S24" s="317"/>
      <c r="T24" s="317"/>
      <c r="U24" s="317"/>
      <c r="V24" s="317"/>
      <c r="W24" s="317"/>
      <c r="X24" s="318"/>
    </row>
    <row r="25" spans="1:24" s="319" customFormat="1" ht="15">
      <c r="A25" s="21"/>
      <c r="B25" s="28" t="s">
        <v>7</v>
      </c>
      <c r="C25" s="316"/>
      <c r="D25" s="33"/>
      <c r="E25" s="33"/>
      <c r="F25" s="33"/>
      <c r="G25" s="33"/>
      <c r="H25" s="33"/>
      <c r="I25" s="33"/>
      <c r="J25" s="33"/>
      <c r="K25" s="33"/>
      <c r="L25" s="33"/>
      <c r="M25" s="33"/>
      <c r="N25" s="33"/>
      <c r="O25" s="33"/>
      <c r="P25" s="33"/>
      <c r="Q25" s="317"/>
      <c r="R25" s="317"/>
      <c r="S25" s="317"/>
      <c r="T25" s="317"/>
      <c r="U25" s="317"/>
      <c r="V25" s="317"/>
      <c r="W25" s="317"/>
      <c r="X25" s="318"/>
    </row>
    <row r="26" spans="1:24" ht="25.5">
      <c r="B26" s="315" t="s">
        <v>7394</v>
      </c>
      <c r="C26" s="31"/>
      <c r="D26" s="32"/>
      <c r="E26" s="32"/>
      <c r="F26" s="32"/>
      <c r="G26" s="32"/>
      <c r="H26" s="32"/>
      <c r="I26" s="32"/>
      <c r="J26" s="32"/>
      <c r="K26" s="32"/>
      <c r="L26" s="33"/>
      <c r="M26" s="33"/>
      <c r="N26" s="33"/>
      <c r="O26" s="33"/>
      <c r="P26" s="33"/>
      <c r="Q26" s="27"/>
      <c r="R26" s="27"/>
      <c r="S26" s="27"/>
      <c r="T26" s="27"/>
      <c r="U26" s="27"/>
      <c r="V26" s="27"/>
      <c r="W26" s="27"/>
      <c r="X26" s="22"/>
    </row>
    <row r="27" spans="1:24" ht="25.5">
      <c r="A27" s="319"/>
      <c r="B27" s="315" t="s">
        <v>7395</v>
      </c>
      <c r="C27" s="28"/>
      <c r="D27" s="34"/>
      <c r="E27" s="34"/>
      <c r="F27" s="34"/>
      <c r="G27" s="34"/>
      <c r="H27" s="34"/>
      <c r="I27" s="34"/>
      <c r="J27" s="34"/>
      <c r="K27" s="27"/>
      <c r="L27" s="27"/>
      <c r="M27" s="27"/>
      <c r="N27" s="27"/>
      <c r="O27" s="27"/>
      <c r="P27" s="27"/>
      <c r="Q27" s="27"/>
      <c r="R27" s="27"/>
      <c r="S27" s="27"/>
      <c r="T27" s="27"/>
      <c r="U27" s="27"/>
      <c r="V27" s="27"/>
      <c r="W27" s="27"/>
      <c r="X27" s="22"/>
    </row>
    <row r="28" spans="1:24" s="319" customFormat="1" ht="15">
      <c r="B28" s="313"/>
      <c r="C28" s="312"/>
      <c r="D28" s="312"/>
      <c r="E28" s="312"/>
      <c r="F28" s="312"/>
      <c r="G28" s="312"/>
      <c r="H28" s="312"/>
      <c r="I28" s="312"/>
      <c r="J28" s="312"/>
      <c r="K28" s="317"/>
      <c r="L28" s="317"/>
      <c r="M28" s="317"/>
      <c r="N28" s="317"/>
      <c r="O28" s="317"/>
      <c r="P28" s="317"/>
      <c r="Q28" s="320"/>
      <c r="R28" s="320"/>
      <c r="S28" s="320"/>
      <c r="T28" s="320"/>
      <c r="U28" s="320"/>
      <c r="V28" s="320"/>
      <c r="W28" s="320"/>
      <c r="X28" s="318"/>
    </row>
    <row r="29" spans="1:24" s="319" customFormat="1" ht="15">
      <c r="A29" s="21"/>
      <c r="B29" s="35" t="s">
        <v>141</v>
      </c>
      <c r="C29" s="321"/>
      <c r="D29" s="321"/>
      <c r="E29" s="321"/>
      <c r="F29" s="321"/>
      <c r="G29" s="321"/>
      <c r="H29" s="321"/>
      <c r="I29" s="321"/>
      <c r="J29" s="321"/>
      <c r="K29" s="321"/>
      <c r="L29" s="321"/>
      <c r="M29" s="321"/>
      <c r="N29" s="321"/>
      <c r="O29" s="321"/>
      <c r="P29" s="321"/>
      <c r="Q29" s="321"/>
      <c r="R29" s="317"/>
      <c r="S29" s="317"/>
      <c r="T29" s="317"/>
      <c r="U29" s="317"/>
      <c r="V29" s="317"/>
      <c r="W29" s="317"/>
      <c r="X29" s="318"/>
    </row>
    <row r="30" spans="1:24" ht="15" customHeight="1">
      <c r="B30" s="323" t="s">
        <v>7396</v>
      </c>
      <c r="C30" s="306"/>
      <c r="D30" s="306"/>
      <c r="E30" s="306"/>
      <c r="F30" s="306"/>
      <c r="G30" s="306"/>
      <c r="H30" s="306"/>
      <c r="I30" s="306"/>
      <c r="J30" s="306"/>
      <c r="K30" s="306"/>
      <c r="L30" s="306"/>
      <c r="M30" s="306"/>
      <c r="N30" s="306"/>
      <c r="O30" s="306"/>
      <c r="P30" s="306"/>
      <c r="Q30" s="308"/>
      <c r="R30" s="308"/>
      <c r="S30" s="308"/>
      <c r="T30" s="308"/>
      <c r="U30" s="308"/>
      <c r="V30" s="308"/>
      <c r="W30" s="308"/>
      <c r="X30" s="22"/>
    </row>
    <row r="31" spans="1:24" ht="25.5">
      <c r="A31" s="319"/>
      <c r="B31" s="323" t="s">
        <v>7397</v>
      </c>
      <c r="C31" s="36"/>
      <c r="D31" s="36"/>
      <c r="E31" s="36"/>
      <c r="F31" s="36"/>
      <c r="G31" s="36"/>
      <c r="H31" s="36"/>
      <c r="I31" s="36"/>
      <c r="J31" s="27"/>
      <c r="K31" s="27"/>
      <c r="L31" s="27"/>
      <c r="M31" s="27"/>
      <c r="N31" s="27"/>
      <c r="O31" s="27"/>
      <c r="P31" s="27"/>
      <c r="Q31" s="30"/>
      <c r="R31" s="27"/>
      <c r="S31" s="27"/>
      <c r="T31" s="27"/>
      <c r="U31" s="27"/>
      <c r="V31" s="27"/>
      <c r="W31" s="27"/>
      <c r="X31" s="22"/>
    </row>
    <row r="32" spans="1:24" s="319" customFormat="1" ht="15">
      <c r="B32" s="587" t="s">
        <v>7398</v>
      </c>
      <c r="C32" s="676"/>
      <c r="D32" s="676"/>
      <c r="E32" s="676"/>
      <c r="F32" s="676"/>
      <c r="G32" s="676"/>
      <c r="H32" s="676"/>
      <c r="I32" s="320"/>
      <c r="J32" s="320"/>
      <c r="K32" s="320"/>
      <c r="L32" s="320"/>
      <c r="M32" s="320"/>
      <c r="N32" s="320"/>
      <c r="O32" s="320"/>
      <c r="P32" s="320"/>
      <c r="Q32" s="324"/>
      <c r="R32" s="324"/>
      <c r="S32" s="324"/>
      <c r="T32" s="324"/>
      <c r="U32" s="324"/>
      <c r="V32" s="324"/>
      <c r="W32" s="324"/>
      <c r="X32" s="318"/>
    </row>
    <row r="33" spans="1:24" s="319" customFormat="1" ht="25.5">
      <c r="B33" s="315" t="s">
        <v>7399</v>
      </c>
      <c r="C33" s="321"/>
      <c r="D33" s="321"/>
      <c r="E33" s="321"/>
      <c r="F33" s="321"/>
      <c r="G33" s="321"/>
      <c r="H33" s="321"/>
      <c r="I33" s="321"/>
      <c r="J33" s="321"/>
      <c r="K33" s="321"/>
      <c r="L33" s="321"/>
      <c r="M33" s="321"/>
      <c r="N33" s="321"/>
      <c r="O33" s="321"/>
      <c r="P33" s="321"/>
      <c r="Q33" s="318"/>
      <c r="R33" s="318"/>
      <c r="S33" s="318"/>
      <c r="T33" s="318"/>
      <c r="U33" s="318"/>
      <c r="V33" s="318"/>
      <c r="W33" s="318"/>
      <c r="X33" s="318"/>
    </row>
    <row r="34" spans="1:24" s="319" customFormat="1" ht="15.75" customHeight="1">
      <c r="B34" s="315" t="s">
        <v>7400</v>
      </c>
      <c r="C34" s="322"/>
      <c r="D34" s="322"/>
      <c r="E34" s="322"/>
      <c r="F34" s="322"/>
      <c r="G34" s="322"/>
      <c r="H34" s="322"/>
      <c r="I34" s="322"/>
      <c r="J34" s="322"/>
      <c r="K34" s="322"/>
      <c r="L34" s="322"/>
      <c r="M34" s="322"/>
      <c r="N34" s="322"/>
      <c r="O34" s="322"/>
      <c r="P34" s="322"/>
      <c r="Q34" s="314"/>
      <c r="R34" s="314"/>
      <c r="S34" s="314"/>
      <c r="T34" s="314"/>
      <c r="U34" s="314"/>
      <c r="V34" s="314"/>
      <c r="W34" s="314"/>
      <c r="X34" s="318"/>
    </row>
    <row r="35" spans="1:24" s="319" customFormat="1" ht="15">
      <c r="B35" s="22"/>
      <c r="C35" s="321"/>
      <c r="D35" s="321"/>
      <c r="E35" s="321"/>
      <c r="F35" s="321"/>
      <c r="G35" s="321"/>
      <c r="H35" s="321"/>
      <c r="I35" s="321"/>
      <c r="J35" s="321"/>
      <c r="K35" s="321"/>
      <c r="L35" s="321"/>
      <c r="M35" s="321"/>
      <c r="N35" s="321"/>
      <c r="O35" s="321"/>
      <c r="P35" s="321"/>
      <c r="Q35" s="318"/>
      <c r="R35" s="318"/>
      <c r="S35" s="318"/>
      <c r="T35" s="318"/>
      <c r="U35" s="318"/>
      <c r="V35" s="318"/>
      <c r="W35" s="318"/>
      <c r="X35" s="318"/>
    </row>
    <row r="36" spans="1:24" s="319" customFormat="1" ht="15" customHeight="1">
      <c r="A36" s="21"/>
      <c r="B36" s="22"/>
      <c r="C36" s="324"/>
      <c r="D36" s="324"/>
      <c r="E36" s="324"/>
      <c r="F36" s="324"/>
      <c r="G36" s="324"/>
      <c r="H36" s="324"/>
      <c r="I36" s="324"/>
      <c r="J36" s="324"/>
      <c r="K36" s="324"/>
      <c r="L36" s="324"/>
      <c r="M36" s="324"/>
      <c r="N36" s="324"/>
      <c r="O36" s="324"/>
      <c r="P36" s="324"/>
      <c r="Q36" s="314"/>
      <c r="R36" s="314"/>
      <c r="S36" s="314"/>
      <c r="T36" s="314"/>
      <c r="U36" s="314"/>
      <c r="V36" s="314"/>
      <c r="W36" s="314"/>
      <c r="X36" s="318"/>
    </row>
    <row r="37" spans="1:24">
      <c r="B37" s="22"/>
      <c r="C37" s="37"/>
      <c r="D37" s="37"/>
      <c r="E37" s="37"/>
      <c r="F37" s="37"/>
      <c r="G37" s="37"/>
      <c r="H37" s="37"/>
      <c r="I37" s="22"/>
      <c r="J37" s="22"/>
      <c r="K37" s="22"/>
      <c r="L37" s="22"/>
      <c r="M37" s="22"/>
      <c r="N37" s="22"/>
      <c r="O37" s="22"/>
      <c r="P37" s="22"/>
      <c r="Q37" s="22"/>
      <c r="R37" s="22"/>
      <c r="S37" s="22"/>
      <c r="T37" s="22"/>
      <c r="U37" s="22"/>
      <c r="V37" s="22"/>
      <c r="W37" s="22"/>
      <c r="X37" s="22"/>
    </row>
    <row r="38" spans="1:24">
      <c r="B38" s="22"/>
      <c r="C38" s="307"/>
      <c r="D38" s="307"/>
      <c r="E38" s="307"/>
      <c r="F38" s="307"/>
      <c r="G38" s="307"/>
      <c r="H38" s="307"/>
      <c r="I38" s="307"/>
      <c r="J38" s="307"/>
      <c r="K38" s="307"/>
      <c r="L38" s="307"/>
      <c r="M38" s="307"/>
      <c r="N38" s="307"/>
      <c r="O38" s="307"/>
      <c r="P38" s="307"/>
      <c r="Q38" s="22"/>
      <c r="R38" s="22"/>
      <c r="S38" s="22"/>
      <c r="T38" s="22"/>
      <c r="U38" s="22"/>
      <c r="V38" s="22"/>
      <c r="W38" s="22"/>
      <c r="X38" s="22"/>
    </row>
    <row r="39" spans="1:24">
      <c r="B39" s="22"/>
      <c r="C39" s="22"/>
      <c r="D39" s="22"/>
      <c r="E39" s="22"/>
      <c r="F39" s="22"/>
      <c r="G39" s="22"/>
      <c r="H39" s="22"/>
      <c r="I39" s="22"/>
      <c r="J39" s="22"/>
      <c r="K39" s="22"/>
      <c r="L39" s="22"/>
      <c r="M39" s="22"/>
      <c r="N39" s="22"/>
      <c r="O39" s="22"/>
      <c r="P39" s="22"/>
      <c r="Q39" s="22"/>
      <c r="R39" s="22"/>
      <c r="S39" s="22"/>
      <c r="T39" s="22"/>
      <c r="U39" s="22"/>
      <c r="V39" s="22"/>
      <c r="W39" s="22"/>
      <c r="X39" s="22"/>
    </row>
    <row r="40" spans="1:24">
      <c r="B40" s="22"/>
      <c r="C40" s="307"/>
      <c r="D40" s="307"/>
      <c r="E40" s="307"/>
      <c r="F40" s="307"/>
      <c r="G40" s="307"/>
      <c r="H40" s="307"/>
      <c r="I40" s="307"/>
      <c r="J40" s="307"/>
      <c r="K40" s="307"/>
      <c r="L40" s="307"/>
      <c r="M40" s="307"/>
      <c r="N40" s="307"/>
      <c r="O40" s="307"/>
      <c r="P40" s="307"/>
      <c r="Q40" s="22"/>
      <c r="R40" s="22"/>
      <c r="S40" s="22"/>
      <c r="T40" s="22"/>
      <c r="U40" s="22"/>
      <c r="V40" s="22"/>
      <c r="W40" s="22"/>
      <c r="X40" s="22"/>
    </row>
    <row r="41" spans="1:24">
      <c r="B41" s="22"/>
      <c r="C41" s="22"/>
      <c r="D41" s="22"/>
      <c r="E41" s="22"/>
      <c r="F41" s="22"/>
      <c r="G41" s="22"/>
      <c r="H41" s="22"/>
      <c r="I41" s="22"/>
      <c r="J41" s="22"/>
      <c r="K41" s="22"/>
      <c r="L41" s="22"/>
      <c r="M41" s="22"/>
      <c r="N41" s="22"/>
      <c r="O41" s="22"/>
      <c r="P41" s="22"/>
      <c r="Q41" s="22"/>
      <c r="R41" s="22"/>
      <c r="S41" s="22"/>
      <c r="T41" s="22"/>
      <c r="U41" s="22"/>
      <c r="V41" s="22"/>
      <c r="W41" s="22"/>
      <c r="X41" s="22"/>
    </row>
    <row r="42" spans="1:24">
      <c r="B42" s="22"/>
      <c r="C42" s="22"/>
      <c r="D42" s="22"/>
      <c r="E42" s="22"/>
      <c r="F42" s="22"/>
      <c r="G42" s="22"/>
      <c r="H42" s="22"/>
      <c r="I42" s="22"/>
      <c r="J42" s="22"/>
      <c r="K42" s="22"/>
      <c r="L42" s="22"/>
      <c r="M42" s="22"/>
      <c r="N42" s="22"/>
      <c r="O42" s="22"/>
      <c r="P42" s="22"/>
      <c r="Q42" s="22"/>
      <c r="R42" s="22"/>
      <c r="S42" s="22"/>
      <c r="T42" s="22"/>
      <c r="U42" s="22"/>
      <c r="V42" s="22"/>
      <c r="W42" s="22"/>
      <c r="X42" s="22"/>
    </row>
    <row r="43" spans="1:24">
      <c r="B43" s="22"/>
      <c r="C43" s="22"/>
      <c r="D43" s="22"/>
      <c r="E43" s="22"/>
      <c r="F43" s="22"/>
      <c r="G43" s="22"/>
      <c r="H43" s="22"/>
      <c r="I43" s="22"/>
      <c r="J43" s="22"/>
      <c r="K43" s="22"/>
      <c r="L43" s="22"/>
      <c r="M43" s="22"/>
      <c r="N43" s="22"/>
      <c r="O43" s="22"/>
      <c r="P43" s="22"/>
      <c r="Q43" s="22"/>
      <c r="R43" s="22"/>
      <c r="S43" s="22"/>
      <c r="T43" s="22"/>
      <c r="U43" s="22"/>
      <c r="V43" s="22"/>
      <c r="W43" s="22"/>
      <c r="X43" s="22"/>
    </row>
    <row r="44" spans="1:24">
      <c r="B44" s="22"/>
      <c r="C44" s="22"/>
      <c r="D44" s="22"/>
      <c r="E44" s="22"/>
      <c r="F44" s="22"/>
      <c r="G44" s="22"/>
      <c r="H44" s="22"/>
      <c r="I44" s="22"/>
      <c r="J44" s="22"/>
      <c r="K44" s="22"/>
      <c r="L44" s="22"/>
      <c r="M44" s="22"/>
      <c r="N44" s="22"/>
      <c r="O44" s="22"/>
      <c r="P44" s="22"/>
      <c r="Q44" s="22"/>
      <c r="R44" s="22"/>
      <c r="S44" s="22"/>
      <c r="T44" s="22"/>
      <c r="U44" s="22"/>
      <c r="V44" s="22"/>
      <c r="W44" s="22"/>
      <c r="X44" s="22"/>
    </row>
    <row r="45" spans="1:24">
      <c r="B45" s="22"/>
      <c r="C45" s="22"/>
      <c r="D45" s="22"/>
      <c r="E45" s="22"/>
      <c r="F45" s="22"/>
      <c r="G45" s="22"/>
      <c r="H45" s="22"/>
      <c r="I45" s="22"/>
      <c r="J45" s="22"/>
      <c r="K45" s="22"/>
      <c r="L45" s="22"/>
      <c r="M45" s="22"/>
      <c r="N45" s="22"/>
      <c r="O45" s="22"/>
      <c r="P45" s="22"/>
      <c r="Q45" s="22"/>
      <c r="R45" s="22"/>
      <c r="S45" s="22"/>
      <c r="T45" s="22"/>
      <c r="U45" s="22"/>
      <c r="V45" s="22"/>
      <c r="W45" s="22"/>
      <c r="X45" s="22"/>
    </row>
    <row r="46" spans="1:24">
      <c r="B46" s="22"/>
      <c r="C46" s="22"/>
      <c r="D46" s="22"/>
      <c r="E46" s="22"/>
      <c r="F46" s="22"/>
      <c r="G46" s="22"/>
      <c r="H46" s="22"/>
      <c r="I46" s="22"/>
      <c r="J46" s="22"/>
      <c r="K46" s="22"/>
      <c r="L46" s="22"/>
      <c r="M46" s="22"/>
      <c r="N46" s="22"/>
      <c r="O46" s="22"/>
      <c r="P46" s="22"/>
      <c r="Q46" s="22"/>
      <c r="R46" s="22"/>
      <c r="S46" s="22"/>
      <c r="T46" s="22"/>
      <c r="U46" s="22"/>
      <c r="V46" s="22"/>
      <c r="W46" s="22"/>
      <c r="X46" s="22"/>
    </row>
    <row r="47" spans="1:24">
      <c r="B47" s="22"/>
      <c r="C47" s="22"/>
      <c r="D47" s="22"/>
      <c r="E47" s="22"/>
      <c r="F47" s="22"/>
      <c r="G47" s="22"/>
      <c r="H47" s="22"/>
      <c r="I47" s="22"/>
      <c r="J47" s="22"/>
      <c r="K47" s="22"/>
      <c r="L47" s="22"/>
      <c r="M47" s="22"/>
      <c r="N47" s="22"/>
      <c r="O47" s="22"/>
      <c r="P47" s="22"/>
      <c r="Q47" s="22"/>
      <c r="R47" s="22"/>
      <c r="S47" s="22"/>
      <c r="T47" s="22"/>
      <c r="U47" s="22"/>
      <c r="V47" s="22"/>
      <c r="W47" s="22"/>
      <c r="X47" s="22"/>
    </row>
    <row r="48" spans="1:24">
      <c r="B48" s="22"/>
      <c r="C48" s="22"/>
      <c r="D48" s="22"/>
      <c r="E48" s="22"/>
      <c r="F48" s="22"/>
      <c r="G48" s="22"/>
      <c r="H48" s="22"/>
      <c r="I48" s="22"/>
      <c r="J48" s="22"/>
      <c r="K48" s="22"/>
      <c r="L48" s="22"/>
      <c r="M48" s="22"/>
      <c r="N48" s="22"/>
      <c r="O48" s="22"/>
      <c r="P48" s="22"/>
      <c r="Q48" s="22"/>
      <c r="R48" s="22"/>
      <c r="S48" s="22"/>
      <c r="T48" s="22"/>
      <c r="U48" s="22"/>
      <c r="V48" s="22"/>
      <c r="W48" s="22"/>
      <c r="X48" s="22"/>
    </row>
    <row r="49" spans="2:24">
      <c r="B49" s="22"/>
      <c r="C49" s="22"/>
      <c r="D49" s="22"/>
      <c r="E49" s="22"/>
      <c r="F49" s="22"/>
      <c r="G49" s="22"/>
      <c r="H49" s="22"/>
      <c r="I49" s="22"/>
      <c r="J49" s="22"/>
      <c r="K49" s="22"/>
      <c r="L49" s="22"/>
      <c r="M49" s="22"/>
      <c r="N49" s="22"/>
      <c r="O49" s="22"/>
      <c r="P49" s="22"/>
      <c r="Q49" s="22"/>
      <c r="R49" s="22"/>
      <c r="S49" s="22"/>
      <c r="T49" s="22"/>
      <c r="U49" s="22"/>
      <c r="V49" s="22"/>
      <c r="W49" s="22"/>
      <c r="X49" s="22"/>
    </row>
    <row r="50" spans="2:24">
      <c r="B50" s="22"/>
      <c r="C50" s="22"/>
      <c r="D50" s="22"/>
      <c r="E50" s="22"/>
      <c r="F50" s="22"/>
      <c r="G50" s="22"/>
      <c r="H50" s="22"/>
      <c r="I50" s="22"/>
      <c r="J50" s="22"/>
      <c r="K50" s="22"/>
      <c r="L50" s="22"/>
      <c r="M50" s="22"/>
      <c r="N50" s="22"/>
      <c r="O50" s="22"/>
      <c r="P50" s="22"/>
      <c r="Q50" s="22"/>
      <c r="R50" s="22"/>
      <c r="S50" s="22"/>
      <c r="T50" s="22"/>
      <c r="U50" s="22"/>
      <c r="V50" s="22"/>
      <c r="W50" s="22"/>
      <c r="X50" s="22"/>
    </row>
    <row r="51" spans="2:24">
      <c r="B51" s="22"/>
      <c r="C51" s="22"/>
      <c r="D51" s="22"/>
      <c r="E51" s="22"/>
      <c r="F51" s="22"/>
      <c r="G51" s="22"/>
      <c r="H51" s="22"/>
      <c r="I51" s="22"/>
      <c r="J51" s="22"/>
      <c r="K51" s="22"/>
      <c r="L51" s="22"/>
      <c r="M51" s="22"/>
      <c r="N51" s="22"/>
      <c r="O51" s="22"/>
      <c r="P51" s="22"/>
      <c r="Q51" s="22"/>
      <c r="R51" s="22"/>
      <c r="S51" s="22"/>
      <c r="T51" s="22"/>
      <c r="U51" s="22"/>
      <c r="V51" s="22"/>
      <c r="W51" s="22"/>
      <c r="X51" s="22"/>
    </row>
    <row r="52" spans="2:24">
      <c r="B52" s="22"/>
      <c r="C52" s="22"/>
      <c r="D52" s="22"/>
      <c r="E52" s="22"/>
      <c r="F52" s="22"/>
      <c r="G52" s="22"/>
      <c r="H52" s="22"/>
      <c r="I52" s="22"/>
      <c r="J52" s="22"/>
      <c r="K52" s="22"/>
      <c r="L52" s="22"/>
      <c r="M52" s="22"/>
      <c r="N52" s="22"/>
      <c r="O52" s="22"/>
      <c r="P52" s="22"/>
      <c r="Q52" s="22"/>
      <c r="R52" s="22"/>
      <c r="S52" s="22"/>
      <c r="T52" s="22"/>
      <c r="U52" s="22"/>
      <c r="V52" s="22"/>
      <c r="W52" s="22"/>
      <c r="X52" s="22"/>
    </row>
    <row r="53" spans="2:24">
      <c r="B53" s="22"/>
      <c r="C53" s="38"/>
      <c r="D53" s="39"/>
      <c r="E53" s="39"/>
      <c r="F53" s="39"/>
      <c r="G53" s="39"/>
      <c r="H53" s="39"/>
      <c r="I53" s="22"/>
      <c r="J53" s="22"/>
      <c r="K53" s="22"/>
      <c r="L53" s="22"/>
      <c r="M53" s="22"/>
      <c r="N53" s="22"/>
      <c r="O53" s="22"/>
      <c r="P53" s="22"/>
      <c r="Q53" s="22"/>
      <c r="R53" s="22"/>
      <c r="S53" s="22"/>
      <c r="T53" s="22"/>
      <c r="U53" s="22"/>
      <c r="V53" s="22"/>
      <c r="W53" s="22"/>
      <c r="X53" s="22"/>
    </row>
    <row r="54" spans="2:24">
      <c r="B54" s="22"/>
      <c r="C54" s="39"/>
      <c r="D54" s="39"/>
      <c r="E54" s="39"/>
      <c r="F54" s="39"/>
      <c r="G54" s="39"/>
      <c r="H54" s="39"/>
      <c r="I54" s="22"/>
      <c r="J54" s="22"/>
      <c r="K54" s="22"/>
      <c r="L54" s="22"/>
      <c r="M54" s="22"/>
      <c r="N54" s="22"/>
      <c r="O54" s="22"/>
      <c r="P54" s="22"/>
      <c r="Q54" s="22"/>
      <c r="R54" s="22"/>
      <c r="S54" s="22"/>
      <c r="T54" s="22"/>
      <c r="U54" s="22"/>
      <c r="V54" s="22"/>
      <c r="W54" s="22"/>
      <c r="X54" s="22"/>
    </row>
    <row r="55" spans="2:24">
      <c r="B55" s="22"/>
      <c r="C55" s="39"/>
      <c r="D55" s="39"/>
      <c r="E55" s="39"/>
      <c r="F55" s="39"/>
      <c r="G55" s="39"/>
      <c r="H55" s="39"/>
      <c r="I55" s="22"/>
      <c r="J55" s="22"/>
      <c r="K55" s="22"/>
      <c r="L55" s="22"/>
      <c r="M55" s="22"/>
      <c r="N55" s="22"/>
      <c r="O55" s="22"/>
      <c r="P55" s="22"/>
      <c r="Q55" s="22"/>
      <c r="R55" s="22"/>
      <c r="S55" s="22"/>
      <c r="T55" s="22"/>
      <c r="U55" s="22"/>
      <c r="V55" s="22"/>
      <c r="W55" s="22"/>
      <c r="X55" s="22"/>
    </row>
    <row r="56" spans="2:24">
      <c r="B56" s="22"/>
      <c r="C56" s="39"/>
      <c r="D56" s="39"/>
      <c r="E56" s="39"/>
      <c r="F56" s="39"/>
      <c r="G56" s="39"/>
      <c r="H56" s="39"/>
      <c r="I56" s="22"/>
      <c r="J56" s="22"/>
      <c r="K56" s="22"/>
      <c r="L56" s="22"/>
      <c r="M56" s="22"/>
      <c r="N56" s="22"/>
      <c r="O56" s="22"/>
      <c r="P56" s="22"/>
      <c r="Q56" s="22"/>
      <c r="R56" s="22"/>
      <c r="S56" s="22"/>
      <c r="T56" s="22"/>
      <c r="U56" s="22"/>
      <c r="V56" s="22"/>
      <c r="W56" s="22"/>
      <c r="X56" s="22"/>
    </row>
    <row r="57" spans="2:24">
      <c r="B57" s="22"/>
      <c r="C57" s="39"/>
      <c r="D57" s="39"/>
      <c r="E57" s="39"/>
      <c r="F57" s="39"/>
      <c r="G57" s="39"/>
      <c r="H57" s="39"/>
      <c r="I57" s="22"/>
      <c r="J57" s="22"/>
      <c r="K57" s="22"/>
      <c r="L57" s="22"/>
      <c r="M57" s="22"/>
      <c r="N57" s="22"/>
      <c r="O57" s="22"/>
      <c r="P57" s="22"/>
      <c r="Q57" s="22"/>
      <c r="R57" s="22"/>
      <c r="S57" s="22"/>
      <c r="T57" s="22"/>
      <c r="U57" s="22"/>
      <c r="V57" s="22"/>
      <c r="W57" s="22"/>
      <c r="X57" s="22"/>
    </row>
    <row r="58" spans="2:24">
      <c r="B58" s="22"/>
      <c r="C58" s="39"/>
      <c r="D58" s="39"/>
      <c r="E58" s="39"/>
      <c r="F58" s="39"/>
      <c r="G58" s="39"/>
      <c r="H58" s="39"/>
      <c r="I58" s="22"/>
      <c r="J58" s="22"/>
      <c r="K58" s="22"/>
      <c r="L58" s="22"/>
      <c r="M58" s="22"/>
      <c r="N58" s="22"/>
      <c r="O58" s="22"/>
      <c r="P58" s="22"/>
      <c r="Q58" s="22"/>
      <c r="R58" s="22"/>
      <c r="S58" s="22"/>
      <c r="T58" s="22"/>
      <c r="U58" s="22"/>
      <c r="V58" s="22"/>
      <c r="W58" s="22"/>
      <c r="X58" s="22"/>
    </row>
    <row r="59" spans="2:24">
      <c r="B59" s="22"/>
      <c r="C59" s="39"/>
      <c r="D59" s="39"/>
      <c r="E59" s="39"/>
      <c r="F59" s="39"/>
      <c r="G59" s="39"/>
      <c r="H59" s="39"/>
      <c r="I59" s="22"/>
      <c r="J59" s="22"/>
      <c r="K59" s="22"/>
      <c r="L59" s="22"/>
      <c r="M59" s="22"/>
      <c r="N59" s="22"/>
      <c r="O59" s="22"/>
      <c r="P59" s="22"/>
    </row>
    <row r="60" spans="2:24">
      <c r="B60" s="22"/>
      <c r="C60" s="39"/>
      <c r="D60" s="39"/>
      <c r="E60" s="39"/>
      <c r="F60" s="39"/>
      <c r="G60" s="39"/>
      <c r="H60" s="39"/>
      <c r="I60" s="22"/>
      <c r="J60" s="22"/>
      <c r="K60" s="22"/>
      <c r="L60" s="22"/>
      <c r="M60" s="22"/>
      <c r="N60" s="22"/>
      <c r="O60" s="22"/>
      <c r="P60" s="22"/>
    </row>
    <row r="61" spans="2:24">
      <c r="C61" s="39"/>
      <c r="D61" s="39"/>
      <c r="E61" s="39"/>
      <c r="F61" s="39"/>
      <c r="G61" s="39"/>
      <c r="H61" s="39"/>
      <c r="I61" s="22"/>
      <c r="J61" s="22"/>
      <c r="K61" s="22"/>
      <c r="L61" s="22"/>
      <c r="M61" s="22"/>
      <c r="N61" s="22"/>
      <c r="O61" s="22"/>
      <c r="P61" s="22"/>
    </row>
    <row r="62" spans="2:24">
      <c r="C62" s="39"/>
      <c r="D62" s="39"/>
      <c r="E62" s="39"/>
      <c r="F62" s="39"/>
      <c r="G62" s="39"/>
      <c r="H62" s="39"/>
      <c r="I62" s="22"/>
      <c r="J62" s="22"/>
      <c r="K62" s="22"/>
      <c r="L62" s="22"/>
      <c r="M62" s="22"/>
      <c r="N62" s="22"/>
      <c r="O62" s="22"/>
      <c r="P62" s="22"/>
    </row>
  </sheetData>
  <sheetProtection sheet="1" objects="1" scenarios="1"/>
  <mergeCells count="1">
    <mergeCell ref="C32:H32"/>
  </mergeCells>
  <phoneticPr fontId="4" type="noConversion"/>
  <hyperlinks>
    <hyperlink ref="B5" location="'Table 1'!A1" display="Table 1: Number of early years and childcare provider inspections between 1 September 2012 and 31 December 2012, by inspection type (provisional)"/>
    <hyperlink ref="B8" location="'Table 3a 3b'!A1" display="Table 3b: Overall effectiveness of closed providers previously on the Early Years Register at their last inspection before closure, by provider type (provisional)"/>
    <hyperlink ref="B9" location="'Table 3c'!A1" display="Table 3c: Inspection outcomes of active early years registered providers at their most recent inspection as at 31 December 2012 (provisional)"/>
    <hyperlink ref="B6" location="'Table 2'!A1" display="Table 2: Inspection outcomes of early years registered providers inspected between 1 September 2012 and 31 December 2012 (provisional)"/>
    <hyperlink ref="B12" location="'Table 4a'!A1" display="Table 4a: Early years registered providers complying with the requirements of the Childcare Register at inspections carried out between 1 September 2012 and 31 December 2012, by provider type (provisional)"/>
    <hyperlink ref="B22" location="'Table 9a'!A1" display="Table 9a: Early years registered providers inspected when there were no children on roll complying with the requirements for registration between 1 September 2012 and 31 December 2012, by provider type (provisional)"/>
    <hyperlink ref="B23" location="'Table 9b '!A1" display="Table 9b: Early years registered providers inspected when there were no children on roll complying with the requirements of registration at their most recent inspection as at 31 December 2012 (provisional)"/>
    <hyperlink ref="B26" location="'Table 10a'!A1" display="Table 10a: Overall effectiveness of early years registered providers inspected between 1 September 2012 and 31 December 2012, by region and local authority (provisional)"/>
    <hyperlink ref="B27" location="'Table 10b'!A1" display="Table 10b: Overall effectiveness of active early years registered providers at their most recent inspection as at 31 December 2012, by region and local authority (provisional)"/>
    <hyperlink ref="B30" location="'Chart 1'!A1" display="Chart 1: Overall effectiveness of early years registered providers inspected between 1 September 2012 and 31 December 2012, by provider type (provisional)"/>
    <hyperlink ref="B31" location="'Chart 2'!A1" display="Chart 2: Key inspection judgements of early years registered providers inspected between 1 September 2012 and 31 December 2012, by provider type (provisional)"/>
    <hyperlink ref="B33" location="'Chart 4'!A1" display="Chart 4: Key inspection judgements of active early years registered providers at their most recent inspection as at 31 December 2012, by provider type (provisional)"/>
    <hyperlink ref="B34" location="'Chart 5'!A1" display="Chart 5: Overall effectiveness of active early years registered providers at their most recent inspection as at 31 December 2012, by region (provisional)"/>
    <hyperlink ref="B13" location="'Table 4b'!A1" display="Table 4b: Providers on the Childcare Register only complying with the requirements of the Childcare Register at inspections carried out between 1 September 2012 and 31 December 2012, by provider type (provisional)"/>
    <hyperlink ref="B7" location="'Table 3a 3b'!A1" display="Table 3a: Overall effectiveness of active early years registered providers at their most recent inspection as at 31 December 2012, by provider type (provisional)"/>
    <hyperlink ref="B32" location="'Chart 3 '!A1" display="Chart 3: Overall effectiveness of active early years registered providers at their most recent inspection as at 31 December 2012, by provider type (provisional)"/>
    <hyperlink ref="B14" location="'Table 5'!A1" display="Table 5: Early years registered providers complying with the requirements of the Childcare Register at their most recent inspection "/>
    <hyperlink ref="B15" location="'Table 6'!A1" display="Table 6: Providers on the Childcare Register only complying with the requirements of the Childcare Register at their most recent inspection"/>
    <hyperlink ref="B18" location="'Table 7 '!A1" display="Table 7: Actions issued at early years registered inspections "/>
    <hyperlink ref="B19" location="'Table 8'!A1" display="Table 8: Recommendations made at early years registered inspections"/>
  </hyperlinks>
  <pageMargins left="0.74803149606299213" right="0.74803149606299213" top="0.98425196850393704" bottom="0.98425196850393704" header="0.51181102362204722" footer="0.51181102362204722"/>
  <pageSetup paperSize="9" scale="68" orientation="portrait" r:id="rId1"/>
  <headerFooter alignWithMargins="0"/>
  <rowBreaks count="1" manualBreakCount="1">
    <brk id="36" max="1" man="1"/>
  </rowBreaks>
  <colBreaks count="1" manualBreakCount="1">
    <brk id="2" max="69" man="1"/>
  </colBreaks>
</worksheet>
</file>

<file path=xl/worksheets/sheet20.xml><?xml version="1.0" encoding="utf-8"?>
<worksheet xmlns="http://schemas.openxmlformats.org/spreadsheetml/2006/main" xmlns:r="http://schemas.openxmlformats.org/officeDocument/2006/relationships">
  <sheetPr codeName="Sheet22" enableFormatConditionsCalculation="0">
    <tabColor indexed="31"/>
  </sheetPr>
  <dimension ref="A2:V40"/>
  <sheetViews>
    <sheetView showGridLines="0" showRowColHeaders="0" zoomScaleNormal="100" workbookViewId="0"/>
  </sheetViews>
  <sheetFormatPr defaultColWidth="9.140625" defaultRowHeight="12.75"/>
  <cols>
    <col min="1" max="1" width="3.140625" style="6" customWidth="1"/>
    <col min="2" max="2" width="26.5703125" style="6" customWidth="1"/>
    <col min="3" max="3" width="11.5703125" style="486" customWidth="1"/>
    <col min="4" max="11" width="10.5703125" style="486" customWidth="1"/>
    <col min="12" max="13" width="9.7109375" style="6" customWidth="1"/>
    <col min="14" max="16384" width="9.140625" style="6"/>
  </cols>
  <sheetData>
    <row r="2" spans="1:22" ht="27.75" customHeight="1">
      <c r="B2" s="683" t="str">
        <f>"Table 3a: Overall effectiveness of active early years registered providers at their most recent inspection as at "&amp;Quarter_end&amp; ", by provider type (provisional)"&amp;" "&amp;CHAR(185)&amp;" "&amp;CHAR(178) &amp; " "&amp;CHAR(179)</f>
        <v>Table 3a: Overall effectiveness of active early years registered providers at their most recent inspection as at 31 March 2013, by provider type (provisional) ¹ ² ³</v>
      </c>
      <c r="C2" s="696"/>
      <c r="D2" s="696"/>
      <c r="E2" s="696"/>
      <c r="F2" s="696"/>
      <c r="G2" s="696"/>
      <c r="H2" s="696"/>
      <c r="I2" s="696"/>
      <c r="J2" s="696"/>
      <c r="K2" s="696"/>
      <c r="L2" s="43"/>
      <c r="M2" s="20"/>
      <c r="N2" s="20"/>
    </row>
    <row r="3" spans="1:22" ht="12.75" customHeight="1">
      <c r="B3" s="20"/>
      <c r="C3" s="227"/>
      <c r="D3" s="227"/>
      <c r="E3" s="227"/>
      <c r="F3" s="227"/>
      <c r="G3" s="227"/>
      <c r="H3" s="227"/>
      <c r="I3" s="227"/>
      <c r="J3" s="227"/>
      <c r="K3" s="227"/>
      <c r="L3" s="20"/>
      <c r="M3" s="20"/>
      <c r="N3" s="20"/>
    </row>
    <row r="4" spans="1:22" s="18" customFormat="1" ht="15.75" customHeight="1">
      <c r="B4" s="424"/>
      <c r="C4" s="478"/>
      <c r="D4" s="478"/>
      <c r="E4" s="478"/>
      <c r="F4" s="478"/>
      <c r="G4" s="478"/>
      <c r="H4" s="479"/>
      <c r="I4" s="479"/>
      <c r="J4" s="479"/>
      <c r="K4" s="479"/>
    </row>
    <row r="5" spans="1:22" s="148" customFormat="1" ht="12.95" customHeight="1">
      <c r="B5" s="701"/>
      <c r="C5" s="699" t="s">
        <v>58</v>
      </c>
      <c r="D5" s="705" t="s">
        <v>1226</v>
      </c>
      <c r="E5" s="706"/>
      <c r="F5" s="706"/>
      <c r="G5" s="706"/>
      <c r="H5" s="707" t="s">
        <v>1227</v>
      </c>
      <c r="I5" s="708"/>
      <c r="J5" s="708"/>
      <c r="K5" s="708"/>
      <c r="L5" s="182"/>
      <c r="M5" s="698"/>
      <c r="N5" s="698"/>
      <c r="O5" s="480"/>
      <c r="P5" s="299"/>
      <c r="Q5" s="299"/>
      <c r="R5" s="299"/>
      <c r="S5" s="299"/>
      <c r="T5" s="299"/>
      <c r="U5" s="299"/>
      <c r="V5" s="299"/>
    </row>
    <row r="6" spans="1:22" s="148" customFormat="1" ht="17.25" customHeight="1">
      <c r="B6" s="702"/>
      <c r="C6" s="700"/>
      <c r="D6" s="532" t="s">
        <v>73</v>
      </c>
      <c r="E6" s="532" t="s">
        <v>74</v>
      </c>
      <c r="F6" s="532" t="s">
        <v>75</v>
      </c>
      <c r="G6" s="532" t="s">
        <v>76</v>
      </c>
      <c r="H6" s="532" t="s">
        <v>73</v>
      </c>
      <c r="I6" s="532" t="s">
        <v>74</v>
      </c>
      <c r="J6" s="532" t="s">
        <v>75</v>
      </c>
      <c r="K6" s="532" t="s">
        <v>76</v>
      </c>
      <c r="L6" s="447"/>
      <c r="M6" s="182"/>
      <c r="N6" s="447"/>
      <c r="O6" s="414"/>
      <c r="P6" s="299"/>
      <c r="Q6" s="299"/>
      <c r="R6" s="299"/>
      <c r="S6" s="299"/>
      <c r="T6" s="299"/>
      <c r="U6" s="299"/>
      <c r="V6" s="299"/>
    </row>
    <row r="7" spans="1:22" s="148" customFormat="1" ht="4.5" customHeight="1">
      <c r="B7" s="481"/>
      <c r="C7" s="482"/>
      <c r="D7" s="482"/>
      <c r="E7" s="482"/>
      <c r="F7" s="482"/>
      <c r="G7" s="482"/>
      <c r="H7" s="482"/>
      <c r="I7" s="482"/>
      <c r="J7" s="482"/>
      <c r="K7" s="482"/>
      <c r="L7" s="481"/>
      <c r="M7" s="481"/>
      <c r="N7" s="414"/>
      <c r="O7" s="414"/>
      <c r="P7" s="414"/>
      <c r="Q7" s="414"/>
      <c r="R7" s="414"/>
      <c r="S7" s="299"/>
      <c r="T7" s="299"/>
      <c r="U7" s="299"/>
      <c r="V7" s="299"/>
    </row>
    <row r="8" spans="1:22" s="148" customFormat="1">
      <c r="B8" s="155" t="s">
        <v>144</v>
      </c>
      <c r="C8" s="482">
        <f>IF(ISERROR(VLOOKUP($B8&amp;"England",Dataset4,4,FALSE))=TRUE,0,VLOOKUP($B8&amp;"England",Dataset4,4,FALSE))</f>
        <v>44225</v>
      </c>
      <c r="D8" s="482">
        <f>IF(ISERROR(VLOOKUP($B8&amp;"England",Dataset4,5,FALSE))=TRUE,0,VLOOKUP($B8&amp;"England",Dataset4,5,FALSE))</f>
        <v>4390</v>
      </c>
      <c r="E8" s="482">
        <f>IF(ISERROR(VLOOKUP($B8&amp;"England",Dataset4,6,FALSE))=TRUE,0,VLOOKUP($B8&amp;"England",Dataset4,6,FALSE))</f>
        <v>28127</v>
      </c>
      <c r="F8" s="482">
        <f>IF(ISERROR(VLOOKUP($B8&amp;"England",Dataset4,7,FALSE))=TRUE,0,VLOOKUP($B8&amp;"England",Dataset4,7,FALSE))</f>
        <v>11290</v>
      </c>
      <c r="G8" s="482">
        <f>IF(ISERROR(VLOOKUP($B8&amp;"England",Dataset4,8,FALSE))=TRUE,0,VLOOKUP($B8&amp;"England",Dataset4,8,FALSE))</f>
        <v>418</v>
      </c>
      <c r="H8" s="416">
        <f>IF(ISERROR(100*D8/$C8),"-",100*D8/$C8)</f>
        <v>9.9265121537591856</v>
      </c>
      <c r="I8" s="416">
        <f t="shared" ref="I8:K8" si="0">IF(ISERROR(100*E8/$C8),"-",100*E8/$C8)</f>
        <v>63.599773883550029</v>
      </c>
      <c r="J8" s="416">
        <f t="shared" si="0"/>
        <v>25.52854720180893</v>
      </c>
      <c r="K8" s="416">
        <f t="shared" si="0"/>
        <v>0.94516676088185414</v>
      </c>
      <c r="L8" s="483"/>
      <c r="M8" s="483"/>
      <c r="N8" s="414"/>
      <c r="O8" s="414"/>
      <c r="P8" s="414"/>
      <c r="Q8" s="414"/>
      <c r="R8" s="414"/>
    </row>
    <row r="9" spans="1:22" s="148" customFormat="1">
      <c r="B9" s="283" t="s">
        <v>239</v>
      </c>
      <c r="C9" s="482">
        <f>IF(ISERROR(VLOOKUP($B9&amp;"England",Dataset4,4,FALSE))=TRUE,0,VLOOKUP($B9&amp;"England",Dataset4,4,FALSE))</f>
        <v>23329</v>
      </c>
      <c r="D9" s="482">
        <f>IF(ISERROR(VLOOKUP($B9&amp;"England",Dataset4,5,FALSE))=TRUE,0,VLOOKUP($B9&amp;"England",Dataset4,5,FALSE))</f>
        <v>3423</v>
      </c>
      <c r="E9" s="482">
        <f>IF(ISERROR(VLOOKUP($B9&amp;"England",Dataset4,6,FALSE))=TRUE,0,VLOOKUP($B9&amp;"England",Dataset4,6,FALSE))</f>
        <v>15615</v>
      </c>
      <c r="F9" s="482">
        <f>IF(ISERROR(VLOOKUP($B9&amp;"England",Dataset4,7,FALSE))=TRUE,0,VLOOKUP($B9&amp;"England",Dataset4,7,FALSE))</f>
        <v>4056</v>
      </c>
      <c r="G9" s="482">
        <f>IF(ISERROR(VLOOKUP($B9&amp;"England",Dataset4,8,FALSE))=TRUE,0,VLOOKUP($B9&amp;"England",Dataset4,8,FALSE))</f>
        <v>235</v>
      </c>
      <c r="H9" s="416">
        <f t="shared" ref="H9:H12" si="1">IF(ISERROR(100*D9/$C9),"-",100*D9/$C9)</f>
        <v>14.672724934630716</v>
      </c>
      <c r="I9" s="416">
        <f t="shared" ref="I9:I12" si="2">IF(ISERROR(100*E9/$C9),"-",100*E9/$C9)</f>
        <v>66.933859145269835</v>
      </c>
      <c r="J9" s="416">
        <f t="shared" ref="J9:J12" si="3">IF(ISERROR(100*F9/$C9),"-",100*F9/$C9)</f>
        <v>17.38608598739766</v>
      </c>
      <c r="K9" s="416">
        <f t="shared" ref="K9:K12" si="4">IF(ISERROR(100*G9/$C9),"-",100*G9/$C9)</f>
        <v>1.0073299327017875</v>
      </c>
      <c r="L9" s="483"/>
      <c r="M9" s="483"/>
      <c r="N9" s="414"/>
      <c r="O9" s="414"/>
      <c r="P9" s="414"/>
      <c r="Q9" s="414"/>
      <c r="R9" s="414"/>
    </row>
    <row r="10" spans="1:22" s="148" customFormat="1">
      <c r="B10" s="283" t="s">
        <v>240</v>
      </c>
      <c r="C10" s="482">
        <f>IF(ISERROR(VLOOKUP($B10&amp;"England",Dataset4,4,FALSE))=TRUE,0,VLOOKUP($B10&amp;"England",Dataset4,4,FALSE))</f>
        <v>119</v>
      </c>
      <c r="D10" s="482">
        <f>IF(ISERROR(VLOOKUP($B10&amp;"England",Dataset4,5,FALSE))=TRUE,0,VLOOKUP($B10&amp;"England",Dataset4,5,FALSE))</f>
        <v>35</v>
      </c>
      <c r="E10" s="482">
        <f>IF(ISERROR(VLOOKUP($B10&amp;"England",Dataset4,6,FALSE))=TRUE,0,VLOOKUP($B10&amp;"England",Dataset4,6,FALSE))</f>
        <v>64</v>
      </c>
      <c r="F10" s="482">
        <f>IF(ISERROR(VLOOKUP($B10&amp;"England",Dataset4,7,FALSE))=TRUE,0,VLOOKUP($B10&amp;"England",Dataset4,7,FALSE))</f>
        <v>19</v>
      </c>
      <c r="G10" s="482">
        <f>IF(ISERROR(VLOOKUP($B10&amp;"England",Dataset4,8,FALSE))=TRUE,0,VLOOKUP($B10&amp;"England",Dataset4,8,FALSE))</f>
        <v>1</v>
      </c>
      <c r="H10" s="416">
        <f t="shared" si="1"/>
        <v>29.411764705882351</v>
      </c>
      <c r="I10" s="416">
        <f t="shared" si="2"/>
        <v>53.781512605042018</v>
      </c>
      <c r="J10" s="416">
        <f t="shared" si="3"/>
        <v>15.966386554621849</v>
      </c>
      <c r="K10" s="416">
        <f t="shared" si="4"/>
        <v>0.84033613445378152</v>
      </c>
      <c r="L10" s="483"/>
      <c r="M10" s="483"/>
      <c r="N10" s="414"/>
      <c r="O10" s="414"/>
      <c r="P10" s="414"/>
      <c r="Q10" s="414"/>
      <c r="R10" s="414"/>
    </row>
    <row r="11" spans="1:22" s="148" customFormat="1" ht="4.5" customHeight="1">
      <c r="B11" s="283"/>
      <c r="C11" s="482"/>
      <c r="D11" s="482"/>
      <c r="E11" s="482"/>
      <c r="F11" s="482"/>
      <c r="G11" s="482"/>
      <c r="H11" s="416" t="str">
        <f t="shared" si="1"/>
        <v>-</v>
      </c>
      <c r="I11" s="416" t="str">
        <f t="shared" si="2"/>
        <v>-</v>
      </c>
      <c r="J11" s="416" t="str">
        <f t="shared" si="3"/>
        <v>-</v>
      </c>
      <c r="K11" s="416" t="str">
        <f t="shared" si="4"/>
        <v>-</v>
      </c>
      <c r="L11" s="483"/>
      <c r="M11" s="483"/>
      <c r="N11" s="414"/>
      <c r="O11" s="414"/>
      <c r="P11" s="414"/>
      <c r="Q11" s="414"/>
      <c r="R11" s="414"/>
    </row>
    <row r="12" spans="1:22" s="148" customFormat="1">
      <c r="B12" s="155" t="s">
        <v>172</v>
      </c>
      <c r="C12" s="482">
        <f>IF(ISERROR(VLOOKUP($B12&amp;"England",Dataset4,4,FALSE))=TRUE,0,VLOOKUP($B12&amp;"England",Dataset4,4,FALSE))</f>
        <v>67673</v>
      </c>
      <c r="D12" s="482">
        <f>IF(ISERROR(VLOOKUP($B12&amp;"England",Dataset4,5,FALSE))=TRUE,0,VLOOKUP($B12&amp;"England",Dataset4,5,FALSE))</f>
        <v>7848</v>
      </c>
      <c r="E12" s="482">
        <f>IF(ISERROR(VLOOKUP($B12&amp;"England",Dataset4,6,FALSE))=TRUE,0,VLOOKUP($B12&amp;"England",Dataset4,6,FALSE))</f>
        <v>43806</v>
      </c>
      <c r="F12" s="482">
        <f>IF(ISERROR(VLOOKUP($B12&amp;"England",Dataset4,7,FALSE))=TRUE,0,VLOOKUP($B12&amp;"England",Dataset4,7,FALSE))</f>
        <v>15365</v>
      </c>
      <c r="G12" s="482">
        <f>IF(ISERROR(VLOOKUP($B12&amp;"England",Dataset4,8,FALSE))=TRUE,0,VLOOKUP($B12&amp;"England",Dataset4,8,FALSE))</f>
        <v>654</v>
      </c>
      <c r="H12" s="416">
        <f t="shared" si="1"/>
        <v>11.596944128382072</v>
      </c>
      <c r="I12" s="416">
        <f t="shared" si="2"/>
        <v>64.731872386328376</v>
      </c>
      <c r="J12" s="416">
        <f t="shared" si="3"/>
        <v>22.704771474591048</v>
      </c>
      <c r="K12" s="416">
        <f t="shared" si="4"/>
        <v>0.96641201069850602</v>
      </c>
      <c r="L12" s="483"/>
      <c r="M12" s="483"/>
      <c r="N12" s="414"/>
      <c r="O12" s="414"/>
      <c r="P12" s="414"/>
      <c r="Q12" s="414"/>
      <c r="R12" s="414"/>
    </row>
    <row r="13" spans="1:22" s="148" customFormat="1" ht="4.5" customHeight="1">
      <c r="B13" s="484"/>
      <c r="C13" s="228"/>
      <c r="D13" s="228"/>
      <c r="E13" s="228"/>
      <c r="F13" s="228"/>
      <c r="G13" s="229"/>
      <c r="H13" s="228"/>
      <c r="I13" s="228"/>
      <c r="J13" s="228"/>
      <c r="K13" s="228"/>
    </row>
    <row r="14" spans="1:22" ht="12.75" customHeight="1">
      <c r="B14" s="485"/>
      <c r="C14" s="230"/>
      <c r="D14" s="230"/>
      <c r="E14" s="230"/>
      <c r="F14" s="230"/>
      <c r="K14" s="214" t="s">
        <v>57</v>
      </c>
    </row>
    <row r="15" spans="1:22">
      <c r="A15" s="104"/>
      <c r="B15" s="697" t="s">
        <v>0</v>
      </c>
      <c r="C15" s="697"/>
      <c r="D15" s="697"/>
      <c r="E15" s="697"/>
      <c r="F15" s="487"/>
      <c r="G15" s="656"/>
      <c r="H15" s="656"/>
      <c r="I15" s="657"/>
      <c r="J15" s="656"/>
      <c r="K15" s="656"/>
      <c r="L15" s="490"/>
      <c r="M15" s="490"/>
      <c r="N15" s="491"/>
      <c r="O15" s="490"/>
      <c r="P15" s="490"/>
      <c r="Q15" s="491"/>
      <c r="R15" s="492"/>
      <c r="S15" s="490"/>
      <c r="T15" s="491"/>
    </row>
    <row r="16" spans="1:22">
      <c r="B16" s="337" t="s">
        <v>245</v>
      </c>
      <c r="C16" s="655"/>
      <c r="D16" s="303"/>
      <c r="E16" s="303"/>
      <c r="F16" s="493"/>
      <c r="G16" s="493"/>
      <c r="H16" s="493"/>
      <c r="I16" s="493"/>
      <c r="J16" s="493"/>
      <c r="K16" s="493"/>
    </row>
    <row r="17" spans="2:22">
      <c r="B17" s="694" t="s">
        <v>9213</v>
      </c>
      <c r="C17" s="704"/>
      <c r="D17" s="704"/>
      <c r="E17" s="704"/>
      <c r="F17" s="704"/>
      <c r="G17" s="704"/>
      <c r="H17" s="704"/>
      <c r="I17" s="704"/>
      <c r="J17" s="704"/>
      <c r="K17" s="704"/>
    </row>
    <row r="18" spans="2:22">
      <c r="B18" s="704"/>
      <c r="C18" s="704"/>
      <c r="D18" s="704"/>
      <c r="E18" s="704"/>
      <c r="F18" s="704"/>
      <c r="G18" s="704"/>
      <c r="H18" s="704"/>
      <c r="I18" s="704"/>
      <c r="J18" s="704"/>
      <c r="K18" s="704"/>
    </row>
    <row r="20" spans="2:22" ht="27.75" customHeight="1">
      <c r="B20" s="703" t="str">
        <f>"Table 3b: Overall effectiveness of closed providers previously on the Early Years Register at their last inspection before closure, by provider type (provisional)"&amp;CHAR(185)&amp;" "&amp;CHAR(178) &amp; " "&amp;CHAR(179)</f>
        <v>Table 3b: Overall effectiveness of closed providers previously on the Early Years Register at their last inspection before closure, by provider type (provisional)¹ ² ³</v>
      </c>
      <c r="C20" s="703"/>
      <c r="D20" s="703"/>
      <c r="E20" s="703"/>
      <c r="F20" s="703"/>
      <c r="G20" s="703"/>
      <c r="H20" s="703"/>
      <c r="I20" s="703"/>
      <c r="J20" s="703"/>
      <c r="K20" s="703"/>
      <c r="L20" s="20"/>
    </row>
    <row r="21" spans="2:22">
      <c r="B21" s="465"/>
      <c r="C21" s="465"/>
      <c r="D21" s="465"/>
      <c r="E21" s="465"/>
      <c r="F21" s="465"/>
      <c r="G21" s="465"/>
      <c r="H21" s="465"/>
      <c r="I21" s="465"/>
      <c r="J21" s="465"/>
      <c r="K21" s="465"/>
      <c r="L21" s="465"/>
    </row>
    <row r="22" spans="2:22">
      <c r="B22" s="424"/>
      <c r="C22" s="478"/>
      <c r="D22" s="478"/>
      <c r="E22" s="478"/>
      <c r="F22" s="478"/>
      <c r="G22" s="478"/>
    </row>
    <row r="23" spans="2:22" s="148" customFormat="1" ht="12.95" customHeight="1">
      <c r="B23" s="701"/>
      <c r="C23" s="699" t="s">
        <v>58</v>
      </c>
      <c r="D23" s="705" t="s">
        <v>1226</v>
      </c>
      <c r="E23" s="706"/>
      <c r="F23" s="706"/>
      <c r="G23" s="706"/>
      <c r="H23" s="707" t="s">
        <v>1227</v>
      </c>
      <c r="I23" s="708"/>
      <c r="J23" s="708"/>
      <c r="K23" s="708"/>
      <c r="L23" s="182"/>
      <c r="M23" s="698"/>
      <c r="N23" s="698"/>
      <c r="O23" s="480"/>
      <c r="P23" s="299"/>
      <c r="Q23" s="299"/>
      <c r="R23" s="299"/>
      <c r="S23" s="299"/>
      <c r="T23" s="299"/>
      <c r="U23" s="299"/>
      <c r="V23" s="299"/>
    </row>
    <row r="24" spans="2:22" s="148" customFormat="1" ht="17.25" customHeight="1">
      <c r="B24" s="702"/>
      <c r="C24" s="700"/>
      <c r="D24" s="532" t="s">
        <v>73</v>
      </c>
      <c r="E24" s="532" t="s">
        <v>74</v>
      </c>
      <c r="F24" s="532" t="s">
        <v>75</v>
      </c>
      <c r="G24" s="532" t="s">
        <v>76</v>
      </c>
      <c r="H24" s="532" t="s">
        <v>73</v>
      </c>
      <c r="I24" s="532" t="s">
        <v>74</v>
      </c>
      <c r="J24" s="532" t="s">
        <v>75</v>
      </c>
      <c r="K24" s="532" t="s">
        <v>76</v>
      </c>
      <c r="L24" s="414"/>
      <c r="M24" s="299"/>
      <c r="N24" s="299"/>
      <c r="O24" s="299"/>
      <c r="P24" s="299"/>
      <c r="Q24" s="299"/>
      <c r="R24" s="299"/>
      <c r="S24" s="299"/>
    </row>
    <row r="25" spans="2:22" s="148" customFormat="1" ht="4.5" customHeight="1">
      <c r="B25" s="481"/>
      <c r="C25" s="435"/>
      <c r="D25" s="438"/>
      <c r="E25" s="438"/>
      <c r="F25" s="438"/>
      <c r="G25" s="438"/>
      <c r="H25" s="438"/>
      <c r="I25" s="438"/>
      <c r="J25" s="438"/>
      <c r="K25" s="438"/>
      <c r="L25" s="414"/>
      <c r="M25" s="414"/>
      <c r="N25" s="414"/>
      <c r="O25" s="414"/>
      <c r="P25" s="299"/>
      <c r="Q25" s="299"/>
      <c r="R25" s="299"/>
      <c r="S25" s="299"/>
    </row>
    <row r="26" spans="2:22" s="148" customFormat="1">
      <c r="B26" s="155" t="s">
        <v>144</v>
      </c>
      <c r="C26" s="482">
        <f>IF(ISERROR(VLOOKUP($B26&amp;"England",Dataset5,4,FALSE))=TRUE,0,VLOOKUP($B26&amp;"England",Dataset5,4,FALSE))</f>
        <v>10350</v>
      </c>
      <c r="D26" s="482">
        <f>IF(ISERROR(VLOOKUP($B26&amp;"England",Dataset5,5,FALSE))=TRUE,0,VLOOKUP($B26&amp;"England",Dataset5,5,FALSE))</f>
        <v>604</v>
      </c>
      <c r="E26" s="482">
        <f>IF(ISERROR(VLOOKUP($B26&amp;"England",Dataset5,6,FALSE))=TRUE,0,VLOOKUP($B26&amp;"England",Dataset5,6,FALSE))</f>
        <v>5243</v>
      </c>
      <c r="F26" s="482">
        <f>IF(ISERROR(VLOOKUP($B26&amp;"England",Dataset5,7,FALSE))=TRUE,0,VLOOKUP($B26&amp;"England",Dataset5,7,FALSE))</f>
        <v>3885</v>
      </c>
      <c r="G26" s="482">
        <f>IF(ISERROR(VLOOKUP($B26&amp;"England",Dataset5,8,FALSE))=TRUE,0,VLOOKUP($B26&amp;"England",Dataset5,8,FALSE))</f>
        <v>618</v>
      </c>
      <c r="H26" s="416">
        <f>IF(ISERROR(100*D26/$C26),"-",100*D26/$C26)</f>
        <v>5.8357487922705316</v>
      </c>
      <c r="I26" s="416">
        <f t="shared" ref="I26:K26" si="5">IF(ISERROR(100*E26/$C26),"-",100*E26/$C26)</f>
        <v>50.657004830917877</v>
      </c>
      <c r="J26" s="416">
        <f t="shared" si="5"/>
        <v>37.536231884057969</v>
      </c>
      <c r="K26" s="416">
        <f t="shared" si="5"/>
        <v>5.9710144927536231</v>
      </c>
      <c r="L26" s="414"/>
      <c r="M26" s="414"/>
      <c r="N26" s="414"/>
      <c r="O26" s="414"/>
    </row>
    <row r="27" spans="2:22" s="148" customFormat="1">
      <c r="B27" s="283" t="s">
        <v>239</v>
      </c>
      <c r="C27" s="482">
        <f>IF(ISERROR(VLOOKUP($B27&amp;"England",Dataset5,4,FALSE))=TRUE,0,VLOOKUP($B27&amp;"England",Dataset5,4,FALSE))</f>
        <v>5431</v>
      </c>
      <c r="D27" s="482">
        <f>IF(ISERROR(VLOOKUP($B27&amp;"England",Dataset5,5,FALSE))=TRUE,0,VLOOKUP($B27&amp;"England",Dataset5,5,FALSE))</f>
        <v>372</v>
      </c>
      <c r="E27" s="482">
        <f>IF(ISERROR(VLOOKUP($B27&amp;"England",Dataset5,6,FALSE))=TRUE,0,VLOOKUP($B27&amp;"England",Dataset5,6,FALSE))</f>
        <v>2835</v>
      </c>
      <c r="F27" s="482">
        <f>IF(ISERROR(VLOOKUP($B27&amp;"England",Dataset5,7,FALSE))=TRUE,0,VLOOKUP($B27&amp;"England",Dataset5,7,FALSE))</f>
        <v>1863</v>
      </c>
      <c r="G27" s="482">
        <f>IF(ISERROR(VLOOKUP($B27&amp;"England",Dataset5,8,FALSE))=TRUE,0,VLOOKUP($B27&amp;"England",Dataset5,8,FALSE))</f>
        <v>361</v>
      </c>
      <c r="H27" s="416">
        <f t="shared" ref="H27:H30" si="6">IF(ISERROR(100*D27/$C27),"-",100*D27/$C27)</f>
        <v>6.8495672988399923</v>
      </c>
      <c r="I27" s="416">
        <f t="shared" ref="I27:I30" si="7">IF(ISERROR(100*E27/$C27),"-",100*E27/$C27)</f>
        <v>52.200331430675753</v>
      </c>
      <c r="J27" s="416">
        <f t="shared" ref="J27:J30" si="8">IF(ISERROR(100*F27/$C27),"-",100*F27/$C27)</f>
        <v>34.303074940158353</v>
      </c>
      <c r="K27" s="416">
        <f t="shared" ref="K27:K30" si="9">IF(ISERROR(100*G27/$C27),"-",100*G27/$C27)</f>
        <v>6.6470263303259065</v>
      </c>
      <c r="L27" s="414"/>
      <c r="M27" s="414"/>
      <c r="N27" s="414"/>
      <c r="O27" s="414"/>
    </row>
    <row r="28" spans="2:22" s="148" customFormat="1">
      <c r="B28" s="283" t="s">
        <v>240</v>
      </c>
      <c r="C28" s="482">
        <f>IF(ISERROR(VLOOKUP($B28&amp;"England",Dataset5,4,FALSE))=TRUE,0,VLOOKUP($B28&amp;"England",Dataset5,4,FALSE))</f>
        <v>39</v>
      </c>
      <c r="D28" s="482">
        <f>IF(ISERROR(VLOOKUP($B28&amp;"England",Dataset5,5,FALSE))=TRUE,0,VLOOKUP($B28&amp;"England",Dataset5,5,FALSE))</f>
        <v>6</v>
      </c>
      <c r="E28" s="482">
        <f>IF(ISERROR(VLOOKUP($B28&amp;"England",Dataset5,6,FALSE))=TRUE,0,VLOOKUP($B28&amp;"England",Dataset5,6,FALSE))</f>
        <v>18</v>
      </c>
      <c r="F28" s="482">
        <f>IF(ISERROR(VLOOKUP($B28&amp;"England",Dataset5,7,FALSE))=TRUE,0,VLOOKUP($B28&amp;"England",Dataset5,7,FALSE))</f>
        <v>9</v>
      </c>
      <c r="G28" s="482">
        <f>IF(ISERROR(VLOOKUP($B28&amp;"England",Dataset5,8,FALSE))=TRUE,0,VLOOKUP($B28&amp;"England",Dataset5,8,FALSE))</f>
        <v>6</v>
      </c>
      <c r="H28" s="416">
        <f t="shared" si="6"/>
        <v>15.384615384615385</v>
      </c>
      <c r="I28" s="416">
        <f t="shared" si="7"/>
        <v>46.153846153846153</v>
      </c>
      <c r="J28" s="416">
        <f t="shared" si="8"/>
        <v>23.076923076923077</v>
      </c>
      <c r="K28" s="416">
        <f t="shared" si="9"/>
        <v>15.384615384615385</v>
      </c>
      <c r="L28" s="414"/>
      <c r="M28" s="414"/>
      <c r="N28" s="414"/>
      <c r="O28" s="414"/>
    </row>
    <row r="29" spans="2:22" s="148" customFormat="1" ht="4.5" customHeight="1">
      <c r="B29" s="283"/>
      <c r="C29" s="482"/>
      <c r="D29" s="482"/>
      <c r="E29" s="482"/>
      <c r="F29" s="482"/>
      <c r="G29" s="482"/>
      <c r="H29" s="416" t="str">
        <f t="shared" si="6"/>
        <v>-</v>
      </c>
      <c r="I29" s="416" t="str">
        <f t="shared" si="7"/>
        <v>-</v>
      </c>
      <c r="J29" s="416" t="str">
        <f t="shared" si="8"/>
        <v>-</v>
      </c>
      <c r="K29" s="416" t="str">
        <f t="shared" si="9"/>
        <v>-</v>
      </c>
      <c r="L29" s="414"/>
      <c r="M29" s="414"/>
      <c r="N29" s="414"/>
      <c r="O29" s="414"/>
    </row>
    <row r="30" spans="2:22" s="148" customFormat="1">
      <c r="B30" s="155" t="s">
        <v>172</v>
      </c>
      <c r="C30" s="482">
        <f>IF(ISERROR(VLOOKUP($B30&amp;"England",Dataset5,4,FALSE))=TRUE,0,VLOOKUP($B30&amp;"England",Dataset5,4,FALSE))</f>
        <v>15820</v>
      </c>
      <c r="D30" s="482">
        <f>IF(ISERROR(VLOOKUP($B30&amp;"England",Dataset5,5,FALSE))=TRUE,0,VLOOKUP($B30&amp;"England",Dataset5,5,FALSE))</f>
        <v>982</v>
      </c>
      <c r="E30" s="482">
        <f>IF(ISERROR(VLOOKUP($B30&amp;"England",Dataset5,6,FALSE))=TRUE,0,VLOOKUP($B30&amp;"England",Dataset5,6,FALSE))</f>
        <v>8096</v>
      </c>
      <c r="F30" s="482">
        <f>IF(ISERROR(VLOOKUP($B30&amp;"England",Dataset5,7,FALSE))=TRUE,0,VLOOKUP($B30&amp;"England",Dataset5,7,FALSE))</f>
        <v>5757</v>
      </c>
      <c r="G30" s="482">
        <f>IF(ISERROR(VLOOKUP($B30&amp;"England",Dataset5,8,FALSE))=TRUE,0,VLOOKUP($B30&amp;"England",Dataset5,8,FALSE))</f>
        <v>985</v>
      </c>
      <c r="H30" s="416">
        <f t="shared" si="6"/>
        <v>6.2073324905183309</v>
      </c>
      <c r="I30" s="416">
        <f t="shared" si="7"/>
        <v>51.175726927939316</v>
      </c>
      <c r="J30" s="416">
        <f t="shared" si="8"/>
        <v>36.390644753476614</v>
      </c>
      <c r="K30" s="416">
        <f t="shared" si="9"/>
        <v>6.2262958280657399</v>
      </c>
      <c r="L30" s="414"/>
      <c r="M30" s="414"/>
      <c r="N30" s="414"/>
      <c r="O30" s="414"/>
    </row>
    <row r="31" spans="2:22" s="148" customFormat="1" ht="4.5" customHeight="1">
      <c r="B31" s="484"/>
      <c r="C31" s="228"/>
      <c r="D31" s="228"/>
      <c r="E31" s="228"/>
      <c r="F31" s="228"/>
      <c r="G31" s="229"/>
      <c r="H31" s="228"/>
      <c r="I31" s="228"/>
      <c r="J31" s="228"/>
      <c r="K31" s="228"/>
    </row>
    <row r="32" spans="2:22" ht="12.75" customHeight="1">
      <c r="B32" s="485"/>
      <c r="C32" s="230"/>
      <c r="D32" s="230"/>
      <c r="F32" s="230"/>
      <c r="K32" s="214" t="s">
        <v>57</v>
      </c>
    </row>
    <row r="33" spans="1:20">
      <c r="A33" s="104"/>
      <c r="B33" s="697" t="s">
        <v>0</v>
      </c>
      <c r="C33" s="697"/>
      <c r="D33" s="697"/>
      <c r="E33" s="697"/>
      <c r="F33" s="487"/>
      <c r="G33" s="488"/>
      <c r="H33" s="488"/>
      <c r="I33" s="489"/>
      <c r="J33" s="488"/>
      <c r="K33" s="488"/>
      <c r="L33" s="490"/>
      <c r="M33" s="490"/>
      <c r="N33" s="491"/>
      <c r="O33" s="490"/>
      <c r="P33" s="490"/>
      <c r="Q33" s="491"/>
      <c r="R33" s="492"/>
      <c r="S33" s="490"/>
      <c r="T33" s="491"/>
    </row>
    <row r="34" spans="1:20">
      <c r="A34" s="104"/>
      <c r="B34" s="337" t="s">
        <v>245</v>
      </c>
      <c r="C34" s="608"/>
      <c r="D34" s="608"/>
      <c r="E34" s="608"/>
      <c r="F34" s="487"/>
      <c r="G34" s="488"/>
      <c r="H34" s="488"/>
      <c r="I34" s="489"/>
      <c r="J34" s="488"/>
      <c r="K34" s="488"/>
      <c r="L34" s="490"/>
      <c r="M34" s="490"/>
      <c r="N34" s="491"/>
      <c r="O34" s="490"/>
      <c r="P34" s="490"/>
      <c r="Q34" s="491"/>
      <c r="R34" s="492"/>
      <c r="S34" s="490"/>
      <c r="T34" s="491"/>
    </row>
    <row r="35" spans="1:20">
      <c r="B35" s="694" t="s">
        <v>9213</v>
      </c>
      <c r="C35" s="695"/>
      <c r="D35" s="695"/>
      <c r="E35" s="695"/>
      <c r="F35" s="695"/>
      <c r="G35" s="695"/>
      <c r="H35" s="695"/>
      <c r="I35" s="695"/>
      <c r="J35" s="695"/>
      <c r="K35" s="695"/>
    </row>
    <row r="36" spans="1:20">
      <c r="B36" s="695"/>
      <c r="C36" s="695"/>
      <c r="D36" s="695"/>
      <c r="E36" s="695"/>
      <c r="F36" s="695"/>
      <c r="G36" s="695"/>
      <c r="H36" s="695"/>
      <c r="I36" s="695"/>
      <c r="J36" s="695"/>
      <c r="K36" s="695"/>
    </row>
    <row r="37" spans="1:20">
      <c r="B37" s="67"/>
    </row>
    <row r="40" spans="1:20">
      <c r="C40" s="493"/>
    </row>
  </sheetData>
  <sheetProtection sheet="1" objects="1" scenarios="1"/>
  <mergeCells count="16">
    <mergeCell ref="B35:K36"/>
    <mergeCell ref="B2:K2"/>
    <mergeCell ref="B33:E33"/>
    <mergeCell ref="M5:N5"/>
    <mergeCell ref="M23:N23"/>
    <mergeCell ref="B15:E15"/>
    <mergeCell ref="C23:C24"/>
    <mergeCell ref="B5:B6"/>
    <mergeCell ref="C5:C6"/>
    <mergeCell ref="B23:B24"/>
    <mergeCell ref="B20:K20"/>
    <mergeCell ref="B17:K18"/>
    <mergeCell ref="D5:G5"/>
    <mergeCell ref="H5:K5"/>
    <mergeCell ref="D23:G23"/>
    <mergeCell ref="H23:K23"/>
  </mergeCells>
  <phoneticPr fontId="3" type="noConversion"/>
  <pageMargins left="0.75" right="0.75" top="1" bottom="1" header="0.5" footer="0.5"/>
  <pageSetup paperSize="9" scale="74" orientation="landscape" r:id="rId1"/>
  <headerFooter alignWithMargins="0"/>
  <ignoredErrors>
    <ignoredError sqref="E8:E10 F8:F10 G8:G10 E26:E30 E12 F12 G12 F26:F30 G26:G30 E11 G11 F11" formula="1"/>
  </ignoredErrors>
</worksheet>
</file>

<file path=xl/worksheets/sheet21.xml><?xml version="1.0" encoding="utf-8"?>
<worksheet xmlns="http://schemas.openxmlformats.org/spreadsheetml/2006/main" xmlns:r="http://schemas.openxmlformats.org/officeDocument/2006/relationships">
  <sheetPr>
    <tabColor rgb="FFCCCCFF"/>
  </sheetPr>
  <dimension ref="A2:AB190"/>
  <sheetViews>
    <sheetView showGridLines="0" showRowColHeaders="0" workbookViewId="0">
      <selection activeCell="C5" sqref="C5:G5"/>
    </sheetView>
  </sheetViews>
  <sheetFormatPr defaultColWidth="9.140625" defaultRowHeight="12.75"/>
  <cols>
    <col min="1" max="1" width="1.28515625" style="4" bestFit="1" customWidth="1"/>
    <col min="2" max="2" width="46.140625" style="5" customWidth="1"/>
    <col min="3" max="3" width="1" style="5" customWidth="1"/>
    <col min="4" max="4" width="1.7109375" style="5" customWidth="1"/>
    <col min="5" max="5" width="10.5703125" style="71" customWidth="1"/>
    <col min="6" max="6" width="10.28515625" style="71" customWidth="1"/>
    <col min="7" max="7" width="7.28515625" style="71" customWidth="1"/>
    <col min="8" max="8" width="10.28515625" style="71" customWidth="1"/>
    <col min="9" max="9" width="10.28515625" style="476" customWidth="1"/>
    <col min="10" max="10" width="10.28515625" style="80" customWidth="1"/>
    <col min="11" max="11" width="7.28515625" style="295" customWidth="1"/>
    <col min="12" max="12" width="10.28515625" style="80" customWidth="1"/>
    <col min="13" max="13" width="10.28515625" style="72" customWidth="1"/>
    <col min="14" max="14" width="9.7109375" style="73" customWidth="1"/>
    <col min="15" max="15" width="9.7109375" style="3" customWidth="1"/>
    <col min="16" max="16" width="9.7109375" style="73" customWidth="1"/>
    <col min="17" max="17" width="9.7109375" style="3" customWidth="1"/>
    <col min="18" max="18" width="9.7109375" style="73" customWidth="1"/>
    <col min="19" max="19" width="9.7109375" style="3" customWidth="1"/>
    <col min="20" max="20" width="9.7109375" style="73" customWidth="1"/>
    <col min="21" max="16384" width="9.140625" style="3"/>
  </cols>
  <sheetData>
    <row r="2" spans="1:21" ht="18.75" customHeight="1">
      <c r="B2" s="709" t="str">
        <f>"Table 3c: Inspection outcomes of active early years registered providers at their most recent inspection as at "&amp;Quarter_end&amp;" (provisional)"&amp;" "&amp;CHAR(185)&amp;" "&amp;CHAR(178)&amp;" "&amp;CHAR(179)</f>
        <v>Table 3c: Inspection outcomes of active early years registered providers at their most recent inspection as at 31 March 2013 (provisional) ¹ ² ³</v>
      </c>
      <c r="C2" s="709"/>
      <c r="D2" s="709"/>
      <c r="E2" s="709"/>
      <c r="F2" s="709"/>
      <c r="G2" s="709"/>
      <c r="H2" s="709"/>
      <c r="I2" s="709"/>
      <c r="J2" s="709"/>
      <c r="K2" s="709"/>
      <c r="L2" s="709"/>
      <c r="M2" s="709"/>
      <c r="N2" s="445"/>
      <c r="O2" s="444"/>
      <c r="P2" s="445"/>
      <c r="Q2" s="444"/>
      <c r="R2" s="445"/>
    </row>
    <row r="3" spans="1:21">
      <c r="B3" s="20"/>
      <c r="C3" s="20"/>
      <c r="D3" s="20"/>
      <c r="E3" s="20"/>
      <c r="F3" s="543"/>
      <c r="G3" s="543"/>
      <c r="H3" s="543"/>
      <c r="I3" s="543"/>
      <c r="J3" s="20"/>
      <c r="K3" s="20"/>
      <c r="L3" s="20"/>
      <c r="M3" s="20"/>
      <c r="N3" s="445"/>
      <c r="O3" s="444"/>
      <c r="P3" s="445"/>
      <c r="Q3" s="444"/>
      <c r="R3" s="445"/>
    </row>
    <row r="4" spans="1:21">
      <c r="B4" s="309"/>
      <c r="C4" s="309"/>
      <c r="D4" s="309"/>
      <c r="E4" s="309"/>
      <c r="F4" s="544"/>
      <c r="G4" s="544"/>
      <c r="H4" s="544"/>
      <c r="I4" s="544"/>
      <c r="J4" s="309"/>
      <c r="K4" s="309"/>
      <c r="L4" s="309"/>
      <c r="M4" s="497"/>
      <c r="N4" s="499"/>
      <c r="O4" s="498"/>
      <c r="P4" s="499"/>
      <c r="Q4" s="498"/>
      <c r="R4" s="499"/>
    </row>
    <row r="5" spans="1:21">
      <c r="B5" s="310" t="s">
        <v>177</v>
      </c>
      <c r="C5" s="717" t="s">
        <v>172</v>
      </c>
      <c r="D5" s="718"/>
      <c r="E5" s="718"/>
      <c r="F5" s="718"/>
      <c r="G5" s="719"/>
      <c r="H5" s="105"/>
      <c r="I5" s="71"/>
      <c r="J5" s="106"/>
      <c r="K5" s="293"/>
      <c r="L5" s="108"/>
      <c r="M5" s="80"/>
    </row>
    <row r="6" spans="1:21">
      <c r="B6" s="310"/>
      <c r="C6" s="3"/>
      <c r="E6" s="106"/>
      <c r="F6" s="106"/>
      <c r="G6" s="106"/>
      <c r="H6" s="105"/>
      <c r="J6" s="107"/>
      <c r="K6" s="294"/>
      <c r="L6" s="108"/>
      <c r="M6" s="80"/>
    </row>
    <row r="7" spans="1:21" ht="12.75" customHeight="1">
      <c r="B7" s="302" t="s">
        <v>56</v>
      </c>
      <c r="C7" s="720" t="s">
        <v>66</v>
      </c>
      <c r="D7" s="721"/>
      <c r="E7" s="721"/>
      <c r="F7" s="721"/>
      <c r="G7" s="719"/>
      <c r="H7" s="105"/>
      <c r="I7" s="71"/>
      <c r="J7" s="281"/>
      <c r="K7" s="293"/>
      <c r="L7" s="105"/>
      <c r="M7" s="71"/>
      <c r="N7" s="3"/>
      <c r="P7" s="3"/>
      <c r="R7" s="3"/>
      <c r="T7" s="3"/>
    </row>
    <row r="8" spans="1:21">
      <c r="B8" s="3"/>
      <c r="C8" s="3"/>
      <c r="I8" s="71"/>
      <c r="M8" s="80"/>
      <c r="N8" s="84"/>
      <c r="O8" s="5"/>
      <c r="P8" s="84"/>
      <c r="Q8" s="5"/>
      <c r="R8" s="84"/>
      <c r="S8" s="5"/>
      <c r="T8" s="84"/>
      <c r="U8" s="5"/>
    </row>
    <row r="9" spans="1:21" s="16" customFormat="1" ht="15.75" customHeight="1">
      <c r="A9" s="17"/>
      <c r="B9" s="97"/>
      <c r="C9" s="97"/>
      <c r="D9" s="97"/>
      <c r="E9" s="712" t="s">
        <v>58</v>
      </c>
      <c r="F9" s="705" t="s">
        <v>1226</v>
      </c>
      <c r="G9" s="706"/>
      <c r="H9" s="706"/>
      <c r="I9" s="706"/>
      <c r="J9" s="707" t="s">
        <v>1227</v>
      </c>
      <c r="K9" s="708"/>
      <c r="L9" s="708"/>
      <c r="M9" s="708"/>
      <c r="N9" s="710"/>
      <c r="O9" s="710"/>
      <c r="P9" s="710"/>
      <c r="Q9" s="710"/>
      <c r="R9" s="710"/>
      <c r="S9" s="710"/>
      <c r="T9" s="97"/>
      <c r="U9" s="97"/>
    </row>
    <row r="10" spans="1:21" ht="24.75" customHeight="1">
      <c r="B10" s="420"/>
      <c r="C10" s="420"/>
      <c r="D10" s="420"/>
      <c r="E10" s="713"/>
      <c r="F10" s="533" t="s">
        <v>73</v>
      </c>
      <c r="G10" s="533" t="s">
        <v>74</v>
      </c>
      <c r="H10" s="533" t="s">
        <v>75</v>
      </c>
      <c r="I10" s="533" t="s">
        <v>76</v>
      </c>
      <c r="J10" s="533" t="s">
        <v>73</v>
      </c>
      <c r="K10" s="533" t="s">
        <v>74</v>
      </c>
      <c r="L10" s="533" t="s">
        <v>75</v>
      </c>
      <c r="M10" s="533" t="s">
        <v>76</v>
      </c>
      <c r="N10" s="447"/>
      <c r="O10" s="182"/>
      <c r="P10" s="447"/>
      <c r="Q10" s="182"/>
      <c r="R10" s="447"/>
      <c r="S10" s="182"/>
      <c r="T10" s="447"/>
      <c r="U10" s="5"/>
    </row>
    <row r="11" spans="1:21" s="6" customFormat="1" ht="20.25" customHeight="1">
      <c r="A11" s="241">
        <v>2</v>
      </c>
      <c r="B11" s="559" t="s">
        <v>1229</v>
      </c>
      <c r="C11" s="101"/>
      <c r="D11" s="101"/>
      <c r="E11" s="586">
        <f>IF(ISERROR(VLOOKUP($C$5&amp;$C$7&amp;$B11,Dataset6,5,FALSE))=TRUE,0,VLOOKUP($C$5&amp;$C$7&amp;$B11,Dataset6,5,FALSE))</f>
        <v>67673</v>
      </c>
      <c r="F11" s="586">
        <f>IF(ISERROR(VLOOKUP($C$5&amp;$C$7&amp;$B11,Dataset6,6,FALSE))=TRUE,0,VLOOKUP($C$5&amp;$C$7&amp;$B11,Dataset6,6,FALSE))+IF(ISERROR(VLOOKUP($C$5&amp;$C$7&amp;#REF!,Dataset6,6,FALSE))=TRUE,0,VLOOKUP($C$5&amp;$C$7&amp;#REF!,Dataset6,6,FALSE))</f>
        <v>7848</v>
      </c>
      <c r="G11" s="586">
        <f>IF(ISERROR(VLOOKUP($C$5&amp;$C$7&amp;$B11,Dataset6,7,FALSE))=TRUE,0,VLOOKUP($C$5&amp;$C$7&amp;$B11,Dataset6,7,FALSE))+IF(ISERROR(VLOOKUP($C$5&amp;$C$7&amp;#REF!,Dataset6,7,FALSE))=TRUE,0,VLOOKUP($C$5&amp;$C$7&amp;#REF!,Dataset6,7,FALSE))</f>
        <v>43806</v>
      </c>
      <c r="H11" s="586">
        <f>IF(ISERROR(VLOOKUP($C$5&amp;$C$7&amp;$B11,Dataset6,8,FALSE))=TRUE,0,VLOOKUP($C$5&amp;$C$7&amp;$B11,Dataset6,8,FALSE))+IF(ISERROR(VLOOKUP($C$5&amp;$C$7&amp;#REF!,Dataset6,8,FALSE))=TRUE,0,VLOOKUP($C$5&amp;$C$7&amp;#REF!,Dataset6,8,FALSE))</f>
        <v>15365</v>
      </c>
      <c r="I11" s="586">
        <f>IF(ISERROR(VLOOKUP($C$5&amp;$C$7&amp;$B11,Dataset6,9,FALSE))=TRUE,0,VLOOKUP($C$5&amp;$C$7&amp;$B11,Dataset6,9,FALSE))+IF(ISERROR(VLOOKUP($C$5&amp;$C$7&amp;#REF!,Dataset6,9,FALSE))=TRUE,0,VLOOKUP($C$5&amp;$C$7&amp;#REF!,Dataset6,9,FALSE))</f>
        <v>654</v>
      </c>
      <c r="J11" s="416">
        <f>IF(ISERROR(100*F11/$E11),"-",100*F11/$E11)</f>
        <v>11.596944128382072</v>
      </c>
      <c r="K11" s="416">
        <f t="shared" ref="K11:M11" si="0">IF(ISERROR(100*G11/$E11),"-",100*G11/$E11)</f>
        <v>64.731872386328376</v>
      </c>
      <c r="L11" s="416">
        <f t="shared" si="0"/>
        <v>22.704771474591048</v>
      </c>
      <c r="M11" s="416">
        <f t="shared" si="0"/>
        <v>0.96641201069850602</v>
      </c>
      <c r="N11" s="448"/>
      <c r="O11" s="448"/>
      <c r="P11" s="448"/>
      <c r="Q11" s="448"/>
      <c r="R11" s="448"/>
      <c r="S11" s="448"/>
    </row>
    <row r="12" spans="1:21" s="6" customFormat="1" ht="16.5" customHeight="1">
      <c r="A12" s="591"/>
      <c r="B12" s="588"/>
      <c r="C12" s="589"/>
      <c r="D12" s="589"/>
      <c r="E12" s="590"/>
      <c r="F12" s="590"/>
      <c r="G12" s="590"/>
      <c r="H12" s="590"/>
      <c r="I12" s="590"/>
      <c r="J12" s="590"/>
      <c r="K12" s="590"/>
      <c r="L12" s="590"/>
      <c r="M12" s="590"/>
      <c r="N12" s="448"/>
      <c r="O12" s="448"/>
      <c r="P12" s="448"/>
      <c r="Q12" s="448"/>
      <c r="R12" s="448"/>
      <c r="S12" s="448"/>
    </row>
    <row r="13" spans="1:21" s="6" customFormat="1">
      <c r="A13" s="500"/>
      <c r="B13" s="560"/>
      <c r="D13" s="101"/>
      <c r="E13" s="415"/>
      <c r="F13" s="415"/>
      <c r="G13" s="415"/>
      <c r="H13" s="415"/>
      <c r="I13" s="415"/>
      <c r="J13" s="416"/>
      <c r="K13" s="416"/>
      <c r="L13" s="416"/>
      <c r="M13" s="416"/>
      <c r="N13" s="448"/>
      <c r="O13" s="448"/>
      <c r="P13" s="448"/>
      <c r="Q13" s="448"/>
      <c r="R13" s="448"/>
      <c r="S13" s="448"/>
    </row>
    <row r="14" spans="1:21" s="6" customFormat="1">
      <c r="A14" s="241">
        <v>3</v>
      </c>
      <c r="B14" s="561" t="s">
        <v>1206</v>
      </c>
      <c r="C14" s="101"/>
      <c r="D14" s="101"/>
      <c r="E14" s="415">
        <f>IF(ISERROR(VLOOKUP($C$5&amp;$C$7&amp;$B14,Dataset6,5,FALSE))=TRUE,0,VLOOKUP($C$5&amp;$C$7&amp;$B14,Dataset6,5,FALSE))</f>
        <v>7511</v>
      </c>
      <c r="F14" s="415">
        <f>IF(ISERROR(VLOOKUP($C$5&amp;$C$7&amp;$B14,Dataset6,6,FALSE))=TRUE,0,VLOOKUP($C$5&amp;$C$7&amp;$B14,Dataset6,6,FALSE))</f>
        <v>413</v>
      </c>
      <c r="G14" s="415">
        <f>IF(ISERROR(VLOOKUP($C$5&amp;$C$7&amp;$B14,Dataset6,7,FALSE))=TRUE,0,VLOOKUP($C$5&amp;$C$7&amp;$B14,Dataset6,7,FALSE))</f>
        <v>4687</v>
      </c>
      <c r="H14" s="415">
        <f>IF(ISERROR(VLOOKUP($C$5&amp;$C$7&amp;$B14,Dataset6,8,FALSE))=TRUE,0,VLOOKUP($C$5&amp;$C$7&amp;$B14,Dataset6,8,FALSE))</f>
        <v>2004</v>
      </c>
      <c r="I14" s="415">
        <f>IF(ISERROR(VLOOKUP($C$5&amp;$C$7&amp;$B14,Dataset6,9,FALSE))=TRUE,0,VLOOKUP($C$5&amp;$C$7&amp;$B14,Dataset6,9,FALSE))</f>
        <v>407</v>
      </c>
      <c r="J14" s="416">
        <f t="shared" ref="J14:J18" si="1">IF(ISERROR(100*F14/$E14),"-",100*F14/$E14)</f>
        <v>5.4986020503261885</v>
      </c>
      <c r="K14" s="416">
        <f t="shared" ref="K14:K18" si="2">IF(ISERROR(100*G14/$E14),"-",100*G14/$E14)</f>
        <v>62.401810677672749</v>
      </c>
      <c r="L14" s="416">
        <f t="shared" ref="L14:L18" si="3">IF(ISERROR(100*H14/$E14),"-",100*H14/$E14)</f>
        <v>26.680868060178405</v>
      </c>
      <c r="M14" s="416">
        <f t="shared" ref="M14:M18" si="4">IF(ISERROR(100*I14/$E14),"-",100*I14/$E14)</f>
        <v>5.4187192118226601</v>
      </c>
      <c r="N14" s="448"/>
      <c r="O14" s="448"/>
      <c r="P14" s="448"/>
      <c r="Q14" s="448"/>
      <c r="R14" s="448"/>
      <c r="S14" s="448"/>
    </row>
    <row r="15" spans="1:21" s="6" customFormat="1">
      <c r="A15" s="500"/>
      <c r="B15" s="560"/>
      <c r="D15" s="101"/>
      <c r="E15" s="415"/>
      <c r="F15" s="415"/>
      <c r="G15" s="415"/>
      <c r="H15" s="415"/>
      <c r="I15" s="415"/>
      <c r="J15" s="416"/>
      <c r="K15" s="416"/>
      <c r="L15" s="416"/>
      <c r="M15" s="416"/>
      <c r="N15" s="448"/>
      <c r="O15" s="448"/>
      <c r="P15" s="448"/>
      <c r="Q15" s="448"/>
      <c r="R15" s="448"/>
      <c r="S15" s="448"/>
    </row>
    <row r="16" spans="1:21" s="6" customFormat="1">
      <c r="A16" s="241">
        <v>3</v>
      </c>
      <c r="B16" s="560" t="s">
        <v>1207</v>
      </c>
      <c r="C16" s="101"/>
      <c r="D16" s="101"/>
      <c r="E16" s="415">
        <f>IF(ISERROR(VLOOKUP($C$5&amp;$C$7&amp;$B16,Dataset6,5,FALSE))=TRUE,0,VLOOKUP($C$5&amp;$C$7&amp;$B16,Dataset6,5,FALSE))</f>
        <v>7511</v>
      </c>
      <c r="F16" s="415">
        <f>IF(ISERROR(VLOOKUP($C$5&amp;$C$7&amp;$B16,Dataset6,6,FALSE))=TRUE,0,VLOOKUP($C$5&amp;$C$7&amp;$B16,Dataset6,6,FALSE))</f>
        <v>509</v>
      </c>
      <c r="G16" s="415">
        <f>IF(ISERROR(VLOOKUP($C$5&amp;$C$7&amp;$B16,Dataset6,7,FALSE))=TRUE,0,VLOOKUP($C$5&amp;$C$7&amp;$B16,Dataset6,7,FALSE))</f>
        <v>5012</v>
      </c>
      <c r="H16" s="415">
        <f>IF(ISERROR(VLOOKUP($C$5&amp;$C$7&amp;$B16,Dataset6,8,FALSE))=TRUE,0,VLOOKUP($C$5&amp;$C$7&amp;$B16,Dataset6,8,FALSE))</f>
        <v>1660</v>
      </c>
      <c r="I16" s="415">
        <f>IF(ISERROR(VLOOKUP($C$5&amp;$C$7&amp;$B16,Dataset6,9,FALSE))=TRUE,0,VLOOKUP($C$5&amp;$C$7&amp;$B16,Dataset6,9,FALSE))</f>
        <v>330</v>
      </c>
      <c r="J16" s="416">
        <f t="shared" si="1"/>
        <v>6.7767274663826385</v>
      </c>
      <c r="K16" s="416">
        <f t="shared" si="2"/>
        <v>66.728797763280525</v>
      </c>
      <c r="L16" s="416">
        <f t="shared" si="3"/>
        <v>22.10091865264279</v>
      </c>
      <c r="M16" s="416">
        <f t="shared" si="4"/>
        <v>4.3935561176940485</v>
      </c>
      <c r="N16" s="448"/>
      <c r="O16" s="448"/>
      <c r="P16" s="448"/>
      <c r="Q16" s="448"/>
      <c r="R16" s="448"/>
      <c r="S16" s="448"/>
    </row>
    <row r="17" spans="1:28" s="6" customFormat="1">
      <c r="A17" s="500"/>
      <c r="B17" s="560"/>
      <c r="D17" s="101"/>
      <c r="E17" s="415"/>
      <c r="F17" s="415"/>
      <c r="G17" s="415"/>
      <c r="H17" s="415"/>
      <c r="I17" s="415"/>
      <c r="J17" s="416"/>
      <c r="K17" s="416"/>
      <c r="L17" s="416"/>
      <c r="M17" s="416"/>
      <c r="N17" s="448"/>
      <c r="O17" s="448"/>
      <c r="P17" s="448"/>
      <c r="Q17" s="448"/>
      <c r="R17" s="448"/>
      <c r="S17" s="448"/>
    </row>
    <row r="18" spans="1:28" s="6" customFormat="1">
      <c r="A18" s="241">
        <v>3</v>
      </c>
      <c r="B18" s="560" t="s">
        <v>1208</v>
      </c>
      <c r="C18" s="101"/>
      <c r="D18" s="101"/>
      <c r="E18" s="415">
        <f>IF(ISERROR(VLOOKUP($C$5&amp;$C$7&amp;$B18,Dataset6,5,FALSE))=TRUE,0,VLOOKUP($C$5&amp;$C$7&amp;$B18,Dataset6,5,FALSE))</f>
        <v>7511</v>
      </c>
      <c r="F18" s="415">
        <f>IF(ISERROR(VLOOKUP($C$5&amp;$C$7&amp;$B18,Dataset6,6,FALSE))=TRUE,0,VLOOKUP($C$5&amp;$C$7&amp;$B18,Dataset6,6,FALSE))</f>
        <v>417</v>
      </c>
      <c r="G18" s="415">
        <f>IF(ISERROR(VLOOKUP($C$5&amp;$C$7&amp;$B18,Dataset6,7,FALSE))=TRUE,0,VLOOKUP($C$5&amp;$C$7&amp;$B18,Dataset6,7,FALSE))</f>
        <v>4768</v>
      </c>
      <c r="H18" s="415">
        <f>IF(ISERROR(VLOOKUP($C$5&amp;$C$7&amp;$B18,Dataset6,8,FALSE))=TRUE,0,VLOOKUP($C$5&amp;$C$7&amp;$B18,Dataset6,8,FALSE))</f>
        <v>1975</v>
      </c>
      <c r="I18" s="415">
        <f>IF(ISERROR(VLOOKUP($C$5&amp;$C$7&amp;$B18,Dataset6,9,FALSE))=TRUE,0,VLOOKUP($C$5&amp;$C$7&amp;$B18,Dataset6,9,FALSE))</f>
        <v>351</v>
      </c>
      <c r="J18" s="416">
        <f t="shared" si="1"/>
        <v>5.5518572759952072</v>
      </c>
      <c r="K18" s="416">
        <f t="shared" si="2"/>
        <v>63.480228997470377</v>
      </c>
      <c r="L18" s="416">
        <f t="shared" si="3"/>
        <v>26.29476767407802</v>
      </c>
      <c r="M18" s="416">
        <f t="shared" si="4"/>
        <v>4.6731460524563975</v>
      </c>
      <c r="N18" s="448"/>
      <c r="O18" s="448"/>
      <c r="P18" s="448"/>
      <c r="Q18" s="448"/>
      <c r="R18" s="448"/>
      <c r="S18" s="448"/>
    </row>
    <row r="19" spans="1:28" ht="4.5" customHeight="1">
      <c r="A19" s="232"/>
      <c r="B19" s="94"/>
      <c r="C19" s="94"/>
      <c r="D19" s="94"/>
      <c r="E19" s="102"/>
      <c r="F19" s="501"/>
      <c r="G19" s="501"/>
      <c r="H19" s="501"/>
      <c r="I19" s="501"/>
      <c r="J19" s="501"/>
      <c r="K19" s="502"/>
      <c r="L19" s="501"/>
      <c r="M19" s="501"/>
      <c r="N19" s="448"/>
      <c r="O19" s="448"/>
      <c r="P19" s="448"/>
      <c r="Q19" s="448"/>
      <c r="R19" s="448"/>
      <c r="S19" s="448"/>
      <c r="T19" s="448"/>
      <c r="U19" s="5"/>
      <c r="V19" s="5"/>
      <c r="W19" s="5"/>
      <c r="X19" s="5"/>
      <c r="Y19" s="5"/>
      <c r="Z19" s="5"/>
      <c r="AA19" s="5"/>
      <c r="AB19" s="5"/>
    </row>
    <row r="20" spans="1:28" ht="12.75" customHeight="1">
      <c r="B20" s="67"/>
      <c r="C20" s="67"/>
      <c r="D20" s="103"/>
      <c r="M20" s="214" t="s">
        <v>57</v>
      </c>
      <c r="N20" s="84"/>
      <c r="O20" s="5"/>
      <c r="P20" s="84"/>
      <c r="Q20" s="5"/>
      <c r="R20" s="84"/>
      <c r="S20" s="5"/>
      <c r="T20" s="84"/>
      <c r="U20" s="5"/>
      <c r="V20" s="5"/>
      <c r="W20" s="5"/>
      <c r="X20" s="5"/>
      <c r="Y20" s="5"/>
      <c r="Z20" s="5"/>
      <c r="AA20" s="5"/>
      <c r="AB20" s="5"/>
    </row>
    <row r="21" spans="1:28" ht="12.75" customHeight="1">
      <c r="B21" s="367" t="s">
        <v>0</v>
      </c>
      <c r="C21" s="508"/>
      <c r="D21" s="508"/>
      <c r="H21" s="80"/>
      <c r="J21" s="71"/>
      <c r="K21" s="80"/>
      <c r="M21" s="214"/>
      <c r="N21" s="84"/>
      <c r="O21" s="5"/>
      <c r="P21" s="84"/>
      <c r="Q21" s="5"/>
      <c r="R21" s="84"/>
      <c r="S21" s="5"/>
      <c r="T21" s="84"/>
      <c r="U21" s="5"/>
      <c r="V21" s="5"/>
      <c r="W21" s="5"/>
      <c r="X21" s="5"/>
      <c r="Y21" s="5"/>
      <c r="Z21" s="5"/>
      <c r="AA21" s="5"/>
      <c r="AB21" s="5"/>
    </row>
    <row r="22" spans="1:28" ht="21.75" customHeight="1">
      <c r="B22" s="714" t="s">
        <v>9215</v>
      </c>
      <c r="C22" s="715"/>
      <c r="D22" s="715"/>
      <c r="E22" s="715"/>
      <c r="F22" s="715"/>
      <c r="G22" s="715"/>
      <c r="H22" s="715"/>
      <c r="I22" s="715"/>
      <c r="J22" s="715"/>
      <c r="K22" s="715"/>
      <c r="L22" s="716"/>
      <c r="M22" s="716"/>
      <c r="N22" s="84"/>
      <c r="O22" s="5"/>
      <c r="P22" s="84"/>
      <c r="Q22" s="5"/>
      <c r="R22" s="84"/>
      <c r="S22" s="5"/>
      <c r="T22" s="84"/>
      <c r="U22" s="5"/>
      <c r="V22" s="5"/>
      <c r="W22" s="5"/>
      <c r="X22" s="5"/>
      <c r="Y22" s="5"/>
      <c r="Z22" s="5"/>
      <c r="AA22" s="5"/>
      <c r="AB22" s="5"/>
    </row>
    <row r="23" spans="1:28" ht="15" customHeight="1">
      <c r="B23" s="711" t="s">
        <v>1210</v>
      </c>
      <c r="C23" s="711"/>
      <c r="D23" s="711"/>
      <c r="E23" s="711"/>
      <c r="F23" s="711"/>
      <c r="G23" s="711"/>
      <c r="H23" s="711"/>
      <c r="I23" s="711"/>
      <c r="J23" s="711"/>
      <c r="K23" s="711"/>
      <c r="L23" s="452"/>
      <c r="M23" s="452"/>
      <c r="N23" s="84"/>
      <c r="O23" s="5"/>
      <c r="P23" s="84"/>
      <c r="Q23" s="5"/>
      <c r="R23" s="84"/>
      <c r="S23" s="5"/>
      <c r="T23" s="84"/>
      <c r="U23" s="5"/>
      <c r="V23" s="5"/>
      <c r="W23" s="5"/>
      <c r="X23" s="5"/>
      <c r="Y23" s="5"/>
      <c r="Z23" s="5"/>
      <c r="AA23" s="5"/>
      <c r="AB23" s="5"/>
    </row>
    <row r="24" spans="1:28">
      <c r="B24" s="466"/>
      <c r="C24" s="112"/>
      <c r="D24" s="112"/>
      <c r="E24" s="113"/>
      <c r="F24" s="115"/>
      <c r="G24" s="115"/>
      <c r="H24" s="545"/>
      <c r="I24" s="452"/>
      <c r="J24" s="113"/>
      <c r="K24" s="114"/>
      <c r="L24" s="452"/>
      <c r="M24" s="452"/>
    </row>
    <row r="25" spans="1:28" ht="13.15" customHeight="1">
      <c r="B25" s="504"/>
      <c r="C25" s="505"/>
      <c r="D25" s="505"/>
      <c r="E25" s="505"/>
      <c r="F25" s="546"/>
      <c r="G25" s="546"/>
      <c r="H25" s="546"/>
      <c r="I25" s="546"/>
      <c r="J25" s="505"/>
      <c r="K25" s="505"/>
      <c r="L25" s="505"/>
      <c r="M25" s="505"/>
    </row>
    <row r="26" spans="1:28">
      <c r="B26" s="504"/>
      <c r="C26" s="70"/>
      <c r="D26" s="70"/>
      <c r="K26" s="338"/>
    </row>
    <row r="27" spans="1:28">
      <c r="B27" s="504"/>
      <c r="C27" s="506"/>
      <c r="D27" s="506"/>
      <c r="E27" s="506"/>
      <c r="F27" s="452"/>
      <c r="G27" s="452"/>
      <c r="H27" s="452"/>
      <c r="I27" s="452"/>
      <c r="J27" s="452"/>
      <c r="K27" s="503"/>
      <c r="L27" s="452"/>
      <c r="M27" s="452"/>
    </row>
    <row r="28" spans="1:28" ht="27" customHeight="1">
      <c r="A28" s="411"/>
      <c r="B28" s="711"/>
      <c r="C28" s="711"/>
      <c r="D28" s="711"/>
      <c r="E28" s="711"/>
      <c r="F28" s="711"/>
      <c r="G28" s="711"/>
      <c r="H28" s="711"/>
      <c r="I28" s="711"/>
      <c r="J28" s="711"/>
      <c r="K28" s="711"/>
      <c r="L28" s="452"/>
      <c r="M28" s="452"/>
    </row>
    <row r="29" spans="1:28">
      <c r="B29" s="111"/>
      <c r="C29" s="453"/>
      <c r="D29" s="453"/>
      <c r="E29" s="453"/>
      <c r="F29" s="115"/>
      <c r="G29" s="115"/>
      <c r="H29" s="115"/>
      <c r="I29" s="115"/>
      <c r="J29" s="114"/>
      <c r="K29" s="296"/>
      <c r="L29" s="114"/>
      <c r="M29" s="114"/>
    </row>
    <row r="40" spans="1:20" s="116" customFormat="1">
      <c r="A40" s="183"/>
      <c r="E40" s="105"/>
      <c r="F40" s="105"/>
      <c r="G40" s="105"/>
      <c r="H40" s="105"/>
      <c r="I40" s="105"/>
      <c r="J40" s="108"/>
      <c r="K40" s="297"/>
      <c r="L40" s="108"/>
      <c r="M40" s="108"/>
      <c r="N40" s="117"/>
      <c r="P40" s="117"/>
      <c r="R40" s="117"/>
      <c r="T40" s="117"/>
    </row>
    <row r="41" spans="1:20" s="116" customFormat="1">
      <c r="A41" s="183"/>
      <c r="E41" s="105"/>
      <c r="F41" s="105"/>
      <c r="G41" s="105"/>
      <c r="H41" s="105"/>
      <c r="I41" s="105"/>
      <c r="J41" s="108"/>
      <c r="K41" s="297"/>
      <c r="L41" s="108"/>
      <c r="M41" s="108"/>
      <c r="N41" s="117"/>
      <c r="P41" s="117"/>
      <c r="R41" s="117"/>
      <c r="T41" s="117"/>
    </row>
    <row r="42" spans="1:20" s="116" customFormat="1">
      <c r="A42" s="183"/>
      <c r="E42" s="105"/>
      <c r="F42" s="105"/>
      <c r="G42" s="105"/>
      <c r="H42" s="105"/>
      <c r="I42" s="105"/>
      <c r="J42" s="108"/>
      <c r="K42" s="297"/>
      <c r="L42" s="108"/>
      <c r="M42" s="108"/>
      <c r="N42" s="117"/>
      <c r="P42" s="117"/>
      <c r="R42" s="117"/>
      <c r="T42" s="117"/>
    </row>
    <row r="43" spans="1:20" s="116" customFormat="1">
      <c r="A43" s="183"/>
      <c r="E43" s="105"/>
      <c r="F43" s="105"/>
      <c r="G43" s="105"/>
      <c r="H43" s="105"/>
      <c r="I43" s="105"/>
      <c r="J43" s="108"/>
      <c r="K43" s="297"/>
      <c r="L43" s="108"/>
      <c r="M43" s="108"/>
      <c r="N43" s="117"/>
      <c r="P43" s="117"/>
      <c r="R43" s="117"/>
      <c r="T43" s="117"/>
    </row>
    <row r="44" spans="1:20" s="116" customFormat="1">
      <c r="A44" s="183"/>
      <c r="E44" s="105"/>
      <c r="F44" s="105"/>
      <c r="G44" s="105"/>
      <c r="H44" s="105"/>
      <c r="I44" s="105"/>
      <c r="J44" s="108"/>
      <c r="K44" s="297"/>
      <c r="L44" s="108"/>
      <c r="M44" s="108"/>
      <c r="N44" s="117"/>
      <c r="P44" s="117"/>
      <c r="R44" s="117"/>
      <c r="T44" s="117"/>
    </row>
    <row r="45" spans="1:20" s="116" customFormat="1">
      <c r="A45" s="183"/>
      <c r="E45" s="105"/>
      <c r="F45" s="105"/>
      <c r="G45" s="105"/>
      <c r="H45" s="105"/>
      <c r="I45" s="105"/>
      <c r="J45" s="108"/>
      <c r="K45" s="297"/>
      <c r="L45" s="108"/>
      <c r="M45" s="108"/>
      <c r="N45" s="117"/>
      <c r="P45" s="117"/>
      <c r="R45" s="117"/>
      <c r="T45" s="117"/>
    </row>
    <row r="46" spans="1:20" s="116" customFormat="1">
      <c r="A46" s="183"/>
      <c r="E46" s="105"/>
      <c r="F46" s="105"/>
      <c r="G46" s="105"/>
      <c r="H46" s="105"/>
      <c r="I46" s="105"/>
      <c r="J46" s="108"/>
      <c r="K46" s="297"/>
      <c r="L46" s="108"/>
      <c r="M46" s="108"/>
      <c r="N46" s="117"/>
      <c r="P46" s="117"/>
      <c r="R46" s="117"/>
      <c r="T46" s="117"/>
    </row>
    <row r="47" spans="1:20" s="116" customFormat="1">
      <c r="A47" s="183"/>
      <c r="E47" s="105"/>
      <c r="F47" s="105"/>
      <c r="G47" s="105"/>
      <c r="H47" s="105"/>
      <c r="I47" s="105"/>
      <c r="J47" s="108"/>
      <c r="K47" s="297"/>
      <c r="L47" s="108"/>
      <c r="M47" s="108"/>
      <c r="N47" s="117"/>
      <c r="P47" s="117"/>
      <c r="R47" s="117"/>
      <c r="T47" s="117"/>
    </row>
    <row r="48" spans="1:20" s="116" customFormat="1">
      <c r="A48" s="233"/>
      <c r="B48" s="460"/>
      <c r="C48" s="460"/>
      <c r="D48" s="460"/>
      <c r="E48" s="105"/>
      <c r="F48" s="105"/>
      <c r="G48" s="105"/>
      <c r="H48" s="105"/>
      <c r="I48" s="105"/>
      <c r="J48" s="108"/>
      <c r="K48" s="297"/>
      <c r="L48" s="108"/>
      <c r="M48" s="108"/>
      <c r="N48" s="117"/>
      <c r="P48" s="117"/>
      <c r="R48" s="117"/>
      <c r="T48" s="117"/>
    </row>
    <row r="49" spans="1:20" s="116" customFormat="1">
      <c r="A49" s="507"/>
      <c r="B49" s="682"/>
      <c r="C49" s="682"/>
      <c r="D49" s="682"/>
      <c r="E49" s="105"/>
      <c r="F49" s="105"/>
      <c r="G49" s="105"/>
      <c r="H49" s="105"/>
      <c r="I49" s="105"/>
      <c r="J49" s="108"/>
      <c r="K49" s="297"/>
      <c r="L49" s="108"/>
      <c r="M49" s="108"/>
      <c r="N49" s="117"/>
      <c r="P49" s="117"/>
      <c r="R49" s="117"/>
      <c r="T49" s="117"/>
    </row>
    <row r="50" spans="1:20" s="116" customFormat="1">
      <c r="A50" s="507"/>
      <c r="B50" s="682"/>
      <c r="C50" s="682"/>
      <c r="D50" s="682"/>
      <c r="E50" s="105"/>
      <c r="F50" s="105"/>
      <c r="G50" s="105"/>
      <c r="H50" s="105"/>
      <c r="I50" s="105"/>
      <c r="J50" s="108"/>
      <c r="K50" s="297"/>
      <c r="L50" s="108"/>
      <c r="M50" s="108"/>
      <c r="N50" s="117"/>
      <c r="P50" s="117"/>
      <c r="R50" s="117"/>
      <c r="T50" s="117"/>
    </row>
    <row r="51" spans="1:20" s="116" customFormat="1">
      <c r="A51" s="233"/>
      <c r="B51" s="460"/>
      <c r="C51" s="460"/>
      <c r="D51" s="460"/>
      <c r="E51" s="105"/>
      <c r="F51" s="105"/>
      <c r="G51" s="105"/>
      <c r="H51" s="105"/>
      <c r="I51" s="105"/>
      <c r="J51" s="108"/>
      <c r="K51" s="297"/>
      <c r="L51" s="108"/>
      <c r="M51" s="108"/>
      <c r="N51" s="117"/>
      <c r="P51" s="117"/>
      <c r="R51" s="117"/>
      <c r="T51" s="117"/>
    </row>
    <row r="52" spans="1:20" s="116" customFormat="1">
      <c r="A52" s="507"/>
      <c r="B52" s="682"/>
      <c r="C52" s="682"/>
      <c r="D52" s="682"/>
      <c r="E52" s="105"/>
      <c r="F52" s="105"/>
      <c r="G52" s="105"/>
      <c r="H52" s="105"/>
      <c r="I52" s="105"/>
      <c r="J52" s="108"/>
      <c r="K52" s="297"/>
      <c r="L52" s="108"/>
      <c r="M52" s="108"/>
      <c r="N52" s="117"/>
      <c r="P52" s="117"/>
      <c r="R52" s="117"/>
      <c r="T52" s="117"/>
    </row>
    <row r="53" spans="1:20" s="116" customFormat="1">
      <c r="A53" s="507"/>
      <c r="B53" s="682"/>
      <c r="C53" s="682"/>
      <c r="D53" s="682"/>
      <c r="E53" s="105"/>
      <c r="F53" s="105"/>
      <c r="G53" s="105"/>
      <c r="H53" s="105"/>
      <c r="I53" s="105"/>
      <c r="J53" s="108"/>
      <c r="K53" s="297"/>
      <c r="L53" s="108"/>
      <c r="M53" s="108"/>
      <c r="N53" s="117"/>
      <c r="P53" s="117"/>
      <c r="R53" s="117"/>
      <c r="T53" s="117"/>
    </row>
    <row r="54" spans="1:20" s="116" customFormat="1">
      <c r="A54" s="507"/>
      <c r="B54" s="682"/>
      <c r="C54" s="682"/>
      <c r="D54" s="682"/>
      <c r="E54" s="105"/>
      <c r="F54" s="105"/>
      <c r="G54" s="105"/>
      <c r="H54" s="105"/>
      <c r="I54" s="105"/>
      <c r="J54" s="108"/>
      <c r="K54" s="297"/>
      <c r="L54" s="108"/>
      <c r="M54" s="108"/>
      <c r="N54" s="117"/>
      <c r="P54" s="117"/>
      <c r="R54" s="117"/>
      <c r="T54" s="117"/>
    </row>
    <row r="55" spans="1:20" s="116" customFormat="1">
      <c r="A55" s="507"/>
      <c r="B55" s="682"/>
      <c r="C55" s="682"/>
      <c r="D55" s="682"/>
      <c r="E55" s="105"/>
      <c r="F55" s="105"/>
      <c r="G55" s="105"/>
      <c r="H55" s="105"/>
      <c r="I55" s="105"/>
      <c r="J55" s="108"/>
      <c r="K55" s="297"/>
      <c r="L55" s="108"/>
      <c r="M55" s="108"/>
      <c r="N55" s="117"/>
      <c r="P55" s="117"/>
      <c r="R55" s="117"/>
      <c r="T55" s="117"/>
    </row>
    <row r="56" spans="1:20" s="116" customFormat="1">
      <c r="A56" s="507"/>
      <c r="B56" s="682"/>
      <c r="C56" s="682"/>
      <c r="D56" s="682"/>
      <c r="E56" s="105"/>
      <c r="F56" s="105"/>
      <c r="G56" s="105"/>
      <c r="H56" s="105"/>
      <c r="I56" s="105"/>
      <c r="J56" s="108"/>
      <c r="K56" s="297"/>
      <c r="L56" s="108"/>
      <c r="M56" s="108"/>
      <c r="N56" s="117"/>
      <c r="P56" s="117"/>
      <c r="R56" s="117"/>
      <c r="T56" s="117"/>
    </row>
    <row r="57" spans="1:20" s="116" customFormat="1">
      <c r="A57" s="507"/>
      <c r="B57" s="682"/>
      <c r="C57" s="682"/>
      <c r="D57" s="682"/>
      <c r="E57" s="105"/>
      <c r="F57" s="105"/>
      <c r="G57" s="105"/>
      <c r="H57" s="105"/>
      <c r="I57" s="105"/>
      <c r="J57" s="108"/>
      <c r="K57" s="297"/>
      <c r="L57" s="108"/>
      <c r="M57" s="108"/>
      <c r="N57" s="117"/>
      <c r="P57" s="117"/>
      <c r="R57" s="117"/>
      <c r="T57" s="117"/>
    </row>
    <row r="58" spans="1:20" s="116" customFormat="1">
      <c r="A58" s="507"/>
      <c r="B58" s="682"/>
      <c r="C58" s="682"/>
      <c r="D58" s="682"/>
      <c r="E58" s="105"/>
      <c r="F58" s="105"/>
      <c r="G58" s="105"/>
      <c r="H58" s="105"/>
      <c r="I58" s="105"/>
      <c r="J58" s="108"/>
      <c r="K58" s="297"/>
      <c r="L58" s="108"/>
      <c r="M58" s="108"/>
      <c r="N58" s="117"/>
      <c r="P58" s="117"/>
      <c r="R58" s="117"/>
      <c r="T58" s="117"/>
    </row>
    <row r="59" spans="1:20" s="116" customFormat="1">
      <c r="A59" s="507"/>
      <c r="B59" s="682"/>
      <c r="C59" s="682"/>
      <c r="D59" s="682"/>
      <c r="E59" s="105"/>
      <c r="F59" s="105"/>
      <c r="G59" s="105"/>
      <c r="H59" s="105"/>
      <c r="I59" s="105"/>
      <c r="J59" s="108"/>
      <c r="K59" s="297"/>
      <c r="L59" s="108"/>
      <c r="M59" s="108"/>
      <c r="N59" s="117"/>
      <c r="P59" s="117"/>
      <c r="R59" s="117"/>
      <c r="T59" s="117"/>
    </row>
    <row r="60" spans="1:20" s="116" customFormat="1">
      <c r="A60" s="233"/>
      <c r="B60" s="460"/>
      <c r="C60" s="460"/>
      <c r="D60" s="460"/>
      <c r="E60" s="105"/>
      <c r="F60" s="105"/>
      <c r="G60" s="105"/>
      <c r="H60" s="105"/>
      <c r="I60" s="105"/>
      <c r="J60" s="108"/>
      <c r="K60" s="297"/>
      <c r="L60" s="108"/>
      <c r="M60" s="108"/>
      <c r="N60" s="117"/>
      <c r="P60" s="117"/>
      <c r="R60" s="117"/>
      <c r="T60" s="117"/>
    </row>
    <row r="61" spans="1:20" s="116" customFormat="1">
      <c r="A61" s="507"/>
      <c r="B61" s="682"/>
      <c r="C61" s="682"/>
      <c r="D61" s="682"/>
      <c r="E61" s="105"/>
      <c r="F61" s="105"/>
      <c r="G61" s="105"/>
      <c r="H61" s="105"/>
      <c r="I61" s="105"/>
      <c r="J61" s="108"/>
      <c r="K61" s="297"/>
      <c r="L61" s="108"/>
      <c r="M61" s="108"/>
      <c r="N61" s="117"/>
      <c r="P61" s="117"/>
      <c r="R61" s="117"/>
      <c r="T61" s="117"/>
    </row>
    <row r="62" spans="1:20" s="116" customFormat="1">
      <c r="A62" s="507"/>
      <c r="B62" s="682"/>
      <c r="C62" s="682"/>
      <c r="D62" s="682"/>
      <c r="E62" s="105"/>
      <c r="F62" s="105"/>
      <c r="G62" s="105"/>
      <c r="H62" s="105"/>
      <c r="I62" s="105"/>
      <c r="J62" s="108"/>
      <c r="K62" s="297"/>
      <c r="L62" s="108"/>
      <c r="M62" s="108"/>
      <c r="N62" s="117"/>
      <c r="P62" s="117"/>
      <c r="R62" s="117"/>
      <c r="T62" s="117"/>
    </row>
    <row r="63" spans="1:20" s="116" customFormat="1">
      <c r="A63" s="507"/>
      <c r="B63" s="682"/>
      <c r="C63" s="682"/>
      <c r="D63" s="682"/>
      <c r="E63" s="105"/>
      <c r="F63" s="105"/>
      <c r="G63" s="105"/>
      <c r="H63" s="105"/>
      <c r="I63" s="105"/>
      <c r="J63" s="108"/>
      <c r="K63" s="297"/>
      <c r="L63" s="108"/>
      <c r="M63" s="108"/>
      <c r="N63" s="117"/>
      <c r="P63" s="117"/>
      <c r="R63" s="117"/>
      <c r="T63" s="117"/>
    </row>
    <row r="64" spans="1:20" s="116" customFormat="1">
      <c r="A64" s="233"/>
      <c r="B64" s="460"/>
      <c r="C64" s="460"/>
      <c r="D64" s="460"/>
      <c r="E64" s="105"/>
      <c r="F64" s="105"/>
      <c r="G64" s="105"/>
      <c r="H64" s="105"/>
      <c r="I64" s="105"/>
      <c r="J64" s="108"/>
      <c r="K64" s="297"/>
      <c r="L64" s="108"/>
      <c r="M64" s="108"/>
      <c r="N64" s="117"/>
      <c r="P64" s="117"/>
      <c r="R64" s="117"/>
      <c r="T64" s="117"/>
    </row>
    <row r="65" spans="1:20" s="116" customFormat="1">
      <c r="A65" s="507"/>
      <c r="B65" s="682"/>
      <c r="C65" s="682"/>
      <c r="D65" s="682"/>
      <c r="E65" s="105"/>
      <c r="F65" s="105"/>
      <c r="G65" s="105"/>
      <c r="H65" s="105"/>
      <c r="I65" s="105"/>
      <c r="J65" s="108"/>
      <c r="K65" s="297"/>
      <c r="L65" s="108"/>
      <c r="M65" s="108"/>
      <c r="N65" s="117"/>
      <c r="P65" s="117"/>
      <c r="R65" s="117"/>
      <c r="T65" s="117"/>
    </row>
    <row r="66" spans="1:20" s="116" customFormat="1">
      <c r="A66" s="507"/>
      <c r="B66" s="682"/>
      <c r="C66" s="682"/>
      <c r="D66" s="682"/>
      <c r="E66" s="105"/>
      <c r="F66" s="105"/>
      <c r="G66" s="105"/>
      <c r="H66" s="105"/>
      <c r="I66" s="105"/>
      <c r="J66" s="108"/>
      <c r="K66" s="297"/>
      <c r="L66" s="108"/>
      <c r="M66" s="108"/>
      <c r="N66" s="117"/>
      <c r="P66" s="117"/>
      <c r="R66" s="117"/>
      <c r="T66" s="117"/>
    </row>
    <row r="67" spans="1:20" s="116" customFormat="1">
      <c r="A67" s="507"/>
      <c r="B67" s="682"/>
      <c r="C67" s="682"/>
      <c r="D67" s="682"/>
      <c r="E67" s="105"/>
      <c r="F67" s="105"/>
      <c r="G67" s="105"/>
      <c r="H67" s="105"/>
      <c r="I67" s="105"/>
      <c r="J67" s="108"/>
      <c r="K67" s="297"/>
      <c r="L67" s="108"/>
      <c r="M67" s="108"/>
      <c r="N67" s="117"/>
      <c r="P67" s="117"/>
      <c r="R67" s="117"/>
      <c r="T67" s="117"/>
    </row>
    <row r="68" spans="1:20" s="116" customFormat="1">
      <c r="A68" s="507"/>
      <c r="B68" s="682"/>
      <c r="C68" s="682"/>
      <c r="D68" s="682"/>
      <c r="E68" s="105"/>
      <c r="F68" s="105"/>
      <c r="G68" s="105"/>
      <c r="H68" s="105"/>
      <c r="I68" s="105"/>
      <c r="J68" s="108"/>
      <c r="K68" s="297"/>
      <c r="L68" s="108"/>
      <c r="M68" s="108"/>
      <c r="N68" s="117"/>
      <c r="P68" s="117"/>
      <c r="R68" s="117"/>
      <c r="T68" s="117"/>
    </row>
    <row r="69" spans="1:20" s="116" customFormat="1">
      <c r="A69" s="507"/>
      <c r="B69" s="682"/>
      <c r="C69" s="682"/>
      <c r="D69" s="682"/>
      <c r="E69" s="105"/>
      <c r="F69" s="105"/>
      <c r="G69" s="105"/>
      <c r="H69" s="105"/>
      <c r="I69" s="105"/>
      <c r="J69" s="108"/>
      <c r="K69" s="297"/>
      <c r="L69" s="108"/>
      <c r="M69" s="108"/>
      <c r="N69" s="117"/>
      <c r="P69" s="117"/>
      <c r="R69" s="117"/>
      <c r="T69" s="117"/>
    </row>
    <row r="70" spans="1:20" s="116" customFormat="1">
      <c r="A70" s="507"/>
      <c r="B70" s="682"/>
      <c r="C70" s="682"/>
      <c r="D70" s="682"/>
      <c r="E70" s="105"/>
      <c r="F70" s="105"/>
      <c r="G70" s="105"/>
      <c r="H70" s="105"/>
      <c r="I70" s="105"/>
      <c r="J70" s="108"/>
      <c r="K70" s="297"/>
      <c r="L70" s="108"/>
      <c r="M70" s="108"/>
      <c r="N70" s="117"/>
      <c r="P70" s="117"/>
      <c r="R70" s="117"/>
      <c r="T70" s="117"/>
    </row>
    <row r="71" spans="1:20" s="116" customFormat="1">
      <c r="A71" s="183"/>
      <c r="E71" s="105"/>
      <c r="F71" s="105"/>
      <c r="G71" s="105"/>
      <c r="H71" s="105"/>
      <c r="I71" s="105"/>
      <c r="J71" s="108"/>
      <c r="K71" s="297"/>
      <c r="L71" s="108"/>
      <c r="M71" s="108"/>
      <c r="N71" s="117"/>
      <c r="P71" s="117"/>
      <c r="R71" s="117"/>
      <c r="T71" s="117"/>
    </row>
    <row r="72" spans="1:20" s="116" customFormat="1">
      <c r="A72" s="183"/>
      <c r="E72" s="105"/>
      <c r="F72" s="105"/>
      <c r="G72" s="105"/>
      <c r="H72" s="105"/>
      <c r="I72" s="105"/>
      <c r="J72" s="108"/>
      <c r="K72" s="297"/>
      <c r="L72" s="108"/>
      <c r="M72" s="108"/>
      <c r="N72" s="117"/>
      <c r="P72" s="117"/>
      <c r="R72" s="117"/>
      <c r="T72" s="117"/>
    </row>
    <row r="73" spans="1:20" s="116" customFormat="1">
      <c r="A73" s="183"/>
      <c r="E73" s="105"/>
      <c r="F73" s="105"/>
      <c r="G73" s="105"/>
      <c r="H73" s="105"/>
      <c r="I73" s="105"/>
      <c r="J73" s="108"/>
      <c r="K73" s="297"/>
      <c r="L73" s="108"/>
      <c r="M73" s="108"/>
      <c r="N73" s="117"/>
      <c r="P73" s="117"/>
      <c r="R73" s="117"/>
      <c r="T73" s="117"/>
    </row>
    <row r="74" spans="1:20" s="116" customFormat="1">
      <c r="A74" s="183"/>
      <c r="E74" s="105"/>
      <c r="F74" s="105"/>
      <c r="G74" s="105"/>
      <c r="H74" s="105"/>
      <c r="I74" s="105"/>
      <c r="J74" s="108"/>
      <c r="K74" s="297"/>
      <c r="L74" s="108"/>
      <c r="M74" s="108"/>
      <c r="N74" s="117"/>
      <c r="P74" s="117"/>
      <c r="R74" s="117"/>
      <c r="T74" s="117"/>
    </row>
    <row r="75" spans="1:20" s="116" customFormat="1">
      <c r="A75" s="183"/>
      <c r="E75" s="105"/>
      <c r="F75" s="105"/>
      <c r="G75" s="105"/>
      <c r="H75" s="105"/>
      <c r="I75" s="105"/>
      <c r="J75" s="108"/>
      <c r="K75" s="297"/>
      <c r="L75" s="108"/>
      <c r="M75" s="108"/>
      <c r="N75" s="117"/>
      <c r="P75" s="117"/>
      <c r="R75" s="117"/>
      <c r="T75" s="117"/>
    </row>
    <row r="76" spans="1:20" s="116" customFormat="1">
      <c r="A76" s="183"/>
      <c r="E76" s="105"/>
      <c r="F76" s="105"/>
      <c r="G76" s="105"/>
      <c r="H76" s="105"/>
      <c r="I76" s="105"/>
      <c r="J76" s="108"/>
      <c r="K76" s="297"/>
      <c r="L76" s="108"/>
      <c r="M76" s="108"/>
      <c r="N76" s="117"/>
      <c r="P76" s="117"/>
      <c r="R76" s="117"/>
      <c r="T76" s="117"/>
    </row>
    <row r="77" spans="1:20" s="116" customFormat="1">
      <c r="A77" s="183"/>
      <c r="E77" s="105"/>
      <c r="F77" s="105"/>
      <c r="G77" s="105"/>
      <c r="H77" s="105"/>
      <c r="I77" s="105"/>
      <c r="J77" s="108"/>
      <c r="K77" s="297"/>
      <c r="L77" s="108"/>
      <c r="M77" s="108"/>
      <c r="N77" s="117"/>
      <c r="P77" s="117"/>
      <c r="R77" s="117"/>
      <c r="T77" s="117"/>
    </row>
    <row r="78" spans="1:20" s="116" customFormat="1">
      <c r="A78" s="183"/>
      <c r="E78" s="105"/>
      <c r="F78" s="105"/>
      <c r="G78" s="105"/>
      <c r="H78" s="105"/>
      <c r="I78" s="105"/>
      <c r="J78" s="108"/>
      <c r="K78" s="297"/>
      <c r="L78" s="108"/>
      <c r="M78" s="108"/>
      <c r="N78" s="117"/>
      <c r="P78" s="117"/>
      <c r="R78" s="117"/>
      <c r="T78" s="117"/>
    </row>
    <row r="79" spans="1:20" s="116" customFormat="1">
      <c r="A79" s="183"/>
      <c r="E79" s="105"/>
      <c r="F79" s="105"/>
      <c r="G79" s="105"/>
      <c r="H79" s="105"/>
      <c r="I79" s="105"/>
      <c r="J79" s="108"/>
      <c r="K79" s="297"/>
      <c r="L79" s="108"/>
      <c r="M79" s="108"/>
      <c r="N79" s="117"/>
      <c r="P79" s="117"/>
      <c r="R79" s="117"/>
      <c r="T79" s="117"/>
    </row>
    <row r="80" spans="1:20" s="116" customFormat="1">
      <c r="A80" s="183"/>
      <c r="E80" s="105"/>
      <c r="F80" s="105"/>
      <c r="G80" s="105"/>
      <c r="H80" s="105"/>
      <c r="I80" s="105"/>
      <c r="J80" s="108"/>
      <c r="K80" s="297"/>
      <c r="L80" s="108"/>
      <c r="M80" s="108"/>
      <c r="N80" s="117"/>
      <c r="P80" s="117"/>
      <c r="R80" s="117"/>
      <c r="T80" s="117"/>
    </row>
    <row r="81" spans="1:20" s="116" customFormat="1">
      <c r="A81" s="183"/>
      <c r="E81" s="105"/>
      <c r="F81" s="105"/>
      <c r="G81" s="105"/>
      <c r="H81" s="105"/>
      <c r="I81" s="105"/>
      <c r="J81" s="108"/>
      <c r="K81" s="297"/>
      <c r="L81" s="108"/>
      <c r="M81" s="108"/>
      <c r="N81" s="117"/>
      <c r="P81" s="117"/>
      <c r="R81" s="117"/>
      <c r="T81" s="117"/>
    </row>
    <row r="82" spans="1:20" s="116" customFormat="1">
      <c r="A82" s="183"/>
      <c r="E82" s="105"/>
      <c r="F82" s="105"/>
      <c r="G82" s="105"/>
      <c r="H82" s="105"/>
      <c r="I82" s="105"/>
      <c r="J82" s="108"/>
      <c r="K82" s="297"/>
      <c r="L82" s="108"/>
      <c r="M82" s="108"/>
      <c r="N82" s="117"/>
      <c r="P82" s="117"/>
      <c r="R82" s="117"/>
      <c r="T82" s="117"/>
    </row>
    <row r="83" spans="1:20" s="116" customFormat="1">
      <c r="A83" s="183"/>
      <c r="E83" s="105"/>
      <c r="F83" s="105"/>
      <c r="G83" s="105"/>
      <c r="H83" s="105"/>
      <c r="I83" s="105"/>
      <c r="J83" s="108"/>
      <c r="K83" s="297"/>
      <c r="L83" s="108"/>
      <c r="M83" s="108"/>
      <c r="N83" s="117"/>
      <c r="P83" s="117"/>
      <c r="R83" s="117"/>
      <c r="T83" s="117"/>
    </row>
    <row r="84" spans="1:20" s="116" customFormat="1">
      <c r="A84" s="183"/>
      <c r="E84" s="105"/>
      <c r="F84" s="105"/>
      <c r="G84" s="105"/>
      <c r="H84" s="105"/>
      <c r="I84" s="105"/>
      <c r="J84" s="108"/>
      <c r="K84" s="297"/>
      <c r="L84" s="108"/>
      <c r="M84" s="108"/>
      <c r="N84" s="117"/>
      <c r="P84" s="117"/>
      <c r="R84" s="117"/>
      <c r="T84" s="117"/>
    </row>
    <row r="85" spans="1:20" s="116" customFormat="1">
      <c r="A85" s="183"/>
      <c r="E85" s="105"/>
      <c r="F85" s="105"/>
      <c r="G85" s="105"/>
      <c r="H85" s="105"/>
      <c r="I85" s="105"/>
      <c r="J85" s="108"/>
      <c r="K85" s="297"/>
      <c r="L85" s="108"/>
      <c r="M85" s="108"/>
      <c r="N85" s="117"/>
      <c r="P85" s="117"/>
      <c r="R85" s="117"/>
      <c r="T85" s="117"/>
    </row>
    <row r="86" spans="1:20" s="116" customFormat="1">
      <c r="A86" s="183"/>
      <c r="E86" s="105"/>
      <c r="F86" s="105"/>
      <c r="G86" s="105"/>
      <c r="H86" s="105"/>
      <c r="I86" s="105"/>
      <c r="J86" s="108"/>
      <c r="K86" s="297"/>
      <c r="L86" s="108"/>
      <c r="M86" s="108"/>
      <c r="N86" s="117"/>
      <c r="P86" s="117"/>
      <c r="R86" s="117"/>
      <c r="T86" s="117"/>
    </row>
    <row r="87" spans="1:20" s="116" customFormat="1">
      <c r="A87" s="183"/>
      <c r="E87" s="105"/>
      <c r="F87" s="105"/>
      <c r="G87" s="105"/>
      <c r="H87" s="105"/>
      <c r="I87" s="105"/>
      <c r="J87" s="108"/>
      <c r="K87" s="297"/>
      <c r="L87" s="108"/>
      <c r="M87" s="108"/>
      <c r="N87" s="117"/>
      <c r="P87" s="117"/>
      <c r="R87" s="117"/>
      <c r="T87" s="117"/>
    </row>
    <row r="88" spans="1:20" s="116" customFormat="1">
      <c r="A88" s="183"/>
      <c r="E88" s="105"/>
      <c r="F88" s="105"/>
      <c r="G88" s="105"/>
      <c r="H88" s="105"/>
      <c r="I88" s="105"/>
      <c r="J88" s="108"/>
      <c r="K88" s="297"/>
      <c r="L88" s="108"/>
      <c r="M88" s="108"/>
      <c r="N88" s="117"/>
      <c r="P88" s="117"/>
      <c r="R88" s="117"/>
      <c r="T88" s="117"/>
    </row>
    <row r="89" spans="1:20" s="116" customFormat="1">
      <c r="A89" s="183"/>
      <c r="E89" s="105"/>
      <c r="F89" s="105"/>
      <c r="G89" s="105"/>
      <c r="H89" s="105"/>
      <c r="I89" s="105"/>
      <c r="J89" s="108"/>
      <c r="K89" s="297"/>
      <c r="L89" s="108"/>
      <c r="M89" s="108"/>
      <c r="N89" s="117"/>
      <c r="P89" s="117"/>
      <c r="R89" s="117"/>
      <c r="T89" s="117"/>
    </row>
    <row r="90" spans="1:20" s="116" customFormat="1">
      <c r="A90" s="183"/>
      <c r="E90" s="105"/>
      <c r="F90" s="105"/>
      <c r="G90" s="105"/>
      <c r="H90" s="105"/>
      <c r="I90" s="105"/>
      <c r="J90" s="108"/>
      <c r="K90" s="297"/>
      <c r="L90" s="108"/>
      <c r="M90" s="108"/>
      <c r="N90" s="117"/>
      <c r="P90" s="117"/>
      <c r="R90" s="117"/>
      <c r="T90" s="117"/>
    </row>
    <row r="91" spans="1:20" s="116" customFormat="1">
      <c r="A91" s="183"/>
      <c r="E91" s="105"/>
      <c r="F91" s="105"/>
      <c r="G91" s="105"/>
      <c r="H91" s="105"/>
      <c r="I91" s="105"/>
      <c r="J91" s="108"/>
      <c r="K91" s="297"/>
      <c r="L91" s="108"/>
      <c r="M91" s="108"/>
      <c r="N91" s="117"/>
      <c r="P91" s="117"/>
      <c r="R91" s="117"/>
      <c r="T91" s="117"/>
    </row>
    <row r="92" spans="1:20" s="116" customFormat="1">
      <c r="A92" s="183"/>
      <c r="E92" s="105"/>
      <c r="F92" s="105"/>
      <c r="G92" s="105"/>
      <c r="H92" s="105"/>
      <c r="I92" s="105"/>
      <c r="J92" s="108"/>
      <c r="K92" s="297"/>
      <c r="L92" s="108"/>
      <c r="M92" s="108"/>
      <c r="N92" s="117"/>
      <c r="P92" s="117"/>
      <c r="R92" s="117"/>
      <c r="T92" s="117"/>
    </row>
    <row r="93" spans="1:20" s="116" customFormat="1">
      <c r="A93" s="183"/>
      <c r="E93" s="105"/>
      <c r="F93" s="105"/>
      <c r="G93" s="105"/>
      <c r="H93" s="105"/>
      <c r="I93" s="105"/>
      <c r="J93" s="108"/>
      <c r="K93" s="297"/>
      <c r="L93" s="108"/>
      <c r="M93" s="108"/>
      <c r="N93" s="117"/>
      <c r="P93" s="117"/>
      <c r="R93" s="117"/>
      <c r="T93" s="117"/>
    </row>
    <row r="94" spans="1:20" s="116" customFormat="1">
      <c r="A94" s="183"/>
      <c r="E94" s="105"/>
      <c r="F94" s="105"/>
      <c r="G94" s="105"/>
      <c r="H94" s="105"/>
      <c r="I94" s="105"/>
      <c r="J94" s="108"/>
      <c r="K94" s="297"/>
      <c r="L94" s="108"/>
      <c r="M94" s="108"/>
      <c r="N94" s="117"/>
      <c r="P94" s="117"/>
      <c r="R94" s="117"/>
      <c r="T94" s="117"/>
    </row>
    <row r="95" spans="1:20" s="116" customFormat="1">
      <c r="A95" s="183"/>
      <c r="E95" s="105"/>
      <c r="F95" s="105"/>
      <c r="G95" s="105"/>
      <c r="H95" s="105"/>
      <c r="I95" s="105"/>
      <c r="J95" s="108"/>
      <c r="K95" s="297"/>
      <c r="L95" s="108"/>
      <c r="M95" s="108"/>
      <c r="N95" s="117"/>
      <c r="P95" s="117"/>
      <c r="R95" s="117"/>
      <c r="T95" s="117"/>
    </row>
    <row r="96" spans="1:20" s="116" customFormat="1">
      <c r="A96" s="183"/>
      <c r="E96" s="105"/>
      <c r="F96" s="105"/>
      <c r="G96" s="105"/>
      <c r="H96" s="105"/>
      <c r="I96" s="105"/>
      <c r="J96" s="108"/>
      <c r="K96" s="297"/>
      <c r="L96" s="108"/>
      <c r="M96" s="108"/>
      <c r="N96" s="117"/>
      <c r="P96" s="117"/>
      <c r="R96" s="117"/>
      <c r="T96" s="117"/>
    </row>
    <row r="97" spans="1:20" s="116" customFormat="1">
      <c r="A97" s="183"/>
      <c r="E97" s="105"/>
      <c r="F97" s="105"/>
      <c r="G97" s="105"/>
      <c r="H97" s="105"/>
      <c r="I97" s="105"/>
      <c r="J97" s="108"/>
      <c r="K97" s="297"/>
      <c r="L97" s="108"/>
      <c r="M97" s="108"/>
      <c r="N97" s="117"/>
      <c r="P97" s="117"/>
      <c r="R97" s="117"/>
      <c r="T97" s="117"/>
    </row>
    <row r="98" spans="1:20" s="116" customFormat="1">
      <c r="A98" s="183"/>
      <c r="E98" s="105"/>
      <c r="F98" s="105"/>
      <c r="G98" s="105"/>
      <c r="H98" s="105"/>
      <c r="I98" s="105"/>
      <c r="J98" s="108"/>
      <c r="K98" s="297"/>
      <c r="L98" s="108"/>
      <c r="M98" s="108"/>
      <c r="N98" s="117"/>
      <c r="P98" s="117"/>
      <c r="R98" s="117"/>
      <c r="T98" s="117"/>
    </row>
    <row r="99" spans="1:20" s="116" customFormat="1">
      <c r="A99" s="183"/>
      <c r="E99" s="105"/>
      <c r="F99" s="105"/>
      <c r="G99" s="105"/>
      <c r="H99" s="105"/>
      <c r="I99" s="105"/>
      <c r="J99" s="108"/>
      <c r="K99" s="297"/>
      <c r="L99" s="108"/>
      <c r="M99" s="108"/>
      <c r="N99" s="117"/>
      <c r="P99" s="117"/>
      <c r="R99" s="117"/>
      <c r="T99" s="117"/>
    </row>
    <row r="100" spans="1:20" s="116" customFormat="1">
      <c r="A100" s="183"/>
      <c r="E100" s="105"/>
      <c r="F100" s="105"/>
      <c r="G100" s="105"/>
      <c r="H100" s="105"/>
      <c r="I100" s="105"/>
      <c r="J100" s="108"/>
      <c r="K100" s="297"/>
      <c r="L100" s="108"/>
      <c r="M100" s="108"/>
      <c r="N100" s="117"/>
      <c r="P100" s="117"/>
      <c r="R100" s="117"/>
      <c r="T100" s="117"/>
    </row>
    <row r="101" spans="1:20" s="116" customFormat="1">
      <c r="A101" s="183"/>
      <c r="E101" s="105"/>
      <c r="F101" s="105"/>
      <c r="G101" s="105"/>
      <c r="H101" s="105"/>
      <c r="I101" s="105"/>
      <c r="J101" s="108"/>
      <c r="K101" s="297"/>
      <c r="L101" s="108"/>
      <c r="M101" s="108"/>
      <c r="N101" s="117"/>
      <c r="P101" s="117"/>
      <c r="R101" s="117"/>
      <c r="T101" s="117"/>
    </row>
    <row r="102" spans="1:20" s="116" customFormat="1">
      <c r="A102" s="183"/>
      <c r="E102" s="105"/>
      <c r="F102" s="105"/>
      <c r="G102" s="105"/>
      <c r="H102" s="105"/>
      <c r="I102" s="105"/>
      <c r="J102" s="108"/>
      <c r="K102" s="297"/>
      <c r="L102" s="108"/>
      <c r="M102" s="108"/>
      <c r="N102" s="117"/>
      <c r="P102" s="117"/>
      <c r="R102" s="117"/>
      <c r="T102" s="117"/>
    </row>
    <row r="103" spans="1:20" s="116" customFormat="1">
      <c r="A103" s="183"/>
      <c r="E103" s="105"/>
      <c r="F103" s="105"/>
      <c r="G103" s="105"/>
      <c r="H103" s="105"/>
      <c r="I103" s="105"/>
      <c r="J103" s="108"/>
      <c r="K103" s="297"/>
      <c r="L103" s="108"/>
      <c r="M103" s="108"/>
      <c r="N103" s="117"/>
      <c r="P103" s="117"/>
      <c r="R103" s="117"/>
      <c r="T103" s="117"/>
    </row>
    <row r="104" spans="1:20" s="116" customFormat="1">
      <c r="A104" s="183"/>
      <c r="E104" s="105"/>
      <c r="F104" s="105"/>
      <c r="G104" s="105"/>
      <c r="H104" s="105"/>
      <c r="I104" s="105"/>
      <c r="J104" s="108"/>
      <c r="K104" s="297"/>
      <c r="L104" s="108"/>
      <c r="M104" s="108"/>
      <c r="N104" s="117"/>
      <c r="P104" s="117"/>
      <c r="R104" s="117"/>
      <c r="T104" s="117"/>
    </row>
    <row r="105" spans="1:20" s="116" customFormat="1">
      <c r="A105" s="183"/>
      <c r="E105" s="105"/>
      <c r="F105" s="105"/>
      <c r="G105" s="105"/>
      <c r="H105" s="105"/>
      <c r="I105" s="105"/>
      <c r="J105" s="108"/>
      <c r="K105" s="297"/>
      <c r="L105" s="108"/>
      <c r="M105" s="108"/>
      <c r="N105" s="117"/>
      <c r="P105" s="117"/>
      <c r="R105" s="117"/>
      <c r="T105" s="117"/>
    </row>
    <row r="106" spans="1:20" s="116" customFormat="1">
      <c r="A106" s="183"/>
      <c r="E106" s="105"/>
      <c r="F106" s="105"/>
      <c r="G106" s="105"/>
      <c r="H106" s="105"/>
      <c r="I106" s="105"/>
      <c r="J106" s="108"/>
      <c r="K106" s="297"/>
      <c r="L106" s="108"/>
      <c r="M106" s="108"/>
      <c r="N106" s="117"/>
      <c r="P106" s="117"/>
      <c r="R106" s="117"/>
      <c r="T106" s="117"/>
    </row>
    <row r="107" spans="1:20" s="116" customFormat="1">
      <c r="A107" s="183"/>
      <c r="E107" s="105"/>
      <c r="F107" s="105"/>
      <c r="G107" s="105"/>
      <c r="H107" s="105"/>
      <c r="I107" s="105"/>
      <c r="J107" s="108"/>
      <c r="K107" s="297"/>
      <c r="L107" s="108"/>
      <c r="M107" s="108"/>
      <c r="N107" s="117"/>
      <c r="P107" s="117"/>
      <c r="R107" s="117"/>
      <c r="T107" s="117"/>
    </row>
    <row r="108" spans="1:20" s="116" customFormat="1">
      <c r="A108" s="183"/>
      <c r="E108" s="105"/>
      <c r="F108" s="105"/>
      <c r="G108" s="105"/>
      <c r="H108" s="105"/>
      <c r="I108" s="105"/>
      <c r="J108" s="108"/>
      <c r="K108" s="297"/>
      <c r="L108" s="108"/>
      <c r="M108" s="108"/>
      <c r="N108" s="117"/>
      <c r="P108" s="117"/>
      <c r="R108" s="117"/>
      <c r="T108" s="117"/>
    </row>
    <row r="109" spans="1:20" s="116" customFormat="1">
      <c r="A109" s="183"/>
      <c r="E109" s="105"/>
      <c r="F109" s="105"/>
      <c r="G109" s="105"/>
      <c r="H109" s="105"/>
      <c r="I109" s="105"/>
      <c r="J109" s="108"/>
      <c r="K109" s="297"/>
      <c r="L109" s="108"/>
      <c r="M109" s="108"/>
      <c r="N109" s="117"/>
      <c r="P109" s="117"/>
      <c r="R109" s="117"/>
      <c r="T109" s="117"/>
    </row>
    <row r="110" spans="1:20" s="116" customFormat="1">
      <c r="A110" s="183"/>
      <c r="E110" s="105"/>
      <c r="F110" s="105"/>
      <c r="G110" s="105"/>
      <c r="H110" s="105"/>
      <c r="I110" s="105"/>
      <c r="J110" s="108"/>
      <c r="K110" s="297"/>
      <c r="L110" s="108"/>
      <c r="M110" s="108"/>
      <c r="N110" s="117"/>
      <c r="P110" s="117"/>
      <c r="R110" s="117"/>
      <c r="T110" s="117"/>
    </row>
    <row r="111" spans="1:20" s="116" customFormat="1">
      <c r="A111" s="183"/>
      <c r="E111" s="105"/>
      <c r="F111" s="105"/>
      <c r="G111" s="105"/>
      <c r="H111" s="105"/>
      <c r="I111" s="105"/>
      <c r="J111" s="108"/>
      <c r="K111" s="297"/>
      <c r="L111" s="108"/>
      <c r="M111" s="108"/>
      <c r="N111" s="117"/>
      <c r="P111" s="117"/>
      <c r="R111" s="117"/>
      <c r="T111" s="117"/>
    </row>
    <row r="112" spans="1:20" s="116" customFormat="1">
      <c r="A112" s="183"/>
      <c r="E112" s="105"/>
      <c r="F112" s="105"/>
      <c r="G112" s="105"/>
      <c r="H112" s="105"/>
      <c r="I112" s="105"/>
      <c r="J112" s="108"/>
      <c r="K112" s="297"/>
      <c r="L112" s="108"/>
      <c r="M112" s="108"/>
      <c r="N112" s="117"/>
      <c r="P112" s="117"/>
      <c r="R112" s="117"/>
      <c r="T112" s="117"/>
    </row>
    <row r="113" spans="1:20" s="116" customFormat="1">
      <c r="A113" s="183"/>
      <c r="E113" s="105"/>
      <c r="F113" s="105"/>
      <c r="G113" s="105"/>
      <c r="H113" s="105"/>
      <c r="I113" s="105"/>
      <c r="J113" s="108"/>
      <c r="K113" s="297"/>
      <c r="L113" s="108"/>
      <c r="M113" s="108"/>
      <c r="N113" s="117"/>
      <c r="P113" s="117"/>
      <c r="R113" s="117"/>
      <c r="T113" s="117"/>
    </row>
    <row r="114" spans="1:20" s="116" customFormat="1">
      <c r="A114" s="183"/>
      <c r="E114" s="105"/>
      <c r="F114" s="105"/>
      <c r="G114" s="105"/>
      <c r="H114" s="105"/>
      <c r="I114" s="105"/>
      <c r="J114" s="108"/>
      <c r="K114" s="297"/>
      <c r="L114" s="108"/>
      <c r="M114" s="108"/>
      <c r="N114" s="117"/>
      <c r="P114" s="117"/>
      <c r="R114" s="117"/>
      <c r="T114" s="117"/>
    </row>
    <row r="115" spans="1:20" s="116" customFormat="1">
      <c r="A115" s="183"/>
      <c r="E115" s="105"/>
      <c r="F115" s="105"/>
      <c r="G115" s="105"/>
      <c r="H115" s="105"/>
      <c r="I115" s="105"/>
      <c r="J115" s="108"/>
      <c r="K115" s="297"/>
      <c r="L115" s="108"/>
      <c r="M115" s="108"/>
      <c r="N115" s="117"/>
      <c r="P115" s="117"/>
      <c r="R115" s="117"/>
      <c r="T115" s="117"/>
    </row>
    <row r="116" spans="1:20" s="116" customFormat="1">
      <c r="A116" s="183"/>
      <c r="E116" s="105"/>
      <c r="F116" s="105"/>
      <c r="G116" s="105"/>
      <c r="H116" s="105"/>
      <c r="I116" s="105"/>
      <c r="J116" s="108"/>
      <c r="K116" s="297"/>
      <c r="L116" s="108"/>
      <c r="M116" s="108"/>
      <c r="N116" s="117"/>
      <c r="P116" s="117"/>
      <c r="R116" s="117"/>
      <c r="T116" s="117"/>
    </row>
    <row r="117" spans="1:20" s="116" customFormat="1">
      <c r="A117" s="183"/>
      <c r="E117" s="105"/>
      <c r="F117" s="105"/>
      <c r="G117" s="105"/>
      <c r="H117" s="105"/>
      <c r="I117" s="105"/>
      <c r="J117" s="108"/>
      <c r="K117" s="297"/>
      <c r="L117" s="108"/>
      <c r="M117" s="108"/>
      <c r="N117" s="117"/>
      <c r="P117" s="117"/>
      <c r="R117" s="117"/>
      <c r="T117" s="117"/>
    </row>
    <row r="118" spans="1:20" s="116" customFormat="1">
      <c r="A118" s="183"/>
      <c r="E118" s="105"/>
      <c r="F118" s="105"/>
      <c r="G118" s="105"/>
      <c r="H118" s="105"/>
      <c r="I118" s="105"/>
      <c r="J118" s="108"/>
      <c r="K118" s="297"/>
      <c r="L118" s="108"/>
      <c r="M118" s="108"/>
      <c r="N118" s="117"/>
      <c r="P118" s="117"/>
      <c r="R118" s="117"/>
      <c r="T118" s="117"/>
    </row>
    <row r="119" spans="1:20" s="116" customFormat="1">
      <c r="A119" s="183"/>
      <c r="E119" s="105"/>
      <c r="F119" s="105"/>
      <c r="G119" s="105"/>
      <c r="H119" s="105"/>
      <c r="I119" s="105"/>
      <c r="J119" s="108"/>
      <c r="K119" s="297"/>
      <c r="L119" s="108"/>
      <c r="M119" s="108"/>
      <c r="N119" s="117"/>
      <c r="P119" s="117"/>
      <c r="R119" s="117"/>
      <c r="T119" s="117"/>
    </row>
    <row r="120" spans="1:20" s="116" customFormat="1">
      <c r="A120" s="183"/>
      <c r="E120" s="105"/>
      <c r="F120" s="105"/>
      <c r="G120" s="105"/>
      <c r="H120" s="105"/>
      <c r="I120" s="105"/>
      <c r="J120" s="108"/>
      <c r="K120" s="297"/>
      <c r="L120" s="108"/>
      <c r="M120" s="108"/>
      <c r="N120" s="117"/>
      <c r="P120" s="117"/>
      <c r="R120" s="117"/>
      <c r="T120" s="117"/>
    </row>
    <row r="121" spans="1:20" s="116" customFormat="1">
      <c r="A121" s="183"/>
      <c r="E121" s="105"/>
      <c r="F121" s="105"/>
      <c r="G121" s="105"/>
      <c r="H121" s="105"/>
      <c r="I121" s="105"/>
      <c r="J121" s="108"/>
      <c r="K121" s="297"/>
      <c r="L121" s="108"/>
      <c r="M121" s="108"/>
      <c r="N121" s="117"/>
      <c r="P121" s="117"/>
      <c r="R121" s="117"/>
      <c r="T121" s="117"/>
    </row>
    <row r="122" spans="1:20" s="116" customFormat="1">
      <c r="A122" s="183"/>
      <c r="E122" s="105"/>
      <c r="F122" s="105"/>
      <c r="G122" s="105"/>
      <c r="H122" s="105"/>
      <c r="I122" s="105"/>
      <c r="J122" s="108"/>
      <c r="K122" s="297"/>
      <c r="L122" s="108"/>
      <c r="M122" s="108"/>
      <c r="N122" s="117"/>
      <c r="P122" s="117"/>
      <c r="R122" s="117"/>
      <c r="T122" s="117"/>
    </row>
    <row r="123" spans="1:20" s="116" customFormat="1">
      <c r="A123" s="183"/>
      <c r="E123" s="105"/>
      <c r="F123" s="105"/>
      <c r="G123" s="105"/>
      <c r="H123" s="105"/>
      <c r="I123" s="105"/>
      <c r="J123" s="108"/>
      <c r="K123" s="297"/>
      <c r="L123" s="108"/>
      <c r="M123" s="108"/>
      <c r="N123" s="117"/>
      <c r="P123" s="117"/>
      <c r="R123" s="117"/>
      <c r="T123" s="117"/>
    </row>
    <row r="124" spans="1:20" s="116" customFormat="1">
      <c r="A124" s="183"/>
      <c r="E124" s="105"/>
      <c r="F124" s="105"/>
      <c r="G124" s="105"/>
      <c r="H124" s="105"/>
      <c r="I124" s="105"/>
      <c r="J124" s="108"/>
      <c r="K124" s="297"/>
      <c r="L124" s="108"/>
      <c r="M124" s="108"/>
      <c r="N124" s="117"/>
      <c r="P124" s="117"/>
      <c r="R124" s="117"/>
      <c r="T124" s="117"/>
    </row>
    <row r="125" spans="1:20" s="116" customFormat="1">
      <c r="A125" s="183"/>
      <c r="E125" s="105"/>
      <c r="F125" s="105"/>
      <c r="G125" s="105"/>
      <c r="H125" s="105"/>
      <c r="I125" s="105"/>
      <c r="J125" s="108"/>
      <c r="K125" s="297"/>
      <c r="L125" s="108"/>
      <c r="M125" s="108"/>
      <c r="N125" s="117"/>
      <c r="P125" s="117"/>
      <c r="R125" s="117"/>
      <c r="T125" s="117"/>
    </row>
    <row r="126" spans="1:20" s="116" customFormat="1">
      <c r="A126" s="183"/>
      <c r="E126" s="105"/>
      <c r="F126" s="105"/>
      <c r="G126" s="105"/>
      <c r="H126" s="105"/>
      <c r="I126" s="105"/>
      <c r="J126" s="108"/>
      <c r="K126" s="297"/>
      <c r="L126" s="108"/>
      <c r="M126" s="108"/>
      <c r="N126" s="117"/>
      <c r="P126" s="117"/>
      <c r="R126" s="117"/>
      <c r="T126" s="117"/>
    </row>
    <row r="127" spans="1:20" s="116" customFormat="1">
      <c r="A127" s="183"/>
      <c r="E127" s="105"/>
      <c r="F127" s="105"/>
      <c r="G127" s="105"/>
      <c r="H127" s="105"/>
      <c r="I127" s="105"/>
      <c r="J127" s="108"/>
      <c r="K127" s="297"/>
      <c r="L127" s="108"/>
      <c r="M127" s="108"/>
      <c r="N127" s="117"/>
      <c r="P127" s="117"/>
      <c r="R127" s="117"/>
      <c r="T127" s="117"/>
    </row>
    <row r="128" spans="1:20" s="116" customFormat="1">
      <c r="A128" s="183"/>
      <c r="E128" s="105"/>
      <c r="F128" s="105"/>
      <c r="G128" s="105"/>
      <c r="H128" s="105"/>
      <c r="I128" s="105"/>
      <c r="J128" s="108"/>
      <c r="K128" s="297"/>
      <c r="L128" s="108"/>
      <c r="M128" s="108"/>
      <c r="N128" s="117"/>
      <c r="P128" s="117"/>
      <c r="R128" s="117"/>
      <c r="T128" s="117"/>
    </row>
    <row r="129" spans="1:20" s="116" customFormat="1">
      <c r="A129" s="183"/>
      <c r="E129" s="105"/>
      <c r="F129" s="105"/>
      <c r="G129" s="105"/>
      <c r="H129" s="105"/>
      <c r="I129" s="105"/>
      <c r="J129" s="108"/>
      <c r="K129" s="297"/>
      <c r="L129" s="108"/>
      <c r="M129" s="108"/>
      <c r="N129" s="117"/>
      <c r="P129" s="117"/>
      <c r="R129" s="117"/>
      <c r="T129" s="117"/>
    </row>
    <row r="130" spans="1:20" s="116" customFormat="1">
      <c r="A130" s="183"/>
      <c r="E130" s="105"/>
      <c r="F130" s="105"/>
      <c r="G130" s="105"/>
      <c r="H130" s="105"/>
      <c r="I130" s="105"/>
      <c r="J130" s="108"/>
      <c r="K130" s="297"/>
      <c r="L130" s="108"/>
      <c r="M130" s="108"/>
      <c r="N130" s="117"/>
      <c r="P130" s="117"/>
      <c r="R130" s="117"/>
      <c r="T130" s="117"/>
    </row>
    <row r="131" spans="1:20" s="116" customFormat="1">
      <c r="A131" s="183"/>
      <c r="E131" s="105"/>
      <c r="F131" s="105"/>
      <c r="G131" s="105"/>
      <c r="H131" s="105"/>
      <c r="I131" s="105"/>
      <c r="J131" s="108"/>
      <c r="K131" s="297"/>
      <c r="L131" s="108"/>
      <c r="M131" s="108"/>
      <c r="N131" s="117"/>
      <c r="P131" s="117"/>
      <c r="R131" s="117"/>
      <c r="T131" s="117"/>
    </row>
    <row r="132" spans="1:20" s="116" customFormat="1">
      <c r="A132" s="183"/>
      <c r="E132" s="105"/>
      <c r="F132" s="105"/>
      <c r="G132" s="105"/>
      <c r="H132" s="105"/>
      <c r="I132" s="105"/>
      <c r="J132" s="108"/>
      <c r="K132" s="297"/>
      <c r="L132" s="108"/>
      <c r="M132" s="108"/>
      <c r="N132" s="117"/>
      <c r="P132" s="117"/>
      <c r="R132" s="117"/>
      <c r="T132" s="117"/>
    </row>
    <row r="133" spans="1:20" s="116" customFormat="1">
      <c r="A133" s="183"/>
      <c r="E133" s="105"/>
      <c r="F133" s="105"/>
      <c r="G133" s="105"/>
      <c r="H133" s="105"/>
      <c r="I133" s="105"/>
      <c r="J133" s="108"/>
      <c r="K133" s="297"/>
      <c r="L133" s="108"/>
      <c r="M133" s="108"/>
      <c r="N133" s="117"/>
      <c r="P133" s="117"/>
      <c r="R133" s="117"/>
      <c r="T133" s="117"/>
    </row>
    <row r="134" spans="1:20" s="116" customFormat="1">
      <c r="A134" s="183"/>
      <c r="E134" s="105"/>
      <c r="F134" s="105"/>
      <c r="G134" s="105"/>
      <c r="H134" s="105"/>
      <c r="I134" s="105"/>
      <c r="J134" s="108"/>
      <c r="K134" s="297"/>
      <c r="L134" s="108"/>
      <c r="M134" s="108"/>
      <c r="N134" s="117"/>
      <c r="P134" s="117"/>
      <c r="R134" s="117"/>
      <c r="T134" s="117"/>
    </row>
    <row r="135" spans="1:20" s="116" customFormat="1">
      <c r="A135" s="183"/>
      <c r="E135" s="105"/>
      <c r="F135" s="105"/>
      <c r="G135" s="105"/>
      <c r="H135" s="105"/>
      <c r="I135" s="105"/>
      <c r="J135" s="108"/>
      <c r="K135" s="297"/>
      <c r="L135" s="108"/>
      <c r="M135" s="108"/>
      <c r="N135" s="117"/>
      <c r="P135" s="117"/>
      <c r="R135" s="117"/>
      <c r="T135" s="117"/>
    </row>
    <row r="136" spans="1:20" s="116" customFormat="1">
      <c r="A136" s="183"/>
      <c r="E136" s="105"/>
      <c r="F136" s="105"/>
      <c r="G136" s="105"/>
      <c r="H136" s="105"/>
      <c r="I136" s="105"/>
      <c r="J136" s="108"/>
      <c r="K136" s="297"/>
      <c r="L136" s="108"/>
      <c r="M136" s="108"/>
      <c r="N136" s="117"/>
      <c r="P136" s="117"/>
      <c r="R136" s="117"/>
      <c r="T136" s="117"/>
    </row>
    <row r="137" spans="1:20" s="116" customFormat="1">
      <c r="A137" s="183"/>
      <c r="E137" s="105"/>
      <c r="F137" s="105"/>
      <c r="G137" s="105"/>
      <c r="H137" s="105"/>
      <c r="I137" s="105"/>
      <c r="J137" s="108"/>
      <c r="K137" s="297"/>
      <c r="L137" s="108"/>
      <c r="M137" s="108"/>
      <c r="N137" s="117"/>
      <c r="P137" s="117"/>
      <c r="R137" s="117"/>
      <c r="T137" s="117"/>
    </row>
    <row r="138" spans="1:20" s="116" customFormat="1">
      <c r="A138" s="183"/>
      <c r="E138" s="105"/>
      <c r="F138" s="105"/>
      <c r="G138" s="105"/>
      <c r="H138" s="105"/>
      <c r="I138" s="105"/>
      <c r="J138" s="108"/>
      <c r="K138" s="297"/>
      <c r="L138" s="108"/>
      <c r="M138" s="108"/>
      <c r="N138" s="117"/>
      <c r="P138" s="117"/>
      <c r="R138" s="117"/>
      <c r="T138" s="117"/>
    </row>
    <row r="139" spans="1:20" s="116" customFormat="1">
      <c r="A139" s="183"/>
      <c r="E139" s="105"/>
      <c r="F139" s="105"/>
      <c r="G139" s="105"/>
      <c r="H139" s="105"/>
      <c r="I139" s="105"/>
      <c r="J139" s="108"/>
      <c r="K139" s="297"/>
      <c r="L139" s="108"/>
      <c r="M139" s="108"/>
      <c r="N139" s="117"/>
      <c r="P139" s="117"/>
      <c r="R139" s="117"/>
      <c r="T139" s="117"/>
    </row>
    <row r="140" spans="1:20" s="116" customFormat="1">
      <c r="A140" s="183"/>
      <c r="E140" s="105"/>
      <c r="F140" s="105"/>
      <c r="G140" s="105"/>
      <c r="H140" s="105"/>
      <c r="I140" s="105"/>
      <c r="J140" s="108"/>
      <c r="K140" s="297"/>
      <c r="L140" s="108"/>
      <c r="M140" s="108"/>
      <c r="N140" s="117"/>
      <c r="P140" s="117"/>
      <c r="R140" s="117"/>
      <c r="T140" s="117"/>
    </row>
    <row r="141" spans="1:20" s="116" customFormat="1">
      <c r="A141" s="183"/>
      <c r="E141" s="105"/>
      <c r="F141" s="105"/>
      <c r="G141" s="105"/>
      <c r="H141" s="105"/>
      <c r="I141" s="105"/>
      <c r="J141" s="108"/>
      <c r="K141" s="297"/>
      <c r="L141" s="108"/>
      <c r="M141" s="108"/>
      <c r="N141" s="117"/>
      <c r="P141" s="117"/>
      <c r="R141" s="117"/>
      <c r="T141" s="117"/>
    </row>
    <row r="142" spans="1:20" s="116" customFormat="1">
      <c r="A142" s="183"/>
      <c r="E142" s="105"/>
      <c r="F142" s="105"/>
      <c r="G142" s="105"/>
      <c r="H142" s="105"/>
      <c r="I142" s="105"/>
      <c r="J142" s="108"/>
      <c r="K142" s="297"/>
      <c r="L142" s="108"/>
      <c r="M142" s="108"/>
      <c r="N142" s="117"/>
      <c r="P142" s="117"/>
      <c r="R142" s="117"/>
      <c r="T142" s="117"/>
    </row>
    <row r="143" spans="1:20" s="116" customFormat="1">
      <c r="A143" s="183"/>
      <c r="E143" s="105"/>
      <c r="F143" s="105"/>
      <c r="G143" s="105"/>
      <c r="H143" s="105"/>
      <c r="I143" s="105"/>
      <c r="J143" s="108"/>
      <c r="K143" s="297"/>
      <c r="L143" s="108"/>
      <c r="M143" s="108"/>
      <c r="N143" s="117"/>
      <c r="P143" s="117"/>
      <c r="R143" s="117"/>
      <c r="T143" s="117"/>
    </row>
    <row r="144" spans="1:20" s="116" customFormat="1">
      <c r="A144" s="183"/>
      <c r="E144" s="105"/>
      <c r="F144" s="105"/>
      <c r="G144" s="105"/>
      <c r="H144" s="105"/>
      <c r="I144" s="105"/>
      <c r="J144" s="108"/>
      <c r="K144" s="297"/>
      <c r="L144" s="108"/>
      <c r="M144" s="108"/>
      <c r="N144" s="117"/>
      <c r="P144" s="117"/>
      <c r="R144" s="117"/>
      <c r="T144" s="117"/>
    </row>
    <row r="145" spans="1:20" s="116" customFormat="1">
      <c r="A145" s="183"/>
      <c r="E145" s="105"/>
      <c r="F145" s="105"/>
      <c r="G145" s="105"/>
      <c r="H145" s="105"/>
      <c r="I145" s="105"/>
      <c r="J145" s="108"/>
      <c r="K145" s="297"/>
      <c r="L145" s="108"/>
      <c r="M145" s="108"/>
      <c r="N145" s="117"/>
      <c r="P145" s="117"/>
      <c r="R145" s="117"/>
      <c r="T145" s="117"/>
    </row>
    <row r="146" spans="1:20" s="116" customFormat="1">
      <c r="A146" s="183"/>
      <c r="E146" s="105"/>
      <c r="F146" s="105"/>
      <c r="G146" s="105"/>
      <c r="H146" s="105"/>
      <c r="I146" s="105"/>
      <c r="J146" s="108"/>
      <c r="K146" s="297"/>
      <c r="L146" s="108"/>
      <c r="M146" s="108"/>
      <c r="N146" s="117"/>
      <c r="P146" s="117"/>
      <c r="R146" s="117"/>
      <c r="T146" s="117"/>
    </row>
    <row r="147" spans="1:20" s="116" customFormat="1">
      <c r="A147" s="183"/>
      <c r="E147" s="105"/>
      <c r="F147" s="105"/>
      <c r="G147" s="105"/>
      <c r="H147" s="105"/>
      <c r="I147" s="105"/>
      <c r="J147" s="108"/>
      <c r="K147" s="297"/>
      <c r="L147" s="108"/>
      <c r="M147" s="108"/>
      <c r="N147" s="117"/>
      <c r="P147" s="117"/>
      <c r="R147" s="117"/>
      <c r="T147" s="117"/>
    </row>
    <row r="148" spans="1:20" s="116" customFormat="1">
      <c r="A148" s="183"/>
      <c r="E148" s="105"/>
      <c r="F148" s="105"/>
      <c r="G148" s="105"/>
      <c r="H148" s="105"/>
      <c r="I148" s="105"/>
      <c r="J148" s="108"/>
      <c r="K148" s="297"/>
      <c r="L148" s="108"/>
      <c r="M148" s="108"/>
      <c r="N148" s="117"/>
      <c r="P148" s="117"/>
      <c r="R148" s="117"/>
      <c r="T148" s="117"/>
    </row>
    <row r="149" spans="1:20" s="116" customFormat="1">
      <c r="A149" s="183"/>
      <c r="E149" s="105"/>
      <c r="F149" s="105"/>
      <c r="G149" s="105"/>
      <c r="H149" s="105"/>
      <c r="I149" s="105"/>
      <c r="J149" s="108"/>
      <c r="K149" s="297"/>
      <c r="L149" s="108"/>
      <c r="M149" s="108"/>
      <c r="N149" s="117"/>
      <c r="P149" s="117"/>
      <c r="R149" s="117"/>
      <c r="T149" s="117"/>
    </row>
    <row r="150" spans="1:20" s="116" customFormat="1">
      <c r="A150" s="183"/>
      <c r="E150" s="105"/>
      <c r="F150" s="105"/>
      <c r="G150" s="105"/>
      <c r="H150" s="105"/>
      <c r="I150" s="105"/>
      <c r="J150" s="108"/>
      <c r="K150" s="297"/>
      <c r="L150" s="108"/>
      <c r="M150" s="108"/>
      <c r="N150" s="117"/>
      <c r="P150" s="117"/>
      <c r="R150" s="117"/>
      <c r="T150" s="117"/>
    </row>
    <row r="151" spans="1:20" s="116" customFormat="1">
      <c r="A151" s="183"/>
      <c r="E151" s="105"/>
      <c r="F151" s="105"/>
      <c r="G151" s="105"/>
      <c r="H151" s="105"/>
      <c r="I151" s="105"/>
      <c r="J151" s="108"/>
      <c r="K151" s="297"/>
      <c r="L151" s="108"/>
      <c r="M151" s="108"/>
      <c r="N151" s="117"/>
      <c r="P151" s="117"/>
      <c r="R151" s="117"/>
      <c r="T151" s="117"/>
    </row>
    <row r="152" spans="1:20" s="116" customFormat="1">
      <c r="A152" s="183"/>
      <c r="E152" s="105"/>
      <c r="F152" s="105"/>
      <c r="G152" s="105"/>
      <c r="H152" s="105"/>
      <c r="I152" s="105"/>
      <c r="J152" s="108"/>
      <c r="K152" s="297"/>
      <c r="L152" s="108"/>
      <c r="M152" s="108"/>
      <c r="N152" s="117"/>
      <c r="P152" s="117"/>
      <c r="R152" s="117"/>
      <c r="T152" s="117"/>
    </row>
    <row r="153" spans="1:20" s="116" customFormat="1">
      <c r="A153" s="183"/>
      <c r="E153" s="105"/>
      <c r="F153" s="105"/>
      <c r="G153" s="105"/>
      <c r="H153" s="105"/>
      <c r="I153" s="105"/>
      <c r="J153" s="108"/>
      <c r="K153" s="297"/>
      <c r="L153" s="108"/>
      <c r="M153" s="108"/>
      <c r="N153" s="117"/>
      <c r="P153" s="117"/>
      <c r="R153" s="117"/>
      <c r="T153" s="117"/>
    </row>
    <row r="154" spans="1:20" s="116" customFormat="1">
      <c r="A154" s="183"/>
      <c r="E154" s="105"/>
      <c r="F154" s="105"/>
      <c r="G154" s="105"/>
      <c r="H154" s="105"/>
      <c r="I154" s="105"/>
      <c r="J154" s="108"/>
      <c r="K154" s="297"/>
      <c r="L154" s="108"/>
      <c r="M154" s="108"/>
      <c r="N154" s="117"/>
      <c r="P154" s="117"/>
      <c r="R154" s="117"/>
      <c r="T154" s="117"/>
    </row>
    <row r="155" spans="1:20" s="116" customFormat="1">
      <c r="A155" s="183"/>
      <c r="E155" s="105"/>
      <c r="F155" s="105"/>
      <c r="G155" s="105"/>
      <c r="H155" s="105"/>
      <c r="I155" s="105"/>
      <c r="J155" s="108"/>
      <c r="K155" s="297"/>
      <c r="L155" s="108"/>
      <c r="M155" s="108"/>
      <c r="N155" s="117"/>
      <c r="P155" s="117"/>
      <c r="R155" s="117"/>
      <c r="T155" s="117"/>
    </row>
    <row r="156" spans="1:20" s="116" customFormat="1">
      <c r="A156" s="183"/>
      <c r="E156" s="105"/>
      <c r="F156" s="105"/>
      <c r="G156" s="105"/>
      <c r="H156" s="105"/>
      <c r="I156" s="105"/>
      <c r="J156" s="108"/>
      <c r="K156" s="297"/>
      <c r="L156" s="108"/>
      <c r="M156" s="108"/>
      <c r="N156" s="117"/>
      <c r="P156" s="117"/>
      <c r="R156" s="117"/>
      <c r="T156" s="117"/>
    </row>
    <row r="157" spans="1:20" s="116" customFormat="1">
      <c r="A157" s="183"/>
      <c r="E157" s="105"/>
      <c r="F157" s="105"/>
      <c r="G157" s="105"/>
      <c r="H157" s="105"/>
      <c r="I157" s="105"/>
      <c r="J157" s="108"/>
      <c r="K157" s="297"/>
      <c r="L157" s="108"/>
      <c r="M157" s="108"/>
      <c r="N157" s="117"/>
      <c r="P157" s="117"/>
      <c r="R157" s="117"/>
      <c r="T157" s="117"/>
    </row>
    <row r="158" spans="1:20" s="116" customFormat="1">
      <c r="A158" s="183"/>
      <c r="E158" s="105"/>
      <c r="F158" s="105"/>
      <c r="G158" s="105"/>
      <c r="H158" s="105"/>
      <c r="I158" s="105"/>
      <c r="J158" s="108"/>
      <c r="K158" s="297"/>
      <c r="L158" s="108"/>
      <c r="M158" s="108"/>
      <c r="N158" s="117"/>
      <c r="P158" s="117"/>
      <c r="R158" s="117"/>
      <c r="T158" s="117"/>
    </row>
    <row r="159" spans="1:20" s="116" customFormat="1">
      <c r="A159" s="183"/>
      <c r="E159" s="105"/>
      <c r="F159" s="105"/>
      <c r="G159" s="105"/>
      <c r="H159" s="105"/>
      <c r="I159" s="105"/>
      <c r="J159" s="108"/>
      <c r="K159" s="297"/>
      <c r="L159" s="108"/>
      <c r="M159" s="108"/>
      <c r="N159" s="117"/>
      <c r="P159" s="117"/>
      <c r="R159" s="117"/>
      <c r="T159" s="117"/>
    </row>
    <row r="160" spans="1:20" s="116" customFormat="1">
      <c r="A160" s="183"/>
      <c r="E160" s="105"/>
      <c r="F160" s="105"/>
      <c r="G160" s="105"/>
      <c r="H160" s="105"/>
      <c r="I160" s="105"/>
      <c r="J160" s="108"/>
      <c r="K160" s="297"/>
      <c r="L160" s="108"/>
      <c r="M160" s="108"/>
      <c r="N160" s="117"/>
      <c r="P160" s="117"/>
      <c r="R160" s="117"/>
      <c r="T160" s="117"/>
    </row>
    <row r="161" spans="1:20" s="116" customFormat="1">
      <c r="A161" s="183"/>
      <c r="E161" s="105"/>
      <c r="F161" s="105"/>
      <c r="G161" s="105"/>
      <c r="H161" s="105"/>
      <c r="I161" s="105"/>
      <c r="J161" s="108"/>
      <c r="K161" s="297"/>
      <c r="L161" s="108"/>
      <c r="M161" s="108"/>
      <c r="N161" s="117"/>
      <c r="P161" s="117"/>
      <c r="R161" s="117"/>
      <c r="T161" s="117"/>
    </row>
    <row r="162" spans="1:20" s="116" customFormat="1">
      <c r="A162" s="183"/>
      <c r="E162" s="105"/>
      <c r="F162" s="105"/>
      <c r="G162" s="105"/>
      <c r="H162" s="105"/>
      <c r="I162" s="105"/>
      <c r="J162" s="108"/>
      <c r="K162" s="297"/>
      <c r="L162" s="108"/>
      <c r="M162" s="108"/>
      <c r="N162" s="117"/>
      <c r="P162" s="117"/>
      <c r="R162" s="117"/>
      <c r="T162" s="117"/>
    </row>
    <row r="163" spans="1:20" s="116" customFormat="1">
      <c r="A163" s="183"/>
      <c r="E163" s="105"/>
      <c r="F163" s="105"/>
      <c r="G163" s="105"/>
      <c r="H163" s="105"/>
      <c r="I163" s="105"/>
      <c r="J163" s="108"/>
      <c r="K163" s="297"/>
      <c r="L163" s="108"/>
      <c r="M163" s="108"/>
      <c r="N163" s="117"/>
      <c r="P163" s="117"/>
      <c r="R163" s="117"/>
      <c r="T163" s="117"/>
    </row>
    <row r="164" spans="1:20" s="116" customFormat="1">
      <c r="A164" s="183"/>
      <c r="E164" s="105"/>
      <c r="F164" s="105"/>
      <c r="G164" s="105"/>
      <c r="H164" s="105"/>
      <c r="I164" s="105"/>
      <c r="J164" s="108"/>
      <c r="K164" s="297"/>
      <c r="L164" s="108"/>
      <c r="M164" s="108"/>
      <c r="N164" s="117"/>
      <c r="P164" s="117"/>
      <c r="R164" s="117"/>
      <c r="T164" s="117"/>
    </row>
    <row r="165" spans="1:20" s="116" customFormat="1">
      <c r="A165" s="183"/>
      <c r="E165" s="105"/>
      <c r="F165" s="105"/>
      <c r="G165" s="105"/>
      <c r="H165" s="105"/>
      <c r="I165" s="105"/>
      <c r="J165" s="108"/>
      <c r="K165" s="297"/>
      <c r="L165" s="108"/>
      <c r="M165" s="108"/>
      <c r="N165" s="117"/>
      <c r="P165" s="117"/>
      <c r="R165" s="117"/>
      <c r="T165" s="117"/>
    </row>
    <row r="166" spans="1:20" s="116" customFormat="1">
      <c r="A166" s="183"/>
      <c r="E166" s="105"/>
      <c r="F166" s="105"/>
      <c r="G166" s="105"/>
      <c r="H166" s="105"/>
      <c r="I166" s="105"/>
      <c r="J166" s="108"/>
      <c r="K166" s="297"/>
      <c r="L166" s="108"/>
      <c r="M166" s="108"/>
      <c r="N166" s="117"/>
      <c r="P166" s="117"/>
      <c r="R166" s="117"/>
      <c r="T166" s="117"/>
    </row>
    <row r="167" spans="1:20" s="116" customFormat="1">
      <c r="A167" s="183"/>
      <c r="E167" s="105"/>
      <c r="F167" s="105"/>
      <c r="G167" s="105"/>
      <c r="H167" s="105"/>
      <c r="I167" s="105"/>
      <c r="J167" s="108"/>
      <c r="K167" s="297"/>
      <c r="L167" s="108"/>
      <c r="M167" s="108"/>
      <c r="N167" s="117"/>
      <c r="P167" s="117"/>
      <c r="R167" s="117"/>
      <c r="T167" s="117"/>
    </row>
    <row r="168" spans="1:20" s="116" customFormat="1">
      <c r="A168" s="183"/>
      <c r="E168" s="105"/>
      <c r="F168" s="105"/>
      <c r="G168" s="105"/>
      <c r="H168" s="105"/>
      <c r="I168" s="105"/>
      <c r="J168" s="108"/>
      <c r="K168" s="297"/>
      <c r="L168" s="108"/>
      <c r="M168" s="108"/>
      <c r="N168" s="117"/>
      <c r="P168" s="117"/>
      <c r="R168" s="117"/>
      <c r="T168" s="117"/>
    </row>
    <row r="169" spans="1:20" s="116" customFormat="1">
      <c r="A169" s="183"/>
      <c r="E169" s="105"/>
      <c r="F169" s="105"/>
      <c r="G169" s="105"/>
      <c r="H169" s="105"/>
      <c r="I169" s="105"/>
      <c r="J169" s="108"/>
      <c r="K169" s="297"/>
      <c r="L169" s="108"/>
      <c r="M169" s="108"/>
      <c r="N169" s="117"/>
      <c r="P169" s="117"/>
      <c r="R169" s="117"/>
      <c r="T169" s="117"/>
    </row>
    <row r="170" spans="1:20" s="116" customFormat="1">
      <c r="A170" s="183"/>
      <c r="E170" s="105"/>
      <c r="F170" s="105"/>
      <c r="G170" s="105"/>
      <c r="H170" s="105"/>
      <c r="I170" s="105"/>
      <c r="J170" s="108"/>
      <c r="K170" s="297"/>
      <c r="L170" s="108"/>
      <c r="M170" s="108"/>
      <c r="N170" s="117"/>
      <c r="P170" s="117"/>
      <c r="R170" s="117"/>
      <c r="T170" s="117"/>
    </row>
    <row r="171" spans="1:20" s="116" customFormat="1">
      <c r="A171" s="183"/>
      <c r="E171" s="105"/>
      <c r="F171" s="105"/>
      <c r="G171" s="105"/>
      <c r="H171" s="105"/>
      <c r="I171" s="105"/>
      <c r="J171" s="108"/>
      <c r="K171" s="297"/>
      <c r="L171" s="108"/>
      <c r="M171" s="108"/>
      <c r="N171" s="117"/>
      <c r="P171" s="117"/>
      <c r="R171" s="117"/>
      <c r="T171" s="117"/>
    </row>
    <row r="172" spans="1:20" s="116" customFormat="1">
      <c r="A172" s="183"/>
      <c r="E172" s="105"/>
      <c r="F172" s="105"/>
      <c r="G172" s="105"/>
      <c r="H172" s="105"/>
      <c r="I172" s="105"/>
      <c r="J172" s="108"/>
      <c r="K172" s="297"/>
      <c r="L172" s="108"/>
      <c r="M172" s="108"/>
      <c r="N172" s="117"/>
      <c r="P172" s="117"/>
      <c r="R172" s="117"/>
      <c r="T172" s="117"/>
    </row>
    <row r="173" spans="1:20" s="116" customFormat="1">
      <c r="A173" s="183"/>
      <c r="E173" s="105"/>
      <c r="F173" s="105"/>
      <c r="G173" s="105"/>
      <c r="H173" s="105"/>
      <c r="I173" s="105"/>
      <c r="J173" s="108"/>
      <c r="K173" s="297"/>
      <c r="L173" s="108"/>
      <c r="M173" s="108"/>
      <c r="N173" s="117"/>
      <c r="P173" s="117"/>
      <c r="R173" s="117"/>
      <c r="T173" s="117"/>
    </row>
    <row r="174" spans="1:20" s="116" customFormat="1">
      <c r="A174" s="183"/>
      <c r="E174" s="105"/>
      <c r="F174" s="105"/>
      <c r="G174" s="105"/>
      <c r="H174" s="105"/>
      <c r="I174" s="105"/>
      <c r="J174" s="108"/>
      <c r="K174" s="297"/>
      <c r="L174" s="108"/>
      <c r="M174" s="108"/>
      <c r="N174" s="117"/>
      <c r="P174" s="117"/>
      <c r="R174" s="117"/>
      <c r="T174" s="117"/>
    </row>
    <row r="175" spans="1:20" s="116" customFormat="1">
      <c r="A175" s="183"/>
      <c r="E175" s="105"/>
      <c r="F175" s="105"/>
      <c r="G175" s="105"/>
      <c r="H175" s="105"/>
      <c r="I175" s="105"/>
      <c r="J175" s="108"/>
      <c r="K175" s="297"/>
      <c r="L175" s="108"/>
      <c r="M175" s="108"/>
      <c r="N175" s="117"/>
      <c r="P175" s="117"/>
      <c r="R175" s="117"/>
      <c r="T175" s="117"/>
    </row>
    <row r="176" spans="1:20" s="116" customFormat="1">
      <c r="A176" s="183"/>
      <c r="E176" s="105"/>
      <c r="F176" s="105"/>
      <c r="G176" s="105"/>
      <c r="H176" s="105"/>
      <c r="I176" s="105"/>
      <c r="J176" s="108"/>
      <c r="K176" s="297"/>
      <c r="L176" s="108"/>
      <c r="M176" s="108"/>
      <c r="N176" s="117"/>
      <c r="P176" s="117"/>
      <c r="R176" s="117"/>
      <c r="T176" s="117"/>
    </row>
    <row r="177" spans="1:20" s="116" customFormat="1">
      <c r="A177" s="183"/>
      <c r="E177" s="105"/>
      <c r="F177" s="105"/>
      <c r="G177" s="105"/>
      <c r="H177" s="105"/>
      <c r="I177" s="105"/>
      <c r="J177" s="108"/>
      <c r="K177" s="297"/>
      <c r="L177" s="108"/>
      <c r="M177" s="108"/>
      <c r="N177" s="117"/>
      <c r="P177" s="117"/>
      <c r="R177" s="117"/>
      <c r="T177" s="117"/>
    </row>
    <row r="178" spans="1:20" s="116" customFormat="1">
      <c r="A178" s="183"/>
      <c r="E178" s="105"/>
      <c r="F178" s="105"/>
      <c r="G178" s="105"/>
      <c r="H178" s="105"/>
      <c r="I178" s="105"/>
      <c r="J178" s="108"/>
      <c r="K178" s="297"/>
      <c r="L178" s="108"/>
      <c r="M178" s="108"/>
      <c r="N178" s="117"/>
      <c r="P178" s="117"/>
      <c r="R178" s="117"/>
      <c r="T178" s="117"/>
    </row>
    <row r="179" spans="1:20" s="116" customFormat="1">
      <c r="A179" s="183"/>
      <c r="E179" s="105"/>
      <c r="F179" s="105"/>
      <c r="G179" s="105"/>
      <c r="H179" s="105"/>
      <c r="I179" s="105"/>
      <c r="J179" s="108"/>
      <c r="K179" s="297"/>
      <c r="L179" s="108"/>
      <c r="M179" s="108"/>
      <c r="N179" s="117"/>
      <c r="P179" s="117"/>
      <c r="R179" s="117"/>
      <c r="T179" s="117"/>
    </row>
    <row r="180" spans="1:20" s="116" customFormat="1">
      <c r="A180" s="183"/>
      <c r="E180" s="105"/>
      <c r="F180" s="105"/>
      <c r="G180" s="105"/>
      <c r="H180" s="105"/>
      <c r="I180" s="105"/>
      <c r="J180" s="108"/>
      <c r="K180" s="297"/>
      <c r="L180" s="108"/>
      <c r="M180" s="108"/>
      <c r="N180" s="117"/>
      <c r="P180" s="117"/>
      <c r="R180" s="117"/>
      <c r="T180" s="117"/>
    </row>
    <row r="181" spans="1:20" s="116" customFormat="1">
      <c r="A181" s="183"/>
      <c r="E181" s="105"/>
      <c r="F181" s="105"/>
      <c r="G181" s="105"/>
      <c r="H181" s="105"/>
      <c r="I181" s="105"/>
      <c r="J181" s="108"/>
      <c r="K181" s="297"/>
      <c r="L181" s="108"/>
      <c r="M181" s="108"/>
      <c r="N181" s="117"/>
      <c r="P181" s="117"/>
      <c r="R181" s="117"/>
      <c r="T181" s="117"/>
    </row>
    <row r="182" spans="1:20" s="116" customFormat="1">
      <c r="A182" s="183"/>
      <c r="E182" s="105"/>
      <c r="F182" s="105"/>
      <c r="G182" s="105"/>
      <c r="H182" s="105"/>
      <c r="I182" s="105"/>
      <c r="J182" s="108"/>
      <c r="K182" s="297"/>
      <c r="L182" s="108"/>
      <c r="M182" s="108"/>
      <c r="N182" s="117"/>
      <c r="P182" s="117"/>
      <c r="R182" s="117"/>
      <c r="T182" s="117"/>
    </row>
    <row r="183" spans="1:20" s="116" customFormat="1">
      <c r="A183" s="183"/>
      <c r="E183" s="105"/>
      <c r="F183" s="105"/>
      <c r="G183" s="105"/>
      <c r="H183" s="105"/>
      <c r="I183" s="105"/>
      <c r="J183" s="108"/>
      <c r="K183" s="297"/>
      <c r="L183" s="108"/>
      <c r="M183" s="108"/>
      <c r="N183" s="117"/>
      <c r="P183" s="117"/>
      <c r="R183" s="117"/>
      <c r="T183" s="117"/>
    </row>
    <row r="184" spans="1:20" s="116" customFormat="1">
      <c r="A184" s="183"/>
      <c r="E184" s="105"/>
      <c r="F184" s="105"/>
      <c r="G184" s="105"/>
      <c r="H184" s="105"/>
      <c r="I184" s="105"/>
      <c r="J184" s="108"/>
      <c r="K184" s="297"/>
      <c r="L184" s="108"/>
      <c r="M184" s="108"/>
      <c r="N184" s="117"/>
      <c r="P184" s="117"/>
      <c r="R184" s="117"/>
      <c r="T184" s="117"/>
    </row>
    <row r="185" spans="1:20" s="116" customFormat="1">
      <c r="A185" s="183"/>
      <c r="E185" s="105"/>
      <c r="F185" s="105"/>
      <c r="G185" s="105"/>
      <c r="H185" s="105"/>
      <c r="I185" s="105"/>
      <c r="J185" s="108"/>
      <c r="K185" s="297"/>
      <c r="L185" s="108"/>
      <c r="M185" s="108"/>
      <c r="N185" s="117"/>
      <c r="P185" s="117"/>
      <c r="R185" s="117"/>
      <c r="T185" s="117"/>
    </row>
    <row r="186" spans="1:20" s="116" customFormat="1">
      <c r="A186" s="183"/>
      <c r="E186" s="105"/>
      <c r="F186" s="105"/>
      <c r="G186" s="105"/>
      <c r="H186" s="105"/>
      <c r="I186" s="105"/>
      <c r="J186" s="108"/>
      <c r="K186" s="297"/>
      <c r="L186" s="108"/>
      <c r="M186" s="108"/>
      <c r="N186" s="117"/>
      <c r="P186" s="117"/>
      <c r="R186" s="117"/>
      <c r="T186" s="117"/>
    </row>
    <row r="187" spans="1:20" s="116" customFormat="1">
      <c r="A187" s="183"/>
      <c r="E187" s="105"/>
      <c r="F187" s="105"/>
      <c r="G187" s="105"/>
      <c r="H187" s="105"/>
      <c r="I187" s="105"/>
      <c r="J187" s="108"/>
      <c r="K187" s="297"/>
      <c r="L187" s="108"/>
      <c r="M187" s="108"/>
      <c r="N187" s="117"/>
      <c r="P187" s="117"/>
      <c r="R187" s="117"/>
      <c r="T187" s="117"/>
    </row>
    <row r="188" spans="1:20" s="116" customFormat="1">
      <c r="A188" s="183"/>
      <c r="E188" s="105"/>
      <c r="F188" s="105"/>
      <c r="G188" s="105"/>
      <c r="H188" s="105"/>
      <c r="I188" s="105"/>
      <c r="J188" s="108"/>
      <c r="K188" s="297"/>
      <c r="L188" s="108"/>
      <c r="M188" s="108"/>
      <c r="N188" s="117"/>
      <c r="P188" s="117"/>
      <c r="R188" s="117"/>
      <c r="T188" s="117"/>
    </row>
    <row r="189" spans="1:20" s="116" customFormat="1">
      <c r="A189" s="183"/>
      <c r="E189" s="105"/>
      <c r="F189" s="105"/>
      <c r="G189" s="105"/>
      <c r="H189" s="105"/>
      <c r="I189" s="105"/>
      <c r="J189" s="108"/>
      <c r="K189" s="297"/>
      <c r="L189" s="108"/>
      <c r="M189" s="108"/>
      <c r="N189" s="117"/>
      <c r="P189" s="117"/>
      <c r="R189" s="117"/>
      <c r="T189" s="117"/>
    </row>
    <row r="190" spans="1:20" s="116" customFormat="1">
      <c r="A190" s="183"/>
      <c r="E190" s="105"/>
      <c r="F190" s="105"/>
      <c r="G190" s="105"/>
      <c r="H190" s="105"/>
      <c r="I190" s="105"/>
      <c r="J190" s="108"/>
      <c r="K190" s="297"/>
      <c r="L190" s="108"/>
      <c r="M190" s="108"/>
      <c r="N190" s="117"/>
      <c r="P190" s="117"/>
      <c r="R190" s="117"/>
      <c r="T190" s="117"/>
    </row>
  </sheetData>
  <sheetProtection sheet="1" objects="1" scenarios="1"/>
  <mergeCells count="31">
    <mergeCell ref="B53:D53"/>
    <mergeCell ref="B54:D54"/>
    <mergeCell ref="B70:D70"/>
    <mergeCell ref="B61:D61"/>
    <mergeCell ref="B62:D62"/>
    <mergeCell ref="B63:D63"/>
    <mergeCell ref="B65:D65"/>
    <mergeCell ref="B66:D66"/>
    <mergeCell ref="B67:D67"/>
    <mergeCell ref="B68:D68"/>
    <mergeCell ref="B69:D69"/>
    <mergeCell ref="B55:D55"/>
    <mergeCell ref="B56:D56"/>
    <mergeCell ref="B57:D57"/>
    <mergeCell ref="B58:D58"/>
    <mergeCell ref="B59:D59"/>
    <mergeCell ref="B2:M2"/>
    <mergeCell ref="B50:D50"/>
    <mergeCell ref="B52:D52"/>
    <mergeCell ref="P9:Q9"/>
    <mergeCell ref="R9:S9"/>
    <mergeCell ref="B23:K23"/>
    <mergeCell ref="B28:K28"/>
    <mergeCell ref="E9:E10"/>
    <mergeCell ref="F9:I9"/>
    <mergeCell ref="J9:M9"/>
    <mergeCell ref="B22:M22"/>
    <mergeCell ref="N9:O9"/>
    <mergeCell ref="C5:G5"/>
    <mergeCell ref="C7:G7"/>
    <mergeCell ref="B49:D49"/>
  </mergeCells>
  <dataValidations count="3">
    <dataValidation type="list" allowBlank="1" showInputMessage="1" showErrorMessage="1" sqref="C5">
      <formula1>EY_provision</formula1>
    </dataValidation>
    <dataValidation type="list" allowBlank="1" showInputMessage="1" showErrorMessage="1" sqref="K5">
      <formula1>Provision_table3</formula1>
    </dataValidation>
    <dataValidation type="list" allowBlank="1" showInputMessage="1" showErrorMessage="1" sqref="C7">
      <formula1>LocalAuthority</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sheetPr codeName="Sheet12" enableFormatConditionsCalculation="0">
    <tabColor indexed="31"/>
  </sheetPr>
  <dimension ref="A2:AD173"/>
  <sheetViews>
    <sheetView showGridLines="0" showRowColHeaders="0" zoomScaleNormal="100" workbookViewId="0">
      <selection activeCell="C5" sqref="C5:E5"/>
    </sheetView>
  </sheetViews>
  <sheetFormatPr defaultColWidth="9.140625" defaultRowHeight="12.75"/>
  <cols>
    <col min="1" max="1" width="3.140625" style="127" customWidth="1"/>
    <col min="2" max="2" width="25.7109375" style="116" customWidth="1"/>
    <col min="3" max="3" width="25.42578125" style="116" customWidth="1"/>
    <col min="4" max="4" width="2.140625" style="116" customWidth="1"/>
    <col min="5" max="5" width="13" style="222" customWidth="1"/>
    <col min="6" max="11" width="11" style="222" customWidth="1"/>
    <col min="12" max="12" width="7.5703125" style="105" customWidth="1"/>
    <col min="13" max="13" width="7.5703125" style="108" customWidth="1"/>
    <col min="14" max="14" width="1.5703125" style="108" customWidth="1"/>
    <col min="15" max="15" width="7.5703125" style="127" customWidth="1"/>
    <col min="16" max="16" width="7.5703125" style="131" customWidth="1"/>
    <col min="17" max="17" width="9.7109375" style="127" customWidth="1"/>
    <col min="18" max="18" width="9.7109375" style="131" customWidth="1"/>
    <col min="19" max="19" width="9.7109375" style="127" customWidth="1"/>
    <col min="20" max="20" width="9.7109375" style="131" customWidth="1"/>
    <col min="21" max="21" width="9.7109375" style="127" customWidth="1"/>
    <col min="22" max="22" width="9.7109375" style="131" customWidth="1"/>
    <col min="23" max="23" width="9.7109375" style="127" customWidth="1"/>
    <col min="24" max="24" width="9.7109375" style="131" customWidth="1"/>
    <col min="25" max="16384" width="9.140625" style="127"/>
  </cols>
  <sheetData>
    <row r="2" spans="1:25" ht="12.75" customHeight="1">
      <c r="B2" s="723" t="str">
        <f>"Table 4a: Early years registered providers complying with the requirements of the Childcare Register at inspections between "&amp;current_quarter&amp;", by provider type (provisional)"&amp;CHAR(185)&amp;" "&amp;CHAR(178)</f>
        <v>Table 4a: Early years registered providers complying with the requirements of the Childcare Register at inspections between 1 January 2013 and 31 March 2013, by provider type (provisional)¹ ²</v>
      </c>
      <c r="C2" s="723"/>
      <c r="D2" s="723"/>
      <c r="E2" s="723"/>
      <c r="F2" s="723"/>
      <c r="G2" s="723"/>
      <c r="H2" s="723"/>
      <c r="I2" s="723"/>
      <c r="J2" s="723"/>
      <c r="K2" s="723"/>
      <c r="L2" s="723"/>
      <c r="M2" s="128"/>
      <c r="N2" s="128"/>
      <c r="O2" s="129"/>
      <c r="P2" s="130"/>
      <c r="Q2" s="129"/>
      <c r="R2" s="130"/>
      <c r="S2" s="129"/>
      <c r="T2" s="130"/>
      <c r="U2" s="129"/>
      <c r="V2" s="130"/>
    </row>
    <row r="3" spans="1:25">
      <c r="B3" s="723"/>
      <c r="C3" s="723"/>
      <c r="D3" s="723"/>
      <c r="E3" s="723"/>
      <c r="F3" s="723"/>
      <c r="G3" s="723"/>
      <c r="H3" s="723"/>
      <c r="I3" s="723"/>
      <c r="J3" s="723"/>
      <c r="K3" s="723"/>
      <c r="L3" s="723"/>
      <c r="M3" s="128"/>
      <c r="N3" s="128"/>
      <c r="O3" s="129"/>
      <c r="P3" s="130"/>
      <c r="Q3" s="129"/>
      <c r="R3" s="130"/>
      <c r="S3" s="129"/>
      <c r="T3" s="130"/>
      <c r="U3" s="129"/>
      <c r="V3" s="130"/>
    </row>
    <row r="4" spans="1:25" ht="12.75" customHeight="1">
      <c r="B4" s="132"/>
      <c r="C4" s="132"/>
      <c r="D4" s="133"/>
      <c r="E4" s="425"/>
      <c r="F4" s="426"/>
      <c r="G4" s="426"/>
      <c r="H4" s="426"/>
      <c r="I4" s="426"/>
      <c r="J4" s="426"/>
      <c r="K4" s="426"/>
      <c r="L4" s="680"/>
      <c r="M4" s="681"/>
      <c r="N4" s="681"/>
      <c r="O4" s="137"/>
      <c r="P4" s="138"/>
      <c r="Q4" s="137"/>
      <c r="R4" s="138"/>
      <c r="S4" s="137"/>
      <c r="T4" s="138"/>
      <c r="U4" s="137"/>
      <c r="V4" s="138"/>
    </row>
    <row r="5" spans="1:25" ht="12.75" customHeight="1">
      <c r="B5" s="427" t="s">
        <v>56</v>
      </c>
      <c r="C5" s="724" t="s">
        <v>66</v>
      </c>
      <c r="D5" s="725"/>
      <c r="E5" s="726"/>
      <c r="F5" s="428"/>
      <c r="G5" s="428"/>
      <c r="H5" s="428"/>
      <c r="I5" s="428"/>
      <c r="J5" s="428"/>
      <c r="K5" s="428"/>
      <c r="L5" s="681"/>
      <c r="M5" s="681"/>
      <c r="N5" s="681"/>
      <c r="P5" s="81">
        <f>IF($E$5="All", "England",$E$5)</f>
        <v>0</v>
      </c>
      <c r="R5" s="127"/>
      <c r="T5" s="127"/>
      <c r="V5" s="127"/>
      <c r="X5" s="127"/>
    </row>
    <row r="6" spans="1:25">
      <c r="B6" s="148"/>
      <c r="C6" s="148"/>
      <c r="D6" s="299"/>
      <c r="E6" s="428"/>
      <c r="F6" s="428"/>
      <c r="G6" s="428"/>
      <c r="H6" s="428"/>
      <c r="I6" s="428"/>
      <c r="J6" s="428"/>
      <c r="K6" s="428"/>
      <c r="L6" s="727"/>
      <c r="M6" s="727"/>
      <c r="N6" s="727"/>
      <c r="P6" s="117"/>
      <c r="Q6" s="116"/>
      <c r="R6" s="117"/>
      <c r="S6" s="116"/>
      <c r="T6" s="117"/>
      <c r="U6" s="116"/>
      <c r="V6" s="117"/>
      <c r="W6" s="116"/>
      <c r="X6" s="117"/>
      <c r="Y6" s="116"/>
    </row>
    <row r="7" spans="1:25" s="140" customFormat="1" ht="15.75" customHeight="1">
      <c r="B7" s="430"/>
      <c r="C7" s="430"/>
      <c r="D7" s="430"/>
      <c r="E7" s="699" t="s">
        <v>58</v>
      </c>
      <c r="F7" s="728" t="s">
        <v>1226</v>
      </c>
      <c r="G7" s="706"/>
      <c r="H7" s="706"/>
      <c r="I7" s="728" t="s">
        <v>1227</v>
      </c>
      <c r="J7" s="706"/>
      <c r="K7" s="706"/>
      <c r="L7" s="223"/>
      <c r="M7" s="142"/>
      <c r="N7" s="722"/>
      <c r="O7" s="722"/>
      <c r="P7" s="722"/>
      <c r="Q7" s="722"/>
      <c r="R7" s="722"/>
      <c r="S7" s="722"/>
      <c r="T7" s="141"/>
      <c r="U7" s="141"/>
    </row>
    <row r="8" spans="1:25" ht="26.25" customHeight="1">
      <c r="B8" s="431"/>
      <c r="C8" s="431"/>
      <c r="D8" s="431"/>
      <c r="E8" s="700"/>
      <c r="F8" s="535" t="s">
        <v>178</v>
      </c>
      <c r="G8" s="534" t="s">
        <v>3</v>
      </c>
      <c r="H8" s="534" t="s">
        <v>4</v>
      </c>
      <c r="I8" s="535" t="s">
        <v>178</v>
      </c>
      <c r="J8" s="534" t="s">
        <v>3</v>
      </c>
      <c r="K8" s="534" t="s">
        <v>4</v>
      </c>
      <c r="L8" s="432"/>
      <c r="M8" s="144"/>
      <c r="N8" s="145"/>
      <c r="O8" s="144"/>
      <c r="P8" s="145"/>
      <c r="Q8" s="116"/>
      <c r="R8" s="127"/>
      <c r="T8" s="127"/>
      <c r="V8" s="127"/>
      <c r="X8" s="127"/>
    </row>
    <row r="9" spans="1:25" ht="4.5" customHeight="1">
      <c r="B9" s="433"/>
      <c r="C9" s="433"/>
      <c r="D9" s="433"/>
      <c r="E9" s="434"/>
      <c r="F9" s="434"/>
      <c r="G9" s="434"/>
      <c r="H9" s="434"/>
      <c r="I9" s="434"/>
      <c r="J9" s="434"/>
      <c r="K9" s="434"/>
      <c r="L9" s="432"/>
      <c r="M9" s="144"/>
      <c r="N9" s="145"/>
      <c r="O9" s="144"/>
      <c r="P9" s="145"/>
      <c r="Q9" s="116"/>
      <c r="R9" s="127"/>
      <c r="T9" s="127"/>
      <c r="V9" s="127"/>
      <c r="X9" s="127"/>
    </row>
    <row r="10" spans="1:25" s="148" customFormat="1">
      <c r="A10" s="147"/>
      <c r="B10" s="244" t="s">
        <v>12</v>
      </c>
      <c r="C10" s="149"/>
      <c r="D10" s="149"/>
      <c r="E10" s="482"/>
      <c r="F10" s="482"/>
      <c r="G10" s="482"/>
      <c r="H10" s="482"/>
      <c r="I10" s="482"/>
      <c r="J10" s="482"/>
      <c r="K10" s="482"/>
      <c r="L10" s="436"/>
      <c r="M10" s="151"/>
      <c r="N10" s="151"/>
      <c r="O10" s="151"/>
    </row>
    <row r="11" spans="1:25" s="148" customFormat="1">
      <c r="A11" s="147"/>
      <c r="B11" s="437" t="s">
        <v>144</v>
      </c>
      <c r="C11" s="149"/>
      <c r="D11" s="149"/>
      <c r="E11" s="482">
        <f>IF(ISERROR(VLOOKUP("4"&amp;$B11&amp;$C$5,Dataset8,5,FALSE))=TRUE,0,VLOOKUP("4"&amp;$B11&amp;$C$5,Dataset8,5,FALSE))</f>
        <v>2411</v>
      </c>
      <c r="F11" s="482">
        <f>IF(ISERROR(VLOOKUP("4"&amp;$B11&amp;$C$5,Dataset8,6,FALSE))=TRUE,0,VLOOKUP("4"&amp;$B11&amp;$C$5,Dataset8,6,FALSE))</f>
        <v>2187</v>
      </c>
      <c r="G11" s="482">
        <f>IF(ISERROR(VLOOKUP("4"&amp;$B11&amp;$C$5,Dataset8,7,FALSE))=TRUE,0,VLOOKUP("4"&amp;$B11&amp;$C$5,Dataset8,7,FALSE))</f>
        <v>223</v>
      </c>
      <c r="H11" s="482">
        <f>IF(ISERROR(VLOOKUP("4"&amp;$B11&amp;$C$5,Dataset8,8,FALSE))=TRUE,0,VLOOKUP("4"&amp;$B11&amp;$C$5,Dataset8,8,FALSE))</f>
        <v>1</v>
      </c>
      <c r="I11" s="416">
        <f>IF(ISERROR(100*F11/$E11),"-",100*F11/$E11)</f>
        <v>90.709249274160101</v>
      </c>
      <c r="J11" s="416">
        <f t="shared" ref="J11:K15" si="0">IF(ISERROR(100*G11/$E11),"-",100*G11/$E11)</f>
        <v>9.2492741600995441</v>
      </c>
      <c r="K11" s="416">
        <f t="shared" si="0"/>
        <v>4.14765657403567E-2</v>
      </c>
      <c r="L11" s="436"/>
      <c r="M11" s="151"/>
      <c r="N11" s="151"/>
      <c r="O11" s="151"/>
    </row>
    <row r="12" spans="1:25" s="148" customFormat="1" ht="12.75" customHeight="1">
      <c r="A12" s="147"/>
      <c r="B12" s="283" t="s">
        <v>239</v>
      </c>
      <c r="C12" s="149"/>
      <c r="D12" s="149"/>
      <c r="E12" s="482">
        <f>IF(ISERROR(VLOOKUP("4"&amp;$B12&amp;$C$5,Dataset8,5,FALSE))=TRUE,0,VLOOKUP("4"&amp;$B12&amp;$C$5,Dataset8,5,FALSE))</f>
        <v>1184</v>
      </c>
      <c r="F12" s="482">
        <f>IF(ISERROR(VLOOKUP("4"&amp;$B12&amp;$C$5,Dataset8,6,FALSE))=TRUE,0,VLOOKUP("4"&amp;$B12&amp;$C$5,Dataset8,6,FALSE))</f>
        <v>1082</v>
      </c>
      <c r="G12" s="482">
        <f>IF(ISERROR(VLOOKUP("4"&amp;$B12&amp;$C$5,Dataset8,7,FALSE))=TRUE,0,VLOOKUP("4"&amp;$B12&amp;$C$5,Dataset8,7,FALSE))</f>
        <v>101</v>
      </c>
      <c r="H12" s="482">
        <f>IF(ISERROR(VLOOKUP("4"&amp;$B12&amp;$C$5,Dataset8,8,FALSE))=TRUE,0,VLOOKUP("4"&amp;$B12&amp;$C$5,Dataset8,8,FALSE))</f>
        <v>1</v>
      </c>
      <c r="I12" s="416">
        <f t="shared" ref="I12:I15" si="1">IF(ISERROR(100*F12/$E12),"-",100*F12/$E12)</f>
        <v>91.38513513513513</v>
      </c>
      <c r="J12" s="416">
        <f t="shared" si="0"/>
        <v>8.5304054054054053</v>
      </c>
      <c r="K12" s="416">
        <f t="shared" si="0"/>
        <v>8.4459459459459457E-2</v>
      </c>
      <c r="L12" s="436"/>
      <c r="M12" s="151"/>
      <c r="N12" s="151"/>
      <c r="O12" s="151"/>
    </row>
    <row r="13" spans="1:25" s="148" customFormat="1">
      <c r="A13" s="147"/>
      <c r="B13" s="283" t="s">
        <v>240</v>
      </c>
      <c r="C13" s="149"/>
      <c r="D13" s="149"/>
      <c r="E13" s="482">
        <f>IF(ISERROR(VLOOKUP("4"&amp;$B13&amp;$C$5,Dataset8,5,FALSE))=TRUE,0,VLOOKUP("4"&amp;$B13&amp;$C$5,Dataset8,5,FALSE))</f>
        <v>12</v>
      </c>
      <c r="F13" s="482">
        <f>IF(ISERROR(VLOOKUP("4"&amp;$B13&amp;$C$5,Dataset8,6,FALSE))=TRUE,0,VLOOKUP("4"&amp;$B13&amp;$C$5,Dataset8,6,FALSE))</f>
        <v>12</v>
      </c>
      <c r="G13" s="482">
        <f>IF(ISERROR(VLOOKUP("4"&amp;$B13&amp;$C$5,Dataset8,7,FALSE))=TRUE,0,VLOOKUP("4"&amp;$B13&amp;$C$5,Dataset8,7,FALSE))</f>
        <v>0</v>
      </c>
      <c r="H13" s="482">
        <f>IF(ISERROR(VLOOKUP("4"&amp;$B13&amp;$C$5,Dataset8,8,FALSE))=TRUE,0,VLOOKUP("4"&amp;$B13&amp;$C$5,Dataset8,8,FALSE))</f>
        <v>0</v>
      </c>
      <c r="I13" s="416">
        <f t="shared" si="1"/>
        <v>100</v>
      </c>
      <c r="J13" s="416">
        <f t="shared" si="0"/>
        <v>0</v>
      </c>
      <c r="K13" s="416">
        <f t="shared" si="0"/>
        <v>0</v>
      </c>
      <c r="L13" s="436"/>
      <c r="M13" s="151"/>
      <c r="N13" s="151"/>
      <c r="O13" s="151"/>
    </row>
    <row r="14" spans="1:25" s="148" customFormat="1" ht="1.5" customHeight="1">
      <c r="A14" s="147"/>
      <c r="B14" s="283"/>
      <c r="C14" s="149"/>
      <c r="D14" s="149"/>
      <c r="E14" s="482"/>
      <c r="F14" s="482"/>
      <c r="G14" s="482"/>
      <c r="H14" s="482"/>
      <c r="I14" s="416" t="str">
        <f t="shared" si="1"/>
        <v>-</v>
      </c>
      <c r="J14" s="416" t="str">
        <f t="shared" si="0"/>
        <v>-</v>
      </c>
      <c r="K14" s="416" t="str">
        <f t="shared" si="0"/>
        <v>-</v>
      </c>
      <c r="L14" s="436"/>
      <c r="M14" s="151"/>
      <c r="N14" s="151"/>
      <c r="O14" s="151"/>
    </row>
    <row r="15" spans="1:25" s="148" customFormat="1">
      <c r="A15" s="147"/>
      <c r="B15" s="437" t="s">
        <v>172</v>
      </c>
      <c r="C15" s="149"/>
      <c r="D15" s="149"/>
      <c r="E15" s="482">
        <f>IF(ISERROR(VLOOKUP("4"&amp;$B15&amp;$C$5,Dataset8,5,FALSE))=TRUE,0,VLOOKUP("4"&amp;$B15&amp;$C$5,Dataset8,5,FALSE))</f>
        <v>3607</v>
      </c>
      <c r="F15" s="482">
        <f>IF(ISERROR(VLOOKUP("4"&amp;$B15&amp;$C$5,Dataset8,6,FALSE))=TRUE,0,VLOOKUP("4"&amp;$B15&amp;$C$5,Dataset8,6,FALSE))</f>
        <v>3281</v>
      </c>
      <c r="G15" s="482">
        <f>IF(ISERROR(VLOOKUP("4"&amp;$B15&amp;$C$5,Dataset8,7,FALSE))=TRUE,0,VLOOKUP("4"&amp;$B15&amp;$C$5,Dataset8,7,FALSE))</f>
        <v>324</v>
      </c>
      <c r="H15" s="482">
        <f>IF(ISERROR(VLOOKUP("4"&amp;$B15&amp;$C$5,Dataset8,8,FALSE))=TRUE,0,VLOOKUP("4"&amp;$B15&amp;$C$5,Dataset8,8,FALSE))</f>
        <v>2</v>
      </c>
      <c r="I15" s="416">
        <f t="shared" si="1"/>
        <v>90.962018297754369</v>
      </c>
      <c r="J15" s="416">
        <f t="shared" si="0"/>
        <v>8.9825339617410584</v>
      </c>
      <c r="K15" s="416">
        <f t="shared" si="0"/>
        <v>5.544774050457444E-2</v>
      </c>
      <c r="L15" s="436"/>
      <c r="M15" s="151"/>
      <c r="N15" s="151"/>
      <c r="O15" s="151"/>
    </row>
    <row r="16" spans="1:25" s="148" customFormat="1" ht="7.5" customHeight="1">
      <c r="A16" s="147"/>
      <c r="B16" s="437"/>
      <c r="C16" s="149"/>
      <c r="D16" s="149"/>
      <c r="E16" s="482"/>
      <c r="F16" s="482"/>
      <c r="G16" s="482"/>
      <c r="H16" s="482"/>
      <c r="I16" s="416"/>
      <c r="J16" s="416"/>
      <c r="K16" s="416"/>
      <c r="L16" s="436"/>
      <c r="M16" s="151"/>
      <c r="N16" s="151"/>
      <c r="O16" s="151"/>
    </row>
    <row r="17" spans="1:30" s="148" customFormat="1">
      <c r="A17" s="147"/>
      <c r="B17" s="244" t="s">
        <v>13</v>
      </c>
      <c r="C17" s="149"/>
      <c r="D17" s="149"/>
      <c r="E17" s="482"/>
      <c r="F17" s="482"/>
      <c r="G17" s="482"/>
      <c r="H17" s="482"/>
      <c r="I17" s="416"/>
      <c r="J17" s="416"/>
      <c r="K17" s="416"/>
      <c r="L17" s="436"/>
      <c r="M17" s="151"/>
      <c r="N17" s="151"/>
      <c r="O17" s="151"/>
    </row>
    <row r="18" spans="1:30" s="148" customFormat="1">
      <c r="A18" s="147"/>
      <c r="B18" s="437" t="s">
        <v>144</v>
      </c>
      <c r="C18" s="149"/>
      <c r="D18" s="149"/>
      <c r="E18" s="482">
        <f>IF(ISERROR(VLOOKUP("4"&amp;$B18&amp;$C$5,Dataset8,9,FALSE))=TRUE,0,VLOOKUP("4"&amp;$B18&amp;$C$5,Dataset8,9,FALSE))</f>
        <v>2252</v>
      </c>
      <c r="F18" s="482">
        <f>IF(ISERROR(VLOOKUP("4"&amp;$B18&amp;$C$5,Dataset8,10,FALSE))=TRUE,0,VLOOKUP("4"&amp;$B18&amp;$C$5,Dataset8,10,FALSE))</f>
        <v>2053</v>
      </c>
      <c r="G18" s="482">
        <f>IF(ISERROR(VLOOKUP("4"&amp;$B18&amp;$C$5,Dataset8,11,FALSE))=TRUE,0,VLOOKUP("4"&amp;$B18&amp;$C$5,Dataset8,11,FALSE))</f>
        <v>198</v>
      </c>
      <c r="H18" s="482">
        <f>IF(ISERROR(VLOOKUP("4"&amp;$B18&amp;$C$5,Dataset8,12,FALSE))=TRUE,0,VLOOKUP("4"&amp;$B18&amp;$C$5,Dataset8,12,FALSE))</f>
        <v>1</v>
      </c>
      <c r="I18" s="416">
        <f t="shared" ref="I18:I22" si="2">IF(ISERROR(100*F18/$E18),"-",100*F18/$E18)</f>
        <v>91.163410301953817</v>
      </c>
      <c r="J18" s="416">
        <f t="shared" ref="J18:J22" si="3">IF(ISERROR(100*G18/$E18),"-",100*G18/$E18)</f>
        <v>8.7921847246891645</v>
      </c>
      <c r="K18" s="416">
        <f t="shared" ref="K18:K22" si="4">IF(ISERROR(100*H18/$E18),"-",100*H18/$E18)</f>
        <v>4.4404973357015987E-2</v>
      </c>
      <c r="L18" s="436"/>
      <c r="M18" s="151"/>
      <c r="N18" s="151"/>
      <c r="O18" s="151"/>
    </row>
    <row r="19" spans="1:30" s="148" customFormat="1" ht="12.75" customHeight="1">
      <c r="A19" s="147"/>
      <c r="B19" s="283" t="s">
        <v>239</v>
      </c>
      <c r="C19" s="149"/>
      <c r="D19" s="149"/>
      <c r="E19" s="482">
        <f>IF(ISERROR(VLOOKUP("4"&amp;$B19&amp;$C$5,Dataset8,9,FALSE))=TRUE,0,VLOOKUP("4"&amp;$B19&amp;$C$5,Dataset8,9,FALSE))</f>
        <v>989</v>
      </c>
      <c r="F19" s="482">
        <f>IF(ISERROR(VLOOKUP("4"&amp;$B19&amp;$C$5,Dataset8,10,FALSE))=TRUE,0,VLOOKUP("4"&amp;$B19&amp;$C$5,Dataset8,10,FALSE))</f>
        <v>898</v>
      </c>
      <c r="G19" s="482">
        <f>IF(ISERROR(VLOOKUP("4"&amp;$B19&amp;$C$5,Dataset8,11,FALSE))=TRUE,0,VLOOKUP("4"&amp;$B19&amp;$C$5,Dataset8,11,FALSE))</f>
        <v>90</v>
      </c>
      <c r="H19" s="482">
        <f>IF(ISERROR(VLOOKUP("4"&amp;$B19&amp;$C$5,Dataset8,12,FALSE))=TRUE,0,VLOOKUP("4"&amp;$B19&amp;$C$5,Dataset8,12,FALSE))</f>
        <v>1</v>
      </c>
      <c r="I19" s="416">
        <f t="shared" si="2"/>
        <v>90.798786653185033</v>
      </c>
      <c r="J19" s="416">
        <f t="shared" si="3"/>
        <v>9.1001011122345812</v>
      </c>
      <c r="K19" s="416">
        <f t="shared" si="4"/>
        <v>0.10111223458038422</v>
      </c>
      <c r="L19" s="436"/>
      <c r="M19" s="151"/>
      <c r="N19" s="151"/>
      <c r="O19" s="151"/>
    </row>
    <row r="20" spans="1:30" s="148" customFormat="1">
      <c r="A20" s="147"/>
      <c r="B20" s="283" t="s">
        <v>240</v>
      </c>
      <c r="C20" s="149"/>
      <c r="D20" s="149"/>
      <c r="E20" s="482">
        <f>IF(ISERROR(VLOOKUP("4"&amp;$B20&amp;$C$5,Dataset8,9,FALSE))=TRUE,0,VLOOKUP("4"&amp;$B20&amp;$C$5,Dataset8,9,FALSE))</f>
        <v>9</v>
      </c>
      <c r="F20" s="482">
        <f>IF(ISERROR(VLOOKUP("4"&amp;$B20&amp;$C$5,Dataset8,10,FALSE))=TRUE,0,VLOOKUP("4"&amp;$B20&amp;$C$5,Dataset8,10,FALSE))</f>
        <v>9</v>
      </c>
      <c r="G20" s="482">
        <f>IF(ISERROR(VLOOKUP("4"&amp;$B20&amp;$C$5,Dataset8,11,FALSE))=TRUE,0,VLOOKUP("4"&amp;$B20&amp;$C$5,Dataset8,11,FALSE))</f>
        <v>0</v>
      </c>
      <c r="H20" s="482">
        <f>IF(ISERROR(VLOOKUP("4"&amp;$B20&amp;$C$5,Dataset8,12,FALSE))=TRUE,0,VLOOKUP("4"&amp;$B20&amp;$C$5,Dataset8,12,FALSE))</f>
        <v>0</v>
      </c>
      <c r="I20" s="416">
        <f t="shared" si="2"/>
        <v>100</v>
      </c>
      <c r="J20" s="416">
        <f t="shared" si="3"/>
        <v>0</v>
      </c>
      <c r="K20" s="416">
        <f t="shared" si="4"/>
        <v>0</v>
      </c>
      <c r="L20" s="436"/>
      <c r="M20" s="151"/>
      <c r="N20" s="151"/>
      <c r="O20" s="151"/>
    </row>
    <row r="21" spans="1:30" s="148" customFormat="1" hidden="1">
      <c r="A21" s="147"/>
      <c r="B21" s="283"/>
      <c r="C21" s="149"/>
      <c r="D21" s="149"/>
      <c r="E21" s="482">
        <f>IF(ISERROR(VLOOKUP(#REF!&amp;$B21&amp;$C$5,Dataset8,5,FALSE))=TRUE,0,VLOOKUP(#REF!&amp;$B21&amp;$C$5,Dataset8,5,FALSE))</f>
        <v>0</v>
      </c>
      <c r="F21" s="482">
        <f>IF(ISERROR(VLOOKUP(#REF!&amp;$B21&amp;$C$5,Dataset8,6,FALSE))=TRUE,0,VLOOKUP(#REF!&amp;$B21&amp;$C$5,Dataset8,6,FALSE))</f>
        <v>0</v>
      </c>
      <c r="G21" s="482">
        <f>IF(ISERROR(VLOOKUP(#REF!&amp;$B21&amp;$C$5,Dataset8,7,FALSE))=TRUE,0,VLOOKUP(#REF!&amp;$B21&amp;$C$5,Dataset8,7,FALSE))</f>
        <v>0</v>
      </c>
      <c r="H21" s="482">
        <f>IF(ISERROR(VLOOKUP(#REF!&amp;$B21&amp;$C$5,Dataset8,8,FALSE))=TRUE,0,VLOOKUP(#REF!&amp;$B21&amp;$C$5,Dataset8,8,FALSE))</f>
        <v>0</v>
      </c>
      <c r="I21" s="416" t="str">
        <f t="shared" si="2"/>
        <v>-</v>
      </c>
      <c r="J21" s="416" t="str">
        <f t="shared" si="3"/>
        <v>-</v>
      </c>
      <c r="K21" s="416" t="str">
        <f t="shared" si="4"/>
        <v>-</v>
      </c>
      <c r="L21" s="436"/>
      <c r="M21" s="151"/>
      <c r="N21" s="151"/>
      <c r="O21" s="151"/>
    </row>
    <row r="22" spans="1:30" s="148" customFormat="1">
      <c r="A22" s="147"/>
      <c r="B22" s="437" t="s">
        <v>172</v>
      </c>
      <c r="C22" s="149"/>
      <c r="D22" s="149"/>
      <c r="E22" s="482">
        <f>IF(ISERROR(VLOOKUP("4"&amp;$B22&amp;$C$5,Dataset8,9,FALSE))=TRUE,0,VLOOKUP("4"&amp;$B22&amp;$C$5,Dataset8,9,FALSE))</f>
        <v>3250</v>
      </c>
      <c r="F22" s="482">
        <f>IF(ISERROR(VLOOKUP("4"&amp;$B22&amp;$C$5,Dataset8,10,FALSE))=TRUE,0,VLOOKUP("4"&amp;$B22&amp;$C$5,Dataset8,10,FALSE))</f>
        <v>2960</v>
      </c>
      <c r="G22" s="482">
        <f>IF(ISERROR(VLOOKUP("4"&amp;$B22&amp;$C$5,Dataset8,11,FALSE))=TRUE,0,VLOOKUP("4"&amp;$B22&amp;$C$5,Dataset8,11,FALSE))</f>
        <v>288</v>
      </c>
      <c r="H22" s="482">
        <f>IF(ISERROR(VLOOKUP("4"&amp;$B22&amp;$C$5,Dataset8,12,FALSE))=TRUE,0,VLOOKUP("4"&amp;$B22&amp;$C$5,Dataset8,12,FALSE))</f>
        <v>2</v>
      </c>
      <c r="I22" s="416">
        <f t="shared" si="2"/>
        <v>91.07692307692308</v>
      </c>
      <c r="J22" s="416">
        <f t="shared" si="3"/>
        <v>8.861538461538462</v>
      </c>
      <c r="K22" s="416">
        <f t="shared" si="4"/>
        <v>6.1538461538461542E-2</v>
      </c>
      <c r="L22" s="436"/>
      <c r="M22" s="151"/>
      <c r="N22" s="151"/>
      <c r="O22" s="151"/>
    </row>
    <row r="23" spans="1:30" ht="4.5" customHeight="1">
      <c r="A23" s="116"/>
      <c r="B23" s="439"/>
      <c r="C23" s="439"/>
      <c r="D23" s="439"/>
      <c r="E23" s="221"/>
      <c r="F23" s="440"/>
      <c r="G23" s="440"/>
      <c r="H23" s="440"/>
      <c r="I23" s="440"/>
      <c r="J23" s="440"/>
      <c r="K23" s="440"/>
      <c r="L23" s="436"/>
      <c r="M23" s="151"/>
      <c r="N23" s="151"/>
      <c r="O23" s="151"/>
      <c r="P23" s="151"/>
      <c r="Q23" s="116"/>
      <c r="R23" s="116"/>
      <c r="S23" s="116"/>
      <c r="T23" s="116"/>
      <c r="U23" s="116"/>
      <c r="V23" s="116"/>
      <c r="W23" s="116"/>
      <c r="X23" s="116"/>
    </row>
    <row r="24" spans="1:30" ht="12.75" customHeight="1">
      <c r="B24" s="155"/>
      <c r="C24" s="155"/>
      <c r="D24" s="156"/>
      <c r="E24" s="441"/>
      <c r="F24" s="441"/>
      <c r="G24" s="441"/>
      <c r="H24" s="441"/>
      <c r="I24" s="441"/>
      <c r="J24" s="240"/>
      <c r="K24" s="224" t="s">
        <v>57</v>
      </c>
      <c r="L24" s="429"/>
      <c r="M24" s="151"/>
      <c r="O24" s="116"/>
      <c r="P24" s="117"/>
      <c r="Q24" s="116"/>
      <c r="R24" s="117"/>
      <c r="S24" s="116"/>
      <c r="T24" s="117"/>
      <c r="U24" s="116"/>
      <c r="V24" s="117"/>
      <c r="W24" s="116"/>
      <c r="X24" s="116"/>
      <c r="Y24" s="116"/>
      <c r="Z24" s="116"/>
      <c r="AA24" s="116"/>
      <c r="AB24" s="116"/>
      <c r="AC24" s="116"/>
      <c r="AD24" s="116"/>
    </row>
    <row r="25" spans="1:30">
      <c r="B25" s="697" t="s">
        <v>0</v>
      </c>
      <c r="C25" s="697"/>
      <c r="D25" s="697"/>
      <c r="E25" s="697"/>
      <c r="F25" s="442"/>
      <c r="G25" s="442"/>
      <c r="H25" s="442"/>
      <c r="I25" s="442"/>
      <c r="J25" s="442"/>
      <c r="K25" s="442"/>
      <c r="L25" s="442"/>
      <c r="M25" s="158"/>
      <c r="N25" s="159"/>
      <c r="O25" s="158"/>
      <c r="P25" s="158"/>
    </row>
    <row r="26" spans="1:30">
      <c r="B26" s="654" t="s">
        <v>9209</v>
      </c>
      <c r="C26" s="155"/>
      <c r="D26" s="303"/>
      <c r="E26" s="303"/>
      <c r="F26" s="158"/>
      <c r="G26" s="216"/>
      <c r="H26" s="158"/>
      <c r="I26" s="216"/>
      <c r="J26" s="158"/>
      <c r="K26" s="216"/>
      <c r="L26" s="158"/>
      <c r="M26" s="158"/>
      <c r="N26" s="159"/>
      <c r="O26" s="158"/>
      <c r="P26" s="158"/>
    </row>
    <row r="27" spans="1:30">
      <c r="B27" s="111"/>
      <c r="C27" s="112"/>
      <c r="D27" s="112"/>
      <c r="E27" s="215"/>
      <c r="F27" s="216"/>
      <c r="H27" s="216"/>
      <c r="J27" s="216"/>
      <c r="L27" s="113"/>
      <c r="M27" s="114"/>
      <c r="N27" s="115"/>
      <c r="O27" s="113"/>
      <c r="P27" s="114"/>
    </row>
    <row r="28" spans="1:30" ht="12.75" customHeight="1">
      <c r="B28" s="126"/>
      <c r="C28" s="126"/>
      <c r="D28" s="126"/>
    </row>
    <row r="29" spans="1:30">
      <c r="B29" s="105"/>
      <c r="C29" s="105"/>
      <c r="D29" s="105"/>
      <c r="E29" s="217"/>
    </row>
    <row r="30" spans="1:30">
      <c r="B30" s="155"/>
      <c r="C30" s="126"/>
      <c r="D30" s="126"/>
    </row>
    <row r="31" spans="1:30" s="116" customFormat="1" ht="12.75" customHeight="1">
      <c r="A31" s="118"/>
      <c r="B31" s="119"/>
      <c r="C31" s="119"/>
      <c r="D31" s="119"/>
      <c r="E31" s="217"/>
      <c r="F31" s="217"/>
      <c r="G31" s="217"/>
      <c r="H31" s="217"/>
      <c r="I31" s="217"/>
      <c r="J31" s="217"/>
      <c r="K31" s="217"/>
      <c r="L31" s="105"/>
      <c r="M31" s="108"/>
      <c r="N31" s="108"/>
      <c r="P31" s="117"/>
      <c r="R31" s="117"/>
      <c r="T31" s="117"/>
      <c r="V31" s="117"/>
      <c r="X31" s="117"/>
    </row>
    <row r="32" spans="1:30" s="116" customFormat="1">
      <c r="A32" s="120"/>
      <c r="B32" s="231"/>
      <c r="C32" s="231"/>
      <c r="D32" s="231"/>
      <c r="E32" s="217"/>
      <c r="F32" s="217"/>
      <c r="G32" s="217"/>
      <c r="H32" s="217"/>
      <c r="I32" s="217"/>
      <c r="J32" s="217"/>
      <c r="K32" s="217"/>
      <c r="L32" s="105"/>
      <c r="M32" s="108"/>
      <c r="N32" s="108"/>
      <c r="P32" s="117"/>
      <c r="R32" s="117"/>
      <c r="T32" s="117"/>
      <c r="V32" s="117"/>
      <c r="X32" s="117"/>
    </row>
    <row r="33" spans="1:24" s="116" customFormat="1">
      <c r="A33" s="120"/>
      <c r="B33" s="283"/>
      <c r="C33" s="283"/>
      <c r="D33" s="283"/>
      <c r="E33" s="217"/>
      <c r="F33" s="217"/>
      <c r="G33" s="217"/>
      <c r="H33" s="217"/>
      <c r="I33" s="217"/>
      <c r="J33" s="217"/>
      <c r="K33" s="217"/>
      <c r="L33" s="105"/>
      <c r="M33" s="108"/>
      <c r="N33" s="108"/>
      <c r="P33" s="117"/>
      <c r="R33" s="117"/>
      <c r="T33" s="117"/>
      <c r="V33" s="117"/>
      <c r="X33" s="117"/>
    </row>
    <row r="34" spans="1:24" s="116" customFormat="1">
      <c r="A34" s="118"/>
      <c r="B34" s="283"/>
      <c r="C34" s="283"/>
      <c r="D34" s="283"/>
      <c r="E34" s="217"/>
      <c r="F34" s="217"/>
      <c r="G34" s="217"/>
      <c r="H34" s="217"/>
      <c r="I34" s="217"/>
      <c r="J34" s="217"/>
      <c r="K34" s="217"/>
      <c r="L34" s="105"/>
      <c r="M34" s="108"/>
      <c r="N34" s="108"/>
      <c r="P34" s="117"/>
      <c r="R34" s="117"/>
      <c r="T34" s="117"/>
      <c r="V34" s="117"/>
      <c r="X34" s="117"/>
    </row>
    <row r="35" spans="1:24" s="116" customFormat="1">
      <c r="A35" s="120"/>
      <c r="B35" s="283"/>
      <c r="C35" s="283"/>
      <c r="D35" s="283"/>
      <c r="E35" s="217"/>
      <c r="F35" s="217"/>
      <c r="G35" s="217"/>
      <c r="H35" s="217"/>
      <c r="I35" s="217"/>
      <c r="J35" s="217"/>
      <c r="K35" s="217"/>
      <c r="L35" s="105"/>
      <c r="M35" s="108"/>
      <c r="N35" s="108"/>
      <c r="P35" s="117"/>
      <c r="R35" s="117"/>
      <c r="T35" s="117"/>
      <c r="V35" s="117"/>
      <c r="X35" s="117"/>
    </row>
    <row r="36" spans="1:24" s="116" customFormat="1">
      <c r="A36" s="120"/>
      <c r="B36" s="283"/>
      <c r="C36" s="283"/>
      <c r="D36" s="283"/>
      <c r="E36" s="217"/>
      <c r="F36" s="217"/>
      <c r="G36" s="217"/>
      <c r="H36" s="217"/>
      <c r="I36" s="217"/>
      <c r="J36" s="217"/>
      <c r="K36" s="217"/>
      <c r="L36" s="105"/>
      <c r="M36" s="108"/>
      <c r="N36" s="108"/>
      <c r="P36" s="117"/>
      <c r="R36" s="117"/>
      <c r="T36" s="117"/>
      <c r="V36" s="117"/>
      <c r="X36" s="117"/>
    </row>
    <row r="37" spans="1:24" s="116" customFormat="1">
      <c r="A37" s="120"/>
      <c r="B37" s="231"/>
      <c r="C37" s="231"/>
      <c r="D37" s="231"/>
      <c r="E37" s="217"/>
      <c r="F37" s="217"/>
      <c r="G37" s="217"/>
      <c r="H37" s="217"/>
      <c r="I37" s="217"/>
      <c r="J37" s="217"/>
      <c r="K37" s="217"/>
      <c r="L37" s="105"/>
      <c r="M37" s="108"/>
      <c r="N37" s="108"/>
      <c r="P37" s="117"/>
      <c r="R37" s="117"/>
      <c r="T37" s="117"/>
      <c r="V37" s="117"/>
      <c r="X37" s="117"/>
    </row>
    <row r="38" spans="1:24" s="116" customFormat="1">
      <c r="A38" s="120"/>
      <c r="B38" s="682"/>
      <c r="C38" s="682"/>
      <c r="D38" s="682"/>
      <c r="E38" s="217"/>
      <c r="F38" s="217"/>
      <c r="G38" s="217"/>
      <c r="H38" s="217"/>
      <c r="I38" s="217"/>
      <c r="J38" s="217"/>
      <c r="K38" s="217"/>
      <c r="L38" s="105"/>
      <c r="M38" s="108"/>
      <c r="N38" s="108"/>
      <c r="P38" s="117"/>
      <c r="R38" s="117"/>
      <c r="T38" s="117"/>
      <c r="V38" s="117"/>
      <c r="X38" s="117"/>
    </row>
    <row r="39" spans="1:24" s="116" customFormat="1">
      <c r="A39" s="120"/>
      <c r="B39" s="682"/>
      <c r="C39" s="682"/>
      <c r="D39" s="682"/>
      <c r="E39" s="217"/>
      <c r="F39" s="217"/>
      <c r="G39" s="217"/>
      <c r="H39" s="217"/>
      <c r="I39" s="217"/>
      <c r="J39" s="217"/>
      <c r="K39" s="217"/>
      <c r="L39" s="105"/>
      <c r="M39" s="108"/>
      <c r="N39" s="108"/>
      <c r="P39" s="117"/>
      <c r="R39" s="117"/>
      <c r="T39" s="117"/>
      <c r="V39" s="117"/>
      <c r="X39" s="117"/>
    </row>
    <row r="40" spans="1:24" s="116" customFormat="1">
      <c r="A40" s="120"/>
      <c r="B40" s="682"/>
      <c r="C40" s="682"/>
      <c r="D40" s="682"/>
      <c r="E40" s="217"/>
      <c r="F40" s="217"/>
      <c r="G40" s="217"/>
      <c r="H40" s="217"/>
      <c r="I40" s="217"/>
      <c r="J40" s="217"/>
      <c r="K40" s="217"/>
      <c r="L40" s="105"/>
      <c r="M40" s="108"/>
      <c r="N40" s="108"/>
      <c r="P40" s="117"/>
      <c r="R40" s="117"/>
      <c r="T40" s="117"/>
      <c r="V40" s="117"/>
      <c r="X40" s="117"/>
    </row>
    <row r="41" spans="1:24" s="116" customFormat="1">
      <c r="A41" s="120"/>
      <c r="B41" s="682"/>
      <c r="C41" s="682"/>
      <c r="D41" s="682"/>
      <c r="E41" s="217"/>
      <c r="F41" s="217"/>
      <c r="G41" s="217"/>
      <c r="H41" s="217"/>
      <c r="I41" s="217"/>
      <c r="J41" s="217"/>
      <c r="K41" s="217"/>
      <c r="L41" s="105"/>
      <c r="M41" s="108"/>
      <c r="N41" s="108"/>
      <c r="P41" s="117"/>
      <c r="R41" s="117"/>
      <c r="T41" s="117"/>
      <c r="V41" s="117"/>
      <c r="X41" s="117"/>
    </row>
    <row r="42" spans="1:24" s="116" customFormat="1">
      <c r="A42" s="120"/>
      <c r="B42" s="682"/>
      <c r="C42" s="682"/>
      <c r="D42" s="682"/>
      <c r="E42" s="217"/>
      <c r="F42" s="217"/>
      <c r="G42" s="217"/>
      <c r="H42" s="217"/>
      <c r="I42" s="217"/>
      <c r="J42" s="217"/>
      <c r="K42" s="217"/>
      <c r="L42" s="105"/>
      <c r="M42" s="108"/>
      <c r="N42" s="108"/>
      <c r="P42" s="117"/>
      <c r="R42" s="117"/>
      <c r="T42" s="117"/>
      <c r="V42" s="117"/>
      <c r="X42" s="117"/>
    </row>
    <row r="43" spans="1:24" s="116" customFormat="1">
      <c r="A43" s="118"/>
      <c r="B43" s="119"/>
      <c r="C43" s="119"/>
      <c r="D43" s="119"/>
      <c r="E43" s="217"/>
      <c r="F43" s="217"/>
      <c r="G43" s="217"/>
      <c r="H43" s="217"/>
      <c r="I43" s="217"/>
      <c r="J43" s="217"/>
      <c r="K43" s="217"/>
      <c r="L43" s="105"/>
      <c r="M43" s="108"/>
      <c r="N43" s="108"/>
      <c r="P43" s="117"/>
      <c r="R43" s="117"/>
      <c r="T43" s="117"/>
      <c r="V43" s="117"/>
      <c r="X43" s="117"/>
    </row>
    <row r="44" spans="1:24" s="116" customFormat="1">
      <c r="A44" s="120"/>
      <c r="B44" s="682"/>
      <c r="C44" s="682"/>
      <c r="D44" s="682"/>
      <c r="E44" s="217"/>
      <c r="F44" s="217"/>
      <c r="G44" s="217"/>
      <c r="H44" s="217"/>
      <c r="I44" s="217"/>
      <c r="J44" s="217"/>
      <c r="K44" s="217"/>
      <c r="L44" s="105"/>
      <c r="M44" s="108"/>
      <c r="N44" s="108"/>
      <c r="P44" s="117"/>
      <c r="R44" s="117"/>
      <c r="T44" s="117"/>
      <c r="V44" s="117"/>
      <c r="X44" s="117"/>
    </row>
    <row r="45" spans="1:24" s="116" customFormat="1">
      <c r="A45" s="120"/>
      <c r="B45" s="682"/>
      <c r="C45" s="682"/>
      <c r="D45" s="682"/>
      <c r="E45" s="217"/>
      <c r="F45" s="217"/>
      <c r="G45" s="217"/>
      <c r="H45" s="217"/>
      <c r="I45" s="217"/>
      <c r="J45" s="217"/>
      <c r="K45" s="217"/>
      <c r="L45" s="105"/>
      <c r="M45" s="108"/>
      <c r="N45" s="108"/>
      <c r="P45" s="117"/>
      <c r="R45" s="117"/>
      <c r="T45" s="117"/>
      <c r="V45" s="117"/>
      <c r="X45" s="117"/>
    </row>
    <row r="46" spans="1:24" s="116" customFormat="1">
      <c r="A46" s="120"/>
      <c r="B46" s="682"/>
      <c r="C46" s="682"/>
      <c r="D46" s="682"/>
      <c r="E46" s="217"/>
      <c r="F46" s="217"/>
      <c r="G46" s="217"/>
      <c r="H46" s="217"/>
      <c r="I46" s="217"/>
      <c r="J46" s="217"/>
      <c r="K46" s="217"/>
      <c r="L46" s="105"/>
      <c r="M46" s="108"/>
      <c r="N46" s="108"/>
      <c r="P46" s="117"/>
      <c r="R46" s="117"/>
      <c r="T46" s="117"/>
      <c r="V46" s="117"/>
      <c r="X46" s="117"/>
    </row>
    <row r="47" spans="1:24" s="116" customFormat="1">
      <c r="A47" s="118"/>
      <c r="B47" s="119"/>
      <c r="C47" s="119"/>
      <c r="D47" s="119"/>
      <c r="E47" s="217"/>
      <c r="F47" s="217"/>
      <c r="G47" s="217"/>
      <c r="H47" s="217"/>
      <c r="I47" s="217"/>
      <c r="J47" s="217"/>
      <c r="K47" s="217"/>
      <c r="L47" s="105"/>
      <c r="M47" s="108"/>
      <c r="N47" s="108"/>
      <c r="P47" s="117"/>
      <c r="R47" s="117"/>
      <c r="T47" s="117"/>
      <c r="V47" s="117"/>
      <c r="X47" s="117"/>
    </row>
    <row r="48" spans="1:24" s="116" customFormat="1">
      <c r="A48" s="120"/>
      <c r="B48" s="682"/>
      <c r="C48" s="682"/>
      <c r="D48" s="682"/>
      <c r="E48" s="217"/>
      <c r="F48" s="217"/>
      <c r="G48" s="217"/>
      <c r="H48" s="217"/>
      <c r="I48" s="217"/>
      <c r="J48" s="217"/>
      <c r="K48" s="217"/>
      <c r="L48" s="105"/>
      <c r="M48" s="108"/>
      <c r="N48" s="108"/>
      <c r="P48" s="117"/>
      <c r="R48" s="117"/>
      <c r="T48" s="117"/>
      <c r="V48" s="117"/>
      <c r="X48" s="117"/>
    </row>
    <row r="49" spans="1:24" s="116" customFormat="1">
      <c r="A49" s="120"/>
      <c r="B49" s="682"/>
      <c r="C49" s="682"/>
      <c r="D49" s="682"/>
      <c r="E49" s="217"/>
      <c r="F49" s="217"/>
      <c r="G49" s="217"/>
      <c r="H49" s="217"/>
      <c r="I49" s="217"/>
      <c r="J49" s="217"/>
      <c r="K49" s="217"/>
      <c r="L49" s="105"/>
      <c r="M49" s="108"/>
      <c r="N49" s="108"/>
      <c r="P49" s="117"/>
      <c r="R49" s="117"/>
      <c r="T49" s="117"/>
      <c r="V49" s="117"/>
      <c r="X49" s="117"/>
    </row>
    <row r="50" spans="1:24" s="116" customFormat="1">
      <c r="A50" s="120"/>
      <c r="B50" s="682"/>
      <c r="C50" s="682"/>
      <c r="D50" s="682"/>
      <c r="E50" s="217"/>
      <c r="F50" s="217"/>
      <c r="G50" s="217"/>
      <c r="H50" s="217"/>
      <c r="I50" s="217"/>
      <c r="J50" s="217"/>
      <c r="K50" s="217"/>
      <c r="L50" s="105"/>
      <c r="M50" s="108"/>
      <c r="N50" s="108"/>
      <c r="P50" s="117"/>
      <c r="R50" s="117"/>
      <c r="T50" s="117"/>
      <c r="V50" s="117"/>
      <c r="X50" s="117"/>
    </row>
    <row r="51" spans="1:24" s="116" customFormat="1">
      <c r="A51" s="120"/>
      <c r="B51" s="682"/>
      <c r="C51" s="682"/>
      <c r="D51" s="682"/>
      <c r="E51" s="217"/>
      <c r="F51" s="217"/>
      <c r="G51" s="217"/>
      <c r="H51" s="217"/>
      <c r="I51" s="217"/>
      <c r="J51" s="217"/>
      <c r="K51" s="217"/>
      <c r="L51" s="105"/>
      <c r="M51" s="108"/>
      <c r="N51" s="108"/>
      <c r="P51" s="117"/>
      <c r="R51" s="117"/>
      <c r="T51" s="117"/>
      <c r="V51" s="117"/>
      <c r="X51" s="117"/>
    </row>
    <row r="52" spans="1:24" s="116" customFormat="1">
      <c r="A52" s="120"/>
      <c r="B52" s="682"/>
      <c r="C52" s="682"/>
      <c r="D52" s="682"/>
      <c r="E52" s="217"/>
      <c r="F52" s="217"/>
      <c r="G52" s="217"/>
      <c r="H52" s="217"/>
      <c r="I52" s="217"/>
      <c r="J52" s="217"/>
      <c r="K52" s="217"/>
      <c r="L52" s="105"/>
      <c r="M52" s="108"/>
      <c r="N52" s="108"/>
      <c r="P52" s="117"/>
      <c r="R52" s="117"/>
      <c r="T52" s="117"/>
      <c r="V52" s="117"/>
      <c r="X52" s="117"/>
    </row>
    <row r="53" spans="1:24" s="116" customFormat="1">
      <c r="A53" s="120"/>
      <c r="B53" s="682"/>
      <c r="C53" s="682"/>
      <c r="D53" s="682"/>
      <c r="E53" s="217"/>
      <c r="F53" s="217"/>
      <c r="G53" s="217"/>
      <c r="H53" s="217"/>
      <c r="I53" s="217"/>
      <c r="J53" s="217"/>
      <c r="K53" s="217"/>
      <c r="L53" s="105"/>
      <c r="M53" s="108"/>
      <c r="N53" s="108"/>
      <c r="P53" s="117"/>
      <c r="R53" s="117"/>
      <c r="T53" s="117"/>
      <c r="V53" s="117"/>
      <c r="X53" s="117"/>
    </row>
    <row r="54" spans="1:24" s="116" customFormat="1">
      <c r="E54" s="217"/>
      <c r="F54" s="217"/>
      <c r="G54" s="217"/>
      <c r="H54" s="217"/>
      <c r="I54" s="217"/>
      <c r="J54" s="217"/>
      <c r="K54" s="217"/>
      <c r="L54" s="105"/>
      <c r="M54" s="108"/>
      <c r="N54" s="108"/>
      <c r="P54" s="117"/>
      <c r="R54" s="117"/>
      <c r="T54" s="117"/>
      <c r="V54" s="117"/>
      <c r="X54" s="117"/>
    </row>
    <row r="55" spans="1:24" s="116" customFormat="1">
      <c r="E55" s="217"/>
      <c r="F55" s="217"/>
      <c r="G55" s="217"/>
      <c r="H55" s="217"/>
      <c r="I55" s="217"/>
      <c r="J55" s="217"/>
      <c r="K55" s="217"/>
      <c r="L55" s="105"/>
      <c r="M55" s="108"/>
      <c r="N55" s="108"/>
      <c r="P55" s="117"/>
      <c r="R55" s="117"/>
      <c r="T55" s="117"/>
      <c r="V55" s="117"/>
      <c r="X55" s="117"/>
    </row>
    <row r="56" spans="1:24" s="116" customFormat="1">
      <c r="E56" s="217"/>
      <c r="F56" s="217"/>
      <c r="G56" s="217"/>
      <c r="H56" s="217"/>
      <c r="I56" s="217"/>
      <c r="J56" s="217"/>
      <c r="K56" s="217"/>
      <c r="L56" s="105"/>
      <c r="M56" s="108"/>
      <c r="N56" s="108"/>
      <c r="P56" s="117"/>
      <c r="R56" s="117"/>
      <c r="T56" s="117"/>
      <c r="V56" s="117"/>
      <c r="X56" s="117"/>
    </row>
    <row r="57" spans="1:24" s="116" customFormat="1">
      <c r="E57" s="217"/>
      <c r="F57" s="217"/>
      <c r="G57" s="217"/>
      <c r="H57" s="217"/>
      <c r="I57" s="217"/>
      <c r="J57" s="217"/>
      <c r="K57" s="217"/>
      <c r="L57" s="105"/>
      <c r="M57" s="108"/>
      <c r="N57" s="108"/>
      <c r="P57" s="117"/>
      <c r="R57" s="117"/>
      <c r="T57" s="117"/>
      <c r="V57" s="117"/>
      <c r="X57" s="117"/>
    </row>
    <row r="58" spans="1:24" s="116" customFormat="1">
      <c r="E58" s="217"/>
      <c r="F58" s="217"/>
      <c r="G58" s="217"/>
      <c r="H58" s="217"/>
      <c r="I58" s="217"/>
      <c r="J58" s="217"/>
      <c r="K58" s="217"/>
      <c r="L58" s="105"/>
      <c r="M58" s="108"/>
      <c r="N58" s="108"/>
      <c r="P58" s="117"/>
      <c r="R58" s="117"/>
      <c r="T58" s="117"/>
      <c r="V58" s="117"/>
      <c r="X58" s="117"/>
    </row>
    <row r="59" spans="1:24" s="116" customFormat="1">
      <c r="E59" s="217"/>
      <c r="F59" s="217"/>
      <c r="G59" s="217"/>
      <c r="H59" s="217"/>
      <c r="I59" s="217"/>
      <c r="J59" s="217"/>
      <c r="K59" s="217"/>
      <c r="L59" s="105"/>
      <c r="M59" s="108"/>
      <c r="N59" s="108"/>
      <c r="P59" s="117"/>
      <c r="R59" s="117"/>
      <c r="T59" s="117"/>
      <c r="V59" s="117"/>
      <c r="X59" s="117"/>
    </row>
    <row r="60" spans="1:24" s="116" customFormat="1">
      <c r="E60" s="217"/>
      <c r="F60" s="217"/>
      <c r="G60" s="217"/>
      <c r="H60" s="217"/>
      <c r="I60" s="217"/>
      <c r="J60" s="217"/>
      <c r="K60" s="217"/>
      <c r="L60" s="105"/>
      <c r="M60" s="108"/>
      <c r="N60" s="108"/>
      <c r="P60" s="117"/>
      <c r="R60" s="117"/>
      <c r="T60" s="117"/>
      <c r="V60" s="117"/>
      <c r="X60" s="117"/>
    </row>
    <row r="61" spans="1:24" s="116" customFormat="1">
      <c r="E61" s="217"/>
      <c r="F61" s="217"/>
      <c r="G61" s="217"/>
      <c r="H61" s="217"/>
      <c r="I61" s="217"/>
      <c r="J61" s="217"/>
      <c r="K61" s="217"/>
      <c r="L61" s="105"/>
      <c r="M61" s="108"/>
      <c r="N61" s="108"/>
      <c r="P61" s="117"/>
      <c r="R61" s="117"/>
      <c r="T61" s="117"/>
      <c r="V61" s="117"/>
      <c r="X61" s="117"/>
    </row>
    <row r="62" spans="1:24" s="116" customFormat="1">
      <c r="E62" s="217"/>
      <c r="F62" s="217"/>
      <c r="G62" s="217"/>
      <c r="H62" s="217"/>
      <c r="I62" s="217"/>
      <c r="J62" s="217"/>
      <c r="K62" s="217"/>
      <c r="L62" s="105"/>
      <c r="M62" s="108"/>
      <c r="N62" s="108"/>
      <c r="P62" s="117"/>
      <c r="R62" s="117"/>
      <c r="T62" s="117"/>
      <c r="V62" s="117"/>
      <c r="X62" s="117"/>
    </row>
    <row r="63" spans="1:24" s="116" customFormat="1">
      <c r="E63" s="217"/>
      <c r="F63" s="217"/>
      <c r="G63" s="217"/>
      <c r="H63" s="217"/>
      <c r="I63" s="217"/>
      <c r="J63" s="217"/>
      <c r="K63" s="217"/>
      <c r="L63" s="105"/>
      <c r="M63" s="108"/>
      <c r="N63" s="108"/>
      <c r="P63" s="117"/>
      <c r="R63" s="117"/>
      <c r="T63" s="117"/>
      <c r="V63" s="117"/>
      <c r="X63" s="117"/>
    </row>
    <row r="64" spans="1:24" s="116" customFormat="1">
      <c r="E64" s="217"/>
      <c r="F64" s="217"/>
      <c r="G64" s="217"/>
      <c r="H64" s="217"/>
      <c r="I64" s="217"/>
      <c r="J64" s="217"/>
      <c r="K64" s="217"/>
      <c r="L64" s="105"/>
      <c r="M64" s="108"/>
      <c r="N64" s="108"/>
      <c r="P64" s="117"/>
      <c r="R64" s="117"/>
      <c r="T64" s="117"/>
      <c r="V64" s="117"/>
      <c r="X64" s="117"/>
    </row>
    <row r="65" spans="5:24" s="116" customFormat="1">
      <c r="E65" s="217"/>
      <c r="F65" s="217"/>
      <c r="G65" s="217"/>
      <c r="H65" s="217"/>
      <c r="I65" s="217"/>
      <c r="J65" s="217"/>
      <c r="K65" s="217"/>
      <c r="L65" s="105"/>
      <c r="M65" s="108"/>
      <c r="N65" s="108"/>
      <c r="P65" s="117"/>
      <c r="R65" s="117"/>
      <c r="T65" s="117"/>
      <c r="V65" s="117"/>
      <c r="X65" s="117"/>
    </row>
    <row r="66" spans="5:24" s="116" customFormat="1">
      <c r="E66" s="217"/>
      <c r="F66" s="217"/>
      <c r="G66" s="217"/>
      <c r="H66" s="217"/>
      <c r="I66" s="217"/>
      <c r="J66" s="217"/>
      <c r="K66" s="217"/>
      <c r="L66" s="105"/>
      <c r="M66" s="108"/>
      <c r="N66" s="108"/>
      <c r="P66" s="117"/>
      <c r="R66" s="117"/>
      <c r="T66" s="117"/>
      <c r="V66" s="117"/>
      <c r="X66" s="117"/>
    </row>
    <row r="67" spans="5:24" s="116" customFormat="1">
      <c r="E67" s="217"/>
      <c r="F67" s="217"/>
      <c r="G67" s="217"/>
      <c r="H67" s="217"/>
      <c r="I67" s="217"/>
      <c r="J67" s="217"/>
      <c r="K67" s="217"/>
      <c r="L67" s="105"/>
      <c r="M67" s="108"/>
      <c r="N67" s="108"/>
      <c r="P67" s="117"/>
      <c r="R67" s="117"/>
      <c r="T67" s="117"/>
      <c r="V67" s="117"/>
      <c r="X67" s="117"/>
    </row>
    <row r="68" spans="5:24" s="116" customFormat="1">
      <c r="E68" s="217"/>
      <c r="F68" s="217"/>
      <c r="G68" s="217"/>
      <c r="H68" s="217"/>
      <c r="I68" s="217"/>
      <c r="J68" s="217"/>
      <c r="K68" s="217"/>
      <c r="L68" s="105"/>
      <c r="M68" s="108"/>
      <c r="N68" s="108"/>
      <c r="P68" s="117"/>
      <c r="R68" s="117"/>
      <c r="T68" s="117"/>
      <c r="V68" s="117"/>
      <c r="X68" s="117"/>
    </row>
    <row r="69" spans="5:24" s="116" customFormat="1">
      <c r="E69" s="217"/>
      <c r="F69" s="217"/>
      <c r="G69" s="217"/>
      <c r="H69" s="217"/>
      <c r="I69" s="217"/>
      <c r="J69" s="217"/>
      <c r="K69" s="217"/>
      <c r="L69" s="105"/>
      <c r="M69" s="108"/>
      <c r="N69" s="108"/>
      <c r="P69" s="117"/>
      <c r="R69" s="117"/>
      <c r="T69" s="117"/>
      <c r="V69" s="117"/>
      <c r="X69" s="117"/>
    </row>
    <row r="70" spans="5:24" s="116" customFormat="1">
      <c r="E70" s="217"/>
      <c r="F70" s="217"/>
      <c r="G70" s="217"/>
      <c r="H70" s="217"/>
      <c r="I70" s="217"/>
      <c r="J70" s="217"/>
      <c r="K70" s="217"/>
      <c r="L70" s="105"/>
      <c r="M70" s="108"/>
      <c r="N70" s="108"/>
      <c r="P70" s="117"/>
      <c r="R70" s="117"/>
      <c r="T70" s="117"/>
      <c r="V70" s="117"/>
      <c r="X70" s="117"/>
    </row>
    <row r="71" spans="5:24" s="116" customFormat="1">
      <c r="E71" s="217"/>
      <c r="F71" s="217"/>
      <c r="G71" s="217"/>
      <c r="H71" s="217"/>
      <c r="I71" s="217"/>
      <c r="J71" s="217"/>
      <c r="K71" s="217"/>
      <c r="L71" s="105"/>
      <c r="M71" s="108"/>
      <c r="N71" s="108"/>
      <c r="P71" s="117"/>
      <c r="R71" s="117"/>
      <c r="T71" s="117"/>
      <c r="V71" s="117"/>
      <c r="X71" s="117"/>
    </row>
    <row r="72" spans="5:24" s="116" customFormat="1">
      <c r="E72" s="217"/>
      <c r="F72" s="217"/>
      <c r="G72" s="217"/>
      <c r="H72" s="217"/>
      <c r="I72" s="217"/>
      <c r="J72" s="217"/>
      <c r="K72" s="217"/>
      <c r="L72" s="105"/>
      <c r="M72" s="108"/>
      <c r="N72" s="108"/>
      <c r="P72" s="117"/>
      <c r="R72" s="117"/>
      <c r="T72" s="117"/>
      <c r="V72" s="117"/>
      <c r="X72" s="117"/>
    </row>
    <row r="73" spans="5:24" s="116" customFormat="1">
      <c r="E73" s="217"/>
      <c r="F73" s="217"/>
      <c r="G73" s="217"/>
      <c r="H73" s="217"/>
      <c r="I73" s="217"/>
      <c r="J73" s="217"/>
      <c r="K73" s="217"/>
      <c r="L73" s="105"/>
      <c r="M73" s="108"/>
      <c r="N73" s="108"/>
      <c r="P73" s="117"/>
      <c r="R73" s="117"/>
      <c r="T73" s="117"/>
      <c r="V73" s="117"/>
      <c r="X73" s="117"/>
    </row>
    <row r="74" spans="5:24" s="116" customFormat="1">
      <c r="E74" s="217"/>
      <c r="F74" s="217"/>
      <c r="G74" s="217"/>
      <c r="H74" s="217"/>
      <c r="I74" s="217"/>
      <c r="J74" s="217"/>
      <c r="K74" s="217"/>
      <c r="L74" s="105"/>
      <c r="M74" s="108"/>
      <c r="N74" s="108"/>
      <c r="P74" s="117"/>
      <c r="R74" s="117"/>
      <c r="T74" s="117"/>
      <c r="V74" s="117"/>
      <c r="X74" s="117"/>
    </row>
    <row r="75" spans="5:24" s="116" customFormat="1">
      <c r="E75" s="217"/>
      <c r="F75" s="217"/>
      <c r="G75" s="217"/>
      <c r="H75" s="217"/>
      <c r="I75" s="217"/>
      <c r="J75" s="217"/>
      <c r="K75" s="217"/>
      <c r="L75" s="105"/>
      <c r="M75" s="108"/>
      <c r="N75" s="108"/>
      <c r="P75" s="117"/>
      <c r="R75" s="117"/>
      <c r="T75" s="117"/>
      <c r="V75" s="117"/>
      <c r="X75" s="117"/>
    </row>
    <row r="76" spans="5:24" s="116" customFormat="1">
      <c r="E76" s="217"/>
      <c r="F76" s="217"/>
      <c r="G76" s="217"/>
      <c r="H76" s="217"/>
      <c r="I76" s="217"/>
      <c r="J76" s="217"/>
      <c r="K76" s="217"/>
      <c r="L76" s="105"/>
      <c r="M76" s="108"/>
      <c r="N76" s="108"/>
      <c r="P76" s="117"/>
      <c r="R76" s="117"/>
      <c r="T76" s="117"/>
      <c r="V76" s="117"/>
      <c r="X76" s="117"/>
    </row>
    <row r="77" spans="5:24" s="116" customFormat="1">
      <c r="E77" s="217"/>
      <c r="F77" s="217"/>
      <c r="G77" s="217"/>
      <c r="H77" s="217"/>
      <c r="I77" s="217"/>
      <c r="J77" s="217"/>
      <c r="K77" s="217"/>
      <c r="L77" s="105"/>
      <c r="M77" s="108"/>
      <c r="N77" s="108"/>
      <c r="P77" s="117"/>
      <c r="R77" s="117"/>
      <c r="T77" s="117"/>
      <c r="V77" s="117"/>
      <c r="X77" s="117"/>
    </row>
    <row r="78" spans="5:24" s="116" customFormat="1">
      <c r="E78" s="217"/>
      <c r="F78" s="217"/>
      <c r="G78" s="217"/>
      <c r="H78" s="217"/>
      <c r="I78" s="217"/>
      <c r="J78" s="217"/>
      <c r="K78" s="217"/>
      <c r="L78" s="105"/>
      <c r="M78" s="108"/>
      <c r="N78" s="108"/>
      <c r="P78" s="117"/>
      <c r="R78" s="117"/>
      <c r="T78" s="117"/>
      <c r="V78" s="117"/>
      <c r="X78" s="117"/>
    </row>
    <row r="79" spans="5:24" s="116" customFormat="1">
      <c r="E79" s="217"/>
      <c r="F79" s="217"/>
      <c r="G79" s="217"/>
      <c r="H79" s="217"/>
      <c r="I79" s="217"/>
      <c r="J79" s="217"/>
      <c r="K79" s="217"/>
      <c r="L79" s="105"/>
      <c r="M79" s="108"/>
      <c r="N79" s="108"/>
      <c r="P79" s="117"/>
      <c r="R79" s="117"/>
      <c r="T79" s="117"/>
      <c r="V79" s="117"/>
      <c r="X79" s="117"/>
    </row>
    <row r="80" spans="5:24" s="116" customFormat="1">
      <c r="E80" s="217"/>
      <c r="F80" s="217"/>
      <c r="G80" s="217"/>
      <c r="H80" s="217"/>
      <c r="I80" s="217"/>
      <c r="J80" s="217"/>
      <c r="K80" s="217"/>
      <c r="L80" s="105"/>
      <c r="M80" s="108"/>
      <c r="N80" s="108"/>
      <c r="P80" s="117"/>
      <c r="R80" s="117"/>
      <c r="T80" s="117"/>
      <c r="V80" s="117"/>
      <c r="X80" s="117"/>
    </row>
    <row r="81" spans="5:24" s="116" customFormat="1">
      <c r="E81" s="217"/>
      <c r="F81" s="217"/>
      <c r="G81" s="217"/>
      <c r="H81" s="217"/>
      <c r="I81" s="217"/>
      <c r="J81" s="217"/>
      <c r="K81" s="217"/>
      <c r="L81" s="105"/>
      <c r="M81" s="108"/>
      <c r="N81" s="108"/>
      <c r="P81" s="117"/>
      <c r="R81" s="117"/>
      <c r="T81" s="117"/>
      <c r="V81" s="117"/>
      <c r="X81" s="117"/>
    </row>
    <row r="82" spans="5:24" s="116" customFormat="1">
      <c r="E82" s="217"/>
      <c r="F82" s="217"/>
      <c r="G82" s="217"/>
      <c r="H82" s="217"/>
      <c r="I82" s="217"/>
      <c r="J82" s="217"/>
      <c r="K82" s="217"/>
      <c r="L82" s="105"/>
      <c r="M82" s="108"/>
      <c r="N82" s="108"/>
      <c r="P82" s="117"/>
      <c r="R82" s="117"/>
      <c r="T82" s="117"/>
      <c r="V82" s="117"/>
      <c r="X82" s="117"/>
    </row>
    <row r="83" spans="5:24" s="116" customFormat="1">
      <c r="E83" s="217"/>
      <c r="F83" s="217"/>
      <c r="G83" s="217"/>
      <c r="H83" s="217"/>
      <c r="I83" s="217"/>
      <c r="J83" s="217"/>
      <c r="K83" s="217"/>
      <c r="L83" s="105"/>
      <c r="M83" s="108"/>
      <c r="N83" s="108"/>
      <c r="P83" s="117"/>
      <c r="R83" s="117"/>
      <c r="T83" s="117"/>
      <c r="V83" s="117"/>
      <c r="X83" s="117"/>
    </row>
    <row r="84" spans="5:24" s="116" customFormat="1">
      <c r="E84" s="217"/>
      <c r="F84" s="217"/>
      <c r="G84" s="217"/>
      <c r="H84" s="217"/>
      <c r="I84" s="217"/>
      <c r="J84" s="217"/>
      <c r="K84" s="217"/>
      <c r="L84" s="105"/>
      <c r="M84" s="108"/>
      <c r="N84" s="108"/>
      <c r="P84" s="117"/>
      <c r="R84" s="117"/>
      <c r="T84" s="117"/>
      <c r="V84" s="117"/>
      <c r="X84" s="117"/>
    </row>
    <row r="85" spans="5:24" s="116" customFormat="1">
      <c r="E85" s="217"/>
      <c r="F85" s="217"/>
      <c r="G85" s="217"/>
      <c r="H85" s="217"/>
      <c r="I85" s="217"/>
      <c r="J85" s="217"/>
      <c r="K85" s="217"/>
      <c r="L85" s="105"/>
      <c r="M85" s="108"/>
      <c r="N85" s="108"/>
      <c r="P85" s="117"/>
      <c r="R85" s="117"/>
      <c r="T85" s="117"/>
      <c r="V85" s="117"/>
      <c r="X85" s="117"/>
    </row>
    <row r="86" spans="5:24" s="116" customFormat="1">
      <c r="E86" s="217"/>
      <c r="F86" s="217"/>
      <c r="G86" s="217"/>
      <c r="H86" s="217"/>
      <c r="I86" s="217"/>
      <c r="J86" s="217"/>
      <c r="K86" s="217"/>
      <c r="L86" s="105"/>
      <c r="M86" s="108"/>
      <c r="N86" s="108"/>
      <c r="P86" s="117"/>
      <c r="R86" s="117"/>
      <c r="T86" s="117"/>
      <c r="V86" s="117"/>
      <c r="X86" s="117"/>
    </row>
    <row r="87" spans="5:24" s="116" customFormat="1">
      <c r="E87" s="217"/>
      <c r="F87" s="217"/>
      <c r="G87" s="217"/>
      <c r="H87" s="217"/>
      <c r="I87" s="217"/>
      <c r="J87" s="217"/>
      <c r="K87" s="217"/>
      <c r="L87" s="105"/>
      <c r="M87" s="108"/>
      <c r="N87" s="108"/>
      <c r="P87" s="117"/>
      <c r="R87" s="117"/>
      <c r="T87" s="117"/>
      <c r="V87" s="117"/>
      <c r="X87" s="117"/>
    </row>
    <row r="88" spans="5:24" s="116" customFormat="1">
      <c r="E88" s="217"/>
      <c r="F88" s="217"/>
      <c r="G88" s="217"/>
      <c r="H88" s="217"/>
      <c r="I88" s="217"/>
      <c r="J88" s="217"/>
      <c r="K88" s="217"/>
      <c r="L88" s="105"/>
      <c r="M88" s="108"/>
      <c r="N88" s="108"/>
      <c r="P88" s="117"/>
      <c r="R88" s="117"/>
      <c r="T88" s="117"/>
      <c r="V88" s="117"/>
      <c r="X88" s="117"/>
    </row>
    <row r="89" spans="5:24" s="116" customFormat="1">
      <c r="E89" s="217"/>
      <c r="F89" s="217"/>
      <c r="G89" s="217"/>
      <c r="H89" s="217"/>
      <c r="I89" s="217"/>
      <c r="J89" s="217"/>
      <c r="K89" s="217"/>
      <c r="L89" s="105"/>
      <c r="M89" s="108"/>
      <c r="N89" s="108"/>
      <c r="P89" s="117"/>
      <c r="R89" s="117"/>
      <c r="T89" s="117"/>
      <c r="V89" s="117"/>
      <c r="X89" s="117"/>
    </row>
    <row r="90" spans="5:24" s="116" customFormat="1">
      <c r="E90" s="217"/>
      <c r="F90" s="217"/>
      <c r="G90" s="217"/>
      <c r="H90" s="217"/>
      <c r="I90" s="217"/>
      <c r="J90" s="217"/>
      <c r="K90" s="217"/>
      <c r="L90" s="105"/>
      <c r="M90" s="108"/>
      <c r="N90" s="108"/>
      <c r="P90" s="117"/>
      <c r="R90" s="117"/>
      <c r="T90" s="117"/>
      <c r="V90" s="117"/>
      <c r="X90" s="117"/>
    </row>
    <row r="91" spans="5:24" s="116" customFormat="1">
      <c r="E91" s="217"/>
      <c r="F91" s="217"/>
      <c r="G91" s="217"/>
      <c r="H91" s="217"/>
      <c r="I91" s="217"/>
      <c r="J91" s="217"/>
      <c r="K91" s="217"/>
      <c r="L91" s="105"/>
      <c r="M91" s="108"/>
      <c r="N91" s="108"/>
      <c r="P91" s="117"/>
      <c r="R91" s="117"/>
      <c r="T91" s="117"/>
      <c r="V91" s="117"/>
      <c r="X91" s="117"/>
    </row>
    <row r="92" spans="5:24" s="116" customFormat="1">
      <c r="E92" s="217"/>
      <c r="F92" s="217"/>
      <c r="G92" s="217"/>
      <c r="H92" s="217"/>
      <c r="I92" s="217"/>
      <c r="J92" s="217"/>
      <c r="K92" s="217"/>
      <c r="L92" s="105"/>
      <c r="M92" s="108"/>
      <c r="N92" s="108"/>
      <c r="P92" s="117"/>
      <c r="R92" s="117"/>
      <c r="T92" s="117"/>
      <c r="V92" s="117"/>
      <c r="X92" s="117"/>
    </row>
    <row r="93" spans="5:24" s="116" customFormat="1">
      <c r="E93" s="217"/>
      <c r="F93" s="217"/>
      <c r="G93" s="217"/>
      <c r="H93" s="217"/>
      <c r="I93" s="217"/>
      <c r="J93" s="217"/>
      <c r="K93" s="217"/>
      <c r="L93" s="105"/>
      <c r="M93" s="108"/>
      <c r="N93" s="108"/>
      <c r="P93" s="117"/>
      <c r="R93" s="117"/>
      <c r="T93" s="117"/>
      <c r="V93" s="117"/>
      <c r="X93" s="117"/>
    </row>
    <row r="94" spans="5:24" s="116" customFormat="1">
      <c r="E94" s="217"/>
      <c r="F94" s="217"/>
      <c r="G94" s="217"/>
      <c r="H94" s="217"/>
      <c r="I94" s="217"/>
      <c r="J94" s="217"/>
      <c r="K94" s="217"/>
      <c r="L94" s="105"/>
      <c r="M94" s="108"/>
      <c r="N94" s="108"/>
      <c r="P94" s="117"/>
      <c r="R94" s="117"/>
      <c r="T94" s="117"/>
      <c r="V94" s="117"/>
      <c r="X94" s="117"/>
    </row>
    <row r="95" spans="5:24" s="116" customFormat="1">
      <c r="E95" s="217"/>
      <c r="F95" s="217"/>
      <c r="G95" s="217"/>
      <c r="H95" s="217"/>
      <c r="I95" s="217"/>
      <c r="J95" s="217"/>
      <c r="K95" s="217"/>
      <c r="L95" s="105"/>
      <c r="M95" s="108"/>
      <c r="N95" s="108"/>
      <c r="P95" s="117"/>
      <c r="R95" s="117"/>
      <c r="T95" s="117"/>
      <c r="V95" s="117"/>
      <c r="X95" s="117"/>
    </row>
    <row r="96" spans="5:24" s="116" customFormat="1">
      <c r="E96" s="217"/>
      <c r="F96" s="217"/>
      <c r="G96" s="217"/>
      <c r="H96" s="217"/>
      <c r="I96" s="217"/>
      <c r="J96" s="217"/>
      <c r="K96" s="217"/>
      <c r="L96" s="105"/>
      <c r="M96" s="108"/>
      <c r="N96" s="108"/>
      <c r="P96" s="117"/>
      <c r="R96" s="117"/>
      <c r="T96" s="117"/>
      <c r="V96" s="117"/>
      <c r="X96" s="117"/>
    </row>
    <row r="97" spans="5:24" s="116" customFormat="1">
      <c r="E97" s="217"/>
      <c r="F97" s="217"/>
      <c r="G97" s="217"/>
      <c r="H97" s="217"/>
      <c r="I97" s="217"/>
      <c r="J97" s="217"/>
      <c r="K97" s="217"/>
      <c r="L97" s="105"/>
      <c r="M97" s="108"/>
      <c r="N97" s="108"/>
      <c r="P97" s="117"/>
      <c r="R97" s="117"/>
      <c r="T97" s="117"/>
      <c r="V97" s="117"/>
      <c r="X97" s="117"/>
    </row>
    <row r="98" spans="5:24" s="116" customFormat="1">
      <c r="E98" s="217"/>
      <c r="F98" s="217"/>
      <c r="G98" s="217"/>
      <c r="H98" s="217"/>
      <c r="I98" s="217"/>
      <c r="J98" s="217"/>
      <c r="K98" s="217"/>
      <c r="L98" s="105"/>
      <c r="M98" s="108"/>
      <c r="N98" s="108"/>
      <c r="P98" s="117"/>
      <c r="R98" s="117"/>
      <c r="T98" s="117"/>
      <c r="V98" s="117"/>
      <c r="X98" s="117"/>
    </row>
    <row r="99" spans="5:24" s="116" customFormat="1">
      <c r="E99" s="217"/>
      <c r="F99" s="217"/>
      <c r="G99" s="217"/>
      <c r="H99" s="217"/>
      <c r="I99" s="217"/>
      <c r="J99" s="217"/>
      <c r="K99" s="217"/>
      <c r="L99" s="105"/>
      <c r="M99" s="108"/>
      <c r="N99" s="108"/>
      <c r="P99" s="117"/>
      <c r="R99" s="117"/>
      <c r="T99" s="117"/>
      <c r="V99" s="117"/>
      <c r="X99" s="117"/>
    </row>
    <row r="100" spans="5:24" s="116" customFormat="1">
      <c r="E100" s="217"/>
      <c r="F100" s="217"/>
      <c r="G100" s="217"/>
      <c r="H100" s="217"/>
      <c r="I100" s="217"/>
      <c r="J100" s="217"/>
      <c r="K100" s="217"/>
      <c r="L100" s="105"/>
      <c r="M100" s="108"/>
      <c r="N100" s="108"/>
      <c r="P100" s="117"/>
      <c r="R100" s="117"/>
      <c r="T100" s="117"/>
      <c r="V100" s="117"/>
      <c r="X100" s="117"/>
    </row>
    <row r="101" spans="5:24" s="116" customFormat="1">
      <c r="E101" s="217"/>
      <c r="F101" s="217"/>
      <c r="G101" s="217"/>
      <c r="H101" s="217"/>
      <c r="I101" s="217"/>
      <c r="J101" s="217"/>
      <c r="K101" s="217"/>
      <c r="L101" s="105"/>
      <c r="M101" s="108"/>
      <c r="N101" s="108"/>
      <c r="P101" s="117"/>
      <c r="R101" s="117"/>
      <c r="T101" s="117"/>
      <c r="V101" s="117"/>
      <c r="X101" s="117"/>
    </row>
    <row r="102" spans="5:24" s="116" customFormat="1">
      <c r="E102" s="217"/>
      <c r="F102" s="217"/>
      <c r="G102" s="217"/>
      <c r="H102" s="217"/>
      <c r="I102" s="217"/>
      <c r="J102" s="217"/>
      <c r="K102" s="217"/>
      <c r="L102" s="105"/>
      <c r="M102" s="108"/>
      <c r="N102" s="108"/>
      <c r="P102" s="117"/>
      <c r="R102" s="117"/>
      <c r="T102" s="117"/>
      <c r="V102" s="117"/>
      <c r="X102" s="117"/>
    </row>
    <row r="103" spans="5:24" s="116" customFormat="1">
      <c r="E103" s="217"/>
      <c r="F103" s="217"/>
      <c r="G103" s="217"/>
      <c r="H103" s="217"/>
      <c r="I103" s="217"/>
      <c r="J103" s="217"/>
      <c r="K103" s="217"/>
      <c r="L103" s="105"/>
      <c r="M103" s="108"/>
      <c r="N103" s="108"/>
      <c r="P103" s="117"/>
      <c r="R103" s="117"/>
      <c r="T103" s="117"/>
      <c r="V103" s="117"/>
      <c r="X103" s="117"/>
    </row>
    <row r="104" spans="5:24" s="116" customFormat="1">
      <c r="E104" s="217"/>
      <c r="F104" s="217"/>
      <c r="G104" s="217"/>
      <c r="H104" s="217"/>
      <c r="I104" s="217"/>
      <c r="J104" s="217"/>
      <c r="K104" s="217"/>
      <c r="L104" s="105"/>
      <c r="M104" s="108"/>
      <c r="N104" s="108"/>
      <c r="P104" s="117"/>
      <c r="R104" s="117"/>
      <c r="T104" s="117"/>
      <c r="V104" s="117"/>
      <c r="X104" s="117"/>
    </row>
    <row r="105" spans="5:24" s="116" customFormat="1">
      <c r="E105" s="217"/>
      <c r="F105" s="217"/>
      <c r="G105" s="217"/>
      <c r="H105" s="217"/>
      <c r="I105" s="217"/>
      <c r="J105" s="217"/>
      <c r="K105" s="217"/>
      <c r="L105" s="105"/>
      <c r="M105" s="108"/>
      <c r="N105" s="108"/>
      <c r="P105" s="117"/>
      <c r="R105" s="117"/>
      <c r="T105" s="117"/>
      <c r="V105" s="117"/>
      <c r="X105" s="117"/>
    </row>
    <row r="106" spans="5:24" s="116" customFormat="1">
      <c r="E106" s="217"/>
      <c r="F106" s="217"/>
      <c r="G106" s="217"/>
      <c r="H106" s="217"/>
      <c r="I106" s="217"/>
      <c r="J106" s="217"/>
      <c r="K106" s="217"/>
      <c r="L106" s="105"/>
      <c r="M106" s="108"/>
      <c r="N106" s="108"/>
      <c r="P106" s="117"/>
      <c r="R106" s="117"/>
      <c r="T106" s="117"/>
      <c r="V106" s="117"/>
      <c r="X106" s="117"/>
    </row>
    <row r="107" spans="5:24" s="116" customFormat="1">
      <c r="E107" s="217"/>
      <c r="F107" s="217"/>
      <c r="G107" s="217"/>
      <c r="H107" s="217"/>
      <c r="I107" s="217"/>
      <c r="J107" s="217"/>
      <c r="K107" s="217"/>
      <c r="L107" s="105"/>
      <c r="M107" s="108"/>
      <c r="N107" s="108"/>
      <c r="P107" s="117"/>
      <c r="R107" s="117"/>
      <c r="T107" s="117"/>
      <c r="V107" s="117"/>
      <c r="X107" s="117"/>
    </row>
    <row r="108" spans="5:24" s="116" customFormat="1">
      <c r="E108" s="217"/>
      <c r="F108" s="217"/>
      <c r="G108" s="217"/>
      <c r="H108" s="217"/>
      <c r="I108" s="217"/>
      <c r="J108" s="217"/>
      <c r="K108" s="217"/>
      <c r="L108" s="105"/>
      <c r="M108" s="108"/>
      <c r="N108" s="108"/>
      <c r="P108" s="117"/>
      <c r="R108" s="117"/>
      <c r="T108" s="117"/>
      <c r="V108" s="117"/>
      <c r="X108" s="117"/>
    </row>
    <row r="109" spans="5:24" s="116" customFormat="1">
      <c r="E109" s="217"/>
      <c r="F109" s="217"/>
      <c r="G109" s="217"/>
      <c r="H109" s="217"/>
      <c r="I109" s="217"/>
      <c r="J109" s="217"/>
      <c r="K109" s="217"/>
      <c r="L109" s="105"/>
      <c r="M109" s="108"/>
      <c r="N109" s="108"/>
      <c r="P109" s="117"/>
      <c r="R109" s="117"/>
      <c r="T109" s="117"/>
      <c r="V109" s="117"/>
      <c r="X109" s="117"/>
    </row>
    <row r="110" spans="5:24" s="116" customFormat="1">
      <c r="E110" s="217"/>
      <c r="F110" s="217"/>
      <c r="G110" s="217"/>
      <c r="H110" s="217"/>
      <c r="I110" s="217"/>
      <c r="J110" s="217"/>
      <c r="K110" s="217"/>
      <c r="L110" s="105"/>
      <c r="M110" s="108"/>
      <c r="N110" s="108"/>
      <c r="P110" s="117"/>
      <c r="R110" s="117"/>
      <c r="T110" s="117"/>
      <c r="V110" s="117"/>
      <c r="X110" s="117"/>
    </row>
    <row r="111" spans="5:24" s="116" customFormat="1">
      <c r="E111" s="217"/>
      <c r="F111" s="217"/>
      <c r="G111" s="217"/>
      <c r="H111" s="217"/>
      <c r="I111" s="217"/>
      <c r="J111" s="217"/>
      <c r="K111" s="217"/>
      <c r="L111" s="105"/>
      <c r="M111" s="108"/>
      <c r="N111" s="108"/>
      <c r="P111" s="117"/>
      <c r="R111" s="117"/>
      <c r="T111" s="117"/>
      <c r="V111" s="117"/>
      <c r="X111" s="117"/>
    </row>
    <row r="112" spans="5:24" s="116" customFormat="1">
      <c r="E112" s="217"/>
      <c r="F112" s="217"/>
      <c r="G112" s="217"/>
      <c r="H112" s="217"/>
      <c r="I112" s="217"/>
      <c r="J112" s="217"/>
      <c r="K112" s="217"/>
      <c r="L112" s="105"/>
      <c r="M112" s="108"/>
      <c r="N112" s="108"/>
      <c r="P112" s="117"/>
      <c r="R112" s="117"/>
      <c r="T112" s="117"/>
      <c r="V112" s="117"/>
      <c r="X112" s="117"/>
    </row>
    <row r="113" spans="5:24" s="116" customFormat="1">
      <c r="E113" s="217"/>
      <c r="F113" s="217"/>
      <c r="G113" s="217"/>
      <c r="H113" s="217"/>
      <c r="I113" s="217"/>
      <c r="J113" s="217"/>
      <c r="K113" s="217"/>
      <c r="L113" s="105"/>
      <c r="M113" s="108"/>
      <c r="N113" s="108"/>
      <c r="P113" s="117"/>
      <c r="R113" s="117"/>
      <c r="T113" s="117"/>
      <c r="V113" s="117"/>
      <c r="X113" s="117"/>
    </row>
    <row r="114" spans="5:24" s="116" customFormat="1">
      <c r="E114" s="217"/>
      <c r="F114" s="217"/>
      <c r="G114" s="217"/>
      <c r="H114" s="217"/>
      <c r="I114" s="217"/>
      <c r="J114" s="217"/>
      <c r="K114" s="217"/>
      <c r="L114" s="105"/>
      <c r="M114" s="108"/>
      <c r="N114" s="108"/>
      <c r="P114" s="117"/>
      <c r="R114" s="117"/>
      <c r="T114" s="117"/>
      <c r="V114" s="117"/>
      <c r="X114" s="117"/>
    </row>
    <row r="115" spans="5:24" s="116" customFormat="1">
      <c r="E115" s="217"/>
      <c r="F115" s="217"/>
      <c r="G115" s="217"/>
      <c r="H115" s="217"/>
      <c r="I115" s="217"/>
      <c r="J115" s="217"/>
      <c r="K115" s="217"/>
      <c r="L115" s="105"/>
      <c r="M115" s="108"/>
      <c r="N115" s="108"/>
      <c r="P115" s="117"/>
      <c r="R115" s="117"/>
      <c r="T115" s="117"/>
      <c r="V115" s="117"/>
      <c r="X115" s="117"/>
    </row>
    <row r="116" spans="5:24" s="116" customFormat="1">
      <c r="E116" s="217"/>
      <c r="F116" s="217"/>
      <c r="G116" s="217"/>
      <c r="H116" s="217"/>
      <c r="I116" s="217"/>
      <c r="J116" s="217"/>
      <c r="K116" s="217"/>
      <c r="L116" s="105"/>
      <c r="M116" s="108"/>
      <c r="N116" s="108"/>
      <c r="P116" s="117"/>
      <c r="R116" s="117"/>
      <c r="T116" s="117"/>
      <c r="V116" s="117"/>
      <c r="X116" s="117"/>
    </row>
    <row r="117" spans="5:24" s="116" customFormat="1">
      <c r="E117" s="217"/>
      <c r="F117" s="217"/>
      <c r="G117" s="217"/>
      <c r="H117" s="217"/>
      <c r="I117" s="217"/>
      <c r="J117" s="217"/>
      <c r="K117" s="217"/>
      <c r="L117" s="105"/>
      <c r="M117" s="108"/>
      <c r="N117" s="108"/>
      <c r="P117" s="117"/>
      <c r="R117" s="117"/>
      <c r="T117" s="117"/>
      <c r="V117" s="117"/>
      <c r="X117" s="117"/>
    </row>
    <row r="118" spans="5:24" s="116" customFormat="1">
      <c r="E118" s="217"/>
      <c r="F118" s="217"/>
      <c r="G118" s="217"/>
      <c r="H118" s="217"/>
      <c r="I118" s="217"/>
      <c r="J118" s="217"/>
      <c r="K118" s="217"/>
      <c r="L118" s="105"/>
      <c r="M118" s="108"/>
      <c r="N118" s="108"/>
      <c r="P118" s="117"/>
      <c r="R118" s="117"/>
      <c r="T118" s="117"/>
      <c r="V118" s="117"/>
      <c r="X118" s="117"/>
    </row>
    <row r="119" spans="5:24" s="116" customFormat="1">
      <c r="E119" s="217"/>
      <c r="F119" s="217"/>
      <c r="G119" s="217"/>
      <c r="H119" s="217"/>
      <c r="I119" s="217"/>
      <c r="J119" s="217"/>
      <c r="K119" s="217"/>
      <c r="L119" s="105"/>
      <c r="M119" s="108"/>
      <c r="N119" s="108"/>
      <c r="P119" s="117"/>
      <c r="R119" s="117"/>
      <c r="T119" s="117"/>
      <c r="V119" s="117"/>
      <c r="X119" s="117"/>
    </row>
    <row r="120" spans="5:24" s="116" customFormat="1">
      <c r="E120" s="217"/>
      <c r="F120" s="217"/>
      <c r="G120" s="217"/>
      <c r="H120" s="217"/>
      <c r="I120" s="217"/>
      <c r="J120" s="217"/>
      <c r="K120" s="217"/>
      <c r="L120" s="105"/>
      <c r="M120" s="108"/>
      <c r="N120" s="108"/>
      <c r="P120" s="117"/>
      <c r="R120" s="117"/>
      <c r="T120" s="117"/>
      <c r="V120" s="117"/>
      <c r="X120" s="117"/>
    </row>
    <row r="121" spans="5:24" s="116" customFormat="1">
      <c r="E121" s="217"/>
      <c r="F121" s="217"/>
      <c r="G121" s="217"/>
      <c r="H121" s="217"/>
      <c r="I121" s="217"/>
      <c r="J121" s="217"/>
      <c r="K121" s="217"/>
      <c r="L121" s="105"/>
      <c r="M121" s="108"/>
      <c r="N121" s="108"/>
      <c r="P121" s="117"/>
      <c r="R121" s="117"/>
      <c r="T121" s="117"/>
      <c r="V121" s="117"/>
      <c r="X121" s="117"/>
    </row>
    <row r="122" spans="5:24" s="116" customFormat="1">
      <c r="E122" s="217"/>
      <c r="F122" s="217"/>
      <c r="G122" s="217"/>
      <c r="H122" s="217"/>
      <c r="I122" s="217"/>
      <c r="J122" s="217"/>
      <c r="K122" s="217"/>
      <c r="L122" s="105"/>
      <c r="M122" s="108"/>
      <c r="N122" s="108"/>
      <c r="P122" s="117"/>
      <c r="R122" s="117"/>
      <c r="T122" s="117"/>
      <c r="V122" s="117"/>
      <c r="X122" s="117"/>
    </row>
    <row r="123" spans="5:24" s="116" customFormat="1">
      <c r="E123" s="217"/>
      <c r="F123" s="217"/>
      <c r="G123" s="217"/>
      <c r="H123" s="217"/>
      <c r="I123" s="217"/>
      <c r="J123" s="217"/>
      <c r="K123" s="217"/>
      <c r="L123" s="105"/>
      <c r="M123" s="108"/>
      <c r="N123" s="108"/>
      <c r="P123" s="117"/>
      <c r="R123" s="117"/>
      <c r="T123" s="117"/>
      <c r="V123" s="117"/>
      <c r="X123" s="117"/>
    </row>
    <row r="124" spans="5:24" s="116" customFormat="1">
      <c r="E124" s="217"/>
      <c r="F124" s="217"/>
      <c r="G124" s="217"/>
      <c r="H124" s="217"/>
      <c r="I124" s="217"/>
      <c r="J124" s="217"/>
      <c r="K124" s="217"/>
      <c r="L124" s="105"/>
      <c r="M124" s="108"/>
      <c r="N124" s="108"/>
      <c r="P124" s="117"/>
      <c r="R124" s="117"/>
      <c r="T124" s="117"/>
      <c r="V124" s="117"/>
      <c r="X124" s="117"/>
    </row>
    <row r="125" spans="5:24" s="116" customFormat="1">
      <c r="E125" s="217"/>
      <c r="F125" s="217"/>
      <c r="G125" s="217"/>
      <c r="H125" s="217"/>
      <c r="I125" s="217"/>
      <c r="J125" s="217"/>
      <c r="K125" s="217"/>
      <c r="L125" s="105"/>
      <c r="M125" s="108"/>
      <c r="N125" s="108"/>
      <c r="P125" s="117"/>
      <c r="R125" s="117"/>
      <c r="T125" s="117"/>
      <c r="V125" s="117"/>
      <c r="X125" s="117"/>
    </row>
    <row r="126" spans="5:24" s="116" customFormat="1">
      <c r="E126" s="217"/>
      <c r="F126" s="217"/>
      <c r="G126" s="217"/>
      <c r="H126" s="217"/>
      <c r="I126" s="217"/>
      <c r="J126" s="217"/>
      <c r="K126" s="217"/>
      <c r="L126" s="105"/>
      <c r="M126" s="108"/>
      <c r="N126" s="108"/>
      <c r="P126" s="117"/>
      <c r="R126" s="117"/>
      <c r="T126" s="117"/>
      <c r="V126" s="117"/>
      <c r="X126" s="117"/>
    </row>
    <row r="127" spans="5:24" s="116" customFormat="1">
      <c r="E127" s="217"/>
      <c r="F127" s="217"/>
      <c r="G127" s="217"/>
      <c r="H127" s="217"/>
      <c r="I127" s="217"/>
      <c r="J127" s="217"/>
      <c r="K127" s="217"/>
      <c r="L127" s="105"/>
      <c r="M127" s="108"/>
      <c r="N127" s="108"/>
      <c r="P127" s="117"/>
      <c r="R127" s="117"/>
      <c r="T127" s="117"/>
      <c r="V127" s="117"/>
      <c r="X127" s="117"/>
    </row>
    <row r="128" spans="5:24" s="116" customFormat="1">
      <c r="E128" s="217"/>
      <c r="F128" s="217"/>
      <c r="G128" s="217"/>
      <c r="H128" s="217"/>
      <c r="I128" s="217"/>
      <c r="J128" s="217"/>
      <c r="K128" s="217"/>
      <c r="L128" s="105"/>
      <c r="M128" s="108"/>
      <c r="N128" s="108"/>
      <c r="P128" s="117"/>
      <c r="R128" s="117"/>
      <c r="T128" s="117"/>
      <c r="V128" s="117"/>
      <c r="X128" s="117"/>
    </row>
    <row r="129" spans="5:24" s="116" customFormat="1">
      <c r="E129" s="217"/>
      <c r="F129" s="217"/>
      <c r="G129" s="217"/>
      <c r="H129" s="217"/>
      <c r="I129" s="217"/>
      <c r="J129" s="217"/>
      <c r="K129" s="217"/>
      <c r="L129" s="105"/>
      <c r="M129" s="108"/>
      <c r="N129" s="108"/>
      <c r="P129" s="117"/>
      <c r="R129" s="117"/>
      <c r="T129" s="117"/>
      <c r="V129" s="117"/>
      <c r="X129" s="117"/>
    </row>
    <row r="130" spans="5:24" s="116" customFormat="1">
      <c r="E130" s="217"/>
      <c r="F130" s="217"/>
      <c r="G130" s="217"/>
      <c r="H130" s="217"/>
      <c r="I130" s="217"/>
      <c r="J130" s="217"/>
      <c r="K130" s="217"/>
      <c r="L130" s="105"/>
      <c r="M130" s="108"/>
      <c r="N130" s="108"/>
      <c r="P130" s="117"/>
      <c r="R130" s="117"/>
      <c r="T130" s="117"/>
      <c r="V130" s="117"/>
      <c r="X130" s="117"/>
    </row>
    <row r="131" spans="5:24" s="116" customFormat="1">
      <c r="E131" s="217"/>
      <c r="F131" s="217"/>
      <c r="G131" s="217"/>
      <c r="H131" s="217"/>
      <c r="I131" s="217"/>
      <c r="J131" s="217"/>
      <c r="K131" s="217"/>
      <c r="L131" s="105"/>
      <c r="M131" s="108"/>
      <c r="N131" s="108"/>
      <c r="P131" s="117"/>
      <c r="R131" s="117"/>
      <c r="T131" s="117"/>
      <c r="V131" s="117"/>
      <c r="X131" s="117"/>
    </row>
    <row r="132" spans="5:24" s="116" customFormat="1">
      <c r="E132" s="217"/>
      <c r="F132" s="217"/>
      <c r="G132" s="217"/>
      <c r="H132" s="217"/>
      <c r="I132" s="217"/>
      <c r="J132" s="217"/>
      <c r="K132" s="217"/>
      <c r="L132" s="105"/>
      <c r="M132" s="108"/>
      <c r="N132" s="108"/>
      <c r="P132" s="117"/>
      <c r="R132" s="117"/>
      <c r="T132" s="117"/>
      <c r="V132" s="117"/>
      <c r="X132" s="117"/>
    </row>
    <row r="133" spans="5:24" s="116" customFormat="1">
      <c r="E133" s="217"/>
      <c r="F133" s="217"/>
      <c r="G133" s="217"/>
      <c r="H133" s="217"/>
      <c r="I133" s="217"/>
      <c r="J133" s="217"/>
      <c r="K133" s="217"/>
      <c r="L133" s="105"/>
      <c r="M133" s="108"/>
      <c r="N133" s="108"/>
      <c r="P133" s="117"/>
      <c r="R133" s="117"/>
      <c r="T133" s="117"/>
      <c r="V133" s="117"/>
      <c r="X133" s="117"/>
    </row>
    <row r="134" spans="5:24" s="116" customFormat="1">
      <c r="E134" s="217"/>
      <c r="F134" s="217"/>
      <c r="G134" s="217"/>
      <c r="H134" s="217"/>
      <c r="I134" s="217"/>
      <c r="J134" s="217"/>
      <c r="K134" s="217"/>
      <c r="L134" s="105"/>
      <c r="M134" s="108"/>
      <c r="N134" s="108"/>
      <c r="P134" s="117"/>
      <c r="R134" s="117"/>
      <c r="T134" s="117"/>
      <c r="V134" s="117"/>
      <c r="X134" s="117"/>
    </row>
    <row r="135" spans="5:24" s="116" customFormat="1">
      <c r="E135" s="217"/>
      <c r="F135" s="217"/>
      <c r="G135" s="217"/>
      <c r="H135" s="217"/>
      <c r="I135" s="217"/>
      <c r="J135" s="217"/>
      <c r="K135" s="217"/>
      <c r="L135" s="105"/>
      <c r="M135" s="108"/>
      <c r="N135" s="108"/>
      <c r="P135" s="117"/>
      <c r="R135" s="117"/>
      <c r="T135" s="117"/>
      <c r="V135" s="117"/>
      <c r="X135" s="117"/>
    </row>
    <row r="136" spans="5:24" s="116" customFormat="1">
      <c r="E136" s="217"/>
      <c r="F136" s="217"/>
      <c r="G136" s="217"/>
      <c r="H136" s="217"/>
      <c r="I136" s="217"/>
      <c r="J136" s="217"/>
      <c r="K136" s="217"/>
      <c r="L136" s="105"/>
      <c r="M136" s="108"/>
      <c r="N136" s="108"/>
      <c r="P136" s="117"/>
      <c r="R136" s="117"/>
      <c r="T136" s="117"/>
      <c r="V136" s="117"/>
      <c r="X136" s="117"/>
    </row>
    <row r="137" spans="5:24" s="116" customFormat="1">
      <c r="E137" s="217"/>
      <c r="F137" s="217"/>
      <c r="G137" s="217"/>
      <c r="H137" s="217"/>
      <c r="I137" s="217"/>
      <c r="J137" s="217"/>
      <c r="K137" s="217"/>
      <c r="L137" s="105"/>
      <c r="M137" s="108"/>
      <c r="N137" s="108"/>
      <c r="P137" s="117"/>
      <c r="R137" s="117"/>
      <c r="T137" s="117"/>
      <c r="V137" s="117"/>
      <c r="X137" s="117"/>
    </row>
    <row r="138" spans="5:24" s="116" customFormat="1">
      <c r="E138" s="217"/>
      <c r="F138" s="217"/>
      <c r="G138" s="217"/>
      <c r="H138" s="217"/>
      <c r="I138" s="217"/>
      <c r="J138" s="217"/>
      <c r="K138" s="217"/>
      <c r="L138" s="105"/>
      <c r="M138" s="108"/>
      <c r="N138" s="108"/>
      <c r="P138" s="117"/>
      <c r="R138" s="117"/>
      <c r="T138" s="117"/>
      <c r="V138" s="117"/>
      <c r="X138" s="117"/>
    </row>
    <row r="139" spans="5:24" s="116" customFormat="1">
      <c r="E139" s="217"/>
      <c r="F139" s="217"/>
      <c r="G139" s="217"/>
      <c r="H139" s="217"/>
      <c r="I139" s="217"/>
      <c r="J139" s="217"/>
      <c r="K139" s="217"/>
      <c r="L139" s="105"/>
      <c r="M139" s="108"/>
      <c r="N139" s="108"/>
      <c r="P139" s="117"/>
      <c r="R139" s="117"/>
      <c r="T139" s="117"/>
      <c r="V139" s="117"/>
      <c r="X139" s="117"/>
    </row>
    <row r="140" spans="5:24" s="116" customFormat="1">
      <c r="E140" s="217"/>
      <c r="F140" s="217"/>
      <c r="G140" s="217"/>
      <c r="H140" s="217"/>
      <c r="I140" s="217"/>
      <c r="J140" s="217"/>
      <c r="K140" s="217"/>
      <c r="L140" s="105"/>
      <c r="M140" s="108"/>
      <c r="N140" s="108"/>
      <c r="P140" s="117"/>
      <c r="R140" s="117"/>
      <c r="T140" s="117"/>
      <c r="V140" s="117"/>
      <c r="X140" s="117"/>
    </row>
    <row r="141" spans="5:24" s="116" customFormat="1">
      <c r="E141" s="217"/>
      <c r="F141" s="217"/>
      <c r="G141" s="217"/>
      <c r="H141" s="217"/>
      <c r="I141" s="217"/>
      <c r="J141" s="217"/>
      <c r="K141" s="217"/>
      <c r="L141" s="105"/>
      <c r="M141" s="108"/>
      <c r="N141" s="108"/>
      <c r="P141" s="117"/>
      <c r="R141" s="117"/>
      <c r="T141" s="117"/>
      <c r="V141" s="117"/>
      <c r="X141" s="117"/>
    </row>
    <row r="142" spans="5:24" s="116" customFormat="1">
      <c r="E142" s="217"/>
      <c r="F142" s="217"/>
      <c r="G142" s="217"/>
      <c r="H142" s="217"/>
      <c r="I142" s="217"/>
      <c r="J142" s="217"/>
      <c r="K142" s="217"/>
      <c r="L142" s="105"/>
      <c r="M142" s="108"/>
      <c r="N142" s="108"/>
      <c r="P142" s="117"/>
      <c r="R142" s="117"/>
      <c r="T142" s="117"/>
      <c r="V142" s="117"/>
      <c r="X142" s="117"/>
    </row>
    <row r="143" spans="5:24" s="116" customFormat="1">
      <c r="E143" s="217"/>
      <c r="F143" s="217"/>
      <c r="G143" s="217"/>
      <c r="H143" s="217"/>
      <c r="I143" s="217"/>
      <c r="J143" s="217"/>
      <c r="K143" s="217"/>
      <c r="L143" s="105"/>
      <c r="M143" s="108"/>
      <c r="N143" s="108"/>
      <c r="P143" s="117"/>
      <c r="R143" s="117"/>
      <c r="T143" s="117"/>
      <c r="V143" s="117"/>
      <c r="X143" s="117"/>
    </row>
    <row r="144" spans="5:24" s="116" customFormat="1">
      <c r="E144" s="217"/>
      <c r="F144" s="217"/>
      <c r="G144" s="217"/>
      <c r="H144" s="217"/>
      <c r="I144" s="217"/>
      <c r="J144" s="217"/>
      <c r="K144" s="217"/>
      <c r="L144" s="105"/>
      <c r="M144" s="108"/>
      <c r="N144" s="108"/>
      <c r="P144" s="117"/>
      <c r="R144" s="117"/>
      <c r="T144" s="117"/>
      <c r="V144" s="117"/>
      <c r="X144" s="117"/>
    </row>
    <row r="145" spans="5:24" s="116" customFormat="1">
      <c r="E145" s="217"/>
      <c r="F145" s="217"/>
      <c r="G145" s="217"/>
      <c r="H145" s="217"/>
      <c r="I145" s="217"/>
      <c r="J145" s="217"/>
      <c r="K145" s="217"/>
      <c r="L145" s="105"/>
      <c r="M145" s="108"/>
      <c r="N145" s="108"/>
      <c r="P145" s="117"/>
      <c r="R145" s="117"/>
      <c r="T145" s="117"/>
      <c r="V145" s="117"/>
      <c r="X145" s="117"/>
    </row>
    <row r="146" spans="5:24" s="116" customFormat="1">
      <c r="E146" s="217"/>
      <c r="F146" s="217"/>
      <c r="G146" s="217"/>
      <c r="H146" s="217"/>
      <c r="I146" s="217"/>
      <c r="J146" s="217"/>
      <c r="K146" s="217"/>
      <c r="L146" s="105"/>
      <c r="M146" s="108"/>
      <c r="N146" s="108"/>
      <c r="P146" s="117"/>
      <c r="R146" s="117"/>
      <c r="T146" s="117"/>
      <c r="V146" s="117"/>
      <c r="X146" s="117"/>
    </row>
    <row r="147" spans="5:24" s="116" customFormat="1">
      <c r="E147" s="217"/>
      <c r="F147" s="217"/>
      <c r="G147" s="217"/>
      <c r="H147" s="217"/>
      <c r="I147" s="217"/>
      <c r="J147" s="217"/>
      <c r="K147" s="217"/>
      <c r="L147" s="105"/>
      <c r="M147" s="108"/>
      <c r="N147" s="108"/>
      <c r="P147" s="117"/>
      <c r="R147" s="117"/>
      <c r="T147" s="117"/>
      <c r="V147" s="117"/>
      <c r="X147" s="117"/>
    </row>
    <row r="148" spans="5:24" s="116" customFormat="1">
      <c r="E148" s="217"/>
      <c r="F148" s="217"/>
      <c r="G148" s="217"/>
      <c r="H148" s="217"/>
      <c r="I148" s="217"/>
      <c r="J148" s="217"/>
      <c r="K148" s="217"/>
      <c r="L148" s="105"/>
      <c r="M148" s="108"/>
      <c r="N148" s="108"/>
      <c r="P148" s="117"/>
      <c r="R148" s="117"/>
      <c r="T148" s="117"/>
      <c r="V148" s="117"/>
      <c r="X148" s="117"/>
    </row>
    <row r="149" spans="5:24" s="116" customFormat="1">
      <c r="E149" s="217"/>
      <c r="F149" s="217"/>
      <c r="G149" s="217"/>
      <c r="H149" s="217"/>
      <c r="I149" s="217"/>
      <c r="J149" s="217"/>
      <c r="K149" s="217"/>
      <c r="L149" s="105"/>
      <c r="M149" s="108"/>
      <c r="N149" s="108"/>
      <c r="P149" s="117"/>
      <c r="R149" s="117"/>
      <c r="T149" s="117"/>
      <c r="V149" s="117"/>
      <c r="X149" s="117"/>
    </row>
    <row r="150" spans="5:24" s="116" customFormat="1">
      <c r="E150" s="217"/>
      <c r="F150" s="217"/>
      <c r="G150" s="217"/>
      <c r="H150" s="217"/>
      <c r="I150" s="217"/>
      <c r="J150" s="217"/>
      <c r="K150" s="217"/>
      <c r="L150" s="105"/>
      <c r="M150" s="108"/>
      <c r="N150" s="108"/>
      <c r="P150" s="117"/>
      <c r="R150" s="117"/>
      <c r="T150" s="117"/>
      <c r="V150" s="117"/>
      <c r="X150" s="117"/>
    </row>
    <row r="151" spans="5:24" s="116" customFormat="1">
      <c r="E151" s="217"/>
      <c r="F151" s="217"/>
      <c r="G151" s="217"/>
      <c r="H151" s="217"/>
      <c r="I151" s="217"/>
      <c r="J151" s="217"/>
      <c r="K151" s="217"/>
      <c r="L151" s="105"/>
      <c r="M151" s="108"/>
      <c r="N151" s="108"/>
      <c r="P151" s="117"/>
      <c r="R151" s="117"/>
      <c r="T151" s="117"/>
      <c r="V151" s="117"/>
      <c r="X151" s="117"/>
    </row>
    <row r="152" spans="5:24" s="116" customFormat="1">
      <c r="E152" s="217"/>
      <c r="F152" s="217"/>
      <c r="G152" s="217"/>
      <c r="H152" s="217"/>
      <c r="I152" s="217"/>
      <c r="J152" s="217"/>
      <c r="K152" s="217"/>
      <c r="L152" s="105"/>
      <c r="M152" s="108"/>
      <c r="N152" s="108"/>
      <c r="P152" s="117"/>
      <c r="R152" s="117"/>
      <c r="T152" s="117"/>
      <c r="V152" s="117"/>
      <c r="X152" s="117"/>
    </row>
    <row r="153" spans="5:24" s="116" customFormat="1">
      <c r="E153" s="217"/>
      <c r="F153" s="217"/>
      <c r="G153" s="217"/>
      <c r="H153" s="217"/>
      <c r="I153" s="217"/>
      <c r="J153" s="217"/>
      <c r="K153" s="217"/>
      <c r="L153" s="105"/>
      <c r="M153" s="108"/>
      <c r="N153" s="108"/>
      <c r="P153" s="117"/>
      <c r="R153" s="117"/>
      <c r="T153" s="117"/>
      <c r="V153" s="117"/>
      <c r="X153" s="117"/>
    </row>
    <row r="154" spans="5:24" s="116" customFormat="1">
      <c r="E154" s="217"/>
      <c r="F154" s="217"/>
      <c r="G154" s="217"/>
      <c r="H154" s="217"/>
      <c r="I154" s="217"/>
      <c r="J154" s="217"/>
      <c r="K154" s="217"/>
      <c r="L154" s="105"/>
      <c r="M154" s="108"/>
      <c r="N154" s="108"/>
      <c r="P154" s="117"/>
      <c r="R154" s="117"/>
      <c r="T154" s="117"/>
      <c r="V154" s="117"/>
      <c r="X154" s="117"/>
    </row>
    <row r="155" spans="5:24" s="116" customFormat="1">
      <c r="E155" s="217"/>
      <c r="F155" s="217"/>
      <c r="G155" s="217"/>
      <c r="H155" s="217"/>
      <c r="I155" s="217"/>
      <c r="J155" s="217"/>
      <c r="K155" s="217"/>
      <c r="L155" s="105"/>
      <c r="M155" s="108"/>
      <c r="N155" s="108"/>
      <c r="P155" s="117"/>
      <c r="R155" s="117"/>
      <c r="T155" s="117"/>
      <c r="V155" s="117"/>
      <c r="X155" s="117"/>
    </row>
    <row r="156" spans="5:24" s="116" customFormat="1">
      <c r="E156" s="217"/>
      <c r="F156" s="217"/>
      <c r="G156" s="217"/>
      <c r="H156" s="217"/>
      <c r="I156" s="217"/>
      <c r="J156" s="217"/>
      <c r="K156" s="217"/>
      <c r="L156" s="105"/>
      <c r="M156" s="108"/>
      <c r="N156" s="108"/>
      <c r="P156" s="117"/>
      <c r="R156" s="117"/>
      <c r="T156" s="117"/>
      <c r="V156" s="117"/>
      <c r="X156" s="117"/>
    </row>
    <row r="157" spans="5:24" s="116" customFormat="1">
      <c r="E157" s="217"/>
      <c r="F157" s="217"/>
      <c r="G157" s="217"/>
      <c r="H157" s="217"/>
      <c r="I157" s="217"/>
      <c r="J157" s="217"/>
      <c r="K157" s="217"/>
      <c r="L157" s="105"/>
      <c r="M157" s="108"/>
      <c r="N157" s="108"/>
      <c r="P157" s="117"/>
      <c r="R157" s="117"/>
      <c r="T157" s="117"/>
      <c r="V157" s="117"/>
      <c r="X157" s="117"/>
    </row>
    <row r="158" spans="5:24" s="116" customFormat="1">
      <c r="E158" s="217"/>
      <c r="F158" s="217"/>
      <c r="G158" s="217"/>
      <c r="H158" s="217"/>
      <c r="I158" s="217"/>
      <c r="J158" s="217"/>
      <c r="K158" s="217"/>
      <c r="L158" s="105"/>
      <c r="M158" s="108"/>
      <c r="N158" s="108"/>
      <c r="P158" s="117"/>
      <c r="R158" s="117"/>
      <c r="T158" s="117"/>
      <c r="V158" s="117"/>
      <c r="X158" s="117"/>
    </row>
    <row r="159" spans="5:24" s="116" customFormat="1">
      <c r="E159" s="217"/>
      <c r="F159" s="217"/>
      <c r="G159" s="217"/>
      <c r="H159" s="217"/>
      <c r="I159" s="217"/>
      <c r="J159" s="217"/>
      <c r="K159" s="217"/>
      <c r="L159" s="105"/>
      <c r="M159" s="108"/>
      <c r="N159" s="108"/>
      <c r="P159" s="117"/>
      <c r="R159" s="117"/>
      <c r="T159" s="117"/>
      <c r="V159" s="117"/>
      <c r="X159" s="117"/>
    </row>
    <row r="160" spans="5:24" s="116" customFormat="1">
      <c r="E160" s="217"/>
      <c r="F160" s="217"/>
      <c r="G160" s="217"/>
      <c r="H160" s="217"/>
      <c r="I160" s="217"/>
      <c r="J160" s="217"/>
      <c r="K160" s="217"/>
      <c r="L160" s="105"/>
      <c r="M160" s="108"/>
      <c r="N160" s="108"/>
      <c r="P160" s="117"/>
      <c r="R160" s="117"/>
      <c r="T160" s="117"/>
      <c r="V160" s="117"/>
      <c r="X160" s="117"/>
    </row>
    <row r="161" spans="5:24" s="116" customFormat="1">
      <c r="E161" s="217"/>
      <c r="F161" s="217"/>
      <c r="G161" s="217"/>
      <c r="H161" s="217"/>
      <c r="I161" s="217"/>
      <c r="J161" s="217"/>
      <c r="K161" s="217"/>
      <c r="L161" s="105"/>
      <c r="M161" s="108"/>
      <c r="N161" s="108"/>
      <c r="P161" s="117"/>
      <c r="R161" s="117"/>
      <c r="T161" s="117"/>
      <c r="V161" s="117"/>
      <c r="X161" s="117"/>
    </row>
    <row r="162" spans="5:24" s="116" customFormat="1">
      <c r="E162" s="217"/>
      <c r="F162" s="217"/>
      <c r="G162" s="217"/>
      <c r="H162" s="217"/>
      <c r="I162" s="217"/>
      <c r="J162" s="217"/>
      <c r="K162" s="217"/>
      <c r="L162" s="105"/>
      <c r="M162" s="108"/>
      <c r="N162" s="108"/>
      <c r="P162" s="117"/>
      <c r="R162" s="117"/>
      <c r="T162" s="117"/>
      <c r="V162" s="117"/>
      <c r="X162" s="117"/>
    </row>
    <row r="163" spans="5:24" s="116" customFormat="1">
      <c r="E163" s="217"/>
      <c r="F163" s="217"/>
      <c r="G163" s="217"/>
      <c r="H163" s="217"/>
      <c r="I163" s="217"/>
      <c r="J163" s="217"/>
      <c r="K163" s="217"/>
      <c r="L163" s="105"/>
      <c r="M163" s="108"/>
      <c r="N163" s="108"/>
      <c r="P163" s="117"/>
      <c r="R163" s="117"/>
      <c r="T163" s="117"/>
      <c r="V163" s="117"/>
      <c r="X163" s="117"/>
    </row>
    <row r="164" spans="5:24" s="116" customFormat="1">
      <c r="E164" s="217"/>
      <c r="F164" s="217"/>
      <c r="G164" s="217"/>
      <c r="H164" s="217"/>
      <c r="I164" s="217"/>
      <c r="J164" s="217"/>
      <c r="K164" s="217"/>
      <c r="L164" s="105"/>
      <c r="M164" s="108"/>
      <c r="N164" s="108"/>
      <c r="P164" s="117"/>
      <c r="R164" s="117"/>
      <c r="T164" s="117"/>
      <c r="V164" s="117"/>
      <c r="X164" s="117"/>
    </row>
    <row r="165" spans="5:24" s="116" customFormat="1">
      <c r="E165" s="217"/>
      <c r="F165" s="217"/>
      <c r="G165" s="217"/>
      <c r="H165" s="217"/>
      <c r="I165" s="217"/>
      <c r="J165" s="217"/>
      <c r="K165" s="217"/>
      <c r="L165" s="105"/>
      <c r="M165" s="108"/>
      <c r="N165" s="108"/>
      <c r="P165" s="117"/>
      <c r="R165" s="117"/>
      <c r="T165" s="117"/>
      <c r="V165" s="117"/>
      <c r="X165" s="117"/>
    </row>
    <row r="166" spans="5:24" s="116" customFormat="1">
      <c r="E166" s="217"/>
      <c r="F166" s="217"/>
      <c r="G166" s="217"/>
      <c r="H166" s="217"/>
      <c r="I166" s="217"/>
      <c r="J166" s="217"/>
      <c r="K166" s="217"/>
      <c r="L166" s="105"/>
      <c r="M166" s="108"/>
      <c r="N166" s="108"/>
      <c r="P166" s="117"/>
      <c r="R166" s="117"/>
      <c r="T166" s="117"/>
      <c r="V166" s="117"/>
      <c r="X166" s="117"/>
    </row>
    <row r="167" spans="5:24" s="116" customFormat="1">
      <c r="E167" s="217"/>
      <c r="F167" s="217"/>
      <c r="G167" s="217"/>
      <c r="H167" s="217"/>
      <c r="I167" s="217"/>
      <c r="J167" s="217"/>
      <c r="K167" s="217"/>
      <c r="L167" s="105"/>
      <c r="M167" s="108"/>
      <c r="N167" s="108"/>
      <c r="P167" s="117"/>
      <c r="R167" s="117"/>
      <c r="T167" s="117"/>
      <c r="V167" s="117"/>
      <c r="X167" s="117"/>
    </row>
    <row r="168" spans="5:24" s="116" customFormat="1">
      <c r="E168" s="217"/>
      <c r="F168" s="217"/>
      <c r="G168" s="217"/>
      <c r="H168" s="217"/>
      <c r="I168" s="217"/>
      <c r="J168" s="217"/>
      <c r="K168" s="217"/>
      <c r="L168" s="105"/>
      <c r="M168" s="108"/>
      <c r="N168" s="108"/>
      <c r="P168" s="117"/>
      <c r="R168" s="117"/>
      <c r="T168" s="117"/>
      <c r="V168" s="117"/>
      <c r="X168" s="117"/>
    </row>
    <row r="169" spans="5:24" s="116" customFormat="1">
      <c r="E169" s="217"/>
      <c r="F169" s="217"/>
      <c r="G169" s="217"/>
      <c r="H169" s="217"/>
      <c r="I169" s="217"/>
      <c r="J169" s="217"/>
      <c r="K169" s="217"/>
      <c r="L169" s="105"/>
      <c r="M169" s="108"/>
      <c r="N169" s="108"/>
      <c r="P169" s="117"/>
      <c r="R169" s="117"/>
      <c r="T169" s="117"/>
      <c r="V169" s="117"/>
      <c r="X169" s="117"/>
    </row>
    <row r="170" spans="5:24" s="116" customFormat="1">
      <c r="E170" s="217"/>
      <c r="F170" s="217"/>
      <c r="G170" s="217"/>
      <c r="H170" s="217"/>
      <c r="I170" s="217"/>
      <c r="J170" s="217"/>
      <c r="K170" s="217"/>
      <c r="L170" s="105"/>
      <c r="M170" s="108"/>
      <c r="N170" s="108"/>
      <c r="P170" s="117"/>
      <c r="R170" s="117"/>
      <c r="T170" s="117"/>
      <c r="V170" s="117"/>
      <c r="X170" s="117"/>
    </row>
    <row r="171" spans="5:24" s="116" customFormat="1">
      <c r="E171" s="217"/>
      <c r="F171" s="217"/>
      <c r="G171" s="217"/>
      <c r="H171" s="217"/>
      <c r="I171" s="217"/>
      <c r="J171" s="217"/>
      <c r="K171" s="217"/>
      <c r="L171" s="105"/>
      <c r="M171" s="108"/>
      <c r="N171" s="108"/>
      <c r="P171" s="117"/>
      <c r="R171" s="117"/>
      <c r="T171" s="117"/>
      <c r="V171" s="117"/>
      <c r="X171" s="117"/>
    </row>
    <row r="172" spans="5:24" s="116" customFormat="1">
      <c r="E172" s="217"/>
      <c r="F172" s="217"/>
      <c r="G172" s="217"/>
      <c r="H172" s="217"/>
      <c r="I172" s="217"/>
      <c r="J172" s="217"/>
      <c r="K172" s="217"/>
      <c r="L172" s="105"/>
      <c r="M172" s="108"/>
      <c r="N172" s="108"/>
      <c r="P172" s="117"/>
      <c r="R172" s="117"/>
      <c r="T172" s="117"/>
      <c r="V172" s="117"/>
      <c r="X172" s="117"/>
    </row>
    <row r="173" spans="5:24" s="116" customFormat="1">
      <c r="E173" s="217"/>
      <c r="F173" s="217"/>
      <c r="G173" s="222"/>
      <c r="H173" s="217"/>
      <c r="I173" s="222"/>
      <c r="J173" s="217"/>
      <c r="K173" s="222"/>
      <c r="L173" s="105"/>
      <c r="M173" s="108"/>
      <c r="N173" s="108"/>
      <c r="P173" s="117"/>
      <c r="R173" s="117"/>
      <c r="T173" s="117"/>
      <c r="V173" s="117"/>
      <c r="X173" s="117"/>
    </row>
  </sheetData>
  <sheetProtection sheet="1" objects="1" scenarios="1"/>
  <mergeCells count="24">
    <mergeCell ref="B41:D41"/>
    <mergeCell ref="B42:D42"/>
    <mergeCell ref="B25:E25"/>
    <mergeCell ref="B44:D44"/>
    <mergeCell ref="B38:D38"/>
    <mergeCell ref="B39:D39"/>
    <mergeCell ref="B40:D40"/>
    <mergeCell ref="R7:S7"/>
    <mergeCell ref="P7:Q7"/>
    <mergeCell ref="N7:O7"/>
    <mergeCell ref="B2:L3"/>
    <mergeCell ref="E7:E8"/>
    <mergeCell ref="C5:E5"/>
    <mergeCell ref="L4:N6"/>
    <mergeCell ref="F7:H7"/>
    <mergeCell ref="I7:K7"/>
    <mergeCell ref="B53:D53"/>
    <mergeCell ref="B50:D50"/>
    <mergeCell ref="B45:D45"/>
    <mergeCell ref="B46:D46"/>
    <mergeCell ref="B48:D48"/>
    <mergeCell ref="B49:D49"/>
    <mergeCell ref="B51:D51"/>
    <mergeCell ref="B52:D52"/>
  </mergeCells>
  <phoneticPr fontId="3" type="noConversion"/>
  <dataValidations count="1">
    <dataValidation type="list" allowBlank="1" showInputMessage="1" showErrorMessage="1" sqref="C5">
      <formula1>LocalAuthority</formula1>
    </dataValidation>
  </dataValidations>
  <pageMargins left="0.75" right="0.75" top="1" bottom="1" header="0.5" footer="0.5"/>
  <pageSetup paperSize="9" scale="71" orientation="landscape" r:id="rId1"/>
  <headerFooter alignWithMargins="0"/>
  <ignoredErrors>
    <ignoredError sqref="G21 G11:G13 G22 G15 G18:G20 H21 H11:H20 H22" formula="1"/>
  </ignoredErrors>
</worksheet>
</file>

<file path=xl/worksheets/sheet23.xml><?xml version="1.0" encoding="utf-8"?>
<worksheet xmlns="http://schemas.openxmlformats.org/spreadsheetml/2006/main" xmlns:r="http://schemas.openxmlformats.org/officeDocument/2006/relationships">
  <sheetPr codeName="Sheet23" enableFormatConditionsCalculation="0">
    <tabColor indexed="31"/>
  </sheetPr>
  <dimension ref="B2:T42"/>
  <sheetViews>
    <sheetView showGridLines="0" showRowColHeaders="0" zoomScaleNormal="100" workbookViewId="0"/>
  </sheetViews>
  <sheetFormatPr defaultColWidth="9.140625" defaultRowHeight="12.75"/>
  <cols>
    <col min="1" max="1" width="3.140625" style="127" customWidth="1"/>
    <col min="2" max="2" width="25.7109375" style="127" customWidth="1"/>
    <col min="3" max="3" width="12.28515625" style="127" customWidth="1"/>
    <col min="4" max="9" width="11" style="127" customWidth="1"/>
    <col min="10" max="10" width="13.28515625" style="160" customWidth="1"/>
    <col min="11" max="13" width="9.7109375" style="160" customWidth="1"/>
    <col min="14" max="16" width="9.140625" style="160"/>
    <col min="17" max="16384" width="9.140625" style="127"/>
  </cols>
  <sheetData>
    <row r="2" spans="2:20" ht="28.5" customHeight="1">
      <c r="B2" s="723" t="str">
        <f>"Table 4b: Providers on the Childcare Register only complying with the requirements of the Childcare Register at inspections between "&amp;current_quarter&amp; ", by provider type (provisional)"&amp;CHAR(185)&amp;" "&amp;CHAR(178)</f>
        <v>Table 4b: Providers on the Childcare Register only complying with the requirements of the Childcare Register at inspections between 1 January 2013 and 31 March 2013, by provider type (provisional)¹ ²</v>
      </c>
      <c r="C2" s="723"/>
      <c r="D2" s="723"/>
      <c r="E2" s="723"/>
      <c r="F2" s="723"/>
      <c r="G2" s="723"/>
      <c r="H2" s="723"/>
      <c r="I2" s="723"/>
      <c r="J2" s="723"/>
      <c r="K2" s="132"/>
      <c r="L2" s="132"/>
      <c r="M2" s="132"/>
      <c r="N2" s="132"/>
    </row>
    <row r="3" spans="2:20">
      <c r="B3" s="132"/>
      <c r="C3" s="132"/>
      <c r="D3" s="132"/>
      <c r="E3" s="132"/>
      <c r="F3" s="132"/>
      <c r="G3" s="132"/>
      <c r="H3" s="132"/>
      <c r="I3" s="132"/>
      <c r="J3" s="731"/>
      <c r="K3" s="732"/>
      <c r="M3" s="132"/>
      <c r="N3" s="132"/>
    </row>
    <row r="4" spans="2:20" s="140" customFormat="1" ht="15.75" customHeight="1">
      <c r="B4" s="437"/>
      <c r="C4" s="437"/>
      <c r="D4" s="437"/>
      <c r="E4" s="437"/>
      <c r="F4" s="437"/>
      <c r="G4" s="437"/>
      <c r="H4" s="163"/>
      <c r="I4" s="163"/>
      <c r="J4" s="733"/>
      <c r="K4" s="733"/>
      <c r="L4" s="162"/>
      <c r="M4" s="162"/>
      <c r="N4" s="162"/>
      <c r="O4" s="162"/>
      <c r="P4" s="162"/>
      <c r="Q4" s="163"/>
    </row>
    <row r="5" spans="2:20" s="3" customFormat="1" ht="15.75" customHeight="1">
      <c r="B5" s="729"/>
      <c r="C5" s="712" t="s">
        <v>58</v>
      </c>
      <c r="D5" s="728" t="s">
        <v>1226</v>
      </c>
      <c r="E5" s="706"/>
      <c r="F5" s="706"/>
      <c r="G5" s="728" t="s">
        <v>1227</v>
      </c>
      <c r="H5" s="706"/>
      <c r="I5" s="706"/>
      <c r="J5" s="494"/>
      <c r="K5" s="494"/>
      <c r="L5" s="8"/>
      <c r="M5" s="8"/>
      <c r="N5" s="9"/>
      <c r="O5" s="4"/>
      <c r="P5" s="6"/>
    </row>
    <row r="6" spans="2:20" s="3" customFormat="1" ht="26.25" customHeight="1">
      <c r="B6" s="730"/>
      <c r="C6" s="713"/>
      <c r="D6" s="535" t="s">
        <v>178</v>
      </c>
      <c r="E6" s="534" t="s">
        <v>3</v>
      </c>
      <c r="F6" s="534" t="s">
        <v>4</v>
      </c>
      <c r="G6" s="535" t="s">
        <v>178</v>
      </c>
      <c r="H6" s="534" t="s">
        <v>3</v>
      </c>
      <c r="I6" s="534" t="s">
        <v>4</v>
      </c>
      <c r="J6" s="485"/>
      <c r="K6" s="485"/>
      <c r="L6" s="10"/>
      <c r="M6" s="10"/>
      <c r="N6" s="10"/>
      <c r="O6" s="10"/>
      <c r="P6" s="10"/>
      <c r="Q6" s="4"/>
      <c r="R6" s="6"/>
    </row>
    <row r="7" spans="2:20" s="166" customFormat="1" ht="4.5" customHeight="1">
      <c r="B7" s="481"/>
      <c r="C7" s="414"/>
      <c r="D7" s="482"/>
      <c r="E7" s="482"/>
      <c r="F7" s="482"/>
      <c r="G7" s="482"/>
      <c r="H7" s="482"/>
      <c r="I7" s="482"/>
      <c r="J7" s="481"/>
      <c r="K7" s="481"/>
      <c r="L7" s="168"/>
      <c r="M7" s="168"/>
      <c r="N7" s="168"/>
      <c r="O7" s="168"/>
      <c r="P7" s="168"/>
      <c r="Q7" s="169"/>
      <c r="R7" s="169"/>
      <c r="S7" s="169"/>
      <c r="T7" s="169"/>
    </row>
    <row r="8" spans="2:20" s="225" customFormat="1">
      <c r="B8" s="437" t="s">
        <v>144</v>
      </c>
      <c r="C8" s="415">
        <f>IF(ISERROR(VLOOKUP("4"&amp;$B8&amp;"All",Dataset9,5,FALSE))=TRUE,0,VLOOKUP("4"&amp;$B8&amp;"All",Dataset9,5,FALSE))</f>
        <v>76</v>
      </c>
      <c r="D8" s="415">
        <f>IF(ISERROR(VLOOKUP("4"&amp;$B8&amp;"All",Dataset9,6,FALSE))=TRUE,0,VLOOKUP("4"&amp;$B8&amp;"All",Dataset9,6,FALSE))</f>
        <v>53</v>
      </c>
      <c r="E8" s="415">
        <f>IF(ISERROR(VLOOKUP("4"&amp;$B8&amp;"All",Dataset9,7,FALSE))=TRUE,0,VLOOKUP("4"&amp;$B8&amp;"All",Dataset9,7,FALSE))</f>
        <v>23</v>
      </c>
      <c r="F8" s="415">
        <f>IF(ISERROR(VLOOKUP("4"&amp;$B8&amp;"All",Dataset9,8,FALSE))=TRUE,0,VLOOKUP("4"&amp;$B8&amp;"All",Dataset9,8,FALSE))</f>
        <v>0</v>
      </c>
      <c r="G8" s="416">
        <f>IF(ISERROR(100*D8/$C8),"-",100*D8/$C8)</f>
        <v>69.736842105263165</v>
      </c>
      <c r="H8" s="416">
        <f>IF(ISERROR(100*E8/$C8),"-",100*E8/$C8)</f>
        <v>30.263157894736842</v>
      </c>
      <c r="I8" s="416">
        <f>IF(ISERROR(100*F8/$C8),"-",100*F8/$C8)</f>
        <v>0</v>
      </c>
      <c r="J8" s="495"/>
      <c r="K8" s="495"/>
      <c r="L8" s="168"/>
      <c r="M8" s="168"/>
      <c r="N8" s="168"/>
      <c r="O8" s="168"/>
      <c r="P8" s="226"/>
      <c r="Q8" s="226"/>
      <c r="R8" s="226"/>
      <c r="S8" s="226"/>
    </row>
    <row r="9" spans="2:20" s="225" customFormat="1" ht="12.75" customHeight="1">
      <c r="B9" s="283" t="s">
        <v>239</v>
      </c>
      <c r="C9" s="415">
        <f>IF(ISERROR(VLOOKUP("4"&amp;$B9&amp;"All",Dataset9,5,FALSE))=TRUE,0,VLOOKUP("4"&amp;$B9&amp;"All",Dataset9,5,FALSE))</f>
        <v>154</v>
      </c>
      <c r="D9" s="415">
        <f>IF(ISERROR(VLOOKUP("4"&amp;$B9&amp;"All",Dataset9,6,FALSE))=TRUE,0,VLOOKUP("4"&amp;$B9&amp;"All",Dataset9,6,FALSE))</f>
        <v>126</v>
      </c>
      <c r="E9" s="415">
        <f>IF(ISERROR(VLOOKUP("4"&amp;$B9&amp;"All",Dataset9,7,FALSE))=TRUE,0,VLOOKUP("4"&amp;$B9&amp;"All",Dataset9,7,FALSE))</f>
        <v>28</v>
      </c>
      <c r="F9" s="415">
        <f>IF(ISERROR(VLOOKUP("4"&amp;$B9&amp;"All",Dataset9,8,FALSE))=TRUE,0,VLOOKUP("4"&amp;$B9&amp;"All",Dataset9,8,FALSE))</f>
        <v>0</v>
      </c>
      <c r="G9" s="416">
        <f t="shared" ref="G9:G13" si="0">IF(ISERROR(100*D9/$C9),"-",100*D9/$C9)</f>
        <v>81.818181818181813</v>
      </c>
      <c r="H9" s="416">
        <f t="shared" ref="H9:I13" si="1">IF(ISERROR(100*E9/$C9),"-",100*E9/$C9)</f>
        <v>18.181818181818183</v>
      </c>
      <c r="I9" s="416">
        <f t="shared" si="1"/>
        <v>0</v>
      </c>
      <c r="J9" s="495"/>
      <c r="K9" s="495"/>
      <c r="L9" s="168"/>
      <c r="M9" s="168"/>
      <c r="N9" s="168"/>
      <c r="O9" s="168"/>
      <c r="P9" s="226"/>
      <c r="Q9" s="226"/>
      <c r="R9" s="226"/>
      <c r="S9" s="226"/>
    </row>
    <row r="10" spans="2:20" s="225" customFormat="1" ht="12.75" customHeight="1">
      <c r="B10" s="283" t="s">
        <v>240</v>
      </c>
      <c r="C10" s="415">
        <f>IF(ISERROR(VLOOKUP("4"&amp;$B10&amp;"All",Dataset9,5,FALSE))=TRUE,0,VLOOKUP("4"&amp;$B10&amp;"All",Dataset9,5,FALSE))</f>
        <v>0</v>
      </c>
      <c r="D10" s="415">
        <f>IF(ISERROR(VLOOKUP("4"&amp;$B10&amp;"All",Dataset9,6,FALSE))=TRUE,0,VLOOKUP("4"&amp;$B10&amp;"All",Dataset9,6,FALSE))</f>
        <v>0</v>
      </c>
      <c r="E10" s="415">
        <f>IF(ISERROR(VLOOKUP("4"&amp;$B10&amp;"All",Dataset9,7,FALSE))=TRUE,0,VLOOKUP("4"&amp;$B10&amp;"All",Dataset9,7,FALSE))</f>
        <v>0</v>
      </c>
      <c r="F10" s="415">
        <f>IF(ISERROR(VLOOKUP("4"&amp;$B10&amp;"All",Dataset9,8,FALSE))=TRUE,0,VLOOKUP("4"&amp;$B10&amp;"All",Dataset9,8,FALSE))</f>
        <v>0</v>
      </c>
      <c r="G10" s="416" t="str">
        <f t="shared" si="0"/>
        <v>-</v>
      </c>
      <c r="H10" s="416" t="str">
        <f t="shared" si="1"/>
        <v>-</v>
      </c>
      <c r="I10" s="416" t="str">
        <f t="shared" si="1"/>
        <v>-</v>
      </c>
      <c r="J10" s="495"/>
      <c r="K10" s="495"/>
      <c r="L10" s="168"/>
      <c r="M10" s="168"/>
      <c r="N10" s="168"/>
      <c r="O10" s="168"/>
      <c r="P10" s="226"/>
      <c r="Q10" s="226"/>
      <c r="R10" s="226"/>
      <c r="S10" s="226"/>
    </row>
    <row r="11" spans="2:20" s="225" customFormat="1" ht="12.75" customHeight="1">
      <c r="B11" s="283" t="s">
        <v>241</v>
      </c>
      <c r="C11" s="415">
        <f>IF(ISERROR(VLOOKUP("4"&amp;$B11&amp;"All",Dataset9,5,FALSE))=TRUE,0,VLOOKUP("4"&amp;$B11&amp;"All",Dataset9,5,FALSE))</f>
        <v>319</v>
      </c>
      <c r="D11" s="415">
        <f>IF(ISERROR(VLOOKUP("4"&amp;$B11&amp;"All",Dataset9,6,FALSE))=TRUE,0,VLOOKUP("4"&amp;$B11&amp;"All",Dataset9,6,FALSE))</f>
        <v>253</v>
      </c>
      <c r="E11" s="415">
        <f>IF(ISERROR(VLOOKUP("4"&amp;$B11&amp;"All",Dataset9,7,FALSE))=TRUE,0,VLOOKUP("4"&amp;$B11&amp;"All",Dataset9,7,FALSE))</f>
        <v>66</v>
      </c>
      <c r="F11" s="415">
        <f>IF(ISERROR(VLOOKUP("4"&amp;$B11&amp;"All",Dataset9,8,FALSE))=TRUE,0,VLOOKUP("4"&amp;$B11&amp;"All",Dataset9,8,FALSE))</f>
        <v>0</v>
      </c>
      <c r="G11" s="416">
        <f t="shared" si="0"/>
        <v>79.310344827586206</v>
      </c>
      <c r="H11" s="416">
        <f t="shared" si="1"/>
        <v>20.689655172413794</v>
      </c>
      <c r="I11" s="416">
        <f t="shared" si="1"/>
        <v>0</v>
      </c>
      <c r="J11" s="495"/>
      <c r="K11" s="495"/>
      <c r="L11" s="168"/>
      <c r="M11" s="168"/>
      <c r="N11" s="168"/>
      <c r="O11" s="168"/>
      <c r="P11" s="226"/>
      <c r="Q11" s="226"/>
      <c r="R11" s="226"/>
      <c r="S11" s="226"/>
    </row>
    <row r="12" spans="2:20" s="225" customFormat="1" ht="4.5" customHeight="1">
      <c r="B12" s="283"/>
      <c r="C12" s="415"/>
      <c r="D12" s="415"/>
      <c r="E12" s="415"/>
      <c r="F12" s="415"/>
      <c r="G12" s="416" t="str">
        <f t="shared" si="0"/>
        <v>-</v>
      </c>
      <c r="H12" s="416" t="str">
        <f t="shared" si="1"/>
        <v>-</v>
      </c>
      <c r="I12" s="416" t="str">
        <f t="shared" si="1"/>
        <v>-</v>
      </c>
      <c r="J12" s="495"/>
      <c r="K12" s="495"/>
      <c r="L12" s="168"/>
      <c r="M12" s="168"/>
      <c r="N12" s="168"/>
      <c r="O12" s="168"/>
      <c r="P12" s="226"/>
      <c r="Q12" s="226"/>
      <c r="R12" s="226"/>
      <c r="S12" s="226"/>
    </row>
    <row r="13" spans="2:20" s="225" customFormat="1" ht="12.75" customHeight="1">
      <c r="B13" s="437" t="s">
        <v>172</v>
      </c>
      <c r="C13" s="415">
        <f>IF(ISERROR(VLOOKUP("4"&amp;$B13&amp;"All",Dataset9,5,FALSE))=TRUE,0,VLOOKUP("4"&amp;$B13&amp;"All",Dataset9,5,FALSE))</f>
        <v>549</v>
      </c>
      <c r="D13" s="415">
        <f>IF(ISERROR(VLOOKUP("4"&amp;$B13&amp;"All",Dataset9,6,FALSE))=TRUE,0,VLOOKUP("4"&amp;$B13&amp;"All",Dataset9,6,FALSE))</f>
        <v>432</v>
      </c>
      <c r="E13" s="415">
        <f>IF(ISERROR(VLOOKUP("4"&amp;$B13&amp;"All",Dataset9,7,FALSE))=TRUE,0,VLOOKUP("4"&amp;$B13&amp;"All",Dataset9,7,FALSE))</f>
        <v>117</v>
      </c>
      <c r="F13" s="415">
        <f>IF(ISERROR(VLOOKUP("4"&amp;$B13&amp;"All",Dataset9,8,FALSE))=TRUE,0,VLOOKUP("4"&amp;$B13&amp;"All",Dataset9,8,FALSE))</f>
        <v>0</v>
      </c>
      <c r="G13" s="416">
        <f t="shared" si="0"/>
        <v>78.688524590163937</v>
      </c>
      <c r="H13" s="416">
        <f>IF(ISERROR(100*E13/$C13),"-",100*E13/$C13)</f>
        <v>21.311475409836067</v>
      </c>
      <c r="I13" s="416">
        <f t="shared" si="1"/>
        <v>0</v>
      </c>
      <c r="J13" s="495"/>
      <c r="K13" s="495"/>
      <c r="L13" s="168"/>
      <c r="M13" s="168"/>
      <c r="N13" s="168"/>
      <c r="O13" s="168"/>
      <c r="P13" s="226"/>
      <c r="Q13" s="226"/>
      <c r="R13" s="226"/>
      <c r="S13" s="226"/>
    </row>
    <row r="14" spans="2:20" ht="4.5" customHeight="1">
      <c r="B14" s="484"/>
      <c r="C14" s="173"/>
      <c r="D14" s="173"/>
      <c r="E14" s="173"/>
      <c r="F14" s="174"/>
      <c r="G14" s="173"/>
      <c r="H14" s="173"/>
      <c r="I14" s="173"/>
      <c r="J14" s="495"/>
      <c r="K14" s="495"/>
      <c r="L14" s="161"/>
      <c r="M14" s="161"/>
      <c r="N14" s="161"/>
      <c r="O14" s="161"/>
      <c r="P14" s="161"/>
    </row>
    <row r="15" spans="2:20" ht="12.75" customHeight="1">
      <c r="B15" s="481"/>
      <c r="C15" s="175"/>
      <c r="D15" s="175"/>
      <c r="E15" s="175"/>
      <c r="F15" s="148"/>
      <c r="G15" s="148"/>
      <c r="H15" s="148"/>
      <c r="I15" s="208" t="s">
        <v>57</v>
      </c>
      <c r="J15" s="148"/>
      <c r="K15" s="148"/>
      <c r="L15" s="161"/>
      <c r="M15" s="161"/>
      <c r="N15" s="161"/>
      <c r="O15" s="127"/>
      <c r="P15" s="127"/>
    </row>
    <row r="16" spans="2:20" ht="16.5" customHeight="1">
      <c r="B16" s="697" t="s">
        <v>0</v>
      </c>
      <c r="C16" s="697"/>
      <c r="D16" s="697"/>
      <c r="E16" s="697"/>
      <c r="F16" s="208"/>
      <c r="G16" s="148"/>
      <c r="H16" s="148"/>
      <c r="I16" s="148"/>
      <c r="J16" s="148"/>
      <c r="K16" s="148"/>
      <c r="L16" s="161"/>
      <c r="M16" s="161"/>
      <c r="N16" s="161"/>
      <c r="O16" s="127"/>
      <c r="P16" s="127"/>
    </row>
    <row r="17" spans="2:16">
      <c r="B17" s="654" t="s">
        <v>9209</v>
      </c>
      <c r="D17" s="125"/>
      <c r="E17" s="125"/>
      <c r="I17" s="160"/>
      <c r="P17" s="127"/>
    </row>
    <row r="18" spans="2:16">
      <c r="B18" s="111"/>
      <c r="I18" s="160"/>
      <c r="P18" s="127"/>
    </row>
    <row r="19" spans="2:16">
      <c r="B19" s="111"/>
      <c r="I19" s="160"/>
      <c r="P19" s="127"/>
    </row>
    <row r="20" spans="2:16">
      <c r="B20" s="111"/>
      <c r="C20" s="265"/>
      <c r="D20" s="265"/>
      <c r="E20" s="265"/>
      <c r="F20" s="265"/>
      <c r="G20" s="265"/>
      <c r="H20" s="265"/>
      <c r="I20" s="265"/>
      <c r="P20" s="127"/>
    </row>
    <row r="21" spans="2:16">
      <c r="F21" s="265"/>
      <c r="I21" s="160"/>
      <c r="P21" s="127"/>
    </row>
    <row r="22" spans="2:16">
      <c r="F22" s="265"/>
      <c r="I22" s="160"/>
      <c r="P22" s="127"/>
    </row>
    <row r="23" spans="2:16">
      <c r="F23" s="265"/>
      <c r="I23" s="160"/>
      <c r="K23" s="416" t="str">
        <f t="shared" ref="K23" si="2">IF(ISERROR(100*G23/$C23),"-",100*G23/$C23)</f>
        <v>-</v>
      </c>
      <c r="P23" s="127"/>
    </row>
    <row r="24" spans="2:16">
      <c r="F24" s="265"/>
      <c r="I24" s="160"/>
      <c r="P24" s="127"/>
    </row>
    <row r="25" spans="2:16">
      <c r="F25" s="265"/>
      <c r="I25" s="160"/>
      <c r="P25" s="127"/>
    </row>
    <row r="26" spans="2:16">
      <c r="I26" s="160"/>
      <c r="P26" s="127"/>
    </row>
    <row r="27" spans="2:16">
      <c r="I27" s="160"/>
      <c r="P27" s="127"/>
    </row>
    <row r="28" spans="2:16">
      <c r="I28" s="160"/>
      <c r="P28" s="127"/>
    </row>
    <row r="29" spans="2:16">
      <c r="I29" s="160"/>
      <c r="P29" s="127"/>
    </row>
    <row r="30" spans="2:16">
      <c r="I30" s="160"/>
      <c r="P30" s="127"/>
    </row>
    <row r="31" spans="2:16">
      <c r="I31" s="160"/>
      <c r="P31" s="127"/>
    </row>
    <row r="32" spans="2:16">
      <c r="I32" s="160"/>
      <c r="P32" s="127"/>
    </row>
    <row r="33" spans="2:16">
      <c r="I33" s="160"/>
      <c r="P33" s="127"/>
    </row>
    <row r="34" spans="2:16">
      <c r="I34" s="160"/>
      <c r="P34" s="127"/>
    </row>
    <row r="35" spans="2:16">
      <c r="I35" s="160"/>
      <c r="P35" s="127"/>
    </row>
    <row r="36" spans="2:16">
      <c r="I36" s="160"/>
      <c r="P36" s="127"/>
    </row>
    <row r="37" spans="2:16">
      <c r="P37" s="127"/>
    </row>
    <row r="38" spans="2:16">
      <c r="P38" s="127"/>
    </row>
    <row r="39" spans="2:16">
      <c r="B39" s="176"/>
      <c r="P39" s="127"/>
    </row>
    <row r="40" spans="2:16">
      <c r="P40" s="127"/>
    </row>
    <row r="42" spans="2:16">
      <c r="C42" s="176"/>
    </row>
  </sheetData>
  <sheetProtection sheet="1" objects="1" scenarios="1"/>
  <mergeCells count="7">
    <mergeCell ref="B2:J2"/>
    <mergeCell ref="B16:E16"/>
    <mergeCell ref="B5:B6"/>
    <mergeCell ref="C5:C6"/>
    <mergeCell ref="J3:K4"/>
    <mergeCell ref="D5:F5"/>
    <mergeCell ref="G5:I5"/>
  </mergeCells>
  <phoneticPr fontId="3" type="noConversion"/>
  <pageMargins left="0.75" right="0.75" top="1" bottom="1" header="0.5" footer="0.5"/>
  <pageSetup paperSize="9" scale="74" orientation="landscape" r:id="rId1"/>
  <headerFooter alignWithMargins="0"/>
</worksheet>
</file>

<file path=xl/worksheets/sheet24.xml><?xml version="1.0" encoding="utf-8"?>
<worksheet xmlns="http://schemas.openxmlformats.org/spreadsheetml/2006/main" xmlns:r="http://schemas.openxmlformats.org/officeDocument/2006/relationships">
  <sheetPr>
    <tabColor rgb="FFCCCCFF"/>
  </sheetPr>
  <dimension ref="A2:AD167"/>
  <sheetViews>
    <sheetView showGridLines="0" showRowColHeaders="0" workbookViewId="0"/>
  </sheetViews>
  <sheetFormatPr defaultRowHeight="12.75"/>
  <cols>
    <col min="1" max="1" width="3.140625" style="127" customWidth="1"/>
    <col min="2" max="2" width="32" style="116" customWidth="1"/>
    <col min="3" max="3" width="19.85546875" style="116" customWidth="1"/>
    <col min="4" max="4" width="2.140625" style="116" customWidth="1"/>
    <col min="5" max="5" width="12.28515625" style="222" customWidth="1"/>
    <col min="6" max="6" width="8.28515625" style="222" customWidth="1"/>
    <col min="7" max="7" width="9.28515625" style="222" customWidth="1"/>
    <col min="8" max="8" width="8.28515625" style="222" customWidth="1"/>
    <col min="9" max="9" width="7.5703125" style="222" customWidth="1"/>
    <col min="10" max="10" width="8.28515625" style="222" customWidth="1"/>
    <col min="11" max="11" width="9.28515625" style="222" customWidth="1"/>
    <col min="12" max="12" width="7.5703125" style="105" customWidth="1"/>
    <col min="13" max="13" width="7.5703125" style="108" customWidth="1"/>
    <col min="14" max="14" width="1.5703125" style="108" customWidth="1"/>
    <col min="15" max="15" width="7.5703125" style="127" customWidth="1"/>
    <col min="16" max="16" width="7.5703125" style="131" customWidth="1"/>
    <col min="17" max="17" width="9.7109375" style="127" customWidth="1"/>
    <col min="18" max="18" width="9.7109375" style="131" customWidth="1"/>
    <col min="19" max="19" width="9.7109375" style="127" customWidth="1"/>
    <col min="20" max="20" width="9.7109375" style="131" customWidth="1"/>
    <col min="21" max="21" width="9.7109375" style="127" customWidth="1"/>
    <col min="22" max="22" width="9.7109375" style="131" customWidth="1"/>
    <col min="23" max="23" width="9.7109375" style="127" customWidth="1"/>
    <col min="24" max="24" width="9.7109375" style="131" customWidth="1"/>
    <col min="25" max="256" width="9.140625" style="127"/>
    <col min="257" max="257" width="3.140625" style="127" customWidth="1"/>
    <col min="258" max="258" width="32" style="127" customWidth="1"/>
    <col min="259" max="259" width="19.85546875" style="127" customWidth="1"/>
    <col min="260" max="260" width="2.140625" style="127" customWidth="1"/>
    <col min="261" max="261" width="12.28515625" style="127" customWidth="1"/>
    <col min="262" max="262" width="8.28515625" style="127" customWidth="1"/>
    <col min="263" max="263" width="9.28515625" style="127" customWidth="1"/>
    <col min="264" max="264" width="8.28515625" style="127" customWidth="1"/>
    <col min="265" max="265" width="7.5703125" style="127" customWidth="1"/>
    <col min="266" max="266" width="8.28515625" style="127" customWidth="1"/>
    <col min="267" max="267" width="9.28515625" style="127" customWidth="1"/>
    <col min="268" max="269" width="7.5703125" style="127" customWidth="1"/>
    <col min="270" max="270" width="1.5703125" style="127" customWidth="1"/>
    <col min="271" max="272" width="7.5703125" style="127" customWidth="1"/>
    <col min="273" max="280" width="9.7109375" style="127" customWidth="1"/>
    <col min="281" max="512" width="9.140625" style="127"/>
    <col min="513" max="513" width="3.140625" style="127" customWidth="1"/>
    <col min="514" max="514" width="32" style="127" customWidth="1"/>
    <col min="515" max="515" width="19.85546875" style="127" customWidth="1"/>
    <col min="516" max="516" width="2.140625" style="127" customWidth="1"/>
    <col min="517" max="517" width="12.28515625" style="127" customWidth="1"/>
    <col min="518" max="518" width="8.28515625" style="127" customWidth="1"/>
    <col min="519" max="519" width="9.28515625" style="127" customWidth="1"/>
    <col min="520" max="520" width="8.28515625" style="127" customWidth="1"/>
    <col min="521" max="521" width="7.5703125" style="127" customWidth="1"/>
    <col min="522" max="522" width="8.28515625" style="127" customWidth="1"/>
    <col min="523" max="523" width="9.28515625" style="127" customWidth="1"/>
    <col min="524" max="525" width="7.5703125" style="127" customWidth="1"/>
    <col min="526" max="526" width="1.5703125" style="127" customWidth="1"/>
    <col min="527" max="528" width="7.5703125" style="127" customWidth="1"/>
    <col min="529" max="536" width="9.7109375" style="127" customWidth="1"/>
    <col min="537" max="768" width="9.140625" style="127"/>
    <col min="769" max="769" width="3.140625" style="127" customWidth="1"/>
    <col min="770" max="770" width="32" style="127" customWidth="1"/>
    <col min="771" max="771" width="19.85546875" style="127" customWidth="1"/>
    <col min="772" max="772" width="2.140625" style="127" customWidth="1"/>
    <col min="773" max="773" width="12.28515625" style="127" customWidth="1"/>
    <col min="774" max="774" width="8.28515625" style="127" customWidth="1"/>
    <col min="775" max="775" width="9.28515625" style="127" customWidth="1"/>
    <col min="776" max="776" width="8.28515625" style="127" customWidth="1"/>
    <col min="777" max="777" width="7.5703125" style="127" customWidth="1"/>
    <col min="778" max="778" width="8.28515625" style="127" customWidth="1"/>
    <col min="779" max="779" width="9.28515625" style="127" customWidth="1"/>
    <col min="780" max="781" width="7.5703125" style="127" customWidth="1"/>
    <col min="782" max="782" width="1.5703125" style="127" customWidth="1"/>
    <col min="783" max="784" width="7.5703125" style="127" customWidth="1"/>
    <col min="785" max="792" width="9.7109375" style="127" customWidth="1"/>
    <col min="793" max="1024" width="9.140625" style="127"/>
    <col min="1025" max="1025" width="3.140625" style="127" customWidth="1"/>
    <col min="1026" max="1026" width="32" style="127" customWidth="1"/>
    <col min="1027" max="1027" width="19.85546875" style="127" customWidth="1"/>
    <col min="1028" max="1028" width="2.140625" style="127" customWidth="1"/>
    <col min="1029" max="1029" width="12.28515625" style="127" customWidth="1"/>
    <col min="1030" max="1030" width="8.28515625" style="127" customWidth="1"/>
    <col min="1031" max="1031" width="9.28515625" style="127" customWidth="1"/>
    <col min="1032" max="1032" width="8.28515625" style="127" customWidth="1"/>
    <col min="1033" max="1033" width="7.5703125" style="127" customWidth="1"/>
    <col min="1034" max="1034" width="8.28515625" style="127" customWidth="1"/>
    <col min="1035" max="1035" width="9.28515625" style="127" customWidth="1"/>
    <col min="1036" max="1037" width="7.5703125" style="127" customWidth="1"/>
    <col min="1038" max="1038" width="1.5703125" style="127" customWidth="1"/>
    <col min="1039" max="1040" width="7.5703125" style="127" customWidth="1"/>
    <col min="1041" max="1048" width="9.7109375" style="127" customWidth="1"/>
    <col min="1049" max="1280" width="9.140625" style="127"/>
    <col min="1281" max="1281" width="3.140625" style="127" customWidth="1"/>
    <col min="1282" max="1282" width="32" style="127" customWidth="1"/>
    <col min="1283" max="1283" width="19.85546875" style="127" customWidth="1"/>
    <col min="1284" max="1284" width="2.140625" style="127" customWidth="1"/>
    <col min="1285" max="1285" width="12.28515625" style="127" customWidth="1"/>
    <col min="1286" max="1286" width="8.28515625" style="127" customWidth="1"/>
    <col min="1287" max="1287" width="9.28515625" style="127" customWidth="1"/>
    <col min="1288" max="1288" width="8.28515625" style="127" customWidth="1"/>
    <col min="1289" max="1289" width="7.5703125" style="127" customWidth="1"/>
    <col min="1290" max="1290" width="8.28515625" style="127" customWidth="1"/>
    <col min="1291" max="1291" width="9.28515625" style="127" customWidth="1"/>
    <col min="1292" max="1293" width="7.5703125" style="127" customWidth="1"/>
    <col min="1294" max="1294" width="1.5703125" style="127" customWidth="1"/>
    <col min="1295" max="1296" width="7.5703125" style="127" customWidth="1"/>
    <col min="1297" max="1304" width="9.7109375" style="127" customWidth="1"/>
    <col min="1305" max="1536" width="9.140625" style="127"/>
    <col min="1537" max="1537" width="3.140625" style="127" customWidth="1"/>
    <col min="1538" max="1538" width="32" style="127" customWidth="1"/>
    <col min="1539" max="1539" width="19.85546875" style="127" customWidth="1"/>
    <col min="1540" max="1540" width="2.140625" style="127" customWidth="1"/>
    <col min="1541" max="1541" width="12.28515625" style="127" customWidth="1"/>
    <col min="1542" max="1542" width="8.28515625" style="127" customWidth="1"/>
    <col min="1543" max="1543" width="9.28515625" style="127" customWidth="1"/>
    <col min="1544" max="1544" width="8.28515625" style="127" customWidth="1"/>
    <col min="1545" max="1545" width="7.5703125" style="127" customWidth="1"/>
    <col min="1546" max="1546" width="8.28515625" style="127" customWidth="1"/>
    <col min="1547" max="1547" width="9.28515625" style="127" customWidth="1"/>
    <col min="1548" max="1549" width="7.5703125" style="127" customWidth="1"/>
    <col min="1550" max="1550" width="1.5703125" style="127" customWidth="1"/>
    <col min="1551" max="1552" width="7.5703125" style="127" customWidth="1"/>
    <col min="1553" max="1560" width="9.7109375" style="127" customWidth="1"/>
    <col min="1561" max="1792" width="9.140625" style="127"/>
    <col min="1793" max="1793" width="3.140625" style="127" customWidth="1"/>
    <col min="1794" max="1794" width="32" style="127" customWidth="1"/>
    <col min="1795" max="1795" width="19.85546875" style="127" customWidth="1"/>
    <col min="1796" max="1796" width="2.140625" style="127" customWidth="1"/>
    <col min="1797" max="1797" width="12.28515625" style="127" customWidth="1"/>
    <col min="1798" max="1798" width="8.28515625" style="127" customWidth="1"/>
    <col min="1799" max="1799" width="9.28515625" style="127" customWidth="1"/>
    <col min="1800" max="1800" width="8.28515625" style="127" customWidth="1"/>
    <col min="1801" max="1801" width="7.5703125" style="127" customWidth="1"/>
    <col min="1802" max="1802" width="8.28515625" style="127" customWidth="1"/>
    <col min="1803" max="1803" width="9.28515625" style="127" customWidth="1"/>
    <col min="1804" max="1805" width="7.5703125" style="127" customWidth="1"/>
    <col min="1806" max="1806" width="1.5703125" style="127" customWidth="1"/>
    <col min="1807" max="1808" width="7.5703125" style="127" customWidth="1"/>
    <col min="1809" max="1816" width="9.7109375" style="127" customWidth="1"/>
    <col min="1817" max="2048" width="9.140625" style="127"/>
    <col min="2049" max="2049" width="3.140625" style="127" customWidth="1"/>
    <col min="2050" max="2050" width="32" style="127" customWidth="1"/>
    <col min="2051" max="2051" width="19.85546875" style="127" customWidth="1"/>
    <col min="2052" max="2052" width="2.140625" style="127" customWidth="1"/>
    <col min="2053" max="2053" width="12.28515625" style="127" customWidth="1"/>
    <col min="2054" max="2054" width="8.28515625" style="127" customWidth="1"/>
    <col min="2055" max="2055" width="9.28515625" style="127" customWidth="1"/>
    <col min="2056" max="2056" width="8.28515625" style="127" customWidth="1"/>
    <col min="2057" max="2057" width="7.5703125" style="127" customWidth="1"/>
    <col min="2058" max="2058" width="8.28515625" style="127" customWidth="1"/>
    <col min="2059" max="2059" width="9.28515625" style="127" customWidth="1"/>
    <col min="2060" max="2061" width="7.5703125" style="127" customWidth="1"/>
    <col min="2062" max="2062" width="1.5703125" style="127" customWidth="1"/>
    <col min="2063" max="2064" width="7.5703125" style="127" customWidth="1"/>
    <col min="2065" max="2072" width="9.7109375" style="127" customWidth="1"/>
    <col min="2073" max="2304" width="9.140625" style="127"/>
    <col min="2305" max="2305" width="3.140625" style="127" customWidth="1"/>
    <col min="2306" max="2306" width="32" style="127" customWidth="1"/>
    <col min="2307" max="2307" width="19.85546875" style="127" customWidth="1"/>
    <col min="2308" max="2308" width="2.140625" style="127" customWidth="1"/>
    <col min="2309" max="2309" width="12.28515625" style="127" customWidth="1"/>
    <col min="2310" max="2310" width="8.28515625" style="127" customWidth="1"/>
    <col min="2311" max="2311" width="9.28515625" style="127" customWidth="1"/>
    <col min="2312" max="2312" width="8.28515625" style="127" customWidth="1"/>
    <col min="2313" max="2313" width="7.5703125" style="127" customWidth="1"/>
    <col min="2314" max="2314" width="8.28515625" style="127" customWidth="1"/>
    <col min="2315" max="2315" width="9.28515625" style="127" customWidth="1"/>
    <col min="2316" max="2317" width="7.5703125" style="127" customWidth="1"/>
    <col min="2318" max="2318" width="1.5703125" style="127" customWidth="1"/>
    <col min="2319" max="2320" width="7.5703125" style="127" customWidth="1"/>
    <col min="2321" max="2328" width="9.7109375" style="127" customWidth="1"/>
    <col min="2329" max="2560" width="9.140625" style="127"/>
    <col min="2561" max="2561" width="3.140625" style="127" customWidth="1"/>
    <col min="2562" max="2562" width="32" style="127" customWidth="1"/>
    <col min="2563" max="2563" width="19.85546875" style="127" customWidth="1"/>
    <col min="2564" max="2564" width="2.140625" style="127" customWidth="1"/>
    <col min="2565" max="2565" width="12.28515625" style="127" customWidth="1"/>
    <col min="2566" max="2566" width="8.28515625" style="127" customWidth="1"/>
    <col min="2567" max="2567" width="9.28515625" style="127" customWidth="1"/>
    <col min="2568" max="2568" width="8.28515625" style="127" customWidth="1"/>
    <col min="2569" max="2569" width="7.5703125" style="127" customWidth="1"/>
    <col min="2570" max="2570" width="8.28515625" style="127" customWidth="1"/>
    <col min="2571" max="2571" width="9.28515625" style="127" customWidth="1"/>
    <col min="2572" max="2573" width="7.5703125" style="127" customWidth="1"/>
    <col min="2574" max="2574" width="1.5703125" style="127" customWidth="1"/>
    <col min="2575" max="2576" width="7.5703125" style="127" customWidth="1"/>
    <col min="2577" max="2584" width="9.7109375" style="127" customWidth="1"/>
    <col min="2585" max="2816" width="9.140625" style="127"/>
    <col min="2817" max="2817" width="3.140625" style="127" customWidth="1"/>
    <col min="2818" max="2818" width="32" style="127" customWidth="1"/>
    <col min="2819" max="2819" width="19.85546875" style="127" customWidth="1"/>
    <col min="2820" max="2820" width="2.140625" style="127" customWidth="1"/>
    <col min="2821" max="2821" width="12.28515625" style="127" customWidth="1"/>
    <col min="2822" max="2822" width="8.28515625" style="127" customWidth="1"/>
    <col min="2823" max="2823" width="9.28515625" style="127" customWidth="1"/>
    <col min="2824" max="2824" width="8.28515625" style="127" customWidth="1"/>
    <col min="2825" max="2825" width="7.5703125" style="127" customWidth="1"/>
    <col min="2826" max="2826" width="8.28515625" style="127" customWidth="1"/>
    <col min="2827" max="2827" width="9.28515625" style="127" customWidth="1"/>
    <col min="2828" max="2829" width="7.5703125" style="127" customWidth="1"/>
    <col min="2830" max="2830" width="1.5703125" style="127" customWidth="1"/>
    <col min="2831" max="2832" width="7.5703125" style="127" customWidth="1"/>
    <col min="2833" max="2840" width="9.7109375" style="127" customWidth="1"/>
    <col min="2841" max="3072" width="9.140625" style="127"/>
    <col min="3073" max="3073" width="3.140625" style="127" customWidth="1"/>
    <col min="3074" max="3074" width="32" style="127" customWidth="1"/>
    <col min="3075" max="3075" width="19.85546875" style="127" customWidth="1"/>
    <col min="3076" max="3076" width="2.140625" style="127" customWidth="1"/>
    <col min="3077" max="3077" width="12.28515625" style="127" customWidth="1"/>
    <col min="3078" max="3078" width="8.28515625" style="127" customWidth="1"/>
    <col min="3079" max="3079" width="9.28515625" style="127" customWidth="1"/>
    <col min="3080" max="3080" width="8.28515625" style="127" customWidth="1"/>
    <col min="3081" max="3081" width="7.5703125" style="127" customWidth="1"/>
    <col min="3082" max="3082" width="8.28515625" style="127" customWidth="1"/>
    <col min="3083" max="3083" width="9.28515625" style="127" customWidth="1"/>
    <col min="3084" max="3085" width="7.5703125" style="127" customWidth="1"/>
    <col min="3086" max="3086" width="1.5703125" style="127" customWidth="1"/>
    <col min="3087" max="3088" width="7.5703125" style="127" customWidth="1"/>
    <col min="3089" max="3096" width="9.7109375" style="127" customWidth="1"/>
    <col min="3097" max="3328" width="9.140625" style="127"/>
    <col min="3329" max="3329" width="3.140625" style="127" customWidth="1"/>
    <col min="3330" max="3330" width="32" style="127" customWidth="1"/>
    <col min="3331" max="3331" width="19.85546875" style="127" customWidth="1"/>
    <col min="3332" max="3332" width="2.140625" style="127" customWidth="1"/>
    <col min="3333" max="3333" width="12.28515625" style="127" customWidth="1"/>
    <col min="3334" max="3334" width="8.28515625" style="127" customWidth="1"/>
    <col min="3335" max="3335" width="9.28515625" style="127" customWidth="1"/>
    <col min="3336" max="3336" width="8.28515625" style="127" customWidth="1"/>
    <col min="3337" max="3337" width="7.5703125" style="127" customWidth="1"/>
    <col min="3338" max="3338" width="8.28515625" style="127" customWidth="1"/>
    <col min="3339" max="3339" width="9.28515625" style="127" customWidth="1"/>
    <col min="3340" max="3341" width="7.5703125" style="127" customWidth="1"/>
    <col min="3342" max="3342" width="1.5703125" style="127" customWidth="1"/>
    <col min="3343" max="3344" width="7.5703125" style="127" customWidth="1"/>
    <col min="3345" max="3352" width="9.7109375" style="127" customWidth="1"/>
    <col min="3353" max="3584" width="9.140625" style="127"/>
    <col min="3585" max="3585" width="3.140625" style="127" customWidth="1"/>
    <col min="3586" max="3586" width="32" style="127" customWidth="1"/>
    <col min="3587" max="3587" width="19.85546875" style="127" customWidth="1"/>
    <col min="3588" max="3588" width="2.140625" style="127" customWidth="1"/>
    <col min="3589" max="3589" width="12.28515625" style="127" customWidth="1"/>
    <col min="3590" max="3590" width="8.28515625" style="127" customWidth="1"/>
    <col min="3591" max="3591" width="9.28515625" style="127" customWidth="1"/>
    <col min="3592" max="3592" width="8.28515625" style="127" customWidth="1"/>
    <col min="3593" max="3593" width="7.5703125" style="127" customWidth="1"/>
    <col min="3594" max="3594" width="8.28515625" style="127" customWidth="1"/>
    <col min="3595" max="3595" width="9.28515625" style="127" customWidth="1"/>
    <col min="3596" max="3597" width="7.5703125" style="127" customWidth="1"/>
    <col min="3598" max="3598" width="1.5703125" style="127" customWidth="1"/>
    <col min="3599" max="3600" width="7.5703125" style="127" customWidth="1"/>
    <col min="3601" max="3608" width="9.7109375" style="127" customWidth="1"/>
    <col min="3609" max="3840" width="9.140625" style="127"/>
    <col min="3841" max="3841" width="3.140625" style="127" customWidth="1"/>
    <col min="3842" max="3842" width="32" style="127" customWidth="1"/>
    <col min="3843" max="3843" width="19.85546875" style="127" customWidth="1"/>
    <col min="3844" max="3844" width="2.140625" style="127" customWidth="1"/>
    <col min="3845" max="3845" width="12.28515625" style="127" customWidth="1"/>
    <col min="3846" max="3846" width="8.28515625" style="127" customWidth="1"/>
    <col min="3847" max="3847" width="9.28515625" style="127" customWidth="1"/>
    <col min="3848" max="3848" width="8.28515625" style="127" customWidth="1"/>
    <col min="3849" max="3849" width="7.5703125" style="127" customWidth="1"/>
    <col min="3850" max="3850" width="8.28515625" style="127" customWidth="1"/>
    <col min="3851" max="3851" width="9.28515625" style="127" customWidth="1"/>
    <col min="3852" max="3853" width="7.5703125" style="127" customWidth="1"/>
    <col min="3854" max="3854" width="1.5703125" style="127" customWidth="1"/>
    <col min="3855" max="3856" width="7.5703125" style="127" customWidth="1"/>
    <col min="3857" max="3864" width="9.7109375" style="127" customWidth="1"/>
    <col min="3865" max="4096" width="9.140625" style="127"/>
    <col min="4097" max="4097" width="3.140625" style="127" customWidth="1"/>
    <col min="4098" max="4098" width="32" style="127" customWidth="1"/>
    <col min="4099" max="4099" width="19.85546875" style="127" customWidth="1"/>
    <col min="4100" max="4100" width="2.140625" style="127" customWidth="1"/>
    <col min="4101" max="4101" width="12.28515625" style="127" customWidth="1"/>
    <col min="4102" max="4102" width="8.28515625" style="127" customWidth="1"/>
    <col min="4103" max="4103" width="9.28515625" style="127" customWidth="1"/>
    <col min="4104" max="4104" width="8.28515625" style="127" customWidth="1"/>
    <col min="4105" max="4105" width="7.5703125" style="127" customWidth="1"/>
    <col min="4106" max="4106" width="8.28515625" style="127" customWidth="1"/>
    <col min="4107" max="4107" width="9.28515625" style="127" customWidth="1"/>
    <col min="4108" max="4109" width="7.5703125" style="127" customWidth="1"/>
    <col min="4110" max="4110" width="1.5703125" style="127" customWidth="1"/>
    <col min="4111" max="4112" width="7.5703125" style="127" customWidth="1"/>
    <col min="4113" max="4120" width="9.7109375" style="127" customWidth="1"/>
    <col min="4121" max="4352" width="9.140625" style="127"/>
    <col min="4353" max="4353" width="3.140625" style="127" customWidth="1"/>
    <col min="4354" max="4354" width="32" style="127" customWidth="1"/>
    <col min="4355" max="4355" width="19.85546875" style="127" customWidth="1"/>
    <col min="4356" max="4356" width="2.140625" style="127" customWidth="1"/>
    <col min="4357" max="4357" width="12.28515625" style="127" customWidth="1"/>
    <col min="4358" max="4358" width="8.28515625" style="127" customWidth="1"/>
    <col min="4359" max="4359" width="9.28515625" style="127" customWidth="1"/>
    <col min="4360" max="4360" width="8.28515625" style="127" customWidth="1"/>
    <col min="4361" max="4361" width="7.5703125" style="127" customWidth="1"/>
    <col min="4362" max="4362" width="8.28515625" style="127" customWidth="1"/>
    <col min="4363" max="4363" width="9.28515625" style="127" customWidth="1"/>
    <col min="4364" max="4365" width="7.5703125" style="127" customWidth="1"/>
    <col min="4366" max="4366" width="1.5703125" style="127" customWidth="1"/>
    <col min="4367" max="4368" width="7.5703125" style="127" customWidth="1"/>
    <col min="4369" max="4376" width="9.7109375" style="127" customWidth="1"/>
    <col min="4377" max="4608" width="9.140625" style="127"/>
    <col min="4609" max="4609" width="3.140625" style="127" customWidth="1"/>
    <col min="4610" max="4610" width="32" style="127" customWidth="1"/>
    <col min="4611" max="4611" width="19.85546875" style="127" customWidth="1"/>
    <col min="4612" max="4612" width="2.140625" style="127" customWidth="1"/>
    <col min="4613" max="4613" width="12.28515625" style="127" customWidth="1"/>
    <col min="4614" max="4614" width="8.28515625" style="127" customWidth="1"/>
    <col min="4615" max="4615" width="9.28515625" style="127" customWidth="1"/>
    <col min="4616" max="4616" width="8.28515625" style="127" customWidth="1"/>
    <col min="4617" max="4617" width="7.5703125" style="127" customWidth="1"/>
    <col min="4618" max="4618" width="8.28515625" style="127" customWidth="1"/>
    <col min="4619" max="4619" width="9.28515625" style="127" customWidth="1"/>
    <col min="4620" max="4621" width="7.5703125" style="127" customWidth="1"/>
    <col min="4622" max="4622" width="1.5703125" style="127" customWidth="1"/>
    <col min="4623" max="4624" width="7.5703125" style="127" customWidth="1"/>
    <col min="4625" max="4632" width="9.7109375" style="127" customWidth="1"/>
    <col min="4633" max="4864" width="9.140625" style="127"/>
    <col min="4865" max="4865" width="3.140625" style="127" customWidth="1"/>
    <col min="4866" max="4866" width="32" style="127" customWidth="1"/>
    <col min="4867" max="4867" width="19.85546875" style="127" customWidth="1"/>
    <col min="4868" max="4868" width="2.140625" style="127" customWidth="1"/>
    <col min="4869" max="4869" width="12.28515625" style="127" customWidth="1"/>
    <col min="4870" max="4870" width="8.28515625" style="127" customWidth="1"/>
    <col min="4871" max="4871" width="9.28515625" style="127" customWidth="1"/>
    <col min="4872" max="4872" width="8.28515625" style="127" customWidth="1"/>
    <col min="4873" max="4873" width="7.5703125" style="127" customWidth="1"/>
    <col min="4874" max="4874" width="8.28515625" style="127" customWidth="1"/>
    <col min="4875" max="4875" width="9.28515625" style="127" customWidth="1"/>
    <col min="4876" max="4877" width="7.5703125" style="127" customWidth="1"/>
    <col min="4878" max="4878" width="1.5703125" style="127" customWidth="1"/>
    <col min="4879" max="4880" width="7.5703125" style="127" customWidth="1"/>
    <col min="4881" max="4888" width="9.7109375" style="127" customWidth="1"/>
    <col min="4889" max="5120" width="9.140625" style="127"/>
    <col min="5121" max="5121" width="3.140625" style="127" customWidth="1"/>
    <col min="5122" max="5122" width="32" style="127" customWidth="1"/>
    <col min="5123" max="5123" width="19.85546875" style="127" customWidth="1"/>
    <col min="5124" max="5124" width="2.140625" style="127" customWidth="1"/>
    <col min="5125" max="5125" width="12.28515625" style="127" customWidth="1"/>
    <col min="5126" max="5126" width="8.28515625" style="127" customWidth="1"/>
    <col min="5127" max="5127" width="9.28515625" style="127" customWidth="1"/>
    <col min="5128" max="5128" width="8.28515625" style="127" customWidth="1"/>
    <col min="5129" max="5129" width="7.5703125" style="127" customWidth="1"/>
    <col min="5130" max="5130" width="8.28515625" style="127" customWidth="1"/>
    <col min="5131" max="5131" width="9.28515625" style="127" customWidth="1"/>
    <col min="5132" max="5133" width="7.5703125" style="127" customWidth="1"/>
    <col min="5134" max="5134" width="1.5703125" style="127" customWidth="1"/>
    <col min="5135" max="5136" width="7.5703125" style="127" customWidth="1"/>
    <col min="5137" max="5144" width="9.7109375" style="127" customWidth="1"/>
    <col min="5145" max="5376" width="9.140625" style="127"/>
    <col min="5377" max="5377" width="3.140625" style="127" customWidth="1"/>
    <col min="5378" max="5378" width="32" style="127" customWidth="1"/>
    <col min="5379" max="5379" width="19.85546875" style="127" customWidth="1"/>
    <col min="5380" max="5380" width="2.140625" style="127" customWidth="1"/>
    <col min="5381" max="5381" width="12.28515625" style="127" customWidth="1"/>
    <col min="5382" max="5382" width="8.28515625" style="127" customWidth="1"/>
    <col min="5383" max="5383" width="9.28515625" style="127" customWidth="1"/>
    <col min="5384" max="5384" width="8.28515625" style="127" customWidth="1"/>
    <col min="5385" max="5385" width="7.5703125" style="127" customWidth="1"/>
    <col min="5386" max="5386" width="8.28515625" style="127" customWidth="1"/>
    <col min="5387" max="5387" width="9.28515625" style="127" customWidth="1"/>
    <col min="5388" max="5389" width="7.5703125" style="127" customWidth="1"/>
    <col min="5390" max="5390" width="1.5703125" style="127" customWidth="1"/>
    <col min="5391" max="5392" width="7.5703125" style="127" customWidth="1"/>
    <col min="5393" max="5400" width="9.7109375" style="127" customWidth="1"/>
    <col min="5401" max="5632" width="9.140625" style="127"/>
    <col min="5633" max="5633" width="3.140625" style="127" customWidth="1"/>
    <col min="5634" max="5634" width="32" style="127" customWidth="1"/>
    <col min="5635" max="5635" width="19.85546875" style="127" customWidth="1"/>
    <col min="5636" max="5636" width="2.140625" style="127" customWidth="1"/>
    <col min="5637" max="5637" width="12.28515625" style="127" customWidth="1"/>
    <col min="5638" max="5638" width="8.28515625" style="127" customWidth="1"/>
    <col min="5639" max="5639" width="9.28515625" style="127" customWidth="1"/>
    <col min="5640" max="5640" width="8.28515625" style="127" customWidth="1"/>
    <col min="5641" max="5641" width="7.5703125" style="127" customWidth="1"/>
    <col min="5642" max="5642" width="8.28515625" style="127" customWidth="1"/>
    <col min="5643" max="5643" width="9.28515625" style="127" customWidth="1"/>
    <col min="5644" max="5645" width="7.5703125" style="127" customWidth="1"/>
    <col min="5646" max="5646" width="1.5703125" style="127" customWidth="1"/>
    <col min="5647" max="5648" width="7.5703125" style="127" customWidth="1"/>
    <col min="5649" max="5656" width="9.7109375" style="127" customWidth="1"/>
    <col min="5657" max="5888" width="9.140625" style="127"/>
    <col min="5889" max="5889" width="3.140625" style="127" customWidth="1"/>
    <col min="5890" max="5890" width="32" style="127" customWidth="1"/>
    <col min="5891" max="5891" width="19.85546875" style="127" customWidth="1"/>
    <col min="5892" max="5892" width="2.140625" style="127" customWidth="1"/>
    <col min="5893" max="5893" width="12.28515625" style="127" customWidth="1"/>
    <col min="5894" max="5894" width="8.28515625" style="127" customWidth="1"/>
    <col min="5895" max="5895" width="9.28515625" style="127" customWidth="1"/>
    <col min="5896" max="5896" width="8.28515625" style="127" customWidth="1"/>
    <col min="5897" max="5897" width="7.5703125" style="127" customWidth="1"/>
    <col min="5898" max="5898" width="8.28515625" style="127" customWidth="1"/>
    <col min="5899" max="5899" width="9.28515625" style="127" customWidth="1"/>
    <col min="5900" max="5901" width="7.5703125" style="127" customWidth="1"/>
    <col min="5902" max="5902" width="1.5703125" style="127" customWidth="1"/>
    <col min="5903" max="5904" width="7.5703125" style="127" customWidth="1"/>
    <col min="5905" max="5912" width="9.7109375" style="127" customWidth="1"/>
    <col min="5913" max="6144" width="9.140625" style="127"/>
    <col min="6145" max="6145" width="3.140625" style="127" customWidth="1"/>
    <col min="6146" max="6146" width="32" style="127" customWidth="1"/>
    <col min="6147" max="6147" width="19.85546875" style="127" customWidth="1"/>
    <col min="6148" max="6148" width="2.140625" style="127" customWidth="1"/>
    <col min="6149" max="6149" width="12.28515625" style="127" customWidth="1"/>
    <col min="6150" max="6150" width="8.28515625" style="127" customWidth="1"/>
    <col min="6151" max="6151" width="9.28515625" style="127" customWidth="1"/>
    <col min="6152" max="6152" width="8.28515625" style="127" customWidth="1"/>
    <col min="6153" max="6153" width="7.5703125" style="127" customWidth="1"/>
    <col min="6154" max="6154" width="8.28515625" style="127" customWidth="1"/>
    <col min="6155" max="6155" width="9.28515625" style="127" customWidth="1"/>
    <col min="6156" max="6157" width="7.5703125" style="127" customWidth="1"/>
    <col min="6158" max="6158" width="1.5703125" style="127" customWidth="1"/>
    <col min="6159" max="6160" width="7.5703125" style="127" customWidth="1"/>
    <col min="6161" max="6168" width="9.7109375" style="127" customWidth="1"/>
    <col min="6169" max="6400" width="9.140625" style="127"/>
    <col min="6401" max="6401" width="3.140625" style="127" customWidth="1"/>
    <col min="6402" max="6402" width="32" style="127" customWidth="1"/>
    <col min="6403" max="6403" width="19.85546875" style="127" customWidth="1"/>
    <col min="6404" max="6404" width="2.140625" style="127" customWidth="1"/>
    <col min="6405" max="6405" width="12.28515625" style="127" customWidth="1"/>
    <col min="6406" max="6406" width="8.28515625" style="127" customWidth="1"/>
    <col min="6407" max="6407" width="9.28515625" style="127" customWidth="1"/>
    <col min="6408" max="6408" width="8.28515625" style="127" customWidth="1"/>
    <col min="6409" max="6409" width="7.5703125" style="127" customWidth="1"/>
    <col min="6410" max="6410" width="8.28515625" style="127" customWidth="1"/>
    <col min="6411" max="6411" width="9.28515625" style="127" customWidth="1"/>
    <col min="6412" max="6413" width="7.5703125" style="127" customWidth="1"/>
    <col min="6414" max="6414" width="1.5703125" style="127" customWidth="1"/>
    <col min="6415" max="6416" width="7.5703125" style="127" customWidth="1"/>
    <col min="6417" max="6424" width="9.7109375" style="127" customWidth="1"/>
    <col min="6425" max="6656" width="9.140625" style="127"/>
    <col min="6657" max="6657" width="3.140625" style="127" customWidth="1"/>
    <col min="6658" max="6658" width="32" style="127" customWidth="1"/>
    <col min="6659" max="6659" width="19.85546875" style="127" customWidth="1"/>
    <col min="6660" max="6660" width="2.140625" style="127" customWidth="1"/>
    <col min="6661" max="6661" width="12.28515625" style="127" customWidth="1"/>
    <col min="6662" max="6662" width="8.28515625" style="127" customWidth="1"/>
    <col min="6663" max="6663" width="9.28515625" style="127" customWidth="1"/>
    <col min="6664" max="6664" width="8.28515625" style="127" customWidth="1"/>
    <col min="6665" max="6665" width="7.5703125" style="127" customWidth="1"/>
    <col min="6666" max="6666" width="8.28515625" style="127" customWidth="1"/>
    <col min="6667" max="6667" width="9.28515625" style="127" customWidth="1"/>
    <col min="6668" max="6669" width="7.5703125" style="127" customWidth="1"/>
    <col min="6670" max="6670" width="1.5703125" style="127" customWidth="1"/>
    <col min="6671" max="6672" width="7.5703125" style="127" customWidth="1"/>
    <col min="6673" max="6680" width="9.7109375" style="127" customWidth="1"/>
    <col min="6681" max="6912" width="9.140625" style="127"/>
    <col min="6913" max="6913" width="3.140625" style="127" customWidth="1"/>
    <col min="6914" max="6914" width="32" style="127" customWidth="1"/>
    <col min="6915" max="6915" width="19.85546875" style="127" customWidth="1"/>
    <col min="6916" max="6916" width="2.140625" style="127" customWidth="1"/>
    <col min="6917" max="6917" width="12.28515625" style="127" customWidth="1"/>
    <col min="6918" max="6918" width="8.28515625" style="127" customWidth="1"/>
    <col min="6919" max="6919" width="9.28515625" style="127" customWidth="1"/>
    <col min="6920" max="6920" width="8.28515625" style="127" customWidth="1"/>
    <col min="6921" max="6921" width="7.5703125" style="127" customWidth="1"/>
    <col min="6922" max="6922" width="8.28515625" style="127" customWidth="1"/>
    <col min="6923" max="6923" width="9.28515625" style="127" customWidth="1"/>
    <col min="6924" max="6925" width="7.5703125" style="127" customWidth="1"/>
    <col min="6926" max="6926" width="1.5703125" style="127" customWidth="1"/>
    <col min="6927" max="6928" width="7.5703125" style="127" customWidth="1"/>
    <col min="6929" max="6936" width="9.7109375" style="127" customWidth="1"/>
    <col min="6937" max="7168" width="9.140625" style="127"/>
    <col min="7169" max="7169" width="3.140625" style="127" customWidth="1"/>
    <col min="7170" max="7170" width="32" style="127" customWidth="1"/>
    <col min="7171" max="7171" width="19.85546875" style="127" customWidth="1"/>
    <col min="7172" max="7172" width="2.140625" style="127" customWidth="1"/>
    <col min="7173" max="7173" width="12.28515625" style="127" customWidth="1"/>
    <col min="7174" max="7174" width="8.28515625" style="127" customWidth="1"/>
    <col min="7175" max="7175" width="9.28515625" style="127" customWidth="1"/>
    <col min="7176" max="7176" width="8.28515625" style="127" customWidth="1"/>
    <col min="7177" max="7177" width="7.5703125" style="127" customWidth="1"/>
    <col min="7178" max="7178" width="8.28515625" style="127" customWidth="1"/>
    <col min="7179" max="7179" width="9.28515625" style="127" customWidth="1"/>
    <col min="7180" max="7181" width="7.5703125" style="127" customWidth="1"/>
    <col min="7182" max="7182" width="1.5703125" style="127" customWidth="1"/>
    <col min="7183" max="7184" width="7.5703125" style="127" customWidth="1"/>
    <col min="7185" max="7192" width="9.7109375" style="127" customWidth="1"/>
    <col min="7193" max="7424" width="9.140625" style="127"/>
    <col min="7425" max="7425" width="3.140625" style="127" customWidth="1"/>
    <col min="7426" max="7426" width="32" style="127" customWidth="1"/>
    <col min="7427" max="7427" width="19.85546875" style="127" customWidth="1"/>
    <col min="7428" max="7428" width="2.140625" style="127" customWidth="1"/>
    <col min="7429" max="7429" width="12.28515625" style="127" customWidth="1"/>
    <col min="7430" max="7430" width="8.28515625" style="127" customWidth="1"/>
    <col min="7431" max="7431" width="9.28515625" style="127" customWidth="1"/>
    <col min="7432" max="7432" width="8.28515625" style="127" customWidth="1"/>
    <col min="7433" max="7433" width="7.5703125" style="127" customWidth="1"/>
    <col min="7434" max="7434" width="8.28515625" style="127" customWidth="1"/>
    <col min="7435" max="7435" width="9.28515625" style="127" customWidth="1"/>
    <col min="7436" max="7437" width="7.5703125" style="127" customWidth="1"/>
    <col min="7438" max="7438" width="1.5703125" style="127" customWidth="1"/>
    <col min="7439" max="7440" width="7.5703125" style="127" customWidth="1"/>
    <col min="7441" max="7448" width="9.7109375" style="127" customWidth="1"/>
    <col min="7449" max="7680" width="9.140625" style="127"/>
    <col min="7681" max="7681" width="3.140625" style="127" customWidth="1"/>
    <col min="7682" max="7682" width="32" style="127" customWidth="1"/>
    <col min="7683" max="7683" width="19.85546875" style="127" customWidth="1"/>
    <col min="7684" max="7684" width="2.140625" style="127" customWidth="1"/>
    <col min="7685" max="7685" width="12.28515625" style="127" customWidth="1"/>
    <col min="7686" max="7686" width="8.28515625" style="127" customWidth="1"/>
    <col min="7687" max="7687" width="9.28515625" style="127" customWidth="1"/>
    <col min="7688" max="7688" width="8.28515625" style="127" customWidth="1"/>
    <col min="7689" max="7689" width="7.5703125" style="127" customWidth="1"/>
    <col min="7690" max="7690" width="8.28515625" style="127" customWidth="1"/>
    <col min="7691" max="7691" width="9.28515625" style="127" customWidth="1"/>
    <col min="7692" max="7693" width="7.5703125" style="127" customWidth="1"/>
    <col min="7694" max="7694" width="1.5703125" style="127" customWidth="1"/>
    <col min="7695" max="7696" width="7.5703125" style="127" customWidth="1"/>
    <col min="7697" max="7704" width="9.7109375" style="127" customWidth="1"/>
    <col min="7705" max="7936" width="9.140625" style="127"/>
    <col min="7937" max="7937" width="3.140625" style="127" customWidth="1"/>
    <col min="7938" max="7938" width="32" style="127" customWidth="1"/>
    <col min="7939" max="7939" width="19.85546875" style="127" customWidth="1"/>
    <col min="7940" max="7940" width="2.140625" style="127" customWidth="1"/>
    <col min="7941" max="7941" width="12.28515625" style="127" customWidth="1"/>
    <col min="7942" max="7942" width="8.28515625" style="127" customWidth="1"/>
    <col min="7943" max="7943" width="9.28515625" style="127" customWidth="1"/>
    <col min="7944" max="7944" width="8.28515625" style="127" customWidth="1"/>
    <col min="7945" max="7945" width="7.5703125" style="127" customWidth="1"/>
    <col min="7946" max="7946" width="8.28515625" style="127" customWidth="1"/>
    <col min="7947" max="7947" width="9.28515625" style="127" customWidth="1"/>
    <col min="7948" max="7949" width="7.5703125" style="127" customWidth="1"/>
    <col min="7950" max="7950" width="1.5703125" style="127" customWidth="1"/>
    <col min="7951" max="7952" width="7.5703125" style="127" customWidth="1"/>
    <col min="7953" max="7960" width="9.7109375" style="127" customWidth="1"/>
    <col min="7961" max="8192" width="9.140625" style="127"/>
    <col min="8193" max="8193" width="3.140625" style="127" customWidth="1"/>
    <col min="8194" max="8194" width="32" style="127" customWidth="1"/>
    <col min="8195" max="8195" width="19.85546875" style="127" customWidth="1"/>
    <col min="8196" max="8196" width="2.140625" style="127" customWidth="1"/>
    <col min="8197" max="8197" width="12.28515625" style="127" customWidth="1"/>
    <col min="8198" max="8198" width="8.28515625" style="127" customWidth="1"/>
    <col min="8199" max="8199" width="9.28515625" style="127" customWidth="1"/>
    <col min="8200" max="8200" width="8.28515625" style="127" customWidth="1"/>
    <col min="8201" max="8201" width="7.5703125" style="127" customWidth="1"/>
    <col min="8202" max="8202" width="8.28515625" style="127" customWidth="1"/>
    <col min="8203" max="8203" width="9.28515625" style="127" customWidth="1"/>
    <col min="8204" max="8205" width="7.5703125" style="127" customWidth="1"/>
    <col min="8206" max="8206" width="1.5703125" style="127" customWidth="1"/>
    <col min="8207" max="8208" width="7.5703125" style="127" customWidth="1"/>
    <col min="8209" max="8216" width="9.7109375" style="127" customWidth="1"/>
    <col min="8217" max="8448" width="9.140625" style="127"/>
    <col min="8449" max="8449" width="3.140625" style="127" customWidth="1"/>
    <col min="8450" max="8450" width="32" style="127" customWidth="1"/>
    <col min="8451" max="8451" width="19.85546875" style="127" customWidth="1"/>
    <col min="8452" max="8452" width="2.140625" style="127" customWidth="1"/>
    <col min="8453" max="8453" width="12.28515625" style="127" customWidth="1"/>
    <col min="8454" max="8454" width="8.28515625" style="127" customWidth="1"/>
    <col min="8455" max="8455" width="9.28515625" style="127" customWidth="1"/>
    <col min="8456" max="8456" width="8.28515625" style="127" customWidth="1"/>
    <col min="8457" max="8457" width="7.5703125" style="127" customWidth="1"/>
    <col min="8458" max="8458" width="8.28515625" style="127" customWidth="1"/>
    <col min="8459" max="8459" width="9.28515625" style="127" customWidth="1"/>
    <col min="8460" max="8461" width="7.5703125" style="127" customWidth="1"/>
    <col min="8462" max="8462" width="1.5703125" style="127" customWidth="1"/>
    <col min="8463" max="8464" width="7.5703125" style="127" customWidth="1"/>
    <col min="8465" max="8472" width="9.7109375" style="127" customWidth="1"/>
    <col min="8473" max="8704" width="9.140625" style="127"/>
    <col min="8705" max="8705" width="3.140625" style="127" customWidth="1"/>
    <col min="8706" max="8706" width="32" style="127" customWidth="1"/>
    <col min="8707" max="8707" width="19.85546875" style="127" customWidth="1"/>
    <col min="8708" max="8708" width="2.140625" style="127" customWidth="1"/>
    <col min="8709" max="8709" width="12.28515625" style="127" customWidth="1"/>
    <col min="8710" max="8710" width="8.28515625" style="127" customWidth="1"/>
    <col min="8711" max="8711" width="9.28515625" style="127" customWidth="1"/>
    <col min="8712" max="8712" width="8.28515625" style="127" customWidth="1"/>
    <col min="8713" max="8713" width="7.5703125" style="127" customWidth="1"/>
    <col min="8714" max="8714" width="8.28515625" style="127" customWidth="1"/>
    <col min="8715" max="8715" width="9.28515625" style="127" customWidth="1"/>
    <col min="8716" max="8717" width="7.5703125" style="127" customWidth="1"/>
    <col min="8718" max="8718" width="1.5703125" style="127" customWidth="1"/>
    <col min="8719" max="8720" width="7.5703125" style="127" customWidth="1"/>
    <col min="8721" max="8728" width="9.7109375" style="127" customWidth="1"/>
    <col min="8729" max="8960" width="9.140625" style="127"/>
    <col min="8961" max="8961" width="3.140625" style="127" customWidth="1"/>
    <col min="8962" max="8962" width="32" style="127" customWidth="1"/>
    <col min="8963" max="8963" width="19.85546875" style="127" customWidth="1"/>
    <col min="8964" max="8964" width="2.140625" style="127" customWidth="1"/>
    <col min="8965" max="8965" width="12.28515625" style="127" customWidth="1"/>
    <col min="8966" max="8966" width="8.28515625" style="127" customWidth="1"/>
    <col min="8967" max="8967" width="9.28515625" style="127" customWidth="1"/>
    <col min="8968" max="8968" width="8.28515625" style="127" customWidth="1"/>
    <col min="8969" max="8969" width="7.5703125" style="127" customWidth="1"/>
    <col min="8970" max="8970" width="8.28515625" style="127" customWidth="1"/>
    <col min="8971" max="8971" width="9.28515625" style="127" customWidth="1"/>
    <col min="8972" max="8973" width="7.5703125" style="127" customWidth="1"/>
    <col min="8974" max="8974" width="1.5703125" style="127" customWidth="1"/>
    <col min="8975" max="8976" width="7.5703125" style="127" customWidth="1"/>
    <col min="8977" max="8984" width="9.7109375" style="127" customWidth="1"/>
    <col min="8985" max="9216" width="9.140625" style="127"/>
    <col min="9217" max="9217" width="3.140625" style="127" customWidth="1"/>
    <col min="9218" max="9218" width="32" style="127" customWidth="1"/>
    <col min="9219" max="9219" width="19.85546875" style="127" customWidth="1"/>
    <col min="9220" max="9220" width="2.140625" style="127" customWidth="1"/>
    <col min="9221" max="9221" width="12.28515625" style="127" customWidth="1"/>
    <col min="9222" max="9222" width="8.28515625" style="127" customWidth="1"/>
    <col min="9223" max="9223" width="9.28515625" style="127" customWidth="1"/>
    <col min="9224" max="9224" width="8.28515625" style="127" customWidth="1"/>
    <col min="9225" max="9225" width="7.5703125" style="127" customWidth="1"/>
    <col min="9226" max="9226" width="8.28515625" style="127" customWidth="1"/>
    <col min="9227" max="9227" width="9.28515625" style="127" customWidth="1"/>
    <col min="9228" max="9229" width="7.5703125" style="127" customWidth="1"/>
    <col min="9230" max="9230" width="1.5703125" style="127" customWidth="1"/>
    <col min="9231" max="9232" width="7.5703125" style="127" customWidth="1"/>
    <col min="9233" max="9240" width="9.7109375" style="127" customWidth="1"/>
    <col min="9241" max="9472" width="9.140625" style="127"/>
    <col min="9473" max="9473" width="3.140625" style="127" customWidth="1"/>
    <col min="9474" max="9474" width="32" style="127" customWidth="1"/>
    <col min="9475" max="9475" width="19.85546875" style="127" customWidth="1"/>
    <col min="9476" max="9476" width="2.140625" style="127" customWidth="1"/>
    <col min="9477" max="9477" width="12.28515625" style="127" customWidth="1"/>
    <col min="9478" max="9478" width="8.28515625" style="127" customWidth="1"/>
    <col min="9479" max="9479" width="9.28515625" style="127" customWidth="1"/>
    <col min="9480" max="9480" width="8.28515625" style="127" customWidth="1"/>
    <col min="9481" max="9481" width="7.5703125" style="127" customWidth="1"/>
    <col min="9482" max="9482" width="8.28515625" style="127" customWidth="1"/>
    <col min="9483" max="9483" width="9.28515625" style="127" customWidth="1"/>
    <col min="9484" max="9485" width="7.5703125" style="127" customWidth="1"/>
    <col min="9486" max="9486" width="1.5703125" style="127" customWidth="1"/>
    <col min="9487" max="9488" width="7.5703125" style="127" customWidth="1"/>
    <col min="9489" max="9496" width="9.7109375" style="127" customWidth="1"/>
    <col min="9497" max="9728" width="9.140625" style="127"/>
    <col min="9729" max="9729" width="3.140625" style="127" customWidth="1"/>
    <col min="9730" max="9730" width="32" style="127" customWidth="1"/>
    <col min="9731" max="9731" width="19.85546875" style="127" customWidth="1"/>
    <col min="9732" max="9732" width="2.140625" style="127" customWidth="1"/>
    <col min="9733" max="9733" width="12.28515625" style="127" customWidth="1"/>
    <col min="9734" max="9734" width="8.28515625" style="127" customWidth="1"/>
    <col min="9735" max="9735" width="9.28515625" style="127" customWidth="1"/>
    <col min="9736" max="9736" width="8.28515625" style="127" customWidth="1"/>
    <col min="9737" max="9737" width="7.5703125" style="127" customWidth="1"/>
    <col min="9738" max="9738" width="8.28515625" style="127" customWidth="1"/>
    <col min="9739" max="9739" width="9.28515625" style="127" customWidth="1"/>
    <col min="9740" max="9741" width="7.5703125" style="127" customWidth="1"/>
    <col min="9742" max="9742" width="1.5703125" style="127" customWidth="1"/>
    <col min="9743" max="9744" width="7.5703125" style="127" customWidth="1"/>
    <col min="9745" max="9752" width="9.7109375" style="127" customWidth="1"/>
    <col min="9753" max="9984" width="9.140625" style="127"/>
    <col min="9985" max="9985" width="3.140625" style="127" customWidth="1"/>
    <col min="9986" max="9986" width="32" style="127" customWidth="1"/>
    <col min="9987" max="9987" width="19.85546875" style="127" customWidth="1"/>
    <col min="9988" max="9988" width="2.140625" style="127" customWidth="1"/>
    <col min="9989" max="9989" width="12.28515625" style="127" customWidth="1"/>
    <col min="9990" max="9990" width="8.28515625" style="127" customWidth="1"/>
    <col min="9991" max="9991" width="9.28515625" style="127" customWidth="1"/>
    <col min="9992" max="9992" width="8.28515625" style="127" customWidth="1"/>
    <col min="9993" max="9993" width="7.5703125" style="127" customWidth="1"/>
    <col min="9994" max="9994" width="8.28515625" style="127" customWidth="1"/>
    <col min="9995" max="9995" width="9.28515625" style="127" customWidth="1"/>
    <col min="9996" max="9997" width="7.5703125" style="127" customWidth="1"/>
    <col min="9998" max="9998" width="1.5703125" style="127" customWidth="1"/>
    <col min="9999" max="10000" width="7.5703125" style="127" customWidth="1"/>
    <col min="10001" max="10008" width="9.7109375" style="127" customWidth="1"/>
    <col min="10009" max="10240" width="9.140625" style="127"/>
    <col min="10241" max="10241" width="3.140625" style="127" customWidth="1"/>
    <col min="10242" max="10242" width="32" style="127" customWidth="1"/>
    <col min="10243" max="10243" width="19.85546875" style="127" customWidth="1"/>
    <col min="10244" max="10244" width="2.140625" style="127" customWidth="1"/>
    <col min="10245" max="10245" width="12.28515625" style="127" customWidth="1"/>
    <col min="10246" max="10246" width="8.28515625" style="127" customWidth="1"/>
    <col min="10247" max="10247" width="9.28515625" style="127" customWidth="1"/>
    <col min="10248" max="10248" width="8.28515625" style="127" customWidth="1"/>
    <col min="10249" max="10249" width="7.5703125" style="127" customWidth="1"/>
    <col min="10250" max="10250" width="8.28515625" style="127" customWidth="1"/>
    <col min="10251" max="10251" width="9.28515625" style="127" customWidth="1"/>
    <col min="10252" max="10253" width="7.5703125" style="127" customWidth="1"/>
    <col min="10254" max="10254" width="1.5703125" style="127" customWidth="1"/>
    <col min="10255" max="10256" width="7.5703125" style="127" customWidth="1"/>
    <col min="10257" max="10264" width="9.7109375" style="127" customWidth="1"/>
    <col min="10265" max="10496" width="9.140625" style="127"/>
    <col min="10497" max="10497" width="3.140625" style="127" customWidth="1"/>
    <col min="10498" max="10498" width="32" style="127" customWidth="1"/>
    <col min="10499" max="10499" width="19.85546875" style="127" customWidth="1"/>
    <col min="10500" max="10500" width="2.140625" style="127" customWidth="1"/>
    <col min="10501" max="10501" width="12.28515625" style="127" customWidth="1"/>
    <col min="10502" max="10502" width="8.28515625" style="127" customWidth="1"/>
    <col min="10503" max="10503" width="9.28515625" style="127" customWidth="1"/>
    <col min="10504" max="10504" width="8.28515625" style="127" customWidth="1"/>
    <col min="10505" max="10505" width="7.5703125" style="127" customWidth="1"/>
    <col min="10506" max="10506" width="8.28515625" style="127" customWidth="1"/>
    <col min="10507" max="10507" width="9.28515625" style="127" customWidth="1"/>
    <col min="10508" max="10509" width="7.5703125" style="127" customWidth="1"/>
    <col min="10510" max="10510" width="1.5703125" style="127" customWidth="1"/>
    <col min="10511" max="10512" width="7.5703125" style="127" customWidth="1"/>
    <col min="10513" max="10520" width="9.7109375" style="127" customWidth="1"/>
    <col min="10521" max="10752" width="9.140625" style="127"/>
    <col min="10753" max="10753" width="3.140625" style="127" customWidth="1"/>
    <col min="10754" max="10754" width="32" style="127" customWidth="1"/>
    <col min="10755" max="10755" width="19.85546875" style="127" customWidth="1"/>
    <col min="10756" max="10756" width="2.140625" style="127" customWidth="1"/>
    <col min="10757" max="10757" width="12.28515625" style="127" customWidth="1"/>
    <col min="10758" max="10758" width="8.28515625" style="127" customWidth="1"/>
    <col min="10759" max="10759" width="9.28515625" style="127" customWidth="1"/>
    <col min="10760" max="10760" width="8.28515625" style="127" customWidth="1"/>
    <col min="10761" max="10761" width="7.5703125" style="127" customWidth="1"/>
    <col min="10762" max="10762" width="8.28515625" style="127" customWidth="1"/>
    <col min="10763" max="10763" width="9.28515625" style="127" customWidth="1"/>
    <col min="10764" max="10765" width="7.5703125" style="127" customWidth="1"/>
    <col min="10766" max="10766" width="1.5703125" style="127" customWidth="1"/>
    <col min="10767" max="10768" width="7.5703125" style="127" customWidth="1"/>
    <col min="10769" max="10776" width="9.7109375" style="127" customWidth="1"/>
    <col min="10777" max="11008" width="9.140625" style="127"/>
    <col min="11009" max="11009" width="3.140625" style="127" customWidth="1"/>
    <col min="11010" max="11010" width="32" style="127" customWidth="1"/>
    <col min="11011" max="11011" width="19.85546875" style="127" customWidth="1"/>
    <col min="11012" max="11012" width="2.140625" style="127" customWidth="1"/>
    <col min="11013" max="11013" width="12.28515625" style="127" customWidth="1"/>
    <col min="11014" max="11014" width="8.28515625" style="127" customWidth="1"/>
    <col min="11015" max="11015" width="9.28515625" style="127" customWidth="1"/>
    <col min="11016" max="11016" width="8.28515625" style="127" customWidth="1"/>
    <col min="11017" max="11017" width="7.5703125" style="127" customWidth="1"/>
    <col min="11018" max="11018" width="8.28515625" style="127" customWidth="1"/>
    <col min="11019" max="11019" width="9.28515625" style="127" customWidth="1"/>
    <col min="11020" max="11021" width="7.5703125" style="127" customWidth="1"/>
    <col min="11022" max="11022" width="1.5703125" style="127" customWidth="1"/>
    <col min="11023" max="11024" width="7.5703125" style="127" customWidth="1"/>
    <col min="11025" max="11032" width="9.7109375" style="127" customWidth="1"/>
    <col min="11033" max="11264" width="9.140625" style="127"/>
    <col min="11265" max="11265" width="3.140625" style="127" customWidth="1"/>
    <col min="11266" max="11266" width="32" style="127" customWidth="1"/>
    <col min="11267" max="11267" width="19.85546875" style="127" customWidth="1"/>
    <col min="11268" max="11268" width="2.140625" style="127" customWidth="1"/>
    <col min="11269" max="11269" width="12.28515625" style="127" customWidth="1"/>
    <col min="11270" max="11270" width="8.28515625" style="127" customWidth="1"/>
    <col min="11271" max="11271" width="9.28515625" style="127" customWidth="1"/>
    <col min="11272" max="11272" width="8.28515625" style="127" customWidth="1"/>
    <col min="11273" max="11273" width="7.5703125" style="127" customWidth="1"/>
    <col min="11274" max="11274" width="8.28515625" style="127" customWidth="1"/>
    <col min="11275" max="11275" width="9.28515625" style="127" customWidth="1"/>
    <col min="11276" max="11277" width="7.5703125" style="127" customWidth="1"/>
    <col min="11278" max="11278" width="1.5703125" style="127" customWidth="1"/>
    <col min="11279" max="11280" width="7.5703125" style="127" customWidth="1"/>
    <col min="11281" max="11288" width="9.7109375" style="127" customWidth="1"/>
    <col min="11289" max="11520" width="9.140625" style="127"/>
    <col min="11521" max="11521" width="3.140625" style="127" customWidth="1"/>
    <col min="11522" max="11522" width="32" style="127" customWidth="1"/>
    <col min="11523" max="11523" width="19.85546875" style="127" customWidth="1"/>
    <col min="11524" max="11524" width="2.140625" style="127" customWidth="1"/>
    <col min="11525" max="11525" width="12.28515625" style="127" customWidth="1"/>
    <col min="11526" max="11526" width="8.28515625" style="127" customWidth="1"/>
    <col min="11527" max="11527" width="9.28515625" style="127" customWidth="1"/>
    <col min="11528" max="11528" width="8.28515625" style="127" customWidth="1"/>
    <col min="11529" max="11529" width="7.5703125" style="127" customWidth="1"/>
    <col min="11530" max="11530" width="8.28515625" style="127" customWidth="1"/>
    <col min="11531" max="11531" width="9.28515625" style="127" customWidth="1"/>
    <col min="11532" max="11533" width="7.5703125" style="127" customWidth="1"/>
    <col min="11534" max="11534" width="1.5703125" style="127" customWidth="1"/>
    <col min="11535" max="11536" width="7.5703125" style="127" customWidth="1"/>
    <col min="11537" max="11544" width="9.7109375" style="127" customWidth="1"/>
    <col min="11545" max="11776" width="9.140625" style="127"/>
    <col min="11777" max="11777" width="3.140625" style="127" customWidth="1"/>
    <col min="11778" max="11778" width="32" style="127" customWidth="1"/>
    <col min="11779" max="11779" width="19.85546875" style="127" customWidth="1"/>
    <col min="11780" max="11780" width="2.140625" style="127" customWidth="1"/>
    <col min="11781" max="11781" width="12.28515625" style="127" customWidth="1"/>
    <col min="11782" max="11782" width="8.28515625" style="127" customWidth="1"/>
    <col min="11783" max="11783" width="9.28515625" style="127" customWidth="1"/>
    <col min="11784" max="11784" width="8.28515625" style="127" customWidth="1"/>
    <col min="11785" max="11785" width="7.5703125" style="127" customWidth="1"/>
    <col min="11786" max="11786" width="8.28515625" style="127" customWidth="1"/>
    <col min="11787" max="11787" width="9.28515625" style="127" customWidth="1"/>
    <col min="11788" max="11789" width="7.5703125" style="127" customWidth="1"/>
    <col min="11790" max="11790" width="1.5703125" style="127" customWidth="1"/>
    <col min="11791" max="11792" width="7.5703125" style="127" customWidth="1"/>
    <col min="11793" max="11800" width="9.7109375" style="127" customWidth="1"/>
    <col min="11801" max="12032" width="9.140625" style="127"/>
    <col min="12033" max="12033" width="3.140625" style="127" customWidth="1"/>
    <col min="12034" max="12034" width="32" style="127" customWidth="1"/>
    <col min="12035" max="12035" width="19.85546875" style="127" customWidth="1"/>
    <col min="12036" max="12036" width="2.140625" style="127" customWidth="1"/>
    <col min="12037" max="12037" width="12.28515625" style="127" customWidth="1"/>
    <col min="12038" max="12038" width="8.28515625" style="127" customWidth="1"/>
    <col min="12039" max="12039" width="9.28515625" style="127" customWidth="1"/>
    <col min="12040" max="12040" width="8.28515625" style="127" customWidth="1"/>
    <col min="12041" max="12041" width="7.5703125" style="127" customWidth="1"/>
    <col min="12042" max="12042" width="8.28515625" style="127" customWidth="1"/>
    <col min="12043" max="12043" width="9.28515625" style="127" customWidth="1"/>
    <col min="12044" max="12045" width="7.5703125" style="127" customWidth="1"/>
    <col min="12046" max="12046" width="1.5703125" style="127" customWidth="1"/>
    <col min="12047" max="12048" width="7.5703125" style="127" customWidth="1"/>
    <col min="12049" max="12056" width="9.7109375" style="127" customWidth="1"/>
    <col min="12057" max="12288" width="9.140625" style="127"/>
    <col min="12289" max="12289" width="3.140625" style="127" customWidth="1"/>
    <col min="12290" max="12290" width="32" style="127" customWidth="1"/>
    <col min="12291" max="12291" width="19.85546875" style="127" customWidth="1"/>
    <col min="12292" max="12292" width="2.140625" style="127" customWidth="1"/>
    <col min="12293" max="12293" width="12.28515625" style="127" customWidth="1"/>
    <col min="12294" max="12294" width="8.28515625" style="127" customWidth="1"/>
    <col min="12295" max="12295" width="9.28515625" style="127" customWidth="1"/>
    <col min="12296" max="12296" width="8.28515625" style="127" customWidth="1"/>
    <col min="12297" max="12297" width="7.5703125" style="127" customWidth="1"/>
    <col min="12298" max="12298" width="8.28515625" style="127" customWidth="1"/>
    <col min="12299" max="12299" width="9.28515625" style="127" customWidth="1"/>
    <col min="12300" max="12301" width="7.5703125" style="127" customWidth="1"/>
    <col min="12302" max="12302" width="1.5703125" style="127" customWidth="1"/>
    <col min="12303" max="12304" width="7.5703125" style="127" customWidth="1"/>
    <col min="12305" max="12312" width="9.7109375" style="127" customWidth="1"/>
    <col min="12313" max="12544" width="9.140625" style="127"/>
    <col min="12545" max="12545" width="3.140625" style="127" customWidth="1"/>
    <col min="12546" max="12546" width="32" style="127" customWidth="1"/>
    <col min="12547" max="12547" width="19.85546875" style="127" customWidth="1"/>
    <col min="12548" max="12548" width="2.140625" style="127" customWidth="1"/>
    <col min="12549" max="12549" width="12.28515625" style="127" customWidth="1"/>
    <col min="12550" max="12550" width="8.28515625" style="127" customWidth="1"/>
    <col min="12551" max="12551" width="9.28515625" style="127" customWidth="1"/>
    <col min="12552" max="12552" width="8.28515625" style="127" customWidth="1"/>
    <col min="12553" max="12553" width="7.5703125" style="127" customWidth="1"/>
    <col min="12554" max="12554" width="8.28515625" style="127" customWidth="1"/>
    <col min="12555" max="12555" width="9.28515625" style="127" customWidth="1"/>
    <col min="12556" max="12557" width="7.5703125" style="127" customWidth="1"/>
    <col min="12558" max="12558" width="1.5703125" style="127" customWidth="1"/>
    <col min="12559" max="12560" width="7.5703125" style="127" customWidth="1"/>
    <col min="12561" max="12568" width="9.7109375" style="127" customWidth="1"/>
    <col min="12569" max="12800" width="9.140625" style="127"/>
    <col min="12801" max="12801" width="3.140625" style="127" customWidth="1"/>
    <col min="12802" max="12802" width="32" style="127" customWidth="1"/>
    <col min="12803" max="12803" width="19.85546875" style="127" customWidth="1"/>
    <col min="12804" max="12804" width="2.140625" style="127" customWidth="1"/>
    <col min="12805" max="12805" width="12.28515625" style="127" customWidth="1"/>
    <col min="12806" max="12806" width="8.28515625" style="127" customWidth="1"/>
    <col min="12807" max="12807" width="9.28515625" style="127" customWidth="1"/>
    <col min="12808" max="12808" width="8.28515625" style="127" customWidth="1"/>
    <col min="12809" max="12809" width="7.5703125" style="127" customWidth="1"/>
    <col min="12810" max="12810" width="8.28515625" style="127" customWidth="1"/>
    <col min="12811" max="12811" width="9.28515625" style="127" customWidth="1"/>
    <col min="12812" max="12813" width="7.5703125" style="127" customWidth="1"/>
    <col min="12814" max="12814" width="1.5703125" style="127" customWidth="1"/>
    <col min="12815" max="12816" width="7.5703125" style="127" customWidth="1"/>
    <col min="12817" max="12824" width="9.7109375" style="127" customWidth="1"/>
    <col min="12825" max="13056" width="9.140625" style="127"/>
    <col min="13057" max="13057" width="3.140625" style="127" customWidth="1"/>
    <col min="13058" max="13058" width="32" style="127" customWidth="1"/>
    <col min="13059" max="13059" width="19.85546875" style="127" customWidth="1"/>
    <col min="13060" max="13060" width="2.140625" style="127" customWidth="1"/>
    <col min="13061" max="13061" width="12.28515625" style="127" customWidth="1"/>
    <col min="13062" max="13062" width="8.28515625" style="127" customWidth="1"/>
    <col min="13063" max="13063" width="9.28515625" style="127" customWidth="1"/>
    <col min="13064" max="13064" width="8.28515625" style="127" customWidth="1"/>
    <col min="13065" max="13065" width="7.5703125" style="127" customWidth="1"/>
    <col min="13066" max="13066" width="8.28515625" style="127" customWidth="1"/>
    <col min="13067" max="13067" width="9.28515625" style="127" customWidth="1"/>
    <col min="13068" max="13069" width="7.5703125" style="127" customWidth="1"/>
    <col min="13070" max="13070" width="1.5703125" style="127" customWidth="1"/>
    <col min="13071" max="13072" width="7.5703125" style="127" customWidth="1"/>
    <col min="13073" max="13080" width="9.7109375" style="127" customWidth="1"/>
    <col min="13081" max="13312" width="9.140625" style="127"/>
    <col min="13313" max="13313" width="3.140625" style="127" customWidth="1"/>
    <col min="13314" max="13314" width="32" style="127" customWidth="1"/>
    <col min="13315" max="13315" width="19.85546875" style="127" customWidth="1"/>
    <col min="13316" max="13316" width="2.140625" style="127" customWidth="1"/>
    <col min="13317" max="13317" width="12.28515625" style="127" customWidth="1"/>
    <col min="13318" max="13318" width="8.28515625" style="127" customWidth="1"/>
    <col min="13319" max="13319" width="9.28515625" style="127" customWidth="1"/>
    <col min="13320" max="13320" width="8.28515625" style="127" customWidth="1"/>
    <col min="13321" max="13321" width="7.5703125" style="127" customWidth="1"/>
    <col min="13322" max="13322" width="8.28515625" style="127" customWidth="1"/>
    <col min="13323" max="13323" width="9.28515625" style="127" customWidth="1"/>
    <col min="13324" max="13325" width="7.5703125" style="127" customWidth="1"/>
    <col min="13326" max="13326" width="1.5703125" style="127" customWidth="1"/>
    <col min="13327" max="13328" width="7.5703125" style="127" customWidth="1"/>
    <col min="13329" max="13336" width="9.7109375" style="127" customWidth="1"/>
    <col min="13337" max="13568" width="9.140625" style="127"/>
    <col min="13569" max="13569" width="3.140625" style="127" customWidth="1"/>
    <col min="13570" max="13570" width="32" style="127" customWidth="1"/>
    <col min="13571" max="13571" width="19.85546875" style="127" customWidth="1"/>
    <col min="13572" max="13572" width="2.140625" style="127" customWidth="1"/>
    <col min="13573" max="13573" width="12.28515625" style="127" customWidth="1"/>
    <col min="13574" max="13574" width="8.28515625" style="127" customWidth="1"/>
    <col min="13575" max="13575" width="9.28515625" style="127" customWidth="1"/>
    <col min="13576" max="13576" width="8.28515625" style="127" customWidth="1"/>
    <col min="13577" max="13577" width="7.5703125" style="127" customWidth="1"/>
    <col min="13578" max="13578" width="8.28515625" style="127" customWidth="1"/>
    <col min="13579" max="13579" width="9.28515625" style="127" customWidth="1"/>
    <col min="13580" max="13581" width="7.5703125" style="127" customWidth="1"/>
    <col min="13582" max="13582" width="1.5703125" style="127" customWidth="1"/>
    <col min="13583" max="13584" width="7.5703125" style="127" customWidth="1"/>
    <col min="13585" max="13592" width="9.7109375" style="127" customWidth="1"/>
    <col min="13593" max="13824" width="9.140625" style="127"/>
    <col min="13825" max="13825" width="3.140625" style="127" customWidth="1"/>
    <col min="13826" max="13826" width="32" style="127" customWidth="1"/>
    <col min="13827" max="13827" width="19.85546875" style="127" customWidth="1"/>
    <col min="13828" max="13828" width="2.140625" style="127" customWidth="1"/>
    <col min="13829" max="13829" width="12.28515625" style="127" customWidth="1"/>
    <col min="13830" max="13830" width="8.28515625" style="127" customWidth="1"/>
    <col min="13831" max="13831" width="9.28515625" style="127" customWidth="1"/>
    <col min="13832" max="13832" width="8.28515625" style="127" customWidth="1"/>
    <col min="13833" max="13833" width="7.5703125" style="127" customWidth="1"/>
    <col min="13834" max="13834" width="8.28515625" style="127" customWidth="1"/>
    <col min="13835" max="13835" width="9.28515625" style="127" customWidth="1"/>
    <col min="13836" max="13837" width="7.5703125" style="127" customWidth="1"/>
    <col min="13838" max="13838" width="1.5703125" style="127" customWidth="1"/>
    <col min="13839" max="13840" width="7.5703125" style="127" customWidth="1"/>
    <col min="13841" max="13848" width="9.7109375" style="127" customWidth="1"/>
    <col min="13849" max="14080" width="9.140625" style="127"/>
    <col min="14081" max="14081" width="3.140625" style="127" customWidth="1"/>
    <col min="14082" max="14082" width="32" style="127" customWidth="1"/>
    <col min="14083" max="14083" width="19.85546875" style="127" customWidth="1"/>
    <col min="14084" max="14084" width="2.140625" style="127" customWidth="1"/>
    <col min="14085" max="14085" width="12.28515625" style="127" customWidth="1"/>
    <col min="14086" max="14086" width="8.28515625" style="127" customWidth="1"/>
    <col min="14087" max="14087" width="9.28515625" style="127" customWidth="1"/>
    <col min="14088" max="14088" width="8.28515625" style="127" customWidth="1"/>
    <col min="14089" max="14089" width="7.5703125" style="127" customWidth="1"/>
    <col min="14090" max="14090" width="8.28515625" style="127" customWidth="1"/>
    <col min="14091" max="14091" width="9.28515625" style="127" customWidth="1"/>
    <col min="14092" max="14093" width="7.5703125" style="127" customWidth="1"/>
    <col min="14094" max="14094" width="1.5703125" style="127" customWidth="1"/>
    <col min="14095" max="14096" width="7.5703125" style="127" customWidth="1"/>
    <col min="14097" max="14104" width="9.7109375" style="127" customWidth="1"/>
    <col min="14105" max="14336" width="9.140625" style="127"/>
    <col min="14337" max="14337" width="3.140625" style="127" customWidth="1"/>
    <col min="14338" max="14338" width="32" style="127" customWidth="1"/>
    <col min="14339" max="14339" width="19.85546875" style="127" customWidth="1"/>
    <col min="14340" max="14340" width="2.140625" style="127" customWidth="1"/>
    <col min="14341" max="14341" width="12.28515625" style="127" customWidth="1"/>
    <col min="14342" max="14342" width="8.28515625" style="127" customWidth="1"/>
    <col min="14343" max="14343" width="9.28515625" style="127" customWidth="1"/>
    <col min="14344" max="14344" width="8.28515625" style="127" customWidth="1"/>
    <col min="14345" max="14345" width="7.5703125" style="127" customWidth="1"/>
    <col min="14346" max="14346" width="8.28515625" style="127" customWidth="1"/>
    <col min="14347" max="14347" width="9.28515625" style="127" customWidth="1"/>
    <col min="14348" max="14349" width="7.5703125" style="127" customWidth="1"/>
    <col min="14350" max="14350" width="1.5703125" style="127" customWidth="1"/>
    <col min="14351" max="14352" width="7.5703125" style="127" customWidth="1"/>
    <col min="14353" max="14360" width="9.7109375" style="127" customWidth="1"/>
    <col min="14361" max="14592" width="9.140625" style="127"/>
    <col min="14593" max="14593" width="3.140625" style="127" customWidth="1"/>
    <col min="14594" max="14594" width="32" style="127" customWidth="1"/>
    <col min="14595" max="14595" width="19.85546875" style="127" customWidth="1"/>
    <col min="14596" max="14596" width="2.140625" style="127" customWidth="1"/>
    <col min="14597" max="14597" width="12.28515625" style="127" customWidth="1"/>
    <col min="14598" max="14598" width="8.28515625" style="127" customWidth="1"/>
    <col min="14599" max="14599" width="9.28515625" style="127" customWidth="1"/>
    <col min="14600" max="14600" width="8.28515625" style="127" customWidth="1"/>
    <col min="14601" max="14601" width="7.5703125" style="127" customWidth="1"/>
    <col min="14602" max="14602" width="8.28515625" style="127" customWidth="1"/>
    <col min="14603" max="14603" width="9.28515625" style="127" customWidth="1"/>
    <col min="14604" max="14605" width="7.5703125" style="127" customWidth="1"/>
    <col min="14606" max="14606" width="1.5703125" style="127" customWidth="1"/>
    <col min="14607" max="14608" width="7.5703125" style="127" customWidth="1"/>
    <col min="14609" max="14616" width="9.7109375" style="127" customWidth="1"/>
    <col min="14617" max="14848" width="9.140625" style="127"/>
    <col min="14849" max="14849" width="3.140625" style="127" customWidth="1"/>
    <col min="14850" max="14850" width="32" style="127" customWidth="1"/>
    <col min="14851" max="14851" width="19.85546875" style="127" customWidth="1"/>
    <col min="14852" max="14852" width="2.140625" style="127" customWidth="1"/>
    <col min="14853" max="14853" width="12.28515625" style="127" customWidth="1"/>
    <col min="14854" max="14854" width="8.28515625" style="127" customWidth="1"/>
    <col min="14855" max="14855" width="9.28515625" style="127" customWidth="1"/>
    <col min="14856" max="14856" width="8.28515625" style="127" customWidth="1"/>
    <col min="14857" max="14857" width="7.5703125" style="127" customWidth="1"/>
    <col min="14858" max="14858" width="8.28515625" style="127" customWidth="1"/>
    <col min="14859" max="14859" width="9.28515625" style="127" customWidth="1"/>
    <col min="14860" max="14861" width="7.5703125" style="127" customWidth="1"/>
    <col min="14862" max="14862" width="1.5703125" style="127" customWidth="1"/>
    <col min="14863" max="14864" width="7.5703125" style="127" customWidth="1"/>
    <col min="14865" max="14872" width="9.7109375" style="127" customWidth="1"/>
    <col min="14873" max="15104" width="9.140625" style="127"/>
    <col min="15105" max="15105" width="3.140625" style="127" customWidth="1"/>
    <col min="15106" max="15106" width="32" style="127" customWidth="1"/>
    <col min="15107" max="15107" width="19.85546875" style="127" customWidth="1"/>
    <col min="15108" max="15108" width="2.140625" style="127" customWidth="1"/>
    <col min="15109" max="15109" width="12.28515625" style="127" customWidth="1"/>
    <col min="15110" max="15110" width="8.28515625" style="127" customWidth="1"/>
    <col min="15111" max="15111" width="9.28515625" style="127" customWidth="1"/>
    <col min="15112" max="15112" width="8.28515625" style="127" customWidth="1"/>
    <col min="15113" max="15113" width="7.5703125" style="127" customWidth="1"/>
    <col min="15114" max="15114" width="8.28515625" style="127" customWidth="1"/>
    <col min="15115" max="15115" width="9.28515625" style="127" customWidth="1"/>
    <col min="15116" max="15117" width="7.5703125" style="127" customWidth="1"/>
    <col min="15118" max="15118" width="1.5703125" style="127" customWidth="1"/>
    <col min="15119" max="15120" width="7.5703125" style="127" customWidth="1"/>
    <col min="15121" max="15128" width="9.7109375" style="127" customWidth="1"/>
    <col min="15129" max="15360" width="9.140625" style="127"/>
    <col min="15361" max="15361" width="3.140625" style="127" customWidth="1"/>
    <col min="15362" max="15362" width="32" style="127" customWidth="1"/>
    <col min="15363" max="15363" width="19.85546875" style="127" customWidth="1"/>
    <col min="15364" max="15364" width="2.140625" style="127" customWidth="1"/>
    <col min="15365" max="15365" width="12.28515625" style="127" customWidth="1"/>
    <col min="15366" max="15366" width="8.28515625" style="127" customWidth="1"/>
    <col min="15367" max="15367" width="9.28515625" style="127" customWidth="1"/>
    <col min="15368" max="15368" width="8.28515625" style="127" customWidth="1"/>
    <col min="15369" max="15369" width="7.5703125" style="127" customWidth="1"/>
    <col min="15370" max="15370" width="8.28515625" style="127" customWidth="1"/>
    <col min="15371" max="15371" width="9.28515625" style="127" customWidth="1"/>
    <col min="15372" max="15373" width="7.5703125" style="127" customWidth="1"/>
    <col min="15374" max="15374" width="1.5703125" style="127" customWidth="1"/>
    <col min="15375" max="15376" width="7.5703125" style="127" customWidth="1"/>
    <col min="15377" max="15384" width="9.7109375" style="127" customWidth="1"/>
    <col min="15385" max="15616" width="9.140625" style="127"/>
    <col min="15617" max="15617" width="3.140625" style="127" customWidth="1"/>
    <col min="15618" max="15618" width="32" style="127" customWidth="1"/>
    <col min="15619" max="15619" width="19.85546875" style="127" customWidth="1"/>
    <col min="15620" max="15620" width="2.140625" style="127" customWidth="1"/>
    <col min="15621" max="15621" width="12.28515625" style="127" customWidth="1"/>
    <col min="15622" max="15622" width="8.28515625" style="127" customWidth="1"/>
    <col min="15623" max="15623" width="9.28515625" style="127" customWidth="1"/>
    <col min="15624" max="15624" width="8.28515625" style="127" customWidth="1"/>
    <col min="15625" max="15625" width="7.5703125" style="127" customWidth="1"/>
    <col min="15626" max="15626" width="8.28515625" style="127" customWidth="1"/>
    <col min="15627" max="15627" width="9.28515625" style="127" customWidth="1"/>
    <col min="15628" max="15629" width="7.5703125" style="127" customWidth="1"/>
    <col min="15630" max="15630" width="1.5703125" style="127" customWidth="1"/>
    <col min="15631" max="15632" width="7.5703125" style="127" customWidth="1"/>
    <col min="15633" max="15640" width="9.7109375" style="127" customWidth="1"/>
    <col min="15641" max="15872" width="9.140625" style="127"/>
    <col min="15873" max="15873" width="3.140625" style="127" customWidth="1"/>
    <col min="15874" max="15874" width="32" style="127" customWidth="1"/>
    <col min="15875" max="15875" width="19.85546875" style="127" customWidth="1"/>
    <col min="15876" max="15876" width="2.140625" style="127" customWidth="1"/>
    <col min="15877" max="15877" width="12.28515625" style="127" customWidth="1"/>
    <col min="15878" max="15878" width="8.28515625" style="127" customWidth="1"/>
    <col min="15879" max="15879" width="9.28515625" style="127" customWidth="1"/>
    <col min="15880" max="15880" width="8.28515625" style="127" customWidth="1"/>
    <col min="15881" max="15881" width="7.5703125" style="127" customWidth="1"/>
    <col min="15882" max="15882" width="8.28515625" style="127" customWidth="1"/>
    <col min="15883" max="15883" width="9.28515625" style="127" customWidth="1"/>
    <col min="15884" max="15885" width="7.5703125" style="127" customWidth="1"/>
    <col min="15886" max="15886" width="1.5703125" style="127" customWidth="1"/>
    <col min="15887" max="15888" width="7.5703125" style="127" customWidth="1"/>
    <col min="15889" max="15896" width="9.7109375" style="127" customWidth="1"/>
    <col min="15897" max="16128" width="9.140625" style="127"/>
    <col min="16129" max="16129" width="3.140625" style="127" customWidth="1"/>
    <col min="16130" max="16130" width="32" style="127" customWidth="1"/>
    <col min="16131" max="16131" width="19.85546875" style="127" customWidth="1"/>
    <col min="16132" max="16132" width="2.140625" style="127" customWidth="1"/>
    <col min="16133" max="16133" width="12.28515625" style="127" customWidth="1"/>
    <col min="16134" max="16134" width="8.28515625" style="127" customWidth="1"/>
    <col min="16135" max="16135" width="9.28515625" style="127" customWidth="1"/>
    <col min="16136" max="16136" width="8.28515625" style="127" customWidth="1"/>
    <col min="16137" max="16137" width="7.5703125" style="127" customWidth="1"/>
    <col min="16138" max="16138" width="8.28515625" style="127" customWidth="1"/>
    <col min="16139" max="16139" width="9.28515625" style="127" customWidth="1"/>
    <col min="16140" max="16141" width="7.5703125" style="127" customWidth="1"/>
    <col min="16142" max="16142" width="1.5703125" style="127" customWidth="1"/>
    <col min="16143" max="16144" width="7.5703125" style="127" customWidth="1"/>
    <col min="16145" max="16152" width="9.7109375" style="127" customWidth="1"/>
    <col min="16153" max="16384" width="9.140625" style="127"/>
  </cols>
  <sheetData>
    <row r="2" spans="1:25">
      <c r="B2" s="723" t="str">
        <f>"Table 5: Early years registered providers complying with the requirements of the Childcare Register at their most recent inspection as at "&amp;Quarter_end &amp;", by provider type (provisional)"&amp;CHAR(185)&amp;" "&amp;CHAR(178) &amp; " "&amp;CHAR(179)</f>
        <v>Table 5: Early years registered providers complying with the requirements of the Childcare Register at their most recent inspection as at 31 March 2013, by provider type (provisional)¹ ² ³</v>
      </c>
      <c r="C2" s="723"/>
      <c r="D2" s="723"/>
      <c r="E2" s="723"/>
      <c r="F2" s="723"/>
      <c r="G2" s="723"/>
      <c r="H2" s="723"/>
      <c r="I2" s="723"/>
      <c r="J2" s="723"/>
      <c r="K2" s="723"/>
      <c r="L2" s="593"/>
      <c r="M2" s="620"/>
      <c r="N2" s="620"/>
      <c r="O2" s="621"/>
      <c r="P2" s="622"/>
      <c r="Q2" s="621"/>
      <c r="R2" s="622"/>
      <c r="S2" s="621"/>
      <c r="T2" s="622"/>
      <c r="U2" s="621"/>
      <c r="V2" s="622"/>
    </row>
    <row r="3" spans="1:25">
      <c r="B3" s="723"/>
      <c r="C3" s="723"/>
      <c r="D3" s="723"/>
      <c r="E3" s="723"/>
      <c r="F3" s="723"/>
      <c r="G3" s="723"/>
      <c r="H3" s="723"/>
      <c r="I3" s="723"/>
      <c r="J3" s="723"/>
      <c r="K3" s="723"/>
      <c r="L3" s="593"/>
      <c r="M3" s="620"/>
      <c r="N3" s="620"/>
      <c r="O3" s="621"/>
      <c r="P3" s="622"/>
      <c r="Q3" s="621"/>
      <c r="R3" s="622"/>
      <c r="S3" s="621"/>
      <c r="T3" s="622"/>
      <c r="U3" s="621"/>
      <c r="V3" s="622"/>
    </row>
    <row r="4" spans="1:25">
      <c r="B4" s="152"/>
      <c r="C4" s="152"/>
      <c r="D4" s="152"/>
      <c r="E4" s="217"/>
      <c r="F4" s="217"/>
      <c r="G4" s="217"/>
      <c r="H4" s="217"/>
      <c r="I4" s="217"/>
      <c r="J4" s="217"/>
      <c r="K4" s="217"/>
      <c r="M4" s="139"/>
      <c r="N4" s="139"/>
      <c r="P4" s="117"/>
      <c r="Q4" s="116"/>
      <c r="R4" s="117"/>
      <c r="S4" s="116"/>
      <c r="T4" s="117"/>
      <c r="U4" s="116"/>
      <c r="V4" s="117"/>
      <c r="W4" s="116"/>
      <c r="X4" s="117"/>
      <c r="Y4" s="116"/>
    </row>
    <row r="5" spans="1:25" s="140" customFormat="1" ht="29.1" customHeight="1">
      <c r="B5" s="141"/>
      <c r="C5" s="141"/>
      <c r="D5" s="141"/>
      <c r="E5" s="699" t="s">
        <v>58</v>
      </c>
      <c r="F5" s="728" t="s">
        <v>178</v>
      </c>
      <c r="G5" s="728"/>
      <c r="H5" s="735" t="s">
        <v>1</v>
      </c>
      <c r="I5" s="728"/>
      <c r="J5" s="735" t="s">
        <v>2</v>
      </c>
      <c r="K5" s="735"/>
      <c r="L5" s="223"/>
      <c r="M5" s="142"/>
      <c r="N5" s="722"/>
      <c r="O5" s="722"/>
      <c r="P5" s="722"/>
      <c r="Q5" s="722"/>
      <c r="R5" s="722"/>
      <c r="S5" s="722"/>
      <c r="T5" s="141"/>
      <c r="U5" s="141"/>
    </row>
    <row r="6" spans="1:25" ht="15.75" customHeight="1">
      <c r="B6" s="431"/>
      <c r="C6" s="431"/>
      <c r="D6" s="431"/>
      <c r="E6" s="734"/>
      <c r="F6" s="228" t="s">
        <v>8113</v>
      </c>
      <c r="G6" s="228" t="str">
        <f>IF(MAX($E$9:$E$20)&lt;100,"","%")</f>
        <v>%</v>
      </c>
      <c r="H6" s="228" t="s">
        <v>8113</v>
      </c>
      <c r="I6" s="228" t="str">
        <f>IF(MAX($E$9:$E$20)&lt;100,"","%")</f>
        <v>%</v>
      </c>
      <c r="J6" s="228" t="s">
        <v>8113</v>
      </c>
      <c r="K6" s="228" t="str">
        <f>IF(MAX($E$9:$E$20)&lt;100,"","%")</f>
        <v>%</v>
      </c>
      <c r="L6" s="432"/>
      <c r="M6" s="223"/>
      <c r="N6" s="432"/>
      <c r="O6" s="223"/>
      <c r="P6" s="432"/>
      <c r="Q6" s="223"/>
      <c r="R6" s="432"/>
      <c r="S6" s="223"/>
      <c r="T6" s="432"/>
      <c r="U6" s="116"/>
      <c r="V6" s="127"/>
      <c r="X6" s="127"/>
    </row>
    <row r="7" spans="1:25" ht="4.5" customHeight="1">
      <c r="B7" s="433"/>
      <c r="C7" s="433"/>
      <c r="D7" s="433"/>
      <c r="E7" s="434"/>
      <c r="F7" s="434"/>
      <c r="G7" s="434"/>
      <c r="H7" s="434"/>
      <c r="I7" s="434"/>
      <c r="J7" s="434"/>
      <c r="K7" s="434"/>
      <c r="L7" s="432"/>
      <c r="M7" s="223"/>
      <c r="N7" s="432"/>
      <c r="O7" s="223"/>
      <c r="P7" s="432"/>
      <c r="Q7" s="223"/>
      <c r="R7" s="432"/>
      <c r="S7" s="223"/>
      <c r="T7" s="432"/>
      <c r="U7" s="116"/>
      <c r="V7" s="127"/>
      <c r="X7" s="127"/>
    </row>
    <row r="8" spans="1:25" s="148" customFormat="1">
      <c r="A8" s="147"/>
      <c r="B8" s="244" t="s">
        <v>9207</v>
      </c>
      <c r="C8" s="149"/>
      <c r="D8" s="149"/>
      <c r="E8" s="482"/>
      <c r="F8" s="482"/>
      <c r="G8" s="482"/>
      <c r="H8" s="482"/>
      <c r="I8" s="482"/>
      <c r="J8" s="482"/>
      <c r="K8" s="482"/>
      <c r="L8" s="414"/>
      <c r="M8" s="436"/>
      <c r="N8" s="436"/>
      <c r="O8" s="436"/>
      <c r="P8" s="436"/>
      <c r="Q8" s="436"/>
      <c r="R8" s="436"/>
      <c r="S8" s="436"/>
    </row>
    <row r="9" spans="1:25" s="148" customFormat="1">
      <c r="A9" s="147"/>
      <c r="B9" s="437" t="s">
        <v>144</v>
      </c>
      <c r="C9" s="149"/>
      <c r="D9" s="149"/>
      <c r="E9" s="435">
        <f>IF(ISERROR(VLOOKUP($B9&amp;"All",Dataset10,4,FALSE))=TRUE,0,VLOOKUP($B9&amp;"All",Dataset10,4,FALSE))</f>
        <v>44060</v>
      </c>
      <c r="F9" s="438">
        <f>IF(ISERROR(VLOOKUP($B9&amp;"All",Dataset10,5,FALSE))=TRUE,0,VLOOKUP($B9&amp;"All",Dataset10,5,FALSE))</f>
        <v>39055</v>
      </c>
      <c r="G9" s="435">
        <f>IF($E9 &lt;1,0,F9/$E9*100)</f>
        <v>88.64049024058103</v>
      </c>
      <c r="H9" s="438">
        <f>IF(ISERROR(VLOOKUP($B9&amp;"All",Dataset10,6,FALSE))=TRUE,0,VLOOKUP($B9&amp;"All",Dataset10,6,FALSE))</f>
        <v>5001</v>
      </c>
      <c r="I9" s="435">
        <f>IF($E9 &lt;1,0,H9/$E9*100)</f>
        <v>11.350431230140718</v>
      </c>
      <c r="J9" s="438">
        <f>IF(ISERROR(VLOOKUP($B9&amp;"All",Dataset10,7,FALSE))=TRUE,0,VLOOKUP($B9&amp;"All",Dataset10,7,FALSE))</f>
        <v>4</v>
      </c>
      <c r="K9" s="435">
        <f>IF($E9 &lt;1, 0,J9/$E9*100)</f>
        <v>9.0785292782569211E-3</v>
      </c>
      <c r="L9" s="414"/>
      <c r="M9" s="414"/>
      <c r="N9" s="436"/>
      <c r="O9" s="436"/>
      <c r="P9" s="436"/>
      <c r="Q9" s="436"/>
      <c r="R9" s="436"/>
      <c r="S9" s="436"/>
    </row>
    <row r="10" spans="1:25" s="148" customFormat="1">
      <c r="A10" s="147"/>
      <c r="B10" s="283" t="s">
        <v>239</v>
      </c>
      <c r="C10" s="149"/>
      <c r="D10" s="149"/>
      <c r="E10" s="435">
        <f>IF(ISERROR(VLOOKUP($B10&amp;"All",Dataset10,4,FALSE))=TRUE,0,VLOOKUP($B10&amp;"All",Dataset10,4,FALSE))</f>
        <v>16725</v>
      </c>
      <c r="F10" s="438">
        <f>IF(ISERROR(VLOOKUP($B10&amp;"All",Dataset10,5,FALSE))=TRUE,0,VLOOKUP($B10&amp;"All",Dataset10,5,FALSE))</f>
        <v>15707</v>
      </c>
      <c r="G10" s="435">
        <f t="shared" ref="G10:G20" si="0">IF($E10 &lt;1,0,F10/$E10*100)</f>
        <v>93.913303437967116</v>
      </c>
      <c r="H10" s="438">
        <f>IF(ISERROR(VLOOKUP($B10&amp;"All",Dataset10,6,FALSE))=TRUE,0,VLOOKUP($B10&amp;"All",Dataset10,6,FALSE))</f>
        <v>1016</v>
      </c>
      <c r="I10" s="435">
        <f t="shared" ref="I10:I20" si="1">IF($E10 &lt;1,0,H10/$E10*100)</f>
        <v>6.0747384155455908</v>
      </c>
      <c r="J10" s="438">
        <f>IF(ISERROR(VLOOKUP($B10&amp;"All",Dataset10,7,FALSE))=TRUE,0,VLOOKUP($B10&amp;"All",Dataset10,7,FALSE))</f>
        <v>2</v>
      </c>
      <c r="K10" s="435">
        <f t="shared" ref="K10:K20" si="2">IF($E10 &lt;1, 0,J10/$E10*100)</f>
        <v>1.195814648729447E-2</v>
      </c>
      <c r="L10" s="414"/>
      <c r="M10" s="414"/>
      <c r="N10" s="436"/>
      <c r="O10" s="436"/>
      <c r="P10" s="436"/>
      <c r="Q10" s="436"/>
      <c r="R10" s="436"/>
      <c r="S10" s="436"/>
    </row>
    <row r="11" spans="1:25" s="148" customFormat="1">
      <c r="A11" s="147"/>
      <c r="B11" s="283" t="s">
        <v>240</v>
      </c>
      <c r="C11" s="149"/>
      <c r="D11" s="149"/>
      <c r="E11" s="435">
        <f>IF(ISERROR(VLOOKUP($B11&amp;"All",Dataset10,4,FALSE))=TRUE,0,VLOOKUP($B11&amp;"All",Dataset10,4,FALSE))</f>
        <v>108</v>
      </c>
      <c r="F11" s="438">
        <f>IF(ISERROR(VLOOKUP($B11&amp;"All",Dataset10,5,FALSE))=TRUE,0,VLOOKUP($B11&amp;"All",Dataset10,5,FALSE))</f>
        <v>100</v>
      </c>
      <c r="G11" s="435">
        <f t="shared" si="0"/>
        <v>92.592592592592595</v>
      </c>
      <c r="H11" s="438">
        <f>IF(ISERROR(VLOOKUP($B11&amp;"All",Dataset10,6,FALSE))=TRUE,0,VLOOKUP($B11&amp;"All",Dataset10,6,FALSE))</f>
        <v>8</v>
      </c>
      <c r="I11" s="435">
        <f t="shared" si="1"/>
        <v>7.4074074074074066</v>
      </c>
      <c r="J11" s="438">
        <f>IF(ISERROR(VLOOKUP($B11&amp;"All",Dataset10,7,FALSE))=TRUE,0,VLOOKUP($B11&amp;"All",Dataset10,7,FALSE))</f>
        <v>0</v>
      </c>
      <c r="K11" s="435">
        <f t="shared" si="2"/>
        <v>0</v>
      </c>
      <c r="L11" s="414"/>
      <c r="M11" s="414"/>
      <c r="N11" s="436"/>
      <c r="O11" s="436"/>
      <c r="P11" s="436"/>
      <c r="Q11" s="436"/>
      <c r="R11" s="436"/>
      <c r="S11" s="436"/>
    </row>
    <row r="12" spans="1:25" s="148" customFormat="1" ht="1.5" customHeight="1">
      <c r="A12" s="147"/>
      <c r="B12" s="283"/>
      <c r="C12" s="149"/>
      <c r="D12" s="149"/>
      <c r="E12" s="435"/>
      <c r="F12" s="438"/>
      <c r="G12" s="435"/>
      <c r="H12" s="438"/>
      <c r="I12" s="435"/>
      <c r="J12" s="438"/>
      <c r="K12" s="435"/>
      <c r="L12" s="414"/>
      <c r="M12" s="414"/>
      <c r="N12" s="436"/>
      <c r="O12" s="436"/>
      <c r="P12" s="436"/>
      <c r="Q12" s="436"/>
      <c r="R12" s="436"/>
      <c r="S12" s="436"/>
    </row>
    <row r="13" spans="1:25" s="148" customFormat="1">
      <c r="A13" s="147"/>
      <c r="B13" s="437" t="s">
        <v>172</v>
      </c>
      <c r="C13" s="149"/>
      <c r="D13" s="149"/>
      <c r="E13" s="435">
        <f>IF(ISERROR(VLOOKUP($B13&amp;"All",Dataset10,4,FALSE))=TRUE,0,VLOOKUP($B13&amp;"All",Dataset10,4,FALSE))</f>
        <v>60893</v>
      </c>
      <c r="F13" s="438">
        <f>IF(ISERROR(VLOOKUP($B13&amp;"All",Dataset10,5,FALSE))=TRUE,0,VLOOKUP($B13&amp;"All",Dataset10,5,FALSE))</f>
        <v>54862</v>
      </c>
      <c r="G13" s="435">
        <f t="shared" si="0"/>
        <v>90.095741710869888</v>
      </c>
      <c r="H13" s="438">
        <f>IF(ISERROR(VLOOKUP($B13&amp;"All",Dataset10,6,FALSE))=TRUE,0,VLOOKUP($B13&amp;"All",Dataset10,6,FALSE))</f>
        <v>6025</v>
      </c>
      <c r="I13" s="435">
        <f t="shared" si="1"/>
        <v>9.8944049398124587</v>
      </c>
      <c r="J13" s="438">
        <f>IF(ISERROR(VLOOKUP($B13&amp;"All",Dataset10,7,FALSE))=TRUE,0,VLOOKUP($B13&amp;"All",Dataset10,7,FALSE))</f>
        <v>6</v>
      </c>
      <c r="K13" s="435">
        <f t="shared" si="2"/>
        <v>9.8533493176555589E-3</v>
      </c>
      <c r="L13" s="414"/>
      <c r="M13" s="414"/>
      <c r="N13" s="436"/>
      <c r="O13" s="436"/>
      <c r="P13" s="436"/>
      <c r="Q13" s="436"/>
      <c r="R13" s="436"/>
      <c r="S13" s="436"/>
    </row>
    <row r="14" spans="1:25" s="148" customFormat="1" ht="7.5" customHeight="1">
      <c r="A14" s="147"/>
      <c r="B14" s="437"/>
      <c r="C14" s="149"/>
      <c r="D14" s="149"/>
      <c r="E14" s="435"/>
      <c r="F14" s="438"/>
      <c r="G14" s="435"/>
      <c r="H14" s="438"/>
      <c r="I14" s="435"/>
      <c r="J14" s="438"/>
      <c r="K14" s="435"/>
      <c r="L14" s="414"/>
      <c r="M14" s="414"/>
      <c r="N14" s="436"/>
      <c r="O14" s="436"/>
      <c r="P14" s="436"/>
      <c r="Q14" s="436"/>
      <c r="R14" s="436"/>
      <c r="S14" s="436"/>
    </row>
    <row r="15" spans="1:25" s="148" customFormat="1">
      <c r="A15" s="147"/>
      <c r="B15" s="244" t="s">
        <v>9208</v>
      </c>
      <c r="C15" s="149"/>
      <c r="D15" s="149"/>
      <c r="E15" s="435"/>
      <c r="F15" s="438"/>
      <c r="G15" s="435"/>
      <c r="H15" s="438"/>
      <c r="I15" s="435"/>
      <c r="J15" s="438"/>
      <c r="K15" s="435"/>
      <c r="L15" s="414"/>
      <c r="M15" s="414"/>
      <c r="N15" s="436"/>
      <c r="O15" s="436"/>
      <c r="P15" s="436"/>
      <c r="Q15" s="436"/>
      <c r="R15" s="436"/>
      <c r="S15" s="436"/>
    </row>
    <row r="16" spans="1:25" s="148" customFormat="1">
      <c r="A16" s="147"/>
      <c r="B16" s="437" t="s">
        <v>144</v>
      </c>
      <c r="C16" s="149"/>
      <c r="D16" s="149"/>
      <c r="E16" s="435">
        <f>IF(ISERROR(VLOOKUP($B16&amp;"All",Dataset10,8,FALSE))=TRUE,0,VLOOKUP($B16&amp;"All",Dataset10,8,FALSE))</f>
        <v>41723</v>
      </c>
      <c r="F16" s="438">
        <f>IF(ISERROR(VLOOKUP($B16&amp;"All",Dataset10,9,FALSE))=TRUE,0,VLOOKUP($B16&amp;"All",Dataset10,9,FALSE))</f>
        <v>37061</v>
      </c>
      <c r="G16" s="435">
        <f t="shared" si="0"/>
        <v>88.826306833161567</v>
      </c>
      <c r="H16" s="438">
        <f>IF(ISERROR(VLOOKUP($B16&amp;"All",Dataset10,10,FALSE))=TRUE,0,VLOOKUP($B16&amp;"All",Dataset10,10,FALSE))</f>
        <v>4658</v>
      </c>
      <c r="I16" s="435">
        <f t="shared" si="1"/>
        <v>11.164106128514248</v>
      </c>
      <c r="J16" s="438">
        <f>IF(ISERROR(VLOOKUP($B16&amp;"All",Dataset10,11,FALSE))=TRUE,0,VLOOKUP($B16&amp;"All",Dataset10,11,FALSE))</f>
        <v>4</v>
      </c>
      <c r="K16" s="435">
        <f t="shared" si="2"/>
        <v>9.5870383241857E-3</v>
      </c>
      <c r="L16" s="414"/>
      <c r="M16" s="414"/>
      <c r="N16" s="436"/>
      <c r="O16" s="436"/>
      <c r="P16" s="436"/>
      <c r="Q16" s="436"/>
      <c r="R16" s="436"/>
      <c r="S16" s="436"/>
    </row>
    <row r="17" spans="1:30" s="148" customFormat="1">
      <c r="A17" s="147"/>
      <c r="B17" s="283" t="s">
        <v>239</v>
      </c>
      <c r="C17" s="149"/>
      <c r="D17" s="149"/>
      <c r="E17" s="435">
        <f>IF(ISERROR(VLOOKUP($B17&amp;"All",Dataset10,8,FALSE))=TRUE,0,VLOOKUP($B17&amp;"All",Dataset10,8,FALSE))</f>
        <v>15297</v>
      </c>
      <c r="F17" s="438">
        <f>IF(ISERROR(VLOOKUP($B17&amp;"All",Dataset10,9,FALSE))=TRUE,0,VLOOKUP($B17&amp;"All",Dataset10,9,FALSE))</f>
        <v>14407</v>
      </c>
      <c r="G17" s="435">
        <f t="shared" si="0"/>
        <v>94.181865725305613</v>
      </c>
      <c r="H17" s="438">
        <f>IF(ISERROR(VLOOKUP($B17&amp;"All",Dataset10,10,FALSE))=TRUE,0,VLOOKUP($B17&amp;"All",Dataset10,10,FALSE))</f>
        <v>885</v>
      </c>
      <c r="I17" s="435">
        <f t="shared" si="1"/>
        <v>5.7854481270837423</v>
      </c>
      <c r="J17" s="438">
        <f>IF(ISERROR(VLOOKUP($B17&amp;"All",Dataset10,11,FALSE))=TRUE,0,VLOOKUP($B17&amp;"All",Dataset10,11,FALSE))</f>
        <v>5</v>
      </c>
      <c r="K17" s="435">
        <f t="shared" si="2"/>
        <v>3.2686147610642612E-2</v>
      </c>
      <c r="L17" s="414"/>
      <c r="M17" s="414"/>
      <c r="N17" s="436"/>
      <c r="O17" s="436"/>
      <c r="P17" s="436"/>
      <c r="Q17" s="436"/>
      <c r="R17" s="436"/>
      <c r="S17" s="436"/>
    </row>
    <row r="18" spans="1:30" s="148" customFormat="1">
      <c r="A18" s="147"/>
      <c r="B18" s="283" t="s">
        <v>240</v>
      </c>
      <c r="C18" s="149"/>
      <c r="D18" s="149"/>
      <c r="E18" s="435">
        <f>IF(ISERROR(VLOOKUP($B18&amp;"All",Dataset10,8,FALSE))=TRUE,0,VLOOKUP($B18&amp;"All",Dataset10,8,FALSE))</f>
        <v>92</v>
      </c>
      <c r="F18" s="438">
        <f>IF(ISERROR(VLOOKUP($B18&amp;"All",Dataset10,9,FALSE))=TRUE,0,VLOOKUP($B18&amp;"All",Dataset10,9,FALSE))</f>
        <v>87</v>
      </c>
      <c r="G18" s="435">
        <f t="shared" si="0"/>
        <v>94.565217391304344</v>
      </c>
      <c r="H18" s="438">
        <f>IF(ISERROR(VLOOKUP($B18&amp;"All",Dataset10,10,FALSE))=TRUE,0,VLOOKUP($B18&amp;"All",Dataset10,10,FALSE))</f>
        <v>5</v>
      </c>
      <c r="I18" s="435">
        <f t="shared" si="1"/>
        <v>5.4347826086956523</v>
      </c>
      <c r="J18" s="438">
        <f>IF(ISERROR(VLOOKUP($B18&amp;"All",Dataset10,11,FALSE))=TRUE,0,VLOOKUP($B18&amp;"All",Dataset10,11,FALSE))</f>
        <v>0</v>
      </c>
      <c r="K18" s="435">
        <f t="shared" si="2"/>
        <v>0</v>
      </c>
      <c r="L18" s="414"/>
      <c r="M18" s="414"/>
      <c r="N18" s="436"/>
      <c r="O18" s="436"/>
      <c r="P18" s="436"/>
      <c r="Q18" s="436"/>
      <c r="R18" s="436"/>
      <c r="S18" s="436"/>
    </row>
    <row r="19" spans="1:30" s="148" customFormat="1" ht="0.75" customHeight="1">
      <c r="A19" s="147"/>
      <c r="B19" s="283"/>
      <c r="C19" s="149"/>
      <c r="D19" s="149"/>
      <c r="E19" s="435"/>
      <c r="F19" s="438"/>
      <c r="G19" s="435">
        <f t="shared" si="0"/>
        <v>0</v>
      </c>
      <c r="H19" s="438"/>
      <c r="I19" s="435">
        <f t="shared" si="1"/>
        <v>0</v>
      </c>
      <c r="J19" s="438"/>
      <c r="K19" s="435">
        <f t="shared" si="2"/>
        <v>0</v>
      </c>
      <c r="L19" s="414"/>
      <c r="M19" s="414"/>
      <c r="N19" s="436"/>
      <c r="O19" s="436"/>
      <c r="P19" s="436"/>
      <c r="Q19" s="436"/>
      <c r="R19" s="436"/>
      <c r="S19" s="436"/>
    </row>
    <row r="20" spans="1:30" s="148" customFormat="1">
      <c r="A20" s="147"/>
      <c r="B20" s="437" t="s">
        <v>172</v>
      </c>
      <c r="C20" s="149"/>
      <c r="D20" s="149"/>
      <c r="E20" s="435">
        <f>IF(ISERROR(VLOOKUP($B20&amp;"All",Dataset10,8,FALSE))=TRUE,0,VLOOKUP($B20&amp;"All",Dataset10,8,FALSE))</f>
        <v>57112</v>
      </c>
      <c r="F20" s="438">
        <f>IF(ISERROR(VLOOKUP($B20&amp;"All",Dataset10,9,FALSE))=TRUE,0,VLOOKUP($B20&amp;"All",Dataset10,9,FALSE))</f>
        <v>51555</v>
      </c>
      <c r="G20" s="435">
        <f t="shared" si="0"/>
        <v>90.269995797730772</v>
      </c>
      <c r="H20" s="438">
        <f>IF(ISERROR(VLOOKUP($B20&amp;"All",Dataset10,10,FALSE))=TRUE,0,VLOOKUP($B20&amp;"All",Dataset10,10,FALSE))</f>
        <v>5548</v>
      </c>
      <c r="I20" s="435">
        <f t="shared" si="1"/>
        <v>9.7142456926740444</v>
      </c>
      <c r="J20" s="438">
        <f>IF(ISERROR(VLOOKUP($B20&amp;"All",Dataset10,11,FALSE))=TRUE,0,VLOOKUP($B20&amp;"All",Dataset10,11,FALSE))</f>
        <v>9</v>
      </c>
      <c r="K20" s="435">
        <f t="shared" si="2"/>
        <v>1.5758509595181398E-2</v>
      </c>
      <c r="L20" s="414"/>
      <c r="M20" s="414"/>
      <c r="N20" s="436"/>
      <c r="O20" s="436"/>
      <c r="P20" s="436"/>
      <c r="Q20" s="436"/>
      <c r="R20" s="436"/>
      <c r="S20" s="436"/>
    </row>
    <row r="21" spans="1:30" ht="4.5" customHeight="1">
      <c r="A21" s="116"/>
      <c r="B21" s="152"/>
      <c r="C21" s="152"/>
      <c r="D21" s="152"/>
      <c r="E21" s="221"/>
      <c r="F21" s="440"/>
      <c r="G21" s="440"/>
      <c r="H21" s="440"/>
      <c r="I21" s="440"/>
      <c r="J21" s="440"/>
      <c r="K21" s="440"/>
      <c r="L21" s="414"/>
      <c r="M21" s="414"/>
      <c r="N21" s="436"/>
      <c r="O21" s="436"/>
      <c r="P21" s="436"/>
      <c r="Q21" s="436"/>
      <c r="R21" s="436"/>
      <c r="S21" s="436"/>
      <c r="T21" s="436"/>
      <c r="U21" s="116"/>
      <c r="V21" s="116"/>
      <c r="W21" s="116"/>
      <c r="X21" s="116"/>
      <c r="Y21" s="116"/>
      <c r="Z21" s="116"/>
      <c r="AA21" s="116"/>
      <c r="AB21" s="116"/>
    </row>
    <row r="22" spans="1:30" ht="12.75" customHeight="1">
      <c r="B22" s="155"/>
      <c r="C22" s="155"/>
      <c r="D22" s="156"/>
      <c r="J22" s="240"/>
      <c r="K22" s="224" t="s">
        <v>57</v>
      </c>
      <c r="L22" s="414"/>
      <c r="M22" s="414"/>
      <c r="O22" s="116"/>
      <c r="P22" s="117"/>
      <c r="Q22" s="116"/>
      <c r="R22" s="117"/>
      <c r="S22" s="116"/>
      <c r="T22" s="117"/>
      <c r="U22" s="116"/>
      <c r="V22" s="117"/>
      <c r="W22" s="116"/>
      <c r="X22" s="116"/>
      <c r="Y22" s="116"/>
      <c r="Z22" s="116"/>
      <c r="AA22" s="116"/>
      <c r="AB22" s="116"/>
      <c r="AC22" s="116"/>
      <c r="AD22" s="116"/>
    </row>
    <row r="23" spans="1:30">
      <c r="B23" s="697" t="s">
        <v>0</v>
      </c>
      <c r="C23" s="697"/>
      <c r="D23" s="697"/>
      <c r="E23" s="697"/>
      <c r="F23" s="442"/>
      <c r="G23" s="216"/>
      <c r="H23" s="442"/>
      <c r="I23" s="216"/>
      <c r="J23" s="442"/>
      <c r="K23" s="216"/>
      <c r="L23" s="414"/>
      <c r="M23" s="414"/>
      <c r="N23" s="619"/>
      <c r="O23" s="442"/>
      <c r="P23" s="442"/>
    </row>
    <row r="24" spans="1:30">
      <c r="B24" s="337" t="s">
        <v>245</v>
      </c>
      <c r="C24" s="126"/>
      <c r="D24" s="126"/>
      <c r="L24" s="414"/>
      <c r="M24" s="414"/>
      <c r="N24" s="115"/>
      <c r="O24" s="113"/>
      <c r="P24" s="114"/>
    </row>
    <row r="25" spans="1:30">
      <c r="B25" s="481" t="s">
        <v>9216</v>
      </c>
      <c r="C25" s="105"/>
      <c r="D25" s="105"/>
      <c r="E25" s="217"/>
      <c r="L25" s="414"/>
      <c r="M25" s="414"/>
    </row>
    <row r="26" spans="1:30">
      <c r="B26" s="737"/>
      <c r="C26" s="737"/>
      <c r="D26" s="737"/>
      <c r="E26" s="737"/>
      <c r="F26" s="737"/>
      <c r="G26" s="737"/>
      <c r="H26" s="737"/>
      <c r="I26" s="737"/>
      <c r="J26" s="737"/>
      <c r="K26" s="737"/>
      <c r="L26" s="414"/>
      <c r="M26" s="414"/>
    </row>
    <row r="27" spans="1:30">
      <c r="A27" s="623"/>
      <c r="B27" s="737"/>
      <c r="C27" s="737"/>
      <c r="D27" s="737"/>
      <c r="E27" s="737"/>
      <c r="F27" s="737"/>
      <c r="G27" s="737"/>
      <c r="H27" s="737"/>
      <c r="I27" s="737"/>
      <c r="J27" s="737"/>
      <c r="K27" s="737"/>
      <c r="L27" s="414"/>
      <c r="M27" s="414"/>
      <c r="N27" s="620"/>
      <c r="O27" s="621"/>
      <c r="P27" s="622"/>
      <c r="Q27" s="621"/>
      <c r="R27" s="622"/>
      <c r="S27" s="621"/>
      <c r="T27" s="622"/>
      <c r="U27" s="621"/>
      <c r="V27" s="622"/>
    </row>
    <row r="28" spans="1:30">
      <c r="A28" s="623"/>
      <c r="B28" s="738"/>
      <c r="C28" s="738"/>
      <c r="D28" s="738"/>
      <c r="E28" s="738"/>
      <c r="F28" s="738"/>
      <c r="G28" s="738"/>
      <c r="H28" s="738"/>
      <c r="I28" s="738"/>
      <c r="J28" s="738"/>
      <c r="K28" s="738"/>
      <c r="L28" s="414"/>
      <c r="M28" s="414"/>
      <c r="N28" s="620"/>
      <c r="O28" s="621"/>
      <c r="P28" s="622"/>
      <c r="Q28" s="621"/>
      <c r="R28" s="622"/>
      <c r="S28" s="621"/>
      <c r="T28" s="622"/>
      <c r="U28" s="621"/>
      <c r="V28" s="622"/>
    </row>
    <row r="29" spans="1:30">
      <c r="A29" s="623"/>
      <c r="B29" s="344"/>
      <c r="C29" s="344"/>
      <c r="D29" s="344"/>
      <c r="E29" s="594"/>
      <c r="F29" s="624"/>
      <c r="G29" s="624"/>
      <c r="H29" s="624"/>
      <c r="I29" s="624"/>
      <c r="J29" s="624"/>
      <c r="K29" s="624"/>
      <c r="L29" s="414"/>
      <c r="M29" s="414"/>
      <c r="N29" s="620"/>
      <c r="O29" s="621"/>
      <c r="P29" s="622"/>
      <c r="Q29" s="621"/>
      <c r="R29" s="622"/>
      <c r="S29" s="621"/>
      <c r="T29" s="622"/>
      <c r="U29" s="621"/>
      <c r="V29" s="622"/>
    </row>
    <row r="30" spans="1:30" ht="14.25" customHeight="1">
      <c r="A30" s="623"/>
      <c r="B30" s="349"/>
      <c r="C30" s="349"/>
      <c r="D30" s="349"/>
      <c r="E30" s="739"/>
      <c r="F30" s="741"/>
      <c r="G30" s="741"/>
      <c r="H30" s="739"/>
      <c r="I30" s="739"/>
      <c r="J30" s="739"/>
      <c r="K30" s="739"/>
      <c r="L30" s="414"/>
      <c r="M30" s="414"/>
      <c r="N30" s="139"/>
    </row>
    <row r="31" spans="1:30" s="140" customFormat="1" ht="29.1" customHeight="1">
      <c r="A31" s="625"/>
      <c r="B31" s="350"/>
      <c r="C31" s="350"/>
      <c r="D31" s="350"/>
      <c r="E31" s="740"/>
      <c r="F31" s="595"/>
      <c r="G31" s="595"/>
      <c r="H31" s="595"/>
      <c r="I31" s="595"/>
      <c r="J31" s="595"/>
      <c r="K31" s="595"/>
      <c r="L31" s="414"/>
      <c r="M31" s="414"/>
      <c r="N31" s="722"/>
      <c r="O31" s="722"/>
      <c r="P31" s="722"/>
      <c r="Q31" s="722"/>
      <c r="R31" s="722"/>
      <c r="S31" s="722"/>
      <c r="T31" s="141"/>
      <c r="U31" s="141"/>
    </row>
    <row r="32" spans="1:30" ht="15.75" customHeight="1">
      <c r="A32" s="623"/>
      <c r="B32" s="350"/>
      <c r="C32" s="350"/>
      <c r="D32" s="350"/>
      <c r="E32" s="595"/>
      <c r="F32" s="595"/>
      <c r="G32" s="595"/>
      <c r="H32" s="595"/>
      <c r="I32" s="595"/>
      <c r="J32" s="595"/>
      <c r="K32" s="595"/>
      <c r="L32" s="414"/>
      <c r="M32" s="414"/>
      <c r="N32" s="432"/>
      <c r="O32" s="223"/>
      <c r="P32" s="432"/>
      <c r="Q32" s="223"/>
      <c r="R32" s="432"/>
      <c r="S32" s="223"/>
      <c r="T32" s="432"/>
      <c r="U32" s="116"/>
      <c r="V32" s="127"/>
      <c r="X32" s="127"/>
    </row>
    <row r="33" spans="1:30" ht="4.5" customHeight="1">
      <c r="A33" s="623"/>
      <c r="B33" s="626"/>
      <c r="C33" s="351"/>
      <c r="D33" s="351"/>
      <c r="E33" s="627"/>
      <c r="F33" s="627"/>
      <c r="G33" s="627"/>
      <c r="H33" s="627"/>
      <c r="I33" s="627"/>
      <c r="J33" s="627"/>
      <c r="K33" s="627"/>
      <c r="L33" s="414"/>
      <c r="M33" s="414"/>
      <c r="N33" s="432"/>
      <c r="O33" s="223"/>
      <c r="P33" s="432"/>
      <c r="Q33" s="223"/>
      <c r="R33" s="432"/>
      <c r="S33" s="223"/>
      <c r="T33" s="432"/>
      <c r="U33" s="116"/>
      <c r="V33" s="127"/>
      <c r="X33" s="127"/>
    </row>
    <row r="34" spans="1:30" s="148" customFormat="1">
      <c r="A34" s="628"/>
      <c r="B34" s="351"/>
      <c r="C34" s="351"/>
      <c r="D34" s="351"/>
      <c r="E34" s="629"/>
      <c r="F34" s="630"/>
      <c r="G34" s="629"/>
      <c r="H34" s="630"/>
      <c r="I34" s="629"/>
      <c r="J34" s="630"/>
      <c r="K34" s="629"/>
      <c r="L34" s="414"/>
      <c r="M34" s="414"/>
      <c r="N34" s="436"/>
      <c r="O34" s="436"/>
      <c r="P34" s="436"/>
      <c r="Q34" s="436"/>
      <c r="R34" s="436"/>
      <c r="S34" s="436"/>
    </row>
    <row r="35" spans="1:30" s="148" customFormat="1">
      <c r="A35" s="628"/>
      <c r="B35" s="631"/>
      <c r="C35" s="351"/>
      <c r="D35" s="351"/>
      <c r="E35" s="629"/>
      <c r="F35" s="630"/>
      <c r="G35" s="629"/>
      <c r="H35" s="630"/>
      <c r="I35" s="629"/>
      <c r="J35" s="630"/>
      <c r="K35" s="629"/>
      <c r="L35" s="414"/>
      <c r="M35" s="414"/>
      <c r="N35" s="436"/>
      <c r="O35" s="436"/>
      <c r="P35" s="436"/>
      <c r="Q35" s="436"/>
      <c r="R35" s="436"/>
      <c r="S35" s="436"/>
    </row>
    <row r="36" spans="1:30" s="148" customFormat="1">
      <c r="A36" s="628"/>
      <c r="B36" s="631"/>
      <c r="C36" s="351"/>
      <c r="D36" s="351"/>
      <c r="E36" s="629"/>
      <c r="F36" s="630"/>
      <c r="G36" s="629"/>
      <c r="H36" s="630"/>
      <c r="I36" s="629"/>
      <c r="J36" s="630"/>
      <c r="K36" s="629"/>
      <c r="L36" s="414"/>
      <c r="M36" s="414"/>
      <c r="N36" s="436"/>
      <c r="O36" s="436"/>
      <c r="P36" s="436"/>
      <c r="Q36" s="436"/>
      <c r="R36" s="436"/>
      <c r="S36" s="436"/>
    </row>
    <row r="37" spans="1:30" s="148" customFormat="1">
      <c r="A37" s="628"/>
      <c r="B37" s="631"/>
      <c r="C37" s="351"/>
      <c r="D37" s="351"/>
      <c r="E37" s="629"/>
      <c r="F37" s="630"/>
      <c r="G37" s="629"/>
      <c r="H37" s="630"/>
      <c r="I37" s="629"/>
      <c r="J37" s="630"/>
      <c r="K37" s="629"/>
      <c r="L37" s="414"/>
      <c r="M37" s="414"/>
      <c r="N37" s="436"/>
      <c r="O37" s="436"/>
      <c r="P37" s="436"/>
      <c r="Q37" s="436"/>
      <c r="R37" s="436"/>
      <c r="S37" s="436"/>
    </row>
    <row r="38" spans="1:30" s="148" customFormat="1" ht="1.5" customHeight="1">
      <c r="A38" s="628"/>
      <c r="B38" s="351"/>
      <c r="C38" s="351"/>
      <c r="D38" s="351"/>
      <c r="E38" s="629"/>
      <c r="F38" s="630"/>
      <c r="G38" s="629"/>
      <c r="H38" s="630"/>
      <c r="I38" s="629"/>
      <c r="J38" s="630"/>
      <c r="K38" s="629"/>
      <c r="L38" s="414"/>
      <c r="M38" s="414"/>
      <c r="N38" s="436"/>
      <c r="O38" s="436"/>
      <c r="P38" s="436"/>
      <c r="Q38" s="436"/>
      <c r="R38" s="436"/>
      <c r="S38" s="436"/>
    </row>
    <row r="39" spans="1:30" s="148" customFormat="1">
      <c r="A39" s="628"/>
      <c r="B39" s="351"/>
      <c r="C39" s="351"/>
      <c r="D39" s="351"/>
      <c r="E39" s="629"/>
      <c r="F39" s="630"/>
      <c r="G39" s="629"/>
      <c r="H39" s="630"/>
      <c r="I39" s="629"/>
      <c r="J39" s="630"/>
      <c r="K39" s="629"/>
      <c r="L39" s="414"/>
      <c r="M39" s="414"/>
      <c r="N39" s="436"/>
      <c r="O39" s="436"/>
      <c r="P39" s="436"/>
      <c r="Q39" s="436"/>
      <c r="R39" s="436"/>
      <c r="S39" s="436"/>
    </row>
    <row r="40" spans="1:30" s="148" customFormat="1" ht="7.5" customHeight="1">
      <c r="A40" s="628"/>
      <c r="B40" s="626"/>
      <c r="C40" s="351"/>
      <c r="D40" s="351"/>
      <c r="E40" s="629"/>
      <c r="F40" s="630"/>
      <c r="G40" s="629"/>
      <c r="H40" s="630"/>
      <c r="I40" s="629"/>
      <c r="J40" s="630"/>
      <c r="K40" s="629"/>
      <c r="L40" s="414"/>
      <c r="M40" s="414"/>
      <c r="N40" s="436"/>
      <c r="O40" s="436"/>
      <c r="P40" s="436"/>
      <c r="Q40" s="436"/>
      <c r="R40" s="436"/>
      <c r="S40" s="436"/>
    </row>
    <row r="41" spans="1:30" s="148" customFormat="1">
      <c r="A41" s="628"/>
      <c r="B41" s="351"/>
      <c r="C41" s="351"/>
      <c r="D41" s="351"/>
      <c r="E41" s="629"/>
      <c r="F41" s="630"/>
      <c r="G41" s="629"/>
      <c r="H41" s="630"/>
      <c r="I41" s="629"/>
      <c r="J41" s="630"/>
      <c r="K41" s="629"/>
      <c r="L41" s="414"/>
      <c r="M41" s="414"/>
      <c r="N41" s="436"/>
      <c r="O41" s="436"/>
      <c r="P41" s="436"/>
      <c r="Q41" s="436"/>
      <c r="R41" s="436"/>
      <c r="S41" s="436"/>
    </row>
    <row r="42" spans="1:30" s="148" customFormat="1">
      <c r="A42" s="628"/>
      <c r="B42" s="631"/>
      <c r="C42" s="351"/>
      <c r="D42" s="351"/>
      <c r="E42" s="629"/>
      <c r="F42" s="630"/>
      <c r="G42" s="629"/>
      <c r="H42" s="630"/>
      <c r="I42" s="629"/>
      <c r="J42" s="630"/>
      <c r="K42" s="629"/>
      <c r="L42" s="414"/>
      <c r="M42" s="414"/>
      <c r="N42" s="436"/>
      <c r="O42" s="436"/>
      <c r="P42" s="436"/>
      <c r="Q42" s="436"/>
      <c r="R42" s="436"/>
      <c r="S42" s="436"/>
    </row>
    <row r="43" spans="1:30" s="299" customFormat="1">
      <c r="A43" s="632"/>
      <c r="B43" s="631"/>
      <c r="C43" s="351"/>
      <c r="D43" s="351"/>
      <c r="E43" s="629"/>
      <c r="F43" s="630"/>
      <c r="G43" s="629"/>
      <c r="H43" s="630"/>
      <c r="I43" s="629"/>
      <c r="J43" s="630"/>
      <c r="K43" s="629"/>
      <c r="L43" s="414"/>
      <c r="M43" s="414"/>
      <c r="N43" s="436"/>
      <c r="O43" s="436"/>
      <c r="P43" s="436"/>
      <c r="Q43" s="436"/>
      <c r="R43" s="436"/>
      <c r="S43" s="436"/>
    </row>
    <row r="44" spans="1:30" s="299" customFormat="1">
      <c r="A44" s="632"/>
      <c r="B44" s="631"/>
      <c r="C44" s="351"/>
      <c r="D44" s="351"/>
      <c r="E44" s="629"/>
      <c r="F44" s="630"/>
      <c r="G44" s="629"/>
      <c r="H44" s="630"/>
      <c r="I44" s="629"/>
      <c r="J44" s="630"/>
      <c r="K44" s="629"/>
      <c r="L44" s="414"/>
      <c r="M44" s="414"/>
      <c r="N44" s="436"/>
      <c r="O44" s="436"/>
      <c r="P44" s="436"/>
      <c r="Q44" s="436"/>
      <c r="R44" s="436"/>
      <c r="S44" s="436"/>
    </row>
    <row r="45" spans="1:30" s="299" customFormat="1" ht="0.75" customHeight="1">
      <c r="A45" s="632"/>
      <c r="B45" s="351"/>
      <c r="C45" s="351"/>
      <c r="D45" s="351"/>
      <c r="E45" s="629"/>
      <c r="F45" s="630"/>
      <c r="G45" s="629"/>
      <c r="H45" s="630"/>
      <c r="I45" s="629"/>
      <c r="J45" s="630"/>
      <c r="K45" s="629"/>
      <c r="L45" s="414"/>
      <c r="M45" s="414"/>
      <c r="N45" s="436"/>
      <c r="O45" s="436"/>
      <c r="P45" s="436"/>
      <c r="Q45" s="436"/>
      <c r="R45" s="436"/>
      <c r="S45" s="436"/>
    </row>
    <row r="46" spans="1:30" s="299" customFormat="1">
      <c r="A46" s="632"/>
      <c r="B46" s="344"/>
      <c r="C46" s="344"/>
      <c r="D46" s="344"/>
      <c r="E46" s="633"/>
      <c r="F46" s="627"/>
      <c r="G46" s="627"/>
      <c r="H46" s="627"/>
      <c r="I46" s="627"/>
      <c r="J46" s="627"/>
      <c r="K46" s="627"/>
      <c r="L46" s="414"/>
      <c r="M46" s="414"/>
      <c r="N46" s="436"/>
      <c r="O46" s="436"/>
      <c r="P46" s="436"/>
      <c r="Q46" s="436"/>
      <c r="R46" s="436"/>
      <c r="S46" s="436"/>
    </row>
    <row r="47" spans="1:30" ht="4.5" customHeight="1">
      <c r="A47" s="344"/>
      <c r="B47" s="353"/>
      <c r="C47" s="353"/>
      <c r="D47" s="353"/>
      <c r="E47" s="624"/>
      <c r="F47" s="624"/>
      <c r="G47" s="624"/>
      <c r="H47" s="624"/>
      <c r="I47" s="624"/>
      <c r="J47" s="633"/>
      <c r="K47" s="354"/>
      <c r="L47" s="414"/>
      <c r="M47" s="414"/>
      <c r="N47" s="436"/>
      <c r="O47" s="436"/>
      <c r="P47" s="436"/>
      <c r="Q47" s="436"/>
      <c r="R47" s="436"/>
      <c r="S47" s="436"/>
      <c r="T47" s="436"/>
      <c r="U47" s="116"/>
      <c r="V47" s="116"/>
      <c r="W47" s="116"/>
      <c r="X47" s="116"/>
      <c r="Y47" s="116"/>
      <c r="Z47" s="116"/>
      <c r="AA47" s="116"/>
      <c r="AB47" s="116"/>
    </row>
    <row r="48" spans="1:30" ht="12.75" customHeight="1">
      <c r="A48" s="623"/>
      <c r="B48" s="736"/>
      <c r="C48" s="736"/>
      <c r="D48" s="736"/>
      <c r="E48" s="736"/>
      <c r="F48" s="355"/>
      <c r="G48" s="355"/>
      <c r="H48" s="355"/>
      <c r="I48" s="355"/>
      <c r="J48" s="355"/>
      <c r="K48" s="355"/>
      <c r="L48" s="414"/>
      <c r="M48" s="414"/>
      <c r="O48" s="116"/>
      <c r="P48" s="117"/>
      <c r="Q48" s="116"/>
      <c r="R48" s="117"/>
      <c r="S48" s="116"/>
      <c r="T48" s="117"/>
      <c r="U48" s="116"/>
      <c r="V48" s="117"/>
      <c r="W48" s="116"/>
      <c r="X48" s="116"/>
      <c r="Y48" s="116"/>
      <c r="Z48" s="116"/>
      <c r="AA48" s="116"/>
      <c r="AB48" s="116"/>
      <c r="AC48" s="116"/>
      <c r="AD48" s="116"/>
    </row>
    <row r="49" spans="1:24">
      <c r="A49" s="623"/>
      <c r="B49" s="352"/>
      <c r="C49" s="623"/>
      <c r="D49" s="634"/>
      <c r="E49" s="634"/>
      <c r="F49" s="355"/>
      <c r="G49" s="635"/>
      <c r="H49" s="355"/>
      <c r="I49" s="635"/>
      <c r="J49" s="355"/>
      <c r="K49" s="635"/>
      <c r="L49" s="442"/>
      <c r="M49" s="442"/>
      <c r="N49" s="619"/>
      <c r="O49" s="442"/>
      <c r="P49" s="442"/>
    </row>
    <row r="50" spans="1:24">
      <c r="A50" s="623"/>
      <c r="B50" s="636"/>
      <c r="C50" s="344"/>
      <c r="D50" s="344"/>
      <c r="E50" s="624"/>
      <c r="F50" s="624"/>
      <c r="G50" s="624"/>
      <c r="H50" s="624"/>
      <c r="I50" s="624"/>
      <c r="J50" s="624"/>
      <c r="K50" s="624"/>
      <c r="L50" s="442"/>
      <c r="M50" s="442"/>
      <c r="N50" s="619"/>
      <c r="O50" s="442"/>
      <c r="P50" s="442"/>
    </row>
    <row r="51" spans="1:24" s="116" customFormat="1" ht="12.75" customHeight="1">
      <c r="A51" s="344"/>
      <c r="B51" s="344"/>
      <c r="C51" s="344"/>
      <c r="D51" s="344"/>
      <c r="E51" s="624"/>
      <c r="F51" s="624"/>
      <c r="G51" s="624"/>
      <c r="H51" s="624"/>
      <c r="I51" s="624"/>
      <c r="J51" s="624"/>
      <c r="K51" s="624"/>
      <c r="L51" s="105"/>
      <c r="M51" s="108"/>
      <c r="N51" s="108"/>
      <c r="P51" s="117"/>
      <c r="R51" s="117"/>
      <c r="T51" s="117"/>
      <c r="V51" s="117"/>
      <c r="X51" s="117"/>
    </row>
    <row r="52" spans="1:24" s="116" customFormat="1">
      <c r="A52" s="344"/>
      <c r="E52" s="217"/>
      <c r="F52" s="217"/>
      <c r="G52" s="217"/>
      <c r="H52" s="217"/>
      <c r="I52" s="217"/>
      <c r="J52" s="217"/>
      <c r="K52" s="217"/>
      <c r="L52" s="105"/>
      <c r="M52" s="108"/>
      <c r="N52" s="108"/>
      <c r="P52" s="117"/>
      <c r="R52" s="117"/>
      <c r="T52" s="117"/>
      <c r="V52" s="117"/>
      <c r="X52" s="117"/>
    </row>
    <row r="53" spans="1:24" s="116" customFormat="1">
      <c r="E53" s="217"/>
      <c r="F53" s="217"/>
      <c r="G53" s="217"/>
      <c r="H53" s="217"/>
      <c r="I53" s="217"/>
      <c r="J53" s="217"/>
      <c r="K53" s="217"/>
      <c r="L53" s="105"/>
      <c r="M53" s="108"/>
      <c r="N53" s="108"/>
      <c r="P53" s="117"/>
      <c r="R53" s="117"/>
      <c r="T53" s="117"/>
      <c r="V53" s="117"/>
      <c r="X53" s="117"/>
    </row>
    <row r="54" spans="1:24" s="116" customFormat="1">
      <c r="E54" s="217"/>
      <c r="F54" s="217"/>
      <c r="G54" s="217"/>
      <c r="H54" s="217"/>
      <c r="I54" s="217"/>
      <c r="J54" s="217"/>
      <c r="K54" s="217"/>
      <c r="L54" s="105"/>
      <c r="M54" s="108"/>
      <c r="N54" s="108"/>
      <c r="P54" s="117"/>
      <c r="R54" s="117"/>
      <c r="T54" s="117"/>
      <c r="V54" s="117"/>
      <c r="X54" s="117"/>
    </row>
    <row r="55" spans="1:24" s="116" customFormat="1">
      <c r="E55" s="217"/>
      <c r="F55" s="217"/>
      <c r="G55" s="217"/>
      <c r="H55" s="217"/>
      <c r="I55" s="217"/>
      <c r="J55" s="217"/>
      <c r="K55" s="217"/>
      <c r="L55" s="105"/>
      <c r="M55" s="108"/>
      <c r="N55" s="108"/>
      <c r="P55" s="117"/>
      <c r="R55" s="117"/>
      <c r="T55" s="117"/>
      <c r="V55" s="117"/>
      <c r="X55" s="117"/>
    </row>
    <row r="56" spans="1:24" s="116" customFormat="1">
      <c r="E56" s="217"/>
      <c r="F56" s="217"/>
      <c r="G56" s="217"/>
      <c r="H56" s="217"/>
      <c r="I56" s="217"/>
      <c r="J56" s="217"/>
      <c r="K56" s="217"/>
      <c r="L56" s="105"/>
      <c r="M56" s="108"/>
      <c r="N56" s="108"/>
      <c r="P56" s="117"/>
      <c r="R56" s="117"/>
      <c r="T56" s="117"/>
      <c r="V56" s="117"/>
      <c r="X56" s="117"/>
    </row>
    <row r="57" spans="1:24" s="116" customFormat="1">
      <c r="E57" s="217"/>
      <c r="F57" s="217"/>
      <c r="G57" s="217"/>
      <c r="H57" s="217"/>
      <c r="I57" s="217"/>
      <c r="J57" s="217"/>
      <c r="K57" s="217"/>
      <c r="L57" s="105"/>
      <c r="M57" s="108"/>
      <c r="N57" s="108"/>
      <c r="P57" s="117"/>
      <c r="R57" s="117"/>
      <c r="T57" s="117"/>
      <c r="V57" s="117"/>
      <c r="X57" s="117"/>
    </row>
    <row r="58" spans="1:24" s="116" customFormat="1">
      <c r="E58" s="217"/>
      <c r="F58" s="217"/>
      <c r="G58" s="217"/>
      <c r="H58" s="217"/>
      <c r="I58" s="217"/>
      <c r="J58" s="217"/>
      <c r="K58" s="217"/>
      <c r="L58" s="105"/>
      <c r="M58" s="108"/>
      <c r="N58" s="108"/>
      <c r="P58" s="117"/>
      <c r="R58" s="117"/>
      <c r="T58" s="117"/>
      <c r="V58" s="117"/>
      <c r="X58" s="117"/>
    </row>
    <row r="59" spans="1:24" s="116" customFormat="1">
      <c r="E59" s="217"/>
      <c r="F59" s="217"/>
      <c r="G59" s="217"/>
      <c r="H59" s="217"/>
      <c r="I59" s="217"/>
      <c r="J59" s="217"/>
      <c r="K59" s="217"/>
      <c r="L59" s="105"/>
      <c r="M59" s="108"/>
      <c r="N59" s="108"/>
      <c r="P59" s="117"/>
      <c r="R59" s="117"/>
      <c r="T59" s="117"/>
      <c r="V59" s="117"/>
      <c r="X59" s="117"/>
    </row>
    <row r="60" spans="1:24" s="116" customFormat="1">
      <c r="E60" s="217"/>
      <c r="F60" s="217"/>
      <c r="G60" s="217"/>
      <c r="H60" s="217"/>
      <c r="I60" s="217"/>
      <c r="J60" s="217"/>
      <c r="K60" s="217"/>
      <c r="L60" s="105"/>
      <c r="M60" s="108"/>
      <c r="N60" s="108"/>
      <c r="P60" s="117"/>
      <c r="R60" s="117"/>
      <c r="T60" s="117"/>
      <c r="V60" s="117"/>
      <c r="X60" s="117"/>
    </row>
    <row r="61" spans="1:24" s="116" customFormat="1">
      <c r="E61" s="217"/>
      <c r="F61" s="217"/>
      <c r="G61" s="217"/>
      <c r="H61" s="217"/>
      <c r="I61" s="217"/>
      <c r="J61" s="217"/>
      <c r="K61" s="217"/>
      <c r="L61" s="105"/>
      <c r="M61" s="108"/>
      <c r="N61" s="108"/>
      <c r="P61" s="117"/>
      <c r="R61" s="117"/>
      <c r="T61" s="117"/>
      <c r="V61" s="117"/>
      <c r="X61" s="117"/>
    </row>
    <row r="62" spans="1:24" s="116" customFormat="1">
      <c r="E62" s="217"/>
      <c r="F62" s="217"/>
      <c r="G62" s="217"/>
      <c r="H62" s="217"/>
      <c r="I62" s="217"/>
      <c r="J62" s="217"/>
      <c r="K62" s="217"/>
      <c r="L62" s="105"/>
      <c r="M62" s="108"/>
      <c r="N62" s="108"/>
      <c r="P62" s="117"/>
      <c r="R62" s="117"/>
      <c r="T62" s="117"/>
      <c r="V62" s="117"/>
      <c r="X62" s="117"/>
    </row>
    <row r="63" spans="1:24" s="116" customFormat="1">
      <c r="E63" s="217"/>
      <c r="F63" s="217"/>
      <c r="G63" s="217"/>
      <c r="H63" s="217"/>
      <c r="I63" s="217"/>
      <c r="J63" s="217"/>
      <c r="K63" s="217"/>
      <c r="L63" s="105"/>
      <c r="M63" s="108"/>
      <c r="N63" s="108"/>
      <c r="P63" s="117"/>
      <c r="R63" s="117"/>
      <c r="T63" s="117"/>
      <c r="V63" s="117"/>
      <c r="X63" s="117"/>
    </row>
    <row r="64" spans="1:24" s="116" customFormat="1">
      <c r="E64" s="217"/>
      <c r="F64" s="217"/>
      <c r="G64" s="217"/>
      <c r="H64" s="217"/>
      <c r="I64" s="217"/>
      <c r="J64" s="217"/>
      <c r="K64" s="217"/>
      <c r="L64" s="105"/>
      <c r="M64" s="108"/>
      <c r="N64" s="108"/>
      <c r="P64" s="117"/>
      <c r="R64" s="117"/>
      <c r="T64" s="117"/>
      <c r="V64" s="117"/>
      <c r="X64" s="117"/>
    </row>
    <row r="65" spans="5:24" s="116" customFormat="1">
      <c r="E65" s="217"/>
      <c r="F65" s="217"/>
      <c r="G65" s="217"/>
      <c r="H65" s="217"/>
      <c r="I65" s="217"/>
      <c r="J65" s="217"/>
      <c r="K65" s="217"/>
      <c r="L65" s="105"/>
      <c r="M65" s="108"/>
      <c r="N65" s="108"/>
      <c r="P65" s="117"/>
      <c r="R65" s="117"/>
      <c r="T65" s="117"/>
      <c r="V65" s="117"/>
      <c r="X65" s="117"/>
    </row>
    <row r="66" spans="5:24" s="116" customFormat="1">
      <c r="E66" s="217"/>
      <c r="F66" s="217"/>
      <c r="G66" s="217"/>
      <c r="H66" s="217"/>
      <c r="I66" s="217"/>
      <c r="J66" s="217"/>
      <c r="K66" s="217"/>
      <c r="L66" s="105"/>
      <c r="M66" s="108"/>
      <c r="N66" s="108"/>
      <c r="P66" s="117"/>
      <c r="R66" s="117"/>
      <c r="T66" s="117"/>
      <c r="V66" s="117"/>
      <c r="X66" s="117"/>
    </row>
    <row r="67" spans="5:24" s="116" customFormat="1">
      <c r="E67" s="217"/>
      <c r="F67" s="217"/>
      <c r="G67" s="217"/>
      <c r="H67" s="217"/>
      <c r="I67" s="217"/>
      <c r="J67" s="217"/>
      <c r="K67" s="217"/>
      <c r="L67" s="105"/>
      <c r="M67" s="108"/>
      <c r="N67" s="108"/>
      <c r="P67" s="117"/>
      <c r="R67" s="117"/>
      <c r="T67" s="117"/>
      <c r="V67" s="117"/>
      <c r="X67" s="117"/>
    </row>
    <row r="68" spans="5:24" s="116" customFormat="1">
      <c r="E68" s="217"/>
      <c r="F68" s="217"/>
      <c r="G68" s="217"/>
      <c r="H68" s="217"/>
      <c r="I68" s="217"/>
      <c r="J68" s="217"/>
      <c r="K68" s="217"/>
      <c r="L68" s="105"/>
      <c r="M68" s="108"/>
      <c r="N68" s="108"/>
      <c r="P68" s="117"/>
      <c r="R68" s="117"/>
      <c r="T68" s="117"/>
      <c r="V68" s="117"/>
      <c r="X68" s="117"/>
    </row>
    <row r="69" spans="5:24" s="116" customFormat="1">
      <c r="E69" s="217"/>
      <c r="F69" s="217"/>
      <c r="G69" s="217"/>
      <c r="H69" s="217"/>
      <c r="I69" s="217"/>
      <c r="J69" s="217"/>
      <c r="K69" s="217"/>
      <c r="L69" s="105"/>
      <c r="M69" s="108"/>
      <c r="N69" s="108"/>
      <c r="P69" s="117"/>
      <c r="R69" s="117"/>
      <c r="T69" s="117"/>
      <c r="V69" s="117"/>
      <c r="X69" s="117"/>
    </row>
    <row r="70" spans="5:24" s="116" customFormat="1">
      <c r="E70" s="217"/>
      <c r="F70" s="217"/>
      <c r="G70" s="217"/>
      <c r="H70" s="217"/>
      <c r="I70" s="217"/>
      <c r="J70" s="217"/>
      <c r="K70" s="217"/>
      <c r="L70" s="105"/>
      <c r="M70" s="108"/>
      <c r="N70" s="108"/>
      <c r="P70" s="117"/>
      <c r="R70" s="117"/>
      <c r="T70" s="117"/>
      <c r="V70" s="117"/>
      <c r="X70" s="117"/>
    </row>
    <row r="71" spans="5:24" s="116" customFormat="1">
      <c r="E71" s="217"/>
      <c r="F71" s="217"/>
      <c r="G71" s="217"/>
      <c r="H71" s="217"/>
      <c r="I71" s="217"/>
      <c r="J71" s="217"/>
      <c r="K71" s="217"/>
      <c r="L71" s="105"/>
      <c r="M71" s="108"/>
      <c r="N71" s="108"/>
      <c r="P71" s="117"/>
      <c r="R71" s="117"/>
      <c r="T71" s="117"/>
      <c r="V71" s="117"/>
      <c r="X71" s="117"/>
    </row>
    <row r="72" spans="5:24" s="116" customFormat="1">
      <c r="E72" s="217"/>
      <c r="F72" s="217"/>
      <c r="G72" s="217"/>
      <c r="H72" s="217"/>
      <c r="I72" s="217"/>
      <c r="J72" s="217"/>
      <c r="K72" s="217"/>
      <c r="L72" s="105"/>
      <c r="M72" s="108"/>
      <c r="N72" s="108"/>
      <c r="P72" s="117"/>
      <c r="R72" s="117"/>
      <c r="T72" s="117"/>
      <c r="V72" s="117"/>
      <c r="X72" s="117"/>
    </row>
    <row r="73" spans="5:24" s="116" customFormat="1">
      <c r="E73" s="217"/>
      <c r="F73" s="217"/>
      <c r="G73" s="217"/>
      <c r="H73" s="217"/>
      <c r="I73" s="217"/>
      <c r="J73" s="217"/>
      <c r="K73" s="217"/>
      <c r="L73" s="105"/>
      <c r="M73" s="108"/>
      <c r="N73" s="108"/>
      <c r="P73" s="117"/>
      <c r="R73" s="117"/>
      <c r="T73" s="117"/>
      <c r="V73" s="117"/>
      <c r="X73" s="117"/>
    </row>
    <row r="74" spans="5:24" s="116" customFormat="1">
      <c r="E74" s="217"/>
      <c r="F74" s="217"/>
      <c r="G74" s="217"/>
      <c r="H74" s="217"/>
      <c r="I74" s="217"/>
      <c r="J74" s="217"/>
      <c r="K74" s="217"/>
      <c r="L74" s="105"/>
      <c r="M74" s="108"/>
      <c r="N74" s="108"/>
      <c r="P74" s="117"/>
      <c r="R74" s="117"/>
      <c r="T74" s="117"/>
      <c r="V74" s="117"/>
      <c r="X74" s="117"/>
    </row>
    <row r="75" spans="5:24" s="116" customFormat="1">
      <c r="E75" s="217"/>
      <c r="F75" s="217"/>
      <c r="G75" s="217"/>
      <c r="H75" s="217"/>
      <c r="I75" s="217"/>
      <c r="J75" s="217"/>
      <c r="K75" s="217"/>
      <c r="L75" s="105"/>
      <c r="M75" s="108"/>
      <c r="N75" s="108"/>
      <c r="P75" s="117"/>
      <c r="R75" s="117"/>
      <c r="T75" s="117"/>
      <c r="V75" s="117"/>
      <c r="X75" s="117"/>
    </row>
    <row r="76" spans="5:24" s="116" customFormat="1">
      <c r="E76" s="217"/>
      <c r="F76" s="217"/>
      <c r="G76" s="217"/>
      <c r="H76" s="217"/>
      <c r="I76" s="217"/>
      <c r="J76" s="217"/>
      <c r="K76" s="217"/>
      <c r="L76" s="105"/>
      <c r="M76" s="108"/>
      <c r="N76" s="108"/>
      <c r="P76" s="117"/>
      <c r="R76" s="117"/>
      <c r="T76" s="117"/>
      <c r="V76" s="117"/>
      <c r="X76" s="117"/>
    </row>
    <row r="77" spans="5:24" s="116" customFormat="1">
      <c r="E77" s="217"/>
      <c r="F77" s="217"/>
      <c r="G77" s="217"/>
      <c r="H77" s="217"/>
      <c r="I77" s="217"/>
      <c r="J77" s="217"/>
      <c r="K77" s="217"/>
      <c r="L77" s="105"/>
      <c r="M77" s="108"/>
      <c r="N77" s="108"/>
      <c r="P77" s="117"/>
      <c r="R77" s="117"/>
      <c r="T77" s="117"/>
      <c r="V77" s="117"/>
      <c r="X77" s="117"/>
    </row>
    <row r="78" spans="5:24" s="116" customFormat="1">
      <c r="E78" s="217"/>
      <c r="F78" s="217"/>
      <c r="G78" s="217"/>
      <c r="H78" s="217"/>
      <c r="I78" s="217"/>
      <c r="J78" s="217"/>
      <c r="K78" s="217"/>
      <c r="L78" s="105"/>
      <c r="M78" s="108"/>
      <c r="N78" s="108"/>
      <c r="P78" s="117"/>
      <c r="R78" s="117"/>
      <c r="T78" s="117"/>
      <c r="V78" s="117"/>
      <c r="X78" s="117"/>
    </row>
    <row r="79" spans="5:24" s="116" customFormat="1">
      <c r="E79" s="217"/>
      <c r="F79" s="217"/>
      <c r="G79" s="217"/>
      <c r="H79" s="217"/>
      <c r="I79" s="217"/>
      <c r="J79" s="217"/>
      <c r="K79" s="217"/>
      <c r="L79" s="105"/>
      <c r="M79" s="108"/>
      <c r="N79" s="108"/>
      <c r="P79" s="117"/>
      <c r="R79" s="117"/>
      <c r="T79" s="117"/>
      <c r="V79" s="117"/>
      <c r="X79" s="117"/>
    </row>
    <row r="80" spans="5:24" s="116" customFormat="1">
      <c r="E80" s="217"/>
      <c r="F80" s="217"/>
      <c r="G80" s="217"/>
      <c r="H80" s="217"/>
      <c r="I80" s="217"/>
      <c r="J80" s="217"/>
      <c r="K80" s="217"/>
      <c r="L80" s="105"/>
      <c r="M80" s="108"/>
      <c r="N80" s="108"/>
      <c r="P80" s="117"/>
      <c r="R80" s="117"/>
      <c r="T80" s="117"/>
      <c r="V80" s="117"/>
      <c r="X80" s="117"/>
    </row>
    <row r="81" spans="5:24" s="116" customFormat="1">
      <c r="E81" s="217"/>
      <c r="F81" s="217"/>
      <c r="G81" s="217"/>
      <c r="H81" s="217"/>
      <c r="I81" s="217"/>
      <c r="J81" s="217"/>
      <c r="K81" s="217"/>
      <c r="L81" s="105"/>
      <c r="M81" s="108"/>
      <c r="N81" s="108"/>
      <c r="P81" s="117"/>
      <c r="R81" s="117"/>
      <c r="T81" s="117"/>
      <c r="V81" s="117"/>
      <c r="X81" s="117"/>
    </row>
    <row r="82" spans="5:24" s="116" customFormat="1">
      <c r="E82" s="217"/>
      <c r="F82" s="217"/>
      <c r="G82" s="217"/>
      <c r="H82" s="217"/>
      <c r="I82" s="217"/>
      <c r="J82" s="217"/>
      <c r="K82" s="217"/>
      <c r="L82" s="105"/>
      <c r="M82" s="108"/>
      <c r="N82" s="108"/>
      <c r="P82" s="117"/>
      <c r="R82" s="117"/>
      <c r="T82" s="117"/>
      <c r="V82" s="117"/>
      <c r="X82" s="117"/>
    </row>
    <row r="83" spans="5:24" s="116" customFormat="1">
      <c r="E83" s="217"/>
      <c r="F83" s="217"/>
      <c r="G83" s="217"/>
      <c r="H83" s="217"/>
      <c r="I83" s="217"/>
      <c r="J83" s="217"/>
      <c r="K83" s="217"/>
      <c r="L83" s="105"/>
      <c r="M83" s="108"/>
      <c r="N83" s="108"/>
      <c r="P83" s="117"/>
      <c r="R83" s="117"/>
      <c r="T83" s="117"/>
      <c r="V83" s="117"/>
      <c r="X83" s="117"/>
    </row>
    <row r="84" spans="5:24" s="116" customFormat="1">
      <c r="E84" s="217"/>
      <c r="F84" s="217"/>
      <c r="G84" s="217"/>
      <c r="H84" s="217"/>
      <c r="I84" s="217"/>
      <c r="J84" s="217"/>
      <c r="K84" s="217"/>
      <c r="L84" s="105"/>
      <c r="M84" s="108"/>
      <c r="N84" s="108"/>
      <c r="P84" s="117"/>
      <c r="R84" s="117"/>
      <c r="T84" s="117"/>
      <c r="V84" s="117"/>
      <c r="X84" s="117"/>
    </row>
    <row r="85" spans="5:24" s="116" customFormat="1">
      <c r="E85" s="217"/>
      <c r="F85" s="217"/>
      <c r="G85" s="217"/>
      <c r="H85" s="217"/>
      <c r="I85" s="217"/>
      <c r="J85" s="217"/>
      <c r="K85" s="217"/>
      <c r="L85" s="105"/>
      <c r="M85" s="108"/>
      <c r="N85" s="108"/>
      <c r="P85" s="117"/>
      <c r="R85" s="117"/>
      <c r="T85" s="117"/>
      <c r="V85" s="117"/>
      <c r="X85" s="117"/>
    </row>
    <row r="86" spans="5:24" s="116" customFormat="1">
      <c r="E86" s="217"/>
      <c r="F86" s="217"/>
      <c r="G86" s="217"/>
      <c r="H86" s="217"/>
      <c r="I86" s="217"/>
      <c r="J86" s="217"/>
      <c r="K86" s="217"/>
      <c r="L86" s="105"/>
      <c r="M86" s="108"/>
      <c r="N86" s="108"/>
      <c r="P86" s="117"/>
      <c r="R86" s="117"/>
      <c r="T86" s="117"/>
      <c r="V86" s="117"/>
      <c r="X86" s="117"/>
    </row>
    <row r="87" spans="5:24" s="116" customFormat="1">
      <c r="E87" s="217"/>
      <c r="F87" s="217"/>
      <c r="G87" s="217"/>
      <c r="H87" s="217"/>
      <c r="I87" s="217"/>
      <c r="J87" s="217"/>
      <c r="K87" s="217"/>
      <c r="L87" s="105"/>
      <c r="M87" s="108"/>
      <c r="N87" s="108"/>
      <c r="P87" s="117"/>
      <c r="R87" s="117"/>
      <c r="T87" s="117"/>
      <c r="V87" s="117"/>
      <c r="X87" s="117"/>
    </row>
    <row r="88" spans="5:24" s="116" customFormat="1">
      <c r="E88" s="217"/>
      <c r="F88" s="217"/>
      <c r="G88" s="217"/>
      <c r="H88" s="217"/>
      <c r="I88" s="217"/>
      <c r="J88" s="217"/>
      <c r="K88" s="217"/>
      <c r="L88" s="105"/>
      <c r="M88" s="108"/>
      <c r="N88" s="108"/>
      <c r="P88" s="117"/>
      <c r="R88" s="117"/>
      <c r="T88" s="117"/>
      <c r="V88" s="117"/>
      <c r="X88" s="117"/>
    </row>
    <row r="89" spans="5:24" s="116" customFormat="1">
      <c r="E89" s="217"/>
      <c r="F89" s="217"/>
      <c r="G89" s="217"/>
      <c r="H89" s="217"/>
      <c r="I89" s="217"/>
      <c r="J89" s="217"/>
      <c r="K89" s="217"/>
      <c r="L89" s="105"/>
      <c r="M89" s="108"/>
      <c r="N89" s="108"/>
      <c r="P89" s="117"/>
      <c r="R89" s="117"/>
      <c r="T89" s="117"/>
      <c r="V89" s="117"/>
      <c r="X89" s="117"/>
    </row>
    <row r="90" spans="5:24" s="116" customFormat="1">
      <c r="E90" s="217"/>
      <c r="F90" s="217"/>
      <c r="G90" s="217"/>
      <c r="H90" s="217"/>
      <c r="I90" s="217"/>
      <c r="J90" s="217"/>
      <c r="K90" s="217"/>
      <c r="L90" s="105"/>
      <c r="M90" s="108"/>
      <c r="N90" s="108"/>
      <c r="P90" s="117"/>
      <c r="R90" s="117"/>
      <c r="T90" s="117"/>
      <c r="V90" s="117"/>
      <c r="X90" s="117"/>
    </row>
    <row r="91" spans="5:24" s="116" customFormat="1">
      <c r="E91" s="217"/>
      <c r="F91" s="217"/>
      <c r="G91" s="217"/>
      <c r="H91" s="217"/>
      <c r="I91" s="217"/>
      <c r="J91" s="217"/>
      <c r="K91" s="217"/>
      <c r="L91" s="105"/>
      <c r="M91" s="108"/>
      <c r="N91" s="108"/>
      <c r="P91" s="117"/>
      <c r="R91" s="117"/>
      <c r="T91" s="117"/>
      <c r="V91" s="117"/>
      <c r="X91" s="117"/>
    </row>
    <row r="92" spans="5:24" s="116" customFormat="1">
      <c r="E92" s="217"/>
      <c r="F92" s="217"/>
      <c r="G92" s="217"/>
      <c r="H92" s="217"/>
      <c r="I92" s="217"/>
      <c r="J92" s="217"/>
      <c r="K92" s="217"/>
      <c r="L92" s="105"/>
      <c r="M92" s="108"/>
      <c r="N92" s="108"/>
      <c r="P92" s="117"/>
      <c r="R92" s="117"/>
      <c r="T92" s="117"/>
      <c r="V92" s="117"/>
      <c r="X92" s="117"/>
    </row>
    <row r="93" spans="5:24" s="116" customFormat="1">
      <c r="E93" s="217"/>
      <c r="F93" s="217"/>
      <c r="G93" s="217"/>
      <c r="H93" s="217"/>
      <c r="I93" s="217"/>
      <c r="J93" s="217"/>
      <c r="K93" s="217"/>
      <c r="L93" s="105"/>
      <c r="M93" s="108"/>
      <c r="N93" s="108"/>
      <c r="P93" s="117"/>
      <c r="R93" s="117"/>
      <c r="T93" s="117"/>
      <c r="V93" s="117"/>
      <c r="X93" s="117"/>
    </row>
    <row r="94" spans="5:24" s="116" customFormat="1">
      <c r="E94" s="217"/>
      <c r="F94" s="217"/>
      <c r="G94" s="217"/>
      <c r="H94" s="217"/>
      <c r="I94" s="217"/>
      <c r="J94" s="217"/>
      <c r="K94" s="217"/>
      <c r="L94" s="105"/>
      <c r="M94" s="108"/>
      <c r="N94" s="108"/>
      <c r="P94" s="117"/>
      <c r="R94" s="117"/>
      <c r="T94" s="117"/>
      <c r="V94" s="117"/>
      <c r="X94" s="117"/>
    </row>
    <row r="95" spans="5:24" s="116" customFormat="1">
      <c r="E95" s="217"/>
      <c r="F95" s="217"/>
      <c r="G95" s="217"/>
      <c r="H95" s="217"/>
      <c r="I95" s="217"/>
      <c r="J95" s="217"/>
      <c r="K95" s="217"/>
      <c r="L95" s="105"/>
      <c r="M95" s="108"/>
      <c r="N95" s="108"/>
      <c r="P95" s="117"/>
      <c r="R95" s="117"/>
      <c r="T95" s="117"/>
      <c r="V95" s="117"/>
      <c r="X95" s="117"/>
    </row>
    <row r="96" spans="5:24" s="116" customFormat="1">
      <c r="E96" s="217"/>
      <c r="F96" s="217"/>
      <c r="G96" s="217"/>
      <c r="H96" s="217"/>
      <c r="I96" s="217"/>
      <c r="J96" s="217"/>
      <c r="K96" s="217"/>
      <c r="L96" s="105"/>
      <c r="M96" s="108"/>
      <c r="N96" s="108"/>
      <c r="P96" s="117"/>
      <c r="R96" s="117"/>
      <c r="T96" s="117"/>
      <c r="V96" s="117"/>
      <c r="X96" s="117"/>
    </row>
    <row r="97" spans="5:24" s="116" customFormat="1">
      <c r="E97" s="217"/>
      <c r="F97" s="217"/>
      <c r="G97" s="217"/>
      <c r="H97" s="217"/>
      <c r="I97" s="217"/>
      <c r="J97" s="217"/>
      <c r="K97" s="217"/>
      <c r="L97" s="105"/>
      <c r="M97" s="108"/>
      <c r="N97" s="108"/>
      <c r="P97" s="117"/>
      <c r="R97" s="117"/>
      <c r="T97" s="117"/>
      <c r="V97" s="117"/>
      <c r="X97" s="117"/>
    </row>
    <row r="98" spans="5:24" s="116" customFormat="1">
      <c r="E98" s="217"/>
      <c r="F98" s="217"/>
      <c r="G98" s="217"/>
      <c r="H98" s="217"/>
      <c r="I98" s="217"/>
      <c r="J98" s="217"/>
      <c r="K98" s="217"/>
      <c r="L98" s="105"/>
      <c r="M98" s="108"/>
      <c r="N98" s="108"/>
      <c r="P98" s="117"/>
      <c r="R98" s="117"/>
      <c r="T98" s="117"/>
      <c r="V98" s="117"/>
      <c r="X98" s="117"/>
    </row>
    <row r="99" spans="5:24" s="116" customFormat="1">
      <c r="E99" s="217"/>
      <c r="F99" s="217"/>
      <c r="G99" s="217"/>
      <c r="H99" s="217"/>
      <c r="I99" s="217"/>
      <c r="J99" s="217"/>
      <c r="K99" s="217"/>
      <c r="L99" s="105"/>
      <c r="M99" s="108"/>
      <c r="N99" s="108"/>
      <c r="P99" s="117"/>
      <c r="R99" s="117"/>
      <c r="T99" s="117"/>
      <c r="V99" s="117"/>
      <c r="X99" s="117"/>
    </row>
    <row r="100" spans="5:24" s="116" customFormat="1">
      <c r="E100" s="217"/>
      <c r="F100" s="217"/>
      <c r="G100" s="217"/>
      <c r="H100" s="217"/>
      <c r="I100" s="217"/>
      <c r="J100" s="217"/>
      <c r="K100" s="217"/>
      <c r="L100" s="105"/>
      <c r="M100" s="108"/>
      <c r="N100" s="108"/>
      <c r="P100" s="117"/>
      <c r="R100" s="117"/>
      <c r="T100" s="117"/>
      <c r="V100" s="117"/>
      <c r="X100" s="117"/>
    </row>
    <row r="101" spans="5:24" s="116" customFormat="1">
      <c r="E101" s="217"/>
      <c r="F101" s="217"/>
      <c r="G101" s="217"/>
      <c r="H101" s="217"/>
      <c r="I101" s="217"/>
      <c r="J101" s="217"/>
      <c r="K101" s="217"/>
      <c r="L101" s="105"/>
      <c r="M101" s="108"/>
      <c r="N101" s="108"/>
      <c r="P101" s="117"/>
      <c r="R101" s="117"/>
      <c r="T101" s="117"/>
      <c r="V101" s="117"/>
      <c r="X101" s="117"/>
    </row>
    <row r="102" spans="5:24" s="116" customFormat="1">
      <c r="E102" s="217"/>
      <c r="F102" s="217"/>
      <c r="G102" s="217"/>
      <c r="H102" s="217"/>
      <c r="I102" s="217"/>
      <c r="J102" s="217"/>
      <c r="K102" s="217"/>
      <c r="L102" s="105"/>
      <c r="M102" s="108"/>
      <c r="N102" s="108"/>
      <c r="P102" s="117"/>
      <c r="R102" s="117"/>
      <c r="T102" s="117"/>
      <c r="V102" s="117"/>
      <c r="X102" s="117"/>
    </row>
    <row r="103" spans="5:24" s="116" customFormat="1">
      <c r="E103" s="217"/>
      <c r="F103" s="217"/>
      <c r="G103" s="217"/>
      <c r="H103" s="217"/>
      <c r="I103" s="217"/>
      <c r="J103" s="217"/>
      <c r="K103" s="217"/>
      <c r="L103" s="105"/>
      <c r="M103" s="108"/>
      <c r="N103" s="108"/>
      <c r="P103" s="117"/>
      <c r="R103" s="117"/>
      <c r="T103" s="117"/>
      <c r="V103" s="117"/>
      <c r="X103" s="117"/>
    </row>
    <row r="104" spans="5:24" s="116" customFormat="1">
      <c r="E104" s="217"/>
      <c r="F104" s="217"/>
      <c r="G104" s="217"/>
      <c r="H104" s="217"/>
      <c r="I104" s="217"/>
      <c r="J104" s="217"/>
      <c r="K104" s="217"/>
      <c r="L104" s="105"/>
      <c r="M104" s="108"/>
      <c r="N104" s="108"/>
      <c r="P104" s="117"/>
      <c r="R104" s="117"/>
      <c r="T104" s="117"/>
      <c r="V104" s="117"/>
      <c r="X104" s="117"/>
    </row>
    <row r="105" spans="5:24" s="116" customFormat="1">
      <c r="E105" s="217"/>
      <c r="F105" s="217"/>
      <c r="G105" s="217"/>
      <c r="H105" s="217"/>
      <c r="I105" s="217"/>
      <c r="J105" s="217"/>
      <c r="K105" s="217"/>
      <c r="L105" s="105"/>
      <c r="M105" s="108"/>
      <c r="N105" s="108"/>
      <c r="P105" s="117"/>
      <c r="R105" s="117"/>
      <c r="T105" s="117"/>
      <c r="V105" s="117"/>
      <c r="X105" s="117"/>
    </row>
    <row r="106" spans="5:24" s="116" customFormat="1">
      <c r="E106" s="217"/>
      <c r="F106" s="217"/>
      <c r="G106" s="217"/>
      <c r="H106" s="217"/>
      <c r="I106" s="217"/>
      <c r="J106" s="217"/>
      <c r="K106" s="217"/>
      <c r="L106" s="105"/>
      <c r="M106" s="108"/>
      <c r="N106" s="108"/>
      <c r="P106" s="117"/>
      <c r="R106" s="117"/>
      <c r="T106" s="117"/>
      <c r="V106" s="117"/>
      <c r="X106" s="117"/>
    </row>
    <row r="107" spans="5:24" s="116" customFormat="1">
      <c r="E107" s="217"/>
      <c r="F107" s="217"/>
      <c r="G107" s="217"/>
      <c r="H107" s="217"/>
      <c r="I107" s="217"/>
      <c r="J107" s="217"/>
      <c r="K107" s="217"/>
      <c r="L107" s="105"/>
      <c r="M107" s="108"/>
      <c r="N107" s="108"/>
      <c r="P107" s="117"/>
      <c r="R107" s="117"/>
      <c r="T107" s="117"/>
      <c r="V107" s="117"/>
      <c r="X107" s="117"/>
    </row>
    <row r="108" spans="5:24" s="116" customFormat="1">
      <c r="E108" s="217"/>
      <c r="F108" s="217"/>
      <c r="G108" s="217"/>
      <c r="H108" s="217"/>
      <c r="I108" s="217"/>
      <c r="J108" s="217"/>
      <c r="K108" s="217"/>
      <c r="L108" s="105"/>
      <c r="M108" s="108"/>
      <c r="N108" s="108"/>
      <c r="P108" s="117"/>
      <c r="R108" s="117"/>
      <c r="T108" s="117"/>
      <c r="V108" s="117"/>
      <c r="X108" s="117"/>
    </row>
    <row r="109" spans="5:24" s="116" customFormat="1">
      <c r="E109" s="217"/>
      <c r="F109" s="217"/>
      <c r="G109" s="217"/>
      <c r="H109" s="217"/>
      <c r="I109" s="217"/>
      <c r="J109" s="217"/>
      <c r="K109" s="217"/>
      <c r="L109" s="105"/>
      <c r="M109" s="108"/>
      <c r="N109" s="108"/>
      <c r="P109" s="117"/>
      <c r="R109" s="117"/>
      <c r="T109" s="117"/>
      <c r="V109" s="117"/>
      <c r="X109" s="117"/>
    </row>
    <row r="110" spans="5:24" s="116" customFormat="1">
      <c r="E110" s="217"/>
      <c r="F110" s="217"/>
      <c r="G110" s="217"/>
      <c r="H110" s="217"/>
      <c r="I110" s="217"/>
      <c r="J110" s="217"/>
      <c r="K110" s="217"/>
      <c r="L110" s="105"/>
      <c r="M110" s="108"/>
      <c r="N110" s="108"/>
      <c r="P110" s="117"/>
      <c r="R110" s="117"/>
      <c r="T110" s="117"/>
      <c r="V110" s="117"/>
      <c r="X110" s="117"/>
    </row>
    <row r="111" spans="5:24" s="116" customFormat="1">
      <c r="E111" s="217"/>
      <c r="F111" s="217"/>
      <c r="G111" s="217"/>
      <c r="H111" s="217"/>
      <c r="I111" s="217"/>
      <c r="J111" s="217"/>
      <c r="K111" s="217"/>
      <c r="L111" s="105"/>
      <c r="M111" s="108"/>
      <c r="N111" s="108"/>
      <c r="P111" s="117"/>
      <c r="R111" s="117"/>
      <c r="T111" s="117"/>
      <c r="V111" s="117"/>
      <c r="X111" s="117"/>
    </row>
    <row r="112" spans="5:24" s="116" customFormat="1">
      <c r="E112" s="217"/>
      <c r="F112" s="217"/>
      <c r="G112" s="217"/>
      <c r="H112" s="217"/>
      <c r="I112" s="217"/>
      <c r="J112" s="217"/>
      <c r="K112" s="217"/>
      <c r="L112" s="105"/>
      <c r="M112" s="108"/>
      <c r="N112" s="108"/>
      <c r="P112" s="117"/>
      <c r="R112" s="117"/>
      <c r="T112" s="117"/>
      <c r="V112" s="117"/>
      <c r="X112" s="117"/>
    </row>
    <row r="113" spans="5:24" s="116" customFormat="1">
      <c r="E113" s="217"/>
      <c r="F113" s="217"/>
      <c r="G113" s="217"/>
      <c r="H113" s="217"/>
      <c r="I113" s="217"/>
      <c r="J113" s="217"/>
      <c r="K113" s="217"/>
      <c r="L113" s="105"/>
      <c r="M113" s="108"/>
      <c r="N113" s="108"/>
      <c r="P113" s="117"/>
      <c r="R113" s="117"/>
      <c r="T113" s="117"/>
      <c r="V113" s="117"/>
      <c r="X113" s="117"/>
    </row>
    <row r="114" spans="5:24" s="116" customFormat="1">
      <c r="E114" s="217"/>
      <c r="F114" s="217"/>
      <c r="G114" s="217"/>
      <c r="H114" s="217"/>
      <c r="I114" s="217"/>
      <c r="J114" s="217"/>
      <c r="K114" s="217"/>
      <c r="L114" s="105"/>
      <c r="M114" s="108"/>
      <c r="N114" s="108"/>
      <c r="P114" s="117"/>
      <c r="R114" s="117"/>
      <c r="T114" s="117"/>
      <c r="V114" s="117"/>
      <c r="X114" s="117"/>
    </row>
    <row r="115" spans="5:24" s="116" customFormat="1">
      <c r="E115" s="217"/>
      <c r="F115" s="217"/>
      <c r="G115" s="217"/>
      <c r="H115" s="217"/>
      <c r="I115" s="217"/>
      <c r="J115" s="217"/>
      <c r="K115" s="217"/>
      <c r="L115" s="105"/>
      <c r="M115" s="108"/>
      <c r="N115" s="108"/>
      <c r="P115" s="117"/>
      <c r="R115" s="117"/>
      <c r="T115" s="117"/>
      <c r="V115" s="117"/>
      <c r="X115" s="117"/>
    </row>
    <row r="116" spans="5:24" s="116" customFormat="1">
      <c r="E116" s="217"/>
      <c r="F116" s="217"/>
      <c r="G116" s="217"/>
      <c r="H116" s="217"/>
      <c r="I116" s="217"/>
      <c r="J116" s="217"/>
      <c r="K116" s="217"/>
      <c r="L116" s="105"/>
      <c r="M116" s="108"/>
      <c r="N116" s="108"/>
      <c r="P116" s="117"/>
      <c r="R116" s="117"/>
      <c r="T116" s="117"/>
      <c r="V116" s="117"/>
      <c r="X116" s="117"/>
    </row>
    <row r="117" spans="5:24" s="116" customFormat="1">
      <c r="E117" s="217"/>
      <c r="F117" s="217"/>
      <c r="G117" s="217"/>
      <c r="H117" s="217"/>
      <c r="I117" s="217"/>
      <c r="J117" s="217"/>
      <c r="K117" s="217"/>
      <c r="L117" s="105"/>
      <c r="M117" s="108"/>
      <c r="N117" s="108"/>
      <c r="P117" s="117"/>
      <c r="R117" s="117"/>
      <c r="T117" s="117"/>
      <c r="V117" s="117"/>
      <c r="X117" s="117"/>
    </row>
    <row r="118" spans="5:24" s="116" customFormat="1">
      <c r="E118" s="217"/>
      <c r="F118" s="217"/>
      <c r="G118" s="217"/>
      <c r="H118" s="217"/>
      <c r="I118" s="217"/>
      <c r="J118" s="217"/>
      <c r="K118" s="217"/>
      <c r="L118" s="105"/>
      <c r="M118" s="108"/>
      <c r="N118" s="108"/>
      <c r="P118" s="117"/>
      <c r="R118" s="117"/>
      <c r="T118" s="117"/>
      <c r="V118" s="117"/>
      <c r="X118" s="117"/>
    </row>
    <row r="119" spans="5:24" s="116" customFormat="1">
      <c r="E119" s="217"/>
      <c r="F119" s="217"/>
      <c r="G119" s="217"/>
      <c r="H119" s="217"/>
      <c r="I119" s="217"/>
      <c r="J119" s="217"/>
      <c r="K119" s="217"/>
      <c r="L119" s="105"/>
      <c r="M119" s="108"/>
      <c r="N119" s="108"/>
      <c r="P119" s="117"/>
      <c r="R119" s="117"/>
      <c r="T119" s="117"/>
      <c r="V119" s="117"/>
      <c r="X119" s="117"/>
    </row>
    <row r="120" spans="5:24" s="116" customFormat="1">
      <c r="E120" s="217"/>
      <c r="F120" s="217"/>
      <c r="G120" s="217"/>
      <c r="H120" s="217"/>
      <c r="I120" s="217"/>
      <c r="J120" s="217"/>
      <c r="K120" s="217"/>
      <c r="L120" s="105"/>
      <c r="M120" s="108"/>
      <c r="N120" s="108"/>
      <c r="P120" s="117"/>
      <c r="R120" s="117"/>
      <c r="T120" s="117"/>
      <c r="V120" s="117"/>
      <c r="X120" s="117"/>
    </row>
    <row r="121" spans="5:24" s="116" customFormat="1">
      <c r="E121" s="217"/>
      <c r="F121" s="217"/>
      <c r="G121" s="217"/>
      <c r="H121" s="217"/>
      <c r="I121" s="217"/>
      <c r="J121" s="217"/>
      <c r="K121" s="217"/>
      <c r="L121" s="105"/>
      <c r="M121" s="108"/>
      <c r="N121" s="108"/>
      <c r="P121" s="117"/>
      <c r="R121" s="117"/>
      <c r="T121" s="117"/>
      <c r="V121" s="117"/>
      <c r="X121" s="117"/>
    </row>
    <row r="122" spans="5:24" s="116" customFormat="1">
      <c r="E122" s="217"/>
      <c r="F122" s="217"/>
      <c r="G122" s="217"/>
      <c r="H122" s="217"/>
      <c r="I122" s="217"/>
      <c r="J122" s="217"/>
      <c r="K122" s="217"/>
      <c r="L122" s="105"/>
      <c r="M122" s="108"/>
      <c r="N122" s="108"/>
      <c r="P122" s="117"/>
      <c r="R122" s="117"/>
      <c r="T122" s="117"/>
      <c r="V122" s="117"/>
      <c r="X122" s="117"/>
    </row>
    <row r="123" spans="5:24" s="116" customFormat="1">
      <c r="E123" s="217"/>
      <c r="F123" s="217"/>
      <c r="G123" s="217"/>
      <c r="H123" s="217"/>
      <c r="I123" s="217"/>
      <c r="J123" s="217"/>
      <c r="K123" s="217"/>
      <c r="L123" s="105"/>
      <c r="M123" s="108"/>
      <c r="N123" s="108"/>
      <c r="P123" s="117"/>
      <c r="R123" s="117"/>
      <c r="T123" s="117"/>
      <c r="V123" s="117"/>
      <c r="X123" s="117"/>
    </row>
    <row r="124" spans="5:24" s="116" customFormat="1">
      <c r="E124" s="217"/>
      <c r="F124" s="217"/>
      <c r="G124" s="217"/>
      <c r="H124" s="217"/>
      <c r="I124" s="217"/>
      <c r="J124" s="217"/>
      <c r="K124" s="217"/>
      <c r="L124" s="105"/>
      <c r="M124" s="108"/>
      <c r="N124" s="108"/>
      <c r="P124" s="117"/>
      <c r="R124" s="117"/>
      <c r="T124" s="117"/>
      <c r="V124" s="117"/>
      <c r="X124" s="117"/>
    </row>
    <row r="125" spans="5:24" s="116" customFormat="1">
      <c r="E125" s="217"/>
      <c r="F125" s="217"/>
      <c r="G125" s="217"/>
      <c r="H125" s="217"/>
      <c r="I125" s="217"/>
      <c r="J125" s="217"/>
      <c r="K125" s="217"/>
      <c r="L125" s="105"/>
      <c r="M125" s="108"/>
      <c r="N125" s="108"/>
      <c r="P125" s="117"/>
      <c r="R125" s="117"/>
      <c r="T125" s="117"/>
      <c r="V125" s="117"/>
      <c r="X125" s="117"/>
    </row>
    <row r="126" spans="5:24" s="116" customFormat="1">
      <c r="E126" s="217"/>
      <c r="F126" s="217"/>
      <c r="G126" s="217"/>
      <c r="H126" s="217"/>
      <c r="I126" s="217"/>
      <c r="J126" s="217"/>
      <c r="K126" s="217"/>
      <c r="L126" s="105"/>
      <c r="M126" s="108"/>
      <c r="N126" s="108"/>
      <c r="P126" s="117"/>
      <c r="R126" s="117"/>
      <c r="T126" s="117"/>
      <c r="V126" s="117"/>
      <c r="X126" s="117"/>
    </row>
    <row r="127" spans="5:24" s="116" customFormat="1">
      <c r="E127" s="217"/>
      <c r="F127" s="217"/>
      <c r="G127" s="217"/>
      <c r="H127" s="217"/>
      <c r="I127" s="217"/>
      <c r="J127" s="217"/>
      <c r="K127" s="217"/>
      <c r="L127" s="105"/>
      <c r="M127" s="108"/>
      <c r="N127" s="108"/>
      <c r="P127" s="117"/>
      <c r="R127" s="117"/>
      <c r="T127" s="117"/>
      <c r="V127" s="117"/>
      <c r="X127" s="117"/>
    </row>
    <row r="128" spans="5:24" s="116" customFormat="1">
      <c r="E128" s="217"/>
      <c r="F128" s="217"/>
      <c r="G128" s="217"/>
      <c r="H128" s="217"/>
      <c r="I128" s="217"/>
      <c r="J128" s="217"/>
      <c r="K128" s="217"/>
      <c r="L128" s="105"/>
      <c r="M128" s="108"/>
      <c r="N128" s="108"/>
      <c r="P128" s="117"/>
      <c r="R128" s="117"/>
      <c r="T128" s="117"/>
      <c r="V128" s="117"/>
      <c r="X128" s="117"/>
    </row>
    <row r="129" spans="5:24" s="116" customFormat="1">
      <c r="E129" s="217"/>
      <c r="F129" s="217"/>
      <c r="G129" s="217"/>
      <c r="H129" s="217"/>
      <c r="I129" s="217"/>
      <c r="J129" s="217"/>
      <c r="K129" s="217"/>
      <c r="L129" s="105"/>
      <c r="M129" s="108"/>
      <c r="N129" s="108"/>
      <c r="P129" s="117"/>
      <c r="R129" s="117"/>
      <c r="T129" s="117"/>
      <c r="V129" s="117"/>
      <c r="X129" s="117"/>
    </row>
    <row r="130" spans="5:24" s="116" customFormat="1">
      <c r="E130" s="217"/>
      <c r="F130" s="217"/>
      <c r="G130" s="217"/>
      <c r="H130" s="217"/>
      <c r="I130" s="217"/>
      <c r="J130" s="217"/>
      <c r="K130" s="217"/>
      <c r="L130" s="105"/>
      <c r="M130" s="108"/>
      <c r="N130" s="108"/>
      <c r="P130" s="117"/>
      <c r="R130" s="117"/>
      <c r="T130" s="117"/>
      <c r="V130" s="117"/>
      <c r="X130" s="117"/>
    </row>
    <row r="131" spans="5:24" s="116" customFormat="1">
      <c r="E131" s="217"/>
      <c r="F131" s="217"/>
      <c r="G131" s="217"/>
      <c r="H131" s="217"/>
      <c r="I131" s="217"/>
      <c r="J131" s="217"/>
      <c r="K131" s="217"/>
      <c r="L131" s="105"/>
      <c r="M131" s="108"/>
      <c r="N131" s="108"/>
      <c r="P131" s="117"/>
      <c r="R131" s="117"/>
      <c r="T131" s="117"/>
      <c r="V131" s="117"/>
      <c r="X131" s="117"/>
    </row>
    <row r="132" spans="5:24" s="116" customFormat="1">
      <c r="E132" s="217"/>
      <c r="F132" s="217"/>
      <c r="G132" s="217"/>
      <c r="H132" s="217"/>
      <c r="I132" s="217"/>
      <c r="J132" s="217"/>
      <c r="K132" s="217"/>
      <c r="L132" s="105"/>
      <c r="M132" s="108"/>
      <c r="N132" s="108"/>
      <c r="P132" s="117"/>
      <c r="R132" s="117"/>
      <c r="T132" s="117"/>
      <c r="V132" s="117"/>
      <c r="X132" s="117"/>
    </row>
    <row r="133" spans="5:24" s="116" customFormat="1">
      <c r="E133" s="217"/>
      <c r="F133" s="217"/>
      <c r="G133" s="217"/>
      <c r="H133" s="217"/>
      <c r="I133" s="217"/>
      <c r="J133" s="217"/>
      <c r="K133" s="217"/>
      <c r="L133" s="105"/>
      <c r="M133" s="108"/>
      <c r="N133" s="108"/>
      <c r="P133" s="117"/>
      <c r="R133" s="117"/>
      <c r="T133" s="117"/>
      <c r="V133" s="117"/>
      <c r="X133" s="117"/>
    </row>
    <row r="134" spans="5:24" s="116" customFormat="1">
      <c r="E134" s="217"/>
      <c r="F134" s="217"/>
      <c r="G134" s="217"/>
      <c r="H134" s="217"/>
      <c r="I134" s="217"/>
      <c r="J134" s="217"/>
      <c r="K134" s="217"/>
      <c r="L134" s="105"/>
      <c r="M134" s="108"/>
      <c r="N134" s="108"/>
      <c r="P134" s="117"/>
      <c r="R134" s="117"/>
      <c r="T134" s="117"/>
      <c r="V134" s="117"/>
      <c r="X134" s="117"/>
    </row>
    <row r="135" spans="5:24" s="116" customFormat="1">
      <c r="E135" s="217"/>
      <c r="F135" s="217"/>
      <c r="G135" s="217"/>
      <c r="H135" s="217"/>
      <c r="I135" s="217"/>
      <c r="J135" s="217"/>
      <c r="K135" s="217"/>
      <c r="L135" s="105"/>
      <c r="M135" s="108"/>
      <c r="N135" s="108"/>
      <c r="P135" s="117"/>
      <c r="R135" s="117"/>
      <c r="T135" s="117"/>
      <c r="V135" s="117"/>
      <c r="X135" s="117"/>
    </row>
    <row r="136" spans="5:24" s="116" customFormat="1">
      <c r="E136" s="217"/>
      <c r="F136" s="217"/>
      <c r="G136" s="217"/>
      <c r="H136" s="217"/>
      <c r="I136" s="217"/>
      <c r="J136" s="217"/>
      <c r="K136" s="217"/>
      <c r="L136" s="105"/>
      <c r="M136" s="108"/>
      <c r="N136" s="108"/>
      <c r="P136" s="117"/>
      <c r="R136" s="117"/>
      <c r="T136" s="117"/>
      <c r="V136" s="117"/>
      <c r="X136" s="117"/>
    </row>
    <row r="137" spans="5:24" s="116" customFormat="1">
      <c r="E137" s="217"/>
      <c r="F137" s="217"/>
      <c r="G137" s="217"/>
      <c r="H137" s="217"/>
      <c r="I137" s="217"/>
      <c r="J137" s="217"/>
      <c r="K137" s="217"/>
      <c r="L137" s="105"/>
      <c r="M137" s="108"/>
      <c r="N137" s="108"/>
      <c r="P137" s="117"/>
      <c r="R137" s="117"/>
      <c r="T137" s="117"/>
      <c r="V137" s="117"/>
      <c r="X137" s="117"/>
    </row>
    <row r="138" spans="5:24" s="116" customFormat="1">
      <c r="E138" s="217"/>
      <c r="F138" s="217"/>
      <c r="G138" s="217"/>
      <c r="H138" s="217"/>
      <c r="I138" s="217"/>
      <c r="J138" s="217"/>
      <c r="K138" s="217"/>
      <c r="L138" s="105"/>
      <c r="M138" s="108"/>
      <c r="N138" s="108"/>
      <c r="P138" s="117"/>
      <c r="R138" s="117"/>
      <c r="T138" s="117"/>
      <c r="V138" s="117"/>
      <c r="X138" s="117"/>
    </row>
    <row r="139" spans="5:24" s="116" customFormat="1">
      <c r="E139" s="217"/>
      <c r="F139" s="217"/>
      <c r="G139" s="217"/>
      <c r="H139" s="217"/>
      <c r="I139" s="217"/>
      <c r="J139" s="217"/>
      <c r="K139" s="217"/>
      <c r="L139" s="105"/>
      <c r="M139" s="108"/>
      <c r="N139" s="108"/>
      <c r="P139" s="117"/>
      <c r="R139" s="117"/>
      <c r="T139" s="117"/>
      <c r="V139" s="117"/>
      <c r="X139" s="117"/>
    </row>
    <row r="140" spans="5:24" s="116" customFormat="1">
      <c r="E140" s="217"/>
      <c r="F140" s="217"/>
      <c r="G140" s="217"/>
      <c r="H140" s="217"/>
      <c r="I140" s="217"/>
      <c r="J140" s="217"/>
      <c r="K140" s="217"/>
      <c r="L140" s="105"/>
      <c r="M140" s="108"/>
      <c r="N140" s="108"/>
      <c r="P140" s="117"/>
      <c r="R140" s="117"/>
      <c r="T140" s="117"/>
      <c r="V140" s="117"/>
      <c r="X140" s="117"/>
    </row>
    <row r="141" spans="5:24" s="116" customFormat="1">
      <c r="E141" s="217"/>
      <c r="F141" s="217"/>
      <c r="G141" s="217"/>
      <c r="H141" s="217"/>
      <c r="I141" s="217"/>
      <c r="J141" s="217"/>
      <c r="K141" s="217"/>
      <c r="L141" s="105"/>
      <c r="M141" s="108"/>
      <c r="N141" s="108"/>
      <c r="P141" s="117"/>
      <c r="R141" s="117"/>
      <c r="T141" s="117"/>
      <c r="V141" s="117"/>
      <c r="X141" s="117"/>
    </row>
    <row r="142" spans="5:24" s="116" customFormat="1">
      <c r="E142" s="217"/>
      <c r="F142" s="217"/>
      <c r="G142" s="217"/>
      <c r="H142" s="217"/>
      <c r="I142" s="217"/>
      <c r="J142" s="217"/>
      <c r="K142" s="217"/>
      <c r="L142" s="105"/>
      <c r="M142" s="108"/>
      <c r="N142" s="108"/>
      <c r="P142" s="117"/>
      <c r="R142" s="117"/>
      <c r="T142" s="117"/>
      <c r="V142" s="117"/>
      <c r="X142" s="117"/>
    </row>
    <row r="143" spans="5:24" s="116" customFormat="1">
      <c r="E143" s="217"/>
      <c r="F143" s="217"/>
      <c r="G143" s="217"/>
      <c r="H143" s="217"/>
      <c r="I143" s="217"/>
      <c r="J143" s="217"/>
      <c r="K143" s="217"/>
      <c r="L143" s="105"/>
      <c r="M143" s="108"/>
      <c r="N143" s="108"/>
      <c r="P143" s="117"/>
      <c r="R143" s="117"/>
      <c r="T143" s="117"/>
      <c r="V143" s="117"/>
      <c r="X143" s="117"/>
    </row>
    <row r="144" spans="5:24" s="116" customFormat="1">
      <c r="E144" s="217"/>
      <c r="F144" s="217"/>
      <c r="G144" s="217"/>
      <c r="H144" s="217"/>
      <c r="I144" s="217"/>
      <c r="J144" s="217"/>
      <c r="K144" s="217"/>
      <c r="L144" s="105"/>
      <c r="M144" s="108"/>
      <c r="N144" s="108"/>
      <c r="P144" s="117"/>
      <c r="R144" s="117"/>
      <c r="T144" s="117"/>
      <c r="V144" s="117"/>
      <c r="X144" s="117"/>
    </row>
    <row r="145" spans="5:24" s="116" customFormat="1">
      <c r="E145" s="217"/>
      <c r="F145" s="217"/>
      <c r="G145" s="217"/>
      <c r="H145" s="217"/>
      <c r="I145" s="217"/>
      <c r="J145" s="217"/>
      <c r="K145" s="217"/>
      <c r="L145" s="105"/>
      <c r="M145" s="108"/>
      <c r="N145" s="108"/>
      <c r="P145" s="117"/>
      <c r="R145" s="117"/>
      <c r="T145" s="117"/>
      <c r="V145" s="117"/>
      <c r="X145" s="117"/>
    </row>
    <row r="146" spans="5:24" s="116" customFormat="1">
      <c r="E146" s="217"/>
      <c r="F146" s="217"/>
      <c r="G146" s="217"/>
      <c r="H146" s="217"/>
      <c r="I146" s="217"/>
      <c r="J146" s="217"/>
      <c r="K146" s="217"/>
      <c r="L146" s="105"/>
      <c r="M146" s="108"/>
      <c r="N146" s="108"/>
      <c r="P146" s="117"/>
      <c r="R146" s="117"/>
      <c r="T146" s="117"/>
      <c r="V146" s="117"/>
      <c r="X146" s="117"/>
    </row>
    <row r="147" spans="5:24" s="116" customFormat="1">
      <c r="E147" s="217"/>
      <c r="F147" s="217"/>
      <c r="G147" s="217"/>
      <c r="H147" s="217"/>
      <c r="I147" s="217"/>
      <c r="J147" s="217"/>
      <c r="K147" s="217"/>
      <c r="L147" s="105"/>
      <c r="M147" s="108"/>
      <c r="N147" s="108"/>
      <c r="P147" s="117"/>
      <c r="R147" s="117"/>
      <c r="T147" s="117"/>
      <c r="V147" s="117"/>
      <c r="X147" s="117"/>
    </row>
    <row r="148" spans="5:24" s="116" customFormat="1">
      <c r="E148" s="217"/>
      <c r="F148" s="217"/>
      <c r="G148" s="217"/>
      <c r="H148" s="217"/>
      <c r="I148" s="217"/>
      <c r="J148" s="217"/>
      <c r="K148" s="217"/>
      <c r="L148" s="105"/>
      <c r="M148" s="108"/>
      <c r="N148" s="108"/>
      <c r="P148" s="117"/>
      <c r="R148" s="117"/>
      <c r="T148" s="117"/>
      <c r="V148" s="117"/>
      <c r="X148" s="117"/>
    </row>
    <row r="149" spans="5:24" s="116" customFormat="1">
      <c r="E149" s="217"/>
      <c r="F149" s="217"/>
      <c r="G149" s="217"/>
      <c r="H149" s="217"/>
      <c r="I149" s="217"/>
      <c r="J149" s="217"/>
      <c r="K149" s="217"/>
      <c r="L149" s="105"/>
      <c r="M149" s="108"/>
      <c r="N149" s="108"/>
      <c r="P149" s="117"/>
      <c r="R149" s="117"/>
      <c r="T149" s="117"/>
      <c r="V149" s="117"/>
      <c r="X149" s="117"/>
    </row>
    <row r="150" spans="5:24" s="116" customFormat="1">
      <c r="E150" s="217"/>
      <c r="F150" s="217"/>
      <c r="G150" s="217"/>
      <c r="H150" s="217"/>
      <c r="I150" s="217"/>
      <c r="J150" s="217"/>
      <c r="K150" s="217"/>
      <c r="L150" s="105"/>
      <c r="M150" s="108"/>
      <c r="N150" s="108"/>
      <c r="P150" s="117"/>
      <c r="R150" s="117"/>
      <c r="T150" s="117"/>
      <c r="V150" s="117"/>
      <c r="X150" s="117"/>
    </row>
    <row r="151" spans="5:24" s="116" customFormat="1">
      <c r="E151" s="217"/>
      <c r="F151" s="217"/>
      <c r="G151" s="217"/>
      <c r="H151" s="217"/>
      <c r="I151" s="217"/>
      <c r="J151" s="217"/>
      <c r="K151" s="217"/>
      <c r="L151" s="105"/>
      <c r="M151" s="108"/>
      <c r="N151" s="108"/>
      <c r="P151" s="117"/>
      <c r="R151" s="117"/>
      <c r="T151" s="117"/>
      <c r="V151" s="117"/>
      <c r="X151" s="117"/>
    </row>
    <row r="152" spans="5:24" s="116" customFormat="1">
      <c r="E152" s="217"/>
      <c r="F152" s="217"/>
      <c r="G152" s="217"/>
      <c r="H152" s="217"/>
      <c r="I152" s="217"/>
      <c r="J152" s="217"/>
      <c r="K152" s="217"/>
      <c r="L152" s="105"/>
      <c r="M152" s="108"/>
      <c r="N152" s="108"/>
      <c r="P152" s="117"/>
      <c r="R152" s="117"/>
      <c r="T152" s="117"/>
      <c r="V152" s="117"/>
      <c r="X152" s="117"/>
    </row>
    <row r="153" spans="5:24" s="116" customFormat="1">
      <c r="E153" s="217"/>
      <c r="F153" s="217"/>
      <c r="G153" s="217"/>
      <c r="H153" s="217"/>
      <c r="I153" s="217"/>
      <c r="J153" s="217"/>
      <c r="K153" s="217"/>
      <c r="L153" s="105"/>
      <c r="M153" s="108"/>
      <c r="N153" s="108"/>
      <c r="P153" s="117"/>
      <c r="R153" s="117"/>
      <c r="T153" s="117"/>
      <c r="V153" s="117"/>
      <c r="X153" s="117"/>
    </row>
    <row r="154" spans="5:24" s="116" customFormat="1">
      <c r="E154" s="217"/>
      <c r="F154" s="217"/>
      <c r="G154" s="217"/>
      <c r="H154" s="217"/>
      <c r="I154" s="217"/>
      <c r="J154" s="217"/>
      <c r="K154" s="217"/>
      <c r="L154" s="105"/>
      <c r="M154" s="108"/>
      <c r="N154" s="108"/>
      <c r="P154" s="117"/>
      <c r="R154" s="117"/>
      <c r="T154" s="117"/>
      <c r="V154" s="117"/>
      <c r="X154" s="117"/>
    </row>
    <row r="155" spans="5:24" s="116" customFormat="1">
      <c r="E155" s="217"/>
      <c r="F155" s="217"/>
      <c r="G155" s="217"/>
      <c r="H155" s="217"/>
      <c r="I155" s="217"/>
      <c r="J155" s="217"/>
      <c r="K155" s="217"/>
      <c r="L155" s="105"/>
      <c r="M155" s="108"/>
      <c r="N155" s="108"/>
      <c r="P155" s="117"/>
      <c r="R155" s="117"/>
      <c r="T155" s="117"/>
      <c r="V155" s="117"/>
      <c r="X155" s="117"/>
    </row>
    <row r="156" spans="5:24" s="116" customFormat="1">
      <c r="E156" s="217"/>
      <c r="F156" s="217"/>
      <c r="G156" s="217"/>
      <c r="H156" s="217"/>
      <c r="I156" s="217"/>
      <c r="J156" s="217"/>
      <c r="K156" s="217"/>
      <c r="L156" s="105"/>
      <c r="M156" s="108"/>
      <c r="N156" s="108"/>
      <c r="P156" s="117"/>
      <c r="R156" s="117"/>
      <c r="T156" s="117"/>
      <c r="V156" s="117"/>
      <c r="X156" s="117"/>
    </row>
    <row r="157" spans="5:24" s="116" customFormat="1">
      <c r="E157" s="217"/>
      <c r="F157" s="217"/>
      <c r="G157" s="217"/>
      <c r="H157" s="217"/>
      <c r="I157" s="217"/>
      <c r="J157" s="217"/>
      <c r="K157" s="217"/>
      <c r="L157" s="105"/>
      <c r="M157" s="108"/>
      <c r="N157" s="108"/>
      <c r="P157" s="117"/>
      <c r="R157" s="117"/>
      <c r="T157" s="117"/>
      <c r="V157" s="117"/>
      <c r="X157" s="117"/>
    </row>
    <row r="158" spans="5:24" s="116" customFormat="1">
      <c r="E158" s="217"/>
      <c r="F158" s="217"/>
      <c r="G158" s="217"/>
      <c r="H158" s="217"/>
      <c r="I158" s="217"/>
      <c r="J158" s="217"/>
      <c r="K158" s="217"/>
      <c r="L158" s="105"/>
      <c r="M158" s="108"/>
      <c r="N158" s="108"/>
      <c r="P158" s="117"/>
      <c r="R158" s="117"/>
      <c r="T158" s="117"/>
      <c r="V158" s="117"/>
      <c r="X158" s="117"/>
    </row>
    <row r="159" spans="5:24" s="116" customFormat="1">
      <c r="E159" s="217"/>
      <c r="F159" s="217"/>
      <c r="G159" s="217"/>
      <c r="H159" s="217"/>
      <c r="I159" s="217"/>
      <c r="J159" s="217"/>
      <c r="K159" s="217"/>
      <c r="L159" s="105"/>
      <c r="M159" s="108"/>
      <c r="N159" s="108"/>
      <c r="P159" s="117"/>
      <c r="R159" s="117"/>
      <c r="T159" s="117"/>
      <c r="V159" s="117"/>
      <c r="X159" s="117"/>
    </row>
    <row r="160" spans="5:24" s="116" customFormat="1">
      <c r="E160" s="217"/>
      <c r="F160" s="217"/>
      <c r="G160" s="217"/>
      <c r="H160" s="217"/>
      <c r="I160" s="217"/>
      <c r="J160" s="217"/>
      <c r="K160" s="217"/>
      <c r="L160" s="105"/>
      <c r="M160" s="108"/>
      <c r="N160" s="108"/>
      <c r="P160" s="117"/>
      <c r="R160" s="117"/>
      <c r="T160" s="117"/>
      <c r="V160" s="117"/>
      <c r="X160" s="117"/>
    </row>
    <row r="161" spans="5:24" s="116" customFormat="1">
      <c r="E161" s="217"/>
      <c r="F161" s="217"/>
      <c r="G161" s="217"/>
      <c r="H161" s="217"/>
      <c r="I161" s="217"/>
      <c r="J161" s="217"/>
      <c r="K161" s="217"/>
      <c r="L161" s="105"/>
      <c r="M161" s="108"/>
      <c r="N161" s="108"/>
      <c r="P161" s="117"/>
      <c r="R161" s="117"/>
      <c r="T161" s="117"/>
      <c r="V161" s="117"/>
      <c r="X161" s="117"/>
    </row>
    <row r="162" spans="5:24" s="116" customFormat="1">
      <c r="E162" s="217"/>
      <c r="F162" s="217"/>
      <c r="G162" s="217"/>
      <c r="H162" s="217"/>
      <c r="I162" s="217"/>
      <c r="J162" s="217"/>
      <c r="K162" s="217"/>
      <c r="L162" s="105"/>
      <c r="M162" s="108"/>
      <c r="N162" s="108"/>
      <c r="P162" s="117"/>
      <c r="R162" s="117"/>
      <c r="T162" s="117"/>
      <c r="V162" s="117"/>
      <c r="X162" s="117"/>
    </row>
    <row r="163" spans="5:24" s="116" customFormat="1">
      <c r="E163" s="217"/>
      <c r="F163" s="217"/>
      <c r="G163" s="217"/>
      <c r="H163" s="217"/>
      <c r="I163" s="217"/>
      <c r="J163" s="217"/>
      <c r="K163" s="217"/>
      <c r="L163" s="105"/>
      <c r="M163" s="108"/>
      <c r="N163" s="108"/>
      <c r="P163" s="117"/>
      <c r="R163" s="117"/>
      <c r="T163" s="117"/>
      <c r="V163" s="117"/>
      <c r="X163" s="117"/>
    </row>
    <row r="164" spans="5:24" s="116" customFormat="1">
      <c r="E164" s="217"/>
      <c r="F164" s="217"/>
      <c r="G164" s="217"/>
      <c r="H164" s="217"/>
      <c r="I164" s="217"/>
      <c r="J164" s="217"/>
      <c r="K164" s="217"/>
      <c r="L164" s="105"/>
      <c r="M164" s="108"/>
      <c r="N164" s="108"/>
      <c r="P164" s="117"/>
      <c r="R164" s="117"/>
      <c r="T164" s="117"/>
      <c r="V164" s="117"/>
      <c r="X164" s="117"/>
    </row>
    <row r="165" spans="5:24" s="116" customFormat="1">
      <c r="E165" s="217"/>
      <c r="F165" s="217"/>
      <c r="G165" s="217"/>
      <c r="H165" s="217"/>
      <c r="I165" s="217"/>
      <c r="J165" s="217"/>
      <c r="K165" s="217"/>
      <c r="L165" s="105"/>
      <c r="M165" s="108"/>
      <c r="N165" s="108"/>
      <c r="P165" s="117"/>
      <c r="R165" s="117"/>
      <c r="T165" s="117"/>
      <c r="V165" s="117"/>
      <c r="X165" s="117"/>
    </row>
    <row r="166" spans="5:24" s="116" customFormat="1">
      <c r="E166" s="217"/>
      <c r="F166" s="217"/>
      <c r="G166" s="222"/>
      <c r="H166" s="217"/>
      <c r="I166" s="222"/>
      <c r="J166" s="217"/>
      <c r="K166" s="222"/>
      <c r="L166" s="105"/>
      <c r="M166" s="108"/>
      <c r="N166" s="108"/>
      <c r="P166" s="117"/>
      <c r="R166" s="117"/>
      <c r="T166" s="117"/>
      <c r="V166" s="117"/>
      <c r="X166" s="117"/>
    </row>
    <row r="167" spans="5:24" s="116" customFormat="1">
      <c r="E167" s="222"/>
      <c r="F167" s="222"/>
      <c r="G167" s="222"/>
      <c r="H167" s="222"/>
      <c r="I167" s="222"/>
      <c r="J167" s="222"/>
      <c r="K167" s="222"/>
      <c r="L167" s="105"/>
      <c r="M167" s="108"/>
      <c r="N167" s="108"/>
      <c r="P167" s="117"/>
      <c r="R167" s="117"/>
      <c r="T167" s="117"/>
      <c r="V167" s="117"/>
      <c r="X167" s="117"/>
    </row>
  </sheetData>
  <sheetProtection sheet="1" objects="1" scenarios="1"/>
  <mergeCells count="18">
    <mergeCell ref="R31:S31"/>
    <mergeCell ref="B48:E48"/>
    <mergeCell ref="P5:Q5"/>
    <mergeCell ref="R5:S5"/>
    <mergeCell ref="B23:E23"/>
    <mergeCell ref="B26:K28"/>
    <mergeCell ref="E30:E31"/>
    <mergeCell ref="F30:G30"/>
    <mergeCell ref="H30:I30"/>
    <mergeCell ref="J30:K30"/>
    <mergeCell ref="N31:O31"/>
    <mergeCell ref="P31:Q31"/>
    <mergeCell ref="N5:O5"/>
    <mergeCell ref="B2:K3"/>
    <mergeCell ref="E5:E6"/>
    <mergeCell ref="F5:G5"/>
    <mergeCell ref="H5:I5"/>
    <mergeCell ref="J5:K5"/>
  </mergeCells>
  <pageMargins left="0.7" right="0.7" top="0.75" bottom="0.75" header="0.3" footer="0.3"/>
  <pageSetup paperSize="9" orientation="landscape" r:id="rId1"/>
  <ignoredErrors>
    <ignoredError sqref="H9:H20" formula="1"/>
  </ignoredErrors>
</worksheet>
</file>

<file path=xl/worksheets/sheet25.xml><?xml version="1.0" encoding="utf-8"?>
<worksheet xmlns="http://schemas.openxmlformats.org/spreadsheetml/2006/main" xmlns:r="http://schemas.openxmlformats.org/officeDocument/2006/relationships">
  <sheetPr>
    <tabColor rgb="FFCCCCFF"/>
  </sheetPr>
  <dimension ref="B1:T38"/>
  <sheetViews>
    <sheetView showGridLines="0" showRowColHeaders="0" workbookViewId="0"/>
  </sheetViews>
  <sheetFormatPr defaultRowHeight="12.75"/>
  <cols>
    <col min="1" max="1" width="3.140625" style="3" customWidth="1"/>
    <col min="2" max="2" width="25.7109375" style="3" customWidth="1"/>
    <col min="3" max="3" width="12.28515625" style="3" customWidth="1"/>
    <col min="4" max="4" width="8.28515625" style="3" customWidth="1"/>
    <col min="5" max="5" width="9.28515625" style="3" customWidth="1"/>
    <col min="6" max="6" width="8.28515625" style="3" customWidth="1"/>
    <col min="7" max="7" width="9.28515625" style="3" customWidth="1"/>
    <col min="8" max="8" width="8.28515625" style="3" customWidth="1"/>
    <col min="9" max="9" width="9.28515625" style="3" customWidth="1"/>
    <col min="10" max="10" width="7.85546875" style="4" customWidth="1"/>
    <col min="11" max="13" width="9.7109375" style="4" customWidth="1"/>
    <col min="14" max="16" width="9.140625" style="4"/>
    <col min="17" max="256" width="9.140625" style="3"/>
    <col min="257" max="257" width="3.140625" style="3" customWidth="1"/>
    <col min="258" max="258" width="25.7109375" style="3" customWidth="1"/>
    <col min="259" max="259" width="12.28515625" style="3" customWidth="1"/>
    <col min="260" max="260" width="8.28515625" style="3" customWidth="1"/>
    <col min="261" max="261" width="9.28515625" style="3" customWidth="1"/>
    <col min="262" max="262" width="8.28515625" style="3" customWidth="1"/>
    <col min="263" max="263" width="9.28515625" style="3" customWidth="1"/>
    <col min="264" max="264" width="8.28515625" style="3" customWidth="1"/>
    <col min="265" max="265" width="9.28515625" style="3" customWidth="1"/>
    <col min="266" max="266" width="7.85546875" style="3" customWidth="1"/>
    <col min="267" max="269" width="9.7109375" style="3" customWidth="1"/>
    <col min="270" max="512" width="9.140625" style="3"/>
    <col min="513" max="513" width="3.140625" style="3" customWidth="1"/>
    <col min="514" max="514" width="25.7109375" style="3" customWidth="1"/>
    <col min="515" max="515" width="12.28515625" style="3" customWidth="1"/>
    <col min="516" max="516" width="8.28515625" style="3" customWidth="1"/>
    <col min="517" max="517" width="9.28515625" style="3" customWidth="1"/>
    <col min="518" max="518" width="8.28515625" style="3" customWidth="1"/>
    <col min="519" max="519" width="9.28515625" style="3" customWidth="1"/>
    <col min="520" max="520" width="8.28515625" style="3" customWidth="1"/>
    <col min="521" max="521" width="9.28515625" style="3" customWidth="1"/>
    <col min="522" max="522" width="7.85546875" style="3" customWidth="1"/>
    <col min="523" max="525" width="9.7109375" style="3" customWidth="1"/>
    <col min="526" max="768" width="9.140625" style="3"/>
    <col min="769" max="769" width="3.140625" style="3" customWidth="1"/>
    <col min="770" max="770" width="25.7109375" style="3" customWidth="1"/>
    <col min="771" max="771" width="12.28515625" style="3" customWidth="1"/>
    <col min="772" max="772" width="8.28515625" style="3" customWidth="1"/>
    <col min="773" max="773" width="9.28515625" style="3" customWidth="1"/>
    <col min="774" max="774" width="8.28515625" style="3" customWidth="1"/>
    <col min="775" max="775" width="9.28515625" style="3" customWidth="1"/>
    <col min="776" max="776" width="8.28515625" style="3" customWidth="1"/>
    <col min="777" max="777" width="9.28515625" style="3" customWidth="1"/>
    <col min="778" max="778" width="7.85546875" style="3" customWidth="1"/>
    <col min="779" max="781" width="9.7109375" style="3" customWidth="1"/>
    <col min="782" max="1024" width="9.140625" style="3"/>
    <col min="1025" max="1025" width="3.140625" style="3" customWidth="1"/>
    <col min="1026" max="1026" width="25.7109375" style="3" customWidth="1"/>
    <col min="1027" max="1027" width="12.28515625" style="3" customWidth="1"/>
    <col min="1028" max="1028" width="8.28515625" style="3" customWidth="1"/>
    <col min="1029" max="1029" width="9.28515625" style="3" customWidth="1"/>
    <col min="1030" max="1030" width="8.28515625" style="3" customWidth="1"/>
    <col min="1031" max="1031" width="9.28515625" style="3" customWidth="1"/>
    <col min="1032" max="1032" width="8.28515625" style="3" customWidth="1"/>
    <col min="1033" max="1033" width="9.28515625" style="3" customWidth="1"/>
    <col min="1034" max="1034" width="7.85546875" style="3" customWidth="1"/>
    <col min="1035" max="1037" width="9.7109375" style="3" customWidth="1"/>
    <col min="1038" max="1280" width="9.140625" style="3"/>
    <col min="1281" max="1281" width="3.140625" style="3" customWidth="1"/>
    <col min="1282" max="1282" width="25.7109375" style="3" customWidth="1"/>
    <col min="1283" max="1283" width="12.28515625" style="3" customWidth="1"/>
    <col min="1284" max="1284" width="8.28515625" style="3" customWidth="1"/>
    <col min="1285" max="1285" width="9.28515625" style="3" customWidth="1"/>
    <col min="1286" max="1286" width="8.28515625" style="3" customWidth="1"/>
    <col min="1287" max="1287" width="9.28515625" style="3" customWidth="1"/>
    <col min="1288" max="1288" width="8.28515625" style="3" customWidth="1"/>
    <col min="1289" max="1289" width="9.28515625" style="3" customWidth="1"/>
    <col min="1290" max="1290" width="7.85546875" style="3" customWidth="1"/>
    <col min="1291" max="1293" width="9.7109375" style="3" customWidth="1"/>
    <col min="1294" max="1536" width="9.140625" style="3"/>
    <col min="1537" max="1537" width="3.140625" style="3" customWidth="1"/>
    <col min="1538" max="1538" width="25.7109375" style="3" customWidth="1"/>
    <col min="1539" max="1539" width="12.28515625" style="3" customWidth="1"/>
    <col min="1540" max="1540" width="8.28515625" style="3" customWidth="1"/>
    <col min="1541" max="1541" width="9.28515625" style="3" customWidth="1"/>
    <col min="1542" max="1542" width="8.28515625" style="3" customWidth="1"/>
    <col min="1543" max="1543" width="9.28515625" style="3" customWidth="1"/>
    <col min="1544" max="1544" width="8.28515625" style="3" customWidth="1"/>
    <col min="1545" max="1545" width="9.28515625" style="3" customWidth="1"/>
    <col min="1546" max="1546" width="7.85546875" style="3" customWidth="1"/>
    <col min="1547" max="1549" width="9.7109375" style="3" customWidth="1"/>
    <col min="1550" max="1792" width="9.140625" style="3"/>
    <col min="1793" max="1793" width="3.140625" style="3" customWidth="1"/>
    <col min="1794" max="1794" width="25.7109375" style="3" customWidth="1"/>
    <col min="1795" max="1795" width="12.28515625" style="3" customWidth="1"/>
    <col min="1796" max="1796" width="8.28515625" style="3" customWidth="1"/>
    <col min="1797" max="1797" width="9.28515625" style="3" customWidth="1"/>
    <col min="1798" max="1798" width="8.28515625" style="3" customWidth="1"/>
    <col min="1799" max="1799" width="9.28515625" style="3" customWidth="1"/>
    <col min="1800" max="1800" width="8.28515625" style="3" customWidth="1"/>
    <col min="1801" max="1801" width="9.28515625" style="3" customWidth="1"/>
    <col min="1802" max="1802" width="7.85546875" style="3" customWidth="1"/>
    <col min="1803" max="1805" width="9.7109375" style="3" customWidth="1"/>
    <col min="1806" max="2048" width="9.140625" style="3"/>
    <col min="2049" max="2049" width="3.140625" style="3" customWidth="1"/>
    <col min="2050" max="2050" width="25.7109375" style="3" customWidth="1"/>
    <col min="2051" max="2051" width="12.28515625" style="3" customWidth="1"/>
    <col min="2052" max="2052" width="8.28515625" style="3" customWidth="1"/>
    <col min="2053" max="2053" width="9.28515625" style="3" customWidth="1"/>
    <col min="2054" max="2054" width="8.28515625" style="3" customWidth="1"/>
    <col min="2055" max="2055" width="9.28515625" style="3" customWidth="1"/>
    <col min="2056" max="2056" width="8.28515625" style="3" customWidth="1"/>
    <col min="2057" max="2057" width="9.28515625" style="3" customWidth="1"/>
    <col min="2058" max="2058" width="7.85546875" style="3" customWidth="1"/>
    <col min="2059" max="2061" width="9.7109375" style="3" customWidth="1"/>
    <col min="2062" max="2304" width="9.140625" style="3"/>
    <col min="2305" max="2305" width="3.140625" style="3" customWidth="1"/>
    <col min="2306" max="2306" width="25.7109375" style="3" customWidth="1"/>
    <col min="2307" max="2307" width="12.28515625" style="3" customWidth="1"/>
    <col min="2308" max="2308" width="8.28515625" style="3" customWidth="1"/>
    <col min="2309" max="2309" width="9.28515625" style="3" customWidth="1"/>
    <col min="2310" max="2310" width="8.28515625" style="3" customWidth="1"/>
    <col min="2311" max="2311" width="9.28515625" style="3" customWidth="1"/>
    <col min="2312" max="2312" width="8.28515625" style="3" customWidth="1"/>
    <col min="2313" max="2313" width="9.28515625" style="3" customWidth="1"/>
    <col min="2314" max="2314" width="7.85546875" style="3" customWidth="1"/>
    <col min="2315" max="2317" width="9.7109375" style="3" customWidth="1"/>
    <col min="2318" max="2560" width="9.140625" style="3"/>
    <col min="2561" max="2561" width="3.140625" style="3" customWidth="1"/>
    <col min="2562" max="2562" width="25.7109375" style="3" customWidth="1"/>
    <col min="2563" max="2563" width="12.28515625" style="3" customWidth="1"/>
    <col min="2564" max="2564" width="8.28515625" style="3" customWidth="1"/>
    <col min="2565" max="2565" width="9.28515625" style="3" customWidth="1"/>
    <col min="2566" max="2566" width="8.28515625" style="3" customWidth="1"/>
    <col min="2567" max="2567" width="9.28515625" style="3" customWidth="1"/>
    <col min="2568" max="2568" width="8.28515625" style="3" customWidth="1"/>
    <col min="2569" max="2569" width="9.28515625" style="3" customWidth="1"/>
    <col min="2570" max="2570" width="7.85546875" style="3" customWidth="1"/>
    <col min="2571" max="2573" width="9.7109375" style="3" customWidth="1"/>
    <col min="2574" max="2816" width="9.140625" style="3"/>
    <col min="2817" max="2817" width="3.140625" style="3" customWidth="1"/>
    <col min="2818" max="2818" width="25.7109375" style="3" customWidth="1"/>
    <col min="2819" max="2819" width="12.28515625" style="3" customWidth="1"/>
    <col min="2820" max="2820" width="8.28515625" style="3" customWidth="1"/>
    <col min="2821" max="2821" width="9.28515625" style="3" customWidth="1"/>
    <col min="2822" max="2822" width="8.28515625" style="3" customWidth="1"/>
    <col min="2823" max="2823" width="9.28515625" style="3" customWidth="1"/>
    <col min="2824" max="2824" width="8.28515625" style="3" customWidth="1"/>
    <col min="2825" max="2825" width="9.28515625" style="3" customWidth="1"/>
    <col min="2826" max="2826" width="7.85546875" style="3" customWidth="1"/>
    <col min="2827" max="2829" width="9.7109375" style="3" customWidth="1"/>
    <col min="2830" max="3072" width="9.140625" style="3"/>
    <col min="3073" max="3073" width="3.140625" style="3" customWidth="1"/>
    <col min="3074" max="3074" width="25.7109375" style="3" customWidth="1"/>
    <col min="3075" max="3075" width="12.28515625" style="3" customWidth="1"/>
    <col min="3076" max="3076" width="8.28515625" style="3" customWidth="1"/>
    <col min="3077" max="3077" width="9.28515625" style="3" customWidth="1"/>
    <col min="3078" max="3078" width="8.28515625" style="3" customWidth="1"/>
    <col min="3079" max="3079" width="9.28515625" style="3" customWidth="1"/>
    <col min="3080" max="3080" width="8.28515625" style="3" customWidth="1"/>
    <col min="3081" max="3081" width="9.28515625" style="3" customWidth="1"/>
    <col min="3082" max="3082" width="7.85546875" style="3" customWidth="1"/>
    <col min="3083" max="3085" width="9.7109375" style="3" customWidth="1"/>
    <col min="3086" max="3328" width="9.140625" style="3"/>
    <col min="3329" max="3329" width="3.140625" style="3" customWidth="1"/>
    <col min="3330" max="3330" width="25.7109375" style="3" customWidth="1"/>
    <col min="3331" max="3331" width="12.28515625" style="3" customWidth="1"/>
    <col min="3332" max="3332" width="8.28515625" style="3" customWidth="1"/>
    <col min="3333" max="3333" width="9.28515625" style="3" customWidth="1"/>
    <col min="3334" max="3334" width="8.28515625" style="3" customWidth="1"/>
    <col min="3335" max="3335" width="9.28515625" style="3" customWidth="1"/>
    <col min="3336" max="3336" width="8.28515625" style="3" customWidth="1"/>
    <col min="3337" max="3337" width="9.28515625" style="3" customWidth="1"/>
    <col min="3338" max="3338" width="7.85546875" style="3" customWidth="1"/>
    <col min="3339" max="3341" width="9.7109375" style="3" customWidth="1"/>
    <col min="3342" max="3584" width="9.140625" style="3"/>
    <col min="3585" max="3585" width="3.140625" style="3" customWidth="1"/>
    <col min="3586" max="3586" width="25.7109375" style="3" customWidth="1"/>
    <col min="3587" max="3587" width="12.28515625" style="3" customWidth="1"/>
    <col min="3588" max="3588" width="8.28515625" style="3" customWidth="1"/>
    <col min="3589" max="3589" width="9.28515625" style="3" customWidth="1"/>
    <col min="3590" max="3590" width="8.28515625" style="3" customWidth="1"/>
    <col min="3591" max="3591" width="9.28515625" style="3" customWidth="1"/>
    <col min="3592" max="3592" width="8.28515625" style="3" customWidth="1"/>
    <col min="3593" max="3593" width="9.28515625" style="3" customWidth="1"/>
    <col min="3594" max="3594" width="7.85546875" style="3" customWidth="1"/>
    <col min="3595" max="3597" width="9.7109375" style="3" customWidth="1"/>
    <col min="3598" max="3840" width="9.140625" style="3"/>
    <col min="3841" max="3841" width="3.140625" style="3" customWidth="1"/>
    <col min="3842" max="3842" width="25.7109375" style="3" customWidth="1"/>
    <col min="3843" max="3843" width="12.28515625" style="3" customWidth="1"/>
    <col min="3844" max="3844" width="8.28515625" style="3" customWidth="1"/>
    <col min="3845" max="3845" width="9.28515625" style="3" customWidth="1"/>
    <col min="3846" max="3846" width="8.28515625" style="3" customWidth="1"/>
    <col min="3847" max="3847" width="9.28515625" style="3" customWidth="1"/>
    <col min="3848" max="3848" width="8.28515625" style="3" customWidth="1"/>
    <col min="3849" max="3849" width="9.28515625" style="3" customWidth="1"/>
    <col min="3850" max="3850" width="7.85546875" style="3" customWidth="1"/>
    <col min="3851" max="3853" width="9.7109375" style="3" customWidth="1"/>
    <col min="3854" max="4096" width="9.140625" style="3"/>
    <col min="4097" max="4097" width="3.140625" style="3" customWidth="1"/>
    <col min="4098" max="4098" width="25.7109375" style="3" customWidth="1"/>
    <col min="4099" max="4099" width="12.28515625" style="3" customWidth="1"/>
    <col min="4100" max="4100" width="8.28515625" style="3" customWidth="1"/>
    <col min="4101" max="4101" width="9.28515625" style="3" customWidth="1"/>
    <col min="4102" max="4102" width="8.28515625" style="3" customWidth="1"/>
    <col min="4103" max="4103" width="9.28515625" style="3" customWidth="1"/>
    <col min="4104" max="4104" width="8.28515625" style="3" customWidth="1"/>
    <col min="4105" max="4105" width="9.28515625" style="3" customWidth="1"/>
    <col min="4106" max="4106" width="7.85546875" style="3" customWidth="1"/>
    <col min="4107" max="4109" width="9.7109375" style="3" customWidth="1"/>
    <col min="4110" max="4352" width="9.140625" style="3"/>
    <col min="4353" max="4353" width="3.140625" style="3" customWidth="1"/>
    <col min="4354" max="4354" width="25.7109375" style="3" customWidth="1"/>
    <col min="4355" max="4355" width="12.28515625" style="3" customWidth="1"/>
    <col min="4356" max="4356" width="8.28515625" style="3" customWidth="1"/>
    <col min="4357" max="4357" width="9.28515625" style="3" customWidth="1"/>
    <col min="4358" max="4358" width="8.28515625" style="3" customWidth="1"/>
    <col min="4359" max="4359" width="9.28515625" style="3" customWidth="1"/>
    <col min="4360" max="4360" width="8.28515625" style="3" customWidth="1"/>
    <col min="4361" max="4361" width="9.28515625" style="3" customWidth="1"/>
    <col min="4362" max="4362" width="7.85546875" style="3" customWidth="1"/>
    <col min="4363" max="4365" width="9.7109375" style="3" customWidth="1"/>
    <col min="4366" max="4608" width="9.140625" style="3"/>
    <col min="4609" max="4609" width="3.140625" style="3" customWidth="1"/>
    <col min="4610" max="4610" width="25.7109375" style="3" customWidth="1"/>
    <col min="4611" max="4611" width="12.28515625" style="3" customWidth="1"/>
    <col min="4612" max="4612" width="8.28515625" style="3" customWidth="1"/>
    <col min="4613" max="4613" width="9.28515625" style="3" customWidth="1"/>
    <col min="4614" max="4614" width="8.28515625" style="3" customWidth="1"/>
    <col min="4615" max="4615" width="9.28515625" style="3" customWidth="1"/>
    <col min="4616" max="4616" width="8.28515625" style="3" customWidth="1"/>
    <col min="4617" max="4617" width="9.28515625" style="3" customWidth="1"/>
    <col min="4618" max="4618" width="7.85546875" style="3" customWidth="1"/>
    <col min="4619" max="4621" width="9.7109375" style="3" customWidth="1"/>
    <col min="4622" max="4864" width="9.140625" style="3"/>
    <col min="4865" max="4865" width="3.140625" style="3" customWidth="1"/>
    <col min="4866" max="4866" width="25.7109375" style="3" customWidth="1"/>
    <col min="4867" max="4867" width="12.28515625" style="3" customWidth="1"/>
    <col min="4868" max="4868" width="8.28515625" style="3" customWidth="1"/>
    <col min="4869" max="4869" width="9.28515625" style="3" customWidth="1"/>
    <col min="4870" max="4870" width="8.28515625" style="3" customWidth="1"/>
    <col min="4871" max="4871" width="9.28515625" style="3" customWidth="1"/>
    <col min="4872" max="4872" width="8.28515625" style="3" customWidth="1"/>
    <col min="4873" max="4873" width="9.28515625" style="3" customWidth="1"/>
    <col min="4874" max="4874" width="7.85546875" style="3" customWidth="1"/>
    <col min="4875" max="4877" width="9.7109375" style="3" customWidth="1"/>
    <col min="4878" max="5120" width="9.140625" style="3"/>
    <col min="5121" max="5121" width="3.140625" style="3" customWidth="1"/>
    <col min="5122" max="5122" width="25.7109375" style="3" customWidth="1"/>
    <col min="5123" max="5123" width="12.28515625" style="3" customWidth="1"/>
    <col min="5124" max="5124" width="8.28515625" style="3" customWidth="1"/>
    <col min="5125" max="5125" width="9.28515625" style="3" customWidth="1"/>
    <col min="5126" max="5126" width="8.28515625" style="3" customWidth="1"/>
    <col min="5127" max="5127" width="9.28515625" style="3" customWidth="1"/>
    <col min="5128" max="5128" width="8.28515625" style="3" customWidth="1"/>
    <col min="5129" max="5129" width="9.28515625" style="3" customWidth="1"/>
    <col min="5130" max="5130" width="7.85546875" style="3" customWidth="1"/>
    <col min="5131" max="5133" width="9.7109375" style="3" customWidth="1"/>
    <col min="5134" max="5376" width="9.140625" style="3"/>
    <col min="5377" max="5377" width="3.140625" style="3" customWidth="1"/>
    <col min="5378" max="5378" width="25.7109375" style="3" customWidth="1"/>
    <col min="5379" max="5379" width="12.28515625" style="3" customWidth="1"/>
    <col min="5380" max="5380" width="8.28515625" style="3" customWidth="1"/>
    <col min="5381" max="5381" width="9.28515625" style="3" customWidth="1"/>
    <col min="5382" max="5382" width="8.28515625" style="3" customWidth="1"/>
    <col min="5383" max="5383" width="9.28515625" style="3" customWidth="1"/>
    <col min="5384" max="5384" width="8.28515625" style="3" customWidth="1"/>
    <col min="5385" max="5385" width="9.28515625" style="3" customWidth="1"/>
    <col min="5386" max="5386" width="7.85546875" style="3" customWidth="1"/>
    <col min="5387" max="5389" width="9.7109375" style="3" customWidth="1"/>
    <col min="5390" max="5632" width="9.140625" style="3"/>
    <col min="5633" max="5633" width="3.140625" style="3" customWidth="1"/>
    <col min="5634" max="5634" width="25.7109375" style="3" customWidth="1"/>
    <col min="5635" max="5635" width="12.28515625" style="3" customWidth="1"/>
    <col min="5636" max="5636" width="8.28515625" style="3" customWidth="1"/>
    <col min="5637" max="5637" width="9.28515625" style="3" customWidth="1"/>
    <col min="5638" max="5638" width="8.28515625" style="3" customWidth="1"/>
    <col min="5639" max="5639" width="9.28515625" style="3" customWidth="1"/>
    <col min="5640" max="5640" width="8.28515625" style="3" customWidth="1"/>
    <col min="5641" max="5641" width="9.28515625" style="3" customWidth="1"/>
    <col min="5642" max="5642" width="7.85546875" style="3" customWidth="1"/>
    <col min="5643" max="5645" width="9.7109375" style="3" customWidth="1"/>
    <col min="5646" max="5888" width="9.140625" style="3"/>
    <col min="5889" max="5889" width="3.140625" style="3" customWidth="1"/>
    <col min="5890" max="5890" width="25.7109375" style="3" customWidth="1"/>
    <col min="5891" max="5891" width="12.28515625" style="3" customWidth="1"/>
    <col min="5892" max="5892" width="8.28515625" style="3" customWidth="1"/>
    <col min="5893" max="5893" width="9.28515625" style="3" customWidth="1"/>
    <col min="5894" max="5894" width="8.28515625" style="3" customWidth="1"/>
    <col min="5895" max="5895" width="9.28515625" style="3" customWidth="1"/>
    <col min="5896" max="5896" width="8.28515625" style="3" customWidth="1"/>
    <col min="5897" max="5897" width="9.28515625" style="3" customWidth="1"/>
    <col min="5898" max="5898" width="7.85546875" style="3" customWidth="1"/>
    <col min="5899" max="5901" width="9.7109375" style="3" customWidth="1"/>
    <col min="5902" max="6144" width="9.140625" style="3"/>
    <col min="6145" max="6145" width="3.140625" style="3" customWidth="1"/>
    <col min="6146" max="6146" width="25.7109375" style="3" customWidth="1"/>
    <col min="6147" max="6147" width="12.28515625" style="3" customWidth="1"/>
    <col min="6148" max="6148" width="8.28515625" style="3" customWidth="1"/>
    <col min="6149" max="6149" width="9.28515625" style="3" customWidth="1"/>
    <col min="6150" max="6150" width="8.28515625" style="3" customWidth="1"/>
    <col min="6151" max="6151" width="9.28515625" style="3" customWidth="1"/>
    <col min="6152" max="6152" width="8.28515625" style="3" customWidth="1"/>
    <col min="6153" max="6153" width="9.28515625" style="3" customWidth="1"/>
    <col min="6154" max="6154" width="7.85546875" style="3" customWidth="1"/>
    <col min="6155" max="6157" width="9.7109375" style="3" customWidth="1"/>
    <col min="6158" max="6400" width="9.140625" style="3"/>
    <col min="6401" max="6401" width="3.140625" style="3" customWidth="1"/>
    <col min="6402" max="6402" width="25.7109375" style="3" customWidth="1"/>
    <col min="6403" max="6403" width="12.28515625" style="3" customWidth="1"/>
    <col min="6404" max="6404" width="8.28515625" style="3" customWidth="1"/>
    <col min="6405" max="6405" width="9.28515625" style="3" customWidth="1"/>
    <col min="6406" max="6406" width="8.28515625" style="3" customWidth="1"/>
    <col min="6407" max="6407" width="9.28515625" style="3" customWidth="1"/>
    <col min="6408" max="6408" width="8.28515625" style="3" customWidth="1"/>
    <col min="6409" max="6409" width="9.28515625" style="3" customWidth="1"/>
    <col min="6410" max="6410" width="7.85546875" style="3" customWidth="1"/>
    <col min="6411" max="6413" width="9.7109375" style="3" customWidth="1"/>
    <col min="6414" max="6656" width="9.140625" style="3"/>
    <col min="6657" max="6657" width="3.140625" style="3" customWidth="1"/>
    <col min="6658" max="6658" width="25.7109375" style="3" customWidth="1"/>
    <col min="6659" max="6659" width="12.28515625" style="3" customWidth="1"/>
    <col min="6660" max="6660" width="8.28515625" style="3" customWidth="1"/>
    <col min="6661" max="6661" width="9.28515625" style="3" customWidth="1"/>
    <col min="6662" max="6662" width="8.28515625" style="3" customWidth="1"/>
    <col min="6663" max="6663" width="9.28515625" style="3" customWidth="1"/>
    <col min="6664" max="6664" width="8.28515625" style="3" customWidth="1"/>
    <col min="6665" max="6665" width="9.28515625" style="3" customWidth="1"/>
    <col min="6666" max="6666" width="7.85546875" style="3" customWidth="1"/>
    <col min="6667" max="6669" width="9.7109375" style="3" customWidth="1"/>
    <col min="6670" max="6912" width="9.140625" style="3"/>
    <col min="6913" max="6913" width="3.140625" style="3" customWidth="1"/>
    <col min="6914" max="6914" width="25.7109375" style="3" customWidth="1"/>
    <col min="6915" max="6915" width="12.28515625" style="3" customWidth="1"/>
    <col min="6916" max="6916" width="8.28515625" style="3" customWidth="1"/>
    <col min="6917" max="6917" width="9.28515625" style="3" customWidth="1"/>
    <col min="6918" max="6918" width="8.28515625" style="3" customWidth="1"/>
    <col min="6919" max="6919" width="9.28515625" style="3" customWidth="1"/>
    <col min="6920" max="6920" width="8.28515625" style="3" customWidth="1"/>
    <col min="6921" max="6921" width="9.28515625" style="3" customWidth="1"/>
    <col min="6922" max="6922" width="7.85546875" style="3" customWidth="1"/>
    <col min="6923" max="6925" width="9.7109375" style="3" customWidth="1"/>
    <col min="6926" max="7168" width="9.140625" style="3"/>
    <col min="7169" max="7169" width="3.140625" style="3" customWidth="1"/>
    <col min="7170" max="7170" width="25.7109375" style="3" customWidth="1"/>
    <col min="7171" max="7171" width="12.28515625" style="3" customWidth="1"/>
    <col min="7172" max="7172" width="8.28515625" style="3" customWidth="1"/>
    <col min="7173" max="7173" width="9.28515625" style="3" customWidth="1"/>
    <col min="7174" max="7174" width="8.28515625" style="3" customWidth="1"/>
    <col min="7175" max="7175" width="9.28515625" style="3" customWidth="1"/>
    <col min="7176" max="7176" width="8.28515625" style="3" customWidth="1"/>
    <col min="7177" max="7177" width="9.28515625" style="3" customWidth="1"/>
    <col min="7178" max="7178" width="7.85546875" style="3" customWidth="1"/>
    <col min="7179" max="7181" width="9.7109375" style="3" customWidth="1"/>
    <col min="7182" max="7424" width="9.140625" style="3"/>
    <col min="7425" max="7425" width="3.140625" style="3" customWidth="1"/>
    <col min="7426" max="7426" width="25.7109375" style="3" customWidth="1"/>
    <col min="7427" max="7427" width="12.28515625" style="3" customWidth="1"/>
    <col min="7428" max="7428" width="8.28515625" style="3" customWidth="1"/>
    <col min="7429" max="7429" width="9.28515625" style="3" customWidth="1"/>
    <col min="7430" max="7430" width="8.28515625" style="3" customWidth="1"/>
    <col min="7431" max="7431" width="9.28515625" style="3" customWidth="1"/>
    <col min="7432" max="7432" width="8.28515625" style="3" customWidth="1"/>
    <col min="7433" max="7433" width="9.28515625" style="3" customWidth="1"/>
    <col min="7434" max="7434" width="7.85546875" style="3" customWidth="1"/>
    <col min="7435" max="7437" width="9.7109375" style="3" customWidth="1"/>
    <col min="7438" max="7680" width="9.140625" style="3"/>
    <col min="7681" max="7681" width="3.140625" style="3" customWidth="1"/>
    <col min="7682" max="7682" width="25.7109375" style="3" customWidth="1"/>
    <col min="7683" max="7683" width="12.28515625" style="3" customWidth="1"/>
    <col min="7684" max="7684" width="8.28515625" style="3" customWidth="1"/>
    <col min="7685" max="7685" width="9.28515625" style="3" customWidth="1"/>
    <col min="7686" max="7686" width="8.28515625" style="3" customWidth="1"/>
    <col min="7687" max="7687" width="9.28515625" style="3" customWidth="1"/>
    <col min="7688" max="7688" width="8.28515625" style="3" customWidth="1"/>
    <col min="7689" max="7689" width="9.28515625" style="3" customWidth="1"/>
    <col min="7690" max="7690" width="7.85546875" style="3" customWidth="1"/>
    <col min="7691" max="7693" width="9.7109375" style="3" customWidth="1"/>
    <col min="7694" max="7936" width="9.140625" style="3"/>
    <col min="7937" max="7937" width="3.140625" style="3" customWidth="1"/>
    <col min="7938" max="7938" width="25.7109375" style="3" customWidth="1"/>
    <col min="7939" max="7939" width="12.28515625" style="3" customWidth="1"/>
    <col min="7940" max="7940" width="8.28515625" style="3" customWidth="1"/>
    <col min="7941" max="7941" width="9.28515625" style="3" customWidth="1"/>
    <col min="7942" max="7942" width="8.28515625" style="3" customWidth="1"/>
    <col min="7943" max="7943" width="9.28515625" style="3" customWidth="1"/>
    <col min="7944" max="7944" width="8.28515625" style="3" customWidth="1"/>
    <col min="7945" max="7945" width="9.28515625" style="3" customWidth="1"/>
    <col min="7946" max="7946" width="7.85546875" style="3" customWidth="1"/>
    <col min="7947" max="7949" width="9.7109375" style="3" customWidth="1"/>
    <col min="7950" max="8192" width="9.140625" style="3"/>
    <col min="8193" max="8193" width="3.140625" style="3" customWidth="1"/>
    <col min="8194" max="8194" width="25.7109375" style="3" customWidth="1"/>
    <col min="8195" max="8195" width="12.28515625" style="3" customWidth="1"/>
    <col min="8196" max="8196" width="8.28515625" style="3" customWidth="1"/>
    <col min="8197" max="8197" width="9.28515625" style="3" customWidth="1"/>
    <col min="8198" max="8198" width="8.28515625" style="3" customWidth="1"/>
    <col min="8199" max="8199" width="9.28515625" style="3" customWidth="1"/>
    <col min="8200" max="8200" width="8.28515625" style="3" customWidth="1"/>
    <col min="8201" max="8201" width="9.28515625" style="3" customWidth="1"/>
    <col min="8202" max="8202" width="7.85546875" style="3" customWidth="1"/>
    <col min="8203" max="8205" width="9.7109375" style="3" customWidth="1"/>
    <col min="8206" max="8448" width="9.140625" style="3"/>
    <col min="8449" max="8449" width="3.140625" style="3" customWidth="1"/>
    <col min="8450" max="8450" width="25.7109375" style="3" customWidth="1"/>
    <col min="8451" max="8451" width="12.28515625" style="3" customWidth="1"/>
    <col min="8452" max="8452" width="8.28515625" style="3" customWidth="1"/>
    <col min="8453" max="8453" width="9.28515625" style="3" customWidth="1"/>
    <col min="8454" max="8454" width="8.28515625" style="3" customWidth="1"/>
    <col min="8455" max="8455" width="9.28515625" style="3" customWidth="1"/>
    <col min="8456" max="8456" width="8.28515625" style="3" customWidth="1"/>
    <col min="8457" max="8457" width="9.28515625" style="3" customWidth="1"/>
    <col min="8458" max="8458" width="7.85546875" style="3" customWidth="1"/>
    <col min="8459" max="8461" width="9.7109375" style="3" customWidth="1"/>
    <col min="8462" max="8704" width="9.140625" style="3"/>
    <col min="8705" max="8705" width="3.140625" style="3" customWidth="1"/>
    <col min="8706" max="8706" width="25.7109375" style="3" customWidth="1"/>
    <col min="8707" max="8707" width="12.28515625" style="3" customWidth="1"/>
    <col min="8708" max="8708" width="8.28515625" style="3" customWidth="1"/>
    <col min="8709" max="8709" width="9.28515625" style="3" customWidth="1"/>
    <col min="8710" max="8710" width="8.28515625" style="3" customWidth="1"/>
    <col min="8711" max="8711" width="9.28515625" style="3" customWidth="1"/>
    <col min="8712" max="8712" width="8.28515625" style="3" customWidth="1"/>
    <col min="8713" max="8713" width="9.28515625" style="3" customWidth="1"/>
    <col min="8714" max="8714" width="7.85546875" style="3" customWidth="1"/>
    <col min="8715" max="8717" width="9.7109375" style="3" customWidth="1"/>
    <col min="8718" max="8960" width="9.140625" style="3"/>
    <col min="8961" max="8961" width="3.140625" style="3" customWidth="1"/>
    <col min="8962" max="8962" width="25.7109375" style="3" customWidth="1"/>
    <col min="8963" max="8963" width="12.28515625" style="3" customWidth="1"/>
    <col min="8964" max="8964" width="8.28515625" style="3" customWidth="1"/>
    <col min="8965" max="8965" width="9.28515625" style="3" customWidth="1"/>
    <col min="8966" max="8966" width="8.28515625" style="3" customWidth="1"/>
    <col min="8967" max="8967" width="9.28515625" style="3" customWidth="1"/>
    <col min="8968" max="8968" width="8.28515625" style="3" customWidth="1"/>
    <col min="8969" max="8969" width="9.28515625" style="3" customWidth="1"/>
    <col min="8970" max="8970" width="7.85546875" style="3" customWidth="1"/>
    <col min="8971" max="8973" width="9.7109375" style="3" customWidth="1"/>
    <col min="8974" max="9216" width="9.140625" style="3"/>
    <col min="9217" max="9217" width="3.140625" style="3" customWidth="1"/>
    <col min="9218" max="9218" width="25.7109375" style="3" customWidth="1"/>
    <col min="9219" max="9219" width="12.28515625" style="3" customWidth="1"/>
    <col min="9220" max="9220" width="8.28515625" style="3" customWidth="1"/>
    <col min="9221" max="9221" width="9.28515625" style="3" customWidth="1"/>
    <col min="9222" max="9222" width="8.28515625" style="3" customWidth="1"/>
    <col min="9223" max="9223" width="9.28515625" style="3" customWidth="1"/>
    <col min="9224" max="9224" width="8.28515625" style="3" customWidth="1"/>
    <col min="9225" max="9225" width="9.28515625" style="3" customWidth="1"/>
    <col min="9226" max="9226" width="7.85546875" style="3" customWidth="1"/>
    <col min="9227" max="9229" width="9.7109375" style="3" customWidth="1"/>
    <col min="9230" max="9472" width="9.140625" style="3"/>
    <col min="9473" max="9473" width="3.140625" style="3" customWidth="1"/>
    <col min="9474" max="9474" width="25.7109375" style="3" customWidth="1"/>
    <col min="9475" max="9475" width="12.28515625" style="3" customWidth="1"/>
    <col min="9476" max="9476" width="8.28515625" style="3" customWidth="1"/>
    <col min="9477" max="9477" width="9.28515625" style="3" customWidth="1"/>
    <col min="9478" max="9478" width="8.28515625" style="3" customWidth="1"/>
    <col min="9479" max="9479" width="9.28515625" style="3" customWidth="1"/>
    <col min="9480" max="9480" width="8.28515625" style="3" customWidth="1"/>
    <col min="9481" max="9481" width="9.28515625" style="3" customWidth="1"/>
    <col min="9482" max="9482" width="7.85546875" style="3" customWidth="1"/>
    <col min="9483" max="9485" width="9.7109375" style="3" customWidth="1"/>
    <col min="9486" max="9728" width="9.140625" style="3"/>
    <col min="9729" max="9729" width="3.140625" style="3" customWidth="1"/>
    <col min="9730" max="9730" width="25.7109375" style="3" customWidth="1"/>
    <col min="9731" max="9731" width="12.28515625" style="3" customWidth="1"/>
    <col min="9732" max="9732" width="8.28515625" style="3" customWidth="1"/>
    <col min="9733" max="9733" width="9.28515625" style="3" customWidth="1"/>
    <col min="9734" max="9734" width="8.28515625" style="3" customWidth="1"/>
    <col min="9735" max="9735" width="9.28515625" style="3" customWidth="1"/>
    <col min="9736" max="9736" width="8.28515625" style="3" customWidth="1"/>
    <col min="9737" max="9737" width="9.28515625" style="3" customWidth="1"/>
    <col min="9738" max="9738" width="7.85546875" style="3" customWidth="1"/>
    <col min="9739" max="9741" width="9.7109375" style="3" customWidth="1"/>
    <col min="9742" max="9984" width="9.140625" style="3"/>
    <col min="9985" max="9985" width="3.140625" style="3" customWidth="1"/>
    <col min="9986" max="9986" width="25.7109375" style="3" customWidth="1"/>
    <col min="9987" max="9987" width="12.28515625" style="3" customWidth="1"/>
    <col min="9988" max="9988" width="8.28515625" style="3" customWidth="1"/>
    <col min="9989" max="9989" width="9.28515625" style="3" customWidth="1"/>
    <col min="9990" max="9990" width="8.28515625" style="3" customWidth="1"/>
    <col min="9991" max="9991" width="9.28515625" style="3" customWidth="1"/>
    <col min="9992" max="9992" width="8.28515625" style="3" customWidth="1"/>
    <col min="9993" max="9993" width="9.28515625" style="3" customWidth="1"/>
    <col min="9994" max="9994" width="7.85546875" style="3" customWidth="1"/>
    <col min="9995" max="9997" width="9.7109375" style="3" customWidth="1"/>
    <col min="9998" max="10240" width="9.140625" style="3"/>
    <col min="10241" max="10241" width="3.140625" style="3" customWidth="1"/>
    <col min="10242" max="10242" width="25.7109375" style="3" customWidth="1"/>
    <col min="10243" max="10243" width="12.28515625" style="3" customWidth="1"/>
    <col min="10244" max="10244" width="8.28515625" style="3" customWidth="1"/>
    <col min="10245" max="10245" width="9.28515625" style="3" customWidth="1"/>
    <col min="10246" max="10246" width="8.28515625" style="3" customWidth="1"/>
    <col min="10247" max="10247" width="9.28515625" style="3" customWidth="1"/>
    <col min="10248" max="10248" width="8.28515625" style="3" customWidth="1"/>
    <col min="10249" max="10249" width="9.28515625" style="3" customWidth="1"/>
    <col min="10250" max="10250" width="7.85546875" style="3" customWidth="1"/>
    <col min="10251" max="10253" width="9.7109375" style="3" customWidth="1"/>
    <col min="10254" max="10496" width="9.140625" style="3"/>
    <col min="10497" max="10497" width="3.140625" style="3" customWidth="1"/>
    <col min="10498" max="10498" width="25.7109375" style="3" customWidth="1"/>
    <col min="10499" max="10499" width="12.28515625" style="3" customWidth="1"/>
    <col min="10500" max="10500" width="8.28515625" style="3" customWidth="1"/>
    <col min="10501" max="10501" width="9.28515625" style="3" customWidth="1"/>
    <col min="10502" max="10502" width="8.28515625" style="3" customWidth="1"/>
    <col min="10503" max="10503" width="9.28515625" style="3" customWidth="1"/>
    <col min="10504" max="10504" width="8.28515625" style="3" customWidth="1"/>
    <col min="10505" max="10505" width="9.28515625" style="3" customWidth="1"/>
    <col min="10506" max="10506" width="7.85546875" style="3" customWidth="1"/>
    <col min="10507" max="10509" width="9.7109375" style="3" customWidth="1"/>
    <col min="10510" max="10752" width="9.140625" style="3"/>
    <col min="10753" max="10753" width="3.140625" style="3" customWidth="1"/>
    <col min="10754" max="10754" width="25.7109375" style="3" customWidth="1"/>
    <col min="10755" max="10755" width="12.28515625" style="3" customWidth="1"/>
    <col min="10756" max="10756" width="8.28515625" style="3" customWidth="1"/>
    <col min="10757" max="10757" width="9.28515625" style="3" customWidth="1"/>
    <col min="10758" max="10758" width="8.28515625" style="3" customWidth="1"/>
    <col min="10759" max="10759" width="9.28515625" style="3" customWidth="1"/>
    <col min="10760" max="10760" width="8.28515625" style="3" customWidth="1"/>
    <col min="10761" max="10761" width="9.28515625" style="3" customWidth="1"/>
    <col min="10762" max="10762" width="7.85546875" style="3" customWidth="1"/>
    <col min="10763" max="10765" width="9.7109375" style="3" customWidth="1"/>
    <col min="10766" max="11008" width="9.140625" style="3"/>
    <col min="11009" max="11009" width="3.140625" style="3" customWidth="1"/>
    <col min="11010" max="11010" width="25.7109375" style="3" customWidth="1"/>
    <col min="11011" max="11011" width="12.28515625" style="3" customWidth="1"/>
    <col min="11012" max="11012" width="8.28515625" style="3" customWidth="1"/>
    <col min="11013" max="11013" width="9.28515625" style="3" customWidth="1"/>
    <col min="11014" max="11014" width="8.28515625" style="3" customWidth="1"/>
    <col min="11015" max="11015" width="9.28515625" style="3" customWidth="1"/>
    <col min="11016" max="11016" width="8.28515625" style="3" customWidth="1"/>
    <col min="11017" max="11017" width="9.28515625" style="3" customWidth="1"/>
    <col min="11018" max="11018" width="7.85546875" style="3" customWidth="1"/>
    <col min="11019" max="11021" width="9.7109375" style="3" customWidth="1"/>
    <col min="11022" max="11264" width="9.140625" style="3"/>
    <col min="11265" max="11265" width="3.140625" style="3" customWidth="1"/>
    <col min="11266" max="11266" width="25.7109375" style="3" customWidth="1"/>
    <col min="11267" max="11267" width="12.28515625" style="3" customWidth="1"/>
    <col min="11268" max="11268" width="8.28515625" style="3" customWidth="1"/>
    <col min="11269" max="11269" width="9.28515625" style="3" customWidth="1"/>
    <col min="11270" max="11270" width="8.28515625" style="3" customWidth="1"/>
    <col min="11271" max="11271" width="9.28515625" style="3" customWidth="1"/>
    <col min="11272" max="11272" width="8.28515625" style="3" customWidth="1"/>
    <col min="11273" max="11273" width="9.28515625" style="3" customWidth="1"/>
    <col min="11274" max="11274" width="7.85546875" style="3" customWidth="1"/>
    <col min="11275" max="11277" width="9.7109375" style="3" customWidth="1"/>
    <col min="11278" max="11520" width="9.140625" style="3"/>
    <col min="11521" max="11521" width="3.140625" style="3" customWidth="1"/>
    <col min="11522" max="11522" width="25.7109375" style="3" customWidth="1"/>
    <col min="11523" max="11523" width="12.28515625" style="3" customWidth="1"/>
    <col min="11524" max="11524" width="8.28515625" style="3" customWidth="1"/>
    <col min="11525" max="11525" width="9.28515625" style="3" customWidth="1"/>
    <col min="11526" max="11526" width="8.28515625" style="3" customWidth="1"/>
    <col min="11527" max="11527" width="9.28515625" style="3" customWidth="1"/>
    <col min="11528" max="11528" width="8.28515625" style="3" customWidth="1"/>
    <col min="11529" max="11529" width="9.28515625" style="3" customWidth="1"/>
    <col min="11530" max="11530" width="7.85546875" style="3" customWidth="1"/>
    <col min="11531" max="11533" width="9.7109375" style="3" customWidth="1"/>
    <col min="11534" max="11776" width="9.140625" style="3"/>
    <col min="11777" max="11777" width="3.140625" style="3" customWidth="1"/>
    <col min="11778" max="11778" width="25.7109375" style="3" customWidth="1"/>
    <col min="11779" max="11779" width="12.28515625" style="3" customWidth="1"/>
    <col min="11780" max="11780" width="8.28515625" style="3" customWidth="1"/>
    <col min="11781" max="11781" width="9.28515625" style="3" customWidth="1"/>
    <col min="11782" max="11782" width="8.28515625" style="3" customWidth="1"/>
    <col min="11783" max="11783" width="9.28515625" style="3" customWidth="1"/>
    <col min="11784" max="11784" width="8.28515625" style="3" customWidth="1"/>
    <col min="11785" max="11785" width="9.28515625" style="3" customWidth="1"/>
    <col min="11786" max="11786" width="7.85546875" style="3" customWidth="1"/>
    <col min="11787" max="11789" width="9.7109375" style="3" customWidth="1"/>
    <col min="11790" max="12032" width="9.140625" style="3"/>
    <col min="12033" max="12033" width="3.140625" style="3" customWidth="1"/>
    <col min="12034" max="12034" width="25.7109375" style="3" customWidth="1"/>
    <col min="12035" max="12035" width="12.28515625" style="3" customWidth="1"/>
    <col min="12036" max="12036" width="8.28515625" style="3" customWidth="1"/>
    <col min="12037" max="12037" width="9.28515625" style="3" customWidth="1"/>
    <col min="12038" max="12038" width="8.28515625" style="3" customWidth="1"/>
    <col min="12039" max="12039" width="9.28515625" style="3" customWidth="1"/>
    <col min="12040" max="12040" width="8.28515625" style="3" customWidth="1"/>
    <col min="12041" max="12041" width="9.28515625" style="3" customWidth="1"/>
    <col min="12042" max="12042" width="7.85546875" style="3" customWidth="1"/>
    <col min="12043" max="12045" width="9.7109375" style="3" customWidth="1"/>
    <col min="12046" max="12288" width="9.140625" style="3"/>
    <col min="12289" max="12289" width="3.140625" style="3" customWidth="1"/>
    <col min="12290" max="12290" width="25.7109375" style="3" customWidth="1"/>
    <col min="12291" max="12291" width="12.28515625" style="3" customWidth="1"/>
    <col min="12292" max="12292" width="8.28515625" style="3" customWidth="1"/>
    <col min="12293" max="12293" width="9.28515625" style="3" customWidth="1"/>
    <col min="12294" max="12294" width="8.28515625" style="3" customWidth="1"/>
    <col min="12295" max="12295" width="9.28515625" style="3" customWidth="1"/>
    <col min="12296" max="12296" width="8.28515625" style="3" customWidth="1"/>
    <col min="12297" max="12297" width="9.28515625" style="3" customWidth="1"/>
    <col min="12298" max="12298" width="7.85546875" style="3" customWidth="1"/>
    <col min="12299" max="12301" width="9.7109375" style="3" customWidth="1"/>
    <col min="12302" max="12544" width="9.140625" style="3"/>
    <col min="12545" max="12545" width="3.140625" style="3" customWidth="1"/>
    <col min="12546" max="12546" width="25.7109375" style="3" customWidth="1"/>
    <col min="12547" max="12547" width="12.28515625" style="3" customWidth="1"/>
    <col min="12548" max="12548" width="8.28515625" style="3" customWidth="1"/>
    <col min="12549" max="12549" width="9.28515625" style="3" customWidth="1"/>
    <col min="12550" max="12550" width="8.28515625" style="3" customWidth="1"/>
    <col min="12551" max="12551" width="9.28515625" style="3" customWidth="1"/>
    <col min="12552" max="12552" width="8.28515625" style="3" customWidth="1"/>
    <col min="12553" max="12553" width="9.28515625" style="3" customWidth="1"/>
    <col min="12554" max="12554" width="7.85546875" style="3" customWidth="1"/>
    <col min="12555" max="12557" width="9.7109375" style="3" customWidth="1"/>
    <col min="12558" max="12800" width="9.140625" style="3"/>
    <col min="12801" max="12801" width="3.140625" style="3" customWidth="1"/>
    <col min="12802" max="12802" width="25.7109375" style="3" customWidth="1"/>
    <col min="12803" max="12803" width="12.28515625" style="3" customWidth="1"/>
    <col min="12804" max="12804" width="8.28515625" style="3" customWidth="1"/>
    <col min="12805" max="12805" width="9.28515625" style="3" customWidth="1"/>
    <col min="12806" max="12806" width="8.28515625" style="3" customWidth="1"/>
    <col min="12807" max="12807" width="9.28515625" style="3" customWidth="1"/>
    <col min="12808" max="12808" width="8.28515625" style="3" customWidth="1"/>
    <col min="12809" max="12809" width="9.28515625" style="3" customWidth="1"/>
    <col min="12810" max="12810" width="7.85546875" style="3" customWidth="1"/>
    <col min="12811" max="12813" width="9.7109375" style="3" customWidth="1"/>
    <col min="12814" max="13056" width="9.140625" style="3"/>
    <col min="13057" max="13057" width="3.140625" style="3" customWidth="1"/>
    <col min="13058" max="13058" width="25.7109375" style="3" customWidth="1"/>
    <col min="13059" max="13059" width="12.28515625" style="3" customWidth="1"/>
    <col min="13060" max="13060" width="8.28515625" style="3" customWidth="1"/>
    <col min="13061" max="13061" width="9.28515625" style="3" customWidth="1"/>
    <col min="13062" max="13062" width="8.28515625" style="3" customWidth="1"/>
    <col min="13063" max="13063" width="9.28515625" style="3" customWidth="1"/>
    <col min="13064" max="13064" width="8.28515625" style="3" customWidth="1"/>
    <col min="13065" max="13065" width="9.28515625" style="3" customWidth="1"/>
    <col min="13066" max="13066" width="7.85546875" style="3" customWidth="1"/>
    <col min="13067" max="13069" width="9.7109375" style="3" customWidth="1"/>
    <col min="13070" max="13312" width="9.140625" style="3"/>
    <col min="13313" max="13313" width="3.140625" style="3" customWidth="1"/>
    <col min="13314" max="13314" width="25.7109375" style="3" customWidth="1"/>
    <col min="13315" max="13315" width="12.28515625" style="3" customWidth="1"/>
    <col min="13316" max="13316" width="8.28515625" style="3" customWidth="1"/>
    <col min="13317" max="13317" width="9.28515625" style="3" customWidth="1"/>
    <col min="13318" max="13318" width="8.28515625" style="3" customWidth="1"/>
    <col min="13319" max="13319" width="9.28515625" style="3" customWidth="1"/>
    <col min="13320" max="13320" width="8.28515625" style="3" customWidth="1"/>
    <col min="13321" max="13321" width="9.28515625" style="3" customWidth="1"/>
    <col min="13322" max="13322" width="7.85546875" style="3" customWidth="1"/>
    <col min="13323" max="13325" width="9.7109375" style="3" customWidth="1"/>
    <col min="13326" max="13568" width="9.140625" style="3"/>
    <col min="13569" max="13569" width="3.140625" style="3" customWidth="1"/>
    <col min="13570" max="13570" width="25.7109375" style="3" customWidth="1"/>
    <col min="13571" max="13571" width="12.28515625" style="3" customWidth="1"/>
    <col min="13572" max="13572" width="8.28515625" style="3" customWidth="1"/>
    <col min="13573" max="13573" width="9.28515625" style="3" customWidth="1"/>
    <col min="13574" max="13574" width="8.28515625" style="3" customWidth="1"/>
    <col min="13575" max="13575" width="9.28515625" style="3" customWidth="1"/>
    <col min="13576" max="13576" width="8.28515625" style="3" customWidth="1"/>
    <col min="13577" max="13577" width="9.28515625" style="3" customWidth="1"/>
    <col min="13578" max="13578" width="7.85546875" style="3" customWidth="1"/>
    <col min="13579" max="13581" width="9.7109375" style="3" customWidth="1"/>
    <col min="13582" max="13824" width="9.140625" style="3"/>
    <col min="13825" max="13825" width="3.140625" style="3" customWidth="1"/>
    <col min="13826" max="13826" width="25.7109375" style="3" customWidth="1"/>
    <col min="13827" max="13827" width="12.28515625" style="3" customWidth="1"/>
    <col min="13828" max="13828" width="8.28515625" style="3" customWidth="1"/>
    <col min="13829" max="13829" width="9.28515625" style="3" customWidth="1"/>
    <col min="13830" max="13830" width="8.28515625" style="3" customWidth="1"/>
    <col min="13831" max="13831" width="9.28515625" style="3" customWidth="1"/>
    <col min="13832" max="13832" width="8.28515625" style="3" customWidth="1"/>
    <col min="13833" max="13833" width="9.28515625" style="3" customWidth="1"/>
    <col min="13834" max="13834" width="7.85546875" style="3" customWidth="1"/>
    <col min="13835" max="13837" width="9.7109375" style="3" customWidth="1"/>
    <col min="13838" max="14080" width="9.140625" style="3"/>
    <col min="14081" max="14081" width="3.140625" style="3" customWidth="1"/>
    <col min="14082" max="14082" width="25.7109375" style="3" customWidth="1"/>
    <col min="14083" max="14083" width="12.28515625" style="3" customWidth="1"/>
    <col min="14084" max="14084" width="8.28515625" style="3" customWidth="1"/>
    <col min="14085" max="14085" width="9.28515625" style="3" customWidth="1"/>
    <col min="14086" max="14086" width="8.28515625" style="3" customWidth="1"/>
    <col min="14087" max="14087" width="9.28515625" style="3" customWidth="1"/>
    <col min="14088" max="14088" width="8.28515625" style="3" customWidth="1"/>
    <col min="14089" max="14089" width="9.28515625" style="3" customWidth="1"/>
    <col min="14090" max="14090" width="7.85546875" style="3" customWidth="1"/>
    <col min="14091" max="14093" width="9.7109375" style="3" customWidth="1"/>
    <col min="14094" max="14336" width="9.140625" style="3"/>
    <col min="14337" max="14337" width="3.140625" style="3" customWidth="1"/>
    <col min="14338" max="14338" width="25.7109375" style="3" customWidth="1"/>
    <col min="14339" max="14339" width="12.28515625" style="3" customWidth="1"/>
    <col min="14340" max="14340" width="8.28515625" style="3" customWidth="1"/>
    <col min="14341" max="14341" width="9.28515625" style="3" customWidth="1"/>
    <col min="14342" max="14342" width="8.28515625" style="3" customWidth="1"/>
    <col min="14343" max="14343" width="9.28515625" style="3" customWidth="1"/>
    <col min="14344" max="14344" width="8.28515625" style="3" customWidth="1"/>
    <col min="14345" max="14345" width="9.28515625" style="3" customWidth="1"/>
    <col min="14346" max="14346" width="7.85546875" style="3" customWidth="1"/>
    <col min="14347" max="14349" width="9.7109375" style="3" customWidth="1"/>
    <col min="14350" max="14592" width="9.140625" style="3"/>
    <col min="14593" max="14593" width="3.140625" style="3" customWidth="1"/>
    <col min="14594" max="14594" width="25.7109375" style="3" customWidth="1"/>
    <col min="14595" max="14595" width="12.28515625" style="3" customWidth="1"/>
    <col min="14596" max="14596" width="8.28515625" style="3" customWidth="1"/>
    <col min="14597" max="14597" width="9.28515625" style="3" customWidth="1"/>
    <col min="14598" max="14598" width="8.28515625" style="3" customWidth="1"/>
    <col min="14599" max="14599" width="9.28515625" style="3" customWidth="1"/>
    <col min="14600" max="14600" width="8.28515625" style="3" customWidth="1"/>
    <col min="14601" max="14601" width="9.28515625" style="3" customWidth="1"/>
    <col min="14602" max="14602" width="7.85546875" style="3" customWidth="1"/>
    <col min="14603" max="14605" width="9.7109375" style="3" customWidth="1"/>
    <col min="14606" max="14848" width="9.140625" style="3"/>
    <col min="14849" max="14849" width="3.140625" style="3" customWidth="1"/>
    <col min="14850" max="14850" width="25.7109375" style="3" customWidth="1"/>
    <col min="14851" max="14851" width="12.28515625" style="3" customWidth="1"/>
    <col min="14852" max="14852" width="8.28515625" style="3" customWidth="1"/>
    <col min="14853" max="14853" width="9.28515625" style="3" customWidth="1"/>
    <col min="14854" max="14854" width="8.28515625" style="3" customWidth="1"/>
    <col min="14855" max="14855" width="9.28515625" style="3" customWidth="1"/>
    <col min="14856" max="14856" width="8.28515625" style="3" customWidth="1"/>
    <col min="14857" max="14857" width="9.28515625" style="3" customWidth="1"/>
    <col min="14858" max="14858" width="7.85546875" style="3" customWidth="1"/>
    <col min="14859" max="14861" width="9.7109375" style="3" customWidth="1"/>
    <col min="14862" max="15104" width="9.140625" style="3"/>
    <col min="15105" max="15105" width="3.140625" style="3" customWidth="1"/>
    <col min="15106" max="15106" width="25.7109375" style="3" customWidth="1"/>
    <col min="15107" max="15107" width="12.28515625" style="3" customWidth="1"/>
    <col min="15108" max="15108" width="8.28515625" style="3" customWidth="1"/>
    <col min="15109" max="15109" width="9.28515625" style="3" customWidth="1"/>
    <col min="15110" max="15110" width="8.28515625" style="3" customWidth="1"/>
    <col min="15111" max="15111" width="9.28515625" style="3" customWidth="1"/>
    <col min="15112" max="15112" width="8.28515625" style="3" customWidth="1"/>
    <col min="15113" max="15113" width="9.28515625" style="3" customWidth="1"/>
    <col min="15114" max="15114" width="7.85546875" style="3" customWidth="1"/>
    <col min="15115" max="15117" width="9.7109375" style="3" customWidth="1"/>
    <col min="15118" max="15360" width="9.140625" style="3"/>
    <col min="15361" max="15361" width="3.140625" style="3" customWidth="1"/>
    <col min="15362" max="15362" width="25.7109375" style="3" customWidth="1"/>
    <col min="15363" max="15363" width="12.28515625" style="3" customWidth="1"/>
    <col min="15364" max="15364" width="8.28515625" style="3" customWidth="1"/>
    <col min="15365" max="15365" width="9.28515625" style="3" customWidth="1"/>
    <col min="15366" max="15366" width="8.28515625" style="3" customWidth="1"/>
    <col min="15367" max="15367" width="9.28515625" style="3" customWidth="1"/>
    <col min="15368" max="15368" width="8.28515625" style="3" customWidth="1"/>
    <col min="15369" max="15369" width="9.28515625" style="3" customWidth="1"/>
    <col min="15370" max="15370" width="7.85546875" style="3" customWidth="1"/>
    <col min="15371" max="15373" width="9.7109375" style="3" customWidth="1"/>
    <col min="15374" max="15616" width="9.140625" style="3"/>
    <col min="15617" max="15617" width="3.140625" style="3" customWidth="1"/>
    <col min="15618" max="15618" width="25.7109375" style="3" customWidth="1"/>
    <col min="15619" max="15619" width="12.28515625" style="3" customWidth="1"/>
    <col min="15620" max="15620" width="8.28515625" style="3" customWidth="1"/>
    <col min="15621" max="15621" width="9.28515625" style="3" customWidth="1"/>
    <col min="15622" max="15622" width="8.28515625" style="3" customWidth="1"/>
    <col min="15623" max="15623" width="9.28515625" style="3" customWidth="1"/>
    <col min="15624" max="15624" width="8.28515625" style="3" customWidth="1"/>
    <col min="15625" max="15625" width="9.28515625" style="3" customWidth="1"/>
    <col min="15626" max="15626" width="7.85546875" style="3" customWidth="1"/>
    <col min="15627" max="15629" width="9.7109375" style="3" customWidth="1"/>
    <col min="15630" max="15872" width="9.140625" style="3"/>
    <col min="15873" max="15873" width="3.140625" style="3" customWidth="1"/>
    <col min="15874" max="15874" width="25.7109375" style="3" customWidth="1"/>
    <col min="15875" max="15875" width="12.28515625" style="3" customWidth="1"/>
    <col min="15876" max="15876" width="8.28515625" style="3" customWidth="1"/>
    <col min="15877" max="15877" width="9.28515625" style="3" customWidth="1"/>
    <col min="15878" max="15878" width="8.28515625" style="3" customWidth="1"/>
    <col min="15879" max="15879" width="9.28515625" style="3" customWidth="1"/>
    <col min="15880" max="15880" width="8.28515625" style="3" customWidth="1"/>
    <col min="15881" max="15881" width="9.28515625" style="3" customWidth="1"/>
    <col min="15882" max="15882" width="7.85546875" style="3" customWidth="1"/>
    <col min="15883" max="15885" width="9.7109375" style="3" customWidth="1"/>
    <col min="15886" max="16128" width="9.140625" style="3"/>
    <col min="16129" max="16129" width="3.140625" style="3" customWidth="1"/>
    <col min="16130" max="16130" width="25.7109375" style="3" customWidth="1"/>
    <col min="16131" max="16131" width="12.28515625" style="3" customWidth="1"/>
    <col min="16132" max="16132" width="8.28515625" style="3" customWidth="1"/>
    <col min="16133" max="16133" width="9.28515625" style="3" customWidth="1"/>
    <col min="16134" max="16134" width="8.28515625" style="3" customWidth="1"/>
    <col min="16135" max="16135" width="9.28515625" style="3" customWidth="1"/>
    <col min="16136" max="16136" width="8.28515625" style="3" customWidth="1"/>
    <col min="16137" max="16137" width="9.28515625" style="3" customWidth="1"/>
    <col min="16138" max="16138" width="7.85546875" style="3" customWidth="1"/>
    <col min="16139" max="16141" width="9.7109375" style="3" customWidth="1"/>
    <col min="16142" max="16384" width="9.140625" style="3"/>
  </cols>
  <sheetData>
    <row r="1" spans="2:20" ht="10.5" customHeight="1"/>
    <row r="2" spans="2:20" ht="12.75" customHeight="1">
      <c r="B2" s="683" t="str">
        <f>"Table 6: Providers on the Childcare Register only complying with the requirements of the Childcare Register at their most recent inspection as at "&amp;Quarter_end&amp;", by provider type (provisional)"&amp;CHAR(185)&amp;" "&amp;CHAR(178) &amp; " "&amp;CHAR(179)</f>
        <v>Table 6: Providers on the Childcare Register only complying with the requirements of the Childcare Register at their most recent inspection as at 31 March 2013, by provider type (provisional)¹ ² ³</v>
      </c>
      <c r="C2" s="683"/>
      <c r="D2" s="683"/>
      <c r="E2" s="683"/>
      <c r="F2" s="683"/>
      <c r="G2" s="683"/>
      <c r="H2" s="683"/>
      <c r="I2" s="683"/>
      <c r="J2" s="592"/>
      <c r="K2" s="592"/>
      <c r="L2" s="592"/>
      <c r="M2" s="592"/>
      <c r="N2" s="592"/>
    </row>
    <row r="3" spans="2:20" ht="29.25" customHeight="1">
      <c r="B3" s="683"/>
      <c r="C3" s="683"/>
      <c r="D3" s="683"/>
      <c r="E3" s="683"/>
      <c r="F3" s="683"/>
      <c r="G3" s="683"/>
      <c r="H3" s="683"/>
      <c r="I3" s="683"/>
      <c r="J3" s="592"/>
      <c r="K3" s="592"/>
      <c r="L3" s="592"/>
      <c r="M3" s="592"/>
      <c r="N3" s="592"/>
    </row>
    <row r="4" spans="2:20" s="16" customFormat="1">
      <c r="B4" s="424"/>
      <c r="C4" s="424"/>
      <c r="D4" s="424"/>
      <c r="E4" s="424"/>
      <c r="F4" s="424"/>
      <c r="G4" s="424"/>
      <c r="I4" s="17"/>
      <c r="J4" s="17"/>
      <c r="K4" s="17"/>
      <c r="L4" s="17"/>
      <c r="M4" s="17"/>
      <c r="N4" s="17"/>
      <c r="O4" s="17"/>
      <c r="P4" s="17"/>
      <c r="Q4" s="18"/>
    </row>
    <row r="5" spans="2:20" ht="23.25" customHeight="1">
      <c r="B5" s="742"/>
      <c r="C5" s="712" t="s">
        <v>58</v>
      </c>
      <c r="D5" s="728" t="s">
        <v>178</v>
      </c>
      <c r="E5" s="728"/>
      <c r="F5" s="735" t="s">
        <v>1</v>
      </c>
      <c r="G5" s="728"/>
      <c r="H5" s="735" t="s">
        <v>2</v>
      </c>
      <c r="I5" s="735"/>
      <c r="J5" s="8"/>
      <c r="K5" s="8"/>
      <c r="L5" s="8"/>
      <c r="M5" s="8"/>
      <c r="N5" s="9"/>
      <c r="P5" s="6"/>
    </row>
    <row r="6" spans="2:20" ht="10.5" customHeight="1">
      <c r="B6" s="743"/>
      <c r="C6" s="744"/>
      <c r="D6" s="228" t="s">
        <v>8113</v>
      </c>
      <c r="E6" s="228" t="str">
        <f>IF(MAX($C$8:$C$12)&lt;100,"","%")</f>
        <v>%</v>
      </c>
      <c r="F6" s="228" t="s">
        <v>8113</v>
      </c>
      <c r="G6" s="228" t="str">
        <f>IF(MAX($C$8:$C$12)&lt;100,"","%")</f>
        <v>%</v>
      </c>
      <c r="H6" s="228" t="s">
        <v>8113</v>
      </c>
      <c r="I6" s="228" t="str">
        <f>IF(MAX($C$8:$C$12)&lt;100,"","%")</f>
        <v>%</v>
      </c>
      <c r="J6" s="10"/>
      <c r="K6" s="10"/>
      <c r="L6" s="10"/>
      <c r="M6" s="10"/>
      <c r="N6" s="10"/>
      <c r="P6" s="6"/>
    </row>
    <row r="7" spans="2:20" s="6" customFormat="1">
      <c r="B7" s="485"/>
      <c r="C7" s="637"/>
      <c r="D7" s="638"/>
      <c r="E7" s="638"/>
      <c r="F7" s="638"/>
      <c r="G7" s="639"/>
      <c r="H7" s="640"/>
      <c r="I7" s="640"/>
      <c r="J7" s="10"/>
      <c r="K7" s="10"/>
      <c r="L7" s="10"/>
      <c r="M7" s="10"/>
      <c r="N7" s="10"/>
      <c r="O7" s="4"/>
      <c r="P7" s="4"/>
      <c r="Q7" s="4"/>
      <c r="R7" s="4"/>
    </row>
    <row r="8" spans="2:20" s="6" customFormat="1">
      <c r="B8" s="437" t="s">
        <v>144</v>
      </c>
      <c r="C8" s="423">
        <f>IF(ISERROR(VLOOKUP($B8&amp;"All",Dataset12,4,FALSE))=TRUE,0,VLOOKUP($B8&amp;"All",Dataset12,4,FALSE))</f>
        <v>404</v>
      </c>
      <c r="D8" s="612">
        <f>IF(ISERROR(VLOOKUP($B8&amp;"All",Dataset12,5,FALSE))=TRUE,0,VLOOKUP($B8&amp;"All",Dataset12,5,FALSE))</f>
        <v>294</v>
      </c>
      <c r="E8" s="415">
        <f>IF($C8 &lt;1, 0,D8/$C8*100)</f>
        <v>72.772277227722768</v>
      </c>
      <c r="F8" s="612">
        <f>IF(ISERROR(VLOOKUP($B8&amp;"All",Dataset12,6,FALSE))=TRUE,0,VLOOKUP($B8&amp;"All",Dataset12,6,FALSE))</f>
        <v>110</v>
      </c>
      <c r="G8" s="415">
        <f>IF($C8 &lt;1, 0,F8/$C8*100)</f>
        <v>27.227722772277229</v>
      </c>
      <c r="H8" s="612">
        <f>IF(ISERROR(VLOOKUP($B8&amp;"All",Dataset12,7,FALSE))=TRUE,0,VLOOKUP($B8&amp;"All",Dataset12,7,FALSE))</f>
        <v>0</v>
      </c>
      <c r="I8" s="415">
        <f>IF($C8 &lt;1,0,H8/$C8*100)</f>
        <v>0</v>
      </c>
      <c r="J8" s="486"/>
      <c r="K8" s="415"/>
      <c r="L8" s="10"/>
      <c r="M8" s="10"/>
      <c r="N8" s="10"/>
      <c r="O8" s="10"/>
      <c r="P8" s="10"/>
      <c r="Q8" s="4"/>
      <c r="R8" s="4"/>
      <c r="S8" s="4"/>
      <c r="T8" s="4"/>
    </row>
    <row r="9" spans="2:20" s="6" customFormat="1" ht="21">
      <c r="B9" s="283" t="s">
        <v>239</v>
      </c>
      <c r="C9" s="423">
        <f>IF(ISERROR(VLOOKUP($B9&amp;"All",Dataset12,4,FALSE))=TRUE,0,VLOOKUP($B9&amp;"All",Dataset12,4,FALSE))</f>
        <v>1108</v>
      </c>
      <c r="D9" s="612">
        <f>IF(ISERROR(VLOOKUP($B9&amp;"All",Dataset12,5,FALSE))=TRUE,0,VLOOKUP($B9&amp;"All",Dataset12,5,FALSE))</f>
        <v>907</v>
      </c>
      <c r="E9" s="415">
        <f>IF($C9 &lt;1, 0,D9/$C9*100)</f>
        <v>81.859205776173283</v>
      </c>
      <c r="F9" s="612">
        <f>IF(ISERROR(VLOOKUP($B9&amp;"All",Dataset12,6,FALSE))=TRUE,0,VLOOKUP($B9&amp;"All",Dataset12,6,FALSE))</f>
        <v>201</v>
      </c>
      <c r="G9" s="415">
        <f>IF($C9 &lt;1, 0,F9/$C9*100)</f>
        <v>18.140794223826713</v>
      </c>
      <c r="H9" s="612">
        <f>IF(ISERROR(VLOOKUP($B9&amp;"All",Dataset12,7,FALSE))=TRUE,0,VLOOKUP($B9&amp;"All",Dataset12,7,FALSE))</f>
        <v>0</v>
      </c>
      <c r="I9" s="415">
        <f>IF($C9 &lt;1,0,H9/$C9*100)</f>
        <v>0</v>
      </c>
      <c r="J9" s="486"/>
      <c r="K9" s="415"/>
      <c r="L9" s="10"/>
      <c r="M9" s="10"/>
      <c r="N9" s="10"/>
      <c r="O9" s="10"/>
      <c r="P9" s="10"/>
      <c r="Q9" s="4"/>
      <c r="R9" s="4"/>
      <c r="S9" s="4"/>
      <c r="T9" s="4"/>
    </row>
    <row r="10" spans="2:20" s="6" customFormat="1">
      <c r="B10" s="283" t="s">
        <v>240</v>
      </c>
      <c r="C10" s="423">
        <f>IF(ISERROR(VLOOKUP($B10&amp;"All",Dataset12,4,FALSE))=TRUE,0,VLOOKUP($B10&amp;"All",Dataset12,4,FALSE))</f>
        <v>1</v>
      </c>
      <c r="D10" s="612">
        <f>IF(ISERROR(VLOOKUP($B10&amp;"All",Dataset12,5,FALSE))=TRUE,0,VLOOKUP($B10&amp;"All",Dataset12,5,FALSE))</f>
        <v>1</v>
      </c>
      <c r="E10" s="415">
        <f>IF($C10 &lt;1, 0,D10/$C10*100)</f>
        <v>100</v>
      </c>
      <c r="F10" s="612">
        <f>IF(ISERROR(VLOOKUP($B10&amp;"All",Dataset12,6,FALSE))=TRUE,0,VLOOKUP($B10&amp;"All",Dataset12,6,FALSE))</f>
        <v>0</v>
      </c>
      <c r="G10" s="415">
        <f>IF($C10 &lt;1, 0,F10/$C10*100)</f>
        <v>0</v>
      </c>
      <c r="H10" s="612">
        <f>IF(ISERROR(VLOOKUP($B10&amp;"All",Dataset12,7,FALSE))=TRUE,0,VLOOKUP($B10&amp;"All",Dataset12,7,FALSE))</f>
        <v>0</v>
      </c>
      <c r="I10" s="415">
        <f>IF($C10 &lt;1,0,H10/$C10*100)</f>
        <v>0</v>
      </c>
      <c r="J10" s="486"/>
      <c r="K10" s="415"/>
      <c r="L10" s="10"/>
      <c r="M10" s="10"/>
      <c r="N10" s="10"/>
      <c r="O10" s="10"/>
      <c r="P10" s="10"/>
      <c r="Q10" s="4"/>
      <c r="R10" s="4"/>
      <c r="S10" s="4"/>
      <c r="T10" s="4"/>
    </row>
    <row r="11" spans="2:20" s="6" customFormat="1">
      <c r="B11" s="283" t="s">
        <v>241</v>
      </c>
      <c r="C11" s="423">
        <f>IF(ISERROR(VLOOKUP($B11&amp;"All",Dataset12,4,FALSE))=TRUE,0,VLOOKUP($B11&amp;"All",Dataset12,4,FALSE))</f>
        <v>1983</v>
      </c>
      <c r="D11" s="612">
        <f>IF(ISERROR(VLOOKUP($B11&amp;"All",Dataset12,5,FALSE))=TRUE,0,VLOOKUP($B11&amp;"All",Dataset12,5,FALSE))</f>
        <v>1492</v>
      </c>
      <c r="E11" s="415">
        <f>IF($C11 &lt;1, 0,D11/$C11*100)</f>
        <v>75.239536056480077</v>
      </c>
      <c r="F11" s="612">
        <f>IF(ISERROR(VLOOKUP($B11&amp;"All",Dataset12,6,FALSE))=TRUE,0,VLOOKUP($B11&amp;"All",Dataset12,6,FALSE))</f>
        <v>491</v>
      </c>
      <c r="G11" s="415">
        <f>IF($C11 &lt;1, 0,F11/$C11*100)</f>
        <v>24.76046394351992</v>
      </c>
      <c r="H11" s="612">
        <f>IF(ISERROR(VLOOKUP($B11&amp;"All",Dataset12,7,FALSE))=TRUE,0,VLOOKUP($B11&amp;"All",Dataset12,7,FALSE))</f>
        <v>0</v>
      </c>
      <c r="I11" s="415">
        <f>IF($C11 &lt;1,0,H11/$C11*100)</f>
        <v>0</v>
      </c>
      <c r="J11" s="486"/>
      <c r="K11" s="415"/>
      <c r="L11" s="10"/>
      <c r="M11" s="10"/>
      <c r="N11" s="10"/>
      <c r="O11" s="10"/>
      <c r="P11" s="10"/>
      <c r="Q11" s="4"/>
      <c r="R11" s="4"/>
      <c r="S11" s="4"/>
      <c r="T11" s="4"/>
    </row>
    <row r="12" spans="2:20" s="6" customFormat="1">
      <c r="B12" s="437" t="s">
        <v>172</v>
      </c>
      <c r="C12" s="423">
        <f>IF(ISERROR(VLOOKUP($B12&amp;"All",Dataset12,4,FALSE))=TRUE,0,VLOOKUP($B12&amp;"All",Dataset12,4,FALSE))</f>
        <v>3496</v>
      </c>
      <c r="D12" s="612">
        <f>IF(ISERROR(VLOOKUP($B12&amp;"All",Dataset12,5,FALSE))=TRUE,0,VLOOKUP($B12&amp;"All",Dataset12,5,FALSE))</f>
        <v>2694</v>
      </c>
      <c r="E12" s="415">
        <f>IF($C12 &lt;1, 0,D12/$C12*100)</f>
        <v>77.059496567505732</v>
      </c>
      <c r="F12" s="612">
        <f>IF(ISERROR(VLOOKUP($B12&amp;"All",Dataset12,6,FALSE))=TRUE,0,VLOOKUP($B12&amp;"All",Dataset12,6,FALSE))</f>
        <v>802</v>
      </c>
      <c r="G12" s="415">
        <f>IF($C12 &lt;1, 0,F12/$C12*100)</f>
        <v>22.940503432494282</v>
      </c>
      <c r="H12" s="612">
        <f>IF(ISERROR(VLOOKUP($B12&amp;"All",Dataset12,7,FALSE))=TRUE,0,VLOOKUP($B12&amp;"All",Dataset12,7,FALSE))</f>
        <v>0</v>
      </c>
      <c r="I12" s="415">
        <f>IF($C12 &lt;1,0,H12/$C12*100)</f>
        <v>0</v>
      </c>
      <c r="J12" s="486"/>
      <c r="K12" s="415"/>
      <c r="L12" s="10"/>
      <c r="M12" s="10"/>
      <c r="N12" s="10"/>
      <c r="O12" s="10"/>
      <c r="P12" s="10"/>
      <c r="Q12" s="4"/>
      <c r="R12" s="4"/>
      <c r="S12" s="4"/>
      <c r="T12" s="4"/>
    </row>
    <row r="13" spans="2:20">
      <c r="B13" s="614"/>
      <c r="C13" s="14"/>
      <c r="D13" s="14"/>
      <c r="E13" s="14"/>
      <c r="F13" s="14"/>
      <c r="G13" s="14"/>
      <c r="H13" s="615"/>
      <c r="I13" s="94"/>
      <c r="J13" s="19"/>
      <c r="K13" s="19"/>
      <c r="L13" s="19"/>
      <c r="M13" s="19"/>
      <c r="N13" s="19"/>
      <c r="O13" s="19"/>
      <c r="P13" s="19"/>
    </row>
    <row r="14" spans="2:20" ht="12.75" customHeight="1">
      <c r="B14" s="485"/>
      <c r="C14" s="12"/>
      <c r="D14" s="12"/>
      <c r="E14" s="12"/>
      <c r="F14" s="12"/>
      <c r="G14" s="12"/>
      <c r="I14" s="191" t="s">
        <v>57</v>
      </c>
      <c r="J14" s="19"/>
      <c r="K14" s="19"/>
      <c r="L14" s="19"/>
      <c r="M14" s="19"/>
      <c r="N14" s="19"/>
      <c r="O14" s="19"/>
      <c r="P14" s="19"/>
    </row>
    <row r="15" spans="2:20">
      <c r="B15" s="697" t="s">
        <v>0</v>
      </c>
      <c r="C15" s="697"/>
      <c r="D15" s="697"/>
      <c r="E15" s="697"/>
      <c r="I15" s="4"/>
      <c r="P15" s="3"/>
    </row>
    <row r="16" spans="2:20">
      <c r="B16" s="337" t="s">
        <v>245</v>
      </c>
      <c r="C16" s="127"/>
      <c r="D16" s="125"/>
      <c r="E16" s="125"/>
      <c r="I16" s="4"/>
      <c r="P16" s="3"/>
    </row>
    <row r="17" spans="2:20">
      <c r="B17" s="481" t="s">
        <v>9216</v>
      </c>
      <c r="I17" s="4"/>
      <c r="P17" s="3"/>
    </row>
    <row r="18" spans="2:20">
      <c r="B18" s="641"/>
      <c r="C18" s="641"/>
      <c r="D18" s="641"/>
      <c r="E18" s="641"/>
      <c r="F18" s="641"/>
      <c r="G18" s="641"/>
      <c r="H18" s="641"/>
      <c r="I18" s="641"/>
      <c r="P18" s="3"/>
    </row>
    <row r="19" spans="2:20" ht="12.75" customHeight="1">
      <c r="B19" s="641"/>
      <c r="C19" s="641"/>
      <c r="D19" s="641"/>
      <c r="E19" s="641"/>
      <c r="F19" s="641"/>
      <c r="G19" s="641"/>
      <c r="H19" s="641"/>
      <c r="I19" s="641"/>
      <c r="J19" s="641"/>
      <c r="K19" s="641"/>
      <c r="L19" s="641"/>
      <c r="M19" s="592"/>
      <c r="N19" s="592"/>
    </row>
    <row r="20" spans="2:20" ht="12.75" customHeight="1">
      <c r="B20" s="642"/>
      <c r="C20" s="642"/>
      <c r="D20" s="642"/>
      <c r="E20" s="642"/>
      <c r="F20" s="642"/>
      <c r="G20" s="642"/>
      <c r="H20" s="642"/>
      <c r="I20" s="642"/>
      <c r="J20" s="641"/>
      <c r="K20" s="641"/>
      <c r="L20" s="641"/>
      <c r="M20" s="592"/>
      <c r="N20" s="592"/>
    </row>
    <row r="21" spans="2:20">
      <c r="B21" s="643"/>
      <c r="C21" s="643"/>
      <c r="D21" s="643"/>
      <c r="E21" s="643"/>
      <c r="F21" s="643"/>
      <c r="G21" s="643"/>
      <c r="H21" s="644"/>
      <c r="I21" s="644"/>
      <c r="J21" s="642"/>
      <c r="K21" s="642"/>
      <c r="L21" s="642"/>
      <c r="M21" s="592"/>
      <c r="N21" s="592"/>
    </row>
    <row r="22" spans="2:20" s="16" customFormat="1">
      <c r="B22" s="746"/>
      <c r="C22" s="747"/>
      <c r="D22" s="741"/>
      <c r="E22" s="741"/>
      <c r="F22" s="739"/>
      <c r="G22" s="741"/>
      <c r="H22" s="739"/>
      <c r="I22" s="739"/>
      <c r="J22" s="644"/>
      <c r="K22" s="644"/>
      <c r="L22" s="644"/>
      <c r="M22" s="17"/>
      <c r="N22" s="17"/>
      <c r="O22" s="17"/>
      <c r="P22" s="17"/>
      <c r="Q22" s="18"/>
    </row>
    <row r="23" spans="2:20">
      <c r="B23" s="746"/>
      <c r="C23" s="748"/>
      <c r="D23" s="595"/>
      <c r="E23" s="595"/>
      <c r="F23" s="595"/>
      <c r="G23" s="595"/>
      <c r="H23" s="595"/>
      <c r="I23" s="595"/>
      <c r="J23" s="645"/>
      <c r="K23" s="645"/>
      <c r="L23" s="645"/>
      <c r="M23" s="8"/>
      <c r="N23" s="9"/>
      <c r="P23" s="6"/>
    </row>
    <row r="24" spans="2:20">
      <c r="B24" s="646"/>
      <c r="C24" s="647"/>
      <c r="D24" s="648"/>
      <c r="E24" s="648"/>
      <c r="F24" s="648"/>
      <c r="G24" s="343"/>
      <c r="H24" s="646"/>
      <c r="I24" s="646"/>
      <c r="J24" s="647"/>
      <c r="K24" s="647"/>
      <c r="L24" s="647"/>
      <c r="M24" s="10"/>
      <c r="N24" s="10"/>
      <c r="P24" s="6"/>
    </row>
    <row r="25" spans="2:20" s="6" customFormat="1">
      <c r="B25" s="351"/>
      <c r="C25" s="347"/>
      <c r="D25" s="348"/>
      <c r="E25" s="648"/>
      <c r="F25" s="348"/>
      <c r="G25" s="648"/>
      <c r="H25" s="348"/>
      <c r="I25" s="648"/>
      <c r="J25" s="647"/>
      <c r="K25" s="647"/>
      <c r="L25" s="647"/>
      <c r="M25" s="10"/>
      <c r="N25" s="10"/>
      <c r="O25" s="4"/>
      <c r="P25" s="4"/>
      <c r="Q25" s="4"/>
      <c r="R25" s="4"/>
    </row>
    <row r="26" spans="2:20" s="6" customFormat="1">
      <c r="B26" s="631"/>
      <c r="C26" s="347"/>
      <c r="D26" s="348"/>
      <c r="E26" s="648"/>
      <c r="F26" s="348"/>
      <c r="G26" s="648"/>
      <c r="H26" s="348"/>
      <c r="I26" s="648"/>
      <c r="J26" s="646"/>
      <c r="K26" s="646"/>
      <c r="L26" s="647"/>
      <c r="M26" s="10"/>
      <c r="N26" s="10"/>
      <c r="O26" s="10"/>
      <c r="P26" s="10"/>
      <c r="Q26" s="4"/>
      <c r="R26" s="4"/>
      <c r="S26" s="4"/>
      <c r="T26" s="4"/>
    </row>
    <row r="27" spans="2:20" s="6" customFormat="1" ht="12.75" customHeight="1">
      <c r="B27" s="631"/>
      <c r="C27" s="347"/>
      <c r="D27" s="348"/>
      <c r="E27" s="648"/>
      <c r="F27" s="348"/>
      <c r="G27" s="648"/>
      <c r="H27" s="348"/>
      <c r="I27" s="648"/>
      <c r="J27" s="646"/>
      <c r="K27" s="646"/>
      <c r="L27" s="647"/>
      <c r="M27" s="10"/>
      <c r="N27" s="10"/>
      <c r="O27" s="10"/>
      <c r="P27" s="10"/>
      <c r="Q27" s="4"/>
      <c r="R27" s="4"/>
      <c r="S27" s="4"/>
      <c r="T27" s="4"/>
    </row>
    <row r="28" spans="2:20" s="6" customFormat="1">
      <c r="B28" s="631"/>
      <c r="C28" s="347"/>
      <c r="D28" s="348"/>
      <c r="E28" s="648"/>
      <c r="F28" s="348"/>
      <c r="G28" s="648"/>
      <c r="H28" s="348"/>
      <c r="I28" s="648"/>
      <c r="J28" s="646"/>
      <c r="K28" s="646"/>
      <c r="L28" s="647"/>
      <c r="M28" s="10"/>
      <c r="N28" s="10"/>
      <c r="O28" s="10"/>
      <c r="P28" s="10"/>
      <c r="Q28" s="4"/>
      <c r="R28" s="4"/>
      <c r="S28" s="4"/>
      <c r="T28" s="4"/>
    </row>
    <row r="29" spans="2:20" s="6" customFormat="1">
      <c r="B29" s="351"/>
      <c r="C29" s="347"/>
      <c r="D29" s="348"/>
      <c r="E29" s="648"/>
      <c r="F29" s="348"/>
      <c r="G29" s="648"/>
      <c r="H29" s="348"/>
      <c r="I29" s="648"/>
      <c r="J29" s="646"/>
      <c r="K29" s="646"/>
      <c r="L29" s="647"/>
      <c r="M29" s="10"/>
      <c r="N29" s="10"/>
      <c r="O29" s="10"/>
      <c r="P29" s="10"/>
      <c r="Q29" s="4"/>
      <c r="R29" s="4"/>
      <c r="S29" s="4"/>
      <c r="T29" s="4"/>
    </row>
    <row r="30" spans="2:20" s="6" customFormat="1">
      <c r="B30" s="646"/>
      <c r="C30" s="649"/>
      <c r="D30" s="649"/>
      <c r="E30" s="649"/>
      <c r="F30" s="649"/>
      <c r="G30" s="649"/>
      <c r="H30" s="650"/>
      <c r="I30" s="343"/>
      <c r="J30" s="646"/>
      <c r="K30" s="646"/>
      <c r="L30" s="647"/>
      <c r="M30" s="10"/>
      <c r="N30" s="10"/>
      <c r="O30" s="10"/>
      <c r="P30" s="10"/>
      <c r="Q30" s="4"/>
      <c r="R30" s="4"/>
      <c r="S30" s="4"/>
      <c r="T30" s="4"/>
    </row>
    <row r="31" spans="2:20">
      <c r="B31" s="646"/>
      <c r="C31" s="649"/>
      <c r="D31" s="649"/>
      <c r="E31" s="649"/>
      <c r="F31" s="649"/>
      <c r="G31" s="649"/>
      <c r="H31" s="343"/>
      <c r="I31" s="651"/>
      <c r="J31" s="343"/>
      <c r="K31" s="343"/>
      <c r="L31" s="343"/>
      <c r="M31" s="19"/>
      <c r="N31" s="19"/>
      <c r="O31" s="19"/>
      <c r="P31" s="19"/>
    </row>
    <row r="32" spans="2:20">
      <c r="B32" s="745"/>
      <c r="C32" s="745"/>
      <c r="D32" s="745"/>
      <c r="E32" s="745"/>
      <c r="F32" s="649"/>
      <c r="G32" s="343"/>
      <c r="H32" s="343"/>
      <c r="I32" s="343"/>
      <c r="J32" s="343"/>
      <c r="K32" s="343"/>
      <c r="L32" s="343"/>
      <c r="M32" s="19"/>
      <c r="N32" s="19"/>
      <c r="O32" s="19"/>
      <c r="P32" s="19"/>
    </row>
    <row r="33" spans="2:16">
      <c r="B33" s="353"/>
      <c r="C33" s="344"/>
      <c r="D33" s="345"/>
      <c r="E33" s="345"/>
      <c r="F33" s="343"/>
      <c r="G33" s="343"/>
      <c r="H33" s="343"/>
      <c r="I33" s="343"/>
      <c r="J33" s="343"/>
      <c r="K33" s="343"/>
      <c r="L33" s="343"/>
      <c r="P33" s="3"/>
    </row>
    <row r="34" spans="2:16">
      <c r="B34" s="652"/>
      <c r="C34" s="343"/>
      <c r="D34" s="343"/>
      <c r="E34" s="343"/>
      <c r="F34" s="343"/>
      <c r="G34" s="343"/>
      <c r="H34" s="343"/>
      <c r="I34" s="343"/>
      <c r="J34" s="343"/>
      <c r="K34" s="343"/>
      <c r="L34" s="343"/>
      <c r="P34" s="3"/>
    </row>
    <row r="35" spans="2:16">
      <c r="B35" s="67"/>
      <c r="J35" s="343"/>
      <c r="K35" s="343"/>
      <c r="L35" s="343"/>
      <c r="P35" s="3"/>
    </row>
    <row r="36" spans="2:16">
      <c r="P36" s="3"/>
    </row>
    <row r="37" spans="2:16">
      <c r="P37" s="3"/>
    </row>
    <row r="38" spans="2:16">
      <c r="C38" s="67"/>
    </row>
  </sheetData>
  <sheetProtection sheet="1" objects="1" scenarios="1"/>
  <mergeCells count="13">
    <mergeCell ref="B32:E32"/>
    <mergeCell ref="B15:E15"/>
    <mergeCell ref="B22:B23"/>
    <mergeCell ref="C22:C23"/>
    <mergeCell ref="D22:E22"/>
    <mergeCell ref="F22:G22"/>
    <mergeCell ref="H22:I22"/>
    <mergeCell ref="B2:I3"/>
    <mergeCell ref="B5:B6"/>
    <mergeCell ref="C5:C6"/>
    <mergeCell ref="D5:E5"/>
    <mergeCell ref="F5:G5"/>
    <mergeCell ref="H5:I5"/>
  </mergeCells>
  <pageMargins left="0.7" right="0.7" top="0.75" bottom="0.75" header="0.3" footer="0.3"/>
  <pageSetup paperSize="9" orientation="landscape" r:id="rId1"/>
  <ignoredErrors>
    <ignoredError sqref="F8:F13" formula="1"/>
  </ignoredErrors>
</worksheet>
</file>

<file path=xl/worksheets/sheet26.xml><?xml version="1.0" encoding="utf-8"?>
<worksheet xmlns="http://schemas.openxmlformats.org/spreadsheetml/2006/main" xmlns:r="http://schemas.openxmlformats.org/officeDocument/2006/relationships">
  <sheetPr codeName="Sheet10" enableFormatConditionsCalculation="0">
    <tabColor indexed="31"/>
  </sheetPr>
  <dimension ref="A2:AE219"/>
  <sheetViews>
    <sheetView showGridLines="0" showRowColHeaders="0" zoomScaleNormal="100" workbookViewId="0">
      <selection activeCell="C5" sqref="C5:E5"/>
    </sheetView>
  </sheetViews>
  <sheetFormatPr defaultColWidth="9.140625" defaultRowHeight="12.75"/>
  <cols>
    <col min="1" max="1" width="3.140625" style="3" customWidth="1"/>
    <col min="2" max="2" width="32" style="5" customWidth="1"/>
    <col min="3" max="3" width="11.42578125" style="5" customWidth="1"/>
    <col min="4" max="4" width="13.7109375" style="5" customWidth="1"/>
    <col min="5" max="6" width="15.7109375" style="210" customWidth="1"/>
    <col min="7" max="7" width="12.28515625" style="210" customWidth="1"/>
    <col min="8" max="11" width="7.5703125" style="210" customWidth="1"/>
    <col min="12" max="12" width="16" style="521" customWidth="1"/>
    <col min="13" max="13" width="7.5703125" style="211" customWidth="1"/>
    <col min="14" max="14" width="7.5703125" style="3" customWidth="1"/>
    <col min="15" max="15" width="7.5703125" style="73" customWidth="1"/>
    <col min="16" max="16" width="9.7109375" style="3" customWidth="1"/>
    <col min="17" max="17" width="9.7109375" style="73" customWidth="1"/>
    <col min="18" max="18" width="9.7109375" style="3" customWidth="1"/>
    <col min="19" max="19" width="9.7109375" style="73" customWidth="1"/>
    <col min="20" max="20" width="9.7109375" style="3" customWidth="1"/>
    <col min="21" max="21" width="9.7109375" style="73" customWidth="1"/>
    <col min="22" max="22" width="9.7109375" style="3" customWidth="1"/>
    <col min="23" max="23" width="9.7109375" style="73" customWidth="1"/>
    <col min="24" max="16384" width="9.140625" style="3"/>
  </cols>
  <sheetData>
    <row r="2" spans="1:24" ht="27" customHeight="1">
      <c r="B2" s="683" t="str">
        <f>"Table 7: Actions issued at early years registered inspections between "&amp;Ranges!A1&amp;", by the statutory requirements of the Early Years Register (provisional)"&amp;" "&amp;CHAR(185)</f>
        <v>Table 7: Actions issued at early years registered inspections between 1 January 2013 and 31 March 2013, by the statutory requirements of the Early Years Register (provisional) ¹</v>
      </c>
      <c r="C2" s="683"/>
      <c r="D2" s="683"/>
      <c r="E2" s="683"/>
      <c r="F2" s="683"/>
      <c r="G2" s="683"/>
      <c r="H2" s="443"/>
      <c r="I2" s="443"/>
      <c r="J2" s="443"/>
      <c r="K2" s="443"/>
      <c r="L2" s="519"/>
      <c r="M2" s="443"/>
      <c r="N2" s="444"/>
      <c r="O2" s="445"/>
      <c r="P2" s="444"/>
      <c r="Q2" s="445"/>
      <c r="R2" s="444"/>
      <c r="S2" s="445"/>
      <c r="T2" s="444"/>
      <c r="U2" s="445"/>
    </row>
    <row r="3" spans="1:24" ht="9" customHeight="1">
      <c r="B3" s="683"/>
      <c r="C3" s="683"/>
      <c r="D3" s="683"/>
      <c r="E3" s="683"/>
      <c r="F3" s="683"/>
      <c r="G3" s="683"/>
      <c r="H3" s="443"/>
      <c r="I3" s="443"/>
      <c r="J3" s="443"/>
      <c r="K3" s="443"/>
      <c r="L3" s="519"/>
      <c r="M3" s="443"/>
      <c r="N3" s="444"/>
      <c r="O3" s="445"/>
      <c r="P3" s="444"/>
      <c r="Q3" s="445"/>
      <c r="R3" s="444"/>
      <c r="S3" s="445"/>
      <c r="T3" s="444"/>
      <c r="U3" s="445"/>
    </row>
    <row r="4" spans="1:24">
      <c r="B4" s="310"/>
      <c r="C4" s="3"/>
      <c r="E4" s="391"/>
      <c r="F4" s="218"/>
      <c r="G4" s="218"/>
      <c r="H4" s="218"/>
      <c r="I4" s="446"/>
      <c r="J4" s="217"/>
      <c r="K4" s="217"/>
      <c r="L4" s="520"/>
      <c r="M4" s="210"/>
    </row>
    <row r="5" spans="1:24" ht="12.75" customHeight="1">
      <c r="B5" s="310" t="s">
        <v>1211</v>
      </c>
      <c r="C5" s="717" t="s">
        <v>172</v>
      </c>
      <c r="D5" s="718"/>
      <c r="E5" s="749"/>
      <c r="F5" s="218"/>
      <c r="G5" s="755"/>
      <c r="H5" s="218"/>
      <c r="I5" s="218"/>
      <c r="J5" s="217"/>
      <c r="K5" s="217"/>
      <c r="L5" s="520"/>
      <c r="M5" s="210"/>
    </row>
    <row r="6" spans="1:24">
      <c r="B6" s="310"/>
      <c r="C6" s="3"/>
      <c r="E6" s="391"/>
      <c r="F6" s="218"/>
      <c r="G6" s="756"/>
      <c r="H6" s="218"/>
      <c r="I6" s="446"/>
      <c r="J6" s="217"/>
      <c r="K6" s="217"/>
      <c r="M6" s="210"/>
    </row>
    <row r="7" spans="1:24" ht="12.75" customHeight="1">
      <c r="B7" s="302" t="s">
        <v>56</v>
      </c>
      <c r="C7" s="720" t="s">
        <v>66</v>
      </c>
      <c r="D7" s="721"/>
      <c r="E7" s="750"/>
      <c r="F7" s="266"/>
      <c r="G7" s="266"/>
      <c r="H7" s="218"/>
      <c r="I7" s="218"/>
      <c r="J7" s="217"/>
      <c r="K7" s="217"/>
      <c r="L7" s="520"/>
      <c r="M7" s="210"/>
      <c r="O7" s="82"/>
      <c r="Q7" s="3"/>
      <c r="S7" s="3"/>
      <c r="U7" s="3"/>
      <c r="W7" s="3"/>
    </row>
    <row r="8" spans="1:24">
      <c r="B8" s="3"/>
      <c r="C8" s="3"/>
      <c r="L8" s="520"/>
      <c r="M8" s="210"/>
      <c r="O8" s="84"/>
      <c r="P8" s="5"/>
      <c r="Q8" s="84"/>
      <c r="R8" s="5"/>
      <c r="S8" s="84"/>
      <c r="T8" s="5"/>
      <c r="U8" s="84"/>
      <c r="V8" s="5"/>
      <c r="W8" s="84"/>
      <c r="X8" s="5"/>
    </row>
    <row r="9" spans="1:24" s="16" customFormat="1" ht="15.75" customHeight="1">
      <c r="B9" s="97"/>
      <c r="C9" s="97"/>
      <c r="D9" s="751" t="s">
        <v>1212</v>
      </c>
      <c r="E9" s="751" t="s">
        <v>1213</v>
      </c>
      <c r="F9" s="751" t="s">
        <v>1214</v>
      </c>
      <c r="G9" s="754"/>
      <c r="H9" s="754"/>
      <c r="I9" s="754"/>
      <c r="J9" s="754"/>
      <c r="K9" s="754"/>
      <c r="L9" s="754"/>
      <c r="M9" s="98"/>
      <c r="N9" s="710"/>
      <c r="O9" s="710"/>
      <c r="P9" s="710"/>
      <c r="Q9" s="710"/>
      <c r="R9" s="710"/>
      <c r="S9" s="710"/>
      <c r="T9" s="97"/>
      <c r="U9" s="97"/>
    </row>
    <row r="10" spans="1:24" ht="15.75" customHeight="1">
      <c r="B10" s="420"/>
      <c r="C10" s="420"/>
      <c r="D10" s="752"/>
      <c r="E10" s="753"/>
      <c r="F10" s="753"/>
      <c r="G10" s="230"/>
      <c r="H10" s="230"/>
      <c r="I10" s="230"/>
      <c r="J10" s="230"/>
      <c r="K10" s="230"/>
      <c r="L10" s="522"/>
      <c r="M10" s="182"/>
      <c r="N10" s="447"/>
      <c r="O10" s="182"/>
      <c r="P10" s="447"/>
      <c r="Q10" s="182"/>
      <c r="R10" s="447"/>
      <c r="S10" s="182"/>
      <c r="T10" s="447"/>
      <c r="U10" s="5"/>
      <c r="W10" s="3"/>
    </row>
    <row r="11" spans="1:24" ht="4.5" customHeight="1">
      <c r="B11" s="421"/>
      <c r="C11" s="421"/>
      <c r="D11" s="230"/>
      <c r="E11" s="230"/>
      <c r="F11" s="230"/>
      <c r="G11" s="230"/>
      <c r="H11" s="230"/>
      <c r="I11" s="230"/>
      <c r="J11" s="230"/>
      <c r="K11" s="230"/>
      <c r="L11" s="522"/>
      <c r="M11" s="182"/>
      <c r="N11" s="447"/>
      <c r="O11" s="182"/>
      <c r="P11" s="447"/>
      <c r="Q11" s="182"/>
      <c r="R11" s="447"/>
      <c r="S11" s="182"/>
      <c r="T11" s="447"/>
      <c r="U11" s="5"/>
      <c r="W11" s="3"/>
    </row>
    <row r="12" spans="1:24">
      <c r="B12" s="239" t="s">
        <v>1215</v>
      </c>
      <c r="C12" s="421"/>
      <c r="D12" s="423">
        <f>IF(ISNA(VLOOKUP($C$5&amp;$C$7&amp;$B12,dataset_18_actions,5,FALSE))=TRUE,0,VLOOKUP($C$5&amp;$C$7&amp;$B12,dataset_18_actions,5,FALSE))</f>
        <v>4110</v>
      </c>
      <c r="E12" s="423">
        <f>IF(ISNA(VLOOKUP($C$5&amp;$C$7&amp;$B12,dataset_18_actions,6,FALSE))=TRUE,0,VLOOKUP($C$5&amp;$C$7&amp;$B12,dataset_18_actions,6,FALSE))</f>
        <v>1279</v>
      </c>
      <c r="F12" s="423">
        <f>IF(ISNA(VLOOKUP($C$5&amp;$C$7&amp;$B12,dataset_18_actions,7,FALSE))=TRUE,0,VLOOKUP($C$5&amp;$C$7&amp;$B12,dataset_18_actions,7,FALSE))</f>
        <v>31</v>
      </c>
      <c r="G12" s="230"/>
      <c r="H12" s="512"/>
      <c r="I12" s="230"/>
      <c r="J12" s="230"/>
      <c r="K12" s="230"/>
      <c r="L12" s="523"/>
      <c r="M12" s="182"/>
      <c r="N12" s="447"/>
      <c r="O12" s="182"/>
      <c r="P12" s="447"/>
      <c r="Q12" s="182"/>
      <c r="R12" s="447"/>
      <c r="S12" s="182"/>
      <c r="T12" s="447"/>
      <c r="U12" s="5"/>
      <c r="W12" s="3"/>
    </row>
    <row r="13" spans="1:24" ht="6.75" customHeight="1">
      <c r="B13" s="421"/>
      <c r="C13" s="421"/>
      <c r="D13" s="423"/>
      <c r="E13" s="423"/>
      <c r="F13" s="423"/>
      <c r="G13" s="230"/>
      <c r="I13" s="230"/>
      <c r="J13" s="230"/>
      <c r="K13" s="230"/>
      <c r="L13" s="523"/>
      <c r="M13" s="182"/>
      <c r="N13" s="447"/>
      <c r="O13" s="182"/>
      <c r="P13" s="447"/>
      <c r="Q13" s="182"/>
      <c r="R13" s="447"/>
      <c r="S13" s="182"/>
      <c r="T13" s="447"/>
      <c r="U13" s="5"/>
      <c r="W13" s="3"/>
    </row>
    <row r="14" spans="1:24" s="6" customFormat="1" ht="14.1" customHeight="1">
      <c r="B14" s="239" t="s">
        <v>1216</v>
      </c>
      <c r="C14" s="67"/>
      <c r="D14" s="423"/>
      <c r="E14" s="423"/>
      <c r="F14" s="423"/>
      <c r="G14" s="415"/>
      <c r="H14" s="512"/>
      <c r="I14" s="415"/>
      <c r="J14" s="415"/>
      <c r="K14" s="415"/>
      <c r="L14" s="523"/>
      <c r="M14" s="448"/>
      <c r="N14" s="448"/>
      <c r="O14" s="448"/>
      <c r="P14" s="448"/>
      <c r="Q14" s="448"/>
      <c r="R14" s="448"/>
      <c r="S14" s="448"/>
    </row>
    <row r="15" spans="1:24" s="6" customFormat="1">
      <c r="A15" s="104"/>
      <c r="B15" s="67" t="s">
        <v>2717</v>
      </c>
      <c r="C15" s="101"/>
      <c r="D15" s="423">
        <f>IF(ISNA(VLOOKUP($C$5&amp;$C$7&amp;$B12,dataset_18_actions,5,FALSE))=TRUE,0,VLOOKUP($C$5&amp;$C$7&amp;$B12,dataset_18_actions,5,FALSE))</f>
        <v>4110</v>
      </c>
      <c r="E15" s="423">
        <f>IF(ISNA(VLOOKUP($C$5&amp;$C$7&amp;"LD"&amp;$B15,dataset_18_actions,6,FALSE))=TRUE,0,VLOOKUP($C$5&amp;$C$7&amp;"LD"&amp;$B15,dataset_18_actions,6,FALSE))</f>
        <v>315</v>
      </c>
      <c r="F15" s="423">
        <f>IF(ISNA(VLOOKUP($C$5&amp;$C$7&amp;"LD"&amp;$B15,dataset_18_actions,7,FALSE))=TRUE,0,VLOOKUP($C$5&amp;$C$7&amp;"LD"&amp;$B15,dataset_18_actions,7,FALSE))</f>
        <v>8</v>
      </c>
      <c r="G15" s="422"/>
      <c r="H15" s="512"/>
      <c r="I15" s="422"/>
      <c r="J15" s="415"/>
      <c r="K15" s="422"/>
      <c r="L15" s="523"/>
      <c r="M15" s="448"/>
      <c r="N15" s="448"/>
      <c r="O15" s="448"/>
      <c r="P15" s="448"/>
      <c r="Q15" s="448"/>
      <c r="R15" s="448"/>
      <c r="S15" s="448"/>
    </row>
    <row r="16" spans="1:24" s="6" customFormat="1">
      <c r="A16" s="104"/>
      <c r="B16" s="67" t="s">
        <v>4564</v>
      </c>
      <c r="C16" s="101"/>
      <c r="D16" s="423">
        <f>IF(ISNA(VLOOKUP($C$5&amp;$C$7&amp;$B12,dataset_18_actions,5,FALSE))=TRUE,0,VLOOKUP($C$5&amp;$C$7&amp;$B12,dataset_18_actions,5,FALSE))</f>
        <v>4110</v>
      </c>
      <c r="E16" s="423">
        <f>IF(ISNA(VLOOKUP($C$5&amp;$C$7&amp;"LD"&amp;$B16,dataset_18_actions,6,FALSE))=TRUE,0,VLOOKUP($C$5&amp;$C$7&amp;"LD"&amp;$B16,dataset_18_actions,6,FALSE))</f>
        <v>529</v>
      </c>
      <c r="F16" s="423">
        <f>IF(ISNA(VLOOKUP($C$5&amp;$C$7&amp;"LD"&amp;$B16,dataset_18_actions,7,FALSE))=TRUE,0,VLOOKUP($C$5&amp;$C$7&amp;"LD"&amp;$B16,dataset_18_actions,7,FALSE))</f>
        <v>13</v>
      </c>
      <c r="G16" s="422"/>
      <c r="H16" s="512"/>
      <c r="I16" s="422"/>
      <c r="J16" s="415"/>
      <c r="K16" s="422"/>
      <c r="L16" s="523"/>
      <c r="M16" s="448"/>
      <c r="N16" s="448"/>
      <c r="O16" s="448"/>
      <c r="P16" s="448"/>
      <c r="Q16" s="448"/>
      <c r="R16" s="448"/>
      <c r="S16" s="448"/>
    </row>
    <row r="17" spans="1:19" s="6" customFormat="1" ht="14.1" customHeight="1">
      <c r="B17" s="424" t="s">
        <v>2718</v>
      </c>
      <c r="C17" s="67"/>
      <c r="D17" s="423">
        <f>IF(ISNA(VLOOKUP($C$5&amp;$C$7&amp;$B12,dataset_18_actions,5,FALSE))=TRUE,0,VLOOKUP($C$5&amp;$C$7&amp;$B12,dataset_18_actions,5,FALSE))</f>
        <v>4110</v>
      </c>
      <c r="E17" s="423">
        <f>IF(ISNA(VLOOKUP($C$5&amp;$C$7&amp;"LD"&amp;$B17,dataset_18_actions,6,FALSE))=TRUE,0,VLOOKUP($C$5&amp;$C$7&amp;"LD"&amp;$B17,dataset_18_actions,6,FALSE))</f>
        <v>441</v>
      </c>
      <c r="F17" s="423">
        <f>IF(ISNA(VLOOKUP($C$5&amp;$C$7&amp;"LD"&amp;$B17,dataset_18_actions,7,FALSE))=TRUE,0,VLOOKUP($C$5&amp;$C$7&amp;"LD"&amp;$B17,dataset_18_actions,7,FALSE))</f>
        <v>11</v>
      </c>
      <c r="G17" s="422"/>
      <c r="H17" s="512"/>
      <c r="I17" s="422"/>
      <c r="J17" s="415"/>
      <c r="K17" s="422"/>
      <c r="L17" s="523"/>
      <c r="M17" s="448"/>
      <c r="N17" s="448"/>
      <c r="O17" s="448"/>
      <c r="P17" s="448"/>
      <c r="Q17" s="448"/>
      <c r="R17" s="448"/>
      <c r="S17" s="448"/>
    </row>
    <row r="18" spans="1:19" s="6" customFormat="1">
      <c r="A18" s="104"/>
      <c r="B18" s="238" t="s">
        <v>1217</v>
      </c>
      <c r="C18" s="101"/>
      <c r="D18" s="423"/>
      <c r="E18" s="423"/>
      <c r="F18" s="423"/>
      <c r="G18" s="422"/>
      <c r="H18" s="512"/>
      <c r="I18" s="422"/>
      <c r="J18" s="415"/>
      <c r="K18" s="422"/>
      <c r="L18" s="523"/>
      <c r="M18" s="448"/>
      <c r="N18" s="448"/>
      <c r="O18" s="448"/>
      <c r="P18" s="448"/>
      <c r="Q18" s="448"/>
      <c r="R18" s="448"/>
      <c r="S18" s="448"/>
    </row>
    <row r="19" spans="1:19" s="6" customFormat="1">
      <c r="A19" s="104"/>
      <c r="B19" s="524" t="s">
        <v>1218</v>
      </c>
      <c r="C19" s="101"/>
      <c r="D19" s="423"/>
      <c r="E19" s="423"/>
      <c r="F19" s="423"/>
      <c r="G19" s="422"/>
      <c r="H19" s="512"/>
      <c r="I19" s="422"/>
      <c r="J19" s="415"/>
      <c r="K19" s="422"/>
      <c r="L19" s="523"/>
      <c r="M19" s="448"/>
      <c r="N19" s="448"/>
      <c r="O19" s="448"/>
      <c r="P19" s="448"/>
      <c r="Q19" s="448"/>
      <c r="R19" s="448"/>
      <c r="S19" s="448"/>
    </row>
    <row r="20" spans="1:19" s="6" customFormat="1">
      <c r="A20" s="104"/>
      <c r="B20" s="524" t="s">
        <v>4565</v>
      </c>
      <c r="C20" s="101"/>
      <c r="D20" s="423">
        <f>IF(ISNA(VLOOKUP($C$5&amp;$C$7&amp;$B12,dataset_18_actions,5,FALSE))=TRUE,0,VLOOKUP($C$5&amp;$C$7&amp;$B12,dataset_18_actions,5,FALSE))</f>
        <v>4110</v>
      </c>
      <c r="E20" s="423">
        <f>IF(ISNA(VLOOKUP($C$5&amp;$C$7&amp;"W"&amp;$B20,dataset_18_actions,6,FALSE))=TRUE,0,VLOOKUP($C$5&amp;$C$7&amp;"W"&amp;$B20,dataset_18_actions,6,FALSE))</f>
        <v>77</v>
      </c>
      <c r="F20" s="423">
        <f>IF(ISNA(VLOOKUP($C$5&amp;$C$7&amp;"W"&amp;$B20,dataset_18_actions,7,FALSE))=TRUE,0,VLOOKUP($C$5&amp;$C$7&amp;"W"&amp;$B20,dataset_18_actions,7,FALSE))</f>
        <v>2</v>
      </c>
      <c r="G20" s="422"/>
      <c r="H20" s="512"/>
      <c r="I20" s="422"/>
      <c r="J20" s="415"/>
      <c r="K20" s="422"/>
      <c r="L20" s="523"/>
      <c r="M20" s="448"/>
      <c r="N20" s="448"/>
      <c r="O20" s="448"/>
      <c r="P20" s="448"/>
      <c r="Q20" s="448"/>
      <c r="R20" s="448"/>
      <c r="S20" s="448"/>
    </row>
    <row r="21" spans="1:19" s="6" customFormat="1">
      <c r="A21" s="104"/>
      <c r="B21" s="524" t="s">
        <v>4566</v>
      </c>
      <c r="C21" s="101"/>
      <c r="D21" s="423">
        <f>IF(ISNA(VLOOKUP($C$5&amp;$C$7&amp;$B12,dataset_18_actions,5,FALSE))=TRUE,0,VLOOKUP($C$5&amp;$C$7&amp;$B12,dataset_18_actions,5,FALSE))</f>
        <v>4110</v>
      </c>
      <c r="E21" s="423">
        <f>IF(ISNA(VLOOKUP($C$5&amp;$C$7&amp;"W"&amp;$B21,dataset_18_actions,6,FALSE))=TRUE,0,VLOOKUP($C$5&amp;$C$7&amp;"W"&amp;$B21,dataset_18_actions,6,FALSE))</f>
        <v>69</v>
      </c>
      <c r="F21" s="423">
        <f>IF(ISNA(VLOOKUP($C$5&amp;$C$7&amp;"W"&amp;$B21,dataset_18_actions,7,FALSE))=TRUE,0,VLOOKUP($C$5&amp;$C$7&amp;"W"&amp;$B21,dataset_18_actions,7,FALSE))</f>
        <v>2</v>
      </c>
      <c r="G21" s="422"/>
      <c r="H21" s="512"/>
      <c r="I21" s="422"/>
      <c r="J21" s="415"/>
      <c r="K21" s="422"/>
      <c r="L21" s="523"/>
      <c r="M21" s="448"/>
      <c r="N21" s="448"/>
      <c r="O21" s="448"/>
      <c r="P21" s="448"/>
      <c r="Q21" s="448"/>
      <c r="R21" s="448"/>
      <c r="S21" s="448"/>
    </row>
    <row r="22" spans="1:19" s="6" customFormat="1">
      <c r="A22" s="104"/>
      <c r="B22" s="524" t="s">
        <v>1219</v>
      </c>
      <c r="C22" s="101"/>
      <c r="D22" s="423"/>
      <c r="E22" s="423"/>
      <c r="F22" s="423"/>
      <c r="G22" s="422"/>
      <c r="H22" s="512"/>
      <c r="I22" s="422"/>
      <c r="J22" s="415"/>
      <c r="K22" s="422"/>
      <c r="L22" s="523"/>
      <c r="M22" s="448"/>
      <c r="N22" s="448"/>
      <c r="O22" s="448"/>
      <c r="P22" s="448"/>
      <c r="Q22" s="448"/>
      <c r="R22" s="448"/>
      <c r="S22" s="448"/>
    </row>
    <row r="23" spans="1:19" s="6" customFormat="1">
      <c r="A23" s="104"/>
      <c r="B23" s="524" t="s">
        <v>4572</v>
      </c>
      <c r="C23" s="101"/>
      <c r="D23" s="423">
        <f>IF(ISNA(VLOOKUP($C$5&amp;$C$7&amp;$B12,dataset_18_actions,5,FALSE))=TRUE,0,VLOOKUP($C$5&amp;$C$7&amp;$B12,dataset_18_actions,5,FALSE))</f>
        <v>4110</v>
      </c>
      <c r="E23" s="423">
        <f>IF(ISNA(VLOOKUP($C$5&amp;$C$7&amp;"W"&amp;$B23,dataset_18_actions,6,FALSE))=TRUE,0,VLOOKUP($C$5&amp;$C$7&amp;"W"&amp;$B23,dataset_18_actions,6,FALSE))</f>
        <v>44</v>
      </c>
      <c r="F23" s="423">
        <f>IF(ISNA(VLOOKUP($C$5&amp;$C$7&amp;"W"&amp;$B23,dataset_18_actions,7,FALSE))=TRUE,0,VLOOKUP($C$5&amp;$C$7&amp;"W"&amp;$B23,dataset_18_actions,7,FALSE))</f>
        <v>1</v>
      </c>
      <c r="G23" s="422"/>
      <c r="H23" s="512"/>
      <c r="I23" s="512"/>
      <c r="J23" s="415"/>
      <c r="K23" s="422"/>
      <c r="L23" s="523"/>
      <c r="M23" s="448"/>
      <c r="N23" s="448"/>
      <c r="O23" s="448"/>
      <c r="P23" s="448"/>
      <c r="Q23" s="448"/>
      <c r="R23" s="448"/>
      <c r="S23" s="448"/>
    </row>
    <row r="24" spans="1:19" s="6" customFormat="1">
      <c r="A24" s="104"/>
      <c r="B24" s="524" t="s">
        <v>4573</v>
      </c>
      <c r="C24" s="101"/>
      <c r="D24" s="423">
        <f>IF(ISNA(VLOOKUP($C$5&amp;$C$7&amp;$B12,dataset_18_actions,5,FALSE))=TRUE,0,VLOOKUP($C$5&amp;$C$7&amp;$B12,dataset_18_actions,5,FALSE))</f>
        <v>4110</v>
      </c>
      <c r="E24" s="423">
        <f>IF(ISNA(VLOOKUP($C$5&amp;$C$7&amp;"W"&amp;$B24,dataset_18_actions,6,FALSE))=TRUE,0,VLOOKUP($C$5&amp;$C$7&amp;"W"&amp;$B24,dataset_18_actions,6,FALSE))</f>
        <v>1</v>
      </c>
      <c r="F24" s="423">
        <f>IF(ISNA(VLOOKUP($C$5&amp;$C$7&amp;"W"&amp;$B24,dataset_18_actions,7,FALSE))=TRUE,0,VLOOKUP($C$5&amp;$C$7&amp;"W"&amp;$B24,dataset_18_actions,7,FALSE))</f>
        <v>0</v>
      </c>
      <c r="G24" s="422"/>
      <c r="H24" s="512"/>
      <c r="I24" s="422"/>
      <c r="J24" s="415"/>
      <c r="K24" s="422"/>
      <c r="L24" s="523"/>
      <c r="M24" s="448"/>
      <c r="N24" s="448"/>
      <c r="O24" s="448"/>
      <c r="P24" s="448"/>
      <c r="Q24" s="448"/>
      <c r="R24" s="448"/>
      <c r="S24" s="448"/>
    </row>
    <row r="25" spans="1:19" s="6" customFormat="1">
      <c r="A25" s="104"/>
      <c r="B25" s="524" t="s">
        <v>4574</v>
      </c>
      <c r="C25" s="101"/>
      <c r="D25" s="423">
        <f>IF(ISNA(VLOOKUP($C$5&amp;$C$7&amp;$B12,dataset_18_actions,5,FALSE))=TRUE,0,VLOOKUP($C$5&amp;$C$7&amp;$B12,dataset_18_actions,5,FALSE))</f>
        <v>4110</v>
      </c>
      <c r="E25" s="423">
        <f>IF(ISNA(VLOOKUP($C$5&amp;$C$7&amp;"W"&amp;$B25,dataset_18_actions,6,FALSE))=TRUE,0,VLOOKUP($C$5&amp;$C$7&amp;"W"&amp;$B25,dataset_18_actions,6,FALSE))</f>
        <v>2</v>
      </c>
      <c r="F25" s="423">
        <f>IF(ISNA(VLOOKUP($C$5&amp;$C$7&amp;"W"&amp;$B25,dataset_18_actions,7,FALSE))=TRUE,0,VLOOKUP($C$5&amp;$C$7&amp;"W"&amp;$B25,dataset_18_actions,7,FALSE))</f>
        <v>0</v>
      </c>
      <c r="G25" s="422"/>
      <c r="H25" s="512"/>
      <c r="I25" s="422"/>
      <c r="J25" s="415"/>
      <c r="K25" s="422"/>
      <c r="L25" s="523"/>
      <c r="M25" s="448"/>
      <c r="N25" s="448"/>
      <c r="O25" s="448"/>
      <c r="P25" s="448"/>
      <c r="Q25" s="448"/>
      <c r="R25" s="448"/>
      <c r="S25" s="448"/>
    </row>
    <row r="26" spans="1:19" s="6" customFormat="1">
      <c r="A26" s="104"/>
      <c r="B26" s="524" t="s">
        <v>4588</v>
      </c>
      <c r="C26" s="101"/>
      <c r="D26" s="423"/>
      <c r="E26" s="423"/>
      <c r="F26" s="423"/>
      <c r="G26" s="422"/>
      <c r="H26" s="512"/>
      <c r="I26" s="422"/>
      <c r="J26" s="415"/>
      <c r="K26" s="422"/>
      <c r="L26" s="523"/>
      <c r="M26" s="448"/>
      <c r="N26" s="448"/>
      <c r="O26" s="448"/>
      <c r="P26" s="448"/>
      <c r="Q26" s="448"/>
      <c r="R26" s="448"/>
      <c r="S26" s="448"/>
    </row>
    <row r="27" spans="1:19" s="6" customFormat="1">
      <c r="A27" s="104"/>
      <c r="B27" s="524" t="s">
        <v>4575</v>
      </c>
      <c r="C27" s="101"/>
      <c r="D27" s="423">
        <f>IF(ISNA(VLOOKUP($C$5&amp;$C$7&amp;$B12,dataset_18_actions,5,FALSE))=TRUE,0,VLOOKUP($C$5&amp;$C$7&amp;$B12,dataset_18_actions,5,FALSE))</f>
        <v>4110</v>
      </c>
      <c r="E27" s="423">
        <f>IF(ISNA(VLOOKUP($C$5&amp;$C$7&amp;"W"&amp;$B27,dataset_18_actions,6,FALSE))=TRUE,0,VLOOKUP($C$5&amp;$C$7&amp;"W"&amp;$B27,dataset_18_actions,6,FALSE))</f>
        <v>41</v>
      </c>
      <c r="F27" s="423">
        <f>IF(ISNA(VLOOKUP($C$5&amp;$C$7&amp;"W"&amp;$B27,dataset_18_actions,7,FALSE))=TRUE,0,VLOOKUP($C$5&amp;$C$7&amp;"W"&amp;$B27,dataset_18_actions,7,FALSE))</f>
        <v>1</v>
      </c>
      <c r="G27" s="422"/>
      <c r="H27" s="512"/>
      <c r="I27" s="422"/>
      <c r="J27" s="415"/>
      <c r="K27" s="422"/>
      <c r="L27" s="523"/>
      <c r="M27" s="448"/>
      <c r="N27" s="448"/>
      <c r="O27" s="448"/>
      <c r="P27" s="448"/>
      <c r="Q27" s="448"/>
      <c r="R27" s="448"/>
      <c r="S27" s="448"/>
    </row>
    <row r="28" spans="1:19" s="6" customFormat="1">
      <c r="A28" s="104"/>
      <c r="B28" s="524" t="s">
        <v>4576</v>
      </c>
      <c r="C28" s="101"/>
      <c r="D28" s="423">
        <f>IF(ISNA(VLOOKUP($C$5&amp;$C$7&amp;$B12,dataset_18_actions,5,FALSE))=TRUE,0,VLOOKUP($C$5&amp;$C$7&amp;$B12,dataset_18_actions,5,FALSE))</f>
        <v>4110</v>
      </c>
      <c r="E28" s="423">
        <f>IF(ISNA(VLOOKUP($C$5&amp;$C$7&amp;"W"&amp;$B28,dataset_18_actions,6,FALSE))=TRUE,0,VLOOKUP($C$5&amp;$C$7&amp;"W"&amp;$B28,dataset_18_actions,6,FALSE))</f>
        <v>170</v>
      </c>
      <c r="F28" s="423">
        <f>IF(ISNA(VLOOKUP($C$5&amp;$C$7&amp;"W"&amp;$B28,dataset_18_actions,7,FALSE))=TRUE,0,VLOOKUP($C$5&amp;$C$7&amp;"W"&amp;$B28,dataset_18_actions,7,FALSE))</f>
        <v>4</v>
      </c>
      <c r="G28" s="422"/>
      <c r="H28" s="512"/>
      <c r="I28" s="422"/>
      <c r="J28" s="415"/>
      <c r="K28" s="422"/>
      <c r="L28" s="523"/>
      <c r="M28" s="448"/>
      <c r="N28" s="448"/>
      <c r="O28" s="448"/>
      <c r="P28" s="448"/>
      <c r="Q28" s="448"/>
      <c r="R28" s="448"/>
      <c r="S28" s="448"/>
    </row>
    <row r="29" spans="1:19" s="6" customFormat="1">
      <c r="A29" s="104"/>
      <c r="B29" s="524" t="s">
        <v>4577</v>
      </c>
      <c r="C29" s="101"/>
      <c r="D29" s="423">
        <f>IF(ISNA(VLOOKUP($C$5&amp;$C$7&amp;$B12,dataset_18_actions,5,FALSE))=TRUE,0,VLOOKUP($C$5&amp;$C$7&amp;$B12,dataset_18_actions,5,FALSE))</f>
        <v>4110</v>
      </c>
      <c r="E29" s="423">
        <f>IF(ISNA(VLOOKUP($C$5&amp;$C$7&amp;"W"&amp;$B29,dataset_18_actions,6,FALSE))=TRUE,0,VLOOKUP($C$5&amp;$C$7&amp;"W"&amp;$B29,dataset_18_actions,6,FALSE))</f>
        <v>56</v>
      </c>
      <c r="F29" s="423">
        <f>IF(ISNA(VLOOKUP($C$5&amp;$C$7&amp;"W"&amp;$B29,dataset_18_actions,7,FALSE))=TRUE,0,VLOOKUP($C$5&amp;$C$7&amp;"W"&amp;$B29,dataset_18_actions,7,FALSE))</f>
        <v>1</v>
      </c>
      <c r="G29" s="422"/>
      <c r="H29" s="512"/>
      <c r="I29" s="422"/>
      <c r="J29" s="415"/>
      <c r="K29" s="422"/>
      <c r="L29" s="523"/>
      <c r="M29" s="448"/>
      <c r="N29" s="448"/>
      <c r="O29" s="448"/>
      <c r="P29" s="448"/>
      <c r="Q29" s="448"/>
      <c r="R29" s="448"/>
      <c r="S29" s="448"/>
    </row>
    <row r="30" spans="1:19" s="6" customFormat="1">
      <c r="A30" s="104"/>
      <c r="B30" s="524" t="s">
        <v>2713</v>
      </c>
      <c r="C30" s="101"/>
      <c r="D30" s="423">
        <f>IF(ISNA(VLOOKUP($C$5&amp;$C$7&amp;$B12,dataset_18_actions,5,FALSE))=TRUE,0,VLOOKUP($C$5&amp;$C$7&amp;$B12,dataset_18_actions,5,FALSE))</f>
        <v>4110</v>
      </c>
      <c r="E30" s="423">
        <f>IF(ISNA(VLOOKUP($C$5&amp;$C$7&amp;"W"&amp;$B30,dataset_18_actions,6,FALSE))=TRUE,0,VLOOKUP($C$5&amp;$C$7&amp;"W"&amp;$B30,dataset_18_actions,6,FALSE))</f>
        <v>41</v>
      </c>
      <c r="F30" s="423">
        <f>IF(ISNA(VLOOKUP($C$5&amp;$C$7&amp;"W"&amp;$B30,dataset_18_actions,7,FALSE))=TRUE,0,VLOOKUP($C$5&amp;$C$7&amp;"W"&amp;$B30,dataset_18_actions,7,FALSE))</f>
        <v>1</v>
      </c>
      <c r="G30" s="422"/>
      <c r="H30" s="512"/>
      <c r="I30" s="422"/>
      <c r="J30" s="415"/>
      <c r="K30" s="422"/>
      <c r="L30" s="523"/>
      <c r="M30" s="448"/>
      <c r="N30" s="448"/>
      <c r="O30" s="448"/>
      <c r="P30" s="448"/>
      <c r="Q30" s="448"/>
      <c r="R30" s="448"/>
      <c r="S30" s="448"/>
    </row>
    <row r="31" spans="1:19" s="6" customFormat="1">
      <c r="A31" s="104"/>
      <c r="B31" s="524" t="s">
        <v>1220</v>
      </c>
      <c r="C31" s="101"/>
      <c r="D31" s="423"/>
      <c r="E31" s="423"/>
      <c r="F31" s="423"/>
      <c r="G31" s="422"/>
      <c r="H31" s="512"/>
      <c r="I31" s="422"/>
      <c r="J31" s="415"/>
      <c r="K31" s="422"/>
      <c r="L31" s="523"/>
      <c r="M31" s="448"/>
      <c r="N31" s="448"/>
      <c r="O31" s="448"/>
      <c r="P31" s="448"/>
      <c r="Q31" s="448"/>
      <c r="R31" s="448"/>
      <c r="S31" s="448"/>
    </row>
    <row r="32" spans="1:19" s="6" customFormat="1">
      <c r="A32" s="104"/>
      <c r="B32" s="524" t="s">
        <v>4578</v>
      </c>
      <c r="C32" s="101"/>
      <c r="D32" s="423">
        <f>IF(ISNA(VLOOKUP($C$5&amp;$C$7&amp;$B12,dataset_18_actions,5,FALSE))=TRUE,0,VLOOKUP($C$5&amp;$C$7&amp;$B12,dataset_18_actions,5,FALSE))</f>
        <v>4110</v>
      </c>
      <c r="E32" s="423">
        <f>IF(ISNA(VLOOKUP($C$5&amp;$C$7&amp;"W"&amp;$B32,dataset_18_actions,6,FALSE))=TRUE,0,VLOOKUP($C$5&amp;$C$7&amp;"W"&amp;$B32,dataset_18_actions,6,FALSE))</f>
        <v>16</v>
      </c>
      <c r="F32" s="423">
        <f>IF(ISNA(VLOOKUP($C$5&amp;$C$7&amp;"W"&amp;$B32,dataset_18_actions,7,FALSE))=TRUE,0,VLOOKUP($C$5&amp;$C$7&amp;"W"&amp;$B32,dataset_18_actions,7,FALSE))</f>
        <v>0</v>
      </c>
      <c r="G32" s="422"/>
      <c r="H32" s="512"/>
      <c r="I32" s="422"/>
      <c r="J32" s="415"/>
      <c r="K32" s="422"/>
      <c r="L32" s="523"/>
      <c r="M32" s="448"/>
      <c r="N32" s="448"/>
      <c r="O32" s="448"/>
      <c r="P32" s="448"/>
      <c r="Q32" s="448"/>
      <c r="R32" s="448"/>
      <c r="S32" s="448"/>
    </row>
    <row r="33" spans="1:19" s="6" customFormat="1">
      <c r="A33" s="104"/>
      <c r="B33" s="524" t="s">
        <v>4579</v>
      </c>
      <c r="C33" s="101"/>
      <c r="D33" s="423">
        <f>IF(ISNA(VLOOKUP($C$5&amp;$C$7&amp;$B12,dataset_18_actions,5,FALSE))=TRUE,0,VLOOKUP($C$5&amp;$C$7&amp;$B12,dataset_18_actions,5,FALSE))</f>
        <v>4110</v>
      </c>
      <c r="E33" s="423">
        <f>IF(ISNA(VLOOKUP($C$5&amp;$C$7&amp;"W"&amp;$B33,dataset_18_actions,6,FALSE))=TRUE,0,VLOOKUP($C$5&amp;$C$7&amp;"W"&amp;$B33,dataset_18_actions,6,FALSE))</f>
        <v>8</v>
      </c>
      <c r="F33" s="423">
        <f>IF(ISNA(VLOOKUP($C$5&amp;$C$7&amp;"W"&amp;$B33,dataset_18_actions,7,FALSE))=TRUE,0,VLOOKUP($C$5&amp;$C$7&amp;"W"&amp;$B33,dataset_18_actions,7,FALSE))</f>
        <v>0</v>
      </c>
      <c r="G33" s="422"/>
      <c r="H33" s="512"/>
      <c r="I33" s="422"/>
      <c r="J33" s="415"/>
      <c r="K33" s="422"/>
      <c r="L33" s="523"/>
      <c r="M33" s="448"/>
      <c r="N33" s="448"/>
      <c r="O33" s="448"/>
      <c r="P33" s="448"/>
      <c r="Q33" s="448"/>
      <c r="R33" s="448"/>
      <c r="S33" s="448"/>
    </row>
    <row r="34" spans="1:19" s="6" customFormat="1">
      <c r="A34" s="104"/>
      <c r="B34" s="524" t="s">
        <v>4580</v>
      </c>
      <c r="C34" s="101"/>
      <c r="D34" s="423">
        <f>IF(ISNA(VLOOKUP($C$5&amp;$C$7&amp;$B12,dataset_18_actions,5,FALSE))=TRUE,0,VLOOKUP($C$5&amp;$C$7&amp;$B12,dataset_18_actions,5,FALSE))</f>
        <v>4110</v>
      </c>
      <c r="E34" s="423">
        <f>IF(ISNA(VLOOKUP($C$5&amp;$C$7&amp;"W"&amp;$B34,dataset_18_actions,6,FALSE))=TRUE,0,VLOOKUP($C$5&amp;$C$7&amp;"W"&amp;$B34,dataset_18_actions,6,FALSE))</f>
        <v>29</v>
      </c>
      <c r="F34" s="423">
        <f>IF(ISNA(VLOOKUP($C$5&amp;$C$7&amp;"W"&amp;$B34,dataset_18_actions,7,FALSE))=TRUE,0,VLOOKUP($C$5&amp;$C$7&amp;"W"&amp;$B34,dataset_18_actions,7,FALSE))</f>
        <v>1</v>
      </c>
      <c r="G34" s="422"/>
      <c r="H34" s="512"/>
      <c r="I34" s="422"/>
      <c r="J34" s="415"/>
      <c r="K34" s="422"/>
      <c r="L34" s="523"/>
      <c r="M34" s="448"/>
      <c r="N34" s="448"/>
      <c r="O34" s="448"/>
      <c r="P34" s="448"/>
      <c r="Q34" s="448"/>
      <c r="R34" s="448"/>
      <c r="S34" s="448"/>
    </row>
    <row r="35" spans="1:19" s="6" customFormat="1">
      <c r="A35" s="104"/>
      <c r="B35" s="524" t="s">
        <v>1221</v>
      </c>
      <c r="C35" s="101"/>
      <c r="D35" s="423"/>
      <c r="E35" s="423"/>
      <c r="F35" s="423"/>
      <c r="G35" s="422"/>
      <c r="H35" s="512"/>
      <c r="I35" s="422"/>
      <c r="J35" s="415"/>
      <c r="K35" s="422"/>
      <c r="L35" s="523"/>
      <c r="M35" s="448"/>
      <c r="N35" s="448"/>
      <c r="O35" s="448"/>
      <c r="P35" s="448"/>
      <c r="Q35" s="448"/>
      <c r="R35" s="448"/>
      <c r="S35" s="448"/>
    </row>
    <row r="36" spans="1:19" s="6" customFormat="1">
      <c r="A36" s="104"/>
      <c r="B36" s="524" t="s">
        <v>4581</v>
      </c>
      <c r="C36" s="101"/>
      <c r="D36" s="423">
        <f>IF(ISNA(VLOOKUP($C$5&amp;$C$7&amp;$B12,dataset_18_actions,5,FALSE))=TRUE,0,VLOOKUP($C$5&amp;$C$7&amp;$B12,dataset_18_actions,5,FALSE))</f>
        <v>4110</v>
      </c>
      <c r="E36" s="423">
        <f>IF(ISNA(VLOOKUP($C$5&amp;$C$7&amp;"W"&amp;$B36,dataset_18_actions,6,FALSE))=TRUE,0,VLOOKUP($C$5&amp;$C$7&amp;"W"&amp;$B36,dataset_18_actions,6,FALSE))</f>
        <v>38</v>
      </c>
      <c r="F36" s="423">
        <f>IF(ISNA(VLOOKUP($C$5&amp;$C$7&amp;"W"&amp;$B36,dataset_18_actions,7,FALSE))=TRUE,0,VLOOKUP($C$5&amp;$C$7&amp;"W"&amp;$B36,dataset_18_actions,7,FALSE))</f>
        <v>1</v>
      </c>
      <c r="G36" s="422"/>
      <c r="H36" s="512"/>
      <c r="I36" s="422"/>
      <c r="J36" s="415"/>
      <c r="K36" s="422"/>
      <c r="L36" s="523"/>
      <c r="M36" s="448"/>
      <c r="N36" s="448"/>
      <c r="O36" s="448"/>
      <c r="P36" s="448"/>
      <c r="Q36" s="448"/>
      <c r="R36" s="448"/>
      <c r="S36" s="448"/>
    </row>
    <row r="37" spans="1:19" s="6" customFormat="1">
      <c r="A37" s="104"/>
      <c r="B37" s="524" t="s">
        <v>4563</v>
      </c>
      <c r="C37" s="101"/>
      <c r="D37" s="423">
        <f>IF(ISNA(VLOOKUP($C$5&amp;$C$7&amp;$B12,dataset_18_actions,5,FALSE))=TRUE,0,VLOOKUP($C$5&amp;$C$7&amp;$B12,dataset_18_actions,5,FALSE))</f>
        <v>4110</v>
      </c>
      <c r="E37" s="423">
        <f>IF(ISNA(VLOOKUP($C$5&amp;$C$7&amp;"W"&amp;$B37,dataset_18_actions,6,FALSE))=TRUE,0,VLOOKUP($C$5&amp;$C$7&amp;"W"&amp;$B37,dataset_18_actions,6,FALSE))</f>
        <v>26</v>
      </c>
      <c r="F37" s="423">
        <f>IF(ISNA(VLOOKUP($C$5&amp;$C$7&amp;"W"&amp;$B37,dataset_18_actions,7,FALSE))=TRUE,0,VLOOKUP($C$5&amp;$C$7&amp;"W"&amp;$B37,dataset_18_actions,7,FALSE))</f>
        <v>1</v>
      </c>
      <c r="G37" s="422"/>
      <c r="H37" s="512"/>
      <c r="I37" s="422"/>
      <c r="J37" s="415"/>
      <c r="K37" s="422"/>
      <c r="L37" s="523"/>
      <c r="M37" s="448"/>
      <c r="N37" s="448"/>
      <c r="O37" s="448"/>
      <c r="P37" s="448"/>
      <c r="Q37" s="448"/>
      <c r="R37" s="448"/>
      <c r="S37" s="448"/>
    </row>
    <row r="38" spans="1:19" s="6" customFormat="1">
      <c r="A38" s="104"/>
      <c r="B38" s="524" t="s">
        <v>4582</v>
      </c>
      <c r="C38" s="101"/>
      <c r="D38" s="423">
        <f>IF(ISNA(VLOOKUP($C$5&amp;$C$7&amp;$B12,dataset_18_actions,5,FALSE))=TRUE,0,VLOOKUP($C$5&amp;$C$7&amp;$B12,dataset_18_actions,5,FALSE))</f>
        <v>4110</v>
      </c>
      <c r="E38" s="423">
        <f>IF(ISNA(VLOOKUP($C$5&amp;$C$7&amp;"W"&amp;$B38,dataset_18_actions,6,FALSE))=TRUE,0,VLOOKUP($C$5&amp;$C$7&amp;"W"&amp;$B38,dataset_18_actions,6,FALSE))</f>
        <v>16</v>
      </c>
      <c r="F38" s="423">
        <f>IF(ISNA(VLOOKUP($C$5&amp;$C$7&amp;"W"&amp;$B38,dataset_18_actions,7,FALSE))=TRUE,0,VLOOKUP($C$5&amp;$C$7&amp;"W"&amp;$B38,dataset_18_actions,7,FALSE))</f>
        <v>0</v>
      </c>
      <c r="G38" s="422"/>
      <c r="H38" s="512"/>
      <c r="I38" s="422"/>
      <c r="J38" s="415"/>
      <c r="K38" s="422"/>
      <c r="L38" s="523"/>
      <c r="M38" s="448"/>
      <c r="N38" s="448"/>
      <c r="O38" s="448"/>
      <c r="P38" s="448"/>
      <c r="Q38" s="448"/>
      <c r="R38" s="448"/>
      <c r="S38" s="448"/>
    </row>
    <row r="39" spans="1:19" s="6" customFormat="1">
      <c r="A39" s="104"/>
      <c r="B39" s="524" t="s">
        <v>2714</v>
      </c>
      <c r="C39" s="101"/>
      <c r="D39" s="423">
        <f>IF(ISNA(VLOOKUP($C$5&amp;$C$7&amp;$B12,dataset_18_actions,5,FALSE))=TRUE,0,VLOOKUP($C$5&amp;$C$7&amp;$B12,dataset_18_actions,5,FALSE))</f>
        <v>4110</v>
      </c>
      <c r="E39" s="423">
        <f>IF(ISNA(VLOOKUP($C$5&amp;$C$7&amp;"W"&amp;$B39,dataset_18_actions,6,FALSE))=TRUE,0,VLOOKUP($C$5&amp;$C$7&amp;"W"&amp;$B39,dataset_18_actions,6,FALSE))</f>
        <v>27</v>
      </c>
      <c r="F39" s="423">
        <f>IF(ISNA(VLOOKUP($C$5&amp;$C$7&amp;"W"&amp;$B39,dataset_18_actions,7,FALSE))=TRUE,0,VLOOKUP($C$5&amp;$C$7&amp;"W"&amp;$B39,dataset_18_actions,7,FALSE))</f>
        <v>1</v>
      </c>
      <c r="G39" s="422"/>
      <c r="H39" s="512"/>
      <c r="I39" s="422"/>
      <c r="J39" s="415"/>
      <c r="K39" s="422"/>
      <c r="L39" s="523"/>
      <c r="M39" s="448"/>
      <c r="N39" s="448"/>
      <c r="O39" s="448"/>
      <c r="P39" s="448"/>
      <c r="Q39" s="448"/>
      <c r="R39" s="448"/>
      <c r="S39" s="448"/>
    </row>
    <row r="40" spans="1:19" s="6" customFormat="1">
      <c r="A40" s="104"/>
      <c r="B40" s="524" t="s">
        <v>2715</v>
      </c>
      <c r="C40" s="101"/>
      <c r="D40" s="423"/>
      <c r="E40" s="423"/>
      <c r="F40" s="423"/>
      <c r="G40" s="422"/>
      <c r="H40" s="512"/>
      <c r="I40" s="422"/>
      <c r="J40" s="415"/>
      <c r="K40" s="422"/>
      <c r="L40" s="523"/>
      <c r="M40" s="448"/>
      <c r="N40" s="448"/>
      <c r="O40" s="448"/>
      <c r="P40" s="448"/>
      <c r="Q40" s="448"/>
      <c r="R40" s="448"/>
      <c r="S40" s="448"/>
    </row>
    <row r="41" spans="1:19" s="6" customFormat="1">
      <c r="A41" s="104"/>
      <c r="B41" s="524" t="s">
        <v>4583</v>
      </c>
      <c r="C41" s="101"/>
      <c r="D41" s="423">
        <f>IF(ISNA(VLOOKUP($C$5&amp;$C$7&amp;$B12,dataset_18_actions,5,FALSE))=TRUE,0,VLOOKUP($C$5&amp;$C$7&amp;$B12,dataset_18_actions,5,FALSE))</f>
        <v>4110</v>
      </c>
      <c r="E41" s="423">
        <f t="shared" ref="E41:E46" si="0">IF(ISNA(VLOOKUP($C$5&amp;$C$7&amp;"W"&amp;$B41,dataset_18_actions,6,FALSE))=TRUE,0,VLOOKUP($C$5&amp;$C$7&amp;"W"&amp;$B41,dataset_18_actions,6,FALSE))</f>
        <v>38</v>
      </c>
      <c r="F41" s="423">
        <f t="shared" ref="F41:F46" si="1">IF(ISNA(VLOOKUP($C$5&amp;$C$7&amp;"W"&amp;$B41,dataset_18_actions,7,FALSE))=TRUE,0,VLOOKUP($C$5&amp;$C$7&amp;"W"&amp;$B41,dataset_18_actions,7,FALSE))</f>
        <v>1</v>
      </c>
      <c r="G41" s="422"/>
      <c r="H41" s="512"/>
      <c r="I41" s="422"/>
      <c r="J41" s="415"/>
      <c r="K41" s="422"/>
      <c r="L41" s="523"/>
      <c r="M41" s="448"/>
      <c r="N41" s="448"/>
      <c r="O41" s="448"/>
      <c r="P41" s="448"/>
      <c r="Q41" s="448"/>
      <c r="R41" s="448"/>
      <c r="S41" s="448"/>
    </row>
    <row r="42" spans="1:19" s="6" customFormat="1">
      <c r="A42" s="104"/>
      <c r="B42" s="524" t="s">
        <v>4584</v>
      </c>
      <c r="C42" s="101"/>
      <c r="D42" s="423">
        <f>IF(ISNA(VLOOKUP($C$5&amp;$C$7&amp;$B12,dataset_18_actions,5,FALSE))=TRUE,0,VLOOKUP($C$5&amp;$C$7&amp;$B12,dataset_18_actions,5,FALSE))</f>
        <v>4110</v>
      </c>
      <c r="E42" s="423">
        <f t="shared" si="0"/>
        <v>0</v>
      </c>
      <c r="F42" s="423">
        <f t="shared" si="1"/>
        <v>0</v>
      </c>
      <c r="G42" s="422"/>
      <c r="H42" s="512"/>
      <c r="I42" s="422"/>
      <c r="J42" s="415"/>
      <c r="K42" s="422"/>
      <c r="L42" s="523"/>
      <c r="M42" s="448"/>
      <c r="N42" s="448"/>
      <c r="O42" s="448"/>
      <c r="P42" s="448"/>
      <c r="Q42" s="448"/>
      <c r="R42" s="448"/>
      <c r="S42" s="448"/>
    </row>
    <row r="43" spans="1:19" s="6" customFormat="1">
      <c r="A43" s="104"/>
      <c r="B43" s="524" t="s">
        <v>4585</v>
      </c>
      <c r="C43" s="101"/>
      <c r="D43" s="423">
        <f>IF(ISNA(VLOOKUP($C$5&amp;$C$7&amp;$B12,dataset_18_actions,5,FALSE))=TRUE,0,VLOOKUP($C$5&amp;$C$7&amp;$B12,dataset_18_actions,5,FALSE))</f>
        <v>4110</v>
      </c>
      <c r="E43" s="423">
        <f t="shared" si="0"/>
        <v>66</v>
      </c>
      <c r="F43" s="423">
        <f t="shared" si="1"/>
        <v>2</v>
      </c>
      <c r="G43" s="422"/>
      <c r="H43" s="512"/>
      <c r="I43" s="422"/>
      <c r="J43" s="415"/>
      <c r="K43" s="422"/>
      <c r="L43" s="523"/>
      <c r="M43" s="448"/>
      <c r="N43" s="448"/>
      <c r="O43" s="448"/>
      <c r="P43" s="448"/>
      <c r="Q43" s="448"/>
      <c r="R43" s="448"/>
      <c r="S43" s="448"/>
    </row>
    <row r="44" spans="1:19" s="6" customFormat="1">
      <c r="A44" s="104"/>
      <c r="B44" s="524" t="s">
        <v>4586</v>
      </c>
      <c r="C44" s="101"/>
      <c r="D44" s="423">
        <f>IF(ISNA(VLOOKUP($C$5&amp;$C$7&amp;$B12,dataset_18_actions,5,FALSE))=TRUE,0,VLOOKUP($C$5&amp;$C$7&amp;$B12,dataset_18_actions,5,FALSE))</f>
        <v>4110</v>
      </c>
      <c r="E44" s="423">
        <f t="shared" si="0"/>
        <v>74</v>
      </c>
      <c r="F44" s="423">
        <f t="shared" si="1"/>
        <v>2</v>
      </c>
      <c r="G44" s="422"/>
      <c r="H44" s="415"/>
      <c r="I44" s="422"/>
      <c r="J44" s="415"/>
      <c r="K44" s="422"/>
      <c r="L44" s="523"/>
      <c r="M44" s="448"/>
      <c r="N44" s="448"/>
      <c r="O44" s="448"/>
      <c r="P44" s="448"/>
      <c r="Q44" s="448"/>
      <c r="R44" s="448"/>
      <c r="S44" s="448"/>
    </row>
    <row r="45" spans="1:19" s="6" customFormat="1">
      <c r="A45" s="104"/>
      <c r="B45" s="524" t="s">
        <v>4587</v>
      </c>
      <c r="C45" s="101"/>
      <c r="D45" s="423">
        <f>IF(ISNA(VLOOKUP($C$5&amp;$C$7&amp;$B12,dataset_18_actions,5,FALSE))=TRUE,0,VLOOKUP($C$5&amp;$C$7&amp;$B12,dataset_18_actions,5,FALSE))</f>
        <v>4110</v>
      </c>
      <c r="E45" s="423">
        <f t="shared" si="0"/>
        <v>32</v>
      </c>
      <c r="F45" s="423">
        <f t="shared" si="1"/>
        <v>1</v>
      </c>
      <c r="G45" s="422"/>
      <c r="H45" s="415"/>
      <c r="I45" s="422"/>
      <c r="J45" s="415"/>
      <c r="K45" s="422"/>
      <c r="L45" s="523"/>
      <c r="M45" s="448"/>
      <c r="N45" s="448"/>
      <c r="O45" s="448"/>
      <c r="P45" s="448"/>
      <c r="Q45" s="448"/>
      <c r="R45" s="448"/>
      <c r="S45" s="448"/>
    </row>
    <row r="46" spans="1:19" s="6" customFormat="1">
      <c r="A46" s="104"/>
      <c r="B46" s="524" t="s">
        <v>2716</v>
      </c>
      <c r="C46" s="101"/>
      <c r="D46" s="423">
        <f>IF(ISNA(VLOOKUP($C$5&amp;$C$7&amp;$B12,dataset_18_actions,5,FALSE))=TRUE,0,VLOOKUP($C$5&amp;$C$7&amp;$B12,dataset_18_actions,5,FALSE))</f>
        <v>4110</v>
      </c>
      <c r="E46" s="423">
        <f t="shared" si="0"/>
        <v>4</v>
      </c>
      <c r="F46" s="423">
        <f t="shared" si="1"/>
        <v>0</v>
      </c>
      <c r="G46" s="422"/>
      <c r="H46" s="415"/>
      <c r="I46" s="422"/>
      <c r="J46" s="415"/>
      <c r="K46" s="422"/>
      <c r="L46" s="523"/>
      <c r="M46" s="448"/>
      <c r="N46" s="448"/>
      <c r="O46" s="448"/>
      <c r="P46" s="448"/>
      <c r="Q46" s="448"/>
      <c r="R46" s="448"/>
      <c r="S46" s="448"/>
    </row>
    <row r="47" spans="1:19" s="6" customFormat="1">
      <c r="A47" s="104"/>
      <c r="B47" s="524" t="s">
        <v>1222</v>
      </c>
      <c r="C47" s="101"/>
      <c r="D47" s="423"/>
      <c r="E47" s="423"/>
      <c r="F47" s="423"/>
      <c r="G47" s="422"/>
      <c r="H47" s="415"/>
      <c r="I47" s="422"/>
      <c r="J47" s="415"/>
      <c r="K47" s="422"/>
      <c r="L47" s="523"/>
      <c r="M47" s="448"/>
      <c r="N47" s="448"/>
      <c r="O47" s="448"/>
      <c r="P47" s="448"/>
      <c r="Q47" s="448"/>
      <c r="R47" s="448"/>
      <c r="S47" s="448"/>
    </row>
    <row r="48" spans="1:19" s="6" customFormat="1">
      <c r="A48" s="104"/>
      <c r="B48" s="524" t="s">
        <v>4567</v>
      </c>
      <c r="C48" s="101"/>
      <c r="D48" s="423">
        <f>IF(ISNA(VLOOKUP($C$5&amp;$C$7&amp;$B12,dataset_18_actions,5,FALSE))=TRUE,0,VLOOKUP($C$5&amp;$C$7&amp;$B12,dataset_18_actions,5,FALSE))</f>
        <v>4110</v>
      </c>
      <c r="E48" s="423">
        <f t="shared" ref="E48:E53" si="2">IF(ISNA(VLOOKUP($C$5&amp;$C$7&amp;"W"&amp;$B48,dataset_18_actions,6,FALSE))=TRUE,0,VLOOKUP($C$5&amp;$C$7&amp;"W"&amp;$B48,dataset_18_actions,6,FALSE))</f>
        <v>83</v>
      </c>
      <c r="F48" s="423">
        <f t="shared" ref="F48:F53" si="3">IF(ISNA(VLOOKUP($C$5&amp;$C$7&amp;"W"&amp;$B48,dataset_18_actions,7,FALSE))=TRUE,0,VLOOKUP($C$5&amp;$C$7&amp;"W"&amp;$B48,dataset_18_actions,7,FALSE))</f>
        <v>2</v>
      </c>
      <c r="G48" s="422"/>
      <c r="H48" s="415"/>
      <c r="I48" s="422"/>
      <c r="J48" s="415"/>
      <c r="K48" s="422"/>
      <c r="L48" s="523"/>
      <c r="M48" s="448"/>
      <c r="N48" s="448"/>
      <c r="O48" s="448"/>
      <c r="P48" s="448"/>
      <c r="Q48" s="448"/>
      <c r="R48" s="448"/>
      <c r="S48" s="448"/>
    </row>
    <row r="49" spans="1:31" s="6" customFormat="1">
      <c r="A49" s="104"/>
      <c r="B49" s="524" t="s">
        <v>4568</v>
      </c>
      <c r="C49" s="101"/>
      <c r="D49" s="423">
        <f>IF(ISNA(VLOOKUP($C$5&amp;$C$7&amp;$B12,dataset_18_actions,5,FALSE))=TRUE,0,VLOOKUP($C$5&amp;$C$7&amp;$B12,dataset_18_actions,5,FALSE))</f>
        <v>4110</v>
      </c>
      <c r="E49" s="423">
        <f t="shared" si="2"/>
        <v>27</v>
      </c>
      <c r="F49" s="423">
        <f t="shared" si="3"/>
        <v>1</v>
      </c>
      <c r="G49" s="422"/>
      <c r="H49" s="415"/>
      <c r="I49" s="422"/>
      <c r="J49" s="415"/>
      <c r="K49" s="422"/>
      <c r="L49" s="523"/>
      <c r="M49" s="448"/>
      <c r="N49" s="448"/>
      <c r="O49" s="448"/>
      <c r="P49" s="448"/>
      <c r="Q49" s="448"/>
      <c r="R49" s="448"/>
      <c r="S49" s="448"/>
    </row>
    <row r="50" spans="1:31" s="6" customFormat="1">
      <c r="A50" s="104"/>
      <c r="B50" s="524" t="s">
        <v>4562</v>
      </c>
      <c r="C50" s="101"/>
      <c r="D50" s="423">
        <f>IF(ISNA(VLOOKUP($C$5&amp;$C$7&amp;$B12,dataset_18_actions,5,FALSE))=TRUE,0,VLOOKUP($C$5&amp;$C$7&amp;$B12,dataset_18_actions,5,FALSE))</f>
        <v>4110</v>
      </c>
      <c r="E50" s="423">
        <f t="shared" si="2"/>
        <v>70</v>
      </c>
      <c r="F50" s="423">
        <f t="shared" si="3"/>
        <v>2</v>
      </c>
      <c r="G50" s="422"/>
      <c r="H50" s="415"/>
      <c r="I50" s="422"/>
      <c r="J50" s="415"/>
      <c r="K50" s="422"/>
      <c r="L50" s="523"/>
      <c r="M50" s="448"/>
      <c r="N50" s="448"/>
      <c r="O50" s="448"/>
      <c r="P50" s="448"/>
      <c r="Q50" s="448"/>
      <c r="R50" s="448"/>
      <c r="S50" s="448"/>
    </row>
    <row r="51" spans="1:31" s="6" customFormat="1" ht="14.1" customHeight="1">
      <c r="B51" s="525" t="s">
        <v>4569</v>
      </c>
      <c r="C51" s="67"/>
      <c r="D51" s="423">
        <f>IF(ISNA(VLOOKUP($C$5&amp;$C$7&amp;$B12,dataset_18_actions,5,FALSE))=TRUE,0,VLOOKUP($C$5&amp;$C$7&amp;$B12,dataset_18_actions,5,FALSE))</f>
        <v>4110</v>
      </c>
      <c r="E51" s="423">
        <f t="shared" si="2"/>
        <v>19</v>
      </c>
      <c r="F51" s="423">
        <f t="shared" si="3"/>
        <v>0</v>
      </c>
      <c r="G51" s="422"/>
      <c r="H51" s="415"/>
      <c r="I51" s="422"/>
      <c r="J51" s="415"/>
      <c r="K51" s="422"/>
      <c r="L51" s="523"/>
      <c r="M51" s="448"/>
      <c r="N51" s="448"/>
      <c r="O51" s="448"/>
      <c r="P51" s="448"/>
      <c r="Q51" s="448"/>
      <c r="R51" s="448"/>
      <c r="S51" s="448"/>
    </row>
    <row r="52" spans="1:31" s="6" customFormat="1">
      <c r="A52" s="104"/>
      <c r="B52" s="524" t="s">
        <v>4570</v>
      </c>
      <c r="C52" s="101"/>
      <c r="D52" s="423">
        <f>IF(ISNA(VLOOKUP($C$5&amp;$C$7&amp;$B12,dataset_18_actions,5,FALSE))=TRUE,0,VLOOKUP($C$5&amp;$C$7&amp;$B12,dataset_18_actions,5,FALSE))</f>
        <v>4110</v>
      </c>
      <c r="E52" s="423">
        <f t="shared" si="2"/>
        <v>39</v>
      </c>
      <c r="F52" s="423">
        <f t="shared" si="3"/>
        <v>1</v>
      </c>
      <c r="G52" s="422"/>
      <c r="H52" s="415"/>
      <c r="I52" s="422"/>
      <c r="J52" s="415"/>
      <c r="K52" s="422"/>
      <c r="L52" s="523"/>
      <c r="M52" s="448"/>
      <c r="N52" s="448"/>
      <c r="O52" s="448"/>
      <c r="P52" s="448"/>
      <c r="Q52" s="448"/>
      <c r="R52" s="448"/>
      <c r="S52" s="448"/>
    </row>
    <row r="53" spans="1:31">
      <c r="A53" s="5"/>
      <c r="B53" s="526" t="s">
        <v>4571</v>
      </c>
      <c r="C53" s="94"/>
      <c r="D53" s="449">
        <f>IF(ISNA(VLOOKUP($C$5&amp;$C$7&amp;$B12,dataset_18_actions,5,FALSE))=TRUE,0,VLOOKUP($C$5&amp;$C$7&amp;$B12,dataset_18_actions,5,FALSE))</f>
        <v>4110</v>
      </c>
      <c r="E53" s="449">
        <f t="shared" si="2"/>
        <v>10</v>
      </c>
      <c r="F53" s="449">
        <f t="shared" si="3"/>
        <v>0</v>
      </c>
      <c r="G53" s="415"/>
      <c r="H53" s="415"/>
      <c r="I53" s="415"/>
      <c r="J53" s="415"/>
      <c r="K53" s="415"/>
      <c r="L53" s="523"/>
      <c r="M53" s="448"/>
      <c r="N53" s="448"/>
      <c r="O53" s="448"/>
      <c r="P53" s="448"/>
      <c r="Q53" s="448"/>
      <c r="R53" s="448"/>
      <c r="S53" s="448"/>
      <c r="T53" s="448"/>
      <c r="U53" s="5"/>
      <c r="V53" s="5"/>
      <c r="W53" s="5"/>
      <c r="X53" s="5"/>
      <c r="Y53" s="5"/>
      <c r="Z53" s="5"/>
      <c r="AA53" s="5"/>
      <c r="AB53" s="5"/>
    </row>
    <row r="54" spans="1:31" ht="15.75" customHeight="1">
      <c r="B54" s="67"/>
      <c r="C54" s="67"/>
      <c r="D54" s="210"/>
      <c r="F54" s="214" t="s">
        <v>57</v>
      </c>
      <c r="K54" s="211"/>
      <c r="M54" s="5"/>
      <c r="N54" s="73"/>
      <c r="O54" s="5"/>
      <c r="P54" s="84"/>
      <c r="Q54" s="5"/>
      <c r="R54" s="84"/>
      <c r="S54" s="5"/>
      <c r="T54" s="84"/>
      <c r="U54" s="5"/>
      <c r="V54" s="84"/>
      <c r="W54" s="5"/>
      <c r="X54" s="5"/>
      <c r="Y54" s="5"/>
      <c r="Z54" s="5"/>
      <c r="AA54" s="5"/>
      <c r="AB54" s="5"/>
      <c r="AC54" s="5"/>
      <c r="AD54" s="5"/>
    </row>
    <row r="55" spans="1:31" ht="15.75" customHeight="1">
      <c r="B55" s="155" t="s">
        <v>9214</v>
      </c>
      <c r="C55" s="67"/>
      <c r="D55" s="103"/>
      <c r="N55" s="5"/>
      <c r="O55" s="450"/>
      <c r="P55" s="5"/>
      <c r="Q55" s="84"/>
      <c r="R55" s="5"/>
      <c r="S55" s="84"/>
      <c r="T55" s="5"/>
      <c r="U55" s="84"/>
      <c r="V55" s="5"/>
      <c r="W55" s="84"/>
      <c r="X55" s="5"/>
      <c r="Y55" s="5"/>
      <c r="Z55" s="5"/>
      <c r="AA55" s="5"/>
      <c r="AB55" s="5"/>
      <c r="AC55" s="5"/>
      <c r="AD55" s="5"/>
      <c r="AE55" s="5"/>
    </row>
    <row r="56" spans="1:31">
      <c r="B56" s="333"/>
      <c r="C56" s="110"/>
      <c r="D56" s="110"/>
      <c r="E56" s="451"/>
      <c r="F56" s="452"/>
      <c r="G56" s="452"/>
      <c r="H56" s="452"/>
      <c r="I56" s="452"/>
      <c r="J56" s="452"/>
      <c r="K56" s="452"/>
      <c r="L56" s="503"/>
      <c r="M56" s="452"/>
      <c r="N56" s="452"/>
      <c r="O56" s="452"/>
    </row>
    <row r="57" spans="1:31">
      <c r="B57" s="333"/>
      <c r="C57" s="110"/>
      <c r="D57" s="110"/>
      <c r="E57" s="451"/>
      <c r="F57" s="452"/>
      <c r="G57" s="452"/>
      <c r="H57" s="452"/>
      <c r="I57" s="452"/>
      <c r="J57" s="452"/>
      <c r="K57" s="452"/>
      <c r="L57" s="503"/>
      <c r="M57" s="452"/>
      <c r="N57" s="452"/>
      <c r="O57" s="452"/>
    </row>
    <row r="58" spans="1:31">
      <c r="B58" s="111"/>
      <c r="C58" s="453"/>
      <c r="D58" s="453"/>
      <c r="E58" s="454"/>
      <c r="F58" s="216"/>
      <c r="G58" s="216"/>
      <c r="H58" s="216"/>
      <c r="I58" s="216"/>
      <c r="J58" s="216"/>
      <c r="K58" s="216"/>
      <c r="L58" s="216"/>
      <c r="M58" s="216"/>
      <c r="N58" s="113"/>
      <c r="O58" s="114"/>
    </row>
    <row r="63" spans="1:31">
      <c r="B63" s="455"/>
      <c r="C63" s="456"/>
      <c r="D63" s="116"/>
    </row>
    <row r="64" spans="1:31">
      <c r="B64" s="457"/>
      <c r="C64" s="456"/>
      <c r="D64" s="116"/>
    </row>
    <row r="65" spans="1:23">
      <c r="B65" s="458"/>
      <c r="C65" s="456"/>
      <c r="D65" s="116"/>
    </row>
    <row r="66" spans="1:23">
      <c r="B66" s="457"/>
      <c r="C66" s="456"/>
      <c r="D66" s="116"/>
    </row>
    <row r="67" spans="1:23">
      <c r="B67" s="457"/>
      <c r="C67" s="456"/>
      <c r="D67" s="116"/>
    </row>
    <row r="68" spans="1:23">
      <c r="B68" s="459"/>
      <c r="C68" s="456"/>
      <c r="D68" s="116"/>
    </row>
    <row r="69" spans="1:23" s="116" customFormat="1">
      <c r="B69" s="459"/>
      <c r="C69" s="456"/>
      <c r="E69" s="217"/>
      <c r="F69" s="217"/>
      <c r="G69" s="217"/>
      <c r="H69" s="217"/>
      <c r="I69" s="217"/>
      <c r="J69" s="217"/>
      <c r="K69" s="217"/>
      <c r="L69" s="391"/>
      <c r="M69" s="217"/>
      <c r="O69" s="117"/>
      <c r="Q69" s="117"/>
      <c r="S69" s="117"/>
      <c r="U69" s="117"/>
      <c r="W69" s="117"/>
    </row>
    <row r="70" spans="1:23" s="116" customFormat="1">
      <c r="B70" s="455"/>
      <c r="C70" s="456"/>
      <c r="E70" s="217"/>
      <c r="F70" s="217"/>
      <c r="G70" s="217"/>
      <c r="H70" s="217"/>
      <c r="I70" s="217"/>
      <c r="J70" s="217"/>
      <c r="K70" s="217"/>
      <c r="L70" s="391"/>
      <c r="M70" s="217"/>
      <c r="O70" s="117"/>
      <c r="Q70" s="117"/>
      <c r="S70" s="117"/>
      <c r="U70" s="117"/>
      <c r="W70" s="117"/>
    </row>
    <row r="71" spans="1:23" s="116" customFormat="1">
      <c r="B71" s="455"/>
      <c r="C71" s="456"/>
      <c r="E71" s="217"/>
      <c r="F71" s="217"/>
      <c r="G71" s="217"/>
      <c r="H71" s="217"/>
      <c r="I71" s="217"/>
      <c r="J71" s="217"/>
      <c r="K71" s="217"/>
      <c r="L71" s="391"/>
      <c r="M71" s="217"/>
      <c r="O71" s="117"/>
      <c r="Q71" s="117"/>
      <c r="S71" s="117"/>
      <c r="U71" s="117"/>
      <c r="W71" s="117"/>
    </row>
    <row r="72" spans="1:23" s="116" customFormat="1">
      <c r="B72" s="455"/>
      <c r="C72" s="456"/>
      <c r="E72" s="217"/>
      <c r="F72" s="217"/>
      <c r="G72" s="217"/>
      <c r="H72" s="217"/>
      <c r="I72" s="217"/>
      <c r="J72" s="217"/>
      <c r="K72" s="217"/>
      <c r="L72" s="391"/>
      <c r="M72" s="217"/>
      <c r="O72" s="117"/>
      <c r="Q72" s="117"/>
      <c r="S72" s="117"/>
      <c r="U72" s="117"/>
      <c r="W72" s="117"/>
    </row>
    <row r="73" spans="1:23" s="116" customFormat="1">
      <c r="B73" s="455"/>
      <c r="C73" s="456"/>
      <c r="E73" s="217"/>
      <c r="F73" s="217"/>
      <c r="G73" s="217"/>
      <c r="H73" s="217"/>
      <c r="I73" s="217"/>
      <c r="J73" s="217"/>
      <c r="K73" s="217"/>
      <c r="L73" s="391"/>
      <c r="M73" s="217"/>
      <c r="O73" s="117"/>
      <c r="Q73" s="117"/>
      <c r="S73" s="117"/>
      <c r="U73" s="117"/>
      <c r="W73" s="117"/>
    </row>
    <row r="74" spans="1:23" s="116" customFormat="1">
      <c r="B74" s="455"/>
      <c r="C74" s="456"/>
      <c r="E74" s="217"/>
      <c r="F74" s="217"/>
      <c r="G74" s="217"/>
      <c r="H74" s="217"/>
      <c r="I74" s="217"/>
      <c r="J74" s="217"/>
      <c r="K74" s="217"/>
      <c r="L74" s="391"/>
      <c r="M74" s="217"/>
      <c r="O74" s="117"/>
      <c r="Q74" s="117"/>
      <c r="S74" s="117"/>
      <c r="U74" s="117"/>
      <c r="W74" s="117"/>
    </row>
    <row r="75" spans="1:23" s="116" customFormat="1">
      <c r="E75" s="217"/>
      <c r="F75" s="217"/>
      <c r="G75" s="217"/>
      <c r="H75" s="217"/>
      <c r="I75" s="217"/>
      <c r="J75" s="217"/>
      <c r="K75" s="217"/>
      <c r="L75" s="391"/>
      <c r="M75" s="217"/>
      <c r="O75" s="117"/>
      <c r="Q75" s="117"/>
      <c r="S75" s="117"/>
      <c r="U75" s="117"/>
      <c r="W75" s="117"/>
    </row>
    <row r="76" spans="1:23" s="116" customFormat="1">
      <c r="E76" s="217"/>
      <c r="F76" s="217"/>
      <c r="G76" s="217"/>
      <c r="H76" s="217"/>
      <c r="I76" s="217"/>
      <c r="J76" s="217"/>
      <c r="K76" s="217"/>
      <c r="L76" s="391"/>
      <c r="M76" s="217"/>
      <c r="O76" s="117"/>
      <c r="Q76" s="117"/>
      <c r="S76" s="117"/>
      <c r="U76" s="117"/>
      <c r="W76" s="117"/>
    </row>
    <row r="77" spans="1:23" s="116" customFormat="1">
      <c r="A77" s="118"/>
      <c r="B77" s="460"/>
      <c r="C77" s="460"/>
      <c r="D77" s="460"/>
      <c r="E77" s="217"/>
      <c r="F77" s="217"/>
      <c r="G77" s="217"/>
      <c r="H77" s="217"/>
      <c r="I77" s="217"/>
      <c r="J77" s="217"/>
      <c r="K77" s="217"/>
      <c r="L77" s="391"/>
      <c r="M77" s="217"/>
      <c r="O77" s="117"/>
      <c r="Q77" s="117"/>
      <c r="S77" s="117"/>
      <c r="U77" s="117"/>
      <c r="W77" s="117"/>
    </row>
    <row r="78" spans="1:23" s="116" customFormat="1">
      <c r="A78" s="461"/>
      <c r="B78" s="682"/>
      <c r="C78" s="682"/>
      <c r="D78" s="682"/>
      <c r="E78" s="217"/>
      <c r="F78" s="217"/>
      <c r="G78" s="217"/>
      <c r="H78" s="217"/>
      <c r="I78" s="217"/>
      <c r="J78" s="217"/>
      <c r="K78" s="217"/>
      <c r="L78" s="391"/>
      <c r="M78" s="217"/>
      <c r="O78" s="117"/>
      <c r="Q78" s="117"/>
      <c r="S78" s="117"/>
      <c r="U78" s="117"/>
      <c r="W78" s="117"/>
    </row>
    <row r="79" spans="1:23" s="116" customFormat="1">
      <c r="A79" s="461"/>
      <c r="B79" s="682"/>
      <c r="C79" s="682"/>
      <c r="D79" s="682"/>
      <c r="E79" s="217"/>
      <c r="F79" s="217"/>
      <c r="G79" s="217"/>
      <c r="H79" s="217"/>
      <c r="I79" s="217"/>
      <c r="J79" s="217"/>
      <c r="K79" s="217"/>
      <c r="L79" s="391"/>
      <c r="M79" s="217"/>
      <c r="O79" s="117"/>
      <c r="Q79" s="117"/>
      <c r="S79" s="117"/>
      <c r="U79" s="117"/>
      <c r="W79" s="117"/>
    </row>
    <row r="80" spans="1:23" s="116" customFormat="1">
      <c r="A80" s="118"/>
      <c r="B80" s="460"/>
      <c r="C80" s="460"/>
      <c r="D80" s="460"/>
      <c r="E80" s="217"/>
      <c r="F80" s="217"/>
      <c r="G80" s="217"/>
      <c r="H80" s="217"/>
      <c r="I80" s="217"/>
      <c r="J80" s="217"/>
      <c r="K80" s="217"/>
      <c r="L80" s="391"/>
      <c r="M80" s="217"/>
      <c r="O80" s="117"/>
      <c r="Q80" s="117"/>
      <c r="S80" s="117"/>
      <c r="U80" s="117"/>
      <c r="W80" s="117"/>
    </row>
    <row r="81" spans="1:23" s="116" customFormat="1">
      <c r="A81" s="461"/>
      <c r="B81" s="682"/>
      <c r="C81" s="682"/>
      <c r="D81" s="682"/>
      <c r="E81" s="217"/>
      <c r="F81" s="217"/>
      <c r="G81" s="217"/>
      <c r="H81" s="217"/>
      <c r="I81" s="217"/>
      <c r="J81" s="217"/>
      <c r="K81" s="217"/>
      <c r="L81" s="391"/>
      <c r="M81" s="217"/>
      <c r="O81" s="117"/>
      <c r="Q81" s="117"/>
      <c r="S81" s="117"/>
      <c r="U81" s="117"/>
      <c r="W81" s="117"/>
    </row>
    <row r="82" spans="1:23" s="116" customFormat="1">
      <c r="A82" s="461"/>
      <c r="B82" s="682"/>
      <c r="C82" s="682"/>
      <c r="D82" s="682"/>
      <c r="E82" s="217"/>
      <c r="F82" s="217"/>
      <c r="G82" s="217"/>
      <c r="H82" s="217"/>
      <c r="I82" s="217"/>
      <c r="J82" s="217"/>
      <c r="K82" s="217"/>
      <c r="L82" s="391"/>
      <c r="M82" s="217"/>
      <c r="O82" s="117"/>
      <c r="Q82" s="117"/>
      <c r="S82" s="117"/>
      <c r="U82" s="117"/>
      <c r="W82" s="117"/>
    </row>
    <row r="83" spans="1:23" s="116" customFormat="1">
      <c r="A83" s="461"/>
      <c r="B83" s="682"/>
      <c r="C83" s="682"/>
      <c r="D83" s="682"/>
      <c r="E83" s="217"/>
      <c r="F83" s="217"/>
      <c r="G83" s="217"/>
      <c r="H83" s="217"/>
      <c r="I83" s="217"/>
      <c r="J83" s="217"/>
      <c r="K83" s="217"/>
      <c r="L83" s="391"/>
      <c r="M83" s="217"/>
      <c r="O83" s="117"/>
      <c r="Q83" s="117"/>
      <c r="S83" s="117"/>
      <c r="U83" s="117"/>
      <c r="W83" s="117"/>
    </row>
    <row r="84" spans="1:23" s="116" customFormat="1">
      <c r="A84" s="461"/>
      <c r="B84" s="682"/>
      <c r="C84" s="682"/>
      <c r="D84" s="682"/>
      <c r="E84" s="217"/>
      <c r="F84" s="217"/>
      <c r="G84" s="217"/>
      <c r="H84" s="217"/>
      <c r="I84" s="217"/>
      <c r="J84" s="217"/>
      <c r="K84" s="217"/>
      <c r="L84" s="391"/>
      <c r="M84" s="217"/>
      <c r="O84" s="117"/>
      <c r="Q84" s="117"/>
      <c r="S84" s="117"/>
      <c r="U84" s="117"/>
      <c r="W84" s="117"/>
    </row>
    <row r="85" spans="1:23" s="116" customFormat="1">
      <c r="A85" s="461"/>
      <c r="B85" s="682"/>
      <c r="C85" s="682"/>
      <c r="D85" s="682"/>
      <c r="E85" s="217"/>
      <c r="F85" s="217"/>
      <c r="G85" s="217"/>
      <c r="H85" s="217"/>
      <c r="I85" s="217"/>
      <c r="J85" s="217"/>
      <c r="K85" s="217"/>
      <c r="L85" s="391"/>
      <c r="M85" s="217"/>
      <c r="O85" s="117"/>
      <c r="Q85" s="117"/>
      <c r="S85" s="117"/>
      <c r="U85" s="117"/>
      <c r="W85" s="117"/>
    </row>
    <row r="86" spans="1:23" s="116" customFormat="1">
      <c r="A86" s="461"/>
      <c r="B86" s="682"/>
      <c r="C86" s="682"/>
      <c r="D86" s="682"/>
      <c r="E86" s="217"/>
      <c r="F86" s="217"/>
      <c r="G86" s="217"/>
      <c r="H86" s="217"/>
      <c r="I86" s="217"/>
      <c r="J86" s="217"/>
      <c r="K86" s="217"/>
      <c r="L86" s="391"/>
      <c r="M86" s="217"/>
      <c r="O86" s="117"/>
      <c r="Q86" s="117"/>
      <c r="S86" s="117"/>
      <c r="U86" s="117"/>
      <c r="W86" s="117"/>
    </row>
    <row r="87" spans="1:23" s="116" customFormat="1">
      <c r="A87" s="461"/>
      <c r="B87" s="682"/>
      <c r="C87" s="682"/>
      <c r="D87" s="682"/>
      <c r="E87" s="217"/>
      <c r="F87" s="217"/>
      <c r="G87" s="217"/>
      <c r="H87" s="217"/>
      <c r="I87" s="217"/>
      <c r="J87" s="217"/>
      <c r="K87" s="217"/>
      <c r="L87" s="391"/>
      <c r="M87" s="217"/>
      <c r="O87" s="117"/>
      <c r="Q87" s="117"/>
      <c r="S87" s="117"/>
      <c r="U87" s="117"/>
      <c r="W87" s="117"/>
    </row>
    <row r="88" spans="1:23" s="116" customFormat="1">
      <c r="A88" s="461"/>
      <c r="B88" s="682"/>
      <c r="C88" s="682"/>
      <c r="D88" s="682"/>
      <c r="E88" s="217"/>
      <c r="F88" s="217"/>
      <c r="G88" s="217"/>
      <c r="H88" s="217"/>
      <c r="I88" s="217"/>
      <c r="J88" s="217"/>
      <c r="K88" s="217"/>
      <c r="L88" s="391"/>
      <c r="M88" s="217"/>
      <c r="O88" s="117"/>
      <c r="Q88" s="117"/>
      <c r="S88" s="117"/>
      <c r="U88" s="117"/>
      <c r="W88" s="117"/>
    </row>
    <row r="89" spans="1:23" s="116" customFormat="1">
      <c r="A89" s="118"/>
      <c r="B89" s="460"/>
      <c r="C89" s="460"/>
      <c r="D89" s="460"/>
      <c r="E89" s="217"/>
      <c r="F89" s="217"/>
      <c r="G89" s="217"/>
      <c r="H89" s="217"/>
      <c r="I89" s="217"/>
      <c r="J89" s="217"/>
      <c r="K89" s="217"/>
      <c r="L89" s="391"/>
      <c r="M89" s="217"/>
      <c r="O89" s="117"/>
      <c r="Q89" s="117"/>
      <c r="S89" s="117"/>
      <c r="U89" s="117"/>
      <c r="W89" s="117"/>
    </row>
    <row r="90" spans="1:23" s="116" customFormat="1">
      <c r="A90" s="461"/>
      <c r="B90" s="682"/>
      <c r="C90" s="682"/>
      <c r="D90" s="682"/>
      <c r="E90" s="217"/>
      <c r="F90" s="217"/>
      <c r="G90" s="217"/>
      <c r="H90" s="217"/>
      <c r="I90" s="217"/>
      <c r="J90" s="217"/>
      <c r="K90" s="217"/>
      <c r="L90" s="391"/>
      <c r="M90" s="217"/>
      <c r="O90" s="117"/>
      <c r="Q90" s="117"/>
      <c r="S90" s="117"/>
      <c r="U90" s="117"/>
      <c r="W90" s="117"/>
    </row>
    <row r="91" spans="1:23" s="116" customFormat="1">
      <c r="A91" s="461"/>
      <c r="B91" s="682"/>
      <c r="C91" s="682"/>
      <c r="D91" s="682"/>
      <c r="E91" s="217"/>
      <c r="F91" s="217"/>
      <c r="G91" s="217"/>
      <c r="H91" s="217"/>
      <c r="I91" s="217"/>
      <c r="J91" s="217"/>
      <c r="K91" s="217"/>
      <c r="L91" s="391"/>
      <c r="M91" s="217"/>
      <c r="O91" s="117"/>
      <c r="Q91" s="117"/>
      <c r="S91" s="117"/>
      <c r="U91" s="117"/>
      <c r="W91" s="117"/>
    </row>
    <row r="92" spans="1:23" s="116" customFormat="1">
      <c r="A92" s="461"/>
      <c r="B92" s="682"/>
      <c r="C92" s="682"/>
      <c r="D92" s="682"/>
      <c r="E92" s="217"/>
      <c r="F92" s="217"/>
      <c r="G92" s="217"/>
      <c r="H92" s="217"/>
      <c r="I92" s="217"/>
      <c r="J92" s="217"/>
      <c r="K92" s="217"/>
      <c r="L92" s="391"/>
      <c r="M92" s="217"/>
      <c r="O92" s="117"/>
      <c r="Q92" s="117"/>
      <c r="S92" s="117"/>
      <c r="U92" s="117"/>
      <c r="W92" s="117"/>
    </row>
    <row r="93" spans="1:23" s="116" customFormat="1">
      <c r="A93" s="118"/>
      <c r="B93" s="460"/>
      <c r="C93" s="460"/>
      <c r="D93" s="460"/>
      <c r="E93" s="217"/>
      <c r="F93" s="217"/>
      <c r="G93" s="217"/>
      <c r="H93" s="217"/>
      <c r="I93" s="217"/>
      <c r="J93" s="217"/>
      <c r="K93" s="217"/>
      <c r="L93" s="391"/>
      <c r="M93" s="217"/>
      <c r="O93" s="117"/>
      <c r="Q93" s="117"/>
      <c r="S93" s="117"/>
      <c r="U93" s="117"/>
      <c r="W93" s="117"/>
    </row>
    <row r="94" spans="1:23" s="116" customFormat="1">
      <c r="A94" s="461"/>
      <c r="B94" s="682"/>
      <c r="C94" s="682"/>
      <c r="D94" s="682"/>
      <c r="E94" s="217"/>
      <c r="F94" s="217"/>
      <c r="G94" s="217"/>
      <c r="H94" s="217"/>
      <c r="I94" s="217"/>
      <c r="J94" s="217"/>
      <c r="K94" s="217"/>
      <c r="L94" s="391"/>
      <c r="M94" s="217"/>
      <c r="O94" s="117"/>
      <c r="Q94" s="117"/>
      <c r="S94" s="117"/>
      <c r="U94" s="117"/>
      <c r="W94" s="117"/>
    </row>
    <row r="95" spans="1:23" s="116" customFormat="1">
      <c r="A95" s="461"/>
      <c r="B95" s="682"/>
      <c r="C95" s="682"/>
      <c r="D95" s="682"/>
      <c r="E95" s="217"/>
      <c r="F95" s="217"/>
      <c r="G95" s="217"/>
      <c r="H95" s="217"/>
      <c r="I95" s="217"/>
      <c r="J95" s="217"/>
      <c r="K95" s="217"/>
      <c r="L95" s="391"/>
      <c r="M95" s="217"/>
      <c r="O95" s="117"/>
      <c r="Q95" s="117"/>
      <c r="S95" s="117"/>
      <c r="U95" s="117"/>
      <c r="W95" s="117"/>
    </row>
    <row r="96" spans="1:23" s="116" customFormat="1">
      <c r="A96" s="461"/>
      <c r="B96" s="682"/>
      <c r="C96" s="682"/>
      <c r="D96" s="682"/>
      <c r="E96" s="217"/>
      <c r="F96" s="217"/>
      <c r="G96" s="217"/>
      <c r="H96" s="217"/>
      <c r="I96" s="217"/>
      <c r="J96" s="217"/>
      <c r="K96" s="217"/>
      <c r="L96" s="391"/>
      <c r="M96" s="217"/>
      <c r="O96" s="117"/>
      <c r="Q96" s="117"/>
      <c r="S96" s="117"/>
      <c r="U96" s="117"/>
      <c r="W96" s="117"/>
    </row>
    <row r="97" spans="1:23" s="116" customFormat="1">
      <c r="A97" s="461"/>
      <c r="B97" s="682"/>
      <c r="C97" s="682"/>
      <c r="D97" s="682"/>
      <c r="E97" s="217"/>
      <c r="F97" s="217"/>
      <c r="G97" s="217"/>
      <c r="H97" s="217"/>
      <c r="I97" s="217"/>
      <c r="J97" s="217"/>
      <c r="K97" s="217"/>
      <c r="L97" s="391"/>
      <c r="M97" s="217"/>
      <c r="O97" s="117"/>
      <c r="Q97" s="117"/>
      <c r="S97" s="117"/>
      <c r="U97" s="117"/>
      <c r="W97" s="117"/>
    </row>
    <row r="98" spans="1:23" s="116" customFormat="1">
      <c r="A98" s="461"/>
      <c r="B98" s="682"/>
      <c r="C98" s="682"/>
      <c r="D98" s="682"/>
      <c r="E98" s="217"/>
      <c r="F98" s="217"/>
      <c r="G98" s="217"/>
      <c r="H98" s="217"/>
      <c r="I98" s="217"/>
      <c r="J98" s="217"/>
      <c r="K98" s="217"/>
      <c r="L98" s="391"/>
      <c r="M98" s="217"/>
      <c r="O98" s="117"/>
      <c r="Q98" s="117"/>
      <c r="S98" s="117"/>
      <c r="U98" s="117"/>
      <c r="W98" s="117"/>
    </row>
    <row r="99" spans="1:23" s="116" customFormat="1">
      <c r="A99" s="461"/>
      <c r="B99" s="682"/>
      <c r="C99" s="682"/>
      <c r="D99" s="682"/>
      <c r="E99" s="217"/>
      <c r="F99" s="217"/>
      <c r="G99" s="217"/>
      <c r="H99" s="217"/>
      <c r="I99" s="217"/>
      <c r="J99" s="217"/>
      <c r="K99" s="217"/>
      <c r="L99" s="391"/>
      <c r="M99" s="217"/>
      <c r="O99" s="117"/>
      <c r="Q99" s="117"/>
      <c r="S99" s="117"/>
      <c r="U99" s="117"/>
      <c r="W99" s="117"/>
    </row>
    <row r="100" spans="1:23" s="116" customFormat="1">
      <c r="E100" s="217"/>
      <c r="F100" s="217"/>
      <c r="G100" s="217"/>
      <c r="H100" s="217"/>
      <c r="I100" s="217"/>
      <c r="J100" s="217"/>
      <c r="K100" s="217"/>
      <c r="L100" s="391"/>
      <c r="M100" s="217"/>
      <c r="O100" s="117"/>
      <c r="Q100" s="117"/>
      <c r="S100" s="117"/>
      <c r="U100" s="117"/>
      <c r="W100" s="117"/>
    </row>
    <row r="101" spans="1:23" s="116" customFormat="1">
      <c r="E101" s="217"/>
      <c r="F101" s="217"/>
      <c r="G101" s="217"/>
      <c r="H101" s="217"/>
      <c r="I101" s="217"/>
      <c r="J101" s="217"/>
      <c r="K101" s="217"/>
      <c r="L101" s="391"/>
      <c r="M101" s="217"/>
      <c r="O101" s="117"/>
      <c r="Q101" s="117"/>
      <c r="S101" s="117"/>
      <c r="U101" s="117"/>
      <c r="W101" s="117"/>
    </row>
    <row r="102" spans="1:23" s="116" customFormat="1">
      <c r="E102" s="217"/>
      <c r="F102" s="217"/>
      <c r="G102" s="217"/>
      <c r="H102" s="217"/>
      <c r="I102" s="217"/>
      <c r="J102" s="217"/>
      <c r="K102" s="217"/>
      <c r="L102" s="391"/>
      <c r="M102" s="217"/>
      <c r="O102" s="117"/>
      <c r="Q102" s="117"/>
      <c r="S102" s="117"/>
      <c r="U102" s="117"/>
      <c r="W102" s="117"/>
    </row>
    <row r="103" spans="1:23" s="116" customFormat="1">
      <c r="E103" s="217"/>
      <c r="F103" s="217"/>
      <c r="G103" s="217"/>
      <c r="H103" s="217"/>
      <c r="I103" s="217"/>
      <c r="J103" s="217"/>
      <c r="K103" s="217"/>
      <c r="L103" s="391"/>
      <c r="M103" s="217"/>
      <c r="O103" s="117"/>
      <c r="Q103" s="117"/>
      <c r="S103" s="117"/>
      <c r="U103" s="117"/>
      <c r="W103" s="117"/>
    </row>
    <row r="104" spans="1:23" s="116" customFormat="1">
      <c r="E104" s="217"/>
      <c r="F104" s="217"/>
      <c r="G104" s="217"/>
      <c r="H104" s="217"/>
      <c r="I104" s="217"/>
      <c r="J104" s="217"/>
      <c r="K104" s="217"/>
      <c r="L104" s="391"/>
      <c r="M104" s="217"/>
      <c r="O104" s="117"/>
      <c r="Q104" s="117"/>
      <c r="S104" s="117"/>
      <c r="U104" s="117"/>
      <c r="W104" s="117"/>
    </row>
    <row r="105" spans="1:23" s="116" customFormat="1">
      <c r="E105" s="217"/>
      <c r="F105" s="217"/>
      <c r="G105" s="217"/>
      <c r="H105" s="217"/>
      <c r="I105" s="217"/>
      <c r="J105" s="217"/>
      <c r="K105" s="217"/>
      <c r="L105" s="391"/>
      <c r="M105" s="217"/>
      <c r="O105" s="117"/>
      <c r="Q105" s="117"/>
      <c r="S105" s="117"/>
      <c r="U105" s="117"/>
      <c r="W105" s="117"/>
    </row>
    <row r="106" spans="1:23" s="116" customFormat="1">
      <c r="E106" s="217"/>
      <c r="F106" s="217"/>
      <c r="G106" s="217"/>
      <c r="H106" s="217"/>
      <c r="I106" s="217"/>
      <c r="J106" s="217"/>
      <c r="K106" s="217"/>
      <c r="L106" s="391"/>
      <c r="M106" s="217"/>
      <c r="O106" s="117"/>
      <c r="Q106" s="117"/>
      <c r="S106" s="117"/>
      <c r="U106" s="117"/>
      <c r="W106" s="117"/>
    </row>
    <row r="107" spans="1:23" s="116" customFormat="1">
      <c r="E107" s="217"/>
      <c r="F107" s="217"/>
      <c r="G107" s="217"/>
      <c r="H107" s="217"/>
      <c r="I107" s="217"/>
      <c r="J107" s="217"/>
      <c r="K107" s="217"/>
      <c r="L107" s="391"/>
      <c r="M107" s="217"/>
      <c r="O107" s="117"/>
      <c r="Q107" s="117"/>
      <c r="S107" s="117"/>
      <c r="U107" s="117"/>
      <c r="W107" s="117"/>
    </row>
    <row r="108" spans="1:23" s="116" customFormat="1">
      <c r="E108" s="217"/>
      <c r="F108" s="217"/>
      <c r="G108" s="217"/>
      <c r="H108" s="217"/>
      <c r="I108" s="217"/>
      <c r="J108" s="217"/>
      <c r="K108" s="217"/>
      <c r="L108" s="391"/>
      <c r="M108" s="217"/>
      <c r="O108" s="117"/>
      <c r="Q108" s="117"/>
      <c r="S108" s="117"/>
      <c r="U108" s="117"/>
      <c r="W108" s="117"/>
    </row>
    <row r="109" spans="1:23" s="116" customFormat="1">
      <c r="E109" s="217"/>
      <c r="F109" s="217"/>
      <c r="G109" s="217"/>
      <c r="H109" s="217"/>
      <c r="I109" s="217"/>
      <c r="J109" s="217"/>
      <c r="K109" s="217"/>
      <c r="L109" s="391"/>
      <c r="M109" s="217"/>
      <c r="O109" s="117"/>
      <c r="Q109" s="117"/>
      <c r="S109" s="117"/>
      <c r="U109" s="117"/>
      <c r="W109" s="117"/>
    </row>
    <row r="110" spans="1:23" s="116" customFormat="1">
      <c r="E110" s="217"/>
      <c r="F110" s="217"/>
      <c r="G110" s="217"/>
      <c r="H110" s="217"/>
      <c r="I110" s="217"/>
      <c r="J110" s="217"/>
      <c r="K110" s="217"/>
      <c r="L110" s="391"/>
      <c r="M110" s="217"/>
      <c r="O110" s="117"/>
      <c r="Q110" s="117"/>
      <c r="S110" s="117"/>
      <c r="U110" s="117"/>
      <c r="W110" s="117"/>
    </row>
    <row r="111" spans="1:23" s="116" customFormat="1">
      <c r="E111" s="217"/>
      <c r="F111" s="217"/>
      <c r="G111" s="217"/>
      <c r="H111" s="217"/>
      <c r="I111" s="217"/>
      <c r="J111" s="217"/>
      <c r="K111" s="217"/>
      <c r="L111" s="391"/>
      <c r="M111" s="217"/>
      <c r="O111" s="117"/>
      <c r="Q111" s="117"/>
      <c r="S111" s="117"/>
      <c r="U111" s="117"/>
      <c r="W111" s="117"/>
    </row>
    <row r="112" spans="1:23" s="116" customFormat="1">
      <c r="E112" s="217"/>
      <c r="F112" s="217"/>
      <c r="G112" s="217"/>
      <c r="H112" s="217"/>
      <c r="I112" s="217"/>
      <c r="J112" s="217"/>
      <c r="K112" s="217"/>
      <c r="L112" s="391"/>
      <c r="M112" s="217"/>
      <c r="O112" s="117"/>
      <c r="Q112" s="117"/>
      <c r="S112" s="117"/>
      <c r="U112" s="117"/>
      <c r="W112" s="117"/>
    </row>
    <row r="113" spans="5:23" s="116" customFormat="1">
      <c r="E113" s="217"/>
      <c r="F113" s="217"/>
      <c r="G113" s="217"/>
      <c r="H113" s="217"/>
      <c r="I113" s="217"/>
      <c r="J113" s="217"/>
      <c r="K113" s="217"/>
      <c r="L113" s="391"/>
      <c r="M113" s="217"/>
      <c r="O113" s="117"/>
      <c r="Q113" s="117"/>
      <c r="S113" s="117"/>
      <c r="U113" s="117"/>
      <c r="W113" s="117"/>
    </row>
    <row r="114" spans="5:23" s="116" customFormat="1">
      <c r="E114" s="217"/>
      <c r="F114" s="217"/>
      <c r="G114" s="217"/>
      <c r="H114" s="217"/>
      <c r="I114" s="217"/>
      <c r="J114" s="217"/>
      <c r="K114" s="217"/>
      <c r="L114" s="391"/>
      <c r="M114" s="217"/>
      <c r="O114" s="117"/>
      <c r="Q114" s="117"/>
      <c r="S114" s="117"/>
      <c r="U114" s="117"/>
      <c r="W114" s="117"/>
    </row>
    <row r="115" spans="5:23" s="116" customFormat="1">
      <c r="E115" s="217"/>
      <c r="F115" s="217"/>
      <c r="G115" s="217"/>
      <c r="H115" s="217"/>
      <c r="I115" s="217"/>
      <c r="J115" s="217"/>
      <c r="K115" s="217"/>
      <c r="L115" s="391"/>
      <c r="M115" s="217"/>
      <c r="O115" s="117"/>
      <c r="Q115" s="117"/>
      <c r="S115" s="117"/>
      <c r="U115" s="117"/>
      <c r="W115" s="117"/>
    </row>
    <row r="116" spans="5:23" s="116" customFormat="1">
      <c r="E116" s="217"/>
      <c r="F116" s="217"/>
      <c r="G116" s="217"/>
      <c r="H116" s="217"/>
      <c r="I116" s="217"/>
      <c r="J116" s="217"/>
      <c r="K116" s="217"/>
      <c r="L116" s="391"/>
      <c r="M116" s="217"/>
      <c r="O116" s="117"/>
      <c r="Q116" s="117"/>
      <c r="S116" s="117"/>
      <c r="U116" s="117"/>
      <c r="W116" s="117"/>
    </row>
    <row r="117" spans="5:23" s="116" customFormat="1">
      <c r="E117" s="217"/>
      <c r="F117" s="217"/>
      <c r="G117" s="217"/>
      <c r="H117" s="217"/>
      <c r="I117" s="217"/>
      <c r="J117" s="217"/>
      <c r="K117" s="217"/>
      <c r="L117" s="391"/>
      <c r="M117" s="217"/>
      <c r="O117" s="117"/>
      <c r="Q117" s="117"/>
      <c r="S117" s="117"/>
      <c r="U117" s="117"/>
      <c r="W117" s="117"/>
    </row>
    <row r="118" spans="5:23" s="116" customFormat="1">
      <c r="E118" s="217"/>
      <c r="F118" s="217"/>
      <c r="G118" s="217"/>
      <c r="H118" s="217"/>
      <c r="I118" s="217"/>
      <c r="J118" s="217"/>
      <c r="K118" s="217"/>
      <c r="L118" s="391"/>
      <c r="M118" s="217"/>
      <c r="O118" s="117"/>
      <c r="Q118" s="117"/>
      <c r="S118" s="117"/>
      <c r="U118" s="117"/>
      <c r="W118" s="117"/>
    </row>
    <row r="119" spans="5:23" s="116" customFormat="1">
      <c r="E119" s="217"/>
      <c r="F119" s="217"/>
      <c r="G119" s="217"/>
      <c r="H119" s="217"/>
      <c r="I119" s="217"/>
      <c r="J119" s="217"/>
      <c r="K119" s="217"/>
      <c r="L119" s="391"/>
      <c r="M119" s="217"/>
      <c r="O119" s="117"/>
      <c r="Q119" s="117"/>
      <c r="S119" s="117"/>
      <c r="U119" s="117"/>
      <c r="W119" s="117"/>
    </row>
    <row r="120" spans="5:23" s="116" customFormat="1">
      <c r="E120" s="217"/>
      <c r="F120" s="217"/>
      <c r="G120" s="217"/>
      <c r="H120" s="217"/>
      <c r="I120" s="217"/>
      <c r="J120" s="217"/>
      <c r="K120" s="217"/>
      <c r="L120" s="391"/>
      <c r="M120" s="217"/>
      <c r="O120" s="117"/>
      <c r="Q120" s="117"/>
      <c r="S120" s="117"/>
      <c r="U120" s="117"/>
      <c r="W120" s="117"/>
    </row>
    <row r="121" spans="5:23" s="116" customFormat="1">
      <c r="E121" s="217"/>
      <c r="F121" s="217"/>
      <c r="G121" s="217"/>
      <c r="H121" s="217"/>
      <c r="I121" s="217"/>
      <c r="J121" s="217"/>
      <c r="K121" s="217"/>
      <c r="L121" s="391"/>
      <c r="M121" s="217"/>
      <c r="O121" s="117"/>
      <c r="Q121" s="117"/>
      <c r="S121" s="117"/>
      <c r="U121" s="117"/>
      <c r="W121" s="117"/>
    </row>
    <row r="122" spans="5:23" s="116" customFormat="1">
      <c r="E122" s="217"/>
      <c r="F122" s="217"/>
      <c r="G122" s="217"/>
      <c r="H122" s="217"/>
      <c r="I122" s="217"/>
      <c r="J122" s="217"/>
      <c r="K122" s="217"/>
      <c r="L122" s="391"/>
      <c r="M122" s="217"/>
      <c r="O122" s="117"/>
      <c r="Q122" s="117"/>
      <c r="S122" s="117"/>
      <c r="U122" s="117"/>
      <c r="W122" s="117"/>
    </row>
    <row r="123" spans="5:23" s="116" customFormat="1">
      <c r="E123" s="217"/>
      <c r="F123" s="217"/>
      <c r="G123" s="217"/>
      <c r="H123" s="217"/>
      <c r="I123" s="217"/>
      <c r="J123" s="217"/>
      <c r="K123" s="217"/>
      <c r="L123" s="391"/>
      <c r="M123" s="217"/>
      <c r="O123" s="117"/>
      <c r="Q123" s="117"/>
      <c r="S123" s="117"/>
      <c r="U123" s="117"/>
      <c r="W123" s="117"/>
    </row>
    <row r="124" spans="5:23" s="116" customFormat="1">
      <c r="E124" s="217"/>
      <c r="F124" s="217"/>
      <c r="G124" s="217"/>
      <c r="H124" s="217"/>
      <c r="I124" s="217"/>
      <c r="J124" s="217"/>
      <c r="K124" s="217"/>
      <c r="L124" s="391"/>
      <c r="M124" s="217"/>
      <c r="O124" s="117"/>
      <c r="Q124" s="117"/>
      <c r="S124" s="117"/>
      <c r="U124" s="117"/>
      <c r="W124" s="117"/>
    </row>
    <row r="125" spans="5:23" s="116" customFormat="1">
      <c r="E125" s="217"/>
      <c r="F125" s="217"/>
      <c r="G125" s="217"/>
      <c r="H125" s="217"/>
      <c r="I125" s="217"/>
      <c r="J125" s="217"/>
      <c r="K125" s="217"/>
      <c r="L125" s="391"/>
      <c r="M125" s="217"/>
      <c r="O125" s="117"/>
      <c r="Q125" s="117"/>
      <c r="S125" s="117"/>
      <c r="U125" s="117"/>
      <c r="W125" s="117"/>
    </row>
    <row r="126" spans="5:23" s="116" customFormat="1">
      <c r="E126" s="217"/>
      <c r="F126" s="217"/>
      <c r="G126" s="217"/>
      <c r="H126" s="217"/>
      <c r="I126" s="217"/>
      <c r="J126" s="217"/>
      <c r="K126" s="217"/>
      <c r="L126" s="391"/>
      <c r="M126" s="217"/>
      <c r="O126" s="117"/>
      <c r="Q126" s="117"/>
      <c r="S126" s="117"/>
      <c r="U126" s="117"/>
      <c r="W126" s="117"/>
    </row>
    <row r="127" spans="5:23" s="116" customFormat="1">
      <c r="E127" s="217"/>
      <c r="F127" s="217"/>
      <c r="G127" s="217"/>
      <c r="H127" s="217"/>
      <c r="I127" s="217"/>
      <c r="J127" s="217"/>
      <c r="K127" s="217"/>
      <c r="L127" s="391"/>
      <c r="M127" s="217"/>
      <c r="O127" s="117"/>
      <c r="Q127" s="117"/>
      <c r="S127" s="117"/>
      <c r="U127" s="117"/>
      <c r="W127" s="117"/>
    </row>
    <row r="128" spans="5:23" s="116" customFormat="1">
      <c r="E128" s="217"/>
      <c r="F128" s="217"/>
      <c r="G128" s="217"/>
      <c r="H128" s="217"/>
      <c r="I128" s="217"/>
      <c r="J128" s="217"/>
      <c r="K128" s="217"/>
      <c r="L128" s="391"/>
      <c r="M128" s="217"/>
      <c r="O128" s="117"/>
      <c r="Q128" s="117"/>
      <c r="S128" s="117"/>
      <c r="U128" s="117"/>
      <c r="W128" s="117"/>
    </row>
    <row r="129" spans="5:23" s="116" customFormat="1">
      <c r="E129" s="217"/>
      <c r="F129" s="217"/>
      <c r="G129" s="217"/>
      <c r="H129" s="217"/>
      <c r="I129" s="217"/>
      <c r="J129" s="217"/>
      <c r="K129" s="217"/>
      <c r="L129" s="391"/>
      <c r="M129" s="217"/>
      <c r="O129" s="117"/>
      <c r="Q129" s="117"/>
      <c r="S129" s="117"/>
      <c r="U129" s="117"/>
      <c r="W129" s="117"/>
    </row>
    <row r="130" spans="5:23" s="116" customFormat="1">
      <c r="E130" s="217"/>
      <c r="F130" s="217"/>
      <c r="G130" s="217"/>
      <c r="H130" s="217"/>
      <c r="I130" s="217"/>
      <c r="J130" s="217"/>
      <c r="K130" s="217"/>
      <c r="L130" s="391"/>
      <c r="M130" s="217"/>
      <c r="O130" s="117"/>
      <c r="Q130" s="117"/>
      <c r="S130" s="117"/>
      <c r="U130" s="117"/>
      <c r="W130" s="117"/>
    </row>
    <row r="131" spans="5:23" s="116" customFormat="1">
      <c r="E131" s="217"/>
      <c r="F131" s="217"/>
      <c r="G131" s="217"/>
      <c r="H131" s="217"/>
      <c r="I131" s="217"/>
      <c r="J131" s="217"/>
      <c r="K131" s="217"/>
      <c r="L131" s="391"/>
      <c r="M131" s="217"/>
      <c r="O131" s="117"/>
      <c r="Q131" s="117"/>
      <c r="S131" s="117"/>
      <c r="U131" s="117"/>
      <c r="W131" s="117"/>
    </row>
    <row r="132" spans="5:23" s="116" customFormat="1">
      <c r="E132" s="217"/>
      <c r="F132" s="217"/>
      <c r="G132" s="217"/>
      <c r="H132" s="217"/>
      <c r="I132" s="217"/>
      <c r="J132" s="217"/>
      <c r="K132" s="217"/>
      <c r="L132" s="391"/>
      <c r="M132" s="217"/>
      <c r="O132" s="117"/>
      <c r="Q132" s="117"/>
      <c r="S132" s="117"/>
      <c r="U132" s="117"/>
      <c r="W132" s="117"/>
    </row>
    <row r="133" spans="5:23" s="116" customFormat="1">
      <c r="E133" s="217"/>
      <c r="F133" s="217"/>
      <c r="G133" s="217"/>
      <c r="H133" s="217"/>
      <c r="I133" s="217"/>
      <c r="J133" s="217"/>
      <c r="K133" s="217"/>
      <c r="L133" s="391"/>
      <c r="M133" s="217"/>
      <c r="O133" s="117"/>
      <c r="Q133" s="117"/>
      <c r="S133" s="117"/>
      <c r="U133" s="117"/>
      <c r="W133" s="117"/>
    </row>
    <row r="134" spans="5:23" s="116" customFormat="1">
      <c r="E134" s="217"/>
      <c r="F134" s="217"/>
      <c r="G134" s="217"/>
      <c r="H134" s="217"/>
      <c r="I134" s="217"/>
      <c r="J134" s="217"/>
      <c r="K134" s="217"/>
      <c r="L134" s="391"/>
      <c r="M134" s="217"/>
      <c r="O134" s="117"/>
      <c r="Q134" s="117"/>
      <c r="S134" s="117"/>
      <c r="U134" s="117"/>
      <c r="W134" s="117"/>
    </row>
    <row r="135" spans="5:23" s="116" customFormat="1">
      <c r="E135" s="217"/>
      <c r="F135" s="217"/>
      <c r="G135" s="217"/>
      <c r="H135" s="217"/>
      <c r="I135" s="217"/>
      <c r="J135" s="217"/>
      <c r="K135" s="217"/>
      <c r="L135" s="391"/>
      <c r="M135" s="217"/>
      <c r="O135" s="117"/>
      <c r="Q135" s="117"/>
      <c r="S135" s="117"/>
      <c r="U135" s="117"/>
      <c r="W135" s="117"/>
    </row>
    <row r="136" spans="5:23" s="116" customFormat="1">
      <c r="E136" s="217"/>
      <c r="F136" s="217"/>
      <c r="G136" s="217"/>
      <c r="H136" s="217"/>
      <c r="I136" s="217"/>
      <c r="J136" s="217"/>
      <c r="K136" s="217"/>
      <c r="L136" s="391"/>
      <c r="M136" s="217"/>
      <c r="O136" s="117"/>
      <c r="Q136" s="117"/>
      <c r="S136" s="117"/>
      <c r="U136" s="117"/>
      <c r="W136" s="117"/>
    </row>
    <row r="137" spans="5:23" s="116" customFormat="1">
      <c r="E137" s="217"/>
      <c r="F137" s="217"/>
      <c r="G137" s="217"/>
      <c r="H137" s="217"/>
      <c r="I137" s="217"/>
      <c r="J137" s="217"/>
      <c r="K137" s="217"/>
      <c r="L137" s="391"/>
      <c r="M137" s="217"/>
      <c r="O137" s="117"/>
      <c r="Q137" s="117"/>
      <c r="S137" s="117"/>
      <c r="U137" s="117"/>
      <c r="W137" s="117"/>
    </row>
    <row r="138" spans="5:23" s="116" customFormat="1">
      <c r="E138" s="217"/>
      <c r="F138" s="217"/>
      <c r="G138" s="217"/>
      <c r="H138" s="217"/>
      <c r="I138" s="217"/>
      <c r="J138" s="217"/>
      <c r="K138" s="217"/>
      <c r="L138" s="391"/>
      <c r="M138" s="217"/>
      <c r="O138" s="117"/>
      <c r="Q138" s="117"/>
      <c r="S138" s="117"/>
      <c r="U138" s="117"/>
      <c r="W138" s="117"/>
    </row>
    <row r="139" spans="5:23" s="116" customFormat="1">
      <c r="E139" s="217"/>
      <c r="F139" s="217"/>
      <c r="G139" s="217"/>
      <c r="H139" s="217"/>
      <c r="I139" s="217"/>
      <c r="J139" s="217"/>
      <c r="K139" s="217"/>
      <c r="L139" s="391"/>
      <c r="M139" s="217"/>
      <c r="O139" s="117"/>
      <c r="Q139" s="117"/>
      <c r="S139" s="117"/>
      <c r="U139" s="117"/>
      <c r="W139" s="117"/>
    </row>
    <row r="140" spans="5:23" s="116" customFormat="1">
      <c r="E140" s="217"/>
      <c r="F140" s="217"/>
      <c r="G140" s="217"/>
      <c r="H140" s="217"/>
      <c r="I140" s="217"/>
      <c r="J140" s="217"/>
      <c r="K140" s="217"/>
      <c r="L140" s="391"/>
      <c r="M140" s="217"/>
      <c r="O140" s="117"/>
      <c r="Q140" s="117"/>
      <c r="S140" s="117"/>
      <c r="U140" s="117"/>
      <c r="W140" s="117"/>
    </row>
    <row r="141" spans="5:23" s="116" customFormat="1">
      <c r="E141" s="217"/>
      <c r="F141" s="217"/>
      <c r="G141" s="217"/>
      <c r="H141" s="217"/>
      <c r="I141" s="217"/>
      <c r="J141" s="217"/>
      <c r="K141" s="217"/>
      <c r="L141" s="391"/>
      <c r="M141" s="217"/>
      <c r="O141" s="117"/>
      <c r="Q141" s="117"/>
      <c r="S141" s="117"/>
      <c r="U141" s="117"/>
      <c r="W141" s="117"/>
    </row>
    <row r="142" spans="5:23" s="116" customFormat="1">
      <c r="E142" s="217"/>
      <c r="F142" s="217"/>
      <c r="G142" s="217"/>
      <c r="H142" s="217"/>
      <c r="I142" s="217"/>
      <c r="J142" s="217"/>
      <c r="K142" s="217"/>
      <c r="L142" s="391"/>
      <c r="M142" s="217"/>
      <c r="O142" s="117"/>
      <c r="Q142" s="117"/>
      <c r="S142" s="117"/>
      <c r="U142" s="117"/>
      <c r="W142" s="117"/>
    </row>
    <row r="143" spans="5:23" s="116" customFormat="1">
      <c r="E143" s="217"/>
      <c r="F143" s="217"/>
      <c r="G143" s="217"/>
      <c r="H143" s="217"/>
      <c r="I143" s="217"/>
      <c r="J143" s="217"/>
      <c r="K143" s="217"/>
      <c r="L143" s="391"/>
      <c r="M143" s="217"/>
      <c r="O143" s="117"/>
      <c r="Q143" s="117"/>
      <c r="S143" s="117"/>
      <c r="U143" s="117"/>
      <c r="W143" s="117"/>
    </row>
    <row r="144" spans="5:23" s="116" customFormat="1">
      <c r="E144" s="217"/>
      <c r="F144" s="217"/>
      <c r="G144" s="217"/>
      <c r="H144" s="217"/>
      <c r="I144" s="217"/>
      <c r="J144" s="217"/>
      <c r="K144" s="217"/>
      <c r="L144" s="391"/>
      <c r="M144" s="217"/>
      <c r="O144" s="117"/>
      <c r="Q144" s="117"/>
      <c r="S144" s="117"/>
      <c r="U144" s="117"/>
      <c r="W144" s="117"/>
    </row>
    <row r="145" spans="5:23" s="116" customFormat="1">
      <c r="E145" s="217"/>
      <c r="F145" s="217"/>
      <c r="G145" s="217"/>
      <c r="H145" s="217"/>
      <c r="I145" s="217"/>
      <c r="J145" s="217"/>
      <c r="K145" s="217"/>
      <c r="L145" s="391"/>
      <c r="M145" s="217"/>
      <c r="O145" s="117"/>
      <c r="Q145" s="117"/>
      <c r="S145" s="117"/>
      <c r="U145" s="117"/>
      <c r="W145" s="117"/>
    </row>
    <row r="146" spans="5:23" s="116" customFormat="1">
      <c r="E146" s="217"/>
      <c r="F146" s="217"/>
      <c r="G146" s="217"/>
      <c r="H146" s="217"/>
      <c r="I146" s="217"/>
      <c r="J146" s="217"/>
      <c r="K146" s="217"/>
      <c r="L146" s="391"/>
      <c r="M146" s="217"/>
      <c r="O146" s="117"/>
      <c r="Q146" s="117"/>
      <c r="S146" s="117"/>
      <c r="U146" s="117"/>
      <c r="W146" s="117"/>
    </row>
    <row r="147" spans="5:23" s="116" customFormat="1">
      <c r="E147" s="217"/>
      <c r="F147" s="217"/>
      <c r="G147" s="217"/>
      <c r="H147" s="217"/>
      <c r="I147" s="217"/>
      <c r="J147" s="217"/>
      <c r="K147" s="217"/>
      <c r="L147" s="391"/>
      <c r="M147" s="217"/>
      <c r="O147" s="117"/>
      <c r="Q147" s="117"/>
      <c r="S147" s="117"/>
      <c r="U147" s="117"/>
      <c r="W147" s="117"/>
    </row>
    <row r="148" spans="5:23" s="116" customFormat="1">
      <c r="E148" s="217"/>
      <c r="F148" s="217"/>
      <c r="G148" s="217"/>
      <c r="H148" s="217"/>
      <c r="I148" s="217"/>
      <c r="J148" s="217"/>
      <c r="K148" s="217"/>
      <c r="L148" s="391"/>
      <c r="M148" s="217"/>
      <c r="O148" s="117"/>
      <c r="Q148" s="117"/>
      <c r="S148" s="117"/>
      <c r="U148" s="117"/>
      <c r="W148" s="117"/>
    </row>
    <row r="149" spans="5:23" s="116" customFormat="1">
      <c r="E149" s="217"/>
      <c r="F149" s="217"/>
      <c r="G149" s="217"/>
      <c r="H149" s="217"/>
      <c r="I149" s="217"/>
      <c r="J149" s="217"/>
      <c r="K149" s="217"/>
      <c r="L149" s="391"/>
      <c r="M149" s="217"/>
      <c r="O149" s="117"/>
      <c r="Q149" s="117"/>
      <c r="S149" s="117"/>
      <c r="U149" s="117"/>
      <c r="W149" s="117"/>
    </row>
    <row r="150" spans="5:23" s="116" customFormat="1">
      <c r="E150" s="217"/>
      <c r="F150" s="217"/>
      <c r="G150" s="217"/>
      <c r="H150" s="217"/>
      <c r="I150" s="217"/>
      <c r="J150" s="217"/>
      <c r="K150" s="217"/>
      <c r="L150" s="391"/>
      <c r="M150" s="217"/>
      <c r="O150" s="117"/>
      <c r="Q150" s="117"/>
      <c r="S150" s="117"/>
      <c r="U150" s="117"/>
      <c r="W150" s="117"/>
    </row>
    <row r="151" spans="5:23" s="116" customFormat="1">
      <c r="E151" s="217"/>
      <c r="F151" s="217"/>
      <c r="G151" s="217"/>
      <c r="H151" s="217"/>
      <c r="I151" s="217"/>
      <c r="J151" s="217"/>
      <c r="K151" s="217"/>
      <c r="L151" s="391"/>
      <c r="M151" s="217"/>
      <c r="O151" s="117"/>
      <c r="Q151" s="117"/>
      <c r="S151" s="117"/>
      <c r="U151" s="117"/>
      <c r="W151" s="117"/>
    </row>
    <row r="152" spans="5:23" s="116" customFormat="1">
      <c r="E152" s="217"/>
      <c r="F152" s="217"/>
      <c r="G152" s="217"/>
      <c r="H152" s="217"/>
      <c r="I152" s="217"/>
      <c r="J152" s="217"/>
      <c r="K152" s="217"/>
      <c r="L152" s="391"/>
      <c r="M152" s="217"/>
      <c r="O152" s="117"/>
      <c r="Q152" s="117"/>
      <c r="S152" s="117"/>
      <c r="U152" s="117"/>
      <c r="W152" s="117"/>
    </row>
    <row r="153" spans="5:23" s="116" customFormat="1">
      <c r="E153" s="217"/>
      <c r="F153" s="217"/>
      <c r="G153" s="217"/>
      <c r="H153" s="217"/>
      <c r="I153" s="217"/>
      <c r="J153" s="217"/>
      <c r="K153" s="217"/>
      <c r="L153" s="391"/>
      <c r="M153" s="217"/>
      <c r="O153" s="117"/>
      <c r="Q153" s="117"/>
      <c r="S153" s="117"/>
      <c r="U153" s="117"/>
      <c r="W153" s="117"/>
    </row>
    <row r="154" spans="5:23" s="116" customFormat="1">
      <c r="E154" s="217"/>
      <c r="F154" s="217"/>
      <c r="G154" s="217"/>
      <c r="H154" s="217"/>
      <c r="I154" s="217"/>
      <c r="J154" s="217"/>
      <c r="K154" s="217"/>
      <c r="L154" s="391"/>
      <c r="M154" s="217"/>
      <c r="O154" s="117"/>
      <c r="Q154" s="117"/>
      <c r="S154" s="117"/>
      <c r="U154" s="117"/>
      <c r="W154" s="117"/>
    </row>
    <row r="155" spans="5:23" s="116" customFormat="1">
      <c r="E155" s="217"/>
      <c r="F155" s="217"/>
      <c r="G155" s="217"/>
      <c r="H155" s="217"/>
      <c r="I155" s="217"/>
      <c r="J155" s="217"/>
      <c r="K155" s="217"/>
      <c r="L155" s="391"/>
      <c r="M155" s="217"/>
      <c r="O155" s="117"/>
      <c r="Q155" s="117"/>
      <c r="S155" s="117"/>
      <c r="U155" s="117"/>
      <c r="W155" s="117"/>
    </row>
    <row r="156" spans="5:23" s="116" customFormat="1">
      <c r="E156" s="217"/>
      <c r="F156" s="217"/>
      <c r="G156" s="217"/>
      <c r="H156" s="217"/>
      <c r="I156" s="217"/>
      <c r="J156" s="217"/>
      <c r="K156" s="217"/>
      <c r="L156" s="391"/>
      <c r="M156" s="217"/>
      <c r="O156" s="117"/>
      <c r="Q156" s="117"/>
      <c r="S156" s="117"/>
      <c r="U156" s="117"/>
      <c r="W156" s="117"/>
    </row>
    <row r="157" spans="5:23" s="116" customFormat="1">
      <c r="E157" s="217"/>
      <c r="F157" s="217"/>
      <c r="G157" s="217"/>
      <c r="H157" s="217"/>
      <c r="I157" s="217"/>
      <c r="J157" s="217"/>
      <c r="K157" s="217"/>
      <c r="L157" s="391"/>
      <c r="M157" s="217"/>
      <c r="O157" s="117"/>
      <c r="Q157" s="117"/>
      <c r="S157" s="117"/>
      <c r="U157" s="117"/>
      <c r="W157" s="117"/>
    </row>
    <row r="158" spans="5:23" s="116" customFormat="1">
      <c r="E158" s="217"/>
      <c r="F158" s="217"/>
      <c r="G158" s="217"/>
      <c r="H158" s="217"/>
      <c r="I158" s="217"/>
      <c r="J158" s="217"/>
      <c r="K158" s="217"/>
      <c r="L158" s="391"/>
      <c r="M158" s="217"/>
      <c r="O158" s="117"/>
      <c r="Q158" s="117"/>
      <c r="S158" s="117"/>
      <c r="U158" s="117"/>
      <c r="W158" s="117"/>
    </row>
    <row r="159" spans="5:23" s="116" customFormat="1">
      <c r="E159" s="217"/>
      <c r="F159" s="217"/>
      <c r="G159" s="217"/>
      <c r="H159" s="217"/>
      <c r="I159" s="217"/>
      <c r="J159" s="217"/>
      <c r="K159" s="217"/>
      <c r="L159" s="391"/>
      <c r="M159" s="217"/>
      <c r="O159" s="117"/>
      <c r="Q159" s="117"/>
      <c r="S159" s="117"/>
      <c r="U159" s="117"/>
      <c r="W159" s="117"/>
    </row>
    <row r="160" spans="5:23" s="116" customFormat="1">
      <c r="E160" s="217"/>
      <c r="F160" s="217"/>
      <c r="G160" s="217"/>
      <c r="H160" s="217"/>
      <c r="I160" s="217"/>
      <c r="J160" s="217"/>
      <c r="K160" s="217"/>
      <c r="L160" s="391"/>
      <c r="M160" s="217"/>
      <c r="O160" s="117"/>
      <c r="Q160" s="117"/>
      <c r="S160" s="117"/>
      <c r="U160" s="117"/>
      <c r="W160" s="117"/>
    </row>
    <row r="161" spans="5:23" s="116" customFormat="1">
      <c r="E161" s="217"/>
      <c r="F161" s="217"/>
      <c r="G161" s="217"/>
      <c r="H161" s="217"/>
      <c r="I161" s="217"/>
      <c r="J161" s="217"/>
      <c r="K161" s="217"/>
      <c r="L161" s="391"/>
      <c r="M161" s="217"/>
      <c r="O161" s="117"/>
      <c r="Q161" s="117"/>
      <c r="S161" s="117"/>
      <c r="U161" s="117"/>
      <c r="W161" s="117"/>
    </row>
    <row r="162" spans="5:23" s="116" customFormat="1">
      <c r="E162" s="217"/>
      <c r="F162" s="217"/>
      <c r="G162" s="217"/>
      <c r="H162" s="217"/>
      <c r="I162" s="217"/>
      <c r="J162" s="217"/>
      <c r="K162" s="217"/>
      <c r="L162" s="391"/>
      <c r="M162" s="217"/>
      <c r="O162" s="117"/>
      <c r="Q162" s="117"/>
      <c r="S162" s="117"/>
      <c r="U162" s="117"/>
      <c r="W162" s="117"/>
    </row>
    <row r="163" spans="5:23" s="116" customFormat="1">
      <c r="E163" s="217"/>
      <c r="F163" s="217"/>
      <c r="G163" s="217"/>
      <c r="H163" s="217"/>
      <c r="I163" s="217"/>
      <c r="J163" s="217"/>
      <c r="K163" s="217"/>
      <c r="L163" s="391"/>
      <c r="M163" s="217"/>
      <c r="O163" s="117"/>
      <c r="Q163" s="117"/>
      <c r="S163" s="117"/>
      <c r="U163" s="117"/>
      <c r="W163" s="117"/>
    </row>
    <row r="164" spans="5:23" s="116" customFormat="1">
      <c r="E164" s="217"/>
      <c r="F164" s="217"/>
      <c r="G164" s="217"/>
      <c r="H164" s="217"/>
      <c r="I164" s="217"/>
      <c r="J164" s="217"/>
      <c r="K164" s="217"/>
      <c r="L164" s="391"/>
      <c r="M164" s="217"/>
      <c r="O164" s="117"/>
      <c r="Q164" s="117"/>
      <c r="S164" s="117"/>
      <c r="U164" s="117"/>
      <c r="W164" s="117"/>
    </row>
    <row r="165" spans="5:23" s="116" customFormat="1">
      <c r="E165" s="217"/>
      <c r="F165" s="217"/>
      <c r="G165" s="217"/>
      <c r="H165" s="217"/>
      <c r="I165" s="217"/>
      <c r="J165" s="217"/>
      <c r="K165" s="217"/>
      <c r="L165" s="391"/>
      <c r="M165" s="217"/>
      <c r="O165" s="117"/>
      <c r="Q165" s="117"/>
      <c r="S165" s="117"/>
      <c r="U165" s="117"/>
      <c r="W165" s="117"/>
    </row>
    <row r="166" spans="5:23" s="116" customFormat="1">
      <c r="E166" s="217"/>
      <c r="F166" s="217"/>
      <c r="G166" s="217"/>
      <c r="H166" s="217"/>
      <c r="I166" s="217"/>
      <c r="J166" s="217"/>
      <c r="K166" s="217"/>
      <c r="L166" s="391"/>
      <c r="M166" s="217"/>
      <c r="O166" s="117"/>
      <c r="Q166" s="117"/>
      <c r="S166" s="117"/>
      <c r="U166" s="117"/>
      <c r="W166" s="117"/>
    </row>
    <row r="167" spans="5:23" s="116" customFormat="1">
      <c r="E167" s="217"/>
      <c r="F167" s="217"/>
      <c r="G167" s="217"/>
      <c r="H167" s="217"/>
      <c r="I167" s="217"/>
      <c r="J167" s="217"/>
      <c r="K167" s="217"/>
      <c r="L167" s="391"/>
      <c r="M167" s="217"/>
      <c r="O167" s="117"/>
      <c r="Q167" s="117"/>
      <c r="S167" s="117"/>
      <c r="U167" s="117"/>
      <c r="W167" s="117"/>
    </row>
    <row r="168" spans="5:23" s="116" customFormat="1">
      <c r="E168" s="217"/>
      <c r="F168" s="217"/>
      <c r="G168" s="217"/>
      <c r="H168" s="217"/>
      <c r="I168" s="217"/>
      <c r="J168" s="217"/>
      <c r="K168" s="217"/>
      <c r="L168" s="391"/>
      <c r="M168" s="217"/>
      <c r="O168" s="117"/>
      <c r="Q168" s="117"/>
      <c r="S168" s="117"/>
      <c r="U168" s="117"/>
      <c r="W168" s="117"/>
    </row>
    <row r="169" spans="5:23" s="116" customFormat="1">
      <c r="E169" s="217"/>
      <c r="F169" s="217"/>
      <c r="G169" s="217"/>
      <c r="H169" s="217"/>
      <c r="I169" s="217"/>
      <c r="J169" s="217"/>
      <c r="K169" s="217"/>
      <c r="L169" s="391"/>
      <c r="M169" s="217"/>
      <c r="O169" s="117"/>
      <c r="Q169" s="117"/>
      <c r="S169" s="117"/>
      <c r="U169" s="117"/>
      <c r="W169" s="117"/>
    </row>
    <row r="170" spans="5:23" s="116" customFormat="1">
      <c r="E170" s="217"/>
      <c r="F170" s="217"/>
      <c r="G170" s="217"/>
      <c r="H170" s="217"/>
      <c r="I170" s="217"/>
      <c r="J170" s="217"/>
      <c r="K170" s="217"/>
      <c r="L170" s="391"/>
      <c r="M170" s="217"/>
      <c r="O170" s="117"/>
      <c r="Q170" s="117"/>
      <c r="S170" s="117"/>
      <c r="U170" s="117"/>
      <c r="W170" s="117"/>
    </row>
    <row r="171" spans="5:23" s="116" customFormat="1">
      <c r="E171" s="217"/>
      <c r="F171" s="217"/>
      <c r="G171" s="217"/>
      <c r="H171" s="217"/>
      <c r="I171" s="217"/>
      <c r="J171" s="217"/>
      <c r="K171" s="217"/>
      <c r="L171" s="391"/>
      <c r="M171" s="217"/>
      <c r="O171" s="117"/>
      <c r="Q171" s="117"/>
      <c r="S171" s="117"/>
      <c r="U171" s="117"/>
      <c r="W171" s="117"/>
    </row>
    <row r="172" spans="5:23" s="116" customFormat="1">
      <c r="E172" s="217"/>
      <c r="F172" s="217"/>
      <c r="G172" s="217"/>
      <c r="H172" s="217"/>
      <c r="I172" s="217"/>
      <c r="J172" s="217"/>
      <c r="K172" s="217"/>
      <c r="L172" s="391"/>
      <c r="M172" s="217"/>
      <c r="O172" s="117"/>
      <c r="Q172" s="117"/>
      <c r="S172" s="117"/>
      <c r="U172" s="117"/>
      <c r="W172" s="117"/>
    </row>
    <row r="173" spans="5:23" s="116" customFormat="1">
      <c r="E173" s="217"/>
      <c r="F173" s="217"/>
      <c r="G173" s="217"/>
      <c r="H173" s="217"/>
      <c r="I173" s="217"/>
      <c r="J173" s="217"/>
      <c r="K173" s="217"/>
      <c r="L173" s="391"/>
      <c r="M173" s="217"/>
      <c r="O173" s="117"/>
      <c r="Q173" s="117"/>
      <c r="S173" s="117"/>
      <c r="U173" s="117"/>
      <c r="W173" s="117"/>
    </row>
    <row r="174" spans="5:23" s="116" customFormat="1">
      <c r="E174" s="217"/>
      <c r="F174" s="217"/>
      <c r="G174" s="217"/>
      <c r="H174" s="217"/>
      <c r="I174" s="217"/>
      <c r="J174" s="217"/>
      <c r="K174" s="217"/>
      <c r="L174" s="391"/>
      <c r="M174" s="217"/>
      <c r="O174" s="117"/>
      <c r="Q174" s="117"/>
      <c r="S174" s="117"/>
      <c r="U174" s="117"/>
      <c r="W174" s="117"/>
    </row>
    <row r="175" spans="5:23" s="116" customFormat="1">
      <c r="E175" s="217"/>
      <c r="F175" s="217"/>
      <c r="G175" s="217"/>
      <c r="H175" s="217"/>
      <c r="I175" s="217"/>
      <c r="J175" s="217"/>
      <c r="K175" s="217"/>
      <c r="L175" s="391"/>
      <c r="M175" s="217"/>
      <c r="O175" s="117"/>
      <c r="Q175" s="117"/>
      <c r="S175" s="117"/>
      <c r="U175" s="117"/>
      <c r="W175" s="117"/>
    </row>
    <row r="176" spans="5:23" s="116" customFormat="1">
      <c r="E176" s="217"/>
      <c r="F176" s="217"/>
      <c r="G176" s="217"/>
      <c r="H176" s="217"/>
      <c r="I176" s="217"/>
      <c r="J176" s="217"/>
      <c r="K176" s="217"/>
      <c r="L176" s="391"/>
      <c r="M176" s="217"/>
      <c r="O176" s="117"/>
      <c r="Q176" s="117"/>
      <c r="S176" s="117"/>
      <c r="U176" s="117"/>
      <c r="W176" s="117"/>
    </row>
    <row r="177" spans="5:23" s="116" customFormat="1">
      <c r="E177" s="217"/>
      <c r="F177" s="217"/>
      <c r="G177" s="217"/>
      <c r="H177" s="217"/>
      <c r="I177" s="217"/>
      <c r="J177" s="217"/>
      <c r="K177" s="217"/>
      <c r="L177" s="391"/>
      <c r="M177" s="217"/>
      <c r="O177" s="117"/>
      <c r="Q177" s="117"/>
      <c r="S177" s="117"/>
      <c r="U177" s="117"/>
      <c r="W177" s="117"/>
    </row>
    <row r="178" spans="5:23" s="116" customFormat="1">
      <c r="E178" s="217"/>
      <c r="F178" s="217"/>
      <c r="G178" s="217"/>
      <c r="H178" s="217"/>
      <c r="I178" s="217"/>
      <c r="J178" s="217"/>
      <c r="K178" s="217"/>
      <c r="L178" s="391"/>
      <c r="M178" s="217"/>
      <c r="O178" s="117"/>
      <c r="Q178" s="117"/>
      <c r="S178" s="117"/>
      <c r="U178" s="117"/>
      <c r="W178" s="117"/>
    </row>
    <row r="179" spans="5:23" s="116" customFormat="1">
      <c r="E179" s="217"/>
      <c r="F179" s="217"/>
      <c r="G179" s="217"/>
      <c r="H179" s="217"/>
      <c r="I179" s="217"/>
      <c r="J179" s="217"/>
      <c r="K179" s="217"/>
      <c r="L179" s="391"/>
      <c r="M179" s="217"/>
      <c r="O179" s="117"/>
      <c r="Q179" s="117"/>
      <c r="S179" s="117"/>
      <c r="U179" s="117"/>
      <c r="W179" s="117"/>
    </row>
    <row r="180" spans="5:23" s="116" customFormat="1">
      <c r="E180" s="217"/>
      <c r="F180" s="217"/>
      <c r="G180" s="217"/>
      <c r="H180" s="217"/>
      <c r="I180" s="217"/>
      <c r="J180" s="217"/>
      <c r="K180" s="217"/>
      <c r="L180" s="391"/>
      <c r="M180" s="217"/>
      <c r="O180" s="117"/>
      <c r="Q180" s="117"/>
      <c r="S180" s="117"/>
      <c r="U180" s="117"/>
      <c r="W180" s="117"/>
    </row>
    <row r="181" spans="5:23" s="116" customFormat="1">
      <c r="E181" s="217"/>
      <c r="F181" s="217"/>
      <c r="G181" s="217"/>
      <c r="H181" s="217"/>
      <c r="I181" s="217"/>
      <c r="J181" s="217"/>
      <c r="K181" s="217"/>
      <c r="L181" s="391"/>
      <c r="M181" s="217"/>
      <c r="O181" s="117"/>
      <c r="Q181" s="117"/>
      <c r="S181" s="117"/>
      <c r="U181" s="117"/>
      <c r="W181" s="117"/>
    </row>
    <row r="182" spans="5:23" s="116" customFormat="1">
      <c r="E182" s="217"/>
      <c r="F182" s="217"/>
      <c r="G182" s="217"/>
      <c r="H182" s="217"/>
      <c r="I182" s="217"/>
      <c r="J182" s="217"/>
      <c r="K182" s="217"/>
      <c r="L182" s="391"/>
      <c r="M182" s="217"/>
      <c r="O182" s="117"/>
      <c r="Q182" s="117"/>
      <c r="S182" s="117"/>
      <c r="U182" s="117"/>
      <c r="W182" s="117"/>
    </row>
    <row r="183" spans="5:23" s="116" customFormat="1">
      <c r="E183" s="217"/>
      <c r="F183" s="217"/>
      <c r="G183" s="217"/>
      <c r="H183" s="217"/>
      <c r="I183" s="217"/>
      <c r="J183" s="217"/>
      <c r="K183" s="217"/>
      <c r="L183" s="391"/>
      <c r="M183" s="217"/>
      <c r="O183" s="117"/>
      <c r="Q183" s="117"/>
      <c r="S183" s="117"/>
      <c r="U183" s="117"/>
      <c r="W183" s="117"/>
    </row>
    <row r="184" spans="5:23" s="116" customFormat="1">
      <c r="E184" s="217"/>
      <c r="F184" s="217"/>
      <c r="G184" s="217"/>
      <c r="H184" s="217"/>
      <c r="I184" s="217"/>
      <c r="J184" s="217"/>
      <c r="K184" s="217"/>
      <c r="L184" s="391"/>
      <c r="M184" s="217"/>
      <c r="O184" s="117"/>
      <c r="Q184" s="117"/>
      <c r="S184" s="117"/>
      <c r="U184" s="117"/>
      <c r="W184" s="117"/>
    </row>
    <row r="185" spans="5:23" s="116" customFormat="1">
      <c r="E185" s="217"/>
      <c r="F185" s="217"/>
      <c r="G185" s="217"/>
      <c r="H185" s="217"/>
      <c r="I185" s="217"/>
      <c r="J185" s="217"/>
      <c r="K185" s="217"/>
      <c r="L185" s="391"/>
      <c r="M185" s="217"/>
      <c r="O185" s="117"/>
      <c r="Q185" s="117"/>
      <c r="S185" s="117"/>
      <c r="U185" s="117"/>
      <c r="W185" s="117"/>
    </row>
    <row r="186" spans="5:23" s="116" customFormat="1">
      <c r="E186" s="217"/>
      <c r="F186" s="217"/>
      <c r="G186" s="217"/>
      <c r="H186" s="217"/>
      <c r="I186" s="217"/>
      <c r="J186" s="217"/>
      <c r="K186" s="217"/>
      <c r="L186" s="391"/>
      <c r="M186" s="217"/>
      <c r="O186" s="117"/>
      <c r="Q186" s="117"/>
      <c r="S186" s="117"/>
      <c r="U186" s="117"/>
      <c r="W186" s="117"/>
    </row>
    <row r="187" spans="5:23" s="116" customFormat="1">
      <c r="E187" s="217"/>
      <c r="F187" s="217"/>
      <c r="G187" s="217"/>
      <c r="H187" s="217"/>
      <c r="I187" s="217"/>
      <c r="J187" s="217"/>
      <c r="K187" s="217"/>
      <c r="L187" s="391"/>
      <c r="M187" s="217"/>
      <c r="O187" s="117"/>
      <c r="Q187" s="117"/>
      <c r="S187" s="117"/>
      <c r="U187" s="117"/>
      <c r="W187" s="117"/>
    </row>
    <row r="188" spans="5:23" s="116" customFormat="1">
      <c r="E188" s="217"/>
      <c r="F188" s="217"/>
      <c r="G188" s="217"/>
      <c r="H188" s="217"/>
      <c r="I188" s="217"/>
      <c r="J188" s="217"/>
      <c r="K188" s="217"/>
      <c r="L188" s="391"/>
      <c r="M188" s="217"/>
      <c r="O188" s="117"/>
      <c r="Q188" s="117"/>
      <c r="S188" s="117"/>
      <c r="U188" s="117"/>
      <c r="W188" s="117"/>
    </row>
    <row r="189" spans="5:23" s="116" customFormat="1">
      <c r="E189" s="217"/>
      <c r="F189" s="217"/>
      <c r="G189" s="217"/>
      <c r="H189" s="217"/>
      <c r="I189" s="217"/>
      <c r="J189" s="217"/>
      <c r="K189" s="217"/>
      <c r="L189" s="391"/>
      <c r="M189" s="217"/>
      <c r="O189" s="117"/>
      <c r="Q189" s="117"/>
      <c r="S189" s="117"/>
      <c r="U189" s="117"/>
      <c r="W189" s="117"/>
    </row>
    <row r="190" spans="5:23" s="116" customFormat="1">
      <c r="E190" s="217"/>
      <c r="F190" s="217"/>
      <c r="G190" s="217"/>
      <c r="H190" s="217"/>
      <c r="I190" s="217"/>
      <c r="J190" s="217"/>
      <c r="K190" s="217"/>
      <c r="L190" s="391"/>
      <c r="M190" s="217"/>
      <c r="O190" s="117"/>
      <c r="Q190" s="117"/>
      <c r="S190" s="117"/>
      <c r="U190" s="117"/>
      <c r="W190" s="117"/>
    </row>
    <row r="191" spans="5:23" s="116" customFormat="1">
      <c r="E191" s="217"/>
      <c r="F191" s="217"/>
      <c r="G191" s="217"/>
      <c r="H191" s="217"/>
      <c r="I191" s="217"/>
      <c r="J191" s="217"/>
      <c r="K191" s="217"/>
      <c r="L191" s="391"/>
      <c r="M191" s="217"/>
      <c r="O191" s="117"/>
      <c r="Q191" s="117"/>
      <c r="S191" s="117"/>
      <c r="U191" s="117"/>
      <c r="W191" s="117"/>
    </row>
    <row r="192" spans="5:23" s="116" customFormat="1">
      <c r="E192" s="217"/>
      <c r="F192" s="217"/>
      <c r="G192" s="217"/>
      <c r="H192" s="217"/>
      <c r="I192" s="217"/>
      <c r="J192" s="217"/>
      <c r="K192" s="217"/>
      <c r="L192" s="391"/>
      <c r="M192" s="217"/>
      <c r="O192" s="117"/>
      <c r="Q192" s="117"/>
      <c r="S192" s="117"/>
      <c r="U192" s="117"/>
      <c r="W192" s="117"/>
    </row>
    <row r="193" spans="5:23" s="116" customFormat="1">
      <c r="E193" s="217"/>
      <c r="F193" s="217"/>
      <c r="G193" s="217"/>
      <c r="H193" s="217"/>
      <c r="I193" s="217"/>
      <c r="J193" s="217"/>
      <c r="K193" s="217"/>
      <c r="L193" s="391"/>
      <c r="M193" s="217"/>
      <c r="O193" s="117"/>
      <c r="Q193" s="117"/>
      <c r="S193" s="117"/>
      <c r="U193" s="117"/>
      <c r="W193" s="117"/>
    </row>
    <row r="194" spans="5:23" s="116" customFormat="1">
      <c r="E194" s="217"/>
      <c r="F194" s="217"/>
      <c r="G194" s="217"/>
      <c r="H194" s="217"/>
      <c r="I194" s="217"/>
      <c r="J194" s="217"/>
      <c r="K194" s="217"/>
      <c r="L194" s="391"/>
      <c r="M194" s="217"/>
      <c r="O194" s="117"/>
      <c r="Q194" s="117"/>
      <c r="S194" s="117"/>
      <c r="U194" s="117"/>
      <c r="W194" s="117"/>
    </row>
    <row r="195" spans="5:23" s="116" customFormat="1">
      <c r="E195" s="217"/>
      <c r="F195" s="217"/>
      <c r="G195" s="217"/>
      <c r="H195" s="217"/>
      <c r="I195" s="217"/>
      <c r="J195" s="217"/>
      <c r="K195" s="217"/>
      <c r="L195" s="391"/>
      <c r="M195" s="217"/>
      <c r="O195" s="117"/>
      <c r="Q195" s="117"/>
      <c r="S195" s="117"/>
      <c r="U195" s="117"/>
      <c r="W195" s="117"/>
    </row>
    <row r="196" spans="5:23" s="116" customFormat="1">
      <c r="E196" s="217"/>
      <c r="F196" s="217"/>
      <c r="G196" s="217"/>
      <c r="H196" s="217"/>
      <c r="I196" s="217"/>
      <c r="J196" s="217"/>
      <c r="K196" s="217"/>
      <c r="L196" s="391"/>
      <c r="M196" s="217"/>
      <c r="O196" s="117"/>
      <c r="Q196" s="117"/>
      <c r="S196" s="117"/>
      <c r="U196" s="117"/>
      <c r="W196" s="117"/>
    </row>
    <row r="197" spans="5:23" s="116" customFormat="1">
      <c r="E197" s="217"/>
      <c r="F197" s="217"/>
      <c r="G197" s="217"/>
      <c r="H197" s="217"/>
      <c r="I197" s="217"/>
      <c r="J197" s="217"/>
      <c r="K197" s="217"/>
      <c r="L197" s="391"/>
      <c r="M197" s="217"/>
      <c r="O197" s="117"/>
      <c r="Q197" s="117"/>
      <c r="S197" s="117"/>
      <c r="U197" s="117"/>
      <c r="W197" s="117"/>
    </row>
    <row r="198" spans="5:23" s="116" customFormat="1">
      <c r="E198" s="217"/>
      <c r="F198" s="217"/>
      <c r="G198" s="217"/>
      <c r="H198" s="217"/>
      <c r="I198" s="217"/>
      <c r="J198" s="217"/>
      <c r="K198" s="217"/>
      <c r="L198" s="391"/>
      <c r="M198" s="217"/>
      <c r="O198" s="117"/>
      <c r="Q198" s="117"/>
      <c r="S198" s="117"/>
      <c r="U198" s="117"/>
      <c r="W198" s="117"/>
    </row>
    <row r="199" spans="5:23" s="116" customFormat="1">
      <c r="E199" s="217"/>
      <c r="F199" s="217"/>
      <c r="G199" s="217"/>
      <c r="H199" s="217"/>
      <c r="I199" s="217"/>
      <c r="J199" s="217"/>
      <c r="K199" s="217"/>
      <c r="L199" s="391"/>
      <c r="M199" s="217"/>
      <c r="O199" s="117"/>
      <c r="Q199" s="117"/>
      <c r="S199" s="117"/>
      <c r="U199" s="117"/>
      <c r="W199" s="117"/>
    </row>
    <row r="200" spans="5:23" s="116" customFormat="1">
      <c r="E200" s="217"/>
      <c r="F200" s="217"/>
      <c r="G200" s="217"/>
      <c r="H200" s="217"/>
      <c r="I200" s="217"/>
      <c r="J200" s="217"/>
      <c r="K200" s="217"/>
      <c r="L200" s="391"/>
      <c r="M200" s="217"/>
      <c r="O200" s="117"/>
      <c r="Q200" s="117"/>
      <c r="S200" s="117"/>
      <c r="U200" s="117"/>
      <c r="W200" s="117"/>
    </row>
    <row r="201" spans="5:23" s="116" customFormat="1">
      <c r="E201" s="217"/>
      <c r="F201" s="217"/>
      <c r="G201" s="217"/>
      <c r="H201" s="217"/>
      <c r="I201" s="217"/>
      <c r="J201" s="217"/>
      <c r="K201" s="217"/>
      <c r="L201" s="391"/>
      <c r="M201" s="217"/>
      <c r="O201" s="117"/>
      <c r="Q201" s="117"/>
      <c r="S201" s="117"/>
      <c r="U201" s="117"/>
      <c r="W201" s="117"/>
    </row>
    <row r="202" spans="5:23" s="116" customFormat="1">
      <c r="E202" s="217"/>
      <c r="F202" s="217"/>
      <c r="G202" s="217"/>
      <c r="H202" s="217"/>
      <c r="I202" s="217"/>
      <c r="J202" s="217"/>
      <c r="K202" s="217"/>
      <c r="L202" s="391"/>
      <c r="M202" s="217"/>
      <c r="O202" s="117"/>
      <c r="Q202" s="117"/>
      <c r="S202" s="117"/>
      <c r="U202" s="117"/>
      <c r="W202" s="117"/>
    </row>
    <row r="203" spans="5:23" s="116" customFormat="1">
      <c r="E203" s="217"/>
      <c r="F203" s="217"/>
      <c r="G203" s="217"/>
      <c r="H203" s="217"/>
      <c r="I203" s="217"/>
      <c r="J203" s="217"/>
      <c r="K203" s="217"/>
      <c r="L203" s="391"/>
      <c r="M203" s="217"/>
      <c r="O203" s="117"/>
      <c r="Q203" s="117"/>
      <c r="S203" s="117"/>
      <c r="U203" s="117"/>
      <c r="W203" s="117"/>
    </row>
    <row r="204" spans="5:23" s="116" customFormat="1">
      <c r="E204" s="217"/>
      <c r="F204" s="217"/>
      <c r="G204" s="217"/>
      <c r="H204" s="217"/>
      <c r="I204" s="217"/>
      <c r="J204" s="217"/>
      <c r="K204" s="217"/>
      <c r="L204" s="391"/>
      <c r="M204" s="217"/>
      <c r="O204" s="117"/>
      <c r="Q204" s="117"/>
      <c r="S204" s="117"/>
      <c r="U204" s="117"/>
      <c r="W204" s="117"/>
    </row>
    <row r="205" spans="5:23" s="116" customFormat="1">
      <c r="E205" s="217"/>
      <c r="F205" s="217"/>
      <c r="G205" s="217"/>
      <c r="H205" s="217"/>
      <c r="I205" s="217"/>
      <c r="J205" s="217"/>
      <c r="K205" s="217"/>
      <c r="L205" s="391"/>
      <c r="M205" s="217"/>
      <c r="O205" s="117"/>
      <c r="Q205" s="117"/>
      <c r="S205" s="117"/>
      <c r="U205" s="117"/>
      <c r="W205" s="117"/>
    </row>
    <row r="206" spans="5:23" s="116" customFormat="1">
      <c r="E206" s="217"/>
      <c r="F206" s="217"/>
      <c r="G206" s="217"/>
      <c r="H206" s="217"/>
      <c r="I206" s="217"/>
      <c r="J206" s="217"/>
      <c r="K206" s="217"/>
      <c r="L206" s="391"/>
      <c r="M206" s="217"/>
      <c r="O206" s="117"/>
      <c r="Q206" s="117"/>
      <c r="S206" s="117"/>
      <c r="U206" s="117"/>
      <c r="W206" s="117"/>
    </row>
    <row r="207" spans="5:23" s="116" customFormat="1">
      <c r="E207" s="217"/>
      <c r="F207" s="217"/>
      <c r="G207" s="217"/>
      <c r="H207" s="217"/>
      <c r="I207" s="217"/>
      <c r="J207" s="217"/>
      <c r="K207" s="217"/>
      <c r="L207" s="391"/>
      <c r="M207" s="217"/>
      <c r="O207" s="117"/>
      <c r="Q207" s="117"/>
      <c r="S207" s="117"/>
      <c r="U207" s="117"/>
      <c r="W207" s="117"/>
    </row>
    <row r="208" spans="5:23" s="116" customFormat="1">
      <c r="E208" s="217"/>
      <c r="F208" s="217"/>
      <c r="G208" s="217"/>
      <c r="H208" s="217"/>
      <c r="I208" s="217"/>
      <c r="J208" s="217"/>
      <c r="K208" s="217"/>
      <c r="L208" s="391"/>
      <c r="M208" s="217"/>
      <c r="O208" s="117"/>
      <c r="Q208" s="117"/>
      <c r="S208" s="117"/>
      <c r="U208" s="117"/>
      <c r="W208" s="117"/>
    </row>
    <row r="209" spans="5:23" s="116" customFormat="1">
      <c r="E209" s="217"/>
      <c r="F209" s="217"/>
      <c r="G209" s="217"/>
      <c r="H209" s="217"/>
      <c r="I209" s="217"/>
      <c r="J209" s="217"/>
      <c r="K209" s="217"/>
      <c r="L209" s="391"/>
      <c r="M209" s="217"/>
      <c r="O209" s="117"/>
      <c r="Q209" s="117"/>
      <c r="S209" s="117"/>
      <c r="U209" s="117"/>
      <c r="W209" s="117"/>
    </row>
    <row r="210" spans="5:23" s="116" customFormat="1">
      <c r="E210" s="217"/>
      <c r="F210" s="217"/>
      <c r="G210" s="217"/>
      <c r="H210" s="217"/>
      <c r="I210" s="217"/>
      <c r="J210" s="217"/>
      <c r="K210" s="217"/>
      <c r="L210" s="391"/>
      <c r="M210" s="217"/>
      <c r="O210" s="117"/>
      <c r="Q210" s="117"/>
      <c r="S210" s="117"/>
      <c r="U210" s="117"/>
      <c r="W210" s="117"/>
    </row>
    <row r="211" spans="5:23" s="116" customFormat="1">
      <c r="E211" s="217"/>
      <c r="F211" s="217"/>
      <c r="G211" s="217"/>
      <c r="H211" s="217"/>
      <c r="I211" s="217"/>
      <c r="J211" s="217"/>
      <c r="K211" s="217"/>
      <c r="L211" s="391"/>
      <c r="M211" s="217"/>
      <c r="O211" s="117"/>
      <c r="Q211" s="117"/>
      <c r="S211" s="117"/>
      <c r="U211" s="117"/>
      <c r="W211" s="117"/>
    </row>
    <row r="212" spans="5:23" s="116" customFormat="1">
      <c r="E212" s="217"/>
      <c r="F212" s="217"/>
      <c r="G212" s="217"/>
      <c r="H212" s="217"/>
      <c r="I212" s="217"/>
      <c r="J212" s="217"/>
      <c r="K212" s="217"/>
      <c r="L212" s="391"/>
      <c r="M212" s="217"/>
      <c r="O212" s="117"/>
      <c r="Q212" s="117"/>
      <c r="S212" s="117"/>
      <c r="U212" s="117"/>
      <c r="W212" s="117"/>
    </row>
    <row r="213" spans="5:23" s="116" customFormat="1">
      <c r="E213" s="217"/>
      <c r="F213" s="217"/>
      <c r="G213" s="217"/>
      <c r="H213" s="217"/>
      <c r="I213" s="217"/>
      <c r="J213" s="217"/>
      <c r="K213" s="217"/>
      <c r="L213" s="391"/>
      <c r="M213" s="217"/>
      <c r="O213" s="117"/>
      <c r="Q213" s="117"/>
      <c r="S213" s="117"/>
      <c r="U213" s="117"/>
      <c r="W213" s="117"/>
    </row>
    <row r="214" spans="5:23" s="116" customFormat="1">
      <c r="E214" s="217"/>
      <c r="F214" s="217"/>
      <c r="G214" s="217"/>
      <c r="H214" s="217"/>
      <c r="I214" s="217"/>
      <c r="J214" s="217"/>
      <c r="K214" s="217"/>
      <c r="L214" s="391"/>
      <c r="M214" s="217"/>
      <c r="O214" s="117"/>
      <c r="Q214" s="117"/>
      <c r="S214" s="117"/>
      <c r="U214" s="117"/>
      <c r="W214" s="117"/>
    </row>
    <row r="215" spans="5:23" s="116" customFormat="1">
      <c r="E215" s="217"/>
      <c r="F215" s="217"/>
      <c r="G215" s="217"/>
      <c r="H215" s="217"/>
      <c r="I215" s="217"/>
      <c r="J215" s="217"/>
      <c r="K215" s="217"/>
      <c r="L215" s="391"/>
      <c r="M215" s="217"/>
      <c r="O215" s="117"/>
      <c r="Q215" s="117"/>
      <c r="S215" s="117"/>
      <c r="U215" s="117"/>
      <c r="W215" s="117"/>
    </row>
    <row r="216" spans="5:23" s="116" customFormat="1">
      <c r="E216" s="217"/>
      <c r="F216" s="217"/>
      <c r="G216" s="217"/>
      <c r="H216" s="217"/>
      <c r="I216" s="217"/>
      <c r="J216" s="217"/>
      <c r="K216" s="217"/>
      <c r="L216" s="391"/>
      <c r="M216" s="217"/>
      <c r="O216" s="117"/>
      <c r="Q216" s="117"/>
      <c r="S216" s="117"/>
      <c r="U216" s="117"/>
      <c r="W216" s="117"/>
    </row>
    <row r="217" spans="5:23" s="116" customFormat="1">
      <c r="E217" s="217"/>
      <c r="F217" s="217"/>
      <c r="G217" s="217"/>
      <c r="H217" s="217"/>
      <c r="I217" s="217"/>
      <c r="J217" s="217"/>
      <c r="K217" s="217"/>
      <c r="L217" s="391"/>
      <c r="M217" s="217"/>
      <c r="O217" s="117"/>
      <c r="Q217" s="117"/>
      <c r="S217" s="117"/>
      <c r="U217" s="117"/>
      <c r="W217" s="117"/>
    </row>
    <row r="218" spans="5:23" s="116" customFormat="1">
      <c r="E218" s="217"/>
      <c r="F218" s="217"/>
      <c r="G218" s="217"/>
      <c r="H218" s="217"/>
      <c r="I218" s="217"/>
      <c r="J218" s="217"/>
      <c r="K218" s="217"/>
      <c r="L218" s="391"/>
      <c r="M218" s="217"/>
      <c r="O218" s="117"/>
      <c r="Q218" s="117"/>
      <c r="S218" s="117"/>
      <c r="U218" s="117"/>
      <c r="W218" s="117"/>
    </row>
    <row r="219" spans="5:23" s="116" customFormat="1">
      <c r="E219" s="217"/>
      <c r="F219" s="217"/>
      <c r="G219" s="217"/>
      <c r="H219" s="217"/>
      <c r="I219" s="217"/>
      <c r="J219" s="217"/>
      <c r="K219" s="217"/>
      <c r="L219" s="391"/>
      <c r="M219" s="217"/>
      <c r="O219" s="117"/>
      <c r="Q219" s="117"/>
      <c r="S219" s="117"/>
      <c r="U219" s="117"/>
      <c r="W219" s="117"/>
    </row>
  </sheetData>
  <sheetProtection sheet="1" objects="1" scenarios="1"/>
  <sortState ref="H12:H43">
    <sortCondition ref="H12"/>
  </sortState>
  <mergeCells count="32">
    <mergeCell ref="B95:D95"/>
    <mergeCell ref="B96:D96"/>
    <mergeCell ref="B97:D97"/>
    <mergeCell ref="B98:D98"/>
    <mergeCell ref="B99:D99"/>
    <mergeCell ref="B79:D79"/>
    <mergeCell ref="I9:J9"/>
    <mergeCell ref="B92:D92"/>
    <mergeCell ref="B94:D94"/>
    <mergeCell ref="B81:D81"/>
    <mergeCell ref="B82:D82"/>
    <mergeCell ref="B83:D83"/>
    <mergeCell ref="B84:D84"/>
    <mergeCell ref="B85:D85"/>
    <mergeCell ref="B86:D86"/>
    <mergeCell ref="B87:D87"/>
    <mergeCell ref="B88:D88"/>
    <mergeCell ref="B90:D90"/>
    <mergeCell ref="B91:D91"/>
    <mergeCell ref="K9:L9"/>
    <mergeCell ref="N9:O9"/>
    <mergeCell ref="P9:Q9"/>
    <mergeCell ref="R9:S9"/>
    <mergeCell ref="B78:D78"/>
    <mergeCell ref="B2:G3"/>
    <mergeCell ref="C5:E5"/>
    <mergeCell ref="C7:E7"/>
    <mergeCell ref="D9:D10"/>
    <mergeCell ref="E9:E10"/>
    <mergeCell ref="F9:F10"/>
    <mergeCell ref="G9:H9"/>
    <mergeCell ref="G5:G6"/>
  </mergeCells>
  <phoneticPr fontId="3" type="noConversion"/>
  <dataValidations count="2">
    <dataValidation type="list" allowBlank="1" showInputMessage="1" showErrorMessage="1" sqref="C5">
      <formula1>EY_provision</formula1>
    </dataValidation>
    <dataValidation type="list" allowBlank="1" showInputMessage="1" showErrorMessage="1" sqref="C7">
      <formula1>LocalAuthority</formula1>
    </dataValidation>
  </dataValidations>
  <pageMargins left="0.75" right="0.75" top="1" bottom="1" header="0.5" footer="0.5"/>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sheetPr>
    <tabColor indexed="31"/>
  </sheetPr>
  <dimension ref="A2:AE179"/>
  <sheetViews>
    <sheetView showGridLines="0" showRowColHeaders="0" workbookViewId="0">
      <selection activeCell="C5" sqref="C5:E5"/>
    </sheetView>
  </sheetViews>
  <sheetFormatPr defaultColWidth="9.140625" defaultRowHeight="12.75"/>
  <cols>
    <col min="1" max="1" width="3.140625" style="3" customWidth="1"/>
    <col min="2" max="2" width="32" style="5" customWidth="1"/>
    <col min="3" max="3" width="11.42578125" style="5" customWidth="1"/>
    <col min="4" max="4" width="13.7109375" style="5" customWidth="1"/>
    <col min="5" max="6" width="15.7109375" style="210" customWidth="1"/>
    <col min="7" max="7" width="12.28515625" style="210" customWidth="1"/>
    <col min="8" max="11" width="7.5703125" style="210" customWidth="1"/>
    <col min="12" max="12" width="16" style="521" customWidth="1"/>
    <col min="13" max="13" width="7.5703125" style="211" customWidth="1"/>
    <col min="14" max="14" width="7.5703125" style="3" customWidth="1"/>
    <col min="15" max="15" width="7.5703125" style="73" customWidth="1"/>
    <col min="16" max="16" width="9.7109375" style="3" customWidth="1"/>
    <col min="17" max="17" width="9.7109375" style="73" customWidth="1"/>
    <col min="18" max="18" width="9.7109375" style="3" customWidth="1"/>
    <col min="19" max="19" width="9.7109375" style="73" customWidth="1"/>
    <col min="20" max="20" width="9.7109375" style="3" customWidth="1"/>
    <col min="21" max="21" width="9.7109375" style="73" customWidth="1"/>
    <col min="22" max="22" width="9.7109375" style="3" customWidth="1"/>
    <col min="23" max="23" width="9.7109375" style="73" customWidth="1"/>
    <col min="24" max="16384" width="9.140625" style="3"/>
  </cols>
  <sheetData>
    <row r="2" spans="2:31" ht="27" customHeight="1">
      <c r="B2" s="683" t="str">
        <f>"Table 8: Recommendations made at early years registered inspections between "&amp;Ranges!A1&amp;", by the statutory requirements of the Early Years Register (provisional)"&amp;" "&amp;CHAR(185)</f>
        <v>Table 8: Recommendations made at early years registered inspections between 1 January 2013 and 31 March 2013, by the statutory requirements of the Early Years Register (provisional) ¹</v>
      </c>
      <c r="C2" s="683"/>
      <c r="D2" s="683"/>
      <c r="E2" s="683"/>
      <c r="F2" s="683"/>
      <c r="G2" s="683"/>
      <c r="H2" s="443"/>
      <c r="I2" s="443"/>
      <c r="J2" s="443"/>
      <c r="K2" s="443"/>
      <c r="L2" s="519"/>
      <c r="M2" s="443"/>
      <c r="N2" s="444"/>
      <c r="O2" s="445"/>
      <c r="P2" s="444"/>
      <c r="Q2" s="445"/>
      <c r="R2" s="444"/>
      <c r="S2" s="445"/>
      <c r="T2" s="444"/>
      <c r="U2" s="445"/>
    </row>
    <row r="3" spans="2:31" ht="9" customHeight="1">
      <c r="B3" s="683"/>
      <c r="C3" s="683"/>
      <c r="D3" s="683"/>
      <c r="E3" s="683"/>
      <c r="F3" s="683"/>
      <c r="G3" s="683"/>
      <c r="H3" s="443"/>
      <c r="I3" s="443"/>
      <c r="J3" s="443"/>
      <c r="K3" s="443"/>
      <c r="L3" s="519"/>
      <c r="M3" s="443"/>
      <c r="N3" s="444"/>
      <c r="O3" s="445"/>
      <c r="P3" s="444"/>
      <c r="Q3" s="445"/>
      <c r="R3" s="444"/>
      <c r="S3" s="445"/>
      <c r="T3" s="444"/>
      <c r="U3" s="445"/>
    </row>
    <row r="4" spans="2:31">
      <c r="B4" s="310"/>
      <c r="C4" s="3"/>
      <c r="E4" s="391"/>
      <c r="F4" s="218"/>
      <c r="G4" s="218"/>
      <c r="H4" s="218"/>
      <c r="I4" s="446"/>
      <c r="J4" s="217"/>
      <c r="K4" s="217"/>
      <c r="L4" s="520"/>
      <c r="M4" s="210"/>
    </row>
    <row r="5" spans="2:31" ht="12.75" customHeight="1">
      <c r="B5" s="310" t="s">
        <v>1211</v>
      </c>
      <c r="C5" s="717" t="s">
        <v>172</v>
      </c>
      <c r="D5" s="718"/>
      <c r="E5" s="749"/>
      <c r="F5" s="218"/>
      <c r="G5" s="755"/>
      <c r="H5" s="218"/>
      <c r="I5" s="218"/>
      <c r="J5" s="217"/>
      <c r="K5" s="217"/>
      <c r="L5" s="520"/>
      <c r="M5" s="210"/>
    </row>
    <row r="6" spans="2:31">
      <c r="B6" s="310"/>
      <c r="C6" s="3"/>
      <c r="E6" s="391"/>
      <c r="F6" s="218"/>
      <c r="G6" s="756"/>
      <c r="H6" s="218"/>
      <c r="I6" s="446"/>
      <c r="J6" s="217"/>
      <c r="K6" s="217"/>
      <c r="M6" s="210"/>
    </row>
    <row r="7" spans="2:31" ht="12.75" customHeight="1">
      <c r="B7" s="302" t="s">
        <v>56</v>
      </c>
      <c r="C7" s="720" t="s">
        <v>66</v>
      </c>
      <c r="D7" s="721"/>
      <c r="E7" s="750"/>
      <c r="F7" s="266"/>
      <c r="G7" s="266"/>
      <c r="H7" s="218"/>
      <c r="I7" s="218"/>
      <c r="J7" s="217"/>
      <c r="K7" s="217"/>
      <c r="L7" s="520"/>
      <c r="M7" s="210"/>
      <c r="O7" s="82">
        <f>IF($E$7="All", "England",$E$7)</f>
        <v>0</v>
      </c>
      <c r="Q7" s="3"/>
      <c r="S7" s="3"/>
      <c r="U7" s="3"/>
      <c r="W7" s="3"/>
    </row>
    <row r="8" spans="2:31">
      <c r="B8" s="3"/>
      <c r="C8" s="3"/>
      <c r="L8" s="520"/>
      <c r="M8" s="210"/>
      <c r="O8" s="84"/>
      <c r="P8" s="5"/>
      <c r="Q8" s="84"/>
      <c r="R8" s="5"/>
      <c r="S8" s="84"/>
      <c r="T8" s="5"/>
      <c r="U8" s="84"/>
      <c r="V8" s="5"/>
      <c r="W8" s="84"/>
      <c r="X8" s="5"/>
    </row>
    <row r="9" spans="2:31" s="16" customFormat="1" ht="15.75" customHeight="1">
      <c r="B9" s="97"/>
      <c r="C9" s="97"/>
      <c r="D9" s="751" t="s">
        <v>1212</v>
      </c>
      <c r="E9" s="751" t="s">
        <v>1223</v>
      </c>
      <c r="F9" s="751" t="s">
        <v>1224</v>
      </c>
      <c r="G9" s="754"/>
      <c r="H9" s="754"/>
      <c r="I9" s="754"/>
      <c r="J9" s="754"/>
      <c r="K9" s="754"/>
      <c r="L9" s="754"/>
      <c r="M9" s="98"/>
      <c r="N9" s="710"/>
      <c r="O9" s="710"/>
      <c r="P9" s="710"/>
      <c r="Q9" s="710"/>
      <c r="R9" s="710"/>
      <c r="S9" s="710"/>
      <c r="T9" s="97"/>
      <c r="U9" s="97"/>
    </row>
    <row r="10" spans="2:31" ht="15.75" customHeight="1">
      <c r="B10" s="517"/>
      <c r="C10" s="517"/>
      <c r="D10" s="752"/>
      <c r="E10" s="753"/>
      <c r="F10" s="753"/>
      <c r="G10" s="518"/>
      <c r="H10" s="518"/>
      <c r="I10" s="518"/>
      <c r="J10" s="518"/>
      <c r="K10" s="518"/>
      <c r="L10" s="522"/>
      <c r="M10" s="515"/>
      <c r="N10" s="447"/>
      <c r="O10" s="515"/>
      <c r="P10" s="447"/>
      <c r="Q10" s="515"/>
      <c r="R10" s="447"/>
      <c r="S10" s="515"/>
      <c r="T10" s="447"/>
      <c r="U10" s="5"/>
      <c r="W10" s="3"/>
    </row>
    <row r="11" spans="2:31" ht="4.5" customHeight="1">
      <c r="B11" s="516"/>
      <c r="C11" s="516"/>
      <c r="D11" s="518"/>
      <c r="E11" s="518"/>
      <c r="F11" s="518"/>
      <c r="G11" s="518"/>
      <c r="H11" s="518"/>
      <c r="I11" s="518"/>
      <c r="J11" s="518"/>
      <c r="K11" s="518"/>
      <c r="L11" s="522"/>
      <c r="M11" s="515"/>
      <c r="N11" s="447"/>
      <c r="O11" s="515"/>
      <c r="P11" s="447"/>
      <c r="Q11" s="515"/>
      <c r="R11" s="447"/>
      <c r="S11" s="515"/>
      <c r="T11" s="447"/>
      <c r="U11" s="5"/>
      <c r="W11" s="3"/>
    </row>
    <row r="12" spans="2:31">
      <c r="B12" s="239" t="s">
        <v>1225</v>
      </c>
      <c r="C12" s="516"/>
      <c r="D12" s="423">
        <f>IF(ISNA(VLOOKUP($C$5&amp;$C$7&amp;$B12,dataset20!A:G,5,FALSE))=TRUE,0,VLOOKUP($C$5&amp;$C$7&amp;$B12,dataset20!A:G,5,FALSE))</f>
        <v>4110</v>
      </c>
      <c r="E12" s="423">
        <f>IF(ISNA(VLOOKUP($C$5&amp;$C$7&amp;$B12,dataset20!A:G,6,FALSE))=TRUE,0,VLOOKUP($C$5&amp;$C$7&amp;$B12,dataset20!A:G,6,FALSE))</f>
        <v>1786</v>
      </c>
      <c r="F12" s="423">
        <f>IF(ISNA(VLOOKUP($C$5&amp;$C$7&amp;$B12,dataset20!A:G,7,FALSE))=TRUE,0,VLOOKUP($C$5&amp;$C$7&amp;$B12,dataset20!A:G,7,FALSE))</f>
        <v>43</v>
      </c>
      <c r="G12" s="518"/>
      <c r="H12" s="512"/>
      <c r="I12" s="518"/>
      <c r="J12" s="518"/>
      <c r="K12" s="518"/>
      <c r="L12" s="523"/>
      <c r="M12" s="515"/>
      <c r="N12" s="447"/>
      <c r="O12" s="515"/>
      <c r="P12" s="447"/>
      <c r="Q12" s="515"/>
      <c r="R12" s="447"/>
      <c r="S12" s="515"/>
      <c r="T12" s="447"/>
      <c r="U12" s="5"/>
      <c r="W12" s="3"/>
    </row>
    <row r="13" spans="2:31" ht="6.75" customHeight="1">
      <c r="B13" s="658"/>
      <c r="C13" s="658"/>
      <c r="D13" s="449"/>
      <c r="E13" s="449"/>
      <c r="F13" s="449"/>
      <c r="G13" s="518"/>
      <c r="I13" s="518"/>
      <c r="J13" s="518"/>
      <c r="K13" s="518"/>
      <c r="L13" s="523"/>
      <c r="M13" s="515"/>
      <c r="N13" s="447"/>
      <c r="O13" s="515"/>
      <c r="P13" s="447"/>
      <c r="Q13" s="515"/>
      <c r="R13" s="447"/>
      <c r="S13" s="515"/>
      <c r="T13" s="447"/>
      <c r="U13" s="5"/>
      <c r="W13" s="3"/>
    </row>
    <row r="14" spans="2:31" ht="15.75" customHeight="1">
      <c r="B14" s="67"/>
      <c r="C14" s="67"/>
      <c r="D14" s="210"/>
      <c r="F14" s="214" t="s">
        <v>57</v>
      </c>
      <c r="K14" s="211"/>
      <c r="M14" s="5"/>
      <c r="N14" s="73"/>
      <c r="O14" s="5"/>
      <c r="P14" s="84"/>
      <c r="Q14" s="5"/>
      <c r="R14" s="84"/>
      <c r="S14" s="5"/>
      <c r="T14" s="84"/>
      <c r="U14" s="5"/>
      <c r="V14" s="84"/>
      <c r="W14" s="5"/>
      <c r="X14" s="5"/>
      <c r="Y14" s="5"/>
      <c r="Z14" s="5"/>
      <c r="AA14" s="5"/>
      <c r="AB14" s="5"/>
      <c r="AC14" s="5"/>
      <c r="AD14" s="5"/>
    </row>
    <row r="15" spans="2:31" ht="15.75" customHeight="1">
      <c r="B15" s="67"/>
      <c r="C15" s="67"/>
      <c r="D15" s="103"/>
      <c r="N15" s="5"/>
      <c r="O15" s="450"/>
      <c r="P15" s="5"/>
      <c r="Q15" s="84"/>
      <c r="R15" s="5"/>
      <c r="S15" s="84"/>
      <c r="T15" s="5"/>
      <c r="U15" s="84"/>
      <c r="V15" s="5"/>
      <c r="W15" s="84"/>
      <c r="X15" s="5"/>
      <c r="Y15" s="5"/>
      <c r="Z15" s="5"/>
      <c r="AA15" s="5"/>
      <c r="AB15" s="5"/>
      <c r="AC15" s="5"/>
      <c r="AD15" s="5"/>
      <c r="AE15" s="5"/>
    </row>
    <row r="16" spans="2:31">
      <c r="B16" s="155" t="s">
        <v>9214</v>
      </c>
      <c r="C16" s="110"/>
      <c r="D16" s="110"/>
      <c r="E16" s="451"/>
      <c r="F16" s="452"/>
      <c r="G16" s="452"/>
      <c r="H16" s="452"/>
      <c r="I16" s="452"/>
      <c r="J16" s="452"/>
      <c r="K16" s="452"/>
      <c r="L16" s="503"/>
      <c r="M16" s="452"/>
      <c r="N16" s="452"/>
      <c r="O16" s="452"/>
    </row>
    <row r="17" spans="2:23">
      <c r="B17" s="155"/>
      <c r="C17" s="110"/>
      <c r="D17" s="110"/>
      <c r="E17" s="451"/>
      <c r="F17" s="452"/>
      <c r="G17" s="452"/>
      <c r="H17" s="452"/>
      <c r="I17" s="452"/>
      <c r="J17" s="452"/>
      <c r="K17" s="452"/>
      <c r="L17" s="503"/>
      <c r="M17" s="452"/>
      <c r="N17" s="452"/>
      <c r="O17" s="452"/>
    </row>
    <row r="18" spans="2:23">
      <c r="B18" s="111"/>
      <c r="C18" s="453"/>
      <c r="D18" s="453"/>
      <c r="E18" s="454"/>
      <c r="F18" s="216"/>
      <c r="G18" s="216"/>
      <c r="H18" s="216"/>
      <c r="I18" s="216"/>
      <c r="J18" s="216"/>
      <c r="K18" s="216"/>
      <c r="L18" s="216"/>
      <c r="M18" s="216"/>
      <c r="N18" s="113"/>
      <c r="O18" s="114"/>
    </row>
    <row r="23" spans="2:23">
      <c r="B23" s="455"/>
      <c r="C23" s="456"/>
      <c r="D23" s="116"/>
    </row>
    <row r="24" spans="2:23">
      <c r="B24" s="457"/>
      <c r="C24" s="456"/>
      <c r="D24" s="116"/>
    </row>
    <row r="25" spans="2:23">
      <c r="B25" s="458"/>
      <c r="C25" s="456"/>
      <c r="D25" s="116"/>
    </row>
    <row r="26" spans="2:23">
      <c r="B26" s="457"/>
      <c r="C26" s="456"/>
      <c r="D26" s="116"/>
    </row>
    <row r="27" spans="2:23">
      <c r="B27" s="457"/>
      <c r="C27" s="456"/>
      <c r="D27" s="116"/>
    </row>
    <row r="28" spans="2:23">
      <c r="B28" s="459"/>
      <c r="C28" s="456"/>
      <c r="D28" s="116"/>
    </row>
    <row r="29" spans="2:23" s="116" customFormat="1">
      <c r="B29" s="459"/>
      <c r="C29" s="456"/>
      <c r="E29" s="217"/>
      <c r="F29" s="217"/>
      <c r="G29" s="217"/>
      <c r="H29" s="217"/>
      <c r="I29" s="217"/>
      <c r="J29" s="217"/>
      <c r="K29" s="217"/>
      <c r="L29" s="391"/>
      <c r="M29" s="217"/>
      <c r="O29" s="117"/>
      <c r="Q29" s="117"/>
      <c r="S29" s="117"/>
      <c r="U29" s="117"/>
      <c r="W29" s="117"/>
    </row>
    <row r="30" spans="2:23" s="116" customFormat="1">
      <c r="B30" s="455"/>
      <c r="C30" s="456"/>
      <c r="E30" s="217"/>
      <c r="F30" s="217"/>
      <c r="G30" s="217"/>
      <c r="H30" s="217"/>
      <c r="I30" s="217"/>
      <c r="J30" s="217"/>
      <c r="K30" s="217"/>
      <c r="L30" s="391"/>
      <c r="M30" s="217"/>
      <c r="O30" s="117"/>
      <c r="Q30" s="117"/>
      <c r="S30" s="117"/>
      <c r="U30" s="117"/>
      <c r="W30" s="117"/>
    </row>
    <row r="31" spans="2:23" s="116" customFormat="1">
      <c r="B31" s="455"/>
      <c r="C31" s="456"/>
      <c r="E31" s="217"/>
      <c r="F31" s="217"/>
      <c r="G31" s="217"/>
      <c r="H31" s="217"/>
      <c r="I31" s="217"/>
      <c r="J31" s="217"/>
      <c r="K31" s="217"/>
      <c r="L31" s="391"/>
      <c r="M31" s="217"/>
      <c r="O31" s="117"/>
      <c r="Q31" s="117"/>
      <c r="S31" s="117"/>
      <c r="U31" s="117"/>
      <c r="W31" s="117"/>
    </row>
    <row r="32" spans="2:23" s="116" customFormat="1">
      <c r="B32" s="455"/>
      <c r="C32" s="456"/>
      <c r="E32" s="217"/>
      <c r="F32" s="217"/>
      <c r="G32" s="217"/>
      <c r="H32" s="217"/>
      <c r="I32" s="217"/>
      <c r="J32" s="217"/>
      <c r="K32" s="217"/>
      <c r="L32" s="391"/>
      <c r="M32" s="217"/>
      <c r="O32" s="117"/>
      <c r="Q32" s="117"/>
      <c r="S32" s="117"/>
      <c r="U32" s="117"/>
      <c r="W32" s="117"/>
    </row>
    <row r="33" spans="1:23" s="116" customFormat="1">
      <c r="B33" s="455"/>
      <c r="C33" s="456"/>
      <c r="E33" s="217"/>
      <c r="F33" s="217"/>
      <c r="G33" s="217"/>
      <c r="H33" s="217"/>
      <c r="I33" s="217"/>
      <c r="J33" s="217"/>
      <c r="K33" s="217"/>
      <c r="L33" s="391"/>
      <c r="M33" s="217"/>
      <c r="O33" s="117"/>
      <c r="Q33" s="117"/>
      <c r="S33" s="117"/>
      <c r="U33" s="117"/>
      <c r="W33" s="117"/>
    </row>
    <row r="34" spans="1:23" s="116" customFormat="1">
      <c r="B34" s="455"/>
      <c r="C34" s="456"/>
      <c r="E34" s="217"/>
      <c r="F34" s="217"/>
      <c r="G34" s="217"/>
      <c r="H34" s="217"/>
      <c r="I34" s="217"/>
      <c r="J34" s="217"/>
      <c r="K34" s="217"/>
      <c r="L34" s="391"/>
      <c r="M34" s="217"/>
      <c r="O34" s="117"/>
      <c r="Q34" s="117"/>
      <c r="S34" s="117"/>
      <c r="U34" s="117"/>
      <c r="W34" s="117"/>
    </row>
    <row r="35" spans="1:23" s="116" customFormat="1">
      <c r="E35" s="217"/>
      <c r="F35" s="217"/>
      <c r="G35" s="217"/>
      <c r="H35" s="217"/>
      <c r="I35" s="217"/>
      <c r="J35" s="217"/>
      <c r="K35" s="217"/>
      <c r="L35" s="391"/>
      <c r="M35" s="217"/>
      <c r="O35" s="117"/>
      <c r="Q35" s="117"/>
      <c r="S35" s="117"/>
      <c r="U35" s="117"/>
      <c r="W35" s="117"/>
    </row>
    <row r="36" spans="1:23" s="116" customFormat="1">
      <c r="E36" s="217"/>
      <c r="F36" s="217"/>
      <c r="G36" s="217"/>
      <c r="H36" s="217"/>
      <c r="I36" s="217"/>
      <c r="J36" s="217"/>
      <c r="K36" s="217"/>
      <c r="L36" s="391"/>
      <c r="M36" s="217"/>
      <c r="O36" s="117"/>
      <c r="Q36" s="117"/>
      <c r="S36" s="117"/>
      <c r="U36" s="117"/>
      <c r="W36" s="117"/>
    </row>
    <row r="37" spans="1:23" s="116" customFormat="1">
      <c r="A37" s="118"/>
      <c r="B37" s="460"/>
      <c r="C37" s="460"/>
      <c r="D37" s="460"/>
      <c r="E37" s="217"/>
      <c r="F37" s="217"/>
      <c r="G37" s="217"/>
      <c r="H37" s="217"/>
      <c r="I37" s="217"/>
      <c r="J37" s="217"/>
      <c r="K37" s="217"/>
      <c r="L37" s="391"/>
      <c r="M37" s="217"/>
      <c r="O37" s="117"/>
      <c r="Q37" s="117"/>
      <c r="S37" s="117"/>
      <c r="U37" s="117"/>
      <c r="W37" s="117"/>
    </row>
    <row r="38" spans="1:23" s="116" customFormat="1">
      <c r="A38" s="461"/>
      <c r="B38" s="682"/>
      <c r="C38" s="682"/>
      <c r="D38" s="682"/>
      <c r="E38" s="217"/>
      <c r="F38" s="217"/>
      <c r="G38" s="217"/>
      <c r="H38" s="217"/>
      <c r="I38" s="217"/>
      <c r="J38" s="217"/>
      <c r="K38" s="217"/>
      <c r="L38" s="391"/>
      <c r="M38" s="217"/>
      <c r="O38" s="117"/>
      <c r="Q38" s="117"/>
      <c r="S38" s="117"/>
      <c r="U38" s="117"/>
      <c r="W38" s="117"/>
    </row>
    <row r="39" spans="1:23" s="116" customFormat="1">
      <c r="A39" s="461"/>
      <c r="B39" s="682"/>
      <c r="C39" s="682"/>
      <c r="D39" s="682"/>
      <c r="E39" s="217"/>
      <c r="F39" s="217"/>
      <c r="G39" s="217"/>
      <c r="H39" s="217"/>
      <c r="I39" s="217"/>
      <c r="J39" s="217"/>
      <c r="K39" s="217"/>
      <c r="L39" s="391"/>
      <c r="M39" s="217"/>
      <c r="O39" s="117"/>
      <c r="Q39" s="117"/>
      <c r="S39" s="117"/>
      <c r="U39" s="117"/>
      <c r="W39" s="117"/>
    </row>
    <row r="40" spans="1:23" s="116" customFormat="1">
      <c r="A40" s="118"/>
      <c r="B40" s="460"/>
      <c r="C40" s="460"/>
      <c r="D40" s="460"/>
      <c r="E40" s="217"/>
      <c r="F40" s="217"/>
      <c r="G40" s="217"/>
      <c r="H40" s="217"/>
      <c r="I40" s="217"/>
      <c r="J40" s="217"/>
      <c r="K40" s="217"/>
      <c r="L40" s="391"/>
      <c r="M40" s="217"/>
      <c r="O40" s="117"/>
      <c r="Q40" s="117"/>
      <c r="S40" s="117"/>
      <c r="U40" s="117"/>
      <c r="W40" s="117"/>
    </row>
    <row r="41" spans="1:23" s="116" customFormat="1">
      <c r="A41" s="461"/>
      <c r="B41" s="682"/>
      <c r="C41" s="682"/>
      <c r="D41" s="682"/>
      <c r="E41" s="217"/>
      <c r="F41" s="217"/>
      <c r="G41" s="217"/>
      <c r="H41" s="217"/>
      <c r="I41" s="217"/>
      <c r="J41" s="217"/>
      <c r="K41" s="217"/>
      <c r="L41" s="391"/>
      <c r="M41" s="217"/>
      <c r="O41" s="117"/>
      <c r="Q41" s="117"/>
      <c r="S41" s="117"/>
      <c r="U41" s="117"/>
      <c r="W41" s="117"/>
    </row>
    <row r="42" spans="1:23" s="116" customFormat="1">
      <c r="A42" s="461"/>
      <c r="B42" s="682"/>
      <c r="C42" s="682"/>
      <c r="D42" s="682"/>
      <c r="E42" s="217"/>
      <c r="F42" s="217"/>
      <c r="G42" s="217"/>
      <c r="H42" s="217"/>
      <c r="I42" s="217"/>
      <c r="J42" s="217"/>
      <c r="K42" s="217"/>
      <c r="L42" s="391"/>
      <c r="M42" s="217"/>
      <c r="O42" s="117"/>
      <c r="Q42" s="117"/>
      <c r="S42" s="117"/>
      <c r="U42" s="117"/>
      <c r="W42" s="117"/>
    </row>
    <row r="43" spans="1:23" s="116" customFormat="1">
      <c r="A43" s="461"/>
      <c r="B43" s="682"/>
      <c r="C43" s="682"/>
      <c r="D43" s="682"/>
      <c r="E43" s="217"/>
      <c r="F43" s="217"/>
      <c r="G43" s="217"/>
      <c r="H43" s="217"/>
      <c r="I43" s="217"/>
      <c r="J43" s="217"/>
      <c r="K43" s="217"/>
      <c r="L43" s="391"/>
      <c r="M43" s="217"/>
      <c r="O43" s="117"/>
      <c r="Q43" s="117"/>
      <c r="S43" s="117"/>
      <c r="U43" s="117"/>
      <c r="W43" s="117"/>
    </row>
    <row r="44" spans="1:23" s="116" customFormat="1">
      <c r="A44" s="461"/>
      <c r="B44" s="682"/>
      <c r="C44" s="682"/>
      <c r="D44" s="682"/>
      <c r="E44" s="217"/>
      <c r="F44" s="217"/>
      <c r="G44" s="217"/>
      <c r="H44" s="217"/>
      <c r="I44" s="217"/>
      <c r="J44" s="217"/>
      <c r="K44" s="217"/>
      <c r="L44" s="391"/>
      <c r="M44" s="217"/>
      <c r="O44" s="117"/>
      <c r="Q44" s="117"/>
      <c r="S44" s="117"/>
      <c r="U44" s="117"/>
      <c r="W44" s="117"/>
    </row>
    <row r="45" spans="1:23" s="116" customFormat="1">
      <c r="A45" s="461"/>
      <c r="B45" s="682"/>
      <c r="C45" s="682"/>
      <c r="D45" s="682"/>
      <c r="E45" s="217"/>
      <c r="F45" s="217"/>
      <c r="G45" s="217"/>
      <c r="H45" s="217"/>
      <c r="I45" s="217"/>
      <c r="J45" s="217"/>
      <c r="K45" s="217"/>
      <c r="L45" s="391"/>
      <c r="M45" s="217"/>
      <c r="O45" s="117"/>
      <c r="Q45" s="117"/>
      <c r="S45" s="117"/>
      <c r="U45" s="117"/>
      <c r="W45" s="117"/>
    </row>
    <row r="46" spans="1:23" s="116" customFormat="1">
      <c r="A46" s="461"/>
      <c r="B46" s="682"/>
      <c r="C46" s="682"/>
      <c r="D46" s="682"/>
      <c r="E46" s="217"/>
      <c r="F46" s="217"/>
      <c r="G46" s="217"/>
      <c r="H46" s="217"/>
      <c r="I46" s="217"/>
      <c r="J46" s="217"/>
      <c r="K46" s="217"/>
      <c r="L46" s="391"/>
      <c r="M46" s="217"/>
      <c r="O46" s="117"/>
      <c r="Q46" s="117"/>
      <c r="S46" s="117"/>
      <c r="U46" s="117"/>
      <c r="W46" s="117"/>
    </row>
    <row r="47" spans="1:23" s="116" customFormat="1">
      <c r="A47" s="461"/>
      <c r="B47" s="682"/>
      <c r="C47" s="682"/>
      <c r="D47" s="682"/>
      <c r="E47" s="217"/>
      <c r="F47" s="217"/>
      <c r="G47" s="217"/>
      <c r="H47" s="217"/>
      <c r="I47" s="217"/>
      <c r="J47" s="217"/>
      <c r="K47" s="217"/>
      <c r="L47" s="391"/>
      <c r="M47" s="217"/>
      <c r="O47" s="117"/>
      <c r="Q47" s="117"/>
      <c r="S47" s="117"/>
      <c r="U47" s="117"/>
      <c r="W47" s="117"/>
    </row>
    <row r="48" spans="1:23" s="116" customFormat="1">
      <c r="A48" s="461"/>
      <c r="B48" s="682"/>
      <c r="C48" s="682"/>
      <c r="D48" s="682"/>
      <c r="E48" s="217"/>
      <c r="F48" s="217"/>
      <c r="G48" s="217"/>
      <c r="H48" s="217"/>
      <c r="I48" s="217"/>
      <c r="J48" s="217"/>
      <c r="K48" s="217"/>
      <c r="L48" s="391"/>
      <c r="M48" s="217"/>
      <c r="O48" s="117"/>
      <c r="Q48" s="117"/>
      <c r="S48" s="117"/>
      <c r="U48" s="117"/>
      <c r="W48" s="117"/>
    </row>
    <row r="49" spans="1:23" s="116" customFormat="1">
      <c r="A49" s="118"/>
      <c r="B49" s="460"/>
      <c r="C49" s="460"/>
      <c r="D49" s="460"/>
      <c r="E49" s="217"/>
      <c r="F49" s="217"/>
      <c r="G49" s="217"/>
      <c r="H49" s="217"/>
      <c r="I49" s="217"/>
      <c r="J49" s="217"/>
      <c r="K49" s="217"/>
      <c r="L49" s="391"/>
      <c r="M49" s="217"/>
      <c r="O49" s="117"/>
      <c r="Q49" s="117"/>
      <c r="S49" s="117"/>
      <c r="U49" s="117"/>
      <c r="W49" s="117"/>
    </row>
    <row r="50" spans="1:23" s="116" customFormat="1">
      <c r="A50" s="461"/>
      <c r="B50" s="682"/>
      <c r="C50" s="682"/>
      <c r="D50" s="682"/>
      <c r="E50" s="217"/>
      <c r="F50" s="217"/>
      <c r="G50" s="217"/>
      <c r="H50" s="217"/>
      <c r="I50" s="217"/>
      <c r="J50" s="217"/>
      <c r="K50" s="217"/>
      <c r="L50" s="391"/>
      <c r="M50" s="217"/>
      <c r="O50" s="117"/>
      <c r="Q50" s="117"/>
      <c r="S50" s="117"/>
      <c r="U50" s="117"/>
      <c r="W50" s="117"/>
    </row>
    <row r="51" spans="1:23" s="116" customFormat="1">
      <c r="A51" s="461"/>
      <c r="B51" s="682"/>
      <c r="C51" s="682"/>
      <c r="D51" s="682"/>
      <c r="E51" s="217"/>
      <c r="F51" s="217"/>
      <c r="G51" s="217"/>
      <c r="H51" s="217"/>
      <c r="I51" s="217"/>
      <c r="J51" s="217"/>
      <c r="K51" s="217"/>
      <c r="L51" s="391"/>
      <c r="M51" s="217"/>
      <c r="O51" s="117"/>
      <c r="Q51" s="117"/>
      <c r="S51" s="117"/>
      <c r="U51" s="117"/>
      <c r="W51" s="117"/>
    </row>
    <row r="52" spans="1:23" s="116" customFormat="1">
      <c r="A52" s="461"/>
      <c r="B52" s="682"/>
      <c r="C52" s="682"/>
      <c r="D52" s="682"/>
      <c r="E52" s="217"/>
      <c r="F52" s="217"/>
      <c r="G52" s="217"/>
      <c r="H52" s="217"/>
      <c r="I52" s="217"/>
      <c r="J52" s="217"/>
      <c r="K52" s="217"/>
      <c r="L52" s="391"/>
      <c r="M52" s="217"/>
      <c r="O52" s="117"/>
      <c r="Q52" s="117"/>
      <c r="S52" s="117"/>
      <c r="U52" s="117"/>
      <c r="W52" s="117"/>
    </row>
    <row r="53" spans="1:23" s="116" customFormat="1">
      <c r="A53" s="118"/>
      <c r="B53" s="460"/>
      <c r="C53" s="460"/>
      <c r="D53" s="460"/>
      <c r="E53" s="217"/>
      <c r="F53" s="217"/>
      <c r="G53" s="217"/>
      <c r="H53" s="217"/>
      <c r="I53" s="217"/>
      <c r="J53" s="217"/>
      <c r="K53" s="217"/>
      <c r="L53" s="391"/>
      <c r="M53" s="217"/>
      <c r="O53" s="117"/>
      <c r="Q53" s="117"/>
      <c r="S53" s="117"/>
      <c r="U53" s="117"/>
      <c r="W53" s="117"/>
    </row>
    <row r="54" spans="1:23" s="116" customFormat="1">
      <c r="A54" s="461"/>
      <c r="B54" s="682"/>
      <c r="C54" s="682"/>
      <c r="D54" s="682"/>
      <c r="E54" s="217"/>
      <c r="F54" s="217"/>
      <c r="G54" s="217"/>
      <c r="H54" s="217"/>
      <c r="I54" s="217"/>
      <c r="J54" s="217"/>
      <c r="K54" s="217"/>
      <c r="L54" s="391"/>
      <c r="M54" s="217"/>
      <c r="O54" s="117"/>
      <c r="Q54" s="117"/>
      <c r="S54" s="117"/>
      <c r="U54" s="117"/>
      <c r="W54" s="117"/>
    </row>
    <row r="55" spans="1:23" s="116" customFormat="1">
      <c r="A55" s="461"/>
      <c r="B55" s="682"/>
      <c r="C55" s="682"/>
      <c r="D55" s="682"/>
      <c r="E55" s="217"/>
      <c r="F55" s="217"/>
      <c r="G55" s="217"/>
      <c r="H55" s="217"/>
      <c r="I55" s="217"/>
      <c r="J55" s="217"/>
      <c r="K55" s="217"/>
      <c r="L55" s="391"/>
      <c r="M55" s="217"/>
      <c r="O55" s="117"/>
      <c r="Q55" s="117"/>
      <c r="S55" s="117"/>
      <c r="U55" s="117"/>
      <c r="W55" s="117"/>
    </row>
    <row r="56" spans="1:23" s="116" customFormat="1">
      <c r="A56" s="461"/>
      <c r="B56" s="682"/>
      <c r="C56" s="682"/>
      <c r="D56" s="682"/>
      <c r="E56" s="217"/>
      <c r="F56" s="217"/>
      <c r="G56" s="217"/>
      <c r="H56" s="217"/>
      <c r="I56" s="217"/>
      <c r="J56" s="217"/>
      <c r="K56" s="217"/>
      <c r="L56" s="391"/>
      <c r="M56" s="217"/>
      <c r="O56" s="117"/>
      <c r="Q56" s="117"/>
      <c r="S56" s="117"/>
      <c r="U56" s="117"/>
      <c r="W56" s="117"/>
    </row>
    <row r="57" spans="1:23" s="116" customFormat="1">
      <c r="A57" s="461"/>
      <c r="B57" s="682"/>
      <c r="C57" s="682"/>
      <c r="D57" s="682"/>
      <c r="E57" s="217"/>
      <c r="F57" s="217"/>
      <c r="G57" s="217"/>
      <c r="H57" s="217"/>
      <c r="I57" s="217"/>
      <c r="J57" s="217"/>
      <c r="K57" s="217"/>
      <c r="L57" s="391"/>
      <c r="M57" s="217"/>
      <c r="O57" s="117"/>
      <c r="Q57" s="117"/>
      <c r="S57" s="117"/>
      <c r="U57" s="117"/>
      <c r="W57" s="117"/>
    </row>
    <row r="58" spans="1:23" s="116" customFormat="1">
      <c r="A58" s="461"/>
      <c r="B58" s="682"/>
      <c r="C58" s="682"/>
      <c r="D58" s="682"/>
      <c r="E58" s="217"/>
      <c r="F58" s="217"/>
      <c r="G58" s="217"/>
      <c r="H58" s="217"/>
      <c r="I58" s="217"/>
      <c r="J58" s="217"/>
      <c r="K58" s="217"/>
      <c r="L58" s="391"/>
      <c r="M58" s="217"/>
      <c r="O58" s="117"/>
      <c r="Q58" s="117"/>
      <c r="S58" s="117"/>
      <c r="U58" s="117"/>
      <c r="W58" s="117"/>
    </row>
    <row r="59" spans="1:23" s="116" customFormat="1">
      <c r="A59" s="461"/>
      <c r="B59" s="682"/>
      <c r="C59" s="682"/>
      <c r="D59" s="682"/>
      <c r="E59" s="217"/>
      <c r="F59" s="217"/>
      <c r="G59" s="217"/>
      <c r="H59" s="217"/>
      <c r="I59" s="217"/>
      <c r="J59" s="217"/>
      <c r="K59" s="217"/>
      <c r="L59" s="391"/>
      <c r="M59" s="217"/>
      <c r="O59" s="117"/>
      <c r="Q59" s="117"/>
      <c r="S59" s="117"/>
      <c r="U59" s="117"/>
      <c r="W59" s="117"/>
    </row>
    <row r="60" spans="1:23" s="116" customFormat="1">
      <c r="E60" s="217"/>
      <c r="F60" s="217"/>
      <c r="G60" s="217"/>
      <c r="H60" s="217"/>
      <c r="I60" s="217"/>
      <c r="J60" s="217"/>
      <c r="K60" s="217"/>
      <c r="L60" s="391"/>
      <c r="M60" s="217"/>
      <c r="O60" s="117"/>
      <c r="Q60" s="117"/>
      <c r="S60" s="117"/>
      <c r="U60" s="117"/>
      <c r="W60" s="117"/>
    </row>
    <row r="61" spans="1:23" s="116" customFormat="1">
      <c r="E61" s="217"/>
      <c r="F61" s="217"/>
      <c r="G61" s="217"/>
      <c r="H61" s="217"/>
      <c r="I61" s="217"/>
      <c r="J61" s="217"/>
      <c r="K61" s="217"/>
      <c r="L61" s="391"/>
      <c r="M61" s="217"/>
      <c r="O61" s="117"/>
      <c r="Q61" s="117"/>
      <c r="S61" s="117"/>
      <c r="U61" s="117"/>
      <c r="W61" s="117"/>
    </row>
    <row r="62" spans="1:23" s="116" customFormat="1">
      <c r="E62" s="217"/>
      <c r="F62" s="217"/>
      <c r="G62" s="217"/>
      <c r="H62" s="217"/>
      <c r="I62" s="217"/>
      <c r="J62" s="217"/>
      <c r="K62" s="217"/>
      <c r="L62" s="391"/>
      <c r="M62" s="217"/>
      <c r="O62" s="117"/>
      <c r="Q62" s="117"/>
      <c r="S62" s="117"/>
      <c r="U62" s="117"/>
      <c r="W62" s="117"/>
    </row>
    <row r="63" spans="1:23" s="116" customFormat="1">
      <c r="E63" s="217"/>
      <c r="F63" s="217"/>
      <c r="G63" s="217"/>
      <c r="H63" s="217"/>
      <c r="I63" s="217"/>
      <c r="J63" s="217"/>
      <c r="K63" s="217"/>
      <c r="L63" s="391"/>
      <c r="M63" s="217"/>
      <c r="O63" s="117"/>
      <c r="Q63" s="117"/>
      <c r="S63" s="117"/>
      <c r="U63" s="117"/>
      <c r="W63" s="117"/>
    </row>
    <row r="64" spans="1:23" s="116" customFormat="1">
      <c r="E64" s="217"/>
      <c r="F64" s="217"/>
      <c r="G64" s="217"/>
      <c r="H64" s="217"/>
      <c r="I64" s="217"/>
      <c r="J64" s="217"/>
      <c r="K64" s="217"/>
      <c r="L64" s="391"/>
      <c r="M64" s="217"/>
      <c r="O64" s="117"/>
      <c r="Q64" s="117"/>
      <c r="S64" s="117"/>
      <c r="U64" s="117"/>
      <c r="W64" s="117"/>
    </row>
    <row r="65" spans="5:23" s="116" customFormat="1">
      <c r="E65" s="217"/>
      <c r="F65" s="217"/>
      <c r="G65" s="217"/>
      <c r="H65" s="217"/>
      <c r="I65" s="217"/>
      <c r="J65" s="217"/>
      <c r="K65" s="217"/>
      <c r="L65" s="391"/>
      <c r="M65" s="217"/>
      <c r="O65" s="117"/>
      <c r="Q65" s="117"/>
      <c r="S65" s="117"/>
      <c r="U65" s="117"/>
      <c r="W65" s="117"/>
    </row>
    <row r="66" spans="5:23" s="116" customFormat="1">
      <c r="E66" s="217"/>
      <c r="F66" s="217"/>
      <c r="G66" s="217"/>
      <c r="H66" s="217"/>
      <c r="I66" s="217"/>
      <c r="J66" s="217"/>
      <c r="K66" s="217"/>
      <c r="L66" s="391"/>
      <c r="M66" s="217"/>
      <c r="O66" s="117"/>
      <c r="Q66" s="117"/>
      <c r="S66" s="117"/>
      <c r="U66" s="117"/>
      <c r="W66" s="117"/>
    </row>
    <row r="67" spans="5:23" s="116" customFormat="1">
      <c r="E67" s="217"/>
      <c r="F67" s="217"/>
      <c r="G67" s="217"/>
      <c r="H67" s="217"/>
      <c r="I67" s="217"/>
      <c r="J67" s="217"/>
      <c r="K67" s="217"/>
      <c r="L67" s="391"/>
      <c r="M67" s="217"/>
      <c r="O67" s="117"/>
      <c r="Q67" s="117"/>
      <c r="S67" s="117"/>
      <c r="U67" s="117"/>
      <c r="W67" s="117"/>
    </row>
    <row r="68" spans="5:23" s="116" customFormat="1">
      <c r="E68" s="217"/>
      <c r="F68" s="217"/>
      <c r="G68" s="217"/>
      <c r="H68" s="217"/>
      <c r="I68" s="217"/>
      <c r="J68" s="217"/>
      <c r="K68" s="217"/>
      <c r="L68" s="391"/>
      <c r="M68" s="217"/>
      <c r="O68" s="117"/>
      <c r="Q68" s="117"/>
      <c r="S68" s="117"/>
      <c r="U68" s="117"/>
      <c r="W68" s="117"/>
    </row>
    <row r="69" spans="5:23" s="116" customFormat="1">
      <c r="E69" s="217"/>
      <c r="F69" s="217"/>
      <c r="G69" s="217"/>
      <c r="H69" s="217"/>
      <c r="I69" s="217"/>
      <c r="J69" s="217"/>
      <c r="K69" s="217"/>
      <c r="L69" s="391"/>
      <c r="M69" s="217"/>
      <c r="O69" s="117"/>
      <c r="Q69" s="117"/>
      <c r="S69" s="117"/>
      <c r="U69" s="117"/>
      <c r="W69" s="117"/>
    </row>
    <row r="70" spans="5:23" s="116" customFormat="1">
      <c r="E70" s="217"/>
      <c r="F70" s="217"/>
      <c r="G70" s="217"/>
      <c r="H70" s="217"/>
      <c r="I70" s="217"/>
      <c r="J70" s="217"/>
      <c r="K70" s="217"/>
      <c r="L70" s="391"/>
      <c r="M70" s="217"/>
      <c r="O70" s="117"/>
      <c r="Q70" s="117"/>
      <c r="S70" s="117"/>
      <c r="U70" s="117"/>
      <c r="W70" s="117"/>
    </row>
    <row r="71" spans="5:23" s="116" customFormat="1">
      <c r="E71" s="217"/>
      <c r="F71" s="217"/>
      <c r="G71" s="217"/>
      <c r="H71" s="217"/>
      <c r="I71" s="217"/>
      <c r="J71" s="217"/>
      <c r="K71" s="217"/>
      <c r="L71" s="391"/>
      <c r="M71" s="217"/>
      <c r="O71" s="117"/>
      <c r="Q71" s="117"/>
      <c r="S71" s="117"/>
      <c r="U71" s="117"/>
      <c r="W71" s="117"/>
    </row>
    <row r="72" spans="5:23" s="116" customFormat="1">
      <c r="E72" s="217"/>
      <c r="F72" s="217"/>
      <c r="G72" s="217"/>
      <c r="H72" s="217"/>
      <c r="I72" s="217"/>
      <c r="J72" s="217"/>
      <c r="K72" s="217"/>
      <c r="L72" s="391"/>
      <c r="M72" s="217"/>
      <c r="O72" s="117"/>
      <c r="Q72" s="117"/>
      <c r="S72" s="117"/>
      <c r="U72" s="117"/>
      <c r="W72" s="117"/>
    </row>
    <row r="73" spans="5:23" s="116" customFormat="1">
      <c r="E73" s="217"/>
      <c r="F73" s="217"/>
      <c r="G73" s="217"/>
      <c r="H73" s="217"/>
      <c r="I73" s="217"/>
      <c r="J73" s="217"/>
      <c r="K73" s="217"/>
      <c r="L73" s="391"/>
      <c r="M73" s="217"/>
      <c r="O73" s="117"/>
      <c r="Q73" s="117"/>
      <c r="S73" s="117"/>
      <c r="U73" s="117"/>
      <c r="W73" s="117"/>
    </row>
    <row r="74" spans="5:23" s="116" customFormat="1">
      <c r="E74" s="217"/>
      <c r="F74" s="217"/>
      <c r="G74" s="217"/>
      <c r="H74" s="217"/>
      <c r="I74" s="217"/>
      <c r="J74" s="217"/>
      <c r="K74" s="217"/>
      <c r="L74" s="391"/>
      <c r="M74" s="217"/>
      <c r="O74" s="117"/>
      <c r="Q74" s="117"/>
      <c r="S74" s="117"/>
      <c r="U74" s="117"/>
      <c r="W74" s="117"/>
    </row>
    <row r="75" spans="5:23" s="116" customFormat="1">
      <c r="E75" s="217"/>
      <c r="F75" s="217"/>
      <c r="G75" s="217"/>
      <c r="H75" s="217"/>
      <c r="I75" s="217"/>
      <c r="J75" s="217"/>
      <c r="K75" s="217"/>
      <c r="L75" s="391"/>
      <c r="M75" s="217"/>
      <c r="O75" s="117"/>
      <c r="Q75" s="117"/>
      <c r="S75" s="117"/>
      <c r="U75" s="117"/>
      <c r="W75" s="117"/>
    </row>
    <row r="76" spans="5:23" s="116" customFormat="1">
      <c r="E76" s="217"/>
      <c r="F76" s="217"/>
      <c r="G76" s="217"/>
      <c r="H76" s="217"/>
      <c r="I76" s="217"/>
      <c r="J76" s="217"/>
      <c r="K76" s="217"/>
      <c r="L76" s="391"/>
      <c r="M76" s="217"/>
      <c r="O76" s="117"/>
      <c r="Q76" s="117"/>
      <c r="S76" s="117"/>
      <c r="U76" s="117"/>
      <c r="W76" s="117"/>
    </row>
    <row r="77" spans="5:23" s="116" customFormat="1">
      <c r="E77" s="217"/>
      <c r="F77" s="217"/>
      <c r="G77" s="217"/>
      <c r="H77" s="217"/>
      <c r="I77" s="217"/>
      <c r="J77" s="217"/>
      <c r="K77" s="217"/>
      <c r="L77" s="391"/>
      <c r="M77" s="217"/>
      <c r="O77" s="117"/>
      <c r="Q77" s="117"/>
      <c r="S77" s="117"/>
      <c r="U77" s="117"/>
      <c r="W77" s="117"/>
    </row>
    <row r="78" spans="5:23" s="116" customFormat="1">
      <c r="E78" s="217"/>
      <c r="F78" s="217"/>
      <c r="G78" s="217"/>
      <c r="H78" s="217"/>
      <c r="I78" s="217"/>
      <c r="J78" s="217"/>
      <c r="K78" s="217"/>
      <c r="L78" s="391"/>
      <c r="M78" s="217"/>
      <c r="O78" s="117"/>
      <c r="Q78" s="117"/>
      <c r="S78" s="117"/>
      <c r="U78" s="117"/>
      <c r="W78" s="117"/>
    </row>
    <row r="79" spans="5:23" s="116" customFormat="1">
      <c r="E79" s="217"/>
      <c r="F79" s="217"/>
      <c r="G79" s="217"/>
      <c r="H79" s="217"/>
      <c r="I79" s="217"/>
      <c r="J79" s="217"/>
      <c r="K79" s="217"/>
      <c r="L79" s="391"/>
      <c r="M79" s="217"/>
      <c r="O79" s="117"/>
      <c r="Q79" s="117"/>
      <c r="S79" s="117"/>
      <c r="U79" s="117"/>
      <c r="W79" s="117"/>
    </row>
    <row r="80" spans="5:23" s="116" customFormat="1">
      <c r="E80" s="217"/>
      <c r="F80" s="217"/>
      <c r="G80" s="217"/>
      <c r="H80" s="217"/>
      <c r="I80" s="217"/>
      <c r="J80" s="217"/>
      <c r="K80" s="217"/>
      <c r="L80" s="391"/>
      <c r="M80" s="217"/>
      <c r="O80" s="117"/>
      <c r="Q80" s="117"/>
      <c r="S80" s="117"/>
      <c r="U80" s="117"/>
      <c r="W80" s="117"/>
    </row>
    <row r="81" spans="5:23" s="116" customFormat="1">
      <c r="E81" s="217"/>
      <c r="F81" s="217"/>
      <c r="G81" s="217"/>
      <c r="H81" s="217"/>
      <c r="I81" s="217"/>
      <c r="J81" s="217"/>
      <c r="K81" s="217"/>
      <c r="L81" s="391"/>
      <c r="M81" s="217"/>
      <c r="O81" s="117"/>
      <c r="Q81" s="117"/>
      <c r="S81" s="117"/>
      <c r="U81" s="117"/>
      <c r="W81" s="117"/>
    </row>
    <row r="82" spans="5:23" s="116" customFormat="1">
      <c r="E82" s="217"/>
      <c r="F82" s="217"/>
      <c r="G82" s="217"/>
      <c r="H82" s="217"/>
      <c r="I82" s="217"/>
      <c r="J82" s="217"/>
      <c r="K82" s="217"/>
      <c r="L82" s="391"/>
      <c r="M82" s="217"/>
      <c r="O82" s="117"/>
      <c r="Q82" s="117"/>
      <c r="S82" s="117"/>
      <c r="U82" s="117"/>
      <c r="W82" s="117"/>
    </row>
    <row r="83" spans="5:23" s="116" customFormat="1">
      <c r="E83" s="217"/>
      <c r="F83" s="217"/>
      <c r="G83" s="217"/>
      <c r="H83" s="217"/>
      <c r="I83" s="217"/>
      <c r="J83" s="217"/>
      <c r="K83" s="217"/>
      <c r="L83" s="391"/>
      <c r="M83" s="217"/>
      <c r="O83" s="117"/>
      <c r="Q83" s="117"/>
      <c r="S83" s="117"/>
      <c r="U83" s="117"/>
      <c r="W83" s="117"/>
    </row>
    <row r="84" spans="5:23" s="116" customFormat="1">
      <c r="E84" s="217"/>
      <c r="F84" s="217"/>
      <c r="G84" s="217"/>
      <c r="H84" s="217"/>
      <c r="I84" s="217"/>
      <c r="J84" s="217"/>
      <c r="K84" s="217"/>
      <c r="L84" s="391"/>
      <c r="M84" s="217"/>
      <c r="O84" s="117"/>
      <c r="Q84" s="117"/>
      <c r="S84" s="117"/>
      <c r="U84" s="117"/>
      <c r="W84" s="117"/>
    </row>
    <row r="85" spans="5:23" s="116" customFormat="1">
      <c r="E85" s="217"/>
      <c r="F85" s="217"/>
      <c r="G85" s="217"/>
      <c r="H85" s="217"/>
      <c r="I85" s="217"/>
      <c r="J85" s="217"/>
      <c r="K85" s="217"/>
      <c r="L85" s="391"/>
      <c r="M85" s="217"/>
      <c r="O85" s="117"/>
      <c r="Q85" s="117"/>
      <c r="S85" s="117"/>
      <c r="U85" s="117"/>
      <c r="W85" s="117"/>
    </row>
    <row r="86" spans="5:23" s="116" customFormat="1">
      <c r="E86" s="217"/>
      <c r="F86" s="217"/>
      <c r="G86" s="217"/>
      <c r="H86" s="217"/>
      <c r="I86" s="217"/>
      <c r="J86" s="217"/>
      <c r="K86" s="217"/>
      <c r="L86" s="391"/>
      <c r="M86" s="217"/>
      <c r="O86" s="117"/>
      <c r="Q86" s="117"/>
      <c r="S86" s="117"/>
      <c r="U86" s="117"/>
      <c r="W86" s="117"/>
    </row>
    <row r="87" spans="5:23" s="116" customFormat="1">
      <c r="E87" s="217"/>
      <c r="F87" s="217"/>
      <c r="G87" s="217"/>
      <c r="H87" s="217"/>
      <c r="I87" s="217"/>
      <c r="J87" s="217"/>
      <c r="K87" s="217"/>
      <c r="L87" s="391"/>
      <c r="M87" s="217"/>
      <c r="O87" s="117"/>
      <c r="Q87" s="117"/>
      <c r="S87" s="117"/>
      <c r="U87" s="117"/>
      <c r="W87" s="117"/>
    </row>
    <row r="88" spans="5:23" s="116" customFormat="1">
      <c r="E88" s="217"/>
      <c r="F88" s="217"/>
      <c r="G88" s="217"/>
      <c r="H88" s="217"/>
      <c r="I88" s="217"/>
      <c r="J88" s="217"/>
      <c r="K88" s="217"/>
      <c r="L88" s="391"/>
      <c r="M88" s="217"/>
      <c r="O88" s="117"/>
      <c r="Q88" s="117"/>
      <c r="S88" s="117"/>
      <c r="U88" s="117"/>
      <c r="W88" s="117"/>
    </row>
    <row r="89" spans="5:23" s="116" customFormat="1">
      <c r="E89" s="217"/>
      <c r="F89" s="217"/>
      <c r="G89" s="217"/>
      <c r="H89" s="217"/>
      <c r="I89" s="217"/>
      <c r="J89" s="217"/>
      <c r="K89" s="217"/>
      <c r="L89" s="391"/>
      <c r="M89" s="217"/>
      <c r="O89" s="117"/>
      <c r="Q89" s="117"/>
      <c r="S89" s="117"/>
      <c r="U89" s="117"/>
      <c r="W89" s="117"/>
    </row>
    <row r="90" spans="5:23" s="116" customFormat="1">
      <c r="E90" s="217"/>
      <c r="F90" s="217"/>
      <c r="G90" s="217"/>
      <c r="H90" s="217"/>
      <c r="I90" s="217"/>
      <c r="J90" s="217"/>
      <c r="K90" s="217"/>
      <c r="L90" s="391"/>
      <c r="M90" s="217"/>
      <c r="O90" s="117"/>
      <c r="Q90" s="117"/>
      <c r="S90" s="117"/>
      <c r="U90" s="117"/>
      <c r="W90" s="117"/>
    </row>
    <row r="91" spans="5:23" s="116" customFormat="1">
      <c r="E91" s="217"/>
      <c r="F91" s="217"/>
      <c r="G91" s="217"/>
      <c r="H91" s="217"/>
      <c r="I91" s="217"/>
      <c r="J91" s="217"/>
      <c r="K91" s="217"/>
      <c r="L91" s="391"/>
      <c r="M91" s="217"/>
      <c r="O91" s="117"/>
      <c r="Q91" s="117"/>
      <c r="S91" s="117"/>
      <c r="U91" s="117"/>
      <c r="W91" s="117"/>
    </row>
    <row r="92" spans="5:23" s="116" customFormat="1">
      <c r="E92" s="217"/>
      <c r="F92" s="217"/>
      <c r="G92" s="217"/>
      <c r="H92" s="217"/>
      <c r="I92" s="217"/>
      <c r="J92" s="217"/>
      <c r="K92" s="217"/>
      <c r="L92" s="391"/>
      <c r="M92" s="217"/>
      <c r="O92" s="117"/>
      <c r="Q92" s="117"/>
      <c r="S92" s="117"/>
      <c r="U92" s="117"/>
      <c r="W92" s="117"/>
    </row>
    <row r="93" spans="5:23" s="116" customFormat="1">
      <c r="E93" s="217"/>
      <c r="F93" s="217"/>
      <c r="G93" s="217"/>
      <c r="H93" s="217"/>
      <c r="I93" s="217"/>
      <c r="J93" s="217"/>
      <c r="K93" s="217"/>
      <c r="L93" s="391"/>
      <c r="M93" s="217"/>
      <c r="O93" s="117"/>
      <c r="Q93" s="117"/>
      <c r="S93" s="117"/>
      <c r="U93" s="117"/>
      <c r="W93" s="117"/>
    </row>
    <row r="94" spans="5:23" s="116" customFormat="1">
      <c r="E94" s="217"/>
      <c r="F94" s="217"/>
      <c r="G94" s="217"/>
      <c r="H94" s="217"/>
      <c r="I94" s="217"/>
      <c r="J94" s="217"/>
      <c r="K94" s="217"/>
      <c r="L94" s="391"/>
      <c r="M94" s="217"/>
      <c r="O94" s="117"/>
      <c r="Q94" s="117"/>
      <c r="S94" s="117"/>
      <c r="U94" s="117"/>
      <c r="W94" s="117"/>
    </row>
    <row r="95" spans="5:23" s="116" customFormat="1">
      <c r="E95" s="217"/>
      <c r="F95" s="217"/>
      <c r="G95" s="217"/>
      <c r="H95" s="217"/>
      <c r="I95" s="217"/>
      <c r="J95" s="217"/>
      <c r="K95" s="217"/>
      <c r="L95" s="391"/>
      <c r="M95" s="217"/>
      <c r="O95" s="117"/>
      <c r="Q95" s="117"/>
      <c r="S95" s="117"/>
      <c r="U95" s="117"/>
      <c r="W95" s="117"/>
    </row>
    <row r="96" spans="5:23" s="116" customFormat="1">
      <c r="E96" s="217"/>
      <c r="F96" s="217"/>
      <c r="G96" s="217"/>
      <c r="H96" s="217"/>
      <c r="I96" s="217"/>
      <c r="J96" s="217"/>
      <c r="K96" s="217"/>
      <c r="L96" s="391"/>
      <c r="M96" s="217"/>
      <c r="O96" s="117"/>
      <c r="Q96" s="117"/>
      <c r="S96" s="117"/>
      <c r="U96" s="117"/>
      <c r="W96" s="117"/>
    </row>
    <row r="97" spans="5:23" s="116" customFormat="1">
      <c r="E97" s="217"/>
      <c r="F97" s="217"/>
      <c r="G97" s="217"/>
      <c r="H97" s="217"/>
      <c r="I97" s="217"/>
      <c r="J97" s="217"/>
      <c r="K97" s="217"/>
      <c r="L97" s="391"/>
      <c r="M97" s="217"/>
      <c r="O97" s="117"/>
      <c r="Q97" s="117"/>
      <c r="S97" s="117"/>
      <c r="U97" s="117"/>
      <c r="W97" s="117"/>
    </row>
    <row r="98" spans="5:23" s="116" customFormat="1">
      <c r="E98" s="217"/>
      <c r="F98" s="217"/>
      <c r="G98" s="217"/>
      <c r="H98" s="217"/>
      <c r="I98" s="217"/>
      <c r="J98" s="217"/>
      <c r="K98" s="217"/>
      <c r="L98" s="391"/>
      <c r="M98" s="217"/>
      <c r="O98" s="117"/>
      <c r="Q98" s="117"/>
      <c r="S98" s="117"/>
      <c r="U98" s="117"/>
      <c r="W98" s="117"/>
    </row>
    <row r="99" spans="5:23" s="116" customFormat="1">
      <c r="E99" s="217"/>
      <c r="F99" s="217"/>
      <c r="G99" s="217"/>
      <c r="H99" s="217"/>
      <c r="I99" s="217"/>
      <c r="J99" s="217"/>
      <c r="K99" s="217"/>
      <c r="L99" s="391"/>
      <c r="M99" s="217"/>
      <c r="O99" s="117"/>
      <c r="Q99" s="117"/>
      <c r="S99" s="117"/>
      <c r="U99" s="117"/>
      <c r="W99" s="117"/>
    </row>
    <row r="100" spans="5:23" s="116" customFormat="1">
      <c r="E100" s="217"/>
      <c r="F100" s="217"/>
      <c r="G100" s="217"/>
      <c r="H100" s="217"/>
      <c r="I100" s="217"/>
      <c r="J100" s="217"/>
      <c r="K100" s="217"/>
      <c r="L100" s="391"/>
      <c r="M100" s="217"/>
      <c r="O100" s="117"/>
      <c r="Q100" s="117"/>
      <c r="S100" s="117"/>
      <c r="U100" s="117"/>
      <c r="W100" s="117"/>
    </row>
    <row r="101" spans="5:23" s="116" customFormat="1">
      <c r="E101" s="217"/>
      <c r="F101" s="217"/>
      <c r="G101" s="217"/>
      <c r="H101" s="217"/>
      <c r="I101" s="217"/>
      <c r="J101" s="217"/>
      <c r="K101" s="217"/>
      <c r="L101" s="391"/>
      <c r="M101" s="217"/>
      <c r="O101" s="117"/>
      <c r="Q101" s="117"/>
      <c r="S101" s="117"/>
      <c r="U101" s="117"/>
      <c r="W101" s="117"/>
    </row>
    <row r="102" spans="5:23" s="116" customFormat="1">
      <c r="E102" s="217"/>
      <c r="F102" s="217"/>
      <c r="G102" s="217"/>
      <c r="H102" s="217"/>
      <c r="I102" s="217"/>
      <c r="J102" s="217"/>
      <c r="K102" s="217"/>
      <c r="L102" s="391"/>
      <c r="M102" s="217"/>
      <c r="O102" s="117"/>
      <c r="Q102" s="117"/>
      <c r="S102" s="117"/>
      <c r="U102" s="117"/>
      <c r="W102" s="117"/>
    </row>
    <row r="103" spans="5:23" s="116" customFormat="1">
      <c r="E103" s="217"/>
      <c r="F103" s="217"/>
      <c r="G103" s="217"/>
      <c r="H103" s="217"/>
      <c r="I103" s="217"/>
      <c r="J103" s="217"/>
      <c r="K103" s="217"/>
      <c r="L103" s="391"/>
      <c r="M103" s="217"/>
      <c r="O103" s="117"/>
      <c r="Q103" s="117"/>
      <c r="S103" s="117"/>
      <c r="U103" s="117"/>
      <c r="W103" s="117"/>
    </row>
    <row r="104" spans="5:23" s="116" customFormat="1">
      <c r="E104" s="217"/>
      <c r="F104" s="217"/>
      <c r="G104" s="217"/>
      <c r="H104" s="217"/>
      <c r="I104" s="217"/>
      <c r="J104" s="217"/>
      <c r="K104" s="217"/>
      <c r="L104" s="391"/>
      <c r="M104" s="217"/>
      <c r="O104" s="117"/>
      <c r="Q104" s="117"/>
      <c r="S104" s="117"/>
      <c r="U104" s="117"/>
      <c r="W104" s="117"/>
    </row>
    <row r="105" spans="5:23" s="116" customFormat="1">
      <c r="E105" s="217"/>
      <c r="F105" s="217"/>
      <c r="G105" s="217"/>
      <c r="H105" s="217"/>
      <c r="I105" s="217"/>
      <c r="J105" s="217"/>
      <c r="K105" s="217"/>
      <c r="L105" s="391"/>
      <c r="M105" s="217"/>
      <c r="O105" s="117"/>
      <c r="Q105" s="117"/>
      <c r="S105" s="117"/>
      <c r="U105" s="117"/>
      <c r="W105" s="117"/>
    </row>
    <row r="106" spans="5:23" s="116" customFormat="1">
      <c r="E106" s="217"/>
      <c r="F106" s="217"/>
      <c r="G106" s="217"/>
      <c r="H106" s="217"/>
      <c r="I106" s="217"/>
      <c r="J106" s="217"/>
      <c r="K106" s="217"/>
      <c r="L106" s="391"/>
      <c r="M106" s="217"/>
      <c r="O106" s="117"/>
      <c r="Q106" s="117"/>
      <c r="S106" s="117"/>
      <c r="U106" s="117"/>
      <c r="W106" s="117"/>
    </row>
    <row r="107" spans="5:23" s="116" customFormat="1">
      <c r="E107" s="217"/>
      <c r="F107" s="217"/>
      <c r="G107" s="217"/>
      <c r="H107" s="217"/>
      <c r="I107" s="217"/>
      <c r="J107" s="217"/>
      <c r="K107" s="217"/>
      <c r="L107" s="391"/>
      <c r="M107" s="217"/>
      <c r="O107" s="117"/>
      <c r="Q107" s="117"/>
      <c r="S107" s="117"/>
      <c r="U107" s="117"/>
      <c r="W107" s="117"/>
    </row>
    <row r="108" spans="5:23" s="116" customFormat="1">
      <c r="E108" s="217"/>
      <c r="F108" s="217"/>
      <c r="G108" s="217"/>
      <c r="H108" s="217"/>
      <c r="I108" s="217"/>
      <c r="J108" s="217"/>
      <c r="K108" s="217"/>
      <c r="L108" s="391"/>
      <c r="M108" s="217"/>
      <c r="O108" s="117"/>
      <c r="Q108" s="117"/>
      <c r="S108" s="117"/>
      <c r="U108" s="117"/>
      <c r="W108" s="117"/>
    </row>
    <row r="109" spans="5:23" s="116" customFormat="1">
      <c r="E109" s="217"/>
      <c r="F109" s="217"/>
      <c r="G109" s="217"/>
      <c r="H109" s="217"/>
      <c r="I109" s="217"/>
      <c r="J109" s="217"/>
      <c r="K109" s="217"/>
      <c r="L109" s="391"/>
      <c r="M109" s="217"/>
      <c r="O109" s="117"/>
      <c r="Q109" s="117"/>
      <c r="S109" s="117"/>
      <c r="U109" s="117"/>
      <c r="W109" s="117"/>
    </row>
    <row r="110" spans="5:23" s="116" customFormat="1">
      <c r="E110" s="217"/>
      <c r="F110" s="217"/>
      <c r="G110" s="217"/>
      <c r="H110" s="217"/>
      <c r="I110" s="217"/>
      <c r="J110" s="217"/>
      <c r="K110" s="217"/>
      <c r="L110" s="391"/>
      <c r="M110" s="217"/>
      <c r="O110" s="117"/>
      <c r="Q110" s="117"/>
      <c r="S110" s="117"/>
      <c r="U110" s="117"/>
      <c r="W110" s="117"/>
    </row>
    <row r="111" spans="5:23" s="116" customFormat="1">
      <c r="E111" s="217"/>
      <c r="F111" s="217"/>
      <c r="G111" s="217"/>
      <c r="H111" s="217"/>
      <c r="I111" s="217"/>
      <c r="J111" s="217"/>
      <c r="K111" s="217"/>
      <c r="L111" s="391"/>
      <c r="M111" s="217"/>
      <c r="O111" s="117"/>
      <c r="Q111" s="117"/>
      <c r="S111" s="117"/>
      <c r="U111" s="117"/>
      <c r="W111" s="117"/>
    </row>
    <row r="112" spans="5:23" s="116" customFormat="1">
      <c r="E112" s="217"/>
      <c r="F112" s="217"/>
      <c r="G112" s="217"/>
      <c r="H112" s="217"/>
      <c r="I112" s="217"/>
      <c r="J112" s="217"/>
      <c r="K112" s="217"/>
      <c r="L112" s="391"/>
      <c r="M112" s="217"/>
      <c r="O112" s="117"/>
      <c r="Q112" s="117"/>
      <c r="S112" s="117"/>
      <c r="U112" s="117"/>
      <c r="W112" s="117"/>
    </row>
    <row r="113" spans="5:23" s="116" customFormat="1">
      <c r="E113" s="217"/>
      <c r="F113" s="217"/>
      <c r="G113" s="217"/>
      <c r="H113" s="217"/>
      <c r="I113" s="217"/>
      <c r="J113" s="217"/>
      <c r="K113" s="217"/>
      <c r="L113" s="391"/>
      <c r="M113" s="217"/>
      <c r="O113" s="117"/>
      <c r="Q113" s="117"/>
      <c r="S113" s="117"/>
      <c r="U113" s="117"/>
      <c r="W113" s="117"/>
    </row>
    <row r="114" spans="5:23" s="116" customFormat="1">
      <c r="E114" s="217"/>
      <c r="F114" s="217"/>
      <c r="G114" s="217"/>
      <c r="H114" s="217"/>
      <c r="I114" s="217"/>
      <c r="J114" s="217"/>
      <c r="K114" s="217"/>
      <c r="L114" s="391"/>
      <c r="M114" s="217"/>
      <c r="O114" s="117"/>
      <c r="Q114" s="117"/>
      <c r="S114" s="117"/>
      <c r="U114" s="117"/>
      <c r="W114" s="117"/>
    </row>
    <row r="115" spans="5:23" s="116" customFormat="1">
      <c r="E115" s="217"/>
      <c r="F115" s="217"/>
      <c r="G115" s="217"/>
      <c r="H115" s="217"/>
      <c r="I115" s="217"/>
      <c r="J115" s="217"/>
      <c r="K115" s="217"/>
      <c r="L115" s="391"/>
      <c r="M115" s="217"/>
      <c r="O115" s="117"/>
      <c r="Q115" s="117"/>
      <c r="S115" s="117"/>
      <c r="U115" s="117"/>
      <c r="W115" s="117"/>
    </row>
    <row r="116" spans="5:23" s="116" customFormat="1">
      <c r="E116" s="217"/>
      <c r="F116" s="217"/>
      <c r="G116" s="217"/>
      <c r="H116" s="217"/>
      <c r="I116" s="217"/>
      <c r="J116" s="217"/>
      <c r="K116" s="217"/>
      <c r="L116" s="391"/>
      <c r="M116" s="217"/>
      <c r="O116" s="117"/>
      <c r="Q116" s="117"/>
      <c r="S116" s="117"/>
      <c r="U116" s="117"/>
      <c r="W116" s="117"/>
    </row>
    <row r="117" spans="5:23" s="116" customFormat="1">
      <c r="E117" s="217"/>
      <c r="F117" s="217"/>
      <c r="G117" s="217"/>
      <c r="H117" s="217"/>
      <c r="I117" s="217"/>
      <c r="J117" s="217"/>
      <c r="K117" s="217"/>
      <c r="L117" s="391"/>
      <c r="M117" s="217"/>
      <c r="O117" s="117"/>
      <c r="Q117" s="117"/>
      <c r="S117" s="117"/>
      <c r="U117" s="117"/>
      <c r="W117" s="117"/>
    </row>
    <row r="118" spans="5:23" s="116" customFormat="1">
      <c r="E118" s="217"/>
      <c r="F118" s="217"/>
      <c r="G118" s="217"/>
      <c r="H118" s="217"/>
      <c r="I118" s="217"/>
      <c r="J118" s="217"/>
      <c r="K118" s="217"/>
      <c r="L118" s="391"/>
      <c r="M118" s="217"/>
      <c r="O118" s="117"/>
      <c r="Q118" s="117"/>
      <c r="S118" s="117"/>
      <c r="U118" s="117"/>
      <c r="W118" s="117"/>
    </row>
    <row r="119" spans="5:23" s="116" customFormat="1">
      <c r="E119" s="217"/>
      <c r="F119" s="217"/>
      <c r="G119" s="217"/>
      <c r="H119" s="217"/>
      <c r="I119" s="217"/>
      <c r="J119" s="217"/>
      <c r="K119" s="217"/>
      <c r="L119" s="391"/>
      <c r="M119" s="217"/>
      <c r="O119" s="117"/>
      <c r="Q119" s="117"/>
      <c r="S119" s="117"/>
      <c r="U119" s="117"/>
      <c r="W119" s="117"/>
    </row>
    <row r="120" spans="5:23" s="116" customFormat="1">
      <c r="E120" s="217"/>
      <c r="F120" s="217"/>
      <c r="G120" s="217"/>
      <c r="H120" s="217"/>
      <c r="I120" s="217"/>
      <c r="J120" s="217"/>
      <c r="K120" s="217"/>
      <c r="L120" s="391"/>
      <c r="M120" s="217"/>
      <c r="O120" s="117"/>
      <c r="Q120" s="117"/>
      <c r="S120" s="117"/>
      <c r="U120" s="117"/>
      <c r="W120" s="117"/>
    </row>
    <row r="121" spans="5:23" s="116" customFormat="1">
      <c r="E121" s="217"/>
      <c r="F121" s="217"/>
      <c r="G121" s="217"/>
      <c r="H121" s="217"/>
      <c r="I121" s="217"/>
      <c r="J121" s="217"/>
      <c r="K121" s="217"/>
      <c r="L121" s="391"/>
      <c r="M121" s="217"/>
      <c r="O121" s="117"/>
      <c r="Q121" s="117"/>
      <c r="S121" s="117"/>
      <c r="U121" s="117"/>
      <c r="W121" s="117"/>
    </row>
    <row r="122" spans="5:23" s="116" customFormat="1">
      <c r="E122" s="217"/>
      <c r="F122" s="217"/>
      <c r="G122" s="217"/>
      <c r="H122" s="217"/>
      <c r="I122" s="217"/>
      <c r="J122" s="217"/>
      <c r="K122" s="217"/>
      <c r="L122" s="391"/>
      <c r="M122" s="217"/>
      <c r="O122" s="117"/>
      <c r="Q122" s="117"/>
      <c r="S122" s="117"/>
      <c r="U122" s="117"/>
      <c r="W122" s="117"/>
    </row>
    <row r="123" spans="5:23" s="116" customFormat="1">
      <c r="E123" s="217"/>
      <c r="F123" s="217"/>
      <c r="G123" s="217"/>
      <c r="H123" s="217"/>
      <c r="I123" s="217"/>
      <c r="J123" s="217"/>
      <c r="K123" s="217"/>
      <c r="L123" s="391"/>
      <c r="M123" s="217"/>
      <c r="O123" s="117"/>
      <c r="Q123" s="117"/>
      <c r="S123" s="117"/>
      <c r="U123" s="117"/>
      <c r="W123" s="117"/>
    </row>
    <row r="124" spans="5:23" s="116" customFormat="1">
      <c r="E124" s="217"/>
      <c r="F124" s="217"/>
      <c r="G124" s="217"/>
      <c r="H124" s="217"/>
      <c r="I124" s="217"/>
      <c r="J124" s="217"/>
      <c r="K124" s="217"/>
      <c r="L124" s="391"/>
      <c r="M124" s="217"/>
      <c r="O124" s="117"/>
      <c r="Q124" s="117"/>
      <c r="S124" s="117"/>
      <c r="U124" s="117"/>
      <c r="W124" s="117"/>
    </row>
    <row r="125" spans="5:23" s="116" customFormat="1">
      <c r="E125" s="217"/>
      <c r="F125" s="217"/>
      <c r="G125" s="217"/>
      <c r="H125" s="217"/>
      <c r="I125" s="217"/>
      <c r="J125" s="217"/>
      <c r="K125" s="217"/>
      <c r="L125" s="391"/>
      <c r="M125" s="217"/>
      <c r="O125" s="117"/>
      <c r="Q125" s="117"/>
      <c r="S125" s="117"/>
      <c r="U125" s="117"/>
      <c r="W125" s="117"/>
    </row>
    <row r="126" spans="5:23" s="116" customFormat="1">
      <c r="E126" s="217"/>
      <c r="F126" s="217"/>
      <c r="G126" s="217"/>
      <c r="H126" s="217"/>
      <c r="I126" s="217"/>
      <c r="J126" s="217"/>
      <c r="K126" s="217"/>
      <c r="L126" s="391"/>
      <c r="M126" s="217"/>
      <c r="O126" s="117"/>
      <c r="Q126" s="117"/>
      <c r="S126" s="117"/>
      <c r="U126" s="117"/>
      <c r="W126" s="117"/>
    </row>
    <row r="127" spans="5:23" s="116" customFormat="1">
      <c r="E127" s="217"/>
      <c r="F127" s="217"/>
      <c r="G127" s="217"/>
      <c r="H127" s="217"/>
      <c r="I127" s="217"/>
      <c r="J127" s="217"/>
      <c r="K127" s="217"/>
      <c r="L127" s="391"/>
      <c r="M127" s="217"/>
      <c r="O127" s="117"/>
      <c r="Q127" s="117"/>
      <c r="S127" s="117"/>
      <c r="U127" s="117"/>
      <c r="W127" s="117"/>
    </row>
    <row r="128" spans="5:23" s="116" customFormat="1">
      <c r="E128" s="217"/>
      <c r="F128" s="217"/>
      <c r="G128" s="217"/>
      <c r="H128" s="217"/>
      <c r="I128" s="217"/>
      <c r="J128" s="217"/>
      <c r="K128" s="217"/>
      <c r="L128" s="391"/>
      <c r="M128" s="217"/>
      <c r="O128" s="117"/>
      <c r="Q128" s="117"/>
      <c r="S128" s="117"/>
      <c r="U128" s="117"/>
      <c r="W128" s="117"/>
    </row>
    <row r="129" spans="5:23" s="116" customFormat="1">
      <c r="E129" s="217"/>
      <c r="F129" s="217"/>
      <c r="G129" s="217"/>
      <c r="H129" s="217"/>
      <c r="I129" s="217"/>
      <c r="J129" s="217"/>
      <c r="K129" s="217"/>
      <c r="L129" s="391"/>
      <c r="M129" s="217"/>
      <c r="O129" s="117"/>
      <c r="Q129" s="117"/>
      <c r="S129" s="117"/>
      <c r="U129" s="117"/>
      <c r="W129" s="117"/>
    </row>
    <row r="130" spans="5:23" s="116" customFormat="1">
      <c r="E130" s="217"/>
      <c r="F130" s="217"/>
      <c r="G130" s="217"/>
      <c r="H130" s="217"/>
      <c r="I130" s="217"/>
      <c r="J130" s="217"/>
      <c r="K130" s="217"/>
      <c r="L130" s="391"/>
      <c r="M130" s="217"/>
      <c r="O130" s="117"/>
      <c r="Q130" s="117"/>
      <c r="S130" s="117"/>
      <c r="U130" s="117"/>
      <c r="W130" s="117"/>
    </row>
    <row r="131" spans="5:23" s="116" customFormat="1">
      <c r="E131" s="217"/>
      <c r="F131" s="217"/>
      <c r="G131" s="217"/>
      <c r="H131" s="217"/>
      <c r="I131" s="217"/>
      <c r="J131" s="217"/>
      <c r="K131" s="217"/>
      <c r="L131" s="391"/>
      <c r="M131" s="217"/>
      <c r="O131" s="117"/>
      <c r="Q131" s="117"/>
      <c r="S131" s="117"/>
      <c r="U131" s="117"/>
      <c r="W131" s="117"/>
    </row>
    <row r="132" spans="5:23" s="116" customFormat="1">
      <c r="E132" s="217"/>
      <c r="F132" s="217"/>
      <c r="G132" s="217"/>
      <c r="H132" s="217"/>
      <c r="I132" s="217"/>
      <c r="J132" s="217"/>
      <c r="K132" s="217"/>
      <c r="L132" s="391"/>
      <c r="M132" s="217"/>
      <c r="O132" s="117"/>
      <c r="Q132" s="117"/>
      <c r="S132" s="117"/>
      <c r="U132" s="117"/>
      <c r="W132" s="117"/>
    </row>
    <row r="133" spans="5:23" s="116" customFormat="1">
      <c r="E133" s="217"/>
      <c r="F133" s="217"/>
      <c r="G133" s="217"/>
      <c r="H133" s="217"/>
      <c r="I133" s="217"/>
      <c r="J133" s="217"/>
      <c r="K133" s="217"/>
      <c r="L133" s="391"/>
      <c r="M133" s="217"/>
      <c r="O133" s="117"/>
      <c r="Q133" s="117"/>
      <c r="S133" s="117"/>
      <c r="U133" s="117"/>
      <c r="W133" s="117"/>
    </row>
    <row r="134" spans="5:23" s="116" customFormat="1">
      <c r="E134" s="217"/>
      <c r="F134" s="217"/>
      <c r="G134" s="217"/>
      <c r="H134" s="217"/>
      <c r="I134" s="217"/>
      <c r="J134" s="217"/>
      <c r="K134" s="217"/>
      <c r="L134" s="391"/>
      <c r="M134" s="217"/>
      <c r="O134" s="117"/>
      <c r="Q134" s="117"/>
      <c r="S134" s="117"/>
      <c r="U134" s="117"/>
      <c r="W134" s="117"/>
    </row>
    <row r="135" spans="5:23" s="116" customFormat="1">
      <c r="E135" s="217"/>
      <c r="F135" s="217"/>
      <c r="G135" s="217"/>
      <c r="H135" s="217"/>
      <c r="I135" s="217"/>
      <c r="J135" s="217"/>
      <c r="K135" s="217"/>
      <c r="L135" s="391"/>
      <c r="M135" s="217"/>
      <c r="O135" s="117"/>
      <c r="Q135" s="117"/>
      <c r="S135" s="117"/>
      <c r="U135" s="117"/>
      <c r="W135" s="117"/>
    </row>
    <row r="136" spans="5:23" s="116" customFormat="1">
      <c r="E136" s="217"/>
      <c r="F136" s="217"/>
      <c r="G136" s="217"/>
      <c r="H136" s="217"/>
      <c r="I136" s="217"/>
      <c r="J136" s="217"/>
      <c r="K136" s="217"/>
      <c r="L136" s="391"/>
      <c r="M136" s="217"/>
      <c r="O136" s="117"/>
      <c r="Q136" s="117"/>
      <c r="S136" s="117"/>
      <c r="U136" s="117"/>
      <c r="W136" s="117"/>
    </row>
    <row r="137" spans="5:23" s="116" customFormat="1">
      <c r="E137" s="217"/>
      <c r="F137" s="217"/>
      <c r="G137" s="217"/>
      <c r="H137" s="217"/>
      <c r="I137" s="217"/>
      <c r="J137" s="217"/>
      <c r="K137" s="217"/>
      <c r="L137" s="391"/>
      <c r="M137" s="217"/>
      <c r="O137" s="117"/>
      <c r="Q137" s="117"/>
      <c r="S137" s="117"/>
      <c r="U137" s="117"/>
      <c r="W137" s="117"/>
    </row>
    <row r="138" spans="5:23" s="116" customFormat="1">
      <c r="E138" s="217"/>
      <c r="F138" s="217"/>
      <c r="G138" s="217"/>
      <c r="H138" s="217"/>
      <c r="I138" s="217"/>
      <c r="J138" s="217"/>
      <c r="K138" s="217"/>
      <c r="L138" s="391"/>
      <c r="M138" s="217"/>
      <c r="O138" s="117"/>
      <c r="Q138" s="117"/>
      <c r="S138" s="117"/>
      <c r="U138" s="117"/>
      <c r="W138" s="117"/>
    </row>
    <row r="139" spans="5:23" s="116" customFormat="1">
      <c r="E139" s="217"/>
      <c r="F139" s="217"/>
      <c r="G139" s="217"/>
      <c r="H139" s="217"/>
      <c r="I139" s="217"/>
      <c r="J139" s="217"/>
      <c r="K139" s="217"/>
      <c r="L139" s="391"/>
      <c r="M139" s="217"/>
      <c r="O139" s="117"/>
      <c r="Q139" s="117"/>
      <c r="S139" s="117"/>
      <c r="U139" s="117"/>
      <c r="W139" s="117"/>
    </row>
    <row r="140" spans="5:23" s="116" customFormat="1">
      <c r="E140" s="217"/>
      <c r="F140" s="217"/>
      <c r="G140" s="217"/>
      <c r="H140" s="217"/>
      <c r="I140" s="217"/>
      <c r="J140" s="217"/>
      <c r="K140" s="217"/>
      <c r="L140" s="391"/>
      <c r="M140" s="217"/>
      <c r="O140" s="117"/>
      <c r="Q140" s="117"/>
      <c r="S140" s="117"/>
      <c r="U140" s="117"/>
      <c r="W140" s="117"/>
    </row>
    <row r="141" spans="5:23" s="116" customFormat="1">
      <c r="E141" s="217"/>
      <c r="F141" s="217"/>
      <c r="G141" s="217"/>
      <c r="H141" s="217"/>
      <c r="I141" s="217"/>
      <c r="J141" s="217"/>
      <c r="K141" s="217"/>
      <c r="L141" s="391"/>
      <c r="M141" s="217"/>
      <c r="O141" s="117"/>
      <c r="Q141" s="117"/>
      <c r="S141" s="117"/>
      <c r="U141" s="117"/>
      <c r="W141" s="117"/>
    </row>
    <row r="142" spans="5:23" s="116" customFormat="1">
      <c r="E142" s="217"/>
      <c r="F142" s="217"/>
      <c r="G142" s="217"/>
      <c r="H142" s="217"/>
      <c r="I142" s="217"/>
      <c r="J142" s="217"/>
      <c r="K142" s="217"/>
      <c r="L142" s="391"/>
      <c r="M142" s="217"/>
      <c r="O142" s="117"/>
      <c r="Q142" s="117"/>
      <c r="S142" s="117"/>
      <c r="U142" s="117"/>
      <c r="W142" s="117"/>
    </row>
    <row r="143" spans="5:23" s="116" customFormat="1">
      <c r="E143" s="217"/>
      <c r="F143" s="217"/>
      <c r="G143" s="217"/>
      <c r="H143" s="217"/>
      <c r="I143" s="217"/>
      <c r="J143" s="217"/>
      <c r="K143" s="217"/>
      <c r="L143" s="391"/>
      <c r="M143" s="217"/>
      <c r="O143" s="117"/>
      <c r="Q143" s="117"/>
      <c r="S143" s="117"/>
      <c r="U143" s="117"/>
      <c r="W143" s="117"/>
    </row>
    <row r="144" spans="5:23" s="116" customFormat="1">
      <c r="E144" s="217"/>
      <c r="F144" s="217"/>
      <c r="G144" s="217"/>
      <c r="H144" s="217"/>
      <c r="I144" s="217"/>
      <c r="J144" s="217"/>
      <c r="K144" s="217"/>
      <c r="L144" s="391"/>
      <c r="M144" s="217"/>
      <c r="O144" s="117"/>
      <c r="Q144" s="117"/>
      <c r="S144" s="117"/>
      <c r="U144" s="117"/>
      <c r="W144" s="117"/>
    </row>
    <row r="145" spans="5:23" s="116" customFormat="1">
      <c r="E145" s="217"/>
      <c r="F145" s="217"/>
      <c r="G145" s="217"/>
      <c r="H145" s="217"/>
      <c r="I145" s="217"/>
      <c r="J145" s="217"/>
      <c r="K145" s="217"/>
      <c r="L145" s="391"/>
      <c r="M145" s="217"/>
      <c r="O145" s="117"/>
      <c r="Q145" s="117"/>
      <c r="S145" s="117"/>
      <c r="U145" s="117"/>
      <c r="W145" s="117"/>
    </row>
    <row r="146" spans="5:23" s="116" customFormat="1">
      <c r="E146" s="217"/>
      <c r="F146" s="217"/>
      <c r="G146" s="217"/>
      <c r="H146" s="217"/>
      <c r="I146" s="217"/>
      <c r="J146" s="217"/>
      <c r="K146" s="217"/>
      <c r="L146" s="391"/>
      <c r="M146" s="217"/>
      <c r="O146" s="117"/>
      <c r="Q146" s="117"/>
      <c r="S146" s="117"/>
      <c r="U146" s="117"/>
      <c r="W146" s="117"/>
    </row>
    <row r="147" spans="5:23" s="116" customFormat="1">
      <c r="E147" s="217"/>
      <c r="F147" s="217"/>
      <c r="G147" s="217"/>
      <c r="H147" s="217"/>
      <c r="I147" s="217"/>
      <c r="J147" s="217"/>
      <c r="K147" s="217"/>
      <c r="L147" s="391"/>
      <c r="M147" s="217"/>
      <c r="O147" s="117"/>
      <c r="Q147" s="117"/>
      <c r="S147" s="117"/>
      <c r="U147" s="117"/>
      <c r="W147" s="117"/>
    </row>
    <row r="148" spans="5:23" s="116" customFormat="1">
      <c r="E148" s="217"/>
      <c r="F148" s="217"/>
      <c r="G148" s="217"/>
      <c r="H148" s="217"/>
      <c r="I148" s="217"/>
      <c r="J148" s="217"/>
      <c r="K148" s="217"/>
      <c r="L148" s="391"/>
      <c r="M148" s="217"/>
      <c r="O148" s="117"/>
      <c r="Q148" s="117"/>
      <c r="S148" s="117"/>
      <c r="U148" s="117"/>
      <c r="W148" s="117"/>
    </row>
    <row r="149" spans="5:23" s="116" customFormat="1">
      <c r="E149" s="217"/>
      <c r="F149" s="217"/>
      <c r="G149" s="217"/>
      <c r="H149" s="217"/>
      <c r="I149" s="217"/>
      <c r="J149" s="217"/>
      <c r="K149" s="217"/>
      <c r="L149" s="391"/>
      <c r="M149" s="217"/>
      <c r="O149" s="117"/>
      <c r="Q149" s="117"/>
      <c r="S149" s="117"/>
      <c r="U149" s="117"/>
      <c r="W149" s="117"/>
    </row>
    <row r="150" spans="5:23" s="116" customFormat="1">
      <c r="E150" s="217"/>
      <c r="F150" s="217"/>
      <c r="G150" s="217"/>
      <c r="H150" s="217"/>
      <c r="I150" s="217"/>
      <c r="J150" s="217"/>
      <c r="K150" s="217"/>
      <c r="L150" s="391"/>
      <c r="M150" s="217"/>
      <c r="O150" s="117"/>
      <c r="Q150" s="117"/>
      <c r="S150" s="117"/>
      <c r="U150" s="117"/>
      <c r="W150" s="117"/>
    </row>
    <row r="151" spans="5:23" s="116" customFormat="1">
      <c r="E151" s="217"/>
      <c r="F151" s="217"/>
      <c r="G151" s="217"/>
      <c r="H151" s="217"/>
      <c r="I151" s="217"/>
      <c r="J151" s="217"/>
      <c r="K151" s="217"/>
      <c r="L151" s="391"/>
      <c r="M151" s="217"/>
      <c r="O151" s="117"/>
      <c r="Q151" s="117"/>
      <c r="S151" s="117"/>
      <c r="U151" s="117"/>
      <c r="W151" s="117"/>
    </row>
    <row r="152" spans="5:23" s="116" customFormat="1">
      <c r="E152" s="217"/>
      <c r="F152" s="217"/>
      <c r="G152" s="217"/>
      <c r="H152" s="217"/>
      <c r="I152" s="217"/>
      <c r="J152" s="217"/>
      <c r="K152" s="217"/>
      <c r="L152" s="391"/>
      <c r="M152" s="217"/>
      <c r="O152" s="117"/>
      <c r="Q152" s="117"/>
      <c r="S152" s="117"/>
      <c r="U152" s="117"/>
      <c r="W152" s="117"/>
    </row>
    <row r="153" spans="5:23" s="116" customFormat="1">
      <c r="E153" s="217"/>
      <c r="F153" s="217"/>
      <c r="G153" s="217"/>
      <c r="H153" s="217"/>
      <c r="I153" s="217"/>
      <c r="J153" s="217"/>
      <c r="K153" s="217"/>
      <c r="L153" s="391"/>
      <c r="M153" s="217"/>
      <c r="O153" s="117"/>
      <c r="Q153" s="117"/>
      <c r="S153" s="117"/>
      <c r="U153" s="117"/>
      <c r="W153" s="117"/>
    </row>
    <row r="154" spans="5:23" s="116" customFormat="1">
      <c r="E154" s="217"/>
      <c r="F154" s="217"/>
      <c r="G154" s="217"/>
      <c r="H154" s="217"/>
      <c r="I154" s="217"/>
      <c r="J154" s="217"/>
      <c r="K154" s="217"/>
      <c r="L154" s="391"/>
      <c r="M154" s="217"/>
      <c r="O154" s="117"/>
      <c r="Q154" s="117"/>
      <c r="S154" s="117"/>
      <c r="U154" s="117"/>
      <c r="W154" s="117"/>
    </row>
    <row r="155" spans="5:23" s="116" customFormat="1">
      <c r="E155" s="217"/>
      <c r="F155" s="217"/>
      <c r="G155" s="217"/>
      <c r="H155" s="217"/>
      <c r="I155" s="217"/>
      <c r="J155" s="217"/>
      <c r="K155" s="217"/>
      <c r="L155" s="391"/>
      <c r="M155" s="217"/>
      <c r="O155" s="117"/>
      <c r="Q155" s="117"/>
      <c r="S155" s="117"/>
      <c r="U155" s="117"/>
      <c r="W155" s="117"/>
    </row>
    <row r="156" spans="5:23" s="116" customFormat="1">
      <c r="E156" s="217"/>
      <c r="F156" s="217"/>
      <c r="G156" s="217"/>
      <c r="H156" s="217"/>
      <c r="I156" s="217"/>
      <c r="J156" s="217"/>
      <c r="K156" s="217"/>
      <c r="L156" s="391"/>
      <c r="M156" s="217"/>
      <c r="O156" s="117"/>
      <c r="Q156" s="117"/>
      <c r="S156" s="117"/>
      <c r="U156" s="117"/>
      <c r="W156" s="117"/>
    </row>
    <row r="157" spans="5:23" s="116" customFormat="1">
      <c r="E157" s="217"/>
      <c r="F157" s="217"/>
      <c r="G157" s="217"/>
      <c r="H157" s="217"/>
      <c r="I157" s="217"/>
      <c r="J157" s="217"/>
      <c r="K157" s="217"/>
      <c r="L157" s="391"/>
      <c r="M157" s="217"/>
      <c r="O157" s="117"/>
      <c r="Q157" s="117"/>
      <c r="S157" s="117"/>
      <c r="U157" s="117"/>
      <c r="W157" s="117"/>
    </row>
    <row r="158" spans="5:23" s="116" customFormat="1">
      <c r="E158" s="217"/>
      <c r="F158" s="217"/>
      <c r="G158" s="217"/>
      <c r="H158" s="217"/>
      <c r="I158" s="217"/>
      <c r="J158" s="217"/>
      <c r="K158" s="217"/>
      <c r="L158" s="391"/>
      <c r="M158" s="217"/>
      <c r="O158" s="117"/>
      <c r="Q158" s="117"/>
      <c r="S158" s="117"/>
      <c r="U158" s="117"/>
      <c r="W158" s="117"/>
    </row>
    <row r="159" spans="5:23" s="116" customFormat="1">
      <c r="E159" s="217"/>
      <c r="F159" s="217"/>
      <c r="G159" s="217"/>
      <c r="H159" s="217"/>
      <c r="I159" s="217"/>
      <c r="J159" s="217"/>
      <c r="K159" s="217"/>
      <c r="L159" s="391"/>
      <c r="M159" s="217"/>
      <c r="O159" s="117"/>
      <c r="Q159" s="117"/>
      <c r="S159" s="117"/>
      <c r="U159" s="117"/>
      <c r="W159" s="117"/>
    </row>
    <row r="160" spans="5:23" s="116" customFormat="1">
      <c r="E160" s="217"/>
      <c r="F160" s="217"/>
      <c r="G160" s="217"/>
      <c r="H160" s="217"/>
      <c r="I160" s="217"/>
      <c r="J160" s="217"/>
      <c r="K160" s="217"/>
      <c r="L160" s="391"/>
      <c r="M160" s="217"/>
      <c r="O160" s="117"/>
      <c r="Q160" s="117"/>
      <c r="S160" s="117"/>
      <c r="U160" s="117"/>
      <c r="W160" s="117"/>
    </row>
    <row r="161" spans="5:23" s="116" customFormat="1">
      <c r="E161" s="217"/>
      <c r="F161" s="217"/>
      <c r="G161" s="217"/>
      <c r="H161" s="217"/>
      <c r="I161" s="217"/>
      <c r="J161" s="217"/>
      <c r="K161" s="217"/>
      <c r="L161" s="391"/>
      <c r="M161" s="217"/>
      <c r="O161" s="117"/>
      <c r="Q161" s="117"/>
      <c r="S161" s="117"/>
      <c r="U161" s="117"/>
      <c r="W161" s="117"/>
    </row>
    <row r="162" spans="5:23" s="116" customFormat="1">
      <c r="E162" s="217"/>
      <c r="F162" s="217"/>
      <c r="G162" s="217"/>
      <c r="H162" s="217"/>
      <c r="I162" s="217"/>
      <c r="J162" s="217"/>
      <c r="K162" s="217"/>
      <c r="L162" s="391"/>
      <c r="M162" s="217"/>
      <c r="O162" s="117"/>
      <c r="Q162" s="117"/>
      <c r="S162" s="117"/>
      <c r="U162" s="117"/>
      <c r="W162" s="117"/>
    </row>
    <row r="163" spans="5:23" s="116" customFormat="1">
      <c r="E163" s="217"/>
      <c r="F163" s="217"/>
      <c r="G163" s="217"/>
      <c r="H163" s="217"/>
      <c r="I163" s="217"/>
      <c r="J163" s="217"/>
      <c r="K163" s="217"/>
      <c r="L163" s="391"/>
      <c r="M163" s="217"/>
      <c r="O163" s="117"/>
      <c r="Q163" s="117"/>
      <c r="S163" s="117"/>
      <c r="U163" s="117"/>
      <c r="W163" s="117"/>
    </row>
    <row r="164" spans="5:23" s="116" customFormat="1">
      <c r="E164" s="217"/>
      <c r="F164" s="217"/>
      <c r="G164" s="217"/>
      <c r="H164" s="217"/>
      <c r="I164" s="217"/>
      <c r="J164" s="217"/>
      <c r="K164" s="217"/>
      <c r="L164" s="391"/>
      <c r="M164" s="217"/>
      <c r="O164" s="117"/>
      <c r="Q164" s="117"/>
      <c r="S164" s="117"/>
      <c r="U164" s="117"/>
      <c r="W164" s="117"/>
    </row>
    <row r="165" spans="5:23" s="116" customFormat="1">
      <c r="E165" s="217"/>
      <c r="F165" s="217"/>
      <c r="G165" s="217"/>
      <c r="H165" s="217"/>
      <c r="I165" s="217"/>
      <c r="J165" s="217"/>
      <c r="K165" s="217"/>
      <c r="L165" s="391"/>
      <c r="M165" s="217"/>
      <c r="O165" s="117"/>
      <c r="Q165" s="117"/>
      <c r="S165" s="117"/>
      <c r="U165" s="117"/>
      <c r="W165" s="117"/>
    </row>
    <row r="166" spans="5:23" s="116" customFormat="1">
      <c r="E166" s="217"/>
      <c r="F166" s="217"/>
      <c r="G166" s="217"/>
      <c r="H166" s="217"/>
      <c r="I166" s="217"/>
      <c r="J166" s="217"/>
      <c r="K166" s="217"/>
      <c r="L166" s="391"/>
      <c r="M166" s="217"/>
      <c r="O166" s="117"/>
      <c r="Q166" s="117"/>
      <c r="S166" s="117"/>
      <c r="U166" s="117"/>
      <c r="W166" s="117"/>
    </row>
    <row r="167" spans="5:23" s="116" customFormat="1">
      <c r="E167" s="217"/>
      <c r="F167" s="217"/>
      <c r="G167" s="217"/>
      <c r="H167" s="217"/>
      <c r="I167" s="217"/>
      <c r="J167" s="217"/>
      <c r="K167" s="217"/>
      <c r="L167" s="391"/>
      <c r="M167" s="217"/>
      <c r="O167" s="117"/>
      <c r="Q167" s="117"/>
      <c r="S167" s="117"/>
      <c r="U167" s="117"/>
      <c r="W167" s="117"/>
    </row>
    <row r="168" spans="5:23" s="116" customFormat="1">
      <c r="E168" s="217"/>
      <c r="F168" s="217"/>
      <c r="G168" s="217"/>
      <c r="H168" s="217"/>
      <c r="I168" s="217"/>
      <c r="J168" s="217"/>
      <c r="K168" s="217"/>
      <c r="L168" s="391"/>
      <c r="M168" s="217"/>
      <c r="O168" s="117"/>
      <c r="Q168" s="117"/>
      <c r="S168" s="117"/>
      <c r="U168" s="117"/>
      <c r="W168" s="117"/>
    </row>
    <row r="169" spans="5:23" s="116" customFormat="1">
      <c r="E169" s="217"/>
      <c r="F169" s="217"/>
      <c r="G169" s="217"/>
      <c r="H169" s="217"/>
      <c r="I169" s="217"/>
      <c r="J169" s="217"/>
      <c r="K169" s="217"/>
      <c r="L169" s="391"/>
      <c r="M169" s="217"/>
      <c r="O169" s="117"/>
      <c r="Q169" s="117"/>
      <c r="S169" s="117"/>
      <c r="U169" s="117"/>
      <c r="W169" s="117"/>
    </row>
    <row r="170" spans="5:23" s="116" customFormat="1">
      <c r="E170" s="217"/>
      <c r="F170" s="217"/>
      <c r="G170" s="217"/>
      <c r="H170" s="217"/>
      <c r="I170" s="217"/>
      <c r="J170" s="217"/>
      <c r="K170" s="217"/>
      <c r="L170" s="391"/>
      <c r="M170" s="217"/>
      <c r="O170" s="117"/>
      <c r="Q170" s="117"/>
      <c r="S170" s="117"/>
      <c r="U170" s="117"/>
      <c r="W170" s="117"/>
    </row>
    <row r="171" spans="5:23" s="116" customFormat="1">
      <c r="E171" s="217"/>
      <c r="F171" s="217"/>
      <c r="G171" s="217"/>
      <c r="H171" s="217"/>
      <c r="I171" s="217"/>
      <c r="J171" s="217"/>
      <c r="K171" s="217"/>
      <c r="L171" s="391"/>
      <c r="M171" s="217"/>
      <c r="O171" s="117"/>
      <c r="Q171" s="117"/>
      <c r="S171" s="117"/>
      <c r="U171" s="117"/>
      <c r="W171" s="117"/>
    </row>
    <row r="172" spans="5:23" s="116" customFormat="1">
      <c r="E172" s="217"/>
      <c r="F172" s="217"/>
      <c r="G172" s="217"/>
      <c r="H172" s="217"/>
      <c r="I172" s="217"/>
      <c r="J172" s="217"/>
      <c r="K172" s="217"/>
      <c r="L172" s="391"/>
      <c r="M172" s="217"/>
      <c r="O172" s="117"/>
      <c r="Q172" s="117"/>
      <c r="S172" s="117"/>
      <c r="U172" s="117"/>
      <c r="W172" s="117"/>
    </row>
    <row r="173" spans="5:23" s="116" customFormat="1">
      <c r="E173" s="217"/>
      <c r="F173" s="217"/>
      <c r="G173" s="217"/>
      <c r="H173" s="217"/>
      <c r="I173" s="217"/>
      <c r="J173" s="217"/>
      <c r="K173" s="217"/>
      <c r="L173" s="391"/>
      <c r="M173" s="217"/>
      <c r="O173" s="117"/>
      <c r="Q173" s="117"/>
      <c r="S173" s="117"/>
      <c r="U173" s="117"/>
      <c r="W173" s="117"/>
    </row>
    <row r="174" spans="5:23" s="116" customFormat="1">
      <c r="E174" s="217"/>
      <c r="F174" s="217"/>
      <c r="G174" s="217"/>
      <c r="H174" s="217"/>
      <c r="I174" s="217"/>
      <c r="J174" s="217"/>
      <c r="K174" s="217"/>
      <c r="L174" s="391"/>
      <c r="M174" s="217"/>
      <c r="O174" s="117"/>
      <c r="Q174" s="117"/>
      <c r="S174" s="117"/>
      <c r="U174" s="117"/>
      <c r="W174" s="117"/>
    </row>
    <row r="175" spans="5:23" s="116" customFormat="1">
      <c r="E175" s="217"/>
      <c r="F175" s="217"/>
      <c r="G175" s="217"/>
      <c r="H175" s="217"/>
      <c r="I175" s="217"/>
      <c r="J175" s="217"/>
      <c r="K175" s="217"/>
      <c r="L175" s="391"/>
      <c r="M175" s="217"/>
      <c r="O175" s="117"/>
      <c r="Q175" s="117"/>
      <c r="S175" s="117"/>
      <c r="U175" s="117"/>
      <c r="W175" s="117"/>
    </row>
    <row r="176" spans="5:23" s="116" customFormat="1">
      <c r="E176" s="217"/>
      <c r="F176" s="217"/>
      <c r="G176" s="217"/>
      <c r="H176" s="217"/>
      <c r="I176" s="217"/>
      <c r="J176" s="217"/>
      <c r="K176" s="217"/>
      <c r="L176" s="391"/>
      <c r="M176" s="217"/>
      <c r="O176" s="117"/>
      <c r="Q176" s="117"/>
      <c r="S176" s="117"/>
      <c r="U176" s="117"/>
      <c r="W176" s="117"/>
    </row>
    <row r="177" spans="5:23" s="116" customFormat="1">
      <c r="E177" s="217"/>
      <c r="F177" s="217"/>
      <c r="G177" s="217"/>
      <c r="H177" s="217"/>
      <c r="I177" s="217"/>
      <c r="J177" s="217"/>
      <c r="K177" s="217"/>
      <c r="L177" s="391"/>
      <c r="M177" s="217"/>
      <c r="O177" s="117"/>
      <c r="Q177" s="117"/>
      <c r="S177" s="117"/>
      <c r="U177" s="117"/>
      <c r="W177" s="117"/>
    </row>
    <row r="178" spans="5:23" s="116" customFormat="1">
      <c r="E178" s="217"/>
      <c r="F178" s="217"/>
      <c r="G178" s="217"/>
      <c r="H178" s="217"/>
      <c r="I178" s="217"/>
      <c r="J178" s="217"/>
      <c r="K178" s="217"/>
      <c r="L178" s="391"/>
      <c r="M178" s="217"/>
      <c r="O178" s="117"/>
      <c r="Q178" s="117"/>
      <c r="S178" s="117"/>
      <c r="U178" s="117"/>
      <c r="W178" s="117"/>
    </row>
    <row r="179" spans="5:23" s="116" customFormat="1">
      <c r="E179" s="217"/>
      <c r="F179" s="217"/>
      <c r="G179" s="217"/>
      <c r="H179" s="217"/>
      <c r="I179" s="217"/>
      <c r="J179" s="217"/>
      <c r="K179" s="217"/>
      <c r="L179" s="391"/>
      <c r="M179" s="217"/>
      <c r="O179" s="117"/>
      <c r="Q179" s="117"/>
      <c r="S179" s="117"/>
      <c r="U179" s="117"/>
      <c r="W179" s="117"/>
    </row>
  </sheetData>
  <sheetProtection sheet="1" objects="1" scenarios="1"/>
  <mergeCells count="32">
    <mergeCell ref="B56:D56"/>
    <mergeCell ref="B57:D57"/>
    <mergeCell ref="B58:D58"/>
    <mergeCell ref="B59:D59"/>
    <mergeCell ref="B50:D50"/>
    <mergeCell ref="B51:D51"/>
    <mergeCell ref="B52:D52"/>
    <mergeCell ref="B54:D54"/>
    <mergeCell ref="B55:D55"/>
    <mergeCell ref="B44:D44"/>
    <mergeCell ref="B45:D45"/>
    <mergeCell ref="B46:D46"/>
    <mergeCell ref="B47:D47"/>
    <mergeCell ref="B48:D48"/>
    <mergeCell ref="B38:D38"/>
    <mergeCell ref="B39:D39"/>
    <mergeCell ref="B41:D41"/>
    <mergeCell ref="B42:D42"/>
    <mergeCell ref="B43:D43"/>
    <mergeCell ref="N9:O9"/>
    <mergeCell ref="P9:Q9"/>
    <mergeCell ref="R9:S9"/>
    <mergeCell ref="B2:G3"/>
    <mergeCell ref="C5:E5"/>
    <mergeCell ref="C7:E7"/>
    <mergeCell ref="D9:D10"/>
    <mergeCell ref="E9:E10"/>
    <mergeCell ref="F9:F10"/>
    <mergeCell ref="G9:H9"/>
    <mergeCell ref="I9:J9"/>
    <mergeCell ref="K9:L9"/>
    <mergeCell ref="G5:G6"/>
  </mergeCells>
  <dataValidations count="3">
    <dataValidation type="list" allowBlank="1" showInputMessage="1" showErrorMessage="1" sqref="C5">
      <formula1>EY_provision</formula1>
    </dataValidation>
    <dataValidation type="list" allowBlank="1" showInputMessage="1" showErrorMessage="1" sqref="G5">
      <formula1>Provision_table3</formula1>
    </dataValidation>
    <dataValidation type="list" allowBlank="1" showInputMessage="1" showErrorMessage="1" sqref="C7">
      <formula1>LocalAuthority</formula1>
    </dataValidation>
  </dataValidation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sheetPr codeName="Sheet25" enableFormatConditionsCalculation="0">
    <tabColor indexed="31"/>
  </sheetPr>
  <dimension ref="B2:R39"/>
  <sheetViews>
    <sheetView showGridLines="0" showRowColHeaders="0" zoomScaleNormal="100" workbookViewId="0"/>
  </sheetViews>
  <sheetFormatPr defaultColWidth="9.140625" defaultRowHeight="12.75"/>
  <cols>
    <col min="1" max="1" width="3.140625" style="3" customWidth="1"/>
    <col min="2" max="2" width="26.42578125" style="3" customWidth="1"/>
    <col min="3" max="4" width="12.28515625" style="3" customWidth="1"/>
    <col min="5" max="5" width="2" style="3" customWidth="1"/>
    <col min="6" max="6" width="12.28515625" style="3" customWidth="1"/>
    <col min="7" max="7" width="1.7109375" style="3" customWidth="1"/>
    <col min="8" max="8" width="12.28515625" style="3" customWidth="1"/>
    <col min="9" max="9" width="13.5703125" style="4" customWidth="1"/>
    <col min="10" max="12" width="9.7109375" style="4" customWidth="1"/>
    <col min="13" max="15" width="9.140625" style="4"/>
    <col min="16" max="16384" width="9.140625" style="3"/>
  </cols>
  <sheetData>
    <row r="2" spans="2:18" ht="12.75" customHeight="1">
      <c r="B2" s="683" t="str">
        <f>"Table 9a: Early years registered providers inspected when there were no children on roll complying with the requirements for registration between "&amp;current_quarter&amp;", by provider type (provisional)"&amp;" "&amp;CHAR(185)&amp;" "&amp;CHAR(178)</f>
        <v>Table 9a: Early years registered providers inspected when there were no children on roll complying with the requirements for registration between 1 January 2013 and 31 March 2013, by provider type (provisional) ¹ ²</v>
      </c>
      <c r="C2" s="683"/>
      <c r="D2" s="683"/>
      <c r="E2" s="683"/>
      <c r="F2" s="683"/>
      <c r="G2" s="683"/>
      <c r="H2" s="683"/>
      <c r="I2" s="20"/>
      <c r="J2" s="20"/>
      <c r="K2" s="20"/>
      <c r="L2" s="20"/>
      <c r="M2" s="20"/>
    </row>
    <row r="3" spans="2:18" ht="28.15" customHeight="1">
      <c r="B3" s="683"/>
      <c r="C3" s="683"/>
      <c r="D3" s="683"/>
      <c r="E3" s="683"/>
      <c r="F3" s="683"/>
      <c r="G3" s="683"/>
      <c r="H3" s="683"/>
      <c r="I3" s="20"/>
      <c r="J3" s="680"/>
      <c r="K3" s="681"/>
      <c r="L3" s="681"/>
      <c r="M3" s="20"/>
    </row>
    <row r="4" spans="2:18" s="16" customFormat="1" ht="15.75" customHeight="1">
      <c r="B4" s="15"/>
      <c r="C4" s="15"/>
      <c r="D4" s="15"/>
      <c r="E4" s="15"/>
      <c r="F4" s="15"/>
      <c r="G4" s="15"/>
      <c r="I4" s="17"/>
      <c r="J4" s="681"/>
      <c r="K4" s="681"/>
      <c r="L4" s="681"/>
      <c r="M4" s="17"/>
      <c r="N4" s="17"/>
      <c r="O4" s="17"/>
      <c r="P4" s="18"/>
    </row>
    <row r="5" spans="2:18" ht="29.1" customHeight="1">
      <c r="B5" s="334"/>
      <c r="C5" s="335" t="s">
        <v>58</v>
      </c>
      <c r="D5" s="298" t="s">
        <v>178</v>
      </c>
      <c r="E5" s="298"/>
      <c r="F5" s="269" t="s">
        <v>1</v>
      </c>
      <c r="G5" s="300"/>
      <c r="H5" s="269" t="s">
        <v>2</v>
      </c>
      <c r="I5" s="3"/>
      <c r="J5" s="727"/>
      <c r="K5" s="727"/>
      <c r="L5" s="727"/>
      <c r="M5" s="8"/>
      <c r="N5" s="8"/>
      <c r="O5" s="8"/>
      <c r="P5" s="9"/>
      <c r="Q5" s="4"/>
      <c r="R5" s="6"/>
    </row>
    <row r="6" spans="2:18" s="22" customFormat="1" ht="4.5" customHeight="1">
      <c r="B6" s="11"/>
      <c r="C6" s="66"/>
      <c r="E6" s="40"/>
      <c r="F6" s="40"/>
      <c r="H6" s="23"/>
      <c r="I6" s="24"/>
      <c r="J6" s="24"/>
      <c r="K6" s="24"/>
      <c r="L6" s="24"/>
      <c r="M6" s="24"/>
      <c r="N6" s="25"/>
      <c r="O6" s="25"/>
      <c r="P6" s="25"/>
      <c r="Q6" s="25"/>
    </row>
    <row r="7" spans="2:18" s="22" customFormat="1">
      <c r="B7" s="170" t="s">
        <v>144</v>
      </c>
      <c r="C7" s="291">
        <f>IF(ISERROR(VLOOKUP("4"&amp;$B7&amp;"All",dataset14,5,FALSE))=TRUE,0,VLOOKUP("4"&amp;$B7&amp;"All",dataset14,5,FALSE))</f>
        <v>40</v>
      </c>
      <c r="D7" s="291">
        <f>IF(ISERROR(VLOOKUP("4"&amp;$B7&amp;"All",dataset14,6,FALSE))=TRUE,0,VLOOKUP("4"&amp;$B7&amp;"All",dataset14,6,FALSE))</f>
        <v>30</v>
      </c>
      <c r="E7" s="291"/>
      <c r="F7" s="291">
        <f>IF(ISERROR(VLOOKUP("4"&amp;$B7&amp;"All",dataset14,7,FALSE))=TRUE,0,VLOOKUP("4"&amp;$B7&amp;"All",dataset14,7,FALSE))</f>
        <v>10</v>
      </c>
      <c r="G7" s="291"/>
      <c r="H7" s="291">
        <f>IF(ISERROR(VLOOKUP("4"&amp;$B7&amp;"All",dataset14,8,FALSE))=TRUE,0,VLOOKUP("4"&amp;$B7&amp;"All",dataset14,8,FALSE))</f>
        <v>0</v>
      </c>
      <c r="I7" s="23"/>
      <c r="J7" s="24"/>
      <c r="K7" s="24"/>
      <c r="L7" s="24"/>
      <c r="M7" s="24"/>
      <c r="N7" s="24"/>
      <c r="O7" s="25"/>
      <c r="P7" s="25"/>
      <c r="Q7" s="25"/>
      <c r="R7" s="25"/>
    </row>
    <row r="8" spans="2:18" s="22" customFormat="1">
      <c r="B8" s="282" t="s">
        <v>239</v>
      </c>
      <c r="C8" s="291">
        <f>IF(ISERROR(VLOOKUP("4"&amp;$B8&amp;"All",dataset14,5,FALSE))=TRUE,0,VLOOKUP("4"&amp;$B8&amp;"All",dataset14,5,FALSE))</f>
        <v>3</v>
      </c>
      <c r="D8" s="291">
        <f>IF(ISERROR(VLOOKUP("4"&amp;$B8&amp;"All",dataset14,6,FALSE))=TRUE,0,VLOOKUP("4"&amp;$B8&amp;"All",dataset14,6,FALSE))</f>
        <v>3</v>
      </c>
      <c r="E8" s="291"/>
      <c r="F8" s="291">
        <f>IF(ISERROR(VLOOKUP("4"&amp;$B8&amp;"All",dataset14,7,FALSE))=TRUE,0,VLOOKUP("4"&amp;$B8&amp;"All",dataset14,7,FALSE))</f>
        <v>0</v>
      </c>
      <c r="G8" s="291"/>
      <c r="H8" s="291">
        <f>IF(ISERROR(VLOOKUP("4"&amp;$B8&amp;"All",dataset14,8,FALSE))=TRUE,0,VLOOKUP("4"&amp;$B8&amp;"All",dataset14,8,FALSE))</f>
        <v>0</v>
      </c>
      <c r="I8" s="23"/>
      <c r="J8" s="24"/>
      <c r="K8" s="24"/>
      <c r="L8" s="24"/>
      <c r="M8" s="24"/>
      <c r="N8" s="24"/>
      <c r="O8" s="25"/>
      <c r="P8" s="25"/>
      <c r="Q8" s="25"/>
      <c r="R8" s="25"/>
    </row>
    <row r="9" spans="2:18" s="22" customFormat="1">
      <c r="B9" s="282" t="s">
        <v>240</v>
      </c>
      <c r="C9" s="291">
        <f>IF(ISERROR(VLOOKUP("4"&amp;$B9&amp;"All",dataset14,5,FALSE))=TRUE,0,VLOOKUP("4"&amp;$B9&amp;"All",dataset14,5,FALSE))</f>
        <v>0</v>
      </c>
      <c r="D9" s="291">
        <f>IF(ISERROR(VLOOKUP("4"&amp;$B9&amp;"All",dataset14,6,FALSE))=TRUE,0,VLOOKUP("4"&amp;$B9&amp;"All",dataset14,6,FALSE))</f>
        <v>0</v>
      </c>
      <c r="E9" s="291"/>
      <c r="F9" s="291">
        <f>IF(ISERROR(VLOOKUP("4"&amp;$B9&amp;"All",dataset14,7,FALSE))=TRUE,0,VLOOKUP("4"&amp;$B9&amp;"All",dataset14,7,FALSE))</f>
        <v>0</v>
      </c>
      <c r="G9" s="291"/>
      <c r="H9" s="291">
        <f>IF(ISERROR(VLOOKUP("4"&amp;$B9&amp;"All",dataset14,8,FALSE))=TRUE,0,VLOOKUP("4"&amp;$B9&amp;"All",dataset14,8,FALSE))</f>
        <v>0</v>
      </c>
      <c r="I9" s="23"/>
      <c r="J9" s="24"/>
      <c r="K9" s="24"/>
      <c r="L9" s="24"/>
      <c r="M9" s="24"/>
      <c r="N9" s="24"/>
      <c r="O9" s="25"/>
      <c r="P9" s="25"/>
      <c r="Q9" s="25"/>
      <c r="R9" s="25"/>
    </row>
    <row r="10" spans="2:18" s="22" customFormat="1">
      <c r="B10" s="282" t="s">
        <v>143</v>
      </c>
      <c r="C10" s="291">
        <f>IF(ISERROR(VLOOKUP("4"&amp;$B10&amp;"All",dataset14,5,FALSE))=TRUE,0,VLOOKUP("4"&amp;$B10&amp;"All",dataset14,5,FALSE))</f>
        <v>0</v>
      </c>
      <c r="D10" s="291">
        <f>IF(ISERROR(VLOOKUP("4"&amp;$B10&amp;"All",dataset14,6,FALSE))=TRUE,0,VLOOKUP("4"&amp;$B10&amp;"All",dataset14,6,FALSE))</f>
        <v>0</v>
      </c>
      <c r="E10" s="291"/>
      <c r="F10" s="291">
        <f>IF(ISERROR(VLOOKUP("4"&amp;$B10&amp;"All",dataset14,7,FALSE))=TRUE,0,VLOOKUP("4"&amp;$B10&amp;"All",dataset14,7,FALSE))</f>
        <v>0</v>
      </c>
      <c r="G10" s="291"/>
      <c r="H10" s="291">
        <f>IF(ISERROR(VLOOKUP("4"&amp;$B10&amp;"All",dataset14,8,FALSE))=TRUE,0,VLOOKUP("4"&amp;$B10&amp;"All",dataset14,8,FALSE))</f>
        <v>0</v>
      </c>
      <c r="I10" s="23"/>
      <c r="J10" s="24"/>
      <c r="K10" s="24"/>
      <c r="L10" s="24"/>
      <c r="M10" s="24"/>
      <c r="N10" s="24"/>
      <c r="O10" s="25"/>
      <c r="P10" s="25"/>
      <c r="Q10" s="25"/>
      <c r="R10" s="25"/>
    </row>
    <row r="11" spans="2:18" s="22" customFormat="1" ht="6" customHeight="1">
      <c r="B11" s="282"/>
      <c r="C11" s="291"/>
      <c r="D11" s="291"/>
      <c r="E11" s="291"/>
      <c r="F11" s="291"/>
      <c r="G11" s="291"/>
      <c r="H11" s="291"/>
      <c r="I11" s="23"/>
      <c r="J11" s="24"/>
      <c r="K11" s="24"/>
      <c r="L11" s="24"/>
      <c r="M11" s="24"/>
      <c r="N11" s="24"/>
      <c r="O11" s="25"/>
      <c r="P11" s="25"/>
      <c r="Q11" s="25"/>
      <c r="R11" s="25"/>
    </row>
    <row r="12" spans="2:18" s="22" customFormat="1">
      <c r="B12" s="170" t="s">
        <v>172</v>
      </c>
      <c r="C12" s="291">
        <f>IF(ISERROR(VLOOKUP("4"&amp;$B12&amp;"All",dataset14,5,FALSE))=TRUE,0,VLOOKUP("4"&amp;$B12&amp;"All",dataset14,5,FALSE))</f>
        <v>43</v>
      </c>
      <c r="D12" s="291">
        <f>IF(ISERROR(VLOOKUP("4"&amp;$B12&amp;"All",dataset14,6,FALSE))=TRUE,0,VLOOKUP("4"&amp;$B12&amp;"All",dataset14,6,FALSE))</f>
        <v>33</v>
      </c>
      <c r="E12" s="291"/>
      <c r="F12" s="291">
        <f>IF(ISERROR(VLOOKUP("4"&amp;$B12&amp;"All",dataset14,7,FALSE))=TRUE,0,VLOOKUP("4"&amp;$B12&amp;"All",dataset14,7,FALSE))</f>
        <v>10</v>
      </c>
      <c r="G12" s="291"/>
      <c r="H12" s="291">
        <f>IF(ISERROR(VLOOKUP("4"&amp;$B12&amp;"All",dataset14,8,FALSE))=TRUE,0,VLOOKUP("4"&amp;$B12&amp;"All",dataset14,8,FALSE))</f>
        <v>0</v>
      </c>
      <c r="I12" s="23"/>
      <c r="J12" s="24"/>
      <c r="K12" s="24"/>
      <c r="L12" s="24"/>
      <c r="M12" s="24"/>
      <c r="N12" s="24"/>
      <c r="O12" s="25"/>
      <c r="P12" s="25"/>
      <c r="Q12" s="25"/>
      <c r="R12" s="25"/>
    </row>
    <row r="13" spans="2:18" ht="4.5" customHeight="1">
      <c r="B13" s="13"/>
      <c r="C13" s="14"/>
      <c r="D13" s="14"/>
      <c r="E13" s="14"/>
      <c r="F13" s="14"/>
      <c r="G13" s="14"/>
      <c r="H13" s="14"/>
      <c r="I13" s="3"/>
      <c r="J13" s="19"/>
      <c r="K13" s="19"/>
      <c r="L13" s="19"/>
      <c r="M13" s="19"/>
      <c r="N13" s="19"/>
      <c r="O13" s="19"/>
      <c r="P13" s="19"/>
    </row>
    <row r="14" spans="2:18" ht="12.75" customHeight="1">
      <c r="B14" s="11"/>
      <c r="C14" s="12"/>
      <c r="D14" s="12"/>
      <c r="E14" s="12"/>
      <c r="F14" s="12"/>
      <c r="G14" s="12"/>
      <c r="H14" s="191" t="s">
        <v>57</v>
      </c>
      <c r="I14" s="3"/>
      <c r="J14" s="19"/>
      <c r="K14" s="19"/>
      <c r="L14" s="19"/>
      <c r="M14" s="19"/>
      <c r="N14" s="19"/>
      <c r="O14" s="19"/>
      <c r="P14" s="19"/>
    </row>
    <row r="15" spans="2:18" ht="12.75" customHeight="1">
      <c r="B15" s="757" t="s">
        <v>247</v>
      </c>
      <c r="C15" s="757"/>
      <c r="D15" s="757"/>
      <c r="E15" s="12"/>
      <c r="F15" s="12"/>
      <c r="O15" s="3"/>
    </row>
    <row r="16" spans="2:18" ht="11.25" customHeight="1">
      <c r="B16" s="758" t="s">
        <v>9209</v>
      </c>
      <c r="C16" s="758"/>
      <c r="D16" s="758"/>
      <c r="E16" s="758"/>
      <c r="F16" s="758"/>
      <c r="G16" s="758"/>
      <c r="H16" s="758"/>
      <c r="O16" s="3"/>
    </row>
    <row r="17" spans="2:15" ht="22.5" customHeight="1">
      <c r="B17" s="758"/>
      <c r="C17" s="758"/>
      <c r="D17" s="758"/>
      <c r="E17" s="758"/>
      <c r="F17" s="758"/>
      <c r="G17" s="758"/>
      <c r="H17" s="758"/>
      <c r="O17" s="3"/>
    </row>
    <row r="18" spans="2:15">
      <c r="O18" s="3"/>
    </row>
    <row r="19" spans="2:15">
      <c r="O19" s="3"/>
    </row>
    <row r="20" spans="2:15">
      <c r="C20" s="209"/>
      <c r="D20" s="209"/>
      <c r="E20" s="209"/>
      <c r="F20" s="209"/>
      <c r="G20" s="209"/>
      <c r="H20" s="209"/>
      <c r="O20" s="3"/>
    </row>
    <row r="21" spans="2:15">
      <c r="C21" s="209"/>
      <c r="O21" s="3"/>
    </row>
    <row r="22" spans="2:15">
      <c r="C22" s="209"/>
      <c r="O22" s="3"/>
    </row>
    <row r="23" spans="2:15">
      <c r="C23" s="209"/>
      <c r="O23" s="3"/>
    </row>
    <row r="24" spans="2:15">
      <c r="C24" s="209"/>
      <c r="O24" s="3"/>
    </row>
    <row r="25" spans="2:15">
      <c r="C25" s="209"/>
      <c r="D25" s="209"/>
      <c r="E25" s="209"/>
      <c r="F25" s="209"/>
      <c r="G25" s="209"/>
      <c r="H25" s="209"/>
      <c r="O25" s="3"/>
    </row>
    <row r="26" spans="2:15">
      <c r="C26" s="209"/>
      <c r="O26" s="3"/>
    </row>
    <row r="27" spans="2:15">
      <c r="O27" s="3"/>
    </row>
    <row r="28" spans="2:15">
      <c r="O28" s="3"/>
    </row>
    <row r="29" spans="2:15">
      <c r="O29" s="3"/>
    </row>
    <row r="30" spans="2:15">
      <c r="O30" s="3"/>
    </row>
    <row r="31" spans="2:15">
      <c r="O31" s="3"/>
    </row>
    <row r="32" spans="2:15">
      <c r="O32" s="3"/>
    </row>
    <row r="33" spans="2:15">
      <c r="O33" s="3"/>
    </row>
    <row r="34" spans="2:15">
      <c r="O34" s="3"/>
    </row>
    <row r="35" spans="2:15">
      <c r="O35" s="3"/>
    </row>
    <row r="36" spans="2:15">
      <c r="B36" s="7"/>
      <c r="O36" s="3"/>
    </row>
    <row r="37" spans="2:15">
      <c r="O37" s="3"/>
    </row>
    <row r="39" spans="2:15">
      <c r="C39" s="7"/>
    </row>
  </sheetData>
  <sheetProtection sheet="1" objects="1" scenarios="1"/>
  <mergeCells count="4">
    <mergeCell ref="B15:D15"/>
    <mergeCell ref="B2:H3"/>
    <mergeCell ref="B16:H17"/>
    <mergeCell ref="J3:L5"/>
  </mergeCells>
  <phoneticPr fontId="3" type="noConversion"/>
  <pageMargins left="0.75" right="0.75" top="1" bottom="1" header="0.5" footer="0.5"/>
  <pageSetup paperSize="9" scale="74" orientation="portrait" r:id="rId1"/>
  <headerFooter alignWithMargins="0"/>
</worksheet>
</file>

<file path=xl/worksheets/sheet29.xml><?xml version="1.0" encoding="utf-8"?>
<worksheet xmlns="http://schemas.openxmlformats.org/spreadsheetml/2006/main" xmlns:r="http://schemas.openxmlformats.org/officeDocument/2006/relationships">
  <sheetPr codeName="Sheet32" enableFormatConditionsCalculation="0">
    <tabColor indexed="31"/>
  </sheetPr>
  <dimension ref="A2:AD156"/>
  <sheetViews>
    <sheetView showGridLines="0" showRowColHeaders="0" zoomScaleNormal="100" workbookViewId="0">
      <selection activeCell="C4" sqref="C4:D4"/>
    </sheetView>
  </sheetViews>
  <sheetFormatPr defaultColWidth="9.140625" defaultRowHeight="12.75"/>
  <cols>
    <col min="1" max="1" width="1.5703125" style="127" customWidth="1"/>
    <col min="2" max="3" width="27.28515625" style="116" customWidth="1"/>
    <col min="4" max="4" width="8" style="116" customWidth="1"/>
    <col min="5" max="5" width="9.42578125" style="125" customWidth="1"/>
    <col min="6" max="6" width="10.42578125" style="125" customWidth="1"/>
    <col min="7" max="7" width="11" style="139" customWidth="1"/>
    <col min="8" max="8" width="11" style="125" customWidth="1"/>
    <col min="9" max="9" width="9.140625" style="139" customWidth="1"/>
    <col min="10" max="10" width="11" style="125" customWidth="1"/>
    <col min="11" max="11" width="11" style="139" customWidth="1"/>
    <col min="12" max="12" width="7.5703125" style="105" customWidth="1"/>
    <col min="13" max="13" width="7.5703125" style="108" customWidth="1"/>
    <col min="14" max="14" width="1.5703125" style="108" customWidth="1"/>
    <col min="15" max="15" width="7.5703125" style="127" customWidth="1"/>
    <col min="16" max="16" width="7.5703125" style="131" customWidth="1"/>
    <col min="17" max="17" width="9.7109375" style="127" customWidth="1"/>
    <col min="18" max="18" width="9.7109375" style="131" customWidth="1"/>
    <col min="19" max="19" width="9.7109375" style="127" customWidth="1"/>
    <col min="20" max="20" width="9.7109375" style="131" customWidth="1"/>
    <col min="21" max="21" width="9.7109375" style="127" customWidth="1"/>
    <col min="22" max="22" width="9.7109375" style="131" customWidth="1"/>
    <col min="23" max="23" width="9.7109375" style="127" customWidth="1"/>
    <col min="24" max="24" width="9.7109375" style="131" customWidth="1"/>
    <col min="25" max="16384" width="9.140625" style="127"/>
  </cols>
  <sheetData>
    <row r="2" spans="1:30" ht="27.75" customHeight="1">
      <c r="B2" s="723" t="str">
        <f>"Table 9b: Early years registered providers inspected when there were no children on roll complying with the requirements of registration at their most recent inspection as at "&amp;Quarter_end&amp;" (provisional)"&amp;" "&amp;CHAR(185)&amp;" "&amp;CHAR(178)&amp;" "&amp;CHAR(179)</f>
        <v>Table 9b: Early years registered providers inspected when there were no children on roll complying with the requirements of registration at their most recent inspection as at 31 March 2013 (provisional) ¹ ² ³</v>
      </c>
      <c r="C2" s="723"/>
      <c r="D2" s="723"/>
      <c r="E2" s="723"/>
      <c r="F2" s="723"/>
      <c r="G2" s="723"/>
      <c r="H2" s="723"/>
      <c r="I2" s="723"/>
      <c r="J2" s="723"/>
      <c r="K2" s="723"/>
      <c r="L2" s="290"/>
      <c r="M2" s="290"/>
      <c r="N2" s="128"/>
      <c r="O2" s="129"/>
      <c r="P2" s="130"/>
      <c r="Q2" s="129"/>
      <c r="R2" s="130"/>
      <c r="S2" s="129"/>
      <c r="T2" s="130"/>
      <c r="U2" s="129"/>
      <c r="V2" s="130"/>
    </row>
    <row r="3" spans="1:30" ht="17.25" customHeight="1">
      <c r="B3" s="132"/>
      <c r="C3" s="132"/>
      <c r="D3" s="133"/>
      <c r="E3" s="134"/>
      <c r="F3" s="135"/>
      <c r="G3" s="136"/>
      <c r="H3" s="135"/>
      <c r="I3" s="136"/>
      <c r="J3" s="135"/>
      <c r="K3" s="136"/>
      <c r="L3" s="134"/>
      <c r="M3" s="136"/>
      <c r="N3" s="136"/>
      <c r="O3" s="137"/>
      <c r="P3" s="138"/>
      <c r="Q3" s="137"/>
      <c r="R3" s="138"/>
      <c r="S3" s="137"/>
      <c r="T3" s="138"/>
      <c r="U3" s="137"/>
      <c r="V3" s="138"/>
    </row>
    <row r="4" spans="1:30">
      <c r="B4" s="311" t="s">
        <v>177</v>
      </c>
      <c r="C4" s="764" t="s">
        <v>172</v>
      </c>
      <c r="D4" s="765"/>
      <c r="E4" s="106"/>
      <c r="F4" s="105"/>
      <c r="G4" s="108"/>
      <c r="H4" s="105"/>
      <c r="I4" s="108"/>
      <c r="J4" s="105"/>
      <c r="K4" s="108"/>
      <c r="M4" s="139"/>
      <c r="N4" s="139"/>
    </row>
    <row r="5" spans="1:30">
      <c r="B5" s="127"/>
      <c r="C5" s="127"/>
      <c r="E5" s="105"/>
      <c r="F5" s="105"/>
      <c r="G5" s="108"/>
      <c r="H5" s="105"/>
      <c r="I5" s="108"/>
      <c r="J5" s="105"/>
      <c r="K5" s="108"/>
      <c r="M5" s="139"/>
      <c r="N5" s="139"/>
      <c r="P5" s="117"/>
      <c r="Q5" s="116"/>
      <c r="R5" s="117"/>
      <c r="S5" s="116"/>
      <c r="T5" s="117"/>
      <c r="U5" s="116"/>
      <c r="V5" s="117"/>
      <c r="W5" s="116"/>
      <c r="X5" s="117"/>
      <c r="Y5" s="116"/>
    </row>
    <row r="6" spans="1:30" s="140" customFormat="1" ht="15.75" customHeight="1">
      <c r="B6" s="141"/>
      <c r="C6" s="141"/>
      <c r="D6" s="141"/>
      <c r="E6" s="759" t="s">
        <v>58</v>
      </c>
      <c r="F6" s="728" t="s">
        <v>1226</v>
      </c>
      <c r="G6" s="706"/>
      <c r="H6" s="706"/>
      <c r="I6" s="728" t="s">
        <v>1227</v>
      </c>
      <c r="J6" s="706"/>
      <c r="K6" s="706"/>
      <c r="L6" s="223"/>
      <c r="M6" s="142"/>
      <c r="N6" s="722"/>
      <c r="O6" s="722"/>
      <c r="P6" s="722"/>
      <c r="Q6" s="722"/>
      <c r="R6" s="722"/>
      <c r="S6" s="722"/>
      <c r="T6" s="141"/>
      <c r="U6" s="141"/>
    </row>
    <row r="7" spans="1:30" ht="26.25" customHeight="1">
      <c r="B7" s="143"/>
      <c r="C7" s="143"/>
      <c r="D7" s="143"/>
      <c r="E7" s="760"/>
      <c r="F7" s="535" t="s">
        <v>178</v>
      </c>
      <c r="G7" s="534" t="s">
        <v>3</v>
      </c>
      <c r="H7" s="534" t="s">
        <v>4</v>
      </c>
      <c r="I7" s="535" t="s">
        <v>178</v>
      </c>
      <c r="J7" s="534" t="s">
        <v>3</v>
      </c>
      <c r="K7" s="534" t="s">
        <v>4</v>
      </c>
      <c r="L7" s="145"/>
      <c r="M7" s="144"/>
      <c r="N7" s="145"/>
      <c r="O7" s="144"/>
      <c r="P7" s="145"/>
      <c r="Q7" s="144"/>
      <c r="R7" s="145"/>
      <c r="S7" s="144"/>
      <c r="T7" s="145"/>
      <c r="U7" s="116"/>
      <c r="V7" s="127"/>
      <c r="X7" s="127"/>
    </row>
    <row r="8" spans="1:30" ht="4.5" customHeight="1">
      <c r="B8" s="146"/>
      <c r="C8" s="146"/>
      <c r="D8" s="146"/>
      <c r="E8" s="144"/>
      <c r="F8" s="144"/>
      <c r="G8" s="144"/>
      <c r="H8" s="144"/>
      <c r="I8" s="145"/>
      <c r="J8" s="145"/>
      <c r="K8" s="145"/>
      <c r="L8" s="145"/>
      <c r="M8" s="144"/>
      <c r="N8" s="145"/>
      <c r="O8" s="144"/>
      <c r="P8" s="145"/>
      <c r="Q8" s="144"/>
      <c r="R8" s="145"/>
      <c r="S8" s="144"/>
      <c r="T8" s="145"/>
      <c r="U8" s="116"/>
      <c r="V8" s="127"/>
      <c r="X8" s="127"/>
    </row>
    <row r="9" spans="1:30" ht="12.75" customHeight="1">
      <c r="B9" s="155" t="s">
        <v>145</v>
      </c>
      <c r="C9" s="148"/>
      <c r="D9" s="148"/>
      <c r="E9" s="40">
        <f>IF(ISERROR(VLOOKUP($C$4&amp;"All",Dataset15,4,FALSE))=TRUE,0,VLOOKUP($C$4&amp;"All",Dataset15,4,FALSE))</f>
        <v>2310</v>
      </c>
      <c r="F9" s="40">
        <f>IF(ISERROR(VLOOKUP($C$4&amp;"All",Dataset15,5,FALSE))=TRUE,0,VLOOKUP($C$4&amp;"All",Dataset15,5,FALSE))</f>
        <v>1684</v>
      </c>
      <c r="G9" s="40">
        <f>IF(ISERROR(VLOOKUP($C$4&amp;"All",Dataset15,6,FALSE))=TRUE,0,VLOOKUP($C$4&amp;"All",Dataset15,6,FALSE))</f>
        <v>621</v>
      </c>
      <c r="H9" s="40">
        <f>IF(ISERROR(VLOOKUP($C$4&amp;"All",Dataset15,7,FALSE))=TRUE,0,VLOOKUP($C$4&amp;"All",Dataset15,7,FALSE))</f>
        <v>5</v>
      </c>
      <c r="I9" s="40">
        <f>IF(ISERROR(100*F9/$E9),"-",100*F9/$E9)</f>
        <v>72.900432900432904</v>
      </c>
      <c r="J9" s="40">
        <f t="shared" ref="J9:K11" si="0">IF(ISERROR(100*G9/$E9),"-",100*G9/$E9)</f>
        <v>26.883116883116884</v>
      </c>
      <c r="K9" s="40">
        <f t="shared" si="0"/>
        <v>0.21645021645021645</v>
      </c>
      <c r="L9" s="292"/>
      <c r="M9" s="145"/>
      <c r="N9" s="145"/>
      <c r="O9" s="144"/>
      <c r="P9" s="145"/>
      <c r="Q9" s="144"/>
      <c r="R9" s="145"/>
      <c r="S9" s="144"/>
      <c r="T9" s="145"/>
      <c r="U9" s="116"/>
      <c r="V9" s="127"/>
      <c r="X9" s="127"/>
    </row>
    <row r="10" spans="1:30" s="148" customFormat="1">
      <c r="A10" s="147"/>
      <c r="B10" s="155" t="s">
        <v>12</v>
      </c>
      <c r="C10" s="149"/>
      <c r="D10" s="149"/>
      <c r="E10" s="40">
        <f>IF(ISERROR(VLOOKUP($C$4&amp;"All",Dataset15,8,FALSE))=TRUE,0,VLOOKUP($C$4&amp;"All",Dataset15,8,FALSE))</f>
        <v>2303</v>
      </c>
      <c r="F10" s="40">
        <f>IF(ISERROR(VLOOKUP($C$4&amp;"All",Dataset15,9,FALSE))=TRUE,0,VLOOKUP($C$4&amp;"All",Dataset15,9,FALSE))</f>
        <v>1717</v>
      </c>
      <c r="G10" s="40">
        <f>IF(ISERROR(VLOOKUP($C$4&amp;"All",Dataset15,10,FALSE))=TRUE,0,VLOOKUP($C$4&amp;"All",Dataset15,10,FALSE))</f>
        <v>586</v>
      </c>
      <c r="H10" s="40">
        <f>IF(ISERROR(VLOOKUP($C$4&amp;"All",Dataset15,11,FALSE))=TRUE,0,VLOOKUP($C$4&amp;"All",Dataset15,11,FALSE))</f>
        <v>0</v>
      </c>
      <c r="I10" s="40">
        <f t="shared" ref="I10:I11" si="1">IF(ISERROR(100*F10/$E10),"-",100*F10/$E10)</f>
        <v>74.554928354320452</v>
      </c>
      <c r="J10" s="40">
        <f t="shared" si="0"/>
        <v>25.445071645679548</v>
      </c>
      <c r="K10" s="40">
        <f t="shared" si="0"/>
        <v>0</v>
      </c>
      <c r="L10" s="292"/>
      <c r="M10" s="145"/>
      <c r="N10" s="151"/>
      <c r="O10" s="151"/>
      <c r="P10" s="151"/>
      <c r="Q10" s="151"/>
      <c r="R10" s="151"/>
      <c r="S10" s="151"/>
      <c r="T10" s="151"/>
    </row>
    <row r="11" spans="1:30" s="148" customFormat="1">
      <c r="A11" s="147"/>
      <c r="B11" s="155" t="s">
        <v>13</v>
      </c>
      <c r="C11" s="149"/>
      <c r="D11" s="149"/>
      <c r="E11" s="40">
        <f>IF(ISERROR(VLOOKUP($C$4&amp;"All",Dataset15,12,FALSE))=TRUE,0,VLOOKUP($C$4&amp;"All",Dataset15,12,FALSE))</f>
        <v>2274</v>
      </c>
      <c r="F11" s="40">
        <f>IF(ISERROR(VLOOKUP($C$4&amp;"All",Dataset15,13,FALSE))=TRUE,0,VLOOKUP($C$4&amp;"All",Dataset15,13,FALSE))</f>
        <v>1698</v>
      </c>
      <c r="G11" s="40">
        <f>IF(ISERROR(VLOOKUP($C$4&amp;"All",Dataset15,14,FALSE))=TRUE,0,VLOOKUP($C$4&amp;"All",Dataset15,14,FALSE))</f>
        <v>576</v>
      </c>
      <c r="H11" s="40">
        <f>IF(ISERROR(VLOOKUP($C$4&amp;"All",Dataset15,15,FALSE))=TRUE,0,VLOOKUP($C$4&amp;"All",Dataset15,15,FALSE))</f>
        <v>0</v>
      </c>
      <c r="I11" s="40">
        <f t="shared" si="1"/>
        <v>74.670184696569919</v>
      </c>
      <c r="J11" s="40">
        <f t="shared" si="0"/>
        <v>25.329815303430077</v>
      </c>
      <c r="K11" s="40">
        <f t="shared" si="0"/>
        <v>0</v>
      </c>
      <c r="L11" s="292"/>
      <c r="M11" s="145"/>
      <c r="N11" s="151"/>
      <c r="O11" s="151"/>
      <c r="P11" s="151"/>
      <c r="Q11" s="151"/>
      <c r="R11" s="151"/>
      <c r="S11" s="151"/>
    </row>
    <row r="12" spans="1:30" ht="4.5" customHeight="1">
      <c r="A12" s="116"/>
      <c r="B12" s="152"/>
      <c r="C12" s="152"/>
      <c r="D12" s="152"/>
      <c r="E12" s="153"/>
      <c r="F12" s="154"/>
      <c r="G12" s="154"/>
      <c r="H12" s="154"/>
      <c r="I12" s="154"/>
      <c r="J12" s="154"/>
      <c r="K12" s="154"/>
      <c r="L12" s="150"/>
      <c r="M12" s="145"/>
      <c r="N12" s="151"/>
      <c r="O12" s="151"/>
      <c r="P12" s="151"/>
      <c r="Q12" s="151"/>
      <c r="R12" s="151"/>
      <c r="S12" s="151"/>
      <c r="T12" s="151"/>
      <c r="U12" s="116"/>
      <c r="V12" s="116"/>
      <c r="W12" s="116"/>
      <c r="X12" s="116"/>
      <c r="Y12" s="116"/>
      <c r="Z12" s="116"/>
      <c r="AA12" s="116"/>
      <c r="AB12" s="116"/>
    </row>
    <row r="13" spans="1:30" ht="12.75" customHeight="1">
      <c r="B13" s="155"/>
      <c r="C13" s="155"/>
      <c r="D13" s="156"/>
      <c r="I13" s="336"/>
      <c r="J13" s="303"/>
      <c r="K13" s="208" t="s">
        <v>57</v>
      </c>
      <c r="L13" s="108"/>
      <c r="O13" s="116"/>
      <c r="P13" s="117"/>
      <c r="Q13" s="116"/>
      <c r="R13" s="117"/>
      <c r="S13" s="116"/>
      <c r="T13" s="117"/>
      <c r="U13" s="116"/>
      <c r="V13" s="117"/>
      <c r="W13" s="116"/>
      <c r="X13" s="116"/>
      <c r="Y13" s="116"/>
      <c r="Z13" s="116"/>
      <c r="AA13" s="116"/>
      <c r="AB13" s="116"/>
      <c r="AC13" s="116"/>
      <c r="AD13" s="116"/>
    </row>
    <row r="14" spans="1:30">
      <c r="B14" s="697" t="s">
        <v>0</v>
      </c>
      <c r="C14" s="697"/>
      <c r="D14" s="697"/>
      <c r="E14" s="697"/>
      <c r="F14" s="158"/>
      <c r="G14" s="158"/>
      <c r="H14" s="158"/>
      <c r="I14" s="158"/>
      <c r="J14" s="158"/>
      <c r="K14" s="158"/>
      <c r="L14" s="158"/>
      <c r="M14" s="158"/>
      <c r="N14" s="159"/>
      <c r="O14" s="158"/>
      <c r="P14" s="158"/>
    </row>
    <row r="15" spans="1:30" s="3" customFormat="1">
      <c r="B15" s="155" t="s">
        <v>1209</v>
      </c>
      <c r="C15" s="127"/>
      <c r="D15" s="125"/>
      <c r="E15" s="125"/>
      <c r="H15" s="4"/>
      <c r="I15" s="4"/>
      <c r="J15" s="4"/>
      <c r="K15" s="4"/>
      <c r="L15" s="5"/>
    </row>
    <row r="16" spans="1:30" s="3" customFormat="1" ht="12.75" customHeight="1">
      <c r="B16" s="757" t="s">
        <v>248</v>
      </c>
      <c r="C16" s="757"/>
      <c r="D16" s="757"/>
      <c r="E16" s="12"/>
      <c r="F16" s="12"/>
      <c r="I16" s="4"/>
      <c r="J16" s="4"/>
      <c r="K16" s="4"/>
      <c r="L16" s="4"/>
      <c r="M16" s="4"/>
      <c r="N16" s="4"/>
    </row>
    <row r="17" spans="1:30" ht="12.75" customHeight="1">
      <c r="B17" s="368"/>
      <c r="C17" s="368"/>
      <c r="D17" s="368"/>
      <c r="E17" s="368"/>
      <c r="F17" s="368"/>
      <c r="G17" s="368"/>
      <c r="H17" s="368"/>
      <c r="I17" s="368"/>
      <c r="J17" s="368"/>
      <c r="K17" s="368"/>
      <c r="L17" s="368"/>
      <c r="M17" s="136"/>
      <c r="N17" s="136"/>
      <c r="O17" s="137"/>
      <c r="P17" s="138"/>
      <c r="Q17" s="137"/>
      <c r="R17" s="138"/>
      <c r="S17" s="137"/>
      <c r="T17" s="138"/>
      <c r="U17" s="137"/>
      <c r="V17" s="138"/>
    </row>
    <row r="18" spans="1:30">
      <c r="B18" s="368"/>
      <c r="C18" s="368"/>
      <c r="D18" s="368"/>
      <c r="E18" s="368"/>
      <c r="F18" s="368"/>
      <c r="G18" s="368"/>
      <c r="H18" s="368"/>
      <c r="I18" s="368"/>
      <c r="J18" s="368"/>
      <c r="K18" s="368"/>
      <c r="L18" s="368"/>
      <c r="M18" s="136"/>
      <c r="N18" s="136"/>
      <c r="O18" s="137"/>
      <c r="P18" s="138"/>
      <c r="Q18" s="137"/>
      <c r="R18" s="138"/>
      <c r="S18" s="137"/>
      <c r="T18" s="138"/>
      <c r="U18" s="137"/>
      <c r="V18" s="138"/>
    </row>
    <row r="19" spans="1:30">
      <c r="B19" s="368"/>
      <c r="C19" s="368"/>
      <c r="D19" s="368"/>
      <c r="E19" s="368"/>
      <c r="F19" s="368"/>
      <c r="G19" s="368"/>
      <c r="H19" s="416" t="str">
        <f t="shared" ref="H19" si="2">IF(ISERROR(100*E19/$E19),"-",100*E19/$E19)</f>
        <v>-</v>
      </c>
      <c r="I19" s="368"/>
      <c r="J19" s="368"/>
      <c r="K19" s="368"/>
      <c r="L19" s="368"/>
      <c r="M19" s="136"/>
      <c r="N19" s="136"/>
      <c r="O19" s="137"/>
      <c r="P19" s="138"/>
      <c r="Q19" s="137"/>
      <c r="R19" s="138"/>
      <c r="S19" s="137"/>
      <c r="T19" s="138"/>
      <c r="U19" s="137"/>
      <c r="V19" s="138"/>
    </row>
    <row r="20" spans="1:30">
      <c r="B20" s="344"/>
      <c r="C20" s="344"/>
      <c r="D20" s="344"/>
      <c r="E20" s="345"/>
      <c r="F20" s="345"/>
      <c r="G20" s="346"/>
      <c r="H20" s="345"/>
      <c r="I20" s="346"/>
      <c r="J20" s="345"/>
      <c r="K20" s="346"/>
      <c r="L20" s="345"/>
      <c r="M20" s="139"/>
      <c r="N20" s="139"/>
      <c r="P20" s="117"/>
      <c r="Q20" s="116"/>
      <c r="R20" s="117"/>
      <c r="S20" s="116"/>
      <c r="T20" s="117"/>
      <c r="U20" s="116"/>
      <c r="V20" s="117"/>
      <c r="W20" s="116"/>
      <c r="X20" s="117"/>
      <c r="Y20" s="116"/>
    </row>
    <row r="21" spans="1:30" s="140" customFormat="1" ht="30.75" customHeight="1">
      <c r="B21" s="349"/>
      <c r="C21" s="349"/>
      <c r="D21" s="349"/>
      <c r="E21" s="761"/>
      <c r="F21" s="763"/>
      <c r="G21" s="763"/>
      <c r="H21" s="739"/>
      <c r="I21" s="741"/>
      <c r="J21" s="739"/>
      <c r="K21" s="741"/>
      <c r="L21" s="356"/>
      <c r="M21" s="142"/>
      <c r="N21" s="722"/>
      <c r="O21" s="722"/>
      <c r="P21" s="722"/>
      <c r="Q21" s="722"/>
      <c r="R21" s="722"/>
      <c r="S21" s="722"/>
      <c r="T21" s="141"/>
      <c r="U21" s="141"/>
    </row>
    <row r="22" spans="1:30" ht="15.75" customHeight="1">
      <c r="B22" s="350"/>
      <c r="C22" s="350"/>
      <c r="D22" s="350"/>
      <c r="E22" s="762"/>
      <c r="F22" s="356"/>
      <c r="G22" s="357"/>
      <c r="H22" s="356"/>
      <c r="I22" s="357"/>
      <c r="J22" s="356"/>
      <c r="K22" s="357"/>
      <c r="L22" s="357"/>
      <c r="M22" s="144"/>
      <c r="N22" s="145"/>
      <c r="O22" s="144"/>
      <c r="P22" s="145"/>
      <c r="Q22" s="144"/>
      <c r="R22" s="145"/>
      <c r="S22" s="144"/>
      <c r="T22" s="145"/>
      <c r="U22" s="116"/>
      <c r="V22" s="127"/>
      <c r="X22" s="127"/>
    </row>
    <row r="23" spans="1:30" ht="4.5" customHeight="1">
      <c r="B23" s="350"/>
      <c r="C23" s="350"/>
      <c r="D23" s="350"/>
      <c r="E23" s="356"/>
      <c r="F23" s="356"/>
      <c r="G23" s="357"/>
      <c r="H23" s="356"/>
      <c r="I23" s="357"/>
      <c r="J23" s="356"/>
      <c r="K23" s="357"/>
      <c r="L23" s="357"/>
      <c r="M23" s="144"/>
      <c r="N23" s="145"/>
      <c r="O23" s="144"/>
      <c r="P23" s="145"/>
      <c r="Q23" s="144"/>
      <c r="R23" s="145"/>
      <c r="S23" s="144"/>
      <c r="T23" s="145"/>
      <c r="U23" s="116"/>
      <c r="V23" s="127"/>
      <c r="X23" s="127"/>
    </row>
    <row r="24" spans="1:30">
      <c r="B24" s="353"/>
      <c r="C24" s="350"/>
      <c r="D24" s="350"/>
      <c r="E24" s="347"/>
      <c r="F24" s="348"/>
      <c r="G24" s="347"/>
      <c r="H24" s="348"/>
      <c r="I24" s="347"/>
      <c r="J24" s="348"/>
      <c r="K24" s="347"/>
      <c r="L24" s="357"/>
      <c r="M24" s="144"/>
      <c r="N24" s="145"/>
      <c r="O24" s="144"/>
      <c r="P24" s="145"/>
      <c r="Q24" s="144"/>
      <c r="R24" s="145"/>
      <c r="S24" s="144"/>
      <c r="T24" s="145"/>
      <c r="U24" s="116"/>
      <c r="V24" s="127"/>
      <c r="X24" s="127"/>
    </row>
    <row r="25" spans="1:30" s="148" customFormat="1">
      <c r="A25" s="147"/>
      <c r="B25" s="353"/>
      <c r="C25" s="351"/>
      <c r="D25" s="351"/>
      <c r="E25" s="347"/>
      <c r="F25" s="348"/>
      <c r="G25" s="347"/>
      <c r="H25" s="348"/>
      <c r="I25" s="347"/>
      <c r="J25" s="348"/>
      <c r="K25" s="347"/>
      <c r="L25" s="358"/>
      <c r="M25" s="151"/>
      <c r="N25" s="151"/>
      <c r="O25" s="151"/>
      <c r="P25" s="151"/>
      <c r="Q25" s="151"/>
      <c r="R25" s="151"/>
      <c r="S25" s="151"/>
    </row>
    <row r="26" spans="1:30" s="148" customFormat="1">
      <c r="A26" s="147"/>
      <c r="B26" s="353"/>
      <c r="C26" s="351"/>
      <c r="D26" s="351"/>
      <c r="E26" s="347"/>
      <c r="F26" s="348"/>
      <c r="G26" s="347"/>
      <c r="H26" s="348"/>
      <c r="I26" s="347"/>
      <c r="J26" s="348"/>
      <c r="K26" s="347"/>
      <c r="L26" s="358"/>
      <c r="M26" s="151"/>
      <c r="N26" s="151"/>
      <c r="O26" s="151"/>
      <c r="P26" s="151"/>
      <c r="Q26" s="151"/>
      <c r="R26" s="151"/>
      <c r="S26" s="151"/>
    </row>
    <row r="27" spans="1:30" ht="4.5" customHeight="1">
      <c r="A27" s="116"/>
      <c r="B27" s="344"/>
      <c r="C27" s="344"/>
      <c r="D27" s="344"/>
      <c r="E27" s="360"/>
      <c r="F27" s="358"/>
      <c r="G27" s="358"/>
      <c r="H27" s="358"/>
      <c r="I27" s="358"/>
      <c r="J27" s="358"/>
      <c r="K27" s="358"/>
      <c r="L27" s="358"/>
      <c r="M27" s="151"/>
      <c r="N27" s="151"/>
      <c r="O27" s="151"/>
      <c r="P27" s="151"/>
      <c r="Q27" s="151"/>
      <c r="R27" s="151"/>
      <c r="S27" s="151"/>
      <c r="T27" s="151"/>
      <c r="U27" s="116"/>
      <c r="V27" s="116"/>
      <c r="W27" s="116"/>
      <c r="X27" s="116"/>
      <c r="Y27" s="116"/>
      <c r="Z27" s="116"/>
      <c r="AA27" s="116"/>
      <c r="AB27" s="116"/>
    </row>
    <row r="28" spans="1:30" ht="12.75" customHeight="1">
      <c r="B28" s="353"/>
      <c r="C28" s="353"/>
      <c r="D28" s="353"/>
      <c r="E28" s="345"/>
      <c r="F28" s="345"/>
      <c r="G28" s="346"/>
      <c r="H28" s="345"/>
      <c r="I28" s="346"/>
      <c r="J28" s="345"/>
      <c r="K28" s="354"/>
      <c r="L28" s="346"/>
      <c r="M28" s="116"/>
      <c r="N28" s="157"/>
      <c r="O28" s="116"/>
      <c r="P28" s="117"/>
      <c r="Q28" s="116"/>
      <c r="R28" s="117"/>
      <c r="S28" s="116"/>
      <c r="T28" s="117"/>
      <c r="U28" s="116"/>
      <c r="V28" s="117"/>
      <c r="W28" s="116"/>
      <c r="X28" s="116"/>
      <c r="Y28" s="116"/>
      <c r="Z28" s="116"/>
      <c r="AA28" s="116"/>
      <c r="AB28" s="116"/>
      <c r="AC28" s="116"/>
      <c r="AD28" s="116"/>
    </row>
    <row r="29" spans="1:30" s="3" customFormat="1" ht="12.75" customHeight="1">
      <c r="B29" s="745"/>
      <c r="C29" s="745"/>
      <c r="D29" s="745"/>
      <c r="E29" s="745"/>
      <c r="F29" s="343"/>
      <c r="G29" s="343"/>
      <c r="H29" s="343"/>
      <c r="I29" s="343"/>
      <c r="J29" s="343"/>
      <c r="K29" s="343"/>
      <c r="L29" s="343"/>
    </row>
    <row r="30" spans="1:30">
      <c r="B30" s="353"/>
      <c r="C30" s="344"/>
      <c r="D30" s="345"/>
      <c r="E30" s="345"/>
      <c r="F30" s="355"/>
      <c r="G30" s="355"/>
      <c r="H30" s="355"/>
      <c r="I30" s="355"/>
      <c r="J30" s="355"/>
      <c r="K30" s="355"/>
      <c r="L30" s="355"/>
      <c r="M30" s="158"/>
      <c r="N30" s="159"/>
      <c r="O30" s="158"/>
      <c r="P30" s="158"/>
    </row>
    <row r="31" spans="1:30" s="3" customFormat="1">
      <c r="B31" s="359"/>
      <c r="C31" s="343"/>
      <c r="D31" s="343"/>
      <c r="E31" s="343"/>
      <c r="F31" s="343"/>
      <c r="G31" s="343"/>
      <c r="H31" s="343"/>
      <c r="I31" s="343"/>
      <c r="J31" s="343"/>
      <c r="K31" s="343"/>
      <c r="L31" s="343"/>
    </row>
    <row r="32" spans="1:30" s="116" customFormat="1">
      <c r="A32" s="120"/>
      <c r="B32" s="682"/>
      <c r="C32" s="682"/>
      <c r="D32" s="682"/>
      <c r="E32" s="105"/>
      <c r="F32" s="105"/>
      <c r="G32" s="108"/>
      <c r="H32" s="105"/>
      <c r="I32" s="108"/>
      <c r="J32" s="105"/>
      <c r="K32" s="108"/>
      <c r="L32" s="105"/>
      <c r="M32" s="108"/>
      <c r="N32" s="108"/>
      <c r="P32" s="117"/>
      <c r="R32" s="117"/>
      <c r="T32" s="117"/>
      <c r="V32" s="117"/>
      <c r="X32" s="117"/>
    </row>
    <row r="33" spans="1:24" s="116" customFormat="1">
      <c r="A33" s="120"/>
      <c r="B33" s="682"/>
      <c r="C33" s="682"/>
      <c r="D33" s="682"/>
      <c r="E33" s="105"/>
      <c r="F33" s="105"/>
      <c r="G33" s="108"/>
      <c r="H33" s="105"/>
      <c r="I33" s="108"/>
      <c r="J33" s="105"/>
      <c r="K33" s="108"/>
      <c r="L33" s="105"/>
      <c r="M33" s="108"/>
      <c r="N33" s="108"/>
      <c r="P33" s="117"/>
      <c r="R33" s="117"/>
      <c r="T33" s="117"/>
      <c r="V33" s="117"/>
      <c r="X33" s="117"/>
    </row>
    <row r="34" spans="1:24" s="116" customFormat="1">
      <c r="A34" s="120"/>
      <c r="B34" s="682"/>
      <c r="C34" s="682"/>
      <c r="D34" s="682"/>
      <c r="E34" s="105"/>
      <c r="F34" s="105"/>
      <c r="G34" s="108"/>
      <c r="H34" s="105"/>
      <c r="I34" s="108"/>
      <c r="J34" s="105"/>
      <c r="K34" s="108"/>
      <c r="L34" s="105"/>
      <c r="M34" s="108"/>
      <c r="N34" s="108"/>
      <c r="P34" s="117"/>
      <c r="R34" s="117"/>
      <c r="T34" s="117"/>
      <c r="V34" s="117"/>
      <c r="X34" s="117"/>
    </row>
    <row r="35" spans="1:24" s="116" customFormat="1">
      <c r="A35" s="120"/>
      <c r="B35" s="682"/>
      <c r="C35" s="682"/>
      <c r="D35" s="682"/>
      <c r="E35" s="105"/>
      <c r="F35" s="105"/>
      <c r="G35" s="108"/>
      <c r="H35" s="105"/>
      <c r="I35" s="108"/>
      <c r="J35" s="105"/>
      <c r="K35" s="108"/>
      <c r="L35" s="105"/>
      <c r="M35" s="108"/>
      <c r="N35" s="108"/>
      <c r="P35" s="117"/>
      <c r="R35" s="117"/>
      <c r="T35" s="117"/>
      <c r="V35" s="117"/>
      <c r="X35" s="117"/>
    </row>
    <row r="36" spans="1:24" s="116" customFormat="1">
      <c r="A36" s="120"/>
      <c r="B36" s="682"/>
      <c r="C36" s="682"/>
      <c r="D36" s="682"/>
      <c r="E36" s="105"/>
      <c r="F36" s="105"/>
      <c r="G36" s="108"/>
      <c r="H36" s="105"/>
      <c r="I36" s="108"/>
      <c r="J36" s="105"/>
      <c r="K36" s="108"/>
      <c r="L36" s="105"/>
      <c r="M36" s="108"/>
      <c r="N36" s="108"/>
      <c r="P36" s="117"/>
      <c r="R36" s="117"/>
      <c r="T36" s="117"/>
      <c r="V36" s="117"/>
      <c r="X36" s="117"/>
    </row>
    <row r="37" spans="1:24" s="116" customFormat="1">
      <c r="E37" s="105"/>
      <c r="F37" s="105"/>
      <c r="G37" s="108"/>
      <c r="H37" s="105"/>
      <c r="I37" s="108"/>
      <c r="J37" s="105"/>
      <c r="K37" s="108"/>
      <c r="L37" s="105"/>
      <c r="M37" s="108"/>
      <c r="N37" s="108"/>
      <c r="P37" s="117"/>
      <c r="R37" s="117"/>
      <c r="T37" s="117"/>
      <c r="V37" s="117"/>
      <c r="X37" s="117"/>
    </row>
    <row r="38" spans="1:24" s="116" customFormat="1">
      <c r="E38" s="105"/>
      <c r="F38" s="105"/>
      <c r="G38" s="108"/>
      <c r="H38" s="105"/>
      <c r="I38" s="108"/>
      <c r="J38" s="105"/>
      <c r="K38" s="108"/>
      <c r="L38" s="105"/>
      <c r="M38" s="108"/>
      <c r="N38" s="108"/>
      <c r="P38" s="117"/>
      <c r="R38" s="117"/>
      <c r="T38" s="117"/>
      <c r="V38" s="117"/>
      <c r="X38" s="117"/>
    </row>
    <row r="39" spans="1:24" s="116" customFormat="1">
      <c r="E39" s="105"/>
      <c r="F39" s="105"/>
      <c r="G39" s="108"/>
      <c r="H39" s="105"/>
      <c r="I39" s="108"/>
      <c r="J39" s="105"/>
      <c r="K39" s="108"/>
      <c r="L39" s="105"/>
      <c r="M39" s="108"/>
      <c r="N39" s="108"/>
      <c r="P39" s="117"/>
      <c r="R39" s="117"/>
      <c r="T39" s="117"/>
      <c r="V39" s="117"/>
      <c r="X39" s="117"/>
    </row>
    <row r="40" spans="1:24" s="116" customFormat="1">
      <c r="E40" s="105"/>
      <c r="F40" s="105"/>
      <c r="G40" s="108"/>
      <c r="H40" s="105"/>
      <c r="I40" s="108"/>
      <c r="J40" s="105"/>
      <c r="K40" s="108"/>
      <c r="L40" s="105"/>
      <c r="M40" s="108"/>
      <c r="N40" s="108"/>
      <c r="P40" s="117"/>
      <c r="R40" s="117"/>
      <c r="T40" s="117"/>
      <c r="V40" s="117"/>
      <c r="X40" s="117"/>
    </row>
    <row r="41" spans="1:24" s="116" customFormat="1">
      <c r="E41" s="105"/>
      <c r="F41" s="105"/>
      <c r="G41" s="108"/>
      <c r="H41" s="105"/>
      <c r="I41" s="108"/>
      <c r="J41" s="105"/>
      <c r="K41" s="108"/>
      <c r="L41" s="105"/>
      <c r="M41" s="108"/>
      <c r="N41" s="108"/>
      <c r="P41" s="117"/>
      <c r="R41" s="117"/>
      <c r="T41" s="117"/>
      <c r="V41" s="117"/>
      <c r="X41" s="117"/>
    </row>
    <row r="42" spans="1:24" s="116" customFormat="1">
      <c r="E42" s="105"/>
      <c r="F42" s="105"/>
      <c r="G42" s="108"/>
      <c r="H42" s="105"/>
      <c r="I42" s="108"/>
      <c r="J42" s="105"/>
      <c r="K42" s="108"/>
      <c r="L42" s="105"/>
      <c r="M42" s="108"/>
      <c r="N42" s="108"/>
      <c r="P42" s="117"/>
      <c r="R42" s="117"/>
      <c r="T42" s="117"/>
      <c r="V42" s="117"/>
      <c r="X42" s="117"/>
    </row>
    <row r="43" spans="1:24" s="116" customFormat="1">
      <c r="E43" s="105"/>
      <c r="F43" s="105"/>
      <c r="G43" s="108"/>
      <c r="H43" s="105"/>
      <c r="I43" s="108"/>
      <c r="J43" s="105"/>
      <c r="K43" s="108"/>
      <c r="L43" s="105"/>
      <c r="M43" s="108"/>
      <c r="N43" s="108"/>
      <c r="P43" s="117"/>
      <c r="R43" s="117"/>
      <c r="T43" s="117"/>
      <c r="V43" s="117"/>
      <c r="X43" s="117"/>
    </row>
    <row r="44" spans="1:24" s="116" customFormat="1">
      <c r="E44" s="105"/>
      <c r="F44" s="105"/>
      <c r="G44" s="108"/>
      <c r="H44" s="105"/>
      <c r="I44" s="108"/>
      <c r="J44" s="105"/>
      <c r="K44" s="108"/>
      <c r="L44" s="105"/>
      <c r="M44" s="108"/>
      <c r="N44" s="108"/>
      <c r="P44" s="117"/>
      <c r="R44" s="117"/>
      <c r="T44" s="117"/>
      <c r="V44" s="117"/>
      <c r="X44" s="117"/>
    </row>
    <row r="45" spans="1:24" s="116" customFormat="1">
      <c r="E45" s="105"/>
      <c r="F45" s="105"/>
      <c r="G45" s="108"/>
      <c r="H45" s="105"/>
      <c r="I45" s="108"/>
      <c r="J45" s="105"/>
      <c r="K45" s="108"/>
      <c r="L45" s="105"/>
      <c r="M45" s="108"/>
      <c r="N45" s="108"/>
      <c r="P45" s="117"/>
      <c r="R45" s="117"/>
      <c r="T45" s="117"/>
      <c r="V45" s="117"/>
      <c r="X45" s="117"/>
    </row>
    <row r="46" spans="1:24" s="116" customFormat="1">
      <c r="E46" s="105"/>
      <c r="F46" s="105"/>
      <c r="G46" s="108"/>
      <c r="H46" s="105"/>
      <c r="I46" s="108"/>
      <c r="J46" s="105"/>
      <c r="K46" s="108"/>
      <c r="L46" s="105"/>
      <c r="M46" s="108"/>
      <c r="N46" s="108"/>
      <c r="P46" s="117"/>
      <c r="R46" s="117"/>
      <c r="T46" s="117"/>
      <c r="V46" s="117"/>
      <c r="X46" s="117"/>
    </row>
    <row r="47" spans="1:24" s="116" customFormat="1">
      <c r="E47" s="105"/>
      <c r="F47" s="105"/>
      <c r="G47" s="108"/>
      <c r="H47" s="105"/>
      <c r="I47" s="108"/>
      <c r="J47" s="105"/>
      <c r="K47" s="108"/>
      <c r="L47" s="105"/>
      <c r="M47" s="108"/>
      <c r="N47" s="108"/>
      <c r="P47" s="117"/>
      <c r="R47" s="117"/>
      <c r="T47" s="117"/>
      <c r="V47" s="117"/>
      <c r="X47" s="117"/>
    </row>
    <row r="48" spans="1:24" s="116" customFormat="1">
      <c r="E48" s="105"/>
      <c r="F48" s="105"/>
      <c r="G48" s="108"/>
      <c r="H48" s="105"/>
      <c r="I48" s="108"/>
      <c r="J48" s="105"/>
      <c r="K48" s="108"/>
      <c r="L48" s="105"/>
      <c r="M48" s="108"/>
      <c r="N48" s="108"/>
      <c r="P48" s="117"/>
      <c r="R48" s="117"/>
      <c r="T48" s="117"/>
      <c r="V48" s="117"/>
      <c r="X48" s="117"/>
    </row>
    <row r="49" spans="5:24" s="116" customFormat="1">
      <c r="E49" s="105"/>
      <c r="F49" s="105"/>
      <c r="G49" s="108"/>
      <c r="H49" s="105"/>
      <c r="I49" s="108"/>
      <c r="J49" s="105"/>
      <c r="K49" s="108"/>
      <c r="L49" s="105"/>
      <c r="M49" s="108"/>
      <c r="N49" s="108"/>
      <c r="P49" s="117"/>
      <c r="R49" s="117"/>
      <c r="T49" s="117"/>
      <c r="V49" s="117"/>
      <c r="X49" s="117"/>
    </row>
    <row r="50" spans="5:24" s="116" customFormat="1">
      <c r="E50" s="105"/>
      <c r="F50" s="105"/>
      <c r="G50" s="108"/>
      <c r="H50" s="105"/>
      <c r="I50" s="108"/>
      <c r="J50" s="105"/>
      <c r="K50" s="108"/>
      <c r="L50" s="105"/>
      <c r="M50" s="108"/>
      <c r="N50" s="108"/>
      <c r="P50" s="117"/>
      <c r="R50" s="117"/>
      <c r="T50" s="117"/>
      <c r="V50" s="117"/>
      <c r="X50" s="117"/>
    </row>
    <row r="51" spans="5:24" s="116" customFormat="1">
      <c r="E51" s="105"/>
      <c r="F51" s="105"/>
      <c r="G51" s="108"/>
      <c r="H51" s="105"/>
      <c r="I51" s="108"/>
      <c r="J51" s="105"/>
      <c r="K51" s="108"/>
      <c r="L51" s="105"/>
      <c r="M51" s="108"/>
      <c r="N51" s="108"/>
      <c r="P51" s="117"/>
      <c r="R51" s="117"/>
      <c r="T51" s="117"/>
      <c r="V51" s="117"/>
      <c r="X51" s="117"/>
    </row>
    <row r="52" spans="5:24" s="116" customFormat="1">
      <c r="E52" s="105"/>
      <c r="F52" s="105"/>
      <c r="G52" s="108"/>
      <c r="H52" s="105"/>
      <c r="I52" s="108"/>
      <c r="J52" s="105"/>
      <c r="K52" s="108"/>
      <c r="L52" s="105"/>
      <c r="M52" s="108"/>
      <c r="N52" s="108"/>
      <c r="P52" s="117"/>
      <c r="R52" s="117"/>
      <c r="T52" s="117"/>
      <c r="V52" s="117"/>
      <c r="X52" s="117"/>
    </row>
    <row r="53" spans="5:24" s="116" customFormat="1">
      <c r="E53" s="105"/>
      <c r="F53" s="105"/>
      <c r="G53" s="108"/>
      <c r="H53" s="105"/>
      <c r="I53" s="108"/>
      <c r="J53" s="105"/>
      <c r="K53" s="108"/>
      <c r="L53" s="105"/>
      <c r="M53" s="108"/>
      <c r="N53" s="108"/>
      <c r="P53" s="117"/>
      <c r="R53" s="117"/>
      <c r="T53" s="117"/>
      <c r="V53" s="117"/>
      <c r="X53" s="117"/>
    </row>
    <row r="54" spans="5:24" s="116" customFormat="1">
      <c r="E54" s="105"/>
      <c r="F54" s="105"/>
      <c r="G54" s="108"/>
      <c r="H54" s="105"/>
      <c r="I54" s="108"/>
      <c r="J54" s="105"/>
      <c r="K54" s="108"/>
      <c r="L54" s="105"/>
      <c r="M54" s="108"/>
      <c r="N54" s="108"/>
      <c r="P54" s="117"/>
      <c r="R54" s="117"/>
      <c r="T54" s="117"/>
      <c r="V54" s="117"/>
      <c r="X54" s="117"/>
    </row>
    <row r="55" spans="5:24" s="116" customFormat="1">
      <c r="E55" s="105"/>
      <c r="F55" s="105"/>
      <c r="G55" s="108"/>
      <c r="H55" s="105"/>
      <c r="I55" s="108"/>
      <c r="J55" s="105"/>
      <c r="K55" s="108"/>
      <c r="L55" s="105"/>
      <c r="M55" s="108"/>
      <c r="N55" s="108"/>
      <c r="P55" s="117"/>
      <c r="R55" s="117"/>
      <c r="T55" s="117"/>
      <c r="V55" s="117"/>
      <c r="X55" s="117"/>
    </row>
    <row r="56" spans="5:24" s="116" customFormat="1">
      <c r="E56" s="105"/>
      <c r="F56" s="105"/>
      <c r="G56" s="108"/>
      <c r="H56" s="105"/>
      <c r="I56" s="108"/>
      <c r="J56" s="105"/>
      <c r="K56" s="108"/>
      <c r="L56" s="105"/>
      <c r="M56" s="108"/>
      <c r="N56" s="108"/>
      <c r="P56" s="117"/>
      <c r="R56" s="117"/>
      <c r="T56" s="117"/>
      <c r="V56" s="117"/>
      <c r="X56" s="117"/>
    </row>
    <row r="57" spans="5:24" s="116" customFormat="1">
      <c r="E57" s="105"/>
      <c r="F57" s="105"/>
      <c r="G57" s="108"/>
      <c r="H57" s="105"/>
      <c r="I57" s="108"/>
      <c r="J57" s="105"/>
      <c r="K57" s="108"/>
      <c r="L57" s="105"/>
      <c r="M57" s="108"/>
      <c r="N57" s="108"/>
      <c r="P57" s="117"/>
      <c r="R57" s="117"/>
      <c r="T57" s="117"/>
      <c r="V57" s="117"/>
      <c r="X57" s="117"/>
    </row>
    <row r="58" spans="5:24" s="116" customFormat="1">
      <c r="E58" s="105"/>
      <c r="F58" s="105"/>
      <c r="G58" s="108"/>
      <c r="H58" s="105"/>
      <c r="I58" s="108"/>
      <c r="J58" s="105"/>
      <c r="K58" s="108"/>
      <c r="L58" s="105"/>
      <c r="M58" s="108"/>
      <c r="N58" s="108"/>
      <c r="P58" s="117"/>
      <c r="R58" s="117"/>
      <c r="T58" s="117"/>
      <c r="V58" s="117"/>
      <c r="X58" s="117"/>
    </row>
    <row r="59" spans="5:24" s="116" customFormat="1">
      <c r="E59" s="105"/>
      <c r="F59" s="105"/>
      <c r="G59" s="108"/>
      <c r="H59" s="105"/>
      <c r="I59" s="108"/>
      <c r="J59" s="105"/>
      <c r="K59" s="108"/>
      <c r="L59" s="105"/>
      <c r="M59" s="108"/>
      <c r="N59" s="108"/>
      <c r="P59" s="117"/>
      <c r="R59" s="117"/>
      <c r="T59" s="117"/>
      <c r="V59" s="117"/>
      <c r="X59" s="117"/>
    </row>
    <row r="60" spans="5:24" s="116" customFormat="1">
      <c r="E60" s="105"/>
      <c r="F60" s="105"/>
      <c r="G60" s="108"/>
      <c r="H60" s="105"/>
      <c r="I60" s="108"/>
      <c r="J60" s="105"/>
      <c r="K60" s="108"/>
      <c r="L60" s="105"/>
      <c r="M60" s="108"/>
      <c r="N60" s="108"/>
      <c r="P60" s="117"/>
      <c r="R60" s="117"/>
      <c r="T60" s="117"/>
      <c r="V60" s="117"/>
      <c r="X60" s="117"/>
    </row>
    <row r="61" spans="5:24" s="116" customFormat="1">
      <c r="E61" s="105"/>
      <c r="F61" s="105"/>
      <c r="G61" s="108"/>
      <c r="H61" s="105"/>
      <c r="I61" s="108"/>
      <c r="J61" s="105"/>
      <c r="K61" s="108"/>
      <c r="L61" s="105"/>
      <c r="M61" s="108"/>
      <c r="N61" s="108"/>
      <c r="P61" s="117"/>
      <c r="R61" s="117"/>
      <c r="T61" s="117"/>
      <c r="V61" s="117"/>
      <c r="X61" s="117"/>
    </row>
    <row r="62" spans="5:24" s="116" customFormat="1">
      <c r="E62" s="105"/>
      <c r="F62" s="105"/>
      <c r="G62" s="108"/>
      <c r="H62" s="105"/>
      <c r="I62" s="108"/>
      <c r="J62" s="105"/>
      <c r="K62" s="108"/>
      <c r="L62" s="105"/>
      <c r="M62" s="108"/>
      <c r="N62" s="108"/>
      <c r="P62" s="117"/>
      <c r="R62" s="117"/>
      <c r="T62" s="117"/>
      <c r="V62" s="117"/>
      <c r="X62" s="117"/>
    </row>
    <row r="63" spans="5:24" s="116" customFormat="1">
      <c r="E63" s="105"/>
      <c r="F63" s="105"/>
      <c r="G63" s="108"/>
      <c r="H63" s="105"/>
      <c r="I63" s="108"/>
      <c r="J63" s="105"/>
      <c r="K63" s="108"/>
      <c r="L63" s="105"/>
      <c r="M63" s="108"/>
      <c r="N63" s="108"/>
      <c r="P63" s="117"/>
      <c r="R63" s="117"/>
      <c r="T63" s="117"/>
      <c r="V63" s="117"/>
      <c r="X63" s="117"/>
    </row>
    <row r="64" spans="5:24" s="116" customFormat="1">
      <c r="E64" s="105"/>
      <c r="F64" s="105"/>
      <c r="G64" s="108"/>
      <c r="H64" s="105"/>
      <c r="I64" s="108"/>
      <c r="J64" s="105"/>
      <c r="K64" s="108"/>
      <c r="L64" s="105"/>
      <c r="M64" s="108"/>
      <c r="N64" s="108"/>
      <c r="P64" s="117"/>
      <c r="R64" s="117"/>
      <c r="T64" s="117"/>
      <c r="V64" s="117"/>
      <c r="X64" s="117"/>
    </row>
    <row r="65" spans="5:24" s="116" customFormat="1">
      <c r="E65" s="105"/>
      <c r="F65" s="105"/>
      <c r="G65" s="108"/>
      <c r="H65" s="105"/>
      <c r="I65" s="108"/>
      <c r="J65" s="105"/>
      <c r="K65" s="108"/>
      <c r="L65" s="105"/>
      <c r="M65" s="108"/>
      <c r="N65" s="108"/>
      <c r="P65" s="117"/>
      <c r="R65" s="117"/>
      <c r="T65" s="117"/>
      <c r="V65" s="117"/>
      <c r="X65" s="117"/>
    </row>
    <row r="66" spans="5:24" s="116" customFormat="1">
      <c r="E66" s="105"/>
      <c r="F66" s="105"/>
      <c r="G66" s="108"/>
      <c r="H66" s="105"/>
      <c r="I66" s="108"/>
      <c r="J66" s="105"/>
      <c r="K66" s="108"/>
      <c r="L66" s="105"/>
      <c r="M66" s="108"/>
      <c r="N66" s="108"/>
      <c r="P66" s="117"/>
      <c r="R66" s="117"/>
      <c r="T66" s="117"/>
      <c r="V66" s="117"/>
      <c r="X66" s="117"/>
    </row>
    <row r="67" spans="5:24" s="116" customFormat="1">
      <c r="E67" s="105"/>
      <c r="F67" s="105"/>
      <c r="G67" s="108"/>
      <c r="H67" s="105"/>
      <c r="I67" s="108"/>
      <c r="J67" s="105"/>
      <c r="K67" s="108"/>
      <c r="L67" s="105"/>
      <c r="M67" s="108"/>
      <c r="N67" s="108"/>
      <c r="P67" s="117"/>
      <c r="R67" s="117"/>
      <c r="T67" s="117"/>
      <c r="V67" s="117"/>
      <c r="X67" s="117"/>
    </row>
    <row r="68" spans="5:24" s="116" customFormat="1">
      <c r="E68" s="105"/>
      <c r="F68" s="105"/>
      <c r="G68" s="108"/>
      <c r="H68" s="105"/>
      <c r="I68" s="108"/>
      <c r="J68" s="105"/>
      <c r="K68" s="108"/>
      <c r="L68" s="105"/>
      <c r="M68" s="108"/>
      <c r="N68" s="108"/>
      <c r="P68" s="117"/>
      <c r="R68" s="117"/>
      <c r="T68" s="117"/>
      <c r="V68" s="117"/>
      <c r="X68" s="117"/>
    </row>
    <row r="69" spans="5:24" s="116" customFormat="1">
      <c r="E69" s="105"/>
      <c r="F69" s="105"/>
      <c r="G69" s="108"/>
      <c r="H69" s="105"/>
      <c r="I69" s="108"/>
      <c r="J69" s="105"/>
      <c r="K69" s="108"/>
      <c r="L69" s="105"/>
      <c r="M69" s="108"/>
      <c r="N69" s="108"/>
      <c r="P69" s="117"/>
      <c r="R69" s="117"/>
      <c r="T69" s="117"/>
      <c r="V69" s="117"/>
      <c r="X69" s="117"/>
    </row>
    <row r="70" spans="5:24" s="116" customFormat="1">
      <c r="E70" s="105"/>
      <c r="F70" s="105"/>
      <c r="G70" s="108"/>
      <c r="H70" s="105"/>
      <c r="I70" s="108"/>
      <c r="J70" s="105"/>
      <c r="K70" s="108"/>
      <c r="L70" s="105"/>
      <c r="M70" s="108"/>
      <c r="N70" s="108"/>
      <c r="P70" s="117"/>
      <c r="R70" s="117"/>
      <c r="T70" s="117"/>
      <c r="V70" s="117"/>
      <c r="X70" s="117"/>
    </row>
    <row r="71" spans="5:24" s="116" customFormat="1">
      <c r="E71" s="105"/>
      <c r="F71" s="105"/>
      <c r="G71" s="108"/>
      <c r="H71" s="105"/>
      <c r="I71" s="108"/>
      <c r="J71" s="105"/>
      <c r="K71" s="108"/>
      <c r="L71" s="105"/>
      <c r="M71" s="108"/>
      <c r="N71" s="108"/>
      <c r="P71" s="117"/>
      <c r="R71" s="117"/>
      <c r="T71" s="117"/>
      <c r="V71" s="117"/>
      <c r="X71" s="117"/>
    </row>
    <row r="72" spans="5:24" s="116" customFormat="1">
      <c r="E72" s="105"/>
      <c r="F72" s="105"/>
      <c r="G72" s="108"/>
      <c r="H72" s="105"/>
      <c r="I72" s="108"/>
      <c r="J72" s="105"/>
      <c r="K72" s="108"/>
      <c r="L72" s="105"/>
      <c r="M72" s="108"/>
      <c r="N72" s="108"/>
      <c r="P72" s="117"/>
      <c r="R72" s="117"/>
      <c r="T72" s="117"/>
      <c r="V72" s="117"/>
      <c r="X72" s="117"/>
    </row>
    <row r="73" spans="5:24" s="116" customFormat="1">
      <c r="E73" s="105"/>
      <c r="F73" s="105"/>
      <c r="G73" s="108"/>
      <c r="H73" s="105"/>
      <c r="I73" s="108"/>
      <c r="J73" s="105"/>
      <c r="K73" s="108"/>
      <c r="L73" s="105"/>
      <c r="M73" s="108"/>
      <c r="N73" s="108"/>
      <c r="P73" s="117"/>
      <c r="R73" s="117"/>
      <c r="T73" s="117"/>
      <c r="V73" s="117"/>
      <c r="X73" s="117"/>
    </row>
    <row r="74" spans="5:24" s="116" customFormat="1">
      <c r="E74" s="105"/>
      <c r="F74" s="105"/>
      <c r="G74" s="108"/>
      <c r="H74" s="105"/>
      <c r="I74" s="108"/>
      <c r="J74" s="105"/>
      <c r="K74" s="108"/>
      <c r="L74" s="105"/>
      <c r="M74" s="108"/>
      <c r="N74" s="108"/>
      <c r="P74" s="117"/>
      <c r="R74" s="117"/>
      <c r="T74" s="117"/>
      <c r="V74" s="117"/>
      <c r="X74" s="117"/>
    </row>
    <row r="75" spans="5:24" s="116" customFormat="1">
      <c r="E75" s="105"/>
      <c r="F75" s="105"/>
      <c r="G75" s="108"/>
      <c r="H75" s="105"/>
      <c r="I75" s="108"/>
      <c r="J75" s="105"/>
      <c r="K75" s="108"/>
      <c r="L75" s="105"/>
      <c r="M75" s="108"/>
      <c r="N75" s="108"/>
      <c r="P75" s="117"/>
      <c r="R75" s="117"/>
      <c r="T75" s="117"/>
      <c r="V75" s="117"/>
      <c r="X75" s="117"/>
    </row>
    <row r="76" spans="5:24" s="116" customFormat="1">
      <c r="E76" s="105"/>
      <c r="F76" s="105"/>
      <c r="G76" s="108"/>
      <c r="H76" s="105"/>
      <c r="I76" s="108"/>
      <c r="J76" s="105"/>
      <c r="K76" s="108"/>
      <c r="L76" s="105"/>
      <c r="M76" s="108"/>
      <c r="N76" s="108"/>
      <c r="P76" s="117"/>
      <c r="R76" s="117"/>
      <c r="T76" s="117"/>
      <c r="V76" s="117"/>
      <c r="X76" s="117"/>
    </row>
    <row r="77" spans="5:24" s="116" customFormat="1">
      <c r="E77" s="105"/>
      <c r="F77" s="105"/>
      <c r="G77" s="108"/>
      <c r="H77" s="105"/>
      <c r="I77" s="108"/>
      <c r="J77" s="105"/>
      <c r="K77" s="108"/>
      <c r="L77" s="105"/>
      <c r="M77" s="108"/>
      <c r="N77" s="108"/>
      <c r="P77" s="117"/>
      <c r="R77" s="117"/>
      <c r="T77" s="117"/>
      <c r="V77" s="117"/>
      <c r="X77" s="117"/>
    </row>
    <row r="78" spans="5:24" s="116" customFormat="1">
      <c r="E78" s="105"/>
      <c r="F78" s="105"/>
      <c r="G78" s="108"/>
      <c r="H78" s="105"/>
      <c r="I78" s="108"/>
      <c r="J78" s="105"/>
      <c r="K78" s="108"/>
      <c r="L78" s="105"/>
      <c r="M78" s="108"/>
      <c r="N78" s="108"/>
      <c r="P78" s="117"/>
      <c r="R78" s="117"/>
      <c r="T78" s="117"/>
      <c r="V78" s="117"/>
      <c r="X78" s="117"/>
    </row>
    <row r="79" spans="5:24" s="116" customFormat="1">
      <c r="E79" s="105"/>
      <c r="F79" s="105"/>
      <c r="G79" s="108"/>
      <c r="H79" s="105"/>
      <c r="I79" s="108"/>
      <c r="J79" s="105"/>
      <c r="K79" s="108"/>
      <c r="L79" s="105"/>
      <c r="M79" s="108"/>
      <c r="N79" s="108"/>
      <c r="P79" s="117"/>
      <c r="R79" s="117"/>
      <c r="T79" s="117"/>
      <c r="V79" s="117"/>
      <c r="X79" s="117"/>
    </row>
    <row r="80" spans="5:24" s="116" customFormat="1">
      <c r="E80" s="105"/>
      <c r="F80" s="105"/>
      <c r="G80" s="108"/>
      <c r="H80" s="105"/>
      <c r="I80" s="108"/>
      <c r="J80" s="105"/>
      <c r="K80" s="108"/>
      <c r="L80" s="105"/>
      <c r="M80" s="108"/>
      <c r="N80" s="108"/>
      <c r="P80" s="117"/>
      <c r="R80" s="117"/>
      <c r="T80" s="117"/>
      <c r="V80" s="117"/>
      <c r="X80" s="117"/>
    </row>
    <row r="81" spans="5:24" s="116" customFormat="1">
      <c r="E81" s="105"/>
      <c r="F81" s="105"/>
      <c r="G81" s="108"/>
      <c r="H81" s="105"/>
      <c r="I81" s="108"/>
      <c r="J81" s="105"/>
      <c r="K81" s="108"/>
      <c r="L81" s="105"/>
      <c r="M81" s="108"/>
      <c r="N81" s="108"/>
      <c r="P81" s="117"/>
      <c r="R81" s="117"/>
      <c r="T81" s="117"/>
      <c r="V81" s="117"/>
      <c r="X81" s="117"/>
    </row>
    <row r="82" spans="5:24" s="116" customFormat="1">
      <c r="E82" s="105"/>
      <c r="F82" s="105"/>
      <c r="G82" s="108"/>
      <c r="H82" s="105"/>
      <c r="I82" s="108"/>
      <c r="J82" s="105"/>
      <c r="K82" s="108"/>
      <c r="L82" s="105"/>
      <c r="M82" s="108"/>
      <c r="N82" s="108"/>
      <c r="P82" s="117"/>
      <c r="R82" s="117"/>
      <c r="T82" s="117"/>
      <c r="V82" s="117"/>
      <c r="X82" s="117"/>
    </row>
    <row r="83" spans="5:24" s="116" customFormat="1">
      <c r="E83" s="105"/>
      <c r="F83" s="105"/>
      <c r="G83" s="108"/>
      <c r="H83" s="105"/>
      <c r="I83" s="108"/>
      <c r="J83" s="105"/>
      <c r="K83" s="108"/>
      <c r="L83" s="105"/>
      <c r="M83" s="108"/>
      <c r="N83" s="108"/>
      <c r="P83" s="117"/>
      <c r="R83" s="117"/>
      <c r="T83" s="117"/>
      <c r="V83" s="117"/>
      <c r="X83" s="117"/>
    </row>
    <row r="84" spans="5:24" s="116" customFormat="1">
      <c r="E84" s="105"/>
      <c r="F84" s="105"/>
      <c r="G84" s="108"/>
      <c r="H84" s="105"/>
      <c r="I84" s="108"/>
      <c r="J84" s="105"/>
      <c r="K84" s="108"/>
      <c r="L84" s="105"/>
      <c r="M84" s="108"/>
      <c r="N84" s="108"/>
      <c r="P84" s="117"/>
      <c r="R84" s="117"/>
      <c r="T84" s="117"/>
      <c r="V84" s="117"/>
      <c r="X84" s="117"/>
    </row>
    <row r="85" spans="5:24" s="116" customFormat="1">
      <c r="E85" s="105"/>
      <c r="F85" s="105"/>
      <c r="G85" s="108"/>
      <c r="H85" s="105"/>
      <c r="I85" s="108"/>
      <c r="J85" s="105"/>
      <c r="K85" s="108"/>
      <c r="L85" s="105"/>
      <c r="M85" s="108"/>
      <c r="N85" s="108"/>
      <c r="P85" s="117"/>
      <c r="R85" s="117"/>
      <c r="T85" s="117"/>
      <c r="V85" s="117"/>
      <c r="X85" s="117"/>
    </row>
    <row r="86" spans="5:24" s="116" customFormat="1">
      <c r="E86" s="105"/>
      <c r="F86" s="105"/>
      <c r="G86" s="108"/>
      <c r="H86" s="105"/>
      <c r="I86" s="108"/>
      <c r="J86" s="105"/>
      <c r="K86" s="108"/>
      <c r="L86" s="105"/>
      <c r="M86" s="108"/>
      <c r="N86" s="108"/>
      <c r="P86" s="117"/>
      <c r="R86" s="117"/>
      <c r="T86" s="117"/>
      <c r="V86" s="117"/>
      <c r="X86" s="117"/>
    </row>
    <row r="87" spans="5:24" s="116" customFormat="1">
      <c r="E87" s="105"/>
      <c r="F87" s="105"/>
      <c r="G87" s="108"/>
      <c r="H87" s="105"/>
      <c r="I87" s="108"/>
      <c r="J87" s="105"/>
      <c r="K87" s="108"/>
      <c r="L87" s="105"/>
      <c r="M87" s="108"/>
      <c r="N87" s="108"/>
      <c r="P87" s="117"/>
      <c r="R87" s="117"/>
      <c r="T87" s="117"/>
      <c r="V87" s="117"/>
      <c r="X87" s="117"/>
    </row>
    <row r="88" spans="5:24" s="116" customFormat="1">
      <c r="E88" s="105"/>
      <c r="F88" s="105"/>
      <c r="G88" s="108"/>
      <c r="H88" s="105"/>
      <c r="I88" s="108"/>
      <c r="J88" s="105"/>
      <c r="K88" s="108"/>
      <c r="L88" s="105"/>
      <c r="M88" s="108"/>
      <c r="N88" s="108"/>
      <c r="P88" s="117"/>
      <c r="R88" s="117"/>
      <c r="T88" s="117"/>
      <c r="V88" s="117"/>
      <c r="X88" s="117"/>
    </row>
    <row r="89" spans="5:24" s="116" customFormat="1">
      <c r="E89" s="105"/>
      <c r="F89" s="105"/>
      <c r="G89" s="108"/>
      <c r="H89" s="105"/>
      <c r="I89" s="108"/>
      <c r="J89" s="105"/>
      <c r="K89" s="108"/>
      <c r="L89" s="105"/>
      <c r="M89" s="108"/>
      <c r="N89" s="108"/>
      <c r="P89" s="117"/>
      <c r="R89" s="117"/>
      <c r="T89" s="117"/>
      <c r="V89" s="117"/>
      <c r="X89" s="117"/>
    </row>
    <row r="90" spans="5:24" s="116" customFormat="1">
      <c r="E90" s="105"/>
      <c r="F90" s="105"/>
      <c r="G90" s="108"/>
      <c r="H90" s="105"/>
      <c r="I90" s="108"/>
      <c r="J90" s="105"/>
      <c r="K90" s="108"/>
      <c r="L90" s="105"/>
      <c r="M90" s="108"/>
      <c r="N90" s="108"/>
      <c r="P90" s="117"/>
      <c r="R90" s="117"/>
      <c r="T90" s="117"/>
      <c r="V90" s="117"/>
      <c r="X90" s="117"/>
    </row>
    <row r="91" spans="5:24" s="116" customFormat="1">
      <c r="E91" s="105"/>
      <c r="F91" s="105"/>
      <c r="G91" s="108"/>
      <c r="H91" s="105"/>
      <c r="I91" s="108"/>
      <c r="J91" s="105"/>
      <c r="K91" s="108"/>
      <c r="L91" s="105"/>
      <c r="M91" s="108"/>
      <c r="N91" s="108"/>
      <c r="P91" s="117"/>
      <c r="R91" s="117"/>
      <c r="T91" s="117"/>
      <c r="V91" s="117"/>
      <c r="X91" s="117"/>
    </row>
    <row r="92" spans="5:24" s="116" customFormat="1">
      <c r="E92" s="105"/>
      <c r="F92" s="105"/>
      <c r="G92" s="108"/>
      <c r="H92" s="105"/>
      <c r="I92" s="108"/>
      <c r="J92" s="105"/>
      <c r="K92" s="108"/>
      <c r="L92" s="105"/>
      <c r="M92" s="108"/>
      <c r="N92" s="108"/>
      <c r="P92" s="117"/>
      <c r="R92" s="117"/>
      <c r="T92" s="117"/>
      <c r="V92" s="117"/>
      <c r="X92" s="117"/>
    </row>
    <row r="93" spans="5:24" s="116" customFormat="1">
      <c r="E93" s="105"/>
      <c r="F93" s="105"/>
      <c r="G93" s="108"/>
      <c r="H93" s="105"/>
      <c r="I93" s="108"/>
      <c r="J93" s="105"/>
      <c r="K93" s="108"/>
      <c r="L93" s="105"/>
      <c r="M93" s="108"/>
      <c r="N93" s="108"/>
      <c r="P93" s="117"/>
      <c r="R93" s="117"/>
      <c r="T93" s="117"/>
      <c r="V93" s="117"/>
      <c r="X93" s="117"/>
    </row>
    <row r="94" spans="5:24" s="116" customFormat="1">
      <c r="E94" s="105"/>
      <c r="F94" s="105"/>
      <c r="G94" s="108"/>
      <c r="H94" s="105"/>
      <c r="I94" s="108"/>
      <c r="J94" s="105"/>
      <c r="K94" s="108"/>
      <c r="L94" s="105"/>
      <c r="M94" s="108"/>
      <c r="N94" s="108"/>
      <c r="P94" s="117"/>
      <c r="R94" s="117"/>
      <c r="T94" s="117"/>
      <c r="V94" s="117"/>
      <c r="X94" s="117"/>
    </row>
    <row r="95" spans="5:24" s="116" customFormat="1">
      <c r="E95" s="105"/>
      <c r="F95" s="105"/>
      <c r="G95" s="108"/>
      <c r="H95" s="105"/>
      <c r="I95" s="108"/>
      <c r="J95" s="105"/>
      <c r="K95" s="108"/>
      <c r="L95" s="105"/>
      <c r="M95" s="108"/>
      <c r="N95" s="108"/>
      <c r="P95" s="117"/>
      <c r="R95" s="117"/>
      <c r="T95" s="117"/>
      <c r="V95" s="117"/>
      <c r="X95" s="117"/>
    </row>
    <row r="96" spans="5:24" s="116" customFormat="1">
      <c r="E96" s="105"/>
      <c r="F96" s="105"/>
      <c r="G96" s="108"/>
      <c r="H96" s="105"/>
      <c r="I96" s="108"/>
      <c r="J96" s="105"/>
      <c r="K96" s="108"/>
      <c r="L96" s="105"/>
      <c r="M96" s="108"/>
      <c r="N96" s="108"/>
      <c r="P96" s="117"/>
      <c r="R96" s="117"/>
      <c r="T96" s="117"/>
      <c r="V96" s="117"/>
      <c r="X96" s="117"/>
    </row>
    <row r="97" spans="5:24" s="116" customFormat="1">
      <c r="E97" s="105"/>
      <c r="F97" s="105"/>
      <c r="G97" s="108"/>
      <c r="H97" s="105"/>
      <c r="I97" s="108"/>
      <c r="J97" s="105"/>
      <c r="K97" s="108"/>
      <c r="L97" s="105"/>
      <c r="M97" s="108"/>
      <c r="N97" s="108"/>
      <c r="P97" s="117"/>
      <c r="R97" s="117"/>
      <c r="T97" s="117"/>
      <c r="V97" s="117"/>
      <c r="X97" s="117"/>
    </row>
    <row r="98" spans="5:24" s="116" customFormat="1">
      <c r="E98" s="105"/>
      <c r="F98" s="105"/>
      <c r="G98" s="108"/>
      <c r="H98" s="105"/>
      <c r="I98" s="108"/>
      <c r="J98" s="105"/>
      <c r="K98" s="108"/>
      <c r="L98" s="105"/>
      <c r="M98" s="108"/>
      <c r="N98" s="108"/>
      <c r="P98" s="117"/>
      <c r="R98" s="117"/>
      <c r="T98" s="117"/>
      <c r="V98" s="117"/>
      <c r="X98" s="117"/>
    </row>
    <row r="99" spans="5:24" s="116" customFormat="1">
      <c r="E99" s="105"/>
      <c r="F99" s="105"/>
      <c r="G99" s="108"/>
      <c r="H99" s="105"/>
      <c r="I99" s="108"/>
      <c r="J99" s="105"/>
      <c r="K99" s="108"/>
      <c r="L99" s="105"/>
      <c r="M99" s="108"/>
      <c r="N99" s="108"/>
      <c r="P99" s="117"/>
      <c r="R99" s="117"/>
      <c r="T99" s="117"/>
      <c r="V99" s="117"/>
      <c r="X99" s="117"/>
    </row>
    <row r="100" spans="5:24" s="116" customFormat="1">
      <c r="E100" s="105"/>
      <c r="F100" s="105"/>
      <c r="G100" s="108"/>
      <c r="H100" s="105"/>
      <c r="I100" s="108"/>
      <c r="J100" s="105"/>
      <c r="K100" s="108"/>
      <c r="L100" s="105"/>
      <c r="M100" s="108"/>
      <c r="N100" s="108"/>
      <c r="P100" s="117"/>
      <c r="R100" s="117"/>
      <c r="T100" s="117"/>
      <c r="V100" s="117"/>
      <c r="X100" s="117"/>
    </row>
    <row r="101" spans="5:24" s="116" customFormat="1">
      <c r="E101" s="105"/>
      <c r="F101" s="105"/>
      <c r="G101" s="108"/>
      <c r="H101" s="105"/>
      <c r="I101" s="108"/>
      <c r="J101" s="105"/>
      <c r="K101" s="108"/>
      <c r="L101" s="105"/>
      <c r="M101" s="108"/>
      <c r="N101" s="108"/>
      <c r="P101" s="117"/>
      <c r="R101" s="117"/>
      <c r="T101" s="117"/>
      <c r="V101" s="117"/>
      <c r="X101" s="117"/>
    </row>
    <row r="102" spans="5:24" s="116" customFormat="1">
      <c r="E102" s="105"/>
      <c r="F102" s="105"/>
      <c r="G102" s="108"/>
      <c r="H102" s="105"/>
      <c r="I102" s="108"/>
      <c r="J102" s="105"/>
      <c r="K102" s="108"/>
      <c r="L102" s="105"/>
      <c r="M102" s="108"/>
      <c r="N102" s="108"/>
      <c r="P102" s="117"/>
      <c r="R102" s="117"/>
      <c r="T102" s="117"/>
      <c r="V102" s="117"/>
      <c r="X102" s="117"/>
    </row>
    <row r="103" spans="5:24" s="116" customFormat="1">
      <c r="E103" s="105"/>
      <c r="F103" s="105"/>
      <c r="G103" s="108"/>
      <c r="H103" s="105"/>
      <c r="I103" s="108"/>
      <c r="J103" s="105"/>
      <c r="K103" s="108"/>
      <c r="L103" s="105"/>
      <c r="M103" s="108"/>
      <c r="N103" s="108"/>
      <c r="P103" s="117"/>
      <c r="R103" s="117"/>
      <c r="T103" s="117"/>
      <c r="V103" s="117"/>
      <c r="X103" s="117"/>
    </row>
    <row r="104" spans="5:24" s="116" customFormat="1">
      <c r="E104" s="105"/>
      <c r="F104" s="105"/>
      <c r="G104" s="108"/>
      <c r="H104" s="105"/>
      <c r="I104" s="108"/>
      <c r="J104" s="105"/>
      <c r="K104" s="108"/>
      <c r="L104" s="105"/>
      <c r="M104" s="108"/>
      <c r="N104" s="108"/>
      <c r="P104" s="117"/>
      <c r="R104" s="117"/>
      <c r="T104" s="117"/>
      <c r="V104" s="117"/>
      <c r="X104" s="117"/>
    </row>
    <row r="105" spans="5:24" s="116" customFormat="1">
      <c r="E105" s="105"/>
      <c r="F105" s="105"/>
      <c r="G105" s="108"/>
      <c r="H105" s="105"/>
      <c r="I105" s="108"/>
      <c r="J105" s="105"/>
      <c r="K105" s="108"/>
      <c r="L105" s="105"/>
      <c r="M105" s="108"/>
      <c r="N105" s="108"/>
      <c r="P105" s="117"/>
      <c r="R105" s="117"/>
      <c r="T105" s="117"/>
      <c r="V105" s="117"/>
      <c r="X105" s="117"/>
    </row>
    <row r="106" spans="5:24" s="116" customFormat="1">
      <c r="E106" s="105"/>
      <c r="F106" s="105"/>
      <c r="G106" s="108"/>
      <c r="H106" s="105"/>
      <c r="I106" s="108"/>
      <c r="J106" s="105"/>
      <c r="K106" s="108"/>
      <c r="L106" s="105"/>
      <c r="M106" s="108"/>
      <c r="N106" s="108"/>
      <c r="P106" s="117"/>
      <c r="R106" s="117"/>
      <c r="T106" s="117"/>
      <c r="V106" s="117"/>
      <c r="X106" s="117"/>
    </row>
    <row r="107" spans="5:24" s="116" customFormat="1">
      <c r="E107" s="105"/>
      <c r="F107" s="105"/>
      <c r="G107" s="108"/>
      <c r="H107" s="105"/>
      <c r="I107" s="108"/>
      <c r="J107" s="105"/>
      <c r="K107" s="108"/>
      <c r="L107" s="105"/>
      <c r="M107" s="108"/>
      <c r="N107" s="108"/>
      <c r="P107" s="117"/>
      <c r="R107" s="117"/>
      <c r="T107" s="117"/>
      <c r="V107" s="117"/>
      <c r="X107" s="117"/>
    </row>
    <row r="108" spans="5:24" s="116" customFormat="1">
      <c r="E108" s="105"/>
      <c r="F108" s="105"/>
      <c r="G108" s="108"/>
      <c r="H108" s="105"/>
      <c r="I108" s="108"/>
      <c r="J108" s="105"/>
      <c r="K108" s="108"/>
      <c r="L108" s="105"/>
      <c r="M108" s="108"/>
      <c r="N108" s="108"/>
      <c r="P108" s="117"/>
      <c r="R108" s="117"/>
      <c r="T108" s="117"/>
      <c r="V108" s="117"/>
      <c r="X108" s="117"/>
    </row>
    <row r="109" spans="5:24" s="116" customFormat="1">
      <c r="E109" s="105"/>
      <c r="F109" s="105"/>
      <c r="G109" s="108"/>
      <c r="H109" s="105"/>
      <c r="I109" s="108"/>
      <c r="J109" s="105"/>
      <c r="K109" s="108"/>
      <c r="L109" s="105"/>
      <c r="M109" s="108"/>
      <c r="N109" s="108"/>
      <c r="P109" s="117"/>
      <c r="R109" s="117"/>
      <c r="T109" s="117"/>
      <c r="V109" s="117"/>
      <c r="X109" s="117"/>
    </row>
    <row r="110" spans="5:24" s="116" customFormat="1">
      <c r="E110" s="105"/>
      <c r="F110" s="105"/>
      <c r="G110" s="108"/>
      <c r="H110" s="105"/>
      <c r="I110" s="108"/>
      <c r="J110" s="105"/>
      <c r="K110" s="108"/>
      <c r="L110" s="105"/>
      <c r="M110" s="108"/>
      <c r="N110" s="108"/>
      <c r="P110" s="117"/>
      <c r="R110" s="117"/>
      <c r="T110" s="117"/>
      <c r="V110" s="117"/>
      <c r="X110" s="117"/>
    </row>
    <row r="111" spans="5:24" s="116" customFormat="1">
      <c r="E111" s="105"/>
      <c r="F111" s="105"/>
      <c r="G111" s="108"/>
      <c r="H111" s="105"/>
      <c r="I111" s="108"/>
      <c r="J111" s="105"/>
      <c r="K111" s="108"/>
      <c r="L111" s="105"/>
      <c r="M111" s="108"/>
      <c r="N111" s="108"/>
      <c r="P111" s="117"/>
      <c r="R111" s="117"/>
      <c r="T111" s="117"/>
      <c r="V111" s="117"/>
      <c r="X111" s="117"/>
    </row>
    <row r="112" spans="5:24" s="116" customFormat="1">
      <c r="E112" s="105"/>
      <c r="F112" s="105"/>
      <c r="G112" s="108"/>
      <c r="H112" s="105"/>
      <c r="I112" s="108"/>
      <c r="J112" s="105"/>
      <c r="K112" s="108"/>
      <c r="L112" s="105"/>
      <c r="M112" s="108"/>
      <c r="N112" s="108"/>
      <c r="P112" s="117"/>
      <c r="R112" s="117"/>
      <c r="T112" s="117"/>
      <c r="V112" s="117"/>
      <c r="X112" s="117"/>
    </row>
    <row r="113" spans="5:24" s="116" customFormat="1">
      <c r="E113" s="105"/>
      <c r="F113" s="105"/>
      <c r="G113" s="108"/>
      <c r="H113" s="105"/>
      <c r="I113" s="108"/>
      <c r="J113" s="105"/>
      <c r="K113" s="108"/>
      <c r="L113" s="105"/>
      <c r="M113" s="108"/>
      <c r="N113" s="108"/>
      <c r="P113" s="117"/>
      <c r="R113" s="117"/>
      <c r="T113" s="117"/>
      <c r="V113" s="117"/>
      <c r="X113" s="117"/>
    </row>
    <row r="114" spans="5:24" s="116" customFormat="1">
      <c r="E114" s="105"/>
      <c r="F114" s="105"/>
      <c r="G114" s="108"/>
      <c r="H114" s="105"/>
      <c r="I114" s="108"/>
      <c r="J114" s="105"/>
      <c r="K114" s="108"/>
      <c r="L114" s="105"/>
      <c r="M114" s="108"/>
      <c r="N114" s="108"/>
      <c r="P114" s="117"/>
      <c r="R114" s="117"/>
      <c r="T114" s="117"/>
      <c r="V114" s="117"/>
      <c r="X114" s="117"/>
    </row>
    <row r="115" spans="5:24" s="116" customFormat="1">
      <c r="E115" s="105"/>
      <c r="F115" s="105"/>
      <c r="G115" s="108"/>
      <c r="H115" s="105"/>
      <c r="I115" s="108"/>
      <c r="J115" s="105"/>
      <c r="K115" s="108"/>
      <c r="L115" s="105"/>
      <c r="M115" s="108"/>
      <c r="N115" s="108"/>
      <c r="P115" s="117"/>
      <c r="R115" s="117"/>
      <c r="T115" s="117"/>
      <c r="V115" s="117"/>
      <c r="X115" s="117"/>
    </row>
    <row r="116" spans="5:24" s="116" customFormat="1">
      <c r="E116" s="105"/>
      <c r="F116" s="105"/>
      <c r="G116" s="108"/>
      <c r="H116" s="105"/>
      <c r="I116" s="108"/>
      <c r="J116" s="105"/>
      <c r="K116" s="108"/>
      <c r="L116" s="105"/>
      <c r="M116" s="108"/>
      <c r="N116" s="108"/>
      <c r="P116" s="117"/>
      <c r="R116" s="117"/>
      <c r="T116" s="117"/>
      <c r="V116" s="117"/>
      <c r="X116" s="117"/>
    </row>
    <row r="117" spans="5:24" s="116" customFormat="1">
      <c r="E117" s="105"/>
      <c r="F117" s="105"/>
      <c r="G117" s="108"/>
      <c r="H117" s="105"/>
      <c r="I117" s="108"/>
      <c r="J117" s="105"/>
      <c r="K117" s="108"/>
      <c r="L117" s="105"/>
      <c r="M117" s="108"/>
      <c r="N117" s="108"/>
      <c r="P117" s="117"/>
      <c r="R117" s="117"/>
      <c r="T117" s="117"/>
      <c r="V117" s="117"/>
      <c r="X117" s="117"/>
    </row>
    <row r="118" spans="5:24" s="116" customFormat="1">
      <c r="E118" s="105"/>
      <c r="F118" s="105"/>
      <c r="G118" s="108"/>
      <c r="H118" s="105"/>
      <c r="I118" s="108"/>
      <c r="J118" s="105"/>
      <c r="K118" s="108"/>
      <c r="L118" s="105"/>
      <c r="M118" s="108"/>
      <c r="N118" s="108"/>
      <c r="P118" s="117"/>
      <c r="R118" s="117"/>
      <c r="T118" s="117"/>
      <c r="V118" s="117"/>
      <c r="X118" s="117"/>
    </row>
    <row r="119" spans="5:24" s="116" customFormat="1">
      <c r="E119" s="105"/>
      <c r="F119" s="105"/>
      <c r="G119" s="108"/>
      <c r="H119" s="105"/>
      <c r="I119" s="108"/>
      <c r="J119" s="105"/>
      <c r="K119" s="108"/>
      <c r="L119" s="105"/>
      <c r="M119" s="108"/>
      <c r="N119" s="108"/>
      <c r="P119" s="117"/>
      <c r="R119" s="117"/>
      <c r="T119" s="117"/>
      <c r="V119" s="117"/>
      <c r="X119" s="117"/>
    </row>
    <row r="120" spans="5:24" s="116" customFormat="1">
      <c r="E120" s="105"/>
      <c r="F120" s="105"/>
      <c r="G120" s="108"/>
      <c r="H120" s="105"/>
      <c r="I120" s="108"/>
      <c r="J120" s="105"/>
      <c r="K120" s="108"/>
      <c r="L120" s="105"/>
      <c r="M120" s="108"/>
      <c r="N120" s="108"/>
      <c r="P120" s="117"/>
      <c r="R120" s="117"/>
      <c r="T120" s="117"/>
      <c r="V120" s="117"/>
      <c r="X120" s="117"/>
    </row>
    <row r="121" spans="5:24" s="116" customFormat="1">
      <c r="E121" s="105"/>
      <c r="F121" s="105"/>
      <c r="G121" s="108"/>
      <c r="H121" s="105"/>
      <c r="I121" s="108"/>
      <c r="J121" s="105"/>
      <c r="K121" s="108"/>
      <c r="L121" s="105"/>
      <c r="M121" s="108"/>
      <c r="N121" s="108"/>
      <c r="P121" s="117"/>
      <c r="R121" s="117"/>
      <c r="T121" s="117"/>
      <c r="V121" s="117"/>
      <c r="X121" s="117"/>
    </row>
    <row r="122" spans="5:24" s="116" customFormat="1">
      <c r="E122" s="105"/>
      <c r="F122" s="105"/>
      <c r="G122" s="108"/>
      <c r="H122" s="105"/>
      <c r="I122" s="108"/>
      <c r="J122" s="105"/>
      <c r="K122" s="108"/>
      <c r="L122" s="105"/>
      <c r="M122" s="108"/>
      <c r="N122" s="108"/>
      <c r="P122" s="117"/>
      <c r="R122" s="117"/>
      <c r="T122" s="117"/>
      <c r="V122" s="117"/>
      <c r="X122" s="117"/>
    </row>
    <row r="123" spans="5:24" s="116" customFormat="1">
      <c r="E123" s="105"/>
      <c r="F123" s="105"/>
      <c r="G123" s="108"/>
      <c r="H123" s="105"/>
      <c r="I123" s="108"/>
      <c r="J123" s="105"/>
      <c r="K123" s="108"/>
      <c r="L123" s="105"/>
      <c r="M123" s="108"/>
      <c r="N123" s="108"/>
      <c r="P123" s="117"/>
      <c r="R123" s="117"/>
      <c r="T123" s="117"/>
      <c r="V123" s="117"/>
      <c r="X123" s="117"/>
    </row>
    <row r="124" spans="5:24" s="116" customFormat="1">
      <c r="E124" s="105"/>
      <c r="F124" s="105"/>
      <c r="G124" s="108"/>
      <c r="H124" s="105"/>
      <c r="I124" s="108"/>
      <c r="J124" s="105"/>
      <c r="K124" s="108"/>
      <c r="L124" s="105"/>
      <c r="M124" s="108"/>
      <c r="N124" s="108"/>
      <c r="P124" s="117"/>
      <c r="R124" s="117"/>
      <c r="T124" s="117"/>
      <c r="V124" s="117"/>
      <c r="X124" s="117"/>
    </row>
    <row r="125" spans="5:24" s="116" customFormat="1">
      <c r="E125" s="105"/>
      <c r="F125" s="105"/>
      <c r="G125" s="108"/>
      <c r="H125" s="105"/>
      <c r="I125" s="108"/>
      <c r="J125" s="105"/>
      <c r="K125" s="108"/>
      <c r="L125" s="105"/>
      <c r="M125" s="108"/>
      <c r="N125" s="108"/>
      <c r="P125" s="117"/>
      <c r="R125" s="117"/>
      <c r="T125" s="117"/>
      <c r="V125" s="117"/>
      <c r="X125" s="117"/>
    </row>
    <row r="126" spans="5:24" s="116" customFormat="1">
      <c r="E126" s="105"/>
      <c r="F126" s="105"/>
      <c r="G126" s="108"/>
      <c r="H126" s="105"/>
      <c r="I126" s="108"/>
      <c r="J126" s="105"/>
      <c r="K126" s="108"/>
      <c r="L126" s="105"/>
      <c r="M126" s="108"/>
      <c r="N126" s="108"/>
      <c r="P126" s="117"/>
      <c r="R126" s="117"/>
      <c r="T126" s="117"/>
      <c r="V126" s="117"/>
      <c r="X126" s="117"/>
    </row>
    <row r="127" spans="5:24" s="116" customFormat="1">
      <c r="E127" s="105"/>
      <c r="F127" s="105"/>
      <c r="G127" s="108"/>
      <c r="H127" s="105"/>
      <c r="I127" s="108"/>
      <c r="J127" s="105"/>
      <c r="K127" s="108"/>
      <c r="L127" s="105"/>
      <c r="M127" s="108"/>
      <c r="N127" s="108"/>
      <c r="P127" s="117"/>
      <c r="R127" s="117"/>
      <c r="T127" s="117"/>
      <c r="V127" s="117"/>
      <c r="X127" s="117"/>
    </row>
    <row r="128" spans="5:24" s="116" customFormat="1">
      <c r="E128" s="105"/>
      <c r="F128" s="105"/>
      <c r="G128" s="108"/>
      <c r="H128" s="105"/>
      <c r="I128" s="108"/>
      <c r="J128" s="105"/>
      <c r="K128" s="108"/>
      <c r="L128" s="105"/>
      <c r="M128" s="108"/>
      <c r="N128" s="108"/>
      <c r="P128" s="117"/>
      <c r="R128" s="117"/>
      <c r="T128" s="117"/>
      <c r="V128" s="117"/>
      <c r="X128" s="117"/>
    </row>
    <row r="129" spans="5:24" s="116" customFormat="1">
      <c r="E129" s="105"/>
      <c r="F129" s="105"/>
      <c r="G129" s="108"/>
      <c r="H129" s="105"/>
      <c r="I129" s="108"/>
      <c r="J129" s="105"/>
      <c r="K129" s="108"/>
      <c r="L129" s="105"/>
      <c r="M129" s="108"/>
      <c r="N129" s="108"/>
      <c r="P129" s="117"/>
      <c r="R129" s="117"/>
      <c r="T129" s="117"/>
      <c r="V129" s="117"/>
      <c r="X129" s="117"/>
    </row>
    <row r="130" spans="5:24" s="116" customFormat="1">
      <c r="E130" s="105"/>
      <c r="F130" s="105"/>
      <c r="G130" s="108"/>
      <c r="H130" s="105"/>
      <c r="I130" s="108"/>
      <c r="J130" s="105"/>
      <c r="K130" s="108"/>
      <c r="L130" s="105"/>
      <c r="M130" s="108"/>
      <c r="N130" s="108"/>
      <c r="P130" s="117"/>
      <c r="R130" s="117"/>
      <c r="T130" s="117"/>
      <c r="V130" s="117"/>
      <c r="X130" s="117"/>
    </row>
    <row r="131" spans="5:24" s="116" customFormat="1">
      <c r="E131" s="105"/>
      <c r="F131" s="105"/>
      <c r="G131" s="108"/>
      <c r="H131" s="105"/>
      <c r="I131" s="108"/>
      <c r="J131" s="105"/>
      <c r="K131" s="108"/>
      <c r="L131" s="105"/>
      <c r="M131" s="108"/>
      <c r="N131" s="108"/>
      <c r="P131" s="117"/>
      <c r="R131" s="117"/>
      <c r="T131" s="117"/>
      <c r="V131" s="117"/>
      <c r="X131" s="117"/>
    </row>
    <row r="132" spans="5:24" s="116" customFormat="1">
      <c r="E132" s="105"/>
      <c r="F132" s="105"/>
      <c r="G132" s="108"/>
      <c r="H132" s="105"/>
      <c r="I132" s="108"/>
      <c r="J132" s="105"/>
      <c r="K132" s="108"/>
      <c r="L132" s="105"/>
      <c r="M132" s="108"/>
      <c r="N132" s="108"/>
      <c r="P132" s="117"/>
      <c r="R132" s="117"/>
      <c r="T132" s="117"/>
      <c r="V132" s="117"/>
      <c r="X132" s="117"/>
    </row>
    <row r="133" spans="5:24" s="116" customFormat="1">
      <c r="E133" s="105"/>
      <c r="F133" s="105"/>
      <c r="G133" s="108"/>
      <c r="H133" s="105"/>
      <c r="I133" s="108"/>
      <c r="J133" s="105"/>
      <c r="K133" s="108"/>
      <c r="L133" s="105"/>
      <c r="M133" s="108"/>
      <c r="N133" s="108"/>
      <c r="P133" s="117"/>
      <c r="R133" s="117"/>
      <c r="T133" s="117"/>
      <c r="V133" s="117"/>
      <c r="X133" s="117"/>
    </row>
    <row r="134" spans="5:24" s="116" customFormat="1">
      <c r="E134" s="105"/>
      <c r="F134" s="105"/>
      <c r="G134" s="108"/>
      <c r="H134" s="105"/>
      <c r="I134" s="108"/>
      <c r="J134" s="105"/>
      <c r="K134" s="108"/>
      <c r="L134" s="105"/>
      <c r="M134" s="108"/>
      <c r="N134" s="108"/>
      <c r="P134" s="117"/>
      <c r="R134" s="117"/>
      <c r="T134" s="117"/>
      <c r="V134" s="117"/>
      <c r="X134" s="117"/>
    </row>
    <row r="135" spans="5:24" s="116" customFormat="1">
      <c r="E135" s="105"/>
      <c r="F135" s="105"/>
      <c r="G135" s="108"/>
      <c r="H135" s="105"/>
      <c r="I135" s="108"/>
      <c r="J135" s="105"/>
      <c r="K135" s="108"/>
      <c r="L135" s="105"/>
      <c r="M135" s="108"/>
      <c r="N135" s="108"/>
      <c r="P135" s="117"/>
      <c r="R135" s="117"/>
      <c r="T135" s="117"/>
      <c r="V135" s="117"/>
      <c r="X135" s="117"/>
    </row>
    <row r="136" spans="5:24" s="116" customFormat="1">
      <c r="E136" s="105"/>
      <c r="F136" s="105"/>
      <c r="G136" s="108"/>
      <c r="H136" s="105"/>
      <c r="I136" s="108"/>
      <c r="J136" s="105"/>
      <c r="K136" s="108"/>
      <c r="L136" s="105"/>
      <c r="M136" s="108"/>
      <c r="N136" s="108"/>
      <c r="P136" s="117"/>
      <c r="R136" s="117"/>
      <c r="T136" s="117"/>
      <c r="V136" s="117"/>
      <c r="X136" s="117"/>
    </row>
    <row r="137" spans="5:24" s="116" customFormat="1">
      <c r="E137" s="105"/>
      <c r="F137" s="105"/>
      <c r="G137" s="108"/>
      <c r="H137" s="105"/>
      <c r="I137" s="108"/>
      <c r="J137" s="105"/>
      <c r="K137" s="108"/>
      <c r="L137" s="105"/>
      <c r="M137" s="108"/>
      <c r="N137" s="108"/>
      <c r="P137" s="117"/>
      <c r="R137" s="117"/>
      <c r="T137" s="117"/>
      <c r="V137" s="117"/>
      <c r="X137" s="117"/>
    </row>
    <row r="138" spans="5:24" s="116" customFormat="1">
      <c r="E138" s="105"/>
      <c r="F138" s="105"/>
      <c r="G138" s="108"/>
      <c r="H138" s="105"/>
      <c r="I138" s="108"/>
      <c r="J138" s="105"/>
      <c r="K138" s="108"/>
      <c r="L138" s="105"/>
      <c r="M138" s="108"/>
      <c r="N138" s="108"/>
      <c r="P138" s="117"/>
      <c r="R138" s="117"/>
      <c r="T138" s="117"/>
      <c r="V138" s="117"/>
      <c r="X138" s="117"/>
    </row>
    <row r="139" spans="5:24" s="116" customFormat="1">
      <c r="E139" s="105"/>
      <c r="F139" s="105"/>
      <c r="G139" s="108"/>
      <c r="H139" s="105"/>
      <c r="I139" s="108"/>
      <c r="J139" s="105"/>
      <c r="K139" s="108"/>
      <c r="L139" s="105"/>
      <c r="M139" s="108"/>
      <c r="N139" s="108"/>
      <c r="P139" s="117"/>
      <c r="R139" s="117"/>
      <c r="T139" s="117"/>
      <c r="V139" s="117"/>
      <c r="X139" s="117"/>
    </row>
    <row r="140" spans="5:24" s="116" customFormat="1">
      <c r="E140" s="105"/>
      <c r="F140" s="105"/>
      <c r="G140" s="108"/>
      <c r="H140" s="105"/>
      <c r="I140" s="108"/>
      <c r="J140" s="105"/>
      <c r="K140" s="108"/>
      <c r="L140" s="105"/>
      <c r="M140" s="108"/>
      <c r="N140" s="108"/>
      <c r="P140" s="117"/>
      <c r="R140" s="117"/>
      <c r="T140" s="117"/>
      <c r="V140" s="117"/>
      <c r="X140" s="117"/>
    </row>
    <row r="141" spans="5:24" s="116" customFormat="1">
      <c r="E141" s="105"/>
      <c r="F141" s="105"/>
      <c r="G141" s="108"/>
      <c r="H141" s="105"/>
      <c r="I141" s="108"/>
      <c r="J141" s="105"/>
      <c r="K141" s="108"/>
      <c r="L141" s="105"/>
      <c r="M141" s="108"/>
      <c r="N141" s="108"/>
      <c r="P141" s="117"/>
      <c r="R141" s="117"/>
      <c r="T141" s="117"/>
      <c r="V141" s="117"/>
      <c r="X141" s="117"/>
    </row>
    <row r="142" spans="5:24" s="116" customFormat="1">
      <c r="E142" s="105"/>
      <c r="F142" s="105"/>
      <c r="G142" s="108"/>
      <c r="H142" s="105"/>
      <c r="I142" s="108"/>
      <c r="J142" s="105"/>
      <c r="K142" s="108"/>
      <c r="L142" s="105"/>
      <c r="M142" s="108"/>
      <c r="N142" s="108"/>
      <c r="P142" s="117"/>
      <c r="R142" s="117"/>
      <c r="T142" s="117"/>
      <c r="V142" s="117"/>
      <c r="X142" s="117"/>
    </row>
    <row r="143" spans="5:24" s="116" customFormat="1">
      <c r="E143" s="105"/>
      <c r="F143" s="105"/>
      <c r="G143" s="108"/>
      <c r="H143" s="105"/>
      <c r="I143" s="108"/>
      <c r="J143" s="105"/>
      <c r="K143" s="108"/>
      <c r="L143" s="105"/>
      <c r="M143" s="108"/>
      <c r="N143" s="108"/>
      <c r="P143" s="117"/>
      <c r="R143" s="117"/>
      <c r="T143" s="117"/>
      <c r="V143" s="117"/>
      <c r="X143" s="117"/>
    </row>
    <row r="144" spans="5:24" s="116" customFormat="1">
      <c r="E144" s="105"/>
      <c r="F144" s="105"/>
      <c r="G144" s="108"/>
      <c r="H144" s="105"/>
      <c r="I144" s="108"/>
      <c r="J144" s="105"/>
      <c r="K144" s="108"/>
      <c r="L144" s="105"/>
      <c r="M144" s="108"/>
      <c r="N144" s="108"/>
      <c r="P144" s="117"/>
      <c r="R144" s="117"/>
      <c r="T144" s="117"/>
      <c r="V144" s="117"/>
      <c r="X144" s="117"/>
    </row>
    <row r="145" spans="5:24" s="116" customFormat="1">
      <c r="E145" s="105"/>
      <c r="F145" s="105"/>
      <c r="G145" s="108"/>
      <c r="H145" s="105"/>
      <c r="I145" s="108"/>
      <c r="J145" s="105"/>
      <c r="K145" s="108"/>
      <c r="L145" s="105"/>
      <c r="M145" s="108"/>
      <c r="N145" s="108"/>
      <c r="P145" s="117"/>
      <c r="R145" s="117"/>
      <c r="T145" s="117"/>
      <c r="V145" s="117"/>
      <c r="X145" s="117"/>
    </row>
    <row r="146" spans="5:24" s="116" customFormat="1">
      <c r="E146" s="105"/>
      <c r="F146" s="105"/>
      <c r="G146" s="108"/>
      <c r="H146" s="105"/>
      <c r="I146" s="108"/>
      <c r="J146" s="105"/>
      <c r="K146" s="108"/>
      <c r="L146" s="105"/>
      <c r="M146" s="108"/>
      <c r="N146" s="108"/>
      <c r="P146" s="117"/>
      <c r="R146" s="117"/>
      <c r="T146" s="117"/>
      <c r="V146" s="117"/>
      <c r="X146" s="117"/>
    </row>
    <row r="147" spans="5:24" s="116" customFormat="1">
      <c r="E147" s="105"/>
      <c r="F147" s="105"/>
      <c r="G147" s="108"/>
      <c r="H147" s="105"/>
      <c r="I147" s="108"/>
      <c r="J147" s="105"/>
      <c r="K147" s="108"/>
      <c r="L147" s="105"/>
      <c r="M147" s="108"/>
      <c r="N147" s="108"/>
      <c r="P147" s="117"/>
      <c r="R147" s="117"/>
      <c r="T147" s="117"/>
      <c r="V147" s="117"/>
      <c r="X147" s="117"/>
    </row>
    <row r="148" spans="5:24" s="116" customFormat="1">
      <c r="E148" s="105"/>
      <c r="F148" s="105"/>
      <c r="G148" s="108"/>
      <c r="H148" s="105"/>
      <c r="I148" s="108"/>
      <c r="J148" s="105"/>
      <c r="K148" s="108"/>
      <c r="L148" s="105"/>
      <c r="M148" s="108"/>
      <c r="N148" s="108"/>
      <c r="P148" s="117"/>
      <c r="R148" s="117"/>
      <c r="T148" s="117"/>
      <c r="V148" s="117"/>
      <c r="X148" s="117"/>
    </row>
    <row r="149" spans="5:24" s="116" customFormat="1">
      <c r="E149" s="105"/>
      <c r="F149" s="105"/>
      <c r="G149" s="108"/>
      <c r="H149" s="105"/>
      <c r="I149" s="108"/>
      <c r="J149" s="105"/>
      <c r="K149" s="108"/>
      <c r="L149" s="105"/>
      <c r="M149" s="108"/>
      <c r="N149" s="108"/>
      <c r="P149" s="117"/>
      <c r="R149" s="117"/>
      <c r="T149" s="117"/>
      <c r="V149" s="117"/>
      <c r="X149" s="117"/>
    </row>
    <row r="150" spans="5:24" s="116" customFormat="1">
      <c r="E150" s="105"/>
      <c r="F150" s="105"/>
      <c r="G150" s="108"/>
      <c r="H150" s="105"/>
      <c r="I150" s="108"/>
      <c r="J150" s="105"/>
      <c r="K150" s="108"/>
      <c r="L150" s="105"/>
      <c r="M150" s="108"/>
      <c r="N150" s="108"/>
      <c r="P150" s="117"/>
      <c r="R150" s="117"/>
      <c r="T150" s="117"/>
      <c r="V150" s="117"/>
      <c r="X150" s="117"/>
    </row>
    <row r="151" spans="5:24" s="116" customFormat="1">
      <c r="E151" s="105"/>
      <c r="F151" s="105"/>
      <c r="G151" s="108"/>
      <c r="H151" s="105"/>
      <c r="I151" s="108"/>
      <c r="J151" s="105"/>
      <c r="K151" s="108"/>
      <c r="L151" s="105"/>
      <c r="M151" s="108"/>
      <c r="N151" s="108"/>
      <c r="P151" s="117"/>
      <c r="R151" s="117"/>
      <c r="T151" s="117"/>
      <c r="V151" s="117"/>
      <c r="X151" s="117"/>
    </row>
    <row r="152" spans="5:24" s="116" customFormat="1">
      <c r="E152" s="105"/>
      <c r="F152" s="105"/>
      <c r="G152" s="108"/>
      <c r="H152" s="105"/>
      <c r="I152" s="108"/>
      <c r="J152" s="105"/>
      <c r="K152" s="108"/>
      <c r="L152" s="105"/>
      <c r="M152" s="108"/>
      <c r="N152" s="108"/>
      <c r="P152" s="117"/>
      <c r="R152" s="117"/>
      <c r="T152" s="117"/>
      <c r="V152" s="117"/>
      <c r="X152" s="117"/>
    </row>
    <row r="153" spans="5:24" s="116" customFormat="1">
      <c r="E153" s="105"/>
      <c r="F153" s="105"/>
      <c r="G153" s="108"/>
      <c r="H153" s="105"/>
      <c r="I153" s="108"/>
      <c r="J153" s="105"/>
      <c r="K153" s="108"/>
      <c r="L153" s="105"/>
      <c r="M153" s="108"/>
      <c r="N153" s="108"/>
      <c r="P153" s="117"/>
      <c r="R153" s="117"/>
      <c r="T153" s="117"/>
      <c r="V153" s="117"/>
      <c r="X153" s="117"/>
    </row>
    <row r="154" spans="5:24" s="116" customFormat="1">
      <c r="E154" s="105"/>
      <c r="F154" s="105"/>
      <c r="G154" s="108"/>
      <c r="H154" s="105"/>
      <c r="I154" s="108"/>
      <c r="J154" s="105"/>
      <c r="K154" s="108"/>
      <c r="L154" s="105"/>
      <c r="M154" s="108"/>
      <c r="N154" s="108"/>
      <c r="P154" s="117"/>
      <c r="R154" s="117"/>
      <c r="T154" s="117"/>
      <c r="V154" s="117"/>
      <c r="X154" s="117"/>
    </row>
    <row r="155" spans="5:24" s="116" customFormat="1">
      <c r="E155" s="105"/>
      <c r="F155" s="105"/>
      <c r="G155" s="108"/>
      <c r="H155" s="105"/>
      <c r="I155" s="108"/>
      <c r="J155" s="105"/>
      <c r="K155" s="108"/>
      <c r="L155" s="105"/>
      <c r="M155" s="108"/>
      <c r="N155" s="108"/>
      <c r="P155" s="117"/>
      <c r="R155" s="117"/>
      <c r="T155" s="117"/>
      <c r="V155" s="117"/>
      <c r="X155" s="117"/>
    </row>
    <row r="156" spans="5:24" s="116" customFormat="1">
      <c r="E156" s="105"/>
      <c r="F156" s="105"/>
      <c r="G156" s="139"/>
      <c r="H156" s="105"/>
      <c r="I156" s="139"/>
      <c r="J156" s="105"/>
      <c r="K156" s="139"/>
      <c r="L156" s="105"/>
      <c r="M156" s="108"/>
      <c r="N156" s="108"/>
      <c r="P156" s="117"/>
      <c r="R156" s="117"/>
      <c r="T156" s="117"/>
      <c r="V156" s="117"/>
      <c r="X156" s="117"/>
    </row>
  </sheetData>
  <sheetProtection sheet="1" objects="1" scenarios="1"/>
  <mergeCells count="23">
    <mergeCell ref="B2:K2"/>
    <mergeCell ref="P21:Q21"/>
    <mergeCell ref="J21:K21"/>
    <mergeCell ref="B34:D34"/>
    <mergeCell ref="E21:E22"/>
    <mergeCell ref="F21:G21"/>
    <mergeCell ref="C4:D4"/>
    <mergeCell ref="B33:D33"/>
    <mergeCell ref="B16:D16"/>
    <mergeCell ref="B36:D36"/>
    <mergeCell ref="B29:E29"/>
    <mergeCell ref="B14:E14"/>
    <mergeCell ref="B35:D35"/>
    <mergeCell ref="R6:S6"/>
    <mergeCell ref="P6:Q6"/>
    <mergeCell ref="B32:D32"/>
    <mergeCell ref="N6:O6"/>
    <mergeCell ref="E6:E7"/>
    <mergeCell ref="H21:I21"/>
    <mergeCell ref="N21:O21"/>
    <mergeCell ref="R21:S21"/>
    <mergeCell ref="F6:H6"/>
    <mergeCell ref="I6:K6"/>
  </mergeCells>
  <phoneticPr fontId="3" type="noConversion"/>
  <dataValidations count="2">
    <dataValidation type="list" allowBlank="1" showInputMessage="1" showErrorMessage="1" sqref="I4 G4">
      <formula1>Provision_table3</formula1>
    </dataValidation>
    <dataValidation type="list" allowBlank="1" showInputMessage="1" showErrorMessage="1" sqref="C4:D4">
      <formula1>EY_provision</formula1>
    </dataValidation>
  </dataValidations>
  <pageMargins left="0.75" right="0.75" top="1" bottom="1" header="0.5" footer="0.5"/>
  <pageSetup paperSize="9" scale="83" orientation="landscape" r:id="rId1"/>
  <headerFooter alignWithMargins="0"/>
  <ignoredErrors>
    <ignoredError sqref="G10 G11 G9 H9 H10 H11" formula="1"/>
  </ignoredErrors>
</worksheet>
</file>

<file path=xl/worksheets/sheet3.xml><?xml version="1.0" encoding="utf-8"?>
<worksheet xmlns="http://schemas.openxmlformats.org/spreadsheetml/2006/main" xmlns:r="http://schemas.openxmlformats.org/officeDocument/2006/relationships">
  <sheetPr codeName="Sheet17" enableFormatConditionsCalculation="0">
    <tabColor theme="6" tint="0.39997558519241921"/>
  </sheetPr>
  <dimension ref="A1:I14"/>
  <sheetViews>
    <sheetView topLeftCell="B1" workbookViewId="0">
      <selection activeCell="B23" sqref="B23"/>
    </sheetView>
  </sheetViews>
  <sheetFormatPr defaultRowHeight="12.75"/>
  <cols>
    <col min="1" max="1" width="34.140625" customWidth="1"/>
    <col min="2" max="2" width="27" customWidth="1"/>
    <col min="3" max="3" width="25.28515625" customWidth="1"/>
    <col min="4" max="4" width="24.140625" customWidth="1"/>
    <col min="5" max="5" width="18.28515625" customWidth="1"/>
    <col min="6" max="9" width="24.85546875" customWidth="1"/>
  </cols>
  <sheetData>
    <row r="1" spans="1:9" ht="25.5">
      <c r="A1" s="185" t="s">
        <v>730</v>
      </c>
      <c r="B1" s="362" t="s">
        <v>741</v>
      </c>
      <c r="C1" s="362" t="s">
        <v>742</v>
      </c>
      <c r="D1" s="362" t="s">
        <v>743</v>
      </c>
      <c r="E1" s="362" t="s">
        <v>744</v>
      </c>
      <c r="F1" s="362" t="s">
        <v>144</v>
      </c>
      <c r="G1" s="362" t="s">
        <v>175</v>
      </c>
      <c r="H1" s="362" t="s">
        <v>174</v>
      </c>
      <c r="I1" s="362" t="s">
        <v>143</v>
      </c>
    </row>
    <row r="2" spans="1:9" ht="25.5">
      <c r="A2" s="403" t="s">
        <v>2592</v>
      </c>
      <c r="B2" s="363" t="s">
        <v>2593</v>
      </c>
      <c r="C2" s="365" t="s">
        <v>249</v>
      </c>
      <c r="D2" s="365" t="s">
        <v>2594</v>
      </c>
      <c r="E2" s="511" t="s">
        <v>72</v>
      </c>
      <c r="F2" s="511" t="s">
        <v>144</v>
      </c>
      <c r="G2" s="511" t="s">
        <v>175</v>
      </c>
      <c r="H2" s="511" t="s">
        <v>174</v>
      </c>
      <c r="I2" s="511" t="s">
        <v>143</v>
      </c>
    </row>
    <row r="3" spans="1:9" s="596" customFormat="1">
      <c r="A3" s="365" t="s">
        <v>745</v>
      </c>
      <c r="B3" s="365" t="s">
        <v>7401</v>
      </c>
      <c r="C3" s="365" t="s">
        <v>66</v>
      </c>
      <c r="D3" s="365" t="s">
        <v>5</v>
      </c>
      <c r="E3" s="511">
        <v>549</v>
      </c>
      <c r="F3" s="511">
        <v>76</v>
      </c>
      <c r="G3" s="511">
        <v>154</v>
      </c>
      <c r="H3" s="511">
        <v>0</v>
      </c>
      <c r="I3" s="511">
        <v>319</v>
      </c>
    </row>
    <row r="4" spans="1:9" s="596" customFormat="1" ht="25.5">
      <c r="A4" s="365" t="s">
        <v>746</v>
      </c>
      <c r="B4" s="365" t="s">
        <v>7401</v>
      </c>
      <c r="C4" s="365" t="s">
        <v>66</v>
      </c>
      <c r="D4" s="365" t="s">
        <v>242</v>
      </c>
      <c r="E4" s="511">
        <v>4110</v>
      </c>
      <c r="F4" s="511">
        <v>2420</v>
      </c>
      <c r="G4" s="511">
        <v>1675</v>
      </c>
      <c r="H4" s="511">
        <v>15</v>
      </c>
      <c r="I4" s="511">
        <v>0</v>
      </c>
    </row>
    <row r="5" spans="1:9" s="596" customFormat="1" ht="25.5">
      <c r="A5" s="365" t="s">
        <v>747</v>
      </c>
      <c r="B5" s="365" t="s">
        <v>7401</v>
      </c>
      <c r="C5" s="365" t="s">
        <v>66</v>
      </c>
      <c r="D5" s="365" t="s">
        <v>243</v>
      </c>
      <c r="E5" s="511">
        <v>43</v>
      </c>
      <c r="F5" s="511">
        <v>40</v>
      </c>
      <c r="G5" s="511">
        <v>3</v>
      </c>
      <c r="H5" s="511">
        <v>0</v>
      </c>
      <c r="I5" s="511">
        <v>0</v>
      </c>
    </row>
    <row r="6" spans="1:9">
      <c r="A6" s="365"/>
      <c r="B6" s="365"/>
      <c r="C6" s="365"/>
      <c r="D6" s="365"/>
    </row>
    <row r="7" spans="1:9">
      <c r="A7" s="365"/>
      <c r="B7" s="365"/>
      <c r="C7" s="365"/>
      <c r="D7" s="365"/>
    </row>
    <row r="8" spans="1:9">
      <c r="A8" s="365"/>
      <c r="B8" s="365"/>
      <c r="C8" s="365"/>
      <c r="D8" s="365"/>
    </row>
    <row r="12" spans="1:9">
      <c r="A12" s="365"/>
      <c r="B12" s="365"/>
      <c r="C12" s="365"/>
      <c r="D12" s="365"/>
      <c r="E12" s="511"/>
      <c r="F12" s="511"/>
      <c r="G12" s="511"/>
      <c r="H12" s="511"/>
      <c r="I12" s="511"/>
    </row>
    <row r="13" spans="1:9">
      <c r="A13" s="365"/>
      <c r="B13" s="365"/>
      <c r="C13" s="365"/>
      <c r="D13" s="365"/>
      <c r="E13" s="511"/>
      <c r="F13" s="511"/>
      <c r="G13" s="511"/>
      <c r="H13" s="511"/>
      <c r="I13" s="511"/>
    </row>
    <row r="14" spans="1:9">
      <c r="A14" s="365"/>
      <c r="B14" s="365"/>
      <c r="C14" s="365"/>
      <c r="D14" s="365"/>
      <c r="E14" s="511"/>
      <c r="F14" s="511"/>
      <c r="G14" s="511"/>
      <c r="H14" s="511"/>
      <c r="I14" s="511"/>
    </row>
  </sheetData>
  <sheetProtection sheet="1" objects="1" scenarios="1"/>
  <phoneticPr fontId="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sheetPr>
    <tabColor rgb="FFCCCCFF"/>
  </sheetPr>
  <dimension ref="B2:AB46"/>
  <sheetViews>
    <sheetView showGridLines="0" showRowColHeaders="0" workbookViewId="0">
      <selection activeCell="C5" sqref="C5:D5"/>
    </sheetView>
  </sheetViews>
  <sheetFormatPr defaultRowHeight="12.75"/>
  <cols>
    <col min="1" max="1" width="3.140625" style="3" customWidth="1"/>
    <col min="2" max="2" width="32.5703125" style="3" customWidth="1"/>
    <col min="3" max="3" width="12.28515625" style="3" customWidth="1"/>
    <col min="4" max="4" width="18" style="3" customWidth="1"/>
    <col min="5" max="9" width="11" style="3" customWidth="1"/>
    <col min="10" max="10" width="11" style="4" customWidth="1"/>
    <col min="11" max="13" width="9.7109375" style="4" customWidth="1"/>
    <col min="14" max="16" width="9.140625" style="4"/>
    <col min="17" max="256" width="9.140625" style="3"/>
    <col min="257" max="257" width="3.140625" style="3" customWidth="1"/>
    <col min="258" max="258" width="32.5703125" style="3" customWidth="1"/>
    <col min="259" max="259" width="12.28515625" style="3" customWidth="1"/>
    <col min="260" max="260" width="18" style="3" customWidth="1"/>
    <col min="261" max="261" width="8.28515625" style="3" customWidth="1"/>
    <col min="262" max="262" width="9.28515625" style="3" customWidth="1"/>
    <col min="263" max="263" width="8.28515625" style="3" customWidth="1"/>
    <col min="264" max="264" width="9.28515625" style="3" customWidth="1"/>
    <col min="265" max="265" width="8.28515625" style="3" customWidth="1"/>
    <col min="266" max="266" width="9.28515625" style="3" customWidth="1"/>
    <col min="267" max="269" width="9.7109375" style="3" customWidth="1"/>
    <col min="270" max="512" width="9.140625" style="3"/>
    <col min="513" max="513" width="3.140625" style="3" customWidth="1"/>
    <col min="514" max="514" width="32.5703125" style="3" customWidth="1"/>
    <col min="515" max="515" width="12.28515625" style="3" customWidth="1"/>
    <col min="516" max="516" width="18" style="3" customWidth="1"/>
    <col min="517" max="517" width="8.28515625" style="3" customWidth="1"/>
    <col min="518" max="518" width="9.28515625" style="3" customWidth="1"/>
    <col min="519" max="519" width="8.28515625" style="3" customWidth="1"/>
    <col min="520" max="520" width="9.28515625" style="3" customWidth="1"/>
    <col min="521" max="521" width="8.28515625" style="3" customWidth="1"/>
    <col min="522" max="522" width="9.28515625" style="3" customWidth="1"/>
    <col min="523" max="525" width="9.7109375" style="3" customWidth="1"/>
    <col min="526" max="768" width="9.140625" style="3"/>
    <col min="769" max="769" width="3.140625" style="3" customWidth="1"/>
    <col min="770" max="770" width="32.5703125" style="3" customWidth="1"/>
    <col min="771" max="771" width="12.28515625" style="3" customWidth="1"/>
    <col min="772" max="772" width="18" style="3" customWidth="1"/>
    <col min="773" max="773" width="8.28515625" style="3" customWidth="1"/>
    <col min="774" max="774" width="9.28515625" style="3" customWidth="1"/>
    <col min="775" max="775" width="8.28515625" style="3" customWidth="1"/>
    <col min="776" max="776" width="9.28515625" style="3" customWidth="1"/>
    <col min="777" max="777" width="8.28515625" style="3" customWidth="1"/>
    <col min="778" max="778" width="9.28515625" style="3" customWidth="1"/>
    <col min="779" max="781" width="9.7109375" style="3" customWidth="1"/>
    <col min="782" max="1024" width="9.140625" style="3"/>
    <col min="1025" max="1025" width="3.140625" style="3" customWidth="1"/>
    <col min="1026" max="1026" width="32.5703125" style="3" customWidth="1"/>
    <col min="1027" max="1027" width="12.28515625" style="3" customWidth="1"/>
    <col min="1028" max="1028" width="18" style="3" customWidth="1"/>
    <col min="1029" max="1029" width="8.28515625" style="3" customWidth="1"/>
    <col min="1030" max="1030" width="9.28515625" style="3" customWidth="1"/>
    <col min="1031" max="1031" width="8.28515625" style="3" customWidth="1"/>
    <col min="1032" max="1032" width="9.28515625" style="3" customWidth="1"/>
    <col min="1033" max="1033" width="8.28515625" style="3" customWidth="1"/>
    <col min="1034" max="1034" width="9.28515625" style="3" customWidth="1"/>
    <col min="1035" max="1037" width="9.7109375" style="3" customWidth="1"/>
    <col min="1038" max="1280" width="9.140625" style="3"/>
    <col min="1281" max="1281" width="3.140625" style="3" customWidth="1"/>
    <col min="1282" max="1282" width="32.5703125" style="3" customWidth="1"/>
    <col min="1283" max="1283" width="12.28515625" style="3" customWidth="1"/>
    <col min="1284" max="1284" width="18" style="3" customWidth="1"/>
    <col min="1285" max="1285" width="8.28515625" style="3" customWidth="1"/>
    <col min="1286" max="1286" width="9.28515625" style="3" customWidth="1"/>
    <col min="1287" max="1287" width="8.28515625" style="3" customWidth="1"/>
    <col min="1288" max="1288" width="9.28515625" style="3" customWidth="1"/>
    <col min="1289" max="1289" width="8.28515625" style="3" customWidth="1"/>
    <col min="1290" max="1290" width="9.28515625" style="3" customWidth="1"/>
    <col min="1291" max="1293" width="9.7109375" style="3" customWidth="1"/>
    <col min="1294" max="1536" width="9.140625" style="3"/>
    <col min="1537" max="1537" width="3.140625" style="3" customWidth="1"/>
    <col min="1538" max="1538" width="32.5703125" style="3" customWidth="1"/>
    <col min="1539" max="1539" width="12.28515625" style="3" customWidth="1"/>
    <col min="1540" max="1540" width="18" style="3" customWidth="1"/>
    <col min="1541" max="1541" width="8.28515625" style="3" customWidth="1"/>
    <col min="1542" max="1542" width="9.28515625" style="3" customWidth="1"/>
    <col min="1543" max="1543" width="8.28515625" style="3" customWidth="1"/>
    <col min="1544" max="1544" width="9.28515625" style="3" customWidth="1"/>
    <col min="1545" max="1545" width="8.28515625" style="3" customWidth="1"/>
    <col min="1546" max="1546" width="9.28515625" style="3" customWidth="1"/>
    <col min="1547" max="1549" width="9.7109375" style="3" customWidth="1"/>
    <col min="1550" max="1792" width="9.140625" style="3"/>
    <col min="1793" max="1793" width="3.140625" style="3" customWidth="1"/>
    <col min="1794" max="1794" width="32.5703125" style="3" customWidth="1"/>
    <col min="1795" max="1795" width="12.28515625" style="3" customWidth="1"/>
    <col min="1796" max="1796" width="18" style="3" customWidth="1"/>
    <col min="1797" max="1797" width="8.28515625" style="3" customWidth="1"/>
    <col min="1798" max="1798" width="9.28515625" style="3" customWidth="1"/>
    <col min="1799" max="1799" width="8.28515625" style="3" customWidth="1"/>
    <col min="1800" max="1800" width="9.28515625" style="3" customWidth="1"/>
    <col min="1801" max="1801" width="8.28515625" style="3" customWidth="1"/>
    <col min="1802" max="1802" width="9.28515625" style="3" customWidth="1"/>
    <col min="1803" max="1805" width="9.7109375" style="3" customWidth="1"/>
    <col min="1806" max="2048" width="9.140625" style="3"/>
    <col min="2049" max="2049" width="3.140625" style="3" customWidth="1"/>
    <col min="2050" max="2050" width="32.5703125" style="3" customWidth="1"/>
    <col min="2051" max="2051" width="12.28515625" style="3" customWidth="1"/>
    <col min="2052" max="2052" width="18" style="3" customWidth="1"/>
    <col min="2053" max="2053" width="8.28515625" style="3" customWidth="1"/>
    <col min="2054" max="2054" width="9.28515625" style="3" customWidth="1"/>
    <col min="2055" max="2055" width="8.28515625" style="3" customWidth="1"/>
    <col min="2056" max="2056" width="9.28515625" style="3" customWidth="1"/>
    <col min="2057" max="2057" width="8.28515625" style="3" customWidth="1"/>
    <col min="2058" max="2058" width="9.28515625" style="3" customWidth="1"/>
    <col min="2059" max="2061" width="9.7109375" style="3" customWidth="1"/>
    <col min="2062" max="2304" width="9.140625" style="3"/>
    <col min="2305" max="2305" width="3.140625" style="3" customWidth="1"/>
    <col min="2306" max="2306" width="32.5703125" style="3" customWidth="1"/>
    <col min="2307" max="2307" width="12.28515625" style="3" customWidth="1"/>
    <col min="2308" max="2308" width="18" style="3" customWidth="1"/>
    <col min="2309" max="2309" width="8.28515625" style="3" customWidth="1"/>
    <col min="2310" max="2310" width="9.28515625" style="3" customWidth="1"/>
    <col min="2311" max="2311" width="8.28515625" style="3" customWidth="1"/>
    <col min="2312" max="2312" width="9.28515625" style="3" customWidth="1"/>
    <col min="2313" max="2313" width="8.28515625" style="3" customWidth="1"/>
    <col min="2314" max="2314" width="9.28515625" style="3" customWidth="1"/>
    <col min="2315" max="2317" width="9.7109375" style="3" customWidth="1"/>
    <col min="2318" max="2560" width="9.140625" style="3"/>
    <col min="2561" max="2561" width="3.140625" style="3" customWidth="1"/>
    <col min="2562" max="2562" width="32.5703125" style="3" customWidth="1"/>
    <col min="2563" max="2563" width="12.28515625" style="3" customWidth="1"/>
    <col min="2564" max="2564" width="18" style="3" customWidth="1"/>
    <col min="2565" max="2565" width="8.28515625" style="3" customWidth="1"/>
    <col min="2566" max="2566" width="9.28515625" style="3" customWidth="1"/>
    <col min="2567" max="2567" width="8.28515625" style="3" customWidth="1"/>
    <col min="2568" max="2568" width="9.28515625" style="3" customWidth="1"/>
    <col min="2569" max="2569" width="8.28515625" style="3" customWidth="1"/>
    <col min="2570" max="2570" width="9.28515625" style="3" customWidth="1"/>
    <col min="2571" max="2573" width="9.7109375" style="3" customWidth="1"/>
    <col min="2574" max="2816" width="9.140625" style="3"/>
    <col min="2817" max="2817" width="3.140625" style="3" customWidth="1"/>
    <col min="2818" max="2818" width="32.5703125" style="3" customWidth="1"/>
    <col min="2819" max="2819" width="12.28515625" style="3" customWidth="1"/>
    <col min="2820" max="2820" width="18" style="3" customWidth="1"/>
    <col min="2821" max="2821" width="8.28515625" style="3" customWidth="1"/>
    <col min="2822" max="2822" width="9.28515625" style="3" customWidth="1"/>
    <col min="2823" max="2823" width="8.28515625" style="3" customWidth="1"/>
    <col min="2824" max="2824" width="9.28515625" style="3" customWidth="1"/>
    <col min="2825" max="2825" width="8.28515625" style="3" customWidth="1"/>
    <col min="2826" max="2826" width="9.28515625" style="3" customWidth="1"/>
    <col min="2827" max="2829" width="9.7109375" style="3" customWidth="1"/>
    <col min="2830" max="3072" width="9.140625" style="3"/>
    <col min="3073" max="3073" width="3.140625" style="3" customWidth="1"/>
    <col min="3074" max="3074" width="32.5703125" style="3" customWidth="1"/>
    <col min="3075" max="3075" width="12.28515625" style="3" customWidth="1"/>
    <col min="3076" max="3076" width="18" style="3" customWidth="1"/>
    <col min="3077" max="3077" width="8.28515625" style="3" customWidth="1"/>
    <col min="3078" max="3078" width="9.28515625" style="3" customWidth="1"/>
    <col min="3079" max="3079" width="8.28515625" style="3" customWidth="1"/>
    <col min="3080" max="3080" width="9.28515625" style="3" customWidth="1"/>
    <col min="3081" max="3081" width="8.28515625" style="3" customWidth="1"/>
    <col min="3082" max="3082" width="9.28515625" style="3" customWidth="1"/>
    <col min="3083" max="3085" width="9.7109375" style="3" customWidth="1"/>
    <col min="3086" max="3328" width="9.140625" style="3"/>
    <col min="3329" max="3329" width="3.140625" style="3" customWidth="1"/>
    <col min="3330" max="3330" width="32.5703125" style="3" customWidth="1"/>
    <col min="3331" max="3331" width="12.28515625" style="3" customWidth="1"/>
    <col min="3332" max="3332" width="18" style="3" customWidth="1"/>
    <col min="3333" max="3333" width="8.28515625" style="3" customWidth="1"/>
    <col min="3334" max="3334" width="9.28515625" style="3" customWidth="1"/>
    <col min="3335" max="3335" width="8.28515625" style="3" customWidth="1"/>
    <col min="3336" max="3336" width="9.28515625" style="3" customWidth="1"/>
    <col min="3337" max="3337" width="8.28515625" style="3" customWidth="1"/>
    <col min="3338" max="3338" width="9.28515625" style="3" customWidth="1"/>
    <col min="3339" max="3341" width="9.7109375" style="3" customWidth="1"/>
    <col min="3342" max="3584" width="9.140625" style="3"/>
    <col min="3585" max="3585" width="3.140625" style="3" customWidth="1"/>
    <col min="3586" max="3586" width="32.5703125" style="3" customWidth="1"/>
    <col min="3587" max="3587" width="12.28515625" style="3" customWidth="1"/>
    <col min="3588" max="3588" width="18" style="3" customWidth="1"/>
    <col min="3589" max="3589" width="8.28515625" style="3" customWidth="1"/>
    <col min="3590" max="3590" width="9.28515625" style="3" customWidth="1"/>
    <col min="3591" max="3591" width="8.28515625" style="3" customWidth="1"/>
    <col min="3592" max="3592" width="9.28515625" style="3" customWidth="1"/>
    <col min="3593" max="3593" width="8.28515625" style="3" customWidth="1"/>
    <col min="3594" max="3594" width="9.28515625" style="3" customWidth="1"/>
    <col min="3595" max="3597" width="9.7109375" style="3" customWidth="1"/>
    <col min="3598" max="3840" width="9.140625" style="3"/>
    <col min="3841" max="3841" width="3.140625" style="3" customWidth="1"/>
    <col min="3842" max="3842" width="32.5703125" style="3" customWidth="1"/>
    <col min="3843" max="3843" width="12.28515625" style="3" customWidth="1"/>
    <col min="3844" max="3844" width="18" style="3" customWidth="1"/>
    <col min="3845" max="3845" width="8.28515625" style="3" customWidth="1"/>
    <col min="3846" max="3846" width="9.28515625" style="3" customWidth="1"/>
    <col min="3847" max="3847" width="8.28515625" style="3" customWidth="1"/>
    <col min="3848" max="3848" width="9.28515625" style="3" customWidth="1"/>
    <col min="3849" max="3849" width="8.28515625" style="3" customWidth="1"/>
    <col min="3850" max="3850" width="9.28515625" style="3" customWidth="1"/>
    <col min="3851" max="3853" width="9.7109375" style="3" customWidth="1"/>
    <col min="3854" max="4096" width="9.140625" style="3"/>
    <col min="4097" max="4097" width="3.140625" style="3" customWidth="1"/>
    <col min="4098" max="4098" width="32.5703125" style="3" customWidth="1"/>
    <col min="4099" max="4099" width="12.28515625" style="3" customWidth="1"/>
    <col min="4100" max="4100" width="18" style="3" customWidth="1"/>
    <col min="4101" max="4101" width="8.28515625" style="3" customWidth="1"/>
    <col min="4102" max="4102" width="9.28515625" style="3" customWidth="1"/>
    <col min="4103" max="4103" width="8.28515625" style="3" customWidth="1"/>
    <col min="4104" max="4104" width="9.28515625" style="3" customWidth="1"/>
    <col min="4105" max="4105" width="8.28515625" style="3" customWidth="1"/>
    <col min="4106" max="4106" width="9.28515625" style="3" customWidth="1"/>
    <col min="4107" max="4109" width="9.7109375" style="3" customWidth="1"/>
    <col min="4110" max="4352" width="9.140625" style="3"/>
    <col min="4353" max="4353" width="3.140625" style="3" customWidth="1"/>
    <col min="4354" max="4354" width="32.5703125" style="3" customWidth="1"/>
    <col min="4355" max="4355" width="12.28515625" style="3" customWidth="1"/>
    <col min="4356" max="4356" width="18" style="3" customWidth="1"/>
    <col min="4357" max="4357" width="8.28515625" style="3" customWidth="1"/>
    <col min="4358" max="4358" width="9.28515625" style="3" customWidth="1"/>
    <col min="4359" max="4359" width="8.28515625" style="3" customWidth="1"/>
    <col min="4360" max="4360" width="9.28515625" style="3" customWidth="1"/>
    <col min="4361" max="4361" width="8.28515625" style="3" customWidth="1"/>
    <col min="4362" max="4362" width="9.28515625" style="3" customWidth="1"/>
    <col min="4363" max="4365" width="9.7109375" style="3" customWidth="1"/>
    <col min="4366" max="4608" width="9.140625" style="3"/>
    <col min="4609" max="4609" width="3.140625" style="3" customWidth="1"/>
    <col min="4610" max="4610" width="32.5703125" style="3" customWidth="1"/>
    <col min="4611" max="4611" width="12.28515625" style="3" customWidth="1"/>
    <col min="4612" max="4612" width="18" style="3" customWidth="1"/>
    <col min="4613" max="4613" width="8.28515625" style="3" customWidth="1"/>
    <col min="4614" max="4614" width="9.28515625" style="3" customWidth="1"/>
    <col min="4615" max="4615" width="8.28515625" style="3" customWidth="1"/>
    <col min="4616" max="4616" width="9.28515625" style="3" customWidth="1"/>
    <col min="4617" max="4617" width="8.28515625" style="3" customWidth="1"/>
    <col min="4618" max="4618" width="9.28515625" style="3" customWidth="1"/>
    <col min="4619" max="4621" width="9.7109375" style="3" customWidth="1"/>
    <col min="4622" max="4864" width="9.140625" style="3"/>
    <col min="4865" max="4865" width="3.140625" style="3" customWidth="1"/>
    <col min="4866" max="4866" width="32.5703125" style="3" customWidth="1"/>
    <col min="4867" max="4867" width="12.28515625" style="3" customWidth="1"/>
    <col min="4868" max="4868" width="18" style="3" customWidth="1"/>
    <col min="4869" max="4869" width="8.28515625" style="3" customWidth="1"/>
    <col min="4870" max="4870" width="9.28515625" style="3" customWidth="1"/>
    <col min="4871" max="4871" width="8.28515625" style="3" customWidth="1"/>
    <col min="4872" max="4872" width="9.28515625" style="3" customWidth="1"/>
    <col min="4873" max="4873" width="8.28515625" style="3" customWidth="1"/>
    <col min="4874" max="4874" width="9.28515625" style="3" customWidth="1"/>
    <col min="4875" max="4877" width="9.7109375" style="3" customWidth="1"/>
    <col min="4878" max="5120" width="9.140625" style="3"/>
    <col min="5121" max="5121" width="3.140625" style="3" customWidth="1"/>
    <col min="5122" max="5122" width="32.5703125" style="3" customWidth="1"/>
    <col min="5123" max="5123" width="12.28515625" style="3" customWidth="1"/>
    <col min="5124" max="5124" width="18" style="3" customWidth="1"/>
    <col min="5125" max="5125" width="8.28515625" style="3" customWidth="1"/>
    <col min="5126" max="5126" width="9.28515625" style="3" customWidth="1"/>
    <col min="5127" max="5127" width="8.28515625" style="3" customWidth="1"/>
    <col min="5128" max="5128" width="9.28515625" style="3" customWidth="1"/>
    <col min="5129" max="5129" width="8.28515625" style="3" customWidth="1"/>
    <col min="5130" max="5130" width="9.28515625" style="3" customWidth="1"/>
    <col min="5131" max="5133" width="9.7109375" style="3" customWidth="1"/>
    <col min="5134" max="5376" width="9.140625" style="3"/>
    <col min="5377" max="5377" width="3.140625" style="3" customWidth="1"/>
    <col min="5378" max="5378" width="32.5703125" style="3" customWidth="1"/>
    <col min="5379" max="5379" width="12.28515625" style="3" customWidth="1"/>
    <col min="5380" max="5380" width="18" style="3" customWidth="1"/>
    <col min="5381" max="5381" width="8.28515625" style="3" customWidth="1"/>
    <col min="5382" max="5382" width="9.28515625" style="3" customWidth="1"/>
    <col min="5383" max="5383" width="8.28515625" style="3" customWidth="1"/>
    <col min="5384" max="5384" width="9.28515625" style="3" customWidth="1"/>
    <col min="5385" max="5385" width="8.28515625" style="3" customWidth="1"/>
    <col min="5386" max="5386" width="9.28515625" style="3" customWidth="1"/>
    <col min="5387" max="5389" width="9.7109375" style="3" customWidth="1"/>
    <col min="5390" max="5632" width="9.140625" style="3"/>
    <col min="5633" max="5633" width="3.140625" style="3" customWidth="1"/>
    <col min="5634" max="5634" width="32.5703125" style="3" customWidth="1"/>
    <col min="5635" max="5635" width="12.28515625" style="3" customWidth="1"/>
    <col min="5636" max="5636" width="18" style="3" customWidth="1"/>
    <col min="5637" max="5637" width="8.28515625" style="3" customWidth="1"/>
    <col min="5638" max="5638" width="9.28515625" style="3" customWidth="1"/>
    <col min="5639" max="5639" width="8.28515625" style="3" customWidth="1"/>
    <col min="5640" max="5640" width="9.28515625" style="3" customWidth="1"/>
    <col min="5641" max="5641" width="8.28515625" style="3" customWidth="1"/>
    <col min="5642" max="5642" width="9.28515625" style="3" customWidth="1"/>
    <col min="5643" max="5645" width="9.7109375" style="3" customWidth="1"/>
    <col min="5646" max="5888" width="9.140625" style="3"/>
    <col min="5889" max="5889" width="3.140625" style="3" customWidth="1"/>
    <col min="5890" max="5890" width="32.5703125" style="3" customWidth="1"/>
    <col min="5891" max="5891" width="12.28515625" style="3" customWidth="1"/>
    <col min="5892" max="5892" width="18" style="3" customWidth="1"/>
    <col min="5893" max="5893" width="8.28515625" style="3" customWidth="1"/>
    <col min="5894" max="5894" width="9.28515625" style="3" customWidth="1"/>
    <col min="5895" max="5895" width="8.28515625" style="3" customWidth="1"/>
    <col min="5896" max="5896" width="9.28515625" style="3" customWidth="1"/>
    <col min="5897" max="5897" width="8.28515625" style="3" customWidth="1"/>
    <col min="5898" max="5898" width="9.28515625" style="3" customWidth="1"/>
    <col min="5899" max="5901" width="9.7109375" style="3" customWidth="1"/>
    <col min="5902" max="6144" width="9.140625" style="3"/>
    <col min="6145" max="6145" width="3.140625" style="3" customWidth="1"/>
    <col min="6146" max="6146" width="32.5703125" style="3" customWidth="1"/>
    <col min="6147" max="6147" width="12.28515625" style="3" customWidth="1"/>
    <col min="6148" max="6148" width="18" style="3" customWidth="1"/>
    <col min="6149" max="6149" width="8.28515625" style="3" customWidth="1"/>
    <col min="6150" max="6150" width="9.28515625" style="3" customWidth="1"/>
    <col min="6151" max="6151" width="8.28515625" style="3" customWidth="1"/>
    <col min="6152" max="6152" width="9.28515625" style="3" customWidth="1"/>
    <col min="6153" max="6153" width="8.28515625" style="3" customWidth="1"/>
    <col min="6154" max="6154" width="9.28515625" style="3" customWidth="1"/>
    <col min="6155" max="6157" width="9.7109375" style="3" customWidth="1"/>
    <col min="6158" max="6400" width="9.140625" style="3"/>
    <col min="6401" max="6401" width="3.140625" style="3" customWidth="1"/>
    <col min="6402" max="6402" width="32.5703125" style="3" customWidth="1"/>
    <col min="6403" max="6403" width="12.28515625" style="3" customWidth="1"/>
    <col min="6404" max="6404" width="18" style="3" customWidth="1"/>
    <col min="6405" max="6405" width="8.28515625" style="3" customWidth="1"/>
    <col min="6406" max="6406" width="9.28515625" style="3" customWidth="1"/>
    <col min="6407" max="6407" width="8.28515625" style="3" customWidth="1"/>
    <col min="6408" max="6408" width="9.28515625" style="3" customWidth="1"/>
    <col min="6409" max="6409" width="8.28515625" style="3" customWidth="1"/>
    <col min="6410" max="6410" width="9.28515625" style="3" customWidth="1"/>
    <col min="6411" max="6413" width="9.7109375" style="3" customWidth="1"/>
    <col min="6414" max="6656" width="9.140625" style="3"/>
    <col min="6657" max="6657" width="3.140625" style="3" customWidth="1"/>
    <col min="6658" max="6658" width="32.5703125" style="3" customWidth="1"/>
    <col min="6659" max="6659" width="12.28515625" style="3" customWidth="1"/>
    <col min="6660" max="6660" width="18" style="3" customWidth="1"/>
    <col min="6661" max="6661" width="8.28515625" style="3" customWidth="1"/>
    <col min="6662" max="6662" width="9.28515625" style="3" customWidth="1"/>
    <col min="6663" max="6663" width="8.28515625" style="3" customWidth="1"/>
    <col min="6664" max="6664" width="9.28515625" style="3" customWidth="1"/>
    <col min="6665" max="6665" width="8.28515625" style="3" customWidth="1"/>
    <col min="6666" max="6666" width="9.28515625" style="3" customWidth="1"/>
    <col min="6667" max="6669" width="9.7109375" style="3" customWidth="1"/>
    <col min="6670" max="6912" width="9.140625" style="3"/>
    <col min="6913" max="6913" width="3.140625" style="3" customWidth="1"/>
    <col min="6914" max="6914" width="32.5703125" style="3" customWidth="1"/>
    <col min="6915" max="6915" width="12.28515625" style="3" customWidth="1"/>
    <col min="6916" max="6916" width="18" style="3" customWidth="1"/>
    <col min="6917" max="6917" width="8.28515625" style="3" customWidth="1"/>
    <col min="6918" max="6918" width="9.28515625" style="3" customWidth="1"/>
    <col min="6919" max="6919" width="8.28515625" style="3" customWidth="1"/>
    <col min="6920" max="6920" width="9.28515625" style="3" customWidth="1"/>
    <col min="6921" max="6921" width="8.28515625" style="3" customWidth="1"/>
    <col min="6922" max="6922" width="9.28515625" style="3" customWidth="1"/>
    <col min="6923" max="6925" width="9.7109375" style="3" customWidth="1"/>
    <col min="6926" max="7168" width="9.140625" style="3"/>
    <col min="7169" max="7169" width="3.140625" style="3" customWidth="1"/>
    <col min="7170" max="7170" width="32.5703125" style="3" customWidth="1"/>
    <col min="7171" max="7171" width="12.28515625" style="3" customWidth="1"/>
    <col min="7172" max="7172" width="18" style="3" customWidth="1"/>
    <col min="7173" max="7173" width="8.28515625" style="3" customWidth="1"/>
    <col min="7174" max="7174" width="9.28515625" style="3" customWidth="1"/>
    <col min="7175" max="7175" width="8.28515625" style="3" customWidth="1"/>
    <col min="7176" max="7176" width="9.28515625" style="3" customWidth="1"/>
    <col min="7177" max="7177" width="8.28515625" style="3" customWidth="1"/>
    <col min="7178" max="7178" width="9.28515625" style="3" customWidth="1"/>
    <col min="7179" max="7181" width="9.7109375" style="3" customWidth="1"/>
    <col min="7182" max="7424" width="9.140625" style="3"/>
    <col min="7425" max="7425" width="3.140625" style="3" customWidth="1"/>
    <col min="7426" max="7426" width="32.5703125" style="3" customWidth="1"/>
    <col min="7427" max="7427" width="12.28515625" style="3" customWidth="1"/>
    <col min="7428" max="7428" width="18" style="3" customWidth="1"/>
    <col min="7429" max="7429" width="8.28515625" style="3" customWidth="1"/>
    <col min="7430" max="7430" width="9.28515625" style="3" customWidth="1"/>
    <col min="7431" max="7431" width="8.28515625" style="3" customWidth="1"/>
    <col min="7432" max="7432" width="9.28515625" style="3" customWidth="1"/>
    <col min="7433" max="7433" width="8.28515625" style="3" customWidth="1"/>
    <col min="7434" max="7434" width="9.28515625" style="3" customWidth="1"/>
    <col min="7435" max="7437" width="9.7109375" style="3" customWidth="1"/>
    <col min="7438" max="7680" width="9.140625" style="3"/>
    <col min="7681" max="7681" width="3.140625" style="3" customWidth="1"/>
    <col min="7682" max="7682" width="32.5703125" style="3" customWidth="1"/>
    <col min="7683" max="7683" width="12.28515625" style="3" customWidth="1"/>
    <col min="7684" max="7684" width="18" style="3" customWidth="1"/>
    <col min="7685" max="7685" width="8.28515625" style="3" customWidth="1"/>
    <col min="7686" max="7686" width="9.28515625" style="3" customWidth="1"/>
    <col min="7687" max="7687" width="8.28515625" style="3" customWidth="1"/>
    <col min="7688" max="7688" width="9.28515625" style="3" customWidth="1"/>
    <col min="7689" max="7689" width="8.28515625" style="3" customWidth="1"/>
    <col min="7690" max="7690" width="9.28515625" style="3" customWidth="1"/>
    <col min="7691" max="7693" width="9.7109375" style="3" customWidth="1"/>
    <col min="7694" max="7936" width="9.140625" style="3"/>
    <col min="7937" max="7937" width="3.140625" style="3" customWidth="1"/>
    <col min="7938" max="7938" width="32.5703125" style="3" customWidth="1"/>
    <col min="7939" max="7939" width="12.28515625" style="3" customWidth="1"/>
    <col min="7940" max="7940" width="18" style="3" customWidth="1"/>
    <col min="7941" max="7941" width="8.28515625" style="3" customWidth="1"/>
    <col min="7942" max="7942" width="9.28515625" style="3" customWidth="1"/>
    <col min="7943" max="7943" width="8.28515625" style="3" customWidth="1"/>
    <col min="7944" max="7944" width="9.28515625" style="3" customWidth="1"/>
    <col min="7945" max="7945" width="8.28515625" style="3" customWidth="1"/>
    <col min="7946" max="7946" width="9.28515625" style="3" customWidth="1"/>
    <col min="7947" max="7949" width="9.7109375" style="3" customWidth="1"/>
    <col min="7950" max="8192" width="9.140625" style="3"/>
    <col min="8193" max="8193" width="3.140625" style="3" customWidth="1"/>
    <col min="8194" max="8194" width="32.5703125" style="3" customWidth="1"/>
    <col min="8195" max="8195" width="12.28515625" style="3" customWidth="1"/>
    <col min="8196" max="8196" width="18" style="3" customWidth="1"/>
    <col min="8197" max="8197" width="8.28515625" style="3" customWidth="1"/>
    <col min="8198" max="8198" width="9.28515625" style="3" customWidth="1"/>
    <col min="8199" max="8199" width="8.28515625" style="3" customWidth="1"/>
    <col min="8200" max="8200" width="9.28515625" style="3" customWidth="1"/>
    <col min="8201" max="8201" width="8.28515625" style="3" customWidth="1"/>
    <col min="8202" max="8202" width="9.28515625" style="3" customWidth="1"/>
    <col min="8203" max="8205" width="9.7109375" style="3" customWidth="1"/>
    <col min="8206" max="8448" width="9.140625" style="3"/>
    <col min="8449" max="8449" width="3.140625" style="3" customWidth="1"/>
    <col min="8450" max="8450" width="32.5703125" style="3" customWidth="1"/>
    <col min="8451" max="8451" width="12.28515625" style="3" customWidth="1"/>
    <col min="8452" max="8452" width="18" style="3" customWidth="1"/>
    <col min="8453" max="8453" width="8.28515625" style="3" customWidth="1"/>
    <col min="8454" max="8454" width="9.28515625" style="3" customWidth="1"/>
    <col min="8455" max="8455" width="8.28515625" style="3" customWidth="1"/>
    <col min="8456" max="8456" width="9.28515625" style="3" customWidth="1"/>
    <col min="8457" max="8457" width="8.28515625" style="3" customWidth="1"/>
    <col min="8458" max="8458" width="9.28515625" style="3" customWidth="1"/>
    <col min="8459" max="8461" width="9.7109375" style="3" customWidth="1"/>
    <col min="8462" max="8704" width="9.140625" style="3"/>
    <col min="8705" max="8705" width="3.140625" style="3" customWidth="1"/>
    <col min="8706" max="8706" width="32.5703125" style="3" customWidth="1"/>
    <col min="8707" max="8707" width="12.28515625" style="3" customWidth="1"/>
    <col min="8708" max="8708" width="18" style="3" customWidth="1"/>
    <col min="8709" max="8709" width="8.28515625" style="3" customWidth="1"/>
    <col min="8710" max="8710" width="9.28515625" style="3" customWidth="1"/>
    <col min="8711" max="8711" width="8.28515625" style="3" customWidth="1"/>
    <col min="8712" max="8712" width="9.28515625" style="3" customWidth="1"/>
    <col min="8713" max="8713" width="8.28515625" style="3" customWidth="1"/>
    <col min="8714" max="8714" width="9.28515625" style="3" customWidth="1"/>
    <col min="8715" max="8717" width="9.7109375" style="3" customWidth="1"/>
    <col min="8718" max="8960" width="9.140625" style="3"/>
    <col min="8961" max="8961" width="3.140625" style="3" customWidth="1"/>
    <col min="8962" max="8962" width="32.5703125" style="3" customWidth="1"/>
    <col min="8963" max="8963" width="12.28515625" style="3" customWidth="1"/>
    <col min="8964" max="8964" width="18" style="3" customWidth="1"/>
    <col min="8965" max="8965" width="8.28515625" style="3" customWidth="1"/>
    <col min="8966" max="8966" width="9.28515625" style="3" customWidth="1"/>
    <col min="8967" max="8967" width="8.28515625" style="3" customWidth="1"/>
    <col min="8968" max="8968" width="9.28515625" style="3" customWidth="1"/>
    <col min="8969" max="8969" width="8.28515625" style="3" customWidth="1"/>
    <col min="8970" max="8970" width="9.28515625" style="3" customWidth="1"/>
    <col min="8971" max="8973" width="9.7109375" style="3" customWidth="1"/>
    <col min="8974" max="9216" width="9.140625" style="3"/>
    <col min="9217" max="9217" width="3.140625" style="3" customWidth="1"/>
    <col min="9218" max="9218" width="32.5703125" style="3" customWidth="1"/>
    <col min="9219" max="9219" width="12.28515625" style="3" customWidth="1"/>
    <col min="9220" max="9220" width="18" style="3" customWidth="1"/>
    <col min="9221" max="9221" width="8.28515625" style="3" customWidth="1"/>
    <col min="9222" max="9222" width="9.28515625" style="3" customWidth="1"/>
    <col min="9223" max="9223" width="8.28515625" style="3" customWidth="1"/>
    <col min="9224" max="9224" width="9.28515625" style="3" customWidth="1"/>
    <col min="9225" max="9225" width="8.28515625" style="3" customWidth="1"/>
    <col min="9226" max="9226" width="9.28515625" style="3" customWidth="1"/>
    <col min="9227" max="9229" width="9.7109375" style="3" customWidth="1"/>
    <col min="9230" max="9472" width="9.140625" style="3"/>
    <col min="9473" max="9473" width="3.140625" style="3" customWidth="1"/>
    <col min="9474" max="9474" width="32.5703125" style="3" customWidth="1"/>
    <col min="9475" max="9475" width="12.28515625" style="3" customWidth="1"/>
    <col min="9476" max="9476" width="18" style="3" customWidth="1"/>
    <col min="9477" max="9477" width="8.28515625" style="3" customWidth="1"/>
    <col min="9478" max="9478" width="9.28515625" style="3" customWidth="1"/>
    <col min="9479" max="9479" width="8.28515625" style="3" customWidth="1"/>
    <col min="9480" max="9480" width="9.28515625" style="3" customWidth="1"/>
    <col min="9481" max="9481" width="8.28515625" style="3" customWidth="1"/>
    <col min="9482" max="9482" width="9.28515625" style="3" customWidth="1"/>
    <col min="9483" max="9485" width="9.7109375" style="3" customWidth="1"/>
    <col min="9486" max="9728" width="9.140625" style="3"/>
    <col min="9729" max="9729" width="3.140625" style="3" customWidth="1"/>
    <col min="9730" max="9730" width="32.5703125" style="3" customWidth="1"/>
    <col min="9731" max="9731" width="12.28515625" style="3" customWidth="1"/>
    <col min="9732" max="9732" width="18" style="3" customWidth="1"/>
    <col min="9733" max="9733" width="8.28515625" style="3" customWidth="1"/>
    <col min="9734" max="9734" width="9.28515625" style="3" customWidth="1"/>
    <col min="9735" max="9735" width="8.28515625" style="3" customWidth="1"/>
    <col min="9736" max="9736" width="9.28515625" style="3" customWidth="1"/>
    <col min="9737" max="9737" width="8.28515625" style="3" customWidth="1"/>
    <col min="9738" max="9738" width="9.28515625" style="3" customWidth="1"/>
    <col min="9739" max="9741" width="9.7109375" style="3" customWidth="1"/>
    <col min="9742" max="9984" width="9.140625" style="3"/>
    <col min="9985" max="9985" width="3.140625" style="3" customWidth="1"/>
    <col min="9986" max="9986" width="32.5703125" style="3" customWidth="1"/>
    <col min="9987" max="9987" width="12.28515625" style="3" customWidth="1"/>
    <col min="9988" max="9988" width="18" style="3" customWidth="1"/>
    <col min="9989" max="9989" width="8.28515625" style="3" customWidth="1"/>
    <col min="9990" max="9990" width="9.28515625" style="3" customWidth="1"/>
    <col min="9991" max="9991" width="8.28515625" style="3" customWidth="1"/>
    <col min="9992" max="9992" width="9.28515625" style="3" customWidth="1"/>
    <col min="9993" max="9993" width="8.28515625" style="3" customWidth="1"/>
    <col min="9994" max="9994" width="9.28515625" style="3" customWidth="1"/>
    <col min="9995" max="9997" width="9.7109375" style="3" customWidth="1"/>
    <col min="9998" max="10240" width="9.140625" style="3"/>
    <col min="10241" max="10241" width="3.140625" style="3" customWidth="1"/>
    <col min="10242" max="10242" width="32.5703125" style="3" customWidth="1"/>
    <col min="10243" max="10243" width="12.28515625" style="3" customWidth="1"/>
    <col min="10244" max="10244" width="18" style="3" customWidth="1"/>
    <col min="10245" max="10245" width="8.28515625" style="3" customWidth="1"/>
    <col min="10246" max="10246" width="9.28515625" style="3" customWidth="1"/>
    <col min="10247" max="10247" width="8.28515625" style="3" customWidth="1"/>
    <col min="10248" max="10248" width="9.28515625" style="3" customWidth="1"/>
    <col min="10249" max="10249" width="8.28515625" style="3" customWidth="1"/>
    <col min="10250" max="10250" width="9.28515625" style="3" customWidth="1"/>
    <col min="10251" max="10253" width="9.7109375" style="3" customWidth="1"/>
    <col min="10254" max="10496" width="9.140625" style="3"/>
    <col min="10497" max="10497" width="3.140625" style="3" customWidth="1"/>
    <col min="10498" max="10498" width="32.5703125" style="3" customWidth="1"/>
    <col min="10499" max="10499" width="12.28515625" style="3" customWidth="1"/>
    <col min="10500" max="10500" width="18" style="3" customWidth="1"/>
    <col min="10501" max="10501" width="8.28515625" style="3" customWidth="1"/>
    <col min="10502" max="10502" width="9.28515625" style="3" customWidth="1"/>
    <col min="10503" max="10503" width="8.28515625" style="3" customWidth="1"/>
    <col min="10504" max="10504" width="9.28515625" style="3" customWidth="1"/>
    <col min="10505" max="10505" width="8.28515625" style="3" customWidth="1"/>
    <col min="10506" max="10506" width="9.28515625" style="3" customWidth="1"/>
    <col min="10507" max="10509" width="9.7109375" style="3" customWidth="1"/>
    <col min="10510" max="10752" width="9.140625" style="3"/>
    <col min="10753" max="10753" width="3.140625" style="3" customWidth="1"/>
    <col min="10754" max="10754" width="32.5703125" style="3" customWidth="1"/>
    <col min="10755" max="10755" width="12.28515625" style="3" customWidth="1"/>
    <col min="10756" max="10756" width="18" style="3" customWidth="1"/>
    <col min="10757" max="10757" width="8.28515625" style="3" customWidth="1"/>
    <col min="10758" max="10758" width="9.28515625" style="3" customWidth="1"/>
    <col min="10759" max="10759" width="8.28515625" style="3" customWidth="1"/>
    <col min="10760" max="10760" width="9.28515625" style="3" customWidth="1"/>
    <col min="10761" max="10761" width="8.28515625" style="3" customWidth="1"/>
    <col min="10762" max="10762" width="9.28515625" style="3" customWidth="1"/>
    <col min="10763" max="10765" width="9.7109375" style="3" customWidth="1"/>
    <col min="10766" max="11008" width="9.140625" style="3"/>
    <col min="11009" max="11009" width="3.140625" style="3" customWidth="1"/>
    <col min="11010" max="11010" width="32.5703125" style="3" customWidth="1"/>
    <col min="11011" max="11011" width="12.28515625" style="3" customWidth="1"/>
    <col min="11012" max="11012" width="18" style="3" customWidth="1"/>
    <col min="11013" max="11013" width="8.28515625" style="3" customWidth="1"/>
    <col min="11014" max="11014" width="9.28515625" style="3" customWidth="1"/>
    <col min="11015" max="11015" width="8.28515625" style="3" customWidth="1"/>
    <col min="11016" max="11016" width="9.28515625" style="3" customWidth="1"/>
    <col min="11017" max="11017" width="8.28515625" style="3" customWidth="1"/>
    <col min="11018" max="11018" width="9.28515625" style="3" customWidth="1"/>
    <col min="11019" max="11021" width="9.7109375" style="3" customWidth="1"/>
    <col min="11022" max="11264" width="9.140625" style="3"/>
    <col min="11265" max="11265" width="3.140625" style="3" customWidth="1"/>
    <col min="11266" max="11266" width="32.5703125" style="3" customWidth="1"/>
    <col min="11267" max="11267" width="12.28515625" style="3" customWidth="1"/>
    <col min="11268" max="11268" width="18" style="3" customWidth="1"/>
    <col min="11269" max="11269" width="8.28515625" style="3" customWidth="1"/>
    <col min="11270" max="11270" width="9.28515625" style="3" customWidth="1"/>
    <col min="11271" max="11271" width="8.28515625" style="3" customWidth="1"/>
    <col min="11272" max="11272" width="9.28515625" style="3" customWidth="1"/>
    <col min="11273" max="11273" width="8.28515625" style="3" customWidth="1"/>
    <col min="11274" max="11274" width="9.28515625" style="3" customWidth="1"/>
    <col min="11275" max="11277" width="9.7109375" style="3" customWidth="1"/>
    <col min="11278" max="11520" width="9.140625" style="3"/>
    <col min="11521" max="11521" width="3.140625" style="3" customWidth="1"/>
    <col min="11522" max="11522" width="32.5703125" style="3" customWidth="1"/>
    <col min="11523" max="11523" width="12.28515625" style="3" customWidth="1"/>
    <col min="11524" max="11524" width="18" style="3" customWidth="1"/>
    <col min="11525" max="11525" width="8.28515625" style="3" customWidth="1"/>
    <col min="11526" max="11526" width="9.28515625" style="3" customWidth="1"/>
    <col min="11527" max="11527" width="8.28515625" style="3" customWidth="1"/>
    <col min="11528" max="11528" width="9.28515625" style="3" customWidth="1"/>
    <col min="11529" max="11529" width="8.28515625" style="3" customWidth="1"/>
    <col min="11530" max="11530" width="9.28515625" style="3" customWidth="1"/>
    <col min="11531" max="11533" width="9.7109375" style="3" customWidth="1"/>
    <col min="11534" max="11776" width="9.140625" style="3"/>
    <col min="11777" max="11777" width="3.140625" style="3" customWidth="1"/>
    <col min="11778" max="11778" width="32.5703125" style="3" customWidth="1"/>
    <col min="11779" max="11779" width="12.28515625" style="3" customWidth="1"/>
    <col min="11780" max="11780" width="18" style="3" customWidth="1"/>
    <col min="11781" max="11781" width="8.28515625" style="3" customWidth="1"/>
    <col min="11782" max="11782" width="9.28515625" style="3" customWidth="1"/>
    <col min="11783" max="11783" width="8.28515625" style="3" customWidth="1"/>
    <col min="11784" max="11784" width="9.28515625" style="3" customWidth="1"/>
    <col min="11785" max="11785" width="8.28515625" style="3" customWidth="1"/>
    <col min="11786" max="11786" width="9.28515625" style="3" customWidth="1"/>
    <col min="11787" max="11789" width="9.7109375" style="3" customWidth="1"/>
    <col min="11790" max="12032" width="9.140625" style="3"/>
    <col min="12033" max="12033" width="3.140625" style="3" customWidth="1"/>
    <col min="12034" max="12034" width="32.5703125" style="3" customWidth="1"/>
    <col min="12035" max="12035" width="12.28515625" style="3" customWidth="1"/>
    <col min="12036" max="12036" width="18" style="3" customWidth="1"/>
    <col min="12037" max="12037" width="8.28515625" style="3" customWidth="1"/>
    <col min="12038" max="12038" width="9.28515625" style="3" customWidth="1"/>
    <col min="12039" max="12039" width="8.28515625" style="3" customWidth="1"/>
    <col min="12040" max="12040" width="9.28515625" style="3" customWidth="1"/>
    <col min="12041" max="12041" width="8.28515625" style="3" customWidth="1"/>
    <col min="12042" max="12042" width="9.28515625" style="3" customWidth="1"/>
    <col min="12043" max="12045" width="9.7109375" style="3" customWidth="1"/>
    <col min="12046" max="12288" width="9.140625" style="3"/>
    <col min="12289" max="12289" width="3.140625" style="3" customWidth="1"/>
    <col min="12290" max="12290" width="32.5703125" style="3" customWidth="1"/>
    <col min="12291" max="12291" width="12.28515625" style="3" customWidth="1"/>
    <col min="12292" max="12292" width="18" style="3" customWidth="1"/>
    <col min="12293" max="12293" width="8.28515625" style="3" customWidth="1"/>
    <col min="12294" max="12294" width="9.28515625" style="3" customWidth="1"/>
    <col min="12295" max="12295" width="8.28515625" style="3" customWidth="1"/>
    <col min="12296" max="12296" width="9.28515625" style="3" customWidth="1"/>
    <col min="12297" max="12297" width="8.28515625" style="3" customWidth="1"/>
    <col min="12298" max="12298" width="9.28515625" style="3" customWidth="1"/>
    <col min="12299" max="12301" width="9.7109375" style="3" customWidth="1"/>
    <col min="12302" max="12544" width="9.140625" style="3"/>
    <col min="12545" max="12545" width="3.140625" style="3" customWidth="1"/>
    <col min="12546" max="12546" width="32.5703125" style="3" customWidth="1"/>
    <col min="12547" max="12547" width="12.28515625" style="3" customWidth="1"/>
    <col min="12548" max="12548" width="18" style="3" customWidth="1"/>
    <col min="12549" max="12549" width="8.28515625" style="3" customWidth="1"/>
    <col min="12550" max="12550" width="9.28515625" style="3" customWidth="1"/>
    <col min="12551" max="12551" width="8.28515625" style="3" customWidth="1"/>
    <col min="12552" max="12552" width="9.28515625" style="3" customWidth="1"/>
    <col min="12553" max="12553" width="8.28515625" style="3" customWidth="1"/>
    <col min="12554" max="12554" width="9.28515625" style="3" customWidth="1"/>
    <col min="12555" max="12557" width="9.7109375" style="3" customWidth="1"/>
    <col min="12558" max="12800" width="9.140625" style="3"/>
    <col min="12801" max="12801" width="3.140625" style="3" customWidth="1"/>
    <col min="12802" max="12802" width="32.5703125" style="3" customWidth="1"/>
    <col min="12803" max="12803" width="12.28515625" style="3" customWidth="1"/>
    <col min="12804" max="12804" width="18" style="3" customWidth="1"/>
    <col min="12805" max="12805" width="8.28515625" style="3" customWidth="1"/>
    <col min="12806" max="12806" width="9.28515625" style="3" customWidth="1"/>
    <col min="12807" max="12807" width="8.28515625" style="3" customWidth="1"/>
    <col min="12808" max="12808" width="9.28515625" style="3" customWidth="1"/>
    <col min="12809" max="12809" width="8.28515625" style="3" customWidth="1"/>
    <col min="12810" max="12810" width="9.28515625" style="3" customWidth="1"/>
    <col min="12811" max="12813" width="9.7109375" style="3" customWidth="1"/>
    <col min="12814" max="13056" width="9.140625" style="3"/>
    <col min="13057" max="13057" width="3.140625" style="3" customWidth="1"/>
    <col min="13058" max="13058" width="32.5703125" style="3" customWidth="1"/>
    <col min="13059" max="13059" width="12.28515625" style="3" customWidth="1"/>
    <col min="13060" max="13060" width="18" style="3" customWidth="1"/>
    <col min="13061" max="13061" width="8.28515625" style="3" customWidth="1"/>
    <col min="13062" max="13062" width="9.28515625" style="3" customWidth="1"/>
    <col min="13063" max="13063" width="8.28515625" style="3" customWidth="1"/>
    <col min="13064" max="13064" width="9.28515625" style="3" customWidth="1"/>
    <col min="13065" max="13065" width="8.28515625" style="3" customWidth="1"/>
    <col min="13066" max="13066" width="9.28515625" style="3" customWidth="1"/>
    <col min="13067" max="13069" width="9.7109375" style="3" customWidth="1"/>
    <col min="13070" max="13312" width="9.140625" style="3"/>
    <col min="13313" max="13313" width="3.140625" style="3" customWidth="1"/>
    <col min="13314" max="13314" width="32.5703125" style="3" customWidth="1"/>
    <col min="13315" max="13315" width="12.28515625" style="3" customWidth="1"/>
    <col min="13316" max="13316" width="18" style="3" customWidth="1"/>
    <col min="13317" max="13317" width="8.28515625" style="3" customWidth="1"/>
    <col min="13318" max="13318" width="9.28515625" style="3" customWidth="1"/>
    <col min="13319" max="13319" width="8.28515625" style="3" customWidth="1"/>
    <col min="13320" max="13320" width="9.28515625" style="3" customWidth="1"/>
    <col min="13321" max="13321" width="8.28515625" style="3" customWidth="1"/>
    <col min="13322" max="13322" width="9.28515625" style="3" customWidth="1"/>
    <col min="13323" max="13325" width="9.7109375" style="3" customWidth="1"/>
    <col min="13326" max="13568" width="9.140625" style="3"/>
    <col min="13569" max="13569" width="3.140625" style="3" customWidth="1"/>
    <col min="13570" max="13570" width="32.5703125" style="3" customWidth="1"/>
    <col min="13571" max="13571" width="12.28515625" style="3" customWidth="1"/>
    <col min="13572" max="13572" width="18" style="3" customWidth="1"/>
    <col min="13573" max="13573" width="8.28515625" style="3" customWidth="1"/>
    <col min="13574" max="13574" width="9.28515625" style="3" customWidth="1"/>
    <col min="13575" max="13575" width="8.28515625" style="3" customWidth="1"/>
    <col min="13576" max="13576" width="9.28515625" style="3" customWidth="1"/>
    <col min="13577" max="13577" width="8.28515625" style="3" customWidth="1"/>
    <col min="13578" max="13578" width="9.28515625" style="3" customWidth="1"/>
    <col min="13579" max="13581" width="9.7109375" style="3" customWidth="1"/>
    <col min="13582" max="13824" width="9.140625" style="3"/>
    <col min="13825" max="13825" width="3.140625" style="3" customWidth="1"/>
    <col min="13826" max="13826" width="32.5703125" style="3" customWidth="1"/>
    <col min="13827" max="13827" width="12.28515625" style="3" customWidth="1"/>
    <col min="13828" max="13828" width="18" style="3" customWidth="1"/>
    <col min="13829" max="13829" width="8.28515625" style="3" customWidth="1"/>
    <col min="13830" max="13830" width="9.28515625" style="3" customWidth="1"/>
    <col min="13831" max="13831" width="8.28515625" style="3" customWidth="1"/>
    <col min="13832" max="13832" width="9.28515625" style="3" customWidth="1"/>
    <col min="13833" max="13833" width="8.28515625" style="3" customWidth="1"/>
    <col min="13834" max="13834" width="9.28515625" style="3" customWidth="1"/>
    <col min="13835" max="13837" width="9.7109375" style="3" customWidth="1"/>
    <col min="13838" max="14080" width="9.140625" style="3"/>
    <col min="14081" max="14081" width="3.140625" style="3" customWidth="1"/>
    <col min="14082" max="14082" width="32.5703125" style="3" customWidth="1"/>
    <col min="14083" max="14083" width="12.28515625" style="3" customWidth="1"/>
    <col min="14084" max="14084" width="18" style="3" customWidth="1"/>
    <col min="14085" max="14085" width="8.28515625" style="3" customWidth="1"/>
    <col min="14086" max="14086" width="9.28515625" style="3" customWidth="1"/>
    <col min="14087" max="14087" width="8.28515625" style="3" customWidth="1"/>
    <col min="14088" max="14088" width="9.28515625" style="3" customWidth="1"/>
    <col min="14089" max="14089" width="8.28515625" style="3" customWidth="1"/>
    <col min="14090" max="14090" width="9.28515625" style="3" customWidth="1"/>
    <col min="14091" max="14093" width="9.7109375" style="3" customWidth="1"/>
    <col min="14094" max="14336" width="9.140625" style="3"/>
    <col min="14337" max="14337" width="3.140625" style="3" customWidth="1"/>
    <col min="14338" max="14338" width="32.5703125" style="3" customWidth="1"/>
    <col min="14339" max="14339" width="12.28515625" style="3" customWidth="1"/>
    <col min="14340" max="14340" width="18" style="3" customWidth="1"/>
    <col min="14341" max="14341" width="8.28515625" style="3" customWidth="1"/>
    <col min="14342" max="14342" width="9.28515625" style="3" customWidth="1"/>
    <col min="14343" max="14343" width="8.28515625" style="3" customWidth="1"/>
    <col min="14344" max="14344" width="9.28515625" style="3" customWidth="1"/>
    <col min="14345" max="14345" width="8.28515625" style="3" customWidth="1"/>
    <col min="14346" max="14346" width="9.28515625" style="3" customWidth="1"/>
    <col min="14347" max="14349" width="9.7109375" style="3" customWidth="1"/>
    <col min="14350" max="14592" width="9.140625" style="3"/>
    <col min="14593" max="14593" width="3.140625" style="3" customWidth="1"/>
    <col min="14594" max="14594" width="32.5703125" style="3" customWidth="1"/>
    <col min="14595" max="14595" width="12.28515625" style="3" customWidth="1"/>
    <col min="14596" max="14596" width="18" style="3" customWidth="1"/>
    <col min="14597" max="14597" width="8.28515625" style="3" customWidth="1"/>
    <col min="14598" max="14598" width="9.28515625" style="3" customWidth="1"/>
    <col min="14599" max="14599" width="8.28515625" style="3" customWidth="1"/>
    <col min="14600" max="14600" width="9.28515625" style="3" customWidth="1"/>
    <col min="14601" max="14601" width="8.28515625" style="3" customWidth="1"/>
    <col min="14602" max="14602" width="9.28515625" style="3" customWidth="1"/>
    <col min="14603" max="14605" width="9.7109375" style="3" customWidth="1"/>
    <col min="14606" max="14848" width="9.140625" style="3"/>
    <col min="14849" max="14849" width="3.140625" style="3" customWidth="1"/>
    <col min="14850" max="14850" width="32.5703125" style="3" customWidth="1"/>
    <col min="14851" max="14851" width="12.28515625" style="3" customWidth="1"/>
    <col min="14852" max="14852" width="18" style="3" customWidth="1"/>
    <col min="14853" max="14853" width="8.28515625" style="3" customWidth="1"/>
    <col min="14854" max="14854" width="9.28515625" style="3" customWidth="1"/>
    <col min="14855" max="14855" width="8.28515625" style="3" customWidth="1"/>
    <col min="14856" max="14856" width="9.28515625" style="3" customWidth="1"/>
    <col min="14857" max="14857" width="8.28515625" style="3" customWidth="1"/>
    <col min="14858" max="14858" width="9.28515625" style="3" customWidth="1"/>
    <col min="14859" max="14861" width="9.7109375" style="3" customWidth="1"/>
    <col min="14862" max="15104" width="9.140625" style="3"/>
    <col min="15105" max="15105" width="3.140625" style="3" customWidth="1"/>
    <col min="15106" max="15106" width="32.5703125" style="3" customWidth="1"/>
    <col min="15107" max="15107" width="12.28515625" style="3" customWidth="1"/>
    <col min="15108" max="15108" width="18" style="3" customWidth="1"/>
    <col min="15109" max="15109" width="8.28515625" style="3" customWidth="1"/>
    <col min="15110" max="15110" width="9.28515625" style="3" customWidth="1"/>
    <col min="15111" max="15111" width="8.28515625" style="3" customWidth="1"/>
    <col min="15112" max="15112" width="9.28515625" style="3" customWidth="1"/>
    <col min="15113" max="15113" width="8.28515625" style="3" customWidth="1"/>
    <col min="15114" max="15114" width="9.28515625" style="3" customWidth="1"/>
    <col min="15115" max="15117" width="9.7109375" style="3" customWidth="1"/>
    <col min="15118" max="15360" width="9.140625" style="3"/>
    <col min="15361" max="15361" width="3.140625" style="3" customWidth="1"/>
    <col min="15362" max="15362" width="32.5703125" style="3" customWidth="1"/>
    <col min="15363" max="15363" width="12.28515625" style="3" customWidth="1"/>
    <col min="15364" max="15364" width="18" style="3" customWidth="1"/>
    <col min="15365" max="15365" width="8.28515625" style="3" customWidth="1"/>
    <col min="15366" max="15366" width="9.28515625" style="3" customWidth="1"/>
    <col min="15367" max="15367" width="8.28515625" style="3" customWidth="1"/>
    <col min="15368" max="15368" width="9.28515625" style="3" customWidth="1"/>
    <col min="15369" max="15369" width="8.28515625" style="3" customWidth="1"/>
    <col min="15370" max="15370" width="9.28515625" style="3" customWidth="1"/>
    <col min="15371" max="15373" width="9.7109375" style="3" customWidth="1"/>
    <col min="15374" max="15616" width="9.140625" style="3"/>
    <col min="15617" max="15617" width="3.140625" style="3" customWidth="1"/>
    <col min="15618" max="15618" width="32.5703125" style="3" customWidth="1"/>
    <col min="15619" max="15619" width="12.28515625" style="3" customWidth="1"/>
    <col min="15620" max="15620" width="18" style="3" customWidth="1"/>
    <col min="15621" max="15621" width="8.28515625" style="3" customWidth="1"/>
    <col min="15622" max="15622" width="9.28515625" style="3" customWidth="1"/>
    <col min="15623" max="15623" width="8.28515625" style="3" customWidth="1"/>
    <col min="15624" max="15624" width="9.28515625" style="3" customWidth="1"/>
    <col min="15625" max="15625" width="8.28515625" style="3" customWidth="1"/>
    <col min="15626" max="15626" width="9.28515625" style="3" customWidth="1"/>
    <col min="15627" max="15629" width="9.7109375" style="3" customWidth="1"/>
    <col min="15630" max="15872" width="9.140625" style="3"/>
    <col min="15873" max="15873" width="3.140625" style="3" customWidth="1"/>
    <col min="15874" max="15874" width="32.5703125" style="3" customWidth="1"/>
    <col min="15875" max="15875" width="12.28515625" style="3" customWidth="1"/>
    <col min="15876" max="15876" width="18" style="3" customWidth="1"/>
    <col min="15877" max="15877" width="8.28515625" style="3" customWidth="1"/>
    <col min="15878" max="15878" width="9.28515625" style="3" customWidth="1"/>
    <col min="15879" max="15879" width="8.28515625" style="3" customWidth="1"/>
    <col min="15880" max="15880" width="9.28515625" style="3" customWidth="1"/>
    <col min="15881" max="15881" width="8.28515625" style="3" customWidth="1"/>
    <col min="15882" max="15882" width="9.28515625" style="3" customWidth="1"/>
    <col min="15883" max="15885" width="9.7109375" style="3" customWidth="1"/>
    <col min="15886" max="16128" width="9.140625" style="3"/>
    <col min="16129" max="16129" width="3.140625" style="3" customWidth="1"/>
    <col min="16130" max="16130" width="32.5703125" style="3" customWidth="1"/>
    <col min="16131" max="16131" width="12.28515625" style="3" customWidth="1"/>
    <col min="16132" max="16132" width="18" style="3" customWidth="1"/>
    <col min="16133" max="16133" width="8.28515625" style="3" customWidth="1"/>
    <col min="16134" max="16134" width="9.28515625" style="3" customWidth="1"/>
    <col min="16135" max="16135" width="8.28515625" style="3" customWidth="1"/>
    <col min="16136" max="16136" width="9.28515625" style="3" customWidth="1"/>
    <col min="16137" max="16137" width="8.28515625" style="3" customWidth="1"/>
    <col min="16138" max="16138" width="9.28515625" style="3" customWidth="1"/>
    <col min="16139" max="16141" width="9.7109375" style="3" customWidth="1"/>
    <col min="16142" max="16384" width="9.140625" style="3"/>
  </cols>
  <sheetData>
    <row r="2" spans="2:22" ht="12.75" customHeight="1">
      <c r="B2" s="683" t="str">
        <f>"Table 9c: Inadequate early years registered providers complying with the requirements of registration where there were no children were on roll at the time of their re-inspection as at "&amp;Quarter_end&amp;" (provisional)"&amp;" "&amp;CHAR(185)&amp;" "&amp;CHAR(178)</f>
        <v>Table 9c: Inadequate early years registered providers complying with the requirements of registration where there were no children were on roll at the time of their re-inspection as at 31 March 2013 (provisional) ¹ ²</v>
      </c>
      <c r="C2" s="683"/>
      <c r="D2" s="683"/>
      <c r="E2" s="683"/>
      <c r="F2" s="683"/>
      <c r="G2" s="683"/>
      <c r="H2" s="683"/>
      <c r="I2" s="683"/>
      <c r="J2" s="683"/>
    </row>
    <row r="3" spans="2:22">
      <c r="B3" s="683"/>
      <c r="C3" s="683"/>
      <c r="D3" s="683"/>
      <c r="E3" s="683"/>
      <c r="F3" s="683"/>
      <c r="G3" s="683"/>
      <c r="H3" s="683"/>
      <c r="I3" s="683"/>
      <c r="J3" s="683"/>
    </row>
    <row r="5" spans="2:22" ht="12.75" customHeight="1">
      <c r="B5" s="302" t="s">
        <v>56</v>
      </c>
      <c r="C5" s="720" t="s">
        <v>66</v>
      </c>
      <c r="D5" s="750"/>
      <c r="E5" s="281"/>
      <c r="F5" s="281"/>
      <c r="G5" s="281"/>
      <c r="H5" s="281"/>
      <c r="I5" s="660"/>
      <c r="J5" s="660"/>
      <c r="K5" s="660"/>
      <c r="L5" s="660"/>
      <c r="M5" s="660"/>
      <c r="N5" s="660"/>
    </row>
    <row r="6" spans="2:22" ht="12.75" customHeight="1">
      <c r="B6" s="660"/>
      <c r="C6" s="660"/>
      <c r="D6" s="660"/>
      <c r="E6" s="660"/>
      <c r="F6" s="660"/>
      <c r="G6" s="660"/>
      <c r="H6" s="660"/>
      <c r="I6" s="660"/>
      <c r="J6" s="660"/>
      <c r="K6" s="660"/>
      <c r="L6" s="660"/>
      <c r="M6" s="660"/>
      <c r="N6" s="660"/>
    </row>
    <row r="7" spans="2:22" ht="12.75" customHeight="1">
      <c r="B7" s="424"/>
      <c r="C7" s="424"/>
      <c r="D7" s="424"/>
      <c r="E7" s="424"/>
      <c r="F7" s="424"/>
      <c r="G7" s="424"/>
      <c r="H7" s="16"/>
      <c r="I7" s="106"/>
      <c r="J7" s="106"/>
      <c r="K7" s="106"/>
      <c r="L7" s="105"/>
      <c r="M7" s="105"/>
      <c r="N7" s="105"/>
      <c r="O7" s="71"/>
      <c r="P7" s="71"/>
      <c r="Q7" s="71"/>
      <c r="R7" s="71"/>
      <c r="T7" s="82" t="e">
        <f>IF(#REF!="All", "England",#REF!)</f>
        <v>#REF!</v>
      </c>
    </row>
    <row r="8" spans="2:22" ht="18.75" customHeight="1">
      <c r="B8" s="742"/>
      <c r="C8" s="712" t="s">
        <v>8110</v>
      </c>
      <c r="D8" s="712" t="s">
        <v>8111</v>
      </c>
      <c r="E8" s="768" t="s">
        <v>8112</v>
      </c>
      <c r="F8" s="768"/>
      <c r="G8" s="768"/>
      <c r="H8" s="768"/>
      <c r="I8" s="768"/>
      <c r="J8" s="768"/>
      <c r="K8" s="660"/>
      <c r="L8" s="660"/>
      <c r="M8" s="660"/>
      <c r="N8" s="660"/>
    </row>
    <row r="9" spans="2:22" ht="15.75" customHeight="1">
      <c r="B9" s="767"/>
      <c r="C9" s="710"/>
      <c r="D9" s="710"/>
      <c r="E9" s="728" t="s">
        <v>1226</v>
      </c>
      <c r="F9" s="706"/>
      <c r="G9" s="706"/>
      <c r="H9" s="728" t="s">
        <v>1227</v>
      </c>
      <c r="I9" s="706"/>
      <c r="J9" s="706"/>
      <c r="K9" s="660"/>
      <c r="L9" s="660"/>
      <c r="M9" s="660"/>
      <c r="N9" s="660"/>
    </row>
    <row r="10" spans="2:22" ht="26.25" customHeight="1">
      <c r="B10" s="743"/>
      <c r="C10" s="744"/>
      <c r="D10" s="744"/>
      <c r="E10" s="661" t="s">
        <v>178</v>
      </c>
      <c r="F10" s="662" t="s">
        <v>3</v>
      </c>
      <c r="G10" s="662" t="s">
        <v>4</v>
      </c>
      <c r="H10" s="661" t="s">
        <v>178</v>
      </c>
      <c r="I10" s="662" t="s">
        <v>3</v>
      </c>
      <c r="J10" s="662" t="s">
        <v>4</v>
      </c>
      <c r="K10" s="19"/>
      <c r="L10" s="19"/>
      <c r="M10" s="19"/>
      <c r="N10" s="19"/>
      <c r="O10" s="19"/>
      <c r="P10" s="6"/>
      <c r="Q10" s="6"/>
    </row>
    <row r="11" spans="2:22" s="16" customFormat="1" ht="4.5" customHeight="1">
      <c r="B11" s="485"/>
      <c r="C11" s="609"/>
      <c r="D11" s="609"/>
      <c r="E11" s="415"/>
      <c r="F11" s="415"/>
      <c r="G11" s="17"/>
      <c r="H11" s="415"/>
      <c r="I11" s="6"/>
      <c r="J11" s="17"/>
      <c r="K11" s="17"/>
      <c r="L11" s="17"/>
      <c r="M11" s="17"/>
      <c r="N11" s="17"/>
      <c r="O11" s="17"/>
      <c r="P11" s="17"/>
      <c r="Q11" s="18"/>
    </row>
    <row r="12" spans="2:22">
      <c r="B12" s="437" t="s">
        <v>144</v>
      </c>
      <c r="C12" s="610">
        <f>IF(ISNA(VLOOKUP($B12&amp;$C$5,Dataset17,4,FALSE))=TRUE,0,VLOOKUP($B12&amp;$C$5,Dataset17,4,FALSE))</f>
        <v>418</v>
      </c>
      <c r="D12" s="611">
        <f>E12+F12+G12</f>
        <v>132</v>
      </c>
      <c r="E12" s="612">
        <f>IF(IF(ISERROR(VLOOKUP($B12&amp;$C$5,Dataset17,5,FALSE))=TRUE,0,VLOOKUP($B12&amp;$C$5,Dataset17,5,FALSE))="Null",0,IF(ISERROR(VLOOKUP($B12&amp;$C$5,Dataset17,5,FALSE))=TRUE,0,VLOOKUP($B12&amp;$C$5,Dataset17,5,FALSE)))</f>
        <v>112</v>
      </c>
      <c r="F12" s="612">
        <f>IF(IF(ISERROR(VLOOKUP($B12&amp;$C$5,Dataset17,6,FALSE))=TRUE,0,VLOOKUP($B12&amp;$C$5,Dataset17,6,FALSE))="Null",0,IF(ISERROR(VLOOKUP($B12&amp;$C$5,Dataset17,6,FALSE))=TRUE,0,VLOOKUP($B12&amp;$C$5,Dataset17,6,FALSE)))</f>
        <v>18</v>
      </c>
      <c r="G12" s="612">
        <f>IF(IF(ISERROR(VLOOKUP($B12&amp;$C$5,Dataset17,7,FALSE))=TRUE,0,VLOOKUP($B12&amp;$C$5,Dataset17,7,FALSE))="Null",0,IF(ISERROR(VLOOKUP($B12&amp;$C$5,Dataset17,7,FALSE))=TRUE,0,VLOOKUP($B12&amp;$C$5,Dataset17,7,FALSE)))</f>
        <v>2</v>
      </c>
      <c r="H12" s="423">
        <f>IF($D12&lt;1,"-",E12/$D12*100)</f>
        <v>84.848484848484844</v>
      </c>
      <c r="I12" s="423">
        <f t="shared" ref="I12:J15" si="0">IF($D12&lt;1,"-",F12/$D12*100)</f>
        <v>13.636363636363635</v>
      </c>
      <c r="J12" s="423">
        <f t="shared" si="0"/>
        <v>1.5151515151515151</v>
      </c>
      <c r="K12" s="613"/>
      <c r="L12" s="613"/>
      <c r="M12" s="8"/>
      <c r="N12" s="8"/>
      <c r="O12" s="8"/>
      <c r="P12" s="8"/>
      <c r="Q12" s="9"/>
      <c r="R12" s="4"/>
      <c r="S12" s="6"/>
    </row>
    <row r="13" spans="2:22">
      <c r="B13" s="283" t="s">
        <v>239</v>
      </c>
      <c r="C13" s="610">
        <f>IF(ISNA(VLOOKUP($B13&amp;$C$5,Dataset17,4,FALSE))=TRUE,0,VLOOKUP($B13&amp;$C$5,Dataset17,4,FALSE))</f>
        <v>235</v>
      </c>
      <c r="D13" s="611">
        <f>E13+F13+G13</f>
        <v>5</v>
      </c>
      <c r="E13" s="612">
        <f>IF(IF(ISERROR(VLOOKUP($B13&amp;$C$5,Dataset17,5,FALSE))=TRUE,0,VLOOKUP($B13&amp;$C$5,Dataset17,5,FALSE))="Null",0,IF(ISERROR(VLOOKUP($B13&amp;$C$5,Dataset17,5,FALSE))=TRUE,0,VLOOKUP($B13&amp;$C$5,Dataset17,5,FALSE)))</f>
        <v>4</v>
      </c>
      <c r="F13" s="612">
        <f>IF(IF(ISERROR(VLOOKUP($B13&amp;$C$5,Dataset17,6,FALSE))=TRUE,0,VLOOKUP($B13&amp;$C$5,Dataset17,6,FALSE))="Null",0,IF(ISERROR(VLOOKUP($B13&amp;$C$5,Dataset17,6,FALSE))=TRUE,0,VLOOKUP($B13&amp;$C$5,Dataset17,6,FALSE)))</f>
        <v>1</v>
      </c>
      <c r="G13" s="612">
        <f>IF(IF(ISERROR(VLOOKUP($B13&amp;$C$5,Dataset17,7,FALSE))=TRUE,0,VLOOKUP($B13&amp;$C$5,Dataset17,7,FALSE))="Null",0,IF(ISERROR(VLOOKUP($B13&amp;$C$5,Dataset17,7,FALSE))=TRUE,0,VLOOKUP($B13&amp;$C$5,Dataset17,7,FALSE)))</f>
        <v>0</v>
      </c>
      <c r="H13" s="423">
        <f t="shared" ref="H13:H15" si="1">IF($D13&lt;1,"-",E13/$D13*100)</f>
        <v>80</v>
      </c>
      <c r="I13" s="423">
        <f t="shared" si="0"/>
        <v>20</v>
      </c>
      <c r="J13" s="423">
        <f t="shared" si="0"/>
        <v>0</v>
      </c>
      <c r="K13" s="613"/>
      <c r="L13" s="613"/>
      <c r="M13" s="10"/>
      <c r="N13" s="10"/>
      <c r="O13" s="10"/>
      <c r="P13" s="10"/>
      <c r="Q13" s="10"/>
      <c r="R13" s="4"/>
      <c r="S13" s="6"/>
    </row>
    <row r="14" spans="2:22" s="6" customFormat="1" ht="16.5" customHeight="1">
      <c r="B14" s="283" t="s">
        <v>240</v>
      </c>
      <c r="C14" s="610">
        <f>IF(ISNA(VLOOKUP($B14&amp;$C$5,Dataset17,4,FALSE))=TRUE,0,VLOOKUP($B14&amp;$C$5,Dataset17,4,FALSE))</f>
        <v>1</v>
      </c>
      <c r="D14" s="611">
        <f>E14+F14+G14</f>
        <v>0</v>
      </c>
      <c r="E14" s="612">
        <f>IF(IF(ISERROR(VLOOKUP($B14&amp;$C$5,Dataset17,5,FALSE))=TRUE,0,VLOOKUP($B14&amp;$C$5,Dataset17,5,FALSE))="Null",0,IF(ISERROR(VLOOKUP($B14&amp;$C$5,Dataset17,5,FALSE))=TRUE,0,VLOOKUP($B14&amp;$C$5,Dataset17,5,FALSE)))</f>
        <v>0</v>
      </c>
      <c r="F14" s="612">
        <f>IF(IF(ISERROR(VLOOKUP($B14&amp;$C$5,Dataset17,6,FALSE))=TRUE,0,VLOOKUP($B14&amp;$C$5,Dataset17,6,FALSE))="Null",0,IF(ISERROR(VLOOKUP($B14&amp;$C$5,Dataset17,6,FALSE))=TRUE,0,VLOOKUP($B14&amp;$C$5,Dataset17,6,FALSE)))</f>
        <v>0</v>
      </c>
      <c r="G14" s="612">
        <f>IF(IF(ISERROR(VLOOKUP($B14&amp;$C$5,Dataset17,7,FALSE))=TRUE,0,VLOOKUP($B14&amp;$C$5,Dataset17,7,FALSE))="Null",0,IF(ISERROR(VLOOKUP($B14&amp;$C$5,Dataset17,7,FALSE))=TRUE,0,VLOOKUP($B14&amp;$C$5,Dataset17,7,FALSE)))</f>
        <v>0</v>
      </c>
      <c r="H14" s="423" t="str">
        <f t="shared" si="1"/>
        <v>-</v>
      </c>
      <c r="I14" s="423" t="str">
        <f t="shared" si="0"/>
        <v>-</v>
      </c>
      <c r="J14" s="423" t="str">
        <f t="shared" si="0"/>
        <v>-</v>
      </c>
      <c r="K14" s="613"/>
      <c r="L14" s="613"/>
      <c r="M14" s="10"/>
      <c r="N14" s="10"/>
      <c r="O14" s="10"/>
      <c r="P14" s="10"/>
      <c r="Q14" s="10"/>
      <c r="R14" s="4"/>
      <c r="S14" s="4"/>
      <c r="T14" s="4"/>
      <c r="U14" s="4"/>
    </row>
    <row r="15" spans="2:22" s="6" customFormat="1">
      <c r="B15" s="437" t="s">
        <v>172</v>
      </c>
      <c r="C15" s="610">
        <f>IF(ISNA(VLOOKUP($B15&amp;$C$5,Dataset17,4,FALSE))=TRUE,0,VLOOKUP($B15&amp;$C$5,Dataset17,4,FALSE))</f>
        <v>654</v>
      </c>
      <c r="D15" s="611">
        <f>E15+F15+G15</f>
        <v>137</v>
      </c>
      <c r="E15" s="612">
        <f>IF(IF(ISERROR(VLOOKUP($B15&amp;$C$5,Dataset17,5,FALSE))=TRUE,0,VLOOKUP($B15&amp;$C$5,Dataset17,5,FALSE))="Null",0,IF(ISERROR(VLOOKUP($B15&amp;$C$5,Dataset17,5,FALSE))=TRUE,0,VLOOKUP($B15&amp;$C$5,Dataset17,5,FALSE)))</f>
        <v>116</v>
      </c>
      <c r="F15" s="612">
        <f>IF(IF(ISERROR(VLOOKUP($B15&amp;$C$5,Dataset17,6,FALSE))=TRUE,0,VLOOKUP($B15&amp;$C$5,Dataset17,6,FALSE))="Null",0,IF(ISERROR(VLOOKUP($B15&amp;$C$5,Dataset17,6,FALSE))=TRUE,0,VLOOKUP($B15&amp;$C$5,Dataset17,6,FALSE)))</f>
        <v>19</v>
      </c>
      <c r="G15" s="612">
        <f>IF(IF(ISERROR(VLOOKUP($B15&amp;$C$5,Dataset17,7,FALSE))=TRUE,0,VLOOKUP($B15&amp;$C$5,Dataset17,7,FALSE))="Null",0,IF(ISERROR(VLOOKUP($B15&amp;$C$5,Dataset17,7,FALSE))=TRUE,0,VLOOKUP($B15&amp;$C$5,Dataset17,7,FALSE)))</f>
        <v>2</v>
      </c>
      <c r="H15" s="423">
        <f t="shared" si="1"/>
        <v>84.671532846715323</v>
      </c>
      <c r="I15" s="423">
        <f t="shared" si="0"/>
        <v>13.868613138686131</v>
      </c>
      <c r="J15" s="423">
        <f t="shared" si="0"/>
        <v>1.4598540145985401</v>
      </c>
      <c r="K15" s="613"/>
      <c r="L15" s="613"/>
      <c r="M15" s="10"/>
      <c r="N15" s="10"/>
      <c r="O15" s="10"/>
      <c r="P15" s="10"/>
      <c r="Q15" s="10"/>
      <c r="R15" s="4"/>
      <c r="S15" s="4"/>
      <c r="T15" s="4"/>
      <c r="U15" s="4"/>
    </row>
    <row r="16" spans="2:22" s="6" customFormat="1" ht="4.5" customHeight="1">
      <c r="B16" s="614"/>
      <c r="C16" s="14"/>
      <c r="D16" s="14"/>
      <c r="E16" s="14"/>
      <c r="F16" s="14"/>
      <c r="G16" s="14"/>
      <c r="H16" s="14"/>
      <c r="I16" s="14"/>
      <c r="J16" s="615"/>
      <c r="K16" s="3"/>
      <c r="L16" s="613"/>
      <c r="M16" s="613"/>
      <c r="N16" s="10"/>
      <c r="O16" s="10"/>
      <c r="P16" s="10"/>
      <c r="Q16" s="10"/>
      <c r="R16" s="10"/>
      <c r="S16" s="4"/>
      <c r="T16" s="4"/>
      <c r="U16" s="4"/>
      <c r="V16" s="4"/>
    </row>
    <row r="17" spans="2:28" s="6" customFormat="1">
      <c r="B17" s="485"/>
      <c r="C17" s="12"/>
      <c r="D17" s="12"/>
      <c r="E17" s="12"/>
      <c r="F17" s="12"/>
      <c r="G17" s="3"/>
      <c r="H17" s="3"/>
      <c r="I17" s="3"/>
      <c r="J17" s="191" t="s">
        <v>57</v>
      </c>
      <c r="K17" s="19"/>
      <c r="L17" s="613"/>
      <c r="M17" s="613"/>
      <c r="N17" s="10"/>
      <c r="O17" s="10"/>
      <c r="P17" s="10"/>
      <c r="Q17" s="10"/>
      <c r="R17" s="10"/>
      <c r="S17" s="4"/>
      <c r="T17" s="4"/>
      <c r="U17" s="4"/>
      <c r="V17" s="4"/>
    </row>
    <row r="18" spans="2:28" s="6" customFormat="1" ht="12.75" customHeight="1">
      <c r="B18" s="697" t="s">
        <v>0</v>
      </c>
      <c r="C18" s="697"/>
      <c r="D18" s="697"/>
      <c r="E18" s="697"/>
      <c r="F18" s="12"/>
      <c r="G18" s="3"/>
      <c r="H18" s="3"/>
      <c r="I18" s="3"/>
      <c r="J18" s="613"/>
      <c r="K18" s="613"/>
      <c r="L18" s="10"/>
      <c r="M18" s="10"/>
      <c r="N18" s="10"/>
      <c r="O18" s="10"/>
      <c r="P18" s="10"/>
      <c r="Q18" s="4"/>
      <c r="R18" s="4"/>
      <c r="S18" s="4"/>
      <c r="T18" s="4"/>
    </row>
    <row r="19" spans="2:28" ht="12.75" customHeight="1">
      <c r="B19" s="616" t="s">
        <v>245</v>
      </c>
      <c r="C19" s="617"/>
      <c r="D19" s="617"/>
      <c r="E19" s="617"/>
      <c r="F19" s="618"/>
      <c r="G19" s="442"/>
      <c r="H19" s="442"/>
      <c r="I19" s="19"/>
      <c r="J19" s="19"/>
      <c r="K19" s="19"/>
      <c r="L19" s="19"/>
      <c r="M19" s="19"/>
      <c r="N19" s="19"/>
      <c r="O19" s="19"/>
      <c r="P19" s="3"/>
    </row>
    <row r="20" spans="2:28" ht="16.5" customHeight="1">
      <c r="B20" s="111"/>
      <c r="I20" s="19"/>
      <c r="J20" s="19"/>
      <c r="K20" s="19"/>
      <c r="L20" s="19"/>
      <c r="M20" s="19"/>
      <c r="N20" s="19"/>
      <c r="O20" s="3"/>
      <c r="P20" s="3"/>
    </row>
    <row r="21" spans="2:28" ht="16.5" customHeight="1">
      <c r="B21" s="111"/>
      <c r="C21" s="127"/>
      <c r="D21" s="127"/>
      <c r="E21" s="127"/>
      <c r="F21" s="127"/>
      <c r="G21" s="127"/>
      <c r="H21" s="127"/>
      <c r="I21" s="4"/>
      <c r="M21" s="3"/>
      <c r="N21" s="3"/>
      <c r="O21" s="3"/>
      <c r="P21" s="3"/>
    </row>
    <row r="22" spans="2:28" s="127" customFormat="1">
      <c r="B22" s="111"/>
      <c r="I22" s="619"/>
      <c r="J22" s="442"/>
      <c r="K22" s="442"/>
      <c r="L22" s="619"/>
      <c r="P22" s="442"/>
      <c r="Q22" s="442"/>
      <c r="R22" s="619"/>
      <c r="S22" s="442"/>
      <c r="T22" s="442"/>
      <c r="V22" s="131"/>
      <c r="X22" s="131"/>
      <c r="Z22" s="131"/>
      <c r="AB22" s="131"/>
    </row>
    <row r="23" spans="2:28">
      <c r="B23" s="127"/>
      <c r="C23" s="127"/>
      <c r="D23" s="127"/>
      <c r="E23" s="127"/>
      <c r="F23" s="127"/>
      <c r="G23" s="127"/>
      <c r="H23" s="127"/>
      <c r="I23" s="4"/>
      <c r="M23" s="3"/>
      <c r="N23" s="3"/>
      <c r="O23" s="3"/>
      <c r="P23" s="3"/>
    </row>
    <row r="24" spans="2:28">
      <c r="B24" s="127"/>
      <c r="C24" s="127"/>
      <c r="D24" s="127"/>
      <c r="E24" s="127"/>
      <c r="F24" s="127"/>
      <c r="G24" s="127"/>
      <c r="H24" s="127"/>
      <c r="I24" s="4"/>
      <c r="M24" s="3"/>
      <c r="N24" s="3"/>
      <c r="O24" s="3"/>
      <c r="P24" s="3"/>
    </row>
    <row r="25" spans="2:28">
      <c r="B25" s="127"/>
      <c r="C25" s="127"/>
      <c r="D25" s="127"/>
      <c r="E25" s="127"/>
      <c r="F25" s="127"/>
      <c r="G25" s="127"/>
      <c r="H25" s="127"/>
      <c r="I25" s="4"/>
      <c r="M25" s="3"/>
      <c r="N25" s="3"/>
      <c r="O25" s="3"/>
      <c r="P25" s="3"/>
    </row>
    <row r="26" spans="2:28">
      <c r="B26" s="127"/>
      <c r="C26" s="127"/>
      <c r="D26" s="127"/>
      <c r="E26" s="127"/>
      <c r="F26" s="127"/>
      <c r="G26" s="127"/>
      <c r="H26" s="127"/>
      <c r="I26" s="4"/>
      <c r="M26" s="3"/>
      <c r="N26" s="3"/>
      <c r="O26" s="3"/>
      <c r="P26" s="3"/>
    </row>
    <row r="27" spans="2:28">
      <c r="B27" s="766"/>
      <c r="C27" s="766"/>
      <c r="D27" s="766"/>
      <c r="E27" s="766"/>
      <c r="F27" s="766"/>
      <c r="G27" s="766"/>
      <c r="H27" s="766"/>
      <c r="I27" s="4"/>
      <c r="P27" s="3"/>
    </row>
    <row r="28" spans="2:28">
      <c r="B28" s="766"/>
      <c r="C28" s="766"/>
      <c r="D28" s="766"/>
      <c r="E28" s="766"/>
      <c r="F28" s="766"/>
      <c r="G28" s="766"/>
      <c r="H28" s="766"/>
      <c r="I28" s="4"/>
      <c r="P28" s="3"/>
    </row>
    <row r="29" spans="2:28">
      <c r="B29" s="766"/>
      <c r="C29" s="766"/>
      <c r="D29" s="766"/>
      <c r="E29" s="766"/>
      <c r="F29" s="766"/>
      <c r="G29" s="766"/>
      <c r="H29" s="766"/>
      <c r="I29" s="4"/>
      <c r="P29" s="3"/>
    </row>
    <row r="30" spans="2:28">
      <c r="I30" s="4"/>
      <c r="P30" s="3"/>
    </row>
    <row r="31" spans="2:28">
      <c r="I31" s="4"/>
      <c r="P31" s="3"/>
    </row>
    <row r="32" spans="2:28">
      <c r="I32" s="4"/>
      <c r="P32" s="3"/>
    </row>
    <row r="33" spans="2:16">
      <c r="I33" s="4"/>
      <c r="P33" s="3"/>
    </row>
    <row r="34" spans="2:16">
      <c r="I34" s="4"/>
      <c r="P34" s="3"/>
    </row>
    <row r="35" spans="2:16">
      <c r="I35" s="4"/>
      <c r="P35" s="3"/>
    </row>
    <row r="36" spans="2:16">
      <c r="I36" s="4"/>
      <c r="P36" s="3"/>
    </row>
    <row r="37" spans="2:16">
      <c r="I37" s="4"/>
      <c r="P37" s="3"/>
    </row>
    <row r="38" spans="2:16">
      <c r="I38" s="4"/>
      <c r="P38" s="3"/>
    </row>
    <row r="39" spans="2:16">
      <c r="I39" s="4"/>
      <c r="P39" s="3"/>
    </row>
    <row r="40" spans="2:16">
      <c r="I40" s="4"/>
      <c r="P40" s="3"/>
    </row>
    <row r="41" spans="2:16">
      <c r="I41" s="4"/>
      <c r="P41" s="3"/>
    </row>
    <row r="42" spans="2:16">
      <c r="B42" s="67"/>
      <c r="I42" s="4"/>
      <c r="P42" s="3"/>
    </row>
    <row r="43" spans="2:16">
      <c r="P43" s="3"/>
    </row>
    <row r="44" spans="2:16">
      <c r="P44" s="3"/>
    </row>
    <row r="45" spans="2:16">
      <c r="C45" s="67"/>
      <c r="P45" s="3"/>
    </row>
    <row r="46" spans="2:16">
      <c r="P46" s="3"/>
    </row>
  </sheetData>
  <sheetProtection sheet="1" objects="1" scenarios="1"/>
  <mergeCells count="10">
    <mergeCell ref="B18:E18"/>
    <mergeCell ref="B27:H29"/>
    <mergeCell ref="B2:J3"/>
    <mergeCell ref="C5:D5"/>
    <mergeCell ref="B8:B10"/>
    <mergeCell ref="C8:C10"/>
    <mergeCell ref="D8:D10"/>
    <mergeCell ref="E8:J8"/>
    <mergeCell ref="E9:G9"/>
    <mergeCell ref="H9:J9"/>
  </mergeCells>
  <dataValidations count="1">
    <dataValidation type="list" allowBlank="1" showInputMessage="1" showErrorMessage="1" sqref="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formula1>LocalAuthority</formula1>
    </dataValidation>
  </dataValidation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sheetPr codeName="Sheet6" enableFormatConditionsCalculation="0">
    <tabColor indexed="31"/>
  </sheetPr>
  <dimension ref="A1:M213"/>
  <sheetViews>
    <sheetView showGridLines="0" showRowColHeaders="0" zoomScaleNormal="100" workbookViewId="0">
      <selection activeCell="D6" sqref="D6:I6"/>
    </sheetView>
  </sheetViews>
  <sheetFormatPr defaultColWidth="9.140625" defaultRowHeight="12.75"/>
  <cols>
    <col min="1" max="1" width="2.85546875" style="4" customWidth="1"/>
    <col min="2" max="2" width="26.140625" style="5" customWidth="1"/>
    <col min="3" max="3" width="13.85546875" style="210" customWidth="1"/>
    <col min="4" max="10" width="10.42578125" style="210" customWidth="1"/>
    <col min="11" max="11" width="10.42578125" style="72" customWidth="1"/>
    <col min="12" max="12" width="9.7109375" style="3" customWidth="1"/>
    <col min="13" max="13" width="9.7109375" style="73" customWidth="1"/>
    <col min="14" max="16384" width="9.140625" style="3"/>
  </cols>
  <sheetData>
    <row r="1" spans="1:13" ht="9.75" customHeight="1">
      <c r="A1" s="69"/>
      <c r="B1" s="462"/>
      <c r="C1" s="209"/>
      <c r="H1" s="209"/>
    </row>
    <row r="2" spans="1:13" ht="12.75" customHeight="1">
      <c r="A2" s="69"/>
      <c r="B2" s="683" t="str">
        <f>"Table 10a: Overall Effectiveness of early years registered providers inspected between "&amp;current_quarter&amp;" by region and local authority (provisional)"&amp;CHAR(185)&amp;" "&amp;CHAR(178)</f>
        <v>Table 10a: Overall Effectiveness of early years registered providers inspected between 1 January 2013 and 31 March 2013 by region and local authority (provisional)¹ ²</v>
      </c>
      <c r="C2" s="683"/>
      <c r="D2" s="683"/>
      <c r="E2" s="683"/>
      <c r="F2" s="683"/>
      <c r="G2" s="683"/>
      <c r="H2" s="683"/>
      <c r="I2" s="683"/>
      <c r="J2" s="683"/>
      <c r="K2" s="683"/>
      <c r="L2" s="43"/>
      <c r="M2" s="43"/>
    </row>
    <row r="3" spans="1:13" ht="24" customHeight="1">
      <c r="A3" s="69"/>
      <c r="B3" s="683"/>
      <c r="C3" s="683"/>
      <c r="D3" s="683"/>
      <c r="E3" s="683"/>
      <c r="F3" s="683"/>
      <c r="G3" s="683"/>
      <c r="H3" s="683"/>
      <c r="I3" s="683"/>
      <c r="J3" s="683"/>
      <c r="K3" s="683"/>
      <c r="L3" s="43"/>
      <c r="M3" s="43"/>
    </row>
    <row r="4" spans="1:13" ht="2.25" customHeight="1">
      <c r="A4" s="69"/>
      <c r="B4" s="527"/>
      <c r="C4" s="528"/>
      <c r="D4" s="211"/>
      <c r="E4" s="211"/>
      <c r="F4" s="211"/>
      <c r="G4" s="211"/>
      <c r="H4" s="528"/>
      <c r="I4" s="211"/>
      <c r="J4" s="529"/>
      <c r="K4" s="529"/>
      <c r="M4" s="3"/>
    </row>
    <row r="5" spans="1:13" ht="12.75" customHeight="1">
      <c r="B5" s="413"/>
      <c r="C5" s="530"/>
      <c r="D5" s="530"/>
      <c r="E5" s="530"/>
      <c r="F5" s="530"/>
      <c r="G5" s="530"/>
      <c r="H5" s="530"/>
      <c r="I5" s="412"/>
      <c r="J5" s="247"/>
      <c r="K5" s="247"/>
      <c r="M5" s="3"/>
    </row>
    <row r="6" spans="1:13" ht="12.75" customHeight="1">
      <c r="B6" s="531"/>
      <c r="C6" s="310" t="s">
        <v>55</v>
      </c>
      <c r="D6" s="771" t="s">
        <v>172</v>
      </c>
      <c r="E6" s="772"/>
      <c r="F6" s="772"/>
      <c r="G6" s="772"/>
      <c r="H6" s="772"/>
      <c r="I6" s="773"/>
      <c r="J6" s="529"/>
      <c r="K6" s="529"/>
      <c r="M6" s="3"/>
    </row>
    <row r="7" spans="1:13" ht="12.75" customHeight="1">
      <c r="J7" s="73"/>
      <c r="K7" s="3"/>
      <c r="M7" s="3"/>
    </row>
    <row r="8" spans="1:13" ht="12.75" customHeight="1">
      <c r="A8" s="69"/>
      <c r="B8" s="243"/>
      <c r="C8" s="209"/>
      <c r="H8" s="209"/>
      <c r="I8" s="83"/>
      <c r="K8" s="71"/>
      <c r="M8" s="3"/>
    </row>
    <row r="9" spans="1:13" ht="12.75" customHeight="1">
      <c r="A9" s="69"/>
      <c r="B9" s="242"/>
      <c r="C9" s="759" t="s">
        <v>58</v>
      </c>
      <c r="D9" s="705" t="s">
        <v>1226</v>
      </c>
      <c r="E9" s="706"/>
      <c r="F9" s="706"/>
      <c r="G9" s="706"/>
      <c r="H9" s="707" t="s">
        <v>1227</v>
      </c>
      <c r="I9" s="708"/>
      <c r="J9" s="708"/>
      <c r="K9" s="708"/>
    </row>
    <row r="10" spans="1:13" ht="12.75" customHeight="1">
      <c r="A10" s="69"/>
      <c r="B10" s="329"/>
      <c r="C10" s="760"/>
      <c r="D10" s="549" t="s">
        <v>73</v>
      </c>
      <c r="E10" s="549" t="s">
        <v>74</v>
      </c>
      <c r="F10" s="549" t="s">
        <v>75</v>
      </c>
      <c r="G10" s="549" t="s">
        <v>76</v>
      </c>
      <c r="H10" s="549" t="s">
        <v>73</v>
      </c>
      <c r="I10" s="549" t="s">
        <v>74</v>
      </c>
      <c r="J10" s="549" t="s">
        <v>75</v>
      </c>
      <c r="K10" s="549" t="s">
        <v>76</v>
      </c>
    </row>
    <row r="11" spans="1:13" ht="12.75" customHeight="1">
      <c r="A11" s="69"/>
      <c r="B11" s="3"/>
      <c r="C11" s="212"/>
      <c r="D11" s="212"/>
      <c r="G11" s="213"/>
      <c r="H11" s="212"/>
      <c r="K11" s="86"/>
    </row>
    <row r="12" spans="1:13" s="178" customFormat="1" ht="12.75" customHeight="1">
      <c r="A12" s="87"/>
      <c r="B12" s="91" t="s">
        <v>67</v>
      </c>
      <c r="C12" s="212">
        <f>IF(ISERROR(VLOOKUP($D$6&amp;$B12,Dataset2,5,FALSE))=TRUE,0,VLOOKUP($D$6&amp;$B12,Dataset2,5,FALSE))</f>
        <v>4110</v>
      </c>
      <c r="D12" s="212">
        <f>IF(ISERROR(VLOOKUP($D$6&amp;$B12,Dataset2,6,FALSE))=TRUE,0,VLOOKUP($J$5&amp;$D$6&amp;$B12,Dataset2,6,FALSE))</f>
        <v>289</v>
      </c>
      <c r="E12" s="212">
        <f>IF(ISERROR(VLOOKUP($D$6&amp;$B12,Dataset2,7,FALSE))=TRUE,0,VLOOKUP($J$5&amp;$D$6&amp;$B12,Dataset2,7,FALSE))</f>
        <v>2523</v>
      </c>
      <c r="F12" s="212">
        <f>IF(ISERROR(VLOOKUP($D$6&amp;$B12,Dataset2,8,FALSE))=TRUE,0,VLOOKUP($J$5&amp;$D$6&amp;$B12,Dataset2,8,FALSE))</f>
        <v>1065</v>
      </c>
      <c r="G12" s="212">
        <f>IF(ISERROR(VLOOKUP($D$6&amp;$B12,Dataset2,9,FALSE))=TRUE,0,VLOOKUP($J$5&amp;$D$6&amp;$B12,Dataset2,9,FALSE))</f>
        <v>233</v>
      </c>
      <c r="H12" s="212">
        <f t="shared" ref="H12" si="0">IF(ISERROR(100*D12/$C12),"-",100*D12/$C12)</f>
        <v>7.0316301703163013</v>
      </c>
      <c r="I12" s="212">
        <f t="shared" ref="I12:I75" si="1">IF(ISERROR(100*E12/$C12),"-",100*E12/$C12)</f>
        <v>61.386861313868614</v>
      </c>
      <c r="J12" s="212">
        <f t="shared" ref="J12:J75" si="2">IF(ISERROR(100*F12/$C12),"-",100*F12/$C12)</f>
        <v>25.912408759124087</v>
      </c>
      <c r="K12" s="212">
        <f t="shared" ref="K12:K75" si="3">IF(ISERROR(100*G12/$C12),"-",100*G12/$C12)</f>
        <v>5.669099756690998</v>
      </c>
      <c r="L12" s="86"/>
      <c r="M12" s="68"/>
    </row>
    <row r="13" spans="1:13" s="235" customFormat="1" ht="12.75" customHeight="1">
      <c r="A13" s="369"/>
      <c r="B13" s="369"/>
      <c r="C13" s="471"/>
      <c r="D13" s="468"/>
      <c r="E13" s="470"/>
      <c r="F13" s="468"/>
      <c r="G13" s="469"/>
      <c r="H13" s="416"/>
      <c r="I13" s="416"/>
      <c r="J13" s="416"/>
      <c r="K13" s="416"/>
      <c r="L13" s="234"/>
      <c r="M13" s="234"/>
    </row>
    <row r="14" spans="1:13" s="178" customFormat="1" ht="12.75" customHeight="1">
      <c r="A14" s="370"/>
      <c r="B14" s="371" t="s">
        <v>48</v>
      </c>
      <c r="C14" s="212">
        <f>SUM(C15:C26)</f>
        <v>185</v>
      </c>
      <c r="D14" s="212">
        <f>SUM(D15:D26)</f>
        <v>10</v>
      </c>
      <c r="E14" s="212">
        <f>SUM(E15:E26)</f>
        <v>124</v>
      </c>
      <c r="F14" s="212">
        <f>SUM(F15:F26)</f>
        <v>44</v>
      </c>
      <c r="G14" s="212">
        <f>SUM(G15:G26)</f>
        <v>7</v>
      </c>
      <c r="H14" s="212">
        <f t="shared" ref="H14:H76" si="4">IF(ISERROR(100*D14/$C14),"-",100*D14/$C14)</f>
        <v>5.4054054054054053</v>
      </c>
      <c r="I14" s="212">
        <f t="shared" si="1"/>
        <v>67.027027027027032</v>
      </c>
      <c r="J14" s="212">
        <f t="shared" si="2"/>
        <v>23.783783783783782</v>
      </c>
      <c r="K14" s="212">
        <f t="shared" si="3"/>
        <v>3.7837837837837838</v>
      </c>
      <c r="L14" s="179"/>
      <c r="M14" s="179"/>
    </row>
    <row r="15" spans="1:13" ht="12.75" customHeight="1">
      <c r="A15" s="372"/>
      <c r="B15" s="467" t="s">
        <v>160</v>
      </c>
      <c r="C15" s="416">
        <f t="shared" ref="C15:C26" si="5">IF(ISERROR(VLOOKUP($D$6&amp;$B15,Dataset2,5,FALSE))=TRUE,0,VLOOKUP($D$6&amp;$B15,Dataset2,5,FALSE))</f>
        <v>10</v>
      </c>
      <c r="D15" s="416">
        <f t="shared" ref="D15:D26" si="6">IF(ISERROR(VLOOKUP($D$6&amp;$B15,Dataset2,6,FALSE))=TRUE,0,VLOOKUP($D$6&amp;$B15,Dataset2,6,FALSE))</f>
        <v>1</v>
      </c>
      <c r="E15" s="416">
        <f t="shared" ref="E15:E26" si="7">IF(ISERROR(VLOOKUP($D$6&amp;$B15,Dataset2,7,FALSE))=TRUE,0,VLOOKUP($D$6&amp;$B15,Dataset2,7,FALSE))</f>
        <v>6</v>
      </c>
      <c r="F15" s="416">
        <f t="shared" ref="F15:F26" si="8">IF(ISERROR(VLOOKUP($D$6&amp;$B15,Dataset2,8,FALSE))=TRUE,0,VLOOKUP($D$6&amp;$B15,Dataset2,8,FALSE))</f>
        <v>3</v>
      </c>
      <c r="G15" s="416">
        <f t="shared" ref="G15:G26" si="9">IF(ISERROR(VLOOKUP($D$6&amp;$B15,Dataset2,9,FALSE))=TRUE,0,VLOOKUP($D$6&amp;$B15,Dataset2,9,FALSE))</f>
        <v>0</v>
      </c>
      <c r="H15" s="416">
        <f t="shared" si="4"/>
        <v>10</v>
      </c>
      <c r="I15" s="416">
        <f t="shared" si="1"/>
        <v>60</v>
      </c>
      <c r="J15" s="416">
        <f t="shared" si="2"/>
        <v>30</v>
      </c>
      <c r="K15" s="416">
        <f t="shared" si="3"/>
        <v>0</v>
      </c>
      <c r="L15" s="90"/>
      <c r="M15" s="90"/>
    </row>
    <row r="16" spans="1:13" s="6" customFormat="1" ht="12.75" customHeight="1">
      <c r="A16" s="372"/>
      <c r="B16" s="467" t="s">
        <v>161</v>
      </c>
      <c r="C16" s="416">
        <f t="shared" si="5"/>
        <v>48</v>
      </c>
      <c r="D16" s="416">
        <f t="shared" si="6"/>
        <v>2</v>
      </c>
      <c r="E16" s="416">
        <f t="shared" si="7"/>
        <v>39</v>
      </c>
      <c r="F16" s="416">
        <f t="shared" si="8"/>
        <v>7</v>
      </c>
      <c r="G16" s="416">
        <f t="shared" si="9"/>
        <v>0</v>
      </c>
      <c r="H16" s="416">
        <f t="shared" si="4"/>
        <v>4.166666666666667</v>
      </c>
      <c r="I16" s="416">
        <f t="shared" si="1"/>
        <v>81.25</v>
      </c>
      <c r="J16" s="416">
        <f t="shared" si="2"/>
        <v>14.583333333333334</v>
      </c>
      <c r="K16" s="416">
        <f t="shared" si="3"/>
        <v>0</v>
      </c>
      <c r="L16" s="90"/>
      <c r="M16" s="90"/>
    </row>
    <row r="17" spans="1:13" s="4" customFormat="1" ht="12.75" customHeight="1">
      <c r="A17" s="372"/>
      <c r="B17" s="467" t="s">
        <v>162</v>
      </c>
      <c r="C17" s="416">
        <f t="shared" si="5"/>
        <v>19</v>
      </c>
      <c r="D17" s="416">
        <f t="shared" si="6"/>
        <v>1</v>
      </c>
      <c r="E17" s="416">
        <f t="shared" si="7"/>
        <v>15</v>
      </c>
      <c r="F17" s="416">
        <f t="shared" si="8"/>
        <v>2</v>
      </c>
      <c r="G17" s="416">
        <f t="shared" si="9"/>
        <v>1</v>
      </c>
      <c r="H17" s="416">
        <f t="shared" si="4"/>
        <v>5.2631578947368425</v>
      </c>
      <c r="I17" s="416">
        <f t="shared" si="1"/>
        <v>78.94736842105263</v>
      </c>
      <c r="J17" s="416">
        <f t="shared" si="2"/>
        <v>10.526315789473685</v>
      </c>
      <c r="K17" s="416">
        <f t="shared" si="3"/>
        <v>5.2631578947368425</v>
      </c>
      <c r="L17" s="90"/>
      <c r="M17" s="90"/>
    </row>
    <row r="18" spans="1:13" ht="12.75" customHeight="1">
      <c r="A18" s="372"/>
      <c r="B18" s="467" t="s">
        <v>163</v>
      </c>
      <c r="C18" s="416">
        <f t="shared" si="5"/>
        <v>4</v>
      </c>
      <c r="D18" s="416">
        <f t="shared" si="6"/>
        <v>0</v>
      </c>
      <c r="E18" s="416">
        <f t="shared" si="7"/>
        <v>3</v>
      </c>
      <c r="F18" s="416">
        <f t="shared" si="8"/>
        <v>1</v>
      </c>
      <c r="G18" s="416">
        <f t="shared" si="9"/>
        <v>0</v>
      </c>
      <c r="H18" s="416">
        <f t="shared" si="4"/>
        <v>0</v>
      </c>
      <c r="I18" s="416">
        <f t="shared" si="1"/>
        <v>75</v>
      </c>
      <c r="J18" s="416">
        <f t="shared" si="2"/>
        <v>25</v>
      </c>
      <c r="K18" s="416">
        <f t="shared" si="3"/>
        <v>0</v>
      </c>
      <c r="L18" s="90"/>
      <c r="M18" s="90"/>
    </row>
    <row r="19" spans="1:13" ht="12.75" customHeight="1">
      <c r="A19" s="372"/>
      <c r="B19" s="467" t="s">
        <v>164</v>
      </c>
      <c r="C19" s="416">
        <f t="shared" si="5"/>
        <v>6</v>
      </c>
      <c r="D19" s="416">
        <f t="shared" si="6"/>
        <v>0</v>
      </c>
      <c r="E19" s="416">
        <f t="shared" si="7"/>
        <v>5</v>
      </c>
      <c r="F19" s="416">
        <f t="shared" si="8"/>
        <v>1</v>
      </c>
      <c r="G19" s="416">
        <f t="shared" si="9"/>
        <v>0</v>
      </c>
      <c r="H19" s="416">
        <f t="shared" si="4"/>
        <v>0</v>
      </c>
      <c r="I19" s="416">
        <f t="shared" si="1"/>
        <v>83.333333333333329</v>
      </c>
      <c r="J19" s="416">
        <f t="shared" si="2"/>
        <v>16.666666666666668</v>
      </c>
      <c r="K19" s="416">
        <f t="shared" si="3"/>
        <v>0</v>
      </c>
      <c r="L19" s="90"/>
      <c r="M19" s="90"/>
    </row>
    <row r="20" spans="1:13" ht="12.75" customHeight="1">
      <c r="A20" s="372"/>
      <c r="B20" s="467" t="s">
        <v>165</v>
      </c>
      <c r="C20" s="416">
        <f t="shared" si="5"/>
        <v>19</v>
      </c>
      <c r="D20" s="416">
        <f t="shared" si="6"/>
        <v>0</v>
      </c>
      <c r="E20" s="416">
        <f t="shared" si="7"/>
        <v>13</v>
      </c>
      <c r="F20" s="416">
        <f t="shared" si="8"/>
        <v>6</v>
      </c>
      <c r="G20" s="416">
        <f t="shared" si="9"/>
        <v>0</v>
      </c>
      <c r="H20" s="416">
        <f t="shared" si="4"/>
        <v>0</v>
      </c>
      <c r="I20" s="416">
        <f t="shared" si="1"/>
        <v>68.421052631578945</v>
      </c>
      <c r="J20" s="416">
        <f t="shared" si="2"/>
        <v>31.578947368421051</v>
      </c>
      <c r="K20" s="416">
        <f t="shared" si="3"/>
        <v>0</v>
      </c>
      <c r="L20" s="90"/>
      <c r="M20" s="90"/>
    </row>
    <row r="21" spans="1:13" ht="12.75" customHeight="1">
      <c r="A21" s="372"/>
      <c r="B21" s="467" t="s">
        <v>166</v>
      </c>
      <c r="C21" s="416">
        <f t="shared" si="5"/>
        <v>10</v>
      </c>
      <c r="D21" s="416">
        <f t="shared" si="6"/>
        <v>1</v>
      </c>
      <c r="E21" s="416">
        <f t="shared" si="7"/>
        <v>7</v>
      </c>
      <c r="F21" s="416">
        <f t="shared" si="8"/>
        <v>2</v>
      </c>
      <c r="G21" s="416">
        <f t="shared" si="9"/>
        <v>0</v>
      </c>
      <c r="H21" s="416">
        <f t="shared" si="4"/>
        <v>10</v>
      </c>
      <c r="I21" s="416">
        <f t="shared" si="1"/>
        <v>70</v>
      </c>
      <c r="J21" s="416">
        <f t="shared" si="2"/>
        <v>20</v>
      </c>
      <c r="K21" s="416">
        <f t="shared" si="3"/>
        <v>0</v>
      </c>
      <c r="L21" s="90"/>
      <c r="M21" s="90"/>
    </row>
    <row r="22" spans="1:13" ht="12.75" customHeight="1">
      <c r="A22" s="372"/>
      <c r="B22" s="467" t="s">
        <v>167</v>
      </c>
      <c r="C22" s="416">
        <f t="shared" si="5"/>
        <v>27</v>
      </c>
      <c r="D22" s="416">
        <f t="shared" si="6"/>
        <v>3</v>
      </c>
      <c r="E22" s="416">
        <f t="shared" si="7"/>
        <v>12</v>
      </c>
      <c r="F22" s="416">
        <f t="shared" si="8"/>
        <v>9</v>
      </c>
      <c r="G22" s="416">
        <f t="shared" si="9"/>
        <v>3</v>
      </c>
      <c r="H22" s="416">
        <f t="shared" si="4"/>
        <v>11.111111111111111</v>
      </c>
      <c r="I22" s="416">
        <f t="shared" si="1"/>
        <v>44.444444444444443</v>
      </c>
      <c r="J22" s="416">
        <f t="shared" si="2"/>
        <v>33.333333333333336</v>
      </c>
      <c r="K22" s="416">
        <f t="shared" si="3"/>
        <v>11.111111111111111</v>
      </c>
      <c r="L22" s="90"/>
      <c r="M22" s="90"/>
    </row>
    <row r="23" spans="1:13" s="6" customFormat="1" ht="12.75" customHeight="1">
      <c r="A23" s="372"/>
      <c r="B23" s="467" t="s">
        <v>168</v>
      </c>
      <c r="C23" s="416">
        <f t="shared" si="5"/>
        <v>7</v>
      </c>
      <c r="D23" s="416">
        <f t="shared" si="6"/>
        <v>0</v>
      </c>
      <c r="E23" s="416">
        <f t="shared" si="7"/>
        <v>5</v>
      </c>
      <c r="F23" s="416">
        <f t="shared" si="8"/>
        <v>2</v>
      </c>
      <c r="G23" s="416">
        <f t="shared" si="9"/>
        <v>0</v>
      </c>
      <c r="H23" s="416">
        <f t="shared" si="4"/>
        <v>0</v>
      </c>
      <c r="I23" s="416">
        <f t="shared" si="1"/>
        <v>71.428571428571431</v>
      </c>
      <c r="J23" s="416">
        <f t="shared" si="2"/>
        <v>28.571428571428573</v>
      </c>
      <c r="K23" s="416">
        <f t="shared" si="3"/>
        <v>0</v>
      </c>
      <c r="L23" s="90"/>
      <c r="M23" s="90"/>
    </row>
    <row r="24" spans="1:13" s="4" customFormat="1" ht="12.75" customHeight="1">
      <c r="A24" s="372"/>
      <c r="B24" s="467" t="s">
        <v>169</v>
      </c>
      <c r="C24" s="416">
        <f t="shared" si="5"/>
        <v>9</v>
      </c>
      <c r="D24" s="416">
        <f t="shared" si="6"/>
        <v>1</v>
      </c>
      <c r="E24" s="416">
        <f t="shared" si="7"/>
        <v>4</v>
      </c>
      <c r="F24" s="416">
        <f t="shared" si="8"/>
        <v>4</v>
      </c>
      <c r="G24" s="416">
        <f t="shared" si="9"/>
        <v>0</v>
      </c>
      <c r="H24" s="416">
        <f t="shared" si="4"/>
        <v>11.111111111111111</v>
      </c>
      <c r="I24" s="416">
        <f t="shared" si="1"/>
        <v>44.444444444444443</v>
      </c>
      <c r="J24" s="416">
        <f t="shared" si="2"/>
        <v>44.444444444444443</v>
      </c>
      <c r="K24" s="416">
        <f t="shared" si="3"/>
        <v>0</v>
      </c>
      <c r="L24" s="90"/>
      <c r="M24" s="90"/>
    </row>
    <row r="25" spans="1:13" ht="12.75" customHeight="1">
      <c r="A25" s="372"/>
      <c r="B25" s="467" t="s">
        <v>21</v>
      </c>
      <c r="C25" s="416">
        <f t="shared" si="5"/>
        <v>6</v>
      </c>
      <c r="D25" s="416">
        <f t="shared" si="6"/>
        <v>0</v>
      </c>
      <c r="E25" s="416">
        <f t="shared" si="7"/>
        <v>3</v>
      </c>
      <c r="F25" s="416">
        <f t="shared" si="8"/>
        <v>2</v>
      </c>
      <c r="G25" s="416">
        <f t="shared" si="9"/>
        <v>1</v>
      </c>
      <c r="H25" s="416">
        <f t="shared" si="4"/>
        <v>0</v>
      </c>
      <c r="I25" s="416">
        <f t="shared" si="1"/>
        <v>50</v>
      </c>
      <c r="J25" s="416">
        <f t="shared" si="2"/>
        <v>33.333333333333336</v>
      </c>
      <c r="K25" s="416">
        <f t="shared" si="3"/>
        <v>16.666666666666668</v>
      </c>
      <c r="L25" s="90"/>
      <c r="M25" s="90"/>
    </row>
    <row r="26" spans="1:13" ht="12.75" customHeight="1">
      <c r="A26" s="372"/>
      <c r="B26" s="467" t="s">
        <v>22</v>
      </c>
      <c r="C26" s="416">
        <f t="shared" si="5"/>
        <v>20</v>
      </c>
      <c r="D26" s="416">
        <f t="shared" si="6"/>
        <v>1</v>
      </c>
      <c r="E26" s="416">
        <f t="shared" si="7"/>
        <v>12</v>
      </c>
      <c r="F26" s="416">
        <f t="shared" si="8"/>
        <v>5</v>
      </c>
      <c r="G26" s="416">
        <f t="shared" si="9"/>
        <v>2</v>
      </c>
      <c r="H26" s="416">
        <f t="shared" si="4"/>
        <v>5</v>
      </c>
      <c r="I26" s="416">
        <f t="shared" si="1"/>
        <v>60</v>
      </c>
      <c r="J26" s="416">
        <f t="shared" si="2"/>
        <v>25</v>
      </c>
      <c r="K26" s="416">
        <f t="shared" si="3"/>
        <v>10</v>
      </c>
      <c r="L26" s="90"/>
      <c r="M26" s="90"/>
    </row>
    <row r="27" spans="1:13" ht="12.75" customHeight="1">
      <c r="A27" s="372"/>
      <c r="B27" s="103"/>
      <c r="C27" s="471"/>
      <c r="D27" s="468"/>
      <c r="E27" s="470"/>
      <c r="F27" s="468"/>
      <c r="G27" s="470"/>
      <c r="H27" s="416"/>
      <c r="I27" s="416"/>
      <c r="J27" s="416"/>
      <c r="K27" s="416"/>
      <c r="L27" s="90"/>
      <c r="M27" s="90"/>
    </row>
    <row r="28" spans="1:13" s="178" customFormat="1" ht="12.75" customHeight="1">
      <c r="A28" s="370"/>
      <c r="B28" s="371" t="s">
        <v>49</v>
      </c>
      <c r="C28" s="212">
        <f>SUM(C29:C51)</f>
        <v>458</v>
      </c>
      <c r="D28" s="212">
        <f t="shared" ref="D28:G28" si="10">SUM(D29:D51)</f>
        <v>34</v>
      </c>
      <c r="E28" s="212">
        <f t="shared" si="10"/>
        <v>249</v>
      </c>
      <c r="F28" s="212">
        <f t="shared" si="10"/>
        <v>143</v>
      </c>
      <c r="G28" s="212">
        <f t="shared" si="10"/>
        <v>32</v>
      </c>
      <c r="H28" s="212">
        <f t="shared" si="4"/>
        <v>7.4235807860262009</v>
      </c>
      <c r="I28" s="212">
        <f t="shared" si="1"/>
        <v>54.366812227074234</v>
      </c>
      <c r="J28" s="212">
        <f t="shared" si="2"/>
        <v>31.222707423580786</v>
      </c>
      <c r="K28" s="212">
        <f t="shared" si="3"/>
        <v>6.9868995633187776</v>
      </c>
      <c r="L28" s="180"/>
      <c r="M28" s="177"/>
    </row>
    <row r="29" spans="1:13" ht="12.75" customHeight="1">
      <c r="A29" s="372"/>
      <c r="B29" s="467" t="s">
        <v>23</v>
      </c>
      <c r="C29" s="416">
        <f t="shared" ref="C29:C51" si="11">IF(ISERROR(VLOOKUP($D$6&amp;$B29,Dataset2,5,FALSE))=TRUE,0,VLOOKUP($D$6&amp;$B29,Dataset2,5,FALSE))</f>
        <v>11</v>
      </c>
      <c r="D29" s="416">
        <f t="shared" ref="D29:D51" si="12">IF(ISERROR(VLOOKUP($D$6&amp;$B29,Dataset2,6,FALSE))=TRUE,0,VLOOKUP($D$6&amp;$B29,Dataset2,6,FALSE))</f>
        <v>2</v>
      </c>
      <c r="E29" s="416">
        <f t="shared" ref="E29:E51" si="13">IF(ISERROR(VLOOKUP($D$6&amp;$B29,Dataset2,7,FALSE))=TRUE,0,VLOOKUP($D$6&amp;$B29,Dataset2,7,FALSE))</f>
        <v>6</v>
      </c>
      <c r="F29" s="416">
        <f t="shared" ref="F29:F51" si="14">IF(ISERROR(VLOOKUP($D$6&amp;$B29,Dataset2,8,FALSE))=TRUE,0,VLOOKUP($D$6&amp;$B29,Dataset2,8,FALSE))</f>
        <v>3</v>
      </c>
      <c r="G29" s="416">
        <f t="shared" ref="G29:G51" si="15">IF(ISERROR(VLOOKUP($D$6&amp;$B29,Dataset2,9,FALSE))=TRUE,0,VLOOKUP($D$6&amp;$B29,Dataset2,9,FALSE))</f>
        <v>0</v>
      </c>
      <c r="H29" s="416">
        <f t="shared" si="4"/>
        <v>18.181818181818183</v>
      </c>
      <c r="I29" s="416">
        <f t="shared" si="1"/>
        <v>54.545454545454547</v>
      </c>
      <c r="J29" s="416">
        <f t="shared" si="2"/>
        <v>27.272727272727273</v>
      </c>
      <c r="K29" s="416">
        <f t="shared" si="3"/>
        <v>0</v>
      </c>
      <c r="L29" s="84"/>
      <c r="M29" s="5"/>
    </row>
    <row r="30" spans="1:13" ht="12.75" customHeight="1">
      <c r="A30" s="372"/>
      <c r="B30" s="467" t="s">
        <v>24</v>
      </c>
      <c r="C30" s="416">
        <f t="shared" si="11"/>
        <v>9</v>
      </c>
      <c r="D30" s="416">
        <f t="shared" si="12"/>
        <v>2</v>
      </c>
      <c r="E30" s="416">
        <f t="shared" si="13"/>
        <v>5</v>
      </c>
      <c r="F30" s="416">
        <f t="shared" si="14"/>
        <v>2</v>
      </c>
      <c r="G30" s="416">
        <f t="shared" si="15"/>
        <v>0</v>
      </c>
      <c r="H30" s="416">
        <f t="shared" si="4"/>
        <v>22.222222222222221</v>
      </c>
      <c r="I30" s="416">
        <f t="shared" si="1"/>
        <v>55.555555555555557</v>
      </c>
      <c r="J30" s="416">
        <f t="shared" si="2"/>
        <v>22.222222222222221</v>
      </c>
      <c r="K30" s="416">
        <f t="shared" si="3"/>
        <v>0</v>
      </c>
      <c r="L30" s="84"/>
      <c r="M30" s="5"/>
    </row>
    <row r="31" spans="1:13" ht="12.75" customHeight="1">
      <c r="A31" s="372"/>
      <c r="B31" s="467" t="s">
        <v>25</v>
      </c>
      <c r="C31" s="416">
        <f t="shared" si="11"/>
        <v>20</v>
      </c>
      <c r="D31" s="416">
        <f t="shared" si="12"/>
        <v>1</v>
      </c>
      <c r="E31" s="416">
        <f t="shared" si="13"/>
        <v>9</v>
      </c>
      <c r="F31" s="416">
        <f t="shared" si="14"/>
        <v>8</v>
      </c>
      <c r="G31" s="416">
        <f t="shared" si="15"/>
        <v>2</v>
      </c>
      <c r="H31" s="416">
        <f t="shared" si="4"/>
        <v>5</v>
      </c>
      <c r="I31" s="416">
        <f t="shared" si="1"/>
        <v>45</v>
      </c>
      <c r="J31" s="416">
        <f t="shared" si="2"/>
        <v>40</v>
      </c>
      <c r="K31" s="416">
        <f t="shared" si="3"/>
        <v>10</v>
      </c>
      <c r="L31" s="84"/>
      <c r="M31" s="5"/>
    </row>
    <row r="32" spans="1:13" ht="12.75" customHeight="1">
      <c r="A32" s="372"/>
      <c r="B32" s="467" t="s">
        <v>26</v>
      </c>
      <c r="C32" s="416">
        <f t="shared" si="11"/>
        <v>14</v>
      </c>
      <c r="D32" s="416">
        <f t="shared" si="12"/>
        <v>0</v>
      </c>
      <c r="E32" s="416">
        <f t="shared" si="13"/>
        <v>8</v>
      </c>
      <c r="F32" s="416">
        <f t="shared" si="14"/>
        <v>4</v>
      </c>
      <c r="G32" s="416">
        <f t="shared" si="15"/>
        <v>2</v>
      </c>
      <c r="H32" s="416">
        <f t="shared" si="4"/>
        <v>0</v>
      </c>
      <c r="I32" s="416">
        <f t="shared" si="1"/>
        <v>57.142857142857146</v>
      </c>
      <c r="J32" s="416">
        <f t="shared" si="2"/>
        <v>28.571428571428573</v>
      </c>
      <c r="K32" s="416">
        <f t="shared" si="3"/>
        <v>14.285714285714286</v>
      </c>
      <c r="L32" s="73"/>
      <c r="M32" s="3"/>
    </row>
    <row r="33" spans="1:11" ht="12.75" customHeight="1">
      <c r="A33" s="372"/>
      <c r="B33" s="467" t="s">
        <v>27</v>
      </c>
      <c r="C33" s="416">
        <f t="shared" si="11"/>
        <v>17</v>
      </c>
      <c r="D33" s="416">
        <f t="shared" si="12"/>
        <v>3</v>
      </c>
      <c r="E33" s="416">
        <f t="shared" si="13"/>
        <v>10</v>
      </c>
      <c r="F33" s="416">
        <f t="shared" si="14"/>
        <v>4</v>
      </c>
      <c r="G33" s="416">
        <f t="shared" si="15"/>
        <v>0</v>
      </c>
      <c r="H33" s="416">
        <f t="shared" si="4"/>
        <v>17.647058823529413</v>
      </c>
      <c r="I33" s="416">
        <f t="shared" si="1"/>
        <v>58.823529411764703</v>
      </c>
      <c r="J33" s="416">
        <f t="shared" si="2"/>
        <v>23.529411764705884</v>
      </c>
      <c r="K33" s="416">
        <f t="shared" si="3"/>
        <v>0</v>
      </c>
    </row>
    <row r="34" spans="1:11" ht="12.75" customHeight="1">
      <c r="A34" s="372"/>
      <c r="B34" s="467" t="s">
        <v>28</v>
      </c>
      <c r="C34" s="416">
        <f t="shared" si="11"/>
        <v>27</v>
      </c>
      <c r="D34" s="416">
        <f t="shared" si="12"/>
        <v>0</v>
      </c>
      <c r="E34" s="416">
        <f t="shared" si="13"/>
        <v>13</v>
      </c>
      <c r="F34" s="416">
        <f t="shared" si="14"/>
        <v>11</v>
      </c>
      <c r="G34" s="416">
        <f t="shared" si="15"/>
        <v>3</v>
      </c>
      <c r="H34" s="416">
        <f t="shared" si="4"/>
        <v>0</v>
      </c>
      <c r="I34" s="416">
        <f t="shared" si="1"/>
        <v>48.148148148148145</v>
      </c>
      <c r="J34" s="416">
        <f t="shared" si="2"/>
        <v>40.74074074074074</v>
      </c>
      <c r="K34" s="416">
        <f t="shared" si="3"/>
        <v>11.111111111111111</v>
      </c>
    </row>
    <row r="35" spans="1:11" ht="12.75" customHeight="1">
      <c r="A35" s="372"/>
      <c r="B35" s="467" t="s">
        <v>29</v>
      </c>
      <c r="C35" s="416">
        <f t="shared" si="11"/>
        <v>47</v>
      </c>
      <c r="D35" s="416">
        <f t="shared" si="12"/>
        <v>3</v>
      </c>
      <c r="E35" s="416">
        <f t="shared" si="13"/>
        <v>26</v>
      </c>
      <c r="F35" s="416">
        <f t="shared" si="14"/>
        <v>17</v>
      </c>
      <c r="G35" s="416">
        <f t="shared" si="15"/>
        <v>1</v>
      </c>
      <c r="H35" s="416">
        <f t="shared" si="4"/>
        <v>6.3829787234042552</v>
      </c>
      <c r="I35" s="416">
        <f t="shared" si="1"/>
        <v>55.319148936170215</v>
      </c>
      <c r="J35" s="416">
        <f t="shared" si="2"/>
        <v>36.170212765957444</v>
      </c>
      <c r="K35" s="416">
        <f t="shared" si="3"/>
        <v>2.1276595744680851</v>
      </c>
    </row>
    <row r="36" spans="1:11" ht="12.75" customHeight="1">
      <c r="A36" s="372"/>
      <c r="B36" s="467" t="s">
        <v>30</v>
      </c>
      <c r="C36" s="416">
        <f t="shared" si="11"/>
        <v>9</v>
      </c>
      <c r="D36" s="416">
        <f t="shared" si="12"/>
        <v>1</v>
      </c>
      <c r="E36" s="416">
        <f t="shared" si="13"/>
        <v>3</v>
      </c>
      <c r="F36" s="416">
        <f t="shared" si="14"/>
        <v>2</v>
      </c>
      <c r="G36" s="416">
        <f t="shared" si="15"/>
        <v>3</v>
      </c>
      <c r="H36" s="416">
        <f t="shared" si="4"/>
        <v>11.111111111111111</v>
      </c>
      <c r="I36" s="416">
        <f t="shared" si="1"/>
        <v>33.333333333333336</v>
      </c>
      <c r="J36" s="416">
        <f t="shared" si="2"/>
        <v>22.222222222222221</v>
      </c>
      <c r="K36" s="416">
        <f t="shared" si="3"/>
        <v>33.333333333333336</v>
      </c>
    </row>
    <row r="37" spans="1:11" ht="12.75" customHeight="1">
      <c r="A37" s="372"/>
      <c r="B37" s="467" t="s">
        <v>31</v>
      </c>
      <c r="C37" s="416">
        <f t="shared" si="11"/>
        <v>4</v>
      </c>
      <c r="D37" s="416">
        <f t="shared" si="12"/>
        <v>0</v>
      </c>
      <c r="E37" s="416">
        <f t="shared" si="13"/>
        <v>1</v>
      </c>
      <c r="F37" s="416">
        <f t="shared" si="14"/>
        <v>1</v>
      </c>
      <c r="G37" s="416">
        <f t="shared" si="15"/>
        <v>2</v>
      </c>
      <c r="H37" s="416">
        <f t="shared" si="4"/>
        <v>0</v>
      </c>
      <c r="I37" s="416">
        <f t="shared" si="1"/>
        <v>25</v>
      </c>
      <c r="J37" s="416">
        <f t="shared" si="2"/>
        <v>25</v>
      </c>
      <c r="K37" s="416">
        <f t="shared" si="3"/>
        <v>50</v>
      </c>
    </row>
    <row r="38" spans="1:11" ht="12.75" customHeight="1">
      <c r="A38" s="372"/>
      <c r="B38" s="467" t="s">
        <v>32</v>
      </c>
      <c r="C38" s="416">
        <f t="shared" si="11"/>
        <v>77</v>
      </c>
      <c r="D38" s="416">
        <f t="shared" si="12"/>
        <v>9</v>
      </c>
      <c r="E38" s="416">
        <f t="shared" si="13"/>
        <v>40</v>
      </c>
      <c r="F38" s="416">
        <f t="shared" si="14"/>
        <v>24</v>
      </c>
      <c r="G38" s="416">
        <f t="shared" si="15"/>
        <v>4</v>
      </c>
      <c r="H38" s="416">
        <f t="shared" si="4"/>
        <v>11.688311688311689</v>
      </c>
      <c r="I38" s="416">
        <f t="shared" si="1"/>
        <v>51.948051948051948</v>
      </c>
      <c r="J38" s="416">
        <f t="shared" si="2"/>
        <v>31.168831168831169</v>
      </c>
      <c r="K38" s="416">
        <f t="shared" si="3"/>
        <v>5.1948051948051948</v>
      </c>
    </row>
    <row r="39" spans="1:11" ht="12.75" customHeight="1">
      <c r="A39" s="372"/>
      <c r="B39" s="467" t="s">
        <v>33</v>
      </c>
      <c r="C39" s="416">
        <f t="shared" si="11"/>
        <v>23</v>
      </c>
      <c r="D39" s="416">
        <f t="shared" si="12"/>
        <v>1</v>
      </c>
      <c r="E39" s="416">
        <f t="shared" si="13"/>
        <v>16</v>
      </c>
      <c r="F39" s="416">
        <f t="shared" si="14"/>
        <v>3</v>
      </c>
      <c r="G39" s="416">
        <f t="shared" si="15"/>
        <v>3</v>
      </c>
      <c r="H39" s="416">
        <f t="shared" si="4"/>
        <v>4.3478260869565215</v>
      </c>
      <c r="I39" s="416">
        <f t="shared" si="1"/>
        <v>69.565217391304344</v>
      </c>
      <c r="J39" s="416">
        <f t="shared" si="2"/>
        <v>13.043478260869565</v>
      </c>
      <c r="K39" s="416">
        <f t="shared" si="3"/>
        <v>13.043478260869565</v>
      </c>
    </row>
    <row r="40" spans="1:11" ht="12.75" customHeight="1">
      <c r="A40" s="372"/>
      <c r="B40" s="467" t="s">
        <v>34</v>
      </c>
      <c r="C40" s="416">
        <f t="shared" si="11"/>
        <v>32</v>
      </c>
      <c r="D40" s="416">
        <f t="shared" si="12"/>
        <v>1</v>
      </c>
      <c r="E40" s="416">
        <f t="shared" si="13"/>
        <v>19</v>
      </c>
      <c r="F40" s="416">
        <f t="shared" si="14"/>
        <v>10</v>
      </c>
      <c r="G40" s="416">
        <f t="shared" si="15"/>
        <v>2</v>
      </c>
      <c r="H40" s="416">
        <f t="shared" si="4"/>
        <v>3.125</v>
      </c>
      <c r="I40" s="416">
        <f t="shared" si="1"/>
        <v>59.375</v>
      </c>
      <c r="J40" s="416">
        <f t="shared" si="2"/>
        <v>31.25</v>
      </c>
      <c r="K40" s="416">
        <f t="shared" si="3"/>
        <v>6.25</v>
      </c>
    </row>
    <row r="41" spans="1:11" ht="12.75" customHeight="1">
      <c r="A41" s="372"/>
      <c r="B41" s="467" t="s">
        <v>35</v>
      </c>
      <c r="C41" s="416">
        <f t="shared" si="11"/>
        <v>24</v>
      </c>
      <c r="D41" s="416">
        <f t="shared" si="12"/>
        <v>1</v>
      </c>
      <c r="E41" s="416">
        <f t="shared" si="13"/>
        <v>10</v>
      </c>
      <c r="F41" s="416">
        <f t="shared" si="14"/>
        <v>11</v>
      </c>
      <c r="G41" s="416">
        <f t="shared" si="15"/>
        <v>2</v>
      </c>
      <c r="H41" s="416">
        <f t="shared" si="4"/>
        <v>4.166666666666667</v>
      </c>
      <c r="I41" s="416">
        <f t="shared" si="1"/>
        <v>41.666666666666664</v>
      </c>
      <c r="J41" s="416">
        <f t="shared" si="2"/>
        <v>45.833333333333336</v>
      </c>
      <c r="K41" s="416">
        <f t="shared" si="3"/>
        <v>8.3333333333333339</v>
      </c>
    </row>
    <row r="42" spans="1:11" ht="12.75" customHeight="1">
      <c r="A42" s="372"/>
      <c r="B42" s="467" t="s">
        <v>36</v>
      </c>
      <c r="C42" s="416">
        <f t="shared" si="11"/>
        <v>13</v>
      </c>
      <c r="D42" s="416">
        <f t="shared" si="12"/>
        <v>1</v>
      </c>
      <c r="E42" s="416">
        <f t="shared" si="13"/>
        <v>8</v>
      </c>
      <c r="F42" s="416">
        <f t="shared" si="14"/>
        <v>3</v>
      </c>
      <c r="G42" s="416">
        <f t="shared" si="15"/>
        <v>1</v>
      </c>
      <c r="H42" s="416">
        <f t="shared" si="4"/>
        <v>7.6923076923076925</v>
      </c>
      <c r="I42" s="416">
        <f t="shared" si="1"/>
        <v>61.53846153846154</v>
      </c>
      <c r="J42" s="416">
        <f t="shared" si="2"/>
        <v>23.076923076923077</v>
      </c>
      <c r="K42" s="416">
        <f t="shared" si="3"/>
        <v>7.6923076923076925</v>
      </c>
    </row>
    <row r="43" spans="1:11" ht="12.75" customHeight="1">
      <c r="A43" s="372"/>
      <c r="B43" s="467" t="s">
        <v>37</v>
      </c>
      <c r="C43" s="416">
        <f t="shared" si="11"/>
        <v>15</v>
      </c>
      <c r="D43" s="416">
        <f t="shared" si="12"/>
        <v>1</v>
      </c>
      <c r="E43" s="416">
        <f t="shared" si="13"/>
        <v>9</v>
      </c>
      <c r="F43" s="416">
        <f t="shared" si="14"/>
        <v>3</v>
      </c>
      <c r="G43" s="416">
        <f t="shared" si="15"/>
        <v>2</v>
      </c>
      <c r="H43" s="416">
        <f t="shared" si="4"/>
        <v>6.666666666666667</v>
      </c>
      <c r="I43" s="416">
        <f t="shared" si="1"/>
        <v>60</v>
      </c>
      <c r="J43" s="416">
        <f t="shared" si="2"/>
        <v>20</v>
      </c>
      <c r="K43" s="416">
        <f t="shared" si="3"/>
        <v>13.333333333333334</v>
      </c>
    </row>
    <row r="44" spans="1:11" ht="12.75" customHeight="1">
      <c r="A44" s="372"/>
      <c r="B44" s="467" t="s">
        <v>38</v>
      </c>
      <c r="C44" s="416">
        <f t="shared" si="11"/>
        <v>8</v>
      </c>
      <c r="D44" s="416">
        <f t="shared" si="12"/>
        <v>0</v>
      </c>
      <c r="E44" s="416">
        <f t="shared" si="13"/>
        <v>3</v>
      </c>
      <c r="F44" s="416">
        <f t="shared" si="14"/>
        <v>5</v>
      </c>
      <c r="G44" s="416">
        <f t="shared" si="15"/>
        <v>0</v>
      </c>
      <c r="H44" s="416">
        <f t="shared" si="4"/>
        <v>0</v>
      </c>
      <c r="I44" s="416">
        <f t="shared" si="1"/>
        <v>37.5</v>
      </c>
      <c r="J44" s="416">
        <f t="shared" si="2"/>
        <v>62.5</v>
      </c>
      <c r="K44" s="416">
        <f t="shared" si="3"/>
        <v>0</v>
      </c>
    </row>
    <row r="45" spans="1:11" ht="12.75" customHeight="1">
      <c r="A45" s="372"/>
      <c r="B45" s="467" t="s">
        <v>39</v>
      </c>
      <c r="C45" s="416">
        <f t="shared" si="11"/>
        <v>7</v>
      </c>
      <c r="D45" s="416">
        <f t="shared" si="12"/>
        <v>0</v>
      </c>
      <c r="E45" s="416">
        <f t="shared" si="13"/>
        <v>5</v>
      </c>
      <c r="F45" s="416">
        <f t="shared" si="14"/>
        <v>1</v>
      </c>
      <c r="G45" s="416">
        <f t="shared" si="15"/>
        <v>1</v>
      </c>
      <c r="H45" s="416">
        <f t="shared" si="4"/>
        <v>0</v>
      </c>
      <c r="I45" s="416">
        <f t="shared" si="1"/>
        <v>71.428571428571431</v>
      </c>
      <c r="J45" s="416">
        <f t="shared" si="2"/>
        <v>14.285714285714286</v>
      </c>
      <c r="K45" s="416">
        <f t="shared" si="3"/>
        <v>14.285714285714286</v>
      </c>
    </row>
    <row r="46" spans="1:11" ht="12.75" customHeight="1">
      <c r="A46" s="372"/>
      <c r="B46" s="467" t="s">
        <v>40</v>
      </c>
      <c r="C46" s="416">
        <f t="shared" si="11"/>
        <v>16</v>
      </c>
      <c r="D46" s="416">
        <f t="shared" si="12"/>
        <v>1</v>
      </c>
      <c r="E46" s="416">
        <f t="shared" si="13"/>
        <v>10</v>
      </c>
      <c r="F46" s="416">
        <f t="shared" si="14"/>
        <v>4</v>
      </c>
      <c r="G46" s="416">
        <f t="shared" si="15"/>
        <v>1</v>
      </c>
      <c r="H46" s="416">
        <f t="shared" si="4"/>
        <v>6.25</v>
      </c>
      <c r="I46" s="416">
        <f t="shared" si="1"/>
        <v>62.5</v>
      </c>
      <c r="J46" s="416">
        <f t="shared" si="2"/>
        <v>25</v>
      </c>
      <c r="K46" s="416">
        <f t="shared" si="3"/>
        <v>6.25</v>
      </c>
    </row>
    <row r="47" spans="1:11" ht="12.75" customHeight="1">
      <c r="A47" s="372"/>
      <c r="B47" s="467" t="s">
        <v>41</v>
      </c>
      <c r="C47" s="416">
        <f t="shared" si="11"/>
        <v>20</v>
      </c>
      <c r="D47" s="416">
        <f t="shared" si="12"/>
        <v>0</v>
      </c>
      <c r="E47" s="416">
        <f t="shared" si="13"/>
        <v>11</v>
      </c>
      <c r="F47" s="416">
        <f t="shared" si="14"/>
        <v>9</v>
      </c>
      <c r="G47" s="416">
        <f t="shared" si="15"/>
        <v>0</v>
      </c>
      <c r="H47" s="416">
        <f t="shared" si="4"/>
        <v>0</v>
      </c>
      <c r="I47" s="416">
        <f t="shared" si="1"/>
        <v>55</v>
      </c>
      <c r="J47" s="416">
        <f t="shared" si="2"/>
        <v>45</v>
      </c>
      <c r="K47" s="416">
        <f t="shared" si="3"/>
        <v>0</v>
      </c>
    </row>
    <row r="48" spans="1:11" ht="12.75" customHeight="1">
      <c r="A48" s="372"/>
      <c r="B48" s="467" t="s">
        <v>42</v>
      </c>
      <c r="C48" s="416">
        <f t="shared" si="11"/>
        <v>18</v>
      </c>
      <c r="D48" s="416">
        <f t="shared" si="12"/>
        <v>1</v>
      </c>
      <c r="E48" s="416">
        <f t="shared" si="13"/>
        <v>12</v>
      </c>
      <c r="F48" s="416">
        <f t="shared" si="14"/>
        <v>4</v>
      </c>
      <c r="G48" s="416">
        <f t="shared" si="15"/>
        <v>1</v>
      </c>
      <c r="H48" s="416">
        <f t="shared" si="4"/>
        <v>5.5555555555555554</v>
      </c>
      <c r="I48" s="416">
        <f t="shared" si="1"/>
        <v>66.666666666666671</v>
      </c>
      <c r="J48" s="416">
        <f t="shared" si="2"/>
        <v>22.222222222222221</v>
      </c>
      <c r="K48" s="416">
        <f t="shared" si="3"/>
        <v>5.5555555555555554</v>
      </c>
    </row>
    <row r="49" spans="1:13" ht="12.75" customHeight="1">
      <c r="A49" s="372"/>
      <c r="B49" s="467" t="s">
        <v>43</v>
      </c>
      <c r="C49" s="416">
        <f t="shared" si="11"/>
        <v>15</v>
      </c>
      <c r="D49" s="416">
        <f t="shared" si="12"/>
        <v>3</v>
      </c>
      <c r="E49" s="416">
        <f t="shared" si="13"/>
        <v>8</v>
      </c>
      <c r="F49" s="416">
        <f t="shared" si="14"/>
        <v>4</v>
      </c>
      <c r="G49" s="416">
        <f t="shared" si="15"/>
        <v>0</v>
      </c>
      <c r="H49" s="416">
        <f t="shared" si="4"/>
        <v>20</v>
      </c>
      <c r="I49" s="416">
        <f t="shared" si="1"/>
        <v>53.333333333333336</v>
      </c>
      <c r="J49" s="416">
        <f t="shared" si="2"/>
        <v>26.666666666666668</v>
      </c>
      <c r="K49" s="416">
        <f t="shared" si="3"/>
        <v>0</v>
      </c>
    </row>
    <row r="50" spans="1:13" ht="12.75" customHeight="1">
      <c r="A50" s="372"/>
      <c r="B50" s="467" t="s">
        <v>44</v>
      </c>
      <c r="C50" s="416">
        <f t="shared" si="11"/>
        <v>14</v>
      </c>
      <c r="D50" s="416">
        <f t="shared" si="12"/>
        <v>1</v>
      </c>
      <c r="E50" s="416">
        <f t="shared" si="13"/>
        <v>9</v>
      </c>
      <c r="F50" s="416">
        <f t="shared" si="14"/>
        <v>3</v>
      </c>
      <c r="G50" s="416">
        <f t="shared" si="15"/>
        <v>1</v>
      </c>
      <c r="H50" s="416">
        <f t="shared" si="4"/>
        <v>7.1428571428571432</v>
      </c>
      <c r="I50" s="416">
        <f t="shared" si="1"/>
        <v>64.285714285714292</v>
      </c>
      <c r="J50" s="416">
        <f t="shared" si="2"/>
        <v>21.428571428571427</v>
      </c>
      <c r="K50" s="416">
        <f t="shared" si="3"/>
        <v>7.1428571428571432</v>
      </c>
    </row>
    <row r="51" spans="1:13" ht="12.75" customHeight="1">
      <c r="A51" s="372"/>
      <c r="B51" s="467" t="s">
        <v>180</v>
      </c>
      <c r="C51" s="416">
        <f t="shared" si="11"/>
        <v>18</v>
      </c>
      <c r="D51" s="416">
        <f t="shared" si="12"/>
        <v>2</v>
      </c>
      <c r="E51" s="416">
        <f t="shared" si="13"/>
        <v>8</v>
      </c>
      <c r="F51" s="416">
        <f t="shared" si="14"/>
        <v>7</v>
      </c>
      <c r="G51" s="416">
        <f t="shared" si="15"/>
        <v>1</v>
      </c>
      <c r="H51" s="416">
        <f t="shared" si="4"/>
        <v>11.111111111111111</v>
      </c>
      <c r="I51" s="416">
        <f t="shared" si="1"/>
        <v>44.444444444444443</v>
      </c>
      <c r="J51" s="416">
        <f t="shared" si="2"/>
        <v>38.888888888888886</v>
      </c>
      <c r="K51" s="416">
        <f t="shared" si="3"/>
        <v>5.5555555555555554</v>
      </c>
    </row>
    <row r="52" spans="1:13" ht="12.75" customHeight="1">
      <c r="A52" s="373"/>
      <c r="B52" s="103"/>
      <c r="C52" s="471"/>
      <c r="D52" s="468"/>
      <c r="E52" s="470"/>
      <c r="F52" s="468"/>
      <c r="G52" s="470"/>
      <c r="H52" s="416"/>
      <c r="I52" s="416"/>
      <c r="J52" s="416"/>
      <c r="K52" s="416"/>
    </row>
    <row r="53" spans="1:13" s="178" customFormat="1" ht="12.75" customHeight="1">
      <c r="A53" s="374"/>
      <c r="B53" s="375" t="s">
        <v>53</v>
      </c>
      <c r="C53" s="212">
        <f>SUM(C54:C68)</f>
        <v>340</v>
      </c>
      <c r="D53" s="212">
        <f t="shared" ref="D53:G53" si="16">SUM(D54:D68)</f>
        <v>19</v>
      </c>
      <c r="E53" s="212">
        <f t="shared" si="16"/>
        <v>202</v>
      </c>
      <c r="F53" s="212">
        <f t="shared" si="16"/>
        <v>102</v>
      </c>
      <c r="G53" s="212">
        <f t="shared" si="16"/>
        <v>17</v>
      </c>
      <c r="H53" s="212">
        <f t="shared" si="4"/>
        <v>5.5882352941176467</v>
      </c>
      <c r="I53" s="212">
        <f t="shared" si="1"/>
        <v>59.411764705882355</v>
      </c>
      <c r="J53" s="212">
        <f t="shared" si="2"/>
        <v>30</v>
      </c>
      <c r="K53" s="212">
        <f t="shared" si="3"/>
        <v>5</v>
      </c>
      <c r="M53" s="181"/>
    </row>
    <row r="54" spans="1:13" ht="12.75" customHeight="1">
      <c r="A54" s="376"/>
      <c r="B54" s="472" t="s">
        <v>230</v>
      </c>
      <c r="C54" s="416">
        <f t="shared" ref="C54:C68" si="17">IF(ISERROR(VLOOKUP($D$6&amp;$B54,Dataset2,5,FALSE))=TRUE,0,VLOOKUP($D$6&amp;$B54,Dataset2,5,FALSE))</f>
        <v>8</v>
      </c>
      <c r="D54" s="416">
        <f t="shared" ref="D54:D68" si="18">IF(ISERROR(VLOOKUP($D$6&amp;$B54,Dataset2,6,FALSE))=TRUE,0,VLOOKUP($D$6&amp;$B54,Dataset2,6,FALSE))</f>
        <v>1</v>
      </c>
      <c r="E54" s="416">
        <f t="shared" ref="E54:E68" si="19">IF(ISERROR(VLOOKUP($D$6&amp;$B54,Dataset2,7,FALSE))=TRUE,0,VLOOKUP($D$6&amp;$B54,Dataset2,7,FALSE))</f>
        <v>4</v>
      </c>
      <c r="F54" s="416">
        <f t="shared" ref="F54:F68" si="20">IF(ISERROR(VLOOKUP($D$6&amp;$B54,Dataset2,8,FALSE))=TRUE,0,VLOOKUP($D$6&amp;$B54,Dataset2,8,FALSE))</f>
        <v>2</v>
      </c>
      <c r="G54" s="416">
        <f t="shared" ref="G54:G68" si="21">IF(ISERROR(VLOOKUP($D$6&amp;$B54,Dataset2,9,FALSE))=TRUE,0,VLOOKUP($D$6&amp;$B54,Dataset2,9,FALSE))</f>
        <v>1</v>
      </c>
      <c r="H54" s="416">
        <f t="shared" si="4"/>
        <v>12.5</v>
      </c>
      <c r="I54" s="416">
        <f t="shared" si="1"/>
        <v>50</v>
      </c>
      <c r="J54" s="416">
        <f t="shared" si="2"/>
        <v>25</v>
      </c>
      <c r="K54" s="416">
        <f t="shared" si="3"/>
        <v>12.5</v>
      </c>
      <c r="L54" s="6"/>
    </row>
    <row r="55" spans="1:13" ht="12.75" customHeight="1">
      <c r="A55" s="376"/>
      <c r="B55" s="472" t="s">
        <v>231</v>
      </c>
      <c r="C55" s="416">
        <f t="shared" si="17"/>
        <v>26</v>
      </c>
      <c r="D55" s="416">
        <f t="shared" si="18"/>
        <v>0</v>
      </c>
      <c r="E55" s="416">
        <f t="shared" si="19"/>
        <v>11</v>
      </c>
      <c r="F55" s="416">
        <f t="shared" si="20"/>
        <v>14</v>
      </c>
      <c r="G55" s="416">
        <f t="shared" si="21"/>
        <v>1</v>
      </c>
      <c r="H55" s="416">
        <f t="shared" si="4"/>
        <v>0</v>
      </c>
      <c r="I55" s="416">
        <f t="shared" si="1"/>
        <v>42.307692307692307</v>
      </c>
      <c r="J55" s="416">
        <f t="shared" si="2"/>
        <v>53.846153846153847</v>
      </c>
      <c r="K55" s="416">
        <f t="shared" si="3"/>
        <v>3.8461538461538463</v>
      </c>
      <c r="L55" s="6"/>
    </row>
    <row r="56" spans="1:13" ht="12.75" customHeight="1">
      <c r="A56" s="376"/>
      <c r="B56" s="472" t="s">
        <v>232</v>
      </c>
      <c r="C56" s="416">
        <f t="shared" si="17"/>
        <v>8</v>
      </c>
      <c r="D56" s="416">
        <f t="shared" si="18"/>
        <v>0</v>
      </c>
      <c r="E56" s="416">
        <f t="shared" si="19"/>
        <v>4</v>
      </c>
      <c r="F56" s="416">
        <f t="shared" si="20"/>
        <v>4</v>
      </c>
      <c r="G56" s="416">
        <f t="shared" si="21"/>
        <v>0</v>
      </c>
      <c r="H56" s="416">
        <f t="shared" si="4"/>
        <v>0</v>
      </c>
      <c r="I56" s="416">
        <f t="shared" si="1"/>
        <v>50</v>
      </c>
      <c r="J56" s="416">
        <f t="shared" si="2"/>
        <v>50</v>
      </c>
      <c r="K56" s="416">
        <f t="shared" si="3"/>
        <v>0</v>
      </c>
      <c r="L56" s="6"/>
    </row>
    <row r="57" spans="1:13" ht="12.75" customHeight="1">
      <c r="A57" s="376"/>
      <c r="B57" s="472" t="s">
        <v>233</v>
      </c>
      <c r="C57" s="416">
        <f t="shared" si="17"/>
        <v>12</v>
      </c>
      <c r="D57" s="416">
        <f t="shared" si="18"/>
        <v>0</v>
      </c>
      <c r="E57" s="416">
        <f t="shared" si="19"/>
        <v>7</v>
      </c>
      <c r="F57" s="416">
        <f t="shared" si="20"/>
        <v>5</v>
      </c>
      <c r="G57" s="416">
        <f t="shared" si="21"/>
        <v>0</v>
      </c>
      <c r="H57" s="416">
        <f t="shared" si="4"/>
        <v>0</v>
      </c>
      <c r="I57" s="416">
        <f t="shared" si="1"/>
        <v>58.333333333333336</v>
      </c>
      <c r="J57" s="416">
        <f t="shared" si="2"/>
        <v>41.666666666666664</v>
      </c>
      <c r="K57" s="416">
        <f t="shared" si="3"/>
        <v>0</v>
      </c>
      <c r="L57" s="6"/>
    </row>
    <row r="58" spans="1:13" ht="12.75" customHeight="1">
      <c r="A58" s="376"/>
      <c r="B58" s="472" t="s">
        <v>234</v>
      </c>
      <c r="C58" s="416">
        <f t="shared" si="17"/>
        <v>33</v>
      </c>
      <c r="D58" s="416">
        <f t="shared" si="18"/>
        <v>2</v>
      </c>
      <c r="E58" s="416">
        <f t="shared" si="19"/>
        <v>24</v>
      </c>
      <c r="F58" s="416">
        <f t="shared" si="20"/>
        <v>6</v>
      </c>
      <c r="G58" s="416">
        <f t="shared" si="21"/>
        <v>1</v>
      </c>
      <c r="H58" s="416">
        <f t="shared" si="4"/>
        <v>6.0606060606060606</v>
      </c>
      <c r="I58" s="416">
        <f t="shared" si="1"/>
        <v>72.727272727272734</v>
      </c>
      <c r="J58" s="416">
        <f t="shared" si="2"/>
        <v>18.181818181818183</v>
      </c>
      <c r="K58" s="416">
        <f t="shared" si="3"/>
        <v>3.0303030303030303</v>
      </c>
      <c r="L58" s="6"/>
    </row>
    <row r="59" spans="1:13" ht="12.75" customHeight="1">
      <c r="A59" s="377"/>
      <c r="B59" s="472" t="s">
        <v>235</v>
      </c>
      <c r="C59" s="416">
        <f t="shared" si="17"/>
        <v>32</v>
      </c>
      <c r="D59" s="416">
        <f t="shared" si="18"/>
        <v>0</v>
      </c>
      <c r="E59" s="416">
        <f t="shared" si="19"/>
        <v>23</v>
      </c>
      <c r="F59" s="416">
        <f t="shared" si="20"/>
        <v>9</v>
      </c>
      <c r="G59" s="416">
        <f t="shared" si="21"/>
        <v>0</v>
      </c>
      <c r="H59" s="416">
        <f t="shared" si="4"/>
        <v>0</v>
      </c>
      <c r="I59" s="416">
        <f t="shared" si="1"/>
        <v>71.875</v>
      </c>
      <c r="J59" s="416">
        <f t="shared" si="2"/>
        <v>28.125</v>
      </c>
      <c r="K59" s="416">
        <f t="shared" si="3"/>
        <v>0</v>
      </c>
      <c r="L59" s="6"/>
    </row>
    <row r="60" spans="1:13" ht="12.75" customHeight="1">
      <c r="A60" s="377"/>
      <c r="B60" s="472" t="s">
        <v>118</v>
      </c>
      <c r="C60" s="416">
        <f t="shared" si="17"/>
        <v>20</v>
      </c>
      <c r="D60" s="416">
        <f t="shared" si="18"/>
        <v>3</v>
      </c>
      <c r="E60" s="416">
        <f t="shared" si="19"/>
        <v>10</v>
      </c>
      <c r="F60" s="416">
        <f t="shared" si="20"/>
        <v>7</v>
      </c>
      <c r="G60" s="416">
        <f t="shared" si="21"/>
        <v>0</v>
      </c>
      <c r="H60" s="416">
        <f t="shared" si="4"/>
        <v>15</v>
      </c>
      <c r="I60" s="416">
        <f t="shared" si="1"/>
        <v>50</v>
      </c>
      <c r="J60" s="416">
        <f t="shared" si="2"/>
        <v>35</v>
      </c>
      <c r="K60" s="416">
        <f t="shared" si="3"/>
        <v>0</v>
      </c>
      <c r="L60" s="6"/>
    </row>
    <row r="61" spans="1:13" ht="12.75" customHeight="1">
      <c r="A61" s="376"/>
      <c r="B61" s="472" t="s">
        <v>119</v>
      </c>
      <c r="C61" s="416">
        <f t="shared" si="17"/>
        <v>64</v>
      </c>
      <c r="D61" s="416">
        <f t="shared" si="18"/>
        <v>0</v>
      </c>
      <c r="E61" s="416">
        <f t="shared" si="19"/>
        <v>43</v>
      </c>
      <c r="F61" s="416">
        <f t="shared" si="20"/>
        <v>16</v>
      </c>
      <c r="G61" s="416">
        <f t="shared" si="21"/>
        <v>5</v>
      </c>
      <c r="H61" s="416">
        <f t="shared" si="4"/>
        <v>0</v>
      </c>
      <c r="I61" s="416">
        <f t="shared" si="1"/>
        <v>67.1875</v>
      </c>
      <c r="J61" s="416">
        <f t="shared" si="2"/>
        <v>25</v>
      </c>
      <c r="K61" s="416">
        <f t="shared" si="3"/>
        <v>7.8125</v>
      </c>
      <c r="L61" s="6"/>
    </row>
    <row r="62" spans="1:13" ht="12.75" customHeight="1">
      <c r="A62" s="376"/>
      <c r="B62" s="472" t="s">
        <v>59</v>
      </c>
      <c r="C62" s="416">
        <f t="shared" si="17"/>
        <v>4</v>
      </c>
      <c r="D62" s="416">
        <f t="shared" si="18"/>
        <v>0</v>
      </c>
      <c r="E62" s="416">
        <f t="shared" si="19"/>
        <v>3</v>
      </c>
      <c r="F62" s="416">
        <f t="shared" si="20"/>
        <v>1</v>
      </c>
      <c r="G62" s="416">
        <f t="shared" si="21"/>
        <v>0</v>
      </c>
      <c r="H62" s="416">
        <f t="shared" si="4"/>
        <v>0</v>
      </c>
      <c r="I62" s="416">
        <f t="shared" si="1"/>
        <v>75</v>
      </c>
      <c r="J62" s="416">
        <f t="shared" si="2"/>
        <v>25</v>
      </c>
      <c r="K62" s="416">
        <f t="shared" si="3"/>
        <v>0</v>
      </c>
      <c r="L62" s="6"/>
    </row>
    <row r="63" spans="1:13" ht="12.75" customHeight="1">
      <c r="A63" s="376"/>
      <c r="B63" s="472" t="s">
        <v>60</v>
      </c>
      <c r="C63" s="416">
        <f t="shared" si="17"/>
        <v>9</v>
      </c>
      <c r="D63" s="416">
        <f t="shared" si="18"/>
        <v>0</v>
      </c>
      <c r="E63" s="416">
        <f t="shared" si="19"/>
        <v>7</v>
      </c>
      <c r="F63" s="416">
        <f t="shared" si="20"/>
        <v>2</v>
      </c>
      <c r="G63" s="416">
        <f t="shared" si="21"/>
        <v>0</v>
      </c>
      <c r="H63" s="416">
        <f t="shared" si="4"/>
        <v>0</v>
      </c>
      <c r="I63" s="416">
        <f t="shared" si="1"/>
        <v>77.777777777777771</v>
      </c>
      <c r="J63" s="416">
        <f t="shared" si="2"/>
        <v>22.222222222222221</v>
      </c>
      <c r="K63" s="416">
        <f t="shared" si="3"/>
        <v>0</v>
      </c>
      <c r="L63" s="6"/>
    </row>
    <row r="64" spans="1:13" ht="12.75" customHeight="1">
      <c r="A64" s="376"/>
      <c r="B64" s="472" t="s">
        <v>61</v>
      </c>
      <c r="C64" s="416">
        <f t="shared" si="17"/>
        <v>47</v>
      </c>
      <c r="D64" s="416">
        <f t="shared" si="18"/>
        <v>2</v>
      </c>
      <c r="E64" s="416">
        <f t="shared" si="19"/>
        <v>30</v>
      </c>
      <c r="F64" s="416">
        <f t="shared" si="20"/>
        <v>9</v>
      </c>
      <c r="G64" s="416">
        <f t="shared" si="21"/>
        <v>6</v>
      </c>
      <c r="H64" s="416">
        <f t="shared" si="4"/>
        <v>4.2553191489361701</v>
      </c>
      <c r="I64" s="416">
        <f t="shared" si="1"/>
        <v>63.829787234042556</v>
      </c>
      <c r="J64" s="416">
        <f t="shared" si="2"/>
        <v>19.148936170212767</v>
      </c>
      <c r="K64" s="416">
        <f t="shared" si="3"/>
        <v>12.76595744680851</v>
      </c>
      <c r="L64" s="6"/>
    </row>
    <row r="65" spans="1:13" ht="12.75" customHeight="1">
      <c r="A65" s="376"/>
      <c r="B65" s="472" t="s">
        <v>62</v>
      </c>
      <c r="C65" s="416">
        <f t="shared" si="17"/>
        <v>12</v>
      </c>
      <c r="D65" s="416">
        <f t="shared" si="18"/>
        <v>3</v>
      </c>
      <c r="E65" s="416">
        <f t="shared" si="19"/>
        <v>4</v>
      </c>
      <c r="F65" s="416">
        <f t="shared" si="20"/>
        <v>5</v>
      </c>
      <c r="G65" s="416">
        <f t="shared" si="21"/>
        <v>0</v>
      </c>
      <c r="H65" s="416">
        <f t="shared" si="4"/>
        <v>25</v>
      </c>
      <c r="I65" s="416">
        <f t="shared" si="1"/>
        <v>33.333333333333336</v>
      </c>
      <c r="J65" s="416">
        <f t="shared" si="2"/>
        <v>41.666666666666664</v>
      </c>
      <c r="K65" s="416">
        <f t="shared" si="3"/>
        <v>0</v>
      </c>
      <c r="L65" s="6"/>
    </row>
    <row r="66" spans="1:13" ht="12.75" customHeight="1">
      <c r="A66" s="376"/>
      <c r="B66" s="472" t="s">
        <v>63</v>
      </c>
      <c r="C66" s="416">
        <f t="shared" si="17"/>
        <v>16</v>
      </c>
      <c r="D66" s="416">
        <f t="shared" si="18"/>
        <v>5</v>
      </c>
      <c r="E66" s="416">
        <f t="shared" si="19"/>
        <v>8</v>
      </c>
      <c r="F66" s="416">
        <f t="shared" si="20"/>
        <v>3</v>
      </c>
      <c r="G66" s="416">
        <f t="shared" si="21"/>
        <v>0</v>
      </c>
      <c r="H66" s="416">
        <f t="shared" si="4"/>
        <v>31.25</v>
      </c>
      <c r="I66" s="416">
        <f t="shared" si="1"/>
        <v>50</v>
      </c>
      <c r="J66" s="416">
        <f t="shared" si="2"/>
        <v>18.75</v>
      </c>
      <c r="K66" s="416">
        <f t="shared" si="3"/>
        <v>0</v>
      </c>
      <c r="L66" s="6"/>
    </row>
    <row r="67" spans="1:13" ht="12.75" customHeight="1">
      <c r="A67" s="376"/>
      <c r="B67" s="472" t="s">
        <v>64</v>
      </c>
      <c r="C67" s="416">
        <f t="shared" si="17"/>
        <v>22</v>
      </c>
      <c r="D67" s="416">
        <f t="shared" si="18"/>
        <v>3</v>
      </c>
      <c r="E67" s="416">
        <f t="shared" si="19"/>
        <v>12</v>
      </c>
      <c r="F67" s="416">
        <f t="shared" si="20"/>
        <v>6</v>
      </c>
      <c r="G67" s="416">
        <f t="shared" si="21"/>
        <v>1</v>
      </c>
      <c r="H67" s="416">
        <f t="shared" si="4"/>
        <v>13.636363636363637</v>
      </c>
      <c r="I67" s="416">
        <f t="shared" si="1"/>
        <v>54.545454545454547</v>
      </c>
      <c r="J67" s="416">
        <f t="shared" si="2"/>
        <v>27.272727272727273</v>
      </c>
      <c r="K67" s="416">
        <f t="shared" si="3"/>
        <v>4.5454545454545459</v>
      </c>
      <c r="L67" s="6"/>
    </row>
    <row r="68" spans="1:13" ht="12.75" customHeight="1">
      <c r="A68" s="376"/>
      <c r="B68" s="472" t="s">
        <v>65</v>
      </c>
      <c r="C68" s="416">
        <f t="shared" si="17"/>
        <v>27</v>
      </c>
      <c r="D68" s="416">
        <f t="shared" si="18"/>
        <v>0</v>
      </c>
      <c r="E68" s="416">
        <f t="shared" si="19"/>
        <v>12</v>
      </c>
      <c r="F68" s="416">
        <f t="shared" si="20"/>
        <v>13</v>
      </c>
      <c r="G68" s="416">
        <f t="shared" si="21"/>
        <v>2</v>
      </c>
      <c r="H68" s="416">
        <f t="shared" si="4"/>
        <v>0</v>
      </c>
      <c r="I68" s="416">
        <f t="shared" si="1"/>
        <v>44.444444444444443</v>
      </c>
      <c r="J68" s="416">
        <f t="shared" si="2"/>
        <v>48.148148148148145</v>
      </c>
      <c r="K68" s="416">
        <f t="shared" si="3"/>
        <v>7.4074074074074074</v>
      </c>
    </row>
    <row r="69" spans="1:13" ht="12.75" customHeight="1">
      <c r="A69" s="373"/>
      <c r="B69" s="103"/>
      <c r="C69" s="471"/>
      <c r="D69" s="468"/>
      <c r="E69" s="470"/>
      <c r="F69" s="468"/>
      <c r="G69" s="470"/>
      <c r="H69" s="416"/>
      <c r="I69" s="416"/>
      <c r="J69" s="416"/>
      <c r="K69" s="416"/>
    </row>
    <row r="70" spans="1:13" s="178" customFormat="1" ht="12.75" customHeight="1">
      <c r="A70" s="374"/>
      <c r="B70" s="375" t="s">
        <v>45</v>
      </c>
      <c r="C70" s="212">
        <f>SUM(C71:C79)</f>
        <v>322</v>
      </c>
      <c r="D70" s="212">
        <f t="shared" ref="D70:G70" si="22">SUM(D71:D79)</f>
        <v>20</v>
      </c>
      <c r="E70" s="212">
        <f t="shared" si="22"/>
        <v>185</v>
      </c>
      <c r="F70" s="212">
        <f t="shared" si="22"/>
        <v>106</v>
      </c>
      <c r="G70" s="212">
        <f t="shared" si="22"/>
        <v>11</v>
      </c>
      <c r="H70" s="212">
        <f t="shared" si="4"/>
        <v>6.2111801242236027</v>
      </c>
      <c r="I70" s="212">
        <f t="shared" si="1"/>
        <v>57.453416149068325</v>
      </c>
      <c r="J70" s="212">
        <f t="shared" si="2"/>
        <v>32.919254658385093</v>
      </c>
      <c r="K70" s="212">
        <f t="shared" si="3"/>
        <v>3.4161490683229814</v>
      </c>
      <c r="M70" s="181"/>
    </row>
    <row r="71" spans="1:13" ht="12.75" customHeight="1">
      <c r="A71" s="376"/>
      <c r="B71" s="472" t="s">
        <v>77</v>
      </c>
      <c r="C71" s="416">
        <f t="shared" ref="C71:C79" si="23">IF(ISERROR(VLOOKUP($D$6&amp;$B71,Dataset2,5,FALSE))=TRUE,0,VLOOKUP($D$6&amp;$B71,Dataset2,5,FALSE))</f>
        <v>15</v>
      </c>
      <c r="D71" s="416">
        <f t="shared" ref="D71:D79" si="24">IF(ISERROR(VLOOKUP($D$6&amp;$B71,Dataset2,6,FALSE))=TRUE,0,VLOOKUP($D$6&amp;$B71,Dataset2,6,FALSE))</f>
        <v>0</v>
      </c>
      <c r="E71" s="416">
        <f t="shared" ref="E71:E79" si="25">IF(ISERROR(VLOOKUP($D$6&amp;$B71,Dataset2,7,FALSE))=TRUE,0,VLOOKUP($D$6&amp;$B71,Dataset2,7,FALSE))</f>
        <v>12</v>
      </c>
      <c r="F71" s="416">
        <f t="shared" ref="F71:F79" si="26">IF(ISERROR(VLOOKUP($D$6&amp;$B71,Dataset2,8,FALSE))=TRUE,0,VLOOKUP($D$6&amp;$B71,Dataset2,8,FALSE))</f>
        <v>3</v>
      </c>
      <c r="G71" s="416">
        <f t="shared" ref="G71:G79" si="27">IF(ISERROR(VLOOKUP($D$6&amp;$B71,Dataset2,9,FALSE))=TRUE,0,VLOOKUP($D$6&amp;$B71,Dataset2,9,FALSE))</f>
        <v>0</v>
      </c>
      <c r="H71" s="416">
        <f t="shared" si="4"/>
        <v>0</v>
      </c>
      <c r="I71" s="416">
        <f t="shared" si="1"/>
        <v>80</v>
      </c>
      <c r="J71" s="416">
        <f t="shared" si="2"/>
        <v>20</v>
      </c>
      <c r="K71" s="416">
        <f t="shared" si="3"/>
        <v>0</v>
      </c>
    </row>
    <row r="72" spans="1:13" ht="12.75" customHeight="1">
      <c r="A72" s="376"/>
      <c r="B72" s="472" t="s">
        <v>78</v>
      </c>
      <c r="C72" s="416">
        <f t="shared" si="23"/>
        <v>49</v>
      </c>
      <c r="D72" s="416">
        <f t="shared" si="24"/>
        <v>4</v>
      </c>
      <c r="E72" s="416">
        <f t="shared" si="25"/>
        <v>30</v>
      </c>
      <c r="F72" s="416">
        <f t="shared" si="26"/>
        <v>15</v>
      </c>
      <c r="G72" s="416">
        <f t="shared" si="27"/>
        <v>0</v>
      </c>
      <c r="H72" s="416">
        <f t="shared" si="4"/>
        <v>8.1632653061224492</v>
      </c>
      <c r="I72" s="416">
        <f t="shared" si="1"/>
        <v>61.224489795918366</v>
      </c>
      <c r="J72" s="416">
        <f t="shared" si="2"/>
        <v>30.612244897959183</v>
      </c>
      <c r="K72" s="416">
        <f t="shared" si="3"/>
        <v>0</v>
      </c>
      <c r="L72" s="6"/>
    </row>
    <row r="73" spans="1:13" ht="12.75" customHeight="1">
      <c r="A73" s="376"/>
      <c r="B73" s="472" t="s">
        <v>79</v>
      </c>
      <c r="C73" s="416">
        <f t="shared" si="23"/>
        <v>10</v>
      </c>
      <c r="D73" s="416">
        <f t="shared" si="24"/>
        <v>1</v>
      </c>
      <c r="E73" s="416">
        <f t="shared" si="25"/>
        <v>3</v>
      </c>
      <c r="F73" s="416">
        <f t="shared" si="26"/>
        <v>4</v>
      </c>
      <c r="G73" s="416">
        <f t="shared" si="27"/>
        <v>2</v>
      </c>
      <c r="H73" s="416">
        <f t="shared" si="4"/>
        <v>10</v>
      </c>
      <c r="I73" s="416">
        <f t="shared" si="1"/>
        <v>30</v>
      </c>
      <c r="J73" s="416">
        <f t="shared" si="2"/>
        <v>40</v>
      </c>
      <c r="K73" s="416">
        <f t="shared" si="3"/>
        <v>20</v>
      </c>
      <c r="L73" s="6"/>
    </row>
    <row r="74" spans="1:13" ht="12.75" customHeight="1">
      <c r="A74" s="376"/>
      <c r="B74" s="472" t="s">
        <v>80</v>
      </c>
      <c r="C74" s="416">
        <f t="shared" si="23"/>
        <v>53</v>
      </c>
      <c r="D74" s="416">
        <f t="shared" si="24"/>
        <v>4</v>
      </c>
      <c r="E74" s="416">
        <f t="shared" si="25"/>
        <v>32</v>
      </c>
      <c r="F74" s="416">
        <f t="shared" si="26"/>
        <v>16</v>
      </c>
      <c r="G74" s="416">
        <f t="shared" si="27"/>
        <v>1</v>
      </c>
      <c r="H74" s="416">
        <f t="shared" si="4"/>
        <v>7.5471698113207548</v>
      </c>
      <c r="I74" s="416">
        <f t="shared" si="1"/>
        <v>60.377358490566039</v>
      </c>
      <c r="J74" s="416">
        <f t="shared" si="2"/>
        <v>30.188679245283019</v>
      </c>
      <c r="K74" s="416">
        <f t="shared" si="3"/>
        <v>1.8867924528301887</v>
      </c>
      <c r="L74" s="6"/>
    </row>
    <row r="75" spans="1:13" ht="12.75" customHeight="1">
      <c r="A75" s="376"/>
      <c r="B75" s="472" t="s">
        <v>81</v>
      </c>
      <c r="C75" s="416">
        <f t="shared" si="23"/>
        <v>54</v>
      </c>
      <c r="D75" s="416">
        <f t="shared" si="24"/>
        <v>4</v>
      </c>
      <c r="E75" s="416">
        <f t="shared" si="25"/>
        <v>33</v>
      </c>
      <c r="F75" s="416">
        <f t="shared" si="26"/>
        <v>14</v>
      </c>
      <c r="G75" s="416">
        <f t="shared" si="27"/>
        <v>3</v>
      </c>
      <c r="H75" s="416">
        <f t="shared" si="4"/>
        <v>7.4074074074074074</v>
      </c>
      <c r="I75" s="416">
        <f t="shared" si="1"/>
        <v>61.111111111111114</v>
      </c>
      <c r="J75" s="416">
        <f t="shared" si="2"/>
        <v>25.925925925925927</v>
      </c>
      <c r="K75" s="416">
        <f t="shared" si="3"/>
        <v>5.5555555555555554</v>
      </c>
      <c r="L75" s="6"/>
    </row>
    <row r="76" spans="1:13" ht="12.75" customHeight="1">
      <c r="A76" s="376"/>
      <c r="B76" s="472" t="s">
        <v>82</v>
      </c>
      <c r="C76" s="416">
        <f t="shared" si="23"/>
        <v>84</v>
      </c>
      <c r="D76" s="416">
        <f t="shared" si="24"/>
        <v>3</v>
      </c>
      <c r="E76" s="416">
        <f t="shared" si="25"/>
        <v>44</v>
      </c>
      <c r="F76" s="416">
        <f t="shared" si="26"/>
        <v>35</v>
      </c>
      <c r="G76" s="416">
        <f t="shared" si="27"/>
        <v>2</v>
      </c>
      <c r="H76" s="416">
        <f t="shared" si="4"/>
        <v>3.5714285714285716</v>
      </c>
      <c r="I76" s="416">
        <f t="shared" ref="I76:I139" si="28">IF(ISERROR(100*E76/$C76),"-",100*E76/$C76)</f>
        <v>52.38095238095238</v>
      </c>
      <c r="J76" s="416">
        <f t="shared" ref="J76:J139" si="29">IF(ISERROR(100*F76/$C76),"-",100*F76/$C76)</f>
        <v>41.666666666666664</v>
      </c>
      <c r="K76" s="416">
        <f t="shared" ref="K76:K139" si="30">IF(ISERROR(100*G76/$C76),"-",100*G76/$C76)</f>
        <v>2.3809523809523809</v>
      </c>
      <c r="L76" s="6"/>
    </row>
    <row r="77" spans="1:13" ht="12.75" customHeight="1">
      <c r="A77" s="376"/>
      <c r="B77" s="472" t="s">
        <v>83</v>
      </c>
      <c r="C77" s="416">
        <f t="shared" si="23"/>
        <v>12</v>
      </c>
      <c r="D77" s="416">
        <f t="shared" si="24"/>
        <v>0</v>
      </c>
      <c r="E77" s="416">
        <f t="shared" si="25"/>
        <v>7</v>
      </c>
      <c r="F77" s="416">
        <f t="shared" si="26"/>
        <v>5</v>
      </c>
      <c r="G77" s="416">
        <f t="shared" si="27"/>
        <v>0</v>
      </c>
      <c r="H77" s="416">
        <f t="shared" ref="H77:H140" si="31">IF(ISERROR(100*D77/$C77),"-",100*D77/$C77)</f>
        <v>0</v>
      </c>
      <c r="I77" s="416">
        <f t="shared" si="28"/>
        <v>58.333333333333336</v>
      </c>
      <c r="J77" s="416">
        <f t="shared" si="29"/>
        <v>41.666666666666664</v>
      </c>
      <c r="K77" s="416">
        <f t="shared" si="30"/>
        <v>0</v>
      </c>
      <c r="L77" s="6"/>
    </row>
    <row r="78" spans="1:13" ht="12.75" customHeight="1">
      <c r="A78" s="376"/>
      <c r="B78" s="472" t="s">
        <v>84</v>
      </c>
      <c r="C78" s="416">
        <f t="shared" si="23"/>
        <v>38</v>
      </c>
      <c r="D78" s="416">
        <f t="shared" si="24"/>
        <v>2</v>
      </c>
      <c r="E78" s="416">
        <f t="shared" si="25"/>
        <v>21</v>
      </c>
      <c r="F78" s="416">
        <f t="shared" si="26"/>
        <v>13</v>
      </c>
      <c r="G78" s="416">
        <f t="shared" si="27"/>
        <v>2</v>
      </c>
      <c r="H78" s="416">
        <f t="shared" si="31"/>
        <v>5.2631578947368425</v>
      </c>
      <c r="I78" s="416">
        <f t="shared" si="28"/>
        <v>55.263157894736842</v>
      </c>
      <c r="J78" s="416">
        <f t="shared" si="29"/>
        <v>34.210526315789473</v>
      </c>
      <c r="K78" s="416">
        <f t="shared" si="30"/>
        <v>5.2631578947368425</v>
      </c>
      <c r="L78" s="6"/>
    </row>
    <row r="79" spans="1:13" ht="12.75" customHeight="1">
      <c r="A79" s="376"/>
      <c r="B79" s="472" t="s">
        <v>85</v>
      </c>
      <c r="C79" s="416">
        <f t="shared" si="23"/>
        <v>7</v>
      </c>
      <c r="D79" s="416">
        <f t="shared" si="24"/>
        <v>2</v>
      </c>
      <c r="E79" s="416">
        <f t="shared" si="25"/>
        <v>3</v>
      </c>
      <c r="F79" s="416">
        <f t="shared" si="26"/>
        <v>1</v>
      </c>
      <c r="G79" s="416">
        <f t="shared" si="27"/>
        <v>1</v>
      </c>
      <c r="H79" s="416">
        <f t="shared" si="31"/>
        <v>28.571428571428573</v>
      </c>
      <c r="I79" s="416">
        <f t="shared" si="28"/>
        <v>42.857142857142854</v>
      </c>
      <c r="J79" s="416">
        <f t="shared" si="29"/>
        <v>14.285714285714286</v>
      </c>
      <c r="K79" s="416">
        <f t="shared" si="30"/>
        <v>14.285714285714286</v>
      </c>
      <c r="L79" s="6"/>
    </row>
    <row r="80" spans="1:13" ht="12.75" customHeight="1">
      <c r="A80" s="373"/>
      <c r="B80" s="103"/>
      <c r="C80" s="473"/>
      <c r="D80" s="468"/>
      <c r="E80" s="469"/>
      <c r="F80" s="468"/>
      <c r="G80" s="469"/>
      <c r="H80" s="416"/>
      <c r="I80" s="416"/>
      <c r="J80" s="416"/>
      <c r="K80" s="416"/>
    </row>
    <row r="81" spans="1:13" s="178" customFormat="1" ht="12.75" customHeight="1">
      <c r="A81" s="374"/>
      <c r="B81" s="375" t="s">
        <v>52</v>
      </c>
      <c r="C81" s="212">
        <f>SUM(C82:C95)</f>
        <v>425</v>
      </c>
      <c r="D81" s="212">
        <f t="shared" ref="D81:G81" si="32">SUM(D82:D95)</f>
        <v>45</v>
      </c>
      <c r="E81" s="212">
        <f t="shared" si="32"/>
        <v>234</v>
      </c>
      <c r="F81" s="212">
        <f t="shared" si="32"/>
        <v>117</v>
      </c>
      <c r="G81" s="212">
        <f t="shared" si="32"/>
        <v>29</v>
      </c>
      <c r="H81" s="212">
        <f t="shared" si="31"/>
        <v>10.588235294117647</v>
      </c>
      <c r="I81" s="212">
        <f t="shared" si="28"/>
        <v>55.058823529411768</v>
      </c>
      <c r="J81" s="212">
        <f t="shared" si="29"/>
        <v>27.529411764705884</v>
      </c>
      <c r="K81" s="212">
        <f t="shared" si="30"/>
        <v>6.8235294117647056</v>
      </c>
      <c r="M81" s="181"/>
    </row>
    <row r="82" spans="1:13" ht="12.75" customHeight="1">
      <c r="A82" s="376"/>
      <c r="B82" s="472" t="s">
        <v>216</v>
      </c>
      <c r="C82" s="416">
        <f t="shared" ref="C82:C95" si="33">IF(ISERROR(VLOOKUP($D$6&amp;$B82,Dataset2,5,FALSE))=TRUE,0,VLOOKUP($D$6&amp;$B82,Dataset2,5,FALSE))</f>
        <v>103</v>
      </c>
      <c r="D82" s="416">
        <f t="shared" ref="D82:D95" si="34">IF(ISERROR(VLOOKUP($D$6&amp;$B82,Dataset2,6,FALSE))=TRUE,0,VLOOKUP($D$6&amp;$B82,Dataset2,6,FALSE))</f>
        <v>9</v>
      </c>
      <c r="E82" s="416">
        <f t="shared" ref="E82:E95" si="35">IF(ISERROR(VLOOKUP($D$6&amp;$B82,Dataset2,7,FALSE))=TRUE,0,VLOOKUP($D$6&amp;$B82,Dataset2,7,FALSE))</f>
        <v>50</v>
      </c>
      <c r="F82" s="416">
        <f t="shared" ref="F82:F95" si="36">IF(ISERROR(VLOOKUP($D$6&amp;$B82,Dataset2,8,FALSE))=TRUE,0,VLOOKUP($D$6&amp;$B82,Dataset2,8,FALSE))</f>
        <v>37</v>
      </c>
      <c r="G82" s="416">
        <f t="shared" ref="G82:G95" si="37">IF(ISERROR(VLOOKUP($D$6&amp;$B82,Dataset2,9,FALSE))=TRUE,0,VLOOKUP($D$6&amp;$B82,Dataset2,9,FALSE))</f>
        <v>7</v>
      </c>
      <c r="H82" s="416">
        <f t="shared" si="31"/>
        <v>8.7378640776699026</v>
      </c>
      <c r="I82" s="416">
        <f t="shared" si="28"/>
        <v>48.543689320388353</v>
      </c>
      <c r="J82" s="416">
        <f t="shared" si="29"/>
        <v>35.922330097087375</v>
      </c>
      <c r="K82" s="416">
        <f t="shared" si="30"/>
        <v>6.7961165048543686</v>
      </c>
      <c r="L82" s="6"/>
    </row>
    <row r="83" spans="1:13" ht="12.75" customHeight="1">
      <c r="A83" s="376"/>
      <c r="B83" s="472" t="s">
        <v>217</v>
      </c>
      <c r="C83" s="416">
        <f t="shared" si="33"/>
        <v>25</v>
      </c>
      <c r="D83" s="416">
        <f t="shared" si="34"/>
        <v>2</v>
      </c>
      <c r="E83" s="416">
        <f t="shared" si="35"/>
        <v>13</v>
      </c>
      <c r="F83" s="416">
        <f t="shared" si="36"/>
        <v>9</v>
      </c>
      <c r="G83" s="416">
        <f t="shared" si="37"/>
        <v>1</v>
      </c>
      <c r="H83" s="416">
        <f t="shared" si="31"/>
        <v>8</v>
      </c>
      <c r="I83" s="416">
        <f t="shared" si="28"/>
        <v>52</v>
      </c>
      <c r="J83" s="416">
        <f t="shared" si="29"/>
        <v>36</v>
      </c>
      <c r="K83" s="416">
        <f t="shared" si="30"/>
        <v>4</v>
      </c>
      <c r="L83" s="6"/>
    </row>
    <row r="84" spans="1:13" ht="12.75" customHeight="1">
      <c r="A84" s="376"/>
      <c r="B84" s="472" t="s">
        <v>218</v>
      </c>
      <c r="C84" s="416">
        <f t="shared" si="33"/>
        <v>11</v>
      </c>
      <c r="D84" s="416">
        <f t="shared" si="34"/>
        <v>2</v>
      </c>
      <c r="E84" s="416">
        <f t="shared" si="35"/>
        <v>7</v>
      </c>
      <c r="F84" s="416">
        <f t="shared" si="36"/>
        <v>1</v>
      </c>
      <c r="G84" s="416">
        <f t="shared" si="37"/>
        <v>1</v>
      </c>
      <c r="H84" s="416">
        <f t="shared" si="31"/>
        <v>18.181818181818183</v>
      </c>
      <c r="I84" s="416">
        <f t="shared" si="28"/>
        <v>63.636363636363633</v>
      </c>
      <c r="J84" s="416">
        <f t="shared" si="29"/>
        <v>9.0909090909090917</v>
      </c>
      <c r="K84" s="416">
        <f t="shared" si="30"/>
        <v>9.0909090909090917</v>
      </c>
      <c r="L84" s="6"/>
    </row>
    <row r="85" spans="1:13" ht="12.75" customHeight="1">
      <c r="A85" s="376"/>
      <c r="B85" s="472" t="s">
        <v>219</v>
      </c>
      <c r="C85" s="416">
        <f t="shared" si="33"/>
        <v>12</v>
      </c>
      <c r="D85" s="416">
        <f t="shared" si="34"/>
        <v>4</v>
      </c>
      <c r="E85" s="416">
        <f t="shared" si="35"/>
        <v>5</v>
      </c>
      <c r="F85" s="416">
        <f t="shared" si="36"/>
        <v>3</v>
      </c>
      <c r="G85" s="416">
        <f t="shared" si="37"/>
        <v>0</v>
      </c>
      <c r="H85" s="416">
        <f t="shared" si="31"/>
        <v>33.333333333333336</v>
      </c>
      <c r="I85" s="416">
        <f t="shared" si="28"/>
        <v>41.666666666666664</v>
      </c>
      <c r="J85" s="416">
        <f t="shared" si="29"/>
        <v>25</v>
      </c>
      <c r="K85" s="416">
        <f t="shared" si="30"/>
        <v>0</v>
      </c>
      <c r="L85" s="6"/>
    </row>
    <row r="86" spans="1:13" ht="12.75" customHeight="1">
      <c r="A86" s="376"/>
      <c r="B86" s="472" t="s">
        <v>220</v>
      </c>
      <c r="C86" s="416">
        <f t="shared" si="33"/>
        <v>17</v>
      </c>
      <c r="D86" s="416">
        <f t="shared" si="34"/>
        <v>1</v>
      </c>
      <c r="E86" s="416">
        <f t="shared" si="35"/>
        <v>9</v>
      </c>
      <c r="F86" s="416">
        <f t="shared" si="36"/>
        <v>5</v>
      </c>
      <c r="G86" s="416">
        <f t="shared" si="37"/>
        <v>2</v>
      </c>
      <c r="H86" s="416">
        <f t="shared" si="31"/>
        <v>5.882352941176471</v>
      </c>
      <c r="I86" s="416">
        <f t="shared" si="28"/>
        <v>52.941176470588232</v>
      </c>
      <c r="J86" s="416">
        <f t="shared" si="29"/>
        <v>29.411764705882351</v>
      </c>
      <c r="K86" s="416">
        <f t="shared" si="30"/>
        <v>11.764705882352942</v>
      </c>
      <c r="L86" s="6"/>
    </row>
    <row r="87" spans="1:13" ht="12.75" customHeight="1">
      <c r="A87" s="376"/>
      <c r="B87" s="472" t="s">
        <v>221</v>
      </c>
      <c r="C87" s="416">
        <f t="shared" si="33"/>
        <v>19</v>
      </c>
      <c r="D87" s="416">
        <f t="shared" si="34"/>
        <v>5</v>
      </c>
      <c r="E87" s="416">
        <f t="shared" si="35"/>
        <v>12</v>
      </c>
      <c r="F87" s="416">
        <f t="shared" si="36"/>
        <v>2</v>
      </c>
      <c r="G87" s="416">
        <f t="shared" si="37"/>
        <v>0</v>
      </c>
      <c r="H87" s="416">
        <f t="shared" si="31"/>
        <v>26.315789473684209</v>
      </c>
      <c r="I87" s="416">
        <f t="shared" si="28"/>
        <v>63.157894736842103</v>
      </c>
      <c r="J87" s="416">
        <f t="shared" si="29"/>
        <v>10.526315789473685</v>
      </c>
      <c r="K87" s="416">
        <f t="shared" si="30"/>
        <v>0</v>
      </c>
      <c r="L87" s="6"/>
    </row>
    <row r="88" spans="1:13" ht="12.75" customHeight="1">
      <c r="A88" s="376"/>
      <c r="B88" s="472" t="s">
        <v>222</v>
      </c>
      <c r="C88" s="416">
        <f t="shared" si="33"/>
        <v>28</v>
      </c>
      <c r="D88" s="416">
        <f t="shared" si="34"/>
        <v>1</v>
      </c>
      <c r="E88" s="416">
        <f t="shared" si="35"/>
        <v>13</v>
      </c>
      <c r="F88" s="416">
        <f t="shared" si="36"/>
        <v>11</v>
      </c>
      <c r="G88" s="416">
        <f t="shared" si="37"/>
        <v>3</v>
      </c>
      <c r="H88" s="416">
        <f t="shared" si="31"/>
        <v>3.5714285714285716</v>
      </c>
      <c r="I88" s="416">
        <f t="shared" si="28"/>
        <v>46.428571428571431</v>
      </c>
      <c r="J88" s="416">
        <f t="shared" si="29"/>
        <v>39.285714285714285</v>
      </c>
      <c r="K88" s="416">
        <f t="shared" si="30"/>
        <v>10.714285714285714</v>
      </c>
      <c r="L88" s="6"/>
    </row>
    <row r="89" spans="1:13" ht="12.75" customHeight="1">
      <c r="A89" s="376"/>
      <c r="B89" s="472" t="s">
        <v>223</v>
      </c>
      <c r="C89" s="416">
        <f t="shared" si="33"/>
        <v>72</v>
      </c>
      <c r="D89" s="416">
        <f t="shared" si="34"/>
        <v>6</v>
      </c>
      <c r="E89" s="416">
        <f t="shared" si="35"/>
        <v>46</v>
      </c>
      <c r="F89" s="416">
        <f t="shared" si="36"/>
        <v>14</v>
      </c>
      <c r="G89" s="416">
        <f t="shared" si="37"/>
        <v>6</v>
      </c>
      <c r="H89" s="416">
        <f t="shared" si="31"/>
        <v>8.3333333333333339</v>
      </c>
      <c r="I89" s="416">
        <f t="shared" si="28"/>
        <v>63.888888888888886</v>
      </c>
      <c r="J89" s="416">
        <f t="shared" si="29"/>
        <v>19.444444444444443</v>
      </c>
      <c r="K89" s="416">
        <f t="shared" si="30"/>
        <v>8.3333333333333339</v>
      </c>
      <c r="L89" s="6"/>
    </row>
    <row r="90" spans="1:13" ht="12.75" customHeight="1">
      <c r="A90" s="376"/>
      <c r="B90" s="472" t="s">
        <v>224</v>
      </c>
      <c r="C90" s="416">
        <f t="shared" si="33"/>
        <v>8</v>
      </c>
      <c r="D90" s="416">
        <f t="shared" si="34"/>
        <v>0</v>
      </c>
      <c r="E90" s="416">
        <f t="shared" si="35"/>
        <v>7</v>
      </c>
      <c r="F90" s="416">
        <f t="shared" si="36"/>
        <v>1</v>
      </c>
      <c r="G90" s="416">
        <f t="shared" si="37"/>
        <v>0</v>
      </c>
      <c r="H90" s="416">
        <f t="shared" si="31"/>
        <v>0</v>
      </c>
      <c r="I90" s="416">
        <f t="shared" si="28"/>
        <v>87.5</v>
      </c>
      <c r="J90" s="416">
        <f t="shared" si="29"/>
        <v>12.5</v>
      </c>
      <c r="K90" s="416">
        <f t="shared" si="30"/>
        <v>0</v>
      </c>
      <c r="L90" s="6"/>
    </row>
    <row r="91" spans="1:13" ht="12.75" customHeight="1">
      <c r="A91" s="376"/>
      <c r="B91" s="472" t="s">
        <v>225</v>
      </c>
      <c r="C91" s="416">
        <f t="shared" si="33"/>
        <v>6</v>
      </c>
      <c r="D91" s="416">
        <f t="shared" si="34"/>
        <v>1</v>
      </c>
      <c r="E91" s="416">
        <f t="shared" si="35"/>
        <v>3</v>
      </c>
      <c r="F91" s="416">
        <f t="shared" si="36"/>
        <v>1</v>
      </c>
      <c r="G91" s="416">
        <f t="shared" si="37"/>
        <v>1</v>
      </c>
      <c r="H91" s="416">
        <f t="shared" si="31"/>
        <v>16.666666666666668</v>
      </c>
      <c r="I91" s="416">
        <f t="shared" si="28"/>
        <v>50</v>
      </c>
      <c r="J91" s="416">
        <f t="shared" si="29"/>
        <v>16.666666666666668</v>
      </c>
      <c r="K91" s="416">
        <f t="shared" si="30"/>
        <v>16.666666666666668</v>
      </c>
      <c r="L91" s="6"/>
    </row>
    <row r="92" spans="1:13" ht="12.75" customHeight="1">
      <c r="A92" s="376"/>
      <c r="B92" s="472" t="s">
        <v>226</v>
      </c>
      <c r="C92" s="416">
        <f t="shared" si="33"/>
        <v>14</v>
      </c>
      <c r="D92" s="416">
        <f t="shared" si="34"/>
        <v>1</v>
      </c>
      <c r="E92" s="416">
        <f t="shared" si="35"/>
        <v>11</v>
      </c>
      <c r="F92" s="416">
        <f t="shared" si="36"/>
        <v>2</v>
      </c>
      <c r="G92" s="416">
        <f t="shared" si="37"/>
        <v>0</v>
      </c>
      <c r="H92" s="416">
        <f t="shared" si="31"/>
        <v>7.1428571428571432</v>
      </c>
      <c r="I92" s="416">
        <f t="shared" si="28"/>
        <v>78.571428571428569</v>
      </c>
      <c r="J92" s="416">
        <f t="shared" si="29"/>
        <v>14.285714285714286</v>
      </c>
      <c r="K92" s="416">
        <f t="shared" si="30"/>
        <v>0</v>
      </c>
      <c r="L92" s="6"/>
    </row>
    <row r="93" spans="1:13" ht="12.75" customHeight="1">
      <c r="A93" s="376"/>
      <c r="B93" s="472" t="s">
        <v>227</v>
      </c>
      <c r="C93" s="416">
        <f t="shared" si="33"/>
        <v>59</v>
      </c>
      <c r="D93" s="416">
        <f t="shared" si="34"/>
        <v>8</v>
      </c>
      <c r="E93" s="416">
        <f t="shared" si="35"/>
        <v>31</v>
      </c>
      <c r="F93" s="416">
        <f t="shared" si="36"/>
        <v>18</v>
      </c>
      <c r="G93" s="416">
        <f t="shared" si="37"/>
        <v>2</v>
      </c>
      <c r="H93" s="416">
        <f t="shared" si="31"/>
        <v>13.559322033898304</v>
      </c>
      <c r="I93" s="416">
        <f t="shared" si="28"/>
        <v>52.542372881355931</v>
      </c>
      <c r="J93" s="416">
        <f t="shared" si="29"/>
        <v>30.508474576271187</v>
      </c>
      <c r="K93" s="416">
        <f t="shared" si="30"/>
        <v>3.3898305084745761</v>
      </c>
      <c r="L93" s="6"/>
    </row>
    <row r="94" spans="1:13" ht="12.75" customHeight="1">
      <c r="A94" s="376"/>
      <c r="B94" s="472" t="s">
        <v>228</v>
      </c>
      <c r="C94" s="416">
        <f t="shared" si="33"/>
        <v>10</v>
      </c>
      <c r="D94" s="416">
        <f t="shared" si="34"/>
        <v>1</v>
      </c>
      <c r="E94" s="416">
        <f t="shared" si="35"/>
        <v>5</v>
      </c>
      <c r="F94" s="416">
        <f t="shared" si="36"/>
        <v>2</v>
      </c>
      <c r="G94" s="416">
        <f t="shared" si="37"/>
        <v>2</v>
      </c>
      <c r="H94" s="416">
        <f t="shared" si="31"/>
        <v>10</v>
      </c>
      <c r="I94" s="416">
        <f t="shared" si="28"/>
        <v>50</v>
      </c>
      <c r="J94" s="416">
        <f t="shared" si="29"/>
        <v>20</v>
      </c>
      <c r="K94" s="416">
        <f t="shared" si="30"/>
        <v>20</v>
      </c>
      <c r="L94" s="6"/>
    </row>
    <row r="95" spans="1:13" ht="12.75" customHeight="1">
      <c r="A95" s="376"/>
      <c r="B95" s="472" t="s">
        <v>229</v>
      </c>
      <c r="C95" s="416">
        <f t="shared" si="33"/>
        <v>41</v>
      </c>
      <c r="D95" s="416">
        <f t="shared" si="34"/>
        <v>4</v>
      </c>
      <c r="E95" s="416">
        <f t="shared" si="35"/>
        <v>22</v>
      </c>
      <c r="F95" s="416">
        <f t="shared" si="36"/>
        <v>11</v>
      </c>
      <c r="G95" s="416">
        <f t="shared" si="37"/>
        <v>4</v>
      </c>
      <c r="H95" s="416">
        <f t="shared" si="31"/>
        <v>9.7560975609756095</v>
      </c>
      <c r="I95" s="416">
        <f t="shared" si="28"/>
        <v>53.658536585365852</v>
      </c>
      <c r="J95" s="416">
        <f t="shared" si="29"/>
        <v>26.829268292682926</v>
      </c>
      <c r="K95" s="416">
        <f t="shared" si="30"/>
        <v>9.7560975609756095</v>
      </c>
      <c r="L95" s="6"/>
    </row>
    <row r="96" spans="1:13" ht="12.75" customHeight="1">
      <c r="A96" s="373"/>
      <c r="B96" s="103"/>
      <c r="C96" s="473"/>
      <c r="D96" s="468"/>
      <c r="E96" s="469"/>
      <c r="F96" s="468"/>
      <c r="G96" s="469"/>
      <c r="H96" s="416"/>
      <c r="I96" s="416"/>
      <c r="J96" s="416"/>
      <c r="K96" s="416"/>
    </row>
    <row r="97" spans="1:13" s="178" customFormat="1" ht="12.75" customHeight="1">
      <c r="A97" s="374"/>
      <c r="B97" s="375" t="s">
        <v>46</v>
      </c>
      <c r="C97" s="212">
        <f>SUM(C98:C108)</f>
        <v>450</v>
      </c>
      <c r="D97" s="212">
        <f t="shared" ref="D97:G97" si="38">SUM(D98:D108)</f>
        <v>30</v>
      </c>
      <c r="E97" s="212">
        <f t="shared" si="38"/>
        <v>266</v>
      </c>
      <c r="F97" s="212">
        <f t="shared" si="38"/>
        <v>129</v>
      </c>
      <c r="G97" s="212">
        <f t="shared" si="38"/>
        <v>25</v>
      </c>
      <c r="H97" s="212">
        <f t="shared" si="31"/>
        <v>6.666666666666667</v>
      </c>
      <c r="I97" s="212">
        <f t="shared" si="28"/>
        <v>59.111111111111114</v>
      </c>
      <c r="J97" s="212">
        <f t="shared" si="29"/>
        <v>28.666666666666668</v>
      </c>
      <c r="K97" s="212">
        <f t="shared" si="30"/>
        <v>5.5555555555555554</v>
      </c>
      <c r="M97" s="181"/>
    </row>
    <row r="98" spans="1:13" ht="12.75" customHeight="1">
      <c r="A98" s="378"/>
      <c r="B98" s="474" t="s">
        <v>86</v>
      </c>
      <c r="C98" s="416">
        <f t="shared" ref="C98:C108" si="39">IF(ISERROR(VLOOKUP($D$6&amp;$B98,Dataset2,5,FALSE))=TRUE,0,VLOOKUP($D$6&amp;$B98,Dataset2,5,FALSE))</f>
        <v>16</v>
      </c>
      <c r="D98" s="416">
        <f t="shared" ref="D98:D108" si="40">IF(ISERROR(VLOOKUP($D$6&amp;$B98,Dataset2,6,FALSE))=TRUE,0,VLOOKUP($D$6&amp;$B98,Dataset2,6,FALSE))</f>
        <v>2</v>
      </c>
      <c r="E98" s="416">
        <f t="shared" ref="E98:E108" si="41">IF(ISERROR(VLOOKUP($D$6&amp;$B98,Dataset2,7,FALSE))=TRUE,0,VLOOKUP($D$6&amp;$B98,Dataset2,7,FALSE))</f>
        <v>12</v>
      </c>
      <c r="F98" s="416">
        <f t="shared" ref="F98:F108" si="42">IF(ISERROR(VLOOKUP($D$6&amp;$B98,Dataset2,8,FALSE))=TRUE,0,VLOOKUP($D$6&amp;$B98,Dataset2,8,FALSE))</f>
        <v>2</v>
      </c>
      <c r="G98" s="416">
        <f t="shared" ref="G98:G108" si="43">IF(ISERROR(VLOOKUP($D$6&amp;$B98,Dataset2,9,FALSE))=TRUE,0,VLOOKUP($D$6&amp;$B98,Dataset2,9,FALSE))</f>
        <v>0</v>
      </c>
      <c r="H98" s="416">
        <f t="shared" si="31"/>
        <v>12.5</v>
      </c>
      <c r="I98" s="416">
        <f t="shared" si="28"/>
        <v>75</v>
      </c>
      <c r="J98" s="416">
        <f t="shared" si="29"/>
        <v>12.5</v>
      </c>
      <c r="K98" s="416">
        <f t="shared" si="30"/>
        <v>0</v>
      </c>
    </row>
    <row r="99" spans="1:13" ht="12.75" customHeight="1">
      <c r="A99" s="378"/>
      <c r="B99" s="474" t="s">
        <v>87</v>
      </c>
      <c r="C99" s="416">
        <f t="shared" si="39"/>
        <v>60</v>
      </c>
      <c r="D99" s="416">
        <f t="shared" si="40"/>
        <v>6</v>
      </c>
      <c r="E99" s="416">
        <f t="shared" si="41"/>
        <v>34</v>
      </c>
      <c r="F99" s="416">
        <f t="shared" si="42"/>
        <v>18</v>
      </c>
      <c r="G99" s="416">
        <f t="shared" si="43"/>
        <v>2</v>
      </c>
      <c r="H99" s="416">
        <f t="shared" si="31"/>
        <v>10</v>
      </c>
      <c r="I99" s="416">
        <f t="shared" si="28"/>
        <v>56.666666666666664</v>
      </c>
      <c r="J99" s="416">
        <f t="shared" si="29"/>
        <v>30</v>
      </c>
      <c r="K99" s="416">
        <f t="shared" si="30"/>
        <v>3.3333333333333335</v>
      </c>
    </row>
    <row r="100" spans="1:13" ht="12.75" customHeight="1">
      <c r="A100" s="378"/>
      <c r="B100" s="474" t="s">
        <v>88</v>
      </c>
      <c r="C100" s="416">
        <f t="shared" si="39"/>
        <v>37</v>
      </c>
      <c r="D100" s="416">
        <f t="shared" si="40"/>
        <v>2</v>
      </c>
      <c r="E100" s="416">
        <f t="shared" si="41"/>
        <v>24</v>
      </c>
      <c r="F100" s="416">
        <f t="shared" si="42"/>
        <v>10</v>
      </c>
      <c r="G100" s="416">
        <f t="shared" si="43"/>
        <v>1</v>
      </c>
      <c r="H100" s="416">
        <f t="shared" si="31"/>
        <v>5.4054054054054053</v>
      </c>
      <c r="I100" s="416">
        <f t="shared" si="28"/>
        <v>64.86486486486487</v>
      </c>
      <c r="J100" s="416">
        <f t="shared" si="29"/>
        <v>27.027027027027028</v>
      </c>
      <c r="K100" s="416">
        <f t="shared" si="30"/>
        <v>2.7027027027027026</v>
      </c>
    </row>
    <row r="101" spans="1:13" ht="12.75" customHeight="1">
      <c r="A101" s="378"/>
      <c r="B101" s="474" t="s">
        <v>89</v>
      </c>
      <c r="C101" s="416">
        <f t="shared" si="39"/>
        <v>74</v>
      </c>
      <c r="D101" s="416">
        <f t="shared" si="40"/>
        <v>7</v>
      </c>
      <c r="E101" s="416">
        <f t="shared" si="41"/>
        <v>31</v>
      </c>
      <c r="F101" s="416">
        <f t="shared" si="42"/>
        <v>28</v>
      </c>
      <c r="G101" s="416">
        <f t="shared" si="43"/>
        <v>8</v>
      </c>
      <c r="H101" s="416">
        <f t="shared" si="31"/>
        <v>9.4594594594594597</v>
      </c>
      <c r="I101" s="416">
        <f t="shared" si="28"/>
        <v>41.891891891891895</v>
      </c>
      <c r="J101" s="416">
        <f t="shared" si="29"/>
        <v>37.837837837837839</v>
      </c>
      <c r="K101" s="416">
        <f t="shared" si="30"/>
        <v>10.810810810810811</v>
      </c>
    </row>
    <row r="102" spans="1:13" ht="12.75" customHeight="1">
      <c r="A102" s="378"/>
      <c r="B102" s="474" t="s">
        <v>90</v>
      </c>
      <c r="C102" s="416">
        <f t="shared" si="39"/>
        <v>130</v>
      </c>
      <c r="D102" s="416">
        <f t="shared" si="40"/>
        <v>7</v>
      </c>
      <c r="E102" s="416">
        <f t="shared" si="41"/>
        <v>86</v>
      </c>
      <c r="F102" s="416">
        <f t="shared" si="42"/>
        <v>30</v>
      </c>
      <c r="G102" s="416">
        <f t="shared" si="43"/>
        <v>7</v>
      </c>
      <c r="H102" s="416">
        <f t="shared" si="31"/>
        <v>5.384615384615385</v>
      </c>
      <c r="I102" s="416">
        <f t="shared" si="28"/>
        <v>66.15384615384616</v>
      </c>
      <c r="J102" s="416">
        <f t="shared" si="29"/>
        <v>23.076923076923077</v>
      </c>
      <c r="K102" s="416">
        <f t="shared" si="30"/>
        <v>5.384615384615385</v>
      </c>
    </row>
    <row r="103" spans="1:13" ht="12.75" customHeight="1">
      <c r="A103" s="378"/>
      <c r="B103" s="474" t="s">
        <v>91</v>
      </c>
      <c r="C103" s="416">
        <f t="shared" si="39"/>
        <v>10</v>
      </c>
      <c r="D103" s="416">
        <f t="shared" si="40"/>
        <v>1</v>
      </c>
      <c r="E103" s="416">
        <f t="shared" si="41"/>
        <v>4</v>
      </c>
      <c r="F103" s="416">
        <f t="shared" si="42"/>
        <v>2</v>
      </c>
      <c r="G103" s="416">
        <f t="shared" si="43"/>
        <v>3</v>
      </c>
      <c r="H103" s="416">
        <f t="shared" si="31"/>
        <v>10</v>
      </c>
      <c r="I103" s="416">
        <f t="shared" si="28"/>
        <v>40</v>
      </c>
      <c r="J103" s="416">
        <f t="shared" si="29"/>
        <v>20</v>
      </c>
      <c r="K103" s="416">
        <f t="shared" si="30"/>
        <v>30</v>
      </c>
    </row>
    <row r="104" spans="1:13" ht="12.75" customHeight="1">
      <c r="A104" s="378"/>
      <c r="B104" s="474" t="s">
        <v>92</v>
      </c>
      <c r="C104" s="416">
        <f t="shared" si="39"/>
        <v>43</v>
      </c>
      <c r="D104" s="416">
        <f t="shared" si="40"/>
        <v>0</v>
      </c>
      <c r="E104" s="416">
        <f t="shared" si="41"/>
        <v>29</v>
      </c>
      <c r="F104" s="416">
        <f t="shared" si="42"/>
        <v>13</v>
      </c>
      <c r="G104" s="416">
        <f t="shared" si="43"/>
        <v>1</v>
      </c>
      <c r="H104" s="416">
        <f t="shared" si="31"/>
        <v>0</v>
      </c>
      <c r="I104" s="416">
        <f t="shared" si="28"/>
        <v>67.441860465116278</v>
      </c>
      <c r="J104" s="416">
        <f t="shared" si="29"/>
        <v>30.232558139534884</v>
      </c>
      <c r="K104" s="416">
        <f t="shared" si="30"/>
        <v>2.3255813953488373</v>
      </c>
    </row>
    <row r="105" spans="1:13" ht="12.75" customHeight="1">
      <c r="A105" s="378"/>
      <c r="B105" s="474" t="s">
        <v>93</v>
      </c>
      <c r="C105" s="416">
        <f t="shared" si="39"/>
        <v>19</v>
      </c>
      <c r="D105" s="416">
        <f t="shared" si="40"/>
        <v>1</v>
      </c>
      <c r="E105" s="416">
        <f t="shared" si="41"/>
        <v>11</v>
      </c>
      <c r="F105" s="416">
        <f t="shared" si="42"/>
        <v>7</v>
      </c>
      <c r="G105" s="416">
        <f t="shared" si="43"/>
        <v>0</v>
      </c>
      <c r="H105" s="416">
        <f t="shared" si="31"/>
        <v>5.2631578947368425</v>
      </c>
      <c r="I105" s="416">
        <f t="shared" si="28"/>
        <v>57.89473684210526</v>
      </c>
      <c r="J105" s="416">
        <f t="shared" si="29"/>
        <v>36.842105263157897</v>
      </c>
      <c r="K105" s="416">
        <f t="shared" si="30"/>
        <v>0</v>
      </c>
    </row>
    <row r="106" spans="1:13" ht="12.75" customHeight="1">
      <c r="A106" s="377"/>
      <c r="B106" s="474" t="s">
        <v>94</v>
      </c>
      <c r="C106" s="416">
        <f t="shared" si="39"/>
        <v>8</v>
      </c>
      <c r="D106" s="416">
        <f t="shared" si="40"/>
        <v>1</v>
      </c>
      <c r="E106" s="416">
        <f t="shared" si="41"/>
        <v>4</v>
      </c>
      <c r="F106" s="416">
        <f t="shared" si="42"/>
        <v>2</v>
      </c>
      <c r="G106" s="416">
        <f t="shared" si="43"/>
        <v>1</v>
      </c>
      <c r="H106" s="416">
        <f t="shared" si="31"/>
        <v>12.5</v>
      </c>
      <c r="I106" s="416">
        <f t="shared" si="28"/>
        <v>50</v>
      </c>
      <c r="J106" s="416">
        <f t="shared" si="29"/>
        <v>25</v>
      </c>
      <c r="K106" s="416">
        <f t="shared" si="30"/>
        <v>12.5</v>
      </c>
    </row>
    <row r="107" spans="1:13" ht="12.75" customHeight="1">
      <c r="A107" s="378"/>
      <c r="B107" s="474" t="s">
        <v>95</v>
      </c>
      <c r="C107" s="416">
        <f t="shared" si="39"/>
        <v>42</v>
      </c>
      <c r="D107" s="416">
        <f t="shared" si="40"/>
        <v>3</v>
      </c>
      <c r="E107" s="416">
        <f t="shared" si="41"/>
        <v>26</v>
      </c>
      <c r="F107" s="416">
        <f t="shared" si="42"/>
        <v>11</v>
      </c>
      <c r="G107" s="416">
        <f t="shared" si="43"/>
        <v>2</v>
      </c>
      <c r="H107" s="416">
        <f t="shared" si="31"/>
        <v>7.1428571428571432</v>
      </c>
      <c r="I107" s="416">
        <f t="shared" si="28"/>
        <v>61.904761904761905</v>
      </c>
      <c r="J107" s="416">
        <f t="shared" si="29"/>
        <v>26.19047619047619</v>
      </c>
      <c r="K107" s="416">
        <f t="shared" si="30"/>
        <v>4.7619047619047619</v>
      </c>
    </row>
    <row r="108" spans="1:13" ht="12.75" customHeight="1">
      <c r="A108" s="378"/>
      <c r="B108" s="474" t="s">
        <v>96</v>
      </c>
      <c r="C108" s="416">
        <f t="shared" si="39"/>
        <v>11</v>
      </c>
      <c r="D108" s="416">
        <f t="shared" si="40"/>
        <v>0</v>
      </c>
      <c r="E108" s="416">
        <f t="shared" si="41"/>
        <v>5</v>
      </c>
      <c r="F108" s="416">
        <f t="shared" si="42"/>
        <v>6</v>
      </c>
      <c r="G108" s="416">
        <f t="shared" si="43"/>
        <v>0</v>
      </c>
      <c r="H108" s="416">
        <f t="shared" si="31"/>
        <v>0</v>
      </c>
      <c r="I108" s="416">
        <f t="shared" si="28"/>
        <v>45.454545454545453</v>
      </c>
      <c r="J108" s="416">
        <f t="shared" si="29"/>
        <v>54.545454545454547</v>
      </c>
      <c r="K108" s="416">
        <f t="shared" si="30"/>
        <v>0</v>
      </c>
    </row>
    <row r="109" spans="1:13" ht="12.75" customHeight="1">
      <c r="A109" s="373"/>
      <c r="B109" s="103"/>
      <c r="C109" s="473"/>
      <c r="D109" s="468"/>
      <c r="E109" s="469"/>
      <c r="F109" s="468"/>
      <c r="G109" s="469"/>
      <c r="H109" s="416"/>
      <c r="I109" s="416"/>
      <c r="J109" s="416"/>
      <c r="K109" s="416"/>
    </row>
    <row r="110" spans="1:13" s="178" customFormat="1" ht="12.75" customHeight="1">
      <c r="A110" s="370"/>
      <c r="B110" s="371" t="s">
        <v>47</v>
      </c>
      <c r="C110" s="212">
        <f>SUM(C111:C143)</f>
        <v>599</v>
      </c>
      <c r="D110" s="212">
        <f t="shared" ref="D110:G110" si="44">SUM(D111:D143)</f>
        <v>32</v>
      </c>
      <c r="E110" s="212">
        <f t="shared" si="44"/>
        <v>375</v>
      </c>
      <c r="F110" s="212">
        <f t="shared" si="44"/>
        <v>140</v>
      </c>
      <c r="G110" s="212">
        <f t="shared" si="44"/>
        <v>52</v>
      </c>
      <c r="H110" s="212">
        <f t="shared" si="31"/>
        <v>5.342237061769616</v>
      </c>
      <c r="I110" s="212">
        <f t="shared" si="28"/>
        <v>62.604340567612688</v>
      </c>
      <c r="J110" s="212">
        <f t="shared" si="29"/>
        <v>23.372287145242069</v>
      </c>
      <c r="K110" s="212">
        <f t="shared" si="30"/>
        <v>8.6811352253756269</v>
      </c>
      <c r="M110" s="181"/>
    </row>
    <row r="111" spans="1:13" ht="12.75" customHeight="1">
      <c r="A111" s="372"/>
      <c r="B111" s="467" t="s">
        <v>97</v>
      </c>
      <c r="C111" s="416">
        <f t="shared" ref="C111:C143" si="45">IF(ISERROR(VLOOKUP($D$6&amp;$B111,Dataset2,5,FALSE))=TRUE,0,VLOOKUP($D$6&amp;$B111,Dataset2,5,FALSE))</f>
        <v>15</v>
      </c>
      <c r="D111" s="416">
        <f t="shared" ref="D111:D143" si="46">IF(ISERROR(VLOOKUP($D$6&amp;$B111,Dataset2,6,FALSE))=TRUE,0,VLOOKUP($D$6&amp;$B111,Dataset2,6,FALSE))</f>
        <v>0</v>
      </c>
      <c r="E111" s="416">
        <f t="shared" ref="E111:E143" si="47">IF(ISERROR(VLOOKUP($D$6&amp;$B111,Dataset2,7,FALSE))=TRUE,0,VLOOKUP($D$6&amp;$B111,Dataset2,7,FALSE))</f>
        <v>8</v>
      </c>
      <c r="F111" s="416">
        <f t="shared" ref="F111:F143" si="48">IF(ISERROR(VLOOKUP($D$6&amp;$B111,Dataset2,8,FALSE))=TRUE,0,VLOOKUP($D$6&amp;$B111,Dataset2,8,FALSE))</f>
        <v>6</v>
      </c>
      <c r="G111" s="416">
        <f t="shared" ref="G111:G143" si="49">IF(ISERROR(VLOOKUP($D$6&amp;$B111,Dataset2,9,FALSE))=TRUE,0,VLOOKUP($D$6&amp;$B111,Dataset2,9,FALSE))</f>
        <v>1</v>
      </c>
      <c r="H111" s="416">
        <f t="shared" si="31"/>
        <v>0</v>
      </c>
      <c r="I111" s="416">
        <f t="shared" si="28"/>
        <v>53.333333333333336</v>
      </c>
      <c r="J111" s="416">
        <f t="shared" si="29"/>
        <v>40</v>
      </c>
      <c r="K111" s="416">
        <f t="shared" si="30"/>
        <v>6.666666666666667</v>
      </c>
    </row>
    <row r="112" spans="1:13" ht="12.75" customHeight="1">
      <c r="A112" s="372"/>
      <c r="B112" s="467" t="s">
        <v>98</v>
      </c>
      <c r="C112" s="416">
        <f t="shared" si="45"/>
        <v>23</v>
      </c>
      <c r="D112" s="416">
        <f t="shared" si="46"/>
        <v>2</v>
      </c>
      <c r="E112" s="416">
        <f t="shared" si="47"/>
        <v>16</v>
      </c>
      <c r="F112" s="416">
        <f t="shared" si="48"/>
        <v>5</v>
      </c>
      <c r="G112" s="416">
        <f t="shared" si="49"/>
        <v>0</v>
      </c>
      <c r="H112" s="416">
        <f t="shared" si="31"/>
        <v>8.695652173913043</v>
      </c>
      <c r="I112" s="416">
        <f t="shared" si="28"/>
        <v>69.565217391304344</v>
      </c>
      <c r="J112" s="416">
        <f t="shared" si="29"/>
        <v>21.739130434782609</v>
      </c>
      <c r="K112" s="416">
        <f t="shared" si="30"/>
        <v>0</v>
      </c>
    </row>
    <row r="113" spans="1:12" ht="12.75" customHeight="1">
      <c r="A113" s="372"/>
      <c r="B113" s="467" t="s">
        <v>99</v>
      </c>
      <c r="C113" s="416">
        <f t="shared" si="45"/>
        <v>21</v>
      </c>
      <c r="D113" s="416">
        <f t="shared" si="46"/>
        <v>6</v>
      </c>
      <c r="E113" s="416">
        <f t="shared" si="47"/>
        <v>12</v>
      </c>
      <c r="F113" s="416">
        <f t="shared" si="48"/>
        <v>1</v>
      </c>
      <c r="G113" s="416">
        <f t="shared" si="49"/>
        <v>2</v>
      </c>
      <c r="H113" s="416">
        <f t="shared" si="31"/>
        <v>28.571428571428573</v>
      </c>
      <c r="I113" s="416">
        <f t="shared" si="28"/>
        <v>57.142857142857146</v>
      </c>
      <c r="J113" s="416">
        <f t="shared" si="29"/>
        <v>4.7619047619047619</v>
      </c>
      <c r="K113" s="416">
        <f t="shared" si="30"/>
        <v>9.5238095238095237</v>
      </c>
    </row>
    <row r="114" spans="1:12" ht="12.75" customHeight="1">
      <c r="A114" s="372"/>
      <c r="B114" s="467" t="s">
        <v>100</v>
      </c>
      <c r="C114" s="416">
        <f t="shared" si="45"/>
        <v>16</v>
      </c>
      <c r="D114" s="416">
        <f t="shared" si="46"/>
        <v>1</v>
      </c>
      <c r="E114" s="416">
        <f t="shared" si="47"/>
        <v>10</v>
      </c>
      <c r="F114" s="416">
        <f t="shared" si="48"/>
        <v>3</v>
      </c>
      <c r="G114" s="416">
        <f t="shared" si="49"/>
        <v>2</v>
      </c>
      <c r="H114" s="416">
        <f t="shared" si="31"/>
        <v>6.25</v>
      </c>
      <c r="I114" s="416">
        <f t="shared" si="28"/>
        <v>62.5</v>
      </c>
      <c r="J114" s="416">
        <f t="shared" si="29"/>
        <v>18.75</v>
      </c>
      <c r="K114" s="416">
        <f t="shared" si="30"/>
        <v>12.5</v>
      </c>
    </row>
    <row r="115" spans="1:12" ht="12.75" customHeight="1">
      <c r="A115" s="372"/>
      <c r="B115" s="467" t="s">
        <v>101</v>
      </c>
      <c r="C115" s="416">
        <f t="shared" si="45"/>
        <v>52</v>
      </c>
      <c r="D115" s="416">
        <f t="shared" si="46"/>
        <v>5</v>
      </c>
      <c r="E115" s="416">
        <f t="shared" si="47"/>
        <v>35</v>
      </c>
      <c r="F115" s="416">
        <f t="shared" si="48"/>
        <v>8</v>
      </c>
      <c r="G115" s="416">
        <f t="shared" si="49"/>
        <v>4</v>
      </c>
      <c r="H115" s="416">
        <f t="shared" si="31"/>
        <v>9.615384615384615</v>
      </c>
      <c r="I115" s="416">
        <f t="shared" si="28"/>
        <v>67.307692307692307</v>
      </c>
      <c r="J115" s="416">
        <f t="shared" si="29"/>
        <v>15.384615384615385</v>
      </c>
      <c r="K115" s="416">
        <f t="shared" si="30"/>
        <v>7.6923076923076925</v>
      </c>
    </row>
    <row r="116" spans="1:12" ht="12.75" customHeight="1">
      <c r="A116" s="372"/>
      <c r="B116" s="467" t="s">
        <v>102</v>
      </c>
      <c r="C116" s="416">
        <f t="shared" si="45"/>
        <v>16</v>
      </c>
      <c r="D116" s="416">
        <f t="shared" si="46"/>
        <v>1</v>
      </c>
      <c r="E116" s="416">
        <f t="shared" si="47"/>
        <v>9</v>
      </c>
      <c r="F116" s="416">
        <f t="shared" si="48"/>
        <v>6</v>
      </c>
      <c r="G116" s="416">
        <f t="shared" si="49"/>
        <v>0</v>
      </c>
      <c r="H116" s="416">
        <f t="shared" si="31"/>
        <v>6.25</v>
      </c>
      <c r="I116" s="416">
        <f t="shared" si="28"/>
        <v>56.25</v>
      </c>
      <c r="J116" s="416">
        <f t="shared" si="29"/>
        <v>37.5</v>
      </c>
      <c r="K116" s="416">
        <f t="shared" si="30"/>
        <v>0</v>
      </c>
    </row>
    <row r="117" spans="1:12" ht="12.75" customHeight="1">
      <c r="A117" s="372"/>
      <c r="B117" s="467" t="s">
        <v>103</v>
      </c>
      <c r="C117" s="416">
        <f t="shared" si="45"/>
        <v>1</v>
      </c>
      <c r="D117" s="416">
        <f t="shared" si="46"/>
        <v>1</v>
      </c>
      <c r="E117" s="416">
        <f t="shared" si="47"/>
        <v>0</v>
      </c>
      <c r="F117" s="416">
        <f t="shared" si="48"/>
        <v>0</v>
      </c>
      <c r="G117" s="416">
        <f t="shared" si="49"/>
        <v>0</v>
      </c>
      <c r="H117" s="416">
        <f t="shared" si="31"/>
        <v>100</v>
      </c>
      <c r="I117" s="416">
        <f t="shared" si="28"/>
        <v>0</v>
      </c>
      <c r="J117" s="416">
        <f t="shared" si="29"/>
        <v>0</v>
      </c>
      <c r="K117" s="416">
        <f t="shared" si="30"/>
        <v>0</v>
      </c>
    </row>
    <row r="118" spans="1:12" ht="12.75" customHeight="1">
      <c r="A118" s="372"/>
      <c r="B118" s="467" t="s">
        <v>104</v>
      </c>
      <c r="C118" s="416">
        <f t="shared" si="45"/>
        <v>36</v>
      </c>
      <c r="D118" s="416">
        <f t="shared" si="46"/>
        <v>1</v>
      </c>
      <c r="E118" s="416">
        <f t="shared" si="47"/>
        <v>20</v>
      </c>
      <c r="F118" s="416">
        <f t="shared" si="48"/>
        <v>9</v>
      </c>
      <c r="G118" s="416">
        <f t="shared" si="49"/>
        <v>6</v>
      </c>
      <c r="H118" s="416">
        <f t="shared" si="31"/>
        <v>2.7777777777777777</v>
      </c>
      <c r="I118" s="416">
        <f t="shared" si="28"/>
        <v>55.555555555555557</v>
      </c>
      <c r="J118" s="416">
        <f t="shared" si="29"/>
        <v>25</v>
      </c>
      <c r="K118" s="416">
        <f t="shared" si="30"/>
        <v>16.666666666666668</v>
      </c>
    </row>
    <row r="119" spans="1:12" ht="12.75" customHeight="1">
      <c r="A119" s="372"/>
      <c r="B119" s="467" t="s">
        <v>105</v>
      </c>
      <c r="C119" s="416">
        <f t="shared" si="45"/>
        <v>25</v>
      </c>
      <c r="D119" s="416">
        <f t="shared" si="46"/>
        <v>0</v>
      </c>
      <c r="E119" s="416">
        <f t="shared" si="47"/>
        <v>14</v>
      </c>
      <c r="F119" s="416">
        <f t="shared" si="48"/>
        <v>7</v>
      </c>
      <c r="G119" s="416">
        <f t="shared" si="49"/>
        <v>4</v>
      </c>
      <c r="H119" s="416">
        <f t="shared" si="31"/>
        <v>0</v>
      </c>
      <c r="I119" s="416">
        <f t="shared" si="28"/>
        <v>56</v>
      </c>
      <c r="J119" s="416">
        <f t="shared" si="29"/>
        <v>28</v>
      </c>
      <c r="K119" s="416">
        <f t="shared" si="30"/>
        <v>16</v>
      </c>
      <c r="L119" s="6"/>
    </row>
    <row r="120" spans="1:12" ht="12.75" customHeight="1">
      <c r="A120" s="372"/>
      <c r="B120" s="467" t="s">
        <v>106</v>
      </c>
      <c r="C120" s="416">
        <f t="shared" si="45"/>
        <v>25</v>
      </c>
      <c r="D120" s="416">
        <f t="shared" si="46"/>
        <v>0</v>
      </c>
      <c r="E120" s="416">
        <f t="shared" si="47"/>
        <v>18</v>
      </c>
      <c r="F120" s="416">
        <f t="shared" si="48"/>
        <v>4</v>
      </c>
      <c r="G120" s="416">
        <f t="shared" si="49"/>
        <v>3</v>
      </c>
      <c r="H120" s="416">
        <f t="shared" si="31"/>
        <v>0</v>
      </c>
      <c r="I120" s="416">
        <f t="shared" si="28"/>
        <v>72</v>
      </c>
      <c r="J120" s="416">
        <f t="shared" si="29"/>
        <v>16</v>
      </c>
      <c r="K120" s="416">
        <f t="shared" si="30"/>
        <v>12</v>
      </c>
      <c r="L120" s="6"/>
    </row>
    <row r="121" spans="1:12" ht="12.75" customHeight="1">
      <c r="A121" s="372"/>
      <c r="B121" s="467" t="s">
        <v>107</v>
      </c>
      <c r="C121" s="416">
        <f t="shared" si="45"/>
        <v>14</v>
      </c>
      <c r="D121" s="416">
        <f t="shared" si="46"/>
        <v>0</v>
      </c>
      <c r="E121" s="416">
        <f t="shared" si="47"/>
        <v>12</v>
      </c>
      <c r="F121" s="416">
        <f t="shared" si="48"/>
        <v>1</v>
      </c>
      <c r="G121" s="416">
        <f t="shared" si="49"/>
        <v>1</v>
      </c>
      <c r="H121" s="416">
        <f t="shared" si="31"/>
        <v>0</v>
      </c>
      <c r="I121" s="416">
        <f t="shared" si="28"/>
        <v>85.714285714285708</v>
      </c>
      <c r="J121" s="416">
        <f t="shared" si="29"/>
        <v>7.1428571428571432</v>
      </c>
      <c r="K121" s="416">
        <f t="shared" si="30"/>
        <v>7.1428571428571432</v>
      </c>
      <c r="L121" s="6"/>
    </row>
    <row r="122" spans="1:12" ht="12.75" customHeight="1">
      <c r="A122" s="372"/>
      <c r="B122" s="467" t="s">
        <v>108</v>
      </c>
      <c r="C122" s="416">
        <f t="shared" si="45"/>
        <v>11</v>
      </c>
      <c r="D122" s="416">
        <f t="shared" si="46"/>
        <v>0</v>
      </c>
      <c r="E122" s="416">
        <f t="shared" si="47"/>
        <v>7</v>
      </c>
      <c r="F122" s="416">
        <f t="shared" si="48"/>
        <v>4</v>
      </c>
      <c r="G122" s="416">
        <f t="shared" si="49"/>
        <v>0</v>
      </c>
      <c r="H122" s="416">
        <f t="shared" si="31"/>
        <v>0</v>
      </c>
      <c r="I122" s="416">
        <f t="shared" si="28"/>
        <v>63.636363636363633</v>
      </c>
      <c r="J122" s="416">
        <f t="shared" si="29"/>
        <v>36.363636363636367</v>
      </c>
      <c r="K122" s="416">
        <f t="shared" si="30"/>
        <v>0</v>
      </c>
      <c r="L122" s="6"/>
    </row>
    <row r="123" spans="1:12" ht="12.75" customHeight="1">
      <c r="A123" s="372"/>
      <c r="B123" s="467" t="s">
        <v>109</v>
      </c>
      <c r="C123" s="416">
        <f t="shared" si="45"/>
        <v>9</v>
      </c>
      <c r="D123" s="416">
        <f t="shared" si="46"/>
        <v>2</v>
      </c>
      <c r="E123" s="416">
        <f t="shared" si="47"/>
        <v>3</v>
      </c>
      <c r="F123" s="416">
        <f t="shared" si="48"/>
        <v>2</v>
      </c>
      <c r="G123" s="416">
        <f t="shared" si="49"/>
        <v>2</v>
      </c>
      <c r="H123" s="416">
        <f t="shared" si="31"/>
        <v>22.222222222222221</v>
      </c>
      <c r="I123" s="416">
        <f t="shared" si="28"/>
        <v>33.333333333333336</v>
      </c>
      <c r="J123" s="416">
        <f t="shared" si="29"/>
        <v>22.222222222222221</v>
      </c>
      <c r="K123" s="416">
        <f t="shared" si="30"/>
        <v>22.222222222222221</v>
      </c>
      <c r="L123" s="6"/>
    </row>
    <row r="124" spans="1:12" ht="12.75" customHeight="1">
      <c r="A124" s="372"/>
      <c r="B124" s="467" t="s">
        <v>110</v>
      </c>
      <c r="C124" s="416">
        <f t="shared" si="45"/>
        <v>19</v>
      </c>
      <c r="D124" s="416">
        <f t="shared" si="46"/>
        <v>0</v>
      </c>
      <c r="E124" s="416">
        <f t="shared" si="47"/>
        <v>12</v>
      </c>
      <c r="F124" s="416">
        <f t="shared" si="48"/>
        <v>5</v>
      </c>
      <c r="G124" s="416">
        <f t="shared" si="49"/>
        <v>2</v>
      </c>
      <c r="H124" s="416">
        <f t="shared" si="31"/>
        <v>0</v>
      </c>
      <c r="I124" s="416">
        <f t="shared" si="28"/>
        <v>63.157894736842103</v>
      </c>
      <c r="J124" s="416">
        <f t="shared" si="29"/>
        <v>26.315789473684209</v>
      </c>
      <c r="K124" s="416">
        <f t="shared" si="30"/>
        <v>10.526315789473685</v>
      </c>
      <c r="L124" s="6"/>
    </row>
    <row r="125" spans="1:12" ht="12.75" customHeight="1">
      <c r="A125" s="372"/>
      <c r="B125" s="467" t="s">
        <v>111</v>
      </c>
      <c r="C125" s="416">
        <f t="shared" si="45"/>
        <v>13</v>
      </c>
      <c r="D125" s="416">
        <f t="shared" si="46"/>
        <v>1</v>
      </c>
      <c r="E125" s="416">
        <f t="shared" si="47"/>
        <v>6</v>
      </c>
      <c r="F125" s="416">
        <f t="shared" si="48"/>
        <v>5</v>
      </c>
      <c r="G125" s="416">
        <f t="shared" si="49"/>
        <v>1</v>
      </c>
      <c r="H125" s="416">
        <f t="shared" si="31"/>
        <v>7.6923076923076925</v>
      </c>
      <c r="I125" s="416">
        <f t="shared" si="28"/>
        <v>46.153846153846153</v>
      </c>
      <c r="J125" s="416">
        <f t="shared" si="29"/>
        <v>38.46153846153846</v>
      </c>
      <c r="K125" s="416">
        <f t="shared" si="30"/>
        <v>7.6923076923076925</v>
      </c>
      <c r="L125" s="6"/>
    </row>
    <row r="126" spans="1:12" ht="12.75" customHeight="1">
      <c r="A126" s="372"/>
      <c r="B126" s="467" t="s">
        <v>112</v>
      </c>
      <c r="C126" s="416">
        <f t="shared" si="45"/>
        <v>23</v>
      </c>
      <c r="D126" s="416">
        <f t="shared" si="46"/>
        <v>1</v>
      </c>
      <c r="E126" s="416">
        <f t="shared" si="47"/>
        <v>14</v>
      </c>
      <c r="F126" s="416">
        <f t="shared" si="48"/>
        <v>7</v>
      </c>
      <c r="G126" s="416">
        <f t="shared" si="49"/>
        <v>1</v>
      </c>
      <c r="H126" s="416">
        <f t="shared" si="31"/>
        <v>4.3478260869565215</v>
      </c>
      <c r="I126" s="416">
        <f t="shared" si="28"/>
        <v>60.869565217391305</v>
      </c>
      <c r="J126" s="416">
        <f t="shared" si="29"/>
        <v>30.434782608695652</v>
      </c>
      <c r="K126" s="416">
        <f t="shared" si="30"/>
        <v>4.3478260869565215</v>
      </c>
      <c r="L126" s="6"/>
    </row>
    <row r="127" spans="1:12" ht="12.75" customHeight="1">
      <c r="A127" s="372"/>
      <c r="B127" s="467" t="s">
        <v>113</v>
      </c>
      <c r="C127" s="416">
        <f t="shared" si="45"/>
        <v>14</v>
      </c>
      <c r="D127" s="416">
        <f t="shared" si="46"/>
        <v>0</v>
      </c>
      <c r="E127" s="416">
        <f t="shared" si="47"/>
        <v>9</v>
      </c>
      <c r="F127" s="416">
        <f t="shared" si="48"/>
        <v>2</v>
      </c>
      <c r="G127" s="416">
        <f t="shared" si="49"/>
        <v>3</v>
      </c>
      <c r="H127" s="416">
        <f t="shared" si="31"/>
        <v>0</v>
      </c>
      <c r="I127" s="416">
        <f t="shared" si="28"/>
        <v>64.285714285714292</v>
      </c>
      <c r="J127" s="416">
        <f t="shared" si="29"/>
        <v>14.285714285714286</v>
      </c>
      <c r="K127" s="416">
        <f t="shared" si="30"/>
        <v>21.428571428571427</v>
      </c>
      <c r="L127" s="6"/>
    </row>
    <row r="128" spans="1:12" ht="12.75" customHeight="1">
      <c r="A128" s="372"/>
      <c r="B128" s="467" t="s">
        <v>114</v>
      </c>
      <c r="C128" s="416">
        <f t="shared" si="45"/>
        <v>12</v>
      </c>
      <c r="D128" s="416">
        <f t="shared" si="46"/>
        <v>1</v>
      </c>
      <c r="E128" s="416">
        <f t="shared" si="47"/>
        <v>6</v>
      </c>
      <c r="F128" s="416">
        <f t="shared" si="48"/>
        <v>4</v>
      </c>
      <c r="G128" s="416">
        <f t="shared" si="49"/>
        <v>1</v>
      </c>
      <c r="H128" s="416">
        <f t="shared" si="31"/>
        <v>8.3333333333333339</v>
      </c>
      <c r="I128" s="416">
        <f t="shared" si="28"/>
        <v>50</v>
      </c>
      <c r="J128" s="416">
        <f t="shared" si="29"/>
        <v>33.333333333333336</v>
      </c>
      <c r="K128" s="416">
        <f t="shared" si="30"/>
        <v>8.3333333333333339</v>
      </c>
      <c r="L128" s="6"/>
    </row>
    <row r="129" spans="1:12" ht="12.75" customHeight="1">
      <c r="A129" s="372"/>
      <c r="B129" s="467" t="s">
        <v>115</v>
      </c>
      <c r="C129" s="416">
        <f t="shared" si="45"/>
        <v>8</v>
      </c>
      <c r="D129" s="416">
        <f t="shared" si="46"/>
        <v>1</v>
      </c>
      <c r="E129" s="416">
        <f t="shared" si="47"/>
        <v>5</v>
      </c>
      <c r="F129" s="416">
        <f t="shared" si="48"/>
        <v>1</v>
      </c>
      <c r="G129" s="416">
        <f t="shared" si="49"/>
        <v>1</v>
      </c>
      <c r="H129" s="416">
        <f t="shared" si="31"/>
        <v>12.5</v>
      </c>
      <c r="I129" s="416">
        <f t="shared" si="28"/>
        <v>62.5</v>
      </c>
      <c r="J129" s="416">
        <f t="shared" si="29"/>
        <v>12.5</v>
      </c>
      <c r="K129" s="416">
        <f t="shared" si="30"/>
        <v>12.5</v>
      </c>
      <c r="L129" s="6"/>
    </row>
    <row r="130" spans="1:12" ht="12.75" customHeight="1">
      <c r="A130" s="372"/>
      <c r="B130" s="467" t="s">
        <v>146</v>
      </c>
      <c r="C130" s="416">
        <f t="shared" si="45"/>
        <v>6</v>
      </c>
      <c r="D130" s="416">
        <f t="shared" si="46"/>
        <v>1</v>
      </c>
      <c r="E130" s="416">
        <f t="shared" si="47"/>
        <v>4</v>
      </c>
      <c r="F130" s="416">
        <f t="shared" si="48"/>
        <v>1</v>
      </c>
      <c r="G130" s="416">
        <f t="shared" si="49"/>
        <v>0</v>
      </c>
      <c r="H130" s="416">
        <f t="shared" si="31"/>
        <v>16.666666666666668</v>
      </c>
      <c r="I130" s="416">
        <f t="shared" si="28"/>
        <v>66.666666666666671</v>
      </c>
      <c r="J130" s="416">
        <f t="shared" si="29"/>
        <v>16.666666666666668</v>
      </c>
      <c r="K130" s="416">
        <f t="shared" si="30"/>
        <v>0</v>
      </c>
      <c r="L130" s="6"/>
    </row>
    <row r="131" spans="1:12" ht="12.75" customHeight="1">
      <c r="A131" s="372"/>
      <c r="B131" s="467" t="s">
        <v>147</v>
      </c>
      <c r="C131" s="416">
        <f t="shared" si="45"/>
        <v>15</v>
      </c>
      <c r="D131" s="416">
        <f t="shared" si="46"/>
        <v>1</v>
      </c>
      <c r="E131" s="416">
        <f t="shared" si="47"/>
        <v>13</v>
      </c>
      <c r="F131" s="416">
        <f t="shared" si="48"/>
        <v>1</v>
      </c>
      <c r="G131" s="416">
        <f t="shared" si="49"/>
        <v>0</v>
      </c>
      <c r="H131" s="416">
        <f t="shared" si="31"/>
        <v>6.666666666666667</v>
      </c>
      <c r="I131" s="416">
        <f t="shared" si="28"/>
        <v>86.666666666666671</v>
      </c>
      <c r="J131" s="416">
        <f t="shared" si="29"/>
        <v>6.666666666666667</v>
      </c>
      <c r="K131" s="416">
        <f t="shared" si="30"/>
        <v>0</v>
      </c>
      <c r="L131" s="6"/>
    </row>
    <row r="132" spans="1:12" ht="12.75" customHeight="1">
      <c r="A132" s="372"/>
      <c r="B132" s="467" t="s">
        <v>148</v>
      </c>
      <c r="C132" s="416">
        <f t="shared" si="45"/>
        <v>14</v>
      </c>
      <c r="D132" s="416">
        <f t="shared" si="46"/>
        <v>0</v>
      </c>
      <c r="E132" s="416">
        <f t="shared" si="47"/>
        <v>7</v>
      </c>
      <c r="F132" s="416">
        <f t="shared" si="48"/>
        <v>6</v>
      </c>
      <c r="G132" s="416">
        <f t="shared" si="49"/>
        <v>1</v>
      </c>
      <c r="H132" s="416">
        <f t="shared" si="31"/>
        <v>0</v>
      </c>
      <c r="I132" s="416">
        <f t="shared" si="28"/>
        <v>50</v>
      </c>
      <c r="J132" s="416">
        <f t="shared" si="29"/>
        <v>42.857142857142854</v>
      </c>
      <c r="K132" s="416">
        <f t="shared" si="30"/>
        <v>7.1428571428571432</v>
      </c>
      <c r="L132" s="6"/>
    </row>
    <row r="133" spans="1:12" ht="12.75" customHeight="1">
      <c r="A133" s="372"/>
      <c r="B133" s="467" t="s">
        <v>149</v>
      </c>
      <c r="C133" s="416">
        <f t="shared" si="45"/>
        <v>38</v>
      </c>
      <c r="D133" s="416">
        <f t="shared" si="46"/>
        <v>0</v>
      </c>
      <c r="E133" s="416">
        <f t="shared" si="47"/>
        <v>23</v>
      </c>
      <c r="F133" s="416">
        <f t="shared" si="48"/>
        <v>9</v>
      </c>
      <c r="G133" s="416">
        <f t="shared" si="49"/>
        <v>6</v>
      </c>
      <c r="H133" s="416">
        <f t="shared" si="31"/>
        <v>0</v>
      </c>
      <c r="I133" s="416">
        <f t="shared" si="28"/>
        <v>60.526315789473685</v>
      </c>
      <c r="J133" s="416">
        <f t="shared" si="29"/>
        <v>23.684210526315791</v>
      </c>
      <c r="K133" s="416">
        <f t="shared" si="30"/>
        <v>15.789473684210526</v>
      </c>
      <c r="L133" s="6"/>
    </row>
    <row r="134" spans="1:12" ht="12.75" customHeight="1">
      <c r="A134" s="372"/>
      <c r="B134" s="467" t="s">
        <v>150</v>
      </c>
      <c r="C134" s="416">
        <f t="shared" si="45"/>
        <v>17</v>
      </c>
      <c r="D134" s="416">
        <f t="shared" si="46"/>
        <v>1</v>
      </c>
      <c r="E134" s="416">
        <f t="shared" si="47"/>
        <v>11</v>
      </c>
      <c r="F134" s="416">
        <f t="shared" si="48"/>
        <v>5</v>
      </c>
      <c r="G134" s="416">
        <f t="shared" si="49"/>
        <v>0</v>
      </c>
      <c r="H134" s="416">
        <f t="shared" si="31"/>
        <v>5.882352941176471</v>
      </c>
      <c r="I134" s="416">
        <f t="shared" si="28"/>
        <v>64.705882352941174</v>
      </c>
      <c r="J134" s="416">
        <f t="shared" si="29"/>
        <v>29.411764705882351</v>
      </c>
      <c r="K134" s="416">
        <f t="shared" si="30"/>
        <v>0</v>
      </c>
      <c r="L134" s="6"/>
    </row>
    <row r="135" spans="1:12" ht="12.75" customHeight="1">
      <c r="A135" s="372"/>
      <c r="B135" s="467" t="s">
        <v>151</v>
      </c>
      <c r="C135" s="416">
        <f t="shared" si="45"/>
        <v>12</v>
      </c>
      <c r="D135" s="416">
        <f t="shared" si="46"/>
        <v>0</v>
      </c>
      <c r="E135" s="416">
        <f t="shared" si="47"/>
        <v>7</v>
      </c>
      <c r="F135" s="416">
        <f t="shared" si="48"/>
        <v>5</v>
      </c>
      <c r="G135" s="416">
        <f t="shared" si="49"/>
        <v>0</v>
      </c>
      <c r="H135" s="416">
        <f t="shared" si="31"/>
        <v>0</v>
      </c>
      <c r="I135" s="416">
        <f t="shared" si="28"/>
        <v>58.333333333333336</v>
      </c>
      <c r="J135" s="416">
        <f t="shared" si="29"/>
        <v>41.666666666666664</v>
      </c>
      <c r="K135" s="416">
        <f t="shared" si="30"/>
        <v>0</v>
      </c>
      <c r="L135" s="6"/>
    </row>
    <row r="136" spans="1:12" ht="12.75" customHeight="1">
      <c r="A136" s="372"/>
      <c r="B136" s="467" t="s">
        <v>152</v>
      </c>
      <c r="C136" s="416">
        <f t="shared" si="45"/>
        <v>21</v>
      </c>
      <c r="D136" s="416">
        <f t="shared" si="46"/>
        <v>1</v>
      </c>
      <c r="E136" s="416">
        <f t="shared" si="47"/>
        <v>17</v>
      </c>
      <c r="F136" s="416">
        <f t="shared" si="48"/>
        <v>2</v>
      </c>
      <c r="G136" s="416">
        <f t="shared" si="49"/>
        <v>1</v>
      </c>
      <c r="H136" s="416">
        <f t="shared" si="31"/>
        <v>4.7619047619047619</v>
      </c>
      <c r="I136" s="416">
        <f t="shared" si="28"/>
        <v>80.952380952380949</v>
      </c>
      <c r="J136" s="416">
        <f t="shared" si="29"/>
        <v>9.5238095238095237</v>
      </c>
      <c r="K136" s="416">
        <f t="shared" si="30"/>
        <v>4.7619047619047619</v>
      </c>
      <c r="L136" s="6"/>
    </row>
    <row r="137" spans="1:12" ht="12.75" customHeight="1">
      <c r="A137" s="372"/>
      <c r="B137" s="467" t="s">
        <v>153</v>
      </c>
      <c r="C137" s="416">
        <f t="shared" si="45"/>
        <v>15</v>
      </c>
      <c r="D137" s="416">
        <f t="shared" si="46"/>
        <v>1</v>
      </c>
      <c r="E137" s="416">
        <f t="shared" si="47"/>
        <v>8</v>
      </c>
      <c r="F137" s="416">
        <f t="shared" si="48"/>
        <v>4</v>
      </c>
      <c r="G137" s="416">
        <f t="shared" si="49"/>
        <v>2</v>
      </c>
      <c r="H137" s="416">
        <f t="shared" si="31"/>
        <v>6.666666666666667</v>
      </c>
      <c r="I137" s="416">
        <f t="shared" si="28"/>
        <v>53.333333333333336</v>
      </c>
      <c r="J137" s="416">
        <f t="shared" si="29"/>
        <v>26.666666666666668</v>
      </c>
      <c r="K137" s="416">
        <f t="shared" si="30"/>
        <v>13.333333333333334</v>
      </c>
      <c r="L137" s="6"/>
    </row>
    <row r="138" spans="1:12" ht="12.75" customHeight="1">
      <c r="A138" s="372"/>
      <c r="B138" s="467" t="s">
        <v>154</v>
      </c>
      <c r="C138" s="416">
        <f t="shared" si="45"/>
        <v>25</v>
      </c>
      <c r="D138" s="416">
        <f t="shared" si="46"/>
        <v>1</v>
      </c>
      <c r="E138" s="416">
        <f t="shared" si="47"/>
        <v>18</v>
      </c>
      <c r="F138" s="416">
        <f t="shared" si="48"/>
        <v>4</v>
      </c>
      <c r="G138" s="416">
        <f t="shared" si="49"/>
        <v>2</v>
      </c>
      <c r="H138" s="416">
        <f t="shared" si="31"/>
        <v>4</v>
      </c>
      <c r="I138" s="416">
        <f t="shared" si="28"/>
        <v>72</v>
      </c>
      <c r="J138" s="416">
        <f t="shared" si="29"/>
        <v>16</v>
      </c>
      <c r="K138" s="416">
        <f t="shared" si="30"/>
        <v>8</v>
      </c>
      <c r="L138" s="6"/>
    </row>
    <row r="139" spans="1:12" ht="12.75" customHeight="1">
      <c r="A139" s="372"/>
      <c r="B139" s="467" t="s">
        <v>155</v>
      </c>
      <c r="C139" s="416">
        <f t="shared" si="45"/>
        <v>20</v>
      </c>
      <c r="D139" s="416">
        <f t="shared" si="46"/>
        <v>1</v>
      </c>
      <c r="E139" s="416">
        <f t="shared" si="47"/>
        <v>13</v>
      </c>
      <c r="F139" s="416">
        <f t="shared" si="48"/>
        <v>5</v>
      </c>
      <c r="G139" s="416">
        <f t="shared" si="49"/>
        <v>1</v>
      </c>
      <c r="H139" s="416">
        <f t="shared" si="31"/>
        <v>5</v>
      </c>
      <c r="I139" s="416">
        <f t="shared" si="28"/>
        <v>65</v>
      </c>
      <c r="J139" s="416">
        <f t="shared" si="29"/>
        <v>25</v>
      </c>
      <c r="K139" s="416">
        <f t="shared" si="30"/>
        <v>5</v>
      </c>
      <c r="L139" s="6"/>
    </row>
    <row r="140" spans="1:12" ht="12.75" customHeight="1">
      <c r="A140" s="372"/>
      <c r="B140" s="467" t="s">
        <v>156</v>
      </c>
      <c r="C140" s="416">
        <f t="shared" si="45"/>
        <v>10</v>
      </c>
      <c r="D140" s="416">
        <f t="shared" si="46"/>
        <v>0</v>
      </c>
      <c r="E140" s="416">
        <f t="shared" si="47"/>
        <v>9</v>
      </c>
      <c r="F140" s="416">
        <f t="shared" si="48"/>
        <v>1</v>
      </c>
      <c r="G140" s="416">
        <f t="shared" si="49"/>
        <v>0</v>
      </c>
      <c r="H140" s="416">
        <f t="shared" si="31"/>
        <v>0</v>
      </c>
      <c r="I140" s="416">
        <f t="shared" ref="I140:I185" si="50">IF(ISERROR(100*E140/$C140),"-",100*E140/$C140)</f>
        <v>90</v>
      </c>
      <c r="J140" s="416">
        <f t="shared" ref="J140:J185" si="51">IF(ISERROR(100*F140/$C140),"-",100*F140/$C140)</f>
        <v>10</v>
      </c>
      <c r="K140" s="416">
        <f t="shared" ref="K140:K185" si="52">IF(ISERROR(100*G140/$C140),"-",100*G140/$C140)</f>
        <v>0</v>
      </c>
      <c r="L140" s="6"/>
    </row>
    <row r="141" spans="1:12" ht="12.75" customHeight="1">
      <c r="A141" s="372"/>
      <c r="B141" s="467" t="s">
        <v>157</v>
      </c>
      <c r="C141" s="416">
        <f t="shared" si="45"/>
        <v>25</v>
      </c>
      <c r="D141" s="416">
        <f t="shared" si="46"/>
        <v>0</v>
      </c>
      <c r="E141" s="416">
        <f t="shared" si="47"/>
        <v>15</v>
      </c>
      <c r="F141" s="416">
        <f t="shared" si="48"/>
        <v>8</v>
      </c>
      <c r="G141" s="416">
        <f t="shared" si="49"/>
        <v>2</v>
      </c>
      <c r="H141" s="416">
        <f t="shared" ref="H141:H185" si="53">IF(ISERROR(100*D141/$C141),"-",100*D141/$C141)</f>
        <v>0</v>
      </c>
      <c r="I141" s="416">
        <f t="shared" si="50"/>
        <v>60</v>
      </c>
      <c r="J141" s="416">
        <f t="shared" si="51"/>
        <v>32</v>
      </c>
      <c r="K141" s="416">
        <f t="shared" si="52"/>
        <v>8</v>
      </c>
      <c r="L141" s="6"/>
    </row>
    <row r="142" spans="1:12" ht="12.75" customHeight="1">
      <c r="A142" s="372"/>
      <c r="B142" s="467" t="s">
        <v>158</v>
      </c>
      <c r="C142" s="416">
        <f t="shared" si="45"/>
        <v>16</v>
      </c>
      <c r="D142" s="416">
        <f t="shared" si="46"/>
        <v>0</v>
      </c>
      <c r="E142" s="416">
        <f t="shared" si="47"/>
        <v>10</v>
      </c>
      <c r="F142" s="416">
        <f t="shared" si="48"/>
        <v>3</v>
      </c>
      <c r="G142" s="416">
        <f t="shared" si="49"/>
        <v>3</v>
      </c>
      <c r="H142" s="416">
        <f t="shared" si="53"/>
        <v>0</v>
      </c>
      <c r="I142" s="416">
        <f t="shared" si="50"/>
        <v>62.5</v>
      </c>
      <c r="J142" s="416">
        <f t="shared" si="51"/>
        <v>18.75</v>
      </c>
      <c r="K142" s="416">
        <f t="shared" si="52"/>
        <v>18.75</v>
      </c>
      <c r="L142" s="6"/>
    </row>
    <row r="143" spans="1:12" ht="12.75" customHeight="1">
      <c r="A143" s="372"/>
      <c r="B143" s="467" t="s">
        <v>159</v>
      </c>
      <c r="C143" s="416">
        <f t="shared" si="45"/>
        <v>12</v>
      </c>
      <c r="D143" s="416">
        <f t="shared" si="46"/>
        <v>2</v>
      </c>
      <c r="E143" s="416">
        <f t="shared" si="47"/>
        <v>4</v>
      </c>
      <c r="F143" s="416">
        <f t="shared" si="48"/>
        <v>6</v>
      </c>
      <c r="G143" s="416">
        <f t="shared" si="49"/>
        <v>0</v>
      </c>
      <c r="H143" s="416">
        <f t="shared" si="53"/>
        <v>16.666666666666668</v>
      </c>
      <c r="I143" s="416">
        <f t="shared" si="50"/>
        <v>33.333333333333336</v>
      </c>
      <c r="J143" s="416">
        <f t="shared" si="51"/>
        <v>50</v>
      </c>
      <c r="K143" s="416">
        <f t="shared" si="52"/>
        <v>0</v>
      </c>
      <c r="L143" s="6"/>
    </row>
    <row r="144" spans="1:12" ht="12.75" customHeight="1">
      <c r="A144" s="373"/>
      <c r="B144" s="103"/>
      <c r="C144" s="473"/>
      <c r="D144" s="468"/>
      <c r="E144" s="469"/>
      <c r="F144" s="468"/>
      <c r="G144" s="469"/>
      <c r="H144" s="416"/>
      <c r="I144" s="416"/>
      <c r="J144" s="416"/>
      <c r="K144" s="416"/>
    </row>
    <row r="145" spans="1:13" s="178" customFormat="1" ht="12.75" customHeight="1">
      <c r="A145" s="370"/>
      <c r="B145" s="371" t="s">
        <v>50</v>
      </c>
      <c r="C145" s="212">
        <f>SUM(C146:C164)</f>
        <v>856</v>
      </c>
      <c r="D145" s="212">
        <f t="shared" ref="D145:G145" si="54">SUM(D146:D164)</f>
        <v>57</v>
      </c>
      <c r="E145" s="212">
        <f t="shared" si="54"/>
        <v>587</v>
      </c>
      <c r="F145" s="212">
        <f t="shared" si="54"/>
        <v>173</v>
      </c>
      <c r="G145" s="212">
        <f t="shared" si="54"/>
        <v>39</v>
      </c>
      <c r="H145" s="212">
        <f t="shared" si="53"/>
        <v>6.6588785046728969</v>
      </c>
      <c r="I145" s="212">
        <f t="shared" si="50"/>
        <v>68.574766355140184</v>
      </c>
      <c r="J145" s="212">
        <f t="shared" si="51"/>
        <v>20.210280373831775</v>
      </c>
      <c r="K145" s="212">
        <f t="shared" si="52"/>
        <v>4.55607476635514</v>
      </c>
      <c r="L145" s="104"/>
      <c r="M145" s="181"/>
    </row>
    <row r="146" spans="1:13" ht="12.75" customHeight="1">
      <c r="A146" s="372"/>
      <c r="B146" s="467" t="s">
        <v>181</v>
      </c>
      <c r="C146" s="416">
        <f t="shared" ref="C146:C164" si="55">IF(ISERROR(VLOOKUP($D$6&amp;$B146,Dataset2,5,FALSE))=TRUE,0,VLOOKUP($D$6&amp;$B146,Dataset2,5,FALSE))</f>
        <v>14</v>
      </c>
      <c r="D146" s="416">
        <f t="shared" ref="D146:D164" si="56">IF(ISERROR(VLOOKUP($D$6&amp;$B146,Dataset2,6,FALSE))=TRUE,0,VLOOKUP($D$6&amp;$B146,Dataset2,6,FALSE))</f>
        <v>0</v>
      </c>
      <c r="E146" s="416">
        <f t="shared" ref="E146:E164" si="57">IF(ISERROR(VLOOKUP($D$6&amp;$B146,Dataset2,7,FALSE))=TRUE,0,VLOOKUP($D$6&amp;$B146,Dataset2,7,FALSE))</f>
        <v>13</v>
      </c>
      <c r="F146" s="416">
        <f t="shared" ref="F146:F164" si="58">IF(ISERROR(VLOOKUP($D$6&amp;$B146,Dataset2,8,FALSE))=TRUE,0,VLOOKUP($D$6&amp;$B146,Dataset2,8,FALSE))</f>
        <v>1</v>
      </c>
      <c r="G146" s="416">
        <f t="shared" ref="G146:G164" si="59">IF(ISERROR(VLOOKUP($D$6&amp;$B146,Dataset2,9,FALSE))=TRUE,0,VLOOKUP($D$6&amp;$B146,Dataset2,9,FALSE))</f>
        <v>0</v>
      </c>
      <c r="H146" s="416">
        <f t="shared" si="53"/>
        <v>0</v>
      </c>
      <c r="I146" s="416">
        <f t="shared" si="50"/>
        <v>92.857142857142861</v>
      </c>
      <c r="J146" s="416">
        <f t="shared" si="51"/>
        <v>7.1428571428571432</v>
      </c>
      <c r="K146" s="416">
        <f t="shared" si="52"/>
        <v>0</v>
      </c>
      <c r="L146" s="6"/>
    </row>
    <row r="147" spans="1:13" ht="12.75" customHeight="1">
      <c r="A147" s="372"/>
      <c r="B147" s="467" t="s">
        <v>182</v>
      </c>
      <c r="C147" s="416">
        <f t="shared" si="55"/>
        <v>20</v>
      </c>
      <c r="D147" s="416">
        <f t="shared" si="56"/>
        <v>3</v>
      </c>
      <c r="E147" s="416">
        <f t="shared" si="57"/>
        <v>14</v>
      </c>
      <c r="F147" s="416">
        <f t="shared" si="58"/>
        <v>3</v>
      </c>
      <c r="G147" s="416">
        <f t="shared" si="59"/>
        <v>0</v>
      </c>
      <c r="H147" s="416">
        <f t="shared" si="53"/>
        <v>15</v>
      </c>
      <c r="I147" s="416">
        <f t="shared" si="50"/>
        <v>70</v>
      </c>
      <c r="J147" s="416">
        <f t="shared" si="51"/>
        <v>15</v>
      </c>
      <c r="K147" s="416">
        <f t="shared" si="52"/>
        <v>0</v>
      </c>
      <c r="L147" s="6"/>
    </row>
    <row r="148" spans="1:13" ht="12.75" customHeight="1">
      <c r="A148" s="372"/>
      <c r="B148" s="467" t="s">
        <v>183</v>
      </c>
      <c r="C148" s="416">
        <f t="shared" si="55"/>
        <v>64</v>
      </c>
      <c r="D148" s="416">
        <f t="shared" si="56"/>
        <v>5</v>
      </c>
      <c r="E148" s="416">
        <f t="shared" si="57"/>
        <v>42</v>
      </c>
      <c r="F148" s="416">
        <f t="shared" si="58"/>
        <v>12</v>
      </c>
      <c r="G148" s="416">
        <f t="shared" si="59"/>
        <v>5</v>
      </c>
      <c r="H148" s="416">
        <f t="shared" si="53"/>
        <v>7.8125</v>
      </c>
      <c r="I148" s="416">
        <f t="shared" si="50"/>
        <v>65.625</v>
      </c>
      <c r="J148" s="416">
        <f t="shared" si="51"/>
        <v>18.75</v>
      </c>
      <c r="K148" s="416">
        <f t="shared" si="52"/>
        <v>7.8125</v>
      </c>
      <c r="L148" s="6"/>
    </row>
    <row r="149" spans="1:13" ht="12.75" customHeight="1">
      <c r="A149" s="372"/>
      <c r="B149" s="467" t="s">
        <v>184</v>
      </c>
      <c r="C149" s="416">
        <f t="shared" si="55"/>
        <v>40</v>
      </c>
      <c r="D149" s="416">
        <f t="shared" si="56"/>
        <v>3</v>
      </c>
      <c r="E149" s="416">
        <f t="shared" si="57"/>
        <v>25</v>
      </c>
      <c r="F149" s="416">
        <f t="shared" si="58"/>
        <v>11</v>
      </c>
      <c r="G149" s="416">
        <f t="shared" si="59"/>
        <v>1</v>
      </c>
      <c r="H149" s="416">
        <f t="shared" si="53"/>
        <v>7.5</v>
      </c>
      <c r="I149" s="416">
        <f t="shared" si="50"/>
        <v>62.5</v>
      </c>
      <c r="J149" s="416">
        <f t="shared" si="51"/>
        <v>27.5</v>
      </c>
      <c r="K149" s="416">
        <f t="shared" si="52"/>
        <v>2.5</v>
      </c>
      <c r="L149" s="6"/>
    </row>
    <row r="150" spans="1:13" ht="12.75" customHeight="1">
      <c r="A150" s="372"/>
      <c r="B150" s="467" t="s">
        <v>185</v>
      </c>
      <c r="C150" s="416">
        <f t="shared" si="55"/>
        <v>127</v>
      </c>
      <c r="D150" s="416">
        <f t="shared" si="56"/>
        <v>8</v>
      </c>
      <c r="E150" s="416">
        <f t="shared" si="57"/>
        <v>84</v>
      </c>
      <c r="F150" s="416">
        <f t="shared" si="58"/>
        <v>25</v>
      </c>
      <c r="G150" s="416">
        <f t="shared" si="59"/>
        <v>10</v>
      </c>
      <c r="H150" s="416">
        <f t="shared" si="53"/>
        <v>6.2992125984251972</v>
      </c>
      <c r="I150" s="416">
        <f t="shared" si="50"/>
        <v>66.141732283464563</v>
      </c>
      <c r="J150" s="416">
        <f t="shared" si="51"/>
        <v>19.685039370078741</v>
      </c>
      <c r="K150" s="416">
        <f t="shared" si="52"/>
        <v>7.8740157480314963</v>
      </c>
      <c r="L150" s="6"/>
    </row>
    <row r="151" spans="1:13" ht="12.75" customHeight="1">
      <c r="A151" s="372"/>
      <c r="B151" s="467" t="s">
        <v>186</v>
      </c>
      <c r="C151" s="416">
        <f t="shared" si="55"/>
        <v>5</v>
      </c>
      <c r="D151" s="416">
        <f t="shared" si="56"/>
        <v>0</v>
      </c>
      <c r="E151" s="416">
        <f t="shared" si="57"/>
        <v>4</v>
      </c>
      <c r="F151" s="416">
        <f t="shared" si="58"/>
        <v>1</v>
      </c>
      <c r="G151" s="416">
        <f t="shared" si="59"/>
        <v>0</v>
      </c>
      <c r="H151" s="416">
        <f t="shared" si="53"/>
        <v>0</v>
      </c>
      <c r="I151" s="416">
        <f t="shared" si="50"/>
        <v>80</v>
      </c>
      <c r="J151" s="416">
        <f t="shared" si="51"/>
        <v>20</v>
      </c>
      <c r="K151" s="416">
        <f t="shared" si="52"/>
        <v>0</v>
      </c>
      <c r="L151" s="6"/>
    </row>
    <row r="152" spans="1:13" ht="12.75" customHeight="1">
      <c r="A152" s="372"/>
      <c r="B152" s="467" t="s">
        <v>187</v>
      </c>
      <c r="C152" s="416">
        <f t="shared" si="55"/>
        <v>133</v>
      </c>
      <c r="D152" s="416">
        <f t="shared" si="56"/>
        <v>11</v>
      </c>
      <c r="E152" s="416">
        <f t="shared" si="57"/>
        <v>91</v>
      </c>
      <c r="F152" s="416">
        <f t="shared" si="58"/>
        <v>29</v>
      </c>
      <c r="G152" s="416">
        <f t="shared" si="59"/>
        <v>2</v>
      </c>
      <c r="H152" s="416">
        <f t="shared" si="53"/>
        <v>8.2706766917293226</v>
      </c>
      <c r="I152" s="416">
        <f t="shared" si="50"/>
        <v>68.421052631578945</v>
      </c>
      <c r="J152" s="416">
        <f t="shared" si="51"/>
        <v>21.804511278195488</v>
      </c>
      <c r="K152" s="416">
        <f t="shared" si="52"/>
        <v>1.5037593984962405</v>
      </c>
      <c r="L152" s="6"/>
    </row>
    <row r="153" spans="1:13" ht="12.75" customHeight="1">
      <c r="A153" s="372"/>
      <c r="B153" s="467" t="s">
        <v>188</v>
      </c>
      <c r="C153" s="416">
        <f t="shared" si="55"/>
        <v>18</v>
      </c>
      <c r="D153" s="416">
        <f t="shared" si="56"/>
        <v>0</v>
      </c>
      <c r="E153" s="416">
        <f t="shared" si="57"/>
        <v>13</v>
      </c>
      <c r="F153" s="416">
        <f t="shared" si="58"/>
        <v>4</v>
      </c>
      <c r="G153" s="416">
        <f t="shared" si="59"/>
        <v>1</v>
      </c>
      <c r="H153" s="416">
        <f t="shared" si="53"/>
        <v>0</v>
      </c>
      <c r="I153" s="416">
        <f t="shared" si="50"/>
        <v>72.222222222222229</v>
      </c>
      <c r="J153" s="416">
        <f t="shared" si="51"/>
        <v>22.222222222222221</v>
      </c>
      <c r="K153" s="416">
        <f t="shared" si="52"/>
        <v>5.5555555555555554</v>
      </c>
      <c r="L153" s="6"/>
    </row>
    <row r="154" spans="1:13" ht="12.75" customHeight="1">
      <c r="A154" s="372"/>
      <c r="B154" s="467" t="s">
        <v>189</v>
      </c>
      <c r="C154" s="416">
        <f t="shared" si="55"/>
        <v>47</v>
      </c>
      <c r="D154" s="416">
        <f t="shared" si="56"/>
        <v>3</v>
      </c>
      <c r="E154" s="416">
        <f t="shared" si="57"/>
        <v>27</v>
      </c>
      <c r="F154" s="416">
        <f t="shared" si="58"/>
        <v>15</v>
      </c>
      <c r="G154" s="416">
        <f t="shared" si="59"/>
        <v>2</v>
      </c>
      <c r="H154" s="416">
        <f t="shared" si="53"/>
        <v>6.3829787234042552</v>
      </c>
      <c r="I154" s="416">
        <f t="shared" si="50"/>
        <v>57.446808510638299</v>
      </c>
      <c r="J154" s="416">
        <f t="shared" si="51"/>
        <v>31.914893617021278</v>
      </c>
      <c r="K154" s="416">
        <f t="shared" si="52"/>
        <v>4.2553191489361701</v>
      </c>
      <c r="L154" s="6"/>
    </row>
    <row r="155" spans="1:13" ht="12.75" customHeight="1">
      <c r="A155" s="372"/>
      <c r="B155" s="467" t="s">
        <v>190</v>
      </c>
      <c r="C155" s="416">
        <f t="shared" si="55"/>
        <v>61</v>
      </c>
      <c r="D155" s="416">
        <f t="shared" si="56"/>
        <v>1</v>
      </c>
      <c r="E155" s="416">
        <f t="shared" si="57"/>
        <v>44</v>
      </c>
      <c r="F155" s="416">
        <f t="shared" si="58"/>
        <v>13</v>
      </c>
      <c r="G155" s="416">
        <f t="shared" si="59"/>
        <v>3</v>
      </c>
      <c r="H155" s="416">
        <f t="shared" si="53"/>
        <v>1.639344262295082</v>
      </c>
      <c r="I155" s="416">
        <f t="shared" si="50"/>
        <v>72.131147540983605</v>
      </c>
      <c r="J155" s="416">
        <f t="shared" si="51"/>
        <v>21.311475409836067</v>
      </c>
      <c r="K155" s="416">
        <f t="shared" si="52"/>
        <v>4.918032786885246</v>
      </c>
      <c r="L155" s="6"/>
    </row>
    <row r="156" spans="1:13" ht="12.75" customHeight="1">
      <c r="A156" s="372"/>
      <c r="B156" s="467" t="s">
        <v>191</v>
      </c>
      <c r="C156" s="416">
        <f t="shared" si="55"/>
        <v>6</v>
      </c>
      <c r="D156" s="416">
        <f t="shared" si="56"/>
        <v>1</v>
      </c>
      <c r="E156" s="416">
        <f t="shared" si="57"/>
        <v>5</v>
      </c>
      <c r="F156" s="416">
        <f t="shared" si="58"/>
        <v>0</v>
      </c>
      <c r="G156" s="416">
        <f t="shared" si="59"/>
        <v>0</v>
      </c>
      <c r="H156" s="416">
        <f t="shared" si="53"/>
        <v>16.666666666666668</v>
      </c>
      <c r="I156" s="416">
        <f t="shared" si="50"/>
        <v>83.333333333333329</v>
      </c>
      <c r="J156" s="416">
        <f t="shared" si="51"/>
        <v>0</v>
      </c>
      <c r="K156" s="416">
        <f t="shared" si="52"/>
        <v>0</v>
      </c>
      <c r="L156" s="6"/>
    </row>
    <row r="157" spans="1:13" ht="12.75" customHeight="1">
      <c r="A157" s="372"/>
      <c r="B157" s="467" t="s">
        <v>192</v>
      </c>
      <c r="C157" s="416">
        <f t="shared" si="55"/>
        <v>13</v>
      </c>
      <c r="D157" s="416">
        <f t="shared" si="56"/>
        <v>1</v>
      </c>
      <c r="E157" s="416">
        <f t="shared" si="57"/>
        <v>10</v>
      </c>
      <c r="F157" s="416">
        <f t="shared" si="58"/>
        <v>1</v>
      </c>
      <c r="G157" s="416">
        <f t="shared" si="59"/>
        <v>1</v>
      </c>
      <c r="H157" s="416">
        <f t="shared" si="53"/>
        <v>7.6923076923076925</v>
      </c>
      <c r="I157" s="416">
        <f t="shared" si="50"/>
        <v>76.92307692307692</v>
      </c>
      <c r="J157" s="416">
        <f t="shared" si="51"/>
        <v>7.6923076923076925</v>
      </c>
      <c r="K157" s="416">
        <f t="shared" si="52"/>
        <v>7.6923076923076925</v>
      </c>
      <c r="L157" s="6"/>
    </row>
    <row r="158" spans="1:13" ht="12.75" customHeight="1">
      <c r="A158" s="372"/>
      <c r="B158" s="467" t="s">
        <v>193</v>
      </c>
      <c r="C158" s="416">
        <f t="shared" si="55"/>
        <v>10</v>
      </c>
      <c r="D158" s="416">
        <f t="shared" si="56"/>
        <v>0</v>
      </c>
      <c r="E158" s="416">
        <f t="shared" si="57"/>
        <v>7</v>
      </c>
      <c r="F158" s="416">
        <f t="shared" si="58"/>
        <v>3</v>
      </c>
      <c r="G158" s="416">
        <f t="shared" si="59"/>
        <v>0</v>
      </c>
      <c r="H158" s="416">
        <f t="shared" si="53"/>
        <v>0</v>
      </c>
      <c r="I158" s="416">
        <f t="shared" si="50"/>
        <v>70</v>
      </c>
      <c r="J158" s="416">
        <f t="shared" si="51"/>
        <v>30</v>
      </c>
      <c r="K158" s="416">
        <f t="shared" si="52"/>
        <v>0</v>
      </c>
      <c r="L158" s="6"/>
    </row>
    <row r="159" spans="1:13" ht="12.75" customHeight="1">
      <c r="A159" s="372"/>
      <c r="B159" s="467" t="s">
        <v>194</v>
      </c>
      <c r="C159" s="416">
        <f t="shared" si="55"/>
        <v>23</v>
      </c>
      <c r="D159" s="416">
        <f t="shared" si="56"/>
        <v>2</v>
      </c>
      <c r="E159" s="416">
        <f t="shared" si="57"/>
        <v>14</v>
      </c>
      <c r="F159" s="416">
        <f t="shared" si="58"/>
        <v>7</v>
      </c>
      <c r="G159" s="416">
        <f t="shared" si="59"/>
        <v>0</v>
      </c>
      <c r="H159" s="416">
        <f t="shared" si="53"/>
        <v>8.695652173913043</v>
      </c>
      <c r="I159" s="416">
        <f t="shared" si="50"/>
        <v>60.869565217391305</v>
      </c>
      <c r="J159" s="416">
        <f t="shared" si="51"/>
        <v>30.434782608695652</v>
      </c>
      <c r="K159" s="416">
        <f t="shared" si="52"/>
        <v>0</v>
      </c>
      <c r="L159" s="6"/>
    </row>
    <row r="160" spans="1:13" ht="12.75" customHeight="1">
      <c r="A160" s="372"/>
      <c r="B160" s="467" t="s">
        <v>195</v>
      </c>
      <c r="C160" s="416">
        <f t="shared" si="55"/>
        <v>121</v>
      </c>
      <c r="D160" s="416">
        <f t="shared" si="56"/>
        <v>4</v>
      </c>
      <c r="E160" s="416">
        <f t="shared" si="57"/>
        <v>92</v>
      </c>
      <c r="F160" s="416">
        <f t="shared" si="58"/>
        <v>21</v>
      </c>
      <c r="G160" s="416">
        <f t="shared" si="59"/>
        <v>4</v>
      </c>
      <c r="H160" s="416">
        <f t="shared" si="53"/>
        <v>3.3057851239669422</v>
      </c>
      <c r="I160" s="416">
        <f t="shared" si="50"/>
        <v>76.033057851239676</v>
      </c>
      <c r="J160" s="416">
        <f t="shared" si="51"/>
        <v>17.355371900826448</v>
      </c>
      <c r="K160" s="416">
        <f t="shared" si="52"/>
        <v>3.3057851239669422</v>
      </c>
      <c r="L160" s="6"/>
    </row>
    <row r="161" spans="1:13" ht="12.75" customHeight="1">
      <c r="A161" s="372"/>
      <c r="B161" s="467" t="s">
        <v>196</v>
      </c>
      <c r="C161" s="416">
        <f t="shared" si="55"/>
        <v>38</v>
      </c>
      <c r="D161" s="416">
        <f t="shared" si="56"/>
        <v>7</v>
      </c>
      <c r="E161" s="416">
        <f t="shared" si="57"/>
        <v>18</v>
      </c>
      <c r="F161" s="416">
        <f t="shared" si="58"/>
        <v>9</v>
      </c>
      <c r="G161" s="416">
        <f t="shared" si="59"/>
        <v>4</v>
      </c>
      <c r="H161" s="416">
        <f t="shared" si="53"/>
        <v>18.421052631578949</v>
      </c>
      <c r="I161" s="416">
        <f t="shared" si="50"/>
        <v>47.368421052631582</v>
      </c>
      <c r="J161" s="416">
        <f t="shared" si="51"/>
        <v>23.684210526315791</v>
      </c>
      <c r="K161" s="416">
        <f t="shared" si="52"/>
        <v>10.526315789473685</v>
      </c>
      <c r="L161" s="6"/>
    </row>
    <row r="162" spans="1:13" ht="12.75" customHeight="1">
      <c r="A162" s="372"/>
      <c r="B162" s="467" t="s">
        <v>197</v>
      </c>
      <c r="C162" s="416">
        <f t="shared" si="55"/>
        <v>82</v>
      </c>
      <c r="D162" s="416">
        <f t="shared" si="56"/>
        <v>7</v>
      </c>
      <c r="E162" s="416">
        <f t="shared" si="57"/>
        <v>56</v>
      </c>
      <c r="F162" s="416">
        <f t="shared" si="58"/>
        <v>13</v>
      </c>
      <c r="G162" s="416">
        <f t="shared" si="59"/>
        <v>6</v>
      </c>
      <c r="H162" s="416">
        <f t="shared" si="53"/>
        <v>8.536585365853659</v>
      </c>
      <c r="I162" s="416">
        <f t="shared" si="50"/>
        <v>68.292682926829272</v>
      </c>
      <c r="J162" s="416">
        <f t="shared" si="51"/>
        <v>15.853658536585366</v>
      </c>
      <c r="K162" s="416">
        <f t="shared" si="52"/>
        <v>7.3170731707317076</v>
      </c>
      <c r="L162" s="6"/>
    </row>
    <row r="163" spans="1:13" ht="12.75" customHeight="1">
      <c r="A163" s="372"/>
      <c r="B163" s="467" t="s">
        <v>198</v>
      </c>
      <c r="C163" s="416">
        <f t="shared" si="55"/>
        <v>10</v>
      </c>
      <c r="D163" s="416">
        <f t="shared" si="56"/>
        <v>0</v>
      </c>
      <c r="E163" s="416">
        <f t="shared" si="57"/>
        <v>9</v>
      </c>
      <c r="F163" s="416">
        <f t="shared" si="58"/>
        <v>1</v>
      </c>
      <c r="G163" s="416">
        <f t="shared" si="59"/>
        <v>0</v>
      </c>
      <c r="H163" s="416">
        <f t="shared" si="53"/>
        <v>0</v>
      </c>
      <c r="I163" s="416">
        <f t="shared" si="50"/>
        <v>90</v>
      </c>
      <c r="J163" s="416">
        <f t="shared" si="51"/>
        <v>10</v>
      </c>
      <c r="K163" s="416">
        <f t="shared" si="52"/>
        <v>0</v>
      </c>
      <c r="L163" s="6"/>
    </row>
    <row r="164" spans="1:13" ht="12.75" customHeight="1">
      <c r="A164" s="372"/>
      <c r="B164" s="467" t="s">
        <v>199</v>
      </c>
      <c r="C164" s="416">
        <f t="shared" si="55"/>
        <v>24</v>
      </c>
      <c r="D164" s="416">
        <f t="shared" si="56"/>
        <v>1</v>
      </c>
      <c r="E164" s="416">
        <f t="shared" si="57"/>
        <v>19</v>
      </c>
      <c r="F164" s="416">
        <f t="shared" si="58"/>
        <v>4</v>
      </c>
      <c r="G164" s="416">
        <f t="shared" si="59"/>
        <v>0</v>
      </c>
      <c r="H164" s="416">
        <f t="shared" si="53"/>
        <v>4.166666666666667</v>
      </c>
      <c r="I164" s="416">
        <f t="shared" si="50"/>
        <v>79.166666666666671</v>
      </c>
      <c r="J164" s="416">
        <f t="shared" si="51"/>
        <v>16.666666666666668</v>
      </c>
      <c r="K164" s="416">
        <f t="shared" si="52"/>
        <v>0</v>
      </c>
      <c r="L164" s="6"/>
    </row>
    <row r="165" spans="1:13" ht="12.75" customHeight="1">
      <c r="A165" s="373"/>
      <c r="B165" s="103"/>
      <c r="C165" s="473"/>
      <c r="D165" s="468"/>
      <c r="E165" s="469"/>
      <c r="F165" s="468"/>
      <c r="G165" s="469"/>
      <c r="H165" s="416"/>
      <c r="I165" s="416"/>
      <c r="J165" s="416"/>
      <c r="K165" s="416"/>
      <c r="L165" s="6"/>
    </row>
    <row r="166" spans="1:13" s="178" customFormat="1" ht="12.75" customHeight="1">
      <c r="A166" s="370"/>
      <c r="B166" s="371" t="s">
        <v>51</v>
      </c>
      <c r="C166" s="212">
        <f>SUM(C167:C182)</f>
        <v>470</v>
      </c>
      <c r="D166" s="212">
        <f t="shared" ref="D166:G166" si="60">SUM(D167:D182)</f>
        <v>41</v>
      </c>
      <c r="E166" s="212">
        <f t="shared" si="60"/>
        <v>298</v>
      </c>
      <c r="F166" s="212">
        <f t="shared" si="60"/>
        <v>110</v>
      </c>
      <c r="G166" s="212">
        <f t="shared" si="60"/>
        <v>21</v>
      </c>
      <c r="H166" s="212">
        <f t="shared" si="53"/>
        <v>8.7234042553191493</v>
      </c>
      <c r="I166" s="212">
        <f t="shared" si="50"/>
        <v>63.404255319148938</v>
      </c>
      <c r="J166" s="212">
        <f t="shared" si="51"/>
        <v>23.404255319148938</v>
      </c>
      <c r="K166" s="212">
        <f t="shared" si="52"/>
        <v>4.4680851063829783</v>
      </c>
      <c r="L166" s="104"/>
      <c r="M166" s="181"/>
    </row>
    <row r="167" spans="1:13" ht="12.75" customHeight="1">
      <c r="A167" s="372"/>
      <c r="B167" s="467" t="s">
        <v>200</v>
      </c>
      <c r="C167" s="416">
        <f t="shared" ref="C167:C182" si="61">IF(ISERROR(VLOOKUP($D$6&amp;$B167,Dataset2,5,FALSE))=TRUE,0,VLOOKUP($D$6&amp;$B167,Dataset2,5,FALSE))</f>
        <v>25</v>
      </c>
      <c r="D167" s="416">
        <f t="shared" ref="D167:D182" si="62">IF(ISERROR(VLOOKUP($D$6&amp;$B167,Dataset2,6,FALSE))=TRUE,0,VLOOKUP($D$6&amp;$B167,Dataset2,6,FALSE))</f>
        <v>8</v>
      </c>
      <c r="E167" s="416">
        <f t="shared" ref="E167:E182" si="63">IF(ISERROR(VLOOKUP($D$6&amp;$B167,Dataset2,7,FALSE))=TRUE,0,VLOOKUP($D$6&amp;$B167,Dataset2,7,FALSE))</f>
        <v>13</v>
      </c>
      <c r="F167" s="416">
        <f t="shared" ref="F167:F182" si="64">IF(ISERROR(VLOOKUP($D$6&amp;$B167,Dataset2,8,FALSE))=TRUE,0,VLOOKUP($D$6&amp;$B167,Dataset2,8,FALSE))</f>
        <v>2</v>
      </c>
      <c r="G167" s="416">
        <f t="shared" ref="G167:G182" si="65">IF(ISERROR(VLOOKUP($D$6&amp;$B167,Dataset2,9,FALSE))=TRUE,0,VLOOKUP($D$6&amp;$B167,Dataset2,9,FALSE))</f>
        <v>2</v>
      </c>
      <c r="H167" s="416">
        <f t="shared" si="53"/>
        <v>32</v>
      </c>
      <c r="I167" s="416">
        <f t="shared" si="50"/>
        <v>52</v>
      </c>
      <c r="J167" s="416">
        <f t="shared" si="51"/>
        <v>8</v>
      </c>
      <c r="K167" s="416">
        <f t="shared" si="52"/>
        <v>8</v>
      </c>
    </row>
    <row r="168" spans="1:13" ht="12.75" customHeight="1">
      <c r="A168" s="372"/>
      <c r="B168" s="467" t="s">
        <v>201</v>
      </c>
      <c r="C168" s="416">
        <f t="shared" si="61"/>
        <v>18</v>
      </c>
      <c r="D168" s="416">
        <f t="shared" si="62"/>
        <v>1</v>
      </c>
      <c r="E168" s="416">
        <f t="shared" si="63"/>
        <v>13</v>
      </c>
      <c r="F168" s="416">
        <f t="shared" si="64"/>
        <v>4</v>
      </c>
      <c r="G168" s="416">
        <f t="shared" si="65"/>
        <v>0</v>
      </c>
      <c r="H168" s="416">
        <f t="shared" si="53"/>
        <v>5.5555555555555554</v>
      </c>
      <c r="I168" s="416">
        <f t="shared" si="50"/>
        <v>72.222222222222229</v>
      </c>
      <c r="J168" s="416">
        <f t="shared" si="51"/>
        <v>22.222222222222221</v>
      </c>
      <c r="K168" s="416">
        <f t="shared" si="52"/>
        <v>0</v>
      </c>
    </row>
    <row r="169" spans="1:13" ht="12.75" customHeight="1">
      <c r="A169" s="377"/>
      <c r="B169" s="467" t="s">
        <v>202</v>
      </c>
      <c r="C169" s="416">
        <f t="shared" si="61"/>
        <v>31</v>
      </c>
      <c r="D169" s="416">
        <f t="shared" si="62"/>
        <v>3</v>
      </c>
      <c r="E169" s="416">
        <f t="shared" si="63"/>
        <v>20</v>
      </c>
      <c r="F169" s="416">
        <f t="shared" si="64"/>
        <v>6</v>
      </c>
      <c r="G169" s="416">
        <f t="shared" si="65"/>
        <v>2</v>
      </c>
      <c r="H169" s="416">
        <f t="shared" si="53"/>
        <v>9.67741935483871</v>
      </c>
      <c r="I169" s="416">
        <f t="shared" si="50"/>
        <v>64.516129032258064</v>
      </c>
      <c r="J169" s="416">
        <f t="shared" si="51"/>
        <v>19.35483870967742</v>
      </c>
      <c r="K169" s="416">
        <f t="shared" si="52"/>
        <v>6.4516129032258061</v>
      </c>
      <c r="L169" s="6"/>
    </row>
    <row r="170" spans="1:13" ht="12.75" customHeight="1">
      <c r="A170" s="372"/>
      <c r="B170" s="467" t="s">
        <v>203</v>
      </c>
      <c r="C170" s="416">
        <f t="shared" si="61"/>
        <v>42</v>
      </c>
      <c r="D170" s="416">
        <f t="shared" si="62"/>
        <v>5</v>
      </c>
      <c r="E170" s="416">
        <f t="shared" si="63"/>
        <v>31</v>
      </c>
      <c r="F170" s="416">
        <f t="shared" si="64"/>
        <v>4</v>
      </c>
      <c r="G170" s="416">
        <f t="shared" si="65"/>
        <v>2</v>
      </c>
      <c r="H170" s="416">
        <f t="shared" si="53"/>
        <v>11.904761904761905</v>
      </c>
      <c r="I170" s="416">
        <f t="shared" si="50"/>
        <v>73.80952380952381</v>
      </c>
      <c r="J170" s="416">
        <f t="shared" si="51"/>
        <v>9.5238095238095237</v>
      </c>
      <c r="K170" s="416">
        <f t="shared" si="52"/>
        <v>4.7619047619047619</v>
      </c>
      <c r="L170" s="6"/>
    </row>
    <row r="171" spans="1:13" ht="12.75" customHeight="1">
      <c r="A171" s="372"/>
      <c r="B171" s="467" t="s">
        <v>204</v>
      </c>
      <c r="C171" s="416">
        <f t="shared" si="61"/>
        <v>42</v>
      </c>
      <c r="D171" s="416">
        <f t="shared" si="62"/>
        <v>2</v>
      </c>
      <c r="E171" s="416">
        <f t="shared" si="63"/>
        <v>30</v>
      </c>
      <c r="F171" s="416">
        <f t="shared" si="64"/>
        <v>5</v>
      </c>
      <c r="G171" s="416">
        <f t="shared" si="65"/>
        <v>5</v>
      </c>
      <c r="H171" s="416">
        <f t="shared" si="53"/>
        <v>4.7619047619047619</v>
      </c>
      <c r="I171" s="416">
        <f t="shared" si="50"/>
        <v>71.428571428571431</v>
      </c>
      <c r="J171" s="416">
        <f t="shared" si="51"/>
        <v>11.904761904761905</v>
      </c>
      <c r="K171" s="416">
        <f t="shared" si="52"/>
        <v>11.904761904761905</v>
      </c>
      <c r="L171" s="6"/>
    </row>
    <row r="172" spans="1:13" ht="12.75" customHeight="1">
      <c r="A172" s="372"/>
      <c r="B172" s="467" t="s">
        <v>205</v>
      </c>
      <c r="C172" s="416">
        <f t="shared" si="61"/>
        <v>53</v>
      </c>
      <c r="D172" s="416">
        <f t="shared" si="62"/>
        <v>4</v>
      </c>
      <c r="E172" s="416">
        <f t="shared" si="63"/>
        <v>32</v>
      </c>
      <c r="F172" s="416">
        <f t="shared" si="64"/>
        <v>15</v>
      </c>
      <c r="G172" s="416">
        <f t="shared" si="65"/>
        <v>2</v>
      </c>
      <c r="H172" s="416">
        <f t="shared" si="53"/>
        <v>7.5471698113207548</v>
      </c>
      <c r="I172" s="416">
        <f t="shared" si="50"/>
        <v>60.377358490566039</v>
      </c>
      <c r="J172" s="416">
        <f t="shared" si="51"/>
        <v>28.30188679245283</v>
      </c>
      <c r="K172" s="416">
        <f t="shared" si="52"/>
        <v>3.7735849056603774</v>
      </c>
      <c r="L172" s="6"/>
    </row>
    <row r="173" spans="1:13" ht="12.75" customHeight="1">
      <c r="A173" s="372"/>
      <c r="B173" s="467" t="s">
        <v>206</v>
      </c>
      <c r="C173" s="416">
        <f t="shared" si="61"/>
        <v>45</v>
      </c>
      <c r="D173" s="416">
        <f t="shared" si="62"/>
        <v>2</v>
      </c>
      <c r="E173" s="416">
        <f t="shared" si="63"/>
        <v>32</v>
      </c>
      <c r="F173" s="416">
        <f t="shared" si="64"/>
        <v>10</v>
      </c>
      <c r="G173" s="416">
        <f t="shared" si="65"/>
        <v>1</v>
      </c>
      <c r="H173" s="416">
        <f t="shared" si="53"/>
        <v>4.4444444444444446</v>
      </c>
      <c r="I173" s="416">
        <f t="shared" si="50"/>
        <v>71.111111111111114</v>
      </c>
      <c r="J173" s="416">
        <f t="shared" si="51"/>
        <v>22.222222222222221</v>
      </c>
      <c r="K173" s="416">
        <f t="shared" si="52"/>
        <v>2.2222222222222223</v>
      </c>
      <c r="L173" s="6"/>
    </row>
    <row r="174" spans="1:13" ht="12.75" customHeight="1">
      <c r="A174" s="372"/>
      <c r="B174" s="467" t="s">
        <v>171</v>
      </c>
      <c r="C174" s="416">
        <f t="shared" si="61"/>
        <v>0</v>
      </c>
      <c r="D174" s="416">
        <f t="shared" si="62"/>
        <v>0</v>
      </c>
      <c r="E174" s="416">
        <f t="shared" si="63"/>
        <v>0</v>
      </c>
      <c r="F174" s="416">
        <f t="shared" si="64"/>
        <v>0</v>
      </c>
      <c r="G174" s="416">
        <f t="shared" si="65"/>
        <v>0</v>
      </c>
      <c r="H174" s="416" t="str">
        <f t="shared" si="53"/>
        <v>-</v>
      </c>
      <c r="I174" s="416" t="str">
        <f t="shared" si="50"/>
        <v>-</v>
      </c>
      <c r="J174" s="416" t="str">
        <f t="shared" si="51"/>
        <v>-</v>
      </c>
      <c r="K174" s="416" t="str">
        <f t="shared" si="52"/>
        <v>-</v>
      </c>
      <c r="L174" s="6"/>
    </row>
    <row r="175" spans="1:13" ht="12.75" customHeight="1">
      <c r="A175" s="372"/>
      <c r="B175" s="467" t="s">
        <v>208</v>
      </c>
      <c r="C175" s="416">
        <f t="shared" si="61"/>
        <v>30</v>
      </c>
      <c r="D175" s="416">
        <f t="shared" si="62"/>
        <v>2</v>
      </c>
      <c r="E175" s="416">
        <f t="shared" si="63"/>
        <v>22</v>
      </c>
      <c r="F175" s="416">
        <f t="shared" si="64"/>
        <v>6</v>
      </c>
      <c r="G175" s="416">
        <f t="shared" si="65"/>
        <v>0</v>
      </c>
      <c r="H175" s="416">
        <f t="shared" si="53"/>
        <v>6.666666666666667</v>
      </c>
      <c r="I175" s="416">
        <f t="shared" si="50"/>
        <v>73.333333333333329</v>
      </c>
      <c r="J175" s="416">
        <f t="shared" si="51"/>
        <v>20</v>
      </c>
      <c r="K175" s="416">
        <f t="shared" si="52"/>
        <v>0</v>
      </c>
      <c r="L175" s="6"/>
    </row>
    <row r="176" spans="1:13" ht="12.75" customHeight="1">
      <c r="A176" s="372"/>
      <c r="B176" s="467" t="s">
        <v>209</v>
      </c>
      <c r="C176" s="416">
        <f t="shared" si="61"/>
        <v>17</v>
      </c>
      <c r="D176" s="416">
        <f t="shared" si="62"/>
        <v>0</v>
      </c>
      <c r="E176" s="416">
        <f t="shared" si="63"/>
        <v>15</v>
      </c>
      <c r="F176" s="416">
        <f t="shared" si="64"/>
        <v>2</v>
      </c>
      <c r="G176" s="416">
        <f t="shared" si="65"/>
        <v>0</v>
      </c>
      <c r="H176" s="416">
        <f t="shared" si="53"/>
        <v>0</v>
      </c>
      <c r="I176" s="416">
        <f t="shared" si="50"/>
        <v>88.235294117647058</v>
      </c>
      <c r="J176" s="416">
        <f t="shared" si="51"/>
        <v>11.764705882352942</v>
      </c>
      <c r="K176" s="416">
        <f t="shared" si="52"/>
        <v>0</v>
      </c>
      <c r="L176" s="6"/>
    </row>
    <row r="177" spans="1:13" ht="12.75" customHeight="1">
      <c r="A177" s="372"/>
      <c r="B177" s="467" t="s">
        <v>210</v>
      </c>
      <c r="C177" s="416">
        <f t="shared" si="61"/>
        <v>15</v>
      </c>
      <c r="D177" s="416">
        <f t="shared" si="62"/>
        <v>3</v>
      </c>
      <c r="E177" s="416">
        <f t="shared" si="63"/>
        <v>7</v>
      </c>
      <c r="F177" s="416">
        <f t="shared" si="64"/>
        <v>5</v>
      </c>
      <c r="G177" s="416">
        <f t="shared" si="65"/>
        <v>0</v>
      </c>
      <c r="H177" s="416">
        <f t="shared" si="53"/>
        <v>20</v>
      </c>
      <c r="I177" s="416">
        <f t="shared" si="50"/>
        <v>46.666666666666664</v>
      </c>
      <c r="J177" s="416">
        <f t="shared" si="51"/>
        <v>33.333333333333336</v>
      </c>
      <c r="K177" s="416">
        <f t="shared" si="52"/>
        <v>0</v>
      </c>
      <c r="L177" s="6"/>
    </row>
    <row r="178" spans="1:13" ht="12.75" customHeight="1">
      <c r="A178" s="372"/>
      <c r="B178" s="467" t="s">
        <v>211</v>
      </c>
      <c r="C178" s="416">
        <f t="shared" si="61"/>
        <v>45</v>
      </c>
      <c r="D178" s="416">
        <f t="shared" si="62"/>
        <v>0</v>
      </c>
      <c r="E178" s="416">
        <f t="shared" si="63"/>
        <v>24</v>
      </c>
      <c r="F178" s="416">
        <f t="shared" si="64"/>
        <v>19</v>
      </c>
      <c r="G178" s="416">
        <f t="shared" si="65"/>
        <v>2</v>
      </c>
      <c r="H178" s="416">
        <f t="shared" si="53"/>
        <v>0</v>
      </c>
      <c r="I178" s="416">
        <f t="shared" si="50"/>
        <v>53.333333333333336</v>
      </c>
      <c r="J178" s="416">
        <f t="shared" si="51"/>
        <v>42.222222222222221</v>
      </c>
      <c r="K178" s="416">
        <f t="shared" si="52"/>
        <v>4.4444444444444446</v>
      </c>
      <c r="L178" s="6"/>
    </row>
    <row r="179" spans="1:13" ht="12.75" customHeight="1">
      <c r="A179" s="372"/>
      <c r="B179" s="467" t="s">
        <v>212</v>
      </c>
      <c r="C179" s="416">
        <f t="shared" si="61"/>
        <v>16</v>
      </c>
      <c r="D179" s="416">
        <f t="shared" si="62"/>
        <v>0</v>
      </c>
      <c r="E179" s="416">
        <f t="shared" si="63"/>
        <v>13</v>
      </c>
      <c r="F179" s="416">
        <f t="shared" si="64"/>
        <v>2</v>
      </c>
      <c r="G179" s="416">
        <f t="shared" si="65"/>
        <v>1</v>
      </c>
      <c r="H179" s="416">
        <f t="shared" si="53"/>
        <v>0</v>
      </c>
      <c r="I179" s="416">
        <f t="shared" si="50"/>
        <v>81.25</v>
      </c>
      <c r="J179" s="416">
        <f t="shared" si="51"/>
        <v>12.5</v>
      </c>
      <c r="K179" s="416">
        <f t="shared" si="52"/>
        <v>6.25</v>
      </c>
    </row>
    <row r="180" spans="1:13" ht="12.75" customHeight="1">
      <c r="A180" s="372"/>
      <c r="B180" s="467" t="s">
        <v>213</v>
      </c>
      <c r="C180" s="416">
        <f t="shared" si="61"/>
        <v>25</v>
      </c>
      <c r="D180" s="416">
        <f t="shared" si="62"/>
        <v>3</v>
      </c>
      <c r="E180" s="416">
        <f t="shared" si="63"/>
        <v>13</v>
      </c>
      <c r="F180" s="416">
        <f t="shared" si="64"/>
        <v>9</v>
      </c>
      <c r="G180" s="416">
        <f t="shared" si="65"/>
        <v>0</v>
      </c>
      <c r="H180" s="416">
        <f t="shared" si="53"/>
        <v>12</v>
      </c>
      <c r="I180" s="416">
        <f t="shared" si="50"/>
        <v>52</v>
      </c>
      <c r="J180" s="416">
        <f t="shared" si="51"/>
        <v>36</v>
      </c>
      <c r="K180" s="416">
        <f t="shared" si="52"/>
        <v>0</v>
      </c>
    </row>
    <row r="181" spans="1:13" ht="12.75" customHeight="1">
      <c r="A181" s="372"/>
      <c r="B181" s="467" t="s">
        <v>214</v>
      </c>
      <c r="C181" s="416">
        <f t="shared" si="61"/>
        <v>10</v>
      </c>
      <c r="D181" s="416">
        <f t="shared" si="62"/>
        <v>4</v>
      </c>
      <c r="E181" s="416">
        <f t="shared" si="63"/>
        <v>4</v>
      </c>
      <c r="F181" s="416">
        <f t="shared" si="64"/>
        <v>2</v>
      </c>
      <c r="G181" s="416">
        <f t="shared" si="65"/>
        <v>0</v>
      </c>
      <c r="H181" s="416">
        <f t="shared" si="53"/>
        <v>40</v>
      </c>
      <c r="I181" s="416">
        <f t="shared" si="50"/>
        <v>40</v>
      </c>
      <c r="J181" s="416">
        <f t="shared" si="51"/>
        <v>20</v>
      </c>
      <c r="K181" s="416">
        <f t="shared" si="52"/>
        <v>0</v>
      </c>
    </row>
    <row r="182" spans="1:13" ht="12.75" customHeight="1">
      <c r="A182" s="372"/>
      <c r="B182" s="467" t="s">
        <v>215</v>
      </c>
      <c r="C182" s="416">
        <f t="shared" si="61"/>
        <v>56</v>
      </c>
      <c r="D182" s="416">
        <f t="shared" si="62"/>
        <v>4</v>
      </c>
      <c r="E182" s="416">
        <f t="shared" si="63"/>
        <v>29</v>
      </c>
      <c r="F182" s="416">
        <f t="shared" si="64"/>
        <v>19</v>
      </c>
      <c r="G182" s="416">
        <f t="shared" si="65"/>
        <v>4</v>
      </c>
      <c r="H182" s="416">
        <f t="shared" si="53"/>
        <v>7.1428571428571432</v>
      </c>
      <c r="I182" s="416">
        <f t="shared" si="50"/>
        <v>51.785714285714285</v>
      </c>
      <c r="J182" s="416">
        <f t="shared" si="51"/>
        <v>33.928571428571431</v>
      </c>
      <c r="K182" s="416">
        <f t="shared" si="52"/>
        <v>7.1428571428571432</v>
      </c>
    </row>
    <row r="183" spans="1:13" ht="12.75" customHeight="1">
      <c r="A183" s="372"/>
      <c r="B183" s="467"/>
      <c r="C183" s="473"/>
      <c r="D183" s="468"/>
      <c r="E183" s="469"/>
      <c r="F183" s="468"/>
      <c r="G183" s="469"/>
      <c r="H183" s="416"/>
      <c r="I183" s="416"/>
      <c r="J183" s="416"/>
      <c r="K183" s="416"/>
    </row>
    <row r="184" spans="1:13" s="178" customFormat="1" ht="12.75" customHeight="1">
      <c r="A184" s="370"/>
      <c r="B184" s="371" t="s">
        <v>54</v>
      </c>
      <c r="C184" s="212">
        <f>SUM(C185)</f>
        <v>5</v>
      </c>
      <c r="D184" s="212">
        <f t="shared" ref="D184" si="66">SUM(D185:D200)</f>
        <v>1</v>
      </c>
      <c r="E184" s="212">
        <f t="shared" ref="E184" si="67">SUM(E185:E200)</f>
        <v>3</v>
      </c>
      <c r="F184" s="212">
        <f t="shared" ref="F184" si="68">SUM(F185:F200)</f>
        <v>1</v>
      </c>
      <c r="G184" s="212">
        <f t="shared" ref="G184" si="69">SUM(G185:G200)</f>
        <v>0</v>
      </c>
      <c r="H184" s="212">
        <f t="shared" si="53"/>
        <v>20</v>
      </c>
      <c r="I184" s="212">
        <f t="shared" si="50"/>
        <v>60</v>
      </c>
      <c r="J184" s="212">
        <f t="shared" si="51"/>
        <v>20</v>
      </c>
      <c r="K184" s="212">
        <f t="shared" si="52"/>
        <v>0</v>
      </c>
      <c r="M184" s="181"/>
    </row>
    <row r="185" spans="1:13" ht="12.75" customHeight="1">
      <c r="A185" s="372"/>
      <c r="B185" s="467" t="s">
        <v>179</v>
      </c>
      <c r="C185" s="416">
        <f>IF(ISERROR(VLOOKUP($D$6&amp;$B185,Dataset2,5,FALSE))=TRUE,0,VLOOKUP($D$6&amp;$B185,Dataset2,5,FALSE))</f>
        <v>5</v>
      </c>
      <c r="D185" s="416">
        <f>IF(ISERROR(VLOOKUP($D$6&amp;$B185,Dataset2,6,FALSE))=TRUE,0,VLOOKUP($D$6&amp;$B185,Dataset2,6,FALSE))</f>
        <v>1</v>
      </c>
      <c r="E185" s="416">
        <f>IF(ISERROR(VLOOKUP($D$6&amp;$B185,Dataset2,7,FALSE))=TRUE,0,VLOOKUP($D$6&amp;$B185,Dataset2,7,FALSE))</f>
        <v>3</v>
      </c>
      <c r="F185" s="416">
        <f>IF(ISERROR(VLOOKUP($D$6&amp;$B185,Dataset2,8,FALSE))=TRUE,0,VLOOKUP($D$6&amp;$B185,Dataset2,8,FALSE))</f>
        <v>1</v>
      </c>
      <c r="G185" s="416">
        <f>IF(ISERROR(VLOOKUP($D$6&amp;$B185,Dataset2,9,FALSE))=TRUE,0,VLOOKUP($D$6&amp;$B185,Dataset2,9,FALSE))</f>
        <v>0</v>
      </c>
      <c r="H185" s="416">
        <f t="shared" si="53"/>
        <v>20</v>
      </c>
      <c r="I185" s="416">
        <f t="shared" si="50"/>
        <v>60</v>
      </c>
      <c r="J185" s="416">
        <f t="shared" si="51"/>
        <v>20</v>
      </c>
      <c r="K185" s="416">
        <f t="shared" si="52"/>
        <v>0</v>
      </c>
    </row>
    <row r="186" spans="1:13" ht="12.75" customHeight="1">
      <c r="A186" s="93"/>
      <c r="B186" s="94"/>
      <c r="C186" s="94"/>
      <c r="D186" s="95"/>
      <c r="E186" s="94"/>
      <c r="F186" s="96"/>
      <c r="G186" s="96"/>
      <c r="H186" s="95"/>
      <c r="I186" s="95"/>
      <c r="J186" s="95"/>
      <c r="K186" s="475"/>
    </row>
    <row r="187" spans="1:13" ht="12.75" customHeight="1">
      <c r="A187" s="93"/>
      <c r="B187" s="3"/>
      <c r="C187" s="3"/>
      <c r="D187" s="71"/>
      <c r="E187" s="3"/>
      <c r="F187" s="76"/>
      <c r="G187" s="76"/>
      <c r="H187" s="71"/>
      <c r="I187" s="71"/>
      <c r="J187" s="217"/>
      <c r="K187" s="191" t="s">
        <v>57</v>
      </c>
    </row>
    <row r="188" spans="1:13" ht="15.75" customHeight="1">
      <c r="A188" s="104"/>
      <c r="B188" s="697" t="s">
        <v>0</v>
      </c>
      <c r="C188" s="697"/>
      <c r="D188" s="697"/>
      <c r="E188" s="697"/>
      <c r="F188" s="3"/>
      <c r="G188" s="3"/>
      <c r="H188" s="4"/>
      <c r="I188" s="4"/>
      <c r="J188" s="4"/>
      <c r="K188" s="113"/>
      <c r="L188" s="114"/>
      <c r="M188" s="113"/>
    </row>
    <row r="189" spans="1:13" ht="6" customHeight="1">
      <c r="A189" s="93"/>
      <c r="B189" s="769" t="s">
        <v>9210</v>
      </c>
      <c r="C189" s="769"/>
      <c r="D189" s="769"/>
      <c r="E189" s="769"/>
      <c r="F189" s="769"/>
      <c r="G189" s="769"/>
      <c r="H189" s="770"/>
      <c r="I189" s="770"/>
      <c r="J189" s="770"/>
      <c r="K189" s="770"/>
    </row>
    <row r="190" spans="1:13" ht="12.75" customHeight="1">
      <c r="B190" s="770"/>
      <c r="C190" s="770"/>
      <c r="D190" s="770"/>
      <c r="E190" s="770"/>
      <c r="F190" s="770"/>
      <c r="G190" s="770"/>
      <c r="H190" s="770"/>
      <c r="I190" s="770"/>
      <c r="J190" s="770"/>
      <c r="K190" s="770"/>
    </row>
    <row r="191" spans="1:13" ht="12.75" customHeight="1">
      <c r="C191" s="71"/>
      <c r="D191" s="71"/>
      <c r="E191" s="71"/>
      <c r="F191" s="71"/>
      <c r="G191" s="71"/>
      <c r="H191" s="71"/>
      <c r="I191" s="71"/>
      <c r="J191" s="71"/>
    </row>
    <row r="192" spans="1:13" ht="12.75" customHeight="1">
      <c r="C192" s="71"/>
      <c r="D192" s="71"/>
      <c r="E192" s="71"/>
      <c r="F192" s="71"/>
      <c r="G192" s="71"/>
      <c r="H192" s="71"/>
      <c r="I192" s="71"/>
      <c r="J192" s="71"/>
    </row>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sheetProtection sheet="1" objects="1" scenarios="1"/>
  <mergeCells count="7">
    <mergeCell ref="B189:K190"/>
    <mergeCell ref="B188:E188"/>
    <mergeCell ref="B2:K3"/>
    <mergeCell ref="C9:C10"/>
    <mergeCell ref="D9:G9"/>
    <mergeCell ref="H9:K9"/>
    <mergeCell ref="D6:I6"/>
  </mergeCells>
  <phoneticPr fontId="3" type="noConversion"/>
  <dataValidations count="2">
    <dataValidation type="list" allowBlank="1" showInputMessage="1" showErrorMessage="1" sqref="C8">
      <formula1>LocalAuthority</formula1>
    </dataValidation>
    <dataValidation type="list" allowBlank="1" showInputMessage="1" showErrorMessage="1" sqref="D6">
      <formula1>EY_provision</formula1>
    </dataValidation>
  </dataValidations>
  <pageMargins left="0.75" right="0.75" top="1" bottom="1" header="0.5" footer="0.5"/>
  <pageSetup paperSize="9" scale="71" fitToHeight="3" orientation="portrait" r:id="rId1"/>
  <headerFooter alignWithMargins="0"/>
  <rowBreaks count="2" manualBreakCount="2">
    <brk id="69" min="1" max="10" man="1"/>
    <brk id="144" min="1" max="10" man="1"/>
  </rowBreaks>
  <ignoredErrors>
    <ignoredError sqref="I192 J192 K192" formula="1"/>
  </ignoredErrors>
</worksheet>
</file>

<file path=xl/worksheets/sheet32.xml><?xml version="1.0" encoding="utf-8"?>
<worksheet xmlns="http://schemas.openxmlformats.org/spreadsheetml/2006/main" xmlns:r="http://schemas.openxmlformats.org/officeDocument/2006/relationships">
  <sheetPr codeName="Sheet11" enableFormatConditionsCalculation="0">
    <tabColor indexed="31"/>
  </sheetPr>
  <dimension ref="A1:V188"/>
  <sheetViews>
    <sheetView showGridLines="0" showRowColHeaders="0" zoomScaleNormal="100" workbookViewId="0">
      <selection activeCell="D5" sqref="D5:I5"/>
    </sheetView>
  </sheetViews>
  <sheetFormatPr defaultColWidth="9.140625" defaultRowHeight="12.75"/>
  <cols>
    <col min="1" max="1" width="2.85546875" style="4" customWidth="1"/>
    <col min="2" max="2" width="26.140625" style="5" customWidth="1"/>
    <col min="3" max="3" width="13.85546875" style="71" customWidth="1"/>
    <col min="4" max="10" width="10.42578125" style="71" customWidth="1"/>
    <col min="11" max="11" width="10.42578125" style="72" customWidth="1"/>
    <col min="12" max="12" width="9.7109375" style="3" customWidth="1"/>
    <col min="13" max="13" width="9.7109375" style="73" customWidth="1"/>
    <col min="14" max="14" width="9.7109375" style="3" customWidth="1"/>
    <col min="15" max="15" width="9.7109375" style="73" customWidth="1"/>
    <col min="16" max="16" width="9.7109375" style="3" customWidth="1"/>
    <col min="17" max="17" width="9.7109375" style="73" customWidth="1"/>
    <col min="18" max="18" width="9.7109375" style="3" customWidth="1"/>
    <col min="19" max="19" width="9.7109375" style="73" customWidth="1"/>
    <col min="20" max="16384" width="9.140625" style="3"/>
  </cols>
  <sheetData>
    <row r="1" spans="1:19">
      <c r="A1" s="69"/>
      <c r="B1" s="70"/>
      <c r="C1" s="3"/>
    </row>
    <row r="2" spans="1:19" ht="12.75" customHeight="1">
      <c r="A2" s="69"/>
      <c r="B2" s="683" t="str">
        <f>"Table 10b: Overall effectiveness of active early years registered providers at their most recent inspection as at "&amp;Quarter_end&amp;", by region and local authority (provisional)"&amp;" "&amp;CHAR(185)&amp;" "&amp;CHAR(178)</f>
        <v>Table 10b: Overall effectiveness of active early years registered providers at their most recent inspection as at 31 March 2013, by region and local authority (provisional) ¹ ²</v>
      </c>
      <c r="C2" s="683"/>
      <c r="D2" s="683"/>
      <c r="E2" s="683"/>
      <c r="F2" s="683"/>
      <c r="G2" s="683"/>
      <c r="H2" s="683"/>
      <c r="I2" s="683"/>
      <c r="J2" s="683"/>
      <c r="K2" s="683"/>
      <c r="L2" s="74"/>
      <c r="M2" s="75"/>
      <c r="N2" s="74"/>
      <c r="O2" s="75"/>
      <c r="P2" s="74"/>
      <c r="Q2" s="75"/>
    </row>
    <row r="3" spans="1:19">
      <c r="A3" s="69"/>
      <c r="B3" s="683"/>
      <c r="C3" s="683"/>
      <c r="D3" s="683"/>
      <c r="E3" s="683"/>
      <c r="F3" s="683"/>
      <c r="G3" s="683"/>
      <c r="H3" s="683"/>
      <c r="I3" s="683"/>
      <c r="J3" s="683"/>
      <c r="K3" s="683"/>
      <c r="L3" s="74"/>
      <c r="M3" s="75"/>
      <c r="N3" s="74"/>
      <c r="O3" s="75"/>
      <c r="P3" s="74"/>
      <c r="Q3" s="75"/>
    </row>
    <row r="4" spans="1:19" ht="12.75" customHeight="1">
      <c r="A4" s="69"/>
      <c r="B4" s="28"/>
      <c r="C4" s="3"/>
      <c r="I4" s="76"/>
      <c r="K4" s="77"/>
      <c r="L4" s="78"/>
      <c r="M4" s="79"/>
      <c r="N4" s="78"/>
      <c r="O4" s="79"/>
      <c r="P4" s="78"/>
      <c r="Q4" s="79"/>
    </row>
    <row r="5" spans="1:19">
      <c r="C5" s="310" t="s">
        <v>55</v>
      </c>
      <c r="D5" s="774" t="s">
        <v>172</v>
      </c>
      <c r="E5" s="772"/>
      <c r="F5" s="772"/>
      <c r="G5" s="772"/>
      <c r="H5" s="772"/>
      <c r="I5" s="773"/>
      <c r="J5" s="553"/>
      <c r="K5" s="80"/>
    </row>
    <row r="6" spans="1:19" ht="12.75" customHeight="1">
      <c r="A6" s="69"/>
      <c r="B6" s="243"/>
      <c r="C6" s="3"/>
      <c r="I6" s="83"/>
      <c r="K6" s="71"/>
      <c r="M6" s="3"/>
      <c r="O6" s="3"/>
      <c r="Q6" s="3"/>
      <c r="S6" s="3"/>
    </row>
    <row r="7" spans="1:19" ht="18" customHeight="1">
      <c r="A7" s="69"/>
      <c r="B7" s="242"/>
      <c r="C7" s="759" t="s">
        <v>58</v>
      </c>
      <c r="D7" s="705" t="s">
        <v>1226</v>
      </c>
      <c r="E7" s="706"/>
      <c r="F7" s="706"/>
      <c r="G7" s="706"/>
      <c r="H7" s="707" t="s">
        <v>1227</v>
      </c>
      <c r="I7" s="708"/>
      <c r="J7" s="708"/>
      <c r="K7" s="708"/>
      <c r="L7" s="84"/>
      <c r="M7" s="5"/>
      <c r="N7" s="84"/>
      <c r="O7" s="5"/>
      <c r="Q7" s="3"/>
      <c r="S7" s="3"/>
    </row>
    <row r="8" spans="1:19" ht="18" customHeight="1">
      <c r="A8" s="69"/>
      <c r="B8" s="329"/>
      <c r="C8" s="760"/>
      <c r="D8" s="549" t="s">
        <v>73</v>
      </c>
      <c r="E8" s="549" t="s">
        <v>74</v>
      </c>
      <c r="F8" s="549" t="s">
        <v>75</v>
      </c>
      <c r="G8" s="549" t="s">
        <v>76</v>
      </c>
      <c r="H8" s="549" t="s">
        <v>73</v>
      </c>
      <c r="I8" s="549" t="s">
        <v>74</v>
      </c>
      <c r="J8" s="549" t="s">
        <v>75</v>
      </c>
      <c r="K8" s="549" t="s">
        <v>76</v>
      </c>
      <c r="L8" s="84"/>
      <c r="M8" s="5"/>
      <c r="N8" s="84"/>
      <c r="O8" s="5"/>
      <c r="Q8" s="3"/>
      <c r="S8" s="3"/>
    </row>
    <row r="9" spans="1:19" ht="5.25" customHeight="1">
      <c r="A9" s="69"/>
      <c r="B9" s="3"/>
      <c r="C9" s="85"/>
      <c r="D9" s="85"/>
      <c r="E9" s="76"/>
      <c r="G9" s="68"/>
      <c r="H9" s="85"/>
      <c r="I9" s="76"/>
      <c r="K9" s="86"/>
      <c r="L9" s="122"/>
      <c r="M9" s="68"/>
      <c r="N9" s="86"/>
      <c r="O9" s="5"/>
      <c r="Q9" s="3"/>
      <c r="S9" s="3"/>
    </row>
    <row r="10" spans="1:19">
      <c r="A10" s="379"/>
      <c r="B10" s="380" t="s">
        <v>67</v>
      </c>
      <c r="C10" s="212">
        <f>IF(ISERROR(VLOOKUP($D$5&amp;$B10,Dataset4,4,FALSE))=TRUE,0,VLOOKUP($D$5&amp;$B10,Dataset4,4,FALSE))</f>
        <v>67673</v>
      </c>
      <c r="D10" s="212">
        <f>IF(ISERROR(VLOOKUP($D$5&amp;$B10,Dataset4,5,FALSE))=TRUE,0,VLOOKUP($D$5&amp;$B10,Dataset4,5,FALSE))</f>
        <v>7848</v>
      </c>
      <c r="E10" s="212">
        <f>IF(ISERROR(VLOOKUP($D$5&amp;$B10,Dataset4,6,FALSE))=TRUE,0,VLOOKUP($D$5&amp;$B10,Dataset4,6,FALSE))</f>
        <v>43806</v>
      </c>
      <c r="F10" s="212">
        <f>IF(ISERROR(VLOOKUP($D$5&amp;$B10,Dataset4,7,FALSE))=TRUE,0,VLOOKUP($D$5&amp;$B10,Dataset4,7,FALSE))</f>
        <v>15365</v>
      </c>
      <c r="G10" s="212">
        <f>IF(ISERROR(VLOOKUP($D$5&amp;$B10,Dataset4,8,FALSE))=TRUE,0,VLOOKUP($D$5&amp;$B10,Dataset4,8,FALSE))</f>
        <v>654</v>
      </c>
      <c r="H10" s="212">
        <f t="shared" ref="H10:K10" si="0">IF(ISERROR(100*D10/$C10),"-",100*D10/$C10)</f>
        <v>11.596944128382072</v>
      </c>
      <c r="I10" s="212">
        <f t="shared" si="0"/>
        <v>64.731872386328376</v>
      </c>
      <c r="J10" s="212">
        <f t="shared" si="0"/>
        <v>22.704771474591048</v>
      </c>
      <c r="K10" s="212">
        <f t="shared" si="0"/>
        <v>0.96641201069850602</v>
      </c>
      <c r="L10" s="86"/>
      <c r="M10" s="86"/>
      <c r="N10" s="86"/>
      <c r="O10" s="5"/>
      <c r="Q10" s="3"/>
      <c r="S10" s="3"/>
    </row>
    <row r="11" spans="1:19">
      <c r="A11" s="373"/>
      <c r="B11" s="369"/>
      <c r="C11" s="417"/>
      <c r="D11" s="416"/>
      <c r="E11" s="416"/>
      <c r="F11" s="416"/>
      <c r="G11" s="416"/>
      <c r="H11" s="416"/>
      <c r="I11" s="416"/>
      <c r="J11" s="416"/>
      <c r="K11" s="416"/>
      <c r="L11" s="86"/>
      <c r="M11" s="86"/>
      <c r="N11" s="5"/>
      <c r="O11" s="5"/>
      <c r="Q11" s="3"/>
      <c r="S11" s="3"/>
    </row>
    <row r="12" spans="1:19">
      <c r="A12" s="370"/>
      <c r="B12" s="371" t="s">
        <v>48</v>
      </c>
      <c r="C12" s="212">
        <f>SUM(C13:C24)</f>
        <v>2647</v>
      </c>
      <c r="D12" s="212">
        <f>SUM(D13:D24)</f>
        <v>241</v>
      </c>
      <c r="E12" s="212">
        <f>SUM(E13:E24)</f>
        <v>1639</v>
      </c>
      <c r="F12" s="212">
        <f>SUM(F13:F24)</f>
        <v>745</v>
      </c>
      <c r="G12" s="212">
        <f>SUM(G13:G24)</f>
        <v>22</v>
      </c>
      <c r="H12" s="212">
        <f t="shared" ref="H12:K12" si="1">IF(ISERROR(100*D12/$C12),"-",100*D12/$C12)</f>
        <v>9.1046467699282214</v>
      </c>
      <c r="I12" s="212">
        <f t="shared" si="1"/>
        <v>61.919153758972421</v>
      </c>
      <c r="J12" s="212">
        <f t="shared" si="1"/>
        <v>28.145069890442009</v>
      </c>
      <c r="K12" s="212">
        <f t="shared" si="1"/>
        <v>0.83112958065734799</v>
      </c>
      <c r="L12" s="86"/>
      <c r="M12" s="86"/>
      <c r="N12" s="5"/>
      <c r="O12" s="5"/>
      <c r="Q12" s="3"/>
      <c r="S12" s="3"/>
    </row>
    <row r="13" spans="1:19">
      <c r="A13" s="372"/>
      <c r="B13" s="467" t="s">
        <v>160</v>
      </c>
      <c r="C13" s="416">
        <f t="shared" ref="C13:C24" si="2">IF(ISERROR(VLOOKUP($D$5&amp;$B13,Dataset4,4,FALSE))=TRUE,0,VLOOKUP($D$5&amp;$B13,Dataset4,4,FALSE))</f>
        <v>135</v>
      </c>
      <c r="D13" s="416">
        <f t="shared" ref="D13:D24" si="3">IF(ISERROR(VLOOKUP($D$5&amp;$B13,Dataset4,5,FALSE))=TRUE,0,VLOOKUP($D$5&amp;$B13,Dataset4,5,FALSE))</f>
        <v>8</v>
      </c>
      <c r="E13" s="416">
        <f t="shared" ref="E13:E24" si="4">IF(ISERROR(VLOOKUP($D$5&amp;$B13,Dataset4,6,FALSE))=TRUE,0,VLOOKUP($D$5&amp;$B13,Dataset4,6,FALSE))</f>
        <v>81</v>
      </c>
      <c r="F13" s="416">
        <f t="shared" ref="F13:F24" si="5">IF(ISERROR(VLOOKUP($D$5&amp;$B13,Dataset4,7,FALSE))=TRUE,0,VLOOKUP($D$5&amp;$B13,Dataset4,7,FALSE))</f>
        <v>46</v>
      </c>
      <c r="G13" s="416">
        <f t="shared" ref="G13:G24" si="6">IF(ISERROR(VLOOKUP($D$5&amp;$B13,Dataset4,8,FALSE))=TRUE,0,VLOOKUP($D$5&amp;$B13,Dataset4,8,FALSE))</f>
        <v>0</v>
      </c>
      <c r="H13" s="416">
        <f t="shared" ref="H13:H24" si="7">IF(ISERROR(100*D13/$C13),"-",100*D13/$C13)</f>
        <v>5.9259259259259256</v>
      </c>
      <c r="I13" s="416">
        <f t="shared" ref="I13:I24" si="8">IF(ISERROR(100*E13/$C13),"-",100*E13/$C13)</f>
        <v>60</v>
      </c>
      <c r="J13" s="416">
        <f t="shared" ref="J13:J24" si="9">IF(ISERROR(100*F13/$C13),"-",100*F13/$C13)</f>
        <v>34.074074074074076</v>
      </c>
      <c r="K13" s="416">
        <f t="shared" ref="K13:K24" si="10">IF(ISERROR(100*G13/$C13),"-",100*G13/$C13)</f>
        <v>0</v>
      </c>
      <c r="L13" s="86"/>
      <c r="M13" s="86"/>
      <c r="N13" s="5"/>
      <c r="O13" s="5"/>
      <c r="Q13" s="3"/>
      <c r="S13" s="3"/>
    </row>
    <row r="14" spans="1:19">
      <c r="A14" s="372"/>
      <c r="B14" s="467" t="s">
        <v>161</v>
      </c>
      <c r="C14" s="416">
        <f t="shared" si="2"/>
        <v>498</v>
      </c>
      <c r="D14" s="416">
        <f t="shared" si="3"/>
        <v>29</v>
      </c>
      <c r="E14" s="416">
        <f t="shared" si="4"/>
        <v>306</v>
      </c>
      <c r="F14" s="416">
        <f t="shared" si="5"/>
        <v>157</v>
      </c>
      <c r="G14" s="416">
        <f t="shared" si="6"/>
        <v>6</v>
      </c>
      <c r="H14" s="416">
        <f t="shared" si="7"/>
        <v>5.8232931726907626</v>
      </c>
      <c r="I14" s="416">
        <f t="shared" si="8"/>
        <v>61.445783132530117</v>
      </c>
      <c r="J14" s="416">
        <f t="shared" si="9"/>
        <v>31.526104417670684</v>
      </c>
      <c r="K14" s="416">
        <f t="shared" si="10"/>
        <v>1.2048192771084338</v>
      </c>
      <c r="L14" s="86"/>
      <c r="M14" s="86"/>
      <c r="N14" s="5"/>
      <c r="O14" s="5"/>
      <c r="Q14" s="3"/>
      <c r="S14" s="3"/>
    </row>
    <row r="15" spans="1:19" s="6" customFormat="1">
      <c r="A15" s="372"/>
      <c r="B15" s="467" t="s">
        <v>162</v>
      </c>
      <c r="C15" s="416">
        <f t="shared" si="2"/>
        <v>198</v>
      </c>
      <c r="D15" s="416">
        <f t="shared" si="3"/>
        <v>15</v>
      </c>
      <c r="E15" s="416">
        <f t="shared" si="4"/>
        <v>131</v>
      </c>
      <c r="F15" s="416">
        <f t="shared" si="5"/>
        <v>50</v>
      </c>
      <c r="G15" s="416">
        <f t="shared" si="6"/>
        <v>2</v>
      </c>
      <c r="H15" s="416">
        <f t="shared" si="7"/>
        <v>7.5757575757575761</v>
      </c>
      <c r="I15" s="416">
        <f t="shared" si="8"/>
        <v>66.161616161616166</v>
      </c>
      <c r="J15" s="416">
        <f t="shared" si="9"/>
        <v>25.252525252525253</v>
      </c>
      <c r="K15" s="416">
        <f t="shared" si="10"/>
        <v>1.0101010101010102</v>
      </c>
      <c r="L15" s="86"/>
      <c r="M15" s="86"/>
      <c r="N15" s="92"/>
      <c r="O15" s="92"/>
    </row>
    <row r="16" spans="1:19" s="4" customFormat="1">
      <c r="A16" s="372"/>
      <c r="B16" s="467" t="s">
        <v>163</v>
      </c>
      <c r="C16" s="416">
        <f t="shared" si="2"/>
        <v>79</v>
      </c>
      <c r="D16" s="416">
        <f t="shared" si="3"/>
        <v>8</v>
      </c>
      <c r="E16" s="416">
        <f t="shared" si="4"/>
        <v>51</v>
      </c>
      <c r="F16" s="416">
        <f t="shared" si="5"/>
        <v>20</v>
      </c>
      <c r="G16" s="416">
        <f t="shared" si="6"/>
        <v>0</v>
      </c>
      <c r="H16" s="416">
        <f t="shared" si="7"/>
        <v>10.126582278481013</v>
      </c>
      <c r="I16" s="416">
        <f t="shared" si="8"/>
        <v>64.556962025316452</v>
      </c>
      <c r="J16" s="416">
        <f t="shared" si="9"/>
        <v>25.316455696202532</v>
      </c>
      <c r="K16" s="416">
        <f t="shared" si="10"/>
        <v>0</v>
      </c>
      <c r="L16" s="86"/>
      <c r="M16" s="86"/>
    </row>
    <row r="17" spans="1:22">
      <c r="A17" s="372"/>
      <c r="B17" s="467" t="s">
        <v>164</v>
      </c>
      <c r="C17" s="416">
        <f t="shared" si="2"/>
        <v>109</v>
      </c>
      <c r="D17" s="416">
        <f t="shared" si="3"/>
        <v>8</v>
      </c>
      <c r="E17" s="416">
        <f t="shared" si="4"/>
        <v>71</v>
      </c>
      <c r="F17" s="416">
        <f t="shared" si="5"/>
        <v>29</v>
      </c>
      <c r="G17" s="416">
        <f t="shared" si="6"/>
        <v>1</v>
      </c>
      <c r="H17" s="416">
        <f t="shared" si="7"/>
        <v>7.3394495412844041</v>
      </c>
      <c r="I17" s="416">
        <f t="shared" si="8"/>
        <v>65.137614678899084</v>
      </c>
      <c r="J17" s="416">
        <f t="shared" si="9"/>
        <v>26.605504587155963</v>
      </c>
      <c r="K17" s="416">
        <f t="shared" si="10"/>
        <v>0.91743119266055051</v>
      </c>
      <c r="L17" s="86"/>
      <c r="M17" s="86"/>
      <c r="O17" s="3"/>
      <c r="Q17" s="3"/>
      <c r="S17" s="3"/>
    </row>
    <row r="18" spans="1:22">
      <c r="A18" s="372"/>
      <c r="B18" s="467" t="s">
        <v>165</v>
      </c>
      <c r="C18" s="416">
        <f t="shared" si="2"/>
        <v>289</v>
      </c>
      <c r="D18" s="416">
        <f t="shared" si="3"/>
        <v>34</v>
      </c>
      <c r="E18" s="416">
        <f t="shared" si="4"/>
        <v>198</v>
      </c>
      <c r="F18" s="416">
        <f t="shared" si="5"/>
        <v>54</v>
      </c>
      <c r="G18" s="416">
        <f t="shared" si="6"/>
        <v>3</v>
      </c>
      <c r="H18" s="416">
        <f t="shared" si="7"/>
        <v>11.764705882352942</v>
      </c>
      <c r="I18" s="416">
        <f t="shared" si="8"/>
        <v>68.512110726643598</v>
      </c>
      <c r="J18" s="416">
        <f t="shared" si="9"/>
        <v>18.685121107266436</v>
      </c>
      <c r="K18" s="416">
        <f t="shared" si="10"/>
        <v>1.0380622837370241</v>
      </c>
      <c r="L18" s="86"/>
      <c r="M18" s="86"/>
      <c r="O18" s="3"/>
      <c r="Q18" s="3"/>
      <c r="S18" s="3"/>
    </row>
    <row r="19" spans="1:22" ht="12.75" customHeight="1">
      <c r="A19" s="372"/>
      <c r="B19" s="467" t="s">
        <v>166</v>
      </c>
      <c r="C19" s="416">
        <f t="shared" si="2"/>
        <v>210</v>
      </c>
      <c r="D19" s="416">
        <f t="shared" si="3"/>
        <v>47</v>
      </c>
      <c r="E19" s="416">
        <f t="shared" si="4"/>
        <v>127</v>
      </c>
      <c r="F19" s="416">
        <f t="shared" si="5"/>
        <v>36</v>
      </c>
      <c r="G19" s="416">
        <f t="shared" si="6"/>
        <v>0</v>
      </c>
      <c r="H19" s="416">
        <f t="shared" si="7"/>
        <v>22.38095238095238</v>
      </c>
      <c r="I19" s="416">
        <f t="shared" si="8"/>
        <v>60.476190476190474</v>
      </c>
      <c r="J19" s="416">
        <f t="shared" si="9"/>
        <v>17.142857142857142</v>
      </c>
      <c r="K19" s="416">
        <f t="shared" si="10"/>
        <v>0</v>
      </c>
      <c r="L19" s="86"/>
      <c r="M19" s="86"/>
      <c r="O19" s="3"/>
      <c r="Q19" s="3"/>
      <c r="S19" s="3"/>
    </row>
    <row r="20" spans="1:22" ht="12.75" customHeight="1">
      <c r="A20" s="372"/>
      <c r="B20" s="467" t="s">
        <v>167</v>
      </c>
      <c r="C20" s="416">
        <f t="shared" si="2"/>
        <v>392</v>
      </c>
      <c r="D20" s="416">
        <f t="shared" si="3"/>
        <v>44</v>
      </c>
      <c r="E20" s="416">
        <f t="shared" si="4"/>
        <v>236</v>
      </c>
      <c r="F20" s="416">
        <f t="shared" si="5"/>
        <v>108</v>
      </c>
      <c r="G20" s="416">
        <f t="shared" si="6"/>
        <v>4</v>
      </c>
      <c r="H20" s="416">
        <f t="shared" si="7"/>
        <v>11.224489795918368</v>
      </c>
      <c r="I20" s="416">
        <f t="shared" si="8"/>
        <v>60.204081632653065</v>
      </c>
      <c r="J20" s="416">
        <f t="shared" si="9"/>
        <v>27.551020408163264</v>
      </c>
      <c r="K20" s="416">
        <f t="shared" si="10"/>
        <v>1.0204081632653061</v>
      </c>
      <c r="L20" s="86"/>
      <c r="M20" s="86"/>
      <c r="O20" s="3"/>
      <c r="Q20" s="3"/>
      <c r="S20" s="3"/>
    </row>
    <row r="21" spans="1:22">
      <c r="A21" s="372"/>
      <c r="B21" s="467" t="s">
        <v>168</v>
      </c>
      <c r="C21" s="416">
        <f t="shared" si="2"/>
        <v>151</v>
      </c>
      <c r="D21" s="416">
        <f t="shared" si="3"/>
        <v>9</v>
      </c>
      <c r="E21" s="416">
        <f t="shared" si="4"/>
        <v>85</v>
      </c>
      <c r="F21" s="416">
        <f t="shared" si="5"/>
        <v>56</v>
      </c>
      <c r="G21" s="416">
        <f t="shared" si="6"/>
        <v>1</v>
      </c>
      <c r="H21" s="416">
        <f t="shared" si="7"/>
        <v>5.9602649006622519</v>
      </c>
      <c r="I21" s="416">
        <f t="shared" si="8"/>
        <v>56.29139072847682</v>
      </c>
      <c r="J21" s="416">
        <f t="shared" si="9"/>
        <v>37.086092715231786</v>
      </c>
      <c r="K21" s="416">
        <f t="shared" si="10"/>
        <v>0.66225165562913912</v>
      </c>
      <c r="L21" s="86"/>
      <c r="M21" s="86"/>
      <c r="O21" s="3"/>
      <c r="Q21" s="3"/>
      <c r="S21" s="3"/>
    </row>
    <row r="22" spans="1:22" s="6" customFormat="1">
      <c r="A22" s="372"/>
      <c r="B22" s="467" t="s">
        <v>169</v>
      </c>
      <c r="C22" s="416">
        <f t="shared" si="2"/>
        <v>137</v>
      </c>
      <c r="D22" s="416">
        <f t="shared" si="3"/>
        <v>4</v>
      </c>
      <c r="E22" s="416">
        <f t="shared" si="4"/>
        <v>84</v>
      </c>
      <c r="F22" s="416">
        <f t="shared" si="5"/>
        <v>48</v>
      </c>
      <c r="G22" s="416">
        <f t="shared" si="6"/>
        <v>1</v>
      </c>
      <c r="H22" s="416">
        <f t="shared" si="7"/>
        <v>2.9197080291970803</v>
      </c>
      <c r="I22" s="416">
        <f t="shared" si="8"/>
        <v>61.313868613138688</v>
      </c>
      <c r="J22" s="416">
        <f t="shared" si="9"/>
        <v>35.036496350364963</v>
      </c>
      <c r="K22" s="416">
        <f t="shared" si="10"/>
        <v>0.72992700729927007</v>
      </c>
      <c r="L22" s="86"/>
      <c r="M22" s="86"/>
    </row>
    <row r="23" spans="1:22" s="4" customFormat="1">
      <c r="A23" s="372"/>
      <c r="B23" s="467" t="s">
        <v>21</v>
      </c>
      <c r="C23" s="416">
        <f t="shared" si="2"/>
        <v>220</v>
      </c>
      <c r="D23" s="416">
        <f t="shared" si="3"/>
        <v>16</v>
      </c>
      <c r="E23" s="416">
        <f t="shared" si="4"/>
        <v>130</v>
      </c>
      <c r="F23" s="416">
        <f t="shared" si="5"/>
        <v>73</v>
      </c>
      <c r="G23" s="416">
        <f t="shared" si="6"/>
        <v>1</v>
      </c>
      <c r="H23" s="416">
        <f t="shared" si="7"/>
        <v>7.2727272727272725</v>
      </c>
      <c r="I23" s="416">
        <f t="shared" si="8"/>
        <v>59.090909090909093</v>
      </c>
      <c r="J23" s="416">
        <f t="shared" si="9"/>
        <v>33.18181818181818</v>
      </c>
      <c r="K23" s="416">
        <f t="shared" si="10"/>
        <v>0.45454545454545453</v>
      </c>
      <c r="L23" s="86"/>
      <c r="M23" s="86"/>
    </row>
    <row r="24" spans="1:22">
      <c r="A24" s="372"/>
      <c r="B24" s="467" t="s">
        <v>22</v>
      </c>
      <c r="C24" s="416">
        <f t="shared" si="2"/>
        <v>229</v>
      </c>
      <c r="D24" s="416">
        <f t="shared" si="3"/>
        <v>19</v>
      </c>
      <c r="E24" s="416">
        <f t="shared" si="4"/>
        <v>139</v>
      </c>
      <c r="F24" s="416">
        <f t="shared" si="5"/>
        <v>68</v>
      </c>
      <c r="G24" s="416">
        <f t="shared" si="6"/>
        <v>3</v>
      </c>
      <c r="H24" s="416">
        <f t="shared" si="7"/>
        <v>8.2969432314410483</v>
      </c>
      <c r="I24" s="416">
        <f t="shared" si="8"/>
        <v>60.698689956331876</v>
      </c>
      <c r="J24" s="416">
        <f t="shared" si="9"/>
        <v>29.694323144104803</v>
      </c>
      <c r="K24" s="416">
        <f t="shared" si="10"/>
        <v>1.3100436681222707</v>
      </c>
      <c r="L24" s="86"/>
      <c r="M24" s="86"/>
      <c r="N24" s="90"/>
      <c r="O24" s="5"/>
      <c r="P24" s="5"/>
      <c r="Q24" s="5"/>
      <c r="R24" s="5"/>
      <c r="S24" s="5"/>
      <c r="T24" s="5"/>
      <c r="U24" s="5"/>
      <c r="V24" s="5"/>
    </row>
    <row r="25" spans="1:22">
      <c r="A25" s="372"/>
      <c r="B25" s="103"/>
      <c r="C25" s="417"/>
      <c r="D25" s="416"/>
      <c r="E25" s="416"/>
      <c r="F25" s="416"/>
      <c r="G25" s="416"/>
      <c r="H25" s="416"/>
      <c r="I25" s="416"/>
      <c r="J25" s="416"/>
      <c r="K25" s="416"/>
      <c r="L25" s="86"/>
      <c r="M25" s="86"/>
      <c r="N25" s="90"/>
      <c r="O25" s="5"/>
      <c r="P25" s="5"/>
      <c r="Q25" s="5"/>
      <c r="R25" s="5"/>
      <c r="S25" s="5"/>
      <c r="T25" s="5"/>
      <c r="U25" s="5"/>
      <c r="V25" s="5"/>
    </row>
    <row r="26" spans="1:22">
      <c r="A26" s="372"/>
      <c r="B26" s="371" t="s">
        <v>49</v>
      </c>
      <c r="C26" s="212">
        <f>SUM(C27:C49)</f>
        <v>8210</v>
      </c>
      <c r="D26" s="212">
        <f t="shared" ref="D26:G26" si="11">SUM(D27:D49)</f>
        <v>828</v>
      </c>
      <c r="E26" s="212">
        <f t="shared" si="11"/>
        <v>5180</v>
      </c>
      <c r="F26" s="212">
        <f t="shared" si="11"/>
        <v>2117</v>
      </c>
      <c r="G26" s="212">
        <f t="shared" si="11"/>
        <v>85</v>
      </c>
      <c r="H26" s="212">
        <f t="shared" ref="H26" si="12">IF(ISERROR(100*D26/$C26),"-",100*D26/$C26)</f>
        <v>10.085261875761267</v>
      </c>
      <c r="I26" s="212">
        <f t="shared" ref="I26" si="13">IF(ISERROR(100*E26/$C26),"-",100*E26/$C26)</f>
        <v>63.093788063337392</v>
      </c>
      <c r="J26" s="212">
        <f t="shared" ref="J26" si="14">IF(ISERROR(100*F26/$C26),"-",100*F26/$C26)</f>
        <v>25.785627283800245</v>
      </c>
      <c r="K26" s="212">
        <f t="shared" ref="K26" si="15">IF(ISERROR(100*G26/$C26),"-",100*G26/$C26)</f>
        <v>1.0353227771010962</v>
      </c>
      <c r="L26" s="86"/>
      <c r="M26" s="86"/>
      <c r="N26" s="90"/>
      <c r="O26" s="5"/>
      <c r="P26" s="5"/>
      <c r="Q26" s="5"/>
      <c r="R26" s="5"/>
      <c r="S26" s="5"/>
      <c r="T26" s="5"/>
      <c r="U26" s="5"/>
      <c r="V26" s="5"/>
    </row>
    <row r="27" spans="1:22">
      <c r="A27" s="372"/>
      <c r="B27" s="467" t="s">
        <v>23</v>
      </c>
      <c r="C27" s="416">
        <f t="shared" ref="C27:C49" si="16">IF(ISERROR(VLOOKUP($D$5&amp;$B27,Dataset4,4,FALSE))=TRUE,0,VLOOKUP($D$5&amp;$B27,Dataset4,4,FALSE))</f>
        <v>161</v>
      </c>
      <c r="D27" s="416">
        <f t="shared" ref="D27:D49" si="17">IF(ISERROR(VLOOKUP($D$5&amp;$B27,Dataset4,5,FALSE))=TRUE,0,VLOOKUP($D$5&amp;$B27,Dataset4,5,FALSE))</f>
        <v>23</v>
      </c>
      <c r="E27" s="416">
        <f t="shared" ref="E27:E49" si="18">IF(ISERROR(VLOOKUP($D$5&amp;$B27,Dataset4,6,FALSE))=TRUE,0,VLOOKUP($D$5&amp;$B27,Dataset4,6,FALSE))</f>
        <v>95</v>
      </c>
      <c r="F27" s="416">
        <f t="shared" ref="F27:F49" si="19">IF(ISERROR(VLOOKUP($D$5&amp;$B27,Dataset4,7,FALSE))=TRUE,0,VLOOKUP($D$5&amp;$B27,Dataset4,7,FALSE))</f>
        <v>42</v>
      </c>
      <c r="G27" s="416">
        <f t="shared" ref="G27:G49" si="20">IF(ISERROR(VLOOKUP($D$5&amp;$B27,Dataset4,8,FALSE))=TRUE,0,VLOOKUP($D$5&amp;$B27,Dataset4,8,FALSE))</f>
        <v>1</v>
      </c>
      <c r="H27" s="416">
        <f t="shared" ref="H27:H49" si="21">IF(ISERROR(100*D27/$C27),"-",100*D27/$C27)</f>
        <v>14.285714285714286</v>
      </c>
      <c r="I27" s="416">
        <f t="shared" ref="I27:I49" si="22">IF(ISERROR(100*E27/$C27),"-",100*E27/$C27)</f>
        <v>59.006211180124225</v>
      </c>
      <c r="J27" s="416">
        <f t="shared" ref="J27:J49" si="23">IF(ISERROR(100*F27/$C27),"-",100*F27/$C27)</f>
        <v>26.086956521739129</v>
      </c>
      <c r="K27" s="416">
        <f t="shared" ref="K27:K49" si="24">IF(ISERROR(100*G27/$C27),"-",100*G27/$C27)</f>
        <v>0.6211180124223602</v>
      </c>
      <c r="L27" s="86"/>
      <c r="M27" s="86"/>
      <c r="N27" s="90"/>
      <c r="O27" s="5"/>
      <c r="P27" s="5"/>
      <c r="Q27" s="5"/>
      <c r="R27" s="5"/>
      <c r="S27" s="5"/>
      <c r="T27" s="5"/>
      <c r="U27" s="5"/>
      <c r="V27" s="5"/>
    </row>
    <row r="28" spans="1:22">
      <c r="A28" s="372"/>
      <c r="B28" s="467" t="s">
        <v>24</v>
      </c>
      <c r="C28" s="416">
        <f t="shared" si="16"/>
        <v>114</v>
      </c>
      <c r="D28" s="416">
        <f t="shared" si="17"/>
        <v>29</v>
      </c>
      <c r="E28" s="416">
        <f t="shared" si="18"/>
        <v>65</v>
      </c>
      <c r="F28" s="416">
        <f t="shared" si="19"/>
        <v>20</v>
      </c>
      <c r="G28" s="416">
        <f t="shared" si="20"/>
        <v>0</v>
      </c>
      <c r="H28" s="416">
        <f t="shared" si="21"/>
        <v>25.438596491228068</v>
      </c>
      <c r="I28" s="416">
        <f t="shared" si="22"/>
        <v>57.017543859649123</v>
      </c>
      <c r="J28" s="416">
        <f t="shared" si="23"/>
        <v>17.543859649122808</v>
      </c>
      <c r="K28" s="416">
        <f t="shared" si="24"/>
        <v>0</v>
      </c>
      <c r="L28" s="86"/>
      <c r="M28" s="86"/>
      <c r="N28" s="90"/>
      <c r="O28" s="5"/>
      <c r="P28" s="5"/>
      <c r="Q28" s="5"/>
      <c r="R28" s="5"/>
      <c r="S28" s="5"/>
      <c r="T28" s="5"/>
      <c r="U28" s="5"/>
      <c r="V28" s="5"/>
    </row>
    <row r="29" spans="1:22">
      <c r="A29" s="372"/>
      <c r="B29" s="467" t="s">
        <v>25</v>
      </c>
      <c r="C29" s="416">
        <f t="shared" si="16"/>
        <v>290</v>
      </c>
      <c r="D29" s="416">
        <f t="shared" si="17"/>
        <v>31</v>
      </c>
      <c r="E29" s="416">
        <f t="shared" si="18"/>
        <v>184</v>
      </c>
      <c r="F29" s="416">
        <f t="shared" si="19"/>
        <v>73</v>
      </c>
      <c r="G29" s="416">
        <f t="shared" si="20"/>
        <v>2</v>
      </c>
      <c r="H29" s="416">
        <f t="shared" si="21"/>
        <v>10.689655172413794</v>
      </c>
      <c r="I29" s="416">
        <f t="shared" si="22"/>
        <v>63.448275862068968</v>
      </c>
      <c r="J29" s="416">
        <f t="shared" si="23"/>
        <v>25.172413793103448</v>
      </c>
      <c r="K29" s="416">
        <f t="shared" si="24"/>
        <v>0.68965517241379315</v>
      </c>
      <c r="L29" s="86"/>
      <c r="M29" s="86"/>
      <c r="N29" s="90"/>
      <c r="O29" s="5"/>
      <c r="P29" s="5"/>
      <c r="Q29" s="5"/>
      <c r="R29" s="5"/>
      <c r="S29" s="5"/>
      <c r="T29" s="5"/>
      <c r="U29" s="5"/>
      <c r="V29" s="5"/>
    </row>
    <row r="30" spans="1:22">
      <c r="A30" s="372"/>
      <c r="B30" s="467" t="s">
        <v>26</v>
      </c>
      <c r="C30" s="416">
        <f t="shared" si="16"/>
        <v>226</v>
      </c>
      <c r="D30" s="416">
        <f t="shared" si="17"/>
        <v>23</v>
      </c>
      <c r="E30" s="416">
        <f t="shared" si="18"/>
        <v>111</v>
      </c>
      <c r="F30" s="416">
        <f t="shared" si="19"/>
        <v>84</v>
      </c>
      <c r="G30" s="416">
        <f t="shared" si="20"/>
        <v>8</v>
      </c>
      <c r="H30" s="416">
        <f t="shared" si="21"/>
        <v>10.176991150442477</v>
      </c>
      <c r="I30" s="416">
        <f t="shared" si="22"/>
        <v>49.115044247787608</v>
      </c>
      <c r="J30" s="416">
        <f t="shared" si="23"/>
        <v>37.168141592920357</v>
      </c>
      <c r="K30" s="416">
        <f t="shared" si="24"/>
        <v>3.5398230088495577</v>
      </c>
      <c r="L30" s="86"/>
      <c r="M30" s="86"/>
      <c r="N30" s="90"/>
      <c r="O30" s="5"/>
      <c r="P30" s="5"/>
      <c r="Q30" s="5"/>
      <c r="R30" s="5"/>
      <c r="S30" s="5"/>
      <c r="T30" s="5"/>
      <c r="U30" s="5"/>
      <c r="V30" s="5"/>
    </row>
    <row r="31" spans="1:22">
      <c r="A31" s="372"/>
      <c r="B31" s="467" t="s">
        <v>27</v>
      </c>
      <c r="C31" s="416">
        <f t="shared" si="16"/>
        <v>469</v>
      </c>
      <c r="D31" s="416">
        <f t="shared" si="17"/>
        <v>56</v>
      </c>
      <c r="E31" s="416">
        <f t="shared" si="18"/>
        <v>299</v>
      </c>
      <c r="F31" s="416">
        <f t="shared" si="19"/>
        <v>110</v>
      </c>
      <c r="G31" s="416">
        <f t="shared" si="20"/>
        <v>4</v>
      </c>
      <c r="H31" s="416">
        <f t="shared" si="21"/>
        <v>11.940298507462687</v>
      </c>
      <c r="I31" s="416">
        <f t="shared" si="22"/>
        <v>63.752665245202557</v>
      </c>
      <c r="J31" s="416">
        <f t="shared" si="23"/>
        <v>23.454157782515992</v>
      </c>
      <c r="K31" s="416">
        <f t="shared" si="24"/>
        <v>0.85287846481876328</v>
      </c>
      <c r="L31" s="86"/>
      <c r="M31" s="86"/>
      <c r="N31" s="90"/>
      <c r="O31" s="5"/>
      <c r="P31" s="5"/>
      <c r="Q31" s="5"/>
      <c r="R31" s="5"/>
      <c r="S31" s="5"/>
      <c r="T31" s="5"/>
      <c r="U31" s="5"/>
      <c r="V31" s="5"/>
    </row>
    <row r="32" spans="1:22">
      <c r="A32" s="372"/>
      <c r="B32" s="467" t="s">
        <v>28</v>
      </c>
      <c r="C32" s="416">
        <f t="shared" si="16"/>
        <v>456</v>
      </c>
      <c r="D32" s="416">
        <f t="shared" si="17"/>
        <v>39</v>
      </c>
      <c r="E32" s="416">
        <f t="shared" si="18"/>
        <v>300</v>
      </c>
      <c r="F32" s="416">
        <f t="shared" si="19"/>
        <v>113</v>
      </c>
      <c r="G32" s="416">
        <f t="shared" si="20"/>
        <v>4</v>
      </c>
      <c r="H32" s="416">
        <f t="shared" si="21"/>
        <v>8.5526315789473681</v>
      </c>
      <c r="I32" s="416">
        <f t="shared" si="22"/>
        <v>65.78947368421052</v>
      </c>
      <c r="J32" s="416">
        <f t="shared" si="23"/>
        <v>24.780701754385966</v>
      </c>
      <c r="K32" s="416">
        <f t="shared" si="24"/>
        <v>0.8771929824561403</v>
      </c>
      <c r="L32" s="86"/>
      <c r="M32" s="86"/>
      <c r="N32" s="90"/>
      <c r="O32" s="5"/>
      <c r="P32" s="5"/>
      <c r="Q32" s="5"/>
      <c r="R32" s="5"/>
      <c r="S32" s="5"/>
      <c r="T32" s="5"/>
      <c r="U32" s="5"/>
      <c r="V32" s="5"/>
    </row>
    <row r="33" spans="1:22">
      <c r="A33" s="372"/>
      <c r="B33" s="467" t="s">
        <v>29</v>
      </c>
      <c r="C33" s="416">
        <f t="shared" si="16"/>
        <v>456</v>
      </c>
      <c r="D33" s="416">
        <f t="shared" si="17"/>
        <v>48</v>
      </c>
      <c r="E33" s="416">
        <f t="shared" si="18"/>
        <v>330</v>
      </c>
      <c r="F33" s="416">
        <f t="shared" si="19"/>
        <v>75</v>
      </c>
      <c r="G33" s="416">
        <f t="shared" si="20"/>
        <v>3</v>
      </c>
      <c r="H33" s="416">
        <f t="shared" si="21"/>
        <v>10.526315789473685</v>
      </c>
      <c r="I33" s="416">
        <f t="shared" si="22"/>
        <v>72.368421052631575</v>
      </c>
      <c r="J33" s="416">
        <f t="shared" si="23"/>
        <v>16.44736842105263</v>
      </c>
      <c r="K33" s="416">
        <f t="shared" si="24"/>
        <v>0.65789473684210531</v>
      </c>
      <c r="L33" s="86"/>
      <c r="M33" s="86"/>
      <c r="N33" s="90"/>
      <c r="O33" s="5"/>
      <c r="P33" s="5"/>
      <c r="Q33" s="5"/>
      <c r="R33" s="5"/>
      <c r="S33" s="5"/>
      <c r="T33" s="5"/>
      <c r="U33" s="5"/>
      <c r="V33" s="5"/>
    </row>
    <row r="34" spans="1:22">
      <c r="A34" s="372"/>
      <c r="B34" s="467" t="s">
        <v>30</v>
      </c>
      <c r="C34" s="416">
        <f t="shared" si="16"/>
        <v>159</v>
      </c>
      <c r="D34" s="416">
        <f t="shared" si="17"/>
        <v>11</v>
      </c>
      <c r="E34" s="416">
        <f t="shared" si="18"/>
        <v>102</v>
      </c>
      <c r="F34" s="416">
        <f t="shared" si="19"/>
        <v>43</v>
      </c>
      <c r="G34" s="416">
        <f t="shared" si="20"/>
        <v>3</v>
      </c>
      <c r="H34" s="416">
        <f t="shared" si="21"/>
        <v>6.9182389937106921</v>
      </c>
      <c r="I34" s="416">
        <f t="shared" si="22"/>
        <v>64.15094339622641</v>
      </c>
      <c r="J34" s="416">
        <f t="shared" si="23"/>
        <v>27.044025157232703</v>
      </c>
      <c r="K34" s="416">
        <f t="shared" si="24"/>
        <v>1.8867924528301887</v>
      </c>
      <c r="L34" s="86"/>
      <c r="M34" s="86"/>
      <c r="N34" s="90"/>
      <c r="O34" s="5"/>
      <c r="P34" s="5"/>
      <c r="Q34" s="5"/>
      <c r="R34" s="5"/>
      <c r="S34" s="5"/>
      <c r="T34" s="5"/>
      <c r="U34" s="5"/>
      <c r="V34" s="5"/>
    </row>
    <row r="35" spans="1:22">
      <c r="A35" s="372"/>
      <c r="B35" s="467" t="s">
        <v>31</v>
      </c>
      <c r="C35" s="416">
        <f t="shared" si="16"/>
        <v>129</v>
      </c>
      <c r="D35" s="416">
        <f t="shared" si="17"/>
        <v>13</v>
      </c>
      <c r="E35" s="416">
        <f t="shared" si="18"/>
        <v>87</v>
      </c>
      <c r="F35" s="416">
        <f t="shared" si="19"/>
        <v>28</v>
      </c>
      <c r="G35" s="416">
        <f t="shared" si="20"/>
        <v>1</v>
      </c>
      <c r="H35" s="416">
        <f t="shared" si="21"/>
        <v>10.077519379844961</v>
      </c>
      <c r="I35" s="416">
        <f t="shared" si="22"/>
        <v>67.441860465116278</v>
      </c>
      <c r="J35" s="416">
        <f t="shared" si="23"/>
        <v>21.705426356589147</v>
      </c>
      <c r="K35" s="416">
        <f t="shared" si="24"/>
        <v>0.77519379844961245</v>
      </c>
      <c r="L35" s="86"/>
      <c r="M35" s="86"/>
      <c r="N35" s="90"/>
      <c r="O35" s="5"/>
      <c r="P35" s="5"/>
      <c r="Q35" s="5"/>
      <c r="R35" s="5"/>
      <c r="S35" s="5"/>
      <c r="T35" s="5"/>
      <c r="U35" s="5"/>
      <c r="V35" s="5"/>
    </row>
    <row r="36" spans="1:22">
      <c r="A36" s="372"/>
      <c r="B36" s="467" t="s">
        <v>32</v>
      </c>
      <c r="C36" s="416">
        <f t="shared" si="16"/>
        <v>1419</v>
      </c>
      <c r="D36" s="416">
        <f t="shared" si="17"/>
        <v>172</v>
      </c>
      <c r="E36" s="416">
        <f t="shared" si="18"/>
        <v>891</v>
      </c>
      <c r="F36" s="416">
        <f t="shared" si="19"/>
        <v>347</v>
      </c>
      <c r="G36" s="416">
        <f t="shared" si="20"/>
        <v>9</v>
      </c>
      <c r="H36" s="416">
        <f t="shared" si="21"/>
        <v>12.121212121212121</v>
      </c>
      <c r="I36" s="416">
        <f t="shared" si="22"/>
        <v>62.790697674418603</v>
      </c>
      <c r="J36" s="416">
        <f t="shared" si="23"/>
        <v>24.4538407329105</v>
      </c>
      <c r="K36" s="416">
        <f t="shared" si="24"/>
        <v>0.63424947145877375</v>
      </c>
      <c r="L36" s="86"/>
      <c r="M36" s="86"/>
      <c r="N36" s="90"/>
      <c r="O36" s="5"/>
      <c r="P36" s="5"/>
      <c r="Q36" s="5"/>
      <c r="R36" s="5"/>
      <c r="S36" s="5"/>
      <c r="T36" s="5"/>
      <c r="U36" s="5"/>
      <c r="V36" s="5"/>
    </row>
    <row r="37" spans="1:22">
      <c r="A37" s="372"/>
      <c r="B37" s="467" t="s">
        <v>33</v>
      </c>
      <c r="C37" s="416">
        <f t="shared" si="16"/>
        <v>346</v>
      </c>
      <c r="D37" s="416">
        <f t="shared" si="17"/>
        <v>23</v>
      </c>
      <c r="E37" s="416">
        <f t="shared" si="18"/>
        <v>240</v>
      </c>
      <c r="F37" s="416">
        <f t="shared" si="19"/>
        <v>78</v>
      </c>
      <c r="G37" s="416">
        <f t="shared" si="20"/>
        <v>5</v>
      </c>
      <c r="H37" s="416">
        <f t="shared" si="21"/>
        <v>6.6473988439306355</v>
      </c>
      <c r="I37" s="416">
        <f t="shared" si="22"/>
        <v>69.364161849710982</v>
      </c>
      <c r="J37" s="416">
        <f t="shared" si="23"/>
        <v>22.543352601156069</v>
      </c>
      <c r="K37" s="416">
        <f t="shared" si="24"/>
        <v>1.4450867052023122</v>
      </c>
      <c r="L37" s="86"/>
      <c r="M37" s="86"/>
      <c r="N37" s="90"/>
      <c r="O37" s="5"/>
      <c r="P37" s="5"/>
      <c r="Q37" s="5"/>
      <c r="R37" s="5"/>
      <c r="S37" s="5"/>
      <c r="T37" s="5"/>
      <c r="U37" s="5"/>
      <c r="V37" s="5"/>
    </row>
    <row r="38" spans="1:22">
      <c r="A38" s="372"/>
      <c r="B38" s="467" t="s">
        <v>34</v>
      </c>
      <c r="C38" s="416">
        <f t="shared" si="16"/>
        <v>498</v>
      </c>
      <c r="D38" s="416">
        <f t="shared" si="17"/>
        <v>26</v>
      </c>
      <c r="E38" s="416">
        <f t="shared" si="18"/>
        <v>278</v>
      </c>
      <c r="F38" s="416">
        <f t="shared" si="19"/>
        <v>181</v>
      </c>
      <c r="G38" s="416">
        <f t="shared" si="20"/>
        <v>13</v>
      </c>
      <c r="H38" s="416">
        <f t="shared" si="21"/>
        <v>5.2208835341365463</v>
      </c>
      <c r="I38" s="416">
        <f t="shared" si="22"/>
        <v>55.823293172690761</v>
      </c>
      <c r="J38" s="416">
        <f t="shared" si="23"/>
        <v>36.345381526104418</v>
      </c>
      <c r="K38" s="416">
        <f t="shared" si="24"/>
        <v>2.6104417670682731</v>
      </c>
      <c r="L38" s="86"/>
      <c r="M38" s="86"/>
      <c r="N38" s="90"/>
      <c r="O38" s="5"/>
      <c r="P38" s="5"/>
      <c r="Q38" s="5"/>
      <c r="R38" s="5"/>
      <c r="S38" s="5"/>
      <c r="T38" s="5"/>
      <c r="U38" s="5"/>
      <c r="V38" s="5"/>
    </row>
    <row r="39" spans="1:22">
      <c r="A39" s="372"/>
      <c r="B39" s="467" t="s">
        <v>35</v>
      </c>
      <c r="C39" s="416">
        <f t="shared" si="16"/>
        <v>268</v>
      </c>
      <c r="D39" s="416">
        <f t="shared" si="17"/>
        <v>21</v>
      </c>
      <c r="E39" s="416">
        <f t="shared" si="18"/>
        <v>162</v>
      </c>
      <c r="F39" s="416">
        <f t="shared" si="19"/>
        <v>79</v>
      </c>
      <c r="G39" s="416">
        <f t="shared" si="20"/>
        <v>6</v>
      </c>
      <c r="H39" s="416">
        <f t="shared" si="21"/>
        <v>7.8358208955223878</v>
      </c>
      <c r="I39" s="416">
        <f t="shared" si="22"/>
        <v>60.447761194029852</v>
      </c>
      <c r="J39" s="416">
        <f t="shared" si="23"/>
        <v>29.477611940298509</v>
      </c>
      <c r="K39" s="416">
        <f t="shared" si="24"/>
        <v>2.2388059701492535</v>
      </c>
      <c r="L39" s="86"/>
      <c r="M39" s="86"/>
      <c r="N39" s="90"/>
      <c r="O39" s="5"/>
      <c r="P39" s="5"/>
      <c r="Q39" s="5"/>
      <c r="R39" s="5"/>
      <c r="S39" s="5"/>
      <c r="T39" s="5"/>
      <c r="U39" s="5"/>
      <c r="V39" s="5"/>
    </row>
    <row r="40" spans="1:22">
      <c r="A40" s="373"/>
      <c r="B40" s="467" t="s">
        <v>36</v>
      </c>
      <c r="C40" s="416">
        <f t="shared" si="16"/>
        <v>261</v>
      </c>
      <c r="D40" s="416">
        <f t="shared" si="17"/>
        <v>31</v>
      </c>
      <c r="E40" s="416">
        <f t="shared" si="18"/>
        <v>154</v>
      </c>
      <c r="F40" s="416">
        <f t="shared" si="19"/>
        <v>70</v>
      </c>
      <c r="G40" s="416">
        <f t="shared" si="20"/>
        <v>6</v>
      </c>
      <c r="H40" s="416">
        <f t="shared" si="21"/>
        <v>11.877394636015326</v>
      </c>
      <c r="I40" s="416">
        <f t="shared" si="22"/>
        <v>59.003831417624518</v>
      </c>
      <c r="J40" s="416">
        <f t="shared" si="23"/>
        <v>26.819923371647509</v>
      </c>
      <c r="K40" s="416">
        <f t="shared" si="24"/>
        <v>2.2988505747126435</v>
      </c>
      <c r="L40" s="86"/>
      <c r="M40" s="86"/>
      <c r="N40" s="84"/>
      <c r="O40" s="5"/>
      <c r="P40" s="5"/>
      <c r="Q40" s="5"/>
      <c r="R40" s="5"/>
      <c r="S40" s="5"/>
      <c r="T40" s="5"/>
      <c r="U40" s="5"/>
      <c r="V40" s="5"/>
    </row>
    <row r="41" spans="1:22">
      <c r="A41" s="370"/>
      <c r="B41" s="467" t="s">
        <v>37</v>
      </c>
      <c r="C41" s="416">
        <f t="shared" si="16"/>
        <v>286</v>
      </c>
      <c r="D41" s="416">
        <f t="shared" si="17"/>
        <v>19</v>
      </c>
      <c r="E41" s="416">
        <f t="shared" si="18"/>
        <v>169</v>
      </c>
      <c r="F41" s="416">
        <f t="shared" si="19"/>
        <v>94</v>
      </c>
      <c r="G41" s="416">
        <f t="shared" si="20"/>
        <v>4</v>
      </c>
      <c r="H41" s="416">
        <f t="shared" si="21"/>
        <v>6.6433566433566433</v>
      </c>
      <c r="I41" s="416">
        <f t="shared" si="22"/>
        <v>59.090909090909093</v>
      </c>
      <c r="J41" s="416">
        <f t="shared" si="23"/>
        <v>32.867132867132867</v>
      </c>
      <c r="K41" s="416">
        <f t="shared" si="24"/>
        <v>1.3986013986013985</v>
      </c>
      <c r="L41" s="86"/>
      <c r="M41" s="86"/>
      <c r="N41" s="84"/>
      <c r="O41" s="5"/>
      <c r="P41" s="5"/>
      <c r="Q41" s="5"/>
      <c r="R41" s="5"/>
      <c r="S41" s="5"/>
      <c r="T41" s="5"/>
      <c r="U41" s="5"/>
      <c r="V41" s="5"/>
    </row>
    <row r="42" spans="1:22">
      <c r="A42" s="372"/>
      <c r="B42" s="467" t="s">
        <v>38</v>
      </c>
      <c r="C42" s="416">
        <f t="shared" si="16"/>
        <v>219</v>
      </c>
      <c r="D42" s="416">
        <f t="shared" si="17"/>
        <v>37</v>
      </c>
      <c r="E42" s="416">
        <f t="shared" si="18"/>
        <v>141</v>
      </c>
      <c r="F42" s="416">
        <f t="shared" si="19"/>
        <v>41</v>
      </c>
      <c r="G42" s="416">
        <f t="shared" si="20"/>
        <v>0</v>
      </c>
      <c r="H42" s="416">
        <f t="shared" si="21"/>
        <v>16.894977168949772</v>
      </c>
      <c r="I42" s="416">
        <f t="shared" si="22"/>
        <v>64.38356164383562</v>
      </c>
      <c r="J42" s="416">
        <f t="shared" si="23"/>
        <v>18.721461187214611</v>
      </c>
      <c r="K42" s="416">
        <f t="shared" si="24"/>
        <v>0</v>
      </c>
      <c r="L42" s="86"/>
      <c r="M42" s="86"/>
      <c r="N42" s="84"/>
      <c r="O42" s="5"/>
      <c r="P42" s="5"/>
      <c r="Q42" s="5"/>
      <c r="R42" s="5"/>
      <c r="S42" s="5"/>
      <c r="T42" s="5"/>
      <c r="U42" s="5"/>
      <c r="V42" s="5"/>
    </row>
    <row r="43" spans="1:22">
      <c r="A43" s="372"/>
      <c r="B43" s="467" t="s">
        <v>39</v>
      </c>
      <c r="C43" s="416">
        <f t="shared" si="16"/>
        <v>142</v>
      </c>
      <c r="D43" s="416">
        <f t="shared" si="17"/>
        <v>13</v>
      </c>
      <c r="E43" s="416">
        <f t="shared" si="18"/>
        <v>100</v>
      </c>
      <c r="F43" s="416">
        <f t="shared" si="19"/>
        <v>28</v>
      </c>
      <c r="G43" s="416">
        <f t="shared" si="20"/>
        <v>1</v>
      </c>
      <c r="H43" s="416">
        <f t="shared" si="21"/>
        <v>9.1549295774647881</v>
      </c>
      <c r="I43" s="416">
        <f t="shared" si="22"/>
        <v>70.422535211267601</v>
      </c>
      <c r="J43" s="416">
        <f t="shared" si="23"/>
        <v>19.718309859154928</v>
      </c>
      <c r="K43" s="416">
        <f t="shared" si="24"/>
        <v>0.70422535211267601</v>
      </c>
      <c r="L43" s="86"/>
      <c r="M43" s="86"/>
      <c r="N43" s="84"/>
      <c r="O43" s="5"/>
      <c r="P43" s="5"/>
      <c r="Q43" s="5"/>
      <c r="R43" s="5"/>
      <c r="S43" s="5"/>
      <c r="T43" s="5"/>
      <c r="U43" s="5"/>
      <c r="V43" s="5"/>
    </row>
    <row r="44" spans="1:22">
      <c r="A44" s="372"/>
      <c r="B44" s="467" t="s">
        <v>40</v>
      </c>
      <c r="C44" s="416">
        <f t="shared" si="16"/>
        <v>514</v>
      </c>
      <c r="D44" s="416">
        <f t="shared" si="17"/>
        <v>35</v>
      </c>
      <c r="E44" s="416">
        <f t="shared" si="18"/>
        <v>346</v>
      </c>
      <c r="F44" s="416">
        <f t="shared" si="19"/>
        <v>130</v>
      </c>
      <c r="G44" s="416">
        <f t="shared" si="20"/>
        <v>3</v>
      </c>
      <c r="H44" s="416">
        <f t="shared" si="21"/>
        <v>6.809338521400778</v>
      </c>
      <c r="I44" s="416">
        <f t="shared" si="22"/>
        <v>67.315175097276267</v>
      </c>
      <c r="J44" s="416">
        <f t="shared" si="23"/>
        <v>25.291828793774318</v>
      </c>
      <c r="K44" s="416">
        <f t="shared" si="24"/>
        <v>0.58365758754863817</v>
      </c>
      <c r="L44" s="86"/>
      <c r="M44" s="86"/>
      <c r="N44" s="84"/>
      <c r="O44" s="5"/>
      <c r="P44" s="5"/>
      <c r="Q44" s="5"/>
      <c r="R44" s="5"/>
      <c r="S44" s="5"/>
      <c r="T44" s="5"/>
      <c r="U44" s="5"/>
      <c r="V44" s="5"/>
    </row>
    <row r="45" spans="1:22">
      <c r="A45" s="372"/>
      <c r="B45" s="467" t="s">
        <v>41</v>
      </c>
      <c r="C45" s="416">
        <f t="shared" si="16"/>
        <v>359</v>
      </c>
      <c r="D45" s="416">
        <f t="shared" si="17"/>
        <v>14</v>
      </c>
      <c r="E45" s="416">
        <f t="shared" si="18"/>
        <v>212</v>
      </c>
      <c r="F45" s="416">
        <f t="shared" si="19"/>
        <v>130</v>
      </c>
      <c r="G45" s="416">
        <f t="shared" si="20"/>
        <v>3</v>
      </c>
      <c r="H45" s="416">
        <f t="shared" si="21"/>
        <v>3.8997214484679668</v>
      </c>
      <c r="I45" s="416">
        <f t="shared" si="22"/>
        <v>59.052924791086348</v>
      </c>
      <c r="J45" s="416">
        <f t="shared" si="23"/>
        <v>36.211699164345404</v>
      </c>
      <c r="K45" s="416">
        <f t="shared" si="24"/>
        <v>0.83565459610027859</v>
      </c>
      <c r="L45" s="86"/>
      <c r="M45" s="86"/>
      <c r="N45" s="73"/>
      <c r="O45" s="3"/>
      <c r="Q45" s="3"/>
      <c r="S45" s="3"/>
    </row>
    <row r="46" spans="1:22">
      <c r="A46" s="372"/>
      <c r="B46" s="467" t="s">
        <v>42</v>
      </c>
      <c r="C46" s="416">
        <f t="shared" si="16"/>
        <v>463</v>
      </c>
      <c r="D46" s="416">
        <f t="shared" si="17"/>
        <v>62</v>
      </c>
      <c r="E46" s="416">
        <f t="shared" si="18"/>
        <v>311</v>
      </c>
      <c r="F46" s="416">
        <f t="shared" si="19"/>
        <v>90</v>
      </c>
      <c r="G46" s="416">
        <f t="shared" si="20"/>
        <v>0</v>
      </c>
      <c r="H46" s="416">
        <f t="shared" si="21"/>
        <v>13.390928725701944</v>
      </c>
      <c r="I46" s="416">
        <f t="shared" si="22"/>
        <v>67.170626349892004</v>
      </c>
      <c r="J46" s="416">
        <f t="shared" si="23"/>
        <v>19.438444924406049</v>
      </c>
      <c r="K46" s="416">
        <f t="shared" si="24"/>
        <v>0</v>
      </c>
      <c r="L46" s="86"/>
      <c r="M46" s="86"/>
    </row>
    <row r="47" spans="1:22">
      <c r="A47" s="372"/>
      <c r="B47" s="467" t="s">
        <v>43</v>
      </c>
      <c r="C47" s="416">
        <f t="shared" si="16"/>
        <v>303</v>
      </c>
      <c r="D47" s="416">
        <f t="shared" si="17"/>
        <v>32</v>
      </c>
      <c r="E47" s="416">
        <f t="shared" si="18"/>
        <v>191</v>
      </c>
      <c r="F47" s="416">
        <f t="shared" si="19"/>
        <v>75</v>
      </c>
      <c r="G47" s="416">
        <f t="shared" si="20"/>
        <v>5</v>
      </c>
      <c r="H47" s="416">
        <f t="shared" si="21"/>
        <v>10.561056105610561</v>
      </c>
      <c r="I47" s="416">
        <f t="shared" si="22"/>
        <v>63.036303630363037</v>
      </c>
      <c r="J47" s="416">
        <f t="shared" si="23"/>
        <v>24.752475247524753</v>
      </c>
      <c r="K47" s="416">
        <f t="shared" si="24"/>
        <v>1.6501650165016502</v>
      </c>
      <c r="L47" s="86"/>
      <c r="M47" s="86"/>
    </row>
    <row r="48" spans="1:22">
      <c r="A48" s="372"/>
      <c r="B48" s="467" t="s">
        <v>44</v>
      </c>
      <c r="C48" s="416">
        <f t="shared" si="16"/>
        <v>307</v>
      </c>
      <c r="D48" s="416">
        <f t="shared" si="17"/>
        <v>31</v>
      </c>
      <c r="E48" s="416">
        <f t="shared" si="18"/>
        <v>192</v>
      </c>
      <c r="F48" s="416">
        <f t="shared" si="19"/>
        <v>83</v>
      </c>
      <c r="G48" s="416">
        <f t="shared" si="20"/>
        <v>1</v>
      </c>
      <c r="H48" s="416">
        <f t="shared" si="21"/>
        <v>10.09771986970684</v>
      </c>
      <c r="I48" s="416">
        <f t="shared" si="22"/>
        <v>62.54071661237785</v>
      </c>
      <c r="J48" s="416">
        <f t="shared" si="23"/>
        <v>27.035830618892508</v>
      </c>
      <c r="K48" s="416">
        <f t="shared" si="24"/>
        <v>0.32573289902280128</v>
      </c>
      <c r="L48" s="86"/>
      <c r="M48" s="86"/>
    </row>
    <row r="49" spans="1:13">
      <c r="A49" s="372"/>
      <c r="B49" s="467" t="s">
        <v>180</v>
      </c>
      <c r="C49" s="416">
        <f t="shared" si="16"/>
        <v>365</v>
      </c>
      <c r="D49" s="416">
        <f t="shared" si="17"/>
        <v>39</v>
      </c>
      <c r="E49" s="416">
        <f t="shared" si="18"/>
        <v>220</v>
      </c>
      <c r="F49" s="416">
        <f t="shared" si="19"/>
        <v>103</v>
      </c>
      <c r="G49" s="416">
        <f t="shared" si="20"/>
        <v>3</v>
      </c>
      <c r="H49" s="416">
        <f t="shared" si="21"/>
        <v>10.684931506849315</v>
      </c>
      <c r="I49" s="416">
        <f t="shared" si="22"/>
        <v>60.273972602739725</v>
      </c>
      <c r="J49" s="416">
        <f t="shared" si="23"/>
        <v>28.219178082191782</v>
      </c>
      <c r="K49" s="416">
        <f t="shared" si="24"/>
        <v>0.82191780821917804</v>
      </c>
      <c r="L49" s="86"/>
      <c r="M49" s="86"/>
    </row>
    <row r="50" spans="1:13">
      <c r="A50" s="372"/>
      <c r="B50" s="103"/>
      <c r="C50" s="417"/>
      <c r="D50" s="416"/>
      <c r="E50" s="416"/>
      <c r="F50" s="416"/>
      <c r="G50" s="416"/>
      <c r="H50" s="416"/>
      <c r="I50" s="416"/>
      <c r="J50" s="416"/>
      <c r="K50" s="416"/>
      <c r="L50" s="86"/>
      <c r="M50" s="86"/>
    </row>
    <row r="51" spans="1:13">
      <c r="A51" s="372"/>
      <c r="B51" s="375" t="s">
        <v>53</v>
      </c>
      <c r="C51" s="212">
        <f>SUM(C52:C66)</f>
        <v>6421</v>
      </c>
      <c r="D51" s="212">
        <f t="shared" ref="D51:G51" si="25">SUM(D52:D66)</f>
        <v>519</v>
      </c>
      <c r="E51" s="212">
        <f t="shared" si="25"/>
        <v>4137</v>
      </c>
      <c r="F51" s="212">
        <f t="shared" si="25"/>
        <v>1718</v>
      </c>
      <c r="G51" s="212">
        <f t="shared" si="25"/>
        <v>47</v>
      </c>
      <c r="H51" s="212">
        <f t="shared" ref="H51" si="26">IF(ISERROR(100*D51/$C51),"-",100*D51/$C51)</f>
        <v>8.0828531381404769</v>
      </c>
      <c r="I51" s="212">
        <f t="shared" ref="I51" si="27">IF(ISERROR(100*E51/$C51),"-",100*E51/$C51)</f>
        <v>64.429216632923215</v>
      </c>
      <c r="J51" s="212">
        <f t="shared" ref="J51" si="28">IF(ISERROR(100*F51/$C51),"-",100*F51/$C51)</f>
        <v>26.755957016041116</v>
      </c>
      <c r="K51" s="212">
        <f t="shared" ref="K51" si="29">IF(ISERROR(100*G51/$C51),"-",100*G51/$C51)</f>
        <v>0.73197321289518769</v>
      </c>
      <c r="L51" s="86"/>
      <c r="M51" s="86"/>
    </row>
    <row r="52" spans="1:13">
      <c r="A52" s="372"/>
      <c r="B52" s="472" t="s">
        <v>230</v>
      </c>
      <c r="C52" s="416">
        <f t="shared" ref="C52:C66" si="30">IF(ISERROR(VLOOKUP($D$5&amp;$B52,Dataset4,4,FALSE))=TRUE,0,VLOOKUP($D$5&amp;$B52,Dataset4,4,FALSE))</f>
        <v>214</v>
      </c>
      <c r="D52" s="416">
        <f t="shared" ref="D52:D66" si="31">IF(ISERROR(VLOOKUP($D$5&amp;$B52,Dataset4,5,FALSE))=TRUE,0,VLOOKUP($D$5&amp;$B52,Dataset4,5,FALSE))</f>
        <v>16</v>
      </c>
      <c r="E52" s="416">
        <f t="shared" ref="E52:E66" si="32">IF(ISERROR(VLOOKUP($D$5&amp;$B52,Dataset4,6,FALSE))=TRUE,0,VLOOKUP($D$5&amp;$B52,Dataset4,6,FALSE))</f>
        <v>151</v>
      </c>
      <c r="F52" s="416">
        <f t="shared" ref="F52:F66" si="33">IF(ISERROR(VLOOKUP($D$5&amp;$B52,Dataset4,7,FALSE))=TRUE,0,VLOOKUP($D$5&amp;$B52,Dataset4,7,FALSE))</f>
        <v>46</v>
      </c>
      <c r="G52" s="416">
        <f t="shared" ref="G52:G66" si="34">IF(ISERROR(VLOOKUP($D$5&amp;$B52,Dataset4,8,FALSE))=TRUE,0,VLOOKUP($D$5&amp;$B52,Dataset4,8,FALSE))</f>
        <v>1</v>
      </c>
      <c r="H52" s="416">
        <f t="shared" ref="H52:H66" si="35">IF(ISERROR(100*D52/$C52),"-",100*D52/$C52)</f>
        <v>7.4766355140186915</v>
      </c>
      <c r="I52" s="416">
        <f t="shared" ref="I52:I66" si="36">IF(ISERROR(100*E52/$C52),"-",100*E52/$C52)</f>
        <v>70.560747663551396</v>
      </c>
      <c r="J52" s="416">
        <f t="shared" ref="J52:J66" si="37">IF(ISERROR(100*F52/$C52),"-",100*F52/$C52)</f>
        <v>21.495327102803738</v>
      </c>
      <c r="K52" s="416">
        <f t="shared" ref="K52:K66" si="38">IF(ISERROR(100*G52/$C52),"-",100*G52/$C52)</f>
        <v>0.46728971962616822</v>
      </c>
      <c r="L52" s="86"/>
      <c r="M52" s="86"/>
    </row>
    <row r="53" spans="1:13">
      <c r="A53" s="372"/>
      <c r="B53" s="472" t="s">
        <v>231</v>
      </c>
      <c r="C53" s="416">
        <f t="shared" si="30"/>
        <v>656</v>
      </c>
      <c r="D53" s="416">
        <f t="shared" si="31"/>
        <v>61</v>
      </c>
      <c r="E53" s="416">
        <f t="shared" si="32"/>
        <v>395</v>
      </c>
      <c r="F53" s="416">
        <f t="shared" si="33"/>
        <v>192</v>
      </c>
      <c r="G53" s="416">
        <f t="shared" si="34"/>
        <v>8</v>
      </c>
      <c r="H53" s="416">
        <f t="shared" si="35"/>
        <v>9.2987804878048781</v>
      </c>
      <c r="I53" s="416">
        <f t="shared" si="36"/>
        <v>60.213414634146339</v>
      </c>
      <c r="J53" s="416">
        <f t="shared" si="37"/>
        <v>29.26829268292683</v>
      </c>
      <c r="K53" s="416">
        <f t="shared" si="38"/>
        <v>1.2195121951219512</v>
      </c>
      <c r="L53" s="86"/>
      <c r="M53" s="86"/>
    </row>
    <row r="54" spans="1:13">
      <c r="A54" s="372"/>
      <c r="B54" s="472" t="s">
        <v>232</v>
      </c>
      <c r="C54" s="416">
        <f t="shared" si="30"/>
        <v>282</v>
      </c>
      <c r="D54" s="416">
        <f t="shared" si="31"/>
        <v>27</v>
      </c>
      <c r="E54" s="416">
        <f t="shared" si="32"/>
        <v>163</v>
      </c>
      <c r="F54" s="416">
        <f t="shared" si="33"/>
        <v>91</v>
      </c>
      <c r="G54" s="416">
        <f t="shared" si="34"/>
        <v>1</v>
      </c>
      <c r="H54" s="416">
        <f t="shared" si="35"/>
        <v>9.5744680851063837</v>
      </c>
      <c r="I54" s="416">
        <f t="shared" si="36"/>
        <v>57.801418439716315</v>
      </c>
      <c r="J54" s="416">
        <f t="shared" si="37"/>
        <v>32.269503546099294</v>
      </c>
      <c r="K54" s="416">
        <f t="shared" si="38"/>
        <v>0.3546099290780142</v>
      </c>
      <c r="L54" s="86"/>
      <c r="M54" s="86"/>
    </row>
    <row r="55" spans="1:13">
      <c r="A55" s="372"/>
      <c r="B55" s="472" t="s">
        <v>233</v>
      </c>
      <c r="C55" s="416">
        <f t="shared" si="30"/>
        <v>367</v>
      </c>
      <c r="D55" s="416">
        <f t="shared" si="31"/>
        <v>35</v>
      </c>
      <c r="E55" s="416">
        <f t="shared" si="32"/>
        <v>219</v>
      </c>
      <c r="F55" s="416">
        <f t="shared" si="33"/>
        <v>112</v>
      </c>
      <c r="G55" s="416">
        <f t="shared" si="34"/>
        <v>1</v>
      </c>
      <c r="H55" s="416">
        <f t="shared" si="35"/>
        <v>9.5367847411444142</v>
      </c>
      <c r="I55" s="416">
        <f t="shared" si="36"/>
        <v>59.673024523160763</v>
      </c>
      <c r="J55" s="416">
        <f t="shared" si="37"/>
        <v>30.517711171662125</v>
      </c>
      <c r="K55" s="416">
        <f t="shared" si="38"/>
        <v>0.27247956403269757</v>
      </c>
      <c r="L55" s="86"/>
      <c r="M55" s="86"/>
    </row>
    <row r="56" spans="1:13">
      <c r="A56" s="372"/>
      <c r="B56" s="472" t="s">
        <v>234</v>
      </c>
      <c r="C56" s="416">
        <f t="shared" si="30"/>
        <v>404</v>
      </c>
      <c r="D56" s="416">
        <f t="shared" si="31"/>
        <v>26</v>
      </c>
      <c r="E56" s="416">
        <f t="shared" si="32"/>
        <v>316</v>
      </c>
      <c r="F56" s="416">
        <f t="shared" si="33"/>
        <v>59</v>
      </c>
      <c r="G56" s="416">
        <f t="shared" si="34"/>
        <v>3</v>
      </c>
      <c r="H56" s="416">
        <f t="shared" si="35"/>
        <v>6.435643564356436</v>
      </c>
      <c r="I56" s="416">
        <f t="shared" si="36"/>
        <v>78.21782178217822</v>
      </c>
      <c r="J56" s="416">
        <f t="shared" si="37"/>
        <v>14.603960396039604</v>
      </c>
      <c r="K56" s="416">
        <f t="shared" si="38"/>
        <v>0.74257425742574257</v>
      </c>
      <c r="L56" s="86"/>
      <c r="M56" s="86"/>
    </row>
    <row r="57" spans="1:13">
      <c r="A57" s="372"/>
      <c r="B57" s="472" t="s">
        <v>235</v>
      </c>
      <c r="C57" s="416">
        <f t="shared" si="30"/>
        <v>174</v>
      </c>
      <c r="D57" s="416">
        <f t="shared" si="31"/>
        <v>5</v>
      </c>
      <c r="E57" s="416">
        <f t="shared" si="32"/>
        <v>127</v>
      </c>
      <c r="F57" s="416">
        <f t="shared" si="33"/>
        <v>41</v>
      </c>
      <c r="G57" s="416">
        <f t="shared" si="34"/>
        <v>1</v>
      </c>
      <c r="H57" s="416">
        <f t="shared" si="35"/>
        <v>2.8735632183908044</v>
      </c>
      <c r="I57" s="416">
        <f t="shared" si="36"/>
        <v>72.988505747126439</v>
      </c>
      <c r="J57" s="416">
        <f t="shared" si="37"/>
        <v>23.563218390804597</v>
      </c>
      <c r="K57" s="416">
        <f t="shared" si="38"/>
        <v>0.57471264367816088</v>
      </c>
      <c r="L57" s="86"/>
      <c r="M57" s="86"/>
    </row>
    <row r="58" spans="1:13">
      <c r="A58" s="372"/>
      <c r="B58" s="472" t="s">
        <v>118</v>
      </c>
      <c r="C58" s="416">
        <f t="shared" si="30"/>
        <v>542</v>
      </c>
      <c r="D58" s="416">
        <f t="shared" si="31"/>
        <v>51</v>
      </c>
      <c r="E58" s="416">
        <f t="shared" si="32"/>
        <v>331</v>
      </c>
      <c r="F58" s="416">
        <f t="shared" si="33"/>
        <v>153</v>
      </c>
      <c r="G58" s="416">
        <f t="shared" si="34"/>
        <v>7</v>
      </c>
      <c r="H58" s="416">
        <f t="shared" si="35"/>
        <v>9.4095940959409585</v>
      </c>
      <c r="I58" s="416">
        <f t="shared" si="36"/>
        <v>61.070110701107012</v>
      </c>
      <c r="J58" s="416">
        <f t="shared" si="37"/>
        <v>28.228782287822877</v>
      </c>
      <c r="K58" s="416">
        <f t="shared" si="38"/>
        <v>1.2915129151291513</v>
      </c>
      <c r="L58" s="86"/>
      <c r="M58" s="86"/>
    </row>
    <row r="59" spans="1:13">
      <c r="A59" s="372"/>
      <c r="B59" s="472" t="s">
        <v>119</v>
      </c>
      <c r="C59" s="416">
        <f t="shared" si="30"/>
        <v>1102</v>
      </c>
      <c r="D59" s="416">
        <f t="shared" si="31"/>
        <v>97</v>
      </c>
      <c r="E59" s="416">
        <f t="shared" si="32"/>
        <v>677</v>
      </c>
      <c r="F59" s="416">
        <f t="shared" si="33"/>
        <v>320</v>
      </c>
      <c r="G59" s="416">
        <f t="shared" si="34"/>
        <v>8</v>
      </c>
      <c r="H59" s="416">
        <f t="shared" si="35"/>
        <v>8.802177858439201</v>
      </c>
      <c r="I59" s="416">
        <f t="shared" si="36"/>
        <v>61.433756805807626</v>
      </c>
      <c r="J59" s="416">
        <f t="shared" si="37"/>
        <v>29.038112522686024</v>
      </c>
      <c r="K59" s="416">
        <f t="shared" si="38"/>
        <v>0.72595281306715065</v>
      </c>
      <c r="L59" s="86"/>
      <c r="M59" s="86"/>
    </row>
    <row r="60" spans="1:13">
      <c r="A60" s="372"/>
      <c r="B60" s="472" t="s">
        <v>59</v>
      </c>
      <c r="C60" s="416">
        <f t="shared" si="30"/>
        <v>123</v>
      </c>
      <c r="D60" s="416">
        <f t="shared" si="31"/>
        <v>9</v>
      </c>
      <c r="E60" s="416">
        <f t="shared" si="32"/>
        <v>80</v>
      </c>
      <c r="F60" s="416">
        <f t="shared" si="33"/>
        <v>34</v>
      </c>
      <c r="G60" s="416">
        <f t="shared" si="34"/>
        <v>0</v>
      </c>
      <c r="H60" s="416">
        <f t="shared" si="35"/>
        <v>7.3170731707317076</v>
      </c>
      <c r="I60" s="416">
        <f t="shared" si="36"/>
        <v>65.040650406504071</v>
      </c>
      <c r="J60" s="416">
        <f t="shared" si="37"/>
        <v>27.642276422764226</v>
      </c>
      <c r="K60" s="416">
        <f t="shared" si="38"/>
        <v>0</v>
      </c>
      <c r="L60" s="86"/>
      <c r="M60" s="86"/>
    </row>
    <row r="61" spans="1:13">
      <c r="A61" s="372"/>
      <c r="B61" s="472" t="s">
        <v>60</v>
      </c>
      <c r="C61" s="416">
        <f t="shared" si="30"/>
        <v>188</v>
      </c>
      <c r="D61" s="416">
        <f t="shared" si="31"/>
        <v>13</v>
      </c>
      <c r="E61" s="416">
        <f t="shared" si="32"/>
        <v>109</v>
      </c>
      <c r="F61" s="416">
        <f t="shared" si="33"/>
        <v>66</v>
      </c>
      <c r="G61" s="416">
        <f t="shared" si="34"/>
        <v>0</v>
      </c>
      <c r="H61" s="416">
        <f t="shared" si="35"/>
        <v>6.9148936170212769</v>
      </c>
      <c r="I61" s="416">
        <f t="shared" si="36"/>
        <v>57.978723404255319</v>
      </c>
      <c r="J61" s="416">
        <f t="shared" si="37"/>
        <v>35.106382978723403</v>
      </c>
      <c r="K61" s="416">
        <f t="shared" si="38"/>
        <v>0</v>
      </c>
      <c r="L61" s="86"/>
      <c r="M61" s="86"/>
    </row>
    <row r="62" spans="1:13">
      <c r="A62" s="372"/>
      <c r="B62" s="472" t="s">
        <v>61</v>
      </c>
      <c r="C62" s="416">
        <f t="shared" si="30"/>
        <v>820</v>
      </c>
      <c r="D62" s="416">
        <f t="shared" si="31"/>
        <v>75</v>
      </c>
      <c r="E62" s="416">
        <f t="shared" si="32"/>
        <v>586</v>
      </c>
      <c r="F62" s="416">
        <f t="shared" si="33"/>
        <v>153</v>
      </c>
      <c r="G62" s="416">
        <f t="shared" si="34"/>
        <v>6</v>
      </c>
      <c r="H62" s="416">
        <f t="shared" si="35"/>
        <v>9.1463414634146343</v>
      </c>
      <c r="I62" s="416">
        <f t="shared" si="36"/>
        <v>71.463414634146346</v>
      </c>
      <c r="J62" s="416">
        <f t="shared" si="37"/>
        <v>18.658536585365855</v>
      </c>
      <c r="K62" s="416">
        <f t="shared" si="38"/>
        <v>0.73170731707317072</v>
      </c>
      <c r="L62" s="86"/>
      <c r="M62" s="86"/>
    </row>
    <row r="63" spans="1:13">
      <c r="A63" s="372"/>
      <c r="B63" s="472" t="s">
        <v>62</v>
      </c>
      <c r="C63" s="416">
        <f t="shared" si="30"/>
        <v>294</v>
      </c>
      <c r="D63" s="416">
        <f t="shared" si="31"/>
        <v>24</v>
      </c>
      <c r="E63" s="416">
        <f t="shared" si="32"/>
        <v>182</v>
      </c>
      <c r="F63" s="416">
        <f t="shared" si="33"/>
        <v>87</v>
      </c>
      <c r="G63" s="416">
        <f t="shared" si="34"/>
        <v>1</v>
      </c>
      <c r="H63" s="416">
        <f t="shared" si="35"/>
        <v>8.1632653061224492</v>
      </c>
      <c r="I63" s="416">
        <f t="shared" si="36"/>
        <v>61.904761904761905</v>
      </c>
      <c r="J63" s="416">
        <f t="shared" si="37"/>
        <v>29.591836734693878</v>
      </c>
      <c r="K63" s="416">
        <f t="shared" si="38"/>
        <v>0.3401360544217687</v>
      </c>
      <c r="L63" s="86"/>
      <c r="M63" s="86"/>
    </row>
    <row r="64" spans="1:13">
      <c r="A64" s="372"/>
      <c r="B64" s="472" t="s">
        <v>63</v>
      </c>
      <c r="C64" s="416">
        <f t="shared" si="30"/>
        <v>571</v>
      </c>
      <c r="D64" s="416">
        <f t="shared" si="31"/>
        <v>34</v>
      </c>
      <c r="E64" s="416">
        <f t="shared" si="32"/>
        <v>358</v>
      </c>
      <c r="F64" s="416">
        <f t="shared" si="33"/>
        <v>175</v>
      </c>
      <c r="G64" s="416">
        <f t="shared" si="34"/>
        <v>4</v>
      </c>
      <c r="H64" s="416">
        <f t="shared" si="35"/>
        <v>5.9544658493870406</v>
      </c>
      <c r="I64" s="416">
        <f t="shared" si="36"/>
        <v>62.697022767075303</v>
      </c>
      <c r="J64" s="416">
        <f t="shared" si="37"/>
        <v>30.64798598949212</v>
      </c>
      <c r="K64" s="416">
        <f t="shared" si="38"/>
        <v>0.70052539404553416</v>
      </c>
      <c r="L64" s="86"/>
      <c r="M64" s="86"/>
    </row>
    <row r="65" spans="1:13">
      <c r="A65" s="373"/>
      <c r="B65" s="472" t="s">
        <v>64</v>
      </c>
      <c r="C65" s="416">
        <f t="shared" si="30"/>
        <v>400</v>
      </c>
      <c r="D65" s="416">
        <f t="shared" si="31"/>
        <v>27</v>
      </c>
      <c r="E65" s="416">
        <f t="shared" si="32"/>
        <v>237</v>
      </c>
      <c r="F65" s="416">
        <f t="shared" si="33"/>
        <v>131</v>
      </c>
      <c r="G65" s="416">
        <f t="shared" si="34"/>
        <v>5</v>
      </c>
      <c r="H65" s="416">
        <f t="shared" si="35"/>
        <v>6.75</v>
      </c>
      <c r="I65" s="416">
        <f t="shared" si="36"/>
        <v>59.25</v>
      </c>
      <c r="J65" s="416">
        <f t="shared" si="37"/>
        <v>32.75</v>
      </c>
      <c r="K65" s="416">
        <f t="shared" si="38"/>
        <v>1.25</v>
      </c>
      <c r="L65" s="86"/>
      <c r="M65" s="86"/>
    </row>
    <row r="66" spans="1:13">
      <c r="A66" s="374"/>
      <c r="B66" s="472" t="s">
        <v>65</v>
      </c>
      <c r="C66" s="416">
        <f t="shared" si="30"/>
        <v>284</v>
      </c>
      <c r="D66" s="416">
        <f t="shared" si="31"/>
        <v>19</v>
      </c>
      <c r="E66" s="416">
        <f t="shared" si="32"/>
        <v>206</v>
      </c>
      <c r="F66" s="416">
        <f t="shared" si="33"/>
        <v>58</v>
      </c>
      <c r="G66" s="416">
        <f t="shared" si="34"/>
        <v>1</v>
      </c>
      <c r="H66" s="416">
        <f t="shared" si="35"/>
        <v>6.6901408450704229</v>
      </c>
      <c r="I66" s="416">
        <f t="shared" si="36"/>
        <v>72.535211267605632</v>
      </c>
      <c r="J66" s="416">
        <f t="shared" si="37"/>
        <v>20.422535211267604</v>
      </c>
      <c r="K66" s="416">
        <f t="shared" si="38"/>
        <v>0.352112676056338</v>
      </c>
      <c r="L66" s="86"/>
      <c r="M66" s="86"/>
    </row>
    <row r="67" spans="1:13">
      <c r="A67" s="376"/>
      <c r="B67" s="103"/>
      <c r="C67" s="417"/>
      <c r="D67" s="416"/>
      <c r="E67" s="416"/>
      <c r="F67" s="416"/>
      <c r="G67" s="416"/>
      <c r="H67" s="416"/>
      <c r="I67" s="416"/>
      <c r="J67" s="416"/>
      <c r="K67" s="416"/>
      <c r="L67" s="86"/>
      <c r="M67" s="86"/>
    </row>
    <row r="68" spans="1:13">
      <c r="A68" s="376"/>
      <c r="B68" s="375" t="s">
        <v>45</v>
      </c>
      <c r="C68" s="212">
        <f>SUM(C69:C77)</f>
        <v>5961</v>
      </c>
      <c r="D68" s="212">
        <f t="shared" ref="D68:G68" si="39">SUM(D69:D77)</f>
        <v>553</v>
      </c>
      <c r="E68" s="212">
        <f t="shared" si="39"/>
        <v>3765</v>
      </c>
      <c r="F68" s="212">
        <f t="shared" si="39"/>
        <v>1579</v>
      </c>
      <c r="G68" s="212">
        <f t="shared" si="39"/>
        <v>64</v>
      </c>
      <c r="H68" s="212">
        <f t="shared" ref="H68" si="40">IF(ISERROR(100*D68/$C68),"-",100*D68/$C68)</f>
        <v>9.2769669518537157</v>
      </c>
      <c r="I68" s="212">
        <f t="shared" ref="I68" si="41">IF(ISERROR(100*E68/$C68),"-",100*E68/$C68)</f>
        <v>63.160543532964269</v>
      </c>
      <c r="J68" s="212">
        <f t="shared" ref="J68" si="42">IF(ISERROR(100*F68/$C68),"-",100*F68/$C68)</f>
        <v>26.488844153665493</v>
      </c>
      <c r="K68" s="212">
        <f t="shared" ref="K68" si="43">IF(ISERROR(100*G68/$C68),"-",100*G68/$C68)</f>
        <v>1.073645361516524</v>
      </c>
      <c r="L68" s="86"/>
      <c r="M68" s="86"/>
    </row>
    <row r="69" spans="1:13">
      <c r="A69" s="376"/>
      <c r="B69" s="472" t="s">
        <v>77</v>
      </c>
      <c r="C69" s="416">
        <f t="shared" ref="C69:C77" si="44">IF(ISERROR(VLOOKUP($D$5&amp;$B69,Dataset4,4,FALSE))=TRUE,0,VLOOKUP($D$5&amp;$B69,Dataset4,4,FALSE))</f>
        <v>247</v>
      </c>
      <c r="D69" s="416">
        <f t="shared" ref="D69:D77" si="45">IF(ISERROR(VLOOKUP($D$5&amp;$B69,Dataset4,5,FALSE))=TRUE,0,VLOOKUP($D$5&amp;$B69,Dataset4,5,FALSE))</f>
        <v>22</v>
      </c>
      <c r="E69" s="416">
        <f t="shared" ref="E69:E77" si="46">IF(ISERROR(VLOOKUP($D$5&amp;$B69,Dataset4,6,FALSE))=TRUE,0,VLOOKUP($D$5&amp;$B69,Dataset4,6,FALSE))</f>
        <v>141</v>
      </c>
      <c r="F69" s="416">
        <f t="shared" ref="F69:F77" si="47">IF(ISERROR(VLOOKUP($D$5&amp;$B69,Dataset4,7,FALSE))=TRUE,0,VLOOKUP($D$5&amp;$B69,Dataset4,7,FALSE))</f>
        <v>82</v>
      </c>
      <c r="G69" s="416">
        <f t="shared" ref="G69:G77" si="48">IF(ISERROR(VLOOKUP($D$5&amp;$B69,Dataset4,8,FALSE))=TRUE,0,VLOOKUP($D$5&amp;$B69,Dataset4,8,FALSE))</f>
        <v>2</v>
      </c>
      <c r="H69" s="416">
        <f t="shared" ref="H69:H77" si="49">IF(ISERROR(100*D69/$C69),"-",100*D69/$C69)</f>
        <v>8.9068825910931171</v>
      </c>
      <c r="I69" s="416">
        <f t="shared" ref="I69:I77" si="50">IF(ISERROR(100*E69/$C69),"-",100*E69/$C69)</f>
        <v>57.085020242914979</v>
      </c>
      <c r="J69" s="416">
        <f t="shared" ref="J69:J77" si="51">IF(ISERROR(100*F69/$C69),"-",100*F69/$C69)</f>
        <v>33.198380566801617</v>
      </c>
      <c r="K69" s="416">
        <f t="shared" ref="K69:K77" si="52">IF(ISERROR(100*G69/$C69),"-",100*G69/$C69)</f>
        <v>0.80971659919028338</v>
      </c>
      <c r="L69" s="86"/>
      <c r="M69" s="86"/>
    </row>
    <row r="70" spans="1:13">
      <c r="A70" s="376"/>
      <c r="B70" s="472" t="s">
        <v>78</v>
      </c>
      <c r="C70" s="416">
        <f t="shared" si="44"/>
        <v>896</v>
      </c>
      <c r="D70" s="416">
        <f t="shared" si="45"/>
        <v>88</v>
      </c>
      <c r="E70" s="416">
        <f t="shared" si="46"/>
        <v>608</v>
      </c>
      <c r="F70" s="416">
        <f t="shared" si="47"/>
        <v>198</v>
      </c>
      <c r="G70" s="416">
        <f t="shared" si="48"/>
        <v>2</v>
      </c>
      <c r="H70" s="416">
        <f t="shared" si="49"/>
        <v>9.8214285714285712</v>
      </c>
      <c r="I70" s="416">
        <f t="shared" si="50"/>
        <v>67.857142857142861</v>
      </c>
      <c r="J70" s="416">
        <f t="shared" si="51"/>
        <v>22.098214285714285</v>
      </c>
      <c r="K70" s="416">
        <f t="shared" si="52"/>
        <v>0.22321428571428573</v>
      </c>
      <c r="L70" s="86"/>
      <c r="M70" s="86"/>
    </row>
    <row r="71" spans="1:13">
      <c r="A71" s="376"/>
      <c r="B71" s="472" t="s">
        <v>79</v>
      </c>
      <c r="C71" s="416">
        <f t="shared" si="44"/>
        <v>283</v>
      </c>
      <c r="D71" s="416">
        <f t="shared" si="45"/>
        <v>14</v>
      </c>
      <c r="E71" s="416">
        <f t="shared" si="46"/>
        <v>164</v>
      </c>
      <c r="F71" s="416">
        <f t="shared" si="47"/>
        <v>96</v>
      </c>
      <c r="G71" s="416">
        <f t="shared" si="48"/>
        <v>9</v>
      </c>
      <c r="H71" s="416">
        <f t="shared" si="49"/>
        <v>4.946996466431095</v>
      </c>
      <c r="I71" s="416">
        <f t="shared" si="50"/>
        <v>57.950530035335689</v>
      </c>
      <c r="J71" s="416">
        <f t="shared" si="51"/>
        <v>33.922261484098939</v>
      </c>
      <c r="K71" s="416">
        <f t="shared" si="52"/>
        <v>3.1802120141342756</v>
      </c>
      <c r="L71" s="86"/>
      <c r="M71" s="86"/>
    </row>
    <row r="72" spans="1:13">
      <c r="A72" s="376"/>
      <c r="B72" s="472" t="s">
        <v>80</v>
      </c>
      <c r="C72" s="416">
        <f t="shared" si="44"/>
        <v>1024</v>
      </c>
      <c r="D72" s="416">
        <f t="shared" si="45"/>
        <v>89</v>
      </c>
      <c r="E72" s="416">
        <f t="shared" si="46"/>
        <v>654</v>
      </c>
      <c r="F72" s="416">
        <f t="shared" si="47"/>
        <v>266</v>
      </c>
      <c r="G72" s="416">
        <f t="shared" si="48"/>
        <v>15</v>
      </c>
      <c r="H72" s="416">
        <f t="shared" si="49"/>
        <v>8.69140625</v>
      </c>
      <c r="I72" s="416">
        <f t="shared" si="50"/>
        <v>63.8671875</v>
      </c>
      <c r="J72" s="416">
        <f t="shared" si="51"/>
        <v>25.9765625</v>
      </c>
      <c r="K72" s="416">
        <f t="shared" si="52"/>
        <v>1.46484375</v>
      </c>
      <c r="L72" s="86"/>
      <c r="M72" s="86"/>
    </row>
    <row r="73" spans="1:13">
      <c r="A73" s="376"/>
      <c r="B73" s="472" t="s">
        <v>81</v>
      </c>
      <c r="C73" s="416">
        <f t="shared" si="44"/>
        <v>962</v>
      </c>
      <c r="D73" s="416">
        <f t="shared" si="45"/>
        <v>83</v>
      </c>
      <c r="E73" s="416">
        <f t="shared" si="46"/>
        <v>637</v>
      </c>
      <c r="F73" s="416">
        <f t="shared" si="47"/>
        <v>233</v>
      </c>
      <c r="G73" s="416">
        <f t="shared" si="48"/>
        <v>9</v>
      </c>
      <c r="H73" s="416">
        <f t="shared" si="49"/>
        <v>8.6278586278586271</v>
      </c>
      <c r="I73" s="416">
        <f t="shared" si="50"/>
        <v>66.21621621621621</v>
      </c>
      <c r="J73" s="416">
        <f t="shared" si="51"/>
        <v>24.220374220374222</v>
      </c>
      <c r="K73" s="416">
        <f t="shared" si="52"/>
        <v>0.9355509355509356</v>
      </c>
      <c r="L73" s="86"/>
      <c r="M73" s="86"/>
    </row>
    <row r="74" spans="1:13">
      <c r="A74" s="376"/>
      <c r="B74" s="472" t="s">
        <v>82</v>
      </c>
      <c r="C74" s="416">
        <f t="shared" si="44"/>
        <v>1148</v>
      </c>
      <c r="D74" s="416">
        <f t="shared" si="45"/>
        <v>149</v>
      </c>
      <c r="E74" s="416">
        <f t="shared" si="46"/>
        <v>696</v>
      </c>
      <c r="F74" s="416">
        <f t="shared" si="47"/>
        <v>293</v>
      </c>
      <c r="G74" s="416">
        <f t="shared" si="48"/>
        <v>10</v>
      </c>
      <c r="H74" s="416">
        <f t="shared" si="49"/>
        <v>12.979094076655052</v>
      </c>
      <c r="I74" s="416">
        <f t="shared" si="50"/>
        <v>60.627177700348433</v>
      </c>
      <c r="J74" s="416">
        <f t="shared" si="51"/>
        <v>25.522648083623693</v>
      </c>
      <c r="K74" s="416">
        <f t="shared" si="52"/>
        <v>0.87108013937282225</v>
      </c>
      <c r="L74" s="86"/>
      <c r="M74" s="86"/>
    </row>
    <row r="75" spans="1:13">
      <c r="A75" s="376"/>
      <c r="B75" s="472" t="s">
        <v>83</v>
      </c>
      <c r="C75" s="416">
        <f t="shared" si="44"/>
        <v>260</v>
      </c>
      <c r="D75" s="416">
        <f t="shared" si="45"/>
        <v>16</v>
      </c>
      <c r="E75" s="416">
        <f t="shared" si="46"/>
        <v>149</v>
      </c>
      <c r="F75" s="416">
        <f t="shared" si="47"/>
        <v>94</v>
      </c>
      <c r="G75" s="416">
        <f t="shared" si="48"/>
        <v>1</v>
      </c>
      <c r="H75" s="416">
        <f t="shared" si="49"/>
        <v>6.1538461538461542</v>
      </c>
      <c r="I75" s="416">
        <f t="shared" si="50"/>
        <v>57.307692307692307</v>
      </c>
      <c r="J75" s="416">
        <f t="shared" si="51"/>
        <v>36.153846153846153</v>
      </c>
      <c r="K75" s="416">
        <f t="shared" si="52"/>
        <v>0.38461538461538464</v>
      </c>
      <c r="L75" s="86"/>
      <c r="M75" s="86"/>
    </row>
    <row r="76" spans="1:13">
      <c r="A76" s="373"/>
      <c r="B76" s="472" t="s">
        <v>84</v>
      </c>
      <c r="C76" s="416">
        <f t="shared" si="44"/>
        <v>1099</v>
      </c>
      <c r="D76" s="416">
        <f t="shared" si="45"/>
        <v>84</v>
      </c>
      <c r="E76" s="416">
        <f t="shared" si="46"/>
        <v>689</v>
      </c>
      <c r="F76" s="416">
        <f t="shared" si="47"/>
        <v>311</v>
      </c>
      <c r="G76" s="416">
        <f t="shared" si="48"/>
        <v>15</v>
      </c>
      <c r="H76" s="416">
        <f t="shared" si="49"/>
        <v>7.6433121019108281</v>
      </c>
      <c r="I76" s="416">
        <f t="shared" si="50"/>
        <v>62.693357597816195</v>
      </c>
      <c r="J76" s="416">
        <f t="shared" si="51"/>
        <v>28.298453139217472</v>
      </c>
      <c r="K76" s="416">
        <f t="shared" si="52"/>
        <v>1.3648771610555051</v>
      </c>
      <c r="L76" s="86"/>
      <c r="M76" s="86"/>
    </row>
    <row r="77" spans="1:13">
      <c r="A77" s="374"/>
      <c r="B77" s="472" t="s">
        <v>85</v>
      </c>
      <c r="C77" s="416">
        <f t="shared" si="44"/>
        <v>42</v>
      </c>
      <c r="D77" s="416">
        <f t="shared" si="45"/>
        <v>8</v>
      </c>
      <c r="E77" s="416">
        <f t="shared" si="46"/>
        <v>27</v>
      </c>
      <c r="F77" s="416">
        <f t="shared" si="47"/>
        <v>6</v>
      </c>
      <c r="G77" s="416">
        <f t="shared" si="48"/>
        <v>1</v>
      </c>
      <c r="H77" s="416">
        <f t="shared" si="49"/>
        <v>19.047619047619047</v>
      </c>
      <c r="I77" s="416">
        <f t="shared" si="50"/>
        <v>64.285714285714292</v>
      </c>
      <c r="J77" s="416">
        <f t="shared" si="51"/>
        <v>14.285714285714286</v>
      </c>
      <c r="K77" s="416">
        <f t="shared" si="52"/>
        <v>2.3809523809523809</v>
      </c>
      <c r="L77" s="86"/>
      <c r="M77" s="86"/>
    </row>
    <row r="78" spans="1:13">
      <c r="A78" s="376"/>
      <c r="B78" s="103"/>
      <c r="C78" s="417"/>
      <c r="D78" s="416"/>
      <c r="E78" s="416"/>
      <c r="F78" s="416"/>
      <c r="G78" s="416"/>
      <c r="H78" s="416"/>
      <c r="I78" s="416"/>
      <c r="J78" s="416"/>
      <c r="K78" s="416"/>
      <c r="L78" s="86"/>
      <c r="M78" s="86"/>
    </row>
    <row r="79" spans="1:13">
      <c r="A79" s="376"/>
      <c r="B79" s="375" t="s">
        <v>52</v>
      </c>
      <c r="C79" s="212">
        <f>SUM(C80:C93)</f>
        <v>6090</v>
      </c>
      <c r="D79" s="212">
        <f t="shared" ref="D79:G79" si="53">SUM(D80:D93)</f>
        <v>756</v>
      </c>
      <c r="E79" s="212">
        <f t="shared" si="53"/>
        <v>4055</v>
      </c>
      <c r="F79" s="212">
        <f t="shared" si="53"/>
        <v>1203</v>
      </c>
      <c r="G79" s="212">
        <f t="shared" si="53"/>
        <v>76</v>
      </c>
      <c r="H79" s="212">
        <f t="shared" ref="H79" si="54">IF(ISERROR(100*D79/$C79),"-",100*D79/$C79)</f>
        <v>12.413793103448276</v>
      </c>
      <c r="I79" s="212">
        <f t="shared" ref="I79" si="55">IF(ISERROR(100*E79/$C79),"-",100*E79/$C79)</f>
        <v>66.584564860426923</v>
      </c>
      <c r="J79" s="212">
        <f t="shared" ref="J79" si="56">IF(ISERROR(100*F79/$C79),"-",100*F79/$C79)</f>
        <v>19.753694581280786</v>
      </c>
      <c r="K79" s="212">
        <f t="shared" ref="K79" si="57">IF(ISERROR(100*G79/$C79),"-",100*G79/$C79)</f>
        <v>1.2479474548440066</v>
      </c>
      <c r="L79" s="86"/>
      <c r="M79" s="86"/>
    </row>
    <row r="80" spans="1:13">
      <c r="A80" s="376"/>
      <c r="B80" s="472" t="s">
        <v>216</v>
      </c>
      <c r="C80" s="416">
        <f t="shared" ref="C80:C93" si="58">IF(ISERROR(VLOOKUP($D$5&amp;$B80,Dataset4,4,FALSE))=TRUE,0,VLOOKUP($D$5&amp;$B80,Dataset4,4,FALSE))</f>
        <v>1012</v>
      </c>
      <c r="D80" s="416">
        <f t="shared" ref="D80:D93" si="59">IF(ISERROR(VLOOKUP($D$5&amp;$B80,Dataset4,5,FALSE))=TRUE,0,VLOOKUP($D$5&amp;$B80,Dataset4,5,FALSE))</f>
        <v>89</v>
      </c>
      <c r="E80" s="416">
        <f t="shared" ref="E80:E93" si="60">IF(ISERROR(VLOOKUP($D$5&amp;$B80,Dataset4,6,FALSE))=TRUE,0,VLOOKUP($D$5&amp;$B80,Dataset4,6,FALSE))</f>
        <v>656</v>
      </c>
      <c r="F80" s="416">
        <f t="shared" ref="F80:F93" si="61">IF(ISERROR(VLOOKUP($D$5&amp;$B80,Dataset4,7,FALSE))=TRUE,0,VLOOKUP($D$5&amp;$B80,Dataset4,7,FALSE))</f>
        <v>242</v>
      </c>
      <c r="G80" s="416">
        <f t="shared" ref="G80:G93" si="62">IF(ISERROR(VLOOKUP($D$5&amp;$B80,Dataset4,8,FALSE))=TRUE,0,VLOOKUP($D$5&amp;$B80,Dataset4,8,FALSE))</f>
        <v>25</v>
      </c>
      <c r="H80" s="416">
        <f t="shared" ref="H80:H93" si="63">IF(ISERROR(100*D80/$C80),"-",100*D80/$C80)</f>
        <v>8.7944664031620547</v>
      </c>
      <c r="I80" s="416">
        <f t="shared" ref="I80:I93" si="64">IF(ISERROR(100*E80/$C80),"-",100*E80/$C80)</f>
        <v>64.822134387351781</v>
      </c>
      <c r="J80" s="416">
        <f t="shared" ref="J80:J93" si="65">IF(ISERROR(100*F80/$C80),"-",100*F80/$C80)</f>
        <v>23.913043478260871</v>
      </c>
      <c r="K80" s="416">
        <f t="shared" ref="K80:K93" si="66">IF(ISERROR(100*G80/$C80),"-",100*G80/$C80)</f>
        <v>2.4703557312252964</v>
      </c>
      <c r="L80" s="86"/>
      <c r="M80" s="86"/>
    </row>
    <row r="81" spans="1:13">
      <c r="A81" s="376"/>
      <c r="B81" s="472" t="s">
        <v>217</v>
      </c>
      <c r="C81" s="416">
        <f t="shared" si="58"/>
        <v>453</v>
      </c>
      <c r="D81" s="416">
        <f t="shared" si="59"/>
        <v>42</v>
      </c>
      <c r="E81" s="416">
        <f t="shared" si="60"/>
        <v>289</v>
      </c>
      <c r="F81" s="416">
        <f t="shared" si="61"/>
        <v>120</v>
      </c>
      <c r="G81" s="416">
        <f t="shared" si="62"/>
        <v>2</v>
      </c>
      <c r="H81" s="416">
        <f t="shared" si="63"/>
        <v>9.2715231788079464</v>
      </c>
      <c r="I81" s="416">
        <f t="shared" si="64"/>
        <v>63.796909492273734</v>
      </c>
      <c r="J81" s="416">
        <f t="shared" si="65"/>
        <v>26.490066225165563</v>
      </c>
      <c r="K81" s="416">
        <f t="shared" si="66"/>
        <v>0.44150110375275936</v>
      </c>
      <c r="L81" s="86"/>
      <c r="M81" s="86"/>
    </row>
    <row r="82" spans="1:13">
      <c r="A82" s="376"/>
      <c r="B82" s="472" t="s">
        <v>218</v>
      </c>
      <c r="C82" s="416">
        <f t="shared" si="58"/>
        <v>232</v>
      </c>
      <c r="D82" s="416">
        <f t="shared" si="59"/>
        <v>58</v>
      </c>
      <c r="E82" s="416">
        <f t="shared" si="60"/>
        <v>143</v>
      </c>
      <c r="F82" s="416">
        <f t="shared" si="61"/>
        <v>31</v>
      </c>
      <c r="G82" s="416">
        <f t="shared" si="62"/>
        <v>0</v>
      </c>
      <c r="H82" s="416">
        <f t="shared" si="63"/>
        <v>25</v>
      </c>
      <c r="I82" s="416">
        <f t="shared" si="64"/>
        <v>61.637931034482762</v>
      </c>
      <c r="J82" s="416">
        <f t="shared" si="65"/>
        <v>13.362068965517242</v>
      </c>
      <c r="K82" s="416">
        <f t="shared" si="66"/>
        <v>0</v>
      </c>
      <c r="L82" s="86"/>
      <c r="M82" s="86"/>
    </row>
    <row r="83" spans="1:13">
      <c r="A83" s="376"/>
      <c r="B83" s="472" t="s">
        <v>219</v>
      </c>
      <c r="C83" s="416">
        <f t="shared" si="58"/>
        <v>209</v>
      </c>
      <c r="D83" s="416">
        <f t="shared" si="59"/>
        <v>34</v>
      </c>
      <c r="E83" s="416">
        <f t="shared" si="60"/>
        <v>131</v>
      </c>
      <c r="F83" s="416">
        <f t="shared" si="61"/>
        <v>43</v>
      </c>
      <c r="G83" s="416">
        <f t="shared" si="62"/>
        <v>1</v>
      </c>
      <c r="H83" s="416">
        <f t="shared" si="63"/>
        <v>16.267942583732058</v>
      </c>
      <c r="I83" s="416">
        <f t="shared" si="64"/>
        <v>62.679425837320572</v>
      </c>
      <c r="J83" s="416">
        <f t="shared" si="65"/>
        <v>20.574162679425836</v>
      </c>
      <c r="K83" s="416">
        <f t="shared" si="66"/>
        <v>0.4784688995215311</v>
      </c>
      <c r="L83" s="86"/>
      <c r="M83" s="86"/>
    </row>
    <row r="84" spans="1:13">
      <c r="A84" s="376"/>
      <c r="B84" s="472" t="s">
        <v>220</v>
      </c>
      <c r="C84" s="416">
        <f t="shared" si="58"/>
        <v>230</v>
      </c>
      <c r="D84" s="416">
        <f t="shared" si="59"/>
        <v>17</v>
      </c>
      <c r="E84" s="416">
        <f t="shared" si="60"/>
        <v>144</v>
      </c>
      <c r="F84" s="416">
        <f t="shared" si="61"/>
        <v>60</v>
      </c>
      <c r="G84" s="416">
        <f t="shared" si="62"/>
        <v>9</v>
      </c>
      <c r="H84" s="416">
        <f t="shared" si="63"/>
        <v>7.3913043478260869</v>
      </c>
      <c r="I84" s="416">
        <f t="shared" si="64"/>
        <v>62.608695652173914</v>
      </c>
      <c r="J84" s="416">
        <f t="shared" si="65"/>
        <v>26.086956521739129</v>
      </c>
      <c r="K84" s="416">
        <f t="shared" si="66"/>
        <v>3.9130434782608696</v>
      </c>
      <c r="L84" s="86"/>
      <c r="M84" s="86"/>
    </row>
    <row r="85" spans="1:13">
      <c r="A85" s="376"/>
      <c r="B85" s="472" t="s">
        <v>221</v>
      </c>
      <c r="C85" s="416">
        <f t="shared" si="58"/>
        <v>375</v>
      </c>
      <c r="D85" s="416">
        <f t="shared" si="59"/>
        <v>52</v>
      </c>
      <c r="E85" s="416">
        <f t="shared" si="60"/>
        <v>256</v>
      </c>
      <c r="F85" s="416">
        <f t="shared" si="61"/>
        <v>66</v>
      </c>
      <c r="G85" s="416">
        <f t="shared" si="62"/>
        <v>1</v>
      </c>
      <c r="H85" s="416">
        <f t="shared" si="63"/>
        <v>13.866666666666667</v>
      </c>
      <c r="I85" s="416">
        <f t="shared" si="64"/>
        <v>68.266666666666666</v>
      </c>
      <c r="J85" s="416">
        <f t="shared" si="65"/>
        <v>17.600000000000001</v>
      </c>
      <c r="K85" s="416">
        <f t="shared" si="66"/>
        <v>0.26666666666666666</v>
      </c>
      <c r="L85" s="86"/>
      <c r="M85" s="86"/>
    </row>
    <row r="86" spans="1:13">
      <c r="A86" s="376"/>
      <c r="B86" s="472" t="s">
        <v>222</v>
      </c>
      <c r="C86" s="416">
        <f t="shared" si="58"/>
        <v>285</v>
      </c>
      <c r="D86" s="416">
        <f t="shared" si="59"/>
        <v>29</v>
      </c>
      <c r="E86" s="416">
        <f t="shared" si="60"/>
        <v>184</v>
      </c>
      <c r="F86" s="416">
        <f t="shared" si="61"/>
        <v>65</v>
      </c>
      <c r="G86" s="416">
        <f t="shared" si="62"/>
        <v>7</v>
      </c>
      <c r="H86" s="416">
        <f t="shared" si="63"/>
        <v>10.175438596491228</v>
      </c>
      <c r="I86" s="416">
        <f t="shared" si="64"/>
        <v>64.561403508771932</v>
      </c>
      <c r="J86" s="416">
        <f t="shared" si="65"/>
        <v>22.807017543859651</v>
      </c>
      <c r="K86" s="416">
        <f t="shared" si="66"/>
        <v>2.4561403508771931</v>
      </c>
      <c r="L86" s="86"/>
      <c r="M86" s="86"/>
    </row>
    <row r="87" spans="1:13">
      <c r="A87" s="376"/>
      <c r="B87" s="472" t="s">
        <v>223</v>
      </c>
      <c r="C87" s="416">
        <f t="shared" si="58"/>
        <v>1039</v>
      </c>
      <c r="D87" s="416">
        <f t="shared" si="59"/>
        <v>115</v>
      </c>
      <c r="E87" s="416">
        <f t="shared" si="60"/>
        <v>748</v>
      </c>
      <c r="F87" s="416">
        <f t="shared" si="61"/>
        <v>161</v>
      </c>
      <c r="G87" s="416">
        <f t="shared" si="62"/>
        <v>15</v>
      </c>
      <c r="H87" s="416">
        <f t="shared" si="63"/>
        <v>11.068334937439847</v>
      </c>
      <c r="I87" s="416">
        <f t="shared" si="64"/>
        <v>71.992300288739173</v>
      </c>
      <c r="J87" s="416">
        <f t="shared" si="65"/>
        <v>15.495668912415784</v>
      </c>
      <c r="K87" s="416">
        <f t="shared" si="66"/>
        <v>1.4436958614051973</v>
      </c>
      <c r="L87" s="86"/>
      <c r="M87" s="86"/>
    </row>
    <row r="88" spans="1:13">
      <c r="A88" s="376"/>
      <c r="B88" s="472" t="s">
        <v>224</v>
      </c>
      <c r="C88" s="416">
        <f t="shared" si="58"/>
        <v>205</v>
      </c>
      <c r="D88" s="416">
        <f t="shared" si="59"/>
        <v>24</v>
      </c>
      <c r="E88" s="416">
        <f t="shared" si="60"/>
        <v>147</v>
      </c>
      <c r="F88" s="416">
        <f t="shared" si="61"/>
        <v>34</v>
      </c>
      <c r="G88" s="416">
        <f t="shared" si="62"/>
        <v>0</v>
      </c>
      <c r="H88" s="416">
        <f t="shared" si="63"/>
        <v>11.707317073170731</v>
      </c>
      <c r="I88" s="416">
        <f t="shared" si="64"/>
        <v>71.707317073170728</v>
      </c>
      <c r="J88" s="416">
        <f t="shared" si="65"/>
        <v>16.585365853658537</v>
      </c>
      <c r="K88" s="416">
        <f t="shared" si="66"/>
        <v>0</v>
      </c>
      <c r="L88" s="86"/>
      <c r="M88" s="86"/>
    </row>
    <row r="89" spans="1:13">
      <c r="A89" s="376"/>
      <c r="B89" s="472" t="s">
        <v>225</v>
      </c>
      <c r="C89" s="416">
        <f t="shared" si="58"/>
        <v>200</v>
      </c>
      <c r="D89" s="416">
        <f t="shared" si="59"/>
        <v>32</v>
      </c>
      <c r="E89" s="416">
        <f t="shared" si="60"/>
        <v>130</v>
      </c>
      <c r="F89" s="416">
        <f t="shared" si="61"/>
        <v>38</v>
      </c>
      <c r="G89" s="416">
        <f t="shared" si="62"/>
        <v>0</v>
      </c>
      <c r="H89" s="416">
        <f t="shared" si="63"/>
        <v>16</v>
      </c>
      <c r="I89" s="416">
        <f t="shared" si="64"/>
        <v>65</v>
      </c>
      <c r="J89" s="416">
        <f t="shared" si="65"/>
        <v>19</v>
      </c>
      <c r="K89" s="416">
        <f t="shared" si="66"/>
        <v>0</v>
      </c>
      <c r="L89" s="86"/>
      <c r="M89" s="86"/>
    </row>
    <row r="90" spans="1:13">
      <c r="A90" s="376"/>
      <c r="B90" s="472" t="s">
        <v>226</v>
      </c>
      <c r="C90" s="416">
        <f t="shared" si="58"/>
        <v>198</v>
      </c>
      <c r="D90" s="416">
        <f t="shared" si="59"/>
        <v>17</v>
      </c>
      <c r="E90" s="416">
        <f t="shared" si="60"/>
        <v>145</v>
      </c>
      <c r="F90" s="416">
        <f t="shared" si="61"/>
        <v>35</v>
      </c>
      <c r="G90" s="416">
        <f t="shared" si="62"/>
        <v>1</v>
      </c>
      <c r="H90" s="416">
        <f t="shared" si="63"/>
        <v>8.5858585858585865</v>
      </c>
      <c r="I90" s="416">
        <f t="shared" si="64"/>
        <v>73.232323232323239</v>
      </c>
      <c r="J90" s="416">
        <f t="shared" si="65"/>
        <v>17.676767676767678</v>
      </c>
      <c r="K90" s="416">
        <f t="shared" si="66"/>
        <v>0.50505050505050508</v>
      </c>
      <c r="L90" s="86"/>
      <c r="M90" s="86"/>
    </row>
    <row r="91" spans="1:13">
      <c r="A91" s="376"/>
      <c r="B91" s="472" t="s">
        <v>227</v>
      </c>
      <c r="C91" s="416">
        <f t="shared" si="58"/>
        <v>752</v>
      </c>
      <c r="D91" s="416">
        <f t="shared" si="59"/>
        <v>101</v>
      </c>
      <c r="E91" s="416">
        <f t="shared" si="60"/>
        <v>482</v>
      </c>
      <c r="F91" s="416">
        <f t="shared" si="61"/>
        <v>162</v>
      </c>
      <c r="G91" s="416">
        <f t="shared" si="62"/>
        <v>7</v>
      </c>
      <c r="H91" s="416">
        <f t="shared" si="63"/>
        <v>13.430851063829786</v>
      </c>
      <c r="I91" s="416">
        <f t="shared" si="64"/>
        <v>64.09574468085107</v>
      </c>
      <c r="J91" s="416">
        <f t="shared" si="65"/>
        <v>21.542553191489361</v>
      </c>
      <c r="K91" s="416">
        <f t="shared" si="66"/>
        <v>0.93085106382978722</v>
      </c>
      <c r="L91" s="86"/>
      <c r="M91" s="86"/>
    </row>
    <row r="92" spans="1:13">
      <c r="A92" s="373"/>
      <c r="B92" s="472" t="s">
        <v>228</v>
      </c>
      <c r="C92" s="416">
        <f t="shared" si="58"/>
        <v>181</v>
      </c>
      <c r="D92" s="416">
        <f t="shared" si="59"/>
        <v>11</v>
      </c>
      <c r="E92" s="416">
        <f t="shared" si="60"/>
        <v>114</v>
      </c>
      <c r="F92" s="416">
        <f t="shared" si="61"/>
        <v>54</v>
      </c>
      <c r="G92" s="416">
        <f t="shared" si="62"/>
        <v>2</v>
      </c>
      <c r="H92" s="416">
        <f t="shared" si="63"/>
        <v>6.0773480662983426</v>
      </c>
      <c r="I92" s="416">
        <f t="shared" si="64"/>
        <v>62.983425414364639</v>
      </c>
      <c r="J92" s="416">
        <f t="shared" si="65"/>
        <v>29.834254143646408</v>
      </c>
      <c r="K92" s="416">
        <f t="shared" si="66"/>
        <v>1.1049723756906078</v>
      </c>
      <c r="L92" s="86"/>
      <c r="M92" s="86"/>
    </row>
    <row r="93" spans="1:13">
      <c r="A93" s="374"/>
      <c r="B93" s="472" t="s">
        <v>229</v>
      </c>
      <c r="C93" s="416">
        <f t="shared" si="58"/>
        <v>719</v>
      </c>
      <c r="D93" s="416">
        <f t="shared" si="59"/>
        <v>135</v>
      </c>
      <c r="E93" s="416">
        <f t="shared" si="60"/>
        <v>486</v>
      </c>
      <c r="F93" s="416">
        <f t="shared" si="61"/>
        <v>92</v>
      </c>
      <c r="G93" s="416">
        <f t="shared" si="62"/>
        <v>6</v>
      </c>
      <c r="H93" s="416">
        <f t="shared" si="63"/>
        <v>18.776077885952713</v>
      </c>
      <c r="I93" s="416">
        <f t="shared" si="64"/>
        <v>67.593880389429771</v>
      </c>
      <c r="J93" s="416">
        <f t="shared" si="65"/>
        <v>12.795549374130736</v>
      </c>
      <c r="K93" s="416">
        <f t="shared" si="66"/>
        <v>0.83449235048678716</v>
      </c>
      <c r="L93" s="86"/>
      <c r="M93" s="86"/>
    </row>
    <row r="94" spans="1:13">
      <c r="A94" s="378"/>
      <c r="B94" s="103"/>
      <c r="C94" s="417"/>
      <c r="D94" s="416"/>
      <c r="E94" s="416"/>
      <c r="F94" s="416"/>
      <c r="G94" s="416"/>
      <c r="H94" s="416"/>
      <c r="I94" s="416"/>
      <c r="J94" s="416"/>
      <c r="K94" s="416"/>
      <c r="L94" s="86"/>
      <c r="M94" s="86"/>
    </row>
    <row r="95" spans="1:13">
      <c r="A95" s="378"/>
      <c r="B95" s="375" t="s">
        <v>46</v>
      </c>
      <c r="C95" s="212">
        <f>SUM(C96:C106)</f>
        <v>7995</v>
      </c>
      <c r="D95" s="212">
        <f t="shared" ref="D95:F95" si="67">SUM(D96:D106)</f>
        <v>977</v>
      </c>
      <c r="E95" s="212">
        <f t="shared" si="67"/>
        <v>5433</v>
      </c>
      <c r="F95" s="212">
        <f t="shared" si="67"/>
        <v>1515</v>
      </c>
      <c r="G95" s="212">
        <f>SUM(G96:G106)</f>
        <v>70</v>
      </c>
      <c r="H95" s="212">
        <f t="shared" ref="H95" si="68">IF(ISERROR(100*D95/$C95),"-",100*D95/$C95)</f>
        <v>12.220137585991244</v>
      </c>
      <c r="I95" s="212">
        <f t="shared" ref="I95" si="69">IF(ISERROR(100*E95/$C95),"-",100*E95/$C95)</f>
        <v>67.954971857410882</v>
      </c>
      <c r="J95" s="212">
        <f t="shared" ref="J95" si="70">IF(ISERROR(100*F95/$C95),"-",100*F95/$C95)</f>
        <v>18.949343339587241</v>
      </c>
      <c r="K95" s="212">
        <f t="shared" ref="K95" si="71">IF(ISERROR(100*G95/$C95),"-",100*G95/$C95)</f>
        <v>0.87554721701063165</v>
      </c>
      <c r="L95" s="86"/>
      <c r="M95" s="86"/>
    </row>
    <row r="96" spans="1:13">
      <c r="A96" s="378"/>
      <c r="B96" s="474" t="s">
        <v>86</v>
      </c>
      <c r="C96" s="416">
        <f t="shared" ref="C96:C106" si="72">IF(ISERROR(VLOOKUP($D$5&amp;$B96,Dataset4,4,FALSE))=TRUE,0,VLOOKUP($D$5&amp;$B96,Dataset4,4,FALSE))</f>
        <v>197</v>
      </c>
      <c r="D96" s="416">
        <f t="shared" ref="D96:D106" si="73">IF(ISERROR(VLOOKUP($D$5&amp;$B96,Dataset4,5,FALSE))=TRUE,0,VLOOKUP($D$5&amp;$B96,Dataset4,5,FALSE))</f>
        <v>32</v>
      </c>
      <c r="E96" s="416">
        <f t="shared" ref="E96:E106" si="74">IF(ISERROR(VLOOKUP($D$5&amp;$B96,Dataset4,6,FALSE))=TRUE,0,VLOOKUP($D$5&amp;$B96,Dataset4,6,FALSE))</f>
        <v>134</v>
      </c>
      <c r="F96" s="416">
        <f t="shared" ref="F96:F106" si="75">IF(ISERROR(VLOOKUP($D$5&amp;$B96,Dataset4,7,FALSE))=TRUE,0,VLOOKUP($D$5&amp;$B96,Dataset4,7,FALSE))</f>
        <v>31</v>
      </c>
      <c r="G96" s="416">
        <f t="shared" ref="G96:G106" si="76">IF(ISERROR(VLOOKUP($D$5&amp;$B96,Dataset4,8,FALSE))=TRUE,0,VLOOKUP($D$5&amp;$B96,Dataset4,8,FALSE))</f>
        <v>0</v>
      </c>
      <c r="H96" s="416">
        <f t="shared" ref="H96:H106" si="77">IF(ISERROR(100*D96/$C96),"-",100*D96/$C96)</f>
        <v>16.243654822335024</v>
      </c>
      <c r="I96" s="416">
        <f t="shared" ref="I96:I106" si="78">IF(ISERROR(100*E96/$C96),"-",100*E96/$C96)</f>
        <v>68.020304568527919</v>
      </c>
      <c r="J96" s="416">
        <f t="shared" ref="J96:J106" si="79">IF(ISERROR(100*F96/$C96),"-",100*F96/$C96)</f>
        <v>15.736040609137056</v>
      </c>
      <c r="K96" s="416">
        <f t="shared" ref="K96:K106" si="80">IF(ISERROR(100*G96/$C96),"-",100*G96/$C96)</f>
        <v>0</v>
      </c>
      <c r="L96" s="86"/>
      <c r="M96" s="86"/>
    </row>
    <row r="97" spans="1:13">
      <c r="A97" s="378"/>
      <c r="B97" s="474" t="s">
        <v>87</v>
      </c>
      <c r="C97" s="416">
        <f t="shared" si="72"/>
        <v>1024</v>
      </c>
      <c r="D97" s="416">
        <f t="shared" si="73"/>
        <v>93</v>
      </c>
      <c r="E97" s="416">
        <f t="shared" si="74"/>
        <v>716</v>
      </c>
      <c r="F97" s="416">
        <f t="shared" si="75"/>
        <v>207</v>
      </c>
      <c r="G97" s="416">
        <f t="shared" si="76"/>
        <v>8</v>
      </c>
      <c r="H97" s="416">
        <f t="shared" si="77"/>
        <v>9.08203125</v>
      </c>
      <c r="I97" s="416">
        <f t="shared" si="78"/>
        <v>69.921875</v>
      </c>
      <c r="J97" s="416">
        <f t="shared" si="79"/>
        <v>20.21484375</v>
      </c>
      <c r="K97" s="416">
        <f t="shared" si="80"/>
        <v>0.78125</v>
      </c>
      <c r="L97" s="86"/>
      <c r="M97" s="86"/>
    </row>
    <row r="98" spans="1:13">
      <c r="A98" s="378"/>
      <c r="B98" s="474" t="s">
        <v>88</v>
      </c>
      <c r="C98" s="416">
        <f t="shared" si="72"/>
        <v>475</v>
      </c>
      <c r="D98" s="416">
        <f t="shared" si="73"/>
        <v>51</v>
      </c>
      <c r="E98" s="416">
        <f t="shared" si="74"/>
        <v>335</v>
      </c>
      <c r="F98" s="416">
        <f t="shared" si="75"/>
        <v>87</v>
      </c>
      <c r="G98" s="416">
        <f t="shared" si="76"/>
        <v>2</v>
      </c>
      <c r="H98" s="416">
        <f t="shared" si="77"/>
        <v>10.736842105263158</v>
      </c>
      <c r="I98" s="416">
        <f t="shared" si="78"/>
        <v>70.526315789473685</v>
      </c>
      <c r="J98" s="416">
        <f t="shared" si="79"/>
        <v>18.315789473684209</v>
      </c>
      <c r="K98" s="416">
        <f t="shared" si="80"/>
        <v>0.42105263157894735</v>
      </c>
      <c r="L98" s="86"/>
      <c r="M98" s="86"/>
    </row>
    <row r="99" spans="1:13">
      <c r="A99" s="378"/>
      <c r="B99" s="474" t="s">
        <v>89</v>
      </c>
      <c r="C99" s="416">
        <f t="shared" si="72"/>
        <v>1656</v>
      </c>
      <c r="D99" s="416">
        <f t="shared" si="73"/>
        <v>249</v>
      </c>
      <c r="E99" s="416">
        <f t="shared" si="74"/>
        <v>1092</v>
      </c>
      <c r="F99" s="416">
        <f t="shared" si="75"/>
        <v>299</v>
      </c>
      <c r="G99" s="416">
        <f t="shared" si="76"/>
        <v>16</v>
      </c>
      <c r="H99" s="416">
        <f t="shared" si="77"/>
        <v>15.036231884057971</v>
      </c>
      <c r="I99" s="416">
        <f t="shared" si="78"/>
        <v>65.94202898550725</v>
      </c>
      <c r="J99" s="416">
        <f t="shared" si="79"/>
        <v>18.055555555555557</v>
      </c>
      <c r="K99" s="416">
        <f t="shared" si="80"/>
        <v>0.96618357487922701</v>
      </c>
      <c r="L99" s="86"/>
      <c r="M99" s="86"/>
    </row>
    <row r="100" spans="1:13">
      <c r="A100" s="378"/>
      <c r="B100" s="474" t="s">
        <v>90</v>
      </c>
      <c r="C100" s="416">
        <f t="shared" si="72"/>
        <v>1976</v>
      </c>
      <c r="D100" s="416">
        <f t="shared" si="73"/>
        <v>260</v>
      </c>
      <c r="E100" s="416">
        <f t="shared" si="74"/>
        <v>1339</v>
      </c>
      <c r="F100" s="416">
        <f t="shared" si="75"/>
        <v>359</v>
      </c>
      <c r="G100" s="416">
        <f t="shared" si="76"/>
        <v>18</v>
      </c>
      <c r="H100" s="416">
        <f t="shared" si="77"/>
        <v>13.157894736842104</v>
      </c>
      <c r="I100" s="416">
        <f t="shared" si="78"/>
        <v>67.763157894736835</v>
      </c>
      <c r="J100" s="416">
        <f t="shared" si="79"/>
        <v>18.168016194331983</v>
      </c>
      <c r="K100" s="416">
        <f t="shared" si="80"/>
        <v>0.91093117408906887</v>
      </c>
      <c r="L100" s="86"/>
      <c r="M100" s="86"/>
    </row>
    <row r="101" spans="1:13">
      <c r="A101" s="378"/>
      <c r="B101" s="474" t="s">
        <v>91</v>
      </c>
      <c r="C101" s="416">
        <f t="shared" si="72"/>
        <v>223</v>
      </c>
      <c r="D101" s="416">
        <f t="shared" si="73"/>
        <v>26</v>
      </c>
      <c r="E101" s="416">
        <f t="shared" si="74"/>
        <v>145</v>
      </c>
      <c r="F101" s="416">
        <f t="shared" si="75"/>
        <v>48</v>
      </c>
      <c r="G101" s="416">
        <f t="shared" si="76"/>
        <v>4</v>
      </c>
      <c r="H101" s="416">
        <f t="shared" si="77"/>
        <v>11.659192825112108</v>
      </c>
      <c r="I101" s="416">
        <f t="shared" si="78"/>
        <v>65.02242152466367</v>
      </c>
      <c r="J101" s="416">
        <f t="shared" si="79"/>
        <v>21.524663677130047</v>
      </c>
      <c r="K101" s="416">
        <f t="shared" si="80"/>
        <v>1.7937219730941705</v>
      </c>
      <c r="L101" s="86"/>
      <c r="M101" s="86"/>
    </row>
    <row r="102" spans="1:13">
      <c r="A102" s="377"/>
      <c r="B102" s="474" t="s">
        <v>92</v>
      </c>
      <c r="C102" s="416">
        <f t="shared" si="72"/>
        <v>933</v>
      </c>
      <c r="D102" s="416">
        <f t="shared" si="73"/>
        <v>98</v>
      </c>
      <c r="E102" s="416">
        <f t="shared" si="74"/>
        <v>638</v>
      </c>
      <c r="F102" s="416">
        <f t="shared" si="75"/>
        <v>193</v>
      </c>
      <c r="G102" s="416">
        <f t="shared" si="76"/>
        <v>4</v>
      </c>
      <c r="H102" s="416">
        <f t="shared" si="77"/>
        <v>10.503751339764202</v>
      </c>
      <c r="I102" s="416">
        <f t="shared" si="78"/>
        <v>68.381564844587359</v>
      </c>
      <c r="J102" s="416">
        <f t="shared" si="79"/>
        <v>20.685959271168276</v>
      </c>
      <c r="K102" s="416">
        <f t="shared" si="80"/>
        <v>0.4287245444801715</v>
      </c>
      <c r="L102" s="86"/>
      <c r="M102" s="86"/>
    </row>
    <row r="103" spans="1:13">
      <c r="A103" s="378"/>
      <c r="B103" s="474" t="s">
        <v>93</v>
      </c>
      <c r="C103" s="416">
        <f t="shared" si="72"/>
        <v>290</v>
      </c>
      <c r="D103" s="416">
        <f t="shared" si="73"/>
        <v>31</v>
      </c>
      <c r="E103" s="416">
        <f t="shared" si="74"/>
        <v>184</v>
      </c>
      <c r="F103" s="416">
        <f t="shared" si="75"/>
        <v>73</v>
      </c>
      <c r="G103" s="416">
        <f t="shared" si="76"/>
        <v>2</v>
      </c>
      <c r="H103" s="416">
        <f t="shared" si="77"/>
        <v>10.689655172413794</v>
      </c>
      <c r="I103" s="416">
        <f t="shared" si="78"/>
        <v>63.448275862068968</v>
      </c>
      <c r="J103" s="416">
        <f t="shared" si="79"/>
        <v>25.172413793103448</v>
      </c>
      <c r="K103" s="416">
        <f t="shared" si="80"/>
        <v>0.68965517241379315</v>
      </c>
      <c r="L103" s="86"/>
      <c r="M103" s="86"/>
    </row>
    <row r="104" spans="1:13">
      <c r="A104" s="378"/>
      <c r="B104" s="474" t="s">
        <v>94</v>
      </c>
      <c r="C104" s="416">
        <f t="shared" si="72"/>
        <v>210</v>
      </c>
      <c r="D104" s="416">
        <f t="shared" si="73"/>
        <v>33</v>
      </c>
      <c r="E104" s="416">
        <f t="shared" si="74"/>
        <v>144</v>
      </c>
      <c r="F104" s="416">
        <f t="shared" si="75"/>
        <v>31</v>
      </c>
      <c r="G104" s="416">
        <f t="shared" si="76"/>
        <v>2</v>
      </c>
      <c r="H104" s="416">
        <f t="shared" si="77"/>
        <v>15.714285714285714</v>
      </c>
      <c r="I104" s="416">
        <f t="shared" si="78"/>
        <v>68.571428571428569</v>
      </c>
      <c r="J104" s="416">
        <f t="shared" si="79"/>
        <v>14.761904761904763</v>
      </c>
      <c r="K104" s="416">
        <f t="shared" si="80"/>
        <v>0.95238095238095233</v>
      </c>
      <c r="L104" s="86"/>
      <c r="M104" s="86"/>
    </row>
    <row r="105" spans="1:13">
      <c r="A105" s="373"/>
      <c r="B105" s="474" t="s">
        <v>95</v>
      </c>
      <c r="C105" s="416">
        <f t="shared" si="72"/>
        <v>831</v>
      </c>
      <c r="D105" s="416">
        <f t="shared" si="73"/>
        <v>89</v>
      </c>
      <c r="E105" s="416">
        <f t="shared" si="74"/>
        <v>595</v>
      </c>
      <c r="F105" s="416">
        <f t="shared" si="75"/>
        <v>134</v>
      </c>
      <c r="G105" s="416">
        <f t="shared" si="76"/>
        <v>13</v>
      </c>
      <c r="H105" s="416">
        <f t="shared" si="77"/>
        <v>10.709987966305656</v>
      </c>
      <c r="I105" s="416">
        <f t="shared" si="78"/>
        <v>71.600481347773766</v>
      </c>
      <c r="J105" s="416">
        <f t="shared" si="79"/>
        <v>16.125150421179303</v>
      </c>
      <c r="K105" s="416">
        <f t="shared" si="80"/>
        <v>1.5643802647412757</v>
      </c>
      <c r="L105" s="86"/>
      <c r="M105" s="86"/>
    </row>
    <row r="106" spans="1:13">
      <c r="A106" s="370"/>
      <c r="B106" s="474" t="s">
        <v>96</v>
      </c>
      <c r="C106" s="416">
        <f t="shared" si="72"/>
        <v>180</v>
      </c>
      <c r="D106" s="416">
        <f t="shared" si="73"/>
        <v>15</v>
      </c>
      <c r="E106" s="416">
        <f t="shared" si="74"/>
        <v>111</v>
      </c>
      <c r="F106" s="416">
        <f t="shared" si="75"/>
        <v>53</v>
      </c>
      <c r="G106" s="416">
        <f t="shared" si="76"/>
        <v>1</v>
      </c>
      <c r="H106" s="416">
        <f t="shared" si="77"/>
        <v>8.3333333333333339</v>
      </c>
      <c r="I106" s="416">
        <f t="shared" si="78"/>
        <v>61.666666666666664</v>
      </c>
      <c r="J106" s="416">
        <f t="shared" si="79"/>
        <v>29.444444444444443</v>
      </c>
      <c r="K106" s="416">
        <f t="shared" si="80"/>
        <v>0.55555555555555558</v>
      </c>
      <c r="L106" s="86"/>
      <c r="M106" s="86"/>
    </row>
    <row r="107" spans="1:13">
      <c r="A107" s="372"/>
      <c r="B107" s="103"/>
      <c r="C107" s="417"/>
      <c r="D107" s="416"/>
      <c r="E107" s="416"/>
      <c r="F107" s="416"/>
      <c r="G107" s="416"/>
      <c r="H107" s="416"/>
      <c r="I107" s="416"/>
      <c r="J107" s="416"/>
      <c r="K107" s="416"/>
      <c r="L107" s="86"/>
      <c r="M107" s="86"/>
    </row>
    <row r="108" spans="1:13">
      <c r="A108" s="372"/>
      <c r="B108" s="371" t="s">
        <v>47</v>
      </c>
      <c r="C108" s="212">
        <f>SUM(C109:C141)</f>
        <v>10190</v>
      </c>
      <c r="D108" s="212">
        <f t="shared" ref="D108:G108" si="81">SUM(D109:D141)</f>
        <v>1066</v>
      </c>
      <c r="E108" s="212">
        <f t="shared" si="81"/>
        <v>6533</v>
      </c>
      <c r="F108" s="212">
        <f t="shared" si="81"/>
        <v>2433</v>
      </c>
      <c r="G108" s="212">
        <f t="shared" si="81"/>
        <v>158</v>
      </c>
      <c r="H108" s="212">
        <f t="shared" ref="H108" si="82">IF(ISERROR(100*D108/$C108),"-",100*D108/$C108)</f>
        <v>10.461236506378803</v>
      </c>
      <c r="I108" s="212">
        <f t="shared" ref="I108" si="83">IF(ISERROR(100*E108/$C108),"-",100*E108/$C108)</f>
        <v>64.111874386653582</v>
      </c>
      <c r="J108" s="212">
        <f t="shared" ref="J108" si="84">IF(ISERROR(100*F108/$C108),"-",100*F108/$C108)</f>
        <v>23.876349362119726</v>
      </c>
      <c r="K108" s="212">
        <f t="shared" ref="K108" si="85">IF(ISERROR(100*G108/$C108),"-",100*G108/$C108)</f>
        <v>1.5505397448478901</v>
      </c>
      <c r="L108" s="86"/>
      <c r="M108" s="86"/>
    </row>
    <row r="109" spans="1:13">
      <c r="A109" s="372"/>
      <c r="B109" s="467" t="s">
        <v>97</v>
      </c>
      <c r="C109" s="416">
        <f t="shared" ref="C109:C141" si="86">IF(ISERROR(VLOOKUP($D$5&amp;$B109,Dataset4,4,FALSE))=TRUE,0,VLOOKUP($D$5&amp;$B109,Dataset4,4,FALSE))</f>
        <v>227</v>
      </c>
      <c r="D109" s="416">
        <f t="shared" ref="D109:D141" si="87">IF(ISERROR(VLOOKUP($D$5&amp;$B109,Dataset4,5,FALSE))=TRUE,0,VLOOKUP($D$5&amp;$B109,Dataset4,5,FALSE))</f>
        <v>17</v>
      </c>
      <c r="E109" s="416">
        <f t="shared" ref="E109:E141" si="88">IF(ISERROR(VLOOKUP($D$5&amp;$B109,Dataset4,6,FALSE))=TRUE,0,VLOOKUP($D$5&amp;$B109,Dataset4,6,FALSE))</f>
        <v>150</v>
      </c>
      <c r="F109" s="416">
        <f t="shared" ref="F109:F141" si="89">IF(ISERROR(VLOOKUP($D$5&amp;$B109,Dataset4,7,FALSE))=TRUE,0,VLOOKUP($D$5&amp;$B109,Dataset4,7,FALSE))</f>
        <v>58</v>
      </c>
      <c r="G109" s="416">
        <f t="shared" ref="G109:G141" si="90">IF(ISERROR(VLOOKUP($D$5&amp;$B109,Dataset4,8,FALSE))=TRUE,0,VLOOKUP($D$5&amp;$B109,Dataset4,8,FALSE))</f>
        <v>2</v>
      </c>
      <c r="H109" s="416">
        <f t="shared" ref="H109:H141" si="91">IF(ISERROR(100*D109/$C109),"-",100*D109/$C109)</f>
        <v>7.4889867841409687</v>
      </c>
      <c r="I109" s="416">
        <f t="shared" ref="I109:I141" si="92">IF(ISERROR(100*E109/$C109),"-",100*E109/$C109)</f>
        <v>66.079295154185019</v>
      </c>
      <c r="J109" s="416">
        <f t="shared" ref="J109:J141" si="93">IF(ISERROR(100*F109/$C109),"-",100*F109/$C109)</f>
        <v>25.550660792951543</v>
      </c>
      <c r="K109" s="416">
        <f t="shared" ref="K109:K141" si="94">IF(ISERROR(100*G109/$C109),"-",100*G109/$C109)</f>
        <v>0.88105726872246692</v>
      </c>
      <c r="L109" s="86"/>
      <c r="M109" s="86"/>
    </row>
    <row r="110" spans="1:13">
      <c r="A110" s="372"/>
      <c r="B110" s="467" t="s">
        <v>98</v>
      </c>
      <c r="C110" s="416">
        <f t="shared" si="86"/>
        <v>401</v>
      </c>
      <c r="D110" s="416">
        <f t="shared" si="87"/>
        <v>56</v>
      </c>
      <c r="E110" s="416">
        <f t="shared" si="88"/>
        <v>250</v>
      </c>
      <c r="F110" s="416">
        <f t="shared" si="89"/>
        <v>92</v>
      </c>
      <c r="G110" s="416">
        <f t="shared" si="90"/>
        <v>3</v>
      </c>
      <c r="H110" s="416">
        <f t="shared" si="91"/>
        <v>13.965087281795512</v>
      </c>
      <c r="I110" s="416">
        <f t="shared" si="92"/>
        <v>62.344139650872819</v>
      </c>
      <c r="J110" s="416">
        <f t="shared" si="93"/>
        <v>22.942643391521198</v>
      </c>
      <c r="K110" s="416">
        <f t="shared" si="94"/>
        <v>0.74812967581047385</v>
      </c>
      <c r="L110" s="86"/>
      <c r="M110" s="86"/>
    </row>
    <row r="111" spans="1:13">
      <c r="A111" s="372"/>
      <c r="B111" s="467" t="s">
        <v>99</v>
      </c>
      <c r="C111" s="416">
        <f t="shared" si="86"/>
        <v>418</v>
      </c>
      <c r="D111" s="416">
        <f t="shared" si="87"/>
        <v>78</v>
      </c>
      <c r="E111" s="416">
        <f t="shared" si="88"/>
        <v>245</v>
      </c>
      <c r="F111" s="416">
        <f t="shared" si="89"/>
        <v>88</v>
      </c>
      <c r="G111" s="416">
        <f t="shared" si="90"/>
        <v>7</v>
      </c>
      <c r="H111" s="416">
        <f t="shared" si="91"/>
        <v>18.660287081339714</v>
      </c>
      <c r="I111" s="416">
        <f t="shared" si="92"/>
        <v>58.612440191387563</v>
      </c>
      <c r="J111" s="416">
        <f t="shared" si="93"/>
        <v>21.05263157894737</v>
      </c>
      <c r="K111" s="416">
        <f t="shared" si="94"/>
        <v>1.6746411483253589</v>
      </c>
      <c r="L111" s="86"/>
      <c r="M111" s="86"/>
    </row>
    <row r="112" spans="1:13">
      <c r="A112" s="372"/>
      <c r="B112" s="467" t="s">
        <v>100</v>
      </c>
      <c r="C112" s="416">
        <f t="shared" si="86"/>
        <v>255</v>
      </c>
      <c r="D112" s="416">
        <f t="shared" si="87"/>
        <v>22</v>
      </c>
      <c r="E112" s="416">
        <f t="shared" si="88"/>
        <v>140</v>
      </c>
      <c r="F112" s="416">
        <f t="shared" si="89"/>
        <v>87</v>
      </c>
      <c r="G112" s="416">
        <f t="shared" si="90"/>
        <v>6</v>
      </c>
      <c r="H112" s="416">
        <f t="shared" si="91"/>
        <v>8.6274509803921564</v>
      </c>
      <c r="I112" s="416">
        <f t="shared" si="92"/>
        <v>54.901960784313722</v>
      </c>
      <c r="J112" s="416">
        <f t="shared" si="93"/>
        <v>34.117647058823529</v>
      </c>
      <c r="K112" s="416">
        <f t="shared" si="94"/>
        <v>2.3529411764705883</v>
      </c>
      <c r="L112" s="86"/>
      <c r="M112" s="86"/>
    </row>
    <row r="113" spans="1:13">
      <c r="A113" s="372"/>
      <c r="B113" s="467" t="s">
        <v>101</v>
      </c>
      <c r="C113" s="416">
        <f t="shared" si="86"/>
        <v>639</v>
      </c>
      <c r="D113" s="416">
        <f t="shared" si="87"/>
        <v>121</v>
      </c>
      <c r="E113" s="416">
        <f t="shared" si="88"/>
        <v>434</v>
      </c>
      <c r="F113" s="416">
        <f t="shared" si="89"/>
        <v>75</v>
      </c>
      <c r="G113" s="416">
        <f t="shared" si="90"/>
        <v>9</v>
      </c>
      <c r="H113" s="416">
        <f t="shared" si="91"/>
        <v>18.935837245696401</v>
      </c>
      <c r="I113" s="416">
        <f t="shared" si="92"/>
        <v>67.918622848200314</v>
      </c>
      <c r="J113" s="416">
        <f t="shared" si="93"/>
        <v>11.737089201877934</v>
      </c>
      <c r="K113" s="416">
        <f t="shared" si="94"/>
        <v>1.408450704225352</v>
      </c>
      <c r="L113" s="86"/>
      <c r="M113" s="86"/>
    </row>
    <row r="114" spans="1:13">
      <c r="A114" s="372"/>
      <c r="B114" s="467" t="s">
        <v>102</v>
      </c>
      <c r="C114" s="416">
        <f t="shared" si="86"/>
        <v>218</v>
      </c>
      <c r="D114" s="416">
        <f t="shared" si="87"/>
        <v>22</v>
      </c>
      <c r="E114" s="416">
        <f t="shared" si="88"/>
        <v>143</v>
      </c>
      <c r="F114" s="416">
        <f t="shared" si="89"/>
        <v>52</v>
      </c>
      <c r="G114" s="416">
        <f t="shared" si="90"/>
        <v>1</v>
      </c>
      <c r="H114" s="416">
        <f t="shared" si="91"/>
        <v>10.091743119266056</v>
      </c>
      <c r="I114" s="416">
        <f t="shared" si="92"/>
        <v>65.596330275229363</v>
      </c>
      <c r="J114" s="416">
        <f t="shared" si="93"/>
        <v>23.853211009174313</v>
      </c>
      <c r="K114" s="416">
        <f t="shared" si="94"/>
        <v>0.45871559633027525</v>
      </c>
      <c r="L114" s="86"/>
      <c r="M114" s="86"/>
    </row>
    <row r="115" spans="1:13">
      <c r="A115" s="372"/>
      <c r="B115" s="467" t="s">
        <v>103</v>
      </c>
      <c r="C115" s="416">
        <f t="shared" si="86"/>
        <v>7</v>
      </c>
      <c r="D115" s="416">
        <f t="shared" si="87"/>
        <v>2</v>
      </c>
      <c r="E115" s="416">
        <f t="shared" si="88"/>
        <v>5</v>
      </c>
      <c r="F115" s="416">
        <f t="shared" si="89"/>
        <v>0</v>
      </c>
      <c r="G115" s="416">
        <f t="shared" si="90"/>
        <v>0</v>
      </c>
      <c r="H115" s="416">
        <f t="shared" si="91"/>
        <v>28.571428571428573</v>
      </c>
      <c r="I115" s="416">
        <f t="shared" si="92"/>
        <v>71.428571428571431</v>
      </c>
      <c r="J115" s="416">
        <f t="shared" si="93"/>
        <v>0</v>
      </c>
      <c r="K115" s="416">
        <f t="shared" si="94"/>
        <v>0</v>
      </c>
      <c r="L115" s="86"/>
      <c r="M115" s="86"/>
    </row>
    <row r="116" spans="1:13">
      <c r="A116" s="372"/>
      <c r="B116" s="467" t="s">
        <v>104</v>
      </c>
      <c r="C116" s="416">
        <f t="shared" si="86"/>
        <v>507</v>
      </c>
      <c r="D116" s="416">
        <f t="shared" si="87"/>
        <v>62</v>
      </c>
      <c r="E116" s="416">
        <f t="shared" si="88"/>
        <v>337</v>
      </c>
      <c r="F116" s="416">
        <f t="shared" si="89"/>
        <v>95</v>
      </c>
      <c r="G116" s="416">
        <f t="shared" si="90"/>
        <v>13</v>
      </c>
      <c r="H116" s="416">
        <f t="shared" si="91"/>
        <v>12.22879684418146</v>
      </c>
      <c r="I116" s="416">
        <f t="shared" si="92"/>
        <v>66.469428007889547</v>
      </c>
      <c r="J116" s="416">
        <f t="shared" si="93"/>
        <v>18.737672583826431</v>
      </c>
      <c r="K116" s="416">
        <f t="shared" si="94"/>
        <v>2.5641025641025643</v>
      </c>
      <c r="L116" s="86"/>
      <c r="M116" s="86"/>
    </row>
    <row r="117" spans="1:13">
      <c r="A117" s="372"/>
      <c r="B117" s="467" t="s">
        <v>105</v>
      </c>
      <c r="C117" s="416">
        <f t="shared" si="86"/>
        <v>403</v>
      </c>
      <c r="D117" s="416">
        <f t="shared" si="87"/>
        <v>38</v>
      </c>
      <c r="E117" s="416">
        <f t="shared" si="88"/>
        <v>248</v>
      </c>
      <c r="F117" s="416">
        <f t="shared" si="89"/>
        <v>113</v>
      </c>
      <c r="G117" s="416">
        <f t="shared" si="90"/>
        <v>4</v>
      </c>
      <c r="H117" s="416">
        <f t="shared" si="91"/>
        <v>9.4292803970223318</v>
      </c>
      <c r="I117" s="416">
        <f t="shared" si="92"/>
        <v>61.53846153846154</v>
      </c>
      <c r="J117" s="416">
        <f t="shared" si="93"/>
        <v>28.039702233250619</v>
      </c>
      <c r="K117" s="416">
        <f t="shared" si="94"/>
        <v>0.99255583126550873</v>
      </c>
      <c r="L117" s="86"/>
      <c r="M117" s="86"/>
    </row>
    <row r="118" spans="1:13">
      <c r="A118" s="372"/>
      <c r="B118" s="467" t="s">
        <v>106</v>
      </c>
      <c r="C118" s="416">
        <f t="shared" si="86"/>
        <v>394</v>
      </c>
      <c r="D118" s="416">
        <f t="shared" si="87"/>
        <v>24</v>
      </c>
      <c r="E118" s="416">
        <f t="shared" si="88"/>
        <v>251</v>
      </c>
      <c r="F118" s="416">
        <f t="shared" si="89"/>
        <v>114</v>
      </c>
      <c r="G118" s="416">
        <f t="shared" si="90"/>
        <v>5</v>
      </c>
      <c r="H118" s="416">
        <f t="shared" si="91"/>
        <v>6.0913705583756341</v>
      </c>
      <c r="I118" s="416">
        <f t="shared" si="92"/>
        <v>63.705583756345177</v>
      </c>
      <c r="J118" s="416">
        <f t="shared" si="93"/>
        <v>28.934010152284262</v>
      </c>
      <c r="K118" s="416">
        <f t="shared" si="94"/>
        <v>1.2690355329949239</v>
      </c>
      <c r="L118" s="86"/>
      <c r="M118" s="86"/>
    </row>
    <row r="119" spans="1:13">
      <c r="A119" s="372"/>
      <c r="B119" s="467" t="s">
        <v>107</v>
      </c>
      <c r="C119" s="416">
        <f t="shared" si="86"/>
        <v>387</v>
      </c>
      <c r="D119" s="416">
        <f t="shared" si="87"/>
        <v>51</v>
      </c>
      <c r="E119" s="416">
        <f t="shared" si="88"/>
        <v>256</v>
      </c>
      <c r="F119" s="416">
        <f t="shared" si="89"/>
        <v>76</v>
      </c>
      <c r="G119" s="416">
        <f t="shared" si="90"/>
        <v>4</v>
      </c>
      <c r="H119" s="416">
        <f t="shared" si="91"/>
        <v>13.178294573643411</v>
      </c>
      <c r="I119" s="416">
        <f t="shared" si="92"/>
        <v>66.149870801033586</v>
      </c>
      <c r="J119" s="416">
        <f t="shared" si="93"/>
        <v>19.638242894056848</v>
      </c>
      <c r="K119" s="416">
        <f t="shared" si="94"/>
        <v>1.0335917312661498</v>
      </c>
      <c r="L119" s="86"/>
      <c r="M119" s="86"/>
    </row>
    <row r="120" spans="1:13">
      <c r="A120" s="372"/>
      <c r="B120" s="467" t="s">
        <v>108</v>
      </c>
      <c r="C120" s="416">
        <f t="shared" si="86"/>
        <v>217</v>
      </c>
      <c r="D120" s="416">
        <f t="shared" si="87"/>
        <v>13</v>
      </c>
      <c r="E120" s="416">
        <f t="shared" si="88"/>
        <v>155</v>
      </c>
      <c r="F120" s="416">
        <f t="shared" si="89"/>
        <v>46</v>
      </c>
      <c r="G120" s="416">
        <f t="shared" si="90"/>
        <v>3</v>
      </c>
      <c r="H120" s="416">
        <f t="shared" si="91"/>
        <v>5.9907834101382491</v>
      </c>
      <c r="I120" s="416">
        <f t="shared" si="92"/>
        <v>71.428571428571431</v>
      </c>
      <c r="J120" s="416">
        <f t="shared" si="93"/>
        <v>21.198156682027651</v>
      </c>
      <c r="K120" s="416">
        <f t="shared" si="94"/>
        <v>1.3824884792626728</v>
      </c>
      <c r="L120" s="86"/>
      <c r="M120" s="86"/>
    </row>
    <row r="121" spans="1:13">
      <c r="A121" s="372"/>
      <c r="B121" s="467" t="s">
        <v>109</v>
      </c>
      <c r="C121" s="416">
        <f t="shared" si="86"/>
        <v>157</v>
      </c>
      <c r="D121" s="416">
        <f t="shared" si="87"/>
        <v>18</v>
      </c>
      <c r="E121" s="416">
        <f t="shared" si="88"/>
        <v>87</v>
      </c>
      <c r="F121" s="416">
        <f t="shared" si="89"/>
        <v>49</v>
      </c>
      <c r="G121" s="416">
        <f t="shared" si="90"/>
        <v>3</v>
      </c>
      <c r="H121" s="416">
        <f t="shared" si="91"/>
        <v>11.464968152866241</v>
      </c>
      <c r="I121" s="416">
        <f t="shared" si="92"/>
        <v>55.414012738853501</v>
      </c>
      <c r="J121" s="416">
        <f t="shared" si="93"/>
        <v>31.210191082802549</v>
      </c>
      <c r="K121" s="416">
        <f t="shared" si="94"/>
        <v>1.910828025477707</v>
      </c>
      <c r="L121" s="86"/>
      <c r="M121" s="86"/>
    </row>
    <row r="122" spans="1:13">
      <c r="A122" s="372"/>
      <c r="B122" s="467" t="s">
        <v>110</v>
      </c>
      <c r="C122" s="416">
        <f t="shared" si="86"/>
        <v>291</v>
      </c>
      <c r="D122" s="416">
        <f t="shared" si="87"/>
        <v>10</v>
      </c>
      <c r="E122" s="416">
        <f t="shared" si="88"/>
        <v>167</v>
      </c>
      <c r="F122" s="416">
        <f t="shared" si="89"/>
        <v>107</v>
      </c>
      <c r="G122" s="416">
        <f t="shared" si="90"/>
        <v>7</v>
      </c>
      <c r="H122" s="416">
        <f t="shared" si="91"/>
        <v>3.4364261168384878</v>
      </c>
      <c r="I122" s="416">
        <f t="shared" si="92"/>
        <v>57.388316151202751</v>
      </c>
      <c r="J122" s="416">
        <f t="shared" si="93"/>
        <v>36.769759450171819</v>
      </c>
      <c r="K122" s="416">
        <f t="shared" si="94"/>
        <v>2.4054982817869415</v>
      </c>
      <c r="L122" s="86"/>
      <c r="M122" s="86"/>
    </row>
    <row r="123" spans="1:13">
      <c r="A123" s="372"/>
      <c r="B123" s="467" t="s">
        <v>111</v>
      </c>
      <c r="C123" s="416">
        <f t="shared" si="86"/>
        <v>274</v>
      </c>
      <c r="D123" s="416">
        <f t="shared" si="87"/>
        <v>26</v>
      </c>
      <c r="E123" s="416">
        <f t="shared" si="88"/>
        <v>163</v>
      </c>
      <c r="F123" s="416">
        <f t="shared" si="89"/>
        <v>83</v>
      </c>
      <c r="G123" s="416">
        <f t="shared" si="90"/>
        <v>2</v>
      </c>
      <c r="H123" s="416">
        <f t="shared" si="91"/>
        <v>9.4890510948905114</v>
      </c>
      <c r="I123" s="416">
        <f t="shared" si="92"/>
        <v>59.489051094890513</v>
      </c>
      <c r="J123" s="416">
        <f t="shared" si="93"/>
        <v>30.291970802919707</v>
      </c>
      <c r="K123" s="416">
        <f t="shared" si="94"/>
        <v>0.72992700729927007</v>
      </c>
      <c r="L123" s="86"/>
      <c r="M123" s="86"/>
    </row>
    <row r="124" spans="1:13">
      <c r="A124" s="372"/>
      <c r="B124" s="467" t="s">
        <v>112</v>
      </c>
      <c r="C124" s="416">
        <f t="shared" si="86"/>
        <v>309</v>
      </c>
      <c r="D124" s="416">
        <f t="shared" si="87"/>
        <v>37</v>
      </c>
      <c r="E124" s="416">
        <f t="shared" si="88"/>
        <v>198</v>
      </c>
      <c r="F124" s="416">
        <f t="shared" si="89"/>
        <v>71</v>
      </c>
      <c r="G124" s="416">
        <f t="shared" si="90"/>
        <v>3</v>
      </c>
      <c r="H124" s="416">
        <f t="shared" si="91"/>
        <v>11.974110032362459</v>
      </c>
      <c r="I124" s="416">
        <f t="shared" si="92"/>
        <v>64.077669902912618</v>
      </c>
      <c r="J124" s="416">
        <f t="shared" si="93"/>
        <v>22.977346278317153</v>
      </c>
      <c r="K124" s="416">
        <f t="shared" si="94"/>
        <v>0.970873786407767</v>
      </c>
      <c r="L124" s="86"/>
      <c r="M124" s="86"/>
    </row>
    <row r="125" spans="1:13">
      <c r="A125" s="372"/>
      <c r="B125" s="467" t="s">
        <v>113</v>
      </c>
      <c r="C125" s="416">
        <f t="shared" si="86"/>
        <v>377</v>
      </c>
      <c r="D125" s="416">
        <f t="shared" si="87"/>
        <v>26</v>
      </c>
      <c r="E125" s="416">
        <f t="shared" si="88"/>
        <v>226</v>
      </c>
      <c r="F125" s="416">
        <f t="shared" si="89"/>
        <v>119</v>
      </c>
      <c r="G125" s="416">
        <f t="shared" si="90"/>
        <v>6</v>
      </c>
      <c r="H125" s="416">
        <f t="shared" si="91"/>
        <v>6.8965517241379306</v>
      </c>
      <c r="I125" s="416">
        <f t="shared" si="92"/>
        <v>59.946949602122018</v>
      </c>
      <c r="J125" s="416">
        <f t="shared" si="93"/>
        <v>31.564986737400531</v>
      </c>
      <c r="K125" s="416">
        <f t="shared" si="94"/>
        <v>1.5915119363395225</v>
      </c>
      <c r="L125" s="86"/>
      <c r="M125" s="86"/>
    </row>
    <row r="126" spans="1:13">
      <c r="A126" s="372"/>
      <c r="B126" s="467" t="s">
        <v>114</v>
      </c>
      <c r="C126" s="416">
        <f t="shared" si="86"/>
        <v>290</v>
      </c>
      <c r="D126" s="416">
        <f t="shared" si="87"/>
        <v>14</v>
      </c>
      <c r="E126" s="416">
        <f t="shared" si="88"/>
        <v>187</v>
      </c>
      <c r="F126" s="416">
        <f t="shared" si="89"/>
        <v>82</v>
      </c>
      <c r="G126" s="416">
        <f t="shared" si="90"/>
        <v>7</v>
      </c>
      <c r="H126" s="416">
        <f t="shared" si="91"/>
        <v>4.8275862068965516</v>
      </c>
      <c r="I126" s="416">
        <f t="shared" si="92"/>
        <v>64.482758620689651</v>
      </c>
      <c r="J126" s="416">
        <f t="shared" si="93"/>
        <v>28.275862068965516</v>
      </c>
      <c r="K126" s="416">
        <f t="shared" si="94"/>
        <v>2.4137931034482758</v>
      </c>
      <c r="L126" s="86"/>
      <c r="M126" s="86"/>
    </row>
    <row r="127" spans="1:13">
      <c r="A127" s="372"/>
      <c r="B127" s="467" t="s">
        <v>115</v>
      </c>
      <c r="C127" s="416">
        <f t="shared" si="86"/>
        <v>222</v>
      </c>
      <c r="D127" s="416">
        <f t="shared" si="87"/>
        <v>15</v>
      </c>
      <c r="E127" s="416">
        <f t="shared" si="88"/>
        <v>149</v>
      </c>
      <c r="F127" s="416">
        <f t="shared" si="89"/>
        <v>55</v>
      </c>
      <c r="G127" s="416">
        <f t="shared" si="90"/>
        <v>3</v>
      </c>
      <c r="H127" s="416">
        <f t="shared" si="91"/>
        <v>6.756756756756757</v>
      </c>
      <c r="I127" s="416">
        <f t="shared" si="92"/>
        <v>67.117117117117118</v>
      </c>
      <c r="J127" s="416">
        <f t="shared" si="93"/>
        <v>24.774774774774773</v>
      </c>
      <c r="K127" s="416">
        <f t="shared" si="94"/>
        <v>1.3513513513513513</v>
      </c>
      <c r="L127" s="86"/>
      <c r="M127" s="86"/>
    </row>
    <row r="128" spans="1:13">
      <c r="A128" s="372"/>
      <c r="B128" s="467" t="s">
        <v>146</v>
      </c>
      <c r="C128" s="416">
        <f t="shared" si="86"/>
        <v>112</v>
      </c>
      <c r="D128" s="416">
        <f t="shared" si="87"/>
        <v>17</v>
      </c>
      <c r="E128" s="416">
        <f t="shared" si="88"/>
        <v>69</v>
      </c>
      <c r="F128" s="416">
        <f t="shared" si="89"/>
        <v>26</v>
      </c>
      <c r="G128" s="416">
        <f t="shared" si="90"/>
        <v>0</v>
      </c>
      <c r="H128" s="416">
        <f t="shared" si="91"/>
        <v>15.178571428571429</v>
      </c>
      <c r="I128" s="416">
        <f t="shared" si="92"/>
        <v>61.607142857142854</v>
      </c>
      <c r="J128" s="416">
        <f t="shared" si="93"/>
        <v>23.214285714285715</v>
      </c>
      <c r="K128" s="416">
        <f t="shared" si="94"/>
        <v>0</v>
      </c>
      <c r="L128" s="86"/>
      <c r="M128" s="86"/>
    </row>
    <row r="129" spans="1:13">
      <c r="A129" s="372"/>
      <c r="B129" s="467" t="s">
        <v>147</v>
      </c>
      <c r="C129" s="416">
        <f t="shared" si="86"/>
        <v>307</v>
      </c>
      <c r="D129" s="416">
        <f t="shared" si="87"/>
        <v>40</v>
      </c>
      <c r="E129" s="416">
        <f t="shared" si="88"/>
        <v>223</v>
      </c>
      <c r="F129" s="416">
        <f t="shared" si="89"/>
        <v>44</v>
      </c>
      <c r="G129" s="416">
        <f t="shared" si="90"/>
        <v>0</v>
      </c>
      <c r="H129" s="416">
        <f t="shared" si="91"/>
        <v>13.029315960912053</v>
      </c>
      <c r="I129" s="416">
        <f t="shared" si="92"/>
        <v>72.638436482084686</v>
      </c>
      <c r="J129" s="416">
        <f t="shared" si="93"/>
        <v>14.332247557003257</v>
      </c>
      <c r="K129" s="416">
        <f t="shared" si="94"/>
        <v>0</v>
      </c>
      <c r="L129" s="86"/>
      <c r="M129" s="86"/>
    </row>
    <row r="130" spans="1:13">
      <c r="A130" s="372"/>
      <c r="B130" s="467" t="s">
        <v>148</v>
      </c>
      <c r="C130" s="416">
        <f t="shared" si="86"/>
        <v>343</v>
      </c>
      <c r="D130" s="416">
        <f t="shared" si="87"/>
        <v>27</v>
      </c>
      <c r="E130" s="416">
        <f t="shared" si="88"/>
        <v>213</v>
      </c>
      <c r="F130" s="416">
        <f t="shared" si="89"/>
        <v>91</v>
      </c>
      <c r="G130" s="416">
        <f t="shared" si="90"/>
        <v>12</v>
      </c>
      <c r="H130" s="416">
        <f t="shared" si="91"/>
        <v>7.8717201166180759</v>
      </c>
      <c r="I130" s="416">
        <f t="shared" si="92"/>
        <v>62.099125364431487</v>
      </c>
      <c r="J130" s="416">
        <f t="shared" si="93"/>
        <v>26.530612244897959</v>
      </c>
      <c r="K130" s="416">
        <f t="shared" si="94"/>
        <v>3.4985422740524781</v>
      </c>
      <c r="L130" s="86"/>
      <c r="M130" s="86"/>
    </row>
    <row r="131" spans="1:13">
      <c r="A131" s="372"/>
      <c r="B131" s="467" t="s">
        <v>149</v>
      </c>
      <c r="C131" s="416">
        <f t="shared" si="86"/>
        <v>486</v>
      </c>
      <c r="D131" s="416">
        <f t="shared" si="87"/>
        <v>51</v>
      </c>
      <c r="E131" s="416">
        <f t="shared" si="88"/>
        <v>294</v>
      </c>
      <c r="F131" s="416">
        <f t="shared" si="89"/>
        <v>126</v>
      </c>
      <c r="G131" s="416">
        <f t="shared" si="90"/>
        <v>15</v>
      </c>
      <c r="H131" s="416">
        <f t="shared" si="91"/>
        <v>10.493827160493828</v>
      </c>
      <c r="I131" s="416">
        <f t="shared" si="92"/>
        <v>60.493827160493829</v>
      </c>
      <c r="J131" s="416">
        <f t="shared" si="93"/>
        <v>25.925925925925927</v>
      </c>
      <c r="K131" s="416">
        <f t="shared" si="94"/>
        <v>3.0864197530864197</v>
      </c>
      <c r="L131" s="86"/>
      <c r="M131" s="86"/>
    </row>
    <row r="132" spans="1:13">
      <c r="A132" s="372"/>
      <c r="B132" s="467" t="s">
        <v>150</v>
      </c>
      <c r="C132" s="416">
        <f t="shared" si="86"/>
        <v>332</v>
      </c>
      <c r="D132" s="416">
        <f t="shared" si="87"/>
        <v>36</v>
      </c>
      <c r="E132" s="416">
        <f t="shared" si="88"/>
        <v>222</v>
      </c>
      <c r="F132" s="416">
        <f t="shared" si="89"/>
        <v>71</v>
      </c>
      <c r="G132" s="416">
        <f t="shared" si="90"/>
        <v>3</v>
      </c>
      <c r="H132" s="416">
        <f t="shared" si="91"/>
        <v>10.843373493975903</v>
      </c>
      <c r="I132" s="416">
        <f t="shared" si="92"/>
        <v>66.867469879518069</v>
      </c>
      <c r="J132" s="416">
        <f t="shared" si="93"/>
        <v>21.3855421686747</v>
      </c>
      <c r="K132" s="416">
        <f t="shared" si="94"/>
        <v>0.90361445783132532</v>
      </c>
      <c r="L132" s="86"/>
      <c r="M132" s="86"/>
    </row>
    <row r="133" spans="1:13">
      <c r="A133" s="372"/>
      <c r="B133" s="467" t="s">
        <v>151</v>
      </c>
      <c r="C133" s="416">
        <f t="shared" si="86"/>
        <v>233</v>
      </c>
      <c r="D133" s="416">
        <f t="shared" si="87"/>
        <v>8</v>
      </c>
      <c r="E133" s="416">
        <f t="shared" si="88"/>
        <v>121</v>
      </c>
      <c r="F133" s="416">
        <f t="shared" si="89"/>
        <v>95</v>
      </c>
      <c r="G133" s="416">
        <f t="shared" si="90"/>
        <v>9</v>
      </c>
      <c r="H133" s="416">
        <f t="shared" si="91"/>
        <v>3.4334763948497855</v>
      </c>
      <c r="I133" s="416">
        <f t="shared" si="92"/>
        <v>51.931330472103006</v>
      </c>
      <c r="J133" s="416">
        <f t="shared" si="93"/>
        <v>40.772532188841204</v>
      </c>
      <c r="K133" s="416">
        <f t="shared" si="94"/>
        <v>3.8626609442060085</v>
      </c>
      <c r="L133" s="86"/>
      <c r="M133" s="86"/>
    </row>
    <row r="134" spans="1:13">
      <c r="A134" s="372"/>
      <c r="B134" s="467" t="s">
        <v>152</v>
      </c>
      <c r="C134" s="416">
        <f t="shared" si="86"/>
        <v>290</v>
      </c>
      <c r="D134" s="416">
        <f t="shared" si="87"/>
        <v>28</v>
      </c>
      <c r="E134" s="416">
        <f t="shared" si="88"/>
        <v>197</v>
      </c>
      <c r="F134" s="416">
        <f t="shared" si="89"/>
        <v>62</v>
      </c>
      <c r="G134" s="416">
        <f t="shared" si="90"/>
        <v>3</v>
      </c>
      <c r="H134" s="416">
        <f t="shared" si="91"/>
        <v>9.6551724137931032</v>
      </c>
      <c r="I134" s="416">
        <f t="shared" si="92"/>
        <v>67.931034482758619</v>
      </c>
      <c r="J134" s="416">
        <f t="shared" si="93"/>
        <v>21.379310344827587</v>
      </c>
      <c r="K134" s="416">
        <f t="shared" si="94"/>
        <v>1.0344827586206897</v>
      </c>
      <c r="L134" s="86"/>
      <c r="M134" s="86"/>
    </row>
    <row r="135" spans="1:13">
      <c r="A135" s="372"/>
      <c r="B135" s="467" t="s">
        <v>153</v>
      </c>
      <c r="C135" s="416">
        <f t="shared" si="86"/>
        <v>406</v>
      </c>
      <c r="D135" s="416">
        <f t="shared" si="87"/>
        <v>57</v>
      </c>
      <c r="E135" s="416">
        <f t="shared" si="88"/>
        <v>291</v>
      </c>
      <c r="F135" s="416">
        <f t="shared" si="89"/>
        <v>56</v>
      </c>
      <c r="G135" s="416">
        <f t="shared" si="90"/>
        <v>2</v>
      </c>
      <c r="H135" s="416">
        <f t="shared" si="91"/>
        <v>14.039408866995075</v>
      </c>
      <c r="I135" s="416">
        <f t="shared" si="92"/>
        <v>71.674876847290633</v>
      </c>
      <c r="J135" s="416">
        <f t="shared" si="93"/>
        <v>13.793103448275861</v>
      </c>
      <c r="K135" s="416">
        <f t="shared" si="94"/>
        <v>0.49261083743842365</v>
      </c>
      <c r="L135" s="86"/>
      <c r="M135" s="86"/>
    </row>
    <row r="136" spans="1:13">
      <c r="A136" s="372"/>
      <c r="B136" s="467" t="s">
        <v>154</v>
      </c>
      <c r="C136" s="416">
        <f t="shared" si="86"/>
        <v>411</v>
      </c>
      <c r="D136" s="416">
        <f t="shared" si="87"/>
        <v>34</v>
      </c>
      <c r="E136" s="416">
        <f t="shared" si="88"/>
        <v>261</v>
      </c>
      <c r="F136" s="416">
        <f t="shared" si="89"/>
        <v>107</v>
      </c>
      <c r="G136" s="416">
        <f t="shared" si="90"/>
        <v>9</v>
      </c>
      <c r="H136" s="416">
        <f t="shared" si="91"/>
        <v>8.2725060827250605</v>
      </c>
      <c r="I136" s="416">
        <f t="shared" si="92"/>
        <v>63.503649635036496</v>
      </c>
      <c r="J136" s="416">
        <f t="shared" si="93"/>
        <v>26.034063260340634</v>
      </c>
      <c r="K136" s="416">
        <f t="shared" si="94"/>
        <v>2.1897810218978102</v>
      </c>
      <c r="L136" s="86"/>
      <c r="M136" s="86"/>
    </row>
    <row r="137" spans="1:13">
      <c r="A137" s="372"/>
      <c r="B137" s="467" t="s">
        <v>155</v>
      </c>
      <c r="C137" s="416">
        <f t="shared" si="86"/>
        <v>321</v>
      </c>
      <c r="D137" s="416">
        <f t="shared" si="87"/>
        <v>28</v>
      </c>
      <c r="E137" s="416">
        <f t="shared" si="88"/>
        <v>239</v>
      </c>
      <c r="F137" s="416">
        <f t="shared" si="89"/>
        <v>51</v>
      </c>
      <c r="G137" s="416">
        <f t="shared" si="90"/>
        <v>3</v>
      </c>
      <c r="H137" s="416">
        <f t="shared" si="91"/>
        <v>8.722741433021806</v>
      </c>
      <c r="I137" s="416">
        <f t="shared" si="92"/>
        <v>74.454828660436135</v>
      </c>
      <c r="J137" s="416">
        <f t="shared" si="93"/>
        <v>15.88785046728972</v>
      </c>
      <c r="K137" s="416">
        <f t="shared" si="94"/>
        <v>0.93457943925233644</v>
      </c>
      <c r="L137" s="86"/>
      <c r="M137" s="86"/>
    </row>
    <row r="138" spans="1:13">
      <c r="A138" s="372"/>
      <c r="B138" s="467" t="s">
        <v>156</v>
      </c>
      <c r="C138" s="416">
        <f t="shared" si="86"/>
        <v>165</v>
      </c>
      <c r="D138" s="416">
        <f t="shared" si="87"/>
        <v>7</v>
      </c>
      <c r="E138" s="416">
        <f t="shared" si="88"/>
        <v>109</v>
      </c>
      <c r="F138" s="416">
        <f t="shared" si="89"/>
        <v>47</v>
      </c>
      <c r="G138" s="416">
        <f t="shared" si="90"/>
        <v>2</v>
      </c>
      <c r="H138" s="416">
        <f t="shared" si="91"/>
        <v>4.2424242424242422</v>
      </c>
      <c r="I138" s="416">
        <f t="shared" si="92"/>
        <v>66.060606060606062</v>
      </c>
      <c r="J138" s="416">
        <f t="shared" si="93"/>
        <v>28.484848484848484</v>
      </c>
      <c r="K138" s="416">
        <f t="shared" si="94"/>
        <v>1.2121212121212122</v>
      </c>
      <c r="L138" s="86"/>
      <c r="M138" s="86"/>
    </row>
    <row r="139" spans="1:13">
      <c r="A139" s="372"/>
      <c r="B139" s="467" t="s">
        <v>157</v>
      </c>
      <c r="C139" s="416">
        <f t="shared" si="86"/>
        <v>280</v>
      </c>
      <c r="D139" s="416">
        <f t="shared" si="87"/>
        <v>13</v>
      </c>
      <c r="E139" s="416">
        <f t="shared" si="88"/>
        <v>178</v>
      </c>
      <c r="F139" s="416">
        <f t="shared" si="89"/>
        <v>84</v>
      </c>
      <c r="G139" s="416">
        <f t="shared" si="90"/>
        <v>5</v>
      </c>
      <c r="H139" s="416">
        <f t="shared" si="91"/>
        <v>4.6428571428571432</v>
      </c>
      <c r="I139" s="416">
        <f t="shared" si="92"/>
        <v>63.571428571428569</v>
      </c>
      <c r="J139" s="416">
        <f t="shared" si="93"/>
        <v>30</v>
      </c>
      <c r="K139" s="416">
        <f t="shared" si="94"/>
        <v>1.7857142857142858</v>
      </c>
      <c r="L139" s="86"/>
      <c r="M139" s="86"/>
    </row>
    <row r="140" spans="1:13">
      <c r="A140" s="373"/>
      <c r="B140" s="467" t="s">
        <v>158</v>
      </c>
      <c r="C140" s="416">
        <f t="shared" si="86"/>
        <v>352</v>
      </c>
      <c r="D140" s="416">
        <f t="shared" si="87"/>
        <v>44</v>
      </c>
      <c r="E140" s="416">
        <f t="shared" si="88"/>
        <v>228</v>
      </c>
      <c r="F140" s="416">
        <f t="shared" si="89"/>
        <v>76</v>
      </c>
      <c r="G140" s="416">
        <f t="shared" si="90"/>
        <v>4</v>
      </c>
      <c r="H140" s="416">
        <f t="shared" si="91"/>
        <v>12.5</v>
      </c>
      <c r="I140" s="416">
        <f t="shared" si="92"/>
        <v>64.772727272727266</v>
      </c>
      <c r="J140" s="416">
        <f t="shared" si="93"/>
        <v>21.59090909090909</v>
      </c>
      <c r="K140" s="416">
        <f t="shared" si="94"/>
        <v>1.1363636363636365</v>
      </c>
      <c r="L140" s="86"/>
      <c r="M140" s="86"/>
    </row>
    <row r="141" spans="1:13">
      <c r="A141" s="370"/>
      <c r="B141" s="467" t="s">
        <v>159</v>
      </c>
      <c r="C141" s="416">
        <f t="shared" si="86"/>
        <v>159</v>
      </c>
      <c r="D141" s="416">
        <f t="shared" si="87"/>
        <v>24</v>
      </c>
      <c r="E141" s="416">
        <f t="shared" si="88"/>
        <v>97</v>
      </c>
      <c r="F141" s="416">
        <f t="shared" si="89"/>
        <v>35</v>
      </c>
      <c r="G141" s="416">
        <f t="shared" si="90"/>
        <v>3</v>
      </c>
      <c r="H141" s="416">
        <f t="shared" si="91"/>
        <v>15.09433962264151</v>
      </c>
      <c r="I141" s="416">
        <f t="shared" si="92"/>
        <v>61.0062893081761</v>
      </c>
      <c r="J141" s="416">
        <f t="shared" si="93"/>
        <v>22.012578616352201</v>
      </c>
      <c r="K141" s="416">
        <f t="shared" si="94"/>
        <v>1.8867924528301887</v>
      </c>
      <c r="L141" s="86"/>
      <c r="M141" s="86"/>
    </row>
    <row r="142" spans="1:13">
      <c r="A142" s="372"/>
      <c r="B142" s="103"/>
      <c r="C142" s="417"/>
      <c r="D142" s="416"/>
      <c r="E142" s="416"/>
      <c r="F142" s="416"/>
      <c r="G142" s="416"/>
      <c r="H142" s="416"/>
      <c r="I142" s="416"/>
      <c r="J142" s="416"/>
      <c r="K142" s="416"/>
      <c r="L142" s="86"/>
      <c r="M142" s="86"/>
    </row>
    <row r="143" spans="1:13">
      <c r="A143" s="372"/>
      <c r="B143" s="371" t="s">
        <v>50</v>
      </c>
      <c r="C143" s="212">
        <f>SUM(C144:C162)</f>
        <v>13178</v>
      </c>
      <c r="D143" s="212">
        <f t="shared" ref="D143:G143" si="95">SUM(D144:D162)</f>
        <v>1878</v>
      </c>
      <c r="E143" s="212">
        <f t="shared" si="95"/>
        <v>8664</v>
      </c>
      <c r="F143" s="212">
        <f t="shared" si="95"/>
        <v>2545</v>
      </c>
      <c r="G143" s="212">
        <f t="shared" si="95"/>
        <v>91</v>
      </c>
      <c r="H143" s="212">
        <f t="shared" ref="H143" si="96">IF(ISERROR(100*D143/$C143),"-",100*D143/$C143)</f>
        <v>14.251024434663833</v>
      </c>
      <c r="I143" s="212">
        <f t="shared" ref="I143" si="97">IF(ISERROR(100*E143/$C143),"-",100*E143/$C143)</f>
        <v>65.745940203369258</v>
      </c>
      <c r="J143" s="212">
        <f t="shared" ref="J143" si="98">IF(ISERROR(100*F143/$C143),"-",100*F143/$C143)</f>
        <v>19.312490514493852</v>
      </c>
      <c r="K143" s="212">
        <f t="shared" ref="K143" si="99">IF(ISERROR(100*G143/$C143),"-",100*G143/$C143)</f>
        <v>0.69054484747306111</v>
      </c>
      <c r="L143" s="86"/>
      <c r="M143" s="86"/>
    </row>
    <row r="144" spans="1:13">
      <c r="A144" s="372"/>
      <c r="B144" s="467" t="s">
        <v>181</v>
      </c>
      <c r="C144" s="416">
        <f t="shared" ref="C144:C162" si="100">IF(ISERROR(VLOOKUP($D$5&amp;$B144,Dataset4,4,FALSE))=TRUE,0,VLOOKUP($D$5&amp;$B144,Dataset4,4,FALSE))</f>
        <v>285</v>
      </c>
      <c r="D144" s="416">
        <f t="shared" ref="D144:D162" si="101">IF(ISERROR(VLOOKUP($D$5&amp;$B144,Dataset4,5,FALSE))=TRUE,0,VLOOKUP($D$5&amp;$B144,Dataset4,5,FALSE))</f>
        <v>40</v>
      </c>
      <c r="E144" s="416">
        <f t="shared" ref="E144:E162" si="102">IF(ISERROR(VLOOKUP($D$5&amp;$B144,Dataset4,6,FALSE))=TRUE,0,VLOOKUP($D$5&amp;$B144,Dataset4,6,FALSE))</f>
        <v>206</v>
      </c>
      <c r="F144" s="416">
        <f t="shared" ref="F144:F162" si="103">IF(ISERROR(VLOOKUP($D$5&amp;$B144,Dataset4,7,FALSE))=TRUE,0,VLOOKUP($D$5&amp;$B144,Dataset4,7,FALSE))</f>
        <v>37</v>
      </c>
      <c r="G144" s="416">
        <f t="shared" ref="G144:G162" si="104">IF(ISERROR(VLOOKUP($D$5&amp;$B144,Dataset4,8,FALSE))=TRUE,0,VLOOKUP($D$5&amp;$B144,Dataset4,8,FALSE))</f>
        <v>2</v>
      </c>
      <c r="H144" s="416">
        <f t="shared" ref="H144:H162" si="105">IF(ISERROR(100*D144/$C144),"-",100*D144/$C144)</f>
        <v>14.035087719298245</v>
      </c>
      <c r="I144" s="416">
        <f t="shared" ref="I144:I162" si="106">IF(ISERROR(100*E144/$C144),"-",100*E144/$C144)</f>
        <v>72.280701754385959</v>
      </c>
      <c r="J144" s="416">
        <f t="shared" ref="J144:J162" si="107">IF(ISERROR(100*F144/$C144),"-",100*F144/$C144)</f>
        <v>12.982456140350877</v>
      </c>
      <c r="K144" s="416">
        <f t="shared" ref="K144:K162" si="108">IF(ISERROR(100*G144/$C144),"-",100*G144/$C144)</f>
        <v>0.70175438596491224</v>
      </c>
      <c r="L144" s="86"/>
      <c r="M144" s="86"/>
    </row>
    <row r="145" spans="1:13">
      <c r="A145" s="372"/>
      <c r="B145" s="467" t="s">
        <v>182</v>
      </c>
      <c r="C145" s="416">
        <f t="shared" si="100"/>
        <v>296</v>
      </c>
      <c r="D145" s="416">
        <f t="shared" si="101"/>
        <v>64</v>
      </c>
      <c r="E145" s="416">
        <f t="shared" si="102"/>
        <v>196</v>
      </c>
      <c r="F145" s="416">
        <f t="shared" si="103"/>
        <v>33</v>
      </c>
      <c r="G145" s="416">
        <f t="shared" si="104"/>
        <v>3</v>
      </c>
      <c r="H145" s="416">
        <f t="shared" si="105"/>
        <v>21.621621621621621</v>
      </c>
      <c r="I145" s="416">
        <f t="shared" si="106"/>
        <v>66.21621621621621</v>
      </c>
      <c r="J145" s="416">
        <f t="shared" si="107"/>
        <v>11.148648648648649</v>
      </c>
      <c r="K145" s="416">
        <f t="shared" si="108"/>
        <v>1.0135135135135136</v>
      </c>
      <c r="L145" s="86"/>
      <c r="M145" s="86"/>
    </row>
    <row r="146" spans="1:13">
      <c r="A146" s="372"/>
      <c r="B146" s="467" t="s">
        <v>183</v>
      </c>
      <c r="C146" s="416">
        <f t="shared" si="100"/>
        <v>957</v>
      </c>
      <c r="D146" s="416">
        <f t="shared" si="101"/>
        <v>128</v>
      </c>
      <c r="E146" s="416">
        <f t="shared" si="102"/>
        <v>639</v>
      </c>
      <c r="F146" s="416">
        <f t="shared" si="103"/>
        <v>184</v>
      </c>
      <c r="G146" s="416">
        <f t="shared" si="104"/>
        <v>6</v>
      </c>
      <c r="H146" s="416">
        <f t="shared" si="105"/>
        <v>13.375130616509926</v>
      </c>
      <c r="I146" s="416">
        <f t="shared" si="106"/>
        <v>66.771159874608145</v>
      </c>
      <c r="J146" s="416">
        <f t="shared" si="107"/>
        <v>19.226750261233018</v>
      </c>
      <c r="K146" s="416">
        <f t="shared" si="108"/>
        <v>0.62695924764890287</v>
      </c>
      <c r="L146" s="86"/>
      <c r="M146" s="86"/>
    </row>
    <row r="147" spans="1:13">
      <c r="A147" s="372"/>
      <c r="B147" s="467" t="s">
        <v>184</v>
      </c>
      <c r="C147" s="416">
        <f t="shared" si="100"/>
        <v>536</v>
      </c>
      <c r="D147" s="416">
        <f t="shared" si="101"/>
        <v>67</v>
      </c>
      <c r="E147" s="416">
        <f t="shared" si="102"/>
        <v>343</v>
      </c>
      <c r="F147" s="416">
        <f t="shared" si="103"/>
        <v>122</v>
      </c>
      <c r="G147" s="416">
        <f t="shared" si="104"/>
        <v>4</v>
      </c>
      <c r="H147" s="416">
        <f t="shared" si="105"/>
        <v>12.5</v>
      </c>
      <c r="I147" s="416">
        <f t="shared" si="106"/>
        <v>63.992537313432834</v>
      </c>
      <c r="J147" s="416">
        <f t="shared" si="107"/>
        <v>22.761194029850746</v>
      </c>
      <c r="K147" s="416">
        <f t="shared" si="108"/>
        <v>0.74626865671641796</v>
      </c>
      <c r="L147" s="86"/>
      <c r="M147" s="86"/>
    </row>
    <row r="148" spans="1:13">
      <c r="A148" s="372"/>
      <c r="B148" s="467" t="s">
        <v>185</v>
      </c>
      <c r="C148" s="416">
        <f t="shared" si="100"/>
        <v>2247</v>
      </c>
      <c r="D148" s="416">
        <f t="shared" si="101"/>
        <v>344</v>
      </c>
      <c r="E148" s="416">
        <f t="shared" si="102"/>
        <v>1432</v>
      </c>
      <c r="F148" s="416">
        <f t="shared" si="103"/>
        <v>457</v>
      </c>
      <c r="G148" s="416">
        <f t="shared" si="104"/>
        <v>14</v>
      </c>
      <c r="H148" s="416">
        <f t="shared" si="105"/>
        <v>15.309301290609701</v>
      </c>
      <c r="I148" s="416">
        <f t="shared" si="106"/>
        <v>63.729417000445039</v>
      </c>
      <c r="J148" s="416">
        <f t="shared" si="107"/>
        <v>20.338228749443704</v>
      </c>
      <c r="K148" s="416">
        <f t="shared" si="108"/>
        <v>0.62305295950155759</v>
      </c>
      <c r="L148" s="86"/>
      <c r="M148" s="86"/>
    </row>
    <row r="149" spans="1:13">
      <c r="A149" s="372"/>
      <c r="B149" s="467" t="s">
        <v>186</v>
      </c>
      <c r="C149" s="416">
        <f t="shared" si="100"/>
        <v>101</v>
      </c>
      <c r="D149" s="416">
        <f t="shared" si="101"/>
        <v>25</v>
      </c>
      <c r="E149" s="416">
        <f t="shared" si="102"/>
        <v>57</v>
      </c>
      <c r="F149" s="416">
        <f t="shared" si="103"/>
        <v>19</v>
      </c>
      <c r="G149" s="416">
        <f t="shared" si="104"/>
        <v>0</v>
      </c>
      <c r="H149" s="416">
        <f t="shared" si="105"/>
        <v>24.752475247524753</v>
      </c>
      <c r="I149" s="416">
        <f t="shared" si="106"/>
        <v>56.435643564356432</v>
      </c>
      <c r="J149" s="416">
        <f t="shared" si="107"/>
        <v>18.811881188118811</v>
      </c>
      <c r="K149" s="416">
        <f t="shared" si="108"/>
        <v>0</v>
      </c>
      <c r="L149" s="86"/>
      <c r="M149" s="86"/>
    </row>
    <row r="150" spans="1:13">
      <c r="A150" s="372"/>
      <c r="B150" s="467" t="s">
        <v>187</v>
      </c>
      <c r="C150" s="416">
        <f t="shared" si="100"/>
        <v>1938</v>
      </c>
      <c r="D150" s="416">
        <f t="shared" si="101"/>
        <v>279</v>
      </c>
      <c r="E150" s="416">
        <f t="shared" si="102"/>
        <v>1290</v>
      </c>
      <c r="F150" s="416">
        <f t="shared" si="103"/>
        <v>362</v>
      </c>
      <c r="G150" s="416">
        <f t="shared" si="104"/>
        <v>7</v>
      </c>
      <c r="H150" s="416">
        <f t="shared" si="105"/>
        <v>14.396284829721361</v>
      </c>
      <c r="I150" s="416">
        <f t="shared" si="106"/>
        <v>66.56346749226006</v>
      </c>
      <c r="J150" s="416">
        <f t="shared" si="107"/>
        <v>18.679050567595461</v>
      </c>
      <c r="K150" s="416">
        <f t="shared" si="108"/>
        <v>0.36119711042311664</v>
      </c>
      <c r="L150" s="86"/>
      <c r="M150" s="86"/>
    </row>
    <row r="151" spans="1:13">
      <c r="A151" s="372"/>
      <c r="B151" s="467" t="s">
        <v>188</v>
      </c>
      <c r="C151" s="416">
        <f t="shared" si="100"/>
        <v>329</v>
      </c>
      <c r="D151" s="416">
        <f t="shared" si="101"/>
        <v>34</v>
      </c>
      <c r="E151" s="416">
        <f t="shared" si="102"/>
        <v>186</v>
      </c>
      <c r="F151" s="416">
        <f t="shared" si="103"/>
        <v>105</v>
      </c>
      <c r="G151" s="416">
        <f t="shared" si="104"/>
        <v>4</v>
      </c>
      <c r="H151" s="416">
        <f t="shared" si="105"/>
        <v>10.334346504559271</v>
      </c>
      <c r="I151" s="416">
        <f t="shared" si="106"/>
        <v>56.534954407294833</v>
      </c>
      <c r="J151" s="416">
        <f t="shared" si="107"/>
        <v>31.914893617021278</v>
      </c>
      <c r="K151" s="416">
        <f t="shared" si="108"/>
        <v>1.21580547112462</v>
      </c>
      <c r="L151" s="86"/>
      <c r="M151" s="86"/>
    </row>
    <row r="152" spans="1:13">
      <c r="A152" s="372"/>
      <c r="B152" s="467" t="s">
        <v>189</v>
      </c>
      <c r="C152" s="416">
        <f t="shared" si="100"/>
        <v>429</v>
      </c>
      <c r="D152" s="416">
        <f t="shared" si="101"/>
        <v>40</v>
      </c>
      <c r="E152" s="416">
        <f t="shared" si="102"/>
        <v>283</v>
      </c>
      <c r="F152" s="416">
        <f t="shared" si="103"/>
        <v>102</v>
      </c>
      <c r="G152" s="416">
        <f t="shared" si="104"/>
        <v>4</v>
      </c>
      <c r="H152" s="416">
        <f t="shared" si="105"/>
        <v>9.3240093240093245</v>
      </c>
      <c r="I152" s="416">
        <f t="shared" si="106"/>
        <v>65.967365967365964</v>
      </c>
      <c r="J152" s="416">
        <f t="shared" si="107"/>
        <v>23.776223776223777</v>
      </c>
      <c r="K152" s="416">
        <f t="shared" si="108"/>
        <v>0.93240093240093236</v>
      </c>
      <c r="L152" s="86"/>
      <c r="M152" s="86"/>
    </row>
    <row r="153" spans="1:13">
      <c r="A153" s="372"/>
      <c r="B153" s="467" t="s">
        <v>190</v>
      </c>
      <c r="C153" s="416">
        <f t="shared" si="100"/>
        <v>1029</v>
      </c>
      <c r="D153" s="416">
        <f t="shared" si="101"/>
        <v>113</v>
      </c>
      <c r="E153" s="416">
        <f t="shared" si="102"/>
        <v>654</v>
      </c>
      <c r="F153" s="416">
        <f t="shared" si="103"/>
        <v>258</v>
      </c>
      <c r="G153" s="416">
        <f t="shared" si="104"/>
        <v>4</v>
      </c>
      <c r="H153" s="416">
        <f t="shared" si="105"/>
        <v>10.981535471331389</v>
      </c>
      <c r="I153" s="416">
        <f t="shared" si="106"/>
        <v>63.556851311953352</v>
      </c>
      <c r="J153" s="416">
        <f t="shared" si="107"/>
        <v>25.072886297376094</v>
      </c>
      <c r="K153" s="416">
        <f t="shared" si="108"/>
        <v>0.38872691933916426</v>
      </c>
      <c r="L153" s="86"/>
      <c r="M153" s="86"/>
    </row>
    <row r="154" spans="1:13">
      <c r="A154" s="372"/>
      <c r="B154" s="467" t="s">
        <v>191</v>
      </c>
      <c r="C154" s="416">
        <f t="shared" si="100"/>
        <v>213</v>
      </c>
      <c r="D154" s="416">
        <f t="shared" si="101"/>
        <v>33</v>
      </c>
      <c r="E154" s="416">
        <f t="shared" si="102"/>
        <v>129</v>
      </c>
      <c r="F154" s="416">
        <f t="shared" si="103"/>
        <v>50</v>
      </c>
      <c r="G154" s="416">
        <f t="shared" si="104"/>
        <v>1</v>
      </c>
      <c r="H154" s="416">
        <f t="shared" si="105"/>
        <v>15.492957746478874</v>
      </c>
      <c r="I154" s="416">
        <f t="shared" si="106"/>
        <v>60.563380281690144</v>
      </c>
      <c r="J154" s="416">
        <f t="shared" si="107"/>
        <v>23.474178403755868</v>
      </c>
      <c r="K154" s="416">
        <f t="shared" si="108"/>
        <v>0.46948356807511737</v>
      </c>
      <c r="L154" s="86"/>
      <c r="M154" s="86"/>
    </row>
    <row r="155" spans="1:13">
      <c r="A155" s="372"/>
      <c r="B155" s="467" t="s">
        <v>192</v>
      </c>
      <c r="C155" s="416">
        <f t="shared" si="100"/>
        <v>196</v>
      </c>
      <c r="D155" s="416">
        <f t="shared" si="101"/>
        <v>44</v>
      </c>
      <c r="E155" s="416">
        <f t="shared" si="102"/>
        <v>123</v>
      </c>
      <c r="F155" s="416">
        <f t="shared" si="103"/>
        <v>27</v>
      </c>
      <c r="G155" s="416">
        <f t="shared" si="104"/>
        <v>2</v>
      </c>
      <c r="H155" s="416">
        <f t="shared" si="105"/>
        <v>22.448979591836736</v>
      </c>
      <c r="I155" s="416">
        <f t="shared" si="106"/>
        <v>62.755102040816325</v>
      </c>
      <c r="J155" s="416">
        <f t="shared" si="107"/>
        <v>13.775510204081632</v>
      </c>
      <c r="K155" s="416">
        <f t="shared" si="108"/>
        <v>1.0204081632653061</v>
      </c>
      <c r="L155" s="86"/>
      <c r="M155" s="86"/>
    </row>
    <row r="156" spans="1:13">
      <c r="A156" s="372"/>
      <c r="B156" s="467" t="s">
        <v>193</v>
      </c>
      <c r="C156" s="416">
        <f t="shared" si="100"/>
        <v>169</v>
      </c>
      <c r="D156" s="416">
        <f t="shared" si="101"/>
        <v>23</v>
      </c>
      <c r="E156" s="416">
        <f t="shared" si="102"/>
        <v>97</v>
      </c>
      <c r="F156" s="416">
        <f t="shared" si="103"/>
        <v>49</v>
      </c>
      <c r="G156" s="416">
        <f t="shared" si="104"/>
        <v>0</v>
      </c>
      <c r="H156" s="416">
        <f t="shared" si="105"/>
        <v>13.609467455621301</v>
      </c>
      <c r="I156" s="416">
        <f t="shared" si="106"/>
        <v>57.396449704142015</v>
      </c>
      <c r="J156" s="416">
        <f t="shared" si="107"/>
        <v>28.994082840236686</v>
      </c>
      <c r="K156" s="416">
        <f t="shared" si="108"/>
        <v>0</v>
      </c>
      <c r="L156" s="86"/>
      <c r="M156" s="86"/>
    </row>
    <row r="157" spans="1:13">
      <c r="A157" s="372"/>
      <c r="B157" s="467" t="s">
        <v>194</v>
      </c>
      <c r="C157" s="416">
        <f t="shared" si="100"/>
        <v>311</v>
      </c>
      <c r="D157" s="416">
        <f t="shared" si="101"/>
        <v>45</v>
      </c>
      <c r="E157" s="416">
        <f t="shared" si="102"/>
        <v>190</v>
      </c>
      <c r="F157" s="416">
        <f t="shared" si="103"/>
        <v>72</v>
      </c>
      <c r="G157" s="416">
        <f t="shared" si="104"/>
        <v>4</v>
      </c>
      <c r="H157" s="416">
        <f t="shared" si="105"/>
        <v>14.469453376205788</v>
      </c>
      <c r="I157" s="416">
        <f t="shared" si="106"/>
        <v>61.09324758842444</v>
      </c>
      <c r="J157" s="416">
        <f t="shared" si="107"/>
        <v>23.15112540192926</v>
      </c>
      <c r="K157" s="416">
        <f t="shared" si="108"/>
        <v>1.2861736334405145</v>
      </c>
      <c r="L157" s="86"/>
      <c r="M157" s="86"/>
    </row>
    <row r="158" spans="1:13">
      <c r="A158" s="372"/>
      <c r="B158" s="467" t="s">
        <v>195</v>
      </c>
      <c r="C158" s="416">
        <f t="shared" si="100"/>
        <v>2039</v>
      </c>
      <c r="D158" s="416">
        <f t="shared" si="101"/>
        <v>291</v>
      </c>
      <c r="E158" s="416">
        <f t="shared" si="102"/>
        <v>1419</v>
      </c>
      <c r="F158" s="416">
        <f t="shared" si="103"/>
        <v>317</v>
      </c>
      <c r="G158" s="416">
        <f t="shared" si="104"/>
        <v>12</v>
      </c>
      <c r="H158" s="416">
        <f t="shared" si="105"/>
        <v>14.271701814615007</v>
      </c>
      <c r="I158" s="416">
        <f t="shared" si="106"/>
        <v>69.592937714565963</v>
      </c>
      <c r="J158" s="416">
        <f t="shared" si="107"/>
        <v>15.546836684649337</v>
      </c>
      <c r="K158" s="416">
        <f t="shared" si="108"/>
        <v>0.58852378616969103</v>
      </c>
      <c r="L158" s="86"/>
      <c r="M158" s="86"/>
    </row>
    <row r="159" spans="1:13">
      <c r="A159" s="372"/>
      <c r="B159" s="467" t="s">
        <v>196</v>
      </c>
      <c r="C159" s="416">
        <f t="shared" si="100"/>
        <v>314</v>
      </c>
      <c r="D159" s="416">
        <f t="shared" si="101"/>
        <v>36</v>
      </c>
      <c r="E159" s="416">
        <f t="shared" si="102"/>
        <v>224</v>
      </c>
      <c r="F159" s="416">
        <f t="shared" si="103"/>
        <v>45</v>
      </c>
      <c r="G159" s="416">
        <f t="shared" si="104"/>
        <v>9</v>
      </c>
      <c r="H159" s="416">
        <f t="shared" si="105"/>
        <v>11.464968152866241</v>
      </c>
      <c r="I159" s="416">
        <f t="shared" si="106"/>
        <v>71.337579617834393</v>
      </c>
      <c r="J159" s="416">
        <f t="shared" si="107"/>
        <v>14.331210191082803</v>
      </c>
      <c r="K159" s="416">
        <f t="shared" si="108"/>
        <v>2.8662420382165603</v>
      </c>
      <c r="L159" s="86"/>
      <c r="M159" s="86"/>
    </row>
    <row r="160" spans="1:13">
      <c r="A160" s="372"/>
      <c r="B160" s="467" t="s">
        <v>197</v>
      </c>
      <c r="C160" s="416">
        <f t="shared" si="100"/>
        <v>1181</v>
      </c>
      <c r="D160" s="416">
        <f t="shared" si="101"/>
        <v>167</v>
      </c>
      <c r="E160" s="416">
        <f t="shared" si="102"/>
        <v>790</v>
      </c>
      <c r="F160" s="416">
        <f t="shared" si="103"/>
        <v>213</v>
      </c>
      <c r="G160" s="416">
        <f t="shared" si="104"/>
        <v>11</v>
      </c>
      <c r="H160" s="416">
        <f t="shared" si="105"/>
        <v>14.14055884843353</v>
      </c>
      <c r="I160" s="416">
        <f t="shared" si="106"/>
        <v>66.892464013547837</v>
      </c>
      <c r="J160" s="416">
        <f t="shared" si="107"/>
        <v>18.035563082133784</v>
      </c>
      <c r="K160" s="416">
        <f t="shared" si="108"/>
        <v>0.93141405588484338</v>
      </c>
      <c r="L160" s="86"/>
      <c r="M160" s="86"/>
    </row>
    <row r="161" spans="1:13">
      <c r="A161" s="373"/>
      <c r="B161" s="467" t="s">
        <v>198</v>
      </c>
      <c r="C161" s="416">
        <f t="shared" si="100"/>
        <v>255</v>
      </c>
      <c r="D161" s="416">
        <f t="shared" si="101"/>
        <v>41</v>
      </c>
      <c r="E161" s="416">
        <f t="shared" si="102"/>
        <v>167</v>
      </c>
      <c r="F161" s="416">
        <f t="shared" si="103"/>
        <v>45</v>
      </c>
      <c r="G161" s="416">
        <f t="shared" si="104"/>
        <v>2</v>
      </c>
      <c r="H161" s="416">
        <f t="shared" si="105"/>
        <v>16.078431372549019</v>
      </c>
      <c r="I161" s="416">
        <f t="shared" si="106"/>
        <v>65.490196078431367</v>
      </c>
      <c r="J161" s="416">
        <f t="shared" si="107"/>
        <v>17.647058823529413</v>
      </c>
      <c r="K161" s="416">
        <f t="shared" si="108"/>
        <v>0.78431372549019607</v>
      </c>
      <c r="L161" s="86"/>
      <c r="M161" s="86"/>
    </row>
    <row r="162" spans="1:13">
      <c r="A162" s="370"/>
      <c r="B162" s="467" t="s">
        <v>199</v>
      </c>
      <c r="C162" s="416">
        <f t="shared" si="100"/>
        <v>353</v>
      </c>
      <c r="D162" s="416">
        <f t="shared" si="101"/>
        <v>64</v>
      </c>
      <c r="E162" s="416">
        <f t="shared" si="102"/>
        <v>239</v>
      </c>
      <c r="F162" s="416">
        <f t="shared" si="103"/>
        <v>48</v>
      </c>
      <c r="G162" s="416">
        <f t="shared" si="104"/>
        <v>2</v>
      </c>
      <c r="H162" s="416">
        <f t="shared" si="105"/>
        <v>18.130311614730878</v>
      </c>
      <c r="I162" s="416">
        <f t="shared" si="106"/>
        <v>67.705382436260621</v>
      </c>
      <c r="J162" s="416">
        <f t="shared" si="107"/>
        <v>13.597733711048159</v>
      </c>
      <c r="K162" s="416">
        <f t="shared" si="108"/>
        <v>0.56657223796033995</v>
      </c>
      <c r="L162" s="86"/>
      <c r="M162" s="86"/>
    </row>
    <row r="163" spans="1:13">
      <c r="A163" s="372"/>
      <c r="B163" s="103"/>
      <c r="C163" s="417"/>
      <c r="D163" s="416"/>
      <c r="E163" s="416"/>
      <c r="F163" s="416"/>
      <c r="G163" s="416"/>
      <c r="H163" s="416"/>
      <c r="I163" s="416"/>
      <c r="J163" s="416"/>
      <c r="K163" s="416"/>
      <c r="L163" s="86"/>
      <c r="M163" s="86"/>
    </row>
    <row r="164" spans="1:13">
      <c r="A164" s="372"/>
      <c r="B164" s="371" t="s">
        <v>51</v>
      </c>
      <c r="C164" s="212">
        <f>SUM(C165:C180)</f>
        <v>6950</v>
      </c>
      <c r="D164" s="212">
        <f t="shared" ref="D164:G164" si="109">SUM(D165:D180)</f>
        <v>1027</v>
      </c>
      <c r="E164" s="212">
        <f t="shared" si="109"/>
        <v>4380</v>
      </c>
      <c r="F164" s="212">
        <f t="shared" si="109"/>
        <v>1502</v>
      </c>
      <c r="G164" s="212">
        <f t="shared" si="109"/>
        <v>41</v>
      </c>
      <c r="H164" s="212">
        <f t="shared" ref="H164" si="110">IF(ISERROR(100*D164/$C164),"-",100*D164/$C164)</f>
        <v>14.776978417266188</v>
      </c>
      <c r="I164" s="212">
        <f t="shared" ref="I164" si="111">IF(ISERROR(100*E164/$C164),"-",100*E164/$C164)</f>
        <v>63.021582733812949</v>
      </c>
      <c r="J164" s="212">
        <f t="shared" ref="J164" si="112">IF(ISERROR(100*F164/$C164),"-",100*F164/$C164)</f>
        <v>21.611510791366907</v>
      </c>
      <c r="K164" s="212">
        <f t="shared" ref="K164" si="113">IF(ISERROR(100*G164/$C164),"-",100*G164/$C164)</f>
        <v>0.58992805755395683</v>
      </c>
      <c r="L164" s="86"/>
      <c r="M164" s="86"/>
    </row>
    <row r="165" spans="1:13">
      <c r="A165" s="377"/>
      <c r="B165" s="467" t="s">
        <v>200</v>
      </c>
      <c r="C165" s="416">
        <f t="shared" ref="C165:C180" si="114">IF(ISERROR(VLOOKUP($D$5&amp;$B165,Dataset4,4,FALSE))=TRUE,0,VLOOKUP($D$5&amp;$B165,Dataset4,4,FALSE))</f>
        <v>253</v>
      </c>
      <c r="D165" s="416">
        <f t="shared" ref="D165:D180" si="115">IF(ISERROR(VLOOKUP($D$5&amp;$B165,Dataset4,5,FALSE))=TRUE,0,VLOOKUP($D$5&amp;$B165,Dataset4,5,FALSE))</f>
        <v>45</v>
      </c>
      <c r="E165" s="416">
        <f t="shared" ref="E165:E180" si="116">IF(ISERROR(VLOOKUP($D$5&amp;$B165,Dataset4,6,FALSE))=TRUE,0,VLOOKUP($D$5&amp;$B165,Dataset4,6,FALSE))</f>
        <v>154</v>
      </c>
      <c r="F165" s="416">
        <f t="shared" ref="F165:F180" si="117">IF(ISERROR(VLOOKUP($D$5&amp;$B165,Dataset4,7,FALSE))=TRUE,0,VLOOKUP($D$5&amp;$B165,Dataset4,7,FALSE))</f>
        <v>53</v>
      </c>
      <c r="G165" s="416">
        <f t="shared" ref="G165:G180" si="118">IF(ISERROR(VLOOKUP($D$5&amp;$B165,Dataset4,8,FALSE))=TRUE,0,VLOOKUP($D$5&amp;$B165,Dataset4,8,FALSE))</f>
        <v>1</v>
      </c>
      <c r="H165" s="416">
        <f t="shared" ref="H165:H180" si="119">IF(ISERROR(100*D165/$C165),"-",100*D165/$C165)</f>
        <v>17.786561264822133</v>
      </c>
      <c r="I165" s="416">
        <f t="shared" ref="I165:I180" si="120">IF(ISERROR(100*E165/$C165),"-",100*E165/$C165)</f>
        <v>60.869565217391305</v>
      </c>
      <c r="J165" s="416">
        <f t="shared" ref="J165:J180" si="121">IF(ISERROR(100*F165/$C165),"-",100*F165/$C165)</f>
        <v>20.948616600790515</v>
      </c>
      <c r="K165" s="416">
        <f t="shared" ref="K165:K180" si="122">IF(ISERROR(100*G165/$C165),"-",100*G165/$C165)</f>
        <v>0.39525691699604742</v>
      </c>
      <c r="L165" s="86"/>
      <c r="M165" s="86"/>
    </row>
    <row r="166" spans="1:13">
      <c r="A166" s="372"/>
      <c r="B166" s="467" t="s">
        <v>201</v>
      </c>
      <c r="C166" s="416">
        <f t="shared" si="114"/>
        <v>207</v>
      </c>
      <c r="D166" s="416">
        <f t="shared" si="115"/>
        <v>24</v>
      </c>
      <c r="E166" s="416">
        <f t="shared" si="116"/>
        <v>130</v>
      </c>
      <c r="F166" s="416">
        <f t="shared" si="117"/>
        <v>52</v>
      </c>
      <c r="G166" s="416">
        <f t="shared" si="118"/>
        <v>1</v>
      </c>
      <c r="H166" s="416">
        <f t="shared" si="119"/>
        <v>11.594202898550725</v>
      </c>
      <c r="I166" s="416">
        <f t="shared" si="120"/>
        <v>62.80193236714976</v>
      </c>
      <c r="J166" s="416">
        <f t="shared" si="121"/>
        <v>25.120772946859905</v>
      </c>
      <c r="K166" s="416">
        <f t="shared" si="122"/>
        <v>0.48309178743961351</v>
      </c>
      <c r="L166" s="86"/>
      <c r="M166" s="86"/>
    </row>
    <row r="167" spans="1:13">
      <c r="A167" s="372"/>
      <c r="B167" s="467" t="s">
        <v>202</v>
      </c>
      <c r="C167" s="416">
        <f t="shared" si="114"/>
        <v>487</v>
      </c>
      <c r="D167" s="416">
        <f t="shared" si="115"/>
        <v>43</v>
      </c>
      <c r="E167" s="416">
        <f t="shared" si="116"/>
        <v>289</v>
      </c>
      <c r="F167" s="416">
        <f t="shared" si="117"/>
        <v>152</v>
      </c>
      <c r="G167" s="416">
        <f t="shared" si="118"/>
        <v>3</v>
      </c>
      <c r="H167" s="416">
        <f t="shared" si="119"/>
        <v>8.8295687885010263</v>
      </c>
      <c r="I167" s="416">
        <f t="shared" si="120"/>
        <v>59.342915811088297</v>
      </c>
      <c r="J167" s="416">
        <f t="shared" si="121"/>
        <v>31.211498973305954</v>
      </c>
      <c r="K167" s="416">
        <f t="shared" si="122"/>
        <v>0.61601642710472282</v>
      </c>
      <c r="L167" s="86"/>
      <c r="M167" s="86"/>
    </row>
    <row r="168" spans="1:13">
      <c r="A168" s="372"/>
      <c r="B168" s="467" t="s">
        <v>203</v>
      </c>
      <c r="C168" s="416">
        <f t="shared" si="114"/>
        <v>571</v>
      </c>
      <c r="D168" s="416">
        <f t="shared" si="115"/>
        <v>91</v>
      </c>
      <c r="E168" s="416">
        <f t="shared" si="116"/>
        <v>394</v>
      </c>
      <c r="F168" s="416">
        <f t="shared" si="117"/>
        <v>84</v>
      </c>
      <c r="G168" s="416">
        <f t="shared" si="118"/>
        <v>2</v>
      </c>
      <c r="H168" s="416">
        <f t="shared" si="119"/>
        <v>15.936952714535902</v>
      </c>
      <c r="I168" s="416">
        <f t="shared" si="120"/>
        <v>69.001751313485116</v>
      </c>
      <c r="J168" s="416">
        <f t="shared" si="121"/>
        <v>14.711033274956216</v>
      </c>
      <c r="K168" s="416">
        <f t="shared" si="122"/>
        <v>0.35026269702276708</v>
      </c>
      <c r="L168" s="86"/>
      <c r="M168" s="86"/>
    </row>
    <row r="169" spans="1:13">
      <c r="A169" s="372"/>
      <c r="B169" s="467" t="s">
        <v>204</v>
      </c>
      <c r="C169" s="416">
        <f t="shared" si="114"/>
        <v>1047</v>
      </c>
      <c r="D169" s="416">
        <f t="shared" si="115"/>
        <v>202</v>
      </c>
      <c r="E169" s="416">
        <f t="shared" si="116"/>
        <v>677</v>
      </c>
      <c r="F169" s="416">
        <f t="shared" si="117"/>
        <v>156</v>
      </c>
      <c r="G169" s="416">
        <f t="shared" si="118"/>
        <v>12</v>
      </c>
      <c r="H169" s="416">
        <f t="shared" si="119"/>
        <v>19.293218720152819</v>
      </c>
      <c r="I169" s="416">
        <f t="shared" si="120"/>
        <v>64.660936007640885</v>
      </c>
      <c r="J169" s="416">
        <f t="shared" si="121"/>
        <v>14.899713467048711</v>
      </c>
      <c r="K169" s="416">
        <f t="shared" si="122"/>
        <v>1.1461318051575931</v>
      </c>
      <c r="L169" s="86"/>
      <c r="M169" s="86"/>
    </row>
    <row r="170" spans="1:13">
      <c r="A170" s="372"/>
      <c r="B170" s="467" t="s">
        <v>205</v>
      </c>
      <c r="C170" s="416">
        <f t="shared" si="114"/>
        <v>463</v>
      </c>
      <c r="D170" s="416">
        <f t="shared" si="115"/>
        <v>58</v>
      </c>
      <c r="E170" s="416">
        <f t="shared" si="116"/>
        <v>289</v>
      </c>
      <c r="F170" s="416">
        <f t="shared" si="117"/>
        <v>112</v>
      </c>
      <c r="G170" s="416">
        <f t="shared" si="118"/>
        <v>4</v>
      </c>
      <c r="H170" s="416">
        <f t="shared" si="119"/>
        <v>12.526997840172786</v>
      </c>
      <c r="I170" s="416">
        <f t="shared" si="120"/>
        <v>62.419006479481638</v>
      </c>
      <c r="J170" s="416">
        <f t="shared" si="121"/>
        <v>24.190064794816415</v>
      </c>
      <c r="K170" s="416">
        <f t="shared" si="122"/>
        <v>0.86393088552915764</v>
      </c>
      <c r="L170" s="86"/>
      <c r="M170" s="86"/>
    </row>
    <row r="171" spans="1:13">
      <c r="A171" s="372"/>
      <c r="B171" s="467" t="s">
        <v>206</v>
      </c>
      <c r="C171" s="416">
        <f t="shared" si="114"/>
        <v>835</v>
      </c>
      <c r="D171" s="416">
        <f t="shared" si="115"/>
        <v>102</v>
      </c>
      <c r="E171" s="416">
        <f t="shared" si="116"/>
        <v>537</v>
      </c>
      <c r="F171" s="416">
        <f t="shared" si="117"/>
        <v>190</v>
      </c>
      <c r="G171" s="416">
        <f t="shared" si="118"/>
        <v>6</v>
      </c>
      <c r="H171" s="416">
        <f t="shared" si="119"/>
        <v>12.215568862275449</v>
      </c>
      <c r="I171" s="416">
        <f t="shared" si="120"/>
        <v>64.311377245508979</v>
      </c>
      <c r="J171" s="416">
        <f t="shared" si="121"/>
        <v>22.754491017964071</v>
      </c>
      <c r="K171" s="416">
        <f t="shared" si="122"/>
        <v>0.71856287425149701</v>
      </c>
      <c r="L171" s="86"/>
      <c r="M171" s="86"/>
    </row>
    <row r="172" spans="1:13">
      <c r="A172" s="372"/>
      <c r="B172" s="467" t="s">
        <v>171</v>
      </c>
      <c r="C172" s="416">
        <f t="shared" si="114"/>
        <v>4</v>
      </c>
      <c r="D172" s="416">
        <f t="shared" si="115"/>
        <v>2</v>
      </c>
      <c r="E172" s="416">
        <f t="shared" si="116"/>
        <v>2</v>
      </c>
      <c r="F172" s="416">
        <f t="shared" si="117"/>
        <v>0</v>
      </c>
      <c r="G172" s="416">
        <f t="shared" si="118"/>
        <v>0</v>
      </c>
      <c r="H172" s="416">
        <f t="shared" si="119"/>
        <v>50</v>
      </c>
      <c r="I172" s="416">
        <f t="shared" si="120"/>
        <v>50</v>
      </c>
      <c r="J172" s="416">
        <f t="shared" si="121"/>
        <v>0</v>
      </c>
      <c r="K172" s="416">
        <f t="shared" si="122"/>
        <v>0</v>
      </c>
      <c r="L172" s="86"/>
      <c r="M172" s="86"/>
    </row>
    <row r="173" spans="1:13">
      <c r="A173" s="372"/>
      <c r="B173" s="467" t="s">
        <v>208</v>
      </c>
      <c r="C173" s="416">
        <f t="shared" si="114"/>
        <v>321</v>
      </c>
      <c r="D173" s="416">
        <f t="shared" si="115"/>
        <v>63</v>
      </c>
      <c r="E173" s="416">
        <f t="shared" si="116"/>
        <v>180</v>
      </c>
      <c r="F173" s="416">
        <f t="shared" si="117"/>
        <v>78</v>
      </c>
      <c r="G173" s="416">
        <f t="shared" si="118"/>
        <v>0</v>
      </c>
      <c r="H173" s="416">
        <f t="shared" si="119"/>
        <v>19.626168224299064</v>
      </c>
      <c r="I173" s="416">
        <f t="shared" si="120"/>
        <v>56.074766355140184</v>
      </c>
      <c r="J173" s="416">
        <f t="shared" si="121"/>
        <v>24.299065420560748</v>
      </c>
      <c r="K173" s="416">
        <f t="shared" si="122"/>
        <v>0</v>
      </c>
      <c r="L173" s="86"/>
      <c r="M173" s="86"/>
    </row>
    <row r="174" spans="1:13">
      <c r="A174" s="372"/>
      <c r="B174" s="467" t="s">
        <v>209</v>
      </c>
      <c r="C174" s="416">
        <f t="shared" si="114"/>
        <v>260</v>
      </c>
      <c r="D174" s="416">
        <f t="shared" si="115"/>
        <v>35</v>
      </c>
      <c r="E174" s="416">
        <f t="shared" si="116"/>
        <v>184</v>
      </c>
      <c r="F174" s="416">
        <f t="shared" si="117"/>
        <v>40</v>
      </c>
      <c r="G174" s="416">
        <f t="shared" si="118"/>
        <v>1</v>
      </c>
      <c r="H174" s="416">
        <f t="shared" si="119"/>
        <v>13.461538461538462</v>
      </c>
      <c r="I174" s="416">
        <f t="shared" si="120"/>
        <v>70.769230769230774</v>
      </c>
      <c r="J174" s="416">
        <f t="shared" si="121"/>
        <v>15.384615384615385</v>
      </c>
      <c r="K174" s="416">
        <f t="shared" si="122"/>
        <v>0.38461538461538464</v>
      </c>
      <c r="L174" s="86"/>
      <c r="M174" s="86"/>
    </row>
    <row r="175" spans="1:13">
      <c r="A175" s="372"/>
      <c r="B175" s="467" t="s">
        <v>210</v>
      </c>
      <c r="C175" s="416">
        <f t="shared" si="114"/>
        <v>185</v>
      </c>
      <c r="D175" s="416">
        <f t="shared" si="115"/>
        <v>37</v>
      </c>
      <c r="E175" s="416">
        <f t="shared" si="116"/>
        <v>110</v>
      </c>
      <c r="F175" s="416">
        <f t="shared" si="117"/>
        <v>38</v>
      </c>
      <c r="G175" s="416">
        <f t="shared" si="118"/>
        <v>0</v>
      </c>
      <c r="H175" s="416">
        <f t="shared" si="119"/>
        <v>20</v>
      </c>
      <c r="I175" s="416">
        <f t="shared" si="120"/>
        <v>59.45945945945946</v>
      </c>
      <c r="J175" s="416">
        <f t="shared" si="121"/>
        <v>20.54054054054054</v>
      </c>
      <c r="K175" s="416">
        <f t="shared" si="122"/>
        <v>0</v>
      </c>
      <c r="L175" s="86"/>
      <c r="M175" s="86"/>
    </row>
    <row r="176" spans="1:13">
      <c r="A176" s="372"/>
      <c r="B176" s="467" t="s">
        <v>211</v>
      </c>
      <c r="C176" s="416">
        <f t="shared" si="114"/>
        <v>636</v>
      </c>
      <c r="D176" s="416">
        <f t="shared" si="115"/>
        <v>105</v>
      </c>
      <c r="E176" s="416">
        <f t="shared" si="116"/>
        <v>404</v>
      </c>
      <c r="F176" s="416">
        <f t="shared" si="117"/>
        <v>124</v>
      </c>
      <c r="G176" s="416">
        <f t="shared" si="118"/>
        <v>3</v>
      </c>
      <c r="H176" s="416">
        <f t="shared" si="119"/>
        <v>16.509433962264151</v>
      </c>
      <c r="I176" s="416">
        <f t="shared" si="120"/>
        <v>63.522012578616355</v>
      </c>
      <c r="J176" s="416">
        <f t="shared" si="121"/>
        <v>19.49685534591195</v>
      </c>
      <c r="K176" s="416">
        <f t="shared" si="122"/>
        <v>0.47169811320754718</v>
      </c>
      <c r="L176" s="86"/>
      <c r="M176" s="86"/>
    </row>
    <row r="177" spans="1:20">
      <c r="A177" s="372"/>
      <c r="B177" s="467" t="s">
        <v>212</v>
      </c>
      <c r="C177" s="416">
        <f t="shared" si="114"/>
        <v>402</v>
      </c>
      <c r="D177" s="416">
        <f t="shared" si="115"/>
        <v>42</v>
      </c>
      <c r="E177" s="416">
        <f t="shared" si="116"/>
        <v>246</v>
      </c>
      <c r="F177" s="416">
        <f t="shared" si="117"/>
        <v>114</v>
      </c>
      <c r="G177" s="416">
        <f t="shared" si="118"/>
        <v>0</v>
      </c>
      <c r="H177" s="416">
        <f t="shared" si="119"/>
        <v>10.447761194029852</v>
      </c>
      <c r="I177" s="416">
        <f t="shared" si="120"/>
        <v>61.194029850746269</v>
      </c>
      <c r="J177" s="416">
        <f t="shared" si="121"/>
        <v>28.35820895522388</v>
      </c>
      <c r="K177" s="416">
        <f t="shared" si="122"/>
        <v>0</v>
      </c>
      <c r="L177" s="86"/>
      <c r="M177" s="86"/>
    </row>
    <row r="178" spans="1:20">
      <c r="A178" s="372"/>
      <c r="B178" s="467" t="s">
        <v>213</v>
      </c>
      <c r="C178" s="416">
        <f t="shared" si="114"/>
        <v>369</v>
      </c>
      <c r="D178" s="416">
        <f t="shared" si="115"/>
        <v>28</v>
      </c>
      <c r="E178" s="416">
        <f t="shared" si="116"/>
        <v>234</v>
      </c>
      <c r="F178" s="416">
        <f t="shared" si="117"/>
        <v>103</v>
      </c>
      <c r="G178" s="416">
        <f t="shared" si="118"/>
        <v>4</v>
      </c>
      <c r="H178" s="416">
        <f t="shared" si="119"/>
        <v>7.588075880758808</v>
      </c>
      <c r="I178" s="416">
        <f t="shared" si="120"/>
        <v>63.414634146341463</v>
      </c>
      <c r="J178" s="416">
        <f t="shared" si="121"/>
        <v>27.913279132791327</v>
      </c>
      <c r="K178" s="416">
        <f t="shared" si="122"/>
        <v>1.084010840108401</v>
      </c>
      <c r="L178" s="86"/>
      <c r="M178" s="86"/>
    </row>
    <row r="179" spans="1:20">
      <c r="A179" s="372"/>
      <c r="B179" s="467" t="s">
        <v>214</v>
      </c>
      <c r="C179" s="416">
        <f t="shared" si="114"/>
        <v>111</v>
      </c>
      <c r="D179" s="416">
        <f t="shared" si="115"/>
        <v>37</v>
      </c>
      <c r="E179" s="416">
        <f t="shared" si="116"/>
        <v>68</v>
      </c>
      <c r="F179" s="416">
        <f t="shared" si="117"/>
        <v>6</v>
      </c>
      <c r="G179" s="416">
        <f t="shared" si="118"/>
        <v>0</v>
      </c>
      <c r="H179" s="416">
        <f t="shared" si="119"/>
        <v>33.333333333333336</v>
      </c>
      <c r="I179" s="416">
        <f t="shared" si="120"/>
        <v>61.261261261261261</v>
      </c>
      <c r="J179" s="416">
        <f t="shared" si="121"/>
        <v>5.4054054054054053</v>
      </c>
      <c r="K179" s="416">
        <f t="shared" si="122"/>
        <v>0</v>
      </c>
      <c r="L179" s="86"/>
      <c r="M179" s="86"/>
    </row>
    <row r="180" spans="1:20">
      <c r="A180" s="370"/>
      <c r="B180" s="467" t="s">
        <v>215</v>
      </c>
      <c r="C180" s="416">
        <f t="shared" si="114"/>
        <v>799</v>
      </c>
      <c r="D180" s="416">
        <f t="shared" si="115"/>
        <v>113</v>
      </c>
      <c r="E180" s="416">
        <f t="shared" si="116"/>
        <v>482</v>
      </c>
      <c r="F180" s="416">
        <f t="shared" si="117"/>
        <v>200</v>
      </c>
      <c r="G180" s="416">
        <f t="shared" si="118"/>
        <v>4</v>
      </c>
      <c r="H180" s="416">
        <f t="shared" si="119"/>
        <v>14.142678347934918</v>
      </c>
      <c r="I180" s="416">
        <f t="shared" si="120"/>
        <v>60.325406758448061</v>
      </c>
      <c r="J180" s="416">
        <f t="shared" si="121"/>
        <v>25.031289111389235</v>
      </c>
      <c r="K180" s="416">
        <f t="shared" si="122"/>
        <v>0.50062578222778475</v>
      </c>
      <c r="L180" s="86"/>
      <c r="M180" s="86"/>
    </row>
    <row r="181" spans="1:20">
      <c r="A181" s="372"/>
      <c r="B181" s="467"/>
      <c r="C181" s="417"/>
      <c r="D181" s="416"/>
      <c r="E181" s="416"/>
      <c r="F181" s="416"/>
      <c r="G181" s="416"/>
      <c r="H181" s="416"/>
      <c r="I181" s="416"/>
      <c r="J181" s="416"/>
      <c r="K181" s="416"/>
      <c r="L181" s="86"/>
      <c r="M181" s="86"/>
    </row>
    <row r="182" spans="1:20">
      <c r="A182" s="93"/>
      <c r="B182" s="371" t="s">
        <v>54</v>
      </c>
      <c r="C182" s="212">
        <f>SUM(C183)</f>
        <v>31</v>
      </c>
      <c r="D182" s="212">
        <f t="shared" ref="D182:G182" si="123">SUM(D183)</f>
        <v>3</v>
      </c>
      <c r="E182" s="212">
        <f t="shared" si="123"/>
        <v>20</v>
      </c>
      <c r="F182" s="212">
        <f t="shared" si="123"/>
        <v>8</v>
      </c>
      <c r="G182" s="212">
        <f t="shared" si="123"/>
        <v>0</v>
      </c>
      <c r="H182" s="212">
        <f t="shared" ref="H182:H183" si="124">IF(ISERROR(100*D182/$C182),"-",100*D182/$C182)</f>
        <v>9.67741935483871</v>
      </c>
      <c r="I182" s="212">
        <f t="shared" ref="I182:I183" si="125">IF(ISERROR(100*E182/$C182),"-",100*E182/$C182)</f>
        <v>64.516129032258064</v>
      </c>
      <c r="J182" s="212">
        <f t="shared" ref="J182:J183" si="126">IF(ISERROR(100*F182/$C182),"-",100*F182/$C182)</f>
        <v>25.806451612903224</v>
      </c>
      <c r="K182" s="212">
        <f t="shared" ref="K182:K183" si="127">IF(ISERROR(100*G182/$C182),"-",100*G182/$C182)</f>
        <v>0</v>
      </c>
    </row>
    <row r="183" spans="1:20" ht="14.25" customHeight="1">
      <c r="A183" s="93"/>
      <c r="B183" s="467" t="s">
        <v>179</v>
      </c>
      <c r="C183" s="416">
        <f>IF(ISERROR(VLOOKUP($D$5&amp;$B183,Dataset4,4,FALSE))=TRUE,0,VLOOKUP($D$5&amp;$B183,Dataset4,4,FALSE))</f>
        <v>31</v>
      </c>
      <c r="D183" s="416">
        <f>IF(ISERROR(VLOOKUP($D$5&amp;$B183,Dataset4,5,FALSE))=TRUE,0,VLOOKUP($D$5&amp;$B183,Dataset4,5,FALSE))</f>
        <v>3</v>
      </c>
      <c r="E183" s="416">
        <f>IF(ISERROR(VLOOKUP($D$5&amp;$B183,Dataset4,6,FALSE))=TRUE,0,VLOOKUP($D$5&amp;$B183,Dataset4,6,FALSE))</f>
        <v>20</v>
      </c>
      <c r="F183" s="416">
        <f>IF(ISERROR(VLOOKUP($D$5&amp;$B183,Dataset4,7,FALSE))=TRUE,0,VLOOKUP($D$5&amp;$B183,Dataset4,7,FALSE))</f>
        <v>8</v>
      </c>
      <c r="G183" s="416">
        <f>IF(ISERROR(VLOOKUP($D$5&amp;$B183,Dataset4,8,FALSE))=TRUE,0,VLOOKUP($D$5&amp;$B183,Dataset4,8,FALSE))</f>
        <v>0</v>
      </c>
      <c r="H183" s="416">
        <f t="shared" si="124"/>
        <v>9.67741935483871</v>
      </c>
      <c r="I183" s="416">
        <f t="shared" si="125"/>
        <v>64.516129032258064</v>
      </c>
      <c r="J183" s="416">
        <f t="shared" si="126"/>
        <v>25.806451612903224</v>
      </c>
      <c r="K183" s="416">
        <f t="shared" si="127"/>
        <v>0</v>
      </c>
      <c r="M183" s="3"/>
      <c r="N183" s="73"/>
      <c r="O183" s="3"/>
      <c r="P183" s="73"/>
      <c r="Q183" s="3"/>
      <c r="R183" s="73"/>
      <c r="S183" s="3"/>
      <c r="T183" s="73"/>
    </row>
    <row r="184" spans="1:20" ht="16.5" customHeight="1">
      <c r="A184" s="3"/>
      <c r="B184" s="94"/>
      <c r="C184" s="94"/>
      <c r="D184" s="95"/>
      <c r="E184" s="95"/>
      <c r="F184" s="96"/>
      <c r="G184" s="96"/>
      <c r="H184" s="95"/>
      <c r="I184" s="95"/>
      <c r="J184" s="95"/>
      <c r="K184" s="95"/>
      <c r="L184" s="4"/>
      <c r="M184" s="4"/>
      <c r="O184" s="3"/>
      <c r="Q184" s="3"/>
      <c r="S184" s="3"/>
    </row>
    <row r="185" spans="1:20">
      <c r="B185" s="3"/>
      <c r="C185" s="3"/>
      <c r="F185" s="76"/>
      <c r="G185" s="76"/>
      <c r="K185" s="191" t="s">
        <v>57</v>
      </c>
    </row>
    <row r="186" spans="1:20" ht="20.45" customHeight="1"/>
    <row r="187" spans="1:20">
      <c r="B187" s="697" t="s">
        <v>0</v>
      </c>
      <c r="C187" s="697"/>
      <c r="D187" s="697"/>
      <c r="E187" s="697"/>
    </row>
    <row r="188" spans="1:20">
      <c r="A188" s="3"/>
      <c r="B188" s="558" t="s">
        <v>7383</v>
      </c>
      <c r="C188" s="339"/>
      <c r="I188" s="76"/>
      <c r="L188" s="4"/>
      <c r="M188" s="4"/>
      <c r="O188" s="3"/>
      <c r="Q188" s="3"/>
      <c r="S188" s="3"/>
    </row>
  </sheetData>
  <sheetProtection sheet="1" objects="1" scenarios="1"/>
  <mergeCells count="6">
    <mergeCell ref="B187:E187"/>
    <mergeCell ref="B2:K3"/>
    <mergeCell ref="D7:G7"/>
    <mergeCell ref="H7:K7"/>
    <mergeCell ref="D5:I5"/>
    <mergeCell ref="C7:C8"/>
  </mergeCells>
  <phoneticPr fontId="3" type="noConversion"/>
  <dataValidations count="2">
    <dataValidation type="list" allowBlank="1" showInputMessage="1" showErrorMessage="1" sqref="C6">
      <formula1>LocalAuthority</formula1>
    </dataValidation>
    <dataValidation type="list" allowBlank="1" showInputMessage="1" showErrorMessage="1" sqref="D5 J5">
      <formula1>EY_provision</formula1>
    </dataValidation>
  </dataValidations>
  <pageMargins left="0.75" right="0.75" top="1" bottom="1" header="0.5" footer="0.5"/>
  <pageSetup paperSize="9" scale="71" fitToHeight="3" orientation="portrait" r:id="rId1"/>
  <headerFooter alignWithMargins="0"/>
  <rowBreaks count="2" manualBreakCount="2">
    <brk id="65" max="12" man="1"/>
    <brk id="140" max="12" man="1"/>
  </rowBreaks>
</worksheet>
</file>

<file path=xl/worksheets/sheet33.xml><?xml version="1.0" encoding="utf-8"?>
<worksheet xmlns="http://schemas.openxmlformats.org/spreadsheetml/2006/main" xmlns:r="http://schemas.openxmlformats.org/officeDocument/2006/relationships">
  <sheetPr codeName="Sheet20" enableFormatConditionsCalculation="0"/>
  <dimension ref="A1:U183"/>
  <sheetViews>
    <sheetView showGridLines="0" showRowColHeaders="0" zoomScaleNormal="100" workbookViewId="0"/>
  </sheetViews>
  <sheetFormatPr defaultColWidth="14.85546875" defaultRowHeight="12.75"/>
  <cols>
    <col min="1" max="1" width="3.28515625" style="160" customWidth="1"/>
    <col min="2" max="2" width="26.140625" style="127" customWidth="1"/>
    <col min="3" max="3" width="17.28515625" style="127" customWidth="1"/>
    <col min="4" max="7" width="10.140625" style="125" customWidth="1"/>
    <col min="8" max="11" width="10.140625" style="127" customWidth="1"/>
    <col min="12" max="16384" width="14.85546875" style="127"/>
  </cols>
  <sheetData>
    <row r="1" spans="1:11" s="116" customFormat="1">
      <c r="A1" s="251"/>
      <c r="D1" s="105"/>
      <c r="E1" s="105"/>
      <c r="F1" s="105"/>
      <c r="G1" s="105"/>
    </row>
    <row r="2" spans="1:11" ht="30" customHeight="1">
      <c r="A2" s="251"/>
      <c r="B2" s="776" t="str">
        <f>"Chart 1: Overall effectiveness of early years registered providers inspected between "&amp;Ranges!A1&amp;", by provider type (provisional)"&amp;CHAR(185)&amp;" "&amp;CHAR(178)&amp;" "&amp;CHAR(179)</f>
        <v>Chart 1: Overall effectiveness of early years registered providers inspected between 1 January 2013 and 31 March 2013, by provider type (provisional)¹ ² ³</v>
      </c>
      <c r="C2" s="776"/>
      <c r="D2" s="776"/>
      <c r="E2" s="776"/>
      <c r="F2" s="776"/>
      <c r="G2" s="776"/>
      <c r="H2" s="776"/>
      <c r="I2" s="776"/>
      <c r="J2" s="776"/>
      <c r="K2" s="776"/>
    </row>
    <row r="3" spans="1:11" ht="12" customHeight="1">
      <c r="A3" s="251"/>
      <c r="B3" s="284"/>
      <c r="C3" s="284"/>
      <c r="D3" s="284"/>
      <c r="E3" s="284"/>
      <c r="F3" s="284"/>
      <c r="G3" s="284"/>
    </row>
    <row r="4" spans="1:11">
      <c r="A4" s="254"/>
    </row>
    <row r="5" spans="1:11">
      <c r="A5" s="254"/>
    </row>
    <row r="6" spans="1:11">
      <c r="A6" s="254"/>
    </row>
    <row r="7" spans="1:11">
      <c r="A7" s="254"/>
    </row>
    <row r="8" spans="1:11">
      <c r="A8" s="254"/>
    </row>
    <row r="9" spans="1:11">
      <c r="A9" s="254"/>
    </row>
    <row r="10" spans="1:11">
      <c r="A10" s="254"/>
    </row>
    <row r="11" spans="1:11">
      <c r="A11" s="254"/>
    </row>
    <row r="12" spans="1:11">
      <c r="A12" s="254"/>
    </row>
    <row r="13" spans="1:11" ht="12.75" customHeight="1">
      <c r="A13" s="255"/>
      <c r="B13" s="775"/>
      <c r="C13" s="775"/>
      <c r="D13" s="775"/>
      <c r="E13" s="775"/>
      <c r="F13" s="286"/>
    </row>
    <row r="16" spans="1:11">
      <c r="A16" s="254"/>
    </row>
    <row r="17" spans="1:21">
      <c r="A17" s="254"/>
    </row>
    <row r="18" spans="1:21" ht="16.5" customHeight="1">
      <c r="A18" s="256"/>
      <c r="B18" s="697"/>
      <c r="C18" s="697"/>
      <c r="D18" s="697"/>
      <c r="E18" s="697"/>
      <c r="F18" s="286"/>
    </row>
    <row r="19" spans="1:21">
      <c r="A19" s="254"/>
      <c r="F19" s="171"/>
      <c r="G19" s="171"/>
      <c r="H19" s="171"/>
      <c r="I19" s="171"/>
    </row>
    <row r="20" spans="1:21">
      <c r="A20" s="254"/>
    </row>
    <row r="21" spans="1:21">
      <c r="A21" s="251"/>
      <c r="B21" s="141"/>
      <c r="C21" s="699" t="s">
        <v>58</v>
      </c>
      <c r="D21" s="705" t="s">
        <v>1226</v>
      </c>
      <c r="E21" s="706"/>
      <c r="F21" s="706"/>
      <c r="G21" s="706"/>
      <c r="H21" s="705" t="s">
        <v>1227</v>
      </c>
      <c r="I21" s="706"/>
      <c r="J21" s="706"/>
      <c r="K21" s="706"/>
    </row>
    <row r="22" spans="1:21">
      <c r="B22" s="143"/>
      <c r="C22" s="734"/>
      <c r="D22" s="536" t="s">
        <v>73</v>
      </c>
      <c r="E22" s="536" t="s">
        <v>74</v>
      </c>
      <c r="F22" s="536" t="s">
        <v>75</v>
      </c>
      <c r="G22" s="536" t="s">
        <v>76</v>
      </c>
      <c r="H22" s="536" t="s">
        <v>73</v>
      </c>
      <c r="I22" s="536" t="s">
        <v>74</v>
      </c>
      <c r="J22" s="536" t="s">
        <v>75</v>
      </c>
      <c r="K22" s="536" t="s">
        <v>76</v>
      </c>
      <c r="L22" s="116"/>
      <c r="M22" s="116"/>
      <c r="N22" s="116"/>
      <c r="O22" s="116"/>
      <c r="P22" s="116"/>
    </row>
    <row r="23" spans="1:21" s="166" customFormat="1" ht="4.5" customHeight="1">
      <c r="A23" s="160"/>
      <c r="B23" s="164"/>
      <c r="C23" s="150"/>
      <c r="D23" s="165"/>
      <c r="E23" s="165"/>
      <c r="F23" s="167"/>
      <c r="G23" s="168"/>
      <c r="H23" s="165"/>
      <c r="I23" s="165"/>
      <c r="J23" s="167"/>
      <c r="K23" s="168"/>
      <c r="L23" s="168"/>
      <c r="M23" s="168"/>
      <c r="N23" s="168"/>
      <c r="O23" s="184"/>
      <c r="P23" s="184"/>
      <c r="Q23" s="184"/>
      <c r="R23" s="184"/>
    </row>
    <row r="24" spans="1:21" s="166" customFormat="1">
      <c r="A24" s="251"/>
      <c r="B24" s="170" t="s">
        <v>144</v>
      </c>
      <c r="C24" s="171">
        <f>IF(ISERROR(VLOOKUP($B24&amp;"England",Dataset2,5,FALSE))=TRUE,0,VLOOKUP($B24&amp;"England",Dataset2,5,FALSE))</f>
        <v>2420</v>
      </c>
      <c r="D24" s="171">
        <f>IF(ISERROR(VLOOKUP($B24&amp;"England",Dataset2,6,FALSE))=TRUE,0,VLOOKUP($B24&amp;"England",Dataset2,6,FALSE))</f>
        <v>114</v>
      </c>
      <c r="E24" s="171">
        <f>IF(ISERROR(VLOOKUP($B24&amp;"England",Dataset2,7,FALSE))=TRUE,0,VLOOKUP($B24&amp;"England",Dataset2,7,FALSE))</f>
        <v>1508</v>
      </c>
      <c r="F24" s="171">
        <f>IF(ISERROR(VLOOKUP($B24&amp;"England",Dataset2,8,FALSE))=TRUE,0,VLOOKUP($B24&amp;"England",Dataset2,8,FALSE))</f>
        <v>669</v>
      </c>
      <c r="G24" s="171">
        <f>IF(ISERROR(VLOOKUP($B24&amp;"England",Dataset2,9,FALSE))=TRUE,0,VLOOKUP($B24&amp;"England",Dataset2,9,FALSE))</f>
        <v>129</v>
      </c>
      <c r="H24" s="171">
        <f t="shared" ref="H24:K27" si="0">IF($C24&lt;1,0,100*D24/$C24)</f>
        <v>4.7107438016528924</v>
      </c>
      <c r="I24" s="171">
        <f t="shared" si="0"/>
        <v>62.314049586776861</v>
      </c>
      <c r="J24" s="171">
        <f t="shared" si="0"/>
        <v>27.644628099173552</v>
      </c>
      <c r="K24" s="171">
        <f t="shared" si="0"/>
        <v>5.330578512396694</v>
      </c>
      <c r="L24" s="167"/>
      <c r="M24" s="168"/>
      <c r="N24" s="168"/>
      <c r="O24" s="168"/>
      <c r="P24" s="168"/>
      <c r="Q24" s="168"/>
      <c r="R24" s="169"/>
      <c r="S24" s="169"/>
      <c r="T24" s="169"/>
      <c r="U24" s="169"/>
    </row>
    <row r="25" spans="1:21" s="166" customFormat="1">
      <c r="A25" s="251"/>
      <c r="B25" s="285" t="s">
        <v>239</v>
      </c>
      <c r="C25" s="171">
        <f>IF(ISERROR(VLOOKUP($B25&amp;"England",Dataset2,5,FALSE))=TRUE,0,VLOOKUP($B25&amp;"England",Dataset2,5,FALSE))</f>
        <v>1675</v>
      </c>
      <c r="D25" s="171">
        <f>IF(ISERROR(VLOOKUP($B25&amp;"England",Dataset2,6,FALSE))=TRUE,0,VLOOKUP($B25&amp;"England",Dataset2,6,FALSE))</f>
        <v>170</v>
      </c>
      <c r="E25" s="171">
        <f>IF(ISERROR(VLOOKUP($B25&amp;"England",Dataset2,7,FALSE))=TRUE,0,VLOOKUP($B25&amp;"England",Dataset2,7,FALSE))</f>
        <v>1008</v>
      </c>
      <c r="F25" s="171">
        <f>IF(ISERROR(VLOOKUP($B25&amp;"England",Dataset2,8,FALSE))=TRUE,0,VLOOKUP($B25&amp;"England",Dataset2,8,FALSE))</f>
        <v>394</v>
      </c>
      <c r="G25" s="171">
        <f>IF(ISERROR(VLOOKUP($B25&amp;"England",Dataset2,9,FALSE))=TRUE,0,VLOOKUP($B25&amp;"England",Dataset2,9,FALSE))</f>
        <v>103</v>
      </c>
      <c r="H25" s="171">
        <f t="shared" si="0"/>
        <v>10.149253731343284</v>
      </c>
      <c r="I25" s="171">
        <f t="shared" si="0"/>
        <v>60.179104477611943</v>
      </c>
      <c r="J25" s="171">
        <f t="shared" si="0"/>
        <v>23.522388059701491</v>
      </c>
      <c r="K25" s="171">
        <f t="shared" si="0"/>
        <v>6.1492537313432836</v>
      </c>
      <c r="L25" s="167"/>
      <c r="M25" s="168"/>
      <c r="N25" s="168"/>
      <c r="O25" s="168"/>
      <c r="P25" s="168"/>
      <c r="Q25" s="168"/>
      <c r="R25" s="169"/>
      <c r="S25" s="169"/>
      <c r="T25" s="169"/>
      <c r="U25" s="169"/>
    </row>
    <row r="26" spans="1:21" s="166" customFormat="1">
      <c r="A26" s="251"/>
      <c r="B26" s="285" t="s">
        <v>240</v>
      </c>
      <c r="C26" s="171">
        <f>IF(ISERROR(VLOOKUP($B26&amp;"England",Dataset2,5,FALSE))=TRUE,0,VLOOKUP($B26&amp;"England",Dataset2,5,FALSE))</f>
        <v>15</v>
      </c>
      <c r="D26" s="171">
        <f>IF(ISERROR(VLOOKUP($B26&amp;"England",Dataset2,6,FALSE))=TRUE,0,VLOOKUP($B26&amp;"England",Dataset2,6,FALSE))</f>
        <v>5</v>
      </c>
      <c r="E26" s="171">
        <f>IF(ISERROR(VLOOKUP($B26&amp;"England",Dataset2,7,FALSE))=TRUE,0,VLOOKUP($B26&amp;"England",Dataset2,7,FALSE))</f>
        <v>7</v>
      </c>
      <c r="F26" s="171">
        <f>IF(ISERROR(VLOOKUP($B26&amp;"England",Dataset2,8,FALSE))=TRUE,0,VLOOKUP($B26&amp;"England",Dataset2,8,FALSE))</f>
        <v>2</v>
      </c>
      <c r="G26" s="171">
        <f>IF(ISERROR(VLOOKUP($B26&amp;"England",Dataset2,9,FALSE))=TRUE,0,VLOOKUP($B26&amp;"England",Dataset2,9,FALSE))</f>
        <v>1</v>
      </c>
      <c r="H26" s="171">
        <f t="shared" si="0"/>
        <v>33.333333333333336</v>
      </c>
      <c r="I26" s="171">
        <f t="shared" si="0"/>
        <v>46.666666666666664</v>
      </c>
      <c r="J26" s="171">
        <f t="shared" si="0"/>
        <v>13.333333333333334</v>
      </c>
      <c r="K26" s="171">
        <f t="shared" si="0"/>
        <v>6.666666666666667</v>
      </c>
      <c r="L26" s="167"/>
      <c r="M26" s="168"/>
      <c r="N26" s="168"/>
      <c r="O26" s="168"/>
      <c r="P26" s="168"/>
      <c r="Q26" s="168"/>
      <c r="R26" s="169"/>
      <c r="S26" s="169"/>
      <c r="T26" s="169"/>
      <c r="U26" s="169"/>
    </row>
    <row r="27" spans="1:21" s="166" customFormat="1">
      <c r="A27" s="251"/>
      <c r="B27" s="170" t="s">
        <v>172</v>
      </c>
      <c r="C27" s="171">
        <f>IF(ISERROR(VLOOKUP($B27&amp;"England",Dataset2,5,FALSE))=TRUE,0,VLOOKUP($B27&amp;"England",Dataset2,5,FALSE))</f>
        <v>4110</v>
      </c>
      <c r="D27" s="171">
        <f>IF(ISERROR(VLOOKUP($B27&amp;"England",Dataset2,6,FALSE))=TRUE,0,VLOOKUP($B27&amp;"England",Dataset2,6,FALSE))</f>
        <v>289</v>
      </c>
      <c r="E27" s="171">
        <f>IF(ISERROR(VLOOKUP($B27&amp;"England",Dataset2,7,FALSE))=TRUE,0,VLOOKUP($B27&amp;"England",Dataset2,7,FALSE))</f>
        <v>2523</v>
      </c>
      <c r="F27" s="171">
        <f>IF(ISERROR(VLOOKUP($B27&amp;"England",Dataset2,8,FALSE))=TRUE,0,VLOOKUP($B27&amp;"England",Dataset2,8,FALSE))</f>
        <v>1065</v>
      </c>
      <c r="G27" s="171">
        <f>IF(ISERROR(VLOOKUP($B27&amp;"England",Dataset2,9,FALSE))=TRUE,0,VLOOKUP($B27&amp;"England",Dataset2,9,FALSE))</f>
        <v>233</v>
      </c>
      <c r="H27" s="171">
        <f t="shared" si="0"/>
        <v>7.0316301703163013</v>
      </c>
      <c r="I27" s="171">
        <f t="shared" si="0"/>
        <v>61.386861313868614</v>
      </c>
      <c r="J27" s="171">
        <f t="shared" si="0"/>
        <v>25.912408759124087</v>
      </c>
      <c r="K27" s="171">
        <f t="shared" si="0"/>
        <v>5.669099756690998</v>
      </c>
      <c r="L27" s="167"/>
      <c r="M27" s="168"/>
      <c r="N27" s="168"/>
      <c r="O27" s="168"/>
      <c r="P27" s="168"/>
      <c r="Q27" s="168"/>
      <c r="R27" s="169"/>
      <c r="S27" s="169"/>
      <c r="T27" s="169"/>
      <c r="U27" s="169"/>
    </row>
    <row r="28" spans="1:21" ht="4.5" customHeight="1">
      <c r="A28" s="252"/>
      <c r="B28" s="172"/>
      <c r="C28" s="173"/>
      <c r="D28" s="173"/>
      <c r="E28" s="173"/>
      <c r="F28" s="173"/>
      <c r="G28" s="174"/>
      <c r="H28" s="173"/>
      <c r="I28" s="173"/>
      <c r="J28" s="173"/>
      <c r="K28" s="174"/>
      <c r="L28" s="161"/>
      <c r="M28" s="161"/>
      <c r="N28" s="161"/>
      <c r="O28" s="161"/>
      <c r="P28" s="161"/>
      <c r="Q28" s="161"/>
    </row>
    <row r="29" spans="1:21" ht="12.75" customHeight="1">
      <c r="A29" s="253"/>
      <c r="B29" s="164"/>
      <c r="C29" s="175"/>
      <c r="D29" s="175"/>
      <c r="E29" s="175"/>
      <c r="F29" s="175"/>
      <c r="G29" s="175"/>
      <c r="H29" s="175"/>
      <c r="I29" s="175"/>
      <c r="J29" s="303"/>
      <c r="K29" s="208" t="s">
        <v>57</v>
      </c>
      <c r="L29" s="161"/>
      <c r="M29" s="161"/>
      <c r="N29" s="161"/>
      <c r="O29" s="161"/>
      <c r="P29" s="161"/>
      <c r="Q29" s="161"/>
    </row>
    <row r="30" spans="1:21">
      <c r="A30" s="254"/>
      <c r="B30" s="697" t="s">
        <v>0</v>
      </c>
      <c r="C30" s="697"/>
      <c r="D30" s="697"/>
      <c r="E30" s="697"/>
    </row>
    <row r="31" spans="1:21">
      <c r="A31" s="254"/>
      <c r="B31" s="333" t="s">
        <v>1204</v>
      </c>
    </row>
    <row r="32" spans="1:21" ht="11.25" customHeight="1">
      <c r="A32" s="254"/>
      <c r="B32" s="155" t="s">
        <v>9211</v>
      </c>
    </row>
    <row r="33" spans="1:1">
      <c r="A33" s="254"/>
    </row>
    <row r="34" spans="1:1">
      <c r="A34" s="254"/>
    </row>
    <row r="35" spans="1:1">
      <c r="A35" s="254"/>
    </row>
    <row r="36" spans="1:1">
      <c r="A36" s="254"/>
    </row>
    <row r="37" spans="1:1">
      <c r="A37" s="254"/>
    </row>
    <row r="38" spans="1:1">
      <c r="A38" s="254"/>
    </row>
    <row r="39" spans="1:1">
      <c r="A39" s="254"/>
    </row>
    <row r="40" spans="1:1">
      <c r="A40" s="254"/>
    </row>
    <row r="41" spans="1:1">
      <c r="A41" s="254"/>
    </row>
    <row r="42" spans="1:1">
      <c r="A42" s="254"/>
    </row>
    <row r="43" spans="1:1">
      <c r="A43" s="254"/>
    </row>
    <row r="44" spans="1:1">
      <c r="A44" s="254"/>
    </row>
    <row r="45" spans="1:1">
      <c r="A45" s="254"/>
    </row>
    <row r="46" spans="1:1">
      <c r="A46" s="255"/>
    </row>
    <row r="47" spans="1:1">
      <c r="A47" s="257"/>
    </row>
    <row r="48" spans="1:1">
      <c r="A48" s="258"/>
    </row>
    <row r="49" spans="1:1">
      <c r="A49" s="258"/>
    </row>
    <row r="50" spans="1:1">
      <c r="A50" s="258"/>
    </row>
    <row r="51" spans="1:1">
      <c r="A51" s="258"/>
    </row>
    <row r="52" spans="1:1">
      <c r="A52" s="258"/>
    </row>
    <row r="53" spans="1:1">
      <c r="A53" s="259"/>
    </row>
    <row r="54" spans="1:1">
      <c r="A54" s="259"/>
    </row>
    <row r="55" spans="1:1">
      <c r="A55" s="258"/>
    </row>
    <row r="56" spans="1:1">
      <c r="A56" s="258"/>
    </row>
    <row r="57" spans="1:1">
      <c r="A57" s="258"/>
    </row>
    <row r="58" spans="1:1">
      <c r="A58" s="258"/>
    </row>
    <row r="59" spans="1:1">
      <c r="A59" s="258"/>
    </row>
    <row r="60" spans="1:1">
      <c r="A60" s="258"/>
    </row>
    <row r="61" spans="1:1">
      <c r="A61" s="258"/>
    </row>
    <row r="62" spans="1:1">
      <c r="A62" s="258"/>
    </row>
    <row r="63" spans="1:1">
      <c r="A63" s="255"/>
    </row>
    <row r="64" spans="1:1">
      <c r="A64" s="257"/>
    </row>
    <row r="65" spans="1:1">
      <c r="A65" s="258"/>
    </row>
    <row r="66" spans="1:1">
      <c r="A66" s="258"/>
    </row>
    <row r="67" spans="1:1">
      <c r="A67" s="258"/>
    </row>
    <row r="68" spans="1:1">
      <c r="A68" s="258"/>
    </row>
    <row r="69" spans="1:1">
      <c r="A69" s="258"/>
    </row>
    <row r="70" spans="1:1">
      <c r="A70" s="258"/>
    </row>
    <row r="71" spans="1:1">
      <c r="A71" s="258"/>
    </row>
    <row r="72" spans="1:1">
      <c r="A72" s="258"/>
    </row>
    <row r="73" spans="1:1">
      <c r="A73" s="258"/>
    </row>
    <row r="74" spans="1:1">
      <c r="A74" s="255"/>
    </row>
    <row r="75" spans="1:1">
      <c r="A75" s="257"/>
    </row>
    <row r="76" spans="1:1">
      <c r="A76" s="258"/>
    </row>
    <row r="77" spans="1:1">
      <c r="A77" s="258"/>
    </row>
    <row r="78" spans="1:1">
      <c r="A78" s="258"/>
    </row>
    <row r="79" spans="1:1">
      <c r="A79" s="258"/>
    </row>
    <row r="80" spans="1:1">
      <c r="A80" s="258"/>
    </row>
    <row r="81" spans="1:1">
      <c r="A81" s="258"/>
    </row>
    <row r="82" spans="1:1">
      <c r="A82" s="258"/>
    </row>
    <row r="83" spans="1:1">
      <c r="A83" s="258"/>
    </row>
    <row r="84" spans="1:1">
      <c r="A84" s="258"/>
    </row>
    <row r="85" spans="1:1">
      <c r="A85" s="258"/>
    </row>
    <row r="86" spans="1:1">
      <c r="A86" s="258"/>
    </row>
    <row r="87" spans="1:1">
      <c r="A87" s="258"/>
    </row>
    <row r="88" spans="1:1">
      <c r="A88" s="258"/>
    </row>
    <row r="89" spans="1:1">
      <c r="A89" s="258"/>
    </row>
    <row r="90" spans="1:1">
      <c r="A90" s="255"/>
    </row>
    <row r="91" spans="1:1">
      <c r="A91" s="257"/>
    </row>
    <row r="92" spans="1:1">
      <c r="A92" s="260"/>
    </row>
    <row r="93" spans="1:1">
      <c r="A93" s="260"/>
    </row>
    <row r="94" spans="1:1">
      <c r="A94" s="260"/>
    </row>
    <row r="95" spans="1:1">
      <c r="A95" s="260"/>
    </row>
    <row r="96" spans="1:1">
      <c r="A96" s="260"/>
    </row>
    <row r="97" spans="1:1">
      <c r="A97" s="260"/>
    </row>
    <row r="98" spans="1:1">
      <c r="A98" s="260"/>
    </row>
    <row r="99" spans="1:1">
      <c r="A99" s="260"/>
    </row>
    <row r="100" spans="1:1">
      <c r="A100" s="259"/>
    </row>
    <row r="101" spans="1:1">
      <c r="A101" s="260"/>
    </row>
    <row r="102" spans="1:1">
      <c r="A102" s="260"/>
    </row>
    <row r="103" spans="1:1">
      <c r="A103" s="255"/>
    </row>
    <row r="104" spans="1:1">
      <c r="A104" s="256"/>
    </row>
    <row r="105" spans="1:1">
      <c r="A105" s="254"/>
    </row>
    <row r="106" spans="1:1">
      <c r="A106" s="254"/>
    </row>
    <row r="107" spans="1:1">
      <c r="A107" s="254"/>
    </row>
    <row r="108" spans="1:1">
      <c r="A108" s="254"/>
    </row>
    <row r="109" spans="1:1">
      <c r="A109" s="254"/>
    </row>
    <row r="110" spans="1:1">
      <c r="A110" s="254"/>
    </row>
    <row r="111" spans="1:1">
      <c r="A111" s="254"/>
    </row>
    <row r="112" spans="1:1">
      <c r="A112" s="254"/>
    </row>
    <row r="113" spans="1:1">
      <c r="A113" s="254"/>
    </row>
    <row r="114" spans="1:1">
      <c r="A114" s="254"/>
    </row>
    <row r="115" spans="1:1">
      <c r="A115" s="254"/>
    </row>
    <row r="116" spans="1:1">
      <c r="A116" s="254"/>
    </row>
    <row r="117" spans="1:1">
      <c r="A117" s="254"/>
    </row>
    <row r="118" spans="1:1">
      <c r="A118" s="254"/>
    </row>
    <row r="119" spans="1:1">
      <c r="A119" s="254"/>
    </row>
    <row r="120" spans="1:1">
      <c r="A120" s="254"/>
    </row>
    <row r="121" spans="1:1">
      <c r="A121" s="254"/>
    </row>
    <row r="122" spans="1:1">
      <c r="A122" s="254"/>
    </row>
    <row r="123" spans="1:1">
      <c r="A123" s="254"/>
    </row>
    <row r="124" spans="1:1">
      <c r="A124" s="254"/>
    </row>
    <row r="125" spans="1:1">
      <c r="A125" s="254"/>
    </row>
    <row r="126" spans="1:1">
      <c r="A126" s="254"/>
    </row>
    <row r="127" spans="1:1">
      <c r="A127" s="254"/>
    </row>
    <row r="128" spans="1:1">
      <c r="A128" s="254"/>
    </row>
    <row r="129" spans="1:1">
      <c r="A129" s="254"/>
    </row>
    <row r="130" spans="1:1">
      <c r="A130" s="254"/>
    </row>
    <row r="131" spans="1:1">
      <c r="A131" s="254"/>
    </row>
    <row r="132" spans="1:1">
      <c r="A132" s="254"/>
    </row>
    <row r="133" spans="1:1">
      <c r="A133" s="254"/>
    </row>
    <row r="134" spans="1:1">
      <c r="A134" s="254"/>
    </row>
    <row r="135" spans="1:1">
      <c r="A135" s="254"/>
    </row>
    <row r="136" spans="1:1">
      <c r="A136" s="254"/>
    </row>
    <row r="137" spans="1:1">
      <c r="A137" s="254"/>
    </row>
    <row r="138" spans="1:1">
      <c r="A138" s="255"/>
    </row>
    <row r="139" spans="1:1">
      <c r="A139" s="256"/>
    </row>
    <row r="140" spans="1:1">
      <c r="A140" s="254"/>
    </row>
    <row r="141" spans="1:1">
      <c r="A141" s="254"/>
    </row>
    <row r="142" spans="1:1">
      <c r="A142" s="254"/>
    </row>
    <row r="143" spans="1:1">
      <c r="A143" s="254"/>
    </row>
    <row r="144" spans="1:1">
      <c r="A144" s="254"/>
    </row>
    <row r="145" spans="1:1">
      <c r="A145" s="254"/>
    </row>
    <row r="146" spans="1:1">
      <c r="A146" s="254"/>
    </row>
    <row r="147" spans="1:1">
      <c r="A147" s="254"/>
    </row>
    <row r="148" spans="1:1">
      <c r="A148" s="254"/>
    </row>
    <row r="149" spans="1:1">
      <c r="A149" s="254"/>
    </row>
    <row r="150" spans="1:1">
      <c r="A150" s="254"/>
    </row>
    <row r="151" spans="1:1">
      <c r="A151" s="254"/>
    </row>
    <row r="152" spans="1:1">
      <c r="A152" s="254"/>
    </row>
    <row r="153" spans="1:1">
      <c r="A153" s="254"/>
    </row>
    <row r="154" spans="1:1">
      <c r="A154" s="254"/>
    </row>
    <row r="155" spans="1:1">
      <c r="A155" s="254"/>
    </row>
    <row r="156" spans="1:1">
      <c r="A156" s="254"/>
    </row>
    <row r="157" spans="1:1">
      <c r="A157" s="254"/>
    </row>
    <row r="158" spans="1:1">
      <c r="A158" s="254"/>
    </row>
    <row r="159" spans="1:1">
      <c r="A159" s="255"/>
    </row>
    <row r="160" spans="1:1">
      <c r="A160" s="256"/>
    </row>
    <row r="161" spans="1:1">
      <c r="A161" s="254"/>
    </row>
    <row r="162" spans="1:1">
      <c r="A162" s="254"/>
    </row>
    <row r="163" spans="1:1">
      <c r="A163" s="259"/>
    </row>
    <row r="164" spans="1:1">
      <c r="A164" s="254"/>
    </row>
    <row r="165" spans="1:1">
      <c r="A165" s="254"/>
    </row>
    <row r="166" spans="1:1">
      <c r="A166" s="254"/>
    </row>
    <row r="167" spans="1:1">
      <c r="A167" s="254"/>
    </row>
    <row r="168" spans="1:1">
      <c r="A168" s="254"/>
    </row>
    <row r="169" spans="1:1">
      <c r="A169" s="254"/>
    </row>
    <row r="170" spans="1:1">
      <c r="A170" s="254"/>
    </row>
    <row r="171" spans="1:1">
      <c r="A171" s="254"/>
    </row>
    <row r="172" spans="1:1">
      <c r="A172" s="254"/>
    </row>
    <row r="173" spans="1:1">
      <c r="A173" s="254"/>
    </row>
    <row r="174" spans="1:1">
      <c r="A174" s="254"/>
    </row>
    <row r="175" spans="1:1">
      <c r="A175" s="254"/>
    </row>
    <row r="176" spans="1:1">
      <c r="A176" s="254"/>
    </row>
    <row r="177" spans="1:1">
      <c r="A177" s="254"/>
    </row>
    <row r="178" spans="1:1">
      <c r="A178" s="256"/>
    </row>
    <row r="179" spans="1:1">
      <c r="A179" s="254"/>
    </row>
    <row r="180" spans="1:1">
      <c r="A180" s="261"/>
    </row>
    <row r="181" spans="1:1">
      <c r="A181" s="261"/>
    </row>
    <row r="182" spans="1:1">
      <c r="A182" s="127"/>
    </row>
    <row r="183" spans="1:1">
      <c r="A183" s="127"/>
    </row>
  </sheetData>
  <sheetProtection sheet="1" objects="1" scenarios="1"/>
  <mergeCells count="7">
    <mergeCell ref="B13:E13"/>
    <mergeCell ref="B18:E18"/>
    <mergeCell ref="B30:E30"/>
    <mergeCell ref="B2:K2"/>
    <mergeCell ref="C21:C22"/>
    <mergeCell ref="D21:G21"/>
    <mergeCell ref="H21:K21"/>
  </mergeCells>
  <phoneticPr fontId="3" type="noConversion"/>
  <pageMargins left="0.75" right="0.75" top="1" bottom="1" header="0.5" footer="0.5"/>
  <pageSetup paperSize="9" scale="73" orientation="landscape" r:id="rId1"/>
  <headerFooter alignWithMargins="0"/>
  <ignoredErrors>
    <ignoredError sqref="L24:L27" formula="1"/>
  </ignoredErrors>
  <drawing r:id="rId2"/>
</worksheet>
</file>

<file path=xl/worksheets/sheet34.xml><?xml version="1.0" encoding="utf-8"?>
<worksheet xmlns="http://schemas.openxmlformats.org/spreadsheetml/2006/main" xmlns:r="http://schemas.openxmlformats.org/officeDocument/2006/relationships">
  <sheetPr codeName="Sheet21" enableFormatConditionsCalculation="0"/>
  <dimension ref="A2:AE186"/>
  <sheetViews>
    <sheetView showGridLines="0" showRowColHeaders="0" zoomScaleNormal="100" workbookViewId="0"/>
  </sheetViews>
  <sheetFormatPr defaultColWidth="9.140625" defaultRowHeight="12.75"/>
  <cols>
    <col min="1" max="1" width="0.7109375" style="3" customWidth="1"/>
    <col min="2" max="2" width="32" style="5" customWidth="1"/>
    <col min="3" max="3" width="30.7109375" style="5" customWidth="1"/>
    <col min="4" max="4" width="0.5703125" style="5" customWidth="1"/>
    <col min="5" max="5" width="11.5703125" style="210" customWidth="1"/>
    <col min="6" max="6" width="10.85546875" style="210" bestFit="1" customWidth="1"/>
    <col min="7" max="7" width="7.28515625" style="210" bestFit="1" customWidth="1"/>
    <col min="8" max="8" width="10.85546875" style="210" bestFit="1" customWidth="1"/>
    <col min="9" max="9" width="10.42578125" style="210" bestFit="1" customWidth="1"/>
    <col min="10" max="10" width="10.85546875" style="210" bestFit="1" customWidth="1"/>
    <col min="11" max="11" width="5.7109375" style="210" customWidth="1"/>
    <col min="12" max="12" width="10.85546875" style="211" bestFit="1" customWidth="1"/>
    <col min="13" max="13" width="12.42578125" style="211" customWidth="1"/>
    <col min="14" max="14" width="7.5703125" style="3" customWidth="1"/>
    <col min="15" max="15" width="7.5703125" style="73" customWidth="1"/>
    <col min="16" max="16" width="9.7109375" style="3" customWidth="1"/>
    <col min="17" max="17" width="9.7109375" style="73" customWidth="1"/>
    <col min="18" max="18" width="9.7109375" style="3" customWidth="1"/>
    <col min="19" max="19" width="9.7109375" style="73" customWidth="1"/>
    <col min="20" max="20" width="9.7109375" style="3" customWidth="1"/>
    <col min="21" max="21" width="9.7109375" style="73" customWidth="1"/>
    <col min="22" max="22" width="9.7109375" style="3" customWidth="1"/>
    <col min="23" max="23" width="9.7109375" style="73" customWidth="1"/>
    <col min="24" max="16384" width="9.140625" style="3"/>
  </cols>
  <sheetData>
    <row r="2" spans="2:24">
      <c r="B2" s="683" t="str">
        <f>"Chart 2: Inspection judgements of early years registered providers inspected between "&amp; Ranges!A1&amp; ", by provider type (provisional)"&amp;CHAR(185)&amp;" "&amp;CHAR(178)&amp;" "&amp;CHAR(179)</f>
        <v>Chart 2: Inspection judgements of early years registered providers inspected between 1 January 2013 and 31 March 2013, by provider type (provisional)¹ ² ³</v>
      </c>
      <c r="C2" s="683"/>
      <c r="D2" s="683"/>
      <c r="E2" s="683"/>
      <c r="F2" s="683"/>
      <c r="G2" s="683"/>
      <c r="H2" s="683"/>
      <c r="I2" s="683"/>
      <c r="J2" s="683"/>
      <c r="K2" s="683"/>
      <c r="L2" s="683"/>
      <c r="M2" s="683"/>
      <c r="N2" s="74"/>
      <c r="O2" s="75"/>
      <c r="P2" s="74"/>
      <c r="Q2" s="75"/>
      <c r="R2" s="74"/>
      <c r="S2" s="75"/>
      <c r="T2" s="74"/>
      <c r="U2" s="75"/>
    </row>
    <row r="3" spans="2:24">
      <c r="B3" s="683"/>
      <c r="C3" s="683"/>
      <c r="D3" s="683"/>
      <c r="E3" s="683"/>
      <c r="F3" s="683"/>
      <c r="G3" s="683"/>
      <c r="H3" s="683"/>
      <c r="I3" s="683"/>
      <c r="J3" s="683"/>
      <c r="K3" s="683"/>
      <c r="L3" s="683"/>
      <c r="M3" s="683"/>
      <c r="N3" s="74"/>
      <c r="O3" s="75"/>
      <c r="P3" s="74"/>
      <c r="Q3" s="75"/>
      <c r="R3" s="74"/>
      <c r="S3" s="75"/>
      <c r="T3" s="74"/>
      <c r="U3" s="75"/>
    </row>
    <row r="4" spans="2:24">
      <c r="B4" s="3"/>
      <c r="C4" s="3"/>
      <c r="L4" s="210"/>
      <c r="M4" s="210"/>
      <c r="O4" s="84"/>
      <c r="P4" s="5"/>
      <c r="Q4" s="84"/>
      <c r="R4" s="5"/>
      <c r="S4" s="84"/>
      <c r="T4" s="5"/>
      <c r="U4" s="84"/>
      <c r="V4" s="5"/>
      <c r="W4" s="84"/>
      <c r="X4" s="5"/>
    </row>
    <row r="21" spans="1:23" s="116" customFormat="1">
      <c r="E21" s="217"/>
      <c r="F21" s="217"/>
      <c r="G21" s="217"/>
      <c r="H21" s="217"/>
      <c r="I21" s="217"/>
      <c r="J21" s="217"/>
      <c r="K21" s="217"/>
      <c r="L21" s="217"/>
      <c r="M21" s="217"/>
      <c r="O21" s="117"/>
      <c r="Q21" s="117"/>
      <c r="S21" s="117"/>
      <c r="U21" s="117"/>
      <c r="W21" s="117"/>
    </row>
    <row r="22" spans="1:23" s="116" customFormat="1">
      <c r="E22" s="217"/>
      <c r="F22" s="217"/>
      <c r="G22" s="217"/>
      <c r="H22" s="217"/>
      <c r="I22" s="217"/>
      <c r="J22" s="217"/>
      <c r="K22" s="217"/>
      <c r="L22" s="217"/>
      <c r="M22" s="217"/>
      <c r="O22" s="117"/>
      <c r="Q22" s="117"/>
      <c r="S22" s="117"/>
      <c r="U22" s="117"/>
      <c r="W22" s="117"/>
    </row>
    <row r="23" spans="1:23" s="116" customFormat="1">
      <c r="E23" s="217"/>
      <c r="F23" s="217"/>
      <c r="G23" s="217"/>
      <c r="H23" s="217"/>
      <c r="I23" s="217"/>
      <c r="J23" s="217"/>
      <c r="K23" s="217"/>
      <c r="L23" s="217"/>
      <c r="M23" s="217"/>
      <c r="O23" s="117"/>
      <c r="Q23" s="117"/>
      <c r="S23" s="117"/>
      <c r="U23" s="117"/>
      <c r="W23" s="117"/>
    </row>
    <row r="24" spans="1:23" s="116" customFormat="1">
      <c r="E24" s="217"/>
      <c r="F24" s="217"/>
      <c r="G24" s="217"/>
      <c r="H24" s="217"/>
      <c r="I24" s="217"/>
      <c r="J24" s="217"/>
      <c r="K24" s="217"/>
      <c r="L24" s="217"/>
      <c r="M24" s="217"/>
      <c r="O24" s="117"/>
      <c r="Q24" s="117"/>
      <c r="S24" s="117"/>
      <c r="U24" s="117"/>
      <c r="W24" s="117"/>
    </row>
    <row r="25" spans="1:23" s="116" customFormat="1">
      <c r="E25" s="217"/>
      <c r="F25" s="217"/>
      <c r="G25" s="217"/>
      <c r="H25" s="217"/>
      <c r="I25" s="217"/>
      <c r="J25" s="217"/>
      <c r="K25" s="217"/>
      <c r="L25" s="217"/>
      <c r="M25" s="217"/>
      <c r="O25" s="117"/>
      <c r="Q25" s="117"/>
      <c r="S25" s="117"/>
      <c r="U25" s="117"/>
      <c r="W25" s="117"/>
    </row>
    <row r="26" spans="1:23" s="116" customFormat="1">
      <c r="E26" s="217"/>
      <c r="F26" s="217"/>
      <c r="G26" s="217"/>
      <c r="H26" s="217"/>
      <c r="I26" s="217"/>
      <c r="J26" s="217"/>
      <c r="K26" s="217"/>
      <c r="L26" s="217"/>
      <c r="M26" s="217"/>
      <c r="O26" s="117"/>
      <c r="Q26" s="117"/>
      <c r="S26" s="117"/>
      <c r="U26" s="117"/>
      <c r="W26" s="117"/>
    </row>
    <row r="27" spans="1:23" s="116" customFormat="1">
      <c r="E27" s="217"/>
      <c r="F27" s="217"/>
      <c r="G27" s="217"/>
      <c r="H27" s="217"/>
      <c r="I27" s="217"/>
      <c r="J27" s="217"/>
      <c r="K27" s="217"/>
      <c r="L27" s="217"/>
      <c r="M27" s="217"/>
      <c r="O27" s="117"/>
      <c r="Q27" s="117"/>
      <c r="S27" s="117"/>
      <c r="U27" s="117"/>
      <c r="W27" s="117"/>
    </row>
    <row r="28" spans="1:23" s="116" customFormat="1">
      <c r="E28" s="217"/>
      <c r="F28" s="217"/>
      <c r="G28" s="217"/>
      <c r="H28" s="217"/>
      <c r="I28" s="217"/>
      <c r="J28" s="217"/>
      <c r="K28" s="217"/>
      <c r="L28" s="217"/>
      <c r="M28" s="217"/>
      <c r="O28" s="117"/>
      <c r="Q28" s="117"/>
      <c r="S28" s="117"/>
      <c r="U28" s="117"/>
      <c r="W28" s="117"/>
    </row>
    <row r="29" spans="1:23" s="116" customFormat="1">
      <c r="A29" s="118"/>
      <c r="B29" s="119"/>
      <c r="C29" s="119"/>
      <c r="D29" s="119"/>
      <c r="E29" s="217"/>
      <c r="F29" s="217"/>
      <c r="G29" s="217"/>
      <c r="H29" s="217"/>
      <c r="I29" s="217"/>
      <c r="J29" s="217"/>
      <c r="K29" s="217"/>
      <c r="L29" s="217"/>
      <c r="M29" s="217"/>
      <c r="O29" s="117"/>
      <c r="Q29" s="117"/>
      <c r="S29" s="117"/>
      <c r="U29" s="117"/>
      <c r="W29" s="117"/>
    </row>
    <row r="30" spans="1:23" s="116" customFormat="1">
      <c r="A30" s="120"/>
      <c r="B30" s="682"/>
      <c r="C30" s="682"/>
      <c r="D30" s="682"/>
      <c r="E30" s="217"/>
      <c r="F30" s="217"/>
      <c r="G30" s="217"/>
      <c r="H30" s="217"/>
      <c r="I30" s="217"/>
      <c r="J30" s="217"/>
      <c r="K30" s="217"/>
      <c r="L30" s="217"/>
      <c r="M30" s="217"/>
      <c r="O30" s="117"/>
      <c r="Q30" s="117"/>
      <c r="S30" s="117"/>
      <c r="U30" s="117"/>
      <c r="W30" s="117"/>
    </row>
    <row r="31" spans="1:23" s="116" customFormat="1">
      <c r="A31" s="120"/>
      <c r="B31" s="682"/>
      <c r="C31" s="682"/>
      <c r="D31" s="682"/>
      <c r="E31" s="217"/>
      <c r="F31" s="217"/>
      <c r="G31" s="217"/>
      <c r="H31" s="217"/>
      <c r="I31" s="217"/>
      <c r="J31" s="217"/>
      <c r="K31" s="217"/>
      <c r="L31" s="217"/>
      <c r="M31" s="217"/>
      <c r="O31" s="117"/>
      <c r="Q31" s="117"/>
      <c r="S31" s="117"/>
      <c r="U31" s="117"/>
      <c r="W31" s="117"/>
    </row>
    <row r="32" spans="1:23" s="116" customFormat="1">
      <c r="A32" s="118"/>
      <c r="B32" s="119"/>
      <c r="C32" s="119"/>
      <c r="D32" s="119"/>
      <c r="E32" s="217"/>
      <c r="F32" s="217"/>
      <c r="G32" s="217"/>
      <c r="H32" s="217"/>
      <c r="I32" s="217"/>
      <c r="J32" s="217"/>
      <c r="K32" s="217"/>
      <c r="L32" s="217"/>
      <c r="M32" s="217"/>
      <c r="O32" s="117"/>
      <c r="Q32" s="117"/>
      <c r="S32" s="117"/>
      <c r="U32" s="117"/>
      <c r="W32" s="117"/>
    </row>
    <row r="33" spans="1:23" s="116" customFormat="1">
      <c r="A33" s="120"/>
      <c r="B33" s="682"/>
      <c r="C33" s="682"/>
      <c r="D33" s="682"/>
      <c r="E33" s="217"/>
      <c r="F33" s="217"/>
      <c r="G33" s="217"/>
      <c r="H33" s="217"/>
      <c r="I33" s="217"/>
      <c r="J33" s="217"/>
      <c r="K33" s="217"/>
      <c r="L33" s="217"/>
      <c r="M33" s="217"/>
      <c r="O33" s="117"/>
      <c r="Q33" s="117"/>
      <c r="S33" s="117"/>
      <c r="U33" s="117"/>
      <c r="W33" s="117"/>
    </row>
    <row r="34" spans="1:23" s="116" customFormat="1">
      <c r="A34" s="120"/>
      <c r="B34" s="682"/>
      <c r="C34" s="682"/>
      <c r="D34" s="682"/>
      <c r="E34" s="217"/>
      <c r="F34" s="217"/>
      <c r="G34" s="217"/>
      <c r="H34" s="217"/>
      <c r="I34" s="217"/>
      <c r="J34" s="217"/>
      <c r="K34" s="217"/>
      <c r="L34" s="217"/>
      <c r="M34" s="217"/>
      <c r="O34" s="117"/>
      <c r="Q34" s="117"/>
      <c r="S34" s="117"/>
      <c r="U34" s="117"/>
      <c r="W34" s="117"/>
    </row>
    <row r="35" spans="1:23" s="116" customFormat="1">
      <c r="A35" s="120"/>
      <c r="B35" s="682"/>
      <c r="C35" s="682"/>
      <c r="D35" s="682"/>
      <c r="E35" s="217"/>
      <c r="F35" s="217"/>
      <c r="G35" s="217"/>
      <c r="H35" s="217"/>
      <c r="I35" s="217"/>
      <c r="J35" s="217"/>
      <c r="K35" s="217"/>
      <c r="L35" s="217"/>
      <c r="M35" s="217"/>
      <c r="O35" s="117"/>
      <c r="Q35" s="117"/>
      <c r="S35" s="117"/>
      <c r="U35" s="117"/>
      <c r="W35" s="117"/>
    </row>
    <row r="36" spans="1:23" s="116" customFormat="1">
      <c r="A36" s="120"/>
      <c r="B36" s="682"/>
      <c r="C36" s="682"/>
      <c r="D36" s="682"/>
      <c r="E36" s="217"/>
      <c r="F36" s="217"/>
      <c r="G36" s="217"/>
      <c r="H36" s="217"/>
      <c r="I36" s="217"/>
      <c r="J36" s="217"/>
      <c r="K36" s="217"/>
      <c r="L36" s="217"/>
      <c r="M36" s="217"/>
      <c r="O36" s="117"/>
      <c r="Q36" s="117"/>
      <c r="S36" s="117"/>
      <c r="U36" s="117"/>
      <c r="W36" s="117"/>
    </row>
    <row r="37" spans="1:23" s="16" customFormat="1" ht="15.75" customHeight="1">
      <c r="B37" s="97"/>
      <c r="C37" s="97"/>
      <c r="D37" s="97"/>
      <c r="E37" s="751" t="s">
        <v>58</v>
      </c>
      <c r="F37" s="705" t="s">
        <v>1226</v>
      </c>
      <c r="G37" s="705"/>
      <c r="H37" s="705"/>
      <c r="I37" s="705"/>
      <c r="J37" s="705" t="s">
        <v>1227</v>
      </c>
      <c r="K37" s="705"/>
      <c r="L37" s="705"/>
      <c r="M37" s="705"/>
      <c r="N37" s="98"/>
      <c r="O37" s="710"/>
      <c r="P37" s="710"/>
      <c r="Q37" s="710"/>
      <c r="R37" s="710"/>
      <c r="S37" s="710"/>
      <c r="T37" s="710"/>
      <c r="U37" s="97"/>
      <c r="V37" s="97"/>
    </row>
    <row r="38" spans="1:23" ht="15.75" customHeight="1">
      <c r="B38" s="99"/>
      <c r="C38" s="99"/>
      <c r="D38" s="99"/>
      <c r="E38" s="752"/>
      <c r="F38" s="549" t="s">
        <v>73</v>
      </c>
      <c r="G38" s="549" t="s">
        <v>74</v>
      </c>
      <c r="H38" s="549" t="s">
        <v>75</v>
      </c>
      <c r="I38" s="549" t="s">
        <v>76</v>
      </c>
      <c r="J38" s="549" t="s">
        <v>73</v>
      </c>
      <c r="K38" s="549" t="s">
        <v>74</v>
      </c>
      <c r="L38" s="549" t="s">
        <v>75</v>
      </c>
      <c r="M38" s="549" t="s">
        <v>76</v>
      </c>
      <c r="N38" s="68"/>
      <c r="O38" s="86"/>
      <c r="P38" s="68"/>
      <c r="Q38" s="86"/>
      <c r="R38" s="68"/>
      <c r="S38" s="86"/>
      <c r="T38" s="68"/>
      <c r="U38" s="86"/>
      <c r="V38" s="5"/>
      <c r="W38" s="3"/>
    </row>
    <row r="39" spans="1:23" ht="4.5" customHeight="1">
      <c r="B39" s="100"/>
      <c r="C39" s="100"/>
      <c r="D39" s="100"/>
      <c r="E39" s="213"/>
      <c r="F39" s="213"/>
      <c r="G39" s="213"/>
      <c r="H39" s="213"/>
      <c r="I39" s="213"/>
      <c r="J39" s="213"/>
      <c r="K39" s="213"/>
      <c r="L39" s="213"/>
      <c r="M39" s="213"/>
      <c r="N39" s="68"/>
      <c r="O39" s="86"/>
      <c r="P39" s="68"/>
      <c r="Q39" s="86"/>
      <c r="R39" s="68"/>
      <c r="S39" s="86"/>
      <c r="T39" s="68"/>
      <c r="U39" s="86"/>
      <c r="V39" s="5"/>
      <c r="W39" s="3"/>
    </row>
    <row r="40" spans="1:23">
      <c r="B40" s="67" t="s">
        <v>7376</v>
      </c>
      <c r="C40" s="100"/>
      <c r="D40" s="100"/>
      <c r="E40" s="213"/>
      <c r="F40" s="213"/>
      <c r="G40" s="213"/>
      <c r="H40" s="213"/>
      <c r="I40" s="213"/>
      <c r="J40" s="213"/>
      <c r="K40" s="213"/>
      <c r="L40" s="213"/>
      <c r="M40" s="213"/>
      <c r="N40" s="68"/>
      <c r="O40" s="86"/>
      <c r="P40" s="68"/>
      <c r="Q40" s="86"/>
      <c r="R40" s="68"/>
      <c r="S40" s="86"/>
      <c r="T40" s="68"/>
      <c r="U40" s="86"/>
      <c r="V40" s="5"/>
      <c r="W40" s="3"/>
    </row>
    <row r="41" spans="1:23" s="6" customFormat="1" hidden="1">
      <c r="A41" s="104"/>
      <c r="B41" s="67" t="s">
        <v>7377</v>
      </c>
      <c r="C41" s="101"/>
      <c r="D41" s="101"/>
      <c r="E41" s="40"/>
      <c r="F41" s="40"/>
      <c r="G41" s="40"/>
      <c r="H41" s="40"/>
      <c r="I41" s="40"/>
      <c r="J41" s="40"/>
      <c r="K41" s="40"/>
      <c r="L41" s="40"/>
      <c r="M41" s="40"/>
      <c r="N41" s="90"/>
      <c r="O41" s="90"/>
      <c r="P41" s="90"/>
      <c r="Q41" s="90"/>
      <c r="R41" s="90"/>
      <c r="S41" s="90"/>
      <c r="T41" s="90"/>
    </row>
    <row r="42" spans="1:23" s="6" customFormat="1">
      <c r="A42" s="104"/>
      <c r="B42" s="245" t="s">
        <v>144</v>
      </c>
      <c r="C42" s="101"/>
      <c r="D42" s="101"/>
      <c r="E42" s="415">
        <f>IF(ISERROR(VLOOKUP(4&amp;$B42&amp;"All"&amp;$B$41,Dataset3,6,FALSE))=TRUE,0,VLOOKUP(4&amp;$B42&amp;"All"&amp;$B$41,Dataset3,6,FALSE))</f>
        <v>2420</v>
      </c>
      <c r="F42" s="415">
        <f>IF(ISERROR(VLOOKUP(4&amp;$B42&amp;"All"&amp;$B$41,Dataset3,7,FALSE))=TRUE,0,VLOOKUP(4&amp;$B42&amp;"All"&amp;$B$41,Dataset3,7,FALSE))</f>
        <v>114</v>
      </c>
      <c r="G42" s="415">
        <f>IF(ISERROR(VLOOKUP(4&amp;$B42&amp;"All"&amp;$B$41,Dataset3,8,FALSE))=TRUE,0,VLOOKUP(4&amp;$B42&amp;"All"&amp;$B$41,Dataset3,8,FALSE))</f>
        <v>1508</v>
      </c>
      <c r="H42" s="415">
        <f>IF(ISERROR(VLOOKUP(4&amp;$B42&amp;"All"&amp;$B$41,Dataset3,9,FALSE))=TRUE,0,VLOOKUP(4&amp;$B42&amp;"All"&amp;$B$41,Dataset3,9,FALSE))</f>
        <v>669</v>
      </c>
      <c r="I42" s="415">
        <f>IF(ISERROR(VLOOKUP(4&amp;$B42&amp;"All"&amp;$B$41,Dataset3,10,FALSE))=TRUE,0,VLOOKUP(4&amp;$B42&amp;"All"&amp;$B$41,Dataset3,10,FALSE))</f>
        <v>129</v>
      </c>
      <c r="J42" s="40">
        <f>IF($E42 &lt;1, 0,F42/$E42*100)</f>
        <v>4.7107438016528924</v>
      </c>
      <c r="K42" s="40">
        <f>IF($E42 &lt;1, 0,G42/$E42*100)</f>
        <v>62.314049586776854</v>
      </c>
      <c r="L42" s="40">
        <f>IF($E42 &lt;1, 0,H42/$E42*100)</f>
        <v>27.644628099173552</v>
      </c>
      <c r="M42" s="40">
        <f>IF($E42 &lt;1, 0,I42/$E42*100)</f>
        <v>5.330578512396694</v>
      </c>
      <c r="N42" s="90"/>
      <c r="O42" s="90"/>
      <c r="P42" s="90"/>
      <c r="Q42" s="90"/>
      <c r="R42" s="90"/>
      <c r="S42" s="90"/>
      <c r="T42" s="90"/>
    </row>
    <row r="43" spans="1:23" s="6" customFormat="1">
      <c r="A43" s="104"/>
      <c r="B43" s="287" t="s">
        <v>239</v>
      </c>
      <c r="C43" s="101"/>
      <c r="D43" s="101"/>
      <c r="E43" s="415">
        <f>IF(ISERROR(VLOOKUP(4&amp;$B43&amp;"All"&amp;$B$41,Dataset3,6,FALSE))=TRUE,0,VLOOKUP(4&amp;$B43&amp;"All"&amp;$B$41,Dataset3,6,FALSE))</f>
        <v>1675</v>
      </c>
      <c r="F43" s="415">
        <f>IF(ISERROR(VLOOKUP(4&amp;$B43&amp;"All"&amp;$B$41,Dataset3,7,FALSE))=TRUE,0,VLOOKUP(4&amp;$B43&amp;"All"&amp;$B$41,Dataset3,7,FALSE))</f>
        <v>170</v>
      </c>
      <c r="G43" s="415">
        <f>IF(ISERROR(VLOOKUP(4&amp;$B43&amp;"All"&amp;$B$41,Dataset3,8,FALSE))=TRUE,0,VLOOKUP(4&amp;$B43&amp;"All"&amp;$B$41,Dataset3,8,FALSE))</f>
        <v>1008</v>
      </c>
      <c r="H43" s="415">
        <f>IF(ISERROR(VLOOKUP(4&amp;$B43&amp;"All"&amp;$B$41,Dataset3,9,FALSE))=TRUE,0,VLOOKUP(4&amp;$B43&amp;"All"&amp;$B$41,Dataset3,9,FALSE))</f>
        <v>394</v>
      </c>
      <c r="I43" s="415">
        <f>IF(ISERROR(VLOOKUP(4&amp;$B43&amp;"All"&amp;$B$41,Dataset3,10,FALSE))=TRUE,0,VLOOKUP(4&amp;$B43&amp;"All"&amp;$B$41,Dataset3,10,FALSE))</f>
        <v>103</v>
      </c>
      <c r="J43" s="40">
        <f t="shared" ref="J43:L45" si="0">IF($E43 &lt;1, 0,F43/$E43*100)</f>
        <v>10.149253731343283</v>
      </c>
      <c r="K43" s="40">
        <f t="shared" si="0"/>
        <v>60.179104477611943</v>
      </c>
      <c r="L43" s="40">
        <f t="shared" si="0"/>
        <v>23.522388059701495</v>
      </c>
      <c r="M43" s="40">
        <f t="shared" ref="M43:M59" si="1">IF($E43 &lt;1, 0,I43/$E43*100)</f>
        <v>6.1492537313432836</v>
      </c>
      <c r="N43" s="90"/>
      <c r="O43" s="90"/>
      <c r="P43" s="90"/>
      <c r="Q43" s="90"/>
      <c r="R43" s="90"/>
      <c r="S43" s="90"/>
      <c r="T43" s="90"/>
    </row>
    <row r="44" spans="1:23" s="6" customFormat="1">
      <c r="A44" s="104"/>
      <c r="B44" s="287" t="s">
        <v>240</v>
      </c>
      <c r="C44" s="101"/>
      <c r="D44" s="101"/>
      <c r="E44" s="415">
        <f>IF(ISERROR(VLOOKUP(4&amp;$B44&amp;"All"&amp;$B$41,Dataset3,6,FALSE))=TRUE,0,VLOOKUP(4&amp;$B44&amp;"All"&amp;$B$41,Dataset3,6,FALSE))</f>
        <v>15</v>
      </c>
      <c r="F44" s="415">
        <f>IF(ISERROR(VLOOKUP(4&amp;$B44&amp;"All"&amp;$B$41,Dataset3,7,FALSE))=TRUE,0,VLOOKUP(4&amp;$B44&amp;"All"&amp;$B$41,Dataset3,7,FALSE))</f>
        <v>5</v>
      </c>
      <c r="G44" s="415">
        <f>IF(ISERROR(VLOOKUP(4&amp;$B44&amp;"All"&amp;$B$41,Dataset3,8,FALSE))=TRUE,0,VLOOKUP(4&amp;$B44&amp;"All"&amp;$B$41,Dataset3,8,FALSE))</f>
        <v>7</v>
      </c>
      <c r="H44" s="415">
        <f>IF(ISERROR(VLOOKUP(4&amp;$B44&amp;"All"&amp;$B$41,Dataset3,9,FALSE))=TRUE,0,VLOOKUP(4&amp;$B44&amp;"All"&amp;$B$41,Dataset3,9,FALSE))</f>
        <v>2</v>
      </c>
      <c r="I44" s="415">
        <f>IF(ISERROR(VLOOKUP(4&amp;$B44&amp;"All"&amp;$B$41,Dataset3,10,FALSE))=TRUE,0,VLOOKUP(4&amp;$B44&amp;"All"&amp;$B$41,Dataset3,10,FALSE))</f>
        <v>1</v>
      </c>
      <c r="J44" s="40">
        <f t="shared" si="0"/>
        <v>33.333333333333329</v>
      </c>
      <c r="K44" s="40">
        <f t="shared" si="0"/>
        <v>46.666666666666664</v>
      </c>
      <c r="L44" s="40">
        <f t="shared" si="0"/>
        <v>13.333333333333334</v>
      </c>
      <c r="M44" s="40">
        <f t="shared" si="1"/>
        <v>6.666666666666667</v>
      </c>
      <c r="N44" s="90"/>
      <c r="O44" s="90"/>
      <c r="P44" s="90"/>
      <c r="Q44" s="90"/>
      <c r="R44" s="90"/>
      <c r="S44" s="90"/>
      <c r="T44" s="90"/>
    </row>
    <row r="45" spans="1:23" s="6" customFormat="1">
      <c r="A45" s="104"/>
      <c r="B45" s="245" t="s">
        <v>172</v>
      </c>
      <c r="C45" s="101"/>
      <c r="D45" s="101"/>
      <c r="E45" s="415">
        <f>IF(ISERROR(VLOOKUP(4&amp;$B45&amp;"All"&amp;$B$41,Dataset3,6,FALSE))=TRUE,0,VLOOKUP(4&amp;$B45&amp;"All"&amp;$B$41,Dataset3,6,FALSE))</f>
        <v>4110</v>
      </c>
      <c r="F45" s="415">
        <f>IF(ISERROR(VLOOKUP(4&amp;$B45&amp;"All"&amp;$B$41,Dataset3,7,FALSE))=TRUE,0,VLOOKUP(4&amp;$B45&amp;"All"&amp;$B$41,Dataset3,7,FALSE))</f>
        <v>289</v>
      </c>
      <c r="G45" s="415">
        <f>IF(ISERROR(VLOOKUP(4&amp;$B45&amp;"All"&amp;$B$41,Dataset3,8,FALSE))=TRUE,0,VLOOKUP(4&amp;$B45&amp;"All"&amp;$B$41,Dataset3,8,FALSE))</f>
        <v>2523</v>
      </c>
      <c r="H45" s="415">
        <f>IF(ISERROR(VLOOKUP(4&amp;$B45&amp;"All"&amp;$B$41,Dataset3,9,FALSE))=TRUE,0,VLOOKUP(4&amp;$B45&amp;"All"&amp;$B$41,Dataset3,9,FALSE))</f>
        <v>1065</v>
      </c>
      <c r="I45" s="415">
        <f>IF(ISERROR(VLOOKUP(4&amp;$B45&amp;"All"&amp;$B$41,Dataset3,10,FALSE))=TRUE,0,VLOOKUP(4&amp;$B45&amp;"All"&amp;$B$41,Dataset3,10,FALSE))</f>
        <v>233</v>
      </c>
      <c r="J45" s="40">
        <f t="shared" si="0"/>
        <v>7.0316301703163013</v>
      </c>
      <c r="K45" s="40">
        <f t="shared" si="0"/>
        <v>61.386861313868614</v>
      </c>
      <c r="L45" s="40">
        <f>IF($E45 &lt;1, 0,H45/$E45*100)</f>
        <v>25.912408759124091</v>
      </c>
      <c r="M45" s="40">
        <f>IF($E45 &lt;1, 0,I45/$E45*100)</f>
        <v>5.669099756690998</v>
      </c>
      <c r="N45" s="90"/>
      <c r="O45" s="90"/>
      <c r="P45" s="90"/>
      <c r="Q45" s="90"/>
      <c r="R45" s="90"/>
      <c r="S45" s="90"/>
      <c r="T45" s="90"/>
    </row>
    <row r="46" spans="1:23" s="6" customFormat="1">
      <c r="A46" s="104"/>
      <c r="B46" s="67" t="s">
        <v>1206</v>
      </c>
      <c r="C46" s="101"/>
      <c r="D46" s="101"/>
      <c r="E46" s="415"/>
      <c r="F46" s="415"/>
      <c r="G46" s="415"/>
      <c r="H46" s="415"/>
      <c r="I46" s="415"/>
      <c r="J46" s="40"/>
      <c r="K46" s="40"/>
      <c r="L46" s="40"/>
      <c r="M46" s="40"/>
      <c r="N46" s="90"/>
      <c r="O46" s="90"/>
      <c r="P46" s="90"/>
      <c r="Q46" s="90"/>
      <c r="R46" s="90"/>
      <c r="S46" s="90"/>
      <c r="T46" s="90"/>
    </row>
    <row r="47" spans="1:23" s="6" customFormat="1">
      <c r="A47" s="104"/>
      <c r="B47" s="245" t="s">
        <v>144</v>
      </c>
      <c r="C47" s="101"/>
      <c r="D47" s="101"/>
      <c r="E47" s="415">
        <f>IF(ISERROR(VLOOKUP(4&amp;$B47&amp;"All"&amp;$B$46,Dataset3,6,FALSE))=TRUE,0,VLOOKUP(4&amp;$B47&amp;"All"&amp;$B$46,Dataset3,6,FALSE))</f>
        <v>2420</v>
      </c>
      <c r="F47" s="415">
        <f>IF(ISERROR(VLOOKUP(4&amp;$B47&amp;"All"&amp;$B$46,Dataset3,7,FALSE))=TRUE,0,VLOOKUP(4&amp;$B47&amp;"All"&amp;$B$46,Dataset3,7,FALSE))</f>
        <v>114</v>
      </c>
      <c r="G47" s="415">
        <f>IF(ISERROR(VLOOKUP(4&amp;$B47&amp;"All"&amp;$B$46,Dataset3,8,FALSE))=TRUE,0,VLOOKUP(4&amp;$B47&amp;"All"&amp;$B$46,Dataset3,8,FALSE))</f>
        <v>1507</v>
      </c>
      <c r="H47" s="415">
        <f>IF(ISERROR(VLOOKUP(4&amp;$B47&amp;"All"&amp;$B$46,Dataset3,9,FALSE))=TRUE,0,VLOOKUP(4&amp;$B47&amp;"All"&amp;$B$46,Dataset3,9,FALSE))</f>
        <v>670</v>
      </c>
      <c r="I47" s="415">
        <f>IF(ISERROR(VLOOKUP(4&amp;$B47&amp;"All"&amp;$B$46,Dataset3,10,FALSE))=TRUE,0,VLOOKUP(4&amp;$B47&amp;"All"&amp;$B$46,Dataset3,10,FALSE))</f>
        <v>129</v>
      </c>
      <c r="J47" s="40">
        <f t="shared" ref="J47:L50" si="2">IF($E47 &lt;1, 0,F47/$E47*100)</f>
        <v>4.7107438016528924</v>
      </c>
      <c r="K47" s="40">
        <f t="shared" si="2"/>
        <v>62.272727272727266</v>
      </c>
      <c r="L47" s="40">
        <f t="shared" si="2"/>
        <v>27.685950413223143</v>
      </c>
      <c r="M47" s="40">
        <f t="shared" si="1"/>
        <v>5.330578512396694</v>
      </c>
      <c r="N47" s="90"/>
      <c r="O47" s="90"/>
      <c r="P47" s="90"/>
      <c r="Q47" s="90"/>
      <c r="R47" s="90"/>
      <c r="S47" s="90"/>
      <c r="T47" s="90"/>
    </row>
    <row r="48" spans="1:23" s="6" customFormat="1">
      <c r="A48" s="104"/>
      <c r="B48" s="287" t="s">
        <v>239</v>
      </c>
      <c r="C48" s="101"/>
      <c r="D48" s="101"/>
      <c r="E48" s="415">
        <f>IF(ISERROR(VLOOKUP(4&amp;$B48&amp;"All"&amp;$B$46,Dataset3,6,FALSE))=TRUE,0,VLOOKUP(4&amp;$B48&amp;"All"&amp;$B$46,Dataset3,6,FALSE))</f>
        <v>1675</v>
      </c>
      <c r="F48" s="415">
        <f>IF(ISERROR(VLOOKUP(4&amp;$B48&amp;"All"&amp;$B$46,Dataset3,7,FALSE))=TRUE,0,VLOOKUP(4&amp;$B48&amp;"All"&amp;$B$46,Dataset3,7,FALSE))</f>
        <v>170</v>
      </c>
      <c r="G48" s="415">
        <f>IF(ISERROR(VLOOKUP(4&amp;$B48&amp;"All"&amp;$B$46,Dataset3,8,FALSE))=TRUE,0,VLOOKUP(4&amp;$B48&amp;"All"&amp;$B$46,Dataset3,8,FALSE))</f>
        <v>1009</v>
      </c>
      <c r="H48" s="415">
        <f>IF(ISERROR(VLOOKUP(4&amp;$B48&amp;"All"&amp;$B$46,Dataset3,9,FALSE))=TRUE,0,VLOOKUP(4&amp;$B48&amp;"All"&amp;$B$46,Dataset3,9,FALSE))</f>
        <v>394</v>
      </c>
      <c r="I48" s="415">
        <f>IF(ISERROR(VLOOKUP(4&amp;$B48&amp;"All"&amp;$B$46,Dataset3,10,FALSE))=TRUE,0,VLOOKUP(4&amp;$B48&amp;"All"&amp;$B$46,Dataset3,10,FALSE))</f>
        <v>102</v>
      </c>
      <c r="J48" s="40">
        <f t="shared" si="2"/>
        <v>10.149253731343283</v>
      </c>
      <c r="K48" s="40">
        <f t="shared" si="2"/>
        <v>60.238805970149258</v>
      </c>
      <c r="L48" s="40">
        <f t="shared" si="2"/>
        <v>23.522388059701495</v>
      </c>
      <c r="M48" s="40">
        <f t="shared" si="1"/>
        <v>6.08955223880597</v>
      </c>
      <c r="N48" s="90"/>
      <c r="O48" s="90"/>
      <c r="P48" s="90"/>
      <c r="Q48" s="90"/>
      <c r="R48" s="90"/>
      <c r="S48" s="90"/>
      <c r="T48" s="90"/>
    </row>
    <row r="49" spans="1:31" s="6" customFormat="1">
      <c r="A49" s="104"/>
      <c r="B49" s="287" t="s">
        <v>240</v>
      </c>
      <c r="C49" s="101"/>
      <c r="D49" s="101"/>
      <c r="E49" s="415">
        <f>IF(ISERROR(VLOOKUP(4&amp;$B49&amp;"All"&amp;$B$46,Dataset3,6,FALSE))=TRUE,0,VLOOKUP(4&amp;$B49&amp;"All"&amp;$B$46,Dataset3,6,FALSE))</f>
        <v>15</v>
      </c>
      <c r="F49" s="415">
        <f>IF(ISERROR(VLOOKUP(4&amp;$B49&amp;"All"&amp;$B$46,Dataset3,7,FALSE))=TRUE,0,VLOOKUP(4&amp;$B49&amp;"All"&amp;$B$46,Dataset3,7,FALSE))</f>
        <v>5</v>
      </c>
      <c r="G49" s="415">
        <f>IF(ISERROR(VLOOKUP(4&amp;$B49&amp;"All"&amp;$B$46,Dataset3,8,FALSE))=TRUE,0,VLOOKUP(4&amp;$B49&amp;"All"&amp;$B$46,Dataset3,8,FALSE))</f>
        <v>7</v>
      </c>
      <c r="H49" s="415">
        <f>IF(ISERROR(VLOOKUP(4&amp;$B49&amp;"All"&amp;$B$46,Dataset3,9,FALSE))=TRUE,0,VLOOKUP(4&amp;$B49&amp;"All"&amp;$B$46,Dataset3,9,FALSE))</f>
        <v>2</v>
      </c>
      <c r="I49" s="415">
        <f>IF(ISERROR(VLOOKUP(4&amp;$B49&amp;"All"&amp;$B$46,Dataset3,10,FALSE))=TRUE,0,VLOOKUP(4&amp;$B49&amp;"All"&amp;$B$46,Dataset3,10,FALSE))</f>
        <v>1</v>
      </c>
      <c r="J49" s="40">
        <f t="shared" si="2"/>
        <v>33.333333333333329</v>
      </c>
      <c r="K49" s="40">
        <f t="shared" si="2"/>
        <v>46.666666666666664</v>
      </c>
      <c r="L49" s="40">
        <f t="shared" si="2"/>
        <v>13.333333333333334</v>
      </c>
      <c r="M49" s="40">
        <f t="shared" si="1"/>
        <v>6.666666666666667</v>
      </c>
      <c r="N49" s="90"/>
      <c r="O49" s="90"/>
      <c r="P49" s="90"/>
      <c r="Q49" s="90"/>
      <c r="R49" s="90"/>
      <c r="S49" s="90"/>
      <c r="T49" s="90"/>
    </row>
    <row r="50" spans="1:31" s="6" customFormat="1">
      <c r="A50" s="104"/>
      <c r="B50" s="245" t="s">
        <v>172</v>
      </c>
      <c r="C50" s="101"/>
      <c r="D50" s="101"/>
      <c r="E50" s="415">
        <f>IF(ISERROR(VLOOKUP(4&amp;$B50&amp;"All"&amp;$B$46,Dataset3,6,FALSE))=TRUE,0,VLOOKUP(4&amp;$B50&amp;"All"&amp;$B$46,Dataset3,6,FALSE))</f>
        <v>4110</v>
      </c>
      <c r="F50" s="415">
        <f>IF(ISERROR(VLOOKUP(4&amp;$B50&amp;"All"&amp;$B$46,Dataset3,7,FALSE))=TRUE,0,VLOOKUP(4&amp;$B50&amp;"All"&amp;$B$46,Dataset3,7,FALSE))</f>
        <v>289</v>
      </c>
      <c r="G50" s="415">
        <f>IF(ISERROR(VLOOKUP(4&amp;$B50&amp;"All"&amp;$B$46,Dataset3,8,FALSE))=TRUE,0,VLOOKUP(4&amp;$B50&amp;"All"&amp;$B$46,Dataset3,8,FALSE))</f>
        <v>2523</v>
      </c>
      <c r="H50" s="415">
        <f>IF(ISERROR(VLOOKUP(4&amp;$B50&amp;"All"&amp;$B$46,Dataset3,9,FALSE))=TRUE,0,VLOOKUP(4&amp;$B50&amp;"All"&amp;$B$46,Dataset3,9,FALSE))</f>
        <v>1066</v>
      </c>
      <c r="I50" s="415">
        <f>IF(ISERROR(VLOOKUP(4&amp;$B50&amp;"All"&amp;$B$46,Dataset3,10,FALSE))=TRUE,0,VLOOKUP(4&amp;$B50&amp;"All"&amp;$B$46,Dataset3,10,FALSE))</f>
        <v>232</v>
      </c>
      <c r="J50" s="40">
        <f t="shared" si="2"/>
        <v>7.0316301703163013</v>
      </c>
      <c r="K50" s="40">
        <f>IF($E50 &lt;1, 0,G50/$E50*100)</f>
        <v>61.386861313868614</v>
      </c>
      <c r="L50" s="40">
        <f>IF($E50 &lt;1, 0,H50/$E50*100)</f>
        <v>25.936739659367397</v>
      </c>
      <c r="M50" s="40">
        <f>IF($E50 &lt;1, 0,I50/$E50*100)</f>
        <v>5.6447688564476888</v>
      </c>
      <c r="N50" s="90"/>
      <c r="O50" s="90"/>
      <c r="P50" s="90"/>
      <c r="Q50" s="90"/>
      <c r="R50" s="90"/>
      <c r="S50" s="90"/>
      <c r="T50" s="90"/>
    </row>
    <row r="51" spans="1:31" s="6" customFormat="1">
      <c r="A51" s="104"/>
      <c r="B51" s="67" t="s">
        <v>1207</v>
      </c>
      <c r="C51" s="101"/>
      <c r="D51" s="101"/>
      <c r="E51" s="415"/>
      <c r="F51" s="415"/>
      <c r="G51" s="415"/>
      <c r="H51" s="415"/>
      <c r="I51" s="415"/>
      <c r="J51" s="40"/>
      <c r="K51" s="40"/>
      <c r="L51" s="40"/>
      <c r="M51" s="40"/>
      <c r="N51" s="90"/>
      <c r="O51" s="90"/>
      <c r="P51" s="90"/>
      <c r="Q51" s="90"/>
      <c r="R51" s="90"/>
      <c r="S51" s="90"/>
      <c r="T51" s="90"/>
    </row>
    <row r="52" spans="1:31" s="6" customFormat="1">
      <c r="A52" s="104"/>
      <c r="B52" s="245" t="s">
        <v>144</v>
      </c>
      <c r="C52" s="101"/>
      <c r="D52" s="101"/>
      <c r="E52" s="415">
        <f>IF(ISERROR(VLOOKUP(4&amp;$B52&amp;"All"&amp;$B$51,Dataset3,6,FALSE))=TRUE,0,VLOOKUP(4&amp;$B52&amp;"All"&amp;$B$51,Dataset3,6,FALSE))</f>
        <v>2420</v>
      </c>
      <c r="F52" s="415">
        <f>IF(ISERROR(VLOOKUP(4&amp;$B52&amp;"All"&amp;$B$51,Dataset3,7,FALSE))=TRUE,0,VLOOKUP(4&amp;$B52&amp;"All"&amp;$B$51,Dataset3,7,FALSE))</f>
        <v>130</v>
      </c>
      <c r="G52" s="415">
        <f>IF(ISERROR(VLOOKUP(4&amp;$B52&amp;"All"&amp;$B$51,Dataset3,8,FALSE))=TRUE,0,VLOOKUP(4&amp;$B52&amp;"All"&amp;$B$51,Dataset3,8,FALSE))</f>
        <v>1596</v>
      </c>
      <c r="H52" s="415">
        <f>IF(ISERROR(VLOOKUP(4&amp;$B52&amp;"All"&amp;$B$51,Dataset3,9,FALSE))=TRUE,0,VLOOKUP(4&amp;$B52&amp;"All"&amp;$B$51,Dataset3,9,FALSE))</f>
        <v>581</v>
      </c>
      <c r="I52" s="415">
        <f>IF(ISERROR(VLOOKUP(4&amp;$B52&amp;"All"&amp;$B$51,Dataset3,10,FALSE))=TRUE,0,VLOOKUP(4&amp;$B52&amp;"All"&amp;$B$51,Dataset3,10,FALSE))</f>
        <v>113</v>
      </c>
      <c r="J52" s="40">
        <f t="shared" ref="J52:L54" si="3">IF($E52 &lt;1, 0,F52/$E52*100)</f>
        <v>5.3719008264462813</v>
      </c>
      <c r="K52" s="40">
        <f t="shared" si="3"/>
        <v>65.950413223140487</v>
      </c>
      <c r="L52" s="40">
        <f t="shared" si="3"/>
        <v>24.008264462809915</v>
      </c>
      <c r="M52" s="40">
        <f t="shared" si="1"/>
        <v>4.669421487603306</v>
      </c>
      <c r="N52" s="90"/>
      <c r="O52" s="90"/>
      <c r="P52" s="90"/>
      <c r="Q52" s="90"/>
      <c r="R52" s="90"/>
      <c r="S52" s="90"/>
      <c r="T52" s="90"/>
    </row>
    <row r="53" spans="1:31" s="6" customFormat="1">
      <c r="A53" s="104"/>
      <c r="B53" s="287" t="s">
        <v>239</v>
      </c>
      <c r="C53" s="101"/>
      <c r="D53" s="101"/>
      <c r="E53" s="415">
        <f>IF(ISERROR(VLOOKUP(4&amp;$B53&amp;"All"&amp;$B$51,Dataset3,6,FALSE))=TRUE,0,VLOOKUP(4&amp;$B53&amp;"All"&amp;$B$51,Dataset3,6,FALSE))</f>
        <v>1675</v>
      </c>
      <c r="F53" s="415">
        <f>IF(ISERROR(VLOOKUP(4&amp;$B53&amp;"All"&amp;$B$51,Dataset3,7,FALSE))=TRUE,0,VLOOKUP(4&amp;$B53&amp;"All"&amp;$B$51,Dataset3,7,FALSE))</f>
        <v>195</v>
      </c>
      <c r="G53" s="415">
        <f>IF(ISERROR(VLOOKUP(4&amp;$B53&amp;"All"&amp;$B$51,Dataset3,8,FALSE))=TRUE,0,VLOOKUP(4&amp;$B53&amp;"All"&amp;$B$51,Dataset3,8,FALSE))</f>
        <v>1038</v>
      </c>
      <c r="H53" s="415">
        <f>IF(ISERROR(VLOOKUP(4&amp;$B53&amp;"All"&amp;$B$51,Dataset3,9,FALSE))=TRUE,0,VLOOKUP(4&amp;$B53&amp;"All"&amp;$B$51,Dataset3,9,FALSE))</f>
        <v>348</v>
      </c>
      <c r="I53" s="415">
        <f>IF(ISERROR(VLOOKUP(4&amp;$B53&amp;"All"&amp;$B$51,Dataset3,10,FALSE))=TRUE,0,VLOOKUP(4&amp;$B53&amp;"All"&amp;$B$51,Dataset3,10,FALSE))</f>
        <v>94</v>
      </c>
      <c r="J53" s="40">
        <f t="shared" si="3"/>
        <v>11.641791044776118</v>
      </c>
      <c r="K53" s="40">
        <f t="shared" si="3"/>
        <v>61.970149253731343</v>
      </c>
      <c r="L53" s="40">
        <f t="shared" si="3"/>
        <v>20.776119402985074</v>
      </c>
      <c r="M53" s="40">
        <f t="shared" si="1"/>
        <v>5.6119402985074629</v>
      </c>
      <c r="N53" s="90"/>
      <c r="O53" s="90"/>
      <c r="P53" s="90"/>
      <c r="Q53" s="90"/>
      <c r="R53" s="90"/>
      <c r="S53" s="90"/>
      <c r="T53" s="90"/>
    </row>
    <row r="54" spans="1:31" s="6" customFormat="1">
      <c r="A54" s="104"/>
      <c r="B54" s="287" t="s">
        <v>240</v>
      </c>
      <c r="C54" s="101"/>
      <c r="D54" s="101"/>
      <c r="E54" s="415">
        <f>IF(ISERROR(VLOOKUP(4&amp;$B54&amp;"All"&amp;$B$51,Dataset3,6,FALSE))=TRUE,0,VLOOKUP(4&amp;$B54&amp;"All"&amp;$B$51,Dataset3,6,FALSE))</f>
        <v>15</v>
      </c>
      <c r="F54" s="415">
        <f>IF(ISERROR(VLOOKUP(4&amp;$B54&amp;"All"&amp;$B$51,Dataset3,7,FALSE))=TRUE,0,VLOOKUP(4&amp;$B54&amp;"All"&amp;$B$51,Dataset3,7,FALSE))</f>
        <v>5</v>
      </c>
      <c r="G54" s="415">
        <f>IF(ISERROR(VLOOKUP(4&amp;$B54&amp;"All"&amp;$B$51,Dataset3,8,FALSE))=TRUE,0,VLOOKUP(4&amp;$B54&amp;"All"&amp;$B$51,Dataset3,8,FALSE))</f>
        <v>7</v>
      </c>
      <c r="H54" s="415">
        <f>IF(ISERROR(VLOOKUP(4&amp;$B54&amp;"All"&amp;$B$51,Dataset3,9,FALSE))=TRUE,0,VLOOKUP(4&amp;$B54&amp;"All"&amp;$B$51,Dataset3,9,FALSE))</f>
        <v>3</v>
      </c>
      <c r="I54" s="415">
        <f>IF(ISERROR(VLOOKUP(4&amp;$B54&amp;"All"&amp;$B$51,Dataset3,10,FALSE))=TRUE,0,VLOOKUP(4&amp;$B54&amp;"All"&amp;$B$51,Dataset3,10,FALSE))</f>
        <v>0</v>
      </c>
      <c r="J54" s="40">
        <f t="shared" si="3"/>
        <v>33.333333333333329</v>
      </c>
      <c r="K54" s="40">
        <f t="shared" si="3"/>
        <v>46.666666666666664</v>
      </c>
      <c r="L54" s="40">
        <f t="shared" si="3"/>
        <v>20</v>
      </c>
      <c r="M54" s="40">
        <f t="shared" si="1"/>
        <v>0</v>
      </c>
      <c r="N54" s="90"/>
      <c r="O54" s="90"/>
      <c r="P54" s="90"/>
      <c r="Q54" s="90"/>
      <c r="R54" s="90"/>
      <c r="S54" s="90"/>
      <c r="T54" s="90"/>
    </row>
    <row r="55" spans="1:31" s="6" customFormat="1">
      <c r="A55" s="104"/>
      <c r="B55" s="245" t="s">
        <v>172</v>
      </c>
      <c r="C55" s="101"/>
      <c r="D55" s="101"/>
      <c r="E55" s="415">
        <f>IF(ISERROR(VLOOKUP(4&amp;$B55&amp;"All"&amp;$B$51,Dataset3,6,FALSE))=TRUE,0,VLOOKUP(4&amp;$B55&amp;"All"&amp;$B$51,Dataset3,6,FALSE))</f>
        <v>4110</v>
      </c>
      <c r="F55" s="415">
        <f>IF(ISERROR(VLOOKUP(4&amp;$B55&amp;"All"&amp;$B$51,Dataset3,7,FALSE))=TRUE,0,VLOOKUP(4&amp;$B55&amp;"All"&amp;$B$51,Dataset3,7,FALSE))</f>
        <v>330</v>
      </c>
      <c r="G55" s="415">
        <f>IF(ISERROR(VLOOKUP(4&amp;$B55&amp;"All"&amp;$B$51,Dataset3,8,FALSE))=TRUE,0,VLOOKUP(4&amp;$B55&amp;"All"&amp;$B$51,Dataset3,8,FALSE))</f>
        <v>2641</v>
      </c>
      <c r="H55" s="415">
        <f>IF(ISERROR(VLOOKUP(4&amp;$B55&amp;"All"&amp;$B$51,Dataset3,9,FALSE))=TRUE,0,VLOOKUP(4&amp;$B55&amp;"All"&amp;$B$51,Dataset3,9,FALSE))</f>
        <v>932</v>
      </c>
      <c r="I55" s="415">
        <f>IF(ISERROR(VLOOKUP(4&amp;$B55&amp;"All"&amp;$B$51,Dataset3,10,FALSE))=TRUE,0,VLOOKUP(4&amp;$B55&amp;"All"&amp;$B$51,Dataset3,10,FALSE))</f>
        <v>207</v>
      </c>
      <c r="J55" s="40">
        <f>IF($E55 &lt;1, 0,F55/$E55*100)</f>
        <v>8.0291970802919703</v>
      </c>
      <c r="K55" s="40">
        <f>IF($E55 &lt;1, 0,G55/$E55*100)</f>
        <v>64.257907542579076</v>
      </c>
      <c r="L55" s="40">
        <f>IF($E55 &lt;1, 0,H55/$E55*100)</f>
        <v>22.676399026763992</v>
      </c>
      <c r="M55" s="40">
        <f>IF($E55 &lt;1, 0,I55/$E55*100)</f>
        <v>5.0364963503649633</v>
      </c>
      <c r="N55" s="90"/>
      <c r="O55" s="90"/>
      <c r="P55" s="90"/>
      <c r="Q55" s="90"/>
      <c r="R55" s="90"/>
      <c r="S55" s="90"/>
      <c r="T55" s="90"/>
    </row>
    <row r="56" spans="1:31" s="6" customFormat="1">
      <c r="B56" s="67" t="s">
        <v>1208</v>
      </c>
      <c r="C56" s="101"/>
      <c r="D56" s="101"/>
      <c r="E56" s="415"/>
      <c r="F56" s="415"/>
      <c r="G56" s="415"/>
      <c r="H56" s="415"/>
      <c r="I56" s="415"/>
      <c r="J56" s="40"/>
      <c r="K56" s="40"/>
      <c r="L56" s="40"/>
      <c r="M56" s="40"/>
      <c r="N56" s="90"/>
      <c r="O56" s="90"/>
      <c r="P56" s="90"/>
      <c r="Q56" s="90"/>
      <c r="R56" s="90"/>
      <c r="S56" s="90"/>
      <c r="T56" s="90"/>
    </row>
    <row r="57" spans="1:31" s="6" customFormat="1">
      <c r="B57" s="245" t="s">
        <v>144</v>
      </c>
      <c r="C57" s="101"/>
      <c r="D57" s="101"/>
      <c r="E57" s="415">
        <f>IF(ISERROR(VLOOKUP(4&amp;$B57&amp;"All"&amp;$B$56,Dataset3,6,FALSE))=TRUE,0,VLOOKUP(4&amp;$B57&amp;"All"&amp;$B$56,Dataset3,6,FALSE))</f>
        <v>2420</v>
      </c>
      <c r="F57" s="415">
        <f>IF(ISERROR(VLOOKUP(4&amp;$B57&amp;"All"&amp;$B$56,Dataset3,7,FALSE))=TRUE,0,VLOOKUP(4&amp;$B57&amp;"All"&amp;$B$56,Dataset3,7,FALSE))</f>
        <v>118</v>
      </c>
      <c r="G57" s="415">
        <f>IF(ISERROR(VLOOKUP(4&amp;$B57&amp;"All"&amp;$B$56,Dataset3,8,FALSE))=TRUE,0,VLOOKUP(4&amp;$B57&amp;"All"&amp;$B$56,Dataset3,8,FALSE))</f>
        <v>1532</v>
      </c>
      <c r="H57" s="415">
        <f>IF(ISERROR(VLOOKUP(4&amp;$B57&amp;"All"&amp;$B$56,Dataset3,9,FALSE))=TRUE,0,VLOOKUP(4&amp;$B57&amp;"All"&amp;$B$56,Dataset3,9,FALSE))</f>
        <v>659</v>
      </c>
      <c r="I57" s="415">
        <f>IF(ISERROR(VLOOKUP(4&amp;$B57&amp;"All"&amp;$B$56,Dataset3,10,FALSE))=TRUE,0,VLOOKUP(4&amp;$B57&amp;"All"&amp;$B$56,Dataset3,10,FALSE))</f>
        <v>111</v>
      </c>
      <c r="J57" s="40">
        <f t="shared" ref="J57:L59" si="4">IF($E57 &lt;1, 0,F57/$E57*100)</f>
        <v>4.8760330578512399</v>
      </c>
      <c r="K57" s="40">
        <f t="shared" si="4"/>
        <v>63.305785123966942</v>
      </c>
      <c r="L57" s="40">
        <f t="shared" si="4"/>
        <v>27.231404958677686</v>
      </c>
      <c r="M57" s="40">
        <f t="shared" si="1"/>
        <v>4.5867768595041323</v>
      </c>
      <c r="N57" s="90"/>
      <c r="O57" s="90"/>
      <c r="P57" s="90"/>
      <c r="Q57" s="90"/>
      <c r="R57" s="90"/>
      <c r="S57" s="90"/>
      <c r="T57" s="90"/>
    </row>
    <row r="58" spans="1:31" s="6" customFormat="1">
      <c r="B58" s="287" t="s">
        <v>239</v>
      </c>
      <c r="C58" s="101"/>
      <c r="D58" s="101"/>
      <c r="E58" s="415">
        <f>IF(ISERROR(VLOOKUP(4&amp;$B58&amp;"All"&amp;$B$56,Dataset3,6,FALSE))=TRUE,0,VLOOKUP(4&amp;$B58&amp;"All"&amp;$B$56,Dataset3,6,FALSE))</f>
        <v>1675</v>
      </c>
      <c r="F58" s="415">
        <f>IF(ISERROR(VLOOKUP(4&amp;$B58&amp;"All"&amp;$B$56,Dataset3,7,FALSE))=TRUE,0,VLOOKUP(4&amp;$B58&amp;"All"&amp;$B$56,Dataset3,7,FALSE))</f>
        <v>172</v>
      </c>
      <c r="G58" s="415">
        <f>IF(ISERROR(VLOOKUP(4&amp;$B58&amp;"All"&amp;$B$56,Dataset3,8,FALSE))=TRUE,0,VLOOKUP(4&amp;$B58&amp;"All"&amp;$B$56,Dataset3,8,FALSE))</f>
        <v>1031</v>
      </c>
      <c r="H58" s="415">
        <f>IF(ISERROR(VLOOKUP(4&amp;$B58&amp;"All"&amp;$B$56,Dataset3,9,FALSE))=TRUE,0,VLOOKUP(4&amp;$B58&amp;"All"&amp;$B$56,Dataset3,9,FALSE))</f>
        <v>381</v>
      </c>
      <c r="I58" s="415">
        <f>IF(ISERROR(VLOOKUP(4&amp;$B58&amp;"All"&amp;$B$56,Dataset3,10,FALSE))=TRUE,0,VLOOKUP(4&amp;$B58&amp;"All"&amp;$B$56,Dataset3,10,FALSE))</f>
        <v>91</v>
      </c>
      <c r="J58" s="40">
        <f t="shared" si="4"/>
        <v>10.26865671641791</v>
      </c>
      <c r="K58" s="40">
        <f t="shared" si="4"/>
        <v>61.552238805970148</v>
      </c>
      <c r="L58" s="40">
        <f t="shared" si="4"/>
        <v>22.746268656716417</v>
      </c>
      <c r="M58" s="40">
        <f t="shared" si="1"/>
        <v>5.4328358208955221</v>
      </c>
      <c r="N58" s="90"/>
      <c r="O58" s="90"/>
      <c r="P58" s="90"/>
      <c r="Q58" s="90"/>
      <c r="R58" s="90"/>
      <c r="S58" s="90"/>
      <c r="T58" s="90"/>
    </row>
    <row r="59" spans="1:31" s="6" customFormat="1">
      <c r="B59" s="287" t="s">
        <v>240</v>
      </c>
      <c r="C59" s="101"/>
      <c r="D59" s="101"/>
      <c r="E59" s="415">
        <f>IF(ISERROR(VLOOKUP(4&amp;$B59&amp;"All"&amp;$B$56,Dataset3,6,FALSE))=TRUE,0,VLOOKUP(4&amp;$B59&amp;"All"&amp;$B$56,Dataset3,6,FALSE))</f>
        <v>15</v>
      </c>
      <c r="F59" s="415">
        <f>IF(ISERROR(VLOOKUP(4&amp;$B59&amp;"All"&amp;$B$56,Dataset3,7,FALSE))=TRUE,0,VLOOKUP(4&amp;$B59&amp;"All"&amp;$B$56,Dataset3,7,FALSE))</f>
        <v>5</v>
      </c>
      <c r="G59" s="415">
        <f>IF(ISERROR(VLOOKUP(4&amp;$B59&amp;"All"&amp;$B$56,Dataset3,8,FALSE))=TRUE,0,VLOOKUP(4&amp;$B59&amp;"All"&amp;$B$56,Dataset3,8,FALSE))</f>
        <v>7</v>
      </c>
      <c r="H59" s="415">
        <f>IF(ISERROR(VLOOKUP(4&amp;$B59&amp;"All"&amp;$B$56,Dataset3,9,FALSE))=TRUE,0,VLOOKUP(4&amp;$B59&amp;"All"&amp;$B$56,Dataset3,9,FALSE))</f>
        <v>2</v>
      </c>
      <c r="I59" s="415">
        <f>IF(ISERROR(VLOOKUP(4&amp;$B59&amp;"All"&amp;$B$56,Dataset3,10,FALSE))=TRUE,0,VLOOKUP(4&amp;$B59&amp;"All"&amp;$B$56,Dataset3,10,FALSE))</f>
        <v>1</v>
      </c>
      <c r="J59" s="40">
        <f t="shared" si="4"/>
        <v>33.333333333333329</v>
      </c>
      <c r="K59" s="40">
        <f t="shared" si="4"/>
        <v>46.666666666666664</v>
      </c>
      <c r="L59" s="40">
        <f t="shared" si="4"/>
        <v>13.333333333333334</v>
      </c>
      <c r="M59" s="40">
        <f t="shared" si="1"/>
        <v>6.666666666666667</v>
      </c>
      <c r="N59" s="90"/>
      <c r="O59" s="90"/>
      <c r="P59" s="90"/>
      <c r="Q59" s="90"/>
      <c r="R59" s="90"/>
      <c r="S59" s="90"/>
      <c r="T59" s="90"/>
    </row>
    <row r="60" spans="1:31" s="6" customFormat="1">
      <c r="B60" s="245" t="s">
        <v>172</v>
      </c>
      <c r="C60" s="101"/>
      <c r="D60" s="101"/>
      <c r="E60" s="415">
        <f>IF(ISERROR(VLOOKUP(4&amp;$B60&amp;"All"&amp;$B$56,Dataset3,6,FALSE))=TRUE,0,VLOOKUP(4&amp;$B60&amp;"All"&amp;$B$56,Dataset3,6,FALSE))</f>
        <v>4110</v>
      </c>
      <c r="F60" s="415">
        <f>IF(ISERROR(VLOOKUP(4&amp;$B60&amp;"All"&amp;$B$56,Dataset3,7,FALSE))=TRUE,0,VLOOKUP(4&amp;$B60&amp;"All"&amp;$B$56,Dataset3,7,FALSE))</f>
        <v>295</v>
      </c>
      <c r="G60" s="415">
        <f>IF(ISERROR(VLOOKUP(4&amp;$B60&amp;"All"&amp;$B$56,Dataset3,8,FALSE))=TRUE,0,VLOOKUP(4&amp;$B60&amp;"All"&amp;$B$56,Dataset3,8,FALSE))</f>
        <v>2570</v>
      </c>
      <c r="H60" s="415">
        <f>IF(ISERROR(VLOOKUP(4&amp;$B60&amp;"All"&amp;$B$56,Dataset3,9,FALSE))=TRUE,0,VLOOKUP(4&amp;$B60&amp;"All"&amp;$B$56,Dataset3,9,FALSE))</f>
        <v>1042</v>
      </c>
      <c r="I60" s="415">
        <f>IF(ISERROR(VLOOKUP(4&amp;$B60&amp;"All"&amp;$B$56,Dataset3,10,FALSE))=TRUE,0,VLOOKUP(4&amp;$B60&amp;"All"&amp;$B$56,Dataset3,10,FALSE))</f>
        <v>203</v>
      </c>
      <c r="J60" s="40">
        <f>IF($E60 &lt;1, 0,F60/$E60*100)</f>
        <v>7.1776155717761556</v>
      </c>
      <c r="K60" s="40">
        <f>IF($E60 &lt;1, 0,G60/$E60*100)</f>
        <v>62.530413625304135</v>
      </c>
      <c r="L60" s="40">
        <f>IF($E60 &lt;1, 0,H60/$E60*100)</f>
        <v>25.35279805352798</v>
      </c>
      <c r="M60" s="40">
        <f>IF($E60 &lt;1, 0,I60/$E60*100)</f>
        <v>4.9391727493917275</v>
      </c>
      <c r="N60" s="90"/>
      <c r="O60" s="90"/>
      <c r="P60" s="90"/>
      <c r="Q60" s="90"/>
      <c r="R60" s="90"/>
      <c r="S60" s="90"/>
      <c r="T60" s="90"/>
    </row>
    <row r="61" spans="1:31" ht="4.5" customHeight="1">
      <c r="A61" s="5"/>
      <c r="B61" s="94"/>
      <c r="C61" s="94"/>
      <c r="D61" s="94"/>
      <c r="E61" s="419"/>
      <c r="F61" s="220"/>
      <c r="G61" s="220"/>
      <c r="H61" s="220"/>
      <c r="I61" s="220"/>
      <c r="J61" s="220"/>
      <c r="K61" s="220"/>
      <c r="L61" s="220"/>
      <c r="M61" s="220"/>
      <c r="N61" s="90"/>
      <c r="O61" s="90"/>
      <c r="P61" s="90"/>
      <c r="Q61" s="90"/>
      <c r="R61" s="90"/>
      <c r="S61" s="90"/>
      <c r="T61" s="90"/>
      <c r="U61" s="90"/>
      <c r="V61" s="5"/>
      <c r="W61" s="5"/>
      <c r="X61" s="5"/>
      <c r="Y61" s="5"/>
      <c r="Z61" s="5"/>
      <c r="AA61" s="5"/>
      <c r="AB61" s="5"/>
      <c r="AC61" s="5"/>
    </row>
    <row r="62" spans="1:31" ht="12.75" customHeight="1">
      <c r="B62" s="67"/>
      <c r="C62" s="67"/>
      <c r="D62" s="103"/>
      <c r="K62" s="778" t="s">
        <v>57</v>
      </c>
      <c r="L62" s="778"/>
      <c r="M62" s="778"/>
      <c r="N62" s="5"/>
      <c r="P62" s="5"/>
      <c r="Q62" s="84"/>
      <c r="R62" s="5"/>
      <c r="S62" s="84"/>
      <c r="T62" s="5"/>
      <c r="U62" s="84"/>
      <c r="V62" s="5"/>
      <c r="W62" s="84"/>
      <c r="X62" s="5"/>
      <c r="Y62" s="5"/>
      <c r="Z62" s="5"/>
      <c r="AA62" s="5"/>
      <c r="AB62" s="5"/>
      <c r="AC62" s="5"/>
      <c r="AD62" s="5"/>
      <c r="AE62" s="5"/>
    </row>
    <row r="63" spans="1:31" s="116" customFormat="1" ht="12.75" customHeight="1">
      <c r="A63" s="120"/>
      <c r="B63" s="697" t="s">
        <v>0</v>
      </c>
      <c r="C63" s="697"/>
      <c r="D63" s="326"/>
      <c r="E63" s="217"/>
      <c r="F63" s="217"/>
      <c r="G63" s="217"/>
      <c r="H63" s="217"/>
      <c r="I63" s="217"/>
      <c r="J63" s="217"/>
      <c r="K63" s="217"/>
      <c r="L63" s="217"/>
      <c r="M63" s="217"/>
      <c r="O63" s="117"/>
      <c r="Q63" s="117"/>
      <c r="S63" s="117"/>
      <c r="U63" s="117"/>
      <c r="W63" s="117"/>
    </row>
    <row r="64" spans="1:31" s="116" customFormat="1" ht="11.25" customHeight="1">
      <c r="A64" s="120"/>
      <c r="B64" s="333" t="s">
        <v>1204</v>
      </c>
      <c r="E64" s="217"/>
      <c r="F64" s="217"/>
      <c r="G64" s="217"/>
      <c r="H64" s="217"/>
      <c r="I64" s="217"/>
      <c r="J64" s="217"/>
      <c r="K64" s="217"/>
      <c r="L64" s="217"/>
      <c r="M64" s="217"/>
      <c r="O64" s="117"/>
      <c r="Q64" s="117"/>
      <c r="S64" s="117"/>
      <c r="U64" s="117"/>
      <c r="W64" s="117"/>
    </row>
    <row r="65" spans="1:23" s="116" customFormat="1" ht="10.5" customHeight="1">
      <c r="A65" s="120"/>
      <c r="B65" s="777" t="s">
        <v>9212</v>
      </c>
      <c r="C65" s="716"/>
      <c r="D65" s="716"/>
      <c r="E65" s="716"/>
      <c r="F65" s="716"/>
      <c r="G65" s="716"/>
      <c r="H65" s="716"/>
      <c r="I65" s="716"/>
      <c r="J65" s="716"/>
      <c r="K65" s="716"/>
      <c r="L65" s="716"/>
      <c r="M65" s="127"/>
      <c r="O65" s="117"/>
      <c r="Q65" s="117"/>
      <c r="S65" s="117"/>
      <c r="U65" s="117"/>
      <c r="W65" s="117"/>
    </row>
    <row r="66" spans="1:23" s="127" customFormat="1" ht="12.75" customHeight="1">
      <c r="A66" s="254"/>
      <c r="B66" s="716"/>
      <c r="C66" s="716"/>
      <c r="D66" s="716"/>
      <c r="E66" s="716"/>
      <c r="F66" s="716"/>
      <c r="G66" s="716"/>
      <c r="H66" s="716"/>
      <c r="I66" s="716"/>
      <c r="J66" s="716"/>
      <c r="K66" s="716"/>
      <c r="L66" s="716"/>
      <c r="M66" s="217"/>
    </row>
    <row r="67" spans="1:23" s="116" customFormat="1">
      <c r="E67" s="217"/>
      <c r="F67" s="217"/>
      <c r="G67" s="217"/>
      <c r="H67" s="217"/>
      <c r="I67" s="217"/>
      <c r="J67" s="217"/>
      <c r="K67" s="217"/>
      <c r="L67" s="217"/>
      <c r="M67" s="217"/>
      <c r="O67" s="117"/>
      <c r="Q67" s="117"/>
      <c r="S67" s="117"/>
      <c r="U67" s="117"/>
      <c r="W67" s="117"/>
    </row>
    <row r="68" spans="1:23" s="116" customFormat="1">
      <c r="E68" s="217"/>
      <c r="F68" s="217"/>
      <c r="G68" s="217"/>
      <c r="H68" s="217"/>
      <c r="I68" s="217"/>
      <c r="J68" s="217"/>
      <c r="K68" s="217"/>
      <c r="L68" s="217"/>
      <c r="M68" s="217"/>
      <c r="O68" s="117"/>
      <c r="Q68" s="117"/>
      <c r="S68" s="117"/>
      <c r="U68" s="117"/>
      <c r="W68" s="117"/>
    </row>
    <row r="69" spans="1:23" s="116" customFormat="1">
      <c r="E69" s="217"/>
      <c r="F69" s="217"/>
      <c r="G69" s="217"/>
      <c r="H69" s="217"/>
      <c r="I69" s="217"/>
      <c r="J69" s="217"/>
      <c r="K69" s="217"/>
      <c r="L69" s="217"/>
      <c r="M69" s="217"/>
      <c r="O69" s="117"/>
      <c r="Q69" s="117"/>
      <c r="S69" s="117"/>
      <c r="U69" s="117"/>
      <c r="W69" s="117"/>
    </row>
    <row r="70" spans="1:23" s="116" customFormat="1">
      <c r="E70" s="217"/>
      <c r="F70" s="217"/>
      <c r="G70" s="217"/>
      <c r="H70" s="217"/>
      <c r="I70" s="217"/>
      <c r="J70" s="217"/>
      <c r="K70" s="217"/>
      <c r="L70" s="217"/>
      <c r="M70" s="217"/>
      <c r="O70" s="117"/>
      <c r="Q70" s="117"/>
      <c r="S70" s="117"/>
      <c r="U70" s="117"/>
      <c r="W70" s="117"/>
    </row>
    <row r="71" spans="1:23" s="116" customFormat="1">
      <c r="E71" s="217"/>
      <c r="F71" s="217"/>
      <c r="G71" s="217"/>
      <c r="H71" s="217"/>
      <c r="I71" s="217"/>
      <c r="J71" s="217"/>
      <c r="K71" s="217"/>
      <c r="L71" s="217"/>
      <c r="M71" s="217"/>
      <c r="O71" s="117"/>
      <c r="Q71" s="117"/>
      <c r="S71" s="117"/>
      <c r="U71" s="117"/>
      <c r="W71" s="117"/>
    </row>
    <row r="72" spans="1:23" s="116" customFormat="1">
      <c r="E72" s="217"/>
      <c r="F72" s="217"/>
      <c r="G72" s="217"/>
      <c r="H72" s="217"/>
      <c r="I72" s="217"/>
      <c r="J72" s="217"/>
      <c r="K72" s="217"/>
      <c r="L72" s="217"/>
      <c r="M72" s="217"/>
      <c r="O72" s="117"/>
      <c r="Q72" s="117"/>
      <c r="S72" s="117"/>
      <c r="U72" s="117"/>
      <c r="W72" s="117"/>
    </row>
    <row r="73" spans="1:23" s="116" customFormat="1">
      <c r="E73" s="217"/>
      <c r="F73" s="217"/>
      <c r="G73" s="217"/>
      <c r="H73" s="217"/>
      <c r="I73" s="217"/>
      <c r="J73" s="217"/>
      <c r="K73" s="217"/>
      <c r="L73" s="217"/>
      <c r="M73" s="217"/>
      <c r="O73" s="117"/>
      <c r="Q73" s="117"/>
      <c r="S73" s="117"/>
      <c r="U73" s="117"/>
      <c r="W73" s="117"/>
    </row>
    <row r="74" spans="1:23" s="116" customFormat="1">
      <c r="E74" s="217"/>
      <c r="F74" s="217"/>
      <c r="G74" s="217"/>
      <c r="H74" s="217"/>
      <c r="I74" s="217"/>
      <c r="J74" s="217"/>
      <c r="K74" s="217"/>
      <c r="L74" s="217"/>
      <c r="M74" s="217"/>
      <c r="O74" s="117"/>
      <c r="Q74" s="117"/>
      <c r="S74" s="117"/>
      <c r="U74" s="117"/>
      <c r="W74" s="117"/>
    </row>
    <row r="75" spans="1:23" s="116" customFormat="1">
      <c r="E75" s="217"/>
      <c r="F75" s="217"/>
      <c r="G75" s="217"/>
      <c r="H75" s="217"/>
      <c r="I75" s="217"/>
      <c r="J75" s="217"/>
      <c r="K75" s="217"/>
      <c r="L75" s="217"/>
      <c r="M75" s="217"/>
      <c r="O75" s="117"/>
      <c r="Q75" s="117"/>
      <c r="S75" s="117"/>
      <c r="U75" s="117"/>
      <c r="W75" s="117"/>
    </row>
    <row r="76" spans="1:23" s="116" customFormat="1">
      <c r="E76" s="217"/>
      <c r="F76" s="217"/>
      <c r="G76" s="217"/>
      <c r="H76" s="217"/>
      <c r="I76" s="217"/>
      <c r="J76" s="217"/>
      <c r="K76" s="217"/>
      <c r="L76" s="217"/>
      <c r="M76" s="217"/>
      <c r="O76" s="117"/>
      <c r="Q76" s="117"/>
      <c r="S76" s="117"/>
      <c r="U76" s="117"/>
      <c r="W76" s="117"/>
    </row>
    <row r="77" spans="1:23" s="116" customFormat="1">
      <c r="E77" s="217"/>
      <c r="F77" s="217"/>
      <c r="G77" s="217"/>
      <c r="H77" s="217"/>
      <c r="I77" s="217"/>
      <c r="J77" s="217"/>
      <c r="K77" s="217"/>
      <c r="L77" s="217"/>
      <c r="M77" s="217"/>
      <c r="O77" s="117"/>
      <c r="Q77" s="117"/>
      <c r="S77" s="117"/>
      <c r="U77" s="117"/>
      <c r="W77" s="117"/>
    </row>
    <row r="78" spans="1:23" s="116" customFormat="1">
      <c r="E78" s="217"/>
      <c r="F78" s="217"/>
      <c r="G78" s="217"/>
      <c r="H78" s="217"/>
      <c r="I78" s="217"/>
      <c r="J78" s="217"/>
      <c r="K78" s="217"/>
      <c r="L78" s="217"/>
      <c r="M78" s="217"/>
      <c r="O78" s="117"/>
      <c r="Q78" s="117"/>
      <c r="S78" s="117"/>
      <c r="U78" s="117"/>
      <c r="W78" s="117"/>
    </row>
    <row r="79" spans="1:23" s="116" customFormat="1">
      <c r="E79" s="217"/>
      <c r="F79" s="217"/>
      <c r="G79" s="217"/>
      <c r="H79" s="217"/>
      <c r="I79" s="217"/>
      <c r="J79" s="217"/>
      <c r="K79" s="217"/>
      <c r="L79" s="217"/>
      <c r="M79" s="217"/>
      <c r="O79" s="117"/>
      <c r="Q79" s="117"/>
      <c r="S79" s="117"/>
      <c r="U79" s="117"/>
      <c r="W79" s="117"/>
    </row>
    <row r="80" spans="1:23" s="116" customFormat="1">
      <c r="E80" s="217"/>
      <c r="F80" s="217"/>
      <c r="G80" s="217"/>
      <c r="H80" s="217"/>
      <c r="I80" s="217"/>
      <c r="J80" s="217"/>
      <c r="K80" s="217"/>
      <c r="L80" s="217"/>
      <c r="M80" s="217"/>
      <c r="O80" s="117"/>
      <c r="Q80" s="117"/>
      <c r="S80" s="117"/>
      <c r="U80" s="117"/>
      <c r="W80" s="117"/>
    </row>
    <row r="81" spans="5:23" s="116" customFormat="1">
      <c r="E81" s="217"/>
      <c r="F81" s="217"/>
      <c r="G81" s="217"/>
      <c r="H81" s="217"/>
      <c r="I81" s="217"/>
      <c r="J81" s="217"/>
      <c r="K81" s="217"/>
      <c r="L81" s="217"/>
      <c r="M81" s="217"/>
      <c r="O81" s="117"/>
      <c r="Q81" s="117"/>
      <c r="S81" s="117"/>
      <c r="U81" s="117"/>
      <c r="W81" s="117"/>
    </row>
    <row r="82" spans="5:23" s="116" customFormat="1">
      <c r="E82" s="217"/>
      <c r="F82" s="217"/>
      <c r="G82" s="217"/>
      <c r="H82" s="217"/>
      <c r="I82" s="217"/>
      <c r="J82" s="217"/>
      <c r="K82" s="217"/>
      <c r="L82" s="217"/>
      <c r="M82" s="217"/>
      <c r="O82" s="117"/>
      <c r="Q82" s="117"/>
      <c r="S82" s="117"/>
      <c r="U82" s="117"/>
      <c r="W82" s="117"/>
    </row>
    <row r="83" spans="5:23" s="116" customFormat="1">
      <c r="E83" s="217"/>
      <c r="F83" s="217"/>
      <c r="G83" s="217"/>
      <c r="H83" s="217"/>
      <c r="I83" s="217"/>
      <c r="J83" s="217"/>
      <c r="K83" s="217"/>
      <c r="L83" s="217"/>
      <c r="M83" s="217"/>
      <c r="O83" s="117"/>
      <c r="Q83" s="117"/>
      <c r="S83" s="117"/>
      <c r="U83" s="117"/>
      <c r="W83" s="117"/>
    </row>
    <row r="84" spans="5:23" s="116" customFormat="1">
      <c r="E84" s="217"/>
      <c r="F84" s="217"/>
      <c r="G84" s="217"/>
      <c r="H84" s="217"/>
      <c r="I84" s="217"/>
      <c r="J84" s="217"/>
      <c r="K84" s="217"/>
      <c r="L84" s="217"/>
      <c r="M84" s="217"/>
      <c r="O84" s="117"/>
      <c r="Q84" s="117"/>
      <c r="S84" s="117"/>
      <c r="U84" s="117"/>
      <c r="W84" s="117"/>
    </row>
    <row r="85" spans="5:23" s="116" customFormat="1">
      <c r="E85" s="217"/>
      <c r="F85" s="217"/>
      <c r="G85" s="217"/>
      <c r="H85" s="217"/>
      <c r="I85" s="217"/>
      <c r="J85" s="217"/>
      <c r="K85" s="217"/>
      <c r="L85" s="217"/>
      <c r="M85" s="217"/>
      <c r="O85" s="117"/>
      <c r="Q85" s="117"/>
      <c r="S85" s="117"/>
      <c r="U85" s="117"/>
      <c r="W85" s="117"/>
    </row>
    <row r="86" spans="5:23" s="116" customFormat="1">
      <c r="E86" s="217"/>
      <c r="F86" s="217"/>
      <c r="G86" s="217"/>
      <c r="H86" s="217"/>
      <c r="I86" s="217"/>
      <c r="J86" s="217"/>
      <c r="K86" s="217"/>
      <c r="L86" s="217"/>
      <c r="M86" s="217"/>
      <c r="O86" s="117"/>
      <c r="Q86" s="117"/>
      <c r="S86" s="117"/>
      <c r="U86" s="117"/>
      <c r="W86" s="117"/>
    </row>
    <row r="87" spans="5:23" s="116" customFormat="1">
      <c r="E87" s="217"/>
      <c r="F87" s="217"/>
      <c r="G87" s="217"/>
      <c r="H87" s="217"/>
      <c r="I87" s="217"/>
      <c r="J87" s="217"/>
      <c r="K87" s="217"/>
      <c r="L87" s="217"/>
      <c r="M87" s="217"/>
      <c r="O87" s="117"/>
      <c r="Q87" s="117"/>
      <c r="S87" s="117"/>
      <c r="U87" s="117"/>
      <c r="W87" s="117"/>
    </row>
    <row r="88" spans="5:23" s="116" customFormat="1">
      <c r="E88" s="217"/>
      <c r="F88" s="217"/>
      <c r="G88" s="217"/>
      <c r="H88" s="217"/>
      <c r="I88" s="217"/>
      <c r="J88" s="217"/>
      <c r="K88" s="217"/>
      <c r="L88" s="217"/>
      <c r="M88" s="217"/>
      <c r="O88" s="117"/>
      <c r="Q88" s="117"/>
      <c r="S88" s="117"/>
      <c r="U88" s="117"/>
      <c r="W88" s="117"/>
    </row>
    <row r="89" spans="5:23" s="116" customFormat="1">
      <c r="E89" s="217"/>
      <c r="F89" s="217"/>
      <c r="G89" s="217"/>
      <c r="H89" s="217"/>
      <c r="I89" s="217"/>
      <c r="J89" s="217"/>
      <c r="K89" s="217"/>
      <c r="L89" s="217"/>
      <c r="M89" s="217"/>
      <c r="O89" s="117"/>
      <c r="Q89" s="117"/>
      <c r="S89" s="117"/>
      <c r="U89" s="117"/>
      <c r="W89" s="117"/>
    </row>
    <row r="90" spans="5:23" s="116" customFormat="1">
      <c r="E90" s="217"/>
      <c r="F90" s="217"/>
      <c r="G90" s="217"/>
      <c r="H90" s="217"/>
      <c r="I90" s="217"/>
      <c r="J90" s="217"/>
      <c r="K90" s="217"/>
      <c r="L90" s="217"/>
      <c r="M90" s="217"/>
      <c r="O90" s="117"/>
      <c r="Q90" s="117"/>
      <c r="S90" s="117"/>
      <c r="U90" s="117"/>
      <c r="W90" s="117"/>
    </row>
    <row r="91" spans="5:23" s="116" customFormat="1">
      <c r="E91" s="217"/>
      <c r="F91" s="217"/>
      <c r="G91" s="217"/>
      <c r="H91" s="217"/>
      <c r="I91" s="217"/>
      <c r="J91" s="217"/>
      <c r="K91" s="217"/>
      <c r="L91" s="217"/>
      <c r="M91" s="217"/>
      <c r="O91" s="117"/>
      <c r="Q91" s="117"/>
      <c r="S91" s="117"/>
      <c r="U91" s="117"/>
      <c r="W91" s="117"/>
    </row>
    <row r="92" spans="5:23" s="116" customFormat="1">
      <c r="E92" s="217"/>
      <c r="F92" s="217"/>
      <c r="G92" s="217"/>
      <c r="H92" s="217"/>
      <c r="I92" s="217"/>
      <c r="J92" s="217"/>
      <c r="K92" s="217"/>
      <c r="L92" s="217"/>
      <c r="M92" s="217"/>
      <c r="O92" s="117"/>
      <c r="Q92" s="117"/>
      <c r="S92" s="117"/>
      <c r="U92" s="117"/>
      <c r="W92" s="117"/>
    </row>
    <row r="93" spans="5:23" s="116" customFormat="1">
      <c r="E93" s="217"/>
      <c r="F93" s="217"/>
      <c r="G93" s="217"/>
      <c r="H93" s="217"/>
      <c r="I93" s="217"/>
      <c r="J93" s="217"/>
      <c r="K93" s="217"/>
      <c r="L93" s="217"/>
      <c r="M93" s="217"/>
      <c r="O93" s="117"/>
      <c r="Q93" s="117"/>
      <c r="S93" s="117"/>
      <c r="U93" s="117"/>
      <c r="W93" s="117"/>
    </row>
    <row r="94" spans="5:23" s="116" customFormat="1">
      <c r="E94" s="217"/>
      <c r="F94" s="217"/>
      <c r="G94" s="217"/>
      <c r="H94" s="217"/>
      <c r="I94" s="217"/>
      <c r="J94" s="217"/>
      <c r="K94" s="217"/>
      <c r="L94" s="217"/>
      <c r="M94" s="217"/>
      <c r="O94" s="117"/>
      <c r="Q94" s="117"/>
      <c r="S94" s="117"/>
      <c r="U94" s="117"/>
      <c r="W94" s="117"/>
    </row>
    <row r="95" spans="5:23" s="116" customFormat="1">
      <c r="E95" s="217"/>
      <c r="F95" s="217"/>
      <c r="G95" s="217"/>
      <c r="H95" s="217"/>
      <c r="I95" s="217"/>
      <c r="J95" s="217"/>
      <c r="K95" s="217"/>
      <c r="L95" s="217"/>
      <c r="M95" s="217"/>
      <c r="O95" s="117"/>
      <c r="Q95" s="117"/>
      <c r="S95" s="117"/>
      <c r="U95" s="117"/>
      <c r="W95" s="117"/>
    </row>
    <row r="96" spans="5:23" s="116" customFormat="1">
      <c r="E96" s="217"/>
      <c r="F96" s="217"/>
      <c r="G96" s="217"/>
      <c r="H96" s="217"/>
      <c r="I96" s="217"/>
      <c r="J96" s="217"/>
      <c r="K96" s="217"/>
      <c r="L96" s="217"/>
      <c r="M96" s="217"/>
      <c r="O96" s="117"/>
      <c r="Q96" s="117"/>
      <c r="S96" s="117"/>
      <c r="U96" s="117"/>
      <c r="W96" s="117"/>
    </row>
    <row r="97" spans="5:23" s="116" customFormat="1">
      <c r="E97" s="217"/>
      <c r="F97" s="217"/>
      <c r="G97" s="217"/>
      <c r="H97" s="217"/>
      <c r="I97" s="217"/>
      <c r="J97" s="217"/>
      <c r="K97" s="217"/>
      <c r="L97" s="217"/>
      <c r="M97" s="217"/>
      <c r="O97" s="117"/>
      <c r="Q97" s="117"/>
      <c r="S97" s="117"/>
      <c r="U97" s="117"/>
      <c r="W97" s="117"/>
    </row>
    <row r="98" spans="5:23" s="116" customFormat="1">
      <c r="E98" s="217"/>
      <c r="F98" s="217"/>
      <c r="G98" s="217"/>
      <c r="H98" s="217"/>
      <c r="I98" s="217"/>
      <c r="J98" s="217"/>
      <c r="K98" s="217"/>
      <c r="L98" s="217"/>
      <c r="M98" s="217"/>
      <c r="O98" s="117"/>
      <c r="Q98" s="117"/>
      <c r="S98" s="117"/>
      <c r="U98" s="117"/>
      <c r="W98" s="117"/>
    </row>
    <row r="99" spans="5:23" s="116" customFormat="1">
      <c r="E99" s="217"/>
      <c r="F99" s="217"/>
      <c r="G99" s="217"/>
      <c r="H99" s="217"/>
      <c r="I99" s="217"/>
      <c r="J99" s="217"/>
      <c r="K99" s="217"/>
      <c r="L99" s="217"/>
      <c r="M99" s="217"/>
      <c r="O99" s="117"/>
      <c r="Q99" s="117"/>
      <c r="S99" s="117"/>
      <c r="U99" s="117"/>
      <c r="W99" s="117"/>
    </row>
    <row r="100" spans="5:23" s="116" customFormat="1">
      <c r="E100" s="217"/>
      <c r="F100" s="217"/>
      <c r="G100" s="217"/>
      <c r="H100" s="217"/>
      <c r="I100" s="217"/>
      <c r="J100" s="217"/>
      <c r="K100" s="217"/>
      <c r="L100" s="217"/>
      <c r="M100" s="217"/>
      <c r="O100" s="117"/>
      <c r="Q100" s="117"/>
      <c r="S100" s="117"/>
      <c r="U100" s="117"/>
      <c r="W100" s="117"/>
    </row>
    <row r="101" spans="5:23" s="116" customFormat="1">
      <c r="E101" s="217"/>
      <c r="F101" s="217"/>
      <c r="G101" s="217"/>
      <c r="H101" s="217"/>
      <c r="I101" s="217"/>
      <c r="J101" s="217"/>
      <c r="K101" s="217"/>
      <c r="L101" s="217"/>
      <c r="M101" s="217"/>
      <c r="O101" s="117"/>
      <c r="Q101" s="117"/>
      <c r="S101" s="117"/>
      <c r="U101" s="117"/>
      <c r="W101" s="117"/>
    </row>
    <row r="102" spans="5:23" s="116" customFormat="1">
      <c r="E102" s="217"/>
      <c r="F102" s="217"/>
      <c r="G102" s="217"/>
      <c r="H102" s="217"/>
      <c r="I102" s="217"/>
      <c r="J102" s="217"/>
      <c r="K102" s="217"/>
      <c r="L102" s="217"/>
      <c r="M102" s="217"/>
      <c r="O102" s="117"/>
      <c r="Q102" s="117"/>
      <c r="S102" s="117"/>
      <c r="U102" s="117"/>
      <c r="W102" s="117"/>
    </row>
    <row r="103" spans="5:23" s="116" customFormat="1">
      <c r="E103" s="217"/>
      <c r="F103" s="217"/>
      <c r="G103" s="217"/>
      <c r="H103" s="217"/>
      <c r="I103" s="217"/>
      <c r="J103" s="217"/>
      <c r="K103" s="217"/>
      <c r="L103" s="217"/>
      <c r="M103" s="217"/>
      <c r="O103" s="117"/>
      <c r="Q103" s="117"/>
      <c r="S103" s="117"/>
      <c r="U103" s="117"/>
      <c r="W103" s="117"/>
    </row>
    <row r="104" spans="5:23" s="116" customFormat="1">
      <c r="E104" s="217"/>
      <c r="F104" s="217"/>
      <c r="G104" s="217"/>
      <c r="H104" s="217"/>
      <c r="I104" s="217"/>
      <c r="J104" s="217"/>
      <c r="K104" s="217"/>
      <c r="L104" s="217"/>
      <c r="M104" s="217"/>
      <c r="O104" s="117"/>
      <c r="Q104" s="117"/>
      <c r="S104" s="117"/>
      <c r="U104" s="117"/>
      <c r="W104" s="117"/>
    </row>
    <row r="105" spans="5:23" s="116" customFormat="1">
      <c r="E105" s="217"/>
      <c r="F105" s="217"/>
      <c r="G105" s="217"/>
      <c r="H105" s="217"/>
      <c r="I105" s="217"/>
      <c r="J105" s="217"/>
      <c r="K105" s="217"/>
      <c r="L105" s="217"/>
      <c r="M105" s="217"/>
      <c r="O105" s="117"/>
      <c r="Q105" s="117"/>
      <c r="S105" s="117"/>
      <c r="U105" s="117"/>
      <c r="W105" s="117"/>
    </row>
    <row r="106" spans="5:23" s="116" customFormat="1">
      <c r="E106" s="217"/>
      <c r="F106" s="217"/>
      <c r="G106" s="217"/>
      <c r="H106" s="217"/>
      <c r="I106" s="217"/>
      <c r="J106" s="217"/>
      <c r="K106" s="217"/>
      <c r="L106" s="217"/>
      <c r="M106" s="217"/>
      <c r="O106" s="117"/>
      <c r="Q106" s="117"/>
      <c r="S106" s="117"/>
      <c r="U106" s="117"/>
      <c r="W106" s="117"/>
    </row>
    <row r="107" spans="5:23" s="116" customFormat="1">
      <c r="E107" s="217"/>
      <c r="F107" s="217"/>
      <c r="G107" s="217"/>
      <c r="H107" s="217"/>
      <c r="I107" s="217"/>
      <c r="J107" s="217"/>
      <c r="K107" s="217"/>
      <c r="L107" s="217"/>
      <c r="M107" s="217"/>
      <c r="O107" s="117"/>
      <c r="Q107" s="117"/>
      <c r="S107" s="117"/>
      <c r="U107" s="117"/>
      <c r="W107" s="117"/>
    </row>
    <row r="108" spans="5:23" s="116" customFormat="1">
      <c r="E108" s="217"/>
      <c r="F108" s="217"/>
      <c r="G108" s="217"/>
      <c r="H108" s="217"/>
      <c r="I108" s="217"/>
      <c r="J108" s="217"/>
      <c r="K108" s="217"/>
      <c r="L108" s="217"/>
      <c r="M108" s="217"/>
      <c r="O108" s="117"/>
      <c r="Q108" s="117"/>
      <c r="S108" s="117"/>
      <c r="U108" s="117"/>
      <c r="W108" s="117"/>
    </row>
    <row r="109" spans="5:23" s="116" customFormat="1">
      <c r="E109" s="217"/>
      <c r="F109" s="217"/>
      <c r="G109" s="217"/>
      <c r="H109" s="217"/>
      <c r="I109" s="217"/>
      <c r="J109" s="217"/>
      <c r="K109" s="217"/>
      <c r="L109" s="217"/>
      <c r="M109" s="217"/>
      <c r="O109" s="117"/>
      <c r="Q109" s="117"/>
      <c r="S109" s="117"/>
      <c r="U109" s="117"/>
      <c r="W109" s="117"/>
    </row>
    <row r="110" spans="5:23" s="116" customFormat="1">
      <c r="E110" s="217"/>
      <c r="F110" s="217"/>
      <c r="G110" s="217"/>
      <c r="H110" s="217"/>
      <c r="I110" s="217"/>
      <c r="J110" s="217"/>
      <c r="K110" s="217"/>
      <c r="L110" s="217"/>
      <c r="M110" s="217"/>
      <c r="O110" s="117"/>
      <c r="Q110" s="117"/>
      <c r="S110" s="117"/>
      <c r="U110" s="117"/>
      <c r="W110" s="117"/>
    </row>
    <row r="111" spans="5:23" s="116" customFormat="1">
      <c r="E111" s="217"/>
      <c r="F111" s="217"/>
      <c r="G111" s="217"/>
      <c r="H111" s="217"/>
      <c r="I111" s="217"/>
      <c r="J111" s="217"/>
      <c r="K111" s="217"/>
      <c r="L111" s="217"/>
      <c r="M111" s="217"/>
      <c r="O111" s="117"/>
      <c r="Q111" s="117"/>
      <c r="S111" s="117"/>
      <c r="U111" s="117"/>
      <c r="W111" s="117"/>
    </row>
    <row r="112" spans="5:23" s="116" customFormat="1">
      <c r="E112" s="217"/>
      <c r="F112" s="217"/>
      <c r="G112" s="217"/>
      <c r="H112" s="217"/>
      <c r="I112" s="217"/>
      <c r="J112" s="217"/>
      <c r="K112" s="217"/>
      <c r="L112" s="217"/>
      <c r="M112" s="217"/>
      <c r="O112" s="117"/>
      <c r="Q112" s="117"/>
      <c r="S112" s="117"/>
      <c r="U112" s="117"/>
      <c r="W112" s="117"/>
    </row>
    <row r="113" spans="5:23" s="116" customFormat="1">
      <c r="E113" s="217"/>
      <c r="F113" s="217"/>
      <c r="G113" s="217"/>
      <c r="H113" s="217"/>
      <c r="I113" s="217"/>
      <c r="J113" s="217"/>
      <c r="K113" s="217"/>
      <c r="L113" s="217"/>
      <c r="M113" s="217"/>
      <c r="O113" s="117"/>
      <c r="Q113" s="117"/>
      <c r="S113" s="117"/>
      <c r="U113" s="117"/>
      <c r="W113" s="117"/>
    </row>
    <row r="114" spans="5:23" s="116" customFormat="1">
      <c r="E114" s="217"/>
      <c r="F114" s="217"/>
      <c r="G114" s="217"/>
      <c r="H114" s="217"/>
      <c r="I114" s="217"/>
      <c r="J114" s="217"/>
      <c r="K114" s="217"/>
      <c r="L114" s="217"/>
      <c r="M114" s="217"/>
      <c r="O114" s="117"/>
      <c r="Q114" s="117"/>
      <c r="S114" s="117"/>
      <c r="U114" s="117"/>
      <c r="W114" s="117"/>
    </row>
    <row r="115" spans="5:23" s="116" customFormat="1">
      <c r="E115" s="217"/>
      <c r="F115" s="217"/>
      <c r="G115" s="217"/>
      <c r="H115" s="217"/>
      <c r="I115" s="217"/>
      <c r="J115" s="217"/>
      <c r="K115" s="217"/>
      <c r="L115" s="217"/>
      <c r="M115" s="217"/>
      <c r="O115" s="117"/>
      <c r="Q115" s="117"/>
      <c r="S115" s="117"/>
      <c r="U115" s="117"/>
      <c r="W115" s="117"/>
    </row>
    <row r="116" spans="5:23" s="116" customFormat="1">
      <c r="E116" s="217"/>
      <c r="F116" s="217"/>
      <c r="G116" s="217"/>
      <c r="H116" s="217"/>
      <c r="I116" s="217"/>
      <c r="J116" s="217"/>
      <c r="K116" s="217"/>
      <c r="L116" s="217"/>
      <c r="M116" s="217"/>
      <c r="O116" s="117"/>
      <c r="Q116" s="117"/>
      <c r="S116" s="117"/>
      <c r="U116" s="117"/>
      <c r="W116" s="117"/>
    </row>
    <row r="117" spans="5:23" s="116" customFormat="1">
      <c r="E117" s="217"/>
      <c r="F117" s="217"/>
      <c r="G117" s="217"/>
      <c r="H117" s="217"/>
      <c r="I117" s="217"/>
      <c r="J117" s="217"/>
      <c r="K117" s="217"/>
      <c r="L117" s="217"/>
      <c r="M117" s="217"/>
      <c r="O117" s="117"/>
      <c r="Q117" s="117"/>
      <c r="S117" s="117"/>
      <c r="U117" s="117"/>
      <c r="W117" s="117"/>
    </row>
    <row r="118" spans="5:23" s="116" customFormat="1">
      <c r="E118" s="217"/>
      <c r="F118" s="217"/>
      <c r="G118" s="217"/>
      <c r="H118" s="217"/>
      <c r="I118" s="217"/>
      <c r="J118" s="217"/>
      <c r="K118" s="217"/>
      <c r="L118" s="217"/>
      <c r="M118" s="217"/>
      <c r="O118" s="117"/>
      <c r="Q118" s="117"/>
      <c r="S118" s="117"/>
      <c r="U118" s="117"/>
      <c r="W118" s="117"/>
    </row>
    <row r="119" spans="5:23" s="116" customFormat="1">
      <c r="E119" s="217"/>
      <c r="F119" s="217"/>
      <c r="G119" s="217"/>
      <c r="H119" s="217"/>
      <c r="I119" s="217"/>
      <c r="J119" s="217"/>
      <c r="K119" s="217"/>
      <c r="L119" s="217"/>
      <c r="M119" s="217"/>
      <c r="O119" s="117"/>
      <c r="Q119" s="117"/>
      <c r="S119" s="117"/>
      <c r="U119" s="117"/>
      <c r="W119" s="117"/>
    </row>
    <row r="120" spans="5:23" s="116" customFormat="1">
      <c r="E120" s="217"/>
      <c r="F120" s="217"/>
      <c r="G120" s="217"/>
      <c r="H120" s="217"/>
      <c r="I120" s="217"/>
      <c r="J120" s="217"/>
      <c r="K120" s="217"/>
      <c r="L120" s="217"/>
      <c r="M120" s="217"/>
      <c r="O120" s="117"/>
      <c r="Q120" s="117"/>
      <c r="S120" s="117"/>
      <c r="U120" s="117"/>
      <c r="W120" s="117"/>
    </row>
    <row r="121" spans="5:23" s="116" customFormat="1">
      <c r="E121" s="217"/>
      <c r="F121" s="217"/>
      <c r="G121" s="217"/>
      <c r="H121" s="217"/>
      <c r="I121" s="217"/>
      <c r="J121" s="217"/>
      <c r="K121" s="217"/>
      <c r="L121" s="217"/>
      <c r="M121" s="217"/>
      <c r="O121" s="117"/>
      <c r="Q121" s="117"/>
      <c r="S121" s="117"/>
      <c r="U121" s="117"/>
      <c r="W121" s="117"/>
    </row>
    <row r="122" spans="5:23" s="116" customFormat="1">
      <c r="E122" s="217"/>
      <c r="F122" s="217"/>
      <c r="G122" s="217"/>
      <c r="H122" s="217"/>
      <c r="I122" s="217"/>
      <c r="J122" s="217"/>
      <c r="K122" s="217"/>
      <c r="L122" s="217"/>
      <c r="M122" s="217"/>
      <c r="O122" s="117"/>
      <c r="Q122" s="117"/>
      <c r="S122" s="117"/>
      <c r="U122" s="117"/>
      <c r="W122" s="117"/>
    </row>
    <row r="123" spans="5:23" s="116" customFormat="1">
      <c r="E123" s="217"/>
      <c r="F123" s="217"/>
      <c r="G123" s="217"/>
      <c r="H123" s="217"/>
      <c r="I123" s="217"/>
      <c r="J123" s="217"/>
      <c r="K123" s="217"/>
      <c r="L123" s="217"/>
      <c r="M123" s="217"/>
      <c r="O123" s="117"/>
      <c r="Q123" s="117"/>
      <c r="S123" s="117"/>
      <c r="U123" s="117"/>
      <c r="W123" s="117"/>
    </row>
    <row r="124" spans="5:23" s="116" customFormat="1">
      <c r="E124" s="217"/>
      <c r="F124" s="217"/>
      <c r="G124" s="217"/>
      <c r="H124" s="217"/>
      <c r="I124" s="217"/>
      <c r="J124" s="217"/>
      <c r="K124" s="217"/>
      <c r="L124" s="217"/>
      <c r="M124" s="217"/>
      <c r="O124" s="117"/>
      <c r="Q124" s="117"/>
      <c r="S124" s="117"/>
      <c r="U124" s="117"/>
      <c r="W124" s="117"/>
    </row>
    <row r="125" spans="5:23" s="116" customFormat="1">
      <c r="E125" s="217"/>
      <c r="F125" s="217"/>
      <c r="G125" s="217"/>
      <c r="H125" s="217"/>
      <c r="I125" s="217"/>
      <c r="J125" s="217"/>
      <c r="K125" s="217"/>
      <c r="L125" s="217"/>
      <c r="M125" s="217"/>
      <c r="O125" s="117"/>
      <c r="Q125" s="117"/>
      <c r="S125" s="117"/>
      <c r="U125" s="117"/>
      <c r="W125" s="117"/>
    </row>
    <row r="126" spans="5:23" s="116" customFormat="1">
      <c r="E126" s="217"/>
      <c r="F126" s="217"/>
      <c r="G126" s="217"/>
      <c r="H126" s="217"/>
      <c r="I126" s="217"/>
      <c r="J126" s="217"/>
      <c r="K126" s="217"/>
      <c r="L126" s="217"/>
      <c r="M126" s="217"/>
      <c r="O126" s="117"/>
      <c r="Q126" s="117"/>
      <c r="S126" s="117"/>
      <c r="U126" s="117"/>
      <c r="W126" s="117"/>
    </row>
    <row r="127" spans="5:23" s="116" customFormat="1">
      <c r="E127" s="217"/>
      <c r="F127" s="217"/>
      <c r="G127" s="217"/>
      <c r="H127" s="217"/>
      <c r="I127" s="217"/>
      <c r="J127" s="217"/>
      <c r="K127" s="217"/>
      <c r="L127" s="217"/>
      <c r="M127" s="217"/>
      <c r="O127" s="117"/>
      <c r="Q127" s="117"/>
      <c r="S127" s="117"/>
      <c r="U127" s="117"/>
      <c r="W127" s="117"/>
    </row>
    <row r="128" spans="5:23" s="116" customFormat="1">
      <c r="E128" s="217"/>
      <c r="F128" s="217"/>
      <c r="G128" s="217"/>
      <c r="H128" s="217"/>
      <c r="I128" s="217"/>
      <c r="J128" s="217"/>
      <c r="K128" s="217"/>
      <c r="L128" s="217"/>
      <c r="M128" s="217"/>
      <c r="O128" s="117"/>
      <c r="Q128" s="117"/>
      <c r="S128" s="117"/>
      <c r="U128" s="117"/>
      <c r="W128" s="117"/>
    </row>
    <row r="129" spans="5:23" s="116" customFormat="1">
      <c r="E129" s="217"/>
      <c r="F129" s="217"/>
      <c r="G129" s="217"/>
      <c r="H129" s="217"/>
      <c r="I129" s="217"/>
      <c r="J129" s="217"/>
      <c r="K129" s="217"/>
      <c r="L129" s="217"/>
      <c r="M129" s="217"/>
      <c r="O129" s="117"/>
      <c r="Q129" s="117"/>
      <c r="S129" s="117"/>
      <c r="U129" s="117"/>
      <c r="W129" s="117"/>
    </row>
    <row r="130" spans="5:23" s="116" customFormat="1">
      <c r="E130" s="217"/>
      <c r="F130" s="217"/>
      <c r="G130" s="217"/>
      <c r="H130" s="217"/>
      <c r="I130" s="217"/>
      <c r="J130" s="217"/>
      <c r="K130" s="217"/>
      <c r="L130" s="217"/>
      <c r="M130" s="217"/>
      <c r="O130" s="117"/>
      <c r="Q130" s="117"/>
      <c r="S130" s="117"/>
      <c r="U130" s="117"/>
      <c r="W130" s="117"/>
    </row>
    <row r="131" spans="5:23" s="116" customFormat="1">
      <c r="E131" s="217"/>
      <c r="F131" s="217"/>
      <c r="G131" s="217"/>
      <c r="H131" s="217"/>
      <c r="I131" s="217"/>
      <c r="J131" s="217"/>
      <c r="K131" s="217"/>
      <c r="L131" s="217"/>
      <c r="M131" s="217"/>
      <c r="O131" s="117"/>
      <c r="Q131" s="117"/>
      <c r="S131" s="117"/>
      <c r="U131" s="117"/>
      <c r="W131" s="117"/>
    </row>
    <row r="132" spans="5:23" s="116" customFormat="1">
      <c r="E132" s="217"/>
      <c r="F132" s="217"/>
      <c r="G132" s="217"/>
      <c r="H132" s="217"/>
      <c r="I132" s="217"/>
      <c r="J132" s="217"/>
      <c r="K132" s="217"/>
      <c r="L132" s="217"/>
      <c r="M132" s="217"/>
      <c r="O132" s="117"/>
      <c r="Q132" s="117"/>
      <c r="S132" s="117"/>
      <c r="U132" s="117"/>
      <c r="W132" s="117"/>
    </row>
    <row r="133" spans="5:23" s="116" customFormat="1">
      <c r="E133" s="217"/>
      <c r="F133" s="217"/>
      <c r="G133" s="217"/>
      <c r="H133" s="217"/>
      <c r="I133" s="217"/>
      <c r="J133" s="217"/>
      <c r="K133" s="217"/>
      <c r="L133" s="217"/>
      <c r="M133" s="217"/>
      <c r="O133" s="117"/>
      <c r="Q133" s="117"/>
      <c r="S133" s="117"/>
      <c r="U133" s="117"/>
      <c r="W133" s="117"/>
    </row>
    <row r="134" spans="5:23" s="116" customFormat="1">
      <c r="E134" s="217"/>
      <c r="F134" s="217"/>
      <c r="G134" s="217"/>
      <c r="H134" s="217"/>
      <c r="I134" s="217"/>
      <c r="J134" s="217"/>
      <c r="K134" s="217"/>
      <c r="L134" s="217"/>
      <c r="M134" s="217"/>
      <c r="O134" s="117"/>
      <c r="Q134" s="117"/>
      <c r="S134" s="117"/>
      <c r="U134" s="117"/>
      <c r="W134" s="117"/>
    </row>
    <row r="135" spans="5:23" s="116" customFormat="1">
      <c r="E135" s="217"/>
      <c r="F135" s="217"/>
      <c r="G135" s="217"/>
      <c r="H135" s="217"/>
      <c r="I135" s="217"/>
      <c r="J135" s="217"/>
      <c r="K135" s="217"/>
      <c r="L135" s="217"/>
      <c r="M135" s="217"/>
      <c r="O135" s="117"/>
      <c r="Q135" s="117"/>
      <c r="S135" s="117"/>
      <c r="U135" s="117"/>
      <c r="W135" s="117"/>
    </row>
    <row r="136" spans="5:23" s="116" customFormat="1">
      <c r="E136" s="217"/>
      <c r="F136" s="217"/>
      <c r="G136" s="217"/>
      <c r="H136" s="217"/>
      <c r="I136" s="217"/>
      <c r="J136" s="217"/>
      <c r="K136" s="217"/>
      <c r="L136" s="217"/>
      <c r="M136" s="217"/>
      <c r="O136" s="117"/>
      <c r="Q136" s="117"/>
      <c r="S136" s="117"/>
      <c r="U136" s="117"/>
      <c r="W136" s="117"/>
    </row>
    <row r="137" spans="5:23" s="116" customFormat="1">
      <c r="E137" s="217"/>
      <c r="F137" s="217"/>
      <c r="G137" s="217"/>
      <c r="H137" s="217"/>
      <c r="I137" s="217"/>
      <c r="J137" s="217"/>
      <c r="K137" s="217"/>
      <c r="L137" s="217"/>
      <c r="M137" s="217"/>
      <c r="O137" s="117"/>
      <c r="Q137" s="117"/>
      <c r="S137" s="117"/>
      <c r="U137" s="117"/>
      <c r="W137" s="117"/>
    </row>
    <row r="138" spans="5:23" s="116" customFormat="1">
      <c r="E138" s="217"/>
      <c r="F138" s="217"/>
      <c r="G138" s="217"/>
      <c r="H138" s="217"/>
      <c r="I138" s="217"/>
      <c r="J138" s="217"/>
      <c r="K138" s="217"/>
      <c r="L138" s="217"/>
      <c r="M138" s="217"/>
      <c r="O138" s="117"/>
      <c r="Q138" s="117"/>
      <c r="S138" s="117"/>
      <c r="U138" s="117"/>
      <c r="W138" s="117"/>
    </row>
    <row r="139" spans="5:23" s="116" customFormat="1">
      <c r="E139" s="217"/>
      <c r="F139" s="217"/>
      <c r="G139" s="217"/>
      <c r="H139" s="217"/>
      <c r="I139" s="217"/>
      <c r="J139" s="217"/>
      <c r="K139" s="217"/>
      <c r="L139" s="217"/>
      <c r="M139" s="217"/>
      <c r="O139" s="117"/>
      <c r="Q139" s="117"/>
      <c r="S139" s="117"/>
      <c r="U139" s="117"/>
      <c r="W139" s="117"/>
    </row>
    <row r="140" spans="5:23" s="116" customFormat="1">
      <c r="E140" s="217"/>
      <c r="F140" s="217"/>
      <c r="G140" s="217"/>
      <c r="H140" s="217"/>
      <c r="I140" s="217"/>
      <c r="J140" s="217"/>
      <c r="K140" s="217"/>
      <c r="L140" s="217"/>
      <c r="M140" s="217"/>
      <c r="O140" s="117"/>
      <c r="Q140" s="117"/>
      <c r="S140" s="117"/>
      <c r="U140" s="117"/>
      <c r="W140" s="117"/>
    </row>
    <row r="141" spans="5:23" s="116" customFormat="1">
      <c r="E141" s="217"/>
      <c r="F141" s="217"/>
      <c r="G141" s="217"/>
      <c r="H141" s="217"/>
      <c r="I141" s="217"/>
      <c r="J141" s="217"/>
      <c r="K141" s="217"/>
      <c r="L141" s="217"/>
      <c r="M141" s="217"/>
      <c r="O141" s="117"/>
      <c r="Q141" s="117"/>
      <c r="S141" s="117"/>
      <c r="U141" s="117"/>
      <c r="W141" s="117"/>
    </row>
    <row r="142" spans="5:23" s="116" customFormat="1">
      <c r="E142" s="217"/>
      <c r="F142" s="217"/>
      <c r="G142" s="217"/>
      <c r="H142" s="217"/>
      <c r="I142" s="217"/>
      <c r="J142" s="217"/>
      <c r="K142" s="217"/>
      <c r="L142" s="217"/>
      <c r="M142" s="217"/>
      <c r="O142" s="117"/>
      <c r="Q142" s="117"/>
      <c r="S142" s="117"/>
      <c r="U142" s="117"/>
      <c r="W142" s="117"/>
    </row>
    <row r="143" spans="5:23" s="116" customFormat="1">
      <c r="E143" s="217"/>
      <c r="F143" s="217"/>
      <c r="G143" s="217"/>
      <c r="H143" s="217"/>
      <c r="I143" s="217"/>
      <c r="J143" s="217"/>
      <c r="K143" s="217"/>
      <c r="L143" s="217"/>
      <c r="M143" s="217"/>
      <c r="O143" s="117"/>
      <c r="Q143" s="117"/>
      <c r="S143" s="117"/>
      <c r="U143" s="117"/>
      <c r="W143" s="117"/>
    </row>
    <row r="144" spans="5:23" s="116" customFormat="1">
      <c r="E144" s="217"/>
      <c r="F144" s="217"/>
      <c r="G144" s="217"/>
      <c r="H144" s="217"/>
      <c r="I144" s="217"/>
      <c r="J144" s="217"/>
      <c r="K144" s="217"/>
      <c r="L144" s="217"/>
      <c r="M144" s="217"/>
      <c r="O144" s="117"/>
      <c r="Q144" s="117"/>
      <c r="S144" s="117"/>
      <c r="U144" s="117"/>
      <c r="W144" s="117"/>
    </row>
    <row r="145" spans="5:23" s="116" customFormat="1">
      <c r="E145" s="217"/>
      <c r="F145" s="217"/>
      <c r="G145" s="217"/>
      <c r="H145" s="217"/>
      <c r="I145" s="217"/>
      <c r="J145" s="217"/>
      <c r="K145" s="217"/>
      <c r="L145" s="217"/>
      <c r="M145" s="217"/>
      <c r="O145" s="117"/>
      <c r="Q145" s="117"/>
      <c r="S145" s="117"/>
      <c r="U145" s="117"/>
      <c r="W145" s="117"/>
    </row>
    <row r="146" spans="5:23" s="116" customFormat="1">
      <c r="E146" s="217"/>
      <c r="F146" s="217"/>
      <c r="G146" s="217"/>
      <c r="H146" s="217"/>
      <c r="I146" s="217"/>
      <c r="J146" s="217"/>
      <c r="K146" s="217"/>
      <c r="L146" s="217"/>
      <c r="M146" s="217"/>
      <c r="O146" s="117"/>
      <c r="Q146" s="117"/>
      <c r="S146" s="117"/>
      <c r="U146" s="117"/>
      <c r="W146" s="117"/>
    </row>
    <row r="147" spans="5:23" s="116" customFormat="1">
      <c r="E147" s="217"/>
      <c r="F147" s="217"/>
      <c r="G147" s="217"/>
      <c r="H147" s="217"/>
      <c r="I147" s="217"/>
      <c r="J147" s="217"/>
      <c r="K147" s="217"/>
      <c r="L147" s="217"/>
      <c r="M147" s="217"/>
      <c r="O147" s="117"/>
      <c r="Q147" s="117"/>
      <c r="S147" s="117"/>
      <c r="U147" s="117"/>
      <c r="W147" s="117"/>
    </row>
    <row r="148" spans="5:23" s="116" customFormat="1">
      <c r="E148" s="217"/>
      <c r="F148" s="217"/>
      <c r="G148" s="217"/>
      <c r="H148" s="217"/>
      <c r="I148" s="217"/>
      <c r="J148" s="217"/>
      <c r="K148" s="217"/>
      <c r="L148" s="217"/>
      <c r="M148" s="217"/>
      <c r="O148" s="117"/>
      <c r="Q148" s="117"/>
      <c r="S148" s="117"/>
      <c r="U148" s="117"/>
      <c r="W148" s="117"/>
    </row>
    <row r="149" spans="5:23" s="116" customFormat="1">
      <c r="E149" s="217"/>
      <c r="F149" s="217"/>
      <c r="G149" s="217"/>
      <c r="H149" s="217"/>
      <c r="I149" s="217"/>
      <c r="J149" s="217"/>
      <c r="K149" s="217"/>
      <c r="L149" s="217"/>
      <c r="M149" s="217"/>
      <c r="O149" s="117"/>
      <c r="Q149" s="117"/>
      <c r="S149" s="117"/>
      <c r="U149" s="117"/>
      <c r="W149" s="117"/>
    </row>
    <row r="150" spans="5:23" s="116" customFormat="1">
      <c r="E150" s="217"/>
      <c r="F150" s="217"/>
      <c r="G150" s="217"/>
      <c r="H150" s="217"/>
      <c r="I150" s="217"/>
      <c r="J150" s="217"/>
      <c r="K150" s="217"/>
      <c r="L150" s="217"/>
      <c r="M150" s="217"/>
      <c r="O150" s="117"/>
      <c r="Q150" s="117"/>
      <c r="S150" s="117"/>
      <c r="U150" s="117"/>
      <c r="W150" s="117"/>
    </row>
    <row r="151" spans="5:23" s="116" customFormat="1">
      <c r="E151" s="217"/>
      <c r="F151" s="217"/>
      <c r="G151" s="217"/>
      <c r="H151" s="217"/>
      <c r="I151" s="217"/>
      <c r="J151" s="217"/>
      <c r="K151" s="217"/>
      <c r="L151" s="217"/>
      <c r="M151" s="217"/>
      <c r="O151" s="117"/>
      <c r="Q151" s="117"/>
      <c r="S151" s="117"/>
      <c r="U151" s="117"/>
      <c r="W151" s="117"/>
    </row>
    <row r="152" spans="5:23" s="116" customFormat="1">
      <c r="E152" s="217"/>
      <c r="F152" s="217"/>
      <c r="G152" s="217"/>
      <c r="H152" s="217"/>
      <c r="I152" s="217"/>
      <c r="J152" s="217"/>
      <c r="K152" s="217"/>
      <c r="L152" s="217"/>
      <c r="M152" s="217"/>
      <c r="O152" s="117"/>
      <c r="Q152" s="117"/>
      <c r="S152" s="117"/>
      <c r="U152" s="117"/>
      <c r="W152" s="117"/>
    </row>
    <row r="153" spans="5:23" s="116" customFormat="1">
      <c r="E153" s="217"/>
      <c r="F153" s="217"/>
      <c r="G153" s="217"/>
      <c r="H153" s="217"/>
      <c r="I153" s="217"/>
      <c r="J153" s="217"/>
      <c r="K153" s="217"/>
      <c r="L153" s="217"/>
      <c r="M153" s="217"/>
      <c r="O153" s="117"/>
      <c r="Q153" s="117"/>
      <c r="S153" s="117"/>
      <c r="U153" s="117"/>
      <c r="W153" s="117"/>
    </row>
    <row r="154" spans="5:23" s="116" customFormat="1">
      <c r="E154" s="217"/>
      <c r="F154" s="217"/>
      <c r="G154" s="217"/>
      <c r="H154" s="217"/>
      <c r="I154" s="217"/>
      <c r="J154" s="217"/>
      <c r="K154" s="217"/>
      <c r="L154" s="217"/>
      <c r="M154" s="217"/>
      <c r="O154" s="117"/>
      <c r="Q154" s="117"/>
      <c r="S154" s="117"/>
      <c r="U154" s="117"/>
      <c r="W154" s="117"/>
    </row>
    <row r="155" spans="5:23" s="116" customFormat="1">
      <c r="E155" s="217"/>
      <c r="F155" s="217"/>
      <c r="G155" s="217"/>
      <c r="H155" s="217"/>
      <c r="I155" s="217"/>
      <c r="J155" s="217"/>
      <c r="K155" s="217"/>
      <c r="L155" s="217"/>
      <c r="M155" s="217"/>
      <c r="O155" s="117"/>
      <c r="Q155" s="117"/>
      <c r="S155" s="117"/>
      <c r="U155" s="117"/>
      <c r="W155" s="117"/>
    </row>
    <row r="156" spans="5:23" s="116" customFormat="1">
      <c r="E156" s="217"/>
      <c r="F156" s="217"/>
      <c r="G156" s="217"/>
      <c r="H156" s="217"/>
      <c r="I156" s="217"/>
      <c r="J156" s="217"/>
      <c r="K156" s="217"/>
      <c r="L156" s="217"/>
      <c r="M156" s="217"/>
      <c r="O156" s="117"/>
      <c r="Q156" s="117"/>
      <c r="S156" s="117"/>
      <c r="U156" s="117"/>
      <c r="W156" s="117"/>
    </row>
    <row r="157" spans="5:23" s="116" customFormat="1">
      <c r="E157" s="217"/>
      <c r="F157" s="217"/>
      <c r="G157" s="217"/>
      <c r="H157" s="217"/>
      <c r="I157" s="217"/>
      <c r="J157" s="217"/>
      <c r="K157" s="217"/>
      <c r="L157" s="217"/>
      <c r="M157" s="217"/>
      <c r="O157" s="117"/>
      <c r="Q157" s="117"/>
      <c r="S157" s="117"/>
      <c r="U157" s="117"/>
      <c r="W157" s="117"/>
    </row>
    <row r="158" spans="5:23" s="116" customFormat="1">
      <c r="E158" s="217"/>
      <c r="F158" s="217"/>
      <c r="G158" s="217"/>
      <c r="H158" s="217"/>
      <c r="I158" s="217"/>
      <c r="J158" s="217"/>
      <c r="K158" s="217"/>
      <c r="L158" s="217"/>
      <c r="M158" s="217"/>
      <c r="O158" s="117"/>
      <c r="Q158" s="117"/>
      <c r="S158" s="117"/>
      <c r="U158" s="117"/>
      <c r="W158" s="117"/>
    </row>
    <row r="159" spans="5:23" s="116" customFormat="1">
      <c r="E159" s="217"/>
      <c r="F159" s="217"/>
      <c r="G159" s="217"/>
      <c r="H159" s="217"/>
      <c r="I159" s="217"/>
      <c r="J159" s="217"/>
      <c r="K159" s="217"/>
      <c r="L159" s="217"/>
      <c r="M159" s="217"/>
      <c r="O159" s="117"/>
      <c r="Q159" s="117"/>
      <c r="S159" s="117"/>
      <c r="U159" s="117"/>
      <c r="W159" s="117"/>
    </row>
    <row r="160" spans="5:23" s="116" customFormat="1">
      <c r="E160" s="217"/>
      <c r="F160" s="217"/>
      <c r="G160" s="217"/>
      <c r="H160" s="217"/>
      <c r="I160" s="217"/>
      <c r="J160" s="217"/>
      <c r="K160" s="217"/>
      <c r="L160" s="217"/>
      <c r="M160" s="217"/>
      <c r="O160" s="117"/>
      <c r="Q160" s="117"/>
      <c r="S160" s="117"/>
      <c r="U160" s="117"/>
      <c r="W160" s="117"/>
    </row>
    <row r="161" spans="5:23" s="116" customFormat="1">
      <c r="E161" s="217"/>
      <c r="F161" s="217"/>
      <c r="G161" s="217"/>
      <c r="H161" s="217"/>
      <c r="I161" s="217"/>
      <c r="J161" s="217"/>
      <c r="K161" s="217"/>
      <c r="L161" s="217"/>
      <c r="M161" s="217"/>
      <c r="O161" s="117"/>
      <c r="Q161" s="117"/>
      <c r="S161" s="117"/>
      <c r="U161" s="117"/>
      <c r="W161" s="117"/>
    </row>
    <row r="162" spans="5:23" s="116" customFormat="1">
      <c r="E162" s="217"/>
      <c r="F162" s="217"/>
      <c r="G162" s="217"/>
      <c r="H162" s="217"/>
      <c r="I162" s="217"/>
      <c r="J162" s="217"/>
      <c r="K162" s="217"/>
      <c r="L162" s="217"/>
      <c r="M162" s="217"/>
      <c r="O162" s="117"/>
      <c r="Q162" s="117"/>
      <c r="S162" s="117"/>
      <c r="U162" s="117"/>
      <c r="W162" s="117"/>
    </row>
    <row r="163" spans="5:23" s="116" customFormat="1">
      <c r="E163" s="217"/>
      <c r="F163" s="217"/>
      <c r="G163" s="217"/>
      <c r="H163" s="217"/>
      <c r="I163" s="217"/>
      <c r="J163" s="217"/>
      <c r="K163" s="217"/>
      <c r="L163" s="217"/>
      <c r="M163" s="217"/>
      <c r="O163" s="117"/>
      <c r="Q163" s="117"/>
      <c r="S163" s="117"/>
      <c r="U163" s="117"/>
      <c r="W163" s="117"/>
    </row>
    <row r="164" spans="5:23" s="116" customFormat="1">
      <c r="E164" s="217"/>
      <c r="F164" s="217"/>
      <c r="G164" s="217"/>
      <c r="H164" s="217"/>
      <c r="I164" s="217"/>
      <c r="J164" s="217"/>
      <c r="K164" s="217"/>
      <c r="L164" s="217"/>
      <c r="M164" s="217"/>
      <c r="O164" s="117"/>
      <c r="Q164" s="117"/>
      <c r="S164" s="117"/>
      <c r="U164" s="117"/>
      <c r="W164" s="117"/>
    </row>
    <row r="165" spans="5:23" s="116" customFormat="1">
      <c r="E165" s="217"/>
      <c r="F165" s="217"/>
      <c r="G165" s="217"/>
      <c r="H165" s="217"/>
      <c r="I165" s="217"/>
      <c r="J165" s="217"/>
      <c r="K165" s="217"/>
      <c r="L165" s="217"/>
      <c r="M165" s="217"/>
      <c r="O165" s="117"/>
      <c r="Q165" s="117"/>
      <c r="S165" s="117"/>
      <c r="U165" s="117"/>
      <c r="W165" s="117"/>
    </row>
    <row r="166" spans="5:23" s="116" customFormat="1">
      <c r="E166" s="217"/>
      <c r="F166" s="217"/>
      <c r="G166" s="217"/>
      <c r="H166" s="217"/>
      <c r="I166" s="217"/>
      <c r="J166" s="217"/>
      <c r="K166" s="217"/>
      <c r="L166" s="217"/>
      <c r="M166" s="217"/>
      <c r="O166" s="117"/>
      <c r="Q166" s="117"/>
      <c r="S166" s="117"/>
      <c r="U166" s="117"/>
      <c r="W166" s="117"/>
    </row>
    <row r="167" spans="5:23" s="116" customFormat="1">
      <c r="E167" s="217"/>
      <c r="F167" s="217"/>
      <c r="G167" s="217"/>
      <c r="H167" s="217"/>
      <c r="I167" s="217"/>
      <c r="J167" s="217"/>
      <c r="K167" s="217"/>
      <c r="L167" s="217"/>
      <c r="M167" s="217"/>
      <c r="O167" s="117"/>
      <c r="Q167" s="117"/>
      <c r="S167" s="117"/>
      <c r="U167" s="117"/>
      <c r="W167" s="117"/>
    </row>
    <row r="168" spans="5:23" s="116" customFormat="1">
      <c r="E168" s="217"/>
      <c r="F168" s="217"/>
      <c r="G168" s="217"/>
      <c r="H168" s="217"/>
      <c r="I168" s="217"/>
      <c r="J168" s="217"/>
      <c r="K168" s="217"/>
      <c r="L168" s="217"/>
      <c r="M168" s="217"/>
      <c r="O168" s="117"/>
      <c r="Q168" s="117"/>
      <c r="S168" s="117"/>
      <c r="U168" s="117"/>
      <c r="W168" s="117"/>
    </row>
    <row r="169" spans="5:23" s="116" customFormat="1">
      <c r="E169" s="217"/>
      <c r="F169" s="217"/>
      <c r="G169" s="217"/>
      <c r="H169" s="217"/>
      <c r="I169" s="217"/>
      <c r="J169" s="217"/>
      <c r="K169" s="217"/>
      <c r="L169" s="217"/>
      <c r="M169" s="217"/>
      <c r="O169" s="117"/>
      <c r="Q169" s="117"/>
      <c r="S169" s="117"/>
      <c r="U169" s="117"/>
      <c r="W169" s="117"/>
    </row>
    <row r="170" spans="5:23" s="116" customFormat="1">
      <c r="E170" s="217"/>
      <c r="F170" s="217"/>
      <c r="G170" s="217"/>
      <c r="H170" s="217"/>
      <c r="I170" s="217"/>
      <c r="J170" s="217"/>
      <c r="K170" s="217"/>
      <c r="L170" s="217"/>
      <c r="M170" s="217"/>
      <c r="O170" s="117"/>
      <c r="Q170" s="117"/>
      <c r="S170" s="117"/>
      <c r="U170" s="117"/>
      <c r="W170" s="117"/>
    </row>
    <row r="171" spans="5:23" s="116" customFormat="1">
      <c r="E171" s="217"/>
      <c r="F171" s="217"/>
      <c r="G171" s="217"/>
      <c r="H171" s="217"/>
      <c r="I171" s="217"/>
      <c r="J171" s="217"/>
      <c r="K171" s="217"/>
      <c r="L171" s="217"/>
      <c r="M171" s="217"/>
      <c r="O171" s="117"/>
      <c r="Q171" s="117"/>
      <c r="S171" s="117"/>
      <c r="U171" s="117"/>
      <c r="W171" s="117"/>
    </row>
    <row r="172" spans="5:23" s="116" customFormat="1">
      <c r="E172" s="217"/>
      <c r="F172" s="217"/>
      <c r="G172" s="217"/>
      <c r="H172" s="217"/>
      <c r="I172" s="217"/>
      <c r="J172" s="217"/>
      <c r="K172" s="217"/>
      <c r="L172" s="217"/>
      <c r="M172" s="217"/>
      <c r="O172" s="117"/>
      <c r="Q172" s="117"/>
      <c r="S172" s="117"/>
      <c r="U172" s="117"/>
      <c r="W172" s="117"/>
    </row>
    <row r="173" spans="5:23" s="116" customFormat="1">
      <c r="E173" s="217"/>
      <c r="F173" s="217"/>
      <c r="G173" s="217"/>
      <c r="H173" s="217"/>
      <c r="I173" s="217"/>
      <c r="J173" s="217"/>
      <c r="K173" s="217"/>
      <c r="L173" s="217"/>
      <c r="M173" s="217"/>
      <c r="O173" s="117"/>
      <c r="Q173" s="117"/>
      <c r="S173" s="117"/>
      <c r="U173" s="117"/>
      <c r="W173" s="117"/>
    </row>
    <row r="174" spans="5:23" s="116" customFormat="1">
      <c r="E174" s="217"/>
      <c r="F174" s="217"/>
      <c r="G174" s="217"/>
      <c r="H174" s="217"/>
      <c r="I174" s="217"/>
      <c r="J174" s="217"/>
      <c r="K174" s="217"/>
      <c r="L174" s="217"/>
      <c r="M174" s="217"/>
      <c r="O174" s="117"/>
      <c r="Q174" s="117"/>
      <c r="S174" s="117"/>
      <c r="U174" s="117"/>
      <c r="W174" s="117"/>
    </row>
    <row r="175" spans="5:23" s="116" customFormat="1">
      <c r="E175" s="217"/>
      <c r="F175" s="217"/>
      <c r="G175" s="217"/>
      <c r="H175" s="217"/>
      <c r="I175" s="217"/>
      <c r="J175" s="217"/>
      <c r="K175" s="217"/>
      <c r="L175" s="217"/>
      <c r="M175" s="217"/>
      <c r="O175" s="117"/>
      <c r="Q175" s="117"/>
      <c r="S175" s="117"/>
      <c r="U175" s="117"/>
      <c r="W175" s="117"/>
    </row>
    <row r="176" spans="5:23" s="116" customFormat="1">
      <c r="E176" s="217"/>
      <c r="F176" s="217"/>
      <c r="G176" s="217"/>
      <c r="H176" s="217"/>
      <c r="I176" s="217"/>
      <c r="J176" s="217"/>
      <c r="K176" s="217"/>
      <c r="L176" s="217"/>
      <c r="M176" s="217"/>
      <c r="O176" s="117"/>
      <c r="Q176" s="117"/>
      <c r="S176" s="117"/>
      <c r="U176" s="117"/>
      <c r="W176" s="117"/>
    </row>
    <row r="177" spans="2:23" s="116" customFormat="1">
      <c r="E177" s="217"/>
      <c r="F177" s="217"/>
      <c r="G177" s="217"/>
      <c r="H177" s="217"/>
      <c r="I177" s="217"/>
      <c r="J177" s="217"/>
      <c r="K177" s="217"/>
      <c r="L177" s="217"/>
      <c r="M177" s="217"/>
      <c r="O177" s="117"/>
      <c r="Q177" s="117"/>
      <c r="S177" s="117"/>
      <c r="U177" s="117"/>
      <c r="W177" s="117"/>
    </row>
    <row r="178" spans="2:23" s="116" customFormat="1">
      <c r="E178" s="217"/>
      <c r="F178" s="217"/>
      <c r="G178" s="217"/>
      <c r="H178" s="217"/>
      <c r="I178" s="217"/>
      <c r="J178" s="217"/>
      <c r="K178" s="217"/>
      <c r="L178" s="217"/>
      <c r="M178" s="217"/>
      <c r="O178" s="117"/>
      <c r="Q178" s="117"/>
      <c r="S178" s="117"/>
      <c r="U178" s="117"/>
      <c r="W178" s="117"/>
    </row>
    <row r="179" spans="2:23" s="116" customFormat="1">
      <c r="E179" s="217"/>
      <c r="F179" s="217"/>
      <c r="G179" s="217"/>
      <c r="H179" s="217"/>
      <c r="I179" s="217"/>
      <c r="J179" s="217"/>
      <c r="K179" s="217"/>
      <c r="L179" s="217"/>
      <c r="M179" s="217"/>
      <c r="O179" s="117"/>
      <c r="Q179" s="117"/>
      <c r="S179" s="117"/>
      <c r="U179" s="117"/>
      <c r="W179" s="117"/>
    </row>
    <row r="180" spans="2:23" s="116" customFormat="1">
      <c r="E180" s="217"/>
      <c r="F180" s="217"/>
      <c r="G180" s="217"/>
      <c r="H180" s="217"/>
      <c r="I180" s="217"/>
      <c r="J180" s="217"/>
      <c r="K180" s="217"/>
      <c r="L180" s="217"/>
      <c r="M180" s="217"/>
      <c r="O180" s="117"/>
      <c r="Q180" s="117"/>
      <c r="S180" s="117"/>
      <c r="U180" s="117"/>
      <c r="W180" s="117"/>
    </row>
    <row r="181" spans="2:23" s="116" customFormat="1">
      <c r="E181" s="217"/>
      <c r="F181" s="217"/>
      <c r="G181" s="217"/>
      <c r="H181" s="217"/>
      <c r="I181" s="217"/>
      <c r="J181" s="217"/>
      <c r="K181" s="217"/>
      <c r="L181" s="217"/>
      <c r="M181" s="217"/>
      <c r="O181" s="117"/>
      <c r="Q181" s="117"/>
      <c r="S181" s="117"/>
      <c r="U181" s="117"/>
      <c r="W181" s="117"/>
    </row>
    <row r="182" spans="2:23" s="116" customFormat="1">
      <c r="E182" s="217"/>
      <c r="F182" s="217"/>
      <c r="G182" s="217"/>
      <c r="H182" s="217"/>
      <c r="I182" s="217"/>
      <c r="J182" s="217"/>
      <c r="K182" s="217"/>
      <c r="L182" s="217"/>
      <c r="M182" s="217"/>
      <c r="O182" s="117"/>
      <c r="Q182" s="117"/>
      <c r="S182" s="117"/>
      <c r="U182" s="117"/>
      <c r="W182" s="117"/>
    </row>
    <row r="183" spans="2:23" s="116" customFormat="1">
      <c r="B183" s="5"/>
      <c r="C183" s="5"/>
      <c r="D183" s="5"/>
      <c r="E183" s="217"/>
      <c r="F183" s="217"/>
      <c r="G183" s="217"/>
      <c r="H183" s="217"/>
      <c r="I183" s="217"/>
      <c r="J183" s="217"/>
      <c r="K183" s="217"/>
      <c r="L183" s="217"/>
      <c r="M183" s="217"/>
      <c r="O183" s="117"/>
      <c r="Q183" s="117"/>
      <c r="S183" s="117"/>
      <c r="U183" s="117"/>
      <c r="W183" s="117"/>
    </row>
    <row r="184" spans="2:23" s="116" customFormat="1">
      <c r="B184" s="5"/>
      <c r="C184" s="5"/>
      <c r="D184" s="5"/>
      <c r="E184" s="217"/>
      <c r="F184" s="217"/>
      <c r="G184" s="217"/>
      <c r="H184" s="217"/>
      <c r="I184" s="217"/>
      <c r="J184" s="217"/>
      <c r="K184" s="217"/>
      <c r="L184" s="217"/>
      <c r="M184" s="217"/>
      <c r="O184" s="117"/>
      <c r="Q184" s="117"/>
      <c r="S184" s="117"/>
      <c r="U184" s="117"/>
      <c r="W184" s="117"/>
    </row>
    <row r="185" spans="2:23" s="116" customFormat="1">
      <c r="B185" s="5"/>
      <c r="C185" s="5"/>
      <c r="D185" s="5"/>
      <c r="E185" s="217"/>
      <c r="F185" s="217"/>
      <c r="G185" s="217"/>
      <c r="H185" s="217"/>
      <c r="I185" s="217"/>
      <c r="J185" s="217"/>
      <c r="K185" s="217"/>
      <c r="L185" s="217"/>
      <c r="M185" s="217"/>
      <c r="O185" s="117"/>
      <c r="Q185" s="117"/>
      <c r="S185" s="117"/>
      <c r="U185" s="117"/>
      <c r="W185" s="117"/>
    </row>
    <row r="186" spans="2:23" s="116" customFormat="1">
      <c r="B186" s="5"/>
      <c r="C186" s="5"/>
      <c r="D186" s="5"/>
      <c r="E186" s="210"/>
      <c r="F186" s="210"/>
      <c r="G186" s="210"/>
      <c r="H186" s="210"/>
      <c r="I186" s="210"/>
      <c r="J186" s="210"/>
      <c r="K186" s="210"/>
      <c r="L186" s="211"/>
      <c r="M186" s="211"/>
      <c r="O186" s="117"/>
      <c r="Q186" s="117"/>
      <c r="S186" s="117"/>
      <c r="U186" s="117"/>
      <c r="W186" s="117"/>
    </row>
  </sheetData>
  <sheetProtection sheet="1" objects="1" scenarios="1"/>
  <mergeCells count="16">
    <mergeCell ref="B2:M3"/>
    <mergeCell ref="E37:E38"/>
    <mergeCell ref="O37:P37"/>
    <mergeCell ref="B30:D30"/>
    <mergeCell ref="B33:D33"/>
    <mergeCell ref="B34:D34"/>
    <mergeCell ref="B35:D35"/>
    <mergeCell ref="B36:D36"/>
    <mergeCell ref="F37:I37"/>
    <mergeCell ref="J37:M37"/>
    <mergeCell ref="B65:L66"/>
    <mergeCell ref="B63:C63"/>
    <mergeCell ref="B31:D31"/>
    <mergeCell ref="Q37:R37"/>
    <mergeCell ref="S37:T37"/>
    <mergeCell ref="K62:M62"/>
  </mergeCells>
  <phoneticPr fontId="3" type="noConversion"/>
  <pageMargins left="0.75" right="0.75" top="1" bottom="1" header="0.5" footer="0.5"/>
  <pageSetup paperSize="9" scale="62"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sheetPr codeName="Sheet35" enableFormatConditionsCalculation="0"/>
  <dimension ref="A1:U183"/>
  <sheetViews>
    <sheetView showGridLines="0" showRowColHeaders="0" zoomScaleNormal="100" workbookViewId="0"/>
  </sheetViews>
  <sheetFormatPr defaultColWidth="14.85546875" defaultRowHeight="12.75"/>
  <cols>
    <col min="1" max="1" width="3.28515625" style="160" customWidth="1"/>
    <col min="2" max="2" width="26" style="127" customWidth="1"/>
    <col min="3" max="3" width="12.85546875" style="127" customWidth="1"/>
    <col min="4" max="4" width="10.42578125" style="125" customWidth="1"/>
    <col min="5" max="5" width="7.85546875" style="125" customWidth="1"/>
    <col min="6" max="6" width="10.85546875" style="125" bestFit="1" customWidth="1"/>
    <col min="7" max="7" width="10.42578125" style="125" bestFit="1" customWidth="1"/>
    <col min="8" max="8" width="10.85546875" style="127" bestFit="1" customWidth="1"/>
    <col min="9" max="9" width="6.42578125" style="127" customWidth="1"/>
    <col min="10" max="10" width="10.85546875" style="127" bestFit="1" customWidth="1"/>
    <col min="11" max="11" width="10.42578125" style="127" bestFit="1" customWidth="1"/>
    <col min="12" max="16384" width="14.85546875" style="127"/>
  </cols>
  <sheetData>
    <row r="1" spans="1:11" ht="6" customHeight="1"/>
    <row r="2" spans="1:11" ht="30" customHeight="1">
      <c r="A2" s="251"/>
      <c r="B2" s="776" t="str">
        <f>"Chart 3: Overall effectiveness of active early years registered providers at their most recent inspection as at "&amp;Quarter_end&amp; ", by provider type (provisional)"&amp;CHAR(185)&amp;" "&amp;CHAR(178)&amp;" "&amp;CHAR(179)</f>
        <v>Chart 3: Overall effectiveness of active early years registered providers at their most recent inspection as at 31 March 2013, by provider type (provisional)¹ ² ³</v>
      </c>
      <c r="C2" s="776"/>
      <c r="D2" s="776"/>
      <c r="E2" s="776"/>
      <c r="F2" s="776"/>
      <c r="G2" s="776"/>
      <c r="H2" s="776"/>
      <c r="I2" s="776"/>
      <c r="J2" s="776"/>
      <c r="K2" s="776"/>
    </row>
    <row r="3" spans="1:11" ht="15" customHeight="1">
      <c r="A3" s="251"/>
      <c r="B3" s="284"/>
      <c r="C3" s="284"/>
      <c r="D3" s="284"/>
      <c r="E3" s="284"/>
      <c r="F3" s="284"/>
      <c r="G3" s="284"/>
    </row>
    <row r="4" spans="1:11">
      <c r="A4" s="254"/>
    </row>
    <row r="5" spans="1:11">
      <c r="A5" s="254"/>
    </row>
    <row r="6" spans="1:11">
      <c r="A6" s="254"/>
    </row>
    <row r="7" spans="1:11">
      <c r="A7" s="254"/>
    </row>
    <row r="8" spans="1:11">
      <c r="A8" s="254"/>
    </row>
    <row r="9" spans="1:11">
      <c r="A9" s="254"/>
    </row>
    <row r="10" spans="1:11">
      <c r="A10" s="254"/>
    </row>
    <row r="11" spans="1:11">
      <c r="A11" s="254"/>
    </row>
    <row r="12" spans="1:11">
      <c r="A12" s="254"/>
    </row>
    <row r="13" spans="1:11">
      <c r="A13" s="254"/>
    </row>
    <row r="14" spans="1:11">
      <c r="A14" s="254"/>
    </row>
    <row r="15" spans="1:11">
      <c r="A15" s="254"/>
    </row>
    <row r="16" spans="1:11">
      <c r="A16" s="254"/>
    </row>
    <row r="17" spans="1:21">
      <c r="A17" s="254"/>
    </row>
    <row r="18" spans="1:21">
      <c r="A18" s="254"/>
    </row>
    <row r="19" spans="1:21">
      <c r="A19" s="254"/>
    </row>
    <row r="20" spans="1:21" ht="15" customHeight="1">
      <c r="A20" s="251"/>
      <c r="B20" s="284"/>
      <c r="C20" s="284"/>
      <c r="D20" s="284"/>
      <c r="E20" s="284"/>
      <c r="F20" s="284"/>
      <c r="G20" s="284"/>
    </row>
    <row r="21" spans="1:21">
      <c r="A21" s="251"/>
      <c r="B21" s="141"/>
      <c r="C21" s="699" t="s">
        <v>58</v>
      </c>
      <c r="D21" s="705" t="s">
        <v>1226</v>
      </c>
      <c r="E21" s="705"/>
      <c r="F21" s="705"/>
      <c r="G21" s="705"/>
      <c r="H21" s="705" t="s">
        <v>1227</v>
      </c>
      <c r="I21" s="705"/>
      <c r="J21" s="705"/>
      <c r="K21" s="705"/>
    </row>
    <row r="22" spans="1:21">
      <c r="B22" s="143"/>
      <c r="C22" s="734"/>
      <c r="D22" s="549" t="s">
        <v>73</v>
      </c>
      <c r="E22" s="549" t="s">
        <v>74</v>
      </c>
      <c r="F22" s="549" t="s">
        <v>75</v>
      </c>
      <c r="G22" s="549" t="s">
        <v>76</v>
      </c>
      <c r="H22" s="549" t="s">
        <v>73</v>
      </c>
      <c r="I22" s="549" t="s">
        <v>74</v>
      </c>
      <c r="J22" s="549" t="s">
        <v>75</v>
      </c>
      <c r="K22" s="549" t="s">
        <v>76</v>
      </c>
      <c r="L22" s="116"/>
      <c r="M22" s="116"/>
      <c r="N22" s="116"/>
      <c r="O22" s="116"/>
      <c r="P22" s="116"/>
    </row>
    <row r="23" spans="1:21" s="166" customFormat="1" ht="4.5" customHeight="1">
      <c r="A23" s="160"/>
      <c r="B23" s="164"/>
      <c r="C23" s="150"/>
      <c r="D23" s="165"/>
      <c r="E23" s="165"/>
      <c r="F23" s="554"/>
      <c r="G23" s="168"/>
      <c r="H23" s="165"/>
      <c r="I23" s="165"/>
      <c r="J23" s="554"/>
      <c r="K23" s="168"/>
      <c r="L23" s="168"/>
      <c r="M23" s="168"/>
      <c r="N23" s="168"/>
      <c r="O23" s="184"/>
      <c r="P23" s="184"/>
      <c r="Q23" s="184"/>
      <c r="R23" s="184"/>
    </row>
    <row r="24" spans="1:21" s="166" customFormat="1">
      <c r="A24" s="251"/>
      <c r="B24" s="176" t="s">
        <v>144</v>
      </c>
      <c r="C24" s="165">
        <f>IF(ISERROR(VLOOKUP($B24&amp;"England",Dataset4,4,FALSE))=TRUE,0,VLOOKUP($B24&amp;"England",Dataset4,4,FALSE))</f>
        <v>44225</v>
      </c>
      <c r="D24" s="165">
        <f>IF(ISERROR(VLOOKUP($B24&amp;"England",Dataset4,5,FALSE))=TRUE,0,VLOOKUP($B24&amp;"England",Dataset4,5,FALSE))</f>
        <v>4390</v>
      </c>
      <c r="E24" s="165">
        <f>IF(ISERROR(VLOOKUP($B24&amp;"England",Dataset4,6,FALSE))=TRUE,0,VLOOKUP($B24&amp;"England",Dataset4,6,FALSE))</f>
        <v>28127</v>
      </c>
      <c r="F24" s="165">
        <f>IF(ISERROR(VLOOKUP($B24&amp;"England",Dataset4,7,FALSE))=TRUE,0,VLOOKUP($B24&amp;"England",Dataset4,7,FALSE))</f>
        <v>11290</v>
      </c>
      <c r="G24" s="165">
        <f>IF(ISERROR(VLOOKUP($B24&amp;"England",Dataset4,8,FALSE))=TRUE,0,VLOOKUP($B24&amp;"England",Dataset4,8,FALSE))</f>
        <v>418</v>
      </c>
      <c r="H24" s="165">
        <f t="shared" ref="H24:K27" si="0">IF($C24&lt;1,0,100*D24/$C24)</f>
        <v>9.9265121537591856</v>
      </c>
      <c r="I24" s="165">
        <f t="shared" si="0"/>
        <v>63.599773883550029</v>
      </c>
      <c r="J24" s="165">
        <f t="shared" si="0"/>
        <v>25.52854720180893</v>
      </c>
      <c r="K24" s="165">
        <f t="shared" si="0"/>
        <v>0.94516676088185414</v>
      </c>
      <c r="L24" s="167"/>
      <c r="M24" s="340"/>
      <c r="N24" s="168"/>
      <c r="O24" s="168"/>
      <c r="P24" s="168"/>
      <c r="Q24" s="168"/>
      <c r="R24" s="169"/>
      <c r="S24" s="169"/>
      <c r="T24" s="169"/>
      <c r="U24" s="169"/>
    </row>
    <row r="25" spans="1:21" s="166" customFormat="1">
      <c r="A25" s="251"/>
      <c r="B25" s="285" t="s">
        <v>239</v>
      </c>
      <c r="C25" s="165">
        <f>IF(ISERROR(VLOOKUP($B25&amp;"England",Dataset4,4,FALSE))=TRUE,0,VLOOKUP($B25&amp;"England",Dataset4,4,FALSE))</f>
        <v>23329</v>
      </c>
      <c r="D25" s="165">
        <f>IF(ISERROR(VLOOKUP($B25&amp;"England",Dataset4,5,FALSE))=TRUE,0,VLOOKUP($B25&amp;"England",Dataset4,5,FALSE))</f>
        <v>3423</v>
      </c>
      <c r="E25" s="165">
        <f>IF(ISERROR(VLOOKUP($B25&amp;"England",Dataset4,6,FALSE))=TRUE,0,VLOOKUP($B25&amp;"England",Dataset4,6,FALSE))</f>
        <v>15615</v>
      </c>
      <c r="F25" s="165">
        <f>IF(ISERROR(VLOOKUP($B25&amp;"England",Dataset4,7,FALSE))=TRUE,0,VLOOKUP($B25&amp;"England",Dataset4,7,FALSE))</f>
        <v>4056</v>
      </c>
      <c r="G25" s="165">
        <f>IF(ISERROR(VLOOKUP($B25&amp;"England",Dataset4,8,FALSE))=TRUE,0,VLOOKUP($B25&amp;"England",Dataset4,8,FALSE))</f>
        <v>235</v>
      </c>
      <c r="H25" s="165">
        <f t="shared" si="0"/>
        <v>14.672724934630716</v>
      </c>
      <c r="I25" s="165">
        <f t="shared" si="0"/>
        <v>66.933859145269835</v>
      </c>
      <c r="J25" s="165">
        <f t="shared" si="0"/>
        <v>17.38608598739766</v>
      </c>
      <c r="K25" s="165">
        <f t="shared" si="0"/>
        <v>1.0073299327017875</v>
      </c>
      <c r="L25" s="167"/>
      <c r="M25" s="340"/>
      <c r="N25" s="168"/>
      <c r="O25" s="168"/>
      <c r="P25" s="168"/>
      <c r="Q25" s="168"/>
      <c r="R25" s="169"/>
      <c r="S25" s="169"/>
      <c r="T25" s="169"/>
      <c r="U25" s="169"/>
    </row>
    <row r="26" spans="1:21" s="166" customFormat="1">
      <c r="A26" s="251"/>
      <c r="B26" s="285" t="s">
        <v>240</v>
      </c>
      <c r="C26" s="165">
        <f>IF(ISERROR(VLOOKUP($B26&amp;"England",Dataset4,4,FALSE))=TRUE,0,VLOOKUP($B26&amp;"England",Dataset4,4,FALSE))</f>
        <v>119</v>
      </c>
      <c r="D26" s="165">
        <f>IF(ISERROR(VLOOKUP($B26&amp;"England",Dataset4,5,FALSE))=TRUE,0,VLOOKUP($B26&amp;"England",Dataset4,5,FALSE))</f>
        <v>35</v>
      </c>
      <c r="E26" s="165">
        <f>IF(ISERROR(VLOOKUP($B26&amp;"England",Dataset4,6,FALSE))=TRUE,0,VLOOKUP($B26&amp;"England",Dataset4,6,FALSE))</f>
        <v>64</v>
      </c>
      <c r="F26" s="165">
        <f>IF(ISERROR(VLOOKUP($B26&amp;"England",Dataset4,7,FALSE))=TRUE,0,VLOOKUP($B26&amp;"England",Dataset4,7,FALSE))</f>
        <v>19</v>
      </c>
      <c r="G26" s="165">
        <f>IF(ISERROR(VLOOKUP($B26&amp;"England",Dataset4,8,FALSE))=TRUE,0,VLOOKUP($B26&amp;"England",Dataset4,8,FALSE))</f>
        <v>1</v>
      </c>
      <c r="H26" s="165">
        <f t="shared" si="0"/>
        <v>29.411764705882351</v>
      </c>
      <c r="I26" s="165">
        <f t="shared" si="0"/>
        <v>53.781512605042018</v>
      </c>
      <c r="J26" s="165">
        <f t="shared" si="0"/>
        <v>15.966386554621849</v>
      </c>
      <c r="K26" s="165">
        <f t="shared" si="0"/>
        <v>0.84033613445378152</v>
      </c>
      <c r="L26" s="167"/>
      <c r="M26" s="340"/>
      <c r="N26" s="168"/>
      <c r="O26" s="168"/>
      <c r="P26" s="168"/>
      <c r="Q26" s="168"/>
      <c r="R26" s="169"/>
      <c r="S26" s="169"/>
      <c r="T26" s="169"/>
      <c r="U26" s="169"/>
    </row>
    <row r="27" spans="1:21" s="166" customFormat="1">
      <c r="A27" s="251"/>
      <c r="B27" s="176" t="s">
        <v>172</v>
      </c>
      <c r="C27" s="165">
        <f>IF(ISERROR(VLOOKUP($B27&amp;"England",Dataset4,4,FALSE))=TRUE,0,VLOOKUP($B27&amp;"England",Dataset4,4,FALSE))</f>
        <v>67673</v>
      </c>
      <c r="D27" s="165">
        <f>IF(ISERROR(VLOOKUP($B27&amp;"England",Dataset4,5,FALSE))=TRUE,0,VLOOKUP($B27&amp;"England",Dataset4,5,FALSE))</f>
        <v>7848</v>
      </c>
      <c r="E27" s="165">
        <f>IF(ISERROR(VLOOKUP($B27&amp;"England",Dataset4,6,FALSE))=TRUE,0,VLOOKUP($B27&amp;"England",Dataset4,6,FALSE))</f>
        <v>43806</v>
      </c>
      <c r="F27" s="165">
        <f>IF(ISERROR(VLOOKUP($B27&amp;"England",Dataset4,7,FALSE))=TRUE,0,VLOOKUP($B27&amp;"England",Dataset4,7,FALSE))</f>
        <v>15365</v>
      </c>
      <c r="G27" s="165">
        <f>IF(ISERROR(VLOOKUP($B27&amp;"England",Dataset4,8,FALSE))=TRUE,0,VLOOKUP($B27&amp;"England",Dataset4,8,FALSE))</f>
        <v>654</v>
      </c>
      <c r="H27" s="165">
        <f t="shared" si="0"/>
        <v>11.596944128382072</v>
      </c>
      <c r="I27" s="165">
        <f t="shared" si="0"/>
        <v>64.731872386328376</v>
      </c>
      <c r="J27" s="165">
        <f t="shared" si="0"/>
        <v>22.704771474591048</v>
      </c>
      <c r="K27" s="165">
        <f t="shared" si="0"/>
        <v>0.96641201069850602</v>
      </c>
      <c r="L27" s="167"/>
      <c r="M27" s="340"/>
      <c r="N27" s="168"/>
      <c r="O27" s="168"/>
      <c r="P27" s="168"/>
      <c r="Q27" s="168"/>
      <c r="R27" s="169"/>
      <c r="S27" s="169"/>
      <c r="T27" s="169"/>
      <c r="U27" s="169"/>
    </row>
    <row r="28" spans="1:21" ht="4.5" customHeight="1">
      <c r="A28" s="252"/>
      <c r="B28" s="172"/>
      <c r="C28" s="173"/>
      <c r="D28" s="173"/>
      <c r="E28" s="173"/>
      <c r="F28" s="173"/>
      <c r="G28" s="174"/>
      <c r="H28" s="173"/>
      <c r="I28" s="173"/>
      <c r="J28" s="173"/>
      <c r="K28" s="174"/>
      <c r="L28" s="305"/>
      <c r="M28" s="340"/>
      <c r="N28" s="161"/>
      <c r="O28" s="161"/>
      <c r="P28" s="161"/>
      <c r="Q28" s="161"/>
    </row>
    <row r="29" spans="1:21" ht="12.75" customHeight="1">
      <c r="A29" s="253"/>
      <c r="B29" s="164"/>
      <c r="C29" s="175"/>
      <c r="D29" s="175"/>
      <c r="E29" s="175"/>
      <c r="F29" s="175"/>
      <c r="G29" s="175"/>
      <c r="H29" s="175"/>
      <c r="I29" s="778" t="s">
        <v>57</v>
      </c>
      <c r="J29" s="778"/>
      <c r="K29" s="778"/>
      <c r="L29" s="304"/>
      <c r="M29" s="161"/>
      <c r="N29" s="161"/>
      <c r="O29" s="161"/>
      <c r="P29" s="161"/>
      <c r="Q29" s="161"/>
    </row>
    <row r="30" spans="1:21">
      <c r="A30" s="254"/>
      <c r="B30" s="780" t="s">
        <v>0</v>
      </c>
      <c r="C30" s="780"/>
      <c r="D30" s="780"/>
      <c r="E30" s="780"/>
      <c r="F30" s="165"/>
      <c r="G30" s="165"/>
      <c r="H30" s="165"/>
      <c r="I30" s="165"/>
    </row>
    <row r="31" spans="1:21" ht="23.25" customHeight="1">
      <c r="A31" s="254"/>
      <c r="B31" s="781" t="s">
        <v>9217</v>
      </c>
      <c r="C31" s="782"/>
      <c r="D31" s="782"/>
      <c r="E31" s="782"/>
      <c r="F31" s="782"/>
      <c r="G31" s="782"/>
      <c r="H31" s="782"/>
      <c r="I31" s="782"/>
      <c r="J31" s="782"/>
      <c r="K31" s="782"/>
    </row>
    <row r="32" spans="1:21">
      <c r="A32" s="254"/>
      <c r="B32" s="333" t="s">
        <v>1205</v>
      </c>
    </row>
    <row r="33" spans="1:11" ht="12.75" customHeight="1">
      <c r="A33" s="254"/>
      <c r="B33" s="779"/>
      <c r="C33" s="779"/>
      <c r="D33" s="779"/>
      <c r="E33" s="779"/>
      <c r="F33" s="779"/>
      <c r="G33" s="779"/>
      <c r="H33" s="779"/>
      <c r="I33" s="779"/>
      <c r="J33" s="779"/>
      <c r="K33" s="779"/>
    </row>
    <row r="34" spans="1:11">
      <c r="A34" s="254"/>
      <c r="B34" s="779"/>
      <c r="C34" s="779"/>
      <c r="D34" s="779"/>
      <c r="E34" s="779"/>
      <c r="F34" s="779"/>
      <c r="G34" s="779"/>
      <c r="H34" s="779"/>
      <c r="I34" s="779"/>
      <c r="J34" s="779"/>
      <c r="K34" s="779"/>
    </row>
    <row r="35" spans="1:11">
      <c r="A35" s="254"/>
    </row>
    <row r="36" spans="1:11">
      <c r="A36" s="254"/>
    </row>
    <row r="37" spans="1:11">
      <c r="A37" s="254"/>
    </row>
    <row r="38" spans="1:11">
      <c r="A38" s="254"/>
    </row>
    <row r="39" spans="1:11">
      <c r="A39" s="254"/>
    </row>
    <row r="40" spans="1:11">
      <c r="A40" s="254"/>
    </row>
    <row r="41" spans="1:11">
      <c r="A41" s="254"/>
    </row>
    <row r="42" spans="1:11">
      <c r="A42" s="254"/>
    </row>
    <row r="43" spans="1:11">
      <c r="A43" s="254"/>
    </row>
    <row r="44" spans="1:11">
      <c r="A44" s="254"/>
    </row>
    <row r="45" spans="1:11">
      <c r="A45" s="254"/>
    </row>
    <row r="46" spans="1:11">
      <c r="A46" s="255"/>
    </row>
    <row r="47" spans="1:11">
      <c r="A47" s="257"/>
    </row>
    <row r="48" spans="1:11">
      <c r="A48" s="258"/>
    </row>
    <row r="49" spans="1:1">
      <c r="A49" s="258"/>
    </row>
    <row r="50" spans="1:1">
      <c r="A50" s="258"/>
    </row>
    <row r="51" spans="1:1">
      <c r="A51" s="258"/>
    </row>
    <row r="52" spans="1:1">
      <c r="A52" s="258"/>
    </row>
    <row r="53" spans="1:1">
      <c r="A53" s="259"/>
    </row>
    <row r="54" spans="1:1">
      <c r="A54" s="259"/>
    </row>
    <row r="55" spans="1:1">
      <c r="A55" s="258"/>
    </row>
    <row r="56" spans="1:1">
      <c r="A56" s="258"/>
    </row>
    <row r="57" spans="1:1">
      <c r="A57" s="258"/>
    </row>
    <row r="58" spans="1:1">
      <c r="A58" s="258"/>
    </row>
    <row r="59" spans="1:1">
      <c r="A59" s="258"/>
    </row>
    <row r="60" spans="1:1">
      <c r="A60" s="258"/>
    </row>
    <row r="61" spans="1:1">
      <c r="A61" s="258"/>
    </row>
    <row r="62" spans="1:1">
      <c r="A62" s="258"/>
    </row>
    <row r="63" spans="1:1">
      <c r="A63" s="255"/>
    </row>
    <row r="64" spans="1:1">
      <c r="A64" s="257"/>
    </row>
    <row r="65" spans="1:1">
      <c r="A65" s="258"/>
    </row>
    <row r="66" spans="1:1">
      <c r="A66" s="258"/>
    </row>
    <row r="67" spans="1:1">
      <c r="A67" s="258"/>
    </row>
    <row r="68" spans="1:1">
      <c r="A68" s="258"/>
    </row>
    <row r="69" spans="1:1">
      <c r="A69" s="258"/>
    </row>
    <row r="70" spans="1:1">
      <c r="A70" s="258"/>
    </row>
    <row r="71" spans="1:1">
      <c r="A71" s="258"/>
    </row>
    <row r="72" spans="1:1">
      <c r="A72" s="258"/>
    </row>
    <row r="73" spans="1:1">
      <c r="A73" s="258"/>
    </row>
    <row r="74" spans="1:1">
      <c r="A74" s="255"/>
    </row>
    <row r="75" spans="1:1">
      <c r="A75" s="257"/>
    </row>
    <row r="76" spans="1:1">
      <c r="A76" s="258"/>
    </row>
    <row r="77" spans="1:1">
      <c r="A77" s="258"/>
    </row>
    <row r="78" spans="1:1">
      <c r="A78" s="258"/>
    </row>
    <row r="79" spans="1:1">
      <c r="A79" s="258"/>
    </row>
    <row r="80" spans="1:1">
      <c r="A80" s="258"/>
    </row>
    <row r="81" spans="1:1">
      <c r="A81" s="258"/>
    </row>
    <row r="82" spans="1:1">
      <c r="A82" s="258"/>
    </row>
    <row r="83" spans="1:1">
      <c r="A83" s="258"/>
    </row>
    <row r="84" spans="1:1">
      <c r="A84" s="258"/>
    </row>
    <row r="85" spans="1:1">
      <c r="A85" s="258"/>
    </row>
    <row r="86" spans="1:1">
      <c r="A86" s="258"/>
    </row>
    <row r="87" spans="1:1">
      <c r="A87" s="258"/>
    </row>
    <row r="88" spans="1:1">
      <c r="A88" s="258"/>
    </row>
    <row r="89" spans="1:1">
      <c r="A89" s="258"/>
    </row>
    <row r="90" spans="1:1">
      <c r="A90" s="255"/>
    </row>
    <row r="91" spans="1:1">
      <c r="A91" s="257"/>
    </row>
    <row r="92" spans="1:1">
      <c r="A92" s="260"/>
    </row>
    <row r="93" spans="1:1">
      <c r="A93" s="260"/>
    </row>
    <row r="94" spans="1:1">
      <c r="A94" s="260"/>
    </row>
    <row r="95" spans="1:1">
      <c r="A95" s="260"/>
    </row>
    <row r="96" spans="1:1">
      <c r="A96" s="260"/>
    </row>
    <row r="97" spans="1:1">
      <c r="A97" s="260"/>
    </row>
    <row r="98" spans="1:1">
      <c r="A98" s="260"/>
    </row>
    <row r="99" spans="1:1">
      <c r="A99" s="260"/>
    </row>
    <row r="100" spans="1:1">
      <c r="A100" s="259"/>
    </row>
    <row r="101" spans="1:1">
      <c r="A101" s="260"/>
    </row>
    <row r="102" spans="1:1">
      <c r="A102" s="260"/>
    </row>
    <row r="103" spans="1:1">
      <c r="A103" s="255"/>
    </row>
    <row r="104" spans="1:1">
      <c r="A104" s="256"/>
    </row>
    <row r="105" spans="1:1">
      <c r="A105" s="254"/>
    </row>
    <row r="106" spans="1:1">
      <c r="A106" s="254"/>
    </row>
    <row r="107" spans="1:1">
      <c r="A107" s="254"/>
    </row>
    <row r="108" spans="1:1">
      <c r="A108" s="254"/>
    </row>
    <row r="109" spans="1:1">
      <c r="A109" s="254"/>
    </row>
    <row r="110" spans="1:1">
      <c r="A110" s="254"/>
    </row>
    <row r="111" spans="1:1">
      <c r="A111" s="254"/>
    </row>
    <row r="112" spans="1:1">
      <c r="A112" s="254"/>
    </row>
    <row r="113" spans="1:1">
      <c r="A113" s="254"/>
    </row>
    <row r="114" spans="1:1">
      <c r="A114" s="254"/>
    </row>
    <row r="115" spans="1:1">
      <c r="A115" s="254"/>
    </row>
    <row r="116" spans="1:1">
      <c r="A116" s="254"/>
    </row>
    <row r="117" spans="1:1">
      <c r="A117" s="254"/>
    </row>
    <row r="118" spans="1:1">
      <c r="A118" s="254"/>
    </row>
    <row r="119" spans="1:1">
      <c r="A119" s="254"/>
    </row>
    <row r="120" spans="1:1">
      <c r="A120" s="254"/>
    </row>
    <row r="121" spans="1:1">
      <c r="A121" s="254"/>
    </row>
    <row r="122" spans="1:1">
      <c r="A122" s="254"/>
    </row>
    <row r="123" spans="1:1">
      <c r="A123" s="254"/>
    </row>
    <row r="124" spans="1:1">
      <c r="A124" s="254"/>
    </row>
    <row r="125" spans="1:1">
      <c r="A125" s="254"/>
    </row>
    <row r="126" spans="1:1">
      <c r="A126" s="254"/>
    </row>
    <row r="127" spans="1:1">
      <c r="A127" s="254"/>
    </row>
    <row r="128" spans="1:1">
      <c r="A128" s="254"/>
    </row>
    <row r="129" spans="1:1">
      <c r="A129" s="254"/>
    </row>
    <row r="130" spans="1:1">
      <c r="A130" s="254"/>
    </row>
    <row r="131" spans="1:1">
      <c r="A131" s="254"/>
    </row>
    <row r="132" spans="1:1">
      <c r="A132" s="254"/>
    </row>
    <row r="133" spans="1:1">
      <c r="A133" s="254"/>
    </row>
    <row r="134" spans="1:1">
      <c r="A134" s="254"/>
    </row>
    <row r="135" spans="1:1">
      <c r="A135" s="254"/>
    </row>
    <row r="136" spans="1:1">
      <c r="A136" s="254"/>
    </row>
    <row r="137" spans="1:1">
      <c r="A137" s="254"/>
    </row>
    <row r="138" spans="1:1">
      <c r="A138" s="255"/>
    </row>
    <row r="139" spans="1:1">
      <c r="A139" s="256"/>
    </row>
    <row r="140" spans="1:1">
      <c r="A140" s="254"/>
    </row>
    <row r="141" spans="1:1">
      <c r="A141" s="254"/>
    </row>
    <row r="142" spans="1:1">
      <c r="A142" s="254"/>
    </row>
    <row r="143" spans="1:1">
      <c r="A143" s="254"/>
    </row>
    <row r="144" spans="1:1">
      <c r="A144" s="254"/>
    </row>
    <row r="145" spans="1:1">
      <c r="A145" s="254"/>
    </row>
    <row r="146" spans="1:1">
      <c r="A146" s="254"/>
    </row>
    <row r="147" spans="1:1">
      <c r="A147" s="254"/>
    </row>
    <row r="148" spans="1:1">
      <c r="A148" s="254"/>
    </row>
    <row r="149" spans="1:1">
      <c r="A149" s="254"/>
    </row>
    <row r="150" spans="1:1">
      <c r="A150" s="254"/>
    </row>
    <row r="151" spans="1:1">
      <c r="A151" s="254"/>
    </row>
    <row r="152" spans="1:1">
      <c r="A152" s="254"/>
    </row>
    <row r="153" spans="1:1">
      <c r="A153" s="254"/>
    </row>
    <row r="154" spans="1:1">
      <c r="A154" s="254"/>
    </row>
    <row r="155" spans="1:1">
      <c r="A155" s="254"/>
    </row>
    <row r="156" spans="1:1">
      <c r="A156" s="254"/>
    </row>
    <row r="157" spans="1:1">
      <c r="A157" s="254"/>
    </row>
    <row r="158" spans="1:1">
      <c r="A158" s="254"/>
    </row>
    <row r="159" spans="1:1">
      <c r="A159" s="255"/>
    </row>
    <row r="160" spans="1:1">
      <c r="A160" s="256"/>
    </row>
    <row r="161" spans="1:1">
      <c r="A161" s="254"/>
    </row>
    <row r="162" spans="1:1">
      <c r="A162" s="254"/>
    </row>
    <row r="163" spans="1:1">
      <c r="A163" s="259"/>
    </row>
    <row r="164" spans="1:1">
      <c r="A164" s="254"/>
    </row>
    <row r="165" spans="1:1">
      <c r="A165" s="254"/>
    </row>
    <row r="166" spans="1:1">
      <c r="A166" s="254"/>
    </row>
    <row r="167" spans="1:1">
      <c r="A167" s="254"/>
    </row>
    <row r="168" spans="1:1">
      <c r="A168" s="254"/>
    </row>
    <row r="169" spans="1:1">
      <c r="A169" s="254"/>
    </row>
    <row r="170" spans="1:1">
      <c r="A170" s="254"/>
    </row>
    <row r="171" spans="1:1">
      <c r="A171" s="254"/>
    </row>
    <row r="172" spans="1:1">
      <c r="A172" s="254"/>
    </row>
    <row r="173" spans="1:1">
      <c r="A173" s="254"/>
    </row>
    <row r="174" spans="1:1">
      <c r="A174" s="254"/>
    </row>
    <row r="175" spans="1:1">
      <c r="A175" s="254"/>
    </row>
    <row r="176" spans="1:1">
      <c r="A176" s="254"/>
    </row>
    <row r="177" spans="1:1">
      <c r="A177" s="254"/>
    </row>
    <row r="178" spans="1:1">
      <c r="A178" s="256"/>
    </row>
    <row r="179" spans="1:1">
      <c r="A179" s="254"/>
    </row>
    <row r="180" spans="1:1">
      <c r="A180" s="261"/>
    </row>
    <row r="181" spans="1:1">
      <c r="A181" s="261"/>
    </row>
    <row r="182" spans="1:1">
      <c r="A182" s="127"/>
    </row>
    <row r="183" spans="1:1">
      <c r="A183" s="127"/>
    </row>
  </sheetData>
  <sheetProtection sheet="1" objects="1" scenarios="1"/>
  <mergeCells count="8">
    <mergeCell ref="B33:K34"/>
    <mergeCell ref="B30:E30"/>
    <mergeCell ref="B2:K2"/>
    <mergeCell ref="I29:K29"/>
    <mergeCell ref="C21:C22"/>
    <mergeCell ref="D21:G21"/>
    <mergeCell ref="H21:K21"/>
    <mergeCell ref="B31:K31"/>
  </mergeCells>
  <phoneticPr fontId="3" type="noConversion"/>
  <pageMargins left="0.75" right="0.75" top="1" bottom="1" header="0.5" footer="0.5"/>
  <pageSetup paperSize="9" scale="74" orientation="landscape" r:id="rId1"/>
  <headerFooter alignWithMargins="0"/>
  <ignoredErrors>
    <ignoredError sqref="E24:E25 E27 E26 F26 G26 F24:F25 F27 G24:G25 G27" formula="1"/>
  </ignoredErrors>
  <drawing r:id="rId2"/>
</worksheet>
</file>

<file path=xl/worksheets/sheet36.xml><?xml version="1.0" encoding="utf-8"?>
<worksheet xmlns="http://schemas.openxmlformats.org/spreadsheetml/2006/main" xmlns:r="http://schemas.openxmlformats.org/officeDocument/2006/relationships">
  <dimension ref="A2:AE186"/>
  <sheetViews>
    <sheetView showGridLines="0" showRowColHeaders="0" workbookViewId="0"/>
  </sheetViews>
  <sheetFormatPr defaultColWidth="9.140625" defaultRowHeight="12.75"/>
  <cols>
    <col min="1" max="1" width="2" style="3" customWidth="1"/>
    <col min="2" max="2" width="32" style="5" customWidth="1"/>
    <col min="3" max="3" width="30.7109375" style="5" customWidth="1"/>
    <col min="4" max="4" width="0.5703125" style="5" customWidth="1"/>
    <col min="5" max="5" width="11.5703125" style="210" customWidth="1"/>
    <col min="6" max="6" width="10.85546875" style="210" bestFit="1" customWidth="1"/>
    <col min="7" max="7" width="9.28515625" style="210" bestFit="1" customWidth="1"/>
    <col min="8" max="8" width="10.85546875" style="210" bestFit="1" customWidth="1"/>
    <col min="9" max="9" width="10.42578125" style="210" bestFit="1" customWidth="1"/>
    <col min="10" max="10" width="10.85546875" style="210" bestFit="1" customWidth="1"/>
    <col min="11" max="11" width="5.7109375" style="210" customWidth="1"/>
    <col min="12" max="12" width="10.85546875" style="211" customWidth="1"/>
    <col min="13" max="13" width="10.42578125" style="211" bestFit="1" customWidth="1"/>
    <col min="14" max="14" width="7.5703125" style="3" customWidth="1"/>
    <col min="15" max="15" width="7.5703125" style="73" customWidth="1"/>
    <col min="16" max="16" width="9.7109375" style="3" customWidth="1"/>
    <col min="17" max="17" width="9.7109375" style="73" customWidth="1"/>
    <col min="18" max="18" width="9.7109375" style="3" customWidth="1"/>
    <col min="19" max="19" width="9.7109375" style="73" customWidth="1"/>
    <col min="20" max="20" width="9.7109375" style="3" customWidth="1"/>
    <col min="21" max="21" width="9.7109375" style="73" customWidth="1"/>
    <col min="22" max="22" width="9.7109375" style="3" customWidth="1"/>
    <col min="23" max="23" width="9.7109375" style="73" customWidth="1"/>
    <col min="24" max="16384" width="9.140625" style="3"/>
  </cols>
  <sheetData>
    <row r="2" spans="2:24">
      <c r="B2" s="463" t="str">
        <f>"Chart 4: Inspection judgements of active early years registered providers at their most recent inspection as at "&amp;Quarter_end&amp; " "&amp;CHAR(185)&amp;" "&amp;CHAR(178)&amp;" "&amp;CHAR(179)</f>
        <v>Chart 4: Inspection judgements of active early years registered providers at their most recent inspection as at 31 March 2013 ¹ ² ³</v>
      </c>
      <c r="C2" s="43"/>
      <c r="D2" s="43"/>
      <c r="E2" s="43"/>
      <c r="F2" s="43"/>
      <c r="G2" s="43"/>
      <c r="H2" s="43"/>
      <c r="I2" s="43"/>
      <c r="J2" s="43"/>
      <c r="K2" s="43"/>
      <c r="L2" s="43"/>
      <c r="M2" s="43"/>
      <c r="N2" s="74"/>
      <c r="O2" s="75"/>
      <c r="P2" s="74"/>
      <c r="Q2" s="75"/>
      <c r="R2" s="74"/>
      <c r="S2" s="75"/>
      <c r="T2" s="74"/>
      <c r="U2" s="75"/>
    </row>
    <row r="3" spans="2:24">
      <c r="B3" s="43"/>
      <c r="C3" s="43"/>
      <c r="D3" s="43"/>
      <c r="E3" s="43"/>
      <c r="F3" s="43"/>
      <c r="G3" s="43"/>
      <c r="H3" s="43"/>
      <c r="I3" s="43"/>
      <c r="J3" s="43"/>
      <c r="K3" s="43"/>
      <c r="L3" s="43"/>
      <c r="M3" s="43"/>
      <c r="N3" s="74"/>
      <c r="O3" s="75"/>
      <c r="P3" s="74"/>
      <c r="Q3" s="75"/>
      <c r="R3" s="74"/>
      <c r="S3" s="75"/>
      <c r="T3" s="74"/>
      <c r="U3" s="75"/>
    </row>
    <row r="4" spans="2:24">
      <c r="B4" s="3"/>
      <c r="C4" s="3"/>
      <c r="L4" s="210"/>
      <c r="M4" s="210"/>
      <c r="O4" s="84"/>
      <c r="P4" s="5"/>
      <c r="Q4" s="84"/>
      <c r="R4" s="5"/>
      <c r="S4" s="84"/>
      <c r="T4" s="5"/>
      <c r="U4" s="84"/>
      <c r="V4" s="5"/>
      <c r="W4" s="84"/>
      <c r="X4" s="5"/>
    </row>
    <row r="21" spans="1:23" s="116" customFormat="1">
      <c r="E21" s="217"/>
      <c r="F21" s="217"/>
      <c r="G21" s="217"/>
      <c r="H21" s="217"/>
      <c r="I21" s="217"/>
      <c r="J21" s="217"/>
      <c r="K21" s="217"/>
      <c r="L21" s="217"/>
      <c r="M21" s="217"/>
      <c r="O21" s="117"/>
      <c r="Q21" s="117"/>
      <c r="S21" s="117"/>
      <c r="U21" s="117"/>
      <c r="W21" s="117"/>
    </row>
    <row r="22" spans="1:23" s="116" customFormat="1">
      <c r="E22" s="217"/>
      <c r="F22" s="217"/>
      <c r="G22" s="217"/>
      <c r="H22" s="217"/>
      <c r="I22" s="217"/>
      <c r="J22" s="217"/>
      <c r="K22" s="217"/>
      <c r="L22" s="217"/>
      <c r="M22" s="217"/>
      <c r="O22" s="117"/>
      <c r="Q22" s="117"/>
      <c r="S22" s="117"/>
      <c r="U22" s="117"/>
      <c r="W22" s="117"/>
    </row>
    <row r="23" spans="1:23" s="116" customFormat="1">
      <c r="E23" s="217"/>
      <c r="F23" s="217"/>
      <c r="G23" s="217"/>
      <c r="H23" s="217"/>
      <c r="I23" s="217"/>
      <c r="J23" s="217"/>
      <c r="K23" s="217"/>
      <c r="L23" s="217"/>
      <c r="M23" s="217"/>
      <c r="O23" s="117"/>
      <c r="Q23" s="117"/>
      <c r="S23" s="117"/>
      <c r="U23" s="117"/>
      <c r="W23" s="117"/>
    </row>
    <row r="24" spans="1:23" s="116" customFormat="1">
      <c r="E24" s="217"/>
      <c r="F24" s="217"/>
      <c r="G24" s="217"/>
      <c r="H24" s="217"/>
      <c r="I24" s="217"/>
      <c r="J24" s="217"/>
      <c r="K24" s="217"/>
      <c r="L24" s="217"/>
      <c r="M24" s="217"/>
      <c r="O24" s="117"/>
      <c r="Q24" s="117"/>
      <c r="S24" s="117"/>
      <c r="U24" s="117"/>
      <c r="W24" s="117"/>
    </row>
    <row r="25" spans="1:23" s="116" customFormat="1">
      <c r="E25" s="217"/>
      <c r="F25" s="217"/>
      <c r="G25" s="217"/>
      <c r="H25" s="217"/>
      <c r="I25" s="217"/>
      <c r="J25" s="217"/>
      <c r="K25" s="217"/>
      <c r="L25" s="217"/>
      <c r="M25" s="217"/>
      <c r="O25" s="117"/>
      <c r="Q25" s="117"/>
      <c r="S25" s="117"/>
      <c r="U25" s="117"/>
      <c r="W25" s="117"/>
    </row>
    <row r="26" spans="1:23" s="116" customFormat="1">
      <c r="E26" s="217"/>
      <c r="F26" s="217"/>
      <c r="G26" s="217"/>
      <c r="H26" s="217"/>
      <c r="I26" s="217"/>
      <c r="J26" s="217"/>
      <c r="K26" s="217"/>
      <c r="L26" s="217"/>
      <c r="M26" s="217"/>
      <c r="O26" s="117"/>
      <c r="Q26" s="117"/>
      <c r="S26" s="117"/>
      <c r="U26" s="117"/>
      <c r="W26" s="117"/>
    </row>
    <row r="27" spans="1:23" s="116" customFormat="1">
      <c r="E27" s="217"/>
      <c r="F27" s="217"/>
      <c r="G27" s="217"/>
      <c r="H27" s="217"/>
      <c r="I27" s="217"/>
      <c r="J27" s="217"/>
      <c r="K27" s="217"/>
      <c r="L27" s="217"/>
      <c r="M27" s="217"/>
      <c r="O27" s="117"/>
      <c r="Q27" s="117"/>
      <c r="S27" s="117"/>
      <c r="U27" s="117"/>
      <c r="W27" s="117"/>
    </row>
    <row r="28" spans="1:23" s="116" customFormat="1">
      <c r="E28" s="217"/>
      <c r="F28" s="217"/>
      <c r="G28" s="217"/>
      <c r="H28" s="217"/>
      <c r="I28" s="217"/>
      <c r="J28" s="217"/>
      <c r="K28" s="217"/>
      <c r="L28" s="217"/>
      <c r="M28" s="217"/>
      <c r="O28" s="117"/>
      <c r="Q28" s="117"/>
      <c r="S28" s="117"/>
      <c r="U28" s="117"/>
      <c r="W28" s="117"/>
    </row>
    <row r="29" spans="1:23" s="116" customFormat="1">
      <c r="A29" s="118"/>
      <c r="B29" s="119"/>
      <c r="C29" s="119"/>
      <c r="D29" s="119"/>
      <c r="E29" s="217"/>
      <c r="F29" s="217"/>
      <c r="G29" s="217"/>
      <c r="H29" s="217"/>
      <c r="I29" s="217"/>
      <c r="J29" s="217"/>
      <c r="K29" s="217"/>
      <c r="L29" s="217"/>
      <c r="M29" s="217"/>
      <c r="O29" s="117"/>
      <c r="Q29" s="117"/>
      <c r="S29" s="117"/>
      <c r="U29" s="117"/>
      <c r="W29" s="117"/>
    </row>
    <row r="30" spans="1:23" s="116" customFormat="1">
      <c r="A30" s="120"/>
      <c r="B30" s="682"/>
      <c r="C30" s="682"/>
      <c r="D30" s="682"/>
      <c r="E30" s="217"/>
      <c r="F30" s="217"/>
      <c r="G30" s="217"/>
      <c r="H30" s="217"/>
      <c r="I30" s="217"/>
      <c r="J30" s="217"/>
      <c r="K30" s="217"/>
      <c r="L30" s="217"/>
      <c r="M30" s="217"/>
      <c r="O30" s="117"/>
      <c r="Q30" s="117"/>
      <c r="S30" s="117"/>
      <c r="U30" s="117"/>
      <c r="W30" s="117"/>
    </row>
    <row r="31" spans="1:23" s="116" customFormat="1">
      <c r="A31" s="120"/>
      <c r="B31" s="682"/>
      <c r="C31" s="682"/>
      <c r="D31" s="682"/>
      <c r="E31" s="217"/>
      <c r="F31" s="217"/>
      <c r="G31" s="217"/>
      <c r="H31" s="217"/>
      <c r="I31" s="217"/>
      <c r="J31" s="217"/>
      <c r="K31" s="217"/>
      <c r="L31" s="217"/>
      <c r="M31" s="217"/>
      <c r="O31" s="117"/>
      <c r="Q31" s="117"/>
      <c r="S31" s="117"/>
      <c r="U31" s="117"/>
      <c r="W31" s="117"/>
    </row>
    <row r="32" spans="1:23" s="116" customFormat="1">
      <c r="A32" s="118"/>
      <c r="B32" s="119"/>
      <c r="C32" s="119"/>
      <c r="D32" s="119"/>
      <c r="E32" s="217"/>
      <c r="F32" s="217"/>
      <c r="G32" s="217"/>
      <c r="H32" s="217"/>
      <c r="I32" s="217"/>
      <c r="J32" s="217"/>
      <c r="K32" s="217"/>
      <c r="L32" s="217"/>
      <c r="M32" s="217"/>
      <c r="O32" s="117"/>
      <c r="Q32" s="117"/>
      <c r="S32" s="117"/>
      <c r="U32" s="117"/>
      <c r="W32" s="117"/>
    </row>
    <row r="33" spans="1:23" s="116" customFormat="1">
      <c r="A33" s="120"/>
      <c r="B33" s="682"/>
      <c r="C33" s="682"/>
      <c r="D33" s="682"/>
      <c r="E33" s="217"/>
      <c r="F33" s="217"/>
      <c r="G33" s="217"/>
      <c r="H33" s="217"/>
      <c r="I33" s="217"/>
      <c r="J33" s="217"/>
      <c r="K33" s="217"/>
      <c r="L33" s="217"/>
      <c r="M33" s="217"/>
      <c r="O33" s="117"/>
      <c r="Q33" s="117"/>
      <c r="S33" s="117"/>
      <c r="U33" s="117"/>
      <c r="W33" s="117"/>
    </row>
    <row r="34" spans="1:23" s="116" customFormat="1">
      <c r="A34" s="120"/>
      <c r="B34" s="682"/>
      <c r="C34" s="682"/>
      <c r="D34" s="682"/>
      <c r="E34" s="217"/>
      <c r="F34" s="217"/>
      <c r="G34" s="217"/>
      <c r="H34" s="217"/>
      <c r="I34" s="217"/>
      <c r="J34" s="217"/>
      <c r="K34" s="217"/>
      <c r="L34" s="217"/>
      <c r="M34" s="217"/>
      <c r="O34" s="117"/>
      <c r="Q34" s="117"/>
      <c r="S34" s="117"/>
      <c r="U34" s="117"/>
      <c r="W34" s="117"/>
    </row>
    <row r="35" spans="1:23" s="116" customFormat="1">
      <c r="A35" s="120"/>
      <c r="B35" s="682"/>
      <c r="C35" s="682"/>
      <c r="D35" s="682"/>
      <c r="E35" s="217"/>
      <c r="F35" s="217"/>
      <c r="G35" s="217"/>
      <c r="H35" s="217"/>
      <c r="I35" s="217"/>
      <c r="J35" s="217"/>
      <c r="K35" s="217"/>
      <c r="L35" s="217"/>
      <c r="M35" s="217"/>
      <c r="O35" s="117"/>
      <c r="Q35" s="117"/>
      <c r="S35" s="117"/>
      <c r="U35" s="117"/>
      <c r="W35" s="117"/>
    </row>
    <row r="36" spans="1:23" s="116" customFormat="1">
      <c r="A36" s="120"/>
      <c r="B36" s="682"/>
      <c r="C36" s="682"/>
      <c r="D36" s="682"/>
      <c r="E36" s="217"/>
      <c r="F36" s="217"/>
      <c r="G36" s="217"/>
      <c r="H36" s="217"/>
      <c r="I36" s="217"/>
      <c r="J36" s="217"/>
      <c r="K36" s="217"/>
      <c r="L36" s="217"/>
      <c r="M36" s="217"/>
      <c r="O36" s="117"/>
      <c r="Q36" s="117"/>
      <c r="S36" s="117"/>
      <c r="U36" s="117"/>
      <c r="W36" s="117"/>
    </row>
    <row r="37" spans="1:23" s="16" customFormat="1" ht="15.75" customHeight="1">
      <c r="B37" s="97"/>
      <c r="C37" s="97"/>
      <c r="D37" s="97"/>
      <c r="E37" s="751" t="s">
        <v>58</v>
      </c>
      <c r="F37" s="705" t="s">
        <v>1226</v>
      </c>
      <c r="G37" s="705"/>
      <c r="H37" s="705"/>
      <c r="I37" s="705"/>
      <c r="J37" s="705" t="s">
        <v>1227</v>
      </c>
      <c r="K37" s="705"/>
      <c r="L37" s="705"/>
      <c r="M37" s="705"/>
      <c r="N37" s="98"/>
      <c r="O37" s="710"/>
      <c r="P37" s="710"/>
      <c r="Q37" s="710"/>
      <c r="R37" s="710"/>
      <c r="S37" s="710"/>
      <c r="T37" s="710"/>
      <c r="U37" s="97"/>
      <c r="V37" s="97"/>
    </row>
    <row r="38" spans="1:23" ht="15.75" customHeight="1">
      <c r="B38" s="99"/>
      <c r="C38" s="99"/>
      <c r="D38" s="99"/>
      <c r="E38" s="752"/>
      <c r="F38" s="549" t="s">
        <v>73</v>
      </c>
      <c r="G38" s="549" t="s">
        <v>74</v>
      </c>
      <c r="H38" s="549" t="s">
        <v>75</v>
      </c>
      <c r="I38" s="549" t="s">
        <v>76</v>
      </c>
      <c r="J38" s="536" t="s">
        <v>73</v>
      </c>
      <c r="K38" s="536" t="s">
        <v>74</v>
      </c>
      <c r="L38" s="536" t="s">
        <v>75</v>
      </c>
      <c r="M38" s="536" t="s">
        <v>76</v>
      </c>
      <c r="N38" s="68"/>
      <c r="O38" s="86"/>
      <c r="P38" s="68"/>
      <c r="Q38" s="86"/>
      <c r="R38" s="68"/>
      <c r="S38" s="86"/>
      <c r="T38" s="68"/>
      <c r="U38" s="86"/>
      <c r="V38" s="5"/>
      <c r="W38" s="3"/>
    </row>
    <row r="39" spans="1:23" ht="4.5" customHeight="1">
      <c r="B39" s="100"/>
      <c r="C39" s="100"/>
      <c r="D39" s="100"/>
      <c r="E39" s="213"/>
      <c r="F39" s="213"/>
      <c r="G39" s="213"/>
      <c r="H39" s="213"/>
      <c r="I39" s="213"/>
      <c r="J39" s="213"/>
      <c r="K39" s="213"/>
      <c r="L39" s="213"/>
      <c r="M39" s="213"/>
      <c r="N39" s="68"/>
      <c r="O39" s="86"/>
      <c r="P39" s="68"/>
      <c r="Q39" s="86"/>
      <c r="R39" s="68"/>
      <c r="S39" s="86"/>
      <c r="T39" s="68"/>
      <c r="U39" s="86"/>
      <c r="V39" s="5"/>
      <c r="W39" s="3"/>
    </row>
    <row r="40" spans="1:23" hidden="1">
      <c r="B40" s="67" t="s">
        <v>7377</v>
      </c>
      <c r="C40" s="100"/>
      <c r="D40" s="100"/>
      <c r="E40" s="213"/>
      <c r="F40" s="213"/>
      <c r="G40" s="213"/>
      <c r="H40" s="213"/>
      <c r="I40" s="213"/>
      <c r="J40" s="213"/>
      <c r="K40" s="213"/>
      <c r="L40" s="213"/>
      <c r="M40" s="213"/>
      <c r="N40" s="68"/>
      <c r="O40" s="86"/>
      <c r="P40" s="68"/>
      <c r="Q40" s="86"/>
      <c r="R40" s="68"/>
      <c r="S40" s="86"/>
      <c r="T40" s="68"/>
      <c r="U40" s="86"/>
      <c r="V40" s="5"/>
      <c r="W40" s="3"/>
    </row>
    <row r="41" spans="1:23" s="6" customFormat="1">
      <c r="A41" s="104"/>
      <c r="B41" s="67" t="s">
        <v>7376</v>
      </c>
      <c r="C41" s="101"/>
      <c r="D41" s="101"/>
      <c r="E41" s="292"/>
      <c r="F41" s="292"/>
      <c r="G41" s="292"/>
      <c r="H41" s="292"/>
      <c r="I41" s="292"/>
      <c r="J41" s="292"/>
      <c r="K41" s="292"/>
      <c r="L41" s="292"/>
      <c r="M41" s="292"/>
      <c r="N41" s="90"/>
      <c r="O41" s="90"/>
      <c r="P41" s="90"/>
      <c r="Q41" s="90"/>
      <c r="R41" s="90"/>
      <c r="S41" s="90"/>
      <c r="T41" s="90"/>
    </row>
    <row r="42" spans="1:23" s="6" customFormat="1">
      <c r="A42" s="104"/>
      <c r="B42" s="245" t="s">
        <v>144</v>
      </c>
      <c r="C42" s="101"/>
      <c r="D42" s="101"/>
      <c r="E42" s="415">
        <f>IF(ISERROR(VLOOKUP($B42&amp;"All"&amp;$B$40,Dataset6,5,FALSE))=TRUE,0,VLOOKUP($B42&amp;"All"&amp;$B$40,Dataset6,5,FALSE))</f>
        <v>44225</v>
      </c>
      <c r="F42" s="415">
        <f>IF(ISERROR(VLOOKUP($B42&amp;"All"&amp;$B$40,Dataset6,6,FALSE))=TRUE,0,VLOOKUP($B42&amp;"All"&amp;$B$40,Dataset6,6,FALSE))</f>
        <v>4390</v>
      </c>
      <c r="G42" s="415">
        <f>IF(ISERROR(VLOOKUP($B42&amp;"All"&amp;$B$40,Dataset6,7,FALSE))=TRUE,0,VLOOKUP($B42&amp;"All"&amp;$B$40,Dataset6,7,FALSE))</f>
        <v>28127</v>
      </c>
      <c r="H42" s="415">
        <f>IF(ISERROR(VLOOKUP($B42&amp;"All"&amp;$B$40,Dataset6,8,FALSE))=TRUE,0,VLOOKUP($B42&amp;"All"&amp;$B$40,Dataset6,8,FALSE))</f>
        <v>11290</v>
      </c>
      <c r="I42" s="415">
        <f>IF(ISERROR(VLOOKUP($B42&amp;"All"&amp;$B$40,Dataset6,9,FALSE))=TRUE,0,VLOOKUP($B42&amp;"All"&amp;$B$40,Dataset6,9,FALSE))</f>
        <v>418</v>
      </c>
      <c r="J42" s="40">
        <f t="shared" ref="J42:M45" si="0">IF($E42 &lt;1, 0,F42/$E42*100)</f>
        <v>9.9265121537591856</v>
      </c>
      <c r="K42" s="40">
        <f t="shared" si="0"/>
        <v>63.599773883550029</v>
      </c>
      <c r="L42" s="40">
        <f t="shared" si="0"/>
        <v>25.528547201808934</v>
      </c>
      <c r="M42" s="40">
        <f t="shared" si="0"/>
        <v>0.94516676088185414</v>
      </c>
      <c r="N42" s="90"/>
      <c r="O42" s="90"/>
      <c r="P42" s="90"/>
      <c r="Q42" s="90"/>
      <c r="R42" s="90"/>
      <c r="S42" s="90"/>
      <c r="T42" s="90"/>
    </row>
    <row r="43" spans="1:23" s="6" customFormat="1">
      <c r="A43" s="104"/>
      <c r="B43" s="287" t="s">
        <v>239</v>
      </c>
      <c r="C43" s="101"/>
      <c r="D43" s="101"/>
      <c r="E43" s="415">
        <f>IF(ISERROR(VLOOKUP($B43&amp;"All"&amp;$B$40,Dataset6,5,FALSE))=TRUE,0,VLOOKUP($B43&amp;"All"&amp;$B$40,Dataset6,5,FALSE))</f>
        <v>23329</v>
      </c>
      <c r="F43" s="415">
        <f>IF(ISERROR(VLOOKUP($B43&amp;"All"&amp;$B$40,Dataset6,6,FALSE))=TRUE,0,VLOOKUP($B43&amp;"All"&amp;$B$40,Dataset6,6,FALSE))</f>
        <v>3423</v>
      </c>
      <c r="G43" s="415">
        <f>IF(ISERROR(VLOOKUP($B43&amp;"All"&amp;$B$40,Dataset6,7,FALSE))=TRUE,0,VLOOKUP($B43&amp;"All"&amp;$B$40,Dataset6,7,FALSE))</f>
        <v>15615</v>
      </c>
      <c r="H43" s="415">
        <f>IF(ISERROR(VLOOKUP($B43&amp;"All"&amp;$B$40,Dataset6,8,FALSE))=TRUE,0,VLOOKUP($B43&amp;"All"&amp;$B$40,Dataset6,8,FALSE))</f>
        <v>4056</v>
      </c>
      <c r="I43" s="415">
        <f>IF(ISERROR(VLOOKUP($B43&amp;"All"&amp;$B$40,Dataset6,9,FALSE))=TRUE,0,VLOOKUP($B43&amp;"All"&amp;$B$40,Dataset6,9,FALSE))</f>
        <v>235</v>
      </c>
      <c r="J43" s="40">
        <f t="shared" si="0"/>
        <v>14.672724934630718</v>
      </c>
      <c r="K43" s="40">
        <f t="shared" si="0"/>
        <v>66.933859145269835</v>
      </c>
      <c r="L43" s="40">
        <f t="shared" si="0"/>
        <v>17.38608598739766</v>
      </c>
      <c r="M43" s="40">
        <f t="shared" si="0"/>
        <v>1.0073299327017875</v>
      </c>
      <c r="N43" s="90"/>
      <c r="O43" s="90"/>
      <c r="P43" s="90"/>
      <c r="Q43" s="90"/>
      <c r="R43" s="90"/>
      <c r="S43" s="90"/>
      <c r="T43" s="90"/>
    </row>
    <row r="44" spans="1:23" s="6" customFormat="1">
      <c r="A44" s="104"/>
      <c r="B44" s="287" t="s">
        <v>240</v>
      </c>
      <c r="C44" s="101"/>
      <c r="D44" s="101"/>
      <c r="E44" s="415">
        <f>IF(ISERROR(VLOOKUP($B44&amp;"All"&amp;$B$40,Dataset6,5,FALSE))=TRUE,0,VLOOKUP($B44&amp;"All"&amp;$B$40,Dataset6,5,FALSE))</f>
        <v>119</v>
      </c>
      <c r="F44" s="415">
        <f>IF(ISERROR(VLOOKUP($B44&amp;"All"&amp;$B$40,Dataset6,6,FALSE))=TRUE,0,VLOOKUP($B44&amp;"All"&amp;$B$40,Dataset6,6,FALSE))</f>
        <v>35</v>
      </c>
      <c r="G44" s="415">
        <f>IF(ISERROR(VLOOKUP($B44&amp;"All"&amp;$B$40,Dataset6,7,FALSE))=TRUE,0,VLOOKUP($B44&amp;"All"&amp;$B$40,Dataset6,7,FALSE))</f>
        <v>64</v>
      </c>
      <c r="H44" s="415">
        <f>IF(ISERROR(VLOOKUP($B44&amp;"All"&amp;$B$40,Dataset6,8,FALSE))=TRUE,0,VLOOKUP($B44&amp;"All"&amp;$B$40,Dataset6,8,FALSE))</f>
        <v>19</v>
      </c>
      <c r="I44" s="415">
        <f>IF(ISERROR(VLOOKUP($B44&amp;"All"&amp;$B$40,Dataset6,9,FALSE))=TRUE,0,VLOOKUP($B44&amp;"All"&amp;$B$40,Dataset6,9,FALSE))</f>
        <v>1</v>
      </c>
      <c r="J44" s="40">
        <f t="shared" si="0"/>
        <v>29.411764705882355</v>
      </c>
      <c r="K44" s="40">
        <f t="shared" si="0"/>
        <v>53.781512605042018</v>
      </c>
      <c r="L44" s="40">
        <f t="shared" si="0"/>
        <v>15.966386554621847</v>
      </c>
      <c r="M44" s="40">
        <f t="shared" si="0"/>
        <v>0.84033613445378152</v>
      </c>
      <c r="N44" s="90"/>
      <c r="O44" s="90"/>
      <c r="P44" s="90"/>
      <c r="Q44" s="90"/>
      <c r="R44" s="90"/>
      <c r="S44" s="90"/>
      <c r="T44" s="90"/>
    </row>
    <row r="45" spans="1:23" s="6" customFormat="1">
      <c r="A45" s="104"/>
      <c r="B45" s="245" t="s">
        <v>172</v>
      </c>
      <c r="C45" s="101"/>
      <c r="D45" s="101"/>
      <c r="E45" s="415">
        <f>IF(ISERROR(VLOOKUP($B45&amp;"All"&amp;$B$40,Dataset6,5,FALSE))=TRUE,0,VLOOKUP($B45&amp;"All"&amp;$B$40,Dataset6,5,FALSE))</f>
        <v>67673</v>
      </c>
      <c r="F45" s="415">
        <f>IF(ISERROR(VLOOKUP($B45&amp;"All"&amp;$B$40,Dataset6,6,FALSE))=TRUE,0,VLOOKUP($B45&amp;"All"&amp;$B$40,Dataset6,6,FALSE))</f>
        <v>7848</v>
      </c>
      <c r="G45" s="415">
        <f>IF(ISERROR(VLOOKUP($B45&amp;"All"&amp;$B$40,Dataset6,7,FALSE))=TRUE,0,VLOOKUP($B45&amp;"All"&amp;$B$40,Dataset6,7,FALSE))</f>
        <v>43806</v>
      </c>
      <c r="H45" s="415">
        <f>IF(ISERROR(VLOOKUP($B45&amp;"All"&amp;$B$40,Dataset6,8,FALSE))=TRUE,0,VLOOKUP($B45&amp;"All"&amp;$B$40,Dataset6,8,FALSE))</f>
        <v>15365</v>
      </c>
      <c r="I45" s="415">
        <f>IF(ISERROR(VLOOKUP($B45&amp;"All"&amp;$B$40,Dataset6,9,FALSE))=TRUE,0,VLOOKUP($B45&amp;"All"&amp;$B$40,Dataset6,9,FALSE))</f>
        <v>654</v>
      </c>
      <c r="J45" s="40">
        <f t="shared" si="0"/>
        <v>11.596944128382072</v>
      </c>
      <c r="K45" s="40">
        <f t="shared" si="0"/>
        <v>64.731872386328376</v>
      </c>
      <c r="L45" s="40">
        <f t="shared" si="0"/>
        <v>22.704771474591048</v>
      </c>
      <c r="M45" s="40">
        <f t="shared" si="0"/>
        <v>0.96641201069850602</v>
      </c>
      <c r="N45" s="90"/>
      <c r="O45" s="90"/>
      <c r="P45" s="90"/>
      <c r="Q45" s="90"/>
      <c r="R45" s="90"/>
      <c r="S45" s="90"/>
      <c r="T45" s="90"/>
    </row>
    <row r="46" spans="1:23" s="6" customFormat="1">
      <c r="A46" s="104"/>
      <c r="B46" s="67" t="s">
        <v>1206</v>
      </c>
      <c r="C46" s="101"/>
      <c r="D46" s="101"/>
      <c r="E46" s="415"/>
      <c r="F46" s="415"/>
      <c r="G46" s="415"/>
      <c r="H46" s="415"/>
      <c r="I46" s="415"/>
      <c r="J46" s="40"/>
      <c r="K46" s="40"/>
      <c r="L46" s="40"/>
      <c r="M46" s="40"/>
      <c r="N46" s="90"/>
      <c r="O46" s="90"/>
      <c r="P46" s="90"/>
      <c r="Q46" s="90"/>
      <c r="R46" s="90"/>
      <c r="S46" s="90"/>
      <c r="T46" s="90"/>
    </row>
    <row r="47" spans="1:23" s="6" customFormat="1">
      <c r="A47" s="104"/>
      <c r="B47" s="245" t="s">
        <v>144</v>
      </c>
      <c r="C47" s="101"/>
      <c r="D47" s="101"/>
      <c r="E47" s="415">
        <f>IF(ISERROR(VLOOKUP($B47&amp;"All"&amp;$B$46,Dataset6,5,FALSE))=TRUE,0,VLOOKUP($B47&amp;"All"&amp;$B$46,Dataset6,5,FALSE))</f>
        <v>4501</v>
      </c>
      <c r="F47" s="415">
        <f>IF(ISERROR(VLOOKUP($B47&amp;"All"&amp;$B$46,Dataset6,6,FALSE))=TRUE,0,VLOOKUP($B47&amp;"All"&amp;$B$46,Dataset6,6,FALSE))</f>
        <v>165</v>
      </c>
      <c r="G47" s="415">
        <f>IF(ISERROR(VLOOKUP($B47&amp;"All"&amp;$B$46,Dataset6,7,FALSE))=TRUE,0,VLOOKUP($B47&amp;"All"&amp;$B$46,Dataset6,7,FALSE))</f>
        <v>2858</v>
      </c>
      <c r="H47" s="415">
        <f>IF(ISERROR(VLOOKUP($B47&amp;"All"&amp;$B$46,Dataset6,8,FALSE))=TRUE,0,VLOOKUP($B47&amp;"All"&amp;$B$46,Dataset6,8,FALSE))</f>
        <v>1274</v>
      </c>
      <c r="I47" s="415">
        <f>IF(ISERROR(VLOOKUP($B47&amp;"All"&amp;$B$46,Dataset6,9,FALSE))=TRUE,0,VLOOKUP($B47&amp;"All"&amp;$B$46,Dataset6,9,FALSE))</f>
        <v>204</v>
      </c>
      <c r="J47" s="40">
        <f t="shared" ref="J47:L50" si="1">IF($E47 &lt;1, 0,F47/$E47*100)</f>
        <v>3.665852032881582</v>
      </c>
      <c r="K47" s="40">
        <f t="shared" si="1"/>
        <v>63.497000666518552</v>
      </c>
      <c r="L47" s="40">
        <f t="shared" si="1"/>
        <v>28.304821150855364</v>
      </c>
      <c r="M47" s="40">
        <f>IF($E47 &lt;1, 0,I47/$E47*100)</f>
        <v>4.5323261497445015</v>
      </c>
      <c r="N47" s="90"/>
      <c r="O47" s="90"/>
      <c r="P47" s="90"/>
      <c r="Q47" s="90"/>
      <c r="R47" s="90"/>
      <c r="S47" s="90"/>
      <c r="T47" s="90"/>
    </row>
    <row r="48" spans="1:23" s="6" customFormat="1">
      <c r="A48" s="104"/>
      <c r="B48" s="287" t="s">
        <v>239</v>
      </c>
      <c r="C48" s="101"/>
      <c r="D48" s="101"/>
      <c r="E48" s="415">
        <f>IF(ISERROR(VLOOKUP($B48&amp;"All"&amp;$B$46,Dataset6,5,FALSE))=TRUE,0,VLOOKUP($B48&amp;"All"&amp;$B$46,Dataset6,5,FALSE))</f>
        <v>2985</v>
      </c>
      <c r="F48" s="415">
        <f>IF(ISERROR(VLOOKUP($B48&amp;"All"&amp;$B$46,Dataset6,6,FALSE))=TRUE,0,VLOOKUP($B48&amp;"All"&amp;$B$46,Dataset6,6,FALSE))</f>
        <v>242</v>
      </c>
      <c r="G48" s="415">
        <f>IF(ISERROR(VLOOKUP($B48&amp;"All"&amp;$B$46,Dataset6,7,FALSE))=TRUE,0,VLOOKUP($B48&amp;"All"&amp;$B$46,Dataset6,7,FALSE))</f>
        <v>1815</v>
      </c>
      <c r="H48" s="415">
        <f>IF(ISERROR(VLOOKUP($B48&amp;"All"&amp;$B$46,Dataset6,8,FALSE))=TRUE,0,VLOOKUP($B48&amp;"All"&amp;$B$46,Dataset6,8,FALSE))</f>
        <v>726</v>
      </c>
      <c r="I48" s="415">
        <f>IF(ISERROR(VLOOKUP($B48&amp;"All"&amp;$B$46,Dataset6,9,FALSE))=TRUE,0,VLOOKUP($B48&amp;"All"&amp;$B$46,Dataset6,9,FALSE))</f>
        <v>202</v>
      </c>
      <c r="J48" s="40">
        <f t="shared" si="1"/>
        <v>8.1072026800670027</v>
      </c>
      <c r="K48" s="40">
        <f t="shared" si="1"/>
        <v>60.804020100502512</v>
      </c>
      <c r="L48" s="40">
        <f t="shared" si="1"/>
        <v>24.321608040201003</v>
      </c>
      <c r="M48" s="40">
        <f>IF($E48 &lt;1, 0,I48/$E48*100)</f>
        <v>6.7671691792294801</v>
      </c>
      <c r="N48" s="90"/>
      <c r="O48" s="90"/>
      <c r="P48" s="90"/>
      <c r="Q48" s="90"/>
      <c r="R48" s="90"/>
      <c r="S48" s="90"/>
      <c r="T48" s="90"/>
    </row>
    <row r="49" spans="1:31" s="6" customFormat="1">
      <c r="A49" s="104"/>
      <c r="B49" s="287" t="s">
        <v>240</v>
      </c>
      <c r="C49" s="101"/>
      <c r="D49" s="101"/>
      <c r="E49" s="415">
        <f>IF(ISERROR(VLOOKUP($B49&amp;"All"&amp;$B$46,Dataset6,5,FALSE))=TRUE,0,VLOOKUP($B49&amp;"All"&amp;$B$46,Dataset6,5,FALSE))</f>
        <v>25</v>
      </c>
      <c r="F49" s="415">
        <f>IF(ISERROR(VLOOKUP($B49&amp;"All"&amp;$B$46,Dataset6,6,FALSE))=TRUE,0,VLOOKUP($B49&amp;"All"&amp;$B$46,Dataset6,6,FALSE))</f>
        <v>6</v>
      </c>
      <c r="G49" s="415">
        <f>IF(ISERROR(VLOOKUP($B49&amp;"All"&amp;$B$46,Dataset6,7,FALSE))=TRUE,0,VLOOKUP($B49&amp;"All"&amp;$B$46,Dataset6,7,FALSE))</f>
        <v>14</v>
      </c>
      <c r="H49" s="415">
        <f>IF(ISERROR(VLOOKUP($B49&amp;"All"&amp;$B$46,Dataset6,8,FALSE))=TRUE,0,VLOOKUP($B49&amp;"All"&amp;$B$46,Dataset6,8,FALSE))</f>
        <v>4</v>
      </c>
      <c r="I49" s="415">
        <f>IF(ISERROR(VLOOKUP($B49&amp;"All"&amp;$B$46,Dataset6,9,FALSE))=TRUE,0,VLOOKUP($B49&amp;"All"&amp;$B$46,Dataset6,9,FALSE))</f>
        <v>1</v>
      </c>
      <c r="J49" s="40">
        <f t="shared" si="1"/>
        <v>24</v>
      </c>
      <c r="K49" s="40">
        <f t="shared" si="1"/>
        <v>56.000000000000007</v>
      </c>
      <c r="L49" s="40">
        <f t="shared" si="1"/>
        <v>16</v>
      </c>
      <c r="M49" s="40">
        <f>IF($E49 &lt;1, 0,I49/$E49*100)</f>
        <v>4</v>
      </c>
      <c r="N49" s="90"/>
      <c r="O49" s="90"/>
      <c r="P49" s="90"/>
      <c r="Q49" s="90"/>
      <c r="R49" s="90"/>
      <c r="S49" s="90"/>
      <c r="T49" s="90"/>
    </row>
    <row r="50" spans="1:31" s="6" customFormat="1">
      <c r="A50" s="104"/>
      <c r="B50" s="245" t="s">
        <v>172</v>
      </c>
      <c r="C50" s="101"/>
      <c r="D50" s="101"/>
      <c r="E50" s="415">
        <f>IF(ISERROR(VLOOKUP($B50&amp;"All"&amp;$B$46,Dataset6,5,FALSE))=TRUE,0,VLOOKUP($B50&amp;"All"&amp;$B$46,Dataset6,5,FALSE))</f>
        <v>7511</v>
      </c>
      <c r="F50" s="415">
        <f>IF(ISERROR(VLOOKUP($B50&amp;"All"&amp;$B$46,Dataset6,6,FALSE))=TRUE,0,VLOOKUP($B50&amp;"All"&amp;$B$46,Dataset6,6,FALSE))</f>
        <v>413</v>
      </c>
      <c r="G50" s="415">
        <f>IF(ISERROR(VLOOKUP($B50&amp;"All"&amp;$B$46,Dataset6,7,FALSE))=TRUE,0,VLOOKUP($B50&amp;"All"&amp;$B$46,Dataset6,7,FALSE))</f>
        <v>4687</v>
      </c>
      <c r="H50" s="415">
        <f>IF(ISERROR(VLOOKUP($B50&amp;"All"&amp;$B$46,Dataset6,8,FALSE))=TRUE,0,VLOOKUP($B50&amp;"All"&amp;$B$46,Dataset6,8,FALSE))</f>
        <v>2004</v>
      </c>
      <c r="I50" s="415">
        <f>IF(ISERROR(VLOOKUP($B50&amp;"All"&amp;$B$46,Dataset6,9,FALSE))=TRUE,0,VLOOKUP($B50&amp;"All"&amp;$B$46,Dataset6,9,FALSE))</f>
        <v>407</v>
      </c>
      <c r="J50" s="40">
        <f t="shared" si="1"/>
        <v>5.4986020503261877</v>
      </c>
      <c r="K50" s="40">
        <f t="shared" si="1"/>
        <v>62.401810677672742</v>
      </c>
      <c r="L50" s="40">
        <f t="shared" si="1"/>
        <v>26.680868060178405</v>
      </c>
      <c r="M50" s="40">
        <f>IF($E50 &lt;1, 0,I50/$E50*100)</f>
        <v>5.4187192118226601</v>
      </c>
      <c r="N50" s="90"/>
      <c r="O50" s="90"/>
      <c r="P50" s="90"/>
      <c r="Q50" s="90"/>
      <c r="R50" s="90"/>
      <c r="S50" s="90"/>
      <c r="T50" s="90"/>
    </row>
    <row r="51" spans="1:31" s="6" customFormat="1">
      <c r="A51" s="104"/>
      <c r="B51" s="67" t="s">
        <v>1207</v>
      </c>
      <c r="C51" s="101"/>
      <c r="D51" s="101"/>
      <c r="E51" s="415"/>
      <c r="F51" s="415"/>
      <c r="G51" s="415"/>
      <c r="H51" s="415"/>
      <c r="I51" s="415"/>
      <c r="J51" s="40"/>
      <c r="K51" s="40"/>
      <c r="L51" s="40"/>
      <c r="M51" s="40"/>
      <c r="N51" s="90"/>
      <c r="O51" s="90"/>
      <c r="P51" s="90"/>
      <c r="Q51" s="90"/>
      <c r="R51" s="90"/>
      <c r="S51" s="90"/>
      <c r="T51" s="90"/>
    </row>
    <row r="52" spans="1:31" s="6" customFormat="1">
      <c r="A52" s="104"/>
      <c r="B52" s="245" t="s">
        <v>144</v>
      </c>
      <c r="C52" s="101"/>
      <c r="D52" s="101"/>
      <c r="E52" s="415">
        <f>IF(ISERROR(VLOOKUP($B52&amp;"All"&amp;$B$51,Dataset6,5,FALSE))=TRUE,0,VLOOKUP($B52&amp;"All"&amp;$B$51,Dataset6,5,FALSE))</f>
        <v>4501</v>
      </c>
      <c r="F52" s="415">
        <f>IF(ISERROR(VLOOKUP($B52&amp;"All"&amp;$B$51,Dataset6,6,FALSE))=TRUE,0,VLOOKUP($B52&amp;"All"&amp;$B$51,Dataset6,6,FALSE))</f>
        <v>210</v>
      </c>
      <c r="G52" s="415">
        <f>IF(ISERROR(VLOOKUP($B52&amp;"All"&amp;$B$51,Dataset6,7,FALSE))=TRUE,0,VLOOKUP($B52&amp;"All"&amp;$B$51,Dataset6,7,FALSE))</f>
        <v>3108</v>
      </c>
      <c r="H52" s="415">
        <f>IF(ISERROR(VLOOKUP($B52&amp;"All"&amp;$B$51,Dataset6,8,FALSE))=TRUE,0,VLOOKUP($B52&amp;"All"&amp;$B$51,Dataset6,8,FALSE))</f>
        <v>1031</v>
      </c>
      <c r="I52" s="415">
        <f>IF(ISERROR(VLOOKUP($B52&amp;"All"&amp;$B$51,Dataset6,9,FALSE))=TRUE,0,VLOOKUP($B52&amp;"All"&amp;$B$51,Dataset6,9,FALSE))</f>
        <v>152</v>
      </c>
      <c r="J52" s="40">
        <f t="shared" ref="J52:L55" si="2">IF($E52 &lt;1, 0,F52/$E52*100)</f>
        <v>4.6656298600311041</v>
      </c>
      <c r="K52" s="40">
        <f t="shared" si="2"/>
        <v>69.051321928460339</v>
      </c>
      <c r="L52" s="40">
        <f t="shared" si="2"/>
        <v>22.906020884247948</v>
      </c>
      <c r="M52" s="40">
        <f>IF($E52 &lt;1, 0,I52/$E52*100)</f>
        <v>3.3770273272606088</v>
      </c>
      <c r="N52" s="90"/>
      <c r="O52" s="90"/>
      <c r="P52" s="90"/>
      <c r="Q52" s="90"/>
      <c r="R52" s="90"/>
      <c r="S52" s="90"/>
      <c r="T52" s="90"/>
    </row>
    <row r="53" spans="1:31" s="6" customFormat="1">
      <c r="A53" s="104"/>
      <c r="B53" s="287" t="s">
        <v>239</v>
      </c>
      <c r="C53" s="101"/>
      <c r="D53" s="101"/>
      <c r="E53" s="415">
        <f>IF(ISERROR(VLOOKUP($B53&amp;"All"&amp;$B$51,Dataset6,5,FALSE))=TRUE,0,VLOOKUP($B53&amp;"All"&amp;$B$51,Dataset6,5,FALSE))</f>
        <v>2985</v>
      </c>
      <c r="F53" s="415">
        <f>IF(ISERROR(VLOOKUP($B53&amp;"All"&amp;$B$51,Dataset6,6,FALSE))=TRUE,0,VLOOKUP($B53&amp;"All"&amp;$B$51,Dataset6,6,FALSE))</f>
        <v>293</v>
      </c>
      <c r="G53" s="415">
        <f>IF(ISERROR(VLOOKUP($B53&amp;"All"&amp;$B$51,Dataset6,7,FALSE))=TRUE,0,VLOOKUP($B53&amp;"All"&amp;$B$51,Dataset6,7,FALSE))</f>
        <v>1889</v>
      </c>
      <c r="H53" s="415">
        <f>IF(ISERROR(VLOOKUP($B53&amp;"All"&amp;$B$51,Dataset6,8,FALSE))=TRUE,0,VLOOKUP($B53&amp;"All"&amp;$B$51,Dataset6,8,FALSE))</f>
        <v>625</v>
      </c>
      <c r="I53" s="415">
        <f>IF(ISERROR(VLOOKUP($B53&amp;"All"&amp;$B$51,Dataset6,9,FALSE))=TRUE,0,VLOOKUP($B53&amp;"All"&amp;$B$51,Dataset6,9,FALSE))</f>
        <v>178</v>
      </c>
      <c r="J53" s="40">
        <f t="shared" si="2"/>
        <v>9.81574539363484</v>
      </c>
      <c r="K53" s="40">
        <f t="shared" si="2"/>
        <v>63.283082077051922</v>
      </c>
      <c r="L53" s="40">
        <f t="shared" si="2"/>
        <v>20.938023450586265</v>
      </c>
      <c r="M53" s="40">
        <f>IF($E53 &lt;1, 0,I53/$E53*100)</f>
        <v>5.9631490787269685</v>
      </c>
      <c r="N53" s="90"/>
      <c r="O53" s="90"/>
      <c r="P53" s="90"/>
      <c r="Q53" s="90"/>
      <c r="R53" s="90"/>
      <c r="S53" s="90"/>
      <c r="T53" s="90"/>
    </row>
    <row r="54" spans="1:31" s="6" customFormat="1">
      <c r="A54" s="104"/>
      <c r="B54" s="287" t="s">
        <v>240</v>
      </c>
      <c r="C54" s="101"/>
      <c r="D54" s="101"/>
      <c r="E54" s="415">
        <f>IF(ISERROR(VLOOKUP($B54&amp;"All"&amp;$B$51,Dataset6,5,FALSE))=TRUE,0,VLOOKUP($B54&amp;"All"&amp;$B$51,Dataset6,5,FALSE))</f>
        <v>25</v>
      </c>
      <c r="F54" s="415">
        <f>IF(ISERROR(VLOOKUP($B54&amp;"All"&amp;$B$51,Dataset6,6,FALSE))=TRUE,0,VLOOKUP($B54&amp;"All"&amp;$B$51,Dataset6,6,FALSE))</f>
        <v>6</v>
      </c>
      <c r="G54" s="415">
        <f>IF(ISERROR(VLOOKUP($B54&amp;"All"&amp;$B$51,Dataset6,7,FALSE))=TRUE,0,VLOOKUP($B54&amp;"All"&amp;$B$51,Dataset6,7,FALSE))</f>
        <v>15</v>
      </c>
      <c r="H54" s="415">
        <f>IF(ISERROR(VLOOKUP($B54&amp;"All"&amp;$B$51,Dataset6,8,FALSE))=TRUE,0,VLOOKUP($B54&amp;"All"&amp;$B$51,Dataset6,8,FALSE))</f>
        <v>4</v>
      </c>
      <c r="I54" s="415">
        <f>IF(ISERROR(VLOOKUP($B54&amp;"All"&amp;$B$51,Dataset6,9,FALSE))=TRUE,0,VLOOKUP($B54&amp;"All"&amp;$B$51,Dataset6,9,FALSE))</f>
        <v>0</v>
      </c>
      <c r="J54" s="40">
        <f t="shared" si="2"/>
        <v>24</v>
      </c>
      <c r="K54" s="40">
        <f t="shared" si="2"/>
        <v>60</v>
      </c>
      <c r="L54" s="40">
        <f t="shared" si="2"/>
        <v>16</v>
      </c>
      <c r="M54" s="40">
        <f>IF($E54 &lt;1, 0,I54/$E54*100)</f>
        <v>0</v>
      </c>
      <c r="N54" s="90"/>
      <c r="O54" s="90"/>
      <c r="P54" s="90"/>
      <c r="Q54" s="90"/>
      <c r="R54" s="90"/>
      <c r="S54" s="90"/>
      <c r="T54" s="90"/>
    </row>
    <row r="55" spans="1:31" s="6" customFormat="1">
      <c r="A55" s="104"/>
      <c r="B55" s="245" t="s">
        <v>172</v>
      </c>
      <c r="C55" s="101"/>
      <c r="D55" s="101"/>
      <c r="E55" s="415">
        <f>IF(ISERROR(VLOOKUP($B55&amp;"All"&amp;$B$51,Dataset6,5,FALSE))=TRUE,0,VLOOKUP($B55&amp;"All"&amp;$B$51,Dataset6,5,FALSE))</f>
        <v>7511</v>
      </c>
      <c r="F55" s="415">
        <f>IF(ISERROR(VLOOKUP($B55&amp;"All"&amp;$B$51,Dataset6,6,FALSE))=TRUE,0,VLOOKUP($B55&amp;"All"&amp;$B$51,Dataset6,6,FALSE))</f>
        <v>509</v>
      </c>
      <c r="G55" s="415">
        <f>IF(ISERROR(VLOOKUP($B55&amp;"All"&amp;$B$51,Dataset6,7,FALSE))=TRUE,0,VLOOKUP($B55&amp;"All"&amp;$B$51,Dataset6,7,FALSE))</f>
        <v>5012</v>
      </c>
      <c r="H55" s="415">
        <f>IF(ISERROR(VLOOKUP($B55&amp;"All"&amp;$B$51,Dataset6,8,FALSE))=TRUE,0,VLOOKUP($B55&amp;"All"&amp;$B$51,Dataset6,8,FALSE))</f>
        <v>1660</v>
      </c>
      <c r="I55" s="415">
        <f>IF(ISERROR(VLOOKUP($B55&amp;"All"&amp;$B$51,Dataset6,9,FALSE))=TRUE,0,VLOOKUP($B55&amp;"All"&amp;$B$51,Dataset6,9,FALSE))</f>
        <v>330</v>
      </c>
      <c r="J55" s="40">
        <f t="shared" si="2"/>
        <v>6.7767274663826385</v>
      </c>
      <c r="K55" s="40">
        <f t="shared" si="2"/>
        <v>66.728797763280525</v>
      </c>
      <c r="L55" s="40">
        <f t="shared" si="2"/>
        <v>22.10091865264279</v>
      </c>
      <c r="M55" s="40">
        <f>IF($E55 &lt;1, 0,I55/$E55*100)</f>
        <v>4.3935561176940485</v>
      </c>
      <c r="N55" s="90"/>
      <c r="O55" s="90"/>
      <c r="P55" s="90"/>
      <c r="Q55" s="90"/>
      <c r="R55" s="90"/>
      <c r="S55" s="90"/>
      <c r="T55" s="90"/>
    </row>
    <row r="56" spans="1:31" s="6" customFormat="1">
      <c r="B56" s="67" t="s">
        <v>1208</v>
      </c>
      <c r="C56" s="101"/>
      <c r="D56" s="101"/>
      <c r="E56" s="415"/>
      <c r="F56" s="415"/>
      <c r="G56" s="415"/>
      <c r="H56" s="415"/>
      <c r="I56" s="415"/>
      <c r="J56" s="40"/>
      <c r="K56" s="40"/>
      <c r="L56" s="40"/>
      <c r="M56" s="40"/>
      <c r="N56" s="90"/>
      <c r="O56" s="90"/>
      <c r="P56" s="90"/>
      <c r="Q56" s="90"/>
      <c r="R56" s="90"/>
      <c r="S56" s="90"/>
      <c r="T56" s="90"/>
    </row>
    <row r="57" spans="1:31" s="6" customFormat="1">
      <c r="B57" s="245" t="s">
        <v>144</v>
      </c>
      <c r="C57" s="101"/>
      <c r="D57" s="101"/>
      <c r="E57" s="415">
        <f>IF(ISERROR(VLOOKUP($B57&amp;"All"&amp;$B$56,Dataset6,5,FALSE))=TRUE,0,VLOOKUP($B57&amp;"All"&amp;$B$56,Dataset6,5,FALSE))</f>
        <v>4501</v>
      </c>
      <c r="F57" s="415">
        <f>IF(ISERROR(VLOOKUP($B57&amp;"All"&amp;$B$56,Dataset6,6,FALSE))=TRUE,0,VLOOKUP($B57&amp;"All"&amp;$B$56,Dataset6,6,FALSE))</f>
        <v>172</v>
      </c>
      <c r="G57" s="415">
        <f>IF(ISERROR(VLOOKUP($B57&amp;"All"&amp;$B$56,Dataset6,7,FALSE))=TRUE,0,VLOOKUP($B57&amp;"All"&amp;$B$56,Dataset6,7,FALSE))</f>
        <v>2903</v>
      </c>
      <c r="H57" s="415">
        <f>IF(ISERROR(VLOOKUP($B57&amp;"All"&amp;$B$56,Dataset6,8,FALSE))=TRUE,0,VLOOKUP($B57&amp;"All"&amp;$B$56,Dataset6,8,FALSE))</f>
        <v>1249</v>
      </c>
      <c r="I57" s="415">
        <f>IF(ISERROR(VLOOKUP($B57&amp;"All"&amp;$B$56,Dataset6,9,FALSE))=TRUE,0,VLOOKUP($B57&amp;"All"&amp;$B$56,Dataset6,9,FALSE))</f>
        <v>177</v>
      </c>
      <c r="J57" s="40">
        <f t="shared" ref="J57:M60" si="3">IF($E57 &lt;1, 0,F57/$E57*100)</f>
        <v>3.8213730282159517</v>
      </c>
      <c r="K57" s="40">
        <f t="shared" si="3"/>
        <v>64.496778493668074</v>
      </c>
      <c r="L57" s="40">
        <f t="shared" si="3"/>
        <v>27.749389024661188</v>
      </c>
      <c r="M57" s="40">
        <f>IF($E57 &lt;1, 0,I57/$E57*100)</f>
        <v>3.9324594534547876</v>
      </c>
      <c r="N57" s="90"/>
      <c r="O57" s="90"/>
      <c r="P57" s="90"/>
      <c r="Q57" s="90"/>
      <c r="R57" s="90"/>
      <c r="S57" s="90"/>
      <c r="T57" s="90"/>
    </row>
    <row r="58" spans="1:31" s="6" customFormat="1">
      <c r="B58" s="287" t="s">
        <v>239</v>
      </c>
      <c r="C58" s="101"/>
      <c r="D58" s="101"/>
      <c r="E58" s="415">
        <f>IF(ISERROR(VLOOKUP($B58&amp;"All"&amp;$B$56,Dataset6,5,FALSE))=TRUE,0,VLOOKUP($B58&amp;"All"&amp;$B$56,Dataset6,5,FALSE))</f>
        <v>2985</v>
      </c>
      <c r="F58" s="415">
        <f>IF(ISERROR(VLOOKUP($B58&amp;"All"&amp;$B$56,Dataset6,6,FALSE))=TRUE,0,VLOOKUP($B58&amp;"All"&amp;$B$56,Dataset6,6,FALSE))</f>
        <v>239</v>
      </c>
      <c r="G58" s="415">
        <f>IF(ISERROR(VLOOKUP($B58&amp;"All"&amp;$B$56,Dataset6,7,FALSE))=TRUE,0,VLOOKUP($B58&amp;"All"&amp;$B$56,Dataset6,7,FALSE))</f>
        <v>1850</v>
      </c>
      <c r="H58" s="415">
        <f>IF(ISERROR(VLOOKUP($B58&amp;"All"&amp;$B$56,Dataset6,8,FALSE))=TRUE,0,VLOOKUP($B58&amp;"All"&amp;$B$56,Dataset6,8,FALSE))</f>
        <v>723</v>
      </c>
      <c r="I58" s="415">
        <f>IF(ISERROR(VLOOKUP($B58&amp;"All"&amp;$B$56,Dataset6,9,FALSE))=TRUE,0,VLOOKUP($B58&amp;"All"&amp;$B$56,Dataset6,9,FALSE))</f>
        <v>173</v>
      </c>
      <c r="J58" s="40">
        <f t="shared" si="3"/>
        <v>8.0067001675041887</v>
      </c>
      <c r="K58" s="40">
        <f t="shared" si="3"/>
        <v>61.976549413735341</v>
      </c>
      <c r="L58" s="40">
        <f t="shared" si="3"/>
        <v>24.221105527638191</v>
      </c>
      <c r="M58" s="40">
        <f>IF($E58 &lt;1, 0,I58/$E58*100)</f>
        <v>5.7956448911222775</v>
      </c>
      <c r="N58" s="90"/>
      <c r="O58" s="90"/>
      <c r="P58" s="90"/>
      <c r="Q58" s="90"/>
      <c r="R58" s="90"/>
      <c r="S58" s="90"/>
      <c r="T58" s="90"/>
    </row>
    <row r="59" spans="1:31" s="6" customFormat="1">
      <c r="B59" s="287" t="s">
        <v>240</v>
      </c>
      <c r="C59" s="101"/>
      <c r="D59" s="101"/>
      <c r="E59" s="415">
        <f>IF(ISERROR(VLOOKUP($B59&amp;"All"&amp;$B$56,Dataset6,5,FALSE))=TRUE,0,VLOOKUP($B59&amp;"All"&amp;$B$56,Dataset6,5,FALSE))</f>
        <v>25</v>
      </c>
      <c r="F59" s="415">
        <f>IF(ISERROR(VLOOKUP($B59&amp;"All"&amp;$B$56,Dataset6,6,FALSE))=TRUE,0,VLOOKUP($B59&amp;"All"&amp;$B$56,Dataset6,6,FALSE))</f>
        <v>6</v>
      </c>
      <c r="G59" s="415">
        <f>IF(ISERROR(VLOOKUP($B59&amp;"All"&amp;$B$56,Dataset6,7,FALSE))=TRUE,0,VLOOKUP($B59&amp;"All"&amp;$B$56,Dataset6,7,FALSE))</f>
        <v>15</v>
      </c>
      <c r="H59" s="415">
        <f>IF(ISERROR(VLOOKUP($B59&amp;"All"&amp;$B$56,Dataset6,8,FALSE))=TRUE,0,VLOOKUP($B59&amp;"All"&amp;$B$56,Dataset6,8,FALSE))</f>
        <v>3</v>
      </c>
      <c r="I59" s="415">
        <f>IF(ISERROR(VLOOKUP($B59&amp;"All"&amp;$B$56,Dataset6,9,FALSE))=TRUE,0,VLOOKUP($B59&amp;"All"&amp;$B$56,Dataset6,9,FALSE))</f>
        <v>1</v>
      </c>
      <c r="J59" s="40">
        <f t="shared" si="3"/>
        <v>24</v>
      </c>
      <c r="K59" s="40">
        <f t="shared" si="3"/>
        <v>60</v>
      </c>
      <c r="L59" s="40">
        <f t="shared" si="3"/>
        <v>12</v>
      </c>
      <c r="M59" s="40">
        <f t="shared" si="3"/>
        <v>4</v>
      </c>
      <c r="N59" s="90"/>
      <c r="O59" s="90"/>
      <c r="P59" s="90"/>
      <c r="Q59" s="90"/>
      <c r="R59" s="90"/>
      <c r="S59" s="90"/>
      <c r="T59" s="90"/>
    </row>
    <row r="60" spans="1:31" s="6" customFormat="1">
      <c r="B60" s="245" t="s">
        <v>172</v>
      </c>
      <c r="C60" s="101"/>
      <c r="D60" s="101"/>
      <c r="E60" s="415">
        <f>IF(ISERROR(VLOOKUP($B60&amp;"All"&amp;$B$56,Dataset6,5,FALSE))=TRUE,0,VLOOKUP($B60&amp;"All"&amp;$B$56,Dataset6,5,FALSE))</f>
        <v>7511</v>
      </c>
      <c r="F60" s="415">
        <f>IF(ISERROR(VLOOKUP($B60&amp;"All"&amp;$B$56,Dataset6,6,FALSE))=TRUE,0,VLOOKUP($B60&amp;"All"&amp;$B$56,Dataset6,6,FALSE))</f>
        <v>417</v>
      </c>
      <c r="G60" s="415">
        <f>IF(ISERROR(VLOOKUP($B60&amp;"All"&amp;$B$56,Dataset6,7,FALSE))=TRUE,0,VLOOKUP($B60&amp;"All"&amp;$B$56,Dataset6,7,FALSE))</f>
        <v>4768</v>
      </c>
      <c r="H60" s="415">
        <f>IF(ISERROR(VLOOKUP($B60&amp;"All"&amp;$B$56,Dataset6,8,FALSE))=TRUE,0,VLOOKUP($B60&amp;"All"&amp;$B$56,Dataset6,8,FALSE))</f>
        <v>1975</v>
      </c>
      <c r="I60" s="415">
        <f>IF(ISERROR(VLOOKUP($B60&amp;"All"&amp;$B$56,Dataset6,9,FALSE))=TRUE,0,VLOOKUP($B60&amp;"All"&amp;$B$56,Dataset6,9,FALSE))</f>
        <v>351</v>
      </c>
      <c r="J60" s="40">
        <f t="shared" si="3"/>
        <v>5.5518572759952072</v>
      </c>
      <c r="K60" s="40">
        <f t="shared" si="3"/>
        <v>63.480228997470377</v>
      </c>
      <c r="L60" s="40">
        <f t="shared" si="3"/>
        <v>26.294767674078017</v>
      </c>
      <c r="M60" s="40">
        <f t="shared" si="3"/>
        <v>4.6731460524563975</v>
      </c>
      <c r="N60" s="90"/>
      <c r="O60" s="90"/>
      <c r="P60" s="90"/>
      <c r="Q60" s="90"/>
      <c r="R60" s="90"/>
      <c r="S60" s="90"/>
      <c r="T60" s="90"/>
    </row>
    <row r="61" spans="1:31" ht="4.5" customHeight="1">
      <c r="A61" s="5"/>
      <c r="B61" s="94"/>
      <c r="C61" s="94"/>
      <c r="D61" s="94"/>
      <c r="E61" s="419"/>
      <c r="F61" s="220"/>
      <c r="G61" s="220"/>
      <c r="H61" s="220"/>
      <c r="I61" s="220"/>
      <c r="J61" s="220"/>
      <c r="K61" s="220"/>
      <c r="L61" s="220"/>
      <c r="M61" s="220"/>
      <c r="N61" s="90"/>
      <c r="O61" s="90"/>
      <c r="P61" s="90"/>
      <c r="Q61" s="90"/>
      <c r="R61" s="90"/>
      <c r="S61" s="90"/>
      <c r="T61" s="90"/>
      <c r="U61" s="90"/>
      <c r="V61" s="5"/>
      <c r="W61" s="5"/>
      <c r="X61" s="5"/>
      <c r="Y61" s="5"/>
      <c r="Z61" s="5"/>
      <c r="AA61" s="5"/>
      <c r="AB61" s="5"/>
      <c r="AC61" s="5"/>
    </row>
    <row r="62" spans="1:31" ht="12.75" customHeight="1">
      <c r="B62" s="67"/>
      <c r="C62" s="67"/>
      <c r="D62" s="103"/>
      <c r="K62" s="778" t="s">
        <v>57</v>
      </c>
      <c r="L62" s="778"/>
      <c r="M62" s="778"/>
      <c r="N62" s="5"/>
      <c r="P62" s="5"/>
      <c r="Q62" s="84"/>
      <c r="R62" s="5"/>
      <c r="S62" s="84"/>
      <c r="T62" s="5"/>
      <c r="U62" s="84"/>
      <c r="V62" s="5"/>
      <c r="W62" s="84"/>
      <c r="X62" s="5"/>
      <c r="Y62" s="5"/>
      <c r="Z62" s="5"/>
      <c r="AA62" s="5"/>
      <c r="AB62" s="5"/>
      <c r="AC62" s="5"/>
      <c r="AD62" s="5"/>
      <c r="AE62" s="5"/>
    </row>
    <row r="63" spans="1:31" s="116" customFormat="1" ht="12.75" customHeight="1">
      <c r="A63" s="120"/>
      <c r="B63" s="697" t="s">
        <v>0</v>
      </c>
      <c r="C63" s="697"/>
      <c r="D63" s="326"/>
      <c r="E63" s="217"/>
      <c r="F63" s="217"/>
      <c r="G63" s="217"/>
      <c r="H63" s="217"/>
      <c r="I63" s="217"/>
      <c r="J63" s="217"/>
      <c r="K63" s="217"/>
      <c r="L63" s="217"/>
      <c r="M63" s="217"/>
      <c r="O63" s="117"/>
      <c r="Q63" s="117"/>
      <c r="S63" s="117"/>
      <c r="U63" s="117"/>
      <c r="W63" s="117"/>
    </row>
    <row r="64" spans="1:31" s="116" customFormat="1">
      <c r="A64" s="120"/>
      <c r="B64" s="333" t="s">
        <v>1204</v>
      </c>
      <c r="E64" s="217"/>
      <c r="F64" s="217"/>
      <c r="G64" s="217"/>
      <c r="H64" s="217"/>
      <c r="I64" s="217"/>
      <c r="J64" s="217"/>
      <c r="K64" s="217"/>
      <c r="L64" s="217"/>
      <c r="M64" s="217"/>
      <c r="O64" s="117"/>
      <c r="Q64" s="117"/>
      <c r="S64" s="117"/>
      <c r="U64" s="117"/>
      <c r="W64" s="117"/>
    </row>
    <row r="65" spans="1:23" s="116" customFormat="1" ht="10.5" customHeight="1">
      <c r="A65" s="120"/>
      <c r="B65" s="777" t="s">
        <v>9218</v>
      </c>
      <c r="C65" s="716"/>
      <c r="D65" s="716"/>
      <c r="E65" s="716"/>
      <c r="F65" s="716"/>
      <c r="G65" s="716"/>
      <c r="H65" s="716"/>
      <c r="I65" s="716"/>
      <c r="J65" s="716"/>
      <c r="K65" s="716"/>
      <c r="L65" s="716"/>
      <c r="M65" s="716"/>
      <c r="O65" s="117"/>
      <c r="Q65" s="117"/>
      <c r="S65" s="117"/>
      <c r="U65" s="117"/>
      <c r="W65" s="117"/>
    </row>
    <row r="66" spans="1:23" s="127" customFormat="1" ht="12.75" customHeight="1">
      <c r="A66" s="254"/>
      <c r="B66" s="716"/>
      <c r="C66" s="716"/>
      <c r="D66" s="716"/>
      <c r="E66" s="716"/>
      <c r="F66" s="716"/>
      <c r="G66" s="716"/>
      <c r="H66" s="716"/>
      <c r="I66" s="716"/>
      <c r="J66" s="716"/>
      <c r="K66" s="716"/>
      <c r="L66" s="716"/>
      <c r="M66" s="716"/>
    </row>
    <row r="67" spans="1:23" s="116" customFormat="1">
      <c r="E67" s="217"/>
      <c r="F67" s="217"/>
      <c r="G67" s="217"/>
      <c r="H67" s="217"/>
      <c r="I67" s="217"/>
      <c r="J67" s="217"/>
      <c r="K67" s="217"/>
      <c r="L67" s="217"/>
      <c r="M67" s="217"/>
      <c r="O67" s="117"/>
      <c r="Q67" s="117"/>
      <c r="S67" s="117"/>
      <c r="U67" s="117"/>
      <c r="W67" s="117"/>
    </row>
    <row r="68" spans="1:23" s="116" customFormat="1">
      <c r="E68" s="217"/>
      <c r="F68" s="217"/>
      <c r="G68" s="217"/>
      <c r="H68" s="217"/>
      <c r="I68" s="217"/>
      <c r="J68" s="217"/>
      <c r="K68" s="217"/>
      <c r="L68" s="217"/>
      <c r="M68" s="217"/>
      <c r="O68" s="117"/>
      <c r="Q68" s="117"/>
      <c r="S68" s="117"/>
      <c r="U68" s="117"/>
      <c r="W68" s="117"/>
    </row>
    <row r="69" spans="1:23" s="116" customFormat="1">
      <c r="E69" s="217"/>
      <c r="F69" s="217"/>
      <c r="G69" s="217"/>
      <c r="H69" s="217"/>
      <c r="I69" s="217"/>
      <c r="J69" s="217"/>
      <c r="K69" s="217"/>
      <c r="L69" s="217"/>
      <c r="M69" s="217"/>
      <c r="O69" s="117"/>
      <c r="Q69" s="117"/>
      <c r="S69" s="117"/>
      <c r="U69" s="117"/>
      <c r="W69" s="117"/>
    </row>
    <row r="70" spans="1:23" s="116" customFormat="1">
      <c r="E70" s="217"/>
      <c r="F70" s="217"/>
      <c r="G70" s="217"/>
      <c r="H70" s="217"/>
      <c r="I70" s="217"/>
      <c r="J70" s="217"/>
      <c r="K70" s="217"/>
      <c r="L70" s="217"/>
      <c r="M70" s="217"/>
      <c r="O70" s="117"/>
      <c r="Q70" s="117"/>
      <c r="S70" s="117"/>
      <c r="U70" s="117"/>
      <c r="W70" s="117"/>
    </row>
    <row r="71" spans="1:23" s="116" customFormat="1">
      <c r="E71" s="217"/>
      <c r="F71" s="217"/>
      <c r="G71" s="217"/>
      <c r="H71" s="217"/>
      <c r="I71" s="217"/>
      <c r="J71" s="217"/>
      <c r="K71" s="217"/>
      <c r="L71" s="217"/>
      <c r="M71" s="217"/>
      <c r="O71" s="117"/>
      <c r="Q71" s="117"/>
      <c r="S71" s="117"/>
      <c r="U71" s="117"/>
      <c r="W71" s="117"/>
    </row>
    <row r="72" spans="1:23" s="116" customFormat="1">
      <c r="E72" s="217"/>
      <c r="F72" s="217"/>
      <c r="G72" s="217"/>
      <c r="H72" s="217"/>
      <c r="I72" s="217"/>
      <c r="J72" s="217"/>
      <c r="K72" s="217"/>
      <c r="L72" s="217"/>
      <c r="M72" s="217"/>
      <c r="O72" s="117"/>
      <c r="Q72" s="117"/>
      <c r="S72" s="117"/>
      <c r="U72" s="117"/>
      <c r="W72" s="117"/>
    </row>
    <row r="73" spans="1:23" s="116" customFormat="1">
      <c r="E73" s="217"/>
      <c r="F73" s="217"/>
      <c r="G73" s="217"/>
      <c r="H73" s="217"/>
      <c r="I73" s="217"/>
      <c r="J73" s="217"/>
      <c r="K73" s="217"/>
      <c r="L73" s="217"/>
      <c r="M73" s="217"/>
      <c r="O73" s="117"/>
      <c r="Q73" s="117"/>
      <c r="S73" s="117"/>
      <c r="U73" s="117"/>
      <c r="W73" s="117"/>
    </row>
    <row r="74" spans="1:23" s="116" customFormat="1">
      <c r="E74" s="217"/>
      <c r="F74" s="217"/>
      <c r="G74" s="217"/>
      <c r="H74" s="217"/>
      <c r="I74" s="217"/>
      <c r="J74" s="217"/>
      <c r="K74" s="217"/>
      <c r="L74" s="217"/>
      <c r="M74" s="217"/>
      <c r="O74" s="117"/>
      <c r="Q74" s="117"/>
      <c r="S74" s="117"/>
      <c r="U74" s="117"/>
      <c r="W74" s="117"/>
    </row>
    <row r="75" spans="1:23" s="116" customFormat="1">
      <c r="E75" s="217"/>
      <c r="F75" s="217"/>
      <c r="G75" s="217"/>
      <c r="H75" s="217"/>
      <c r="I75" s="217"/>
      <c r="J75" s="217"/>
      <c r="K75" s="217"/>
      <c r="L75" s="217"/>
      <c r="M75" s="217"/>
      <c r="O75" s="117"/>
      <c r="Q75" s="117"/>
      <c r="S75" s="117"/>
      <c r="U75" s="117"/>
      <c r="W75" s="117"/>
    </row>
    <row r="76" spans="1:23" s="116" customFormat="1">
      <c r="E76" s="217"/>
      <c r="F76" s="217"/>
      <c r="G76" s="217"/>
      <c r="H76" s="217"/>
      <c r="I76" s="217"/>
      <c r="J76" s="217"/>
      <c r="K76" s="217"/>
      <c r="L76" s="217"/>
      <c r="M76" s="217"/>
      <c r="O76" s="117"/>
      <c r="Q76" s="117"/>
      <c r="S76" s="117"/>
      <c r="U76" s="117"/>
      <c r="W76" s="117"/>
    </row>
    <row r="77" spans="1:23" s="116" customFormat="1">
      <c r="E77" s="217"/>
      <c r="F77" s="217"/>
      <c r="G77" s="217"/>
      <c r="H77" s="217"/>
      <c r="I77" s="217"/>
      <c r="J77" s="217"/>
      <c r="K77" s="217"/>
      <c r="L77" s="217"/>
      <c r="M77" s="217"/>
      <c r="O77" s="117"/>
      <c r="Q77" s="117"/>
      <c r="S77" s="117"/>
      <c r="U77" s="117"/>
      <c r="W77" s="117"/>
    </row>
    <row r="78" spans="1:23" s="116" customFormat="1">
      <c r="E78" s="217"/>
      <c r="F78" s="217"/>
      <c r="G78" s="217"/>
      <c r="H78" s="217"/>
      <c r="I78" s="217"/>
      <c r="J78" s="217"/>
      <c r="K78" s="217"/>
      <c r="L78" s="217"/>
      <c r="M78" s="217"/>
      <c r="O78" s="117"/>
      <c r="Q78" s="117"/>
      <c r="S78" s="117"/>
      <c r="U78" s="117"/>
      <c r="W78" s="117"/>
    </row>
    <row r="79" spans="1:23" s="116" customFormat="1">
      <c r="E79" s="217"/>
      <c r="F79" s="217"/>
      <c r="G79" s="217"/>
      <c r="H79" s="217"/>
      <c r="I79" s="217"/>
      <c r="J79" s="217"/>
      <c r="K79" s="217"/>
      <c r="L79" s="217"/>
      <c r="M79" s="217"/>
      <c r="O79" s="117"/>
      <c r="Q79" s="117"/>
      <c r="S79" s="117"/>
      <c r="U79" s="117"/>
      <c r="W79" s="117"/>
    </row>
    <row r="80" spans="1:23" s="116" customFormat="1">
      <c r="E80" s="217"/>
      <c r="F80" s="217"/>
      <c r="G80" s="217"/>
      <c r="H80" s="217"/>
      <c r="I80" s="217"/>
      <c r="J80" s="217"/>
      <c r="K80" s="217"/>
      <c r="L80" s="217"/>
      <c r="M80" s="217"/>
      <c r="O80" s="117"/>
      <c r="Q80" s="117"/>
      <c r="S80" s="117"/>
      <c r="U80" s="117"/>
      <c r="W80" s="117"/>
    </row>
    <row r="81" spans="5:23" s="116" customFormat="1">
      <c r="E81" s="217"/>
      <c r="F81" s="217"/>
      <c r="G81" s="217"/>
      <c r="H81" s="217"/>
      <c r="I81" s="217"/>
      <c r="J81" s="217"/>
      <c r="K81" s="217"/>
      <c r="L81" s="217"/>
      <c r="M81" s="217"/>
      <c r="O81" s="117"/>
      <c r="Q81" s="117"/>
      <c r="S81" s="117"/>
      <c r="U81" s="117"/>
      <c r="W81" s="117"/>
    </row>
    <row r="82" spans="5:23" s="116" customFormat="1">
      <c r="E82" s="217"/>
      <c r="F82" s="217"/>
      <c r="G82" s="217"/>
      <c r="H82" s="217"/>
      <c r="I82" s="217"/>
      <c r="J82" s="217"/>
      <c r="K82" s="217"/>
      <c r="L82" s="217"/>
      <c r="M82" s="217"/>
      <c r="O82" s="117"/>
      <c r="Q82" s="117"/>
      <c r="S82" s="117"/>
      <c r="U82" s="117"/>
      <c r="W82" s="117"/>
    </row>
    <row r="83" spans="5:23" s="116" customFormat="1">
      <c r="E83" s="217"/>
      <c r="F83" s="217"/>
      <c r="G83" s="217"/>
      <c r="H83" s="217"/>
      <c r="I83" s="217"/>
      <c r="J83" s="217"/>
      <c r="K83" s="217"/>
      <c r="L83" s="217"/>
      <c r="M83" s="217"/>
      <c r="O83" s="117"/>
      <c r="Q83" s="117"/>
      <c r="S83" s="117"/>
      <c r="U83" s="117"/>
      <c r="W83" s="117"/>
    </row>
    <row r="84" spans="5:23" s="116" customFormat="1">
      <c r="E84" s="217"/>
      <c r="F84" s="217"/>
      <c r="G84" s="217"/>
      <c r="H84" s="217"/>
      <c r="I84" s="217"/>
      <c r="J84" s="217"/>
      <c r="K84" s="217"/>
      <c r="L84" s="217"/>
      <c r="M84" s="217"/>
      <c r="O84" s="117"/>
      <c r="Q84" s="117"/>
      <c r="S84" s="117"/>
      <c r="U84" s="117"/>
      <c r="W84" s="117"/>
    </row>
    <row r="85" spans="5:23" s="116" customFormat="1">
      <c r="E85" s="217"/>
      <c r="F85" s="217"/>
      <c r="G85" s="217"/>
      <c r="H85" s="217"/>
      <c r="I85" s="217"/>
      <c r="J85" s="217"/>
      <c r="K85" s="217"/>
      <c r="L85" s="217"/>
      <c r="M85" s="217"/>
      <c r="O85" s="117"/>
      <c r="Q85" s="117"/>
      <c r="S85" s="117"/>
      <c r="U85" s="117"/>
      <c r="W85" s="117"/>
    </row>
    <row r="86" spans="5:23" s="116" customFormat="1">
      <c r="E86" s="217"/>
      <c r="F86" s="217"/>
      <c r="G86" s="217"/>
      <c r="H86" s="217"/>
      <c r="I86" s="217"/>
      <c r="J86" s="217"/>
      <c r="K86" s="217"/>
      <c r="L86" s="217"/>
      <c r="M86" s="217"/>
      <c r="O86" s="117"/>
      <c r="Q86" s="117"/>
      <c r="S86" s="117"/>
      <c r="U86" s="117"/>
      <c r="W86" s="117"/>
    </row>
    <row r="87" spans="5:23" s="116" customFormat="1">
      <c r="E87" s="217"/>
      <c r="F87" s="217"/>
      <c r="G87" s="217"/>
      <c r="H87" s="217"/>
      <c r="I87" s="217"/>
      <c r="J87" s="217"/>
      <c r="K87" s="217"/>
      <c r="L87" s="217"/>
      <c r="M87" s="217"/>
      <c r="O87" s="117"/>
      <c r="Q87" s="117"/>
      <c r="S87" s="117"/>
      <c r="U87" s="117"/>
      <c r="W87" s="117"/>
    </row>
    <row r="88" spans="5:23" s="116" customFormat="1">
      <c r="E88" s="217"/>
      <c r="F88" s="217"/>
      <c r="G88" s="217"/>
      <c r="H88" s="217"/>
      <c r="I88" s="217"/>
      <c r="J88" s="217"/>
      <c r="K88" s="217"/>
      <c r="L88" s="217"/>
      <c r="M88" s="217"/>
      <c r="O88" s="117"/>
      <c r="Q88" s="117"/>
      <c r="S88" s="117"/>
      <c r="U88" s="117"/>
      <c r="W88" s="117"/>
    </row>
    <row r="89" spans="5:23" s="116" customFormat="1">
      <c r="E89" s="217"/>
      <c r="F89" s="217"/>
      <c r="G89" s="217"/>
      <c r="H89" s="217"/>
      <c r="I89" s="217"/>
      <c r="J89" s="217"/>
      <c r="K89" s="217"/>
      <c r="L89" s="217"/>
      <c r="M89" s="217"/>
      <c r="O89" s="117"/>
      <c r="Q89" s="117"/>
      <c r="S89" s="117"/>
      <c r="U89" s="117"/>
      <c r="W89" s="117"/>
    </row>
    <row r="90" spans="5:23" s="116" customFormat="1">
      <c r="E90" s="217"/>
      <c r="F90" s="217"/>
      <c r="G90" s="217"/>
      <c r="H90" s="217"/>
      <c r="I90" s="217"/>
      <c r="J90" s="217"/>
      <c r="K90" s="217"/>
      <c r="L90" s="217"/>
      <c r="M90" s="217"/>
      <c r="O90" s="117"/>
      <c r="Q90" s="117"/>
      <c r="S90" s="117"/>
      <c r="U90" s="117"/>
      <c r="W90" s="117"/>
    </row>
    <row r="91" spans="5:23" s="116" customFormat="1">
      <c r="E91" s="217"/>
      <c r="F91" s="217"/>
      <c r="G91" s="217"/>
      <c r="H91" s="217"/>
      <c r="I91" s="217"/>
      <c r="J91" s="217"/>
      <c r="K91" s="217"/>
      <c r="L91" s="217"/>
      <c r="M91" s="217"/>
      <c r="O91" s="117"/>
      <c r="Q91" s="117"/>
      <c r="S91" s="117"/>
      <c r="U91" s="117"/>
      <c r="W91" s="117"/>
    </row>
    <row r="92" spans="5:23" s="116" customFormat="1">
      <c r="E92" s="217"/>
      <c r="F92" s="217"/>
      <c r="G92" s="217"/>
      <c r="H92" s="217"/>
      <c r="I92" s="217"/>
      <c r="J92" s="217"/>
      <c r="K92" s="217"/>
      <c r="L92" s="217"/>
      <c r="M92" s="217"/>
      <c r="O92" s="117"/>
      <c r="Q92" s="117"/>
      <c r="S92" s="117"/>
      <c r="U92" s="117"/>
      <c r="W92" s="117"/>
    </row>
    <row r="93" spans="5:23" s="116" customFormat="1">
      <c r="E93" s="217"/>
      <c r="F93" s="217"/>
      <c r="G93" s="217"/>
      <c r="H93" s="217"/>
      <c r="I93" s="217"/>
      <c r="J93" s="217"/>
      <c r="K93" s="217"/>
      <c r="L93" s="217"/>
      <c r="M93" s="217"/>
      <c r="O93" s="117"/>
      <c r="Q93" s="117"/>
      <c r="S93" s="117"/>
      <c r="U93" s="117"/>
      <c r="W93" s="117"/>
    </row>
    <row r="94" spans="5:23" s="116" customFormat="1">
      <c r="E94" s="217"/>
      <c r="F94" s="217"/>
      <c r="G94" s="217"/>
      <c r="H94" s="217"/>
      <c r="I94" s="217"/>
      <c r="J94" s="217"/>
      <c r="K94" s="217"/>
      <c r="L94" s="217"/>
      <c r="M94" s="217"/>
      <c r="O94" s="117"/>
      <c r="Q94" s="117"/>
      <c r="S94" s="117"/>
      <c r="U94" s="117"/>
      <c r="W94" s="117"/>
    </row>
    <row r="95" spans="5:23" s="116" customFormat="1">
      <c r="E95" s="217"/>
      <c r="F95" s="217"/>
      <c r="G95" s="217"/>
      <c r="H95" s="217"/>
      <c r="I95" s="217"/>
      <c r="J95" s="217"/>
      <c r="K95" s="217"/>
      <c r="L95" s="217"/>
      <c r="M95" s="217"/>
      <c r="O95" s="117"/>
      <c r="Q95" s="117"/>
      <c r="S95" s="117"/>
      <c r="U95" s="117"/>
      <c r="W95" s="117"/>
    </row>
    <row r="96" spans="5:23" s="116" customFormat="1">
      <c r="E96" s="217"/>
      <c r="F96" s="217"/>
      <c r="G96" s="217"/>
      <c r="H96" s="217"/>
      <c r="I96" s="217"/>
      <c r="J96" s="217"/>
      <c r="K96" s="217"/>
      <c r="L96" s="217"/>
      <c r="M96" s="217"/>
      <c r="O96" s="117"/>
      <c r="Q96" s="117"/>
      <c r="S96" s="117"/>
      <c r="U96" s="117"/>
      <c r="W96" s="117"/>
    </row>
    <row r="97" spans="5:23" s="116" customFormat="1">
      <c r="E97" s="217"/>
      <c r="F97" s="217"/>
      <c r="G97" s="217"/>
      <c r="H97" s="217"/>
      <c r="I97" s="217"/>
      <c r="J97" s="217"/>
      <c r="K97" s="217"/>
      <c r="L97" s="217"/>
      <c r="M97" s="217"/>
      <c r="O97" s="117"/>
      <c r="Q97" s="117"/>
      <c r="S97" s="117"/>
      <c r="U97" s="117"/>
      <c r="W97" s="117"/>
    </row>
    <row r="98" spans="5:23" s="116" customFormat="1">
      <c r="E98" s="217"/>
      <c r="F98" s="217"/>
      <c r="G98" s="217"/>
      <c r="H98" s="217"/>
      <c r="I98" s="217"/>
      <c r="J98" s="217"/>
      <c r="K98" s="217"/>
      <c r="L98" s="217"/>
      <c r="M98" s="217"/>
      <c r="O98" s="117"/>
      <c r="Q98" s="117"/>
      <c r="S98" s="117"/>
      <c r="U98" s="117"/>
      <c r="W98" s="117"/>
    </row>
    <row r="99" spans="5:23" s="116" customFormat="1">
      <c r="E99" s="217"/>
      <c r="F99" s="217"/>
      <c r="G99" s="217"/>
      <c r="H99" s="217"/>
      <c r="I99" s="217"/>
      <c r="J99" s="217"/>
      <c r="K99" s="217"/>
      <c r="L99" s="217"/>
      <c r="M99" s="217"/>
      <c r="O99" s="117"/>
      <c r="Q99" s="117"/>
      <c r="S99" s="117"/>
      <c r="U99" s="117"/>
      <c r="W99" s="117"/>
    </row>
    <row r="100" spans="5:23" s="116" customFormat="1">
      <c r="E100" s="217"/>
      <c r="F100" s="217"/>
      <c r="G100" s="217"/>
      <c r="H100" s="217"/>
      <c r="I100" s="217"/>
      <c r="J100" s="217"/>
      <c r="K100" s="217"/>
      <c r="L100" s="217"/>
      <c r="M100" s="217"/>
      <c r="O100" s="117"/>
      <c r="Q100" s="117"/>
      <c r="S100" s="117"/>
      <c r="U100" s="117"/>
      <c r="W100" s="117"/>
    </row>
    <row r="101" spans="5:23" s="116" customFormat="1">
      <c r="E101" s="217"/>
      <c r="F101" s="217"/>
      <c r="G101" s="217"/>
      <c r="H101" s="217"/>
      <c r="I101" s="217"/>
      <c r="J101" s="217"/>
      <c r="K101" s="217"/>
      <c r="L101" s="217"/>
      <c r="M101" s="217"/>
      <c r="O101" s="117"/>
      <c r="Q101" s="117"/>
      <c r="S101" s="117"/>
      <c r="U101" s="117"/>
      <c r="W101" s="117"/>
    </row>
    <row r="102" spans="5:23" s="116" customFormat="1">
      <c r="E102" s="217"/>
      <c r="F102" s="217"/>
      <c r="G102" s="217"/>
      <c r="H102" s="217"/>
      <c r="I102" s="217"/>
      <c r="J102" s="217"/>
      <c r="K102" s="217"/>
      <c r="L102" s="217"/>
      <c r="M102" s="217"/>
      <c r="O102" s="117"/>
      <c r="Q102" s="117"/>
      <c r="S102" s="117"/>
      <c r="U102" s="117"/>
      <c r="W102" s="117"/>
    </row>
    <row r="103" spans="5:23" s="116" customFormat="1">
      <c r="E103" s="217"/>
      <c r="F103" s="217"/>
      <c r="G103" s="217"/>
      <c r="H103" s="217"/>
      <c r="I103" s="217"/>
      <c r="J103" s="217"/>
      <c r="K103" s="217"/>
      <c r="L103" s="217"/>
      <c r="M103" s="217"/>
      <c r="O103" s="117"/>
      <c r="Q103" s="117"/>
      <c r="S103" s="117"/>
      <c r="U103" s="117"/>
      <c r="W103" s="117"/>
    </row>
    <row r="104" spans="5:23" s="116" customFormat="1">
      <c r="E104" s="217"/>
      <c r="F104" s="217"/>
      <c r="G104" s="217"/>
      <c r="H104" s="217"/>
      <c r="I104" s="217"/>
      <c r="J104" s="217"/>
      <c r="K104" s="217"/>
      <c r="L104" s="217"/>
      <c r="M104" s="217"/>
      <c r="O104" s="117"/>
      <c r="Q104" s="117"/>
      <c r="S104" s="117"/>
      <c r="U104" s="117"/>
      <c r="W104" s="117"/>
    </row>
    <row r="105" spans="5:23" s="116" customFormat="1">
      <c r="E105" s="217"/>
      <c r="F105" s="217"/>
      <c r="G105" s="217"/>
      <c r="H105" s="217"/>
      <c r="I105" s="217"/>
      <c r="J105" s="217"/>
      <c r="K105" s="217"/>
      <c r="L105" s="217"/>
      <c r="M105" s="217"/>
      <c r="O105" s="117"/>
      <c r="Q105" s="117"/>
      <c r="S105" s="117"/>
      <c r="U105" s="117"/>
      <c r="W105" s="117"/>
    </row>
    <row r="106" spans="5:23" s="116" customFormat="1">
      <c r="E106" s="217"/>
      <c r="F106" s="217"/>
      <c r="G106" s="217"/>
      <c r="H106" s="217"/>
      <c r="I106" s="217"/>
      <c r="J106" s="217"/>
      <c r="K106" s="217"/>
      <c r="L106" s="217"/>
      <c r="M106" s="217"/>
      <c r="O106" s="117"/>
      <c r="Q106" s="117"/>
      <c r="S106" s="117"/>
      <c r="U106" s="117"/>
      <c r="W106" s="117"/>
    </row>
    <row r="107" spans="5:23" s="116" customFormat="1">
      <c r="E107" s="217"/>
      <c r="F107" s="217"/>
      <c r="G107" s="217"/>
      <c r="H107" s="217"/>
      <c r="I107" s="217"/>
      <c r="J107" s="217"/>
      <c r="K107" s="217"/>
      <c r="L107" s="217"/>
      <c r="M107" s="217"/>
      <c r="O107" s="117"/>
      <c r="Q107" s="117"/>
      <c r="S107" s="117"/>
      <c r="U107" s="117"/>
      <c r="W107" s="117"/>
    </row>
    <row r="108" spans="5:23" s="116" customFormat="1">
      <c r="E108" s="217"/>
      <c r="F108" s="217"/>
      <c r="G108" s="217"/>
      <c r="H108" s="217"/>
      <c r="I108" s="217"/>
      <c r="J108" s="217"/>
      <c r="K108" s="217"/>
      <c r="L108" s="217"/>
      <c r="M108" s="217"/>
      <c r="O108" s="117"/>
      <c r="Q108" s="117"/>
      <c r="S108" s="117"/>
      <c r="U108" s="117"/>
      <c r="W108" s="117"/>
    </row>
    <row r="109" spans="5:23" s="116" customFormat="1">
      <c r="E109" s="217"/>
      <c r="F109" s="217"/>
      <c r="G109" s="217"/>
      <c r="H109" s="217"/>
      <c r="I109" s="217"/>
      <c r="J109" s="217"/>
      <c r="K109" s="217"/>
      <c r="L109" s="217"/>
      <c r="M109" s="217"/>
      <c r="O109" s="117"/>
      <c r="Q109" s="117"/>
      <c r="S109" s="117"/>
      <c r="U109" s="117"/>
      <c r="W109" s="117"/>
    </row>
    <row r="110" spans="5:23" s="116" customFormat="1">
      <c r="E110" s="217"/>
      <c r="F110" s="217"/>
      <c r="G110" s="217"/>
      <c r="H110" s="217"/>
      <c r="I110" s="217"/>
      <c r="J110" s="217"/>
      <c r="K110" s="217"/>
      <c r="L110" s="217"/>
      <c r="M110" s="217"/>
      <c r="O110" s="117"/>
      <c r="Q110" s="117"/>
      <c r="S110" s="117"/>
      <c r="U110" s="117"/>
      <c r="W110" s="117"/>
    </row>
    <row r="111" spans="5:23" s="116" customFormat="1">
      <c r="E111" s="217"/>
      <c r="F111" s="217"/>
      <c r="G111" s="217"/>
      <c r="H111" s="217"/>
      <c r="I111" s="217"/>
      <c r="J111" s="217"/>
      <c r="K111" s="217"/>
      <c r="L111" s="217"/>
      <c r="M111" s="217"/>
      <c r="O111" s="117"/>
      <c r="Q111" s="117"/>
      <c r="S111" s="117"/>
      <c r="U111" s="117"/>
      <c r="W111" s="117"/>
    </row>
    <row r="112" spans="5:23" s="116" customFormat="1">
      <c r="E112" s="217"/>
      <c r="F112" s="217"/>
      <c r="G112" s="217"/>
      <c r="H112" s="217"/>
      <c r="I112" s="217"/>
      <c r="J112" s="217"/>
      <c r="K112" s="217"/>
      <c r="L112" s="217"/>
      <c r="M112" s="217"/>
      <c r="O112" s="117"/>
      <c r="Q112" s="117"/>
      <c r="S112" s="117"/>
      <c r="U112" s="117"/>
      <c r="W112" s="117"/>
    </row>
    <row r="113" spans="5:23" s="116" customFormat="1">
      <c r="E113" s="217"/>
      <c r="F113" s="217"/>
      <c r="G113" s="217"/>
      <c r="H113" s="217"/>
      <c r="I113" s="217"/>
      <c r="J113" s="217"/>
      <c r="K113" s="217"/>
      <c r="L113" s="217"/>
      <c r="M113" s="217"/>
      <c r="O113" s="117"/>
      <c r="Q113" s="117"/>
      <c r="S113" s="117"/>
      <c r="U113" s="117"/>
      <c r="W113" s="117"/>
    </row>
    <row r="114" spans="5:23" s="116" customFormat="1">
      <c r="E114" s="217"/>
      <c r="F114" s="217"/>
      <c r="G114" s="217"/>
      <c r="H114" s="217"/>
      <c r="I114" s="217"/>
      <c r="J114" s="217"/>
      <c r="K114" s="217"/>
      <c r="L114" s="217"/>
      <c r="M114" s="217"/>
      <c r="O114" s="117"/>
      <c r="Q114" s="117"/>
      <c r="S114" s="117"/>
      <c r="U114" s="117"/>
      <c r="W114" s="117"/>
    </row>
    <row r="115" spans="5:23" s="116" customFormat="1">
      <c r="E115" s="217"/>
      <c r="F115" s="217"/>
      <c r="G115" s="217"/>
      <c r="H115" s="217"/>
      <c r="I115" s="217"/>
      <c r="J115" s="217"/>
      <c r="K115" s="217"/>
      <c r="L115" s="217"/>
      <c r="M115" s="217"/>
      <c r="O115" s="117"/>
      <c r="Q115" s="117"/>
      <c r="S115" s="117"/>
      <c r="U115" s="117"/>
      <c r="W115" s="117"/>
    </row>
    <row r="116" spans="5:23" s="116" customFormat="1">
      <c r="E116" s="217"/>
      <c r="F116" s="217"/>
      <c r="G116" s="217"/>
      <c r="H116" s="217"/>
      <c r="I116" s="217"/>
      <c r="J116" s="217"/>
      <c r="K116" s="217"/>
      <c r="L116" s="217"/>
      <c r="M116" s="217"/>
      <c r="O116" s="117"/>
      <c r="Q116" s="117"/>
      <c r="S116" s="117"/>
      <c r="U116" s="117"/>
      <c r="W116" s="117"/>
    </row>
    <row r="117" spans="5:23" s="116" customFormat="1">
      <c r="E117" s="217"/>
      <c r="F117" s="217"/>
      <c r="G117" s="217"/>
      <c r="H117" s="217"/>
      <c r="I117" s="217"/>
      <c r="J117" s="217"/>
      <c r="K117" s="217"/>
      <c r="L117" s="217"/>
      <c r="M117" s="217"/>
      <c r="O117" s="117"/>
      <c r="Q117" s="117"/>
      <c r="S117" s="117"/>
      <c r="U117" s="117"/>
      <c r="W117" s="117"/>
    </row>
    <row r="118" spans="5:23" s="116" customFormat="1">
      <c r="E118" s="217"/>
      <c r="F118" s="217"/>
      <c r="G118" s="217"/>
      <c r="H118" s="217"/>
      <c r="I118" s="217"/>
      <c r="J118" s="217"/>
      <c r="K118" s="217"/>
      <c r="L118" s="217"/>
      <c r="M118" s="217"/>
      <c r="O118" s="117"/>
      <c r="Q118" s="117"/>
      <c r="S118" s="117"/>
      <c r="U118" s="117"/>
      <c r="W118" s="117"/>
    </row>
    <row r="119" spans="5:23" s="116" customFormat="1">
      <c r="E119" s="217"/>
      <c r="F119" s="217"/>
      <c r="G119" s="217"/>
      <c r="H119" s="217"/>
      <c r="I119" s="217"/>
      <c r="J119" s="217"/>
      <c r="K119" s="217"/>
      <c r="L119" s="217"/>
      <c r="M119" s="217"/>
      <c r="O119" s="117"/>
      <c r="Q119" s="117"/>
      <c r="S119" s="117"/>
      <c r="U119" s="117"/>
      <c r="W119" s="117"/>
    </row>
    <row r="120" spans="5:23" s="116" customFormat="1">
      <c r="E120" s="217"/>
      <c r="F120" s="217"/>
      <c r="G120" s="217"/>
      <c r="H120" s="217"/>
      <c r="I120" s="217"/>
      <c r="J120" s="217"/>
      <c r="K120" s="217"/>
      <c r="L120" s="217"/>
      <c r="M120" s="217"/>
      <c r="O120" s="117"/>
      <c r="Q120" s="117"/>
      <c r="S120" s="117"/>
      <c r="U120" s="117"/>
      <c r="W120" s="117"/>
    </row>
    <row r="121" spans="5:23" s="116" customFormat="1">
      <c r="E121" s="217"/>
      <c r="F121" s="217"/>
      <c r="G121" s="217"/>
      <c r="H121" s="217"/>
      <c r="I121" s="217"/>
      <c r="J121" s="217"/>
      <c r="K121" s="217"/>
      <c r="L121" s="217"/>
      <c r="M121" s="217"/>
      <c r="O121" s="117"/>
      <c r="Q121" s="117"/>
      <c r="S121" s="117"/>
      <c r="U121" s="117"/>
      <c r="W121" s="117"/>
    </row>
    <row r="122" spans="5:23" s="116" customFormat="1">
      <c r="E122" s="217"/>
      <c r="F122" s="217"/>
      <c r="G122" s="217"/>
      <c r="H122" s="217"/>
      <c r="I122" s="217"/>
      <c r="J122" s="217"/>
      <c r="K122" s="217"/>
      <c r="L122" s="217"/>
      <c r="M122" s="217"/>
      <c r="O122" s="117"/>
      <c r="Q122" s="117"/>
      <c r="S122" s="117"/>
      <c r="U122" s="117"/>
      <c r="W122" s="117"/>
    </row>
    <row r="123" spans="5:23" s="116" customFormat="1">
      <c r="E123" s="217"/>
      <c r="F123" s="217"/>
      <c r="G123" s="217"/>
      <c r="H123" s="217"/>
      <c r="I123" s="217"/>
      <c r="J123" s="217"/>
      <c r="K123" s="217"/>
      <c r="L123" s="217"/>
      <c r="M123" s="217"/>
      <c r="O123" s="117"/>
      <c r="Q123" s="117"/>
      <c r="S123" s="117"/>
      <c r="U123" s="117"/>
      <c r="W123" s="117"/>
    </row>
    <row r="124" spans="5:23" s="116" customFormat="1">
      <c r="E124" s="217"/>
      <c r="F124" s="217"/>
      <c r="G124" s="217"/>
      <c r="H124" s="217"/>
      <c r="I124" s="217"/>
      <c r="J124" s="217"/>
      <c r="K124" s="217"/>
      <c r="L124" s="217"/>
      <c r="M124" s="217"/>
      <c r="O124" s="117"/>
      <c r="Q124" s="117"/>
      <c r="S124" s="117"/>
      <c r="U124" s="117"/>
      <c r="W124" s="117"/>
    </row>
    <row r="125" spans="5:23" s="116" customFormat="1">
      <c r="E125" s="217"/>
      <c r="F125" s="217"/>
      <c r="G125" s="217"/>
      <c r="H125" s="217"/>
      <c r="I125" s="217"/>
      <c r="J125" s="217"/>
      <c r="K125" s="217"/>
      <c r="L125" s="217"/>
      <c r="M125" s="217"/>
      <c r="O125" s="117"/>
      <c r="Q125" s="117"/>
      <c r="S125" s="117"/>
      <c r="U125" s="117"/>
      <c r="W125" s="117"/>
    </row>
    <row r="126" spans="5:23" s="116" customFormat="1">
      <c r="E126" s="217"/>
      <c r="F126" s="217"/>
      <c r="G126" s="217"/>
      <c r="H126" s="217"/>
      <c r="I126" s="217"/>
      <c r="J126" s="217"/>
      <c r="K126" s="217"/>
      <c r="L126" s="217"/>
      <c r="M126" s="217"/>
      <c r="O126" s="117"/>
      <c r="Q126" s="117"/>
      <c r="S126" s="117"/>
      <c r="U126" s="117"/>
      <c r="W126" s="117"/>
    </row>
    <row r="127" spans="5:23" s="116" customFormat="1">
      <c r="E127" s="217"/>
      <c r="F127" s="217"/>
      <c r="G127" s="217"/>
      <c r="H127" s="217"/>
      <c r="I127" s="217"/>
      <c r="J127" s="217"/>
      <c r="K127" s="217"/>
      <c r="L127" s="217"/>
      <c r="M127" s="217"/>
      <c r="O127" s="117"/>
      <c r="Q127" s="117"/>
      <c r="S127" s="117"/>
      <c r="U127" s="117"/>
      <c r="W127" s="117"/>
    </row>
    <row r="128" spans="5:23" s="116" customFormat="1">
      <c r="E128" s="217"/>
      <c r="F128" s="217"/>
      <c r="G128" s="217"/>
      <c r="H128" s="217"/>
      <c r="I128" s="217"/>
      <c r="J128" s="217"/>
      <c r="K128" s="217"/>
      <c r="L128" s="217"/>
      <c r="M128" s="217"/>
      <c r="O128" s="117"/>
      <c r="Q128" s="117"/>
      <c r="S128" s="117"/>
      <c r="U128" s="117"/>
      <c r="W128" s="117"/>
    </row>
    <row r="129" spans="5:23" s="116" customFormat="1">
      <c r="E129" s="217"/>
      <c r="F129" s="217"/>
      <c r="G129" s="217"/>
      <c r="H129" s="217"/>
      <c r="I129" s="217"/>
      <c r="J129" s="217"/>
      <c r="K129" s="217"/>
      <c r="L129" s="217"/>
      <c r="M129" s="217"/>
      <c r="O129" s="117"/>
      <c r="Q129" s="117"/>
      <c r="S129" s="117"/>
      <c r="U129" s="117"/>
      <c r="W129" s="117"/>
    </row>
    <row r="130" spans="5:23" s="116" customFormat="1">
      <c r="E130" s="217"/>
      <c r="F130" s="217"/>
      <c r="G130" s="217"/>
      <c r="H130" s="217"/>
      <c r="I130" s="217"/>
      <c r="J130" s="217"/>
      <c r="K130" s="217"/>
      <c r="L130" s="217"/>
      <c r="M130" s="217"/>
      <c r="O130" s="117"/>
      <c r="Q130" s="117"/>
      <c r="S130" s="117"/>
      <c r="U130" s="117"/>
      <c r="W130" s="117"/>
    </row>
    <row r="131" spans="5:23" s="116" customFormat="1">
      <c r="E131" s="217"/>
      <c r="F131" s="217"/>
      <c r="G131" s="217"/>
      <c r="H131" s="217"/>
      <c r="I131" s="217"/>
      <c r="J131" s="217"/>
      <c r="K131" s="217"/>
      <c r="L131" s="217"/>
      <c r="M131" s="217"/>
      <c r="O131" s="117"/>
      <c r="Q131" s="117"/>
      <c r="S131" s="117"/>
      <c r="U131" s="117"/>
      <c r="W131" s="117"/>
    </row>
    <row r="132" spans="5:23" s="116" customFormat="1">
      <c r="E132" s="217"/>
      <c r="F132" s="217"/>
      <c r="G132" s="217"/>
      <c r="H132" s="217"/>
      <c r="I132" s="217"/>
      <c r="J132" s="217"/>
      <c r="K132" s="217"/>
      <c r="L132" s="217"/>
      <c r="M132" s="217"/>
      <c r="O132" s="117"/>
      <c r="Q132" s="117"/>
      <c r="S132" s="117"/>
      <c r="U132" s="117"/>
      <c r="W132" s="117"/>
    </row>
    <row r="133" spans="5:23" s="116" customFormat="1">
      <c r="E133" s="217"/>
      <c r="F133" s="217"/>
      <c r="G133" s="217"/>
      <c r="H133" s="217"/>
      <c r="I133" s="217"/>
      <c r="J133" s="217"/>
      <c r="K133" s="217"/>
      <c r="L133" s="217"/>
      <c r="M133" s="217"/>
      <c r="O133" s="117"/>
      <c r="Q133" s="117"/>
      <c r="S133" s="117"/>
      <c r="U133" s="117"/>
      <c r="W133" s="117"/>
    </row>
    <row r="134" spans="5:23" s="116" customFormat="1">
      <c r="E134" s="217"/>
      <c r="F134" s="217"/>
      <c r="G134" s="217"/>
      <c r="H134" s="217"/>
      <c r="I134" s="217"/>
      <c r="J134" s="217"/>
      <c r="K134" s="217"/>
      <c r="L134" s="217"/>
      <c r="M134" s="217"/>
      <c r="O134" s="117"/>
      <c r="Q134" s="117"/>
      <c r="S134" s="117"/>
      <c r="U134" s="117"/>
      <c r="W134" s="117"/>
    </row>
    <row r="135" spans="5:23" s="116" customFormat="1">
      <c r="E135" s="217"/>
      <c r="F135" s="217"/>
      <c r="G135" s="217"/>
      <c r="H135" s="217"/>
      <c r="I135" s="217"/>
      <c r="J135" s="217"/>
      <c r="K135" s="217"/>
      <c r="L135" s="217"/>
      <c r="M135" s="217"/>
      <c r="O135" s="117"/>
      <c r="Q135" s="117"/>
      <c r="S135" s="117"/>
      <c r="U135" s="117"/>
      <c r="W135" s="117"/>
    </row>
    <row r="136" spans="5:23" s="116" customFormat="1">
      <c r="E136" s="217"/>
      <c r="F136" s="217"/>
      <c r="G136" s="217"/>
      <c r="H136" s="217"/>
      <c r="I136" s="217"/>
      <c r="J136" s="217"/>
      <c r="K136" s="217"/>
      <c r="L136" s="217"/>
      <c r="M136" s="217"/>
      <c r="O136" s="117"/>
      <c r="Q136" s="117"/>
      <c r="S136" s="117"/>
      <c r="U136" s="117"/>
      <c r="W136" s="117"/>
    </row>
    <row r="137" spans="5:23" s="116" customFormat="1">
      <c r="E137" s="217"/>
      <c r="F137" s="217"/>
      <c r="G137" s="217"/>
      <c r="H137" s="217"/>
      <c r="I137" s="217"/>
      <c r="J137" s="217"/>
      <c r="K137" s="217"/>
      <c r="L137" s="217"/>
      <c r="M137" s="217"/>
      <c r="O137" s="117"/>
      <c r="Q137" s="117"/>
      <c r="S137" s="117"/>
      <c r="U137" s="117"/>
      <c r="W137" s="117"/>
    </row>
    <row r="138" spans="5:23" s="116" customFormat="1">
      <c r="E138" s="217"/>
      <c r="F138" s="217"/>
      <c r="G138" s="217"/>
      <c r="H138" s="217"/>
      <c r="I138" s="217"/>
      <c r="J138" s="217"/>
      <c r="K138" s="217"/>
      <c r="L138" s="217"/>
      <c r="M138" s="217"/>
      <c r="O138" s="117"/>
      <c r="Q138" s="117"/>
      <c r="S138" s="117"/>
      <c r="U138" s="117"/>
      <c r="W138" s="117"/>
    </row>
    <row r="139" spans="5:23" s="116" customFormat="1">
      <c r="E139" s="217"/>
      <c r="F139" s="217"/>
      <c r="G139" s="217"/>
      <c r="H139" s="217"/>
      <c r="I139" s="217"/>
      <c r="J139" s="217"/>
      <c r="K139" s="217"/>
      <c r="L139" s="217"/>
      <c r="M139" s="217"/>
      <c r="O139" s="117"/>
      <c r="Q139" s="117"/>
      <c r="S139" s="117"/>
      <c r="U139" s="117"/>
      <c r="W139" s="117"/>
    </row>
    <row r="140" spans="5:23" s="116" customFormat="1">
      <c r="E140" s="217"/>
      <c r="F140" s="217"/>
      <c r="G140" s="217"/>
      <c r="H140" s="217"/>
      <c r="I140" s="217"/>
      <c r="J140" s="217"/>
      <c r="K140" s="217"/>
      <c r="L140" s="217"/>
      <c r="M140" s="217"/>
      <c r="O140" s="117"/>
      <c r="Q140" s="117"/>
      <c r="S140" s="117"/>
      <c r="U140" s="117"/>
      <c r="W140" s="117"/>
    </row>
    <row r="141" spans="5:23" s="116" customFormat="1">
      <c r="E141" s="217"/>
      <c r="F141" s="217"/>
      <c r="G141" s="217"/>
      <c r="H141" s="217"/>
      <c r="I141" s="217"/>
      <c r="J141" s="217"/>
      <c r="K141" s="217"/>
      <c r="L141" s="217"/>
      <c r="M141" s="217"/>
      <c r="O141" s="117"/>
      <c r="Q141" s="117"/>
      <c r="S141" s="117"/>
      <c r="U141" s="117"/>
      <c r="W141" s="117"/>
    </row>
    <row r="142" spans="5:23" s="116" customFormat="1">
      <c r="E142" s="217"/>
      <c r="F142" s="217"/>
      <c r="G142" s="217"/>
      <c r="H142" s="217"/>
      <c r="I142" s="217"/>
      <c r="J142" s="217"/>
      <c r="K142" s="217"/>
      <c r="L142" s="217"/>
      <c r="M142" s="217"/>
      <c r="O142" s="117"/>
      <c r="Q142" s="117"/>
      <c r="S142" s="117"/>
      <c r="U142" s="117"/>
      <c r="W142" s="117"/>
    </row>
    <row r="143" spans="5:23" s="116" customFormat="1">
      <c r="E143" s="217"/>
      <c r="F143" s="217"/>
      <c r="G143" s="217"/>
      <c r="H143" s="217"/>
      <c r="I143" s="217"/>
      <c r="J143" s="217"/>
      <c r="K143" s="217"/>
      <c r="L143" s="217"/>
      <c r="M143" s="217"/>
      <c r="O143" s="117"/>
      <c r="Q143" s="117"/>
      <c r="S143" s="117"/>
      <c r="U143" s="117"/>
      <c r="W143" s="117"/>
    </row>
    <row r="144" spans="5:23" s="116" customFormat="1">
      <c r="E144" s="217"/>
      <c r="F144" s="217"/>
      <c r="G144" s="217"/>
      <c r="H144" s="217"/>
      <c r="I144" s="217"/>
      <c r="J144" s="217"/>
      <c r="K144" s="217"/>
      <c r="L144" s="217"/>
      <c r="M144" s="217"/>
      <c r="O144" s="117"/>
      <c r="Q144" s="117"/>
      <c r="S144" s="117"/>
      <c r="U144" s="117"/>
      <c r="W144" s="117"/>
    </row>
    <row r="145" spans="5:23" s="116" customFormat="1">
      <c r="E145" s="217"/>
      <c r="F145" s="217"/>
      <c r="G145" s="217"/>
      <c r="H145" s="217"/>
      <c r="I145" s="217"/>
      <c r="J145" s="217"/>
      <c r="K145" s="217"/>
      <c r="L145" s="217"/>
      <c r="M145" s="217"/>
      <c r="O145" s="117"/>
      <c r="Q145" s="117"/>
      <c r="S145" s="117"/>
      <c r="U145" s="117"/>
      <c r="W145" s="117"/>
    </row>
    <row r="146" spans="5:23" s="116" customFormat="1">
      <c r="E146" s="217"/>
      <c r="F146" s="217"/>
      <c r="G146" s="217"/>
      <c r="H146" s="217"/>
      <c r="I146" s="217"/>
      <c r="J146" s="217"/>
      <c r="K146" s="217"/>
      <c r="L146" s="217"/>
      <c r="M146" s="217"/>
      <c r="O146" s="117"/>
      <c r="Q146" s="117"/>
      <c r="S146" s="117"/>
      <c r="U146" s="117"/>
      <c r="W146" s="117"/>
    </row>
    <row r="147" spans="5:23" s="116" customFormat="1">
      <c r="E147" s="217"/>
      <c r="F147" s="217"/>
      <c r="G147" s="217"/>
      <c r="H147" s="217"/>
      <c r="I147" s="217"/>
      <c r="J147" s="217"/>
      <c r="K147" s="217"/>
      <c r="L147" s="217"/>
      <c r="M147" s="217"/>
      <c r="O147" s="117"/>
      <c r="Q147" s="117"/>
      <c r="S147" s="117"/>
      <c r="U147" s="117"/>
      <c r="W147" s="117"/>
    </row>
    <row r="148" spans="5:23" s="116" customFormat="1">
      <c r="E148" s="217"/>
      <c r="F148" s="217"/>
      <c r="G148" s="217"/>
      <c r="H148" s="217"/>
      <c r="I148" s="217"/>
      <c r="J148" s="217"/>
      <c r="K148" s="217"/>
      <c r="L148" s="217"/>
      <c r="M148" s="217"/>
      <c r="O148" s="117"/>
      <c r="Q148" s="117"/>
      <c r="S148" s="117"/>
      <c r="U148" s="117"/>
      <c r="W148" s="117"/>
    </row>
    <row r="149" spans="5:23" s="116" customFormat="1">
      <c r="E149" s="217"/>
      <c r="F149" s="217"/>
      <c r="G149" s="217"/>
      <c r="H149" s="217"/>
      <c r="I149" s="217"/>
      <c r="J149" s="217"/>
      <c r="K149" s="217"/>
      <c r="L149" s="217"/>
      <c r="M149" s="217"/>
      <c r="O149" s="117"/>
      <c r="Q149" s="117"/>
      <c r="S149" s="117"/>
      <c r="U149" s="117"/>
      <c r="W149" s="117"/>
    </row>
    <row r="150" spans="5:23" s="116" customFormat="1">
      <c r="E150" s="217"/>
      <c r="F150" s="217"/>
      <c r="G150" s="217"/>
      <c r="H150" s="217"/>
      <c r="I150" s="217"/>
      <c r="J150" s="217"/>
      <c r="K150" s="217"/>
      <c r="L150" s="217"/>
      <c r="M150" s="217"/>
      <c r="O150" s="117"/>
      <c r="Q150" s="117"/>
      <c r="S150" s="117"/>
      <c r="U150" s="117"/>
      <c r="W150" s="117"/>
    </row>
    <row r="151" spans="5:23" s="116" customFormat="1">
      <c r="E151" s="217"/>
      <c r="F151" s="217"/>
      <c r="G151" s="217"/>
      <c r="H151" s="217"/>
      <c r="I151" s="217"/>
      <c r="J151" s="217"/>
      <c r="K151" s="217"/>
      <c r="L151" s="217"/>
      <c r="M151" s="217"/>
      <c r="O151" s="117"/>
      <c r="Q151" s="117"/>
      <c r="S151" s="117"/>
      <c r="U151" s="117"/>
      <c r="W151" s="117"/>
    </row>
    <row r="152" spans="5:23" s="116" customFormat="1">
      <c r="E152" s="217"/>
      <c r="F152" s="217"/>
      <c r="G152" s="217"/>
      <c r="H152" s="217"/>
      <c r="I152" s="217"/>
      <c r="J152" s="217"/>
      <c r="K152" s="217"/>
      <c r="L152" s="217"/>
      <c r="M152" s="217"/>
      <c r="O152" s="117"/>
      <c r="Q152" s="117"/>
      <c r="S152" s="117"/>
      <c r="U152" s="117"/>
      <c r="W152" s="117"/>
    </row>
    <row r="153" spans="5:23" s="116" customFormat="1">
      <c r="E153" s="217"/>
      <c r="F153" s="217"/>
      <c r="G153" s="217"/>
      <c r="H153" s="217"/>
      <c r="I153" s="217"/>
      <c r="J153" s="217"/>
      <c r="K153" s="217"/>
      <c r="L153" s="217"/>
      <c r="M153" s="217"/>
      <c r="O153" s="117"/>
      <c r="Q153" s="117"/>
      <c r="S153" s="117"/>
      <c r="U153" s="117"/>
      <c r="W153" s="117"/>
    </row>
    <row r="154" spans="5:23" s="116" customFormat="1">
      <c r="E154" s="217"/>
      <c r="F154" s="217"/>
      <c r="G154" s="217"/>
      <c r="H154" s="217"/>
      <c r="I154" s="217"/>
      <c r="J154" s="217"/>
      <c r="K154" s="217"/>
      <c r="L154" s="217"/>
      <c r="M154" s="217"/>
      <c r="O154" s="117"/>
      <c r="Q154" s="117"/>
      <c r="S154" s="117"/>
      <c r="U154" s="117"/>
      <c r="W154" s="117"/>
    </row>
    <row r="155" spans="5:23" s="116" customFormat="1">
      <c r="E155" s="217"/>
      <c r="F155" s="217"/>
      <c r="G155" s="217"/>
      <c r="H155" s="217"/>
      <c r="I155" s="217"/>
      <c r="J155" s="217"/>
      <c r="K155" s="217"/>
      <c r="L155" s="217"/>
      <c r="M155" s="217"/>
      <c r="O155" s="117"/>
      <c r="Q155" s="117"/>
      <c r="S155" s="117"/>
      <c r="U155" s="117"/>
      <c r="W155" s="117"/>
    </row>
    <row r="156" spans="5:23" s="116" customFormat="1">
      <c r="E156" s="217"/>
      <c r="F156" s="217"/>
      <c r="G156" s="217"/>
      <c r="H156" s="217"/>
      <c r="I156" s="217"/>
      <c r="J156" s="217"/>
      <c r="K156" s="217"/>
      <c r="L156" s="217"/>
      <c r="M156" s="217"/>
      <c r="O156" s="117"/>
      <c r="Q156" s="117"/>
      <c r="S156" s="117"/>
      <c r="U156" s="117"/>
      <c r="W156" s="117"/>
    </row>
    <row r="157" spans="5:23" s="116" customFormat="1">
      <c r="E157" s="217"/>
      <c r="F157" s="217"/>
      <c r="G157" s="217"/>
      <c r="H157" s="217"/>
      <c r="I157" s="217"/>
      <c r="J157" s="217"/>
      <c r="K157" s="217"/>
      <c r="L157" s="217"/>
      <c r="M157" s="217"/>
      <c r="O157" s="117"/>
      <c r="Q157" s="117"/>
      <c r="S157" s="117"/>
      <c r="U157" s="117"/>
      <c r="W157" s="117"/>
    </row>
    <row r="158" spans="5:23" s="116" customFormat="1">
      <c r="E158" s="217"/>
      <c r="F158" s="217"/>
      <c r="G158" s="217"/>
      <c r="H158" s="217"/>
      <c r="I158" s="217"/>
      <c r="J158" s="217"/>
      <c r="K158" s="217"/>
      <c r="L158" s="217"/>
      <c r="M158" s="217"/>
      <c r="O158" s="117"/>
      <c r="Q158" s="117"/>
      <c r="S158" s="117"/>
      <c r="U158" s="117"/>
      <c r="W158" s="117"/>
    </row>
    <row r="159" spans="5:23" s="116" customFormat="1">
      <c r="E159" s="217"/>
      <c r="F159" s="217"/>
      <c r="G159" s="217"/>
      <c r="H159" s="217"/>
      <c r="I159" s="217"/>
      <c r="J159" s="217"/>
      <c r="K159" s="217"/>
      <c r="L159" s="217"/>
      <c r="M159" s="217"/>
      <c r="O159" s="117"/>
      <c r="Q159" s="117"/>
      <c r="S159" s="117"/>
      <c r="U159" s="117"/>
      <c r="W159" s="117"/>
    </row>
    <row r="160" spans="5:23" s="116" customFormat="1">
      <c r="E160" s="217"/>
      <c r="F160" s="217"/>
      <c r="G160" s="217"/>
      <c r="H160" s="217"/>
      <c r="I160" s="217"/>
      <c r="J160" s="217"/>
      <c r="K160" s="217"/>
      <c r="L160" s="217"/>
      <c r="M160" s="217"/>
      <c r="O160" s="117"/>
      <c r="Q160" s="117"/>
      <c r="S160" s="117"/>
      <c r="U160" s="117"/>
      <c r="W160" s="117"/>
    </row>
    <row r="161" spans="5:23" s="116" customFormat="1">
      <c r="E161" s="217"/>
      <c r="F161" s="217"/>
      <c r="G161" s="217"/>
      <c r="H161" s="217"/>
      <c r="I161" s="217"/>
      <c r="J161" s="217"/>
      <c r="K161" s="217"/>
      <c r="L161" s="217"/>
      <c r="M161" s="217"/>
      <c r="O161" s="117"/>
      <c r="Q161" s="117"/>
      <c r="S161" s="117"/>
      <c r="U161" s="117"/>
      <c r="W161" s="117"/>
    </row>
    <row r="162" spans="5:23" s="116" customFormat="1">
      <c r="E162" s="217"/>
      <c r="F162" s="217"/>
      <c r="G162" s="217"/>
      <c r="H162" s="217"/>
      <c r="I162" s="217"/>
      <c r="J162" s="217"/>
      <c r="K162" s="217"/>
      <c r="L162" s="217"/>
      <c r="M162" s="217"/>
      <c r="O162" s="117"/>
      <c r="Q162" s="117"/>
      <c r="S162" s="117"/>
      <c r="U162" s="117"/>
      <c r="W162" s="117"/>
    </row>
    <row r="163" spans="5:23" s="116" customFormat="1">
      <c r="E163" s="217"/>
      <c r="F163" s="217"/>
      <c r="G163" s="217"/>
      <c r="H163" s="217"/>
      <c r="I163" s="217"/>
      <c r="J163" s="217"/>
      <c r="K163" s="217"/>
      <c r="L163" s="217"/>
      <c r="M163" s="217"/>
      <c r="O163" s="117"/>
      <c r="Q163" s="117"/>
      <c r="S163" s="117"/>
      <c r="U163" s="117"/>
      <c r="W163" s="117"/>
    </row>
    <row r="164" spans="5:23" s="116" customFormat="1">
      <c r="E164" s="217"/>
      <c r="F164" s="217"/>
      <c r="G164" s="217"/>
      <c r="H164" s="217"/>
      <c r="I164" s="217"/>
      <c r="J164" s="217"/>
      <c r="K164" s="217"/>
      <c r="L164" s="217"/>
      <c r="M164" s="217"/>
      <c r="O164" s="117"/>
      <c r="Q164" s="117"/>
      <c r="S164" s="117"/>
      <c r="U164" s="117"/>
      <c r="W164" s="117"/>
    </row>
    <row r="165" spans="5:23" s="116" customFormat="1">
      <c r="E165" s="217"/>
      <c r="F165" s="217"/>
      <c r="G165" s="217"/>
      <c r="H165" s="217"/>
      <c r="I165" s="217"/>
      <c r="J165" s="217"/>
      <c r="K165" s="217"/>
      <c r="L165" s="217"/>
      <c r="M165" s="217"/>
      <c r="O165" s="117"/>
      <c r="Q165" s="117"/>
      <c r="S165" s="117"/>
      <c r="U165" s="117"/>
      <c r="W165" s="117"/>
    </row>
    <row r="166" spans="5:23" s="116" customFormat="1">
      <c r="E166" s="217"/>
      <c r="F166" s="217"/>
      <c r="G166" s="217"/>
      <c r="H166" s="217"/>
      <c r="I166" s="217"/>
      <c r="J166" s="217"/>
      <c r="K166" s="217"/>
      <c r="L166" s="217"/>
      <c r="M166" s="217"/>
      <c r="O166" s="117"/>
      <c r="Q166" s="117"/>
      <c r="S166" s="117"/>
      <c r="U166" s="117"/>
      <c r="W166" s="117"/>
    </row>
    <row r="167" spans="5:23" s="116" customFormat="1">
      <c r="E167" s="217"/>
      <c r="F167" s="217"/>
      <c r="G167" s="217"/>
      <c r="H167" s="217"/>
      <c r="I167" s="217"/>
      <c r="J167" s="217"/>
      <c r="K167" s="217"/>
      <c r="L167" s="217"/>
      <c r="M167" s="217"/>
      <c r="O167" s="117"/>
      <c r="Q167" s="117"/>
      <c r="S167" s="117"/>
      <c r="U167" s="117"/>
      <c r="W167" s="117"/>
    </row>
    <row r="168" spans="5:23" s="116" customFormat="1">
      <c r="E168" s="217"/>
      <c r="F168" s="217"/>
      <c r="G168" s="217"/>
      <c r="H168" s="217"/>
      <c r="I168" s="217"/>
      <c r="J168" s="217"/>
      <c r="K168" s="217"/>
      <c r="L168" s="217"/>
      <c r="M168" s="217"/>
      <c r="O168" s="117"/>
      <c r="Q168" s="117"/>
      <c r="S168" s="117"/>
      <c r="U168" s="117"/>
      <c r="W168" s="117"/>
    </row>
    <row r="169" spans="5:23" s="116" customFormat="1">
      <c r="E169" s="217"/>
      <c r="F169" s="217"/>
      <c r="G169" s="217"/>
      <c r="H169" s="217"/>
      <c r="I169" s="217"/>
      <c r="J169" s="217"/>
      <c r="K169" s="217"/>
      <c r="L169" s="217"/>
      <c r="M169" s="217"/>
      <c r="O169" s="117"/>
      <c r="Q169" s="117"/>
      <c r="S169" s="117"/>
      <c r="U169" s="117"/>
      <c r="W169" s="117"/>
    </row>
    <row r="170" spans="5:23" s="116" customFormat="1">
      <c r="E170" s="217"/>
      <c r="F170" s="217"/>
      <c r="G170" s="217"/>
      <c r="H170" s="217"/>
      <c r="I170" s="217"/>
      <c r="J170" s="217"/>
      <c r="K170" s="217"/>
      <c r="L170" s="217"/>
      <c r="M170" s="217"/>
      <c r="O170" s="117"/>
      <c r="Q170" s="117"/>
      <c r="S170" s="117"/>
      <c r="U170" s="117"/>
      <c r="W170" s="117"/>
    </row>
    <row r="171" spans="5:23" s="116" customFormat="1">
      <c r="E171" s="217"/>
      <c r="F171" s="217"/>
      <c r="G171" s="217"/>
      <c r="H171" s="217"/>
      <c r="I171" s="217"/>
      <c r="J171" s="217"/>
      <c r="K171" s="217"/>
      <c r="L171" s="217"/>
      <c r="M171" s="217"/>
      <c r="O171" s="117"/>
      <c r="Q171" s="117"/>
      <c r="S171" s="117"/>
      <c r="U171" s="117"/>
      <c r="W171" s="117"/>
    </row>
    <row r="172" spans="5:23" s="116" customFormat="1">
      <c r="E172" s="217"/>
      <c r="F172" s="217"/>
      <c r="G172" s="217"/>
      <c r="H172" s="217"/>
      <c r="I172" s="217"/>
      <c r="J172" s="217"/>
      <c r="K172" s="217"/>
      <c r="L172" s="217"/>
      <c r="M172" s="217"/>
      <c r="O172" s="117"/>
      <c r="Q172" s="117"/>
      <c r="S172" s="117"/>
      <c r="U172" s="117"/>
      <c r="W172" s="117"/>
    </row>
    <row r="173" spans="5:23" s="116" customFormat="1">
      <c r="E173" s="217"/>
      <c r="F173" s="217"/>
      <c r="G173" s="217"/>
      <c r="H173" s="217"/>
      <c r="I173" s="217"/>
      <c r="J173" s="217"/>
      <c r="K173" s="217"/>
      <c r="L173" s="217"/>
      <c r="M173" s="217"/>
      <c r="O173" s="117"/>
      <c r="Q173" s="117"/>
      <c r="S173" s="117"/>
      <c r="U173" s="117"/>
      <c r="W173" s="117"/>
    </row>
    <row r="174" spans="5:23" s="116" customFormat="1">
      <c r="E174" s="217"/>
      <c r="F174" s="217"/>
      <c r="G174" s="217"/>
      <c r="H174" s="217"/>
      <c r="I174" s="217"/>
      <c r="J174" s="217"/>
      <c r="K174" s="217"/>
      <c r="L174" s="217"/>
      <c r="M174" s="217"/>
      <c r="O174" s="117"/>
      <c r="Q174" s="117"/>
      <c r="S174" s="117"/>
      <c r="U174" s="117"/>
      <c r="W174" s="117"/>
    </row>
    <row r="175" spans="5:23" s="116" customFormat="1">
      <c r="E175" s="217"/>
      <c r="F175" s="217"/>
      <c r="G175" s="217"/>
      <c r="H175" s="217"/>
      <c r="I175" s="217"/>
      <c r="J175" s="217"/>
      <c r="K175" s="217"/>
      <c r="L175" s="217"/>
      <c r="M175" s="217"/>
      <c r="O175" s="117"/>
      <c r="Q175" s="117"/>
      <c r="S175" s="117"/>
      <c r="U175" s="117"/>
      <c r="W175" s="117"/>
    </row>
    <row r="176" spans="5:23" s="116" customFormat="1">
      <c r="E176" s="217"/>
      <c r="F176" s="217"/>
      <c r="G176" s="217"/>
      <c r="H176" s="217"/>
      <c r="I176" s="217"/>
      <c r="J176" s="217"/>
      <c r="K176" s="217"/>
      <c r="L176" s="217"/>
      <c r="M176" s="217"/>
      <c r="O176" s="117"/>
      <c r="Q176" s="117"/>
      <c r="S176" s="117"/>
      <c r="U176" s="117"/>
      <c r="W176" s="117"/>
    </row>
    <row r="177" spans="2:23" s="116" customFormat="1">
      <c r="E177" s="217"/>
      <c r="F177" s="217"/>
      <c r="G177" s="217"/>
      <c r="H177" s="217"/>
      <c r="I177" s="217"/>
      <c r="J177" s="217"/>
      <c r="K177" s="217"/>
      <c r="L177" s="217"/>
      <c r="M177" s="217"/>
      <c r="O177" s="117"/>
      <c r="Q177" s="117"/>
      <c r="S177" s="117"/>
      <c r="U177" s="117"/>
      <c r="W177" s="117"/>
    </row>
    <row r="178" spans="2:23" s="116" customFormat="1">
      <c r="E178" s="217"/>
      <c r="F178" s="217"/>
      <c r="G178" s="217"/>
      <c r="H178" s="217"/>
      <c r="I178" s="217"/>
      <c r="J178" s="217"/>
      <c r="K178" s="217"/>
      <c r="L178" s="217"/>
      <c r="M178" s="217"/>
      <c r="O178" s="117"/>
      <c r="Q178" s="117"/>
      <c r="S178" s="117"/>
      <c r="U178" s="117"/>
      <c r="W178" s="117"/>
    </row>
    <row r="179" spans="2:23" s="116" customFormat="1">
      <c r="E179" s="217"/>
      <c r="F179" s="217"/>
      <c r="G179" s="217"/>
      <c r="H179" s="217"/>
      <c r="I179" s="217"/>
      <c r="J179" s="217"/>
      <c r="K179" s="217"/>
      <c r="L179" s="217"/>
      <c r="M179" s="217"/>
      <c r="O179" s="117"/>
      <c r="Q179" s="117"/>
      <c r="S179" s="117"/>
      <c r="U179" s="117"/>
      <c r="W179" s="117"/>
    </row>
    <row r="180" spans="2:23" s="116" customFormat="1">
      <c r="E180" s="217"/>
      <c r="F180" s="217"/>
      <c r="G180" s="217"/>
      <c r="H180" s="217"/>
      <c r="I180" s="217"/>
      <c r="J180" s="217"/>
      <c r="K180" s="217"/>
      <c r="L180" s="217"/>
      <c r="M180" s="217"/>
      <c r="O180" s="117"/>
      <c r="Q180" s="117"/>
      <c r="S180" s="117"/>
      <c r="U180" s="117"/>
      <c r="W180" s="117"/>
    </row>
    <row r="181" spans="2:23" s="116" customFormat="1">
      <c r="E181" s="217"/>
      <c r="F181" s="217"/>
      <c r="G181" s="217"/>
      <c r="H181" s="217"/>
      <c r="I181" s="217"/>
      <c r="J181" s="217"/>
      <c r="K181" s="217"/>
      <c r="L181" s="217"/>
      <c r="M181" s="217"/>
      <c r="O181" s="117"/>
      <c r="Q181" s="117"/>
      <c r="S181" s="117"/>
      <c r="U181" s="117"/>
      <c r="W181" s="117"/>
    </row>
    <row r="182" spans="2:23" s="116" customFormat="1">
      <c r="E182" s="217"/>
      <c r="F182" s="217"/>
      <c r="G182" s="217"/>
      <c r="H182" s="217"/>
      <c r="I182" s="217"/>
      <c r="J182" s="217"/>
      <c r="K182" s="217"/>
      <c r="L182" s="217"/>
      <c r="M182" s="217"/>
      <c r="O182" s="117"/>
      <c r="Q182" s="117"/>
      <c r="S182" s="117"/>
      <c r="U182" s="117"/>
      <c r="W182" s="117"/>
    </row>
    <row r="183" spans="2:23" s="116" customFormat="1">
      <c r="B183" s="5"/>
      <c r="C183" s="5"/>
      <c r="D183" s="5"/>
      <c r="E183" s="217"/>
      <c r="F183" s="217"/>
      <c r="G183" s="217"/>
      <c r="H183" s="217"/>
      <c r="I183" s="217"/>
      <c r="J183" s="217"/>
      <c r="K183" s="217"/>
      <c r="L183" s="217"/>
      <c r="M183" s="217"/>
      <c r="O183" s="117"/>
      <c r="Q183" s="117"/>
      <c r="S183" s="117"/>
      <c r="U183" s="117"/>
      <c r="W183" s="117"/>
    </row>
    <row r="184" spans="2:23" s="116" customFormat="1">
      <c r="B184" s="5"/>
      <c r="C184" s="5"/>
      <c r="D184" s="5"/>
      <c r="E184" s="217"/>
      <c r="F184" s="217"/>
      <c r="G184" s="217"/>
      <c r="H184" s="217"/>
      <c r="I184" s="217"/>
      <c r="J184" s="217"/>
      <c r="K184" s="217"/>
      <c r="L184" s="217"/>
      <c r="M184" s="217"/>
      <c r="O184" s="117"/>
      <c r="Q184" s="117"/>
      <c r="S184" s="117"/>
      <c r="U184" s="117"/>
      <c r="W184" s="117"/>
    </row>
    <row r="185" spans="2:23" s="116" customFormat="1">
      <c r="B185" s="5"/>
      <c r="C185" s="5"/>
      <c r="D185" s="5"/>
      <c r="E185" s="217"/>
      <c r="F185" s="217"/>
      <c r="G185" s="217"/>
      <c r="H185" s="217"/>
      <c r="I185" s="217"/>
      <c r="J185" s="217"/>
      <c r="K185" s="217"/>
      <c r="L185" s="217"/>
      <c r="M185" s="217"/>
      <c r="O185" s="117"/>
      <c r="Q185" s="117"/>
      <c r="S185" s="117"/>
      <c r="U185" s="117"/>
      <c r="W185" s="117"/>
    </row>
    <row r="186" spans="2:23" s="116" customFormat="1">
      <c r="B186" s="5"/>
      <c r="C186" s="5"/>
      <c r="D186" s="5"/>
      <c r="E186" s="210"/>
      <c r="F186" s="210"/>
      <c r="G186" s="210"/>
      <c r="H186" s="210"/>
      <c r="I186" s="210"/>
      <c r="J186" s="210"/>
      <c r="K186" s="210"/>
      <c r="L186" s="211"/>
      <c r="M186" s="211"/>
      <c r="O186" s="117"/>
      <c r="Q186" s="117"/>
      <c r="S186" s="117"/>
      <c r="U186" s="117"/>
      <c r="W186" s="117"/>
    </row>
  </sheetData>
  <sheetProtection sheet="1" objects="1" scenarios="1"/>
  <mergeCells count="15">
    <mergeCell ref="B36:D36"/>
    <mergeCell ref="B30:D30"/>
    <mergeCell ref="B31:D31"/>
    <mergeCell ref="B33:D33"/>
    <mergeCell ref="B34:D34"/>
    <mergeCell ref="B35:D35"/>
    <mergeCell ref="B65:M66"/>
    <mergeCell ref="E37:E38"/>
    <mergeCell ref="O37:P37"/>
    <mergeCell ref="Q37:R37"/>
    <mergeCell ref="S37:T37"/>
    <mergeCell ref="K62:M62"/>
    <mergeCell ref="F37:I37"/>
    <mergeCell ref="J37:M37"/>
    <mergeCell ref="B63:C63"/>
  </mergeCells>
  <pageMargins left="0.7" right="0.7" top="0.75" bottom="0.75" header="0.3" footer="0.3"/>
  <pageSetup paperSize="8" orientation="landscape" r:id="rId1"/>
  <rowBreaks count="1" manualBreakCount="1">
    <brk id="55" min="1" max="12" man="1"/>
  </rowBreaks>
  <drawing r:id="rId2"/>
</worksheet>
</file>

<file path=xl/worksheets/sheet37.xml><?xml version="1.0" encoding="utf-8"?>
<worksheet xmlns="http://schemas.openxmlformats.org/spreadsheetml/2006/main" xmlns:r="http://schemas.openxmlformats.org/officeDocument/2006/relationships">
  <sheetPr codeName="Sheet38" enableFormatConditionsCalculation="0"/>
  <dimension ref="A1:AC171"/>
  <sheetViews>
    <sheetView showGridLines="0" showRowColHeaders="0" zoomScaleNormal="100" workbookViewId="0"/>
  </sheetViews>
  <sheetFormatPr defaultColWidth="9.140625" defaultRowHeight="12.75"/>
  <cols>
    <col min="1" max="1" width="3.140625" style="3" customWidth="1"/>
    <col min="2" max="2" width="27.140625" style="5" customWidth="1"/>
    <col min="3" max="3" width="11.85546875" style="210" customWidth="1"/>
    <col min="4" max="4" width="10.42578125" style="210" customWidth="1"/>
    <col min="5" max="5" width="8" style="210" customWidth="1"/>
    <col min="6" max="6" width="11.28515625" style="210" customWidth="1"/>
    <col min="7" max="7" width="10.140625" style="210" customWidth="1"/>
    <col min="8" max="8" width="10.85546875" style="210" bestFit="1" customWidth="1"/>
    <col min="9" max="9" width="7.140625" style="210" customWidth="1"/>
    <col min="10" max="10" width="10.85546875" style="211" bestFit="1" customWidth="1"/>
    <col min="11" max="11" width="10.42578125" style="211" customWidth="1"/>
    <col min="12" max="12" width="7.5703125" style="3" customWidth="1"/>
    <col min="13" max="13" width="7.5703125" style="73" customWidth="1"/>
    <col min="14" max="14" width="9.7109375" style="3" customWidth="1"/>
    <col min="15" max="15" width="9.7109375" style="73" customWidth="1"/>
    <col min="16" max="16" width="9.7109375" style="3" customWidth="1"/>
    <col min="17" max="17" width="9.7109375" style="73" customWidth="1"/>
    <col min="18" max="18" width="9.7109375" style="3" customWidth="1"/>
    <col min="19" max="19" width="9.7109375" style="73" customWidth="1"/>
    <col min="20" max="20" width="9.7109375" style="3" customWidth="1"/>
    <col min="21" max="21" width="9.7109375" style="73" customWidth="1"/>
    <col min="22" max="16384" width="9.140625" style="3"/>
  </cols>
  <sheetData>
    <row r="1" spans="1:21" ht="7.5" customHeight="1"/>
    <row r="2" spans="1:21" ht="12.75" customHeight="1">
      <c r="B2" s="683" t="str">
        <f>"Chart 5: Overall effectiveness of active early years registered providers at their most recent inspection as at "&amp;Quarter_end&amp; ", by region"&amp;CHAR(185)&amp;" "&amp;CHAR(178)</f>
        <v>Chart 5: Overall effectiveness of active early years registered providers at their most recent inspection as at 31 March 2013, by region¹ ²</v>
      </c>
      <c r="C2" s="683"/>
      <c r="D2" s="683"/>
      <c r="E2" s="683"/>
      <c r="F2" s="683"/>
      <c r="G2" s="683"/>
      <c r="H2" s="683"/>
      <c r="I2" s="683"/>
      <c r="J2" s="683"/>
      <c r="K2" s="683"/>
      <c r="L2" s="20"/>
      <c r="M2" s="20"/>
      <c r="N2" s="74"/>
      <c r="O2" s="75"/>
      <c r="P2" s="74"/>
      <c r="Q2" s="75"/>
      <c r="R2" s="74"/>
      <c r="S2" s="75"/>
    </row>
    <row r="3" spans="1:21">
      <c r="B3" s="683"/>
      <c r="C3" s="683"/>
      <c r="D3" s="683"/>
      <c r="E3" s="683"/>
      <c r="F3" s="683"/>
      <c r="G3" s="683"/>
      <c r="H3" s="683"/>
      <c r="I3" s="683"/>
      <c r="J3" s="683"/>
      <c r="K3" s="683"/>
      <c r="L3" s="20"/>
      <c r="M3" s="20"/>
      <c r="N3" s="74"/>
      <c r="O3" s="75"/>
      <c r="P3" s="74"/>
      <c r="Q3" s="75"/>
      <c r="R3" s="74"/>
      <c r="S3" s="75"/>
    </row>
    <row r="4" spans="1:21" ht="1.5" customHeight="1">
      <c r="B4" s="43"/>
      <c r="C4" s="43"/>
      <c r="D4" s="43"/>
      <c r="E4" s="43"/>
      <c r="F4" s="43"/>
      <c r="G4" s="43"/>
      <c r="H4" s="43"/>
      <c r="I4" s="43"/>
      <c r="J4" s="43"/>
      <c r="K4" s="43"/>
      <c r="L4" s="20"/>
      <c r="M4" s="20"/>
      <c r="N4" s="74"/>
      <c r="O4" s="75"/>
      <c r="P4" s="74"/>
      <c r="Q4" s="75"/>
      <c r="R4" s="74"/>
      <c r="S4" s="75"/>
    </row>
    <row r="5" spans="1:21" s="116" customFormat="1" ht="1.5" customHeight="1">
      <c r="A5" s="120"/>
      <c r="B5" s="288"/>
      <c r="C5" s="217"/>
      <c r="D5" s="217"/>
      <c r="E5" s="217"/>
      <c r="F5" s="217"/>
      <c r="G5" s="217"/>
      <c r="H5" s="217"/>
      <c r="I5" s="217"/>
      <c r="J5" s="217"/>
      <c r="K5" s="787"/>
      <c r="L5" s="756"/>
      <c r="M5" s="788"/>
      <c r="O5" s="117"/>
      <c r="Q5" s="117"/>
      <c r="S5" s="117"/>
      <c r="U5" s="117"/>
    </row>
    <row r="6" spans="1:21" s="116" customFormat="1">
      <c r="A6" s="120"/>
      <c r="B6" s="288"/>
      <c r="C6" s="217"/>
      <c r="D6" s="217"/>
      <c r="E6" s="217"/>
      <c r="F6" s="217"/>
      <c r="G6" s="217"/>
      <c r="H6" s="217"/>
      <c r="I6" s="217"/>
      <c r="J6" s="217"/>
      <c r="K6" s="756"/>
      <c r="L6" s="756"/>
      <c r="M6" s="788"/>
      <c r="O6" s="117"/>
      <c r="Q6" s="117"/>
      <c r="S6" s="117"/>
      <c r="U6" s="117"/>
    </row>
    <row r="7" spans="1:21" s="116" customFormat="1">
      <c r="A7" s="120"/>
      <c r="B7" s="288"/>
      <c r="C7" s="217"/>
      <c r="D7" s="217"/>
      <c r="E7" s="217"/>
      <c r="F7" s="217"/>
      <c r="G7" s="217"/>
      <c r="H7" s="217"/>
      <c r="I7" s="217"/>
      <c r="J7" s="217"/>
      <c r="K7" s="756"/>
      <c r="L7" s="756"/>
      <c r="M7" s="788"/>
      <c r="O7" s="117"/>
      <c r="Q7" s="117"/>
      <c r="S7" s="117"/>
      <c r="U7" s="117"/>
    </row>
    <row r="8" spans="1:21" s="116" customFormat="1">
      <c r="A8" s="120"/>
      <c r="B8" s="288"/>
      <c r="C8" s="217"/>
      <c r="D8" s="217"/>
      <c r="E8" s="217"/>
      <c r="F8" s="217"/>
      <c r="G8" s="217"/>
      <c r="H8" s="217"/>
      <c r="I8" s="217"/>
      <c r="J8" s="217"/>
      <c r="K8" s="756"/>
      <c r="L8" s="756"/>
      <c r="M8" s="788"/>
      <c r="O8" s="117"/>
      <c r="Q8" s="117"/>
      <c r="S8" s="117"/>
      <c r="U8" s="117"/>
    </row>
    <row r="9" spans="1:21" s="116" customFormat="1">
      <c r="A9" s="120"/>
      <c r="B9" s="288"/>
      <c r="C9" s="217"/>
      <c r="D9" s="217"/>
      <c r="E9" s="217"/>
      <c r="F9" s="217"/>
      <c r="G9" s="217"/>
      <c r="H9" s="217"/>
      <c r="I9" s="217"/>
      <c r="J9" s="217"/>
      <c r="K9" s="217"/>
      <c r="M9" s="117"/>
      <c r="O9" s="117"/>
      <c r="Q9" s="117"/>
      <c r="S9" s="117"/>
      <c r="U9" s="117"/>
    </row>
    <row r="10" spans="1:21" s="116" customFormat="1">
      <c r="A10" s="120"/>
      <c r="B10" s="288"/>
      <c r="C10" s="217"/>
      <c r="D10" s="217"/>
      <c r="E10" s="217"/>
      <c r="F10" s="217"/>
      <c r="G10" s="217"/>
      <c r="H10" s="217"/>
      <c r="I10" s="217"/>
      <c r="J10" s="217"/>
      <c r="K10" s="217"/>
      <c r="M10" s="117"/>
      <c r="O10" s="117"/>
      <c r="Q10" s="117"/>
      <c r="S10" s="117"/>
      <c r="U10" s="117"/>
    </row>
    <row r="11" spans="1:21" s="116" customFormat="1">
      <c r="A11" s="120"/>
      <c r="B11" s="288"/>
      <c r="C11" s="217"/>
      <c r="D11" s="217"/>
      <c r="E11" s="217"/>
      <c r="F11" s="217"/>
      <c r="G11" s="217"/>
      <c r="H11" s="217"/>
      <c r="I11" s="217"/>
      <c r="J11" s="217"/>
      <c r="K11" s="217"/>
      <c r="M11" s="117"/>
      <c r="O11" s="117"/>
      <c r="Q11" s="117"/>
      <c r="S11" s="117"/>
      <c r="U11" s="117"/>
    </row>
    <row r="12" spans="1:21" s="116" customFormat="1">
      <c r="A12" s="120"/>
      <c r="B12" s="288"/>
      <c r="C12" s="217"/>
      <c r="D12" s="217"/>
      <c r="E12" s="217"/>
      <c r="F12" s="217"/>
      <c r="G12" s="217"/>
      <c r="H12" s="217"/>
      <c r="I12" s="217"/>
      <c r="J12" s="217"/>
      <c r="K12" s="217"/>
      <c r="M12" s="117"/>
      <c r="O12" s="117"/>
      <c r="Q12" s="117"/>
      <c r="S12" s="117"/>
      <c r="U12" s="117"/>
    </row>
    <row r="13" spans="1:21" s="116" customFormat="1">
      <c r="A13" s="120"/>
      <c r="B13" s="288"/>
      <c r="C13" s="217"/>
      <c r="D13" s="217"/>
      <c r="E13" s="217"/>
      <c r="F13" s="217"/>
      <c r="G13" s="217"/>
      <c r="H13" s="217"/>
      <c r="I13" s="217"/>
      <c r="J13" s="217"/>
      <c r="K13" s="217"/>
      <c r="M13" s="117"/>
      <c r="O13" s="117"/>
      <c r="Q13" s="117"/>
      <c r="S13" s="117"/>
      <c r="U13" s="117"/>
    </row>
    <row r="14" spans="1:21" s="116" customFormat="1">
      <c r="A14" s="120"/>
      <c r="B14" s="288"/>
      <c r="C14" s="217"/>
      <c r="D14" s="217"/>
      <c r="E14" s="217"/>
      <c r="F14" s="217"/>
      <c r="G14" s="217"/>
      <c r="H14" s="217"/>
      <c r="I14" s="217"/>
      <c r="J14" s="217"/>
      <c r="K14" s="217"/>
      <c r="M14" s="117"/>
      <c r="O14" s="117"/>
      <c r="Q14" s="117"/>
      <c r="S14" s="117"/>
      <c r="U14" s="117"/>
    </row>
    <row r="15" spans="1:21" s="116" customFormat="1">
      <c r="A15" s="120"/>
      <c r="B15" s="288"/>
      <c r="C15" s="217"/>
      <c r="D15" s="217"/>
      <c r="E15" s="217"/>
      <c r="F15" s="217"/>
      <c r="G15" s="217"/>
      <c r="H15" s="217"/>
      <c r="I15" s="217"/>
      <c r="J15" s="217"/>
      <c r="K15" s="217"/>
      <c r="M15" s="117"/>
      <c r="O15" s="117"/>
      <c r="Q15" s="117"/>
      <c r="S15" s="117"/>
      <c r="U15" s="117"/>
    </row>
    <row r="16" spans="1:21" s="116" customFormat="1">
      <c r="A16" s="120"/>
      <c r="B16" s="288"/>
      <c r="C16" s="217"/>
      <c r="D16" s="217"/>
      <c r="E16" s="217"/>
      <c r="F16" s="217"/>
      <c r="G16" s="217"/>
      <c r="H16" s="217"/>
      <c r="I16" s="217"/>
      <c r="J16" s="217"/>
      <c r="K16" s="217"/>
      <c r="M16" s="117"/>
      <c r="O16" s="117"/>
      <c r="Q16" s="117"/>
      <c r="S16" s="117"/>
      <c r="U16" s="117"/>
    </row>
    <row r="17" spans="1:24" s="116" customFormat="1">
      <c r="A17" s="120"/>
      <c r="B17" s="288"/>
      <c r="C17" s="217"/>
      <c r="D17" s="217"/>
      <c r="E17" s="217"/>
      <c r="F17" s="217"/>
      <c r="G17" s="217"/>
      <c r="H17" s="217"/>
      <c r="I17" s="217"/>
      <c r="J17" s="217"/>
      <c r="K17" s="217"/>
      <c r="M17" s="117"/>
      <c r="O17" s="117"/>
      <c r="Q17" s="117"/>
      <c r="S17" s="117"/>
      <c r="U17" s="117"/>
    </row>
    <row r="18" spans="1:24" s="116" customFormat="1">
      <c r="A18" s="120"/>
      <c r="B18" s="288"/>
      <c r="C18" s="217"/>
      <c r="D18" s="217"/>
      <c r="E18" s="217"/>
      <c r="F18" s="217"/>
      <c r="G18" s="217"/>
      <c r="H18" s="217"/>
      <c r="I18" s="217"/>
      <c r="J18" s="217"/>
      <c r="K18" s="217"/>
      <c r="M18" s="117"/>
      <c r="O18" s="117"/>
      <c r="Q18" s="117"/>
      <c r="S18" s="117"/>
      <c r="U18" s="117"/>
    </row>
    <row r="19" spans="1:24" s="116" customFormat="1">
      <c r="A19" s="120"/>
      <c r="B19" s="288"/>
      <c r="C19" s="217"/>
      <c r="D19" s="217"/>
      <c r="E19" s="217"/>
      <c r="F19" s="217"/>
      <c r="G19" s="217"/>
      <c r="H19" s="217"/>
      <c r="I19" s="217"/>
      <c r="J19" s="217"/>
      <c r="K19" s="217"/>
      <c r="M19" s="117"/>
      <c r="O19" s="117"/>
      <c r="Q19" s="117"/>
      <c r="S19" s="117"/>
      <c r="U19" s="117"/>
    </row>
    <row r="20" spans="1:24" s="116" customFormat="1">
      <c r="A20" s="120"/>
      <c r="B20" s="288"/>
      <c r="C20" s="217"/>
      <c r="D20" s="217"/>
      <c r="E20" s="217"/>
      <c r="F20" s="217"/>
      <c r="G20" s="217"/>
      <c r="H20" s="217"/>
      <c r="I20" s="217"/>
      <c r="J20" s="217"/>
      <c r="K20" s="217"/>
      <c r="M20" s="117"/>
      <c r="O20" s="117"/>
      <c r="Q20" s="117"/>
      <c r="S20" s="117"/>
      <c r="U20" s="117"/>
    </row>
    <row r="21" spans="1:24" s="116" customFormat="1">
      <c r="A21" s="120"/>
      <c r="B21" s="288"/>
      <c r="C21" s="217"/>
      <c r="D21" s="217"/>
      <c r="E21" s="217"/>
      <c r="F21" s="217"/>
      <c r="G21" s="217"/>
      <c r="H21" s="217"/>
      <c r="I21" s="217"/>
      <c r="J21" s="217"/>
      <c r="K21" s="217"/>
      <c r="M21" s="117"/>
      <c r="O21" s="117"/>
      <c r="Q21" s="117"/>
      <c r="S21" s="117"/>
      <c r="U21" s="117"/>
    </row>
    <row r="22" spans="1:24" s="116" customFormat="1">
      <c r="A22" s="120"/>
      <c r="B22" s="288"/>
      <c r="C22" s="217"/>
      <c r="D22" s="217"/>
      <c r="E22" s="217"/>
      <c r="F22" s="217"/>
      <c r="G22" s="217"/>
      <c r="H22" s="217"/>
      <c r="I22" s="217"/>
      <c r="J22" s="217"/>
      <c r="K22" s="217"/>
      <c r="M22" s="117"/>
      <c r="O22" s="117"/>
      <c r="Q22" s="117"/>
      <c r="S22" s="117"/>
      <c r="U22" s="117"/>
    </row>
    <row r="23" spans="1:24" s="116" customFormat="1">
      <c r="A23" s="120"/>
      <c r="B23" s="288"/>
      <c r="C23" s="217"/>
      <c r="D23" s="217"/>
      <c r="E23" s="217"/>
      <c r="F23" s="217"/>
      <c r="G23" s="217"/>
      <c r="H23" s="217"/>
      <c r="I23" s="217"/>
      <c r="J23" s="217"/>
      <c r="K23" s="217"/>
      <c r="M23" s="117"/>
      <c r="O23" s="117"/>
      <c r="Q23" s="117"/>
      <c r="S23" s="117"/>
      <c r="U23" s="117"/>
    </row>
    <row r="24" spans="1:24" s="116" customFormat="1">
      <c r="A24" s="120"/>
      <c r="B24" s="288"/>
      <c r="C24" s="217"/>
      <c r="D24" s="217"/>
      <c r="E24" s="217"/>
      <c r="F24" s="217"/>
      <c r="G24" s="217"/>
      <c r="H24" s="217"/>
      <c r="I24" s="217"/>
      <c r="J24" s="217"/>
      <c r="K24" s="217"/>
      <c r="M24" s="117"/>
      <c r="O24" s="117"/>
      <c r="Q24" s="117"/>
      <c r="S24" s="117"/>
      <c r="U24" s="117"/>
    </row>
    <row r="25" spans="1:24" s="116" customFormat="1">
      <c r="A25" s="120"/>
      <c r="B25" s="288"/>
      <c r="C25" s="217"/>
      <c r="D25" s="217"/>
      <c r="E25" s="217"/>
      <c r="F25" s="217"/>
      <c r="G25" s="217"/>
      <c r="H25" s="217"/>
      <c r="I25" s="217"/>
      <c r="J25" s="217"/>
      <c r="K25" s="217"/>
      <c r="M25" s="117"/>
      <c r="O25" s="117"/>
      <c r="Q25" s="117"/>
      <c r="S25" s="117"/>
      <c r="U25" s="117"/>
    </row>
    <row r="26" spans="1:24" s="116" customFormat="1">
      <c r="A26" s="120"/>
      <c r="B26" s="288"/>
      <c r="C26" s="217"/>
      <c r="D26" s="217"/>
      <c r="E26" s="217"/>
      <c r="F26" s="217"/>
      <c r="G26" s="217"/>
      <c r="H26" s="217"/>
      <c r="I26" s="217"/>
      <c r="J26" s="217"/>
      <c r="K26" s="217"/>
      <c r="M26" s="117"/>
      <c r="O26" s="117"/>
      <c r="Q26" s="117"/>
      <c r="S26" s="117"/>
      <c r="U26" s="117"/>
    </row>
    <row r="27" spans="1:24" s="116" customFormat="1">
      <c r="A27" s="120"/>
      <c r="B27" s="288"/>
      <c r="C27" s="217"/>
      <c r="D27" s="217"/>
      <c r="E27" s="217"/>
      <c r="F27" s="217"/>
      <c r="G27" s="217"/>
      <c r="H27" s="217"/>
      <c r="I27" s="217"/>
      <c r="J27" s="217"/>
      <c r="K27" s="217"/>
      <c r="M27" s="117"/>
      <c r="O27" s="117"/>
      <c r="Q27" s="117"/>
      <c r="S27" s="117"/>
      <c r="U27" s="117"/>
    </row>
    <row r="28" spans="1:24" s="116" customFormat="1" ht="15" customHeight="1">
      <c r="A28" s="120"/>
      <c r="B28" s="288"/>
      <c r="C28" s="217"/>
      <c r="D28" s="217"/>
      <c r="E28" s="217"/>
      <c r="F28" s="217"/>
      <c r="G28" s="217"/>
      <c r="H28" s="217"/>
      <c r="I28" s="217"/>
      <c r="J28" s="217"/>
      <c r="K28" s="217"/>
      <c r="M28" s="117"/>
      <c r="O28" s="783"/>
      <c r="P28" s="783"/>
      <c r="Q28" s="783"/>
      <c r="R28" s="783"/>
      <c r="S28" s="555"/>
      <c r="T28" s="555"/>
      <c r="U28" s="555"/>
      <c r="V28" s="555"/>
      <c r="W28" s="555"/>
      <c r="X28" s="555"/>
    </row>
    <row r="29" spans="1:24" s="116" customFormat="1" ht="5.25" customHeight="1">
      <c r="A29" s="120"/>
      <c r="B29" s="288"/>
      <c r="C29" s="217"/>
      <c r="D29" s="217"/>
      <c r="E29" s="217"/>
      <c r="F29" s="217"/>
      <c r="G29" s="217"/>
      <c r="H29" s="217"/>
      <c r="I29" s="217"/>
      <c r="J29" s="217"/>
      <c r="K29" s="217"/>
      <c r="M29" s="117"/>
      <c r="O29" s="556"/>
      <c r="P29" s="555"/>
      <c r="Q29" s="555"/>
      <c r="R29" s="555"/>
      <c r="S29" s="555"/>
      <c r="T29" s="555"/>
      <c r="U29" s="555"/>
      <c r="V29" s="555"/>
      <c r="W29" s="555"/>
      <c r="X29" s="555"/>
    </row>
    <row r="30" spans="1:24" s="16" customFormat="1" ht="12.75" customHeight="1">
      <c r="B30" s="97"/>
      <c r="C30" s="751" t="s">
        <v>58</v>
      </c>
      <c r="D30" s="705" t="s">
        <v>1226</v>
      </c>
      <c r="E30" s="706"/>
      <c r="F30" s="706"/>
      <c r="G30" s="706"/>
      <c r="H30" s="705" t="s">
        <v>1227</v>
      </c>
      <c r="I30" s="706"/>
      <c r="J30" s="706"/>
      <c r="K30" s="706"/>
      <c r="L30" s="98"/>
      <c r="M30" s="710"/>
      <c r="N30" s="710"/>
      <c r="O30" s="784"/>
      <c r="P30" s="785"/>
      <c r="Q30" s="785"/>
      <c r="R30" s="785"/>
      <c r="S30" s="785"/>
      <c r="T30" s="785"/>
      <c r="U30" s="785"/>
      <c r="V30" s="785"/>
      <c r="W30" s="785"/>
      <c r="X30" s="785"/>
    </row>
    <row r="31" spans="1:24" ht="12.75" customHeight="1">
      <c r="B31" s="99"/>
      <c r="C31" s="752"/>
      <c r="D31" s="536" t="s">
        <v>73</v>
      </c>
      <c r="E31" s="536" t="s">
        <v>74</v>
      </c>
      <c r="F31" s="536" t="s">
        <v>75</v>
      </c>
      <c r="G31" s="536" t="s">
        <v>76</v>
      </c>
      <c r="H31" s="536" t="s">
        <v>73</v>
      </c>
      <c r="I31" s="536" t="s">
        <v>74</v>
      </c>
      <c r="J31" s="536" t="s">
        <v>75</v>
      </c>
      <c r="K31" s="536" t="s">
        <v>76</v>
      </c>
      <c r="L31" s="68"/>
      <c r="M31" s="86"/>
      <c r="N31" s="68"/>
      <c r="O31" s="785"/>
      <c r="P31" s="785"/>
      <c r="Q31" s="785"/>
      <c r="R31" s="785"/>
      <c r="S31" s="785"/>
      <c r="T31" s="785"/>
      <c r="U31" s="785"/>
      <c r="V31" s="785"/>
      <c r="W31" s="785"/>
      <c r="X31" s="785"/>
    </row>
    <row r="32" spans="1:24" ht="7.5" customHeight="1">
      <c r="B32" s="100"/>
      <c r="C32" s="213"/>
      <c r="D32" s="213"/>
      <c r="E32" s="213"/>
      <c r="F32" s="213"/>
      <c r="G32" s="213"/>
      <c r="H32" s="213"/>
      <c r="I32" s="213"/>
      <c r="J32" s="213"/>
      <c r="K32" s="213"/>
      <c r="L32" s="68"/>
      <c r="M32" s="86"/>
      <c r="N32" s="68"/>
      <c r="O32" s="86"/>
      <c r="P32" s="68"/>
      <c r="Q32" s="86"/>
      <c r="R32" s="68"/>
      <c r="S32" s="86"/>
      <c r="T32" s="5"/>
      <c r="U32" s="3"/>
    </row>
    <row r="33" spans="1:29" s="6" customFormat="1">
      <c r="A33" s="104"/>
      <c r="B33" s="88" t="s">
        <v>67</v>
      </c>
      <c r="C33" s="653">
        <v>67673</v>
      </c>
      <c r="D33" s="653">
        <v>7848</v>
      </c>
      <c r="E33" s="653">
        <v>43806</v>
      </c>
      <c r="F33" s="653">
        <v>15365</v>
      </c>
      <c r="G33" s="653">
        <v>654</v>
      </c>
      <c r="H33" s="653">
        <v>11.596944128382072</v>
      </c>
      <c r="I33" s="653">
        <v>64.731872386328376</v>
      </c>
      <c r="J33" s="653">
        <v>22.704771474591048</v>
      </c>
      <c r="K33" s="653">
        <v>0.96641201069850602</v>
      </c>
      <c r="L33" s="40"/>
      <c r="M33" s="90"/>
      <c r="N33" s="90"/>
      <c r="O33" s="90"/>
      <c r="P33" s="90"/>
      <c r="Q33" s="90"/>
      <c r="R33" s="90"/>
      <c r="S33" s="90"/>
    </row>
    <row r="34" spans="1:29" s="6" customFormat="1">
      <c r="A34" s="104"/>
      <c r="B34" s="89"/>
      <c r="C34" s="552"/>
      <c r="D34" s="552"/>
      <c r="E34" s="552"/>
      <c r="F34" s="552"/>
      <c r="G34" s="552"/>
      <c r="H34" s="552"/>
      <c r="I34" s="552"/>
      <c r="J34" s="552"/>
      <c r="K34" s="552"/>
      <c r="P34" s="90"/>
      <c r="Q34" s="90"/>
      <c r="R34" s="90"/>
      <c r="S34" s="90"/>
    </row>
    <row r="35" spans="1:29" s="6" customFormat="1">
      <c r="A35" s="104"/>
      <c r="B35" s="123" t="s">
        <v>49</v>
      </c>
      <c r="C35" s="551">
        <v>8210</v>
      </c>
      <c r="D35" s="551">
        <v>828</v>
      </c>
      <c r="E35" s="551">
        <v>5180</v>
      </c>
      <c r="F35" s="551">
        <v>2117</v>
      </c>
      <c r="G35" s="551">
        <v>85</v>
      </c>
      <c r="H35" s="551">
        <v>10.085261875761267</v>
      </c>
      <c r="I35" s="551">
        <v>63.093788063337392</v>
      </c>
      <c r="J35" s="551">
        <v>25.785627283800245</v>
      </c>
      <c r="K35" s="551">
        <v>1.0353227771010962</v>
      </c>
      <c r="L35" s="40"/>
      <c r="M35" s="90"/>
      <c r="N35" s="90"/>
      <c r="O35" s="90"/>
      <c r="P35" s="90"/>
      <c r="Q35" s="90"/>
      <c r="R35" s="90"/>
      <c r="S35" s="90"/>
    </row>
    <row r="36" spans="1:29" s="6" customFormat="1">
      <c r="A36" s="104"/>
      <c r="B36" s="496" t="s">
        <v>48</v>
      </c>
      <c r="C36" s="551">
        <v>2647</v>
      </c>
      <c r="D36" s="551">
        <v>241</v>
      </c>
      <c r="E36" s="551">
        <v>1639</v>
      </c>
      <c r="F36" s="551">
        <v>745</v>
      </c>
      <c r="G36" s="551">
        <v>22</v>
      </c>
      <c r="H36" s="551">
        <v>9.1046467699282214</v>
      </c>
      <c r="I36" s="551">
        <v>61.919153758972421</v>
      </c>
      <c r="J36" s="551">
        <v>28.145069890442009</v>
      </c>
      <c r="K36" s="551">
        <v>0.83112958065734799</v>
      </c>
      <c r="L36" s="40"/>
      <c r="M36" s="90"/>
      <c r="N36" s="90"/>
      <c r="O36" s="90"/>
      <c r="P36" s="90"/>
      <c r="Q36" s="90"/>
      <c r="R36" s="90"/>
      <c r="S36" s="90"/>
    </row>
    <row r="37" spans="1:29" s="6" customFormat="1">
      <c r="A37" s="104"/>
      <c r="B37" s="418" t="s">
        <v>53</v>
      </c>
      <c r="C37" s="551">
        <v>6421</v>
      </c>
      <c r="D37" s="551">
        <v>519</v>
      </c>
      <c r="E37" s="551">
        <v>4137</v>
      </c>
      <c r="F37" s="551">
        <v>1718</v>
      </c>
      <c r="G37" s="551">
        <v>47</v>
      </c>
      <c r="H37" s="551">
        <v>8.0828531381404769</v>
      </c>
      <c r="I37" s="551">
        <v>64.429216632923215</v>
      </c>
      <c r="J37" s="551">
        <v>26.755957016041116</v>
      </c>
      <c r="K37" s="551">
        <v>0.73197321289518769</v>
      </c>
      <c r="L37" s="40"/>
      <c r="M37" s="90"/>
      <c r="N37" s="90"/>
      <c r="O37" s="90"/>
      <c r="P37" s="90"/>
      <c r="Q37" s="90"/>
      <c r="R37" s="90"/>
    </row>
    <row r="38" spans="1:29" s="6" customFormat="1">
      <c r="A38" s="104"/>
      <c r="B38" s="124" t="s">
        <v>45</v>
      </c>
      <c r="C38" s="551">
        <v>5961</v>
      </c>
      <c r="D38" s="551">
        <v>553</v>
      </c>
      <c r="E38" s="551">
        <v>3765</v>
      </c>
      <c r="F38" s="551">
        <v>1579</v>
      </c>
      <c r="G38" s="551">
        <v>64</v>
      </c>
      <c r="H38" s="551">
        <v>9.2769669518537157</v>
      </c>
      <c r="I38" s="551">
        <v>63.160543532964269</v>
      </c>
      <c r="J38" s="551">
        <v>26.488844153665493</v>
      </c>
      <c r="K38" s="551">
        <v>1.073645361516524</v>
      </c>
      <c r="L38" s="90"/>
      <c r="M38" s="90"/>
      <c r="N38" s="90"/>
      <c r="O38" s="90"/>
      <c r="P38" s="90"/>
      <c r="Q38" s="90"/>
      <c r="R38" s="90"/>
    </row>
    <row r="39" spans="1:29" s="6" customFormat="1">
      <c r="A39" s="104"/>
      <c r="B39" s="124" t="s">
        <v>52</v>
      </c>
      <c r="C39" s="551">
        <v>6090</v>
      </c>
      <c r="D39" s="551">
        <v>756</v>
      </c>
      <c r="E39" s="551">
        <v>4055</v>
      </c>
      <c r="F39" s="551">
        <v>1203</v>
      </c>
      <c r="G39" s="551">
        <v>76</v>
      </c>
      <c r="H39" s="551">
        <v>12.413793103448276</v>
      </c>
      <c r="I39" s="551">
        <v>66.584564860426923</v>
      </c>
      <c r="J39" s="551">
        <v>19.753694581280786</v>
      </c>
      <c r="K39" s="551">
        <v>1.2479474548440066</v>
      </c>
      <c r="L39" s="90"/>
      <c r="M39" s="90"/>
      <c r="N39" s="90"/>
      <c r="O39" s="90"/>
      <c r="P39" s="90"/>
      <c r="Q39" s="90"/>
      <c r="R39" s="90"/>
    </row>
    <row r="40" spans="1:29" s="6" customFormat="1">
      <c r="A40" s="104"/>
      <c r="B40" s="124" t="s">
        <v>46</v>
      </c>
      <c r="C40" s="551">
        <v>7995</v>
      </c>
      <c r="D40" s="551">
        <v>977</v>
      </c>
      <c r="E40" s="551">
        <v>5433</v>
      </c>
      <c r="F40" s="551">
        <v>1515</v>
      </c>
      <c r="G40" s="551">
        <v>70</v>
      </c>
      <c r="H40" s="551">
        <v>12.220137585991244</v>
      </c>
      <c r="I40" s="551">
        <v>67.954971857410882</v>
      </c>
      <c r="J40" s="551">
        <v>18.949343339587241</v>
      </c>
      <c r="K40" s="551">
        <v>0.87554721701063165</v>
      </c>
      <c r="L40" s="90"/>
      <c r="M40" s="90"/>
      <c r="N40" s="90"/>
      <c r="O40" s="90"/>
      <c r="P40" s="90"/>
      <c r="Q40" s="90"/>
      <c r="R40" s="90"/>
    </row>
    <row r="41" spans="1:29" s="6" customFormat="1">
      <c r="A41" s="104"/>
      <c r="B41" s="123" t="s">
        <v>47</v>
      </c>
      <c r="C41" s="551">
        <v>10190</v>
      </c>
      <c r="D41" s="551">
        <v>1066</v>
      </c>
      <c r="E41" s="551">
        <v>6533</v>
      </c>
      <c r="F41" s="551">
        <v>2433</v>
      </c>
      <c r="G41" s="551">
        <v>158</v>
      </c>
      <c r="H41" s="551">
        <v>10.461236506378803</v>
      </c>
      <c r="I41" s="551">
        <v>64.111874386653582</v>
      </c>
      <c r="J41" s="551">
        <v>23.876349362119726</v>
      </c>
      <c r="K41" s="551">
        <v>1.5505397448478901</v>
      </c>
      <c r="L41" s="90"/>
      <c r="M41" s="90"/>
      <c r="N41" s="90"/>
      <c r="O41" s="90"/>
      <c r="P41" s="90"/>
      <c r="Q41" s="90"/>
      <c r="R41" s="90"/>
    </row>
    <row r="42" spans="1:29" s="6" customFormat="1">
      <c r="A42" s="104"/>
      <c r="B42" s="123" t="s">
        <v>50</v>
      </c>
      <c r="C42" s="551">
        <v>13178</v>
      </c>
      <c r="D42" s="551">
        <v>1878</v>
      </c>
      <c r="E42" s="551">
        <v>8664</v>
      </c>
      <c r="F42" s="551">
        <v>2545</v>
      </c>
      <c r="G42" s="551">
        <v>91</v>
      </c>
      <c r="H42" s="551">
        <v>14.251024434663833</v>
      </c>
      <c r="I42" s="551">
        <v>65.745940203369258</v>
      </c>
      <c r="J42" s="551">
        <v>19.312490514493852</v>
      </c>
      <c r="K42" s="551">
        <v>0.69054484747306111</v>
      </c>
      <c r="L42" s="90"/>
      <c r="M42" s="90"/>
      <c r="N42" s="90"/>
      <c r="O42" s="90"/>
      <c r="P42" s="90"/>
      <c r="Q42" s="90"/>
      <c r="R42" s="90"/>
    </row>
    <row r="43" spans="1:29" s="6" customFormat="1">
      <c r="A43" s="104"/>
      <c r="B43" s="123" t="s">
        <v>51</v>
      </c>
      <c r="C43" s="551">
        <v>6950</v>
      </c>
      <c r="D43" s="551">
        <v>1027</v>
      </c>
      <c r="E43" s="551">
        <v>4380</v>
      </c>
      <c r="F43" s="551">
        <v>1502</v>
      </c>
      <c r="G43" s="551">
        <v>41</v>
      </c>
      <c r="H43" s="551">
        <v>14.776978417266188</v>
      </c>
      <c r="I43" s="551">
        <v>63.021582733812949</v>
      </c>
      <c r="J43" s="551">
        <v>21.611510791366907</v>
      </c>
      <c r="K43" s="551">
        <v>0.58992805755395683</v>
      </c>
      <c r="L43" s="90"/>
      <c r="M43" s="90"/>
      <c r="N43" s="90"/>
      <c r="O43" s="90"/>
      <c r="P43" s="90"/>
      <c r="Q43" s="90"/>
      <c r="R43" s="90"/>
    </row>
    <row r="44" spans="1:29" s="6" customFormat="1">
      <c r="A44" s="104"/>
      <c r="B44" s="123" t="s">
        <v>54</v>
      </c>
      <c r="C44" s="551">
        <v>31</v>
      </c>
      <c r="D44" s="551">
        <v>3</v>
      </c>
      <c r="E44" s="551">
        <v>20</v>
      </c>
      <c r="F44" s="551">
        <v>8</v>
      </c>
      <c r="G44" s="551">
        <v>0</v>
      </c>
      <c r="H44" s="551">
        <v>9.67741935483871</v>
      </c>
      <c r="I44" s="551">
        <v>64.516129032258064</v>
      </c>
      <c r="J44" s="551">
        <v>25.806451612903224</v>
      </c>
      <c r="K44" s="551">
        <v>0</v>
      </c>
      <c r="L44" s="90"/>
      <c r="M44" s="90"/>
      <c r="N44" s="90"/>
      <c r="O44" s="90"/>
      <c r="P44" s="90"/>
      <c r="Q44" s="90"/>
      <c r="R44" s="90"/>
    </row>
    <row r="45" spans="1:29" ht="7.5" customHeight="1">
      <c r="A45" s="5"/>
      <c r="B45" s="94"/>
      <c r="C45" s="219"/>
      <c r="D45" s="220"/>
      <c r="E45" s="220"/>
      <c r="F45" s="220"/>
      <c r="G45" s="220"/>
      <c r="H45" s="220"/>
      <c r="I45" s="220"/>
      <c r="J45" s="220"/>
      <c r="K45" s="220"/>
      <c r="L45" s="90"/>
      <c r="M45" s="90"/>
      <c r="N45" s="90"/>
      <c r="O45" s="90"/>
      <c r="P45" s="90"/>
      <c r="Q45" s="90"/>
      <c r="R45" s="90"/>
      <c r="S45" s="90"/>
      <c r="T45" s="5"/>
      <c r="U45" s="5"/>
      <c r="V45" s="5"/>
      <c r="W45" s="5"/>
      <c r="X45" s="5"/>
      <c r="Y45" s="5"/>
      <c r="Z45" s="5"/>
      <c r="AA45" s="5"/>
    </row>
    <row r="46" spans="1:29" ht="19.5" customHeight="1">
      <c r="B46" s="697" t="s">
        <v>0</v>
      </c>
      <c r="C46" s="697"/>
      <c r="D46" s="697"/>
      <c r="E46" s="697"/>
      <c r="I46" s="786" t="s">
        <v>57</v>
      </c>
      <c r="J46" s="786"/>
      <c r="K46" s="786"/>
      <c r="L46" s="5"/>
      <c r="N46" s="5"/>
      <c r="O46" s="84"/>
      <c r="P46" s="5"/>
      <c r="Q46" s="84"/>
      <c r="R46" s="5"/>
      <c r="S46" s="84"/>
      <c r="T46" s="5"/>
      <c r="U46" s="84"/>
      <c r="V46" s="5"/>
      <c r="W46" s="5"/>
      <c r="X46" s="5"/>
      <c r="Y46" s="5"/>
      <c r="Z46" s="5"/>
      <c r="AA46" s="5"/>
      <c r="AB46" s="5"/>
      <c r="AC46" s="5"/>
    </row>
    <row r="47" spans="1:29" s="565" customFormat="1" ht="21" customHeight="1">
      <c r="A47" s="564"/>
      <c r="B47" s="781" t="s">
        <v>9219</v>
      </c>
      <c r="C47" s="782"/>
      <c r="D47" s="782"/>
      <c r="E47" s="782"/>
      <c r="F47" s="782"/>
      <c r="G47" s="782"/>
      <c r="H47" s="782"/>
      <c r="I47" s="782"/>
      <c r="J47" s="782"/>
      <c r="K47" s="782"/>
      <c r="M47" s="566"/>
      <c r="O47" s="566"/>
      <c r="Q47" s="566"/>
      <c r="S47" s="566"/>
      <c r="U47" s="566"/>
    </row>
    <row r="48" spans="1:29" s="116" customFormat="1">
      <c r="A48" s="120"/>
      <c r="B48" s="557"/>
      <c r="C48" s="557"/>
      <c r="D48" s="557"/>
      <c r="E48" s="557"/>
      <c r="F48" s="557"/>
      <c r="G48" s="557"/>
      <c r="H48" s="557"/>
      <c r="I48" s="557"/>
      <c r="J48" s="557"/>
      <c r="K48" s="557"/>
      <c r="M48" s="117"/>
      <c r="O48" s="117"/>
      <c r="Q48" s="117"/>
      <c r="S48" s="117"/>
      <c r="U48" s="117"/>
    </row>
    <row r="49" spans="1:21" s="116" customFormat="1">
      <c r="A49" s="120"/>
      <c r="B49" s="288"/>
      <c r="C49" s="217"/>
      <c r="D49" s="217"/>
      <c r="E49" s="217"/>
      <c r="F49" s="217"/>
      <c r="G49" s="217"/>
      <c r="H49" s="217"/>
      <c r="I49" s="217"/>
      <c r="J49" s="217"/>
      <c r="K49" s="217"/>
      <c r="M49" s="117"/>
      <c r="O49" s="117"/>
      <c r="Q49" s="117"/>
      <c r="S49" s="117"/>
      <c r="U49" s="117"/>
    </row>
    <row r="50" spans="1:21" s="116" customFormat="1">
      <c r="A50" s="120"/>
      <c r="B50" s="127"/>
      <c r="C50" s="127"/>
      <c r="D50" s="127"/>
      <c r="E50" s="127"/>
      <c r="F50" s="125"/>
      <c r="G50" s="125"/>
      <c r="H50" s="127"/>
      <c r="I50" s="127"/>
      <c r="J50" s="127"/>
      <c r="K50" s="127"/>
      <c r="M50" s="117"/>
      <c r="O50" s="117"/>
      <c r="Q50" s="117"/>
      <c r="S50" s="117"/>
      <c r="U50" s="117"/>
    </row>
    <row r="51" spans="1:21" s="127" customFormat="1">
      <c r="A51" s="254"/>
      <c r="B51" s="116"/>
      <c r="C51" s="116"/>
      <c r="D51" s="116"/>
      <c r="E51" s="116"/>
      <c r="F51" s="217"/>
      <c r="G51" s="217"/>
      <c r="H51" s="217"/>
      <c r="I51" s="217"/>
      <c r="J51" s="217"/>
      <c r="K51" s="217"/>
    </row>
    <row r="52" spans="1:21" s="116" customFormat="1">
      <c r="C52" s="217"/>
      <c r="D52" s="217"/>
      <c r="E52" s="217"/>
      <c r="F52" s="217"/>
      <c r="G52" s="217"/>
      <c r="H52" s="217"/>
      <c r="I52" s="217"/>
      <c r="J52" s="217"/>
      <c r="K52" s="217"/>
      <c r="M52" s="117"/>
      <c r="O52" s="117"/>
      <c r="Q52" s="117"/>
      <c r="S52" s="117"/>
      <c r="U52" s="117"/>
    </row>
    <row r="53" spans="1:21" s="116" customFormat="1">
      <c r="C53" s="217"/>
      <c r="D53" s="217"/>
      <c r="E53" s="217"/>
      <c r="F53" s="217"/>
      <c r="G53" s="217"/>
      <c r="H53" s="217"/>
      <c r="I53" s="217"/>
      <c r="J53" s="217"/>
      <c r="K53" s="217"/>
      <c r="M53" s="117"/>
      <c r="O53" s="117"/>
      <c r="Q53" s="117"/>
      <c r="S53" s="117"/>
      <c r="U53" s="117"/>
    </row>
    <row r="54" spans="1:21" s="116" customFormat="1">
      <c r="C54" s="217"/>
      <c r="D54" s="217"/>
      <c r="E54" s="217"/>
      <c r="F54" s="217"/>
      <c r="G54" s="217"/>
      <c r="H54" s="217"/>
      <c r="I54" s="217"/>
      <c r="J54" s="217"/>
      <c r="K54" s="217"/>
      <c r="M54" s="117"/>
      <c r="O54" s="117"/>
      <c r="Q54" s="117"/>
      <c r="S54" s="117"/>
      <c r="U54" s="117"/>
    </row>
    <row r="55" spans="1:21" s="116" customFormat="1">
      <c r="C55" s="217"/>
      <c r="D55" s="217"/>
      <c r="E55" s="217"/>
      <c r="F55" s="217"/>
      <c r="G55" s="217"/>
      <c r="H55" s="217"/>
      <c r="I55" s="217"/>
      <c r="J55" s="217"/>
      <c r="K55" s="217"/>
      <c r="M55" s="117"/>
      <c r="O55" s="117"/>
      <c r="Q55" s="117"/>
      <c r="S55" s="117"/>
      <c r="U55" s="117"/>
    </row>
    <row r="56" spans="1:21" s="116" customFormat="1">
      <c r="C56" s="217"/>
      <c r="D56" s="217"/>
      <c r="E56" s="217"/>
      <c r="F56" s="217"/>
      <c r="G56" s="217"/>
      <c r="H56" s="217"/>
      <c r="I56" s="217"/>
      <c r="J56" s="217"/>
      <c r="K56" s="217"/>
      <c r="M56" s="117"/>
      <c r="O56" s="117"/>
      <c r="Q56" s="117"/>
      <c r="S56" s="117"/>
      <c r="U56" s="117"/>
    </row>
    <row r="57" spans="1:21" s="116" customFormat="1">
      <c r="C57" s="217"/>
      <c r="D57" s="217"/>
      <c r="E57" s="217"/>
      <c r="F57" s="217"/>
      <c r="G57" s="217"/>
      <c r="H57" s="217"/>
      <c r="I57" s="217"/>
      <c r="J57" s="217"/>
      <c r="K57" s="217"/>
      <c r="M57" s="117"/>
      <c r="O57" s="117"/>
      <c r="Q57" s="117"/>
      <c r="S57" s="117"/>
      <c r="U57" s="117"/>
    </row>
    <row r="58" spans="1:21" s="116" customFormat="1">
      <c r="C58" s="217"/>
      <c r="D58" s="217"/>
      <c r="E58" s="217"/>
      <c r="F58" s="217"/>
      <c r="G58" s="217"/>
      <c r="H58" s="217"/>
      <c r="I58" s="217"/>
      <c r="J58" s="217"/>
      <c r="K58" s="217"/>
      <c r="M58" s="117"/>
      <c r="O58" s="117"/>
      <c r="Q58" s="117"/>
      <c r="S58" s="117"/>
      <c r="U58" s="117"/>
    </row>
    <row r="59" spans="1:21" s="116" customFormat="1">
      <c r="C59" s="217"/>
      <c r="D59" s="217"/>
      <c r="E59" s="217"/>
      <c r="F59" s="217"/>
      <c r="G59" s="217"/>
      <c r="H59" s="217"/>
      <c r="I59" s="217"/>
      <c r="J59" s="217"/>
      <c r="K59" s="217"/>
      <c r="M59" s="117"/>
      <c r="O59" s="117"/>
      <c r="Q59" s="117"/>
      <c r="S59" s="117"/>
      <c r="U59" s="117"/>
    </row>
    <row r="60" spans="1:21" s="116" customFormat="1" ht="12.75" customHeight="1">
      <c r="C60" s="217"/>
      <c r="D60" s="217"/>
      <c r="E60" s="217"/>
      <c r="F60" s="217"/>
      <c r="G60" s="217"/>
      <c r="H60" s="217"/>
      <c r="I60" s="217"/>
      <c r="J60" s="217"/>
      <c r="K60" s="217"/>
      <c r="M60" s="117"/>
      <c r="O60" s="117"/>
      <c r="Q60" s="117"/>
      <c r="S60" s="117"/>
      <c r="U60" s="117"/>
    </row>
    <row r="61" spans="1:21" s="116" customFormat="1">
      <c r="C61" s="217"/>
      <c r="D61" s="217"/>
      <c r="E61" s="217"/>
      <c r="F61" s="217"/>
      <c r="G61" s="217"/>
      <c r="H61" s="217"/>
      <c r="I61" s="217"/>
      <c r="J61" s="217"/>
      <c r="K61" s="217"/>
      <c r="M61" s="117"/>
      <c r="O61" s="117"/>
      <c r="Q61" s="117"/>
      <c r="S61" s="117"/>
      <c r="U61" s="117"/>
    </row>
    <row r="62" spans="1:21" s="116" customFormat="1">
      <c r="C62" s="217"/>
      <c r="D62" s="217"/>
      <c r="E62" s="217"/>
      <c r="F62" s="217"/>
      <c r="G62" s="217"/>
      <c r="H62" s="217"/>
      <c r="I62" s="217"/>
      <c r="J62" s="217"/>
      <c r="K62" s="217"/>
      <c r="M62" s="117"/>
      <c r="O62" s="117"/>
      <c r="Q62" s="117"/>
      <c r="S62" s="117"/>
      <c r="U62" s="117"/>
    </row>
    <row r="63" spans="1:21" s="116" customFormat="1">
      <c r="C63" s="217"/>
      <c r="D63" s="217"/>
      <c r="E63" s="217"/>
      <c r="F63" s="217"/>
      <c r="G63" s="217"/>
      <c r="H63" s="217"/>
      <c r="I63" s="217"/>
      <c r="J63" s="217"/>
      <c r="K63" s="217"/>
      <c r="M63" s="117"/>
      <c r="O63" s="117"/>
      <c r="Q63" s="117"/>
      <c r="S63" s="117"/>
      <c r="U63" s="117"/>
    </row>
    <row r="64" spans="1:21" s="116" customFormat="1">
      <c r="C64" s="217"/>
      <c r="D64" s="217"/>
      <c r="E64" s="217"/>
      <c r="F64" s="217"/>
      <c r="G64" s="217"/>
      <c r="H64" s="217"/>
      <c r="I64" s="217"/>
      <c r="J64" s="217"/>
      <c r="K64" s="217"/>
      <c r="M64" s="117"/>
      <c r="O64" s="117"/>
      <c r="Q64" s="117"/>
      <c r="S64" s="117"/>
      <c r="U64" s="117"/>
    </row>
    <row r="65" spans="3:21" s="116" customFormat="1">
      <c r="C65" s="217"/>
      <c r="D65" s="217"/>
      <c r="E65" s="217"/>
      <c r="F65" s="217"/>
      <c r="G65" s="217"/>
      <c r="H65" s="217"/>
      <c r="I65" s="217"/>
      <c r="J65" s="217"/>
      <c r="K65" s="217"/>
      <c r="M65" s="117"/>
      <c r="O65" s="117"/>
      <c r="Q65" s="117"/>
      <c r="S65" s="117"/>
      <c r="U65" s="117"/>
    </row>
    <row r="66" spans="3:21" s="116" customFormat="1">
      <c r="C66" s="217"/>
      <c r="D66" s="217"/>
      <c r="E66" s="217"/>
      <c r="F66" s="217"/>
      <c r="G66" s="217"/>
      <c r="H66" s="217"/>
      <c r="I66" s="217"/>
      <c r="J66" s="217"/>
      <c r="K66" s="217"/>
      <c r="M66" s="117"/>
      <c r="O66" s="117"/>
      <c r="Q66" s="117"/>
      <c r="S66" s="117"/>
      <c r="U66" s="117"/>
    </row>
    <row r="67" spans="3:21" s="116" customFormat="1">
      <c r="C67" s="217"/>
      <c r="D67" s="217"/>
      <c r="E67" s="217"/>
      <c r="F67" s="217"/>
      <c r="G67" s="217"/>
      <c r="H67" s="217"/>
      <c r="I67" s="217"/>
      <c r="J67" s="217"/>
      <c r="K67" s="217"/>
      <c r="M67" s="117"/>
      <c r="O67" s="117"/>
      <c r="Q67" s="117"/>
      <c r="S67" s="117"/>
      <c r="U67" s="117"/>
    </row>
    <row r="68" spans="3:21" s="116" customFormat="1">
      <c r="C68" s="217"/>
      <c r="D68" s="217"/>
      <c r="E68" s="217"/>
      <c r="F68" s="217"/>
      <c r="G68" s="217"/>
      <c r="H68" s="217"/>
      <c r="I68" s="217"/>
      <c r="J68" s="217"/>
      <c r="K68" s="217"/>
      <c r="M68" s="117"/>
      <c r="O68" s="117"/>
      <c r="Q68" s="117"/>
      <c r="S68" s="117"/>
      <c r="U68" s="117"/>
    </row>
    <row r="69" spans="3:21" s="116" customFormat="1">
      <c r="C69" s="217"/>
      <c r="D69" s="217"/>
      <c r="E69" s="217"/>
      <c r="F69" s="217"/>
      <c r="G69" s="217"/>
      <c r="H69" s="217"/>
      <c r="I69" s="217"/>
      <c r="J69" s="217"/>
      <c r="K69" s="217"/>
      <c r="M69" s="117"/>
      <c r="O69" s="117"/>
      <c r="Q69" s="117"/>
      <c r="S69" s="117"/>
      <c r="U69" s="117"/>
    </row>
    <row r="70" spans="3:21" s="116" customFormat="1">
      <c r="C70" s="217"/>
      <c r="D70" s="217"/>
      <c r="E70" s="217"/>
      <c r="F70" s="217"/>
      <c r="G70" s="217"/>
      <c r="H70" s="217"/>
      <c r="I70" s="217"/>
      <c r="J70" s="217"/>
      <c r="K70" s="217"/>
      <c r="M70" s="117"/>
      <c r="O70" s="117"/>
      <c r="Q70" s="117"/>
      <c r="S70" s="117"/>
      <c r="U70" s="117"/>
    </row>
    <row r="71" spans="3:21" s="116" customFormat="1">
      <c r="C71" s="217"/>
      <c r="D71" s="217"/>
      <c r="E71" s="217"/>
      <c r="F71" s="217"/>
      <c r="G71" s="217"/>
      <c r="H71" s="217"/>
      <c r="I71" s="217"/>
      <c r="J71" s="217"/>
      <c r="K71" s="217"/>
      <c r="M71" s="117"/>
      <c r="O71" s="117"/>
      <c r="Q71" s="117"/>
      <c r="S71" s="117"/>
      <c r="U71" s="117"/>
    </row>
    <row r="72" spans="3:21" s="116" customFormat="1">
      <c r="C72" s="217"/>
      <c r="D72" s="217"/>
      <c r="E72" s="217"/>
      <c r="F72" s="217"/>
      <c r="G72" s="217"/>
      <c r="H72" s="217"/>
      <c r="I72" s="217"/>
      <c r="J72" s="217"/>
      <c r="K72" s="217"/>
      <c r="M72" s="117"/>
      <c r="O72" s="117"/>
      <c r="Q72" s="117"/>
      <c r="S72" s="117"/>
      <c r="U72" s="117"/>
    </row>
    <row r="73" spans="3:21" s="116" customFormat="1">
      <c r="C73" s="217"/>
      <c r="D73" s="217"/>
      <c r="E73" s="217"/>
      <c r="F73" s="217"/>
      <c r="G73" s="217"/>
      <c r="H73" s="217"/>
      <c r="I73" s="217"/>
      <c r="J73" s="217"/>
      <c r="K73" s="217"/>
      <c r="M73" s="117"/>
      <c r="O73" s="117"/>
      <c r="Q73" s="117"/>
      <c r="S73" s="117"/>
      <c r="U73" s="117"/>
    </row>
    <row r="74" spans="3:21" s="116" customFormat="1">
      <c r="C74" s="217"/>
      <c r="D74" s="217"/>
      <c r="E74" s="217"/>
      <c r="F74" s="217"/>
      <c r="G74" s="217"/>
      <c r="H74" s="217"/>
      <c r="I74" s="217"/>
      <c r="J74" s="217"/>
      <c r="K74" s="217"/>
      <c r="M74" s="117"/>
      <c r="O74" s="117"/>
      <c r="Q74" s="117"/>
      <c r="S74" s="117"/>
      <c r="U74" s="117"/>
    </row>
    <row r="75" spans="3:21" s="116" customFormat="1">
      <c r="C75" s="217"/>
      <c r="D75" s="217"/>
      <c r="E75" s="217"/>
      <c r="F75" s="217"/>
      <c r="G75" s="217"/>
      <c r="H75" s="217"/>
      <c r="I75" s="217"/>
      <c r="J75" s="217"/>
      <c r="K75" s="217"/>
      <c r="M75" s="117"/>
      <c r="O75" s="117"/>
      <c r="Q75" s="117"/>
      <c r="S75" s="117"/>
      <c r="U75" s="117"/>
    </row>
    <row r="76" spans="3:21" s="116" customFormat="1">
      <c r="C76" s="217"/>
      <c r="D76" s="217"/>
      <c r="E76" s="217"/>
      <c r="F76" s="217"/>
      <c r="G76" s="217"/>
      <c r="H76" s="217"/>
      <c r="I76" s="217"/>
      <c r="J76" s="217"/>
      <c r="K76" s="217"/>
      <c r="M76" s="117"/>
      <c r="O76" s="117"/>
      <c r="Q76" s="117"/>
      <c r="S76" s="117"/>
      <c r="U76" s="117"/>
    </row>
    <row r="77" spans="3:21" s="116" customFormat="1">
      <c r="C77" s="217"/>
      <c r="D77" s="217"/>
      <c r="E77" s="217"/>
      <c r="F77" s="217"/>
      <c r="G77" s="217"/>
      <c r="H77" s="217"/>
      <c r="I77" s="217"/>
      <c r="J77" s="217"/>
      <c r="K77" s="217"/>
      <c r="M77" s="117"/>
      <c r="O77" s="117"/>
      <c r="Q77" s="117"/>
      <c r="S77" s="117"/>
      <c r="U77" s="117"/>
    </row>
    <row r="78" spans="3:21" s="116" customFormat="1">
      <c r="C78" s="217"/>
      <c r="D78" s="217"/>
      <c r="E78" s="217"/>
      <c r="F78" s="217"/>
      <c r="G78" s="217"/>
      <c r="H78" s="217"/>
      <c r="I78" s="217"/>
      <c r="J78" s="217"/>
      <c r="K78" s="217"/>
      <c r="M78" s="117"/>
      <c r="O78" s="117"/>
      <c r="Q78" s="117"/>
      <c r="S78" s="117"/>
      <c r="U78" s="117"/>
    </row>
    <row r="79" spans="3:21" s="116" customFormat="1">
      <c r="C79" s="217"/>
      <c r="D79" s="217"/>
      <c r="E79" s="217"/>
      <c r="F79" s="217"/>
      <c r="G79" s="217"/>
      <c r="H79" s="217"/>
      <c r="I79" s="217"/>
      <c r="J79" s="217"/>
      <c r="K79" s="217"/>
      <c r="M79" s="117"/>
      <c r="O79" s="117"/>
      <c r="Q79" s="117"/>
      <c r="S79" s="117"/>
      <c r="U79" s="117"/>
    </row>
    <row r="80" spans="3:21" s="116" customFormat="1">
      <c r="C80" s="217"/>
      <c r="D80" s="217"/>
      <c r="E80" s="217"/>
      <c r="F80" s="217"/>
      <c r="G80" s="217"/>
      <c r="H80" s="217"/>
      <c r="I80" s="217"/>
      <c r="J80" s="217"/>
      <c r="K80" s="217"/>
      <c r="M80" s="117"/>
      <c r="O80" s="117"/>
      <c r="Q80" s="117"/>
      <c r="S80" s="117"/>
      <c r="U80" s="117"/>
    </row>
    <row r="81" spans="3:21" s="116" customFormat="1">
      <c r="C81" s="217"/>
      <c r="D81" s="217"/>
      <c r="E81" s="217"/>
      <c r="F81" s="217"/>
      <c r="G81" s="217"/>
      <c r="H81" s="217"/>
      <c r="I81" s="217"/>
      <c r="J81" s="217"/>
      <c r="K81" s="217"/>
      <c r="M81" s="117"/>
      <c r="O81" s="117"/>
      <c r="Q81" s="117"/>
      <c r="S81" s="117"/>
      <c r="U81" s="117"/>
    </row>
    <row r="82" spans="3:21" s="116" customFormat="1">
      <c r="C82" s="217"/>
      <c r="D82" s="217"/>
      <c r="E82" s="217"/>
      <c r="F82" s="217"/>
      <c r="G82" s="217"/>
      <c r="H82" s="217"/>
      <c r="I82" s="217"/>
      <c r="J82" s="217"/>
      <c r="K82" s="217"/>
      <c r="M82" s="117"/>
      <c r="O82" s="117"/>
      <c r="Q82" s="117"/>
      <c r="S82" s="117"/>
      <c r="U82" s="117"/>
    </row>
    <row r="83" spans="3:21" s="116" customFormat="1">
      <c r="C83" s="217"/>
      <c r="D83" s="217"/>
      <c r="E83" s="217"/>
      <c r="F83" s="217"/>
      <c r="G83" s="217"/>
      <c r="H83" s="217"/>
      <c r="I83" s="217"/>
      <c r="J83" s="217"/>
      <c r="K83" s="217"/>
      <c r="M83" s="117"/>
      <c r="O83" s="117"/>
      <c r="Q83" s="117"/>
      <c r="S83" s="117"/>
      <c r="U83" s="117"/>
    </row>
    <row r="84" spans="3:21" s="116" customFormat="1">
      <c r="C84" s="217"/>
      <c r="D84" s="217"/>
      <c r="E84" s="217"/>
      <c r="F84" s="217"/>
      <c r="G84" s="217"/>
      <c r="H84" s="217"/>
      <c r="I84" s="217"/>
      <c r="J84" s="217"/>
      <c r="K84" s="217"/>
      <c r="M84" s="117"/>
      <c r="O84" s="117"/>
      <c r="Q84" s="117"/>
      <c r="S84" s="117"/>
      <c r="U84" s="117"/>
    </row>
    <row r="85" spans="3:21" s="116" customFormat="1">
      <c r="C85" s="217"/>
      <c r="D85" s="217"/>
      <c r="E85" s="217"/>
      <c r="F85" s="217"/>
      <c r="G85" s="217"/>
      <c r="H85" s="217"/>
      <c r="I85" s="217"/>
      <c r="J85" s="217"/>
      <c r="K85" s="217"/>
      <c r="M85" s="117"/>
      <c r="O85" s="117"/>
      <c r="Q85" s="117"/>
      <c r="S85" s="117"/>
      <c r="U85" s="117"/>
    </row>
    <row r="86" spans="3:21" s="116" customFormat="1">
      <c r="C86" s="217"/>
      <c r="D86" s="217"/>
      <c r="E86" s="217"/>
      <c r="F86" s="217"/>
      <c r="G86" s="217"/>
      <c r="H86" s="217"/>
      <c r="I86" s="217"/>
      <c r="J86" s="217"/>
      <c r="K86" s="217"/>
      <c r="M86" s="117"/>
      <c r="O86" s="117"/>
      <c r="Q86" s="117"/>
      <c r="S86" s="117"/>
      <c r="U86" s="117"/>
    </row>
    <row r="87" spans="3:21" s="116" customFormat="1">
      <c r="C87" s="217"/>
      <c r="D87" s="217"/>
      <c r="E87" s="217"/>
      <c r="F87" s="217"/>
      <c r="G87" s="217"/>
      <c r="H87" s="217"/>
      <c r="I87" s="217"/>
      <c r="J87" s="217"/>
      <c r="K87" s="217"/>
      <c r="M87" s="117"/>
      <c r="O87" s="117"/>
      <c r="Q87" s="117"/>
      <c r="S87" s="117"/>
      <c r="U87" s="117"/>
    </row>
    <row r="88" spans="3:21" s="116" customFormat="1">
      <c r="C88" s="217"/>
      <c r="D88" s="217"/>
      <c r="E88" s="217"/>
      <c r="F88" s="217"/>
      <c r="G88" s="217"/>
      <c r="H88" s="217"/>
      <c r="I88" s="217"/>
      <c r="J88" s="217"/>
      <c r="K88" s="217"/>
      <c r="M88" s="117"/>
      <c r="O88" s="117"/>
      <c r="Q88" s="117"/>
      <c r="S88" s="117"/>
      <c r="U88" s="117"/>
    </row>
    <row r="89" spans="3:21" s="116" customFormat="1">
      <c r="C89" s="217"/>
      <c r="D89" s="217"/>
      <c r="E89" s="217"/>
      <c r="F89" s="217"/>
      <c r="G89" s="217"/>
      <c r="H89" s="217"/>
      <c r="I89" s="217"/>
      <c r="J89" s="217"/>
      <c r="K89" s="217"/>
      <c r="M89" s="117"/>
      <c r="O89" s="117"/>
      <c r="Q89" s="117"/>
      <c r="S89" s="117"/>
      <c r="U89" s="117"/>
    </row>
    <row r="90" spans="3:21" s="116" customFormat="1">
      <c r="C90" s="217"/>
      <c r="D90" s="217"/>
      <c r="E90" s="217"/>
      <c r="F90" s="217"/>
      <c r="G90" s="217"/>
      <c r="H90" s="217"/>
      <c r="I90" s="217"/>
      <c r="J90" s="217"/>
      <c r="K90" s="217"/>
      <c r="M90" s="117"/>
      <c r="O90" s="117"/>
      <c r="Q90" s="117"/>
      <c r="S90" s="117"/>
      <c r="U90" s="117"/>
    </row>
    <row r="91" spans="3:21" s="116" customFormat="1">
      <c r="C91" s="217"/>
      <c r="D91" s="217"/>
      <c r="E91" s="217"/>
      <c r="F91" s="217"/>
      <c r="G91" s="217"/>
      <c r="H91" s="217"/>
      <c r="I91" s="217"/>
      <c r="J91" s="217"/>
      <c r="K91" s="217"/>
      <c r="M91" s="117"/>
      <c r="O91" s="117"/>
      <c r="Q91" s="117"/>
      <c r="S91" s="117"/>
      <c r="U91" s="117"/>
    </row>
    <row r="92" spans="3:21" s="116" customFormat="1">
      <c r="C92" s="217"/>
      <c r="D92" s="217"/>
      <c r="E92" s="217"/>
      <c r="F92" s="217"/>
      <c r="G92" s="217"/>
      <c r="H92" s="217"/>
      <c r="I92" s="217"/>
      <c r="J92" s="217"/>
      <c r="K92" s="217"/>
      <c r="M92" s="117"/>
      <c r="O92" s="117"/>
      <c r="Q92" s="117"/>
      <c r="S92" s="117"/>
      <c r="U92" s="117"/>
    </row>
    <row r="93" spans="3:21" s="116" customFormat="1">
      <c r="C93" s="217"/>
      <c r="D93" s="217"/>
      <c r="E93" s="217"/>
      <c r="F93" s="217"/>
      <c r="G93" s="217"/>
      <c r="H93" s="217"/>
      <c r="I93" s="217"/>
      <c r="J93" s="217"/>
      <c r="K93" s="217"/>
      <c r="M93" s="117"/>
      <c r="O93" s="117"/>
      <c r="Q93" s="117"/>
      <c r="S93" s="117"/>
      <c r="U93" s="117"/>
    </row>
    <row r="94" spans="3:21" s="116" customFormat="1">
      <c r="C94" s="217"/>
      <c r="D94" s="217"/>
      <c r="E94" s="217"/>
      <c r="F94" s="217"/>
      <c r="G94" s="217"/>
      <c r="H94" s="217"/>
      <c r="I94" s="217"/>
      <c r="J94" s="217"/>
      <c r="K94" s="217"/>
      <c r="M94" s="117"/>
      <c r="O94" s="117"/>
      <c r="Q94" s="117"/>
      <c r="S94" s="117"/>
      <c r="U94" s="117"/>
    </row>
    <row r="95" spans="3:21" s="116" customFormat="1">
      <c r="C95" s="217"/>
      <c r="D95" s="217"/>
      <c r="E95" s="217"/>
      <c r="F95" s="217"/>
      <c r="G95" s="217"/>
      <c r="H95" s="217"/>
      <c r="I95" s="217"/>
      <c r="J95" s="217"/>
      <c r="K95" s="217"/>
      <c r="M95" s="117"/>
      <c r="O95" s="117"/>
      <c r="Q95" s="117"/>
      <c r="S95" s="117"/>
      <c r="U95" s="117"/>
    </row>
    <row r="96" spans="3:21" s="116" customFormat="1">
      <c r="C96" s="217"/>
      <c r="D96" s="217"/>
      <c r="E96" s="217"/>
      <c r="F96" s="217"/>
      <c r="G96" s="217"/>
      <c r="H96" s="217"/>
      <c r="I96" s="217"/>
      <c r="J96" s="217"/>
      <c r="K96" s="217"/>
      <c r="M96" s="117"/>
      <c r="O96" s="117"/>
      <c r="Q96" s="117"/>
      <c r="S96" s="117"/>
      <c r="U96" s="117"/>
    </row>
    <row r="97" spans="3:21" s="116" customFormat="1">
      <c r="C97" s="217"/>
      <c r="D97" s="217"/>
      <c r="E97" s="217"/>
      <c r="F97" s="217"/>
      <c r="G97" s="217"/>
      <c r="H97" s="217"/>
      <c r="I97" s="217"/>
      <c r="J97" s="217"/>
      <c r="K97" s="217"/>
      <c r="M97" s="117"/>
      <c r="O97" s="117"/>
      <c r="Q97" s="117"/>
      <c r="S97" s="117"/>
      <c r="U97" s="117"/>
    </row>
    <row r="98" spans="3:21" s="116" customFormat="1">
      <c r="C98" s="217"/>
      <c r="D98" s="217"/>
      <c r="E98" s="217"/>
      <c r="F98" s="217"/>
      <c r="G98" s="217"/>
      <c r="H98" s="217"/>
      <c r="I98" s="217"/>
      <c r="J98" s="217"/>
      <c r="K98" s="217"/>
      <c r="M98" s="117"/>
      <c r="O98" s="117"/>
      <c r="Q98" s="117"/>
      <c r="S98" s="117"/>
      <c r="U98" s="117"/>
    </row>
    <row r="99" spans="3:21" s="116" customFormat="1">
      <c r="C99" s="217"/>
      <c r="D99" s="217"/>
      <c r="E99" s="217"/>
      <c r="F99" s="217"/>
      <c r="G99" s="217"/>
      <c r="H99" s="217"/>
      <c r="I99" s="217"/>
      <c r="J99" s="217"/>
      <c r="K99" s="217"/>
      <c r="M99" s="117"/>
      <c r="O99" s="117"/>
      <c r="Q99" s="117"/>
      <c r="S99" s="117"/>
      <c r="U99" s="117"/>
    </row>
    <row r="100" spans="3:21" s="116" customFormat="1">
      <c r="C100" s="217"/>
      <c r="D100" s="217"/>
      <c r="E100" s="217"/>
      <c r="F100" s="217"/>
      <c r="G100" s="217"/>
      <c r="H100" s="217"/>
      <c r="I100" s="217"/>
      <c r="J100" s="217"/>
      <c r="K100" s="217"/>
      <c r="M100" s="117"/>
      <c r="O100" s="117"/>
      <c r="Q100" s="117"/>
      <c r="S100" s="117"/>
      <c r="U100" s="117"/>
    </row>
    <row r="101" spans="3:21" s="116" customFormat="1">
      <c r="C101" s="217"/>
      <c r="D101" s="217"/>
      <c r="E101" s="217"/>
      <c r="F101" s="217"/>
      <c r="G101" s="217"/>
      <c r="H101" s="217"/>
      <c r="I101" s="217"/>
      <c r="J101" s="217"/>
      <c r="K101" s="217"/>
      <c r="M101" s="117"/>
      <c r="O101" s="117"/>
      <c r="Q101" s="117"/>
      <c r="S101" s="117"/>
      <c r="U101" s="117"/>
    </row>
    <row r="102" spans="3:21" s="116" customFormat="1">
      <c r="C102" s="217"/>
      <c r="D102" s="217"/>
      <c r="E102" s="217"/>
      <c r="F102" s="217"/>
      <c r="G102" s="217"/>
      <c r="H102" s="217"/>
      <c r="I102" s="217"/>
      <c r="J102" s="217"/>
      <c r="K102" s="217"/>
      <c r="M102" s="117"/>
      <c r="O102" s="117"/>
      <c r="Q102" s="117"/>
      <c r="S102" s="117"/>
      <c r="U102" s="117"/>
    </row>
    <row r="103" spans="3:21" s="116" customFormat="1">
      <c r="C103" s="217"/>
      <c r="D103" s="217"/>
      <c r="E103" s="217"/>
      <c r="F103" s="217"/>
      <c r="G103" s="217"/>
      <c r="H103" s="217"/>
      <c r="I103" s="217"/>
      <c r="J103" s="217"/>
      <c r="K103" s="217"/>
      <c r="M103" s="117"/>
      <c r="O103" s="117"/>
      <c r="Q103" s="117"/>
      <c r="S103" s="117"/>
      <c r="U103" s="117"/>
    </row>
    <row r="104" spans="3:21" s="116" customFormat="1">
      <c r="C104" s="217"/>
      <c r="D104" s="217"/>
      <c r="E104" s="217"/>
      <c r="F104" s="217"/>
      <c r="G104" s="217"/>
      <c r="H104" s="217"/>
      <c r="I104" s="217"/>
      <c r="J104" s="217"/>
      <c r="K104" s="217"/>
      <c r="M104" s="117"/>
      <c r="O104" s="117"/>
      <c r="Q104" s="117"/>
      <c r="S104" s="117"/>
      <c r="U104" s="117"/>
    </row>
    <row r="105" spans="3:21" s="116" customFormat="1">
      <c r="C105" s="217"/>
      <c r="D105" s="217"/>
      <c r="E105" s="217"/>
      <c r="F105" s="217"/>
      <c r="G105" s="217"/>
      <c r="H105" s="217"/>
      <c r="I105" s="217"/>
      <c r="J105" s="217"/>
      <c r="K105" s="217"/>
      <c r="M105" s="117"/>
      <c r="O105" s="117"/>
      <c r="Q105" s="117"/>
      <c r="S105" s="117"/>
      <c r="U105" s="117"/>
    </row>
    <row r="106" spans="3:21" s="116" customFormat="1">
      <c r="C106" s="217"/>
      <c r="D106" s="217"/>
      <c r="E106" s="217"/>
      <c r="F106" s="217"/>
      <c r="G106" s="217"/>
      <c r="H106" s="217"/>
      <c r="I106" s="217"/>
      <c r="J106" s="217"/>
      <c r="K106" s="217"/>
      <c r="M106" s="117"/>
      <c r="O106" s="117"/>
      <c r="Q106" s="117"/>
      <c r="S106" s="117"/>
      <c r="U106" s="117"/>
    </row>
    <row r="107" spans="3:21" s="116" customFormat="1">
      <c r="C107" s="217"/>
      <c r="D107" s="217"/>
      <c r="E107" s="217"/>
      <c r="F107" s="217"/>
      <c r="G107" s="217"/>
      <c r="H107" s="217"/>
      <c r="I107" s="217"/>
      <c r="J107" s="217"/>
      <c r="K107" s="217"/>
      <c r="M107" s="117"/>
      <c r="O107" s="117"/>
      <c r="Q107" s="117"/>
      <c r="S107" s="117"/>
      <c r="U107" s="117"/>
    </row>
    <row r="108" spans="3:21" s="116" customFormat="1">
      <c r="C108" s="217"/>
      <c r="D108" s="217"/>
      <c r="E108" s="217"/>
      <c r="F108" s="217"/>
      <c r="G108" s="217"/>
      <c r="H108" s="217"/>
      <c r="I108" s="217"/>
      <c r="J108" s="217"/>
      <c r="K108" s="217"/>
      <c r="M108" s="117"/>
      <c r="O108" s="117"/>
      <c r="Q108" s="117"/>
      <c r="S108" s="117"/>
      <c r="U108" s="117"/>
    </row>
    <row r="109" spans="3:21" s="116" customFormat="1">
      <c r="C109" s="217"/>
      <c r="D109" s="217"/>
      <c r="E109" s="217"/>
      <c r="F109" s="217"/>
      <c r="G109" s="217"/>
      <c r="H109" s="217"/>
      <c r="I109" s="217"/>
      <c r="J109" s="217"/>
      <c r="K109" s="217"/>
      <c r="M109" s="117"/>
      <c r="O109" s="117"/>
      <c r="Q109" s="117"/>
      <c r="S109" s="117"/>
      <c r="U109" s="117"/>
    </row>
    <row r="110" spans="3:21" s="116" customFormat="1">
      <c r="C110" s="217"/>
      <c r="D110" s="217"/>
      <c r="E110" s="217"/>
      <c r="F110" s="217"/>
      <c r="G110" s="217"/>
      <c r="H110" s="217"/>
      <c r="I110" s="217"/>
      <c r="J110" s="217"/>
      <c r="K110" s="217"/>
      <c r="M110" s="117"/>
      <c r="O110" s="117"/>
      <c r="Q110" s="117"/>
      <c r="S110" s="117"/>
      <c r="U110" s="117"/>
    </row>
    <row r="111" spans="3:21" s="116" customFormat="1">
      <c r="C111" s="217"/>
      <c r="D111" s="217"/>
      <c r="E111" s="217"/>
      <c r="F111" s="217"/>
      <c r="G111" s="217"/>
      <c r="H111" s="217"/>
      <c r="I111" s="217"/>
      <c r="J111" s="217"/>
      <c r="K111" s="217"/>
      <c r="M111" s="117"/>
      <c r="O111" s="117"/>
      <c r="Q111" s="117"/>
      <c r="S111" s="117"/>
      <c r="U111" s="117"/>
    </row>
    <row r="112" spans="3:21" s="116" customFormat="1">
      <c r="C112" s="217"/>
      <c r="D112" s="217"/>
      <c r="E112" s="217"/>
      <c r="F112" s="217"/>
      <c r="G112" s="217"/>
      <c r="H112" s="217"/>
      <c r="I112" s="217"/>
      <c r="J112" s="217"/>
      <c r="K112" s="217"/>
      <c r="M112" s="117"/>
      <c r="O112" s="117"/>
      <c r="Q112" s="117"/>
      <c r="S112" s="117"/>
      <c r="U112" s="117"/>
    </row>
    <row r="113" spans="3:21" s="116" customFormat="1">
      <c r="C113" s="217"/>
      <c r="D113" s="217"/>
      <c r="E113" s="217"/>
      <c r="F113" s="217"/>
      <c r="G113" s="217"/>
      <c r="H113" s="217"/>
      <c r="I113" s="217"/>
      <c r="J113" s="217"/>
      <c r="K113" s="217"/>
      <c r="M113" s="117"/>
      <c r="O113" s="117"/>
      <c r="Q113" s="117"/>
      <c r="S113" s="117"/>
      <c r="U113" s="117"/>
    </row>
    <row r="114" spans="3:21" s="116" customFormat="1">
      <c r="C114" s="217"/>
      <c r="D114" s="217"/>
      <c r="E114" s="217"/>
      <c r="F114" s="217"/>
      <c r="G114" s="217"/>
      <c r="H114" s="217"/>
      <c r="I114" s="217"/>
      <c r="J114" s="217"/>
      <c r="K114" s="217"/>
      <c r="M114" s="117"/>
      <c r="O114" s="117"/>
      <c r="Q114" s="117"/>
      <c r="S114" s="117"/>
      <c r="U114" s="117"/>
    </row>
    <row r="115" spans="3:21" s="116" customFormat="1">
      <c r="C115" s="217"/>
      <c r="D115" s="217"/>
      <c r="E115" s="217"/>
      <c r="F115" s="217"/>
      <c r="G115" s="217"/>
      <c r="H115" s="217"/>
      <c r="I115" s="217"/>
      <c r="J115" s="217"/>
      <c r="K115" s="217"/>
      <c r="M115" s="117"/>
      <c r="O115" s="117"/>
      <c r="Q115" s="117"/>
      <c r="S115" s="117"/>
      <c r="U115" s="117"/>
    </row>
    <row r="116" spans="3:21" s="116" customFormat="1">
      <c r="C116" s="217"/>
      <c r="D116" s="217"/>
      <c r="E116" s="217"/>
      <c r="F116" s="217"/>
      <c r="G116" s="217"/>
      <c r="H116" s="217"/>
      <c r="I116" s="217"/>
      <c r="J116" s="217"/>
      <c r="K116" s="217"/>
      <c r="M116" s="117"/>
      <c r="O116" s="117"/>
      <c r="Q116" s="117"/>
      <c r="S116" s="117"/>
      <c r="U116" s="117"/>
    </row>
    <row r="117" spans="3:21" s="116" customFormat="1">
      <c r="C117" s="217"/>
      <c r="D117" s="217"/>
      <c r="E117" s="217"/>
      <c r="F117" s="217"/>
      <c r="G117" s="217"/>
      <c r="H117" s="217"/>
      <c r="I117" s="217"/>
      <c r="J117" s="217"/>
      <c r="K117" s="217"/>
      <c r="M117" s="117"/>
      <c r="O117" s="117"/>
      <c r="Q117" s="117"/>
      <c r="S117" s="117"/>
      <c r="U117" s="117"/>
    </row>
    <row r="118" spans="3:21" s="116" customFormat="1">
      <c r="C118" s="217"/>
      <c r="D118" s="217"/>
      <c r="E118" s="217"/>
      <c r="F118" s="217"/>
      <c r="G118" s="217"/>
      <c r="H118" s="217"/>
      <c r="I118" s="217"/>
      <c r="J118" s="217"/>
      <c r="K118" s="217"/>
      <c r="M118" s="117"/>
      <c r="O118" s="117"/>
      <c r="Q118" s="117"/>
      <c r="S118" s="117"/>
      <c r="U118" s="117"/>
    </row>
    <row r="119" spans="3:21" s="116" customFormat="1">
      <c r="C119" s="217"/>
      <c r="D119" s="217"/>
      <c r="E119" s="217"/>
      <c r="F119" s="217"/>
      <c r="G119" s="217"/>
      <c r="H119" s="217"/>
      <c r="I119" s="217"/>
      <c r="J119" s="217"/>
      <c r="K119" s="217"/>
      <c r="M119" s="117"/>
      <c r="O119" s="117"/>
      <c r="Q119" s="117"/>
      <c r="S119" s="117"/>
      <c r="U119" s="117"/>
    </row>
    <row r="120" spans="3:21" s="116" customFormat="1">
      <c r="C120" s="217"/>
      <c r="D120" s="217"/>
      <c r="E120" s="217"/>
      <c r="F120" s="217"/>
      <c r="G120" s="217"/>
      <c r="H120" s="217"/>
      <c r="I120" s="217"/>
      <c r="J120" s="217"/>
      <c r="K120" s="217"/>
      <c r="M120" s="117"/>
      <c r="O120" s="117"/>
      <c r="Q120" s="117"/>
      <c r="S120" s="117"/>
      <c r="U120" s="117"/>
    </row>
    <row r="121" spans="3:21" s="116" customFormat="1">
      <c r="C121" s="217"/>
      <c r="D121" s="217"/>
      <c r="E121" s="217"/>
      <c r="F121" s="217"/>
      <c r="G121" s="217"/>
      <c r="H121" s="217"/>
      <c r="I121" s="217"/>
      <c r="J121" s="217"/>
      <c r="K121" s="217"/>
      <c r="M121" s="117"/>
      <c r="O121" s="117"/>
      <c r="Q121" s="117"/>
      <c r="S121" s="117"/>
      <c r="U121" s="117"/>
    </row>
    <row r="122" spans="3:21" s="116" customFormat="1">
      <c r="C122" s="217"/>
      <c r="D122" s="217"/>
      <c r="E122" s="217"/>
      <c r="F122" s="217"/>
      <c r="G122" s="217"/>
      <c r="H122" s="217"/>
      <c r="I122" s="217"/>
      <c r="J122" s="217"/>
      <c r="K122" s="217"/>
      <c r="M122" s="117"/>
      <c r="O122" s="117"/>
      <c r="Q122" s="117"/>
      <c r="S122" s="117"/>
      <c r="U122" s="117"/>
    </row>
    <row r="123" spans="3:21" s="116" customFormat="1">
      <c r="C123" s="217"/>
      <c r="D123" s="217"/>
      <c r="E123" s="217"/>
      <c r="F123" s="217"/>
      <c r="G123" s="217"/>
      <c r="H123" s="217"/>
      <c r="I123" s="217"/>
      <c r="J123" s="217"/>
      <c r="K123" s="217"/>
      <c r="M123" s="117"/>
      <c r="O123" s="117"/>
      <c r="Q123" s="117"/>
      <c r="S123" s="117"/>
      <c r="U123" s="117"/>
    </row>
    <row r="124" spans="3:21" s="116" customFormat="1">
      <c r="C124" s="217"/>
      <c r="D124" s="217"/>
      <c r="E124" s="217"/>
      <c r="F124" s="217"/>
      <c r="G124" s="217"/>
      <c r="H124" s="217"/>
      <c r="I124" s="217"/>
      <c r="J124" s="217"/>
      <c r="K124" s="217"/>
      <c r="M124" s="117"/>
      <c r="O124" s="117"/>
      <c r="Q124" s="117"/>
      <c r="S124" s="117"/>
      <c r="U124" s="117"/>
    </row>
    <row r="125" spans="3:21" s="116" customFormat="1">
      <c r="C125" s="217"/>
      <c r="D125" s="217"/>
      <c r="E125" s="217"/>
      <c r="F125" s="217"/>
      <c r="G125" s="217"/>
      <c r="H125" s="217"/>
      <c r="I125" s="217"/>
      <c r="J125" s="217"/>
      <c r="K125" s="217"/>
      <c r="M125" s="117"/>
      <c r="O125" s="117"/>
      <c r="Q125" s="117"/>
      <c r="S125" s="117"/>
      <c r="U125" s="117"/>
    </row>
    <row r="126" spans="3:21" s="116" customFormat="1">
      <c r="C126" s="217"/>
      <c r="D126" s="217"/>
      <c r="E126" s="217"/>
      <c r="F126" s="217"/>
      <c r="G126" s="217"/>
      <c r="H126" s="217"/>
      <c r="I126" s="217"/>
      <c r="J126" s="217"/>
      <c r="K126" s="217"/>
      <c r="M126" s="117"/>
      <c r="O126" s="117"/>
      <c r="Q126" s="117"/>
      <c r="S126" s="117"/>
      <c r="U126" s="117"/>
    </row>
    <row r="127" spans="3:21" s="116" customFormat="1">
      <c r="C127" s="217"/>
      <c r="D127" s="217"/>
      <c r="E127" s="217"/>
      <c r="F127" s="217"/>
      <c r="G127" s="217"/>
      <c r="H127" s="217"/>
      <c r="I127" s="217"/>
      <c r="J127" s="217"/>
      <c r="K127" s="217"/>
      <c r="M127" s="117"/>
      <c r="O127" s="117"/>
      <c r="Q127" s="117"/>
      <c r="S127" s="117"/>
      <c r="U127" s="117"/>
    </row>
    <row r="128" spans="3:21" s="116" customFormat="1">
      <c r="C128" s="217"/>
      <c r="D128" s="217"/>
      <c r="E128" s="217"/>
      <c r="F128" s="217"/>
      <c r="G128" s="217"/>
      <c r="H128" s="217"/>
      <c r="I128" s="217"/>
      <c r="J128" s="217"/>
      <c r="K128" s="217"/>
      <c r="M128" s="117"/>
      <c r="O128" s="117"/>
      <c r="Q128" s="117"/>
      <c r="S128" s="117"/>
      <c r="U128" s="117"/>
    </row>
    <row r="129" spans="3:21" s="116" customFormat="1">
      <c r="C129" s="217"/>
      <c r="D129" s="217"/>
      <c r="E129" s="217"/>
      <c r="F129" s="217"/>
      <c r="G129" s="217"/>
      <c r="H129" s="217"/>
      <c r="I129" s="217"/>
      <c r="J129" s="217"/>
      <c r="K129" s="217"/>
      <c r="M129" s="117"/>
      <c r="O129" s="117"/>
      <c r="Q129" s="117"/>
      <c r="S129" s="117"/>
      <c r="U129" s="117"/>
    </row>
    <row r="130" spans="3:21" s="116" customFormat="1">
      <c r="C130" s="217"/>
      <c r="D130" s="217"/>
      <c r="E130" s="217"/>
      <c r="F130" s="217"/>
      <c r="G130" s="217"/>
      <c r="H130" s="217"/>
      <c r="I130" s="217"/>
      <c r="J130" s="217"/>
      <c r="K130" s="217"/>
      <c r="M130" s="117"/>
      <c r="O130" s="117"/>
      <c r="Q130" s="117"/>
      <c r="S130" s="117"/>
      <c r="U130" s="117"/>
    </row>
    <row r="131" spans="3:21" s="116" customFormat="1">
      <c r="C131" s="217"/>
      <c r="D131" s="217"/>
      <c r="E131" s="217"/>
      <c r="F131" s="217"/>
      <c r="G131" s="217"/>
      <c r="H131" s="217"/>
      <c r="I131" s="217"/>
      <c r="J131" s="217"/>
      <c r="K131" s="217"/>
      <c r="M131" s="117"/>
      <c r="O131" s="117"/>
      <c r="Q131" s="117"/>
      <c r="S131" s="117"/>
      <c r="U131" s="117"/>
    </row>
    <row r="132" spans="3:21" s="116" customFormat="1">
      <c r="C132" s="217"/>
      <c r="D132" s="217"/>
      <c r="E132" s="217"/>
      <c r="F132" s="217"/>
      <c r="G132" s="217"/>
      <c r="H132" s="217"/>
      <c r="I132" s="217"/>
      <c r="J132" s="217"/>
      <c r="K132" s="217"/>
      <c r="M132" s="117"/>
      <c r="O132" s="117"/>
      <c r="Q132" s="117"/>
      <c r="S132" s="117"/>
      <c r="U132" s="117"/>
    </row>
    <row r="133" spans="3:21" s="116" customFormat="1">
      <c r="C133" s="217"/>
      <c r="D133" s="217"/>
      <c r="E133" s="217"/>
      <c r="F133" s="217"/>
      <c r="G133" s="217"/>
      <c r="H133" s="217"/>
      <c r="I133" s="217"/>
      <c r="J133" s="217"/>
      <c r="K133" s="217"/>
      <c r="M133" s="117"/>
      <c r="O133" s="117"/>
      <c r="Q133" s="117"/>
      <c r="S133" s="117"/>
      <c r="U133" s="117"/>
    </row>
    <row r="134" spans="3:21" s="116" customFormat="1">
      <c r="C134" s="217"/>
      <c r="D134" s="217"/>
      <c r="E134" s="217"/>
      <c r="F134" s="217"/>
      <c r="G134" s="217"/>
      <c r="H134" s="217"/>
      <c r="I134" s="217"/>
      <c r="J134" s="217"/>
      <c r="K134" s="217"/>
      <c r="M134" s="117"/>
      <c r="O134" s="117"/>
      <c r="Q134" s="117"/>
      <c r="S134" s="117"/>
      <c r="U134" s="117"/>
    </row>
    <row r="135" spans="3:21" s="116" customFormat="1">
      <c r="C135" s="217"/>
      <c r="D135" s="217"/>
      <c r="E135" s="217"/>
      <c r="F135" s="217"/>
      <c r="G135" s="217"/>
      <c r="H135" s="217"/>
      <c r="I135" s="217"/>
      <c r="J135" s="217"/>
      <c r="K135" s="217"/>
      <c r="M135" s="117"/>
      <c r="O135" s="117"/>
      <c r="Q135" s="117"/>
      <c r="S135" s="117"/>
      <c r="U135" s="117"/>
    </row>
    <row r="136" spans="3:21" s="116" customFormat="1">
      <c r="C136" s="217"/>
      <c r="D136" s="217"/>
      <c r="E136" s="217"/>
      <c r="F136" s="217"/>
      <c r="G136" s="217"/>
      <c r="H136" s="217"/>
      <c r="I136" s="217"/>
      <c r="J136" s="217"/>
      <c r="K136" s="217"/>
      <c r="M136" s="117"/>
      <c r="O136" s="117"/>
      <c r="Q136" s="117"/>
      <c r="S136" s="117"/>
      <c r="U136" s="117"/>
    </row>
    <row r="137" spans="3:21" s="116" customFormat="1">
      <c r="C137" s="217"/>
      <c r="D137" s="217"/>
      <c r="E137" s="217"/>
      <c r="F137" s="217"/>
      <c r="G137" s="217"/>
      <c r="H137" s="217"/>
      <c r="I137" s="217"/>
      <c r="J137" s="217"/>
      <c r="K137" s="217"/>
      <c r="M137" s="117"/>
      <c r="O137" s="117"/>
      <c r="Q137" s="117"/>
      <c r="S137" s="117"/>
      <c r="U137" s="117"/>
    </row>
    <row r="138" spans="3:21" s="116" customFormat="1">
      <c r="C138" s="217"/>
      <c r="D138" s="217"/>
      <c r="E138" s="217"/>
      <c r="F138" s="217"/>
      <c r="G138" s="217"/>
      <c r="H138" s="217"/>
      <c r="I138" s="217"/>
      <c r="J138" s="217"/>
      <c r="K138" s="217"/>
      <c r="M138" s="117"/>
      <c r="O138" s="117"/>
      <c r="Q138" s="117"/>
      <c r="S138" s="117"/>
      <c r="U138" s="117"/>
    </row>
    <row r="139" spans="3:21" s="116" customFormat="1">
      <c r="C139" s="217"/>
      <c r="D139" s="217"/>
      <c r="E139" s="217"/>
      <c r="F139" s="217"/>
      <c r="G139" s="217"/>
      <c r="H139" s="217"/>
      <c r="I139" s="217"/>
      <c r="J139" s="217"/>
      <c r="K139" s="217"/>
      <c r="M139" s="117"/>
      <c r="O139" s="117"/>
      <c r="Q139" s="117"/>
      <c r="S139" s="117"/>
      <c r="U139" s="117"/>
    </row>
    <row r="140" spans="3:21" s="116" customFormat="1">
      <c r="C140" s="217"/>
      <c r="D140" s="217"/>
      <c r="E140" s="217"/>
      <c r="F140" s="217"/>
      <c r="G140" s="217"/>
      <c r="H140" s="217"/>
      <c r="I140" s="217"/>
      <c r="J140" s="217"/>
      <c r="K140" s="217"/>
      <c r="M140" s="117"/>
      <c r="O140" s="117"/>
      <c r="Q140" s="117"/>
      <c r="S140" s="117"/>
      <c r="U140" s="117"/>
    </row>
    <row r="141" spans="3:21" s="116" customFormat="1">
      <c r="C141" s="217"/>
      <c r="D141" s="217"/>
      <c r="E141" s="217"/>
      <c r="F141" s="217"/>
      <c r="G141" s="217"/>
      <c r="H141" s="217"/>
      <c r="I141" s="217"/>
      <c r="J141" s="217"/>
      <c r="K141" s="217"/>
      <c r="M141" s="117"/>
      <c r="O141" s="117"/>
      <c r="Q141" s="117"/>
      <c r="S141" s="117"/>
      <c r="U141" s="117"/>
    </row>
    <row r="142" spans="3:21" s="116" customFormat="1">
      <c r="C142" s="217"/>
      <c r="D142" s="217"/>
      <c r="E142" s="217"/>
      <c r="F142" s="217"/>
      <c r="G142" s="217"/>
      <c r="H142" s="217"/>
      <c r="I142" s="217"/>
      <c r="J142" s="217"/>
      <c r="K142" s="217"/>
      <c r="M142" s="117"/>
      <c r="O142" s="117"/>
      <c r="Q142" s="117"/>
      <c r="S142" s="117"/>
      <c r="U142" s="117"/>
    </row>
    <row r="143" spans="3:21" s="116" customFormat="1">
      <c r="C143" s="217"/>
      <c r="D143" s="217"/>
      <c r="E143" s="217"/>
      <c r="F143" s="217"/>
      <c r="G143" s="217"/>
      <c r="H143" s="217"/>
      <c r="I143" s="217"/>
      <c r="J143" s="217"/>
      <c r="K143" s="217"/>
      <c r="M143" s="117"/>
      <c r="O143" s="117"/>
      <c r="Q143" s="117"/>
      <c r="S143" s="117"/>
      <c r="U143" s="117"/>
    </row>
    <row r="144" spans="3:21" s="116" customFormat="1">
      <c r="C144" s="217"/>
      <c r="D144" s="217"/>
      <c r="E144" s="217"/>
      <c r="F144" s="217"/>
      <c r="G144" s="217"/>
      <c r="H144" s="217"/>
      <c r="I144" s="217"/>
      <c r="J144" s="217"/>
      <c r="K144" s="217"/>
      <c r="M144" s="117"/>
      <c r="O144" s="117"/>
      <c r="Q144" s="117"/>
      <c r="S144" s="117"/>
      <c r="U144" s="117"/>
    </row>
    <row r="145" spans="3:21" s="116" customFormat="1">
      <c r="C145" s="217"/>
      <c r="D145" s="217"/>
      <c r="E145" s="217"/>
      <c r="F145" s="217"/>
      <c r="G145" s="217"/>
      <c r="H145" s="217"/>
      <c r="I145" s="217"/>
      <c r="J145" s="217"/>
      <c r="K145" s="217"/>
      <c r="M145" s="117"/>
      <c r="O145" s="117"/>
      <c r="Q145" s="117"/>
      <c r="S145" s="117"/>
      <c r="U145" s="117"/>
    </row>
    <row r="146" spans="3:21" s="116" customFormat="1">
      <c r="C146" s="217"/>
      <c r="D146" s="217"/>
      <c r="E146" s="217"/>
      <c r="F146" s="217"/>
      <c r="G146" s="217"/>
      <c r="H146" s="217"/>
      <c r="I146" s="217"/>
      <c r="J146" s="217"/>
      <c r="K146" s="217"/>
      <c r="M146" s="117"/>
      <c r="O146" s="117"/>
      <c r="Q146" s="117"/>
      <c r="S146" s="117"/>
      <c r="U146" s="117"/>
    </row>
    <row r="147" spans="3:21" s="116" customFormat="1">
      <c r="C147" s="217"/>
      <c r="D147" s="217"/>
      <c r="E147" s="217"/>
      <c r="F147" s="217"/>
      <c r="G147" s="217"/>
      <c r="H147" s="217"/>
      <c r="I147" s="217"/>
      <c r="J147" s="217"/>
      <c r="K147" s="217"/>
      <c r="M147" s="117"/>
      <c r="O147" s="117"/>
      <c r="Q147" s="117"/>
      <c r="S147" s="117"/>
      <c r="U147" s="117"/>
    </row>
    <row r="148" spans="3:21" s="116" customFormat="1">
      <c r="C148" s="217"/>
      <c r="D148" s="217"/>
      <c r="E148" s="217"/>
      <c r="F148" s="217"/>
      <c r="G148" s="217"/>
      <c r="H148" s="217"/>
      <c r="I148" s="217"/>
      <c r="J148" s="217"/>
      <c r="K148" s="217"/>
      <c r="M148" s="117"/>
      <c r="O148" s="117"/>
      <c r="Q148" s="117"/>
      <c r="S148" s="117"/>
      <c r="U148" s="117"/>
    </row>
    <row r="149" spans="3:21" s="116" customFormat="1">
      <c r="C149" s="217"/>
      <c r="D149" s="217"/>
      <c r="E149" s="217"/>
      <c r="F149" s="217"/>
      <c r="G149" s="217"/>
      <c r="H149" s="217"/>
      <c r="I149" s="217"/>
      <c r="J149" s="217"/>
      <c r="K149" s="217"/>
      <c r="M149" s="117"/>
      <c r="O149" s="117"/>
      <c r="Q149" s="117"/>
      <c r="S149" s="117"/>
      <c r="U149" s="117"/>
    </row>
    <row r="150" spans="3:21" s="116" customFormat="1">
      <c r="C150" s="217"/>
      <c r="D150" s="217"/>
      <c r="E150" s="217"/>
      <c r="F150" s="217"/>
      <c r="G150" s="217"/>
      <c r="H150" s="217"/>
      <c r="I150" s="217"/>
      <c r="J150" s="217"/>
      <c r="K150" s="217"/>
      <c r="M150" s="117"/>
      <c r="O150" s="117"/>
      <c r="Q150" s="117"/>
      <c r="S150" s="117"/>
      <c r="U150" s="117"/>
    </row>
    <row r="151" spans="3:21" s="116" customFormat="1">
      <c r="C151" s="217"/>
      <c r="D151" s="217"/>
      <c r="E151" s="217"/>
      <c r="F151" s="217"/>
      <c r="G151" s="217"/>
      <c r="H151" s="217"/>
      <c r="I151" s="217"/>
      <c r="J151" s="217"/>
      <c r="K151" s="217"/>
      <c r="M151" s="117"/>
      <c r="O151" s="117"/>
      <c r="Q151" s="117"/>
      <c r="S151" s="117"/>
      <c r="U151" s="117"/>
    </row>
    <row r="152" spans="3:21" s="116" customFormat="1">
      <c r="C152" s="217"/>
      <c r="D152" s="217"/>
      <c r="E152" s="217"/>
      <c r="F152" s="217"/>
      <c r="G152" s="217"/>
      <c r="H152" s="217"/>
      <c r="I152" s="217"/>
      <c r="J152" s="217"/>
      <c r="K152" s="217"/>
      <c r="M152" s="117"/>
      <c r="O152" s="117"/>
      <c r="Q152" s="117"/>
      <c r="S152" s="117"/>
      <c r="U152" s="117"/>
    </row>
    <row r="153" spans="3:21" s="116" customFormat="1">
      <c r="C153" s="217"/>
      <c r="D153" s="217"/>
      <c r="E153" s="217"/>
      <c r="F153" s="217"/>
      <c r="G153" s="217"/>
      <c r="H153" s="217"/>
      <c r="I153" s="217"/>
      <c r="J153" s="217"/>
      <c r="K153" s="217"/>
      <c r="M153" s="117"/>
      <c r="O153" s="117"/>
      <c r="Q153" s="117"/>
      <c r="S153" s="117"/>
      <c r="U153" s="117"/>
    </row>
    <row r="154" spans="3:21" s="116" customFormat="1">
      <c r="C154" s="217"/>
      <c r="D154" s="217"/>
      <c r="E154" s="217"/>
      <c r="F154" s="217"/>
      <c r="G154" s="217"/>
      <c r="H154" s="217"/>
      <c r="I154" s="217"/>
      <c r="J154" s="217"/>
      <c r="K154" s="217"/>
      <c r="M154" s="117"/>
      <c r="O154" s="117"/>
      <c r="Q154" s="117"/>
      <c r="S154" s="117"/>
      <c r="U154" s="117"/>
    </row>
    <row r="155" spans="3:21" s="116" customFormat="1">
      <c r="C155" s="217"/>
      <c r="D155" s="217"/>
      <c r="E155" s="217"/>
      <c r="F155" s="217"/>
      <c r="G155" s="217"/>
      <c r="H155" s="217"/>
      <c r="I155" s="217"/>
      <c r="J155" s="217"/>
      <c r="K155" s="217"/>
      <c r="M155" s="117"/>
      <c r="O155" s="117"/>
      <c r="Q155" s="117"/>
      <c r="S155" s="117"/>
      <c r="U155" s="117"/>
    </row>
    <row r="156" spans="3:21" s="116" customFormat="1">
      <c r="C156" s="217"/>
      <c r="D156" s="217"/>
      <c r="E156" s="217"/>
      <c r="F156" s="217"/>
      <c r="G156" s="217"/>
      <c r="H156" s="217"/>
      <c r="I156" s="217"/>
      <c r="J156" s="217"/>
      <c r="K156" s="217"/>
      <c r="M156" s="117"/>
      <c r="O156" s="117"/>
      <c r="Q156" s="117"/>
      <c r="S156" s="117"/>
      <c r="U156" s="117"/>
    </row>
    <row r="157" spans="3:21" s="116" customFormat="1">
      <c r="C157" s="217"/>
      <c r="D157" s="217"/>
      <c r="E157" s="217"/>
      <c r="F157" s="217"/>
      <c r="G157" s="217"/>
      <c r="H157" s="217"/>
      <c r="I157" s="217"/>
      <c r="J157" s="217"/>
      <c r="K157" s="217"/>
      <c r="M157" s="117"/>
      <c r="O157" s="117"/>
      <c r="Q157" s="117"/>
      <c r="S157" s="117"/>
      <c r="U157" s="117"/>
    </row>
    <row r="158" spans="3:21" s="116" customFormat="1">
      <c r="C158" s="217"/>
      <c r="D158" s="217"/>
      <c r="E158" s="217"/>
      <c r="F158" s="217"/>
      <c r="G158" s="217"/>
      <c r="H158" s="217"/>
      <c r="I158" s="217"/>
      <c r="J158" s="217"/>
      <c r="K158" s="217"/>
      <c r="M158" s="117"/>
      <c r="O158" s="117"/>
      <c r="Q158" s="117"/>
      <c r="S158" s="117"/>
      <c r="U158" s="117"/>
    </row>
    <row r="159" spans="3:21" s="116" customFormat="1">
      <c r="C159" s="217"/>
      <c r="D159" s="217"/>
      <c r="E159" s="217"/>
      <c r="F159" s="217"/>
      <c r="G159" s="217"/>
      <c r="H159" s="217"/>
      <c r="I159" s="217"/>
      <c r="J159" s="217"/>
      <c r="K159" s="217"/>
      <c r="M159" s="117"/>
      <c r="O159" s="117"/>
      <c r="Q159" s="117"/>
      <c r="S159" s="117"/>
      <c r="U159" s="117"/>
    </row>
    <row r="160" spans="3:21" s="116" customFormat="1">
      <c r="C160" s="217"/>
      <c r="D160" s="217"/>
      <c r="E160" s="217"/>
      <c r="F160" s="217"/>
      <c r="G160" s="217"/>
      <c r="H160" s="217"/>
      <c r="I160" s="217"/>
      <c r="J160" s="217"/>
      <c r="K160" s="217"/>
      <c r="M160" s="117"/>
      <c r="O160" s="117"/>
      <c r="Q160" s="117"/>
      <c r="S160" s="117"/>
      <c r="U160" s="117"/>
    </row>
    <row r="161" spans="2:21" s="116" customFormat="1">
      <c r="C161" s="217"/>
      <c r="D161" s="217"/>
      <c r="E161" s="217"/>
      <c r="F161" s="217"/>
      <c r="G161" s="217"/>
      <c r="H161" s="217"/>
      <c r="I161" s="217"/>
      <c r="J161" s="217"/>
      <c r="K161" s="217"/>
      <c r="M161" s="117"/>
      <c r="O161" s="117"/>
      <c r="Q161" s="117"/>
      <c r="S161" s="117"/>
      <c r="U161" s="117"/>
    </row>
    <row r="162" spans="2:21" s="116" customFormat="1">
      <c r="C162" s="217"/>
      <c r="D162" s="217"/>
      <c r="E162" s="217"/>
      <c r="F162" s="217"/>
      <c r="G162" s="217"/>
      <c r="H162" s="217"/>
      <c r="I162" s="217"/>
      <c r="J162" s="217"/>
      <c r="K162" s="217"/>
      <c r="M162" s="117"/>
      <c r="O162" s="117"/>
      <c r="Q162" s="117"/>
      <c r="S162" s="117"/>
      <c r="U162" s="117"/>
    </row>
    <row r="163" spans="2:21" s="116" customFormat="1">
      <c r="C163" s="217"/>
      <c r="D163" s="217"/>
      <c r="E163" s="217"/>
      <c r="F163" s="217"/>
      <c r="G163" s="217"/>
      <c r="H163" s="217"/>
      <c r="I163" s="217"/>
      <c r="J163" s="217"/>
      <c r="K163" s="217"/>
      <c r="M163" s="117"/>
      <c r="O163" s="117"/>
      <c r="Q163" s="117"/>
      <c r="S163" s="117"/>
      <c r="U163" s="117"/>
    </row>
    <row r="164" spans="2:21" s="116" customFormat="1">
      <c r="C164" s="217"/>
      <c r="D164" s="217"/>
      <c r="E164" s="217"/>
      <c r="F164" s="217"/>
      <c r="G164" s="217"/>
      <c r="H164" s="217"/>
      <c r="I164" s="217"/>
      <c r="J164" s="217"/>
      <c r="K164" s="217"/>
      <c r="M164" s="117"/>
      <c r="O164" s="117"/>
      <c r="Q164" s="117"/>
      <c r="S164" s="117"/>
      <c r="U164" s="117"/>
    </row>
    <row r="165" spans="2:21" s="116" customFormat="1">
      <c r="C165" s="217"/>
      <c r="D165" s="217"/>
      <c r="E165" s="217"/>
      <c r="F165" s="217"/>
      <c r="G165" s="217"/>
      <c r="H165" s="217"/>
      <c r="I165" s="217"/>
      <c r="J165" s="217"/>
      <c r="K165" s="217"/>
      <c r="M165" s="117"/>
      <c r="O165" s="117"/>
      <c r="Q165" s="117"/>
      <c r="S165" s="117"/>
      <c r="U165" s="117"/>
    </row>
    <row r="166" spans="2:21" s="116" customFormat="1">
      <c r="C166" s="217"/>
      <c r="D166" s="217"/>
      <c r="E166" s="217"/>
      <c r="F166" s="217"/>
      <c r="G166" s="217"/>
      <c r="H166" s="217"/>
      <c r="I166" s="217"/>
      <c r="J166" s="217"/>
      <c r="K166" s="217"/>
      <c r="M166" s="117"/>
      <c r="O166" s="117"/>
      <c r="Q166" s="117"/>
      <c r="S166" s="117"/>
      <c r="U166" s="117"/>
    </row>
    <row r="167" spans="2:21" s="116" customFormat="1">
      <c r="C167" s="217"/>
      <c r="D167" s="217"/>
      <c r="E167" s="217"/>
      <c r="F167" s="217"/>
      <c r="G167" s="217"/>
      <c r="H167" s="217"/>
      <c r="I167" s="217"/>
      <c r="J167" s="217"/>
      <c r="K167" s="217"/>
      <c r="M167" s="117"/>
      <c r="O167" s="117"/>
      <c r="Q167" s="117"/>
      <c r="S167" s="117"/>
      <c r="U167" s="117"/>
    </row>
    <row r="168" spans="2:21" s="116" customFormat="1">
      <c r="C168" s="217"/>
      <c r="D168" s="217"/>
      <c r="E168" s="217"/>
      <c r="F168" s="217"/>
      <c r="G168" s="217"/>
      <c r="H168" s="217"/>
      <c r="I168" s="217"/>
      <c r="J168" s="217"/>
      <c r="K168" s="217"/>
      <c r="M168" s="117"/>
      <c r="O168" s="117"/>
      <c r="Q168" s="117"/>
      <c r="S168" s="117"/>
      <c r="U168" s="117"/>
    </row>
    <row r="169" spans="2:21" s="116" customFormat="1">
      <c r="C169" s="217"/>
      <c r="D169" s="217"/>
      <c r="E169" s="217"/>
      <c r="F169" s="217"/>
      <c r="G169" s="217"/>
      <c r="H169" s="217"/>
      <c r="I169" s="217"/>
      <c r="J169" s="217"/>
      <c r="K169" s="217"/>
      <c r="M169" s="117"/>
      <c r="O169" s="117"/>
      <c r="Q169" s="117"/>
      <c r="S169" s="117"/>
      <c r="U169" s="117"/>
    </row>
    <row r="170" spans="2:21" s="116" customFormat="1">
      <c r="C170" s="217"/>
      <c r="D170" s="217"/>
      <c r="E170" s="217"/>
      <c r="F170" s="217"/>
      <c r="G170" s="217"/>
      <c r="H170" s="217"/>
      <c r="I170" s="217"/>
      <c r="J170" s="217"/>
      <c r="K170" s="217"/>
      <c r="M170" s="117"/>
      <c r="O170" s="117"/>
      <c r="Q170" s="117"/>
      <c r="S170" s="117"/>
      <c r="U170" s="117"/>
    </row>
    <row r="171" spans="2:21" s="116" customFormat="1">
      <c r="B171" s="5"/>
      <c r="C171" s="210"/>
      <c r="D171" s="210"/>
      <c r="E171" s="210"/>
      <c r="F171" s="210"/>
      <c r="G171" s="210"/>
      <c r="H171" s="210"/>
      <c r="I171" s="210"/>
      <c r="J171" s="211"/>
      <c r="K171" s="211"/>
      <c r="M171" s="117"/>
      <c r="O171" s="117"/>
      <c r="Q171" s="117"/>
      <c r="S171" s="117"/>
      <c r="U171" s="117"/>
    </row>
  </sheetData>
  <sheetProtection sheet="1" objects="1" scenarios="1"/>
  <mergeCells count="11">
    <mergeCell ref="B47:K47"/>
    <mergeCell ref="O28:R28"/>
    <mergeCell ref="O30:X31"/>
    <mergeCell ref="B2:K3"/>
    <mergeCell ref="I46:K46"/>
    <mergeCell ref="M30:N30"/>
    <mergeCell ref="C30:C31"/>
    <mergeCell ref="K5:M8"/>
    <mergeCell ref="D30:G30"/>
    <mergeCell ref="H30:K30"/>
    <mergeCell ref="B46:E46"/>
  </mergeCells>
  <phoneticPr fontId="3" type="noConversion"/>
  <pageMargins left="0.7" right="0.7" top="0.75" bottom="0.75" header="0.3" footer="0.3"/>
  <pageSetup paperSize="9" scale="74"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sheetPr codeName="Sheet42" enableFormatConditionsCalculation="0">
    <tabColor indexed="9"/>
  </sheetPr>
  <dimension ref="A2:O29"/>
  <sheetViews>
    <sheetView showRowColHeaders="0" workbookViewId="0">
      <selection activeCell="E7" sqref="E7"/>
    </sheetView>
  </sheetViews>
  <sheetFormatPr defaultRowHeight="12.75"/>
  <cols>
    <col min="1" max="1" width="33.7109375" customWidth="1"/>
    <col min="2" max="2" width="43.28515625" style="246" customWidth="1"/>
    <col min="3" max="3" width="10.85546875" customWidth="1"/>
    <col min="4" max="4" width="5.140625" bestFit="1" customWidth="1"/>
    <col min="5" max="5" width="10.85546875" bestFit="1" customWidth="1"/>
    <col min="6" max="6" width="10.42578125" bestFit="1" customWidth="1"/>
    <col min="7" max="7" width="4" bestFit="1" customWidth="1"/>
    <col min="8" max="16" width="6.28515625" customWidth="1"/>
  </cols>
  <sheetData>
    <row r="2" spans="1:15">
      <c r="B2" s="247" t="s">
        <v>236</v>
      </c>
      <c r="C2" s="248"/>
      <c r="D2" s="248"/>
      <c r="E2" s="248"/>
      <c r="F2" s="248"/>
      <c r="G2" s="248"/>
      <c r="H2" s="248"/>
      <c r="I2" s="248"/>
      <c r="J2" s="248"/>
      <c r="K2" s="248"/>
    </row>
    <row r="3" spans="1:15">
      <c r="B3" s="247"/>
      <c r="C3" s="248"/>
      <c r="D3" s="248"/>
      <c r="E3" s="248"/>
      <c r="F3" s="248"/>
      <c r="G3" s="248"/>
      <c r="H3" s="248"/>
      <c r="I3" s="248"/>
      <c r="J3" s="248"/>
      <c r="K3" s="248"/>
    </row>
    <row r="4" spans="1:15">
      <c r="B4" s="247"/>
      <c r="C4" s="40" t="s">
        <v>73</v>
      </c>
      <c r="D4" s="40" t="s">
        <v>74</v>
      </c>
      <c r="E4" s="40" t="s">
        <v>75</v>
      </c>
      <c r="F4" s="40" t="s">
        <v>76</v>
      </c>
      <c r="G4" s="248"/>
      <c r="H4" s="230"/>
      <c r="I4" s="230"/>
      <c r="J4" s="230"/>
      <c r="K4" s="248"/>
    </row>
    <row r="5" spans="1:15">
      <c r="B5" s="366" t="str">
        <f>"Childminder  ("&amp;TEXT('Chart 1'!C24,"##,##")&amp;")"</f>
        <v>Childminder  (2,420)</v>
      </c>
      <c r="C5" s="249">
        <f>'Chart 1'!H24</f>
        <v>4.7107438016528924</v>
      </c>
      <c r="D5" s="249">
        <f>'Chart 1'!I24</f>
        <v>62.314049586776861</v>
      </c>
      <c r="E5" s="249">
        <f>'Chart 1'!J24</f>
        <v>27.644628099173552</v>
      </c>
      <c r="F5" s="249">
        <f>'Chart 1'!K24</f>
        <v>5.330578512396694</v>
      </c>
      <c r="G5" s="249">
        <f>SUM(C5:F5)</f>
        <v>100</v>
      </c>
      <c r="H5" s="248"/>
      <c r="I5" s="248"/>
      <c r="J5" s="248"/>
      <c r="K5" s="248"/>
    </row>
    <row r="6" spans="1:15">
      <c r="B6" s="327" t="str">
        <f>"Childcare on non-domestic premises ("&amp;TEXT('Chart 1'!C25,"##,##")&amp;")"</f>
        <v>Childcare on non-domestic premises (1,675)</v>
      </c>
      <c r="C6" s="249">
        <f>'Chart 1'!H25</f>
        <v>10.149253731343284</v>
      </c>
      <c r="D6" s="249">
        <f>'Chart 1'!I25</f>
        <v>60.179104477611943</v>
      </c>
      <c r="E6" s="249">
        <f>'Chart 1'!J25</f>
        <v>23.522388059701491</v>
      </c>
      <c r="F6" s="249">
        <f>'Chart 1'!K25</f>
        <v>6.1492537313432836</v>
      </c>
      <c r="G6" s="249">
        <f>SUM(C6:F6)</f>
        <v>99.999999999999986</v>
      </c>
      <c r="H6" s="248"/>
      <c r="I6" s="248"/>
      <c r="J6" s="248"/>
      <c r="K6" s="248"/>
    </row>
    <row r="7" spans="1:15">
      <c r="B7" s="327" t="str">
        <f>"All provision ("&amp;TEXT('Chart 1'!C27,"##,##")&amp;")"</f>
        <v>All provision (4,110)</v>
      </c>
      <c r="C7" s="249">
        <f>'Chart 1'!H27</f>
        <v>7.0316301703163013</v>
      </c>
      <c r="D7" s="249">
        <f>'Chart 1'!I27</f>
        <v>61.386861313868614</v>
      </c>
      <c r="E7" s="249">
        <f>'Chart 1'!J27</f>
        <v>25.912408759124087</v>
      </c>
      <c r="F7" s="249">
        <f>'Chart 1'!K27</f>
        <v>5.669099756690998</v>
      </c>
      <c r="G7" s="249">
        <f>SUM(C7:F7)</f>
        <v>100</v>
      </c>
      <c r="H7" s="248"/>
      <c r="I7" s="248"/>
      <c r="J7" s="248"/>
      <c r="K7" s="248"/>
    </row>
    <row r="8" spans="1:15">
      <c r="C8" s="248"/>
      <c r="D8" s="248"/>
      <c r="E8" s="248"/>
      <c r="F8" s="248"/>
      <c r="G8" s="248"/>
      <c r="H8" s="248"/>
      <c r="I8" s="248"/>
      <c r="J8" s="248"/>
      <c r="K8" s="248"/>
    </row>
    <row r="9" spans="1:15">
      <c r="C9" s="248"/>
      <c r="D9" s="248"/>
      <c r="E9" s="248"/>
      <c r="F9" s="248"/>
      <c r="G9" s="248"/>
      <c r="H9" s="248"/>
      <c r="I9" s="248"/>
      <c r="J9" s="248"/>
      <c r="K9" s="248"/>
    </row>
    <row r="10" spans="1:15">
      <c r="A10" s="247" t="s">
        <v>237</v>
      </c>
      <c r="C10" s="248"/>
      <c r="D10" s="248"/>
      <c r="E10" s="248"/>
      <c r="F10" s="248"/>
      <c r="G10" s="248"/>
      <c r="H10" s="248"/>
      <c r="I10" s="248"/>
      <c r="J10" s="248"/>
      <c r="K10" s="248"/>
    </row>
    <row r="11" spans="1:15">
      <c r="C11" s="165" t="s">
        <v>73</v>
      </c>
      <c r="D11" s="165" t="s">
        <v>74</v>
      </c>
      <c r="E11" s="165" t="s">
        <v>75</v>
      </c>
      <c r="F11" s="165" t="s">
        <v>76</v>
      </c>
      <c r="G11" s="250"/>
      <c r="H11" s="247"/>
      <c r="I11" s="247"/>
      <c r="J11" s="247"/>
      <c r="K11" s="247"/>
      <c r="L11" s="246"/>
      <c r="M11" s="246"/>
      <c r="N11" s="246"/>
      <c r="O11" s="246"/>
    </row>
    <row r="12" spans="1:15" ht="25.5">
      <c r="A12" s="247" t="str">
        <f>'Chart 2'!B41</f>
        <v>Overall effectiveness: The quality and standards of the provision</v>
      </c>
      <c r="B12" s="246" t="str">
        <f>"Childminder ("&amp;TEXT('Chart 2'!E42,"##,##")&amp;")"</f>
        <v>Childminder (2,420)</v>
      </c>
      <c r="C12" s="262">
        <f>'Chart 2'!J42</f>
        <v>4.7107438016528924</v>
      </c>
      <c r="D12" s="262">
        <f>'Chart 2'!K42</f>
        <v>62.314049586776854</v>
      </c>
      <c r="E12" s="262">
        <f>'Chart 2'!L42</f>
        <v>27.644628099173552</v>
      </c>
      <c r="F12" s="262">
        <f>'Chart 2'!M42</f>
        <v>5.330578512396694</v>
      </c>
      <c r="G12" s="250">
        <f>SUM(C12:F12)</f>
        <v>100</v>
      </c>
      <c r="H12" s="247"/>
      <c r="I12" s="248"/>
      <c r="J12" s="248"/>
      <c r="K12" s="248"/>
    </row>
    <row r="13" spans="1:15">
      <c r="B13" s="327" t="str">
        <f>"Childcare on non-domestic premises ("&amp;TEXT('Chart 2'!E43,"##,##")&amp;")"</f>
        <v>Childcare on non-domestic premises (1,675)</v>
      </c>
      <c r="C13" s="262">
        <f>'Chart 2'!J43</f>
        <v>10.149253731343283</v>
      </c>
      <c r="D13" s="262">
        <f>'Chart 2'!K43</f>
        <v>60.179104477611943</v>
      </c>
      <c r="E13" s="262">
        <f>'Chart 2'!L43</f>
        <v>23.522388059701495</v>
      </c>
      <c r="F13" s="262">
        <f>'Chart 2'!M43</f>
        <v>6.1492537313432836</v>
      </c>
      <c r="G13" s="250">
        <f t="shared" ref="G13:G23" si="0">SUM(C13:F13)</f>
        <v>100</v>
      </c>
      <c r="H13" s="247"/>
      <c r="I13" s="248"/>
      <c r="J13" s="248"/>
      <c r="K13" s="248"/>
    </row>
    <row r="14" spans="1:15">
      <c r="B14" s="327" t="str">
        <f>"All provision ("&amp;TEXT('Chart 2'!E45,"##,##")&amp;")"</f>
        <v>All provision (4,110)</v>
      </c>
      <c r="C14" s="262">
        <f>'Chart 2'!J45</f>
        <v>7.0316301703163013</v>
      </c>
      <c r="D14" s="262">
        <f>'Chart 2'!K45</f>
        <v>61.386861313868614</v>
      </c>
      <c r="E14" s="262">
        <f>'Chart 2'!L45</f>
        <v>25.912408759124091</v>
      </c>
      <c r="F14" s="262">
        <f>'Chart 2'!M45</f>
        <v>5.669099756690998</v>
      </c>
      <c r="G14" s="250">
        <f t="shared" si="0"/>
        <v>100</v>
      </c>
      <c r="H14" s="247"/>
      <c r="I14" s="248"/>
      <c r="J14" s="248"/>
      <c r="K14" s="248"/>
    </row>
    <row r="15" spans="1:15" ht="25.5">
      <c r="A15" s="247" t="str">
        <f>'Chart 2'!B46</f>
        <v>The quality of leadership and management</v>
      </c>
      <c r="B15" s="327" t="str">
        <f>"Childminder ("&amp;TEXT('Chart 2'!E47,"##,##")&amp;")"</f>
        <v>Childminder (2,420)</v>
      </c>
      <c r="C15" s="262">
        <f>'Chart 2'!J47</f>
        <v>4.7107438016528924</v>
      </c>
      <c r="D15" s="262">
        <f>'Chart 2'!K47</f>
        <v>62.272727272727266</v>
      </c>
      <c r="E15" s="262">
        <f>'Chart 2'!L47</f>
        <v>27.685950413223143</v>
      </c>
      <c r="F15" s="262">
        <f>'Chart 2'!M47</f>
        <v>5.330578512396694</v>
      </c>
      <c r="G15" s="250">
        <f t="shared" si="0"/>
        <v>100</v>
      </c>
      <c r="H15" s="247"/>
      <c r="I15" s="248"/>
      <c r="J15" s="248"/>
      <c r="K15" s="248"/>
    </row>
    <row r="16" spans="1:15">
      <c r="B16" s="327" t="str">
        <f>"Childcare on non-domestic premises ("&amp;TEXT('Chart 2'!E48,"##,##")&amp;")"</f>
        <v>Childcare on non-domestic premises (1,675)</v>
      </c>
      <c r="C16" s="262">
        <f>'Chart 2'!J48</f>
        <v>10.149253731343283</v>
      </c>
      <c r="D16" s="262">
        <f>'Chart 2'!K48</f>
        <v>60.238805970149258</v>
      </c>
      <c r="E16" s="262">
        <f>'Chart 2'!L48</f>
        <v>23.522388059701495</v>
      </c>
      <c r="F16" s="262">
        <f>'Chart 2'!M48</f>
        <v>6.08955223880597</v>
      </c>
      <c r="G16" s="250">
        <f t="shared" si="0"/>
        <v>100</v>
      </c>
      <c r="H16" s="247"/>
      <c r="I16" s="248"/>
      <c r="J16" s="248"/>
      <c r="K16" s="248"/>
    </row>
    <row r="17" spans="1:13">
      <c r="B17" s="327" t="str">
        <f>"All provision ("&amp;TEXT('Chart 2'!E50,"##,##")&amp;")"</f>
        <v>All provision (4,110)</v>
      </c>
      <c r="C17" s="262">
        <f>'Chart 2'!J50</f>
        <v>7.0316301703163013</v>
      </c>
      <c r="D17" s="262">
        <f>'Chart 2'!K50</f>
        <v>61.386861313868614</v>
      </c>
      <c r="E17" s="262">
        <f>'Chart 2'!L50</f>
        <v>25.936739659367397</v>
      </c>
      <c r="F17" s="262">
        <f>'Chart 2'!M50</f>
        <v>5.6447688564476888</v>
      </c>
      <c r="G17" s="250">
        <f t="shared" si="0"/>
        <v>100</v>
      </c>
      <c r="H17" s="247"/>
      <c r="I17" s="248"/>
      <c r="J17" s="248"/>
      <c r="K17" s="248"/>
    </row>
    <row r="18" spans="1:13" ht="25.5">
      <c r="A18" s="247" t="str">
        <f>'Chart 2'!B51</f>
        <v>The contribution of the provision to the wellbeing of children</v>
      </c>
      <c r="B18" s="327" t="str">
        <f>"Childminder ("&amp;TEXT('Chart 2'!E52,"##,##")&amp;")"</f>
        <v>Childminder (2,420)</v>
      </c>
      <c r="C18" s="262">
        <f>'Chart 2'!J52</f>
        <v>5.3719008264462813</v>
      </c>
      <c r="D18" s="262">
        <f>'Chart 2'!K52</f>
        <v>65.950413223140487</v>
      </c>
      <c r="E18" s="262">
        <f>'Chart 2'!L52</f>
        <v>24.008264462809915</v>
      </c>
      <c r="F18" s="262">
        <f>'Chart 2'!M52</f>
        <v>4.669421487603306</v>
      </c>
      <c r="G18" s="250">
        <f t="shared" si="0"/>
        <v>99.999999999999986</v>
      </c>
      <c r="H18" s="248"/>
      <c r="I18" s="248"/>
      <c r="J18" s="248"/>
      <c r="K18" s="248"/>
    </row>
    <row r="19" spans="1:13">
      <c r="B19" s="327" t="str">
        <f>"Childcare on non-domestic premises ("&amp;TEXT('Chart 2'!E53,"##,##")&amp;")"</f>
        <v>Childcare on non-domestic premises (1,675)</v>
      </c>
      <c r="C19" s="262">
        <f>'Chart 2'!J53</f>
        <v>11.641791044776118</v>
      </c>
      <c r="D19" s="262">
        <f>'Chart 2'!K53</f>
        <v>61.970149253731343</v>
      </c>
      <c r="E19" s="262">
        <f>'Chart 2'!L53</f>
        <v>20.776119402985074</v>
      </c>
      <c r="F19" s="262">
        <f>'Chart 2'!M53</f>
        <v>5.6119402985074629</v>
      </c>
      <c r="G19" s="250">
        <f t="shared" si="0"/>
        <v>100</v>
      </c>
      <c r="H19" s="248"/>
      <c r="I19" s="248"/>
      <c r="J19" s="248"/>
      <c r="K19" s="248"/>
    </row>
    <row r="20" spans="1:13">
      <c r="B20" s="327" t="str">
        <f>"All provision ("&amp;TEXT('Chart 2'!E55,"##,##")&amp;")"</f>
        <v>All provision (4,110)</v>
      </c>
      <c r="C20" s="262">
        <f>'Chart 2'!J55</f>
        <v>8.0291970802919703</v>
      </c>
      <c r="D20" s="262">
        <f>'Chart 2'!K55</f>
        <v>64.257907542579076</v>
      </c>
      <c r="E20" s="262">
        <f>'Chart 2'!L55</f>
        <v>22.676399026763992</v>
      </c>
      <c r="F20" s="262">
        <f>'Chart 2'!M55</f>
        <v>5.0364963503649633</v>
      </c>
      <c r="G20" s="250">
        <f t="shared" si="0"/>
        <v>100</v>
      </c>
      <c r="H20" s="248"/>
      <c r="I20" s="248"/>
      <c r="J20" s="248"/>
      <c r="K20" s="248"/>
    </row>
    <row r="21" spans="1:13" ht="25.5">
      <c r="A21" s="247" t="str">
        <f>'Chart 2'!B56</f>
        <v>How well the provision meets the needs of the children who attend</v>
      </c>
      <c r="B21" s="327" t="str">
        <f>"Childminder ("&amp;TEXT('Chart 2'!E57,"##,##")&amp;")"</f>
        <v>Childminder (2,420)</v>
      </c>
      <c r="C21" s="262">
        <f>'Chart 2'!J57</f>
        <v>4.8760330578512399</v>
      </c>
      <c r="D21" s="262">
        <f>'Chart 2'!K57</f>
        <v>63.305785123966942</v>
      </c>
      <c r="E21" s="262">
        <f>'Chart 2'!L57</f>
        <v>27.231404958677686</v>
      </c>
      <c r="F21" s="262">
        <f>'Chart 2'!M57</f>
        <v>4.5867768595041323</v>
      </c>
      <c r="G21" s="250">
        <f t="shared" si="0"/>
        <v>100</v>
      </c>
      <c r="H21" s="248"/>
      <c r="I21" s="248"/>
      <c r="J21" s="248"/>
      <c r="K21" s="248"/>
    </row>
    <row r="22" spans="1:13">
      <c r="B22" s="327" t="str">
        <f>"Childcare on non-domestic premises ("&amp;TEXT('Chart 2'!E58,"##,##")&amp;")"</f>
        <v>Childcare on non-domestic premises (1,675)</v>
      </c>
      <c r="C22" s="262">
        <f>'Chart 2'!J58</f>
        <v>10.26865671641791</v>
      </c>
      <c r="D22" s="262">
        <f>'Chart 2'!K58</f>
        <v>61.552238805970148</v>
      </c>
      <c r="E22" s="262">
        <f>'Chart 2'!L58</f>
        <v>22.746268656716417</v>
      </c>
      <c r="F22" s="262">
        <f>'Chart 2'!M58</f>
        <v>5.4328358208955221</v>
      </c>
      <c r="G22" s="250">
        <f t="shared" si="0"/>
        <v>100</v>
      </c>
      <c r="H22" s="248"/>
      <c r="I22" s="248"/>
      <c r="J22" s="248"/>
      <c r="K22" s="248"/>
    </row>
    <row r="23" spans="1:13">
      <c r="B23" s="327" t="str">
        <f>"All provision ("&amp;TEXT('Chart 2'!E60,"##,##")&amp;")"</f>
        <v>All provision (4,110)</v>
      </c>
      <c r="C23" s="262">
        <f>'Chart 2'!J60</f>
        <v>7.1776155717761556</v>
      </c>
      <c r="D23" s="262">
        <f>'Chart 2'!K60</f>
        <v>62.530413625304135</v>
      </c>
      <c r="E23" s="262">
        <f>'Chart 2'!L60</f>
        <v>25.35279805352798</v>
      </c>
      <c r="F23" s="262">
        <f>'Chart 2'!M60</f>
        <v>4.9391727493917275</v>
      </c>
      <c r="G23" s="250">
        <f t="shared" si="0"/>
        <v>100</v>
      </c>
      <c r="H23" s="248"/>
      <c r="I23" s="248"/>
      <c r="J23" s="248"/>
      <c r="K23" s="248"/>
    </row>
    <row r="24" spans="1:13">
      <c r="B24" s="327"/>
      <c r="C24" s="247"/>
      <c r="D24" s="247"/>
      <c r="E24" s="247"/>
      <c r="F24" s="247"/>
      <c r="G24" s="247"/>
      <c r="H24" s="247"/>
      <c r="I24" s="247"/>
      <c r="J24" s="247"/>
      <c r="K24" s="247"/>
    </row>
    <row r="25" spans="1:13">
      <c r="B25" s="327"/>
      <c r="C25" s="247"/>
      <c r="D25" s="247"/>
      <c r="E25" s="247"/>
      <c r="F25" s="247"/>
      <c r="G25" s="247"/>
      <c r="H25" s="247"/>
      <c r="I25" s="247"/>
      <c r="J25" s="247"/>
      <c r="K25" s="247"/>
      <c r="L25" s="246"/>
      <c r="M25" s="246"/>
    </row>
    <row r="26" spans="1:13">
      <c r="B26" s="327"/>
      <c r="C26" s="247"/>
      <c r="D26" s="247"/>
      <c r="E26" s="247"/>
      <c r="F26" s="247"/>
      <c r="G26" s="247"/>
      <c r="H26" s="247"/>
      <c r="I26" s="247"/>
      <c r="J26" s="247"/>
      <c r="K26" s="247"/>
      <c r="L26" s="246"/>
      <c r="M26" s="246"/>
    </row>
    <row r="27" spans="1:13">
      <c r="A27" s="332"/>
      <c r="B27" s="394"/>
      <c r="C27" s="331"/>
      <c r="D27" s="331"/>
      <c r="E27" s="331"/>
      <c r="F27" s="331"/>
      <c r="G27" s="331"/>
      <c r="H27" s="331"/>
      <c r="I27" s="331"/>
      <c r="J27" s="247"/>
      <c r="K27" s="247"/>
      <c r="L27" s="246"/>
      <c r="M27" s="246"/>
    </row>
    <row r="28" spans="1:13">
      <c r="B28" s="327"/>
      <c r="C28" s="246"/>
      <c r="D28" s="246"/>
      <c r="E28" s="246"/>
      <c r="F28" s="246"/>
      <c r="G28" s="246"/>
      <c r="H28" s="246"/>
      <c r="I28" s="246"/>
      <c r="J28" s="246"/>
      <c r="K28" s="246"/>
      <c r="L28" s="246"/>
      <c r="M28" s="246"/>
    </row>
    <row r="29" spans="1:13">
      <c r="C29" s="246"/>
      <c r="D29" s="246"/>
      <c r="E29" s="246"/>
      <c r="F29" s="246"/>
      <c r="G29" s="246"/>
      <c r="H29" s="246"/>
      <c r="I29" s="246"/>
      <c r="J29" s="246"/>
      <c r="K29" s="246"/>
      <c r="L29" s="246"/>
      <c r="M29" s="246"/>
    </row>
  </sheetData>
  <sheetProtection sheet="1" objects="1" scenarios="1"/>
  <phoneticPr fontId="3" type="noConversion"/>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sheetPr codeName="Sheet43" enableFormatConditionsCalculation="0">
    <tabColor indexed="9"/>
  </sheetPr>
  <dimension ref="A2:O31"/>
  <sheetViews>
    <sheetView showRowColHeaders="0" workbookViewId="0">
      <selection activeCell="E6" sqref="E6"/>
    </sheetView>
  </sheetViews>
  <sheetFormatPr defaultRowHeight="12.75"/>
  <cols>
    <col min="1" max="1" width="33.7109375" customWidth="1"/>
    <col min="2" max="2" width="43.28515625" style="246" customWidth="1"/>
    <col min="3" max="3" width="10.85546875" customWidth="1"/>
    <col min="4" max="4" width="7.42578125" bestFit="1" customWidth="1"/>
    <col min="5" max="5" width="10.85546875" bestFit="1" customWidth="1"/>
    <col min="6" max="6" width="10.42578125" bestFit="1" customWidth="1"/>
    <col min="7" max="7" width="6" bestFit="1" customWidth="1"/>
    <col min="8" max="8" width="6.28515625" customWidth="1"/>
    <col min="9" max="9" width="49.5703125" customWidth="1"/>
    <col min="10" max="16" width="6.28515625" customWidth="1"/>
  </cols>
  <sheetData>
    <row r="2" spans="1:15">
      <c r="B2" s="366" t="s">
        <v>733</v>
      </c>
      <c r="C2" s="248"/>
      <c r="D2" s="248"/>
      <c r="E2" s="248"/>
      <c r="F2" s="248"/>
      <c r="G2" s="248"/>
      <c r="H2" s="248"/>
      <c r="I2" s="248"/>
      <c r="J2" s="248"/>
      <c r="K2" s="248"/>
    </row>
    <row r="3" spans="1:15">
      <c r="B3" s="247"/>
      <c r="C3" s="248"/>
      <c r="D3" s="248"/>
      <c r="E3" s="248"/>
      <c r="F3" s="248"/>
      <c r="G3" s="248"/>
      <c r="H3" s="248"/>
      <c r="I3" s="248"/>
      <c r="J3" s="248"/>
      <c r="K3" s="248"/>
    </row>
    <row r="4" spans="1:15">
      <c r="B4" s="366"/>
      <c r="C4" s="40" t="s">
        <v>73</v>
      </c>
      <c r="D4" s="40" t="s">
        <v>74</v>
      </c>
      <c r="E4" s="40" t="s">
        <v>75</v>
      </c>
      <c r="F4" s="40" t="s">
        <v>76</v>
      </c>
      <c r="G4" s="248"/>
      <c r="H4" s="230"/>
      <c r="I4" s="230"/>
      <c r="J4" s="230"/>
      <c r="K4" s="248"/>
    </row>
    <row r="5" spans="1:15">
      <c r="B5" s="366" t="str">
        <f>"Childminder ("&amp;TEXT('Chart 3 '!C24,"##,##")&amp;")"</f>
        <v>Childminder (44,225)</v>
      </c>
      <c r="C5" s="249">
        <f>'Chart 3 '!H24</f>
        <v>9.9265121537591856</v>
      </c>
      <c r="D5" s="249">
        <f>'Chart 3 '!I24</f>
        <v>63.599773883550029</v>
      </c>
      <c r="E5" s="249">
        <f>'Chart 3 '!J24</f>
        <v>25.52854720180893</v>
      </c>
      <c r="F5" s="249">
        <f>'Chart 3 '!K24</f>
        <v>0.94516676088185414</v>
      </c>
      <c r="G5" s="249">
        <f>SUM(C5:F5)</f>
        <v>100.00000000000001</v>
      </c>
      <c r="H5" s="230"/>
      <c r="I5" s="230"/>
      <c r="J5" s="230"/>
      <c r="K5" s="248"/>
    </row>
    <row r="6" spans="1:15">
      <c r="B6" s="327" t="str">
        <f>"Childcare on non-domestic premises ("&amp;TEXT('Chart 3 '!C25,"##,##")&amp;")"</f>
        <v>Childcare on non-domestic premises (23,329)</v>
      </c>
      <c r="C6" s="249">
        <f>'Chart 3 '!H25</f>
        <v>14.672724934630716</v>
      </c>
      <c r="D6" s="249">
        <f>'Chart 3 '!I25</f>
        <v>66.933859145269835</v>
      </c>
      <c r="E6" s="249">
        <f>'Chart 3 '!J25</f>
        <v>17.38608598739766</v>
      </c>
      <c r="F6" s="249">
        <f>'Chart 3 '!K25</f>
        <v>1.0073299327017875</v>
      </c>
      <c r="G6" s="249">
        <f>SUM(C6:F6)</f>
        <v>100.00000000000001</v>
      </c>
      <c r="H6" s="230"/>
      <c r="I6" s="230"/>
      <c r="J6" s="230"/>
      <c r="K6" s="248"/>
    </row>
    <row r="7" spans="1:15">
      <c r="B7" s="327" t="str">
        <f>"All provision ("&amp;TEXT('Chart 3 '!C27,"##,##")&amp;")"</f>
        <v>All provision (67,673)</v>
      </c>
      <c r="C7" s="249">
        <f>'Chart 3 '!H27</f>
        <v>11.596944128382072</v>
      </c>
      <c r="D7" s="249">
        <f>'Chart 3 '!I27</f>
        <v>64.731872386328376</v>
      </c>
      <c r="E7" s="249">
        <f>'Chart 3 '!J27</f>
        <v>22.704771474591048</v>
      </c>
      <c r="F7" s="249">
        <f>'Chart 3 '!K27</f>
        <v>0.96641201069850602</v>
      </c>
      <c r="G7" s="249">
        <f>SUM(C7:F7)</f>
        <v>100.00000000000001</v>
      </c>
      <c r="H7" s="248"/>
      <c r="I7" s="248"/>
      <c r="J7" s="248"/>
      <c r="K7" s="248"/>
    </row>
    <row r="8" spans="1:15">
      <c r="B8" s="247"/>
      <c r="C8" s="249"/>
      <c r="D8" s="249"/>
      <c r="E8" s="249"/>
      <c r="F8" s="249"/>
      <c r="G8" s="249"/>
      <c r="H8" s="248"/>
      <c r="I8" s="248"/>
      <c r="J8" s="248"/>
      <c r="K8" s="248"/>
    </row>
    <row r="9" spans="1:15">
      <c r="B9" s="327"/>
      <c r="C9" s="248"/>
      <c r="D9" s="248"/>
      <c r="E9" s="248"/>
      <c r="F9" s="248"/>
      <c r="G9" s="248"/>
      <c r="H9" s="248"/>
      <c r="I9" s="248"/>
      <c r="J9" s="248"/>
      <c r="K9" s="248"/>
    </row>
    <row r="10" spans="1:15">
      <c r="B10" s="327"/>
      <c r="C10" s="248"/>
      <c r="D10" s="248"/>
      <c r="E10" s="248"/>
      <c r="F10" s="248"/>
      <c r="G10" s="248"/>
      <c r="H10" s="248"/>
      <c r="I10" s="248"/>
      <c r="J10" s="248"/>
      <c r="K10" s="248"/>
    </row>
    <row r="11" spans="1:15">
      <c r="A11" s="366" t="s">
        <v>732</v>
      </c>
      <c r="B11" s="328"/>
      <c r="C11" s="248"/>
      <c r="D11" s="248"/>
      <c r="E11" s="248"/>
      <c r="F11" s="248"/>
      <c r="G11" s="248"/>
      <c r="H11" s="248"/>
      <c r="I11" s="248"/>
      <c r="J11" s="248"/>
      <c r="K11" s="248"/>
    </row>
    <row r="12" spans="1:15">
      <c r="A12" s="67"/>
      <c r="C12" s="165" t="s">
        <v>73</v>
      </c>
      <c r="D12" s="165" t="s">
        <v>74</v>
      </c>
      <c r="E12" s="165" t="s">
        <v>75</v>
      </c>
      <c r="F12" s="165" t="s">
        <v>76</v>
      </c>
      <c r="G12" s="250"/>
      <c r="H12" s="247"/>
      <c r="I12" s="247"/>
      <c r="J12" s="247"/>
      <c r="K12" s="247"/>
      <c r="L12" s="246"/>
      <c r="M12" s="246"/>
      <c r="N12" s="246"/>
      <c r="O12" s="246"/>
    </row>
    <row r="13" spans="1:15">
      <c r="A13" s="67" t="s">
        <v>7377</v>
      </c>
      <c r="B13" s="246" t="str">
        <f>"Childminder ("&amp;TEXT('Chart 4'!E42,"##,##")&amp;")"</f>
        <v>Childminder (44,225)</v>
      </c>
      <c r="C13" s="262">
        <f>'Chart 4'!J42</f>
        <v>9.9265121537591856</v>
      </c>
      <c r="D13" s="262">
        <f>'Chart 4'!K42</f>
        <v>63.599773883550029</v>
      </c>
      <c r="E13" s="262">
        <f>'Chart 4'!L42</f>
        <v>25.528547201808934</v>
      </c>
      <c r="F13" s="262">
        <f>'Chart 4'!M42</f>
        <v>0.94516676088185414</v>
      </c>
      <c r="G13" s="262">
        <f>SUM(C13:F13)</f>
        <v>100.00000000000001</v>
      </c>
      <c r="H13" s="262"/>
      <c r="I13" s="366"/>
      <c r="J13" s="246"/>
      <c r="K13" s="246"/>
      <c r="L13" s="246"/>
    </row>
    <row r="14" spans="1:15">
      <c r="A14" s="512"/>
      <c r="B14" s="246" t="str">
        <f>"Childcare on non-domestic premises ("&amp;TEXT('Chart 4'!E43,"##,##")&amp;")"</f>
        <v>Childcare on non-domestic premises (23,329)</v>
      </c>
      <c r="C14" s="262">
        <f>'Chart 4'!J43</f>
        <v>14.672724934630718</v>
      </c>
      <c r="D14" s="262">
        <f>'Chart 4'!K43</f>
        <v>66.933859145269835</v>
      </c>
      <c r="E14" s="262">
        <f>'Chart 4'!L43</f>
        <v>17.38608598739766</v>
      </c>
      <c r="F14" s="262">
        <f>'Chart 4'!M43</f>
        <v>1.0073299327017875</v>
      </c>
      <c r="G14" s="262">
        <f t="shared" ref="G14:G24" si="0">SUM(C14:F14)</f>
        <v>100.00000000000001</v>
      </c>
      <c r="H14" s="247"/>
      <c r="I14" s="366"/>
      <c r="J14" s="247"/>
      <c r="K14" s="247"/>
      <c r="L14" s="246"/>
      <c r="M14" s="246"/>
      <c r="N14" s="246"/>
      <c r="O14" s="246"/>
    </row>
    <row r="15" spans="1:15">
      <c r="A15" s="512"/>
      <c r="B15" s="246" t="str">
        <f>"All provision ("&amp;TEXT('Chart 4'!E45,"##,##")&amp;")"</f>
        <v>All provision (67,673)</v>
      </c>
      <c r="C15" s="262">
        <f>'Chart 4'!J45</f>
        <v>11.596944128382072</v>
      </c>
      <c r="D15" s="262">
        <f>'Chart 4'!K45</f>
        <v>64.731872386328376</v>
      </c>
      <c r="E15" s="262">
        <f>'Chart 4'!L45</f>
        <v>22.704771474591048</v>
      </c>
      <c r="F15" s="262">
        <f>'Chart 4'!M45</f>
        <v>0.96641201069850602</v>
      </c>
      <c r="G15" s="262">
        <f t="shared" si="0"/>
        <v>100.00000000000001</v>
      </c>
      <c r="H15" s="247"/>
      <c r="I15" s="366"/>
      <c r="J15" s="248"/>
      <c r="K15" s="248"/>
    </row>
    <row r="16" spans="1:15">
      <c r="A16" s="550" t="s">
        <v>1206</v>
      </c>
      <c r="B16" s="246" t="str">
        <f>"Childminder ("&amp;TEXT('Chart 4'!E47,"##,##")&amp;")"</f>
        <v>Childminder (4,501)</v>
      </c>
      <c r="C16" s="262">
        <f>'Chart 4'!J47</f>
        <v>3.665852032881582</v>
      </c>
      <c r="D16" s="262">
        <f>'Chart 4'!K47</f>
        <v>63.497000666518552</v>
      </c>
      <c r="E16" s="262">
        <f>'Chart 4'!L47</f>
        <v>28.304821150855364</v>
      </c>
      <c r="F16" s="262">
        <f>'Chart 4'!M47</f>
        <v>4.5323261497445015</v>
      </c>
      <c r="G16" s="262">
        <f t="shared" si="0"/>
        <v>100</v>
      </c>
      <c r="H16" s="248"/>
      <c r="I16" s="194"/>
      <c r="J16" s="248"/>
      <c r="K16" s="248"/>
    </row>
    <row r="17" spans="1:13">
      <c r="A17" s="512"/>
      <c r="B17" s="246" t="str">
        <f>"Childcare on non-domestic premises ("&amp;TEXT('Chart 4'!E48,"##,##")&amp;")"</f>
        <v>Childcare on non-domestic premises (2,985)</v>
      </c>
      <c r="C17" s="262">
        <f>'Chart 4'!J48</f>
        <v>8.1072026800670027</v>
      </c>
      <c r="D17" s="262">
        <f>'Chart 4'!K48</f>
        <v>60.804020100502512</v>
      </c>
      <c r="E17" s="262">
        <f>'Chart 4'!L48</f>
        <v>24.321608040201003</v>
      </c>
      <c r="F17" s="262">
        <f>'Chart 4'!M48</f>
        <v>6.7671691792294801</v>
      </c>
      <c r="G17" s="262">
        <f t="shared" si="0"/>
        <v>100</v>
      </c>
      <c r="H17" s="248"/>
      <c r="I17" s="366"/>
      <c r="J17" s="248"/>
      <c r="K17" s="248"/>
    </row>
    <row r="18" spans="1:13">
      <c r="A18" s="512"/>
      <c r="B18" s="246" t="str">
        <f>"All provision ("&amp;TEXT('Chart 4'!E50,"##,##")&amp;")"</f>
        <v>All provision (7,511)</v>
      </c>
      <c r="C18" s="262">
        <f>'Chart 4'!J50</f>
        <v>5.4986020503261877</v>
      </c>
      <c r="D18" s="262">
        <f>'Chart 4'!K50</f>
        <v>62.401810677672742</v>
      </c>
      <c r="E18" s="262">
        <f>'Chart 4'!L50</f>
        <v>26.680868060178405</v>
      </c>
      <c r="F18" s="262">
        <f>'Chart 4'!M50</f>
        <v>5.4187192118226601</v>
      </c>
      <c r="G18" s="262">
        <f t="shared" si="0"/>
        <v>100</v>
      </c>
      <c r="H18" s="248"/>
      <c r="I18" s="194"/>
      <c r="J18" s="248"/>
      <c r="K18" s="248"/>
    </row>
    <row r="19" spans="1:13">
      <c r="A19" s="550" t="s">
        <v>1207</v>
      </c>
      <c r="B19" s="246" t="str">
        <f>"Childminder ("&amp;TEXT('Chart 4'!E52,"##,##")&amp;")"</f>
        <v>Childminder (4,501)</v>
      </c>
      <c r="C19" s="262">
        <f>'Chart 4'!J52</f>
        <v>4.6656298600311041</v>
      </c>
      <c r="D19" s="262">
        <f>'Chart 4'!K52</f>
        <v>69.051321928460339</v>
      </c>
      <c r="E19" s="262">
        <f>'Chart 4'!L52</f>
        <v>22.906020884247948</v>
      </c>
      <c r="F19" s="262">
        <f>'Chart 4'!M52</f>
        <v>3.3770273272606088</v>
      </c>
      <c r="G19" s="262">
        <f t="shared" si="0"/>
        <v>100</v>
      </c>
      <c r="H19" s="247"/>
      <c r="I19" s="366"/>
      <c r="J19" s="247"/>
      <c r="K19" s="247"/>
      <c r="L19" s="246"/>
      <c r="M19" s="246"/>
    </row>
    <row r="20" spans="1:13">
      <c r="A20" s="512"/>
      <c r="B20" s="246" t="str">
        <f>"Childcare on non-domestic premises ("&amp;TEXT('Chart 4'!E53,"##,##")&amp;")"</f>
        <v>Childcare on non-domestic premises (2,985)</v>
      </c>
      <c r="C20" s="262">
        <f>'Chart 4'!J53</f>
        <v>9.81574539363484</v>
      </c>
      <c r="D20" s="262">
        <f>'Chart 4'!K53</f>
        <v>63.283082077051922</v>
      </c>
      <c r="E20" s="262">
        <f>'Chart 4'!L53</f>
        <v>20.938023450586265</v>
      </c>
      <c r="F20" s="262">
        <f>'Chart 4'!M53</f>
        <v>5.9631490787269685</v>
      </c>
      <c r="G20" s="262">
        <f t="shared" si="0"/>
        <v>99.999999999999986</v>
      </c>
      <c r="H20" s="246"/>
      <c r="I20" s="194"/>
      <c r="J20" s="247"/>
      <c r="K20" s="247"/>
      <c r="L20" s="246"/>
      <c r="M20" s="246"/>
    </row>
    <row r="21" spans="1:13">
      <c r="A21" s="512"/>
      <c r="B21" s="246" t="str">
        <f>"All provision ("&amp;TEXT('Chart 4'!E55,"##,##")&amp;")"</f>
        <v>All provision (7,511)</v>
      </c>
      <c r="C21" s="262">
        <f>'Chart 4'!J55</f>
        <v>6.7767274663826385</v>
      </c>
      <c r="D21" s="262">
        <f>'Chart 4'!K55</f>
        <v>66.728797763280525</v>
      </c>
      <c r="E21" s="262">
        <f>'Chart 4'!L55</f>
        <v>22.10091865264279</v>
      </c>
      <c r="F21" s="262">
        <f>'Chart 4'!M55</f>
        <v>4.3935561176940485</v>
      </c>
      <c r="G21" s="262">
        <f t="shared" si="0"/>
        <v>100</v>
      </c>
      <c r="H21" s="563"/>
      <c r="I21" s="563"/>
      <c r="J21" s="563"/>
      <c r="K21" s="563"/>
      <c r="L21" s="246"/>
      <c r="M21" s="246"/>
    </row>
    <row r="22" spans="1:13">
      <c r="A22" s="550" t="s">
        <v>1208</v>
      </c>
      <c r="B22" s="246" t="str">
        <f>"Childminder ("&amp;TEXT('Chart 4'!E57,"##,##")&amp;")"</f>
        <v>Childminder (4,501)</v>
      </c>
      <c r="C22" s="262">
        <f>'Chart 4'!J57</f>
        <v>3.8213730282159517</v>
      </c>
      <c r="D22" s="262">
        <f>'Chart 4'!K57</f>
        <v>64.496778493668074</v>
      </c>
      <c r="E22" s="262">
        <f>'Chart 4'!L57</f>
        <v>27.749389024661188</v>
      </c>
      <c r="F22" s="262">
        <f>'Chart 4'!M57</f>
        <v>3.9324594534547876</v>
      </c>
      <c r="G22" s="262">
        <f t="shared" si="0"/>
        <v>100</v>
      </c>
    </row>
    <row r="23" spans="1:13">
      <c r="A23" s="512"/>
      <c r="B23" s="246" t="str">
        <f>"Childcare on non-domestic premises ("&amp;TEXT('Chart 4'!E58,"##,##")&amp;")"</f>
        <v>Childcare on non-domestic premises (2,985)</v>
      </c>
      <c r="C23" s="262">
        <f>'Chart 4'!J58</f>
        <v>8.0067001675041887</v>
      </c>
      <c r="D23" s="262">
        <f>'Chart 4'!K58</f>
        <v>61.976549413735341</v>
      </c>
      <c r="E23" s="262">
        <f>'Chart 4'!L58</f>
        <v>24.221105527638191</v>
      </c>
      <c r="F23" s="262">
        <f>'Chart 4'!M58</f>
        <v>5.7956448911222775</v>
      </c>
      <c r="G23" s="262">
        <f t="shared" si="0"/>
        <v>100</v>
      </c>
    </row>
    <row r="24" spans="1:13">
      <c r="A24" s="512"/>
      <c r="B24" s="246" t="str">
        <f>"All provision ("&amp;TEXT('Chart 4'!E60,"##,##")&amp;")"</f>
        <v>All provision (7,511)</v>
      </c>
      <c r="C24" s="262">
        <f>'Chart 4'!J60</f>
        <v>5.5518572759952072</v>
      </c>
      <c r="D24" s="262">
        <f>'Chart 4'!K60</f>
        <v>63.480228997470377</v>
      </c>
      <c r="E24" s="262">
        <f>'Chart 4'!L60</f>
        <v>26.294767674078017</v>
      </c>
      <c r="F24" s="262">
        <f>'Chart 4'!M60</f>
        <v>4.6731460524563975</v>
      </c>
      <c r="G24" s="262">
        <f t="shared" si="0"/>
        <v>100</v>
      </c>
    </row>
    <row r="25" spans="1:13">
      <c r="A25" s="512"/>
      <c r="B25" s="247"/>
      <c r="C25" s="262"/>
      <c r="D25" s="262"/>
      <c r="E25" s="262"/>
      <c r="F25" s="262"/>
    </row>
    <row r="26" spans="1:13">
      <c r="A26" s="512"/>
      <c r="B26" s="247"/>
      <c r="C26" s="262"/>
      <c r="D26" s="262"/>
      <c r="E26" s="262"/>
      <c r="F26" s="262"/>
    </row>
    <row r="27" spans="1:13">
      <c r="A27" s="512"/>
      <c r="B27" s="247"/>
      <c r="C27" s="262"/>
      <c r="D27" s="262"/>
      <c r="E27" s="262"/>
      <c r="F27" s="262"/>
    </row>
    <row r="28" spans="1:13">
      <c r="A28" s="512"/>
      <c r="C28" s="262"/>
      <c r="D28" s="262"/>
      <c r="E28" s="262"/>
      <c r="F28" s="262"/>
    </row>
    <row r="29" spans="1:13">
      <c r="A29" s="512"/>
      <c r="C29" s="262"/>
      <c r="D29" s="262"/>
      <c r="E29" s="262"/>
      <c r="F29" s="262"/>
    </row>
    <row r="30" spans="1:13">
      <c r="A30" s="512"/>
      <c r="C30" s="262"/>
      <c r="D30" s="262"/>
      <c r="E30" s="262"/>
      <c r="F30" s="262"/>
    </row>
    <row r="31" spans="1:13">
      <c r="A31" s="512"/>
      <c r="C31" s="262"/>
      <c r="D31" s="262"/>
      <c r="E31" s="262"/>
      <c r="F31" s="262"/>
    </row>
  </sheetData>
  <sheetProtection sheet="1" objects="1" scenarios="1"/>
  <phoneticPr fontId="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codeName="Sheet24" enableFormatConditionsCalculation="0">
    <tabColor theme="6" tint="0.39997558519241921"/>
  </sheetPr>
  <dimension ref="A1:I1849"/>
  <sheetViews>
    <sheetView topLeftCell="B1" zoomScaleNormal="100" workbookViewId="0">
      <selection activeCell="F26" sqref="F26"/>
    </sheetView>
  </sheetViews>
  <sheetFormatPr defaultRowHeight="12.75"/>
  <cols>
    <col min="1" max="1" width="67.7109375" customWidth="1"/>
    <col min="2" max="2" width="20.7109375" customWidth="1"/>
    <col min="3" max="3" width="29.28515625" customWidth="1"/>
    <col min="4" max="4" width="28.42578125" customWidth="1"/>
    <col min="5" max="5" width="15.7109375" customWidth="1"/>
    <col min="6" max="6" width="16.42578125" customWidth="1"/>
    <col min="7" max="7" width="15.7109375" customWidth="1"/>
    <col min="8" max="9" width="14.5703125" customWidth="1"/>
    <col min="10" max="10" width="13.42578125" customWidth="1"/>
  </cols>
  <sheetData>
    <row r="1" spans="1:9" ht="17.100000000000001" customHeight="1">
      <c r="A1" s="185" t="s">
        <v>250</v>
      </c>
      <c r="B1" s="185" t="s">
        <v>748</v>
      </c>
      <c r="C1" s="185" t="s">
        <v>251</v>
      </c>
      <c r="D1" s="185" t="s">
        <v>720</v>
      </c>
      <c r="E1" s="388" t="s">
        <v>253</v>
      </c>
      <c r="F1" s="388" t="s">
        <v>73</v>
      </c>
      <c r="G1" s="388" t="s">
        <v>74</v>
      </c>
      <c r="H1" s="388" t="s">
        <v>75</v>
      </c>
      <c r="I1" s="388" t="s">
        <v>76</v>
      </c>
    </row>
    <row r="2" spans="1:9" s="385" customFormat="1" ht="13.5" customHeight="1">
      <c r="A2" s="597" t="s">
        <v>254</v>
      </c>
      <c r="B2" s="597" t="s">
        <v>7401</v>
      </c>
      <c r="C2" s="597" t="s">
        <v>172</v>
      </c>
      <c r="D2" s="598" t="s">
        <v>67</v>
      </c>
      <c r="E2" s="599">
        <v>4110</v>
      </c>
      <c r="F2" s="599">
        <v>289</v>
      </c>
      <c r="G2" s="599">
        <v>2523</v>
      </c>
      <c r="H2" s="599">
        <v>1065</v>
      </c>
      <c r="I2" s="599">
        <v>233</v>
      </c>
    </row>
    <row r="3" spans="1:9" s="385" customFormat="1" ht="13.5" customHeight="1">
      <c r="A3" s="597" t="s">
        <v>255</v>
      </c>
      <c r="B3" s="597" t="s">
        <v>7401</v>
      </c>
      <c r="C3" s="597" t="s">
        <v>174</v>
      </c>
      <c r="D3" s="598" t="s">
        <v>67</v>
      </c>
      <c r="E3" s="599">
        <v>15</v>
      </c>
      <c r="F3" s="599">
        <v>5</v>
      </c>
      <c r="G3" s="599">
        <v>7</v>
      </c>
      <c r="H3" s="599">
        <v>2</v>
      </c>
      <c r="I3" s="599">
        <v>1</v>
      </c>
    </row>
    <row r="4" spans="1:9" s="385" customFormat="1" ht="13.5" customHeight="1">
      <c r="A4" s="597" t="s">
        <v>256</v>
      </c>
      <c r="B4" s="597" t="s">
        <v>7401</v>
      </c>
      <c r="C4" s="597" t="s">
        <v>175</v>
      </c>
      <c r="D4" s="598" t="s">
        <v>67</v>
      </c>
      <c r="E4" s="599">
        <v>1675</v>
      </c>
      <c r="F4" s="599">
        <v>170</v>
      </c>
      <c r="G4" s="599">
        <v>1008</v>
      </c>
      <c r="H4" s="599">
        <v>394</v>
      </c>
      <c r="I4" s="599">
        <v>103</v>
      </c>
    </row>
    <row r="5" spans="1:9" s="385" customFormat="1" ht="13.5" customHeight="1">
      <c r="A5" s="597" t="s">
        <v>257</v>
      </c>
      <c r="B5" s="597" t="s">
        <v>7401</v>
      </c>
      <c r="C5" s="597" t="s">
        <v>144</v>
      </c>
      <c r="D5" s="598" t="s">
        <v>67</v>
      </c>
      <c r="E5" s="599">
        <v>2420</v>
      </c>
      <c r="F5" s="599">
        <v>114</v>
      </c>
      <c r="G5" s="599">
        <v>1508</v>
      </c>
      <c r="H5" s="599">
        <v>669</v>
      </c>
      <c r="I5" s="599">
        <v>129</v>
      </c>
    </row>
    <row r="6" spans="1:9" s="385" customFormat="1" ht="13.5" customHeight="1">
      <c r="A6" s="597" t="s">
        <v>258</v>
      </c>
      <c r="B6" s="597" t="s">
        <v>7401</v>
      </c>
      <c r="C6" s="597" t="s">
        <v>172</v>
      </c>
      <c r="D6" s="597" t="s">
        <v>97</v>
      </c>
      <c r="E6" s="599">
        <v>15</v>
      </c>
      <c r="F6" s="599">
        <v>0</v>
      </c>
      <c r="G6" s="599">
        <v>8</v>
      </c>
      <c r="H6" s="599">
        <v>6</v>
      </c>
      <c r="I6" s="599">
        <v>1</v>
      </c>
    </row>
    <row r="7" spans="1:9" s="385" customFormat="1" ht="13.5" customHeight="1">
      <c r="A7" s="597" t="s">
        <v>259</v>
      </c>
      <c r="B7" s="597" t="s">
        <v>7401</v>
      </c>
      <c r="C7" s="597" t="s">
        <v>172</v>
      </c>
      <c r="D7" s="597" t="s">
        <v>98</v>
      </c>
      <c r="E7" s="599">
        <v>23</v>
      </c>
      <c r="F7" s="599">
        <v>2</v>
      </c>
      <c r="G7" s="599">
        <v>16</v>
      </c>
      <c r="H7" s="599">
        <v>5</v>
      </c>
      <c r="I7" s="599">
        <v>0</v>
      </c>
    </row>
    <row r="8" spans="1:9" s="385" customFormat="1" ht="13.5" customHeight="1">
      <c r="A8" s="597" t="s">
        <v>260</v>
      </c>
      <c r="B8" s="597" t="s">
        <v>7401</v>
      </c>
      <c r="C8" s="597" t="s">
        <v>172</v>
      </c>
      <c r="D8" s="597" t="s">
        <v>230</v>
      </c>
      <c r="E8" s="599">
        <v>8</v>
      </c>
      <c r="F8" s="599">
        <v>1</v>
      </c>
      <c r="G8" s="599">
        <v>4</v>
      </c>
      <c r="H8" s="599">
        <v>2</v>
      </c>
      <c r="I8" s="599">
        <v>1</v>
      </c>
    </row>
    <row r="9" spans="1:9" s="385" customFormat="1" ht="13.5" customHeight="1">
      <c r="A9" s="597" t="s">
        <v>261</v>
      </c>
      <c r="B9" s="597" t="s">
        <v>7401</v>
      </c>
      <c r="C9" s="597" t="s">
        <v>172</v>
      </c>
      <c r="D9" s="597" t="s">
        <v>200</v>
      </c>
      <c r="E9" s="599">
        <v>25</v>
      </c>
      <c r="F9" s="599">
        <v>8</v>
      </c>
      <c r="G9" s="599">
        <v>13</v>
      </c>
      <c r="H9" s="599">
        <v>2</v>
      </c>
      <c r="I9" s="599">
        <v>2</v>
      </c>
    </row>
    <row r="10" spans="1:9" s="385" customFormat="1" ht="13.5" customHeight="1">
      <c r="A10" s="597" t="s">
        <v>262</v>
      </c>
      <c r="B10" s="597" t="s">
        <v>7401</v>
      </c>
      <c r="C10" s="597" t="s">
        <v>172</v>
      </c>
      <c r="D10" s="597" t="s">
        <v>86</v>
      </c>
      <c r="E10" s="599">
        <v>16</v>
      </c>
      <c r="F10" s="599">
        <v>2</v>
      </c>
      <c r="G10" s="599">
        <v>12</v>
      </c>
      <c r="H10" s="599">
        <v>2</v>
      </c>
      <c r="I10" s="599">
        <v>0</v>
      </c>
    </row>
    <row r="11" spans="1:9" s="385" customFormat="1" ht="13.5" customHeight="1">
      <c r="A11" s="597" t="s">
        <v>263</v>
      </c>
      <c r="B11" s="597" t="s">
        <v>7401</v>
      </c>
      <c r="C11" s="597" t="s">
        <v>172</v>
      </c>
      <c r="D11" s="597" t="s">
        <v>99</v>
      </c>
      <c r="E11" s="599">
        <v>21</v>
      </c>
      <c r="F11" s="599">
        <v>6</v>
      </c>
      <c r="G11" s="599">
        <v>12</v>
      </c>
      <c r="H11" s="599">
        <v>1</v>
      </c>
      <c r="I11" s="599">
        <v>2</v>
      </c>
    </row>
    <row r="12" spans="1:9" s="385" customFormat="1" ht="13.5" customHeight="1">
      <c r="A12" s="597" t="s">
        <v>264</v>
      </c>
      <c r="B12" s="597" t="s">
        <v>7401</v>
      </c>
      <c r="C12" s="597" t="s">
        <v>172</v>
      </c>
      <c r="D12" s="597" t="s">
        <v>216</v>
      </c>
      <c r="E12" s="599">
        <v>103</v>
      </c>
      <c r="F12" s="599">
        <v>9</v>
      </c>
      <c r="G12" s="599">
        <v>50</v>
      </c>
      <c r="H12" s="599">
        <v>37</v>
      </c>
      <c r="I12" s="599">
        <v>7</v>
      </c>
    </row>
    <row r="13" spans="1:9" s="385" customFormat="1" ht="13.5" customHeight="1">
      <c r="A13" s="597" t="s">
        <v>265</v>
      </c>
      <c r="B13" s="597" t="s">
        <v>7401</v>
      </c>
      <c r="C13" s="597" t="s">
        <v>172</v>
      </c>
      <c r="D13" s="597" t="s">
        <v>23</v>
      </c>
      <c r="E13" s="599">
        <v>11</v>
      </c>
      <c r="F13" s="599">
        <v>2</v>
      </c>
      <c r="G13" s="599">
        <v>6</v>
      </c>
      <c r="H13" s="599">
        <v>3</v>
      </c>
      <c r="I13" s="599">
        <v>0</v>
      </c>
    </row>
    <row r="14" spans="1:9" s="385" customFormat="1" ht="13.5" customHeight="1">
      <c r="A14" s="597" t="s">
        <v>266</v>
      </c>
      <c r="B14" s="597" t="s">
        <v>7401</v>
      </c>
      <c r="C14" s="597" t="s">
        <v>172</v>
      </c>
      <c r="D14" s="597" t="s">
        <v>24</v>
      </c>
      <c r="E14" s="599">
        <v>9</v>
      </c>
      <c r="F14" s="599">
        <v>2</v>
      </c>
      <c r="G14" s="599">
        <v>5</v>
      </c>
      <c r="H14" s="599">
        <v>2</v>
      </c>
      <c r="I14" s="599">
        <v>0</v>
      </c>
    </row>
    <row r="15" spans="1:9" s="385" customFormat="1" ht="13.5" customHeight="1">
      <c r="A15" s="597" t="s">
        <v>267</v>
      </c>
      <c r="B15" s="597" t="s">
        <v>7401</v>
      </c>
      <c r="C15" s="597" t="s">
        <v>172</v>
      </c>
      <c r="D15" s="597" t="s">
        <v>25</v>
      </c>
      <c r="E15" s="599">
        <v>20</v>
      </c>
      <c r="F15" s="599">
        <v>1</v>
      </c>
      <c r="G15" s="599">
        <v>9</v>
      </c>
      <c r="H15" s="599">
        <v>8</v>
      </c>
      <c r="I15" s="599">
        <v>2</v>
      </c>
    </row>
    <row r="16" spans="1:9" s="385" customFormat="1" ht="13.5" customHeight="1">
      <c r="A16" s="597" t="s">
        <v>268</v>
      </c>
      <c r="B16" s="597" t="s">
        <v>7401</v>
      </c>
      <c r="C16" s="597" t="s">
        <v>172</v>
      </c>
      <c r="D16" s="597" t="s">
        <v>201</v>
      </c>
      <c r="E16" s="599">
        <v>18</v>
      </c>
      <c r="F16" s="599">
        <v>1</v>
      </c>
      <c r="G16" s="599">
        <v>13</v>
      </c>
      <c r="H16" s="599">
        <v>4</v>
      </c>
      <c r="I16" s="599">
        <v>0</v>
      </c>
    </row>
    <row r="17" spans="1:9" s="385" customFormat="1" ht="13.5" customHeight="1">
      <c r="A17" s="597" t="s">
        <v>269</v>
      </c>
      <c r="B17" s="597" t="s">
        <v>7401</v>
      </c>
      <c r="C17" s="597" t="s">
        <v>172</v>
      </c>
      <c r="D17" s="597" t="s">
        <v>181</v>
      </c>
      <c r="E17" s="599">
        <v>14</v>
      </c>
      <c r="F17" s="599">
        <v>0</v>
      </c>
      <c r="G17" s="599">
        <v>13</v>
      </c>
      <c r="H17" s="599">
        <v>1</v>
      </c>
      <c r="I17" s="599">
        <v>0</v>
      </c>
    </row>
    <row r="18" spans="1:9" s="385" customFormat="1" ht="13.5" customHeight="1">
      <c r="A18" s="597" t="s">
        <v>270</v>
      </c>
      <c r="B18" s="597" t="s">
        <v>7401</v>
      </c>
      <c r="C18" s="597" t="s">
        <v>172</v>
      </c>
      <c r="D18" s="597" t="s">
        <v>231</v>
      </c>
      <c r="E18" s="599">
        <v>26</v>
      </c>
      <c r="F18" s="599">
        <v>0</v>
      </c>
      <c r="G18" s="599">
        <v>11</v>
      </c>
      <c r="H18" s="599">
        <v>14</v>
      </c>
      <c r="I18" s="599">
        <v>1</v>
      </c>
    </row>
    <row r="19" spans="1:9" s="385" customFormat="1" ht="13.5" customHeight="1">
      <c r="A19" s="597" t="s">
        <v>271</v>
      </c>
      <c r="B19" s="597" t="s">
        <v>7401</v>
      </c>
      <c r="C19" s="597" t="s">
        <v>172</v>
      </c>
      <c r="D19" s="597" t="s">
        <v>100</v>
      </c>
      <c r="E19" s="599">
        <v>16</v>
      </c>
      <c r="F19" s="599">
        <v>1</v>
      </c>
      <c r="G19" s="599">
        <v>10</v>
      </c>
      <c r="H19" s="599">
        <v>3</v>
      </c>
      <c r="I19" s="599">
        <v>2</v>
      </c>
    </row>
    <row r="20" spans="1:9" s="385" customFormat="1" ht="13.5" customHeight="1">
      <c r="A20" s="597" t="s">
        <v>272</v>
      </c>
      <c r="B20" s="597" t="s">
        <v>7401</v>
      </c>
      <c r="C20" s="597" t="s">
        <v>172</v>
      </c>
      <c r="D20" s="597" t="s">
        <v>182</v>
      </c>
      <c r="E20" s="599">
        <v>20</v>
      </c>
      <c r="F20" s="599">
        <v>3</v>
      </c>
      <c r="G20" s="599">
        <v>14</v>
      </c>
      <c r="H20" s="599">
        <v>3</v>
      </c>
      <c r="I20" s="599">
        <v>0</v>
      </c>
    </row>
    <row r="21" spans="1:9" s="385" customFormat="1" ht="13.5" customHeight="1">
      <c r="A21" s="597" t="s">
        <v>273</v>
      </c>
      <c r="B21" s="597" t="s">
        <v>7401</v>
      </c>
      <c r="C21" s="597" t="s">
        <v>172</v>
      </c>
      <c r="D21" s="597" t="s">
        <v>202</v>
      </c>
      <c r="E21" s="599">
        <v>31</v>
      </c>
      <c r="F21" s="599">
        <v>3</v>
      </c>
      <c r="G21" s="599">
        <v>20</v>
      </c>
      <c r="H21" s="599">
        <v>6</v>
      </c>
      <c r="I21" s="599">
        <v>2</v>
      </c>
    </row>
    <row r="22" spans="1:9" s="385" customFormat="1" ht="13.5" customHeight="1">
      <c r="A22" s="597" t="s">
        <v>274</v>
      </c>
      <c r="B22" s="597" t="s">
        <v>7401</v>
      </c>
      <c r="C22" s="597" t="s">
        <v>172</v>
      </c>
      <c r="D22" s="597" t="s">
        <v>101</v>
      </c>
      <c r="E22" s="599">
        <v>52</v>
      </c>
      <c r="F22" s="599">
        <v>5</v>
      </c>
      <c r="G22" s="599">
        <v>35</v>
      </c>
      <c r="H22" s="599">
        <v>8</v>
      </c>
      <c r="I22" s="599">
        <v>4</v>
      </c>
    </row>
    <row r="23" spans="1:9" s="385" customFormat="1" ht="13.5" customHeight="1">
      <c r="A23" s="597" t="s">
        <v>275</v>
      </c>
      <c r="B23" s="597" t="s">
        <v>7401</v>
      </c>
      <c r="C23" s="597" t="s">
        <v>172</v>
      </c>
      <c r="D23" s="597" t="s">
        <v>183</v>
      </c>
      <c r="E23" s="599">
        <v>64</v>
      </c>
      <c r="F23" s="599">
        <v>5</v>
      </c>
      <c r="G23" s="599">
        <v>42</v>
      </c>
      <c r="H23" s="599">
        <v>12</v>
      </c>
      <c r="I23" s="599">
        <v>5</v>
      </c>
    </row>
    <row r="24" spans="1:9" s="385" customFormat="1" ht="13.5" customHeight="1">
      <c r="A24" s="597" t="s">
        <v>276</v>
      </c>
      <c r="B24" s="597" t="s">
        <v>7401</v>
      </c>
      <c r="C24" s="597" t="s">
        <v>172</v>
      </c>
      <c r="D24" s="597" t="s">
        <v>26</v>
      </c>
      <c r="E24" s="599">
        <v>14</v>
      </c>
      <c r="F24" s="599">
        <v>0</v>
      </c>
      <c r="G24" s="599">
        <v>8</v>
      </c>
      <c r="H24" s="599">
        <v>4</v>
      </c>
      <c r="I24" s="599">
        <v>2</v>
      </c>
    </row>
    <row r="25" spans="1:9" s="385" customFormat="1" ht="13.5" customHeight="1">
      <c r="A25" s="597" t="s">
        <v>277</v>
      </c>
      <c r="B25" s="597" t="s">
        <v>7401</v>
      </c>
      <c r="C25" s="597" t="s">
        <v>172</v>
      </c>
      <c r="D25" s="597" t="s">
        <v>232</v>
      </c>
      <c r="E25" s="599">
        <v>8</v>
      </c>
      <c r="F25" s="599">
        <v>0</v>
      </c>
      <c r="G25" s="599">
        <v>4</v>
      </c>
      <c r="H25" s="599">
        <v>4</v>
      </c>
      <c r="I25" s="599">
        <v>0</v>
      </c>
    </row>
    <row r="26" spans="1:9" s="385" customFormat="1" ht="13.5" customHeight="1">
      <c r="A26" s="597" t="s">
        <v>278</v>
      </c>
      <c r="B26" s="597" t="s">
        <v>7401</v>
      </c>
      <c r="C26" s="597" t="s">
        <v>172</v>
      </c>
      <c r="D26" s="597" t="s">
        <v>87</v>
      </c>
      <c r="E26" s="599">
        <v>60</v>
      </c>
      <c r="F26" s="599">
        <v>6</v>
      </c>
      <c r="G26" s="599">
        <v>34</v>
      </c>
      <c r="H26" s="599">
        <v>18</v>
      </c>
      <c r="I26" s="599">
        <v>2</v>
      </c>
    </row>
    <row r="27" spans="1:9" s="385" customFormat="1" ht="13.5" customHeight="1">
      <c r="A27" s="597" t="s">
        <v>279</v>
      </c>
      <c r="B27" s="597" t="s">
        <v>7401</v>
      </c>
      <c r="C27" s="597" t="s">
        <v>172</v>
      </c>
      <c r="D27" s="597" t="s">
        <v>102</v>
      </c>
      <c r="E27" s="599">
        <v>16</v>
      </c>
      <c r="F27" s="599">
        <v>1</v>
      </c>
      <c r="G27" s="599">
        <v>9</v>
      </c>
      <c r="H27" s="599">
        <v>6</v>
      </c>
      <c r="I27" s="599">
        <v>0</v>
      </c>
    </row>
    <row r="28" spans="1:9" s="385" customFormat="1" ht="13.5" customHeight="1">
      <c r="A28" s="597" t="s">
        <v>280</v>
      </c>
      <c r="B28" s="597" t="s">
        <v>7401</v>
      </c>
      <c r="C28" s="597" t="s">
        <v>172</v>
      </c>
      <c r="D28" s="597" t="s">
        <v>88</v>
      </c>
      <c r="E28" s="599">
        <v>37</v>
      </c>
      <c r="F28" s="599">
        <v>2</v>
      </c>
      <c r="G28" s="599">
        <v>24</v>
      </c>
      <c r="H28" s="599">
        <v>10</v>
      </c>
      <c r="I28" s="599">
        <v>1</v>
      </c>
    </row>
    <row r="29" spans="1:9" s="385" customFormat="1" ht="13.5" customHeight="1">
      <c r="A29" s="597" t="s">
        <v>281</v>
      </c>
      <c r="B29" s="597" t="s">
        <v>7401</v>
      </c>
      <c r="C29" s="597" t="s">
        <v>172</v>
      </c>
      <c r="D29" s="597" t="s">
        <v>27</v>
      </c>
      <c r="E29" s="599">
        <v>17</v>
      </c>
      <c r="F29" s="599">
        <v>3</v>
      </c>
      <c r="G29" s="599">
        <v>10</v>
      </c>
      <c r="H29" s="599">
        <v>4</v>
      </c>
      <c r="I29" s="599">
        <v>0</v>
      </c>
    </row>
    <row r="30" spans="1:9" s="385" customFormat="1" ht="13.5" customHeight="1">
      <c r="A30" s="597" t="s">
        <v>282</v>
      </c>
      <c r="B30" s="597" t="s">
        <v>7401</v>
      </c>
      <c r="C30" s="597" t="s">
        <v>172</v>
      </c>
      <c r="D30" s="597" t="s">
        <v>28</v>
      </c>
      <c r="E30" s="599">
        <v>27</v>
      </c>
      <c r="F30" s="599">
        <v>0</v>
      </c>
      <c r="G30" s="599">
        <v>13</v>
      </c>
      <c r="H30" s="599">
        <v>11</v>
      </c>
      <c r="I30" s="599">
        <v>3</v>
      </c>
    </row>
    <row r="31" spans="1:9" s="385" customFormat="1" ht="13.5" customHeight="1">
      <c r="A31" s="597" t="s">
        <v>6524</v>
      </c>
      <c r="B31" s="597" t="s">
        <v>7401</v>
      </c>
      <c r="C31" s="597" t="s">
        <v>172</v>
      </c>
      <c r="D31" s="597" t="s">
        <v>103</v>
      </c>
      <c r="E31" s="599">
        <v>1</v>
      </c>
      <c r="F31" s="599">
        <v>1</v>
      </c>
      <c r="G31" s="599">
        <v>0</v>
      </c>
      <c r="H31" s="599">
        <v>0</v>
      </c>
      <c r="I31" s="599">
        <v>0</v>
      </c>
    </row>
    <row r="32" spans="1:9" s="385" customFormat="1" ht="13.5" customHeight="1">
      <c r="A32" s="597" t="s">
        <v>283</v>
      </c>
      <c r="B32" s="597" t="s">
        <v>7401</v>
      </c>
      <c r="C32" s="597" t="s">
        <v>172</v>
      </c>
      <c r="D32" s="597" t="s">
        <v>203</v>
      </c>
      <c r="E32" s="599">
        <v>42</v>
      </c>
      <c r="F32" s="599">
        <v>5</v>
      </c>
      <c r="G32" s="599">
        <v>31</v>
      </c>
      <c r="H32" s="599">
        <v>4</v>
      </c>
      <c r="I32" s="599">
        <v>2</v>
      </c>
    </row>
    <row r="33" spans="1:9" s="385" customFormat="1" ht="13.5" customHeight="1">
      <c r="A33" s="597" t="s">
        <v>284</v>
      </c>
      <c r="B33" s="597" t="s">
        <v>7401</v>
      </c>
      <c r="C33" s="597" t="s">
        <v>172</v>
      </c>
      <c r="D33" s="597" t="s">
        <v>217</v>
      </c>
      <c r="E33" s="599">
        <v>25</v>
      </c>
      <c r="F33" s="599">
        <v>2</v>
      </c>
      <c r="G33" s="599">
        <v>13</v>
      </c>
      <c r="H33" s="599">
        <v>9</v>
      </c>
      <c r="I33" s="599">
        <v>1</v>
      </c>
    </row>
    <row r="34" spans="1:9" s="385" customFormat="1" ht="13.5" customHeight="1">
      <c r="A34" s="597" t="s">
        <v>285</v>
      </c>
      <c r="B34" s="597" t="s">
        <v>7401</v>
      </c>
      <c r="C34" s="597" t="s">
        <v>172</v>
      </c>
      <c r="D34" s="597" t="s">
        <v>104</v>
      </c>
      <c r="E34" s="599">
        <v>36</v>
      </c>
      <c r="F34" s="599">
        <v>1</v>
      </c>
      <c r="G34" s="599">
        <v>20</v>
      </c>
      <c r="H34" s="599">
        <v>9</v>
      </c>
      <c r="I34" s="599">
        <v>6</v>
      </c>
    </row>
    <row r="35" spans="1:9" s="385" customFormat="1" ht="13.5" customHeight="1">
      <c r="A35" s="597" t="s">
        <v>286</v>
      </c>
      <c r="B35" s="597" t="s">
        <v>7401</v>
      </c>
      <c r="C35" s="597" t="s">
        <v>172</v>
      </c>
      <c r="D35" s="597" t="s">
        <v>29</v>
      </c>
      <c r="E35" s="599">
        <v>47</v>
      </c>
      <c r="F35" s="599">
        <v>3</v>
      </c>
      <c r="G35" s="599">
        <v>26</v>
      </c>
      <c r="H35" s="599">
        <v>17</v>
      </c>
      <c r="I35" s="599">
        <v>1</v>
      </c>
    </row>
    <row r="36" spans="1:9" s="385" customFormat="1" ht="13.5" customHeight="1">
      <c r="A36" s="597" t="s">
        <v>287</v>
      </c>
      <c r="B36" s="597" t="s">
        <v>7401</v>
      </c>
      <c r="C36" s="597" t="s">
        <v>172</v>
      </c>
      <c r="D36" s="597" t="s">
        <v>160</v>
      </c>
      <c r="E36" s="599">
        <v>10</v>
      </c>
      <c r="F36" s="599">
        <v>1</v>
      </c>
      <c r="G36" s="599">
        <v>6</v>
      </c>
      <c r="H36" s="599">
        <v>3</v>
      </c>
      <c r="I36" s="599">
        <v>0</v>
      </c>
    </row>
    <row r="37" spans="1:9" s="385" customFormat="1" ht="13.5" customHeight="1">
      <c r="A37" s="597" t="s">
        <v>288</v>
      </c>
      <c r="B37" s="597" t="s">
        <v>7401</v>
      </c>
      <c r="C37" s="597" t="s">
        <v>172</v>
      </c>
      <c r="D37" s="597" t="s">
        <v>77</v>
      </c>
      <c r="E37" s="599">
        <v>15</v>
      </c>
      <c r="F37" s="599">
        <v>0</v>
      </c>
      <c r="G37" s="599">
        <v>12</v>
      </c>
      <c r="H37" s="599">
        <v>3</v>
      </c>
      <c r="I37" s="599">
        <v>0</v>
      </c>
    </row>
    <row r="38" spans="1:9" s="385" customFormat="1" ht="13.5" customHeight="1">
      <c r="A38" s="597" t="s">
        <v>289</v>
      </c>
      <c r="B38" s="597" t="s">
        <v>7401</v>
      </c>
      <c r="C38" s="597" t="s">
        <v>172</v>
      </c>
      <c r="D38" s="597" t="s">
        <v>78</v>
      </c>
      <c r="E38" s="599">
        <v>49</v>
      </c>
      <c r="F38" s="599">
        <v>4</v>
      </c>
      <c r="G38" s="599">
        <v>30</v>
      </c>
      <c r="H38" s="599">
        <v>15</v>
      </c>
      <c r="I38" s="599">
        <v>0</v>
      </c>
    </row>
    <row r="39" spans="1:9" s="385" customFormat="1" ht="13.5" customHeight="1">
      <c r="A39" s="597" t="s">
        <v>290</v>
      </c>
      <c r="B39" s="597" t="s">
        <v>7401</v>
      </c>
      <c r="C39" s="597" t="s">
        <v>172</v>
      </c>
      <c r="D39" s="597" t="s">
        <v>204</v>
      </c>
      <c r="E39" s="599">
        <v>42</v>
      </c>
      <c r="F39" s="599">
        <v>2</v>
      </c>
      <c r="G39" s="599">
        <v>30</v>
      </c>
      <c r="H39" s="599">
        <v>5</v>
      </c>
      <c r="I39" s="599">
        <v>5</v>
      </c>
    </row>
    <row r="40" spans="1:9" s="385" customFormat="1" ht="13.5" customHeight="1">
      <c r="A40" s="597" t="s">
        <v>291</v>
      </c>
      <c r="B40" s="597" t="s">
        <v>7401</v>
      </c>
      <c r="C40" s="597" t="s">
        <v>172</v>
      </c>
      <c r="D40" s="597" t="s">
        <v>233</v>
      </c>
      <c r="E40" s="599">
        <v>12</v>
      </c>
      <c r="F40" s="599">
        <v>0</v>
      </c>
      <c r="G40" s="599">
        <v>7</v>
      </c>
      <c r="H40" s="599">
        <v>5</v>
      </c>
      <c r="I40" s="599">
        <v>0</v>
      </c>
    </row>
    <row r="41" spans="1:9" s="385" customFormat="1" ht="13.5" customHeight="1">
      <c r="A41" s="597" t="s">
        <v>292</v>
      </c>
      <c r="B41" s="597" t="s">
        <v>7401</v>
      </c>
      <c r="C41" s="597" t="s">
        <v>172</v>
      </c>
      <c r="D41" s="597" t="s">
        <v>205</v>
      </c>
      <c r="E41" s="599">
        <v>53</v>
      </c>
      <c r="F41" s="599">
        <v>4</v>
      </c>
      <c r="G41" s="599">
        <v>32</v>
      </c>
      <c r="H41" s="599">
        <v>15</v>
      </c>
      <c r="I41" s="599">
        <v>2</v>
      </c>
    </row>
    <row r="42" spans="1:9" s="385" customFormat="1" ht="13.5" customHeight="1">
      <c r="A42" s="597" t="s">
        <v>293</v>
      </c>
      <c r="B42" s="597" t="s">
        <v>7401</v>
      </c>
      <c r="C42" s="597" t="s">
        <v>172</v>
      </c>
      <c r="D42" s="597" t="s">
        <v>218</v>
      </c>
      <c r="E42" s="599">
        <v>11</v>
      </c>
      <c r="F42" s="599">
        <v>2</v>
      </c>
      <c r="G42" s="599">
        <v>7</v>
      </c>
      <c r="H42" s="599">
        <v>1</v>
      </c>
      <c r="I42" s="599">
        <v>1</v>
      </c>
    </row>
    <row r="43" spans="1:9" s="385" customFormat="1" ht="13.5" customHeight="1">
      <c r="A43" s="597" t="s">
        <v>294</v>
      </c>
      <c r="B43" s="597" t="s">
        <v>7401</v>
      </c>
      <c r="C43" s="597" t="s">
        <v>172</v>
      </c>
      <c r="D43" s="597" t="s">
        <v>161</v>
      </c>
      <c r="E43" s="599">
        <v>48</v>
      </c>
      <c r="F43" s="599">
        <v>2</v>
      </c>
      <c r="G43" s="599">
        <v>39</v>
      </c>
      <c r="H43" s="599">
        <v>7</v>
      </c>
      <c r="I43" s="599">
        <v>0</v>
      </c>
    </row>
    <row r="44" spans="1:9" s="385" customFormat="1" ht="13.5" customHeight="1">
      <c r="A44" s="597" t="s">
        <v>295</v>
      </c>
      <c r="B44" s="597" t="s">
        <v>7401</v>
      </c>
      <c r="C44" s="597" t="s">
        <v>172</v>
      </c>
      <c r="D44" s="597" t="s">
        <v>105</v>
      </c>
      <c r="E44" s="599">
        <v>25</v>
      </c>
      <c r="F44" s="599">
        <v>0</v>
      </c>
      <c r="G44" s="599">
        <v>14</v>
      </c>
      <c r="H44" s="599">
        <v>7</v>
      </c>
      <c r="I44" s="599">
        <v>4</v>
      </c>
    </row>
    <row r="45" spans="1:9" s="385" customFormat="1" ht="13.5" customHeight="1">
      <c r="A45" s="597" t="s">
        <v>296</v>
      </c>
      <c r="B45" s="597" t="s">
        <v>7401</v>
      </c>
      <c r="C45" s="597" t="s">
        <v>172</v>
      </c>
      <c r="D45" s="597" t="s">
        <v>234</v>
      </c>
      <c r="E45" s="599">
        <v>33</v>
      </c>
      <c r="F45" s="599">
        <v>2</v>
      </c>
      <c r="G45" s="599">
        <v>24</v>
      </c>
      <c r="H45" s="599">
        <v>6</v>
      </c>
      <c r="I45" s="599">
        <v>1</v>
      </c>
    </row>
    <row r="46" spans="1:9" s="385" customFormat="1" ht="13.5" customHeight="1">
      <c r="A46" s="597" t="s">
        <v>297</v>
      </c>
      <c r="B46" s="597" t="s">
        <v>7401</v>
      </c>
      <c r="C46" s="597" t="s">
        <v>172</v>
      </c>
      <c r="D46" s="597" t="s">
        <v>184</v>
      </c>
      <c r="E46" s="599">
        <v>40</v>
      </c>
      <c r="F46" s="599">
        <v>3</v>
      </c>
      <c r="G46" s="599">
        <v>25</v>
      </c>
      <c r="H46" s="599">
        <v>11</v>
      </c>
      <c r="I46" s="599">
        <v>1</v>
      </c>
    </row>
    <row r="47" spans="1:9" s="385" customFormat="1" ht="13.5" customHeight="1">
      <c r="A47" s="597" t="s">
        <v>298</v>
      </c>
      <c r="B47" s="597" t="s">
        <v>7401</v>
      </c>
      <c r="C47" s="597" t="s">
        <v>172</v>
      </c>
      <c r="D47" s="597" t="s">
        <v>106</v>
      </c>
      <c r="E47" s="599">
        <v>25</v>
      </c>
      <c r="F47" s="599">
        <v>0</v>
      </c>
      <c r="G47" s="599">
        <v>18</v>
      </c>
      <c r="H47" s="599">
        <v>4</v>
      </c>
      <c r="I47" s="599">
        <v>3</v>
      </c>
    </row>
    <row r="48" spans="1:9" s="385" customFormat="1" ht="13.5" customHeight="1">
      <c r="A48" s="597" t="s">
        <v>299</v>
      </c>
      <c r="B48" s="597" t="s">
        <v>7401</v>
      </c>
      <c r="C48" s="597" t="s">
        <v>172</v>
      </c>
      <c r="D48" s="597" t="s">
        <v>89</v>
      </c>
      <c r="E48" s="599">
        <v>74</v>
      </c>
      <c r="F48" s="599">
        <v>7</v>
      </c>
      <c r="G48" s="599">
        <v>31</v>
      </c>
      <c r="H48" s="599">
        <v>28</v>
      </c>
      <c r="I48" s="599">
        <v>8</v>
      </c>
    </row>
    <row r="49" spans="1:9" s="385" customFormat="1" ht="13.5" customHeight="1">
      <c r="A49" s="597" t="s">
        <v>300</v>
      </c>
      <c r="B49" s="597" t="s">
        <v>7401</v>
      </c>
      <c r="C49" s="597" t="s">
        <v>172</v>
      </c>
      <c r="D49" s="597" t="s">
        <v>162</v>
      </c>
      <c r="E49" s="599">
        <v>19</v>
      </c>
      <c r="F49" s="599">
        <v>1</v>
      </c>
      <c r="G49" s="599">
        <v>15</v>
      </c>
      <c r="H49" s="599">
        <v>2</v>
      </c>
      <c r="I49" s="599">
        <v>1</v>
      </c>
    </row>
    <row r="50" spans="1:9" s="385" customFormat="1" ht="13.5" customHeight="1">
      <c r="A50" s="597" t="s">
        <v>301</v>
      </c>
      <c r="B50" s="597" t="s">
        <v>7401</v>
      </c>
      <c r="C50" s="597" t="s">
        <v>172</v>
      </c>
      <c r="D50" s="597" t="s">
        <v>206</v>
      </c>
      <c r="E50" s="599">
        <v>45</v>
      </c>
      <c r="F50" s="599">
        <v>2</v>
      </c>
      <c r="G50" s="599">
        <v>32</v>
      </c>
      <c r="H50" s="599">
        <v>10</v>
      </c>
      <c r="I50" s="599">
        <v>1</v>
      </c>
    </row>
    <row r="51" spans="1:9" s="385" customFormat="1" ht="13.5" customHeight="1">
      <c r="A51" s="597" t="s">
        <v>302</v>
      </c>
      <c r="B51" s="597" t="s">
        <v>7401</v>
      </c>
      <c r="C51" s="597" t="s">
        <v>172</v>
      </c>
      <c r="D51" s="597" t="s">
        <v>107</v>
      </c>
      <c r="E51" s="599">
        <v>14</v>
      </c>
      <c r="F51" s="599">
        <v>0</v>
      </c>
      <c r="G51" s="599">
        <v>12</v>
      </c>
      <c r="H51" s="599">
        <v>1</v>
      </c>
      <c r="I51" s="599">
        <v>1</v>
      </c>
    </row>
    <row r="52" spans="1:9" s="385" customFormat="1" ht="13.5" customHeight="1">
      <c r="A52" s="597" t="s">
        <v>303</v>
      </c>
      <c r="B52" s="597" t="s">
        <v>7401</v>
      </c>
      <c r="C52" s="597" t="s">
        <v>172</v>
      </c>
      <c r="D52" s="597" t="s">
        <v>108</v>
      </c>
      <c r="E52" s="599">
        <v>11</v>
      </c>
      <c r="F52" s="599">
        <v>0</v>
      </c>
      <c r="G52" s="599">
        <v>7</v>
      </c>
      <c r="H52" s="599">
        <v>4</v>
      </c>
      <c r="I52" s="599">
        <v>0</v>
      </c>
    </row>
    <row r="53" spans="1:9" s="385" customFormat="1" ht="13.5" customHeight="1">
      <c r="A53" s="597" t="s">
        <v>304</v>
      </c>
      <c r="B53" s="597" t="s">
        <v>7401</v>
      </c>
      <c r="C53" s="597" t="s">
        <v>172</v>
      </c>
      <c r="D53" s="597" t="s">
        <v>30</v>
      </c>
      <c r="E53" s="599">
        <v>9</v>
      </c>
      <c r="F53" s="599">
        <v>1</v>
      </c>
      <c r="G53" s="599">
        <v>3</v>
      </c>
      <c r="H53" s="599">
        <v>2</v>
      </c>
      <c r="I53" s="599">
        <v>3</v>
      </c>
    </row>
    <row r="54" spans="1:9" s="385" customFormat="1" ht="13.5" customHeight="1">
      <c r="A54" s="597" t="s">
        <v>305</v>
      </c>
      <c r="B54" s="597" t="s">
        <v>7401</v>
      </c>
      <c r="C54" s="597" t="s">
        <v>172</v>
      </c>
      <c r="D54" s="597" t="s">
        <v>109</v>
      </c>
      <c r="E54" s="599">
        <v>9</v>
      </c>
      <c r="F54" s="599">
        <v>2</v>
      </c>
      <c r="G54" s="599">
        <v>3</v>
      </c>
      <c r="H54" s="599">
        <v>2</v>
      </c>
      <c r="I54" s="599">
        <v>2</v>
      </c>
    </row>
    <row r="55" spans="1:9" s="385" customFormat="1" ht="13.5" customHeight="1">
      <c r="A55" s="597" t="s">
        <v>306</v>
      </c>
      <c r="B55" s="597" t="s">
        <v>7401</v>
      </c>
      <c r="C55" s="597" t="s">
        <v>172</v>
      </c>
      <c r="D55" s="597" t="s">
        <v>185</v>
      </c>
      <c r="E55" s="599">
        <v>127</v>
      </c>
      <c r="F55" s="599">
        <v>8</v>
      </c>
      <c r="G55" s="599">
        <v>84</v>
      </c>
      <c r="H55" s="599">
        <v>25</v>
      </c>
      <c r="I55" s="599">
        <v>10</v>
      </c>
    </row>
    <row r="56" spans="1:9" s="385" customFormat="1" ht="13.5" customHeight="1">
      <c r="A56" s="597" t="s">
        <v>307</v>
      </c>
      <c r="B56" s="597" t="s">
        <v>7401</v>
      </c>
      <c r="C56" s="597" t="s">
        <v>172</v>
      </c>
      <c r="D56" s="597" t="s">
        <v>110</v>
      </c>
      <c r="E56" s="599">
        <v>19</v>
      </c>
      <c r="F56" s="599">
        <v>0</v>
      </c>
      <c r="G56" s="599">
        <v>12</v>
      </c>
      <c r="H56" s="599">
        <v>5</v>
      </c>
      <c r="I56" s="599">
        <v>2</v>
      </c>
    </row>
    <row r="57" spans="1:9" s="385" customFormat="1" ht="13.5" customHeight="1">
      <c r="A57" s="597" t="s">
        <v>308</v>
      </c>
      <c r="B57" s="597" t="s">
        <v>7401</v>
      </c>
      <c r="C57" s="597" t="s">
        <v>172</v>
      </c>
      <c r="D57" s="597" t="s">
        <v>111</v>
      </c>
      <c r="E57" s="599">
        <v>13</v>
      </c>
      <c r="F57" s="599">
        <v>1</v>
      </c>
      <c r="G57" s="599">
        <v>6</v>
      </c>
      <c r="H57" s="599">
        <v>5</v>
      </c>
      <c r="I57" s="599">
        <v>1</v>
      </c>
    </row>
    <row r="58" spans="1:9" s="385" customFormat="1" ht="13.5" customHeight="1">
      <c r="A58" s="597" t="s">
        <v>309</v>
      </c>
      <c r="B58" s="597" t="s">
        <v>7401</v>
      </c>
      <c r="C58" s="597" t="s">
        <v>172</v>
      </c>
      <c r="D58" s="597" t="s">
        <v>163</v>
      </c>
      <c r="E58" s="599">
        <v>4</v>
      </c>
      <c r="F58" s="599">
        <v>0</v>
      </c>
      <c r="G58" s="599">
        <v>3</v>
      </c>
      <c r="H58" s="599">
        <v>1</v>
      </c>
      <c r="I58" s="599">
        <v>0</v>
      </c>
    </row>
    <row r="59" spans="1:9" s="385" customFormat="1" ht="13.5" customHeight="1">
      <c r="A59" s="597" t="s">
        <v>310</v>
      </c>
      <c r="B59" s="597" t="s">
        <v>7401</v>
      </c>
      <c r="C59" s="597" t="s">
        <v>172</v>
      </c>
      <c r="D59" s="597" t="s">
        <v>112</v>
      </c>
      <c r="E59" s="599">
        <v>23</v>
      </c>
      <c r="F59" s="599">
        <v>1</v>
      </c>
      <c r="G59" s="599">
        <v>14</v>
      </c>
      <c r="H59" s="599">
        <v>7</v>
      </c>
      <c r="I59" s="599">
        <v>1</v>
      </c>
    </row>
    <row r="60" spans="1:9" s="385" customFormat="1" ht="13.5" customHeight="1">
      <c r="A60" s="597" t="s">
        <v>311</v>
      </c>
      <c r="B60" s="597" t="s">
        <v>7401</v>
      </c>
      <c r="C60" s="597" t="s">
        <v>172</v>
      </c>
      <c r="D60" s="597" t="s">
        <v>219</v>
      </c>
      <c r="E60" s="599">
        <v>12</v>
      </c>
      <c r="F60" s="599">
        <v>4</v>
      </c>
      <c r="G60" s="599">
        <v>5</v>
      </c>
      <c r="H60" s="599">
        <v>3</v>
      </c>
      <c r="I60" s="599">
        <v>0</v>
      </c>
    </row>
    <row r="61" spans="1:9" s="385" customFormat="1" ht="13.5" customHeight="1">
      <c r="A61" s="597" t="s">
        <v>312</v>
      </c>
      <c r="B61" s="597" t="s">
        <v>7401</v>
      </c>
      <c r="C61" s="597" t="s">
        <v>172</v>
      </c>
      <c r="D61" s="597" t="s">
        <v>90</v>
      </c>
      <c r="E61" s="599">
        <v>130</v>
      </c>
      <c r="F61" s="599">
        <v>7</v>
      </c>
      <c r="G61" s="599">
        <v>86</v>
      </c>
      <c r="H61" s="599">
        <v>30</v>
      </c>
      <c r="I61" s="599">
        <v>7</v>
      </c>
    </row>
    <row r="62" spans="1:9" s="385" customFormat="1" ht="13.5" customHeight="1">
      <c r="A62" s="597" t="s">
        <v>313</v>
      </c>
      <c r="B62" s="597" t="s">
        <v>7401</v>
      </c>
      <c r="C62" s="597" t="s">
        <v>172</v>
      </c>
      <c r="D62" s="597" t="s">
        <v>113</v>
      </c>
      <c r="E62" s="599">
        <v>14</v>
      </c>
      <c r="F62" s="599">
        <v>0</v>
      </c>
      <c r="G62" s="599">
        <v>9</v>
      </c>
      <c r="H62" s="599">
        <v>2</v>
      </c>
      <c r="I62" s="599">
        <v>3</v>
      </c>
    </row>
    <row r="63" spans="1:9" s="385" customFormat="1" ht="13.5" customHeight="1">
      <c r="A63" s="597" t="s">
        <v>314</v>
      </c>
      <c r="B63" s="597" t="s">
        <v>7401</v>
      </c>
      <c r="C63" s="597" t="s">
        <v>172</v>
      </c>
      <c r="D63" s="597" t="s">
        <v>114</v>
      </c>
      <c r="E63" s="599">
        <v>12</v>
      </c>
      <c r="F63" s="599">
        <v>1</v>
      </c>
      <c r="G63" s="599">
        <v>6</v>
      </c>
      <c r="H63" s="599">
        <v>4</v>
      </c>
      <c r="I63" s="599">
        <v>1</v>
      </c>
    </row>
    <row r="64" spans="1:9" s="385" customFormat="1" ht="13.5" customHeight="1">
      <c r="A64" s="597" t="s">
        <v>315</v>
      </c>
      <c r="B64" s="597" t="s">
        <v>7401</v>
      </c>
      <c r="C64" s="597" t="s">
        <v>172</v>
      </c>
      <c r="D64" s="597" t="s">
        <v>186</v>
      </c>
      <c r="E64" s="599">
        <v>5</v>
      </c>
      <c r="F64" s="599">
        <v>0</v>
      </c>
      <c r="G64" s="599">
        <v>4</v>
      </c>
      <c r="H64" s="599">
        <v>1</v>
      </c>
      <c r="I64" s="599">
        <v>0</v>
      </c>
    </row>
    <row r="65" spans="1:9" s="385" customFormat="1" ht="13.5" customHeight="1">
      <c r="A65" s="597" t="s">
        <v>316</v>
      </c>
      <c r="B65" s="597" t="s">
        <v>7401</v>
      </c>
      <c r="C65" s="597" t="s">
        <v>172</v>
      </c>
      <c r="D65" s="597" t="s">
        <v>115</v>
      </c>
      <c r="E65" s="599">
        <v>8</v>
      </c>
      <c r="F65" s="599">
        <v>1</v>
      </c>
      <c r="G65" s="599">
        <v>5</v>
      </c>
      <c r="H65" s="599">
        <v>1</v>
      </c>
      <c r="I65" s="599">
        <v>1</v>
      </c>
    </row>
    <row r="66" spans="1:9" s="385" customFormat="1" ht="13.5" customHeight="1">
      <c r="A66" s="597" t="s">
        <v>317</v>
      </c>
      <c r="B66" s="597" t="s">
        <v>7401</v>
      </c>
      <c r="C66" s="597" t="s">
        <v>172</v>
      </c>
      <c r="D66" s="597" t="s">
        <v>146</v>
      </c>
      <c r="E66" s="599">
        <v>6</v>
      </c>
      <c r="F66" s="599">
        <v>1</v>
      </c>
      <c r="G66" s="599">
        <v>4</v>
      </c>
      <c r="H66" s="599">
        <v>1</v>
      </c>
      <c r="I66" s="599">
        <v>0</v>
      </c>
    </row>
    <row r="67" spans="1:9" s="385" customFormat="1" ht="13.5" customHeight="1">
      <c r="A67" s="597" t="s">
        <v>318</v>
      </c>
      <c r="B67" s="597" t="s">
        <v>7401</v>
      </c>
      <c r="C67" s="597" t="s">
        <v>172</v>
      </c>
      <c r="D67" s="597" t="s">
        <v>187</v>
      </c>
      <c r="E67" s="599">
        <v>133</v>
      </c>
      <c r="F67" s="599">
        <v>11</v>
      </c>
      <c r="G67" s="599">
        <v>91</v>
      </c>
      <c r="H67" s="599">
        <v>29</v>
      </c>
      <c r="I67" s="599">
        <v>2</v>
      </c>
    </row>
    <row r="68" spans="1:9" s="385" customFormat="1" ht="13.5" customHeight="1">
      <c r="A68" s="597" t="s">
        <v>319</v>
      </c>
      <c r="B68" s="597" t="s">
        <v>7401</v>
      </c>
      <c r="C68" s="597" t="s">
        <v>172</v>
      </c>
      <c r="D68" s="597" t="s">
        <v>235</v>
      </c>
      <c r="E68" s="599">
        <v>32</v>
      </c>
      <c r="F68" s="599">
        <v>0</v>
      </c>
      <c r="G68" s="599">
        <v>23</v>
      </c>
      <c r="H68" s="599">
        <v>9</v>
      </c>
      <c r="I68" s="599">
        <v>0</v>
      </c>
    </row>
    <row r="69" spans="1:9" s="385" customFormat="1" ht="13.5" customHeight="1">
      <c r="A69" s="597" t="s">
        <v>320</v>
      </c>
      <c r="B69" s="597" t="s">
        <v>7401</v>
      </c>
      <c r="C69" s="597" t="s">
        <v>172</v>
      </c>
      <c r="D69" s="597" t="s">
        <v>147</v>
      </c>
      <c r="E69" s="599">
        <v>15</v>
      </c>
      <c r="F69" s="599">
        <v>1</v>
      </c>
      <c r="G69" s="599">
        <v>13</v>
      </c>
      <c r="H69" s="599">
        <v>1</v>
      </c>
      <c r="I69" s="599">
        <v>0</v>
      </c>
    </row>
    <row r="70" spans="1:9" s="385" customFormat="1" ht="13.5" customHeight="1">
      <c r="A70" s="597" t="s">
        <v>321</v>
      </c>
      <c r="B70" s="597" t="s">
        <v>7401</v>
      </c>
      <c r="C70" s="597" t="s">
        <v>172</v>
      </c>
      <c r="D70" s="597" t="s">
        <v>118</v>
      </c>
      <c r="E70" s="599">
        <v>20</v>
      </c>
      <c r="F70" s="599">
        <v>3</v>
      </c>
      <c r="G70" s="599">
        <v>10</v>
      </c>
      <c r="H70" s="599">
        <v>7</v>
      </c>
      <c r="I70" s="599">
        <v>0</v>
      </c>
    </row>
    <row r="71" spans="1:9" s="385" customFormat="1" ht="13.5" customHeight="1">
      <c r="A71" s="597" t="s">
        <v>322</v>
      </c>
      <c r="B71" s="597" t="s">
        <v>7401</v>
      </c>
      <c r="C71" s="597" t="s">
        <v>172</v>
      </c>
      <c r="D71" s="597" t="s">
        <v>31</v>
      </c>
      <c r="E71" s="599">
        <v>4</v>
      </c>
      <c r="F71" s="599">
        <v>0</v>
      </c>
      <c r="G71" s="599">
        <v>1</v>
      </c>
      <c r="H71" s="599">
        <v>1</v>
      </c>
      <c r="I71" s="599">
        <v>2</v>
      </c>
    </row>
    <row r="72" spans="1:9" s="385" customFormat="1" ht="13.5" customHeight="1">
      <c r="A72" s="597" t="s">
        <v>323</v>
      </c>
      <c r="B72" s="597" t="s">
        <v>7401</v>
      </c>
      <c r="C72" s="597" t="s">
        <v>172</v>
      </c>
      <c r="D72" s="597" t="s">
        <v>148</v>
      </c>
      <c r="E72" s="599">
        <v>14</v>
      </c>
      <c r="F72" s="599">
        <v>0</v>
      </c>
      <c r="G72" s="599">
        <v>7</v>
      </c>
      <c r="H72" s="599">
        <v>6</v>
      </c>
      <c r="I72" s="599">
        <v>1</v>
      </c>
    </row>
    <row r="73" spans="1:9" s="385" customFormat="1" ht="13.5" customHeight="1">
      <c r="A73" s="597" t="s">
        <v>324</v>
      </c>
      <c r="B73" s="597" t="s">
        <v>7401</v>
      </c>
      <c r="C73" s="597" t="s">
        <v>172</v>
      </c>
      <c r="D73" s="597" t="s">
        <v>32</v>
      </c>
      <c r="E73" s="599">
        <v>77</v>
      </c>
      <c r="F73" s="599">
        <v>9</v>
      </c>
      <c r="G73" s="599">
        <v>40</v>
      </c>
      <c r="H73" s="599">
        <v>24</v>
      </c>
      <c r="I73" s="599">
        <v>4</v>
      </c>
    </row>
    <row r="74" spans="1:9" s="385" customFormat="1" ht="13.5" customHeight="1">
      <c r="A74" s="597" t="s">
        <v>325</v>
      </c>
      <c r="B74" s="597" t="s">
        <v>7401</v>
      </c>
      <c r="C74" s="597" t="s">
        <v>172</v>
      </c>
      <c r="D74" s="597" t="s">
        <v>119</v>
      </c>
      <c r="E74" s="599">
        <v>64</v>
      </c>
      <c r="F74" s="599">
        <v>0</v>
      </c>
      <c r="G74" s="599">
        <v>43</v>
      </c>
      <c r="H74" s="599">
        <v>16</v>
      </c>
      <c r="I74" s="599">
        <v>5</v>
      </c>
    </row>
    <row r="75" spans="1:9" s="385" customFormat="1" ht="13.5" customHeight="1">
      <c r="A75" s="597" t="s">
        <v>326</v>
      </c>
      <c r="B75" s="597" t="s">
        <v>7401</v>
      </c>
      <c r="C75" s="597" t="s">
        <v>172</v>
      </c>
      <c r="D75" s="597" t="s">
        <v>79</v>
      </c>
      <c r="E75" s="599">
        <v>10</v>
      </c>
      <c r="F75" s="599">
        <v>1</v>
      </c>
      <c r="G75" s="599">
        <v>3</v>
      </c>
      <c r="H75" s="599">
        <v>4</v>
      </c>
      <c r="I75" s="599">
        <v>2</v>
      </c>
    </row>
    <row r="76" spans="1:9" s="385" customFormat="1" ht="13.5" customHeight="1">
      <c r="A76" s="597" t="s">
        <v>327</v>
      </c>
      <c r="B76" s="597" t="s">
        <v>7401</v>
      </c>
      <c r="C76" s="597" t="s">
        <v>172</v>
      </c>
      <c r="D76" s="597" t="s">
        <v>80</v>
      </c>
      <c r="E76" s="599">
        <v>53</v>
      </c>
      <c r="F76" s="599">
        <v>4</v>
      </c>
      <c r="G76" s="599">
        <v>32</v>
      </c>
      <c r="H76" s="599">
        <v>16</v>
      </c>
      <c r="I76" s="599">
        <v>1</v>
      </c>
    </row>
    <row r="77" spans="1:9" s="385" customFormat="1" ht="13.5" customHeight="1">
      <c r="A77" s="597" t="s">
        <v>328</v>
      </c>
      <c r="B77" s="597" t="s">
        <v>7401</v>
      </c>
      <c r="C77" s="597" t="s">
        <v>172</v>
      </c>
      <c r="D77" s="597" t="s">
        <v>149</v>
      </c>
      <c r="E77" s="599">
        <v>38</v>
      </c>
      <c r="F77" s="599">
        <v>0</v>
      </c>
      <c r="G77" s="599">
        <v>23</v>
      </c>
      <c r="H77" s="599">
        <v>9</v>
      </c>
      <c r="I77" s="599">
        <v>6</v>
      </c>
    </row>
    <row r="78" spans="1:9" s="385" customFormat="1" ht="13.5" customHeight="1">
      <c r="A78" s="597" t="s">
        <v>329</v>
      </c>
      <c r="B78" s="597" t="s">
        <v>7401</v>
      </c>
      <c r="C78" s="597" t="s">
        <v>172</v>
      </c>
      <c r="D78" s="597" t="s">
        <v>81</v>
      </c>
      <c r="E78" s="599">
        <v>54</v>
      </c>
      <c r="F78" s="599">
        <v>4</v>
      </c>
      <c r="G78" s="599">
        <v>33</v>
      </c>
      <c r="H78" s="599">
        <v>14</v>
      </c>
      <c r="I78" s="599">
        <v>3</v>
      </c>
    </row>
    <row r="79" spans="1:9" s="385" customFormat="1" ht="13.5" customHeight="1">
      <c r="A79" s="597" t="s">
        <v>330</v>
      </c>
      <c r="B79" s="597" t="s">
        <v>7401</v>
      </c>
      <c r="C79" s="597" t="s">
        <v>172</v>
      </c>
      <c r="D79" s="597" t="s">
        <v>33</v>
      </c>
      <c r="E79" s="599">
        <v>23</v>
      </c>
      <c r="F79" s="599">
        <v>1</v>
      </c>
      <c r="G79" s="599">
        <v>16</v>
      </c>
      <c r="H79" s="599">
        <v>3</v>
      </c>
      <c r="I79" s="599">
        <v>3</v>
      </c>
    </row>
    <row r="80" spans="1:9" s="385" customFormat="1" ht="13.5" customHeight="1">
      <c r="A80" s="597" t="s">
        <v>331</v>
      </c>
      <c r="B80" s="597" t="s">
        <v>7401</v>
      </c>
      <c r="C80" s="597" t="s">
        <v>172</v>
      </c>
      <c r="D80" s="597" t="s">
        <v>91</v>
      </c>
      <c r="E80" s="599">
        <v>10</v>
      </c>
      <c r="F80" s="599">
        <v>1</v>
      </c>
      <c r="G80" s="599">
        <v>4</v>
      </c>
      <c r="H80" s="599">
        <v>2</v>
      </c>
      <c r="I80" s="599">
        <v>3</v>
      </c>
    </row>
    <row r="81" spans="1:9" s="385" customFormat="1" ht="13.5" customHeight="1">
      <c r="A81" s="597" t="s">
        <v>332</v>
      </c>
      <c r="B81" s="597" t="s">
        <v>7401</v>
      </c>
      <c r="C81" s="597" t="s">
        <v>172</v>
      </c>
      <c r="D81" s="597" t="s">
        <v>34</v>
      </c>
      <c r="E81" s="599">
        <v>32</v>
      </c>
      <c r="F81" s="599">
        <v>1</v>
      </c>
      <c r="G81" s="599">
        <v>19</v>
      </c>
      <c r="H81" s="599">
        <v>10</v>
      </c>
      <c r="I81" s="599">
        <v>2</v>
      </c>
    </row>
    <row r="82" spans="1:9" s="385" customFormat="1" ht="13.5" customHeight="1">
      <c r="A82" s="597" t="s">
        <v>333</v>
      </c>
      <c r="B82" s="597" t="s">
        <v>7401</v>
      </c>
      <c r="C82" s="597" t="s">
        <v>172</v>
      </c>
      <c r="D82" s="597" t="s">
        <v>188</v>
      </c>
      <c r="E82" s="599">
        <v>18</v>
      </c>
      <c r="F82" s="599">
        <v>0</v>
      </c>
      <c r="G82" s="599">
        <v>13</v>
      </c>
      <c r="H82" s="599">
        <v>4</v>
      </c>
      <c r="I82" s="599">
        <v>1</v>
      </c>
    </row>
    <row r="83" spans="1:9" s="385" customFormat="1" ht="13.5" customHeight="1">
      <c r="A83" s="597" t="s">
        <v>334</v>
      </c>
      <c r="B83" s="597" t="s">
        <v>7401</v>
      </c>
      <c r="C83" s="597" t="s">
        <v>172</v>
      </c>
      <c r="D83" s="597" t="s">
        <v>150</v>
      </c>
      <c r="E83" s="599">
        <v>17</v>
      </c>
      <c r="F83" s="599">
        <v>1</v>
      </c>
      <c r="G83" s="599">
        <v>11</v>
      </c>
      <c r="H83" s="599">
        <v>5</v>
      </c>
      <c r="I83" s="599">
        <v>0</v>
      </c>
    </row>
    <row r="84" spans="1:9" s="385" customFormat="1" ht="13.5" customHeight="1">
      <c r="A84" s="597" t="s">
        <v>335</v>
      </c>
      <c r="B84" s="597" t="s">
        <v>7401</v>
      </c>
      <c r="C84" s="597" t="s">
        <v>172</v>
      </c>
      <c r="D84" s="597" t="s">
        <v>164</v>
      </c>
      <c r="E84" s="599">
        <v>6</v>
      </c>
      <c r="F84" s="599">
        <v>0</v>
      </c>
      <c r="G84" s="599">
        <v>5</v>
      </c>
      <c r="H84" s="599">
        <v>1</v>
      </c>
      <c r="I84" s="599">
        <v>0</v>
      </c>
    </row>
    <row r="85" spans="1:9" s="385" customFormat="1" ht="13.5" customHeight="1">
      <c r="A85" s="597" t="s">
        <v>336</v>
      </c>
      <c r="B85" s="597" t="s">
        <v>7401</v>
      </c>
      <c r="C85" s="597" t="s">
        <v>172</v>
      </c>
      <c r="D85" s="597" t="s">
        <v>189</v>
      </c>
      <c r="E85" s="599">
        <v>47</v>
      </c>
      <c r="F85" s="599">
        <v>3</v>
      </c>
      <c r="G85" s="599">
        <v>27</v>
      </c>
      <c r="H85" s="599">
        <v>15</v>
      </c>
      <c r="I85" s="599">
        <v>2</v>
      </c>
    </row>
    <row r="86" spans="1:9" s="385" customFormat="1" ht="13.5" customHeight="1">
      <c r="A86" s="597" t="s">
        <v>337</v>
      </c>
      <c r="B86" s="597" t="s">
        <v>7401</v>
      </c>
      <c r="C86" s="597" t="s">
        <v>172</v>
      </c>
      <c r="D86" s="597" t="s">
        <v>165</v>
      </c>
      <c r="E86" s="599">
        <v>19</v>
      </c>
      <c r="F86" s="599">
        <v>0</v>
      </c>
      <c r="G86" s="599">
        <v>13</v>
      </c>
      <c r="H86" s="599">
        <v>6</v>
      </c>
      <c r="I86" s="599">
        <v>0</v>
      </c>
    </row>
    <row r="87" spans="1:9" s="385" customFormat="1" ht="13.5" customHeight="1">
      <c r="A87" s="597" t="s">
        <v>338</v>
      </c>
      <c r="B87" s="597" t="s">
        <v>7401</v>
      </c>
      <c r="C87" s="597" t="s">
        <v>172</v>
      </c>
      <c r="D87" s="597" t="s">
        <v>151</v>
      </c>
      <c r="E87" s="599">
        <v>12</v>
      </c>
      <c r="F87" s="599">
        <v>0</v>
      </c>
      <c r="G87" s="599">
        <v>7</v>
      </c>
      <c r="H87" s="599">
        <v>5</v>
      </c>
      <c r="I87" s="599">
        <v>0</v>
      </c>
    </row>
    <row r="88" spans="1:9" s="385" customFormat="1" ht="13.5" customHeight="1">
      <c r="A88" s="597" t="s">
        <v>339</v>
      </c>
      <c r="B88" s="597" t="s">
        <v>7401</v>
      </c>
      <c r="C88" s="597" t="s">
        <v>172</v>
      </c>
      <c r="D88" s="597" t="s">
        <v>92</v>
      </c>
      <c r="E88" s="599">
        <v>43</v>
      </c>
      <c r="F88" s="599">
        <v>0</v>
      </c>
      <c r="G88" s="599">
        <v>29</v>
      </c>
      <c r="H88" s="599">
        <v>13</v>
      </c>
      <c r="I88" s="599">
        <v>1</v>
      </c>
    </row>
    <row r="89" spans="1:9" s="385" customFormat="1" ht="13.5" customHeight="1">
      <c r="A89" s="597" t="s">
        <v>340</v>
      </c>
      <c r="B89" s="597" t="s">
        <v>7401</v>
      </c>
      <c r="C89" s="597" t="s">
        <v>172</v>
      </c>
      <c r="D89" s="597" t="s">
        <v>59</v>
      </c>
      <c r="E89" s="599">
        <v>4</v>
      </c>
      <c r="F89" s="599">
        <v>0</v>
      </c>
      <c r="G89" s="599">
        <v>3</v>
      </c>
      <c r="H89" s="599">
        <v>1</v>
      </c>
      <c r="I89" s="599">
        <v>0</v>
      </c>
    </row>
    <row r="90" spans="1:9" s="385" customFormat="1" ht="13.5" customHeight="1">
      <c r="A90" s="597" t="s">
        <v>341</v>
      </c>
      <c r="B90" s="597" t="s">
        <v>7401</v>
      </c>
      <c r="C90" s="597" t="s">
        <v>172</v>
      </c>
      <c r="D90" s="597" t="s">
        <v>60</v>
      </c>
      <c r="E90" s="599">
        <v>9</v>
      </c>
      <c r="F90" s="599">
        <v>0</v>
      </c>
      <c r="G90" s="599">
        <v>7</v>
      </c>
      <c r="H90" s="599">
        <v>2</v>
      </c>
      <c r="I90" s="599">
        <v>0</v>
      </c>
    </row>
    <row r="91" spans="1:9" s="385" customFormat="1" ht="13.5" customHeight="1">
      <c r="A91" s="597" t="s">
        <v>342</v>
      </c>
      <c r="B91" s="597" t="s">
        <v>7401</v>
      </c>
      <c r="C91" s="597" t="s">
        <v>172</v>
      </c>
      <c r="D91" s="597" t="s">
        <v>208</v>
      </c>
      <c r="E91" s="599">
        <v>30</v>
      </c>
      <c r="F91" s="599">
        <v>2</v>
      </c>
      <c r="G91" s="599">
        <v>22</v>
      </c>
      <c r="H91" s="599">
        <v>6</v>
      </c>
      <c r="I91" s="599">
        <v>0</v>
      </c>
    </row>
    <row r="92" spans="1:9" s="385" customFormat="1" ht="13.5" customHeight="1">
      <c r="A92" s="597" t="s">
        <v>343</v>
      </c>
      <c r="B92" s="597" t="s">
        <v>7401</v>
      </c>
      <c r="C92" s="597" t="s">
        <v>172</v>
      </c>
      <c r="D92" s="597" t="s">
        <v>166</v>
      </c>
      <c r="E92" s="599">
        <v>10</v>
      </c>
      <c r="F92" s="599">
        <v>1</v>
      </c>
      <c r="G92" s="599">
        <v>7</v>
      </c>
      <c r="H92" s="599">
        <v>2</v>
      </c>
      <c r="I92" s="599">
        <v>0</v>
      </c>
    </row>
    <row r="93" spans="1:9" s="385" customFormat="1" ht="13.5" customHeight="1">
      <c r="A93" s="597" t="s">
        <v>344</v>
      </c>
      <c r="B93" s="597" t="s">
        <v>7401</v>
      </c>
      <c r="C93" s="597" t="s">
        <v>172</v>
      </c>
      <c r="D93" s="597" t="s">
        <v>61</v>
      </c>
      <c r="E93" s="599">
        <v>47</v>
      </c>
      <c r="F93" s="599">
        <v>2</v>
      </c>
      <c r="G93" s="599">
        <v>30</v>
      </c>
      <c r="H93" s="599">
        <v>9</v>
      </c>
      <c r="I93" s="599">
        <v>6</v>
      </c>
    </row>
    <row r="94" spans="1:9" s="385" customFormat="1" ht="13.5" customHeight="1">
      <c r="A94" s="597" t="s">
        <v>345</v>
      </c>
      <c r="B94" s="597" t="s">
        <v>7401</v>
      </c>
      <c r="C94" s="597" t="s">
        <v>172</v>
      </c>
      <c r="D94" s="597" t="s">
        <v>82</v>
      </c>
      <c r="E94" s="599">
        <v>84</v>
      </c>
      <c r="F94" s="599">
        <v>3</v>
      </c>
      <c r="G94" s="599">
        <v>44</v>
      </c>
      <c r="H94" s="599">
        <v>35</v>
      </c>
      <c r="I94" s="599">
        <v>2</v>
      </c>
    </row>
    <row r="95" spans="1:9" s="385" customFormat="1" ht="13.5" customHeight="1">
      <c r="A95" s="597" t="s">
        <v>346</v>
      </c>
      <c r="B95" s="597" t="s">
        <v>7401</v>
      </c>
      <c r="C95" s="597" t="s">
        <v>172</v>
      </c>
      <c r="D95" s="597" t="s">
        <v>167</v>
      </c>
      <c r="E95" s="599">
        <v>27</v>
      </c>
      <c r="F95" s="599">
        <v>3</v>
      </c>
      <c r="G95" s="599">
        <v>12</v>
      </c>
      <c r="H95" s="599">
        <v>9</v>
      </c>
      <c r="I95" s="599">
        <v>3</v>
      </c>
    </row>
    <row r="96" spans="1:9" s="385" customFormat="1" ht="13.5" customHeight="1">
      <c r="A96" s="597" t="s">
        <v>347</v>
      </c>
      <c r="B96" s="597" t="s">
        <v>7401</v>
      </c>
      <c r="C96" s="597" t="s">
        <v>172</v>
      </c>
      <c r="D96" s="597" t="s">
        <v>83</v>
      </c>
      <c r="E96" s="599">
        <v>12</v>
      </c>
      <c r="F96" s="599">
        <v>0</v>
      </c>
      <c r="G96" s="599">
        <v>7</v>
      </c>
      <c r="H96" s="599">
        <v>5</v>
      </c>
      <c r="I96" s="599">
        <v>0</v>
      </c>
    </row>
    <row r="97" spans="1:9" s="385" customFormat="1" ht="13.5" customHeight="1">
      <c r="A97" s="597" t="s">
        <v>348</v>
      </c>
      <c r="B97" s="597" t="s">
        <v>7401</v>
      </c>
      <c r="C97" s="597" t="s">
        <v>172</v>
      </c>
      <c r="D97" s="597" t="s">
        <v>84</v>
      </c>
      <c r="E97" s="599">
        <v>38</v>
      </c>
      <c r="F97" s="599">
        <v>2</v>
      </c>
      <c r="G97" s="599">
        <v>21</v>
      </c>
      <c r="H97" s="599">
        <v>13</v>
      </c>
      <c r="I97" s="599">
        <v>2</v>
      </c>
    </row>
    <row r="98" spans="1:9" s="385" customFormat="1" ht="13.5" customHeight="1">
      <c r="A98" s="597" t="s">
        <v>349</v>
      </c>
      <c r="B98" s="597" t="s">
        <v>7401</v>
      </c>
      <c r="C98" s="597" t="s">
        <v>172</v>
      </c>
      <c r="D98" s="597" t="s">
        <v>179</v>
      </c>
      <c r="E98" s="599">
        <v>5</v>
      </c>
      <c r="F98" s="599">
        <v>1</v>
      </c>
      <c r="G98" s="599">
        <v>3</v>
      </c>
      <c r="H98" s="599">
        <v>1</v>
      </c>
      <c r="I98" s="599">
        <v>0</v>
      </c>
    </row>
    <row r="99" spans="1:9" s="385" customFormat="1" ht="13.5" customHeight="1">
      <c r="A99" s="597" t="s">
        <v>350</v>
      </c>
      <c r="B99" s="597" t="s">
        <v>7401</v>
      </c>
      <c r="C99" s="597" t="s">
        <v>172</v>
      </c>
      <c r="D99" s="597" t="s">
        <v>35</v>
      </c>
      <c r="E99" s="599">
        <v>24</v>
      </c>
      <c r="F99" s="599">
        <v>1</v>
      </c>
      <c r="G99" s="599">
        <v>10</v>
      </c>
      <c r="H99" s="599">
        <v>11</v>
      </c>
      <c r="I99" s="599">
        <v>2</v>
      </c>
    </row>
    <row r="100" spans="1:9" s="385" customFormat="1" ht="13.5" customHeight="1">
      <c r="A100" s="597" t="s">
        <v>351</v>
      </c>
      <c r="B100" s="597" t="s">
        <v>7401</v>
      </c>
      <c r="C100" s="597" t="s">
        <v>172</v>
      </c>
      <c r="D100" s="597" t="s">
        <v>190</v>
      </c>
      <c r="E100" s="599">
        <v>61</v>
      </c>
      <c r="F100" s="599">
        <v>1</v>
      </c>
      <c r="G100" s="599">
        <v>44</v>
      </c>
      <c r="H100" s="599">
        <v>13</v>
      </c>
      <c r="I100" s="599">
        <v>3</v>
      </c>
    </row>
    <row r="101" spans="1:9" s="385" customFormat="1" ht="13.5" customHeight="1">
      <c r="A101" s="597" t="s">
        <v>352</v>
      </c>
      <c r="B101" s="597" t="s">
        <v>7401</v>
      </c>
      <c r="C101" s="597" t="s">
        <v>172</v>
      </c>
      <c r="D101" s="597" t="s">
        <v>93</v>
      </c>
      <c r="E101" s="599">
        <v>19</v>
      </c>
      <c r="F101" s="599">
        <v>1</v>
      </c>
      <c r="G101" s="599">
        <v>11</v>
      </c>
      <c r="H101" s="599">
        <v>7</v>
      </c>
      <c r="I101" s="599">
        <v>0</v>
      </c>
    </row>
    <row r="102" spans="1:9" s="385" customFormat="1" ht="13.5" customHeight="1">
      <c r="A102" s="597" t="s">
        <v>353</v>
      </c>
      <c r="B102" s="597" t="s">
        <v>7401</v>
      </c>
      <c r="C102" s="597" t="s">
        <v>172</v>
      </c>
      <c r="D102" s="597" t="s">
        <v>209</v>
      </c>
      <c r="E102" s="599">
        <v>17</v>
      </c>
      <c r="F102" s="599">
        <v>0</v>
      </c>
      <c r="G102" s="599">
        <v>15</v>
      </c>
      <c r="H102" s="599">
        <v>2</v>
      </c>
      <c r="I102" s="599">
        <v>0</v>
      </c>
    </row>
    <row r="103" spans="1:9" s="385" customFormat="1" ht="13.5" customHeight="1">
      <c r="A103" s="597" t="s">
        <v>354</v>
      </c>
      <c r="B103" s="597" t="s">
        <v>7401</v>
      </c>
      <c r="C103" s="597" t="s">
        <v>172</v>
      </c>
      <c r="D103" s="597" t="s">
        <v>210</v>
      </c>
      <c r="E103" s="599">
        <v>15</v>
      </c>
      <c r="F103" s="599">
        <v>3</v>
      </c>
      <c r="G103" s="599">
        <v>7</v>
      </c>
      <c r="H103" s="599">
        <v>5</v>
      </c>
      <c r="I103" s="599">
        <v>0</v>
      </c>
    </row>
    <row r="104" spans="1:9" s="385" customFormat="1" ht="13.5" customHeight="1">
      <c r="A104" s="597" t="s">
        <v>355</v>
      </c>
      <c r="B104" s="597" t="s">
        <v>7401</v>
      </c>
      <c r="C104" s="597" t="s">
        <v>172</v>
      </c>
      <c r="D104" s="597" t="s">
        <v>191</v>
      </c>
      <c r="E104" s="599">
        <v>6</v>
      </c>
      <c r="F104" s="599">
        <v>1</v>
      </c>
      <c r="G104" s="599">
        <v>5</v>
      </c>
      <c r="H104" s="599">
        <v>0</v>
      </c>
      <c r="I104" s="599">
        <v>0</v>
      </c>
    </row>
    <row r="105" spans="1:9" s="385" customFormat="1" ht="13.5" customHeight="1">
      <c r="A105" s="597" t="s">
        <v>356</v>
      </c>
      <c r="B105" s="597" t="s">
        <v>7401</v>
      </c>
      <c r="C105" s="597" t="s">
        <v>172</v>
      </c>
      <c r="D105" s="597" t="s">
        <v>192</v>
      </c>
      <c r="E105" s="599">
        <v>13</v>
      </c>
      <c r="F105" s="599">
        <v>1</v>
      </c>
      <c r="G105" s="599">
        <v>10</v>
      </c>
      <c r="H105" s="599">
        <v>1</v>
      </c>
      <c r="I105" s="599">
        <v>1</v>
      </c>
    </row>
    <row r="106" spans="1:9" s="385" customFormat="1" ht="13.5" customHeight="1">
      <c r="A106" s="597" t="s">
        <v>357</v>
      </c>
      <c r="B106" s="597" t="s">
        <v>7401</v>
      </c>
      <c r="C106" s="597" t="s">
        <v>172</v>
      </c>
      <c r="D106" s="597" t="s">
        <v>152</v>
      </c>
      <c r="E106" s="599">
        <v>21</v>
      </c>
      <c r="F106" s="599">
        <v>1</v>
      </c>
      <c r="G106" s="599">
        <v>17</v>
      </c>
      <c r="H106" s="599">
        <v>2</v>
      </c>
      <c r="I106" s="599">
        <v>1</v>
      </c>
    </row>
    <row r="107" spans="1:9" s="385" customFormat="1" ht="13.5" customHeight="1">
      <c r="A107" s="597" t="s">
        <v>358</v>
      </c>
      <c r="B107" s="597" t="s">
        <v>7401</v>
      </c>
      <c r="C107" s="597" t="s">
        <v>172</v>
      </c>
      <c r="D107" s="597" t="s">
        <v>168</v>
      </c>
      <c r="E107" s="599">
        <v>7</v>
      </c>
      <c r="F107" s="599">
        <v>0</v>
      </c>
      <c r="G107" s="599">
        <v>5</v>
      </c>
      <c r="H107" s="599">
        <v>2</v>
      </c>
      <c r="I107" s="599">
        <v>0</v>
      </c>
    </row>
    <row r="108" spans="1:9" s="385" customFormat="1" ht="13.5" customHeight="1">
      <c r="A108" s="597" t="s">
        <v>359</v>
      </c>
      <c r="B108" s="597" t="s">
        <v>7401</v>
      </c>
      <c r="C108" s="597" t="s">
        <v>172</v>
      </c>
      <c r="D108" s="597" t="s">
        <v>153</v>
      </c>
      <c r="E108" s="599">
        <v>15</v>
      </c>
      <c r="F108" s="599">
        <v>1</v>
      </c>
      <c r="G108" s="599">
        <v>8</v>
      </c>
      <c r="H108" s="599">
        <v>4</v>
      </c>
      <c r="I108" s="599">
        <v>2</v>
      </c>
    </row>
    <row r="109" spans="1:9" s="385" customFormat="1" ht="13.5" customHeight="1">
      <c r="A109" s="597" t="s">
        <v>360</v>
      </c>
      <c r="B109" s="597" t="s">
        <v>7401</v>
      </c>
      <c r="C109" s="597" t="s">
        <v>172</v>
      </c>
      <c r="D109" s="597" t="s">
        <v>36</v>
      </c>
      <c r="E109" s="599">
        <v>13</v>
      </c>
      <c r="F109" s="599">
        <v>1</v>
      </c>
      <c r="G109" s="599">
        <v>8</v>
      </c>
      <c r="H109" s="599">
        <v>3</v>
      </c>
      <c r="I109" s="599">
        <v>1</v>
      </c>
    </row>
    <row r="110" spans="1:9" s="385" customFormat="1" ht="13.5" customHeight="1">
      <c r="A110" s="597" t="s">
        <v>361</v>
      </c>
      <c r="B110" s="597" t="s">
        <v>7401</v>
      </c>
      <c r="C110" s="597" t="s">
        <v>172</v>
      </c>
      <c r="D110" s="597" t="s">
        <v>62</v>
      </c>
      <c r="E110" s="599">
        <v>12</v>
      </c>
      <c r="F110" s="599">
        <v>3</v>
      </c>
      <c r="G110" s="599">
        <v>4</v>
      </c>
      <c r="H110" s="599">
        <v>5</v>
      </c>
      <c r="I110" s="599">
        <v>0</v>
      </c>
    </row>
    <row r="111" spans="1:9" s="385" customFormat="1" ht="13.5" customHeight="1">
      <c r="A111" s="597" t="s">
        <v>362</v>
      </c>
      <c r="B111" s="597" t="s">
        <v>7401</v>
      </c>
      <c r="C111" s="597" t="s">
        <v>172</v>
      </c>
      <c r="D111" s="597" t="s">
        <v>85</v>
      </c>
      <c r="E111" s="599">
        <v>7</v>
      </c>
      <c r="F111" s="599">
        <v>2</v>
      </c>
      <c r="G111" s="599">
        <v>3</v>
      </c>
      <c r="H111" s="599">
        <v>1</v>
      </c>
      <c r="I111" s="599">
        <v>1</v>
      </c>
    </row>
    <row r="112" spans="1:9" s="385" customFormat="1" ht="13.5" customHeight="1">
      <c r="A112" s="597" t="s">
        <v>363</v>
      </c>
      <c r="B112" s="597" t="s">
        <v>7401</v>
      </c>
      <c r="C112" s="597" t="s">
        <v>172</v>
      </c>
      <c r="D112" s="597" t="s">
        <v>37</v>
      </c>
      <c r="E112" s="599">
        <v>15</v>
      </c>
      <c r="F112" s="599">
        <v>1</v>
      </c>
      <c r="G112" s="599">
        <v>9</v>
      </c>
      <c r="H112" s="599">
        <v>3</v>
      </c>
      <c r="I112" s="599">
        <v>2</v>
      </c>
    </row>
    <row r="113" spans="1:9" s="385" customFormat="1" ht="13.5" customHeight="1">
      <c r="A113" s="597" t="s">
        <v>364</v>
      </c>
      <c r="B113" s="597" t="s">
        <v>7401</v>
      </c>
      <c r="C113" s="597" t="s">
        <v>172</v>
      </c>
      <c r="D113" s="597" t="s">
        <v>220</v>
      </c>
      <c r="E113" s="599">
        <v>17</v>
      </c>
      <c r="F113" s="599">
        <v>1</v>
      </c>
      <c r="G113" s="599">
        <v>9</v>
      </c>
      <c r="H113" s="599">
        <v>5</v>
      </c>
      <c r="I113" s="599">
        <v>2</v>
      </c>
    </row>
    <row r="114" spans="1:9" s="385" customFormat="1" ht="13.5" customHeight="1">
      <c r="A114" s="597" t="s">
        <v>365</v>
      </c>
      <c r="B114" s="597" t="s">
        <v>7401</v>
      </c>
      <c r="C114" s="597" t="s">
        <v>172</v>
      </c>
      <c r="D114" s="597" t="s">
        <v>38</v>
      </c>
      <c r="E114" s="599">
        <v>8</v>
      </c>
      <c r="F114" s="599">
        <v>0</v>
      </c>
      <c r="G114" s="599">
        <v>3</v>
      </c>
      <c r="H114" s="599">
        <v>5</v>
      </c>
      <c r="I114" s="599">
        <v>0</v>
      </c>
    </row>
    <row r="115" spans="1:9" s="385" customFormat="1" ht="13.5" customHeight="1">
      <c r="A115" s="597" t="s">
        <v>366</v>
      </c>
      <c r="B115" s="597" t="s">
        <v>7401</v>
      </c>
      <c r="C115" s="597" t="s">
        <v>172</v>
      </c>
      <c r="D115" s="597" t="s">
        <v>63</v>
      </c>
      <c r="E115" s="599">
        <v>16</v>
      </c>
      <c r="F115" s="599">
        <v>5</v>
      </c>
      <c r="G115" s="599">
        <v>8</v>
      </c>
      <c r="H115" s="599">
        <v>3</v>
      </c>
      <c r="I115" s="599">
        <v>0</v>
      </c>
    </row>
    <row r="116" spans="1:9" s="385" customFormat="1" ht="13.5" customHeight="1">
      <c r="A116" s="597" t="s">
        <v>367</v>
      </c>
      <c r="B116" s="597" t="s">
        <v>7401</v>
      </c>
      <c r="C116" s="597" t="s">
        <v>172</v>
      </c>
      <c r="D116" s="597" t="s">
        <v>221</v>
      </c>
      <c r="E116" s="599">
        <v>19</v>
      </c>
      <c r="F116" s="599">
        <v>5</v>
      </c>
      <c r="G116" s="599">
        <v>12</v>
      </c>
      <c r="H116" s="599">
        <v>2</v>
      </c>
      <c r="I116" s="599">
        <v>0</v>
      </c>
    </row>
    <row r="117" spans="1:9" s="385" customFormat="1" ht="13.5" customHeight="1">
      <c r="A117" s="597" t="s">
        <v>368</v>
      </c>
      <c r="B117" s="597" t="s">
        <v>7401</v>
      </c>
      <c r="C117" s="597" t="s">
        <v>172</v>
      </c>
      <c r="D117" s="597" t="s">
        <v>193</v>
      </c>
      <c r="E117" s="599">
        <v>10</v>
      </c>
      <c r="F117" s="599">
        <v>0</v>
      </c>
      <c r="G117" s="599">
        <v>7</v>
      </c>
      <c r="H117" s="599">
        <v>3</v>
      </c>
      <c r="I117" s="599">
        <v>0</v>
      </c>
    </row>
    <row r="118" spans="1:9" s="385" customFormat="1" ht="13.5" customHeight="1">
      <c r="A118" s="597" t="s">
        <v>369</v>
      </c>
      <c r="B118" s="597" t="s">
        <v>7401</v>
      </c>
      <c r="C118" s="597" t="s">
        <v>172</v>
      </c>
      <c r="D118" s="597" t="s">
        <v>222</v>
      </c>
      <c r="E118" s="599">
        <v>28</v>
      </c>
      <c r="F118" s="599">
        <v>1</v>
      </c>
      <c r="G118" s="599">
        <v>13</v>
      </c>
      <c r="H118" s="599">
        <v>11</v>
      </c>
      <c r="I118" s="599">
        <v>3</v>
      </c>
    </row>
    <row r="119" spans="1:9" s="385" customFormat="1" ht="13.5" customHeight="1">
      <c r="A119" s="597" t="s">
        <v>370</v>
      </c>
      <c r="B119" s="597" t="s">
        <v>7401</v>
      </c>
      <c r="C119" s="597" t="s">
        <v>172</v>
      </c>
      <c r="D119" s="597" t="s">
        <v>211</v>
      </c>
      <c r="E119" s="599">
        <v>45</v>
      </c>
      <c r="F119" s="599">
        <v>0</v>
      </c>
      <c r="G119" s="599">
        <v>24</v>
      </c>
      <c r="H119" s="599">
        <v>19</v>
      </c>
      <c r="I119" s="599">
        <v>2</v>
      </c>
    </row>
    <row r="120" spans="1:9" s="385" customFormat="1" ht="13.5" customHeight="1">
      <c r="A120" s="597" t="s">
        <v>371</v>
      </c>
      <c r="B120" s="597" t="s">
        <v>7401</v>
      </c>
      <c r="C120" s="597" t="s">
        <v>172</v>
      </c>
      <c r="D120" s="597" t="s">
        <v>212</v>
      </c>
      <c r="E120" s="599">
        <v>16</v>
      </c>
      <c r="F120" s="599">
        <v>0</v>
      </c>
      <c r="G120" s="599">
        <v>13</v>
      </c>
      <c r="H120" s="599">
        <v>2</v>
      </c>
      <c r="I120" s="599">
        <v>1</v>
      </c>
    </row>
    <row r="121" spans="1:9" s="385" customFormat="1" ht="13.5" customHeight="1">
      <c r="A121" s="597" t="s">
        <v>372</v>
      </c>
      <c r="B121" s="597" t="s">
        <v>7401</v>
      </c>
      <c r="C121" s="597" t="s">
        <v>172</v>
      </c>
      <c r="D121" s="597" t="s">
        <v>169</v>
      </c>
      <c r="E121" s="599">
        <v>9</v>
      </c>
      <c r="F121" s="599">
        <v>1</v>
      </c>
      <c r="G121" s="599">
        <v>4</v>
      </c>
      <c r="H121" s="599">
        <v>4</v>
      </c>
      <c r="I121" s="599">
        <v>0</v>
      </c>
    </row>
    <row r="122" spans="1:9" s="385" customFormat="1" ht="13.5" customHeight="1">
      <c r="A122" s="597" t="s">
        <v>373</v>
      </c>
      <c r="B122" s="597" t="s">
        <v>7401</v>
      </c>
      <c r="C122" s="597" t="s">
        <v>172</v>
      </c>
      <c r="D122" s="597" t="s">
        <v>194</v>
      </c>
      <c r="E122" s="599">
        <v>23</v>
      </c>
      <c r="F122" s="599">
        <v>2</v>
      </c>
      <c r="G122" s="599">
        <v>14</v>
      </c>
      <c r="H122" s="599">
        <v>7</v>
      </c>
      <c r="I122" s="599">
        <v>0</v>
      </c>
    </row>
    <row r="123" spans="1:9" s="385" customFormat="1" ht="13.5" customHeight="1">
      <c r="A123" s="597" t="s">
        <v>374</v>
      </c>
      <c r="B123" s="597" t="s">
        <v>7401</v>
      </c>
      <c r="C123" s="597" t="s">
        <v>172</v>
      </c>
      <c r="D123" s="597" t="s">
        <v>94</v>
      </c>
      <c r="E123" s="599">
        <v>8</v>
      </c>
      <c r="F123" s="599">
        <v>1</v>
      </c>
      <c r="G123" s="599">
        <v>4</v>
      </c>
      <c r="H123" s="599">
        <v>2</v>
      </c>
      <c r="I123" s="599">
        <v>1</v>
      </c>
    </row>
    <row r="124" spans="1:9" s="385" customFormat="1" ht="13.5" customHeight="1">
      <c r="A124" s="597" t="s">
        <v>375</v>
      </c>
      <c r="B124" s="597" t="s">
        <v>7401</v>
      </c>
      <c r="C124" s="597" t="s">
        <v>172</v>
      </c>
      <c r="D124" s="597" t="s">
        <v>154</v>
      </c>
      <c r="E124" s="599">
        <v>25</v>
      </c>
      <c r="F124" s="599">
        <v>1</v>
      </c>
      <c r="G124" s="599">
        <v>18</v>
      </c>
      <c r="H124" s="599">
        <v>4</v>
      </c>
      <c r="I124" s="599">
        <v>2</v>
      </c>
    </row>
    <row r="125" spans="1:9" s="385" customFormat="1" ht="13.5" customHeight="1">
      <c r="A125" s="597" t="s">
        <v>376</v>
      </c>
      <c r="B125" s="597" t="s">
        <v>7401</v>
      </c>
      <c r="C125" s="597" t="s">
        <v>172</v>
      </c>
      <c r="D125" s="597" t="s">
        <v>39</v>
      </c>
      <c r="E125" s="599">
        <v>7</v>
      </c>
      <c r="F125" s="599">
        <v>0</v>
      </c>
      <c r="G125" s="599">
        <v>5</v>
      </c>
      <c r="H125" s="599">
        <v>1</v>
      </c>
      <c r="I125" s="599">
        <v>1</v>
      </c>
    </row>
    <row r="126" spans="1:9" s="385" customFormat="1" ht="13.5" customHeight="1">
      <c r="A126" s="597" t="s">
        <v>377</v>
      </c>
      <c r="B126" s="597" t="s">
        <v>7401</v>
      </c>
      <c r="C126" s="597" t="s">
        <v>172</v>
      </c>
      <c r="D126" s="597" t="s">
        <v>223</v>
      </c>
      <c r="E126" s="599">
        <v>72</v>
      </c>
      <c r="F126" s="599">
        <v>6</v>
      </c>
      <c r="G126" s="599">
        <v>46</v>
      </c>
      <c r="H126" s="599">
        <v>14</v>
      </c>
      <c r="I126" s="599">
        <v>6</v>
      </c>
    </row>
    <row r="127" spans="1:9" s="385" customFormat="1" ht="13.5" customHeight="1">
      <c r="A127" s="597" t="s">
        <v>378</v>
      </c>
      <c r="B127" s="597" t="s">
        <v>7401</v>
      </c>
      <c r="C127" s="597" t="s">
        <v>172</v>
      </c>
      <c r="D127" s="597" t="s">
        <v>40</v>
      </c>
      <c r="E127" s="599">
        <v>16</v>
      </c>
      <c r="F127" s="599">
        <v>1</v>
      </c>
      <c r="G127" s="599">
        <v>10</v>
      </c>
      <c r="H127" s="599">
        <v>4</v>
      </c>
      <c r="I127" s="599">
        <v>1</v>
      </c>
    </row>
    <row r="128" spans="1:9" s="385" customFormat="1" ht="13.5" customHeight="1">
      <c r="A128" s="597" t="s">
        <v>379</v>
      </c>
      <c r="B128" s="597" t="s">
        <v>7401</v>
      </c>
      <c r="C128" s="597" t="s">
        <v>172</v>
      </c>
      <c r="D128" s="597" t="s">
        <v>21</v>
      </c>
      <c r="E128" s="599">
        <v>6</v>
      </c>
      <c r="F128" s="599">
        <v>0</v>
      </c>
      <c r="G128" s="599">
        <v>3</v>
      </c>
      <c r="H128" s="599">
        <v>2</v>
      </c>
      <c r="I128" s="599">
        <v>1</v>
      </c>
    </row>
    <row r="129" spans="1:9" s="385" customFormat="1" ht="13.5" customHeight="1">
      <c r="A129" s="597" t="s">
        <v>380</v>
      </c>
      <c r="B129" s="597" t="s">
        <v>7401</v>
      </c>
      <c r="C129" s="597" t="s">
        <v>172</v>
      </c>
      <c r="D129" s="597" t="s">
        <v>224</v>
      </c>
      <c r="E129" s="599">
        <v>8</v>
      </c>
      <c r="F129" s="599">
        <v>0</v>
      </c>
      <c r="G129" s="599">
        <v>7</v>
      </c>
      <c r="H129" s="599">
        <v>1</v>
      </c>
      <c r="I129" s="599">
        <v>0</v>
      </c>
    </row>
    <row r="130" spans="1:9" s="385" customFormat="1" ht="13.5" customHeight="1">
      <c r="A130" s="597" t="s">
        <v>381</v>
      </c>
      <c r="B130" s="597" t="s">
        <v>7401</v>
      </c>
      <c r="C130" s="597" t="s">
        <v>172</v>
      </c>
      <c r="D130" s="597" t="s">
        <v>95</v>
      </c>
      <c r="E130" s="599">
        <v>42</v>
      </c>
      <c r="F130" s="599">
        <v>3</v>
      </c>
      <c r="G130" s="599">
        <v>26</v>
      </c>
      <c r="H130" s="599">
        <v>11</v>
      </c>
      <c r="I130" s="599">
        <v>2</v>
      </c>
    </row>
    <row r="131" spans="1:9" s="385" customFormat="1" ht="13.5" customHeight="1">
      <c r="A131" s="597" t="s">
        <v>382</v>
      </c>
      <c r="B131" s="597" t="s">
        <v>7401</v>
      </c>
      <c r="C131" s="597" t="s">
        <v>172</v>
      </c>
      <c r="D131" s="597" t="s">
        <v>22</v>
      </c>
      <c r="E131" s="599">
        <v>20</v>
      </c>
      <c r="F131" s="599">
        <v>1</v>
      </c>
      <c r="G131" s="599">
        <v>12</v>
      </c>
      <c r="H131" s="599">
        <v>5</v>
      </c>
      <c r="I131" s="599">
        <v>2</v>
      </c>
    </row>
    <row r="132" spans="1:9" s="385" customFormat="1" ht="13.5" customHeight="1">
      <c r="A132" s="597" t="s">
        <v>383</v>
      </c>
      <c r="B132" s="597" t="s">
        <v>7401</v>
      </c>
      <c r="C132" s="597" t="s">
        <v>172</v>
      </c>
      <c r="D132" s="597" t="s">
        <v>195</v>
      </c>
      <c r="E132" s="599">
        <v>121</v>
      </c>
      <c r="F132" s="599">
        <v>4</v>
      </c>
      <c r="G132" s="599">
        <v>92</v>
      </c>
      <c r="H132" s="599">
        <v>21</v>
      </c>
      <c r="I132" s="599">
        <v>4</v>
      </c>
    </row>
    <row r="133" spans="1:9" s="385" customFormat="1" ht="13.5" customHeight="1">
      <c r="A133" s="597" t="s">
        <v>384</v>
      </c>
      <c r="B133" s="597" t="s">
        <v>7401</v>
      </c>
      <c r="C133" s="597" t="s">
        <v>172</v>
      </c>
      <c r="D133" s="597" t="s">
        <v>155</v>
      </c>
      <c r="E133" s="599">
        <v>20</v>
      </c>
      <c r="F133" s="599">
        <v>1</v>
      </c>
      <c r="G133" s="599">
        <v>13</v>
      </c>
      <c r="H133" s="599">
        <v>5</v>
      </c>
      <c r="I133" s="599">
        <v>1</v>
      </c>
    </row>
    <row r="134" spans="1:9" s="385" customFormat="1" ht="13.5" customHeight="1">
      <c r="A134" s="597" t="s">
        <v>385</v>
      </c>
      <c r="B134" s="597" t="s">
        <v>7401</v>
      </c>
      <c r="C134" s="597" t="s">
        <v>172</v>
      </c>
      <c r="D134" s="597" t="s">
        <v>213</v>
      </c>
      <c r="E134" s="599">
        <v>25</v>
      </c>
      <c r="F134" s="599">
        <v>3</v>
      </c>
      <c r="G134" s="599">
        <v>13</v>
      </c>
      <c r="H134" s="599">
        <v>9</v>
      </c>
      <c r="I134" s="599">
        <v>0</v>
      </c>
    </row>
    <row r="135" spans="1:9" s="385" customFormat="1" ht="13.5" customHeight="1">
      <c r="A135" s="597" t="s">
        <v>386</v>
      </c>
      <c r="B135" s="597" t="s">
        <v>7401</v>
      </c>
      <c r="C135" s="597" t="s">
        <v>172</v>
      </c>
      <c r="D135" s="597" t="s">
        <v>41</v>
      </c>
      <c r="E135" s="599">
        <v>20</v>
      </c>
      <c r="F135" s="599">
        <v>0</v>
      </c>
      <c r="G135" s="599">
        <v>11</v>
      </c>
      <c r="H135" s="599">
        <v>9</v>
      </c>
      <c r="I135" s="599">
        <v>0</v>
      </c>
    </row>
    <row r="136" spans="1:9" s="385" customFormat="1" ht="13.5" customHeight="1">
      <c r="A136" s="597" t="s">
        <v>387</v>
      </c>
      <c r="B136" s="597" t="s">
        <v>7401</v>
      </c>
      <c r="C136" s="597" t="s">
        <v>172</v>
      </c>
      <c r="D136" s="597" t="s">
        <v>225</v>
      </c>
      <c r="E136" s="599">
        <v>6</v>
      </c>
      <c r="F136" s="599">
        <v>1</v>
      </c>
      <c r="G136" s="599">
        <v>3</v>
      </c>
      <c r="H136" s="599">
        <v>1</v>
      </c>
      <c r="I136" s="599">
        <v>1</v>
      </c>
    </row>
    <row r="137" spans="1:9" s="385" customFormat="1" ht="13.5" customHeight="1">
      <c r="A137" s="597" t="s">
        <v>388</v>
      </c>
      <c r="B137" s="597" t="s">
        <v>7401</v>
      </c>
      <c r="C137" s="597" t="s">
        <v>172</v>
      </c>
      <c r="D137" s="597" t="s">
        <v>96</v>
      </c>
      <c r="E137" s="599">
        <v>11</v>
      </c>
      <c r="F137" s="599">
        <v>0</v>
      </c>
      <c r="G137" s="599">
        <v>5</v>
      </c>
      <c r="H137" s="599">
        <v>6</v>
      </c>
      <c r="I137" s="599">
        <v>0</v>
      </c>
    </row>
    <row r="138" spans="1:9" s="385" customFormat="1" ht="13.5" customHeight="1">
      <c r="A138" s="597" t="s">
        <v>389</v>
      </c>
      <c r="B138" s="597" t="s">
        <v>7401</v>
      </c>
      <c r="C138" s="597" t="s">
        <v>172</v>
      </c>
      <c r="D138" s="597" t="s">
        <v>214</v>
      </c>
      <c r="E138" s="599">
        <v>10</v>
      </c>
      <c r="F138" s="599">
        <v>4</v>
      </c>
      <c r="G138" s="599">
        <v>4</v>
      </c>
      <c r="H138" s="599">
        <v>2</v>
      </c>
      <c r="I138" s="599">
        <v>0</v>
      </c>
    </row>
    <row r="139" spans="1:9" s="385" customFormat="1" ht="13.5" customHeight="1">
      <c r="A139" s="597" t="s">
        <v>390</v>
      </c>
      <c r="B139" s="597" t="s">
        <v>7401</v>
      </c>
      <c r="C139" s="597" t="s">
        <v>172</v>
      </c>
      <c r="D139" s="597" t="s">
        <v>156</v>
      </c>
      <c r="E139" s="599">
        <v>10</v>
      </c>
      <c r="F139" s="599">
        <v>0</v>
      </c>
      <c r="G139" s="599">
        <v>9</v>
      </c>
      <c r="H139" s="599">
        <v>1</v>
      </c>
      <c r="I139" s="599">
        <v>0</v>
      </c>
    </row>
    <row r="140" spans="1:9" s="385" customFormat="1" ht="13.5" customHeight="1">
      <c r="A140" s="597" t="s">
        <v>391</v>
      </c>
      <c r="B140" s="597" t="s">
        <v>7401</v>
      </c>
      <c r="C140" s="597" t="s">
        <v>172</v>
      </c>
      <c r="D140" s="597" t="s">
        <v>42</v>
      </c>
      <c r="E140" s="599">
        <v>18</v>
      </c>
      <c r="F140" s="599">
        <v>1</v>
      </c>
      <c r="G140" s="599">
        <v>12</v>
      </c>
      <c r="H140" s="599">
        <v>4</v>
      </c>
      <c r="I140" s="599">
        <v>1</v>
      </c>
    </row>
    <row r="141" spans="1:9" s="385" customFormat="1" ht="13.5" customHeight="1">
      <c r="A141" s="597" t="s">
        <v>392</v>
      </c>
      <c r="B141" s="597" t="s">
        <v>7401</v>
      </c>
      <c r="C141" s="597" t="s">
        <v>172</v>
      </c>
      <c r="D141" s="597" t="s">
        <v>64</v>
      </c>
      <c r="E141" s="599">
        <v>22</v>
      </c>
      <c r="F141" s="599">
        <v>3</v>
      </c>
      <c r="G141" s="599">
        <v>12</v>
      </c>
      <c r="H141" s="599">
        <v>6</v>
      </c>
      <c r="I141" s="599">
        <v>1</v>
      </c>
    </row>
    <row r="142" spans="1:9" s="385" customFormat="1" ht="13.5" customHeight="1">
      <c r="A142" s="597" t="s">
        <v>393</v>
      </c>
      <c r="B142" s="597" t="s">
        <v>7401</v>
      </c>
      <c r="C142" s="597" t="s">
        <v>172</v>
      </c>
      <c r="D142" s="597" t="s">
        <v>226</v>
      </c>
      <c r="E142" s="599">
        <v>14</v>
      </c>
      <c r="F142" s="599">
        <v>1</v>
      </c>
      <c r="G142" s="599">
        <v>11</v>
      </c>
      <c r="H142" s="599">
        <v>2</v>
      </c>
      <c r="I142" s="599">
        <v>0</v>
      </c>
    </row>
    <row r="143" spans="1:9" s="385" customFormat="1" ht="13.5" customHeight="1">
      <c r="A143" s="597" t="s">
        <v>394</v>
      </c>
      <c r="B143" s="597" t="s">
        <v>7401</v>
      </c>
      <c r="C143" s="597" t="s">
        <v>172</v>
      </c>
      <c r="D143" s="597" t="s">
        <v>157</v>
      </c>
      <c r="E143" s="599">
        <v>25</v>
      </c>
      <c r="F143" s="599">
        <v>0</v>
      </c>
      <c r="G143" s="599">
        <v>15</v>
      </c>
      <c r="H143" s="599">
        <v>8</v>
      </c>
      <c r="I143" s="599">
        <v>2</v>
      </c>
    </row>
    <row r="144" spans="1:9" s="385" customFormat="1" ht="13.5" customHeight="1">
      <c r="A144" s="597" t="s">
        <v>395</v>
      </c>
      <c r="B144" s="597" t="s">
        <v>7401</v>
      </c>
      <c r="C144" s="597" t="s">
        <v>172</v>
      </c>
      <c r="D144" s="597" t="s">
        <v>158</v>
      </c>
      <c r="E144" s="599">
        <v>16</v>
      </c>
      <c r="F144" s="599">
        <v>0</v>
      </c>
      <c r="G144" s="599">
        <v>10</v>
      </c>
      <c r="H144" s="599">
        <v>3</v>
      </c>
      <c r="I144" s="599">
        <v>3</v>
      </c>
    </row>
    <row r="145" spans="1:9" s="385" customFormat="1" ht="13.5" customHeight="1">
      <c r="A145" s="597" t="s">
        <v>396</v>
      </c>
      <c r="B145" s="597" t="s">
        <v>7401</v>
      </c>
      <c r="C145" s="597" t="s">
        <v>172</v>
      </c>
      <c r="D145" s="597" t="s">
        <v>43</v>
      </c>
      <c r="E145" s="599">
        <v>15</v>
      </c>
      <c r="F145" s="599">
        <v>3</v>
      </c>
      <c r="G145" s="599">
        <v>8</v>
      </c>
      <c r="H145" s="599">
        <v>4</v>
      </c>
      <c r="I145" s="599">
        <v>0</v>
      </c>
    </row>
    <row r="146" spans="1:9" s="385" customFormat="1" ht="13.5" customHeight="1">
      <c r="A146" s="597" t="s">
        <v>397</v>
      </c>
      <c r="B146" s="597" t="s">
        <v>7401</v>
      </c>
      <c r="C146" s="597" t="s">
        <v>172</v>
      </c>
      <c r="D146" s="597" t="s">
        <v>227</v>
      </c>
      <c r="E146" s="599">
        <v>59</v>
      </c>
      <c r="F146" s="599">
        <v>8</v>
      </c>
      <c r="G146" s="599">
        <v>31</v>
      </c>
      <c r="H146" s="599">
        <v>18</v>
      </c>
      <c r="I146" s="599">
        <v>2</v>
      </c>
    </row>
    <row r="147" spans="1:9" s="385" customFormat="1" ht="13.5" customHeight="1">
      <c r="A147" s="597" t="s">
        <v>398</v>
      </c>
      <c r="B147" s="597" t="s">
        <v>7401</v>
      </c>
      <c r="C147" s="597" t="s">
        <v>172</v>
      </c>
      <c r="D147" s="597" t="s">
        <v>196</v>
      </c>
      <c r="E147" s="599">
        <v>38</v>
      </c>
      <c r="F147" s="599">
        <v>7</v>
      </c>
      <c r="G147" s="599">
        <v>18</v>
      </c>
      <c r="H147" s="599">
        <v>9</v>
      </c>
      <c r="I147" s="599">
        <v>4</v>
      </c>
    </row>
    <row r="148" spans="1:9" s="385" customFormat="1" ht="13.5" customHeight="1">
      <c r="A148" s="597" t="s">
        <v>399</v>
      </c>
      <c r="B148" s="597" t="s">
        <v>7401</v>
      </c>
      <c r="C148" s="597" t="s">
        <v>172</v>
      </c>
      <c r="D148" s="597" t="s">
        <v>197</v>
      </c>
      <c r="E148" s="599">
        <v>82</v>
      </c>
      <c r="F148" s="599">
        <v>7</v>
      </c>
      <c r="G148" s="599">
        <v>56</v>
      </c>
      <c r="H148" s="599">
        <v>13</v>
      </c>
      <c r="I148" s="599">
        <v>6</v>
      </c>
    </row>
    <row r="149" spans="1:9" s="385" customFormat="1" ht="13.5" customHeight="1">
      <c r="A149" s="597" t="s">
        <v>400</v>
      </c>
      <c r="B149" s="597" t="s">
        <v>7401</v>
      </c>
      <c r="C149" s="597" t="s">
        <v>172</v>
      </c>
      <c r="D149" s="597" t="s">
        <v>159</v>
      </c>
      <c r="E149" s="599">
        <v>12</v>
      </c>
      <c r="F149" s="599">
        <v>2</v>
      </c>
      <c r="G149" s="599">
        <v>4</v>
      </c>
      <c r="H149" s="599">
        <v>6</v>
      </c>
      <c r="I149" s="599">
        <v>0</v>
      </c>
    </row>
    <row r="150" spans="1:9" s="385" customFormat="1" ht="13.5" customHeight="1">
      <c r="A150" s="597" t="s">
        <v>401</v>
      </c>
      <c r="B150" s="597" t="s">
        <v>7401</v>
      </c>
      <c r="C150" s="597" t="s">
        <v>172</v>
      </c>
      <c r="D150" s="597" t="s">
        <v>44</v>
      </c>
      <c r="E150" s="599">
        <v>14</v>
      </c>
      <c r="F150" s="599">
        <v>1</v>
      </c>
      <c r="G150" s="599">
        <v>9</v>
      </c>
      <c r="H150" s="599">
        <v>3</v>
      </c>
      <c r="I150" s="599">
        <v>1</v>
      </c>
    </row>
    <row r="151" spans="1:9" s="385" customFormat="1" ht="13.5" customHeight="1">
      <c r="A151" s="597" t="s">
        <v>402</v>
      </c>
      <c r="B151" s="597" t="s">
        <v>7401</v>
      </c>
      <c r="C151" s="597" t="s">
        <v>172</v>
      </c>
      <c r="D151" s="597" t="s">
        <v>215</v>
      </c>
      <c r="E151" s="599">
        <v>56</v>
      </c>
      <c r="F151" s="599">
        <v>4</v>
      </c>
      <c r="G151" s="599">
        <v>29</v>
      </c>
      <c r="H151" s="599">
        <v>19</v>
      </c>
      <c r="I151" s="599">
        <v>4</v>
      </c>
    </row>
    <row r="152" spans="1:9" s="385" customFormat="1" ht="13.5" customHeight="1">
      <c r="A152" s="597" t="s">
        <v>403</v>
      </c>
      <c r="B152" s="597" t="s">
        <v>7401</v>
      </c>
      <c r="C152" s="597" t="s">
        <v>172</v>
      </c>
      <c r="D152" s="597" t="s">
        <v>198</v>
      </c>
      <c r="E152" s="599">
        <v>10</v>
      </c>
      <c r="F152" s="599">
        <v>0</v>
      </c>
      <c r="G152" s="599">
        <v>9</v>
      </c>
      <c r="H152" s="599">
        <v>1</v>
      </c>
      <c r="I152" s="599">
        <v>0</v>
      </c>
    </row>
    <row r="153" spans="1:9" s="385" customFormat="1" ht="13.5" customHeight="1">
      <c r="A153" s="597" t="s">
        <v>404</v>
      </c>
      <c r="B153" s="597" t="s">
        <v>7401</v>
      </c>
      <c r="C153" s="597" t="s">
        <v>172</v>
      </c>
      <c r="D153" s="597" t="s">
        <v>180</v>
      </c>
      <c r="E153" s="599">
        <v>18</v>
      </c>
      <c r="F153" s="599">
        <v>2</v>
      </c>
      <c r="G153" s="599">
        <v>8</v>
      </c>
      <c r="H153" s="599">
        <v>7</v>
      </c>
      <c r="I153" s="599">
        <v>1</v>
      </c>
    </row>
    <row r="154" spans="1:9" s="385" customFormat="1" ht="13.5" customHeight="1">
      <c r="A154" s="597" t="s">
        <v>405</v>
      </c>
      <c r="B154" s="597" t="s">
        <v>7401</v>
      </c>
      <c r="C154" s="597" t="s">
        <v>172</v>
      </c>
      <c r="D154" s="597" t="s">
        <v>199</v>
      </c>
      <c r="E154" s="599">
        <v>24</v>
      </c>
      <c r="F154" s="599">
        <v>1</v>
      </c>
      <c r="G154" s="599">
        <v>19</v>
      </c>
      <c r="H154" s="599">
        <v>4</v>
      </c>
      <c r="I154" s="599">
        <v>0</v>
      </c>
    </row>
    <row r="155" spans="1:9" s="385" customFormat="1" ht="13.5" customHeight="1">
      <c r="A155" s="597" t="s">
        <v>406</v>
      </c>
      <c r="B155" s="597" t="s">
        <v>7401</v>
      </c>
      <c r="C155" s="597" t="s">
        <v>172</v>
      </c>
      <c r="D155" s="597" t="s">
        <v>228</v>
      </c>
      <c r="E155" s="599">
        <v>10</v>
      </c>
      <c r="F155" s="599">
        <v>1</v>
      </c>
      <c r="G155" s="599">
        <v>5</v>
      </c>
      <c r="H155" s="599">
        <v>2</v>
      </c>
      <c r="I155" s="599">
        <v>2</v>
      </c>
    </row>
    <row r="156" spans="1:9" s="385" customFormat="1" ht="13.5" customHeight="1">
      <c r="A156" s="597" t="s">
        <v>407</v>
      </c>
      <c r="B156" s="597" t="s">
        <v>7401</v>
      </c>
      <c r="C156" s="597" t="s">
        <v>172</v>
      </c>
      <c r="D156" s="597" t="s">
        <v>229</v>
      </c>
      <c r="E156" s="599">
        <v>41</v>
      </c>
      <c r="F156" s="599">
        <v>4</v>
      </c>
      <c r="G156" s="599">
        <v>22</v>
      </c>
      <c r="H156" s="599">
        <v>11</v>
      </c>
      <c r="I156" s="599">
        <v>4</v>
      </c>
    </row>
    <row r="157" spans="1:9" s="385" customFormat="1" ht="13.5" customHeight="1">
      <c r="A157" s="597" t="s">
        <v>408</v>
      </c>
      <c r="B157" s="597" t="s">
        <v>7401</v>
      </c>
      <c r="C157" s="597" t="s">
        <v>172</v>
      </c>
      <c r="D157" s="597" t="s">
        <v>65</v>
      </c>
      <c r="E157" s="599">
        <v>27</v>
      </c>
      <c r="F157" s="599">
        <v>0</v>
      </c>
      <c r="G157" s="599">
        <v>12</v>
      </c>
      <c r="H157" s="599">
        <v>13</v>
      </c>
      <c r="I157" s="599">
        <v>2</v>
      </c>
    </row>
    <row r="158" spans="1:9" s="385" customFormat="1" ht="13.5" customHeight="1">
      <c r="A158" s="597" t="s">
        <v>409</v>
      </c>
      <c r="B158" s="597" t="s">
        <v>7401</v>
      </c>
      <c r="C158" s="597" t="s">
        <v>174</v>
      </c>
      <c r="D158" s="597" t="s">
        <v>100</v>
      </c>
      <c r="E158" s="599">
        <v>1</v>
      </c>
      <c r="F158" s="599">
        <v>1</v>
      </c>
      <c r="G158" s="599">
        <v>0</v>
      </c>
      <c r="H158" s="599">
        <v>0</v>
      </c>
      <c r="I158" s="599">
        <v>0</v>
      </c>
    </row>
    <row r="159" spans="1:9" s="385" customFormat="1" ht="13.5" customHeight="1">
      <c r="A159" s="597" t="s">
        <v>6532</v>
      </c>
      <c r="B159" s="597" t="s">
        <v>7401</v>
      </c>
      <c r="C159" s="597" t="s">
        <v>174</v>
      </c>
      <c r="D159" s="597" t="s">
        <v>87</v>
      </c>
      <c r="E159" s="599">
        <v>1</v>
      </c>
      <c r="F159" s="599">
        <v>0</v>
      </c>
      <c r="G159" s="599">
        <v>1</v>
      </c>
      <c r="H159" s="599">
        <v>0</v>
      </c>
      <c r="I159" s="599">
        <v>0</v>
      </c>
    </row>
    <row r="160" spans="1:9" s="385" customFormat="1" ht="13.5" customHeight="1">
      <c r="A160" s="597" t="s">
        <v>8541</v>
      </c>
      <c r="B160" s="597" t="s">
        <v>7401</v>
      </c>
      <c r="C160" s="597" t="s">
        <v>174</v>
      </c>
      <c r="D160" s="597" t="s">
        <v>78</v>
      </c>
      <c r="E160" s="599">
        <v>1</v>
      </c>
      <c r="F160" s="599">
        <v>0</v>
      </c>
      <c r="G160" s="599">
        <v>1</v>
      </c>
      <c r="H160" s="599">
        <v>0</v>
      </c>
      <c r="I160" s="599">
        <v>0</v>
      </c>
    </row>
    <row r="161" spans="1:9" s="385" customFormat="1" ht="13.5" customHeight="1">
      <c r="A161" s="597" t="s">
        <v>411</v>
      </c>
      <c r="B161" s="597" t="s">
        <v>7401</v>
      </c>
      <c r="C161" s="597" t="s">
        <v>174</v>
      </c>
      <c r="D161" s="597" t="s">
        <v>204</v>
      </c>
      <c r="E161" s="599">
        <v>1</v>
      </c>
      <c r="F161" s="599">
        <v>0</v>
      </c>
      <c r="G161" s="599">
        <v>1</v>
      </c>
      <c r="H161" s="599">
        <v>0</v>
      </c>
      <c r="I161" s="599">
        <v>0</v>
      </c>
    </row>
    <row r="162" spans="1:9" s="385" customFormat="1" ht="13.5" customHeight="1">
      <c r="A162" s="597" t="s">
        <v>6536</v>
      </c>
      <c r="B162" s="597" t="s">
        <v>7401</v>
      </c>
      <c r="C162" s="597" t="s">
        <v>174</v>
      </c>
      <c r="D162" s="597" t="s">
        <v>218</v>
      </c>
      <c r="E162" s="599">
        <v>1</v>
      </c>
      <c r="F162" s="599">
        <v>1</v>
      </c>
      <c r="G162" s="599">
        <v>0</v>
      </c>
      <c r="H162" s="599">
        <v>0</v>
      </c>
      <c r="I162" s="599">
        <v>0</v>
      </c>
    </row>
    <row r="163" spans="1:9" s="385" customFormat="1" ht="13.5" customHeight="1">
      <c r="A163" s="597" t="s">
        <v>6539</v>
      </c>
      <c r="B163" s="597" t="s">
        <v>7401</v>
      </c>
      <c r="C163" s="597" t="s">
        <v>174</v>
      </c>
      <c r="D163" s="597" t="s">
        <v>106</v>
      </c>
      <c r="E163" s="599">
        <v>1</v>
      </c>
      <c r="F163" s="599">
        <v>0</v>
      </c>
      <c r="G163" s="599">
        <v>0</v>
      </c>
      <c r="H163" s="599">
        <v>0</v>
      </c>
      <c r="I163" s="599">
        <v>1</v>
      </c>
    </row>
    <row r="164" spans="1:9" s="385" customFormat="1" ht="13.5" customHeight="1">
      <c r="A164" s="597" t="s">
        <v>6543</v>
      </c>
      <c r="B164" s="597" t="s">
        <v>7401</v>
      </c>
      <c r="C164" s="597" t="s">
        <v>174</v>
      </c>
      <c r="D164" s="597" t="s">
        <v>185</v>
      </c>
      <c r="E164" s="599">
        <v>1</v>
      </c>
      <c r="F164" s="599">
        <v>0</v>
      </c>
      <c r="G164" s="599">
        <v>0</v>
      </c>
      <c r="H164" s="599">
        <v>1</v>
      </c>
      <c r="I164" s="599">
        <v>0</v>
      </c>
    </row>
    <row r="165" spans="1:9" s="385" customFormat="1" ht="13.5" customHeight="1">
      <c r="A165" s="597" t="s">
        <v>6544</v>
      </c>
      <c r="B165" s="597" t="s">
        <v>7401</v>
      </c>
      <c r="C165" s="597" t="s">
        <v>174</v>
      </c>
      <c r="D165" s="597" t="s">
        <v>110</v>
      </c>
      <c r="E165" s="599">
        <v>1</v>
      </c>
      <c r="F165" s="599">
        <v>0</v>
      </c>
      <c r="G165" s="599">
        <v>0</v>
      </c>
      <c r="H165" s="599">
        <v>1</v>
      </c>
      <c r="I165" s="599">
        <v>0</v>
      </c>
    </row>
    <row r="166" spans="1:9" s="385" customFormat="1" ht="13.5" customHeight="1">
      <c r="A166" s="597" t="s">
        <v>8099</v>
      </c>
      <c r="B166" s="597" t="s">
        <v>7401</v>
      </c>
      <c r="C166" s="597" t="s">
        <v>174</v>
      </c>
      <c r="D166" s="597" t="s">
        <v>115</v>
      </c>
      <c r="E166" s="599">
        <v>1</v>
      </c>
      <c r="F166" s="599">
        <v>0</v>
      </c>
      <c r="G166" s="599">
        <v>1</v>
      </c>
      <c r="H166" s="599">
        <v>0</v>
      </c>
      <c r="I166" s="599">
        <v>0</v>
      </c>
    </row>
    <row r="167" spans="1:9" s="385" customFormat="1" ht="13.5" customHeight="1">
      <c r="A167" s="597" t="s">
        <v>6547</v>
      </c>
      <c r="B167" s="597" t="s">
        <v>7401</v>
      </c>
      <c r="C167" s="597" t="s">
        <v>174</v>
      </c>
      <c r="D167" s="597" t="s">
        <v>146</v>
      </c>
      <c r="E167" s="599">
        <v>1</v>
      </c>
      <c r="F167" s="599">
        <v>0</v>
      </c>
      <c r="G167" s="599">
        <v>1</v>
      </c>
      <c r="H167" s="599">
        <v>0</v>
      </c>
      <c r="I167" s="599">
        <v>0</v>
      </c>
    </row>
    <row r="168" spans="1:9" s="385" customFormat="1" ht="13.5" customHeight="1">
      <c r="A168" s="597" t="s">
        <v>6550</v>
      </c>
      <c r="B168" s="597" t="s">
        <v>7401</v>
      </c>
      <c r="C168" s="597" t="s">
        <v>174</v>
      </c>
      <c r="D168" s="597" t="s">
        <v>149</v>
      </c>
      <c r="E168" s="599">
        <v>1</v>
      </c>
      <c r="F168" s="599">
        <v>0</v>
      </c>
      <c r="G168" s="599">
        <v>1</v>
      </c>
      <c r="H168" s="599">
        <v>0</v>
      </c>
      <c r="I168" s="599">
        <v>0</v>
      </c>
    </row>
    <row r="169" spans="1:9" s="385" customFormat="1" ht="13.5" customHeight="1">
      <c r="A169" s="597" t="s">
        <v>415</v>
      </c>
      <c r="B169" s="597" t="s">
        <v>7401</v>
      </c>
      <c r="C169" s="597" t="s">
        <v>174</v>
      </c>
      <c r="D169" s="597" t="s">
        <v>81</v>
      </c>
      <c r="E169" s="599">
        <v>1</v>
      </c>
      <c r="F169" s="599">
        <v>1</v>
      </c>
      <c r="G169" s="599">
        <v>0</v>
      </c>
      <c r="H169" s="599">
        <v>0</v>
      </c>
      <c r="I169" s="599">
        <v>0</v>
      </c>
    </row>
    <row r="170" spans="1:9" s="385" customFormat="1" ht="13.5" customHeight="1">
      <c r="A170" s="597" t="s">
        <v>6552</v>
      </c>
      <c r="B170" s="597" t="s">
        <v>7401</v>
      </c>
      <c r="C170" s="597" t="s">
        <v>174</v>
      </c>
      <c r="D170" s="597" t="s">
        <v>151</v>
      </c>
      <c r="E170" s="599">
        <v>1</v>
      </c>
      <c r="F170" s="599">
        <v>0</v>
      </c>
      <c r="G170" s="599">
        <v>1</v>
      </c>
      <c r="H170" s="599">
        <v>0</v>
      </c>
      <c r="I170" s="599">
        <v>0</v>
      </c>
    </row>
    <row r="171" spans="1:9" s="385" customFormat="1" ht="13.5" customHeight="1">
      <c r="A171" s="597" t="s">
        <v>6561</v>
      </c>
      <c r="B171" s="597" t="s">
        <v>7401</v>
      </c>
      <c r="C171" s="597" t="s">
        <v>174</v>
      </c>
      <c r="D171" s="597" t="s">
        <v>221</v>
      </c>
      <c r="E171" s="599">
        <v>1</v>
      </c>
      <c r="F171" s="599">
        <v>1</v>
      </c>
      <c r="G171" s="599">
        <v>0</v>
      </c>
      <c r="H171" s="599">
        <v>0</v>
      </c>
      <c r="I171" s="599">
        <v>0</v>
      </c>
    </row>
    <row r="172" spans="1:9" s="385" customFormat="1" ht="13.5" customHeight="1">
      <c r="A172" s="597" t="s">
        <v>6564</v>
      </c>
      <c r="B172" s="597" t="s">
        <v>7401</v>
      </c>
      <c r="C172" s="597" t="s">
        <v>174</v>
      </c>
      <c r="D172" s="597" t="s">
        <v>154</v>
      </c>
      <c r="E172" s="599">
        <v>1</v>
      </c>
      <c r="F172" s="599">
        <v>1</v>
      </c>
      <c r="G172" s="599">
        <v>0</v>
      </c>
      <c r="H172" s="599">
        <v>0</v>
      </c>
      <c r="I172" s="599">
        <v>0</v>
      </c>
    </row>
    <row r="173" spans="1:9" s="385" customFormat="1" ht="13.5" customHeight="1">
      <c r="A173" s="597" t="s">
        <v>419</v>
      </c>
      <c r="B173" s="597" t="s">
        <v>7401</v>
      </c>
      <c r="C173" s="597" t="s">
        <v>175</v>
      </c>
      <c r="D173" s="597" t="s">
        <v>97</v>
      </c>
      <c r="E173" s="599">
        <v>8</v>
      </c>
      <c r="F173" s="599">
        <v>0</v>
      </c>
      <c r="G173" s="599">
        <v>3</v>
      </c>
      <c r="H173" s="599">
        <v>4</v>
      </c>
      <c r="I173" s="599">
        <v>1</v>
      </c>
    </row>
    <row r="174" spans="1:9" s="385" customFormat="1" ht="13.5" customHeight="1">
      <c r="A174" s="597" t="s">
        <v>420</v>
      </c>
      <c r="B174" s="597" t="s">
        <v>7401</v>
      </c>
      <c r="C174" s="597" t="s">
        <v>175</v>
      </c>
      <c r="D174" s="597" t="s">
        <v>98</v>
      </c>
      <c r="E174" s="599">
        <v>11</v>
      </c>
      <c r="F174" s="599">
        <v>2</v>
      </c>
      <c r="G174" s="599">
        <v>6</v>
      </c>
      <c r="H174" s="599">
        <v>3</v>
      </c>
      <c r="I174" s="599">
        <v>0</v>
      </c>
    </row>
    <row r="175" spans="1:9" s="385" customFormat="1" ht="13.5" customHeight="1">
      <c r="A175" s="597" t="s">
        <v>421</v>
      </c>
      <c r="B175" s="597" t="s">
        <v>7401</v>
      </c>
      <c r="C175" s="597" t="s">
        <v>175</v>
      </c>
      <c r="D175" s="597" t="s">
        <v>230</v>
      </c>
      <c r="E175" s="599">
        <v>7</v>
      </c>
      <c r="F175" s="599">
        <v>1</v>
      </c>
      <c r="G175" s="599">
        <v>3</v>
      </c>
      <c r="H175" s="599">
        <v>2</v>
      </c>
      <c r="I175" s="599">
        <v>1</v>
      </c>
    </row>
    <row r="176" spans="1:9" s="385" customFormat="1" ht="13.5" customHeight="1">
      <c r="A176" s="597" t="s">
        <v>422</v>
      </c>
      <c r="B176" s="597" t="s">
        <v>7401</v>
      </c>
      <c r="C176" s="597" t="s">
        <v>175</v>
      </c>
      <c r="D176" s="597" t="s">
        <v>200</v>
      </c>
      <c r="E176" s="599">
        <v>6</v>
      </c>
      <c r="F176" s="599">
        <v>2</v>
      </c>
      <c r="G176" s="599">
        <v>3</v>
      </c>
      <c r="H176" s="599">
        <v>0</v>
      </c>
      <c r="I176" s="599">
        <v>1</v>
      </c>
    </row>
    <row r="177" spans="1:9" s="385" customFormat="1" ht="13.5" customHeight="1">
      <c r="A177" s="597" t="s">
        <v>423</v>
      </c>
      <c r="B177" s="597" t="s">
        <v>7401</v>
      </c>
      <c r="C177" s="597" t="s">
        <v>175</v>
      </c>
      <c r="D177" s="597" t="s">
        <v>86</v>
      </c>
      <c r="E177" s="599">
        <v>6</v>
      </c>
      <c r="F177" s="599">
        <v>1</v>
      </c>
      <c r="G177" s="599">
        <v>5</v>
      </c>
      <c r="H177" s="599">
        <v>0</v>
      </c>
      <c r="I177" s="599">
        <v>0</v>
      </c>
    </row>
    <row r="178" spans="1:9" s="385" customFormat="1" ht="13.5" customHeight="1">
      <c r="A178" s="597" t="s">
        <v>424</v>
      </c>
      <c r="B178" s="597" t="s">
        <v>7401</v>
      </c>
      <c r="C178" s="597" t="s">
        <v>175</v>
      </c>
      <c r="D178" s="597" t="s">
        <v>99</v>
      </c>
      <c r="E178" s="599">
        <v>11</v>
      </c>
      <c r="F178" s="599">
        <v>2</v>
      </c>
      <c r="G178" s="599">
        <v>7</v>
      </c>
      <c r="H178" s="599">
        <v>1</v>
      </c>
      <c r="I178" s="599">
        <v>1</v>
      </c>
    </row>
    <row r="179" spans="1:9" s="385" customFormat="1" ht="13.5" customHeight="1">
      <c r="A179" s="597" t="s">
        <v>425</v>
      </c>
      <c r="B179" s="597" t="s">
        <v>7401</v>
      </c>
      <c r="C179" s="597" t="s">
        <v>175</v>
      </c>
      <c r="D179" s="597" t="s">
        <v>216</v>
      </c>
      <c r="E179" s="599">
        <v>54</v>
      </c>
      <c r="F179" s="599">
        <v>6</v>
      </c>
      <c r="G179" s="599">
        <v>25</v>
      </c>
      <c r="H179" s="599">
        <v>19</v>
      </c>
      <c r="I179" s="599">
        <v>4</v>
      </c>
    </row>
    <row r="180" spans="1:9" s="385" customFormat="1" ht="13.5" customHeight="1">
      <c r="A180" s="597" t="s">
        <v>426</v>
      </c>
      <c r="B180" s="597" t="s">
        <v>7401</v>
      </c>
      <c r="C180" s="597" t="s">
        <v>175</v>
      </c>
      <c r="D180" s="597" t="s">
        <v>23</v>
      </c>
      <c r="E180" s="599">
        <v>6</v>
      </c>
      <c r="F180" s="599">
        <v>2</v>
      </c>
      <c r="G180" s="599">
        <v>2</v>
      </c>
      <c r="H180" s="599">
        <v>2</v>
      </c>
      <c r="I180" s="599">
        <v>0</v>
      </c>
    </row>
    <row r="181" spans="1:9" s="385" customFormat="1" ht="13.5" customHeight="1">
      <c r="A181" s="597" t="s">
        <v>427</v>
      </c>
      <c r="B181" s="597" t="s">
        <v>7401</v>
      </c>
      <c r="C181" s="597" t="s">
        <v>175</v>
      </c>
      <c r="D181" s="597" t="s">
        <v>24</v>
      </c>
      <c r="E181" s="599">
        <v>5</v>
      </c>
      <c r="F181" s="599">
        <v>0</v>
      </c>
      <c r="G181" s="599">
        <v>3</v>
      </c>
      <c r="H181" s="599">
        <v>2</v>
      </c>
      <c r="I181" s="599">
        <v>0</v>
      </c>
    </row>
    <row r="182" spans="1:9" s="385" customFormat="1" ht="13.5" customHeight="1">
      <c r="A182" s="597" t="s">
        <v>428</v>
      </c>
      <c r="B182" s="597" t="s">
        <v>7401</v>
      </c>
      <c r="C182" s="597" t="s">
        <v>175</v>
      </c>
      <c r="D182" s="597" t="s">
        <v>25</v>
      </c>
      <c r="E182" s="599">
        <v>9</v>
      </c>
      <c r="F182" s="599">
        <v>1</v>
      </c>
      <c r="G182" s="599">
        <v>3</v>
      </c>
      <c r="H182" s="599">
        <v>3</v>
      </c>
      <c r="I182" s="599">
        <v>2</v>
      </c>
    </row>
    <row r="183" spans="1:9" s="385" customFormat="1" ht="13.5" customHeight="1">
      <c r="A183" s="597" t="s">
        <v>429</v>
      </c>
      <c r="B183" s="597" t="s">
        <v>7401</v>
      </c>
      <c r="C183" s="597" t="s">
        <v>175</v>
      </c>
      <c r="D183" s="597" t="s">
        <v>201</v>
      </c>
      <c r="E183" s="599">
        <v>7</v>
      </c>
      <c r="F183" s="599">
        <v>0</v>
      </c>
      <c r="G183" s="599">
        <v>3</v>
      </c>
      <c r="H183" s="599">
        <v>4</v>
      </c>
      <c r="I183" s="599">
        <v>0</v>
      </c>
    </row>
    <row r="184" spans="1:9" s="385" customFormat="1" ht="13.5" customHeight="1">
      <c r="A184" s="597" t="s">
        <v>430</v>
      </c>
      <c r="B184" s="597" t="s">
        <v>7401</v>
      </c>
      <c r="C184" s="597" t="s">
        <v>175</v>
      </c>
      <c r="D184" s="597" t="s">
        <v>181</v>
      </c>
      <c r="E184" s="599">
        <v>1</v>
      </c>
      <c r="F184" s="599">
        <v>0</v>
      </c>
      <c r="G184" s="599">
        <v>1</v>
      </c>
      <c r="H184" s="599">
        <v>0</v>
      </c>
      <c r="I184" s="599">
        <v>0</v>
      </c>
    </row>
    <row r="185" spans="1:9" s="385" customFormat="1" ht="13.5" customHeight="1">
      <c r="A185" s="597" t="s">
        <v>431</v>
      </c>
      <c r="B185" s="597" t="s">
        <v>7401</v>
      </c>
      <c r="C185" s="597" t="s">
        <v>175</v>
      </c>
      <c r="D185" s="597" t="s">
        <v>231</v>
      </c>
      <c r="E185" s="599">
        <v>14</v>
      </c>
      <c r="F185" s="599">
        <v>0</v>
      </c>
      <c r="G185" s="599">
        <v>6</v>
      </c>
      <c r="H185" s="599">
        <v>8</v>
      </c>
      <c r="I185" s="599">
        <v>0</v>
      </c>
    </row>
    <row r="186" spans="1:9" s="385" customFormat="1" ht="13.5" customHeight="1">
      <c r="A186" s="597" t="s">
        <v>432</v>
      </c>
      <c r="B186" s="597" t="s">
        <v>7401</v>
      </c>
      <c r="C186" s="597" t="s">
        <v>175</v>
      </c>
      <c r="D186" s="597" t="s">
        <v>100</v>
      </c>
      <c r="E186" s="599">
        <v>11</v>
      </c>
      <c r="F186" s="599">
        <v>0</v>
      </c>
      <c r="G186" s="599">
        <v>7</v>
      </c>
      <c r="H186" s="599">
        <v>2</v>
      </c>
      <c r="I186" s="599">
        <v>2</v>
      </c>
    </row>
    <row r="187" spans="1:9" s="385" customFormat="1" ht="13.5" customHeight="1">
      <c r="A187" s="597" t="s">
        <v>433</v>
      </c>
      <c r="B187" s="597" t="s">
        <v>7401</v>
      </c>
      <c r="C187" s="597" t="s">
        <v>175</v>
      </c>
      <c r="D187" s="597" t="s">
        <v>182</v>
      </c>
      <c r="E187" s="599">
        <v>13</v>
      </c>
      <c r="F187" s="599">
        <v>1</v>
      </c>
      <c r="G187" s="599">
        <v>11</v>
      </c>
      <c r="H187" s="599">
        <v>1</v>
      </c>
      <c r="I187" s="599">
        <v>0</v>
      </c>
    </row>
    <row r="188" spans="1:9" s="385" customFormat="1" ht="13.5" customHeight="1">
      <c r="A188" s="597" t="s">
        <v>434</v>
      </c>
      <c r="B188" s="597" t="s">
        <v>7401</v>
      </c>
      <c r="C188" s="597" t="s">
        <v>175</v>
      </c>
      <c r="D188" s="597" t="s">
        <v>202</v>
      </c>
      <c r="E188" s="599">
        <v>9</v>
      </c>
      <c r="F188" s="599">
        <v>2</v>
      </c>
      <c r="G188" s="599">
        <v>4</v>
      </c>
      <c r="H188" s="599">
        <v>1</v>
      </c>
      <c r="I188" s="599">
        <v>2</v>
      </c>
    </row>
    <row r="189" spans="1:9" s="385" customFormat="1" ht="13.5" customHeight="1">
      <c r="A189" s="597" t="s">
        <v>435</v>
      </c>
      <c r="B189" s="597" t="s">
        <v>7401</v>
      </c>
      <c r="C189" s="597" t="s">
        <v>175</v>
      </c>
      <c r="D189" s="597" t="s">
        <v>101</v>
      </c>
      <c r="E189" s="599">
        <v>23</v>
      </c>
      <c r="F189" s="599">
        <v>4</v>
      </c>
      <c r="G189" s="599">
        <v>12</v>
      </c>
      <c r="H189" s="599">
        <v>5</v>
      </c>
      <c r="I189" s="599">
        <v>2</v>
      </c>
    </row>
    <row r="190" spans="1:9" s="385" customFormat="1" ht="13.5" customHeight="1">
      <c r="A190" s="597" t="s">
        <v>436</v>
      </c>
      <c r="B190" s="597" t="s">
        <v>7401</v>
      </c>
      <c r="C190" s="597" t="s">
        <v>175</v>
      </c>
      <c r="D190" s="597" t="s">
        <v>183</v>
      </c>
      <c r="E190" s="599">
        <v>20</v>
      </c>
      <c r="F190" s="599">
        <v>5</v>
      </c>
      <c r="G190" s="599">
        <v>7</v>
      </c>
      <c r="H190" s="599">
        <v>5</v>
      </c>
      <c r="I190" s="599">
        <v>3</v>
      </c>
    </row>
    <row r="191" spans="1:9" s="385" customFormat="1" ht="13.5" customHeight="1">
      <c r="A191" s="597" t="s">
        <v>437</v>
      </c>
      <c r="B191" s="597" t="s">
        <v>7401</v>
      </c>
      <c r="C191" s="597" t="s">
        <v>175</v>
      </c>
      <c r="D191" s="597" t="s">
        <v>26</v>
      </c>
      <c r="E191" s="599">
        <v>8</v>
      </c>
      <c r="F191" s="599">
        <v>0</v>
      </c>
      <c r="G191" s="599">
        <v>4</v>
      </c>
      <c r="H191" s="599">
        <v>2</v>
      </c>
      <c r="I191" s="599">
        <v>2</v>
      </c>
    </row>
    <row r="192" spans="1:9" s="385" customFormat="1" ht="13.5" customHeight="1">
      <c r="A192" s="597" t="s">
        <v>438</v>
      </c>
      <c r="B192" s="597" t="s">
        <v>7401</v>
      </c>
      <c r="C192" s="597" t="s">
        <v>175</v>
      </c>
      <c r="D192" s="597" t="s">
        <v>232</v>
      </c>
      <c r="E192" s="599">
        <v>3</v>
      </c>
      <c r="F192" s="599">
        <v>0</v>
      </c>
      <c r="G192" s="599">
        <v>1</v>
      </c>
      <c r="H192" s="599">
        <v>2</v>
      </c>
      <c r="I192" s="599">
        <v>0</v>
      </c>
    </row>
    <row r="193" spans="1:9" s="385" customFormat="1" ht="13.5" customHeight="1">
      <c r="A193" s="597" t="s">
        <v>439</v>
      </c>
      <c r="B193" s="597" t="s">
        <v>7401</v>
      </c>
      <c r="C193" s="597" t="s">
        <v>175</v>
      </c>
      <c r="D193" s="597" t="s">
        <v>87</v>
      </c>
      <c r="E193" s="599">
        <v>21</v>
      </c>
      <c r="F193" s="599">
        <v>1</v>
      </c>
      <c r="G193" s="599">
        <v>14</v>
      </c>
      <c r="H193" s="599">
        <v>5</v>
      </c>
      <c r="I193" s="599">
        <v>1</v>
      </c>
    </row>
    <row r="194" spans="1:9" s="385" customFormat="1" ht="13.5" customHeight="1">
      <c r="A194" s="597" t="s">
        <v>440</v>
      </c>
      <c r="B194" s="597" t="s">
        <v>7401</v>
      </c>
      <c r="C194" s="597" t="s">
        <v>175</v>
      </c>
      <c r="D194" s="597" t="s">
        <v>102</v>
      </c>
      <c r="E194" s="599">
        <v>11</v>
      </c>
      <c r="F194" s="599">
        <v>1</v>
      </c>
      <c r="G194" s="599">
        <v>5</v>
      </c>
      <c r="H194" s="599">
        <v>5</v>
      </c>
      <c r="I194" s="599">
        <v>0</v>
      </c>
    </row>
    <row r="195" spans="1:9" s="385" customFormat="1" ht="13.5" customHeight="1">
      <c r="A195" s="597" t="s">
        <v>441</v>
      </c>
      <c r="B195" s="597" t="s">
        <v>7401</v>
      </c>
      <c r="C195" s="597" t="s">
        <v>175</v>
      </c>
      <c r="D195" s="597" t="s">
        <v>88</v>
      </c>
      <c r="E195" s="599">
        <v>11</v>
      </c>
      <c r="F195" s="599">
        <v>2</v>
      </c>
      <c r="G195" s="599">
        <v>7</v>
      </c>
      <c r="H195" s="599">
        <v>1</v>
      </c>
      <c r="I195" s="599">
        <v>1</v>
      </c>
    </row>
    <row r="196" spans="1:9" s="385" customFormat="1" ht="13.5" customHeight="1">
      <c r="A196" s="597" t="s">
        <v>442</v>
      </c>
      <c r="B196" s="597" t="s">
        <v>7401</v>
      </c>
      <c r="C196" s="597" t="s">
        <v>175</v>
      </c>
      <c r="D196" s="597" t="s">
        <v>27</v>
      </c>
      <c r="E196" s="599">
        <v>10</v>
      </c>
      <c r="F196" s="599">
        <v>3</v>
      </c>
      <c r="G196" s="599">
        <v>4</v>
      </c>
      <c r="H196" s="599">
        <v>3</v>
      </c>
      <c r="I196" s="599">
        <v>0</v>
      </c>
    </row>
    <row r="197" spans="1:9" s="385" customFormat="1" ht="13.5" customHeight="1">
      <c r="A197" s="597" t="s">
        <v>443</v>
      </c>
      <c r="B197" s="597" t="s">
        <v>7401</v>
      </c>
      <c r="C197" s="597" t="s">
        <v>175</v>
      </c>
      <c r="D197" s="597" t="s">
        <v>28</v>
      </c>
      <c r="E197" s="599">
        <v>11</v>
      </c>
      <c r="F197" s="599">
        <v>0</v>
      </c>
      <c r="G197" s="599">
        <v>8</v>
      </c>
      <c r="H197" s="599">
        <v>3</v>
      </c>
      <c r="I197" s="599">
        <v>0</v>
      </c>
    </row>
    <row r="198" spans="1:9" s="385" customFormat="1" ht="13.5" customHeight="1">
      <c r="A198" s="597" t="s">
        <v>6573</v>
      </c>
      <c r="B198" s="597" t="s">
        <v>7401</v>
      </c>
      <c r="C198" s="597" t="s">
        <v>175</v>
      </c>
      <c r="D198" s="597" t="s">
        <v>103</v>
      </c>
      <c r="E198" s="599">
        <v>1</v>
      </c>
      <c r="F198" s="599">
        <v>1</v>
      </c>
      <c r="G198" s="599">
        <v>0</v>
      </c>
      <c r="H198" s="599">
        <v>0</v>
      </c>
      <c r="I198" s="599">
        <v>0</v>
      </c>
    </row>
    <row r="199" spans="1:9" s="385" customFormat="1" ht="13.5" customHeight="1">
      <c r="A199" s="597" t="s">
        <v>444</v>
      </c>
      <c r="B199" s="597" t="s">
        <v>7401</v>
      </c>
      <c r="C199" s="597" t="s">
        <v>175</v>
      </c>
      <c r="D199" s="597" t="s">
        <v>203</v>
      </c>
      <c r="E199" s="599">
        <v>19</v>
      </c>
      <c r="F199" s="599">
        <v>3</v>
      </c>
      <c r="G199" s="599">
        <v>14</v>
      </c>
      <c r="H199" s="599">
        <v>1</v>
      </c>
      <c r="I199" s="599">
        <v>1</v>
      </c>
    </row>
    <row r="200" spans="1:9" s="385" customFormat="1" ht="13.5" customHeight="1">
      <c r="A200" s="597" t="s">
        <v>445</v>
      </c>
      <c r="B200" s="597" t="s">
        <v>7401</v>
      </c>
      <c r="C200" s="597" t="s">
        <v>175</v>
      </c>
      <c r="D200" s="597" t="s">
        <v>217</v>
      </c>
      <c r="E200" s="599">
        <v>14</v>
      </c>
      <c r="F200" s="599">
        <v>2</v>
      </c>
      <c r="G200" s="599">
        <v>6</v>
      </c>
      <c r="H200" s="599">
        <v>6</v>
      </c>
      <c r="I200" s="599">
        <v>0</v>
      </c>
    </row>
    <row r="201" spans="1:9" s="385" customFormat="1" ht="13.5" customHeight="1">
      <c r="A201" s="597" t="s">
        <v>446</v>
      </c>
      <c r="B201" s="597" t="s">
        <v>7401</v>
      </c>
      <c r="C201" s="597" t="s">
        <v>175</v>
      </c>
      <c r="D201" s="597" t="s">
        <v>104</v>
      </c>
      <c r="E201" s="599">
        <v>19</v>
      </c>
      <c r="F201" s="599">
        <v>1</v>
      </c>
      <c r="G201" s="599">
        <v>12</v>
      </c>
      <c r="H201" s="599">
        <v>5</v>
      </c>
      <c r="I201" s="599">
        <v>1</v>
      </c>
    </row>
    <row r="202" spans="1:9" s="385" customFormat="1" ht="13.5" customHeight="1">
      <c r="A202" s="597" t="s">
        <v>447</v>
      </c>
      <c r="B202" s="597" t="s">
        <v>7401</v>
      </c>
      <c r="C202" s="597" t="s">
        <v>175</v>
      </c>
      <c r="D202" s="597" t="s">
        <v>29</v>
      </c>
      <c r="E202" s="599">
        <v>21</v>
      </c>
      <c r="F202" s="599">
        <v>1</v>
      </c>
      <c r="G202" s="599">
        <v>15</v>
      </c>
      <c r="H202" s="599">
        <v>5</v>
      </c>
      <c r="I202" s="599">
        <v>0</v>
      </c>
    </row>
    <row r="203" spans="1:9" s="385" customFormat="1" ht="13.5" customHeight="1">
      <c r="A203" s="597" t="s">
        <v>448</v>
      </c>
      <c r="B203" s="597" t="s">
        <v>7401</v>
      </c>
      <c r="C203" s="597" t="s">
        <v>175</v>
      </c>
      <c r="D203" s="597" t="s">
        <v>160</v>
      </c>
      <c r="E203" s="599">
        <v>3</v>
      </c>
      <c r="F203" s="599">
        <v>0</v>
      </c>
      <c r="G203" s="599">
        <v>2</v>
      </c>
      <c r="H203" s="599">
        <v>1</v>
      </c>
      <c r="I203" s="599">
        <v>0</v>
      </c>
    </row>
    <row r="204" spans="1:9" s="385" customFormat="1" ht="13.5" customHeight="1">
      <c r="A204" s="597" t="s">
        <v>449</v>
      </c>
      <c r="B204" s="597" t="s">
        <v>7401</v>
      </c>
      <c r="C204" s="597" t="s">
        <v>175</v>
      </c>
      <c r="D204" s="597" t="s">
        <v>77</v>
      </c>
      <c r="E204" s="599">
        <v>6</v>
      </c>
      <c r="F204" s="599">
        <v>0</v>
      </c>
      <c r="G204" s="599">
        <v>6</v>
      </c>
      <c r="H204" s="599">
        <v>0</v>
      </c>
      <c r="I204" s="599">
        <v>0</v>
      </c>
    </row>
    <row r="205" spans="1:9" s="385" customFormat="1" ht="13.5" customHeight="1">
      <c r="A205" s="597" t="s">
        <v>450</v>
      </c>
      <c r="B205" s="597" t="s">
        <v>7401</v>
      </c>
      <c r="C205" s="597" t="s">
        <v>175</v>
      </c>
      <c r="D205" s="597" t="s">
        <v>78</v>
      </c>
      <c r="E205" s="599">
        <v>15</v>
      </c>
      <c r="F205" s="599">
        <v>3</v>
      </c>
      <c r="G205" s="599">
        <v>9</v>
      </c>
      <c r="H205" s="599">
        <v>3</v>
      </c>
      <c r="I205" s="599">
        <v>0</v>
      </c>
    </row>
    <row r="206" spans="1:9" s="385" customFormat="1" ht="13.5" customHeight="1">
      <c r="A206" s="597" t="s">
        <v>451</v>
      </c>
      <c r="B206" s="597" t="s">
        <v>7401</v>
      </c>
      <c r="C206" s="597" t="s">
        <v>175</v>
      </c>
      <c r="D206" s="597" t="s">
        <v>204</v>
      </c>
      <c r="E206" s="599">
        <v>12</v>
      </c>
      <c r="F206" s="599">
        <v>0</v>
      </c>
      <c r="G206" s="599">
        <v>9</v>
      </c>
      <c r="H206" s="599">
        <v>1</v>
      </c>
      <c r="I206" s="599">
        <v>2</v>
      </c>
    </row>
    <row r="207" spans="1:9" s="385" customFormat="1" ht="13.5" customHeight="1">
      <c r="A207" s="597" t="s">
        <v>452</v>
      </c>
      <c r="B207" s="597" t="s">
        <v>7401</v>
      </c>
      <c r="C207" s="597" t="s">
        <v>175</v>
      </c>
      <c r="D207" s="597" t="s">
        <v>233</v>
      </c>
      <c r="E207" s="599">
        <v>2</v>
      </c>
      <c r="F207" s="599">
        <v>0</v>
      </c>
      <c r="G207" s="599">
        <v>2</v>
      </c>
      <c r="H207" s="599">
        <v>0</v>
      </c>
      <c r="I207" s="599">
        <v>0</v>
      </c>
    </row>
    <row r="208" spans="1:9" s="385" customFormat="1" ht="13.5" customHeight="1">
      <c r="A208" s="597" t="s">
        <v>453</v>
      </c>
      <c r="B208" s="597" t="s">
        <v>7401</v>
      </c>
      <c r="C208" s="597" t="s">
        <v>175</v>
      </c>
      <c r="D208" s="597" t="s">
        <v>205</v>
      </c>
      <c r="E208" s="599">
        <v>15</v>
      </c>
      <c r="F208" s="599">
        <v>2</v>
      </c>
      <c r="G208" s="599">
        <v>9</v>
      </c>
      <c r="H208" s="599">
        <v>3</v>
      </c>
      <c r="I208" s="599">
        <v>1</v>
      </c>
    </row>
    <row r="209" spans="1:9" s="385" customFormat="1" ht="13.5" customHeight="1">
      <c r="A209" s="597" t="s">
        <v>454</v>
      </c>
      <c r="B209" s="597" t="s">
        <v>7401</v>
      </c>
      <c r="C209" s="597" t="s">
        <v>175</v>
      </c>
      <c r="D209" s="597" t="s">
        <v>218</v>
      </c>
      <c r="E209" s="599">
        <v>5</v>
      </c>
      <c r="F209" s="599">
        <v>1</v>
      </c>
      <c r="G209" s="599">
        <v>3</v>
      </c>
      <c r="H209" s="599">
        <v>1</v>
      </c>
      <c r="I209" s="599">
        <v>0</v>
      </c>
    </row>
    <row r="210" spans="1:9" s="385" customFormat="1" ht="13.5" customHeight="1">
      <c r="A210" s="597" t="s">
        <v>455</v>
      </c>
      <c r="B210" s="597" t="s">
        <v>7401</v>
      </c>
      <c r="C210" s="597" t="s">
        <v>175</v>
      </c>
      <c r="D210" s="597" t="s">
        <v>161</v>
      </c>
      <c r="E210" s="599">
        <v>21</v>
      </c>
      <c r="F210" s="599">
        <v>1</v>
      </c>
      <c r="G210" s="599">
        <v>17</v>
      </c>
      <c r="H210" s="599">
        <v>3</v>
      </c>
      <c r="I210" s="599">
        <v>0</v>
      </c>
    </row>
    <row r="211" spans="1:9" s="385" customFormat="1" ht="13.5" customHeight="1">
      <c r="A211" s="597" t="s">
        <v>456</v>
      </c>
      <c r="B211" s="597" t="s">
        <v>7401</v>
      </c>
      <c r="C211" s="597" t="s">
        <v>175</v>
      </c>
      <c r="D211" s="597" t="s">
        <v>105</v>
      </c>
      <c r="E211" s="599">
        <v>14</v>
      </c>
      <c r="F211" s="599">
        <v>0</v>
      </c>
      <c r="G211" s="599">
        <v>9</v>
      </c>
      <c r="H211" s="599">
        <v>3</v>
      </c>
      <c r="I211" s="599">
        <v>2</v>
      </c>
    </row>
    <row r="212" spans="1:9" s="385" customFormat="1" ht="13.5" customHeight="1">
      <c r="A212" s="597" t="s">
        <v>457</v>
      </c>
      <c r="B212" s="597" t="s">
        <v>7401</v>
      </c>
      <c r="C212" s="597" t="s">
        <v>175</v>
      </c>
      <c r="D212" s="597" t="s">
        <v>234</v>
      </c>
      <c r="E212" s="599">
        <v>15</v>
      </c>
      <c r="F212" s="599">
        <v>1</v>
      </c>
      <c r="G212" s="599">
        <v>10</v>
      </c>
      <c r="H212" s="599">
        <v>3</v>
      </c>
      <c r="I212" s="599">
        <v>1</v>
      </c>
    </row>
    <row r="213" spans="1:9" s="385" customFormat="1" ht="13.5" customHeight="1">
      <c r="A213" s="597" t="s">
        <v>458</v>
      </c>
      <c r="B213" s="597" t="s">
        <v>7401</v>
      </c>
      <c r="C213" s="597" t="s">
        <v>175</v>
      </c>
      <c r="D213" s="597" t="s">
        <v>184</v>
      </c>
      <c r="E213" s="599">
        <v>13</v>
      </c>
      <c r="F213" s="599">
        <v>2</v>
      </c>
      <c r="G213" s="599">
        <v>6</v>
      </c>
      <c r="H213" s="599">
        <v>5</v>
      </c>
      <c r="I213" s="599">
        <v>0</v>
      </c>
    </row>
    <row r="214" spans="1:9" s="385" customFormat="1" ht="13.5" customHeight="1">
      <c r="A214" s="597" t="s">
        <v>459</v>
      </c>
      <c r="B214" s="597" t="s">
        <v>7401</v>
      </c>
      <c r="C214" s="597" t="s">
        <v>175</v>
      </c>
      <c r="D214" s="597" t="s">
        <v>106</v>
      </c>
      <c r="E214" s="599">
        <v>12</v>
      </c>
      <c r="F214" s="599">
        <v>0</v>
      </c>
      <c r="G214" s="599">
        <v>8</v>
      </c>
      <c r="H214" s="599">
        <v>3</v>
      </c>
      <c r="I214" s="599">
        <v>1</v>
      </c>
    </row>
    <row r="215" spans="1:9" s="385" customFormat="1" ht="13.5" customHeight="1">
      <c r="A215" s="597" t="s">
        <v>460</v>
      </c>
      <c r="B215" s="597" t="s">
        <v>7401</v>
      </c>
      <c r="C215" s="597" t="s">
        <v>175</v>
      </c>
      <c r="D215" s="597" t="s">
        <v>89</v>
      </c>
      <c r="E215" s="599">
        <v>38</v>
      </c>
      <c r="F215" s="599">
        <v>5</v>
      </c>
      <c r="G215" s="599">
        <v>16</v>
      </c>
      <c r="H215" s="599">
        <v>13</v>
      </c>
      <c r="I215" s="599">
        <v>4</v>
      </c>
    </row>
    <row r="216" spans="1:9" s="385" customFormat="1" ht="13.5" customHeight="1">
      <c r="A216" s="597" t="s">
        <v>461</v>
      </c>
      <c r="B216" s="597" t="s">
        <v>7401</v>
      </c>
      <c r="C216" s="597" t="s">
        <v>175</v>
      </c>
      <c r="D216" s="597" t="s">
        <v>162</v>
      </c>
      <c r="E216" s="599">
        <v>5</v>
      </c>
      <c r="F216" s="599">
        <v>1</v>
      </c>
      <c r="G216" s="599">
        <v>4</v>
      </c>
      <c r="H216" s="599">
        <v>0</v>
      </c>
      <c r="I216" s="599">
        <v>0</v>
      </c>
    </row>
    <row r="217" spans="1:9" s="385" customFormat="1" ht="13.5" customHeight="1">
      <c r="A217" s="597" t="s">
        <v>462</v>
      </c>
      <c r="B217" s="597" t="s">
        <v>7401</v>
      </c>
      <c r="C217" s="597" t="s">
        <v>175</v>
      </c>
      <c r="D217" s="597" t="s">
        <v>206</v>
      </c>
      <c r="E217" s="599">
        <v>20</v>
      </c>
      <c r="F217" s="599">
        <v>1</v>
      </c>
      <c r="G217" s="599">
        <v>13</v>
      </c>
      <c r="H217" s="599">
        <v>6</v>
      </c>
      <c r="I217" s="599">
        <v>0</v>
      </c>
    </row>
    <row r="218" spans="1:9" s="385" customFormat="1" ht="13.5" customHeight="1">
      <c r="A218" s="597" t="s">
        <v>463</v>
      </c>
      <c r="B218" s="597" t="s">
        <v>7401</v>
      </c>
      <c r="C218" s="597" t="s">
        <v>175</v>
      </c>
      <c r="D218" s="597" t="s">
        <v>107</v>
      </c>
      <c r="E218" s="599">
        <v>11</v>
      </c>
      <c r="F218" s="599">
        <v>0</v>
      </c>
      <c r="G218" s="599">
        <v>9</v>
      </c>
      <c r="H218" s="599">
        <v>1</v>
      </c>
      <c r="I218" s="599">
        <v>1</v>
      </c>
    </row>
    <row r="219" spans="1:9" s="385" customFormat="1" ht="13.5" customHeight="1">
      <c r="A219" s="597" t="s">
        <v>464</v>
      </c>
      <c r="B219" s="597" t="s">
        <v>7401</v>
      </c>
      <c r="C219" s="597" t="s">
        <v>175</v>
      </c>
      <c r="D219" s="597" t="s">
        <v>108</v>
      </c>
      <c r="E219" s="599">
        <v>6</v>
      </c>
      <c r="F219" s="599">
        <v>0</v>
      </c>
      <c r="G219" s="599">
        <v>5</v>
      </c>
      <c r="H219" s="599">
        <v>1</v>
      </c>
      <c r="I219" s="599">
        <v>0</v>
      </c>
    </row>
    <row r="220" spans="1:9" s="385" customFormat="1" ht="13.5" customHeight="1">
      <c r="A220" s="597" t="s">
        <v>465</v>
      </c>
      <c r="B220" s="597" t="s">
        <v>7401</v>
      </c>
      <c r="C220" s="597" t="s">
        <v>175</v>
      </c>
      <c r="D220" s="597" t="s">
        <v>30</v>
      </c>
      <c r="E220" s="599">
        <v>3</v>
      </c>
      <c r="F220" s="599">
        <v>1</v>
      </c>
      <c r="G220" s="599">
        <v>1</v>
      </c>
      <c r="H220" s="599">
        <v>1</v>
      </c>
      <c r="I220" s="599">
        <v>0</v>
      </c>
    </row>
    <row r="221" spans="1:9" s="385" customFormat="1" ht="13.5" customHeight="1">
      <c r="A221" s="597" t="s">
        <v>466</v>
      </c>
      <c r="B221" s="597" t="s">
        <v>7401</v>
      </c>
      <c r="C221" s="597" t="s">
        <v>175</v>
      </c>
      <c r="D221" s="597" t="s">
        <v>109</v>
      </c>
      <c r="E221" s="599">
        <v>5</v>
      </c>
      <c r="F221" s="599">
        <v>2</v>
      </c>
      <c r="G221" s="599">
        <v>2</v>
      </c>
      <c r="H221" s="599">
        <v>0</v>
      </c>
      <c r="I221" s="599">
        <v>1</v>
      </c>
    </row>
    <row r="222" spans="1:9" s="385" customFormat="1" ht="13.5" customHeight="1">
      <c r="A222" s="597" t="s">
        <v>467</v>
      </c>
      <c r="B222" s="597" t="s">
        <v>7401</v>
      </c>
      <c r="C222" s="597" t="s">
        <v>175</v>
      </c>
      <c r="D222" s="597" t="s">
        <v>185</v>
      </c>
      <c r="E222" s="599">
        <v>38</v>
      </c>
      <c r="F222" s="599">
        <v>3</v>
      </c>
      <c r="G222" s="599">
        <v>24</v>
      </c>
      <c r="H222" s="599">
        <v>8</v>
      </c>
      <c r="I222" s="599">
        <v>3</v>
      </c>
    </row>
    <row r="223" spans="1:9" s="385" customFormat="1" ht="13.5" customHeight="1">
      <c r="A223" s="597" t="s">
        <v>468</v>
      </c>
      <c r="B223" s="597" t="s">
        <v>7401</v>
      </c>
      <c r="C223" s="597" t="s">
        <v>175</v>
      </c>
      <c r="D223" s="597" t="s">
        <v>110</v>
      </c>
      <c r="E223" s="599">
        <v>8</v>
      </c>
      <c r="F223" s="599">
        <v>0</v>
      </c>
      <c r="G223" s="599">
        <v>5</v>
      </c>
      <c r="H223" s="599">
        <v>2</v>
      </c>
      <c r="I223" s="599">
        <v>1</v>
      </c>
    </row>
    <row r="224" spans="1:9" s="385" customFormat="1" ht="13.5" customHeight="1">
      <c r="A224" s="597" t="s">
        <v>469</v>
      </c>
      <c r="B224" s="597" t="s">
        <v>7401</v>
      </c>
      <c r="C224" s="597" t="s">
        <v>175</v>
      </c>
      <c r="D224" s="597" t="s">
        <v>111</v>
      </c>
      <c r="E224" s="599">
        <v>5</v>
      </c>
      <c r="F224" s="599">
        <v>0</v>
      </c>
      <c r="G224" s="599">
        <v>2</v>
      </c>
      <c r="H224" s="599">
        <v>2</v>
      </c>
      <c r="I224" s="599">
        <v>1</v>
      </c>
    </row>
    <row r="225" spans="1:9" s="385" customFormat="1" ht="13.5" customHeight="1">
      <c r="A225" s="597" t="s">
        <v>470</v>
      </c>
      <c r="B225" s="597" t="s">
        <v>7401</v>
      </c>
      <c r="C225" s="597" t="s">
        <v>175</v>
      </c>
      <c r="D225" s="597" t="s">
        <v>163</v>
      </c>
      <c r="E225" s="599">
        <v>1</v>
      </c>
      <c r="F225" s="599">
        <v>0</v>
      </c>
      <c r="G225" s="599">
        <v>0</v>
      </c>
      <c r="H225" s="599">
        <v>1</v>
      </c>
      <c r="I225" s="599">
        <v>0</v>
      </c>
    </row>
    <row r="226" spans="1:9" s="385" customFormat="1" ht="13.5" customHeight="1">
      <c r="A226" s="597" t="s">
        <v>471</v>
      </c>
      <c r="B226" s="597" t="s">
        <v>7401</v>
      </c>
      <c r="C226" s="597" t="s">
        <v>175</v>
      </c>
      <c r="D226" s="597" t="s">
        <v>112</v>
      </c>
      <c r="E226" s="599">
        <v>13</v>
      </c>
      <c r="F226" s="599">
        <v>1</v>
      </c>
      <c r="G226" s="599">
        <v>7</v>
      </c>
      <c r="H226" s="599">
        <v>5</v>
      </c>
      <c r="I226" s="599">
        <v>0</v>
      </c>
    </row>
    <row r="227" spans="1:9" s="385" customFormat="1" ht="13.5" customHeight="1">
      <c r="A227" s="597" t="s">
        <v>472</v>
      </c>
      <c r="B227" s="597" t="s">
        <v>7401</v>
      </c>
      <c r="C227" s="597" t="s">
        <v>175</v>
      </c>
      <c r="D227" s="597" t="s">
        <v>219</v>
      </c>
      <c r="E227" s="599">
        <v>6</v>
      </c>
      <c r="F227" s="599">
        <v>3</v>
      </c>
      <c r="G227" s="599">
        <v>2</v>
      </c>
      <c r="H227" s="599">
        <v>1</v>
      </c>
      <c r="I227" s="599">
        <v>0</v>
      </c>
    </row>
    <row r="228" spans="1:9" s="385" customFormat="1" ht="13.5" customHeight="1">
      <c r="A228" s="597" t="s">
        <v>473</v>
      </c>
      <c r="B228" s="597" t="s">
        <v>7401</v>
      </c>
      <c r="C228" s="597" t="s">
        <v>175</v>
      </c>
      <c r="D228" s="597" t="s">
        <v>90</v>
      </c>
      <c r="E228" s="599">
        <v>51</v>
      </c>
      <c r="F228" s="599">
        <v>4</v>
      </c>
      <c r="G228" s="599">
        <v>38</v>
      </c>
      <c r="H228" s="599">
        <v>7</v>
      </c>
      <c r="I228" s="599">
        <v>2</v>
      </c>
    </row>
    <row r="229" spans="1:9" s="385" customFormat="1" ht="13.5" customHeight="1">
      <c r="A229" s="597" t="s">
        <v>474</v>
      </c>
      <c r="B229" s="597" t="s">
        <v>7401</v>
      </c>
      <c r="C229" s="597" t="s">
        <v>175</v>
      </c>
      <c r="D229" s="597" t="s">
        <v>113</v>
      </c>
      <c r="E229" s="599">
        <v>5</v>
      </c>
      <c r="F229" s="599">
        <v>0</v>
      </c>
      <c r="G229" s="599">
        <v>5</v>
      </c>
      <c r="H229" s="599">
        <v>0</v>
      </c>
      <c r="I229" s="599">
        <v>0</v>
      </c>
    </row>
    <row r="230" spans="1:9" s="385" customFormat="1" ht="13.5" customHeight="1">
      <c r="A230" s="597" t="s">
        <v>475</v>
      </c>
      <c r="B230" s="597" t="s">
        <v>7401</v>
      </c>
      <c r="C230" s="597" t="s">
        <v>175</v>
      </c>
      <c r="D230" s="597" t="s">
        <v>114</v>
      </c>
      <c r="E230" s="599">
        <v>4</v>
      </c>
      <c r="F230" s="599">
        <v>1</v>
      </c>
      <c r="G230" s="599">
        <v>3</v>
      </c>
      <c r="H230" s="599">
        <v>0</v>
      </c>
      <c r="I230" s="599">
        <v>0</v>
      </c>
    </row>
    <row r="231" spans="1:9" s="385" customFormat="1" ht="13.5" customHeight="1">
      <c r="A231" s="597" t="s">
        <v>476</v>
      </c>
      <c r="B231" s="597" t="s">
        <v>7401</v>
      </c>
      <c r="C231" s="597" t="s">
        <v>175</v>
      </c>
      <c r="D231" s="597" t="s">
        <v>186</v>
      </c>
      <c r="E231" s="599">
        <v>3</v>
      </c>
      <c r="F231" s="599">
        <v>0</v>
      </c>
      <c r="G231" s="599">
        <v>3</v>
      </c>
      <c r="H231" s="599">
        <v>0</v>
      </c>
      <c r="I231" s="599">
        <v>0</v>
      </c>
    </row>
    <row r="232" spans="1:9" s="385" customFormat="1" ht="13.5" customHeight="1">
      <c r="A232" s="597" t="s">
        <v>477</v>
      </c>
      <c r="B232" s="597" t="s">
        <v>7401</v>
      </c>
      <c r="C232" s="597" t="s">
        <v>175</v>
      </c>
      <c r="D232" s="597" t="s">
        <v>115</v>
      </c>
      <c r="E232" s="599">
        <v>5</v>
      </c>
      <c r="F232" s="599">
        <v>0</v>
      </c>
      <c r="G232" s="599">
        <v>3</v>
      </c>
      <c r="H232" s="599">
        <v>1</v>
      </c>
      <c r="I232" s="599">
        <v>1</v>
      </c>
    </row>
    <row r="233" spans="1:9" s="385" customFormat="1" ht="13.5" customHeight="1">
      <c r="A233" s="597" t="s">
        <v>478</v>
      </c>
      <c r="B233" s="597" t="s">
        <v>7401</v>
      </c>
      <c r="C233" s="597" t="s">
        <v>175</v>
      </c>
      <c r="D233" s="597" t="s">
        <v>146</v>
      </c>
      <c r="E233" s="599">
        <v>4</v>
      </c>
      <c r="F233" s="599">
        <v>1</v>
      </c>
      <c r="G233" s="599">
        <v>3</v>
      </c>
      <c r="H233" s="599">
        <v>0</v>
      </c>
      <c r="I233" s="599">
        <v>0</v>
      </c>
    </row>
    <row r="234" spans="1:9" s="385" customFormat="1" ht="13.5" customHeight="1">
      <c r="A234" s="597" t="s">
        <v>479</v>
      </c>
      <c r="B234" s="597" t="s">
        <v>7401</v>
      </c>
      <c r="C234" s="597" t="s">
        <v>175</v>
      </c>
      <c r="D234" s="597" t="s">
        <v>187</v>
      </c>
      <c r="E234" s="599">
        <v>45</v>
      </c>
      <c r="F234" s="599">
        <v>5</v>
      </c>
      <c r="G234" s="599">
        <v>29</v>
      </c>
      <c r="H234" s="599">
        <v>10</v>
      </c>
      <c r="I234" s="599">
        <v>1</v>
      </c>
    </row>
    <row r="235" spans="1:9" s="385" customFormat="1" ht="13.5" customHeight="1">
      <c r="A235" s="597" t="s">
        <v>480</v>
      </c>
      <c r="B235" s="597" t="s">
        <v>7401</v>
      </c>
      <c r="C235" s="597" t="s">
        <v>175</v>
      </c>
      <c r="D235" s="597" t="s">
        <v>235</v>
      </c>
      <c r="E235" s="599">
        <v>17</v>
      </c>
      <c r="F235" s="599">
        <v>0</v>
      </c>
      <c r="G235" s="599">
        <v>13</v>
      </c>
      <c r="H235" s="599">
        <v>4</v>
      </c>
      <c r="I235" s="599">
        <v>0</v>
      </c>
    </row>
    <row r="236" spans="1:9" s="385" customFormat="1" ht="13.5" customHeight="1">
      <c r="A236" s="597" t="s">
        <v>481</v>
      </c>
      <c r="B236" s="597" t="s">
        <v>7401</v>
      </c>
      <c r="C236" s="597" t="s">
        <v>175</v>
      </c>
      <c r="D236" s="597" t="s">
        <v>147</v>
      </c>
      <c r="E236" s="599">
        <v>5</v>
      </c>
      <c r="F236" s="599">
        <v>1</v>
      </c>
      <c r="G236" s="599">
        <v>3</v>
      </c>
      <c r="H236" s="599">
        <v>1</v>
      </c>
      <c r="I236" s="599">
        <v>0</v>
      </c>
    </row>
    <row r="237" spans="1:9" s="385" customFormat="1" ht="13.5" customHeight="1">
      <c r="A237" s="597" t="s">
        <v>482</v>
      </c>
      <c r="B237" s="597" t="s">
        <v>7401</v>
      </c>
      <c r="C237" s="597" t="s">
        <v>175</v>
      </c>
      <c r="D237" s="597" t="s">
        <v>118</v>
      </c>
      <c r="E237" s="599">
        <v>11</v>
      </c>
      <c r="F237" s="599">
        <v>3</v>
      </c>
      <c r="G237" s="599">
        <v>7</v>
      </c>
      <c r="H237" s="599">
        <v>1</v>
      </c>
      <c r="I237" s="599">
        <v>0</v>
      </c>
    </row>
    <row r="238" spans="1:9" s="385" customFormat="1" ht="13.5" customHeight="1">
      <c r="A238" s="597" t="s">
        <v>483</v>
      </c>
      <c r="B238" s="597" t="s">
        <v>7401</v>
      </c>
      <c r="C238" s="597" t="s">
        <v>175</v>
      </c>
      <c r="D238" s="597" t="s">
        <v>31</v>
      </c>
      <c r="E238" s="599">
        <v>1</v>
      </c>
      <c r="F238" s="599">
        <v>0</v>
      </c>
      <c r="G238" s="599">
        <v>0</v>
      </c>
      <c r="H238" s="599">
        <v>1</v>
      </c>
      <c r="I238" s="599">
        <v>0</v>
      </c>
    </row>
    <row r="239" spans="1:9" s="385" customFormat="1" ht="13.5" customHeight="1">
      <c r="A239" s="597" t="s">
        <v>484</v>
      </c>
      <c r="B239" s="597" t="s">
        <v>7401</v>
      </c>
      <c r="C239" s="597" t="s">
        <v>175</v>
      </c>
      <c r="D239" s="597" t="s">
        <v>148</v>
      </c>
      <c r="E239" s="599">
        <v>10</v>
      </c>
      <c r="F239" s="599">
        <v>0</v>
      </c>
      <c r="G239" s="599">
        <v>6</v>
      </c>
      <c r="H239" s="599">
        <v>4</v>
      </c>
      <c r="I239" s="599">
        <v>0</v>
      </c>
    </row>
    <row r="240" spans="1:9" s="385" customFormat="1" ht="13.5" customHeight="1">
      <c r="A240" s="597" t="s">
        <v>485</v>
      </c>
      <c r="B240" s="597" t="s">
        <v>7401</v>
      </c>
      <c r="C240" s="597" t="s">
        <v>175</v>
      </c>
      <c r="D240" s="597" t="s">
        <v>32</v>
      </c>
      <c r="E240" s="599">
        <v>37</v>
      </c>
      <c r="F240" s="599">
        <v>6</v>
      </c>
      <c r="G240" s="599">
        <v>17</v>
      </c>
      <c r="H240" s="599">
        <v>10</v>
      </c>
      <c r="I240" s="599">
        <v>4</v>
      </c>
    </row>
    <row r="241" spans="1:9" s="385" customFormat="1" ht="13.5" customHeight="1">
      <c r="A241" s="597" t="s">
        <v>486</v>
      </c>
      <c r="B241" s="597" t="s">
        <v>7401</v>
      </c>
      <c r="C241" s="597" t="s">
        <v>175</v>
      </c>
      <c r="D241" s="597" t="s">
        <v>119</v>
      </c>
      <c r="E241" s="599">
        <v>17</v>
      </c>
      <c r="F241" s="599">
        <v>0</v>
      </c>
      <c r="G241" s="599">
        <v>13</v>
      </c>
      <c r="H241" s="599">
        <v>4</v>
      </c>
      <c r="I241" s="599">
        <v>0</v>
      </c>
    </row>
    <row r="242" spans="1:9" s="385" customFormat="1" ht="13.5" customHeight="1">
      <c r="A242" s="597" t="s">
        <v>487</v>
      </c>
      <c r="B242" s="597" t="s">
        <v>7401</v>
      </c>
      <c r="C242" s="597" t="s">
        <v>175</v>
      </c>
      <c r="D242" s="597" t="s">
        <v>79</v>
      </c>
      <c r="E242" s="599">
        <v>6</v>
      </c>
      <c r="F242" s="599">
        <v>1</v>
      </c>
      <c r="G242" s="599">
        <v>1</v>
      </c>
      <c r="H242" s="599">
        <v>4</v>
      </c>
      <c r="I242" s="599">
        <v>0</v>
      </c>
    </row>
    <row r="243" spans="1:9" s="385" customFormat="1" ht="13.5" customHeight="1">
      <c r="A243" s="597" t="s">
        <v>488</v>
      </c>
      <c r="B243" s="597" t="s">
        <v>7401</v>
      </c>
      <c r="C243" s="597" t="s">
        <v>175</v>
      </c>
      <c r="D243" s="597" t="s">
        <v>80</v>
      </c>
      <c r="E243" s="599">
        <v>20</v>
      </c>
      <c r="F243" s="599">
        <v>2</v>
      </c>
      <c r="G243" s="599">
        <v>11</v>
      </c>
      <c r="H243" s="599">
        <v>6</v>
      </c>
      <c r="I243" s="599">
        <v>1</v>
      </c>
    </row>
    <row r="244" spans="1:9" s="385" customFormat="1" ht="13.5" customHeight="1">
      <c r="A244" s="597" t="s">
        <v>489</v>
      </c>
      <c r="B244" s="597" t="s">
        <v>7401</v>
      </c>
      <c r="C244" s="597" t="s">
        <v>175</v>
      </c>
      <c r="D244" s="597" t="s">
        <v>149</v>
      </c>
      <c r="E244" s="599">
        <v>16</v>
      </c>
      <c r="F244" s="599">
        <v>0</v>
      </c>
      <c r="G244" s="599">
        <v>8</v>
      </c>
      <c r="H244" s="599">
        <v>4</v>
      </c>
      <c r="I244" s="599">
        <v>4</v>
      </c>
    </row>
    <row r="245" spans="1:9" s="385" customFormat="1" ht="13.5" customHeight="1">
      <c r="A245" s="597" t="s">
        <v>490</v>
      </c>
      <c r="B245" s="597" t="s">
        <v>7401</v>
      </c>
      <c r="C245" s="597" t="s">
        <v>175</v>
      </c>
      <c r="D245" s="597" t="s">
        <v>81</v>
      </c>
      <c r="E245" s="599">
        <v>22</v>
      </c>
      <c r="F245" s="599">
        <v>1</v>
      </c>
      <c r="G245" s="599">
        <v>14</v>
      </c>
      <c r="H245" s="599">
        <v>4</v>
      </c>
      <c r="I245" s="599">
        <v>3</v>
      </c>
    </row>
    <row r="246" spans="1:9" s="385" customFormat="1" ht="13.5" customHeight="1">
      <c r="A246" s="597" t="s">
        <v>491</v>
      </c>
      <c r="B246" s="597" t="s">
        <v>7401</v>
      </c>
      <c r="C246" s="597" t="s">
        <v>175</v>
      </c>
      <c r="D246" s="597" t="s">
        <v>33</v>
      </c>
      <c r="E246" s="599">
        <v>12</v>
      </c>
      <c r="F246" s="599">
        <v>0</v>
      </c>
      <c r="G246" s="599">
        <v>8</v>
      </c>
      <c r="H246" s="599">
        <v>2</v>
      </c>
      <c r="I246" s="599">
        <v>2</v>
      </c>
    </row>
    <row r="247" spans="1:9" s="385" customFormat="1" ht="13.5" customHeight="1">
      <c r="A247" s="597" t="s">
        <v>492</v>
      </c>
      <c r="B247" s="597" t="s">
        <v>7401</v>
      </c>
      <c r="C247" s="597" t="s">
        <v>175</v>
      </c>
      <c r="D247" s="597" t="s">
        <v>91</v>
      </c>
      <c r="E247" s="599">
        <v>4</v>
      </c>
      <c r="F247" s="599">
        <v>1</v>
      </c>
      <c r="G247" s="599">
        <v>2</v>
      </c>
      <c r="H247" s="599">
        <v>1</v>
      </c>
      <c r="I247" s="599">
        <v>0</v>
      </c>
    </row>
    <row r="248" spans="1:9" s="385" customFormat="1" ht="13.5" customHeight="1">
      <c r="A248" s="597" t="s">
        <v>493</v>
      </c>
      <c r="B248" s="597" t="s">
        <v>7401</v>
      </c>
      <c r="C248" s="597" t="s">
        <v>175</v>
      </c>
      <c r="D248" s="597" t="s">
        <v>34</v>
      </c>
      <c r="E248" s="599">
        <v>11</v>
      </c>
      <c r="F248" s="599">
        <v>1</v>
      </c>
      <c r="G248" s="599">
        <v>6</v>
      </c>
      <c r="H248" s="599">
        <v>4</v>
      </c>
      <c r="I248" s="599">
        <v>0</v>
      </c>
    </row>
    <row r="249" spans="1:9" s="385" customFormat="1" ht="13.5" customHeight="1">
      <c r="A249" s="597" t="s">
        <v>494</v>
      </c>
      <c r="B249" s="597" t="s">
        <v>7401</v>
      </c>
      <c r="C249" s="597" t="s">
        <v>175</v>
      </c>
      <c r="D249" s="597" t="s">
        <v>188</v>
      </c>
      <c r="E249" s="599">
        <v>5</v>
      </c>
      <c r="F249" s="599">
        <v>0</v>
      </c>
      <c r="G249" s="599">
        <v>3</v>
      </c>
      <c r="H249" s="599">
        <v>2</v>
      </c>
      <c r="I249" s="599">
        <v>0</v>
      </c>
    </row>
    <row r="250" spans="1:9" s="385" customFormat="1" ht="13.5" customHeight="1">
      <c r="A250" s="597" t="s">
        <v>495</v>
      </c>
      <c r="B250" s="597" t="s">
        <v>7401</v>
      </c>
      <c r="C250" s="597" t="s">
        <v>175</v>
      </c>
      <c r="D250" s="597" t="s">
        <v>150</v>
      </c>
      <c r="E250" s="599">
        <v>12</v>
      </c>
      <c r="F250" s="599">
        <v>1</v>
      </c>
      <c r="G250" s="599">
        <v>8</v>
      </c>
      <c r="H250" s="599">
        <v>3</v>
      </c>
      <c r="I250" s="599">
        <v>0</v>
      </c>
    </row>
    <row r="251" spans="1:9" s="385" customFormat="1" ht="13.5" customHeight="1">
      <c r="A251" s="597" t="s">
        <v>496</v>
      </c>
      <c r="B251" s="597" t="s">
        <v>7401</v>
      </c>
      <c r="C251" s="597" t="s">
        <v>175</v>
      </c>
      <c r="D251" s="597" t="s">
        <v>164</v>
      </c>
      <c r="E251" s="599">
        <v>5</v>
      </c>
      <c r="F251" s="599">
        <v>0</v>
      </c>
      <c r="G251" s="599">
        <v>4</v>
      </c>
      <c r="H251" s="599">
        <v>1</v>
      </c>
      <c r="I251" s="599">
        <v>0</v>
      </c>
    </row>
    <row r="252" spans="1:9" s="385" customFormat="1" ht="13.5" customHeight="1">
      <c r="A252" s="597" t="s">
        <v>497</v>
      </c>
      <c r="B252" s="597" t="s">
        <v>7401</v>
      </c>
      <c r="C252" s="597" t="s">
        <v>175</v>
      </c>
      <c r="D252" s="597" t="s">
        <v>189</v>
      </c>
      <c r="E252" s="599">
        <v>10</v>
      </c>
      <c r="F252" s="599">
        <v>1</v>
      </c>
      <c r="G252" s="599">
        <v>6</v>
      </c>
      <c r="H252" s="599">
        <v>2</v>
      </c>
      <c r="I252" s="599">
        <v>1</v>
      </c>
    </row>
    <row r="253" spans="1:9" s="385" customFormat="1" ht="13.5" customHeight="1">
      <c r="A253" s="597" t="s">
        <v>498</v>
      </c>
      <c r="B253" s="597" t="s">
        <v>7401</v>
      </c>
      <c r="C253" s="597" t="s">
        <v>175</v>
      </c>
      <c r="D253" s="597" t="s">
        <v>165</v>
      </c>
      <c r="E253" s="599">
        <v>12</v>
      </c>
      <c r="F253" s="599">
        <v>0</v>
      </c>
      <c r="G253" s="599">
        <v>9</v>
      </c>
      <c r="H253" s="599">
        <v>3</v>
      </c>
      <c r="I253" s="599">
        <v>0</v>
      </c>
    </row>
    <row r="254" spans="1:9" s="385" customFormat="1" ht="13.5" customHeight="1">
      <c r="A254" s="597" t="s">
        <v>499</v>
      </c>
      <c r="B254" s="597" t="s">
        <v>7401</v>
      </c>
      <c r="C254" s="597" t="s">
        <v>175</v>
      </c>
      <c r="D254" s="597" t="s">
        <v>151</v>
      </c>
      <c r="E254" s="599">
        <v>4</v>
      </c>
      <c r="F254" s="599">
        <v>0</v>
      </c>
      <c r="G254" s="599">
        <v>2</v>
      </c>
      <c r="H254" s="599">
        <v>2</v>
      </c>
      <c r="I254" s="599">
        <v>0</v>
      </c>
    </row>
    <row r="255" spans="1:9" s="385" customFormat="1" ht="13.5" customHeight="1">
      <c r="A255" s="597" t="s">
        <v>500</v>
      </c>
      <c r="B255" s="597" t="s">
        <v>7401</v>
      </c>
      <c r="C255" s="597" t="s">
        <v>175</v>
      </c>
      <c r="D255" s="597" t="s">
        <v>92</v>
      </c>
      <c r="E255" s="599">
        <v>11</v>
      </c>
      <c r="F255" s="599">
        <v>0</v>
      </c>
      <c r="G255" s="599">
        <v>6</v>
      </c>
      <c r="H255" s="599">
        <v>4</v>
      </c>
      <c r="I255" s="599">
        <v>1</v>
      </c>
    </row>
    <row r="256" spans="1:9" s="385" customFormat="1" ht="13.5" customHeight="1">
      <c r="A256" s="597" t="s">
        <v>501</v>
      </c>
      <c r="B256" s="597" t="s">
        <v>7401</v>
      </c>
      <c r="C256" s="597" t="s">
        <v>175</v>
      </c>
      <c r="D256" s="597" t="s">
        <v>59</v>
      </c>
      <c r="E256" s="599">
        <v>1</v>
      </c>
      <c r="F256" s="599">
        <v>0</v>
      </c>
      <c r="G256" s="599">
        <v>0</v>
      </c>
      <c r="H256" s="599">
        <v>1</v>
      </c>
      <c r="I256" s="599">
        <v>0</v>
      </c>
    </row>
    <row r="257" spans="1:9" s="385" customFormat="1" ht="13.5" customHeight="1">
      <c r="A257" s="597" t="s">
        <v>502</v>
      </c>
      <c r="B257" s="597" t="s">
        <v>7401</v>
      </c>
      <c r="C257" s="597" t="s">
        <v>175</v>
      </c>
      <c r="D257" s="597" t="s">
        <v>60</v>
      </c>
      <c r="E257" s="599">
        <v>3</v>
      </c>
      <c r="F257" s="599">
        <v>0</v>
      </c>
      <c r="G257" s="599">
        <v>2</v>
      </c>
      <c r="H257" s="599">
        <v>1</v>
      </c>
      <c r="I257" s="599">
        <v>0</v>
      </c>
    </row>
    <row r="258" spans="1:9" s="385" customFormat="1" ht="13.5" customHeight="1">
      <c r="A258" s="597" t="s">
        <v>503</v>
      </c>
      <c r="B258" s="597" t="s">
        <v>7401</v>
      </c>
      <c r="C258" s="597" t="s">
        <v>175</v>
      </c>
      <c r="D258" s="597" t="s">
        <v>208</v>
      </c>
      <c r="E258" s="599">
        <v>10</v>
      </c>
      <c r="F258" s="599">
        <v>2</v>
      </c>
      <c r="G258" s="599">
        <v>7</v>
      </c>
      <c r="H258" s="599">
        <v>1</v>
      </c>
      <c r="I258" s="599">
        <v>0</v>
      </c>
    </row>
    <row r="259" spans="1:9" s="385" customFormat="1" ht="13.5" customHeight="1">
      <c r="A259" s="597" t="s">
        <v>504</v>
      </c>
      <c r="B259" s="597" t="s">
        <v>7401</v>
      </c>
      <c r="C259" s="597" t="s">
        <v>175</v>
      </c>
      <c r="D259" s="597" t="s">
        <v>166</v>
      </c>
      <c r="E259" s="599">
        <v>3</v>
      </c>
      <c r="F259" s="599">
        <v>1</v>
      </c>
      <c r="G259" s="599">
        <v>1</v>
      </c>
      <c r="H259" s="599">
        <v>1</v>
      </c>
      <c r="I259" s="599">
        <v>0</v>
      </c>
    </row>
    <row r="260" spans="1:9" s="385" customFormat="1" ht="13.5" customHeight="1">
      <c r="A260" s="597" t="s">
        <v>505</v>
      </c>
      <c r="B260" s="597" t="s">
        <v>7401</v>
      </c>
      <c r="C260" s="597" t="s">
        <v>175</v>
      </c>
      <c r="D260" s="597" t="s">
        <v>61</v>
      </c>
      <c r="E260" s="599">
        <v>28</v>
      </c>
      <c r="F260" s="599">
        <v>0</v>
      </c>
      <c r="G260" s="599">
        <v>19</v>
      </c>
      <c r="H260" s="599">
        <v>6</v>
      </c>
      <c r="I260" s="599">
        <v>3</v>
      </c>
    </row>
    <row r="261" spans="1:9" s="385" customFormat="1" ht="13.5" customHeight="1">
      <c r="A261" s="597" t="s">
        <v>506</v>
      </c>
      <c r="B261" s="597" t="s">
        <v>7401</v>
      </c>
      <c r="C261" s="597" t="s">
        <v>175</v>
      </c>
      <c r="D261" s="597" t="s">
        <v>82</v>
      </c>
      <c r="E261" s="599">
        <v>32</v>
      </c>
      <c r="F261" s="599">
        <v>2</v>
      </c>
      <c r="G261" s="599">
        <v>14</v>
      </c>
      <c r="H261" s="599">
        <v>15</v>
      </c>
      <c r="I261" s="599">
        <v>1</v>
      </c>
    </row>
    <row r="262" spans="1:9" s="385" customFormat="1" ht="13.5" customHeight="1">
      <c r="A262" s="597" t="s">
        <v>507</v>
      </c>
      <c r="B262" s="597" t="s">
        <v>7401</v>
      </c>
      <c r="C262" s="597" t="s">
        <v>175</v>
      </c>
      <c r="D262" s="597" t="s">
        <v>167</v>
      </c>
      <c r="E262" s="599">
        <v>11</v>
      </c>
      <c r="F262" s="599">
        <v>2</v>
      </c>
      <c r="G262" s="599">
        <v>7</v>
      </c>
      <c r="H262" s="599">
        <v>1</v>
      </c>
      <c r="I262" s="599">
        <v>1</v>
      </c>
    </row>
    <row r="263" spans="1:9" s="385" customFormat="1" ht="13.5" customHeight="1">
      <c r="A263" s="597" t="s">
        <v>508</v>
      </c>
      <c r="B263" s="597" t="s">
        <v>7401</v>
      </c>
      <c r="C263" s="597" t="s">
        <v>175</v>
      </c>
      <c r="D263" s="597" t="s">
        <v>83</v>
      </c>
      <c r="E263" s="599">
        <v>5</v>
      </c>
      <c r="F263" s="599">
        <v>0</v>
      </c>
      <c r="G263" s="599">
        <v>4</v>
      </c>
      <c r="H263" s="599">
        <v>1</v>
      </c>
      <c r="I263" s="599">
        <v>0</v>
      </c>
    </row>
    <row r="264" spans="1:9" s="385" customFormat="1" ht="13.5" customHeight="1">
      <c r="A264" s="597" t="s">
        <v>509</v>
      </c>
      <c r="B264" s="597" t="s">
        <v>7401</v>
      </c>
      <c r="C264" s="597" t="s">
        <v>175</v>
      </c>
      <c r="D264" s="597" t="s">
        <v>84</v>
      </c>
      <c r="E264" s="599">
        <v>15</v>
      </c>
      <c r="F264" s="599">
        <v>1</v>
      </c>
      <c r="G264" s="599">
        <v>8</v>
      </c>
      <c r="H264" s="599">
        <v>6</v>
      </c>
      <c r="I264" s="599">
        <v>0</v>
      </c>
    </row>
    <row r="265" spans="1:9" s="385" customFormat="1" ht="13.5" customHeight="1">
      <c r="A265" s="597" t="s">
        <v>510</v>
      </c>
      <c r="B265" s="597" t="s">
        <v>7401</v>
      </c>
      <c r="C265" s="597" t="s">
        <v>175</v>
      </c>
      <c r="D265" s="597" t="s">
        <v>179</v>
      </c>
      <c r="E265" s="599">
        <v>4</v>
      </c>
      <c r="F265" s="599">
        <v>1</v>
      </c>
      <c r="G265" s="599">
        <v>2</v>
      </c>
      <c r="H265" s="599">
        <v>1</v>
      </c>
      <c r="I265" s="599">
        <v>0</v>
      </c>
    </row>
    <row r="266" spans="1:9" s="385" customFormat="1" ht="13.5" customHeight="1">
      <c r="A266" s="597" t="s">
        <v>511</v>
      </c>
      <c r="B266" s="597" t="s">
        <v>7401</v>
      </c>
      <c r="C266" s="597" t="s">
        <v>175</v>
      </c>
      <c r="D266" s="597" t="s">
        <v>35</v>
      </c>
      <c r="E266" s="599">
        <v>15</v>
      </c>
      <c r="F266" s="599">
        <v>1</v>
      </c>
      <c r="G266" s="599">
        <v>7</v>
      </c>
      <c r="H266" s="599">
        <v>6</v>
      </c>
      <c r="I266" s="599">
        <v>1</v>
      </c>
    </row>
    <row r="267" spans="1:9" s="385" customFormat="1" ht="13.5" customHeight="1">
      <c r="A267" s="597" t="s">
        <v>512</v>
      </c>
      <c r="B267" s="597" t="s">
        <v>7401</v>
      </c>
      <c r="C267" s="597" t="s">
        <v>175</v>
      </c>
      <c r="D267" s="597" t="s">
        <v>190</v>
      </c>
      <c r="E267" s="599">
        <v>20</v>
      </c>
      <c r="F267" s="599">
        <v>0</v>
      </c>
      <c r="G267" s="599">
        <v>13</v>
      </c>
      <c r="H267" s="599">
        <v>6</v>
      </c>
      <c r="I267" s="599">
        <v>1</v>
      </c>
    </row>
    <row r="268" spans="1:9" s="385" customFormat="1" ht="13.5" customHeight="1">
      <c r="A268" s="597" t="s">
        <v>513</v>
      </c>
      <c r="B268" s="597" t="s">
        <v>7401</v>
      </c>
      <c r="C268" s="597" t="s">
        <v>175</v>
      </c>
      <c r="D268" s="597" t="s">
        <v>93</v>
      </c>
      <c r="E268" s="599">
        <v>9</v>
      </c>
      <c r="F268" s="599">
        <v>1</v>
      </c>
      <c r="G268" s="599">
        <v>7</v>
      </c>
      <c r="H268" s="599">
        <v>1</v>
      </c>
      <c r="I268" s="599">
        <v>0</v>
      </c>
    </row>
    <row r="269" spans="1:9" s="385" customFormat="1" ht="13.5" customHeight="1">
      <c r="A269" s="597" t="s">
        <v>514</v>
      </c>
      <c r="B269" s="597" t="s">
        <v>7401</v>
      </c>
      <c r="C269" s="597" t="s">
        <v>175</v>
      </c>
      <c r="D269" s="597" t="s">
        <v>209</v>
      </c>
      <c r="E269" s="599">
        <v>8</v>
      </c>
      <c r="F269" s="599">
        <v>0</v>
      </c>
      <c r="G269" s="599">
        <v>8</v>
      </c>
      <c r="H269" s="599">
        <v>0</v>
      </c>
      <c r="I269" s="599">
        <v>0</v>
      </c>
    </row>
    <row r="270" spans="1:9" s="385" customFormat="1" ht="13.5" customHeight="1">
      <c r="A270" s="597" t="s">
        <v>515</v>
      </c>
      <c r="B270" s="597" t="s">
        <v>7401</v>
      </c>
      <c r="C270" s="597" t="s">
        <v>175</v>
      </c>
      <c r="D270" s="597" t="s">
        <v>210</v>
      </c>
      <c r="E270" s="599">
        <v>4</v>
      </c>
      <c r="F270" s="599">
        <v>0</v>
      </c>
      <c r="G270" s="599">
        <v>2</v>
      </c>
      <c r="H270" s="599">
        <v>2</v>
      </c>
      <c r="I270" s="599">
        <v>0</v>
      </c>
    </row>
    <row r="271" spans="1:9" s="385" customFormat="1" ht="13.5" customHeight="1">
      <c r="A271" s="597" t="s">
        <v>516</v>
      </c>
      <c r="B271" s="597" t="s">
        <v>7401</v>
      </c>
      <c r="C271" s="597" t="s">
        <v>175</v>
      </c>
      <c r="D271" s="597" t="s">
        <v>191</v>
      </c>
      <c r="E271" s="599">
        <v>5</v>
      </c>
      <c r="F271" s="599">
        <v>1</v>
      </c>
      <c r="G271" s="599">
        <v>4</v>
      </c>
      <c r="H271" s="599">
        <v>0</v>
      </c>
      <c r="I271" s="599">
        <v>0</v>
      </c>
    </row>
    <row r="272" spans="1:9" s="385" customFormat="1" ht="13.5" customHeight="1">
      <c r="A272" s="597" t="s">
        <v>517</v>
      </c>
      <c r="B272" s="597" t="s">
        <v>7401</v>
      </c>
      <c r="C272" s="597" t="s">
        <v>175</v>
      </c>
      <c r="D272" s="597" t="s">
        <v>192</v>
      </c>
      <c r="E272" s="599">
        <v>3</v>
      </c>
      <c r="F272" s="599">
        <v>1</v>
      </c>
      <c r="G272" s="599">
        <v>2</v>
      </c>
      <c r="H272" s="599">
        <v>0</v>
      </c>
      <c r="I272" s="599">
        <v>0</v>
      </c>
    </row>
    <row r="273" spans="1:9" s="385" customFormat="1" ht="13.5" customHeight="1">
      <c r="A273" s="597" t="s">
        <v>518</v>
      </c>
      <c r="B273" s="597" t="s">
        <v>7401</v>
      </c>
      <c r="C273" s="597" t="s">
        <v>175</v>
      </c>
      <c r="D273" s="597" t="s">
        <v>152</v>
      </c>
      <c r="E273" s="599">
        <v>10</v>
      </c>
      <c r="F273" s="599">
        <v>0</v>
      </c>
      <c r="G273" s="599">
        <v>9</v>
      </c>
      <c r="H273" s="599">
        <v>1</v>
      </c>
      <c r="I273" s="599">
        <v>0</v>
      </c>
    </row>
    <row r="274" spans="1:9" s="385" customFormat="1" ht="13.5" customHeight="1">
      <c r="A274" s="597" t="s">
        <v>519</v>
      </c>
      <c r="B274" s="597" t="s">
        <v>7401</v>
      </c>
      <c r="C274" s="597" t="s">
        <v>175</v>
      </c>
      <c r="D274" s="597" t="s">
        <v>168</v>
      </c>
      <c r="E274" s="599">
        <v>3</v>
      </c>
      <c r="F274" s="599">
        <v>0</v>
      </c>
      <c r="G274" s="599">
        <v>2</v>
      </c>
      <c r="H274" s="599">
        <v>1</v>
      </c>
      <c r="I274" s="599">
        <v>0</v>
      </c>
    </row>
    <row r="275" spans="1:9" s="385" customFormat="1" ht="13.5" customHeight="1">
      <c r="A275" s="597" t="s">
        <v>520</v>
      </c>
      <c r="B275" s="597" t="s">
        <v>7401</v>
      </c>
      <c r="C275" s="597" t="s">
        <v>175</v>
      </c>
      <c r="D275" s="597" t="s">
        <v>153</v>
      </c>
      <c r="E275" s="599">
        <v>8</v>
      </c>
      <c r="F275" s="599">
        <v>1</v>
      </c>
      <c r="G275" s="599">
        <v>3</v>
      </c>
      <c r="H275" s="599">
        <v>3</v>
      </c>
      <c r="I275" s="599">
        <v>1</v>
      </c>
    </row>
    <row r="276" spans="1:9" s="385" customFormat="1" ht="13.5" customHeight="1">
      <c r="A276" s="597" t="s">
        <v>521</v>
      </c>
      <c r="B276" s="597" t="s">
        <v>7401</v>
      </c>
      <c r="C276" s="597" t="s">
        <v>175</v>
      </c>
      <c r="D276" s="597" t="s">
        <v>36</v>
      </c>
      <c r="E276" s="599">
        <v>7</v>
      </c>
      <c r="F276" s="599">
        <v>1</v>
      </c>
      <c r="G276" s="599">
        <v>5</v>
      </c>
      <c r="H276" s="599">
        <v>0</v>
      </c>
      <c r="I276" s="599">
        <v>1</v>
      </c>
    </row>
    <row r="277" spans="1:9" s="385" customFormat="1" ht="13.5" customHeight="1">
      <c r="A277" s="597" t="s">
        <v>522</v>
      </c>
      <c r="B277" s="597" t="s">
        <v>7401</v>
      </c>
      <c r="C277" s="597" t="s">
        <v>175</v>
      </c>
      <c r="D277" s="597" t="s">
        <v>62</v>
      </c>
      <c r="E277" s="599">
        <v>3</v>
      </c>
      <c r="F277" s="599">
        <v>1</v>
      </c>
      <c r="G277" s="599">
        <v>2</v>
      </c>
      <c r="H277" s="599">
        <v>0</v>
      </c>
      <c r="I277" s="599">
        <v>0</v>
      </c>
    </row>
    <row r="278" spans="1:9" s="385" customFormat="1" ht="13.5" customHeight="1">
      <c r="A278" s="597" t="s">
        <v>524</v>
      </c>
      <c r="B278" s="597" t="s">
        <v>7401</v>
      </c>
      <c r="C278" s="597" t="s">
        <v>175</v>
      </c>
      <c r="D278" s="597" t="s">
        <v>37</v>
      </c>
      <c r="E278" s="599">
        <v>10</v>
      </c>
      <c r="F278" s="599">
        <v>1</v>
      </c>
      <c r="G278" s="599">
        <v>6</v>
      </c>
      <c r="H278" s="599">
        <v>3</v>
      </c>
      <c r="I278" s="599">
        <v>0</v>
      </c>
    </row>
    <row r="279" spans="1:9" s="385" customFormat="1" ht="13.5" customHeight="1">
      <c r="A279" s="597" t="s">
        <v>525</v>
      </c>
      <c r="B279" s="597" t="s">
        <v>7401</v>
      </c>
      <c r="C279" s="597" t="s">
        <v>175</v>
      </c>
      <c r="D279" s="597" t="s">
        <v>220</v>
      </c>
      <c r="E279" s="599">
        <v>11</v>
      </c>
      <c r="F279" s="599">
        <v>1</v>
      </c>
      <c r="G279" s="599">
        <v>5</v>
      </c>
      <c r="H279" s="599">
        <v>3</v>
      </c>
      <c r="I279" s="599">
        <v>2</v>
      </c>
    </row>
    <row r="280" spans="1:9" s="385" customFormat="1" ht="13.5" customHeight="1">
      <c r="A280" s="597" t="s">
        <v>526</v>
      </c>
      <c r="B280" s="597" t="s">
        <v>7401</v>
      </c>
      <c r="C280" s="597" t="s">
        <v>175</v>
      </c>
      <c r="D280" s="597" t="s">
        <v>38</v>
      </c>
      <c r="E280" s="599">
        <v>4</v>
      </c>
      <c r="F280" s="599">
        <v>0</v>
      </c>
      <c r="G280" s="599">
        <v>2</v>
      </c>
      <c r="H280" s="599">
        <v>2</v>
      </c>
      <c r="I280" s="599">
        <v>0</v>
      </c>
    </row>
    <row r="281" spans="1:9" s="385" customFormat="1" ht="13.5" customHeight="1">
      <c r="A281" s="597" t="s">
        <v>527</v>
      </c>
      <c r="B281" s="597" t="s">
        <v>7401</v>
      </c>
      <c r="C281" s="597" t="s">
        <v>175</v>
      </c>
      <c r="D281" s="597" t="s">
        <v>63</v>
      </c>
      <c r="E281" s="599">
        <v>8</v>
      </c>
      <c r="F281" s="599">
        <v>3</v>
      </c>
      <c r="G281" s="599">
        <v>2</v>
      </c>
      <c r="H281" s="599">
        <v>3</v>
      </c>
      <c r="I281" s="599">
        <v>0</v>
      </c>
    </row>
    <row r="282" spans="1:9" s="385" customFormat="1" ht="13.5" customHeight="1">
      <c r="A282" s="597" t="s">
        <v>528</v>
      </c>
      <c r="B282" s="597" t="s">
        <v>7401</v>
      </c>
      <c r="C282" s="597" t="s">
        <v>175</v>
      </c>
      <c r="D282" s="597" t="s">
        <v>221</v>
      </c>
      <c r="E282" s="599">
        <v>9</v>
      </c>
      <c r="F282" s="599">
        <v>4</v>
      </c>
      <c r="G282" s="599">
        <v>5</v>
      </c>
      <c r="H282" s="599">
        <v>0</v>
      </c>
      <c r="I282" s="599">
        <v>0</v>
      </c>
    </row>
    <row r="283" spans="1:9" s="385" customFormat="1" ht="13.5" customHeight="1">
      <c r="A283" s="597" t="s">
        <v>529</v>
      </c>
      <c r="B283" s="597" t="s">
        <v>7401</v>
      </c>
      <c r="C283" s="597" t="s">
        <v>175</v>
      </c>
      <c r="D283" s="597" t="s">
        <v>193</v>
      </c>
      <c r="E283" s="599">
        <v>3</v>
      </c>
      <c r="F283" s="599">
        <v>0</v>
      </c>
      <c r="G283" s="599">
        <v>2</v>
      </c>
      <c r="H283" s="599">
        <v>1</v>
      </c>
      <c r="I283" s="599">
        <v>0</v>
      </c>
    </row>
    <row r="284" spans="1:9" s="385" customFormat="1" ht="13.5" customHeight="1">
      <c r="A284" s="597" t="s">
        <v>530</v>
      </c>
      <c r="B284" s="597" t="s">
        <v>7401</v>
      </c>
      <c r="C284" s="597" t="s">
        <v>175</v>
      </c>
      <c r="D284" s="597" t="s">
        <v>222</v>
      </c>
      <c r="E284" s="599">
        <v>10</v>
      </c>
      <c r="F284" s="599">
        <v>1</v>
      </c>
      <c r="G284" s="599">
        <v>7</v>
      </c>
      <c r="H284" s="599">
        <v>1</v>
      </c>
      <c r="I284" s="599">
        <v>1</v>
      </c>
    </row>
    <row r="285" spans="1:9" s="385" customFormat="1" ht="13.5" customHeight="1">
      <c r="A285" s="597" t="s">
        <v>531</v>
      </c>
      <c r="B285" s="597" t="s">
        <v>7401</v>
      </c>
      <c r="C285" s="597" t="s">
        <v>175</v>
      </c>
      <c r="D285" s="597" t="s">
        <v>211</v>
      </c>
      <c r="E285" s="599">
        <v>12</v>
      </c>
      <c r="F285" s="599">
        <v>0</v>
      </c>
      <c r="G285" s="599">
        <v>9</v>
      </c>
      <c r="H285" s="599">
        <v>2</v>
      </c>
      <c r="I285" s="599">
        <v>1</v>
      </c>
    </row>
    <row r="286" spans="1:9" s="385" customFormat="1" ht="13.5" customHeight="1">
      <c r="A286" s="597" t="s">
        <v>532</v>
      </c>
      <c r="B286" s="597" t="s">
        <v>7401</v>
      </c>
      <c r="C286" s="597" t="s">
        <v>175</v>
      </c>
      <c r="D286" s="597" t="s">
        <v>212</v>
      </c>
      <c r="E286" s="599">
        <v>7</v>
      </c>
      <c r="F286" s="599">
        <v>0</v>
      </c>
      <c r="G286" s="599">
        <v>5</v>
      </c>
      <c r="H286" s="599">
        <v>1</v>
      </c>
      <c r="I286" s="599">
        <v>1</v>
      </c>
    </row>
    <row r="287" spans="1:9" s="385" customFormat="1" ht="13.5" customHeight="1">
      <c r="A287" s="597" t="s">
        <v>533</v>
      </c>
      <c r="B287" s="597" t="s">
        <v>7401</v>
      </c>
      <c r="C287" s="597" t="s">
        <v>175</v>
      </c>
      <c r="D287" s="597" t="s">
        <v>169</v>
      </c>
      <c r="E287" s="599">
        <v>2</v>
      </c>
      <c r="F287" s="599">
        <v>1</v>
      </c>
      <c r="G287" s="599">
        <v>1</v>
      </c>
      <c r="H287" s="599">
        <v>0</v>
      </c>
      <c r="I287" s="599">
        <v>0</v>
      </c>
    </row>
    <row r="288" spans="1:9" s="385" customFormat="1" ht="13.5" customHeight="1">
      <c r="A288" s="597" t="s">
        <v>534</v>
      </c>
      <c r="B288" s="597" t="s">
        <v>7401</v>
      </c>
      <c r="C288" s="597" t="s">
        <v>175</v>
      </c>
      <c r="D288" s="597" t="s">
        <v>194</v>
      </c>
      <c r="E288" s="599">
        <v>10</v>
      </c>
      <c r="F288" s="599">
        <v>1</v>
      </c>
      <c r="G288" s="599">
        <v>6</v>
      </c>
      <c r="H288" s="599">
        <v>3</v>
      </c>
      <c r="I288" s="599">
        <v>0</v>
      </c>
    </row>
    <row r="289" spans="1:9" s="385" customFormat="1" ht="13.5" customHeight="1">
      <c r="A289" s="597" t="s">
        <v>535</v>
      </c>
      <c r="B289" s="597" t="s">
        <v>7401</v>
      </c>
      <c r="C289" s="597" t="s">
        <v>175</v>
      </c>
      <c r="D289" s="597" t="s">
        <v>94</v>
      </c>
      <c r="E289" s="599">
        <v>2</v>
      </c>
      <c r="F289" s="599">
        <v>0</v>
      </c>
      <c r="G289" s="599">
        <v>1</v>
      </c>
      <c r="H289" s="599">
        <v>1</v>
      </c>
      <c r="I289" s="599">
        <v>0</v>
      </c>
    </row>
    <row r="290" spans="1:9" s="385" customFormat="1" ht="13.5" customHeight="1">
      <c r="A290" s="597" t="s">
        <v>536</v>
      </c>
      <c r="B290" s="597" t="s">
        <v>7401</v>
      </c>
      <c r="C290" s="597" t="s">
        <v>175</v>
      </c>
      <c r="D290" s="597" t="s">
        <v>154</v>
      </c>
      <c r="E290" s="599">
        <v>17</v>
      </c>
      <c r="F290" s="599">
        <v>0</v>
      </c>
      <c r="G290" s="599">
        <v>13</v>
      </c>
      <c r="H290" s="599">
        <v>2</v>
      </c>
      <c r="I290" s="599">
        <v>2</v>
      </c>
    </row>
    <row r="291" spans="1:9" s="385" customFormat="1" ht="13.5" customHeight="1">
      <c r="A291" s="597" t="s">
        <v>537</v>
      </c>
      <c r="B291" s="597" t="s">
        <v>7401</v>
      </c>
      <c r="C291" s="597" t="s">
        <v>175</v>
      </c>
      <c r="D291" s="597" t="s">
        <v>39</v>
      </c>
      <c r="E291" s="599">
        <v>5</v>
      </c>
      <c r="F291" s="599">
        <v>0</v>
      </c>
      <c r="G291" s="599">
        <v>3</v>
      </c>
      <c r="H291" s="599">
        <v>1</v>
      </c>
      <c r="I291" s="599">
        <v>1</v>
      </c>
    </row>
    <row r="292" spans="1:9" s="385" customFormat="1" ht="13.5" customHeight="1">
      <c r="A292" s="597" t="s">
        <v>538</v>
      </c>
      <c r="B292" s="597" t="s">
        <v>7401</v>
      </c>
      <c r="C292" s="597" t="s">
        <v>175</v>
      </c>
      <c r="D292" s="597" t="s">
        <v>223</v>
      </c>
      <c r="E292" s="599">
        <v>28</v>
      </c>
      <c r="F292" s="599">
        <v>2</v>
      </c>
      <c r="G292" s="599">
        <v>20</v>
      </c>
      <c r="H292" s="599">
        <v>3</v>
      </c>
      <c r="I292" s="599">
        <v>3</v>
      </c>
    </row>
    <row r="293" spans="1:9" s="385" customFormat="1" ht="13.5" customHeight="1">
      <c r="A293" s="597" t="s">
        <v>539</v>
      </c>
      <c r="B293" s="597" t="s">
        <v>7401</v>
      </c>
      <c r="C293" s="597" t="s">
        <v>175</v>
      </c>
      <c r="D293" s="597" t="s">
        <v>40</v>
      </c>
      <c r="E293" s="599">
        <v>7</v>
      </c>
      <c r="F293" s="599">
        <v>1</v>
      </c>
      <c r="G293" s="599">
        <v>5</v>
      </c>
      <c r="H293" s="599">
        <v>1</v>
      </c>
      <c r="I293" s="599">
        <v>0</v>
      </c>
    </row>
    <row r="294" spans="1:9" s="385" customFormat="1" ht="13.5" customHeight="1">
      <c r="A294" s="597" t="s">
        <v>541</v>
      </c>
      <c r="B294" s="597" t="s">
        <v>7401</v>
      </c>
      <c r="C294" s="597" t="s">
        <v>175</v>
      </c>
      <c r="D294" s="597" t="s">
        <v>224</v>
      </c>
      <c r="E294" s="599">
        <v>5</v>
      </c>
      <c r="F294" s="599">
        <v>0</v>
      </c>
      <c r="G294" s="599">
        <v>4</v>
      </c>
      <c r="H294" s="599">
        <v>1</v>
      </c>
      <c r="I294" s="599">
        <v>0</v>
      </c>
    </row>
    <row r="295" spans="1:9" s="385" customFormat="1" ht="13.5" customHeight="1">
      <c r="A295" s="597" t="s">
        <v>542</v>
      </c>
      <c r="B295" s="597" t="s">
        <v>7401</v>
      </c>
      <c r="C295" s="597" t="s">
        <v>175</v>
      </c>
      <c r="D295" s="597" t="s">
        <v>95</v>
      </c>
      <c r="E295" s="599">
        <v>19</v>
      </c>
      <c r="F295" s="599">
        <v>2</v>
      </c>
      <c r="G295" s="599">
        <v>14</v>
      </c>
      <c r="H295" s="599">
        <v>2</v>
      </c>
      <c r="I295" s="599">
        <v>1</v>
      </c>
    </row>
    <row r="296" spans="1:9" s="385" customFormat="1" ht="13.5" customHeight="1">
      <c r="A296" s="597" t="s">
        <v>543</v>
      </c>
      <c r="B296" s="597" t="s">
        <v>7401</v>
      </c>
      <c r="C296" s="597" t="s">
        <v>175</v>
      </c>
      <c r="D296" s="597" t="s">
        <v>22</v>
      </c>
      <c r="E296" s="599">
        <v>3</v>
      </c>
      <c r="F296" s="599">
        <v>1</v>
      </c>
      <c r="G296" s="599">
        <v>2</v>
      </c>
      <c r="H296" s="599">
        <v>0</v>
      </c>
      <c r="I296" s="599">
        <v>0</v>
      </c>
    </row>
    <row r="297" spans="1:9" s="385" customFormat="1" ht="13.5" customHeight="1">
      <c r="A297" s="597" t="s">
        <v>544</v>
      </c>
      <c r="B297" s="597" t="s">
        <v>7401</v>
      </c>
      <c r="C297" s="597" t="s">
        <v>175</v>
      </c>
      <c r="D297" s="597" t="s">
        <v>195</v>
      </c>
      <c r="E297" s="599">
        <v>44</v>
      </c>
      <c r="F297" s="599">
        <v>2</v>
      </c>
      <c r="G297" s="599">
        <v>31</v>
      </c>
      <c r="H297" s="599">
        <v>7</v>
      </c>
      <c r="I297" s="599">
        <v>4</v>
      </c>
    </row>
    <row r="298" spans="1:9" s="385" customFormat="1" ht="13.5" customHeight="1">
      <c r="A298" s="597" t="s">
        <v>545</v>
      </c>
      <c r="B298" s="597" t="s">
        <v>7401</v>
      </c>
      <c r="C298" s="597" t="s">
        <v>175</v>
      </c>
      <c r="D298" s="597" t="s">
        <v>155</v>
      </c>
      <c r="E298" s="599">
        <v>5</v>
      </c>
      <c r="F298" s="599">
        <v>0</v>
      </c>
      <c r="G298" s="599">
        <v>2</v>
      </c>
      <c r="H298" s="599">
        <v>2</v>
      </c>
      <c r="I298" s="599">
        <v>1</v>
      </c>
    </row>
    <row r="299" spans="1:9" s="385" customFormat="1" ht="13.5" customHeight="1">
      <c r="A299" s="597" t="s">
        <v>546</v>
      </c>
      <c r="B299" s="597" t="s">
        <v>7401</v>
      </c>
      <c r="C299" s="597" t="s">
        <v>175</v>
      </c>
      <c r="D299" s="597" t="s">
        <v>213</v>
      </c>
      <c r="E299" s="599">
        <v>6</v>
      </c>
      <c r="F299" s="599">
        <v>2</v>
      </c>
      <c r="G299" s="599">
        <v>2</v>
      </c>
      <c r="H299" s="599">
        <v>2</v>
      </c>
      <c r="I299" s="599">
        <v>0</v>
      </c>
    </row>
    <row r="300" spans="1:9" s="385" customFormat="1" ht="13.5" customHeight="1">
      <c r="A300" s="597" t="s">
        <v>547</v>
      </c>
      <c r="B300" s="597" t="s">
        <v>7401</v>
      </c>
      <c r="C300" s="597" t="s">
        <v>175</v>
      </c>
      <c r="D300" s="597" t="s">
        <v>41</v>
      </c>
      <c r="E300" s="599">
        <v>6</v>
      </c>
      <c r="F300" s="599">
        <v>0</v>
      </c>
      <c r="G300" s="599">
        <v>3</v>
      </c>
      <c r="H300" s="599">
        <v>3</v>
      </c>
      <c r="I300" s="599">
        <v>0</v>
      </c>
    </row>
    <row r="301" spans="1:9" s="385" customFormat="1" ht="13.5" customHeight="1">
      <c r="A301" s="597" t="s">
        <v>548</v>
      </c>
      <c r="B301" s="597" t="s">
        <v>7401</v>
      </c>
      <c r="C301" s="597" t="s">
        <v>175</v>
      </c>
      <c r="D301" s="597" t="s">
        <v>225</v>
      </c>
      <c r="E301" s="599">
        <v>2</v>
      </c>
      <c r="F301" s="599">
        <v>1</v>
      </c>
      <c r="G301" s="599">
        <v>1</v>
      </c>
      <c r="H301" s="599">
        <v>0</v>
      </c>
      <c r="I301" s="599">
        <v>0</v>
      </c>
    </row>
    <row r="302" spans="1:9" s="385" customFormat="1" ht="13.5" customHeight="1">
      <c r="A302" s="597" t="s">
        <v>549</v>
      </c>
      <c r="B302" s="597" t="s">
        <v>7401</v>
      </c>
      <c r="C302" s="597" t="s">
        <v>175</v>
      </c>
      <c r="D302" s="597" t="s">
        <v>96</v>
      </c>
      <c r="E302" s="599">
        <v>6</v>
      </c>
      <c r="F302" s="599">
        <v>0</v>
      </c>
      <c r="G302" s="599">
        <v>1</v>
      </c>
      <c r="H302" s="599">
        <v>5</v>
      </c>
      <c r="I302" s="599">
        <v>0</v>
      </c>
    </row>
    <row r="303" spans="1:9" s="385" customFormat="1" ht="13.5" customHeight="1">
      <c r="A303" s="597" t="s">
        <v>550</v>
      </c>
      <c r="B303" s="597" t="s">
        <v>7401</v>
      </c>
      <c r="C303" s="597" t="s">
        <v>175</v>
      </c>
      <c r="D303" s="597" t="s">
        <v>214</v>
      </c>
      <c r="E303" s="599">
        <v>5</v>
      </c>
      <c r="F303" s="599">
        <v>4</v>
      </c>
      <c r="G303" s="599">
        <v>1</v>
      </c>
      <c r="H303" s="599">
        <v>0</v>
      </c>
      <c r="I303" s="599">
        <v>0</v>
      </c>
    </row>
    <row r="304" spans="1:9" s="385" customFormat="1" ht="13.5" customHeight="1">
      <c r="A304" s="597" t="s">
        <v>551</v>
      </c>
      <c r="B304" s="597" t="s">
        <v>7401</v>
      </c>
      <c r="C304" s="597" t="s">
        <v>175</v>
      </c>
      <c r="D304" s="597" t="s">
        <v>156</v>
      </c>
      <c r="E304" s="599">
        <v>8</v>
      </c>
      <c r="F304" s="599">
        <v>0</v>
      </c>
      <c r="G304" s="599">
        <v>7</v>
      </c>
      <c r="H304" s="599">
        <v>1</v>
      </c>
      <c r="I304" s="599">
        <v>0</v>
      </c>
    </row>
    <row r="305" spans="1:9" s="385" customFormat="1" ht="13.5" customHeight="1">
      <c r="A305" s="597" t="s">
        <v>552</v>
      </c>
      <c r="B305" s="597" t="s">
        <v>7401</v>
      </c>
      <c r="C305" s="597" t="s">
        <v>175</v>
      </c>
      <c r="D305" s="597" t="s">
        <v>42</v>
      </c>
      <c r="E305" s="599">
        <v>6</v>
      </c>
      <c r="F305" s="599">
        <v>1</v>
      </c>
      <c r="G305" s="599">
        <v>4</v>
      </c>
      <c r="H305" s="599">
        <v>0</v>
      </c>
      <c r="I305" s="599">
        <v>1</v>
      </c>
    </row>
    <row r="306" spans="1:9" s="385" customFormat="1" ht="13.5" customHeight="1">
      <c r="A306" s="597" t="s">
        <v>553</v>
      </c>
      <c r="B306" s="597" t="s">
        <v>7401</v>
      </c>
      <c r="C306" s="597" t="s">
        <v>175</v>
      </c>
      <c r="D306" s="597" t="s">
        <v>64</v>
      </c>
      <c r="E306" s="599">
        <v>5</v>
      </c>
      <c r="F306" s="599">
        <v>0</v>
      </c>
      <c r="G306" s="599">
        <v>5</v>
      </c>
      <c r="H306" s="599">
        <v>0</v>
      </c>
      <c r="I306" s="599">
        <v>0</v>
      </c>
    </row>
    <row r="307" spans="1:9" s="385" customFormat="1" ht="13.5" customHeight="1">
      <c r="A307" s="597" t="s">
        <v>554</v>
      </c>
      <c r="B307" s="597" t="s">
        <v>7401</v>
      </c>
      <c r="C307" s="597" t="s">
        <v>175</v>
      </c>
      <c r="D307" s="597" t="s">
        <v>226</v>
      </c>
      <c r="E307" s="599">
        <v>6</v>
      </c>
      <c r="F307" s="599">
        <v>1</v>
      </c>
      <c r="G307" s="599">
        <v>5</v>
      </c>
      <c r="H307" s="599">
        <v>0</v>
      </c>
      <c r="I307" s="599">
        <v>0</v>
      </c>
    </row>
    <row r="308" spans="1:9" s="385" customFormat="1" ht="13.5" customHeight="1">
      <c r="A308" s="597" t="s">
        <v>555</v>
      </c>
      <c r="B308" s="597" t="s">
        <v>7401</v>
      </c>
      <c r="C308" s="597" t="s">
        <v>175</v>
      </c>
      <c r="D308" s="597" t="s">
        <v>157</v>
      </c>
      <c r="E308" s="599">
        <v>11</v>
      </c>
      <c r="F308" s="599">
        <v>0</v>
      </c>
      <c r="G308" s="599">
        <v>8</v>
      </c>
      <c r="H308" s="599">
        <v>2</v>
      </c>
      <c r="I308" s="599">
        <v>1</v>
      </c>
    </row>
    <row r="309" spans="1:9" s="385" customFormat="1" ht="13.5" customHeight="1">
      <c r="A309" s="597" t="s">
        <v>556</v>
      </c>
      <c r="B309" s="597" t="s">
        <v>7401</v>
      </c>
      <c r="C309" s="597" t="s">
        <v>175</v>
      </c>
      <c r="D309" s="597" t="s">
        <v>158</v>
      </c>
      <c r="E309" s="599">
        <v>6</v>
      </c>
      <c r="F309" s="599">
        <v>0</v>
      </c>
      <c r="G309" s="599">
        <v>3</v>
      </c>
      <c r="H309" s="599">
        <v>1</v>
      </c>
      <c r="I309" s="599">
        <v>2</v>
      </c>
    </row>
    <row r="310" spans="1:9" s="385" customFormat="1" ht="13.5" customHeight="1">
      <c r="A310" s="597" t="s">
        <v>557</v>
      </c>
      <c r="B310" s="597" t="s">
        <v>7401</v>
      </c>
      <c r="C310" s="597" t="s">
        <v>175</v>
      </c>
      <c r="D310" s="597" t="s">
        <v>43</v>
      </c>
      <c r="E310" s="599">
        <v>11</v>
      </c>
      <c r="F310" s="599">
        <v>3</v>
      </c>
      <c r="G310" s="599">
        <v>6</v>
      </c>
      <c r="H310" s="599">
        <v>2</v>
      </c>
      <c r="I310" s="599">
        <v>0</v>
      </c>
    </row>
    <row r="311" spans="1:9" s="385" customFormat="1" ht="13.5" customHeight="1">
      <c r="A311" s="597" t="s">
        <v>558</v>
      </c>
      <c r="B311" s="597" t="s">
        <v>7401</v>
      </c>
      <c r="C311" s="597" t="s">
        <v>175</v>
      </c>
      <c r="D311" s="597" t="s">
        <v>227</v>
      </c>
      <c r="E311" s="599">
        <v>22</v>
      </c>
      <c r="F311" s="599">
        <v>5</v>
      </c>
      <c r="G311" s="599">
        <v>11</v>
      </c>
      <c r="H311" s="599">
        <v>6</v>
      </c>
      <c r="I311" s="599">
        <v>0</v>
      </c>
    </row>
    <row r="312" spans="1:9" s="385" customFormat="1" ht="13.5" customHeight="1">
      <c r="A312" s="597" t="s">
        <v>559</v>
      </c>
      <c r="B312" s="597" t="s">
        <v>7401</v>
      </c>
      <c r="C312" s="597" t="s">
        <v>175</v>
      </c>
      <c r="D312" s="597" t="s">
        <v>196</v>
      </c>
      <c r="E312" s="599">
        <v>10</v>
      </c>
      <c r="F312" s="599">
        <v>2</v>
      </c>
      <c r="G312" s="599">
        <v>5</v>
      </c>
      <c r="H312" s="599">
        <v>2</v>
      </c>
      <c r="I312" s="599">
        <v>1</v>
      </c>
    </row>
    <row r="313" spans="1:9" s="385" customFormat="1" ht="13.5" customHeight="1">
      <c r="A313" s="597" t="s">
        <v>560</v>
      </c>
      <c r="B313" s="597" t="s">
        <v>7401</v>
      </c>
      <c r="C313" s="597" t="s">
        <v>175</v>
      </c>
      <c r="D313" s="597" t="s">
        <v>197</v>
      </c>
      <c r="E313" s="599">
        <v>33</v>
      </c>
      <c r="F313" s="599">
        <v>4</v>
      </c>
      <c r="G313" s="599">
        <v>22</v>
      </c>
      <c r="H313" s="599">
        <v>4</v>
      </c>
      <c r="I313" s="599">
        <v>3</v>
      </c>
    </row>
    <row r="314" spans="1:9" s="385" customFormat="1" ht="13.5" customHeight="1">
      <c r="A314" s="597" t="s">
        <v>561</v>
      </c>
      <c r="B314" s="597" t="s">
        <v>7401</v>
      </c>
      <c r="C314" s="597" t="s">
        <v>175</v>
      </c>
      <c r="D314" s="597" t="s">
        <v>159</v>
      </c>
      <c r="E314" s="599">
        <v>8</v>
      </c>
      <c r="F314" s="599">
        <v>2</v>
      </c>
      <c r="G314" s="599">
        <v>3</v>
      </c>
      <c r="H314" s="599">
        <v>3</v>
      </c>
      <c r="I314" s="599">
        <v>0</v>
      </c>
    </row>
    <row r="315" spans="1:9" s="385" customFormat="1" ht="13.5" customHeight="1">
      <c r="A315" s="597" t="s">
        <v>562</v>
      </c>
      <c r="B315" s="597" t="s">
        <v>7401</v>
      </c>
      <c r="C315" s="597" t="s">
        <v>175</v>
      </c>
      <c r="D315" s="597" t="s">
        <v>44</v>
      </c>
      <c r="E315" s="599">
        <v>7</v>
      </c>
      <c r="F315" s="599">
        <v>1</v>
      </c>
      <c r="G315" s="599">
        <v>4</v>
      </c>
      <c r="H315" s="599">
        <v>1</v>
      </c>
      <c r="I315" s="599">
        <v>1</v>
      </c>
    </row>
    <row r="316" spans="1:9" s="385" customFormat="1" ht="13.5" customHeight="1">
      <c r="A316" s="597" t="s">
        <v>563</v>
      </c>
      <c r="B316" s="597" t="s">
        <v>7401</v>
      </c>
      <c r="C316" s="597" t="s">
        <v>175</v>
      </c>
      <c r="D316" s="597" t="s">
        <v>215</v>
      </c>
      <c r="E316" s="599">
        <v>14</v>
      </c>
      <c r="F316" s="599">
        <v>3</v>
      </c>
      <c r="G316" s="599">
        <v>4</v>
      </c>
      <c r="H316" s="599">
        <v>5</v>
      </c>
      <c r="I316" s="599">
        <v>2</v>
      </c>
    </row>
    <row r="317" spans="1:9" s="385" customFormat="1" ht="13.5" customHeight="1">
      <c r="A317" s="597" t="s">
        <v>564</v>
      </c>
      <c r="B317" s="597" t="s">
        <v>7401</v>
      </c>
      <c r="C317" s="597" t="s">
        <v>175</v>
      </c>
      <c r="D317" s="597" t="s">
        <v>198</v>
      </c>
      <c r="E317" s="599">
        <v>2</v>
      </c>
      <c r="F317" s="599">
        <v>0</v>
      </c>
      <c r="G317" s="599">
        <v>2</v>
      </c>
      <c r="H317" s="599">
        <v>0</v>
      </c>
      <c r="I317" s="599">
        <v>0</v>
      </c>
    </row>
    <row r="318" spans="1:9" s="385" customFormat="1" ht="13.5" customHeight="1">
      <c r="A318" s="597" t="s">
        <v>565</v>
      </c>
      <c r="B318" s="597" t="s">
        <v>7401</v>
      </c>
      <c r="C318" s="597" t="s">
        <v>175</v>
      </c>
      <c r="D318" s="597" t="s">
        <v>180</v>
      </c>
      <c r="E318" s="599">
        <v>9</v>
      </c>
      <c r="F318" s="599">
        <v>2</v>
      </c>
      <c r="G318" s="599">
        <v>5</v>
      </c>
      <c r="H318" s="599">
        <v>2</v>
      </c>
      <c r="I318" s="599">
        <v>0</v>
      </c>
    </row>
    <row r="319" spans="1:9" s="385" customFormat="1" ht="13.5" customHeight="1">
      <c r="A319" s="597" t="s">
        <v>566</v>
      </c>
      <c r="B319" s="597" t="s">
        <v>7401</v>
      </c>
      <c r="C319" s="597" t="s">
        <v>175</v>
      </c>
      <c r="D319" s="597" t="s">
        <v>199</v>
      </c>
      <c r="E319" s="599">
        <v>3</v>
      </c>
      <c r="F319" s="599">
        <v>0</v>
      </c>
      <c r="G319" s="599">
        <v>3</v>
      </c>
      <c r="H319" s="599">
        <v>0</v>
      </c>
      <c r="I319" s="599">
        <v>0</v>
      </c>
    </row>
    <row r="320" spans="1:9" s="385" customFormat="1" ht="13.5" customHeight="1">
      <c r="A320" s="597" t="s">
        <v>567</v>
      </c>
      <c r="B320" s="597" t="s">
        <v>7401</v>
      </c>
      <c r="C320" s="597" t="s">
        <v>175</v>
      </c>
      <c r="D320" s="597" t="s">
        <v>228</v>
      </c>
      <c r="E320" s="599">
        <v>4</v>
      </c>
      <c r="F320" s="599">
        <v>0</v>
      </c>
      <c r="G320" s="599">
        <v>3</v>
      </c>
      <c r="H320" s="599">
        <v>0</v>
      </c>
      <c r="I320" s="599">
        <v>1</v>
      </c>
    </row>
    <row r="321" spans="1:9" s="385" customFormat="1" ht="13.5" customHeight="1">
      <c r="A321" s="597" t="s">
        <v>568</v>
      </c>
      <c r="B321" s="597" t="s">
        <v>7401</v>
      </c>
      <c r="C321" s="597" t="s">
        <v>175</v>
      </c>
      <c r="D321" s="597" t="s">
        <v>229</v>
      </c>
      <c r="E321" s="599">
        <v>16</v>
      </c>
      <c r="F321" s="599">
        <v>3</v>
      </c>
      <c r="G321" s="599">
        <v>8</v>
      </c>
      <c r="H321" s="599">
        <v>4</v>
      </c>
      <c r="I321" s="599">
        <v>1</v>
      </c>
    </row>
    <row r="322" spans="1:9" s="385" customFormat="1" ht="13.5" customHeight="1">
      <c r="A322" s="597" t="s">
        <v>569</v>
      </c>
      <c r="B322" s="597" t="s">
        <v>7401</v>
      </c>
      <c r="C322" s="597" t="s">
        <v>175</v>
      </c>
      <c r="D322" s="597" t="s">
        <v>65</v>
      </c>
      <c r="E322" s="599">
        <v>14</v>
      </c>
      <c r="F322" s="599">
        <v>0</v>
      </c>
      <c r="G322" s="599">
        <v>7</v>
      </c>
      <c r="H322" s="599">
        <v>6</v>
      </c>
      <c r="I322" s="599">
        <v>1</v>
      </c>
    </row>
    <row r="323" spans="1:9" s="385" customFormat="1" ht="13.5" customHeight="1">
      <c r="A323" s="597" t="s">
        <v>570</v>
      </c>
      <c r="B323" s="597" t="s">
        <v>7401</v>
      </c>
      <c r="C323" s="597" t="s">
        <v>144</v>
      </c>
      <c r="D323" s="597" t="s">
        <v>97</v>
      </c>
      <c r="E323" s="599">
        <v>7</v>
      </c>
      <c r="F323" s="599">
        <v>0</v>
      </c>
      <c r="G323" s="599">
        <v>5</v>
      </c>
      <c r="H323" s="599">
        <v>2</v>
      </c>
      <c r="I323" s="599">
        <v>0</v>
      </c>
    </row>
    <row r="324" spans="1:9" s="385" customFormat="1" ht="13.5" customHeight="1">
      <c r="A324" s="597" t="s">
        <v>571</v>
      </c>
      <c r="B324" s="597" t="s">
        <v>7401</v>
      </c>
      <c r="C324" s="597" t="s">
        <v>144</v>
      </c>
      <c r="D324" s="597" t="s">
        <v>98</v>
      </c>
      <c r="E324" s="599">
        <v>12</v>
      </c>
      <c r="F324" s="599">
        <v>0</v>
      </c>
      <c r="G324" s="599">
        <v>10</v>
      </c>
      <c r="H324" s="599">
        <v>2</v>
      </c>
      <c r="I324" s="599">
        <v>0</v>
      </c>
    </row>
    <row r="325" spans="1:9" s="385" customFormat="1" ht="13.5" customHeight="1">
      <c r="A325" s="597" t="s">
        <v>572</v>
      </c>
      <c r="B325" s="597" t="s">
        <v>7401</v>
      </c>
      <c r="C325" s="597" t="s">
        <v>144</v>
      </c>
      <c r="D325" s="597" t="s">
        <v>230</v>
      </c>
      <c r="E325" s="599">
        <v>1</v>
      </c>
      <c r="F325" s="599">
        <v>0</v>
      </c>
      <c r="G325" s="599">
        <v>1</v>
      </c>
      <c r="H325" s="599">
        <v>0</v>
      </c>
      <c r="I325" s="599">
        <v>0</v>
      </c>
    </row>
    <row r="326" spans="1:9" s="385" customFormat="1" ht="13.5" customHeight="1">
      <c r="A326" s="597" t="s">
        <v>573</v>
      </c>
      <c r="B326" s="597" t="s">
        <v>7401</v>
      </c>
      <c r="C326" s="597" t="s">
        <v>144</v>
      </c>
      <c r="D326" s="597" t="s">
        <v>200</v>
      </c>
      <c r="E326" s="599">
        <v>19</v>
      </c>
      <c r="F326" s="599">
        <v>6</v>
      </c>
      <c r="G326" s="599">
        <v>10</v>
      </c>
      <c r="H326" s="599">
        <v>2</v>
      </c>
      <c r="I326" s="599">
        <v>1</v>
      </c>
    </row>
    <row r="327" spans="1:9" s="385" customFormat="1" ht="13.5" customHeight="1">
      <c r="A327" s="597" t="s">
        <v>574</v>
      </c>
      <c r="B327" s="597" t="s">
        <v>7401</v>
      </c>
      <c r="C327" s="597" t="s">
        <v>144</v>
      </c>
      <c r="D327" s="597" t="s">
        <v>86</v>
      </c>
      <c r="E327" s="599">
        <v>10</v>
      </c>
      <c r="F327" s="599">
        <v>1</v>
      </c>
      <c r="G327" s="599">
        <v>7</v>
      </c>
      <c r="H327" s="599">
        <v>2</v>
      </c>
      <c r="I327" s="599">
        <v>0</v>
      </c>
    </row>
    <row r="328" spans="1:9" s="385" customFormat="1" ht="13.5" customHeight="1">
      <c r="A328" s="597" t="s">
        <v>575</v>
      </c>
      <c r="B328" s="597" t="s">
        <v>7401</v>
      </c>
      <c r="C328" s="597" t="s">
        <v>144</v>
      </c>
      <c r="D328" s="597" t="s">
        <v>99</v>
      </c>
      <c r="E328" s="599">
        <v>10</v>
      </c>
      <c r="F328" s="599">
        <v>4</v>
      </c>
      <c r="G328" s="599">
        <v>5</v>
      </c>
      <c r="H328" s="599">
        <v>0</v>
      </c>
      <c r="I328" s="599">
        <v>1</v>
      </c>
    </row>
    <row r="329" spans="1:9" s="385" customFormat="1" ht="13.5" customHeight="1">
      <c r="A329" s="597" t="s">
        <v>576</v>
      </c>
      <c r="B329" s="597" t="s">
        <v>7401</v>
      </c>
      <c r="C329" s="597" t="s">
        <v>144</v>
      </c>
      <c r="D329" s="597" t="s">
        <v>216</v>
      </c>
      <c r="E329" s="599">
        <v>49</v>
      </c>
      <c r="F329" s="599">
        <v>3</v>
      </c>
      <c r="G329" s="599">
        <v>25</v>
      </c>
      <c r="H329" s="599">
        <v>18</v>
      </c>
      <c r="I329" s="599">
        <v>3</v>
      </c>
    </row>
    <row r="330" spans="1:9" s="385" customFormat="1" ht="13.5" customHeight="1">
      <c r="A330" s="597" t="s">
        <v>577</v>
      </c>
      <c r="B330" s="597" t="s">
        <v>7401</v>
      </c>
      <c r="C330" s="597" t="s">
        <v>144</v>
      </c>
      <c r="D330" s="597" t="s">
        <v>23</v>
      </c>
      <c r="E330" s="599">
        <v>5</v>
      </c>
      <c r="F330" s="599">
        <v>0</v>
      </c>
      <c r="G330" s="599">
        <v>4</v>
      </c>
      <c r="H330" s="599">
        <v>1</v>
      </c>
      <c r="I330" s="599">
        <v>0</v>
      </c>
    </row>
    <row r="331" spans="1:9" s="385" customFormat="1" ht="13.5" customHeight="1">
      <c r="A331" s="597" t="s">
        <v>578</v>
      </c>
      <c r="B331" s="597" t="s">
        <v>7401</v>
      </c>
      <c r="C331" s="597" t="s">
        <v>144</v>
      </c>
      <c r="D331" s="597" t="s">
        <v>24</v>
      </c>
      <c r="E331" s="599">
        <v>4</v>
      </c>
      <c r="F331" s="599">
        <v>2</v>
      </c>
      <c r="G331" s="599">
        <v>2</v>
      </c>
      <c r="H331" s="599">
        <v>0</v>
      </c>
      <c r="I331" s="599">
        <v>0</v>
      </c>
    </row>
    <row r="332" spans="1:9" s="385" customFormat="1" ht="13.5" customHeight="1">
      <c r="A332" s="597" t="s">
        <v>579</v>
      </c>
      <c r="B332" s="597" t="s">
        <v>7401</v>
      </c>
      <c r="C332" s="597" t="s">
        <v>144</v>
      </c>
      <c r="D332" s="597" t="s">
        <v>25</v>
      </c>
      <c r="E332" s="599">
        <v>11</v>
      </c>
      <c r="F332" s="599">
        <v>0</v>
      </c>
      <c r="G332" s="599">
        <v>6</v>
      </c>
      <c r="H332" s="599">
        <v>5</v>
      </c>
      <c r="I332" s="599">
        <v>0</v>
      </c>
    </row>
    <row r="333" spans="1:9" s="385" customFormat="1" ht="13.5" customHeight="1">
      <c r="A333" s="597" t="s">
        <v>580</v>
      </c>
      <c r="B333" s="597" t="s">
        <v>7401</v>
      </c>
      <c r="C333" s="597" t="s">
        <v>144</v>
      </c>
      <c r="D333" s="597" t="s">
        <v>201</v>
      </c>
      <c r="E333" s="599">
        <v>11</v>
      </c>
      <c r="F333" s="599">
        <v>1</v>
      </c>
      <c r="G333" s="599">
        <v>10</v>
      </c>
      <c r="H333" s="599">
        <v>0</v>
      </c>
      <c r="I333" s="599">
        <v>0</v>
      </c>
    </row>
    <row r="334" spans="1:9" s="385" customFormat="1" ht="13.5" customHeight="1">
      <c r="A334" s="597" t="s">
        <v>581</v>
      </c>
      <c r="B334" s="597" t="s">
        <v>7401</v>
      </c>
      <c r="C334" s="597" t="s">
        <v>144</v>
      </c>
      <c r="D334" s="597" t="s">
        <v>181</v>
      </c>
      <c r="E334" s="599">
        <v>13</v>
      </c>
      <c r="F334" s="599">
        <v>0</v>
      </c>
      <c r="G334" s="599">
        <v>12</v>
      </c>
      <c r="H334" s="599">
        <v>1</v>
      </c>
      <c r="I334" s="599">
        <v>0</v>
      </c>
    </row>
    <row r="335" spans="1:9" s="385" customFormat="1" ht="13.5" customHeight="1">
      <c r="A335" s="597" t="s">
        <v>582</v>
      </c>
      <c r="B335" s="597" t="s">
        <v>7401</v>
      </c>
      <c r="C335" s="597" t="s">
        <v>144</v>
      </c>
      <c r="D335" s="597" t="s">
        <v>231</v>
      </c>
      <c r="E335" s="599">
        <v>12</v>
      </c>
      <c r="F335" s="599">
        <v>0</v>
      </c>
      <c r="G335" s="599">
        <v>5</v>
      </c>
      <c r="H335" s="599">
        <v>6</v>
      </c>
      <c r="I335" s="599">
        <v>1</v>
      </c>
    </row>
    <row r="336" spans="1:9" s="385" customFormat="1" ht="13.5" customHeight="1">
      <c r="A336" s="597" t="s">
        <v>583</v>
      </c>
      <c r="B336" s="597" t="s">
        <v>7401</v>
      </c>
      <c r="C336" s="597" t="s">
        <v>144</v>
      </c>
      <c r="D336" s="597" t="s">
        <v>100</v>
      </c>
      <c r="E336" s="599">
        <v>4</v>
      </c>
      <c r="F336" s="599">
        <v>0</v>
      </c>
      <c r="G336" s="599">
        <v>3</v>
      </c>
      <c r="H336" s="599">
        <v>1</v>
      </c>
      <c r="I336" s="599">
        <v>0</v>
      </c>
    </row>
    <row r="337" spans="1:9" s="385" customFormat="1" ht="13.5" customHeight="1">
      <c r="A337" s="597" t="s">
        <v>584</v>
      </c>
      <c r="B337" s="597" t="s">
        <v>7401</v>
      </c>
      <c r="C337" s="597" t="s">
        <v>144</v>
      </c>
      <c r="D337" s="597" t="s">
        <v>182</v>
      </c>
      <c r="E337" s="599">
        <v>7</v>
      </c>
      <c r="F337" s="599">
        <v>2</v>
      </c>
      <c r="G337" s="599">
        <v>3</v>
      </c>
      <c r="H337" s="599">
        <v>2</v>
      </c>
      <c r="I337" s="599">
        <v>0</v>
      </c>
    </row>
    <row r="338" spans="1:9" s="385" customFormat="1" ht="13.5" customHeight="1">
      <c r="A338" s="597" t="s">
        <v>585</v>
      </c>
      <c r="B338" s="597" t="s">
        <v>7401</v>
      </c>
      <c r="C338" s="597" t="s">
        <v>144</v>
      </c>
      <c r="D338" s="597" t="s">
        <v>202</v>
      </c>
      <c r="E338" s="599">
        <v>22</v>
      </c>
      <c r="F338" s="599">
        <v>1</v>
      </c>
      <c r="G338" s="599">
        <v>16</v>
      </c>
      <c r="H338" s="599">
        <v>5</v>
      </c>
      <c r="I338" s="599">
        <v>0</v>
      </c>
    </row>
    <row r="339" spans="1:9" s="385" customFormat="1" ht="13.5" customHeight="1">
      <c r="A339" s="597" t="s">
        <v>586</v>
      </c>
      <c r="B339" s="597" t="s">
        <v>7401</v>
      </c>
      <c r="C339" s="597" t="s">
        <v>144</v>
      </c>
      <c r="D339" s="597" t="s">
        <v>101</v>
      </c>
      <c r="E339" s="599">
        <v>29</v>
      </c>
      <c r="F339" s="599">
        <v>1</v>
      </c>
      <c r="G339" s="599">
        <v>23</v>
      </c>
      <c r="H339" s="599">
        <v>3</v>
      </c>
      <c r="I339" s="599">
        <v>2</v>
      </c>
    </row>
    <row r="340" spans="1:9" s="385" customFormat="1" ht="13.5" customHeight="1">
      <c r="A340" s="597" t="s">
        <v>587</v>
      </c>
      <c r="B340" s="597" t="s">
        <v>7401</v>
      </c>
      <c r="C340" s="597" t="s">
        <v>144</v>
      </c>
      <c r="D340" s="597" t="s">
        <v>183</v>
      </c>
      <c r="E340" s="599">
        <v>44</v>
      </c>
      <c r="F340" s="599">
        <v>0</v>
      </c>
      <c r="G340" s="599">
        <v>35</v>
      </c>
      <c r="H340" s="599">
        <v>7</v>
      </c>
      <c r="I340" s="599">
        <v>2</v>
      </c>
    </row>
    <row r="341" spans="1:9" s="385" customFormat="1" ht="13.5" customHeight="1">
      <c r="A341" s="597" t="s">
        <v>588</v>
      </c>
      <c r="B341" s="597" t="s">
        <v>7401</v>
      </c>
      <c r="C341" s="597" t="s">
        <v>144</v>
      </c>
      <c r="D341" s="597" t="s">
        <v>26</v>
      </c>
      <c r="E341" s="599">
        <v>6</v>
      </c>
      <c r="F341" s="599">
        <v>0</v>
      </c>
      <c r="G341" s="599">
        <v>4</v>
      </c>
      <c r="H341" s="599">
        <v>2</v>
      </c>
      <c r="I341" s="599">
        <v>0</v>
      </c>
    </row>
    <row r="342" spans="1:9" s="385" customFormat="1" ht="13.5" customHeight="1">
      <c r="A342" s="597" t="s">
        <v>589</v>
      </c>
      <c r="B342" s="597" t="s">
        <v>7401</v>
      </c>
      <c r="C342" s="597" t="s">
        <v>144</v>
      </c>
      <c r="D342" s="597" t="s">
        <v>232</v>
      </c>
      <c r="E342" s="599">
        <v>5</v>
      </c>
      <c r="F342" s="599">
        <v>0</v>
      </c>
      <c r="G342" s="599">
        <v>3</v>
      </c>
      <c r="H342" s="599">
        <v>2</v>
      </c>
      <c r="I342" s="599">
        <v>0</v>
      </c>
    </row>
    <row r="343" spans="1:9" s="385" customFormat="1" ht="13.5" customHeight="1">
      <c r="A343" s="597" t="s">
        <v>590</v>
      </c>
      <c r="B343" s="597" t="s">
        <v>7401</v>
      </c>
      <c r="C343" s="597" t="s">
        <v>144</v>
      </c>
      <c r="D343" s="597" t="s">
        <v>87</v>
      </c>
      <c r="E343" s="599">
        <v>38</v>
      </c>
      <c r="F343" s="599">
        <v>5</v>
      </c>
      <c r="G343" s="599">
        <v>19</v>
      </c>
      <c r="H343" s="599">
        <v>13</v>
      </c>
      <c r="I343" s="599">
        <v>1</v>
      </c>
    </row>
    <row r="344" spans="1:9" s="385" customFormat="1" ht="13.5" customHeight="1">
      <c r="A344" s="597" t="s">
        <v>591</v>
      </c>
      <c r="B344" s="597" t="s">
        <v>7401</v>
      </c>
      <c r="C344" s="597" t="s">
        <v>144</v>
      </c>
      <c r="D344" s="597" t="s">
        <v>102</v>
      </c>
      <c r="E344" s="599">
        <v>5</v>
      </c>
      <c r="F344" s="599">
        <v>0</v>
      </c>
      <c r="G344" s="599">
        <v>4</v>
      </c>
      <c r="H344" s="599">
        <v>1</v>
      </c>
      <c r="I344" s="599">
        <v>0</v>
      </c>
    </row>
    <row r="345" spans="1:9" s="385" customFormat="1" ht="13.5" customHeight="1">
      <c r="A345" s="597" t="s">
        <v>592</v>
      </c>
      <c r="B345" s="597" t="s">
        <v>7401</v>
      </c>
      <c r="C345" s="597" t="s">
        <v>144</v>
      </c>
      <c r="D345" s="597" t="s">
        <v>88</v>
      </c>
      <c r="E345" s="599">
        <v>26</v>
      </c>
      <c r="F345" s="599">
        <v>0</v>
      </c>
      <c r="G345" s="599">
        <v>17</v>
      </c>
      <c r="H345" s="599">
        <v>9</v>
      </c>
      <c r="I345" s="599">
        <v>0</v>
      </c>
    </row>
    <row r="346" spans="1:9" s="385" customFormat="1" ht="13.5" customHeight="1">
      <c r="A346" s="597" t="s">
        <v>593</v>
      </c>
      <c r="B346" s="597" t="s">
        <v>7401</v>
      </c>
      <c r="C346" s="597" t="s">
        <v>144</v>
      </c>
      <c r="D346" s="597" t="s">
        <v>27</v>
      </c>
      <c r="E346" s="599">
        <v>7</v>
      </c>
      <c r="F346" s="599">
        <v>0</v>
      </c>
      <c r="G346" s="599">
        <v>6</v>
      </c>
      <c r="H346" s="599">
        <v>1</v>
      </c>
      <c r="I346" s="599">
        <v>0</v>
      </c>
    </row>
    <row r="347" spans="1:9" s="385" customFormat="1" ht="13.5" customHeight="1">
      <c r="A347" s="597" t="s">
        <v>594</v>
      </c>
      <c r="B347" s="597" t="s">
        <v>7401</v>
      </c>
      <c r="C347" s="597" t="s">
        <v>144</v>
      </c>
      <c r="D347" s="597" t="s">
        <v>28</v>
      </c>
      <c r="E347" s="599">
        <v>16</v>
      </c>
      <c r="F347" s="599">
        <v>0</v>
      </c>
      <c r="G347" s="599">
        <v>5</v>
      </c>
      <c r="H347" s="599">
        <v>8</v>
      </c>
      <c r="I347" s="599">
        <v>3</v>
      </c>
    </row>
    <row r="348" spans="1:9" s="385" customFormat="1" ht="13.5" customHeight="1">
      <c r="A348" s="597" t="s">
        <v>595</v>
      </c>
      <c r="B348" s="597" t="s">
        <v>7401</v>
      </c>
      <c r="C348" s="597" t="s">
        <v>144</v>
      </c>
      <c r="D348" s="597" t="s">
        <v>203</v>
      </c>
      <c r="E348" s="599">
        <v>23</v>
      </c>
      <c r="F348" s="599">
        <v>2</v>
      </c>
      <c r="G348" s="599">
        <v>17</v>
      </c>
      <c r="H348" s="599">
        <v>3</v>
      </c>
      <c r="I348" s="599">
        <v>1</v>
      </c>
    </row>
    <row r="349" spans="1:9" s="385" customFormat="1" ht="13.5" customHeight="1">
      <c r="A349" s="597" t="s">
        <v>596</v>
      </c>
      <c r="B349" s="597" t="s">
        <v>7401</v>
      </c>
      <c r="C349" s="597" t="s">
        <v>144</v>
      </c>
      <c r="D349" s="597" t="s">
        <v>217</v>
      </c>
      <c r="E349" s="599">
        <v>11</v>
      </c>
      <c r="F349" s="599">
        <v>0</v>
      </c>
      <c r="G349" s="599">
        <v>7</v>
      </c>
      <c r="H349" s="599">
        <v>3</v>
      </c>
      <c r="I349" s="599">
        <v>1</v>
      </c>
    </row>
    <row r="350" spans="1:9" s="385" customFormat="1" ht="13.5" customHeight="1">
      <c r="A350" s="597" t="s">
        <v>597</v>
      </c>
      <c r="B350" s="597" t="s">
        <v>7401</v>
      </c>
      <c r="C350" s="597" t="s">
        <v>144</v>
      </c>
      <c r="D350" s="597" t="s">
        <v>104</v>
      </c>
      <c r="E350" s="599">
        <v>17</v>
      </c>
      <c r="F350" s="599">
        <v>0</v>
      </c>
      <c r="G350" s="599">
        <v>8</v>
      </c>
      <c r="H350" s="599">
        <v>4</v>
      </c>
      <c r="I350" s="599">
        <v>5</v>
      </c>
    </row>
    <row r="351" spans="1:9" s="385" customFormat="1" ht="13.5" customHeight="1">
      <c r="A351" s="597" t="s">
        <v>598</v>
      </c>
      <c r="B351" s="597" t="s">
        <v>7401</v>
      </c>
      <c r="C351" s="597" t="s">
        <v>144</v>
      </c>
      <c r="D351" s="597" t="s">
        <v>29</v>
      </c>
      <c r="E351" s="599">
        <v>26</v>
      </c>
      <c r="F351" s="599">
        <v>2</v>
      </c>
      <c r="G351" s="599">
        <v>11</v>
      </c>
      <c r="H351" s="599">
        <v>12</v>
      </c>
      <c r="I351" s="599">
        <v>1</v>
      </c>
    </row>
    <row r="352" spans="1:9" s="385" customFormat="1" ht="13.5" customHeight="1">
      <c r="A352" s="597" t="s">
        <v>599</v>
      </c>
      <c r="B352" s="597" t="s">
        <v>7401</v>
      </c>
      <c r="C352" s="597" t="s">
        <v>144</v>
      </c>
      <c r="D352" s="597" t="s">
        <v>160</v>
      </c>
      <c r="E352" s="599">
        <v>7</v>
      </c>
      <c r="F352" s="599">
        <v>1</v>
      </c>
      <c r="G352" s="599">
        <v>4</v>
      </c>
      <c r="H352" s="599">
        <v>2</v>
      </c>
      <c r="I352" s="599">
        <v>0</v>
      </c>
    </row>
    <row r="353" spans="1:9" s="385" customFormat="1" ht="13.5" customHeight="1">
      <c r="A353" s="597" t="s">
        <v>600</v>
      </c>
      <c r="B353" s="597" t="s">
        <v>7401</v>
      </c>
      <c r="C353" s="597" t="s">
        <v>144</v>
      </c>
      <c r="D353" s="597" t="s">
        <v>77</v>
      </c>
      <c r="E353" s="599">
        <v>9</v>
      </c>
      <c r="F353" s="599">
        <v>0</v>
      </c>
      <c r="G353" s="599">
        <v>6</v>
      </c>
      <c r="H353" s="599">
        <v>3</v>
      </c>
      <c r="I353" s="599">
        <v>0</v>
      </c>
    </row>
    <row r="354" spans="1:9" s="385" customFormat="1" ht="13.5" customHeight="1">
      <c r="A354" s="597" t="s">
        <v>601</v>
      </c>
      <c r="B354" s="597" t="s">
        <v>7401</v>
      </c>
      <c r="C354" s="597" t="s">
        <v>144</v>
      </c>
      <c r="D354" s="597" t="s">
        <v>78</v>
      </c>
      <c r="E354" s="599">
        <v>33</v>
      </c>
      <c r="F354" s="599">
        <v>1</v>
      </c>
      <c r="G354" s="599">
        <v>20</v>
      </c>
      <c r="H354" s="599">
        <v>12</v>
      </c>
      <c r="I354" s="599">
        <v>0</v>
      </c>
    </row>
    <row r="355" spans="1:9" s="385" customFormat="1" ht="13.5" customHeight="1">
      <c r="A355" s="597" t="s">
        <v>602</v>
      </c>
      <c r="B355" s="597" t="s">
        <v>7401</v>
      </c>
      <c r="C355" s="597" t="s">
        <v>144</v>
      </c>
      <c r="D355" s="597" t="s">
        <v>204</v>
      </c>
      <c r="E355" s="599">
        <v>29</v>
      </c>
      <c r="F355" s="599">
        <v>2</v>
      </c>
      <c r="G355" s="599">
        <v>20</v>
      </c>
      <c r="H355" s="599">
        <v>4</v>
      </c>
      <c r="I355" s="599">
        <v>3</v>
      </c>
    </row>
    <row r="356" spans="1:9" s="385" customFormat="1" ht="13.5" customHeight="1">
      <c r="A356" s="597" t="s">
        <v>603</v>
      </c>
      <c r="B356" s="597" t="s">
        <v>7401</v>
      </c>
      <c r="C356" s="597" t="s">
        <v>144</v>
      </c>
      <c r="D356" s="597" t="s">
        <v>233</v>
      </c>
      <c r="E356" s="599">
        <v>10</v>
      </c>
      <c r="F356" s="599">
        <v>0</v>
      </c>
      <c r="G356" s="599">
        <v>5</v>
      </c>
      <c r="H356" s="599">
        <v>5</v>
      </c>
      <c r="I356" s="599">
        <v>0</v>
      </c>
    </row>
    <row r="357" spans="1:9" s="385" customFormat="1" ht="13.5" customHeight="1">
      <c r="A357" s="597" t="s">
        <v>604</v>
      </c>
      <c r="B357" s="597" t="s">
        <v>7401</v>
      </c>
      <c r="C357" s="597" t="s">
        <v>144</v>
      </c>
      <c r="D357" s="597" t="s">
        <v>205</v>
      </c>
      <c r="E357" s="599">
        <v>38</v>
      </c>
      <c r="F357" s="599">
        <v>2</v>
      </c>
      <c r="G357" s="599">
        <v>23</v>
      </c>
      <c r="H357" s="599">
        <v>12</v>
      </c>
      <c r="I357" s="599">
        <v>1</v>
      </c>
    </row>
    <row r="358" spans="1:9" s="385" customFormat="1" ht="13.5" customHeight="1">
      <c r="A358" s="597" t="s">
        <v>605</v>
      </c>
      <c r="B358" s="597" t="s">
        <v>7401</v>
      </c>
      <c r="C358" s="597" t="s">
        <v>144</v>
      </c>
      <c r="D358" s="597" t="s">
        <v>218</v>
      </c>
      <c r="E358" s="599">
        <v>5</v>
      </c>
      <c r="F358" s="599">
        <v>0</v>
      </c>
      <c r="G358" s="599">
        <v>4</v>
      </c>
      <c r="H358" s="599">
        <v>0</v>
      </c>
      <c r="I358" s="599">
        <v>1</v>
      </c>
    </row>
    <row r="359" spans="1:9" s="385" customFormat="1" ht="13.5" customHeight="1">
      <c r="A359" s="597" t="s">
        <v>606</v>
      </c>
      <c r="B359" s="597" t="s">
        <v>7401</v>
      </c>
      <c r="C359" s="597" t="s">
        <v>144</v>
      </c>
      <c r="D359" s="597" t="s">
        <v>161</v>
      </c>
      <c r="E359" s="599">
        <v>27</v>
      </c>
      <c r="F359" s="599">
        <v>1</v>
      </c>
      <c r="G359" s="599">
        <v>22</v>
      </c>
      <c r="H359" s="599">
        <v>4</v>
      </c>
      <c r="I359" s="599">
        <v>0</v>
      </c>
    </row>
    <row r="360" spans="1:9" s="385" customFormat="1" ht="13.5" customHeight="1">
      <c r="A360" s="597" t="s">
        <v>607</v>
      </c>
      <c r="B360" s="597" t="s">
        <v>7401</v>
      </c>
      <c r="C360" s="597" t="s">
        <v>144</v>
      </c>
      <c r="D360" s="597" t="s">
        <v>105</v>
      </c>
      <c r="E360" s="599">
        <v>11</v>
      </c>
      <c r="F360" s="599">
        <v>0</v>
      </c>
      <c r="G360" s="599">
        <v>5</v>
      </c>
      <c r="H360" s="599">
        <v>4</v>
      </c>
      <c r="I360" s="599">
        <v>2</v>
      </c>
    </row>
    <row r="361" spans="1:9" s="385" customFormat="1" ht="13.5" customHeight="1">
      <c r="A361" s="597" t="s">
        <v>608</v>
      </c>
      <c r="B361" s="597" t="s">
        <v>7401</v>
      </c>
      <c r="C361" s="597" t="s">
        <v>144</v>
      </c>
      <c r="D361" s="597" t="s">
        <v>234</v>
      </c>
      <c r="E361" s="599">
        <v>18</v>
      </c>
      <c r="F361" s="599">
        <v>1</v>
      </c>
      <c r="G361" s="599">
        <v>14</v>
      </c>
      <c r="H361" s="599">
        <v>3</v>
      </c>
      <c r="I361" s="599">
        <v>0</v>
      </c>
    </row>
    <row r="362" spans="1:9" s="385" customFormat="1" ht="13.5" customHeight="1">
      <c r="A362" s="597" t="s">
        <v>609</v>
      </c>
      <c r="B362" s="597" t="s">
        <v>7401</v>
      </c>
      <c r="C362" s="597" t="s">
        <v>144</v>
      </c>
      <c r="D362" s="597" t="s">
        <v>184</v>
      </c>
      <c r="E362" s="599">
        <v>27</v>
      </c>
      <c r="F362" s="599">
        <v>1</v>
      </c>
      <c r="G362" s="599">
        <v>19</v>
      </c>
      <c r="H362" s="599">
        <v>6</v>
      </c>
      <c r="I362" s="599">
        <v>1</v>
      </c>
    </row>
    <row r="363" spans="1:9" s="385" customFormat="1" ht="13.5" customHeight="1">
      <c r="A363" s="597" t="s">
        <v>610</v>
      </c>
      <c r="B363" s="597" t="s">
        <v>7401</v>
      </c>
      <c r="C363" s="597" t="s">
        <v>144</v>
      </c>
      <c r="D363" s="597" t="s">
        <v>106</v>
      </c>
      <c r="E363" s="599">
        <v>12</v>
      </c>
      <c r="F363" s="599">
        <v>0</v>
      </c>
      <c r="G363" s="599">
        <v>10</v>
      </c>
      <c r="H363" s="599">
        <v>1</v>
      </c>
      <c r="I363" s="599">
        <v>1</v>
      </c>
    </row>
    <row r="364" spans="1:9" s="385" customFormat="1" ht="13.5" customHeight="1">
      <c r="A364" s="597" t="s">
        <v>611</v>
      </c>
      <c r="B364" s="597" t="s">
        <v>7401</v>
      </c>
      <c r="C364" s="597" t="s">
        <v>144</v>
      </c>
      <c r="D364" s="597" t="s">
        <v>89</v>
      </c>
      <c r="E364" s="599">
        <v>36</v>
      </c>
      <c r="F364" s="599">
        <v>2</v>
      </c>
      <c r="G364" s="599">
        <v>15</v>
      </c>
      <c r="H364" s="599">
        <v>15</v>
      </c>
      <c r="I364" s="599">
        <v>4</v>
      </c>
    </row>
    <row r="365" spans="1:9" s="385" customFormat="1" ht="13.5" customHeight="1">
      <c r="A365" s="597" t="s">
        <v>612</v>
      </c>
      <c r="B365" s="597" t="s">
        <v>7401</v>
      </c>
      <c r="C365" s="597" t="s">
        <v>144</v>
      </c>
      <c r="D365" s="597" t="s">
        <v>162</v>
      </c>
      <c r="E365" s="599">
        <v>14</v>
      </c>
      <c r="F365" s="599">
        <v>0</v>
      </c>
      <c r="G365" s="599">
        <v>11</v>
      </c>
      <c r="H365" s="599">
        <v>2</v>
      </c>
      <c r="I365" s="599">
        <v>1</v>
      </c>
    </row>
    <row r="366" spans="1:9" s="385" customFormat="1" ht="13.5" customHeight="1">
      <c r="A366" s="597" t="s">
        <v>613</v>
      </c>
      <c r="B366" s="597" t="s">
        <v>7401</v>
      </c>
      <c r="C366" s="597" t="s">
        <v>144</v>
      </c>
      <c r="D366" s="597" t="s">
        <v>206</v>
      </c>
      <c r="E366" s="599">
        <v>25</v>
      </c>
      <c r="F366" s="599">
        <v>1</v>
      </c>
      <c r="G366" s="599">
        <v>19</v>
      </c>
      <c r="H366" s="599">
        <v>4</v>
      </c>
      <c r="I366" s="599">
        <v>1</v>
      </c>
    </row>
    <row r="367" spans="1:9" s="385" customFormat="1" ht="13.5" customHeight="1">
      <c r="A367" s="597" t="s">
        <v>614</v>
      </c>
      <c r="B367" s="597" t="s">
        <v>7401</v>
      </c>
      <c r="C367" s="597" t="s">
        <v>144</v>
      </c>
      <c r="D367" s="597" t="s">
        <v>107</v>
      </c>
      <c r="E367" s="599">
        <v>3</v>
      </c>
      <c r="F367" s="599">
        <v>0</v>
      </c>
      <c r="G367" s="599">
        <v>3</v>
      </c>
      <c r="H367" s="599">
        <v>0</v>
      </c>
      <c r="I367" s="599">
        <v>0</v>
      </c>
    </row>
    <row r="368" spans="1:9" s="385" customFormat="1" ht="13.5" customHeight="1">
      <c r="A368" s="597" t="s">
        <v>615</v>
      </c>
      <c r="B368" s="597" t="s">
        <v>7401</v>
      </c>
      <c r="C368" s="597" t="s">
        <v>144</v>
      </c>
      <c r="D368" s="597" t="s">
        <v>108</v>
      </c>
      <c r="E368" s="599">
        <v>5</v>
      </c>
      <c r="F368" s="599">
        <v>0</v>
      </c>
      <c r="G368" s="599">
        <v>2</v>
      </c>
      <c r="H368" s="599">
        <v>3</v>
      </c>
      <c r="I368" s="599">
        <v>0</v>
      </c>
    </row>
    <row r="369" spans="1:9" s="385" customFormat="1" ht="13.5" customHeight="1">
      <c r="A369" s="597" t="s">
        <v>616</v>
      </c>
      <c r="B369" s="597" t="s">
        <v>7401</v>
      </c>
      <c r="C369" s="597" t="s">
        <v>144</v>
      </c>
      <c r="D369" s="597" t="s">
        <v>30</v>
      </c>
      <c r="E369" s="599">
        <v>6</v>
      </c>
      <c r="F369" s="599">
        <v>0</v>
      </c>
      <c r="G369" s="599">
        <v>2</v>
      </c>
      <c r="H369" s="599">
        <v>1</v>
      </c>
      <c r="I369" s="599">
        <v>3</v>
      </c>
    </row>
    <row r="370" spans="1:9" s="385" customFormat="1" ht="13.5" customHeight="1">
      <c r="A370" s="597" t="s">
        <v>617</v>
      </c>
      <c r="B370" s="597" t="s">
        <v>7401</v>
      </c>
      <c r="C370" s="597" t="s">
        <v>144</v>
      </c>
      <c r="D370" s="597" t="s">
        <v>109</v>
      </c>
      <c r="E370" s="599">
        <v>4</v>
      </c>
      <c r="F370" s="599">
        <v>0</v>
      </c>
      <c r="G370" s="599">
        <v>1</v>
      </c>
      <c r="H370" s="599">
        <v>2</v>
      </c>
      <c r="I370" s="599">
        <v>1</v>
      </c>
    </row>
    <row r="371" spans="1:9" s="385" customFormat="1" ht="13.5" customHeight="1">
      <c r="A371" s="597" t="s">
        <v>618</v>
      </c>
      <c r="B371" s="597" t="s">
        <v>7401</v>
      </c>
      <c r="C371" s="597" t="s">
        <v>144</v>
      </c>
      <c r="D371" s="597" t="s">
        <v>185</v>
      </c>
      <c r="E371" s="599">
        <v>88</v>
      </c>
      <c r="F371" s="599">
        <v>5</v>
      </c>
      <c r="G371" s="599">
        <v>60</v>
      </c>
      <c r="H371" s="599">
        <v>16</v>
      </c>
      <c r="I371" s="599">
        <v>7</v>
      </c>
    </row>
    <row r="372" spans="1:9" s="385" customFormat="1" ht="13.5" customHeight="1">
      <c r="A372" s="597" t="s">
        <v>619</v>
      </c>
      <c r="B372" s="597" t="s">
        <v>7401</v>
      </c>
      <c r="C372" s="597" t="s">
        <v>144</v>
      </c>
      <c r="D372" s="597" t="s">
        <v>110</v>
      </c>
      <c r="E372" s="599">
        <v>10</v>
      </c>
      <c r="F372" s="599">
        <v>0</v>
      </c>
      <c r="G372" s="599">
        <v>7</v>
      </c>
      <c r="H372" s="599">
        <v>2</v>
      </c>
      <c r="I372" s="599">
        <v>1</v>
      </c>
    </row>
    <row r="373" spans="1:9" s="385" customFormat="1" ht="13.5" customHeight="1">
      <c r="A373" s="597" t="s">
        <v>620</v>
      </c>
      <c r="B373" s="597" t="s">
        <v>7401</v>
      </c>
      <c r="C373" s="597" t="s">
        <v>144</v>
      </c>
      <c r="D373" s="597" t="s">
        <v>111</v>
      </c>
      <c r="E373" s="599">
        <v>8</v>
      </c>
      <c r="F373" s="599">
        <v>1</v>
      </c>
      <c r="G373" s="599">
        <v>4</v>
      </c>
      <c r="H373" s="599">
        <v>3</v>
      </c>
      <c r="I373" s="599">
        <v>0</v>
      </c>
    </row>
    <row r="374" spans="1:9" s="385" customFormat="1" ht="13.5" customHeight="1">
      <c r="A374" s="597" t="s">
        <v>621</v>
      </c>
      <c r="B374" s="597" t="s">
        <v>7401</v>
      </c>
      <c r="C374" s="597" t="s">
        <v>144</v>
      </c>
      <c r="D374" s="597" t="s">
        <v>163</v>
      </c>
      <c r="E374" s="599">
        <v>3</v>
      </c>
      <c r="F374" s="599">
        <v>0</v>
      </c>
      <c r="G374" s="599">
        <v>3</v>
      </c>
      <c r="H374" s="599">
        <v>0</v>
      </c>
      <c r="I374" s="599">
        <v>0</v>
      </c>
    </row>
    <row r="375" spans="1:9" s="385" customFormat="1" ht="13.5" customHeight="1">
      <c r="A375" s="597" t="s">
        <v>622</v>
      </c>
      <c r="B375" s="597" t="s">
        <v>7401</v>
      </c>
      <c r="C375" s="597" t="s">
        <v>144</v>
      </c>
      <c r="D375" s="597" t="s">
        <v>112</v>
      </c>
      <c r="E375" s="599">
        <v>10</v>
      </c>
      <c r="F375" s="599">
        <v>0</v>
      </c>
      <c r="G375" s="599">
        <v>7</v>
      </c>
      <c r="H375" s="599">
        <v>2</v>
      </c>
      <c r="I375" s="599">
        <v>1</v>
      </c>
    </row>
    <row r="376" spans="1:9" s="385" customFormat="1" ht="13.5" customHeight="1">
      <c r="A376" s="597" t="s">
        <v>623</v>
      </c>
      <c r="B376" s="597" t="s">
        <v>7401</v>
      </c>
      <c r="C376" s="597" t="s">
        <v>144</v>
      </c>
      <c r="D376" s="597" t="s">
        <v>219</v>
      </c>
      <c r="E376" s="599">
        <v>6</v>
      </c>
      <c r="F376" s="599">
        <v>1</v>
      </c>
      <c r="G376" s="599">
        <v>3</v>
      </c>
      <c r="H376" s="599">
        <v>2</v>
      </c>
      <c r="I376" s="599">
        <v>0</v>
      </c>
    </row>
    <row r="377" spans="1:9" s="385" customFormat="1" ht="13.5" customHeight="1">
      <c r="A377" s="597" t="s">
        <v>624</v>
      </c>
      <c r="B377" s="597" t="s">
        <v>7401</v>
      </c>
      <c r="C377" s="597" t="s">
        <v>144</v>
      </c>
      <c r="D377" s="597" t="s">
        <v>90</v>
      </c>
      <c r="E377" s="599">
        <v>79</v>
      </c>
      <c r="F377" s="599">
        <v>3</v>
      </c>
      <c r="G377" s="599">
        <v>48</v>
      </c>
      <c r="H377" s="599">
        <v>23</v>
      </c>
      <c r="I377" s="599">
        <v>5</v>
      </c>
    </row>
    <row r="378" spans="1:9" s="385" customFormat="1" ht="13.5" customHeight="1">
      <c r="A378" s="597" t="s">
        <v>625</v>
      </c>
      <c r="B378" s="597" t="s">
        <v>7401</v>
      </c>
      <c r="C378" s="597" t="s">
        <v>144</v>
      </c>
      <c r="D378" s="597" t="s">
        <v>113</v>
      </c>
      <c r="E378" s="599">
        <v>9</v>
      </c>
      <c r="F378" s="599">
        <v>0</v>
      </c>
      <c r="G378" s="599">
        <v>4</v>
      </c>
      <c r="H378" s="599">
        <v>2</v>
      </c>
      <c r="I378" s="599">
        <v>3</v>
      </c>
    </row>
    <row r="379" spans="1:9" s="385" customFormat="1" ht="13.5" customHeight="1">
      <c r="A379" s="597" t="s">
        <v>626</v>
      </c>
      <c r="B379" s="597" t="s">
        <v>7401</v>
      </c>
      <c r="C379" s="597" t="s">
        <v>144</v>
      </c>
      <c r="D379" s="597" t="s">
        <v>114</v>
      </c>
      <c r="E379" s="599">
        <v>8</v>
      </c>
      <c r="F379" s="599">
        <v>0</v>
      </c>
      <c r="G379" s="599">
        <v>3</v>
      </c>
      <c r="H379" s="599">
        <v>4</v>
      </c>
      <c r="I379" s="599">
        <v>1</v>
      </c>
    </row>
    <row r="380" spans="1:9" s="385" customFormat="1" ht="13.5" customHeight="1">
      <c r="A380" s="597" t="s">
        <v>627</v>
      </c>
      <c r="B380" s="597" t="s">
        <v>7401</v>
      </c>
      <c r="C380" s="597" t="s">
        <v>144</v>
      </c>
      <c r="D380" s="597" t="s">
        <v>186</v>
      </c>
      <c r="E380" s="599">
        <v>2</v>
      </c>
      <c r="F380" s="599">
        <v>0</v>
      </c>
      <c r="G380" s="599">
        <v>1</v>
      </c>
      <c r="H380" s="599">
        <v>1</v>
      </c>
      <c r="I380" s="599">
        <v>0</v>
      </c>
    </row>
    <row r="381" spans="1:9" s="385" customFormat="1" ht="13.5" customHeight="1">
      <c r="A381" s="597" t="s">
        <v>628</v>
      </c>
      <c r="B381" s="597" t="s">
        <v>7401</v>
      </c>
      <c r="C381" s="597" t="s">
        <v>144</v>
      </c>
      <c r="D381" s="597" t="s">
        <v>115</v>
      </c>
      <c r="E381" s="599">
        <v>2</v>
      </c>
      <c r="F381" s="599">
        <v>1</v>
      </c>
      <c r="G381" s="599">
        <v>1</v>
      </c>
      <c r="H381" s="599">
        <v>0</v>
      </c>
      <c r="I381" s="599">
        <v>0</v>
      </c>
    </row>
    <row r="382" spans="1:9" s="385" customFormat="1" ht="13.5" customHeight="1">
      <c r="A382" s="597" t="s">
        <v>629</v>
      </c>
      <c r="B382" s="597" t="s">
        <v>7401</v>
      </c>
      <c r="C382" s="597" t="s">
        <v>144</v>
      </c>
      <c r="D382" s="597" t="s">
        <v>146</v>
      </c>
      <c r="E382" s="599">
        <v>1</v>
      </c>
      <c r="F382" s="599">
        <v>0</v>
      </c>
      <c r="G382" s="599">
        <v>0</v>
      </c>
      <c r="H382" s="599">
        <v>1</v>
      </c>
      <c r="I382" s="599">
        <v>0</v>
      </c>
    </row>
    <row r="383" spans="1:9" s="385" customFormat="1" ht="13.5" customHeight="1">
      <c r="A383" s="597" t="s">
        <v>630</v>
      </c>
      <c r="B383" s="597" t="s">
        <v>7401</v>
      </c>
      <c r="C383" s="597" t="s">
        <v>144</v>
      </c>
      <c r="D383" s="597" t="s">
        <v>187</v>
      </c>
      <c r="E383" s="599">
        <v>88</v>
      </c>
      <c r="F383" s="599">
        <v>6</v>
      </c>
      <c r="G383" s="599">
        <v>62</v>
      </c>
      <c r="H383" s="599">
        <v>19</v>
      </c>
      <c r="I383" s="599">
        <v>1</v>
      </c>
    </row>
    <row r="384" spans="1:9" s="385" customFormat="1" ht="13.5" customHeight="1">
      <c r="A384" s="597" t="s">
        <v>631</v>
      </c>
      <c r="B384" s="597" t="s">
        <v>7401</v>
      </c>
      <c r="C384" s="597" t="s">
        <v>144</v>
      </c>
      <c r="D384" s="597" t="s">
        <v>235</v>
      </c>
      <c r="E384" s="599">
        <v>15</v>
      </c>
      <c r="F384" s="599">
        <v>0</v>
      </c>
      <c r="G384" s="599">
        <v>10</v>
      </c>
      <c r="H384" s="599">
        <v>5</v>
      </c>
      <c r="I384" s="599">
        <v>0</v>
      </c>
    </row>
    <row r="385" spans="1:9" s="385" customFormat="1" ht="13.5" customHeight="1">
      <c r="A385" s="597" t="s">
        <v>632</v>
      </c>
      <c r="B385" s="597" t="s">
        <v>7401</v>
      </c>
      <c r="C385" s="597" t="s">
        <v>144</v>
      </c>
      <c r="D385" s="597" t="s">
        <v>147</v>
      </c>
      <c r="E385" s="599">
        <v>10</v>
      </c>
      <c r="F385" s="599">
        <v>0</v>
      </c>
      <c r="G385" s="599">
        <v>10</v>
      </c>
      <c r="H385" s="599">
        <v>0</v>
      </c>
      <c r="I385" s="599">
        <v>0</v>
      </c>
    </row>
    <row r="386" spans="1:9" s="385" customFormat="1" ht="13.5" customHeight="1">
      <c r="A386" s="597" t="s">
        <v>633</v>
      </c>
      <c r="B386" s="597" t="s">
        <v>7401</v>
      </c>
      <c r="C386" s="597" t="s">
        <v>144</v>
      </c>
      <c r="D386" s="597" t="s">
        <v>118</v>
      </c>
      <c r="E386" s="599">
        <v>9</v>
      </c>
      <c r="F386" s="599">
        <v>0</v>
      </c>
      <c r="G386" s="599">
        <v>3</v>
      </c>
      <c r="H386" s="599">
        <v>6</v>
      </c>
      <c r="I386" s="599">
        <v>0</v>
      </c>
    </row>
    <row r="387" spans="1:9" s="385" customFormat="1" ht="13.5" customHeight="1">
      <c r="A387" s="597" t="s">
        <v>634</v>
      </c>
      <c r="B387" s="597" t="s">
        <v>7401</v>
      </c>
      <c r="C387" s="597" t="s">
        <v>144</v>
      </c>
      <c r="D387" s="597" t="s">
        <v>31</v>
      </c>
      <c r="E387" s="599">
        <v>3</v>
      </c>
      <c r="F387" s="599">
        <v>0</v>
      </c>
      <c r="G387" s="599">
        <v>1</v>
      </c>
      <c r="H387" s="599">
        <v>0</v>
      </c>
      <c r="I387" s="599">
        <v>2</v>
      </c>
    </row>
    <row r="388" spans="1:9" s="385" customFormat="1" ht="13.5" customHeight="1">
      <c r="A388" s="597" t="s">
        <v>635</v>
      </c>
      <c r="B388" s="597" t="s">
        <v>7401</v>
      </c>
      <c r="C388" s="597" t="s">
        <v>144</v>
      </c>
      <c r="D388" s="597" t="s">
        <v>148</v>
      </c>
      <c r="E388" s="599">
        <v>4</v>
      </c>
      <c r="F388" s="599">
        <v>0</v>
      </c>
      <c r="G388" s="599">
        <v>1</v>
      </c>
      <c r="H388" s="599">
        <v>2</v>
      </c>
      <c r="I388" s="599">
        <v>1</v>
      </c>
    </row>
    <row r="389" spans="1:9" s="385" customFormat="1" ht="13.5" customHeight="1">
      <c r="A389" s="597" t="s">
        <v>636</v>
      </c>
      <c r="B389" s="597" t="s">
        <v>7401</v>
      </c>
      <c r="C389" s="597" t="s">
        <v>144</v>
      </c>
      <c r="D389" s="597" t="s">
        <v>32</v>
      </c>
      <c r="E389" s="599">
        <v>40</v>
      </c>
      <c r="F389" s="599">
        <v>3</v>
      </c>
      <c r="G389" s="599">
        <v>23</v>
      </c>
      <c r="H389" s="599">
        <v>14</v>
      </c>
      <c r="I389" s="599">
        <v>0</v>
      </c>
    </row>
    <row r="390" spans="1:9" s="385" customFormat="1" ht="13.5" customHeight="1">
      <c r="A390" s="597" t="s">
        <v>637</v>
      </c>
      <c r="B390" s="597" t="s">
        <v>7401</v>
      </c>
      <c r="C390" s="597" t="s">
        <v>144</v>
      </c>
      <c r="D390" s="597" t="s">
        <v>119</v>
      </c>
      <c r="E390" s="599">
        <v>47</v>
      </c>
      <c r="F390" s="599">
        <v>0</v>
      </c>
      <c r="G390" s="599">
        <v>30</v>
      </c>
      <c r="H390" s="599">
        <v>12</v>
      </c>
      <c r="I390" s="599">
        <v>5</v>
      </c>
    </row>
    <row r="391" spans="1:9" s="385" customFormat="1" ht="13.5" customHeight="1">
      <c r="A391" s="597" t="s">
        <v>638</v>
      </c>
      <c r="B391" s="597" t="s">
        <v>7401</v>
      </c>
      <c r="C391" s="597" t="s">
        <v>144</v>
      </c>
      <c r="D391" s="597" t="s">
        <v>79</v>
      </c>
      <c r="E391" s="599">
        <v>4</v>
      </c>
      <c r="F391" s="599">
        <v>0</v>
      </c>
      <c r="G391" s="599">
        <v>2</v>
      </c>
      <c r="H391" s="599">
        <v>0</v>
      </c>
      <c r="I391" s="599">
        <v>2</v>
      </c>
    </row>
    <row r="392" spans="1:9" s="385" customFormat="1" ht="13.5" customHeight="1">
      <c r="A392" s="597" t="s">
        <v>639</v>
      </c>
      <c r="B392" s="597" t="s">
        <v>7401</v>
      </c>
      <c r="C392" s="597" t="s">
        <v>144</v>
      </c>
      <c r="D392" s="597" t="s">
        <v>80</v>
      </c>
      <c r="E392" s="599">
        <v>33</v>
      </c>
      <c r="F392" s="599">
        <v>2</v>
      </c>
      <c r="G392" s="599">
        <v>21</v>
      </c>
      <c r="H392" s="599">
        <v>10</v>
      </c>
      <c r="I392" s="599">
        <v>0</v>
      </c>
    </row>
    <row r="393" spans="1:9" s="385" customFormat="1" ht="13.5" customHeight="1">
      <c r="A393" s="597" t="s">
        <v>640</v>
      </c>
      <c r="B393" s="597" t="s">
        <v>7401</v>
      </c>
      <c r="C393" s="597" t="s">
        <v>144</v>
      </c>
      <c r="D393" s="597" t="s">
        <v>149</v>
      </c>
      <c r="E393" s="599">
        <v>21</v>
      </c>
      <c r="F393" s="599">
        <v>0</v>
      </c>
      <c r="G393" s="599">
        <v>14</v>
      </c>
      <c r="H393" s="599">
        <v>5</v>
      </c>
      <c r="I393" s="599">
        <v>2</v>
      </c>
    </row>
    <row r="394" spans="1:9" s="385" customFormat="1" ht="13.5" customHeight="1">
      <c r="A394" s="597" t="s">
        <v>641</v>
      </c>
      <c r="B394" s="597" t="s">
        <v>7401</v>
      </c>
      <c r="C394" s="597" t="s">
        <v>144</v>
      </c>
      <c r="D394" s="597" t="s">
        <v>81</v>
      </c>
      <c r="E394" s="599">
        <v>31</v>
      </c>
      <c r="F394" s="599">
        <v>2</v>
      </c>
      <c r="G394" s="599">
        <v>19</v>
      </c>
      <c r="H394" s="599">
        <v>10</v>
      </c>
      <c r="I394" s="599">
        <v>0</v>
      </c>
    </row>
    <row r="395" spans="1:9" s="385" customFormat="1" ht="13.5" customHeight="1">
      <c r="A395" s="597" t="s">
        <v>642</v>
      </c>
      <c r="B395" s="597" t="s">
        <v>7401</v>
      </c>
      <c r="C395" s="597" t="s">
        <v>144</v>
      </c>
      <c r="D395" s="597" t="s">
        <v>33</v>
      </c>
      <c r="E395" s="599">
        <v>11</v>
      </c>
      <c r="F395" s="599">
        <v>1</v>
      </c>
      <c r="G395" s="599">
        <v>8</v>
      </c>
      <c r="H395" s="599">
        <v>1</v>
      </c>
      <c r="I395" s="599">
        <v>1</v>
      </c>
    </row>
    <row r="396" spans="1:9" s="385" customFormat="1" ht="13.5" customHeight="1">
      <c r="A396" s="597" t="s">
        <v>643</v>
      </c>
      <c r="B396" s="597" t="s">
        <v>7401</v>
      </c>
      <c r="C396" s="597" t="s">
        <v>144</v>
      </c>
      <c r="D396" s="597" t="s">
        <v>91</v>
      </c>
      <c r="E396" s="599">
        <v>6</v>
      </c>
      <c r="F396" s="599">
        <v>0</v>
      </c>
      <c r="G396" s="599">
        <v>2</v>
      </c>
      <c r="H396" s="599">
        <v>1</v>
      </c>
      <c r="I396" s="599">
        <v>3</v>
      </c>
    </row>
    <row r="397" spans="1:9" s="385" customFormat="1" ht="13.5" customHeight="1">
      <c r="A397" s="597" t="s">
        <v>644</v>
      </c>
      <c r="B397" s="597" t="s">
        <v>7401</v>
      </c>
      <c r="C397" s="597" t="s">
        <v>144</v>
      </c>
      <c r="D397" s="597" t="s">
        <v>34</v>
      </c>
      <c r="E397" s="599">
        <v>21</v>
      </c>
      <c r="F397" s="599">
        <v>0</v>
      </c>
      <c r="G397" s="599">
        <v>13</v>
      </c>
      <c r="H397" s="599">
        <v>6</v>
      </c>
      <c r="I397" s="599">
        <v>2</v>
      </c>
    </row>
    <row r="398" spans="1:9" s="385" customFormat="1" ht="13.5" customHeight="1">
      <c r="A398" s="597" t="s">
        <v>645</v>
      </c>
      <c r="B398" s="597" t="s">
        <v>7401</v>
      </c>
      <c r="C398" s="597" t="s">
        <v>144</v>
      </c>
      <c r="D398" s="597" t="s">
        <v>188</v>
      </c>
      <c r="E398" s="599">
        <v>13</v>
      </c>
      <c r="F398" s="599">
        <v>0</v>
      </c>
      <c r="G398" s="599">
        <v>10</v>
      </c>
      <c r="H398" s="599">
        <v>2</v>
      </c>
      <c r="I398" s="599">
        <v>1</v>
      </c>
    </row>
    <row r="399" spans="1:9" s="385" customFormat="1" ht="13.5" customHeight="1">
      <c r="A399" s="597" t="s">
        <v>646</v>
      </c>
      <c r="B399" s="597" t="s">
        <v>7401</v>
      </c>
      <c r="C399" s="597" t="s">
        <v>144</v>
      </c>
      <c r="D399" s="597" t="s">
        <v>150</v>
      </c>
      <c r="E399" s="599">
        <v>5</v>
      </c>
      <c r="F399" s="599">
        <v>0</v>
      </c>
      <c r="G399" s="599">
        <v>3</v>
      </c>
      <c r="H399" s="599">
        <v>2</v>
      </c>
      <c r="I399" s="599">
        <v>0</v>
      </c>
    </row>
    <row r="400" spans="1:9" s="385" customFormat="1" ht="13.5" customHeight="1">
      <c r="A400" s="597" t="s">
        <v>647</v>
      </c>
      <c r="B400" s="597" t="s">
        <v>7401</v>
      </c>
      <c r="C400" s="597" t="s">
        <v>144</v>
      </c>
      <c r="D400" s="597" t="s">
        <v>164</v>
      </c>
      <c r="E400" s="599">
        <v>1</v>
      </c>
      <c r="F400" s="599">
        <v>0</v>
      </c>
      <c r="G400" s="599">
        <v>1</v>
      </c>
      <c r="H400" s="599">
        <v>0</v>
      </c>
      <c r="I400" s="599">
        <v>0</v>
      </c>
    </row>
    <row r="401" spans="1:9" s="385" customFormat="1" ht="13.5" customHeight="1">
      <c r="A401" s="597" t="s">
        <v>648</v>
      </c>
      <c r="B401" s="597" t="s">
        <v>7401</v>
      </c>
      <c r="C401" s="597" t="s">
        <v>144</v>
      </c>
      <c r="D401" s="597" t="s">
        <v>189</v>
      </c>
      <c r="E401" s="599">
        <v>37</v>
      </c>
      <c r="F401" s="599">
        <v>2</v>
      </c>
      <c r="G401" s="599">
        <v>21</v>
      </c>
      <c r="H401" s="599">
        <v>13</v>
      </c>
      <c r="I401" s="599">
        <v>1</v>
      </c>
    </row>
    <row r="402" spans="1:9" s="385" customFormat="1" ht="13.5" customHeight="1">
      <c r="A402" s="597" t="s">
        <v>649</v>
      </c>
      <c r="B402" s="597" t="s">
        <v>7401</v>
      </c>
      <c r="C402" s="597" t="s">
        <v>144</v>
      </c>
      <c r="D402" s="597" t="s">
        <v>165</v>
      </c>
      <c r="E402" s="599">
        <v>7</v>
      </c>
      <c r="F402" s="599">
        <v>0</v>
      </c>
      <c r="G402" s="599">
        <v>4</v>
      </c>
      <c r="H402" s="599">
        <v>3</v>
      </c>
      <c r="I402" s="599">
        <v>0</v>
      </c>
    </row>
    <row r="403" spans="1:9" s="385" customFormat="1" ht="13.5" customHeight="1">
      <c r="A403" s="597" t="s">
        <v>650</v>
      </c>
      <c r="B403" s="597" t="s">
        <v>7401</v>
      </c>
      <c r="C403" s="597" t="s">
        <v>144</v>
      </c>
      <c r="D403" s="597" t="s">
        <v>151</v>
      </c>
      <c r="E403" s="599">
        <v>7</v>
      </c>
      <c r="F403" s="599">
        <v>0</v>
      </c>
      <c r="G403" s="599">
        <v>4</v>
      </c>
      <c r="H403" s="599">
        <v>3</v>
      </c>
      <c r="I403" s="599">
        <v>0</v>
      </c>
    </row>
    <row r="404" spans="1:9" s="385" customFormat="1" ht="13.5" customHeight="1">
      <c r="A404" s="597" t="s">
        <v>651</v>
      </c>
      <c r="B404" s="597" t="s">
        <v>7401</v>
      </c>
      <c r="C404" s="597" t="s">
        <v>144</v>
      </c>
      <c r="D404" s="597" t="s">
        <v>92</v>
      </c>
      <c r="E404" s="599">
        <v>32</v>
      </c>
      <c r="F404" s="599">
        <v>0</v>
      </c>
      <c r="G404" s="599">
        <v>23</v>
      </c>
      <c r="H404" s="599">
        <v>9</v>
      </c>
      <c r="I404" s="599">
        <v>0</v>
      </c>
    </row>
    <row r="405" spans="1:9" s="385" customFormat="1" ht="13.5" customHeight="1">
      <c r="A405" s="597" t="s">
        <v>652</v>
      </c>
      <c r="B405" s="597" t="s">
        <v>7401</v>
      </c>
      <c r="C405" s="597" t="s">
        <v>144</v>
      </c>
      <c r="D405" s="597" t="s">
        <v>59</v>
      </c>
      <c r="E405" s="599">
        <v>3</v>
      </c>
      <c r="F405" s="599">
        <v>0</v>
      </c>
      <c r="G405" s="599">
        <v>3</v>
      </c>
      <c r="H405" s="599">
        <v>0</v>
      </c>
      <c r="I405" s="599">
        <v>0</v>
      </c>
    </row>
    <row r="406" spans="1:9" s="385" customFormat="1" ht="13.5" customHeight="1">
      <c r="A406" s="597" t="s">
        <v>653</v>
      </c>
      <c r="B406" s="597" t="s">
        <v>7401</v>
      </c>
      <c r="C406" s="597" t="s">
        <v>144</v>
      </c>
      <c r="D406" s="597" t="s">
        <v>60</v>
      </c>
      <c r="E406" s="599">
        <v>6</v>
      </c>
      <c r="F406" s="599">
        <v>0</v>
      </c>
      <c r="G406" s="599">
        <v>5</v>
      </c>
      <c r="H406" s="599">
        <v>1</v>
      </c>
      <c r="I406" s="599">
        <v>0</v>
      </c>
    </row>
    <row r="407" spans="1:9" s="385" customFormat="1" ht="13.5" customHeight="1">
      <c r="A407" s="597" t="s">
        <v>654</v>
      </c>
      <c r="B407" s="597" t="s">
        <v>7401</v>
      </c>
      <c r="C407" s="597" t="s">
        <v>144</v>
      </c>
      <c r="D407" s="597" t="s">
        <v>208</v>
      </c>
      <c r="E407" s="599">
        <v>20</v>
      </c>
      <c r="F407" s="599">
        <v>0</v>
      </c>
      <c r="G407" s="599">
        <v>15</v>
      </c>
      <c r="H407" s="599">
        <v>5</v>
      </c>
      <c r="I407" s="599">
        <v>0</v>
      </c>
    </row>
    <row r="408" spans="1:9" s="385" customFormat="1" ht="13.5" customHeight="1">
      <c r="A408" s="597" t="s">
        <v>655</v>
      </c>
      <c r="B408" s="597" t="s">
        <v>7401</v>
      </c>
      <c r="C408" s="597" t="s">
        <v>144</v>
      </c>
      <c r="D408" s="597" t="s">
        <v>166</v>
      </c>
      <c r="E408" s="599">
        <v>7</v>
      </c>
      <c r="F408" s="599">
        <v>0</v>
      </c>
      <c r="G408" s="599">
        <v>6</v>
      </c>
      <c r="H408" s="599">
        <v>1</v>
      </c>
      <c r="I408" s="599">
        <v>0</v>
      </c>
    </row>
    <row r="409" spans="1:9" s="385" customFormat="1" ht="13.5" customHeight="1">
      <c r="A409" s="597" t="s">
        <v>656</v>
      </c>
      <c r="B409" s="597" t="s">
        <v>7401</v>
      </c>
      <c r="C409" s="597" t="s">
        <v>144</v>
      </c>
      <c r="D409" s="597" t="s">
        <v>61</v>
      </c>
      <c r="E409" s="599">
        <v>19</v>
      </c>
      <c r="F409" s="599">
        <v>2</v>
      </c>
      <c r="G409" s="599">
        <v>11</v>
      </c>
      <c r="H409" s="599">
        <v>3</v>
      </c>
      <c r="I409" s="599">
        <v>3</v>
      </c>
    </row>
    <row r="410" spans="1:9" s="385" customFormat="1" ht="13.5" customHeight="1">
      <c r="A410" s="597" t="s">
        <v>657</v>
      </c>
      <c r="B410" s="597" t="s">
        <v>7401</v>
      </c>
      <c r="C410" s="597" t="s">
        <v>144</v>
      </c>
      <c r="D410" s="597" t="s">
        <v>82</v>
      </c>
      <c r="E410" s="599">
        <v>52</v>
      </c>
      <c r="F410" s="599">
        <v>1</v>
      </c>
      <c r="G410" s="599">
        <v>30</v>
      </c>
      <c r="H410" s="599">
        <v>20</v>
      </c>
      <c r="I410" s="599">
        <v>1</v>
      </c>
    </row>
    <row r="411" spans="1:9" s="385" customFormat="1" ht="13.5" customHeight="1">
      <c r="A411" s="597" t="s">
        <v>658</v>
      </c>
      <c r="B411" s="597" t="s">
        <v>7401</v>
      </c>
      <c r="C411" s="597" t="s">
        <v>144</v>
      </c>
      <c r="D411" s="597" t="s">
        <v>167</v>
      </c>
      <c r="E411" s="599">
        <v>16</v>
      </c>
      <c r="F411" s="599">
        <v>1</v>
      </c>
      <c r="G411" s="599">
        <v>5</v>
      </c>
      <c r="H411" s="599">
        <v>8</v>
      </c>
      <c r="I411" s="599">
        <v>2</v>
      </c>
    </row>
    <row r="412" spans="1:9" s="385" customFormat="1" ht="13.5" customHeight="1">
      <c r="A412" s="597" t="s">
        <v>659</v>
      </c>
      <c r="B412" s="597" t="s">
        <v>7401</v>
      </c>
      <c r="C412" s="597" t="s">
        <v>144</v>
      </c>
      <c r="D412" s="597" t="s">
        <v>83</v>
      </c>
      <c r="E412" s="599">
        <v>7</v>
      </c>
      <c r="F412" s="599">
        <v>0</v>
      </c>
      <c r="G412" s="599">
        <v>3</v>
      </c>
      <c r="H412" s="599">
        <v>4</v>
      </c>
      <c r="I412" s="599">
        <v>0</v>
      </c>
    </row>
    <row r="413" spans="1:9" s="385" customFormat="1" ht="13.5" customHeight="1">
      <c r="A413" s="597" t="s">
        <v>660</v>
      </c>
      <c r="B413" s="597" t="s">
        <v>7401</v>
      </c>
      <c r="C413" s="597" t="s">
        <v>144</v>
      </c>
      <c r="D413" s="597" t="s">
        <v>84</v>
      </c>
      <c r="E413" s="599">
        <v>23</v>
      </c>
      <c r="F413" s="599">
        <v>1</v>
      </c>
      <c r="G413" s="599">
        <v>13</v>
      </c>
      <c r="H413" s="599">
        <v>7</v>
      </c>
      <c r="I413" s="599">
        <v>2</v>
      </c>
    </row>
    <row r="414" spans="1:9" s="385" customFormat="1" ht="13.5" customHeight="1">
      <c r="A414" s="597" t="s">
        <v>6577</v>
      </c>
      <c r="B414" s="597" t="s">
        <v>7401</v>
      </c>
      <c r="C414" s="597" t="s">
        <v>144</v>
      </c>
      <c r="D414" s="597" t="s">
        <v>179</v>
      </c>
      <c r="E414" s="599">
        <v>1</v>
      </c>
      <c r="F414" s="599">
        <v>0</v>
      </c>
      <c r="G414" s="599">
        <v>1</v>
      </c>
      <c r="H414" s="599">
        <v>0</v>
      </c>
      <c r="I414" s="599">
        <v>0</v>
      </c>
    </row>
    <row r="415" spans="1:9" s="385" customFormat="1" ht="13.5" customHeight="1">
      <c r="A415" s="597" t="s">
        <v>661</v>
      </c>
      <c r="B415" s="597" t="s">
        <v>7401</v>
      </c>
      <c r="C415" s="597" t="s">
        <v>144</v>
      </c>
      <c r="D415" s="597" t="s">
        <v>35</v>
      </c>
      <c r="E415" s="599">
        <v>9</v>
      </c>
      <c r="F415" s="599">
        <v>0</v>
      </c>
      <c r="G415" s="599">
        <v>3</v>
      </c>
      <c r="H415" s="599">
        <v>5</v>
      </c>
      <c r="I415" s="599">
        <v>1</v>
      </c>
    </row>
    <row r="416" spans="1:9" s="385" customFormat="1" ht="13.5" customHeight="1">
      <c r="A416" s="597" t="s">
        <v>662</v>
      </c>
      <c r="B416" s="597" t="s">
        <v>7401</v>
      </c>
      <c r="C416" s="597" t="s">
        <v>144</v>
      </c>
      <c r="D416" s="597" t="s">
        <v>190</v>
      </c>
      <c r="E416" s="599">
        <v>41</v>
      </c>
      <c r="F416" s="599">
        <v>1</v>
      </c>
      <c r="G416" s="599">
        <v>31</v>
      </c>
      <c r="H416" s="599">
        <v>7</v>
      </c>
      <c r="I416" s="599">
        <v>2</v>
      </c>
    </row>
    <row r="417" spans="1:9" s="385" customFormat="1" ht="13.5" customHeight="1">
      <c r="A417" s="597" t="s">
        <v>663</v>
      </c>
      <c r="B417" s="597" t="s">
        <v>7401</v>
      </c>
      <c r="C417" s="597" t="s">
        <v>144</v>
      </c>
      <c r="D417" s="597" t="s">
        <v>93</v>
      </c>
      <c r="E417" s="599">
        <v>10</v>
      </c>
      <c r="F417" s="599">
        <v>0</v>
      </c>
      <c r="G417" s="599">
        <v>4</v>
      </c>
      <c r="H417" s="599">
        <v>6</v>
      </c>
      <c r="I417" s="599">
        <v>0</v>
      </c>
    </row>
    <row r="418" spans="1:9" s="385" customFormat="1" ht="13.5" customHeight="1">
      <c r="A418" s="597" t="s">
        <v>664</v>
      </c>
      <c r="B418" s="597" t="s">
        <v>7401</v>
      </c>
      <c r="C418" s="597" t="s">
        <v>144</v>
      </c>
      <c r="D418" s="597" t="s">
        <v>209</v>
      </c>
      <c r="E418" s="599">
        <v>9</v>
      </c>
      <c r="F418" s="599">
        <v>0</v>
      </c>
      <c r="G418" s="599">
        <v>7</v>
      </c>
      <c r="H418" s="599">
        <v>2</v>
      </c>
      <c r="I418" s="599">
        <v>0</v>
      </c>
    </row>
    <row r="419" spans="1:9" s="385" customFormat="1" ht="13.5" customHeight="1">
      <c r="A419" s="597" t="s">
        <v>665</v>
      </c>
      <c r="B419" s="597" t="s">
        <v>7401</v>
      </c>
      <c r="C419" s="597" t="s">
        <v>144</v>
      </c>
      <c r="D419" s="597" t="s">
        <v>210</v>
      </c>
      <c r="E419" s="599">
        <v>11</v>
      </c>
      <c r="F419" s="599">
        <v>3</v>
      </c>
      <c r="G419" s="599">
        <v>5</v>
      </c>
      <c r="H419" s="599">
        <v>3</v>
      </c>
      <c r="I419" s="599">
        <v>0</v>
      </c>
    </row>
    <row r="420" spans="1:9" s="385" customFormat="1" ht="13.5" customHeight="1">
      <c r="A420" s="597" t="s">
        <v>666</v>
      </c>
      <c r="B420" s="597" t="s">
        <v>7401</v>
      </c>
      <c r="C420" s="597" t="s">
        <v>144</v>
      </c>
      <c r="D420" s="597" t="s">
        <v>191</v>
      </c>
      <c r="E420" s="599">
        <v>1</v>
      </c>
      <c r="F420" s="599">
        <v>0</v>
      </c>
      <c r="G420" s="599">
        <v>1</v>
      </c>
      <c r="H420" s="599">
        <v>0</v>
      </c>
      <c r="I420" s="599">
        <v>0</v>
      </c>
    </row>
    <row r="421" spans="1:9" s="385" customFormat="1" ht="13.5" customHeight="1">
      <c r="A421" s="597" t="s">
        <v>667</v>
      </c>
      <c r="B421" s="597" t="s">
        <v>7401</v>
      </c>
      <c r="C421" s="597" t="s">
        <v>144</v>
      </c>
      <c r="D421" s="597" t="s">
        <v>192</v>
      </c>
      <c r="E421" s="599">
        <v>10</v>
      </c>
      <c r="F421" s="599">
        <v>0</v>
      </c>
      <c r="G421" s="599">
        <v>8</v>
      </c>
      <c r="H421" s="599">
        <v>1</v>
      </c>
      <c r="I421" s="599">
        <v>1</v>
      </c>
    </row>
    <row r="422" spans="1:9" s="385" customFormat="1" ht="13.5" customHeight="1">
      <c r="A422" s="597" t="s">
        <v>668</v>
      </c>
      <c r="B422" s="597" t="s">
        <v>7401</v>
      </c>
      <c r="C422" s="597" t="s">
        <v>144</v>
      </c>
      <c r="D422" s="597" t="s">
        <v>152</v>
      </c>
      <c r="E422" s="599">
        <v>11</v>
      </c>
      <c r="F422" s="599">
        <v>1</v>
      </c>
      <c r="G422" s="599">
        <v>8</v>
      </c>
      <c r="H422" s="599">
        <v>1</v>
      </c>
      <c r="I422" s="599">
        <v>1</v>
      </c>
    </row>
    <row r="423" spans="1:9" s="385" customFormat="1" ht="13.5" customHeight="1">
      <c r="A423" s="597" t="s">
        <v>669</v>
      </c>
      <c r="B423" s="597" t="s">
        <v>7401</v>
      </c>
      <c r="C423" s="597" t="s">
        <v>144</v>
      </c>
      <c r="D423" s="597" t="s">
        <v>168</v>
      </c>
      <c r="E423" s="599">
        <v>4</v>
      </c>
      <c r="F423" s="599">
        <v>0</v>
      </c>
      <c r="G423" s="599">
        <v>3</v>
      </c>
      <c r="H423" s="599">
        <v>1</v>
      </c>
      <c r="I423" s="599">
        <v>0</v>
      </c>
    </row>
    <row r="424" spans="1:9" s="385" customFormat="1" ht="13.5" customHeight="1">
      <c r="A424" s="597" t="s">
        <v>670</v>
      </c>
      <c r="B424" s="597" t="s">
        <v>7401</v>
      </c>
      <c r="C424" s="597" t="s">
        <v>144</v>
      </c>
      <c r="D424" s="597" t="s">
        <v>153</v>
      </c>
      <c r="E424" s="599">
        <v>7</v>
      </c>
      <c r="F424" s="599">
        <v>0</v>
      </c>
      <c r="G424" s="599">
        <v>5</v>
      </c>
      <c r="H424" s="599">
        <v>1</v>
      </c>
      <c r="I424" s="599">
        <v>1</v>
      </c>
    </row>
    <row r="425" spans="1:9" s="385" customFormat="1" ht="13.5" customHeight="1">
      <c r="A425" s="597" t="s">
        <v>671</v>
      </c>
      <c r="B425" s="597" t="s">
        <v>7401</v>
      </c>
      <c r="C425" s="597" t="s">
        <v>144</v>
      </c>
      <c r="D425" s="597" t="s">
        <v>36</v>
      </c>
      <c r="E425" s="599">
        <v>6</v>
      </c>
      <c r="F425" s="599">
        <v>0</v>
      </c>
      <c r="G425" s="599">
        <v>3</v>
      </c>
      <c r="H425" s="599">
        <v>3</v>
      </c>
      <c r="I425" s="599">
        <v>0</v>
      </c>
    </row>
    <row r="426" spans="1:9" s="385" customFormat="1" ht="13.5" customHeight="1">
      <c r="A426" s="597" t="s">
        <v>672</v>
      </c>
      <c r="B426" s="597" t="s">
        <v>7401</v>
      </c>
      <c r="C426" s="597" t="s">
        <v>144</v>
      </c>
      <c r="D426" s="597" t="s">
        <v>62</v>
      </c>
      <c r="E426" s="599">
        <v>9</v>
      </c>
      <c r="F426" s="599">
        <v>2</v>
      </c>
      <c r="G426" s="599">
        <v>2</v>
      </c>
      <c r="H426" s="599">
        <v>5</v>
      </c>
      <c r="I426" s="599">
        <v>0</v>
      </c>
    </row>
    <row r="427" spans="1:9" s="385" customFormat="1" ht="13.5" customHeight="1">
      <c r="A427" s="597" t="s">
        <v>673</v>
      </c>
      <c r="B427" s="597" t="s">
        <v>7401</v>
      </c>
      <c r="C427" s="597" t="s">
        <v>144</v>
      </c>
      <c r="D427" s="597" t="s">
        <v>85</v>
      </c>
      <c r="E427" s="599">
        <v>7</v>
      </c>
      <c r="F427" s="599">
        <v>2</v>
      </c>
      <c r="G427" s="599">
        <v>3</v>
      </c>
      <c r="H427" s="599">
        <v>1</v>
      </c>
      <c r="I427" s="599">
        <v>1</v>
      </c>
    </row>
    <row r="428" spans="1:9" s="385" customFormat="1" ht="13.5" customHeight="1">
      <c r="A428" s="597" t="s">
        <v>674</v>
      </c>
      <c r="B428" s="597" t="s">
        <v>7401</v>
      </c>
      <c r="C428" s="597" t="s">
        <v>144</v>
      </c>
      <c r="D428" s="597" t="s">
        <v>37</v>
      </c>
      <c r="E428" s="599">
        <v>5</v>
      </c>
      <c r="F428" s="599">
        <v>0</v>
      </c>
      <c r="G428" s="599">
        <v>3</v>
      </c>
      <c r="H428" s="599">
        <v>0</v>
      </c>
      <c r="I428" s="599">
        <v>2</v>
      </c>
    </row>
    <row r="429" spans="1:9" s="385" customFormat="1" ht="13.5" customHeight="1">
      <c r="A429" s="597" t="s">
        <v>675</v>
      </c>
      <c r="B429" s="597" t="s">
        <v>7401</v>
      </c>
      <c r="C429" s="597" t="s">
        <v>144</v>
      </c>
      <c r="D429" s="597" t="s">
        <v>220</v>
      </c>
      <c r="E429" s="599">
        <v>6</v>
      </c>
      <c r="F429" s="599">
        <v>0</v>
      </c>
      <c r="G429" s="599">
        <v>4</v>
      </c>
      <c r="H429" s="599">
        <v>2</v>
      </c>
      <c r="I429" s="599">
        <v>0</v>
      </c>
    </row>
    <row r="430" spans="1:9" s="385" customFormat="1" ht="13.5" customHeight="1">
      <c r="A430" s="597" t="s">
        <v>676</v>
      </c>
      <c r="B430" s="597" t="s">
        <v>7401</v>
      </c>
      <c r="C430" s="597" t="s">
        <v>144</v>
      </c>
      <c r="D430" s="597" t="s">
        <v>38</v>
      </c>
      <c r="E430" s="599">
        <v>4</v>
      </c>
      <c r="F430" s="599">
        <v>0</v>
      </c>
      <c r="G430" s="599">
        <v>1</v>
      </c>
      <c r="H430" s="599">
        <v>3</v>
      </c>
      <c r="I430" s="599">
        <v>0</v>
      </c>
    </row>
    <row r="431" spans="1:9" s="385" customFormat="1" ht="13.5" customHeight="1">
      <c r="A431" s="597" t="s">
        <v>677</v>
      </c>
      <c r="B431" s="597" t="s">
        <v>7401</v>
      </c>
      <c r="C431" s="597" t="s">
        <v>144</v>
      </c>
      <c r="D431" s="597" t="s">
        <v>63</v>
      </c>
      <c r="E431" s="599">
        <v>8</v>
      </c>
      <c r="F431" s="599">
        <v>2</v>
      </c>
      <c r="G431" s="599">
        <v>6</v>
      </c>
      <c r="H431" s="599">
        <v>0</v>
      </c>
      <c r="I431" s="599">
        <v>0</v>
      </c>
    </row>
    <row r="432" spans="1:9" s="385" customFormat="1" ht="13.5" customHeight="1">
      <c r="A432" s="597" t="s">
        <v>678</v>
      </c>
      <c r="B432" s="597" t="s">
        <v>7401</v>
      </c>
      <c r="C432" s="597" t="s">
        <v>144</v>
      </c>
      <c r="D432" s="597" t="s">
        <v>221</v>
      </c>
      <c r="E432" s="599">
        <v>9</v>
      </c>
      <c r="F432" s="599">
        <v>0</v>
      </c>
      <c r="G432" s="599">
        <v>7</v>
      </c>
      <c r="H432" s="599">
        <v>2</v>
      </c>
      <c r="I432" s="599">
        <v>0</v>
      </c>
    </row>
    <row r="433" spans="1:9" s="385" customFormat="1" ht="13.5" customHeight="1">
      <c r="A433" s="597" t="s">
        <v>679</v>
      </c>
      <c r="B433" s="597" t="s">
        <v>7401</v>
      </c>
      <c r="C433" s="597" t="s">
        <v>144</v>
      </c>
      <c r="D433" s="597" t="s">
        <v>193</v>
      </c>
      <c r="E433" s="599">
        <v>7</v>
      </c>
      <c r="F433" s="599">
        <v>0</v>
      </c>
      <c r="G433" s="599">
        <v>5</v>
      </c>
      <c r="H433" s="599">
        <v>2</v>
      </c>
      <c r="I433" s="599">
        <v>0</v>
      </c>
    </row>
    <row r="434" spans="1:9" s="385" customFormat="1" ht="13.5" customHeight="1">
      <c r="A434" s="597" t="s">
        <v>680</v>
      </c>
      <c r="B434" s="597" t="s">
        <v>7401</v>
      </c>
      <c r="C434" s="597" t="s">
        <v>144</v>
      </c>
      <c r="D434" s="597" t="s">
        <v>222</v>
      </c>
      <c r="E434" s="599">
        <v>18</v>
      </c>
      <c r="F434" s="599">
        <v>0</v>
      </c>
      <c r="G434" s="599">
        <v>6</v>
      </c>
      <c r="H434" s="599">
        <v>10</v>
      </c>
      <c r="I434" s="599">
        <v>2</v>
      </c>
    </row>
    <row r="435" spans="1:9" s="385" customFormat="1" ht="13.5" customHeight="1">
      <c r="A435" s="597" t="s">
        <v>681</v>
      </c>
      <c r="B435" s="597" t="s">
        <v>7401</v>
      </c>
      <c r="C435" s="597" t="s">
        <v>144</v>
      </c>
      <c r="D435" s="597" t="s">
        <v>211</v>
      </c>
      <c r="E435" s="599">
        <v>33</v>
      </c>
      <c r="F435" s="599">
        <v>0</v>
      </c>
      <c r="G435" s="599">
        <v>15</v>
      </c>
      <c r="H435" s="599">
        <v>17</v>
      </c>
      <c r="I435" s="599">
        <v>1</v>
      </c>
    </row>
    <row r="436" spans="1:9" s="385" customFormat="1" ht="13.5" customHeight="1">
      <c r="A436" s="597" t="s">
        <v>682</v>
      </c>
      <c r="B436" s="597" t="s">
        <v>7401</v>
      </c>
      <c r="C436" s="597" t="s">
        <v>144</v>
      </c>
      <c r="D436" s="597" t="s">
        <v>212</v>
      </c>
      <c r="E436" s="599">
        <v>9</v>
      </c>
      <c r="F436" s="599">
        <v>0</v>
      </c>
      <c r="G436" s="599">
        <v>8</v>
      </c>
      <c r="H436" s="599">
        <v>1</v>
      </c>
      <c r="I436" s="599">
        <v>0</v>
      </c>
    </row>
    <row r="437" spans="1:9" s="385" customFormat="1" ht="13.5" customHeight="1">
      <c r="A437" s="597" t="s">
        <v>683</v>
      </c>
      <c r="B437" s="597" t="s">
        <v>7401</v>
      </c>
      <c r="C437" s="597" t="s">
        <v>144</v>
      </c>
      <c r="D437" s="597" t="s">
        <v>169</v>
      </c>
      <c r="E437" s="599">
        <v>7</v>
      </c>
      <c r="F437" s="599">
        <v>0</v>
      </c>
      <c r="G437" s="599">
        <v>3</v>
      </c>
      <c r="H437" s="599">
        <v>4</v>
      </c>
      <c r="I437" s="599">
        <v>0</v>
      </c>
    </row>
    <row r="438" spans="1:9" s="385" customFormat="1" ht="13.5" customHeight="1">
      <c r="A438" s="597" t="s">
        <v>684</v>
      </c>
      <c r="B438" s="597" t="s">
        <v>7401</v>
      </c>
      <c r="C438" s="597" t="s">
        <v>144</v>
      </c>
      <c r="D438" s="597" t="s">
        <v>194</v>
      </c>
      <c r="E438" s="599">
        <v>13</v>
      </c>
      <c r="F438" s="599">
        <v>1</v>
      </c>
      <c r="G438" s="599">
        <v>8</v>
      </c>
      <c r="H438" s="599">
        <v>4</v>
      </c>
      <c r="I438" s="599">
        <v>0</v>
      </c>
    </row>
    <row r="439" spans="1:9" s="385" customFormat="1" ht="13.5" customHeight="1">
      <c r="A439" s="597" t="s">
        <v>685</v>
      </c>
      <c r="B439" s="597" t="s">
        <v>7401</v>
      </c>
      <c r="C439" s="597" t="s">
        <v>144</v>
      </c>
      <c r="D439" s="597" t="s">
        <v>94</v>
      </c>
      <c r="E439" s="599">
        <v>6</v>
      </c>
      <c r="F439" s="599">
        <v>1</v>
      </c>
      <c r="G439" s="599">
        <v>3</v>
      </c>
      <c r="H439" s="599">
        <v>1</v>
      </c>
      <c r="I439" s="599">
        <v>1</v>
      </c>
    </row>
    <row r="440" spans="1:9" s="385" customFormat="1" ht="13.5" customHeight="1">
      <c r="A440" s="597" t="s">
        <v>686</v>
      </c>
      <c r="B440" s="597" t="s">
        <v>7401</v>
      </c>
      <c r="C440" s="597" t="s">
        <v>144</v>
      </c>
      <c r="D440" s="597" t="s">
        <v>154</v>
      </c>
      <c r="E440" s="599">
        <v>7</v>
      </c>
      <c r="F440" s="599">
        <v>0</v>
      </c>
      <c r="G440" s="599">
        <v>5</v>
      </c>
      <c r="H440" s="599">
        <v>2</v>
      </c>
      <c r="I440" s="599">
        <v>0</v>
      </c>
    </row>
    <row r="441" spans="1:9" s="385" customFormat="1" ht="13.5" customHeight="1">
      <c r="A441" s="597" t="s">
        <v>687</v>
      </c>
      <c r="B441" s="597" t="s">
        <v>7401</v>
      </c>
      <c r="C441" s="597" t="s">
        <v>144</v>
      </c>
      <c r="D441" s="597" t="s">
        <v>39</v>
      </c>
      <c r="E441" s="599">
        <v>2</v>
      </c>
      <c r="F441" s="599">
        <v>0</v>
      </c>
      <c r="G441" s="599">
        <v>2</v>
      </c>
      <c r="H441" s="599">
        <v>0</v>
      </c>
      <c r="I441" s="599">
        <v>0</v>
      </c>
    </row>
    <row r="442" spans="1:9" s="385" customFormat="1" ht="13.5" customHeight="1">
      <c r="A442" s="597" t="s">
        <v>688</v>
      </c>
      <c r="B442" s="597" t="s">
        <v>7401</v>
      </c>
      <c r="C442" s="597" t="s">
        <v>144</v>
      </c>
      <c r="D442" s="597" t="s">
        <v>223</v>
      </c>
      <c r="E442" s="599">
        <v>44</v>
      </c>
      <c r="F442" s="599">
        <v>4</v>
      </c>
      <c r="G442" s="599">
        <v>26</v>
      </c>
      <c r="H442" s="599">
        <v>11</v>
      </c>
      <c r="I442" s="599">
        <v>3</v>
      </c>
    </row>
    <row r="443" spans="1:9" s="385" customFormat="1" ht="13.5" customHeight="1">
      <c r="A443" s="597" t="s">
        <v>689</v>
      </c>
      <c r="B443" s="597" t="s">
        <v>7401</v>
      </c>
      <c r="C443" s="597" t="s">
        <v>144</v>
      </c>
      <c r="D443" s="597" t="s">
        <v>40</v>
      </c>
      <c r="E443" s="599">
        <v>9</v>
      </c>
      <c r="F443" s="599">
        <v>0</v>
      </c>
      <c r="G443" s="599">
        <v>5</v>
      </c>
      <c r="H443" s="599">
        <v>3</v>
      </c>
      <c r="I443" s="599">
        <v>1</v>
      </c>
    </row>
    <row r="444" spans="1:9" s="385" customFormat="1" ht="13.5" customHeight="1">
      <c r="A444" s="597" t="s">
        <v>690</v>
      </c>
      <c r="B444" s="597" t="s">
        <v>7401</v>
      </c>
      <c r="C444" s="597" t="s">
        <v>144</v>
      </c>
      <c r="D444" s="597" t="s">
        <v>21</v>
      </c>
      <c r="E444" s="599">
        <v>6</v>
      </c>
      <c r="F444" s="599">
        <v>0</v>
      </c>
      <c r="G444" s="599">
        <v>3</v>
      </c>
      <c r="H444" s="599">
        <v>2</v>
      </c>
      <c r="I444" s="599">
        <v>1</v>
      </c>
    </row>
    <row r="445" spans="1:9" s="385" customFormat="1" ht="13.5" customHeight="1">
      <c r="A445" s="597" t="s">
        <v>691</v>
      </c>
      <c r="B445" s="597" t="s">
        <v>7401</v>
      </c>
      <c r="C445" s="597" t="s">
        <v>144</v>
      </c>
      <c r="D445" s="597" t="s">
        <v>224</v>
      </c>
      <c r="E445" s="599">
        <v>3</v>
      </c>
      <c r="F445" s="599">
        <v>0</v>
      </c>
      <c r="G445" s="599">
        <v>3</v>
      </c>
      <c r="H445" s="599">
        <v>0</v>
      </c>
      <c r="I445" s="599">
        <v>0</v>
      </c>
    </row>
    <row r="446" spans="1:9" s="385" customFormat="1" ht="13.5" customHeight="1">
      <c r="A446" s="597" t="s">
        <v>692</v>
      </c>
      <c r="B446" s="597" t="s">
        <v>7401</v>
      </c>
      <c r="C446" s="597" t="s">
        <v>144</v>
      </c>
      <c r="D446" s="597" t="s">
        <v>95</v>
      </c>
      <c r="E446" s="599">
        <v>23</v>
      </c>
      <c r="F446" s="599">
        <v>1</v>
      </c>
      <c r="G446" s="599">
        <v>12</v>
      </c>
      <c r="H446" s="599">
        <v>9</v>
      </c>
      <c r="I446" s="599">
        <v>1</v>
      </c>
    </row>
    <row r="447" spans="1:9" s="385" customFormat="1" ht="13.5" customHeight="1">
      <c r="A447" s="597" t="s">
        <v>693</v>
      </c>
      <c r="B447" s="597" t="s">
        <v>7401</v>
      </c>
      <c r="C447" s="597" t="s">
        <v>144</v>
      </c>
      <c r="D447" s="597" t="s">
        <v>22</v>
      </c>
      <c r="E447" s="599">
        <v>17</v>
      </c>
      <c r="F447" s="599">
        <v>0</v>
      </c>
      <c r="G447" s="599">
        <v>10</v>
      </c>
      <c r="H447" s="599">
        <v>5</v>
      </c>
      <c r="I447" s="599">
        <v>2</v>
      </c>
    </row>
    <row r="448" spans="1:9" s="385" customFormat="1" ht="13.5" customHeight="1">
      <c r="A448" s="597" t="s">
        <v>694</v>
      </c>
      <c r="B448" s="597" t="s">
        <v>7401</v>
      </c>
      <c r="C448" s="597" t="s">
        <v>144</v>
      </c>
      <c r="D448" s="597" t="s">
        <v>195</v>
      </c>
      <c r="E448" s="599">
        <v>77</v>
      </c>
      <c r="F448" s="599">
        <v>2</v>
      </c>
      <c r="G448" s="599">
        <v>61</v>
      </c>
      <c r="H448" s="599">
        <v>14</v>
      </c>
      <c r="I448" s="599">
        <v>0</v>
      </c>
    </row>
    <row r="449" spans="1:9" s="385" customFormat="1" ht="13.5" customHeight="1">
      <c r="A449" s="597" t="s">
        <v>695</v>
      </c>
      <c r="B449" s="597" t="s">
        <v>7401</v>
      </c>
      <c r="C449" s="597" t="s">
        <v>144</v>
      </c>
      <c r="D449" s="597" t="s">
        <v>155</v>
      </c>
      <c r="E449" s="599">
        <v>15</v>
      </c>
      <c r="F449" s="599">
        <v>1</v>
      </c>
      <c r="G449" s="599">
        <v>11</v>
      </c>
      <c r="H449" s="599">
        <v>3</v>
      </c>
      <c r="I449" s="599">
        <v>0</v>
      </c>
    </row>
    <row r="450" spans="1:9" s="385" customFormat="1" ht="13.5" customHeight="1">
      <c r="A450" s="597" t="s">
        <v>696</v>
      </c>
      <c r="B450" s="597" t="s">
        <v>7401</v>
      </c>
      <c r="C450" s="597" t="s">
        <v>144</v>
      </c>
      <c r="D450" s="597" t="s">
        <v>213</v>
      </c>
      <c r="E450" s="599">
        <v>19</v>
      </c>
      <c r="F450" s="599">
        <v>1</v>
      </c>
      <c r="G450" s="599">
        <v>11</v>
      </c>
      <c r="H450" s="599">
        <v>7</v>
      </c>
      <c r="I450" s="599">
        <v>0</v>
      </c>
    </row>
    <row r="451" spans="1:9" s="385" customFormat="1" ht="13.5" customHeight="1">
      <c r="A451" s="597" t="s">
        <v>697</v>
      </c>
      <c r="B451" s="597" t="s">
        <v>7401</v>
      </c>
      <c r="C451" s="597" t="s">
        <v>144</v>
      </c>
      <c r="D451" s="597" t="s">
        <v>41</v>
      </c>
      <c r="E451" s="599">
        <v>14</v>
      </c>
      <c r="F451" s="599">
        <v>0</v>
      </c>
      <c r="G451" s="599">
        <v>8</v>
      </c>
      <c r="H451" s="599">
        <v>6</v>
      </c>
      <c r="I451" s="599">
        <v>0</v>
      </c>
    </row>
    <row r="452" spans="1:9" s="385" customFormat="1" ht="13.5" customHeight="1">
      <c r="A452" s="597" t="s">
        <v>698</v>
      </c>
      <c r="B452" s="597" t="s">
        <v>7401</v>
      </c>
      <c r="C452" s="597" t="s">
        <v>144</v>
      </c>
      <c r="D452" s="597" t="s">
        <v>225</v>
      </c>
      <c r="E452" s="599">
        <v>4</v>
      </c>
      <c r="F452" s="599">
        <v>0</v>
      </c>
      <c r="G452" s="599">
        <v>2</v>
      </c>
      <c r="H452" s="599">
        <v>1</v>
      </c>
      <c r="I452" s="599">
        <v>1</v>
      </c>
    </row>
    <row r="453" spans="1:9" s="385" customFormat="1" ht="13.5" customHeight="1">
      <c r="A453" s="597" t="s">
        <v>699</v>
      </c>
      <c r="B453" s="597" t="s">
        <v>7401</v>
      </c>
      <c r="C453" s="597" t="s">
        <v>144</v>
      </c>
      <c r="D453" s="597" t="s">
        <v>96</v>
      </c>
      <c r="E453" s="599">
        <v>5</v>
      </c>
      <c r="F453" s="599">
        <v>0</v>
      </c>
      <c r="G453" s="599">
        <v>4</v>
      </c>
      <c r="H453" s="599">
        <v>1</v>
      </c>
      <c r="I453" s="599">
        <v>0</v>
      </c>
    </row>
    <row r="454" spans="1:9" s="385" customFormat="1" ht="13.5" customHeight="1">
      <c r="A454" s="597" t="s">
        <v>700</v>
      </c>
      <c r="B454" s="597" t="s">
        <v>7401</v>
      </c>
      <c r="C454" s="597" t="s">
        <v>144</v>
      </c>
      <c r="D454" s="597" t="s">
        <v>214</v>
      </c>
      <c r="E454" s="599">
        <v>5</v>
      </c>
      <c r="F454" s="599">
        <v>0</v>
      </c>
      <c r="G454" s="599">
        <v>3</v>
      </c>
      <c r="H454" s="599">
        <v>2</v>
      </c>
      <c r="I454" s="599">
        <v>0</v>
      </c>
    </row>
    <row r="455" spans="1:9" s="385" customFormat="1" ht="13.5" customHeight="1">
      <c r="A455" s="597" t="s">
        <v>701</v>
      </c>
      <c r="B455" s="597" t="s">
        <v>7401</v>
      </c>
      <c r="C455" s="597" t="s">
        <v>144</v>
      </c>
      <c r="D455" s="597" t="s">
        <v>156</v>
      </c>
      <c r="E455" s="599">
        <v>2</v>
      </c>
      <c r="F455" s="599">
        <v>0</v>
      </c>
      <c r="G455" s="599">
        <v>2</v>
      </c>
      <c r="H455" s="599">
        <v>0</v>
      </c>
      <c r="I455" s="599">
        <v>0</v>
      </c>
    </row>
    <row r="456" spans="1:9" s="385" customFormat="1" ht="13.5" customHeight="1">
      <c r="A456" s="597" t="s">
        <v>702</v>
      </c>
      <c r="B456" s="597" t="s">
        <v>7401</v>
      </c>
      <c r="C456" s="597" t="s">
        <v>144</v>
      </c>
      <c r="D456" s="597" t="s">
        <v>42</v>
      </c>
      <c r="E456" s="599">
        <v>12</v>
      </c>
      <c r="F456" s="599">
        <v>0</v>
      </c>
      <c r="G456" s="599">
        <v>8</v>
      </c>
      <c r="H456" s="599">
        <v>4</v>
      </c>
      <c r="I456" s="599">
        <v>0</v>
      </c>
    </row>
    <row r="457" spans="1:9" s="385" customFormat="1" ht="13.5" customHeight="1">
      <c r="A457" s="597" t="s">
        <v>703</v>
      </c>
      <c r="B457" s="597" t="s">
        <v>7401</v>
      </c>
      <c r="C457" s="597" t="s">
        <v>144</v>
      </c>
      <c r="D457" s="597" t="s">
        <v>64</v>
      </c>
      <c r="E457" s="599">
        <v>17</v>
      </c>
      <c r="F457" s="599">
        <v>3</v>
      </c>
      <c r="G457" s="599">
        <v>7</v>
      </c>
      <c r="H457" s="599">
        <v>6</v>
      </c>
      <c r="I457" s="599">
        <v>1</v>
      </c>
    </row>
    <row r="458" spans="1:9" s="385" customFormat="1" ht="13.5" customHeight="1">
      <c r="A458" s="597" t="s">
        <v>704</v>
      </c>
      <c r="B458" s="597" t="s">
        <v>7401</v>
      </c>
      <c r="C458" s="597" t="s">
        <v>144</v>
      </c>
      <c r="D458" s="597" t="s">
        <v>226</v>
      </c>
      <c r="E458" s="599">
        <v>8</v>
      </c>
      <c r="F458" s="599">
        <v>0</v>
      </c>
      <c r="G458" s="599">
        <v>6</v>
      </c>
      <c r="H458" s="599">
        <v>2</v>
      </c>
      <c r="I458" s="599">
        <v>0</v>
      </c>
    </row>
    <row r="459" spans="1:9" s="385" customFormat="1" ht="13.5" customHeight="1">
      <c r="A459" s="597" t="s">
        <v>705</v>
      </c>
      <c r="B459" s="597" t="s">
        <v>7401</v>
      </c>
      <c r="C459" s="597" t="s">
        <v>144</v>
      </c>
      <c r="D459" s="597" t="s">
        <v>157</v>
      </c>
      <c r="E459" s="599">
        <v>14</v>
      </c>
      <c r="F459" s="599">
        <v>0</v>
      </c>
      <c r="G459" s="599">
        <v>7</v>
      </c>
      <c r="H459" s="599">
        <v>6</v>
      </c>
      <c r="I459" s="599">
        <v>1</v>
      </c>
    </row>
    <row r="460" spans="1:9" s="385" customFormat="1" ht="13.5" customHeight="1">
      <c r="A460" s="597" t="s">
        <v>706</v>
      </c>
      <c r="B460" s="597" t="s">
        <v>7401</v>
      </c>
      <c r="C460" s="597" t="s">
        <v>144</v>
      </c>
      <c r="D460" s="597" t="s">
        <v>158</v>
      </c>
      <c r="E460" s="599">
        <v>10</v>
      </c>
      <c r="F460" s="599">
        <v>0</v>
      </c>
      <c r="G460" s="599">
        <v>7</v>
      </c>
      <c r="H460" s="599">
        <v>2</v>
      </c>
      <c r="I460" s="599">
        <v>1</v>
      </c>
    </row>
    <row r="461" spans="1:9" s="385" customFormat="1" ht="13.5" customHeight="1">
      <c r="A461" s="597" t="s">
        <v>707</v>
      </c>
      <c r="B461" s="597" t="s">
        <v>7401</v>
      </c>
      <c r="C461" s="597" t="s">
        <v>144</v>
      </c>
      <c r="D461" s="597" t="s">
        <v>43</v>
      </c>
      <c r="E461" s="599">
        <v>4</v>
      </c>
      <c r="F461" s="599">
        <v>0</v>
      </c>
      <c r="G461" s="599">
        <v>2</v>
      </c>
      <c r="H461" s="599">
        <v>2</v>
      </c>
      <c r="I461" s="599">
        <v>0</v>
      </c>
    </row>
    <row r="462" spans="1:9" s="385" customFormat="1" ht="13.5" customHeight="1">
      <c r="A462" s="597" t="s">
        <v>708</v>
      </c>
      <c r="B462" s="597" t="s">
        <v>7401</v>
      </c>
      <c r="C462" s="597" t="s">
        <v>144</v>
      </c>
      <c r="D462" s="597" t="s">
        <v>227</v>
      </c>
      <c r="E462" s="599">
        <v>37</v>
      </c>
      <c r="F462" s="599">
        <v>3</v>
      </c>
      <c r="G462" s="599">
        <v>20</v>
      </c>
      <c r="H462" s="599">
        <v>12</v>
      </c>
      <c r="I462" s="599">
        <v>2</v>
      </c>
    </row>
    <row r="463" spans="1:9" s="385" customFormat="1" ht="13.5" customHeight="1">
      <c r="A463" s="597" t="s">
        <v>709</v>
      </c>
      <c r="B463" s="597" t="s">
        <v>7401</v>
      </c>
      <c r="C463" s="597" t="s">
        <v>144</v>
      </c>
      <c r="D463" s="597" t="s">
        <v>196</v>
      </c>
      <c r="E463" s="599">
        <v>28</v>
      </c>
      <c r="F463" s="599">
        <v>5</v>
      </c>
      <c r="G463" s="599">
        <v>13</v>
      </c>
      <c r="H463" s="599">
        <v>7</v>
      </c>
      <c r="I463" s="599">
        <v>3</v>
      </c>
    </row>
    <row r="464" spans="1:9" s="385" customFormat="1" ht="13.5" customHeight="1">
      <c r="A464" s="597" t="s">
        <v>710</v>
      </c>
      <c r="B464" s="597" t="s">
        <v>7401</v>
      </c>
      <c r="C464" s="597" t="s">
        <v>144</v>
      </c>
      <c r="D464" s="597" t="s">
        <v>197</v>
      </c>
      <c r="E464" s="599">
        <v>49</v>
      </c>
      <c r="F464" s="599">
        <v>3</v>
      </c>
      <c r="G464" s="599">
        <v>34</v>
      </c>
      <c r="H464" s="599">
        <v>9</v>
      </c>
      <c r="I464" s="599">
        <v>3</v>
      </c>
    </row>
    <row r="465" spans="1:9" s="385" customFormat="1" ht="13.5" customHeight="1">
      <c r="A465" s="597" t="s">
        <v>711</v>
      </c>
      <c r="B465" s="597" t="s">
        <v>7401</v>
      </c>
      <c r="C465" s="597" t="s">
        <v>144</v>
      </c>
      <c r="D465" s="597" t="s">
        <v>159</v>
      </c>
      <c r="E465" s="599">
        <v>4</v>
      </c>
      <c r="F465" s="599">
        <v>0</v>
      </c>
      <c r="G465" s="599">
        <v>1</v>
      </c>
      <c r="H465" s="599">
        <v>3</v>
      </c>
      <c r="I465" s="599">
        <v>0</v>
      </c>
    </row>
    <row r="466" spans="1:9" s="385" customFormat="1" ht="13.5" customHeight="1">
      <c r="A466" s="597" t="s">
        <v>712</v>
      </c>
      <c r="B466" s="597" t="s">
        <v>7401</v>
      </c>
      <c r="C466" s="597" t="s">
        <v>144</v>
      </c>
      <c r="D466" s="597" t="s">
        <v>44</v>
      </c>
      <c r="E466" s="599">
        <v>7</v>
      </c>
      <c r="F466" s="599">
        <v>0</v>
      </c>
      <c r="G466" s="599">
        <v>5</v>
      </c>
      <c r="H466" s="599">
        <v>2</v>
      </c>
      <c r="I466" s="599">
        <v>0</v>
      </c>
    </row>
    <row r="467" spans="1:9" s="385" customFormat="1" ht="13.5" customHeight="1">
      <c r="A467" s="597" t="s">
        <v>713</v>
      </c>
      <c r="B467" s="597" t="s">
        <v>7401</v>
      </c>
      <c r="C467" s="597" t="s">
        <v>144</v>
      </c>
      <c r="D467" s="597" t="s">
        <v>215</v>
      </c>
      <c r="E467" s="599">
        <v>42</v>
      </c>
      <c r="F467" s="599">
        <v>1</v>
      </c>
      <c r="G467" s="599">
        <v>25</v>
      </c>
      <c r="H467" s="599">
        <v>14</v>
      </c>
      <c r="I467" s="599">
        <v>2</v>
      </c>
    </row>
    <row r="468" spans="1:9" s="385" customFormat="1" ht="13.5" customHeight="1">
      <c r="A468" s="597" t="s">
        <v>714</v>
      </c>
      <c r="B468" s="597" t="s">
        <v>7401</v>
      </c>
      <c r="C468" s="597" t="s">
        <v>144</v>
      </c>
      <c r="D468" s="597" t="s">
        <v>198</v>
      </c>
      <c r="E468" s="599">
        <v>8</v>
      </c>
      <c r="F468" s="599">
        <v>0</v>
      </c>
      <c r="G468" s="599">
        <v>7</v>
      </c>
      <c r="H468" s="599">
        <v>1</v>
      </c>
      <c r="I468" s="599">
        <v>0</v>
      </c>
    </row>
    <row r="469" spans="1:9" s="385" customFormat="1" ht="13.5" customHeight="1">
      <c r="A469" s="597" t="s">
        <v>715</v>
      </c>
      <c r="B469" s="597" t="s">
        <v>7401</v>
      </c>
      <c r="C469" s="597" t="s">
        <v>144</v>
      </c>
      <c r="D469" s="597" t="s">
        <v>180</v>
      </c>
      <c r="E469" s="599">
        <v>9</v>
      </c>
      <c r="F469" s="599">
        <v>0</v>
      </c>
      <c r="G469" s="599">
        <v>3</v>
      </c>
      <c r="H469" s="599">
        <v>5</v>
      </c>
      <c r="I469" s="599">
        <v>1</v>
      </c>
    </row>
    <row r="470" spans="1:9" s="385" customFormat="1" ht="13.5" customHeight="1">
      <c r="A470" s="597" t="s">
        <v>716</v>
      </c>
      <c r="B470" s="597" t="s">
        <v>7401</v>
      </c>
      <c r="C470" s="597" t="s">
        <v>144</v>
      </c>
      <c r="D470" s="597" t="s">
        <v>199</v>
      </c>
      <c r="E470" s="599">
        <v>21</v>
      </c>
      <c r="F470" s="599">
        <v>1</v>
      </c>
      <c r="G470" s="599">
        <v>16</v>
      </c>
      <c r="H470" s="599">
        <v>4</v>
      </c>
      <c r="I470" s="599">
        <v>0</v>
      </c>
    </row>
    <row r="471" spans="1:9" s="385" customFormat="1" ht="13.5" customHeight="1">
      <c r="A471" s="597" t="s">
        <v>717</v>
      </c>
      <c r="B471" s="597" t="s">
        <v>7401</v>
      </c>
      <c r="C471" s="597" t="s">
        <v>144</v>
      </c>
      <c r="D471" s="597" t="s">
        <v>228</v>
      </c>
      <c r="E471" s="599">
        <v>6</v>
      </c>
      <c r="F471" s="599">
        <v>1</v>
      </c>
      <c r="G471" s="599">
        <v>2</v>
      </c>
      <c r="H471" s="599">
        <v>2</v>
      </c>
      <c r="I471" s="599">
        <v>1</v>
      </c>
    </row>
    <row r="472" spans="1:9" s="385" customFormat="1" ht="13.5" customHeight="1">
      <c r="A472" s="597" t="s">
        <v>718</v>
      </c>
      <c r="B472" s="597" t="s">
        <v>7401</v>
      </c>
      <c r="C472" s="597" t="s">
        <v>144</v>
      </c>
      <c r="D472" s="597" t="s">
        <v>229</v>
      </c>
      <c r="E472" s="599">
        <v>25</v>
      </c>
      <c r="F472" s="599">
        <v>1</v>
      </c>
      <c r="G472" s="599">
        <v>14</v>
      </c>
      <c r="H472" s="599">
        <v>7</v>
      </c>
      <c r="I472" s="599">
        <v>3</v>
      </c>
    </row>
    <row r="473" spans="1:9" s="385" customFormat="1" ht="13.5" customHeight="1">
      <c r="A473" s="597" t="s">
        <v>719</v>
      </c>
      <c r="B473" s="597" t="s">
        <v>7401</v>
      </c>
      <c r="C473" s="597" t="s">
        <v>144</v>
      </c>
      <c r="D473" s="597" t="s">
        <v>65</v>
      </c>
      <c r="E473" s="599">
        <v>13</v>
      </c>
      <c r="F473" s="599">
        <v>0</v>
      </c>
      <c r="G473" s="599">
        <v>5</v>
      </c>
      <c r="H473" s="599">
        <v>7</v>
      </c>
      <c r="I473" s="599">
        <v>1</v>
      </c>
    </row>
    <row r="474" spans="1:9" s="512" customFormat="1"/>
    <row r="475" spans="1:9" s="512" customFormat="1"/>
    <row r="476" spans="1:9" s="512" customFormat="1">
      <c r="E476" s="599"/>
      <c r="F476" s="599"/>
      <c r="G476" s="599"/>
      <c r="H476" s="599"/>
      <c r="I476" s="599"/>
    </row>
    <row r="477" spans="1:9" s="512" customFormat="1">
      <c r="E477" s="599"/>
      <c r="F477" s="599"/>
      <c r="G477" s="599"/>
      <c r="H477" s="599"/>
      <c r="I477" s="599"/>
    </row>
    <row r="478" spans="1:9" s="512" customFormat="1">
      <c r="E478" s="599"/>
      <c r="F478" s="599"/>
      <c r="G478" s="599"/>
      <c r="H478" s="599"/>
      <c r="I478" s="599"/>
    </row>
    <row r="479" spans="1:9" s="512" customFormat="1">
      <c r="E479" s="599"/>
      <c r="F479" s="599"/>
      <c r="G479" s="599"/>
      <c r="H479" s="599"/>
      <c r="I479" s="599"/>
    </row>
    <row r="480" spans="1:9" s="512" customFormat="1">
      <c r="E480" s="599"/>
      <c r="F480" s="599"/>
      <c r="G480" s="599"/>
      <c r="H480" s="599"/>
      <c r="I480" s="599"/>
    </row>
    <row r="481" spans="5:9" s="512" customFormat="1">
      <c r="E481" s="599"/>
      <c r="F481" s="599"/>
      <c r="G481" s="599"/>
      <c r="H481" s="599"/>
      <c r="I481" s="599"/>
    </row>
    <row r="482" spans="5:9" s="512" customFormat="1">
      <c r="E482" s="599"/>
      <c r="F482" s="599"/>
      <c r="G482" s="599"/>
      <c r="H482" s="599"/>
      <c r="I482" s="599"/>
    </row>
    <row r="483" spans="5:9" s="512" customFormat="1">
      <c r="E483" s="599"/>
      <c r="F483" s="599"/>
      <c r="G483" s="599"/>
      <c r="H483" s="599"/>
      <c r="I483" s="599"/>
    </row>
    <row r="484" spans="5:9" s="512" customFormat="1">
      <c r="E484" s="599"/>
      <c r="F484" s="599"/>
      <c r="G484" s="599"/>
      <c r="H484" s="599"/>
      <c r="I484" s="599"/>
    </row>
    <row r="485" spans="5:9" s="512" customFormat="1">
      <c r="E485" s="599"/>
      <c r="F485" s="599"/>
      <c r="G485" s="599"/>
      <c r="H485" s="599"/>
      <c r="I485" s="599"/>
    </row>
    <row r="486" spans="5:9" s="512" customFormat="1">
      <c r="E486" s="599"/>
      <c r="F486" s="599"/>
      <c r="G486" s="599"/>
      <c r="H486" s="599"/>
      <c r="I486" s="599"/>
    </row>
    <row r="487" spans="5:9" s="512" customFormat="1">
      <c r="E487" s="599"/>
      <c r="F487" s="599"/>
      <c r="G487" s="599"/>
      <c r="H487" s="599"/>
      <c r="I487" s="599"/>
    </row>
    <row r="488" spans="5:9" s="512" customFormat="1">
      <c r="E488" s="599"/>
      <c r="F488" s="599"/>
      <c r="G488" s="599"/>
      <c r="H488" s="599"/>
      <c r="I488" s="599"/>
    </row>
    <row r="489" spans="5:9" s="512" customFormat="1">
      <c r="E489" s="599"/>
      <c r="F489" s="599"/>
      <c r="G489" s="599"/>
      <c r="H489" s="599"/>
      <c r="I489" s="599"/>
    </row>
    <row r="490" spans="5:9" s="512" customFormat="1">
      <c r="E490" s="599"/>
      <c r="F490" s="599"/>
      <c r="G490" s="599"/>
      <c r="H490" s="599"/>
      <c r="I490" s="599"/>
    </row>
    <row r="491" spans="5:9" s="512" customFormat="1"/>
    <row r="492" spans="5:9" s="512" customFormat="1"/>
    <row r="493" spans="5:9" s="512" customFormat="1"/>
    <row r="494" spans="5:9" s="512" customFormat="1"/>
    <row r="495" spans="5:9" s="512" customFormat="1"/>
    <row r="496" spans="5:9" s="512" customFormat="1"/>
    <row r="497" s="512" customFormat="1"/>
    <row r="498" s="512" customFormat="1"/>
    <row r="499" s="512" customFormat="1"/>
    <row r="500" s="512" customFormat="1"/>
    <row r="501" s="512" customFormat="1"/>
    <row r="502" s="512" customFormat="1"/>
    <row r="503" s="512" customFormat="1"/>
    <row r="504" s="512" customFormat="1"/>
    <row r="505" s="512" customFormat="1"/>
    <row r="506" s="512" customFormat="1"/>
    <row r="507" s="512" customFormat="1"/>
    <row r="508" s="512" customFormat="1"/>
    <row r="509" s="512" customFormat="1"/>
    <row r="510" s="512" customFormat="1"/>
    <row r="511" s="512" customFormat="1"/>
    <row r="512" s="512" customFormat="1"/>
    <row r="513" s="512" customFormat="1"/>
    <row r="514" s="512" customFormat="1"/>
    <row r="515" s="512" customFormat="1"/>
    <row r="516" s="512" customFormat="1"/>
    <row r="517" s="512" customFormat="1"/>
    <row r="518" s="512" customFormat="1"/>
    <row r="519" s="512" customFormat="1"/>
    <row r="520" s="512" customFormat="1"/>
    <row r="521" s="512" customFormat="1"/>
    <row r="522" s="512" customFormat="1"/>
    <row r="523" s="512" customFormat="1"/>
    <row r="524" s="512" customFormat="1"/>
    <row r="525" s="512" customFormat="1"/>
    <row r="526" s="512" customFormat="1"/>
    <row r="527" s="512" customFormat="1"/>
    <row r="528" s="512" customFormat="1"/>
    <row r="529" s="512" customFormat="1"/>
    <row r="530" s="512" customFormat="1"/>
    <row r="531" s="512" customFormat="1"/>
    <row r="532" s="512" customFormat="1"/>
    <row r="533" s="512" customFormat="1"/>
    <row r="534" s="512" customFormat="1"/>
    <row r="535" s="512" customFormat="1"/>
    <row r="536" s="512" customFormat="1"/>
    <row r="537" s="512" customFormat="1"/>
    <row r="538" s="512" customFormat="1"/>
    <row r="539" s="512" customFormat="1"/>
    <row r="540" s="512" customFormat="1"/>
    <row r="541" s="512" customFormat="1"/>
    <row r="542" s="512" customFormat="1"/>
    <row r="543" s="512" customFormat="1"/>
    <row r="544" s="512" customFormat="1"/>
    <row r="545" s="512" customFormat="1"/>
    <row r="546" s="512" customFormat="1"/>
    <row r="547" s="512" customFormat="1"/>
    <row r="548" s="512" customFormat="1"/>
    <row r="549" s="512" customFormat="1"/>
    <row r="550" s="512" customFormat="1"/>
    <row r="551" s="512" customFormat="1"/>
    <row r="552" s="512" customFormat="1"/>
    <row r="553" s="512" customFormat="1"/>
    <row r="554" s="512" customFormat="1"/>
    <row r="555" s="512" customFormat="1"/>
    <row r="556" s="512" customFormat="1"/>
    <row r="557" s="512" customFormat="1"/>
    <row r="558" s="512" customFormat="1"/>
    <row r="559" s="512" customFormat="1"/>
    <row r="560" s="512" customFormat="1"/>
    <row r="561" s="512" customFormat="1"/>
    <row r="562" s="512" customFormat="1"/>
    <row r="563" s="512" customFormat="1"/>
    <row r="564" s="512" customFormat="1"/>
    <row r="565" s="512" customFormat="1"/>
    <row r="566" s="512" customFormat="1"/>
    <row r="567" s="512" customFormat="1"/>
    <row r="568" s="512" customFormat="1"/>
    <row r="569" s="512" customFormat="1"/>
    <row r="570" s="512" customFormat="1"/>
    <row r="571" s="512" customFormat="1"/>
    <row r="572" s="512" customFormat="1"/>
    <row r="573" s="512" customFormat="1"/>
    <row r="574" s="512" customFormat="1"/>
    <row r="575" s="512" customFormat="1"/>
    <row r="576" s="512" customFormat="1"/>
    <row r="577" s="512" customFormat="1"/>
    <row r="578" s="512" customFormat="1"/>
    <row r="579" s="512" customFormat="1"/>
    <row r="580" s="512" customFormat="1"/>
    <row r="581" s="512" customFormat="1"/>
    <row r="582" s="512" customFormat="1"/>
    <row r="583" s="512" customFormat="1"/>
    <row r="584" s="512" customFormat="1"/>
    <row r="585" s="512" customFormat="1"/>
    <row r="586" s="512" customFormat="1"/>
    <row r="587" s="512" customFormat="1"/>
    <row r="588" s="512" customFormat="1"/>
    <row r="589" s="512" customFormat="1"/>
    <row r="590" s="512" customFormat="1"/>
    <row r="591" s="512" customFormat="1"/>
    <row r="592" s="512" customFormat="1"/>
    <row r="593" s="512" customFormat="1"/>
    <row r="594" s="512" customFormat="1"/>
    <row r="595" s="512" customFormat="1"/>
    <row r="596" s="512" customFormat="1"/>
    <row r="597" s="512" customFormat="1"/>
    <row r="598" s="512" customFormat="1"/>
    <row r="599" s="512" customFormat="1"/>
    <row r="600" s="512" customFormat="1"/>
    <row r="601" s="512" customFormat="1"/>
    <row r="602" s="512" customFormat="1"/>
    <row r="603" s="512" customFormat="1"/>
    <row r="604" s="512" customFormat="1"/>
    <row r="605" s="512" customFormat="1"/>
    <row r="606" s="512" customFormat="1"/>
    <row r="607" s="512" customFormat="1"/>
    <row r="608" s="512" customFormat="1"/>
    <row r="609" s="512" customFormat="1"/>
    <row r="610" s="512" customFormat="1"/>
    <row r="611" s="512" customFormat="1"/>
    <row r="612" s="512" customFormat="1"/>
    <row r="613" s="512" customFormat="1"/>
    <row r="614" s="512" customFormat="1"/>
    <row r="615" s="512" customFormat="1"/>
    <row r="616" s="512" customFormat="1"/>
    <row r="617" s="512" customFormat="1"/>
    <row r="618" s="512" customFormat="1"/>
    <row r="619" s="512" customFormat="1"/>
    <row r="620" s="512" customFormat="1"/>
    <row r="621" s="512" customFormat="1"/>
    <row r="622" s="512" customFormat="1"/>
    <row r="623" s="512" customFormat="1"/>
    <row r="624" s="512" customFormat="1"/>
    <row r="625" s="512" customFormat="1"/>
    <row r="626" s="512" customFormat="1"/>
    <row r="627" s="512" customFormat="1"/>
    <row r="628" s="512" customFormat="1"/>
    <row r="629" s="512" customFormat="1"/>
    <row r="630" s="512" customFormat="1"/>
    <row r="631" s="512" customFormat="1"/>
    <row r="632" s="512" customFormat="1"/>
    <row r="633" s="512" customFormat="1"/>
    <row r="634" s="512" customFormat="1"/>
    <row r="635" s="512" customFormat="1"/>
    <row r="636" s="512" customFormat="1"/>
    <row r="637" s="512" customFormat="1"/>
    <row r="638" s="512" customFormat="1"/>
    <row r="639" s="512" customFormat="1"/>
    <row r="640" s="512" customFormat="1"/>
    <row r="641" s="512" customFormat="1"/>
    <row r="642" s="512" customFormat="1"/>
    <row r="643" s="512" customFormat="1"/>
    <row r="644" s="512" customFormat="1"/>
    <row r="645" s="512" customFormat="1"/>
    <row r="646" s="512" customFormat="1"/>
    <row r="647" s="512" customFormat="1"/>
    <row r="648" s="512" customFormat="1"/>
    <row r="649" s="512" customFormat="1"/>
    <row r="650" s="512" customFormat="1"/>
    <row r="651" s="512" customFormat="1"/>
    <row r="652" s="512" customFormat="1"/>
    <row r="653" s="512" customFormat="1"/>
    <row r="654" s="512" customFormat="1"/>
    <row r="655" s="512" customFormat="1"/>
    <row r="656" s="512" customFormat="1"/>
    <row r="657" s="512" customFormat="1"/>
    <row r="658" s="512" customFormat="1"/>
    <row r="659" s="512" customFormat="1"/>
    <row r="660" s="512" customFormat="1"/>
    <row r="661" s="512" customFormat="1"/>
    <row r="662" s="512" customFormat="1"/>
    <row r="663" s="512" customFormat="1"/>
    <row r="664" s="512" customFormat="1"/>
    <row r="665" s="512" customFormat="1"/>
    <row r="666" s="512" customFormat="1"/>
    <row r="667" s="512" customFormat="1"/>
    <row r="668" s="512" customFormat="1"/>
    <row r="669" s="512" customFormat="1"/>
    <row r="670" s="512" customFormat="1"/>
    <row r="671" s="512" customFormat="1"/>
    <row r="672" s="512" customFormat="1"/>
    <row r="673" s="512" customFormat="1"/>
    <row r="674" s="512" customFormat="1"/>
    <row r="675" s="512" customFormat="1"/>
    <row r="676" s="512" customFormat="1"/>
    <row r="677" s="512" customFormat="1"/>
    <row r="678" s="512" customFormat="1"/>
    <row r="679" s="512" customFormat="1"/>
    <row r="680" s="512" customFormat="1"/>
    <row r="681" s="512" customFormat="1"/>
    <row r="682" s="512" customFormat="1"/>
    <row r="683" s="512" customFormat="1"/>
    <row r="684" s="512" customFormat="1"/>
    <row r="685" s="512" customFormat="1"/>
    <row r="686" s="512" customFormat="1"/>
    <row r="687" s="512" customFormat="1"/>
    <row r="688" s="512" customFormat="1"/>
    <row r="689" s="512" customFormat="1"/>
    <row r="690" s="512" customFormat="1"/>
    <row r="691" s="512" customFormat="1"/>
    <row r="692" s="512" customFormat="1"/>
    <row r="693" s="512" customFormat="1"/>
    <row r="694" s="512" customFormat="1"/>
    <row r="695" s="512" customFormat="1"/>
    <row r="696" s="512" customFormat="1"/>
    <row r="697" s="512" customFormat="1"/>
    <row r="698" s="512" customFormat="1"/>
    <row r="699" s="512" customFormat="1"/>
    <row r="700" s="512" customFormat="1"/>
    <row r="701" s="512" customFormat="1"/>
    <row r="702" s="512" customFormat="1"/>
    <row r="703" s="512" customFormat="1"/>
    <row r="704" s="512" customFormat="1"/>
    <row r="705" s="512" customFormat="1"/>
    <row r="706" s="512" customFormat="1"/>
    <row r="707" s="512" customFormat="1"/>
    <row r="708" s="512" customFormat="1"/>
    <row r="709" s="512" customFormat="1"/>
    <row r="710" s="512" customFormat="1"/>
    <row r="711" s="512" customFormat="1"/>
    <row r="712" s="512" customFormat="1"/>
    <row r="713" s="512" customFormat="1"/>
    <row r="714" s="512" customFormat="1"/>
    <row r="715" s="512" customFormat="1"/>
    <row r="716" s="512" customFormat="1"/>
    <row r="717" s="512" customFormat="1"/>
    <row r="718" s="512" customFormat="1"/>
    <row r="719" s="512" customFormat="1"/>
    <row r="720" s="512" customFormat="1"/>
    <row r="721" s="512" customFormat="1"/>
    <row r="722" s="512" customFormat="1"/>
    <row r="723" s="512" customFormat="1"/>
    <row r="724" s="512" customFormat="1"/>
    <row r="725" s="512" customFormat="1"/>
    <row r="726" s="512" customFormat="1"/>
    <row r="727" s="512" customFormat="1"/>
    <row r="728" s="512" customFormat="1"/>
    <row r="729" s="512" customFormat="1"/>
    <row r="730" s="512" customFormat="1"/>
    <row r="731" s="512" customFormat="1"/>
    <row r="732" s="512" customFormat="1"/>
    <row r="733" s="512" customFormat="1"/>
    <row r="734" s="512" customFormat="1"/>
    <row r="735" s="512" customFormat="1"/>
    <row r="736" s="512" customFormat="1"/>
    <row r="737" s="512" customFormat="1"/>
    <row r="738" s="512" customFormat="1"/>
    <row r="739" s="512" customFormat="1"/>
    <row r="740" s="512" customFormat="1"/>
    <row r="741" s="512" customFormat="1"/>
    <row r="742" s="512" customFormat="1"/>
    <row r="743" s="512" customFormat="1"/>
    <row r="744" s="512" customFormat="1"/>
    <row r="745" s="512" customFormat="1"/>
    <row r="746" s="512" customFormat="1"/>
    <row r="747" s="512" customFormat="1"/>
    <row r="748" s="512" customFormat="1"/>
    <row r="749" s="512" customFormat="1"/>
    <row r="750" s="512" customFormat="1"/>
    <row r="751" s="512" customFormat="1"/>
    <row r="752" s="512" customFormat="1"/>
    <row r="753" s="512" customFormat="1"/>
    <row r="754" s="512" customFormat="1"/>
    <row r="755" s="512" customFormat="1"/>
    <row r="756" s="512" customFormat="1"/>
    <row r="757" s="512" customFormat="1"/>
    <row r="758" s="512" customFormat="1"/>
    <row r="759" s="512" customFormat="1"/>
    <row r="760" s="512" customFormat="1"/>
    <row r="761" s="512" customFormat="1"/>
    <row r="762" s="512" customFormat="1"/>
    <row r="763" s="512" customFormat="1"/>
    <row r="764" s="512" customFormat="1"/>
    <row r="765" s="512" customFormat="1"/>
    <row r="766" s="512" customFormat="1"/>
    <row r="767" s="512" customFormat="1"/>
    <row r="768" s="512" customFormat="1"/>
    <row r="769" s="512" customFormat="1"/>
    <row r="770" s="512" customFormat="1"/>
    <row r="771" s="512" customFormat="1"/>
    <row r="772" s="512" customFormat="1"/>
    <row r="773" s="512" customFormat="1"/>
    <row r="774" s="512" customFormat="1"/>
    <row r="775" s="512" customFormat="1"/>
    <row r="776" s="512" customFormat="1"/>
    <row r="777" s="512" customFormat="1"/>
    <row r="778" s="512" customFormat="1"/>
    <row r="779" s="512" customFormat="1"/>
    <row r="780" s="512" customFormat="1"/>
    <row r="781" s="512" customFormat="1"/>
    <row r="782" s="512" customFormat="1"/>
    <row r="783" s="512" customFormat="1"/>
    <row r="784" s="512" customFormat="1"/>
    <row r="785" s="512" customFormat="1"/>
    <row r="786" s="512" customFormat="1"/>
    <row r="787" s="512" customFormat="1"/>
    <row r="788" s="512" customFormat="1"/>
    <row r="789" s="512" customFormat="1"/>
    <row r="790" s="512" customFormat="1"/>
    <row r="791" s="512" customFormat="1"/>
    <row r="792" s="512" customFormat="1"/>
    <row r="793" s="512" customFormat="1"/>
    <row r="794" s="512" customFormat="1"/>
    <row r="795" s="512" customFormat="1"/>
    <row r="796" s="512" customFormat="1"/>
    <row r="797" s="512" customFormat="1"/>
    <row r="798" s="512" customFormat="1"/>
    <row r="799" s="512" customFormat="1"/>
    <row r="800" s="512" customFormat="1"/>
    <row r="801" s="512" customFormat="1"/>
    <row r="802" s="512" customFormat="1"/>
    <row r="803" s="512" customFormat="1"/>
    <row r="804" s="512" customFormat="1"/>
    <row r="805" s="512" customFormat="1"/>
    <row r="806" s="512" customFormat="1"/>
    <row r="807" s="512" customFormat="1"/>
    <row r="808" s="512" customFormat="1"/>
    <row r="809" s="512" customFormat="1"/>
    <row r="810" s="512" customFormat="1"/>
    <row r="811" s="512" customFormat="1"/>
    <row r="812" s="512" customFormat="1"/>
    <row r="813" s="512" customFormat="1"/>
    <row r="814" s="512" customFormat="1"/>
    <row r="815" s="512" customFormat="1"/>
    <row r="816" s="512" customFormat="1"/>
    <row r="817" s="512" customFormat="1"/>
    <row r="818" s="512" customFormat="1"/>
    <row r="819" s="512" customFormat="1"/>
    <row r="820" s="512" customFormat="1"/>
    <row r="821" s="512" customFormat="1"/>
    <row r="822" s="512" customFormat="1"/>
    <row r="823" s="512" customFormat="1"/>
    <row r="824" s="512" customFormat="1"/>
    <row r="825" s="512" customFormat="1"/>
    <row r="826" s="512" customFormat="1"/>
    <row r="827" s="512" customFormat="1"/>
    <row r="828" s="512" customFormat="1"/>
    <row r="829" s="512" customFormat="1"/>
    <row r="830" s="512" customFormat="1"/>
    <row r="831" s="512" customFormat="1"/>
    <row r="832" s="512" customFormat="1"/>
    <row r="833" s="512" customFormat="1"/>
    <row r="834" s="512" customFormat="1"/>
    <row r="835" s="512" customFormat="1"/>
    <row r="836" s="512" customFormat="1"/>
    <row r="837" s="512" customFormat="1"/>
    <row r="838" s="512" customFormat="1"/>
    <row r="839" s="512" customFormat="1"/>
    <row r="840" s="512" customFormat="1"/>
    <row r="841" s="512" customFormat="1"/>
    <row r="842" s="512" customFormat="1"/>
    <row r="843" s="512" customFormat="1"/>
    <row r="844" s="512" customFormat="1"/>
    <row r="845" s="512" customFormat="1"/>
    <row r="846" s="512" customFormat="1"/>
    <row r="847" s="512" customFormat="1"/>
    <row r="848" s="512" customFormat="1"/>
    <row r="849" s="512" customFormat="1"/>
    <row r="850" s="512" customFormat="1"/>
    <row r="851" s="512" customFormat="1"/>
    <row r="852" s="512" customFormat="1"/>
    <row r="853" s="512" customFormat="1"/>
    <row r="854" s="512" customFormat="1"/>
    <row r="855" s="512" customFormat="1"/>
    <row r="856" s="512" customFormat="1"/>
    <row r="857" s="512" customFormat="1"/>
    <row r="858" s="512" customFormat="1"/>
    <row r="859" s="512" customFormat="1"/>
    <row r="860" s="512" customFormat="1"/>
    <row r="861" s="512" customFormat="1"/>
    <row r="862" s="512" customFormat="1"/>
    <row r="863" s="512" customFormat="1"/>
    <row r="864" s="512" customFormat="1"/>
    <row r="865" s="512" customFormat="1"/>
    <row r="866" s="512" customFormat="1"/>
    <row r="867" s="512" customFormat="1"/>
    <row r="868" s="512" customFormat="1"/>
    <row r="869" s="512" customFormat="1"/>
    <row r="870" s="512" customFormat="1"/>
    <row r="871" s="512" customFormat="1"/>
    <row r="872" s="512" customFormat="1"/>
    <row r="873" s="512" customFormat="1"/>
    <row r="874" s="512" customFormat="1"/>
    <row r="875" s="512" customFormat="1"/>
    <row r="876" s="512" customFormat="1"/>
    <row r="877" s="512" customFormat="1"/>
    <row r="878" s="512" customFormat="1"/>
    <row r="879" s="512" customFormat="1"/>
    <row r="880" s="512" customFormat="1"/>
    <row r="881" s="512" customFormat="1"/>
    <row r="882" s="512" customFormat="1"/>
    <row r="883" s="512" customFormat="1"/>
    <row r="884" s="512" customFormat="1"/>
    <row r="885" s="512" customFormat="1"/>
    <row r="886" s="512" customFormat="1"/>
    <row r="887" s="512" customFormat="1"/>
    <row r="888" s="512" customFormat="1"/>
    <row r="889" s="512" customFormat="1"/>
    <row r="890" s="512" customFormat="1"/>
    <row r="891" s="512" customFormat="1"/>
    <row r="892" s="512" customFormat="1"/>
    <row r="893" s="512" customFormat="1"/>
    <row r="894" s="512" customFormat="1"/>
    <row r="895" s="512" customFormat="1"/>
    <row r="896" s="512" customFormat="1"/>
    <row r="897" s="512" customFormat="1"/>
    <row r="898" s="512" customFormat="1"/>
    <row r="899" s="512" customFormat="1"/>
    <row r="900" s="512" customFormat="1"/>
    <row r="901" s="512" customFormat="1"/>
    <row r="902" s="512" customFormat="1"/>
    <row r="903" s="512" customFormat="1"/>
    <row r="904" s="512" customFormat="1"/>
    <row r="905" s="512" customFormat="1"/>
    <row r="906" s="512" customFormat="1"/>
    <row r="907" s="512" customFormat="1"/>
    <row r="908" s="512" customFormat="1"/>
    <row r="909" s="512" customFormat="1"/>
    <row r="910" s="512" customFormat="1"/>
    <row r="911" s="512" customFormat="1"/>
    <row r="912" s="512" customFormat="1"/>
    <row r="913" s="512" customFormat="1"/>
    <row r="914" s="512" customFormat="1"/>
    <row r="915" s="512" customFormat="1"/>
    <row r="916" s="512" customFormat="1"/>
    <row r="917" s="512" customFormat="1"/>
    <row r="918" s="512" customFormat="1"/>
    <row r="919" s="512" customFormat="1"/>
    <row r="920" s="512" customFormat="1"/>
    <row r="921" s="512" customFormat="1"/>
    <row r="922" s="512" customFormat="1"/>
    <row r="923" s="512" customFormat="1"/>
    <row r="924" s="512" customFormat="1"/>
    <row r="925" s="512" customFormat="1"/>
    <row r="926" s="512" customFormat="1"/>
    <row r="927" s="512" customFormat="1"/>
    <row r="928" s="512" customFormat="1"/>
    <row r="929" s="512" customFormat="1"/>
    <row r="930" s="512" customFormat="1"/>
    <row r="931" s="512" customFormat="1"/>
    <row r="932" s="512" customFormat="1"/>
    <row r="933" s="512" customFormat="1"/>
    <row r="934" s="512" customFormat="1"/>
    <row r="935" s="512" customFormat="1"/>
    <row r="936" s="512" customFormat="1"/>
    <row r="937" s="512" customFormat="1"/>
    <row r="938" s="512" customFormat="1"/>
    <row r="939" s="512" customFormat="1"/>
    <row r="940" s="512" customFormat="1"/>
    <row r="941" s="512" customFormat="1"/>
    <row r="942" s="512" customFormat="1"/>
    <row r="943" s="512" customFormat="1"/>
    <row r="944" s="512" customFormat="1"/>
    <row r="945" s="512" customFormat="1"/>
    <row r="946" s="512" customFormat="1"/>
    <row r="947" s="512" customFormat="1"/>
    <row r="948" s="512" customFormat="1"/>
    <row r="949" s="512" customFormat="1"/>
    <row r="950" s="512" customFormat="1"/>
    <row r="951" s="512" customFormat="1"/>
    <row r="952" s="512" customFormat="1"/>
    <row r="953" s="512" customFormat="1"/>
    <row r="954" s="512" customFormat="1"/>
    <row r="955" s="512" customFormat="1"/>
    <row r="956" s="512" customFormat="1"/>
    <row r="957" s="512" customFormat="1"/>
    <row r="958" s="512" customFormat="1"/>
    <row r="959" s="512" customFormat="1"/>
    <row r="960" s="512" customFormat="1"/>
    <row r="961" s="512" customFormat="1"/>
    <row r="962" s="512" customFormat="1"/>
    <row r="963" s="512" customFormat="1"/>
    <row r="964" s="512" customFormat="1"/>
    <row r="965" s="512" customFormat="1"/>
    <row r="966" s="512" customFormat="1"/>
    <row r="967" s="512" customFormat="1"/>
    <row r="968" s="512" customFormat="1"/>
    <row r="969" s="512" customFormat="1"/>
    <row r="970" s="512" customFormat="1"/>
    <row r="971" s="512" customFormat="1"/>
    <row r="972" s="512" customFormat="1"/>
    <row r="973" s="512" customFormat="1"/>
    <row r="974" s="512" customFormat="1"/>
    <row r="975" s="512" customFormat="1"/>
    <row r="976" s="512" customFormat="1"/>
    <row r="977" s="512" customFormat="1"/>
    <row r="978" s="512" customFormat="1"/>
    <row r="979" s="512" customFormat="1"/>
    <row r="980" s="512" customFormat="1"/>
    <row r="981" s="512" customFormat="1"/>
    <row r="982" s="512" customFormat="1"/>
    <row r="983" s="512" customFormat="1"/>
    <row r="984" s="512" customFormat="1"/>
    <row r="985" s="512" customFormat="1"/>
    <row r="986" s="512" customFormat="1"/>
    <row r="987" s="512" customFormat="1"/>
    <row r="988" s="512" customFormat="1"/>
    <row r="989" s="512" customFormat="1"/>
    <row r="990" s="512" customFormat="1"/>
    <row r="991" s="512" customFormat="1"/>
    <row r="992" s="512" customFormat="1"/>
    <row r="993" s="512" customFormat="1"/>
    <row r="994" s="512" customFormat="1"/>
    <row r="995" s="512" customFormat="1"/>
    <row r="996" s="512" customFormat="1"/>
    <row r="997" s="512" customFormat="1"/>
    <row r="998" s="512" customFormat="1"/>
    <row r="999" s="512" customFormat="1"/>
    <row r="1000" s="512" customFormat="1"/>
    <row r="1001" s="512" customFormat="1"/>
    <row r="1002" s="512" customFormat="1"/>
    <row r="1003" s="512" customFormat="1"/>
    <row r="1004" s="512" customFormat="1"/>
    <row r="1005" s="512" customFormat="1"/>
    <row r="1006" s="512" customFormat="1"/>
    <row r="1007" s="512" customFormat="1"/>
    <row r="1008" s="512" customFormat="1"/>
    <row r="1009" s="512" customFormat="1"/>
    <row r="1010" s="512" customFormat="1"/>
    <row r="1011" s="512" customFormat="1"/>
    <row r="1012" s="512" customFormat="1"/>
    <row r="1013" s="512" customFormat="1"/>
    <row r="1014" s="512" customFormat="1"/>
    <row r="1015" s="512" customFormat="1"/>
    <row r="1016" s="512" customFormat="1"/>
    <row r="1017" s="512" customFormat="1"/>
    <row r="1018" s="512" customFormat="1"/>
    <row r="1019" s="512" customFormat="1"/>
    <row r="1020" s="512" customFormat="1"/>
    <row r="1021" s="512" customFormat="1"/>
    <row r="1022" s="512" customFormat="1"/>
    <row r="1023" s="512" customFormat="1"/>
    <row r="1024" s="512" customFormat="1"/>
    <row r="1025" s="512" customFormat="1"/>
    <row r="1026" s="512" customFormat="1"/>
    <row r="1027" s="512" customFormat="1"/>
    <row r="1028" s="512" customFormat="1"/>
    <row r="1029" s="512" customFormat="1"/>
    <row r="1030" s="512" customFormat="1"/>
    <row r="1031" s="512" customFormat="1"/>
    <row r="1032" s="512" customFormat="1"/>
    <row r="1033" s="512" customFormat="1"/>
    <row r="1034" s="512" customFormat="1"/>
    <row r="1035" s="512" customFormat="1"/>
    <row r="1036" s="512" customFormat="1"/>
    <row r="1037" s="512" customFormat="1"/>
    <row r="1038" s="512" customFormat="1"/>
    <row r="1039" s="512" customFormat="1"/>
    <row r="1040" s="512" customFormat="1"/>
    <row r="1041" s="512" customFormat="1"/>
    <row r="1042" s="512" customFormat="1"/>
    <row r="1043" s="512" customFormat="1"/>
    <row r="1044" s="512" customFormat="1"/>
    <row r="1045" s="512" customFormat="1"/>
    <row r="1046" s="512" customFormat="1"/>
    <row r="1047" s="512" customFormat="1"/>
    <row r="1048" s="512" customFormat="1"/>
    <row r="1049" s="512" customFormat="1"/>
    <row r="1050" s="512" customFormat="1"/>
    <row r="1051" s="512" customFormat="1"/>
    <row r="1052" s="512" customFormat="1"/>
    <row r="1053" s="512" customFormat="1"/>
    <row r="1054" s="512" customFormat="1"/>
    <row r="1055" s="512" customFormat="1"/>
    <row r="1056" s="512" customFormat="1"/>
    <row r="1057" s="512" customFormat="1"/>
    <row r="1058" s="512" customFormat="1"/>
    <row r="1059" s="512" customFormat="1"/>
    <row r="1060" s="512" customFormat="1"/>
    <row r="1061" s="512" customFormat="1"/>
    <row r="1062" s="512" customFormat="1"/>
    <row r="1063" s="512" customFormat="1"/>
    <row r="1064" s="512" customFormat="1"/>
    <row r="1065" s="512" customFormat="1"/>
    <row r="1066" s="512" customFormat="1"/>
    <row r="1067" s="512" customFormat="1"/>
    <row r="1068" s="512" customFormat="1"/>
    <row r="1069" s="512" customFormat="1"/>
    <row r="1070" s="512" customFormat="1"/>
    <row r="1071" s="512" customFormat="1"/>
    <row r="1072" s="512" customFormat="1"/>
    <row r="1073" s="512" customFormat="1"/>
    <row r="1074" s="512" customFormat="1"/>
    <row r="1075" s="512" customFormat="1"/>
    <row r="1076" s="512" customFormat="1"/>
    <row r="1077" s="512" customFormat="1"/>
    <row r="1078" s="512" customFormat="1"/>
    <row r="1079" s="512" customFormat="1"/>
    <row r="1080" s="512" customFormat="1"/>
    <row r="1081" s="512" customFormat="1"/>
    <row r="1082" s="512" customFormat="1"/>
    <row r="1083" s="512" customFormat="1"/>
    <row r="1084" s="512" customFormat="1"/>
    <row r="1085" s="512" customFormat="1"/>
    <row r="1086" s="512" customFormat="1"/>
    <row r="1087" s="512" customFormat="1"/>
    <row r="1088" s="512" customFormat="1"/>
    <row r="1089" s="512" customFormat="1"/>
    <row r="1090" s="512" customFormat="1"/>
    <row r="1091" s="512" customFormat="1"/>
    <row r="1092" s="512" customFormat="1"/>
    <row r="1093" s="512" customFormat="1"/>
    <row r="1094" s="512" customFormat="1"/>
    <row r="1095" s="512" customFormat="1"/>
    <row r="1096" s="512" customFormat="1"/>
    <row r="1097" s="512" customFormat="1"/>
    <row r="1098" s="512" customFormat="1"/>
    <row r="1099" s="512" customFormat="1"/>
    <row r="1100" s="512" customFormat="1"/>
    <row r="1101" s="512" customFormat="1"/>
    <row r="1102" s="512" customFormat="1"/>
    <row r="1103" s="512" customFormat="1"/>
    <row r="1104" s="512" customFormat="1"/>
    <row r="1105" s="512" customFormat="1"/>
    <row r="1106" s="512" customFormat="1"/>
    <row r="1107" s="512" customFormat="1"/>
    <row r="1108" s="512" customFormat="1"/>
    <row r="1109" s="512" customFormat="1"/>
    <row r="1110" s="512" customFormat="1"/>
    <row r="1111" s="512" customFormat="1"/>
    <row r="1112" s="512" customFormat="1"/>
    <row r="1113" s="512" customFormat="1"/>
    <row r="1114" s="512" customFormat="1"/>
    <row r="1115" s="512" customFormat="1"/>
    <row r="1116" s="512" customFormat="1"/>
    <row r="1117" s="512" customFormat="1"/>
    <row r="1118" s="512" customFormat="1"/>
    <row r="1119" s="512" customFormat="1"/>
    <row r="1120" s="512" customFormat="1"/>
    <row r="1121" s="512" customFormat="1"/>
    <row r="1122" s="512" customFormat="1"/>
    <row r="1123" s="512" customFormat="1"/>
    <row r="1124" s="512" customFormat="1"/>
    <row r="1125" s="512" customFormat="1"/>
    <row r="1126" s="512" customFormat="1"/>
    <row r="1127" s="512" customFormat="1"/>
    <row r="1128" s="512" customFormat="1"/>
    <row r="1129" s="512" customFormat="1"/>
    <row r="1130" s="512" customFormat="1"/>
    <row r="1131" s="512" customFormat="1"/>
    <row r="1132" s="512" customFormat="1"/>
    <row r="1133" s="512" customFormat="1"/>
    <row r="1134" s="512" customFormat="1"/>
    <row r="1135" s="512" customFormat="1"/>
    <row r="1136" s="512" customFormat="1"/>
    <row r="1137" s="512" customFormat="1"/>
    <row r="1138" s="512" customFormat="1"/>
    <row r="1139" s="512" customFormat="1"/>
    <row r="1140" s="512" customFormat="1"/>
    <row r="1141" s="512" customFormat="1"/>
    <row r="1142" s="512" customFormat="1"/>
    <row r="1143" s="512" customFormat="1"/>
    <row r="1144" s="512" customFormat="1"/>
    <row r="1145" s="512" customFormat="1"/>
    <row r="1146" s="512" customFormat="1"/>
    <row r="1147" s="512" customFormat="1"/>
    <row r="1148" s="512" customFormat="1"/>
    <row r="1149" s="512" customFormat="1"/>
    <row r="1150" s="512" customFormat="1"/>
    <row r="1151" s="512" customFormat="1"/>
    <row r="1152" s="512" customFormat="1"/>
    <row r="1153" s="512" customFormat="1"/>
    <row r="1154" s="512" customFormat="1"/>
    <row r="1155" s="512" customFormat="1"/>
    <row r="1156" s="512" customFormat="1"/>
    <row r="1157" s="512" customFormat="1"/>
    <row r="1158" s="512" customFormat="1"/>
    <row r="1159" s="512" customFormat="1"/>
    <row r="1160" s="512" customFormat="1"/>
    <row r="1161" s="512" customFormat="1"/>
    <row r="1162" s="512" customFormat="1"/>
    <row r="1163" s="512" customFormat="1"/>
    <row r="1164" s="512" customFormat="1"/>
    <row r="1165" s="512" customFormat="1"/>
    <row r="1166" s="512" customFormat="1"/>
    <row r="1167" s="512" customFormat="1"/>
    <row r="1168" s="512" customFormat="1"/>
    <row r="1169" s="512" customFormat="1"/>
    <row r="1170" s="512" customFormat="1"/>
    <row r="1171" s="512" customFormat="1"/>
    <row r="1172" s="512" customFormat="1"/>
    <row r="1173" s="512" customFormat="1"/>
    <row r="1174" s="512" customFormat="1"/>
    <row r="1175" s="512" customFormat="1"/>
    <row r="1176" s="512" customFormat="1"/>
    <row r="1177" s="512" customFormat="1"/>
    <row r="1178" s="512" customFormat="1"/>
    <row r="1179" s="512" customFormat="1"/>
    <row r="1180" s="512" customFormat="1"/>
    <row r="1181" s="512" customFormat="1"/>
    <row r="1182" s="512" customFormat="1"/>
    <row r="1183" s="512" customFormat="1"/>
    <row r="1184" s="512" customFormat="1"/>
    <row r="1185" s="512" customFormat="1"/>
    <row r="1186" s="512" customFormat="1"/>
    <row r="1187" s="512" customFormat="1"/>
    <row r="1188" s="512" customFormat="1"/>
    <row r="1189" s="512" customFormat="1"/>
    <row r="1190" s="512" customFormat="1"/>
    <row r="1191" s="512" customFormat="1"/>
    <row r="1192" s="512" customFormat="1"/>
    <row r="1193" s="512" customFormat="1"/>
    <row r="1194" s="512" customFormat="1"/>
    <row r="1195" s="512" customFormat="1"/>
    <row r="1196" s="512" customFormat="1"/>
    <row r="1197" s="512" customFormat="1"/>
    <row r="1198" s="512" customFormat="1"/>
    <row r="1199" s="512" customFormat="1"/>
    <row r="1200" s="512" customFormat="1"/>
    <row r="1201" s="512" customFormat="1"/>
    <row r="1202" s="512" customFormat="1"/>
    <row r="1203" s="512" customFormat="1"/>
    <row r="1204" s="512" customFormat="1"/>
    <row r="1205" s="512" customFormat="1"/>
    <row r="1206" s="512" customFormat="1"/>
    <row r="1207" s="512" customFormat="1"/>
    <row r="1208" s="512" customFormat="1"/>
    <row r="1209" s="512" customFormat="1"/>
    <row r="1210" s="512" customFormat="1"/>
    <row r="1211" s="512" customFormat="1"/>
    <row r="1212" s="512" customFormat="1"/>
    <row r="1213" s="512" customFormat="1"/>
    <row r="1214" s="512" customFormat="1"/>
    <row r="1215" s="512" customFormat="1"/>
    <row r="1216" s="512" customFormat="1"/>
    <row r="1217" s="512" customFormat="1"/>
    <row r="1218" s="512" customFormat="1"/>
    <row r="1219" s="512" customFormat="1"/>
    <row r="1220" s="512" customFormat="1"/>
    <row r="1221" s="512" customFormat="1"/>
    <row r="1222" s="512" customFormat="1"/>
    <row r="1223" s="512" customFormat="1"/>
    <row r="1224" s="512" customFormat="1"/>
    <row r="1225" s="512" customFormat="1"/>
    <row r="1226" s="512" customFormat="1"/>
    <row r="1227" s="512" customFormat="1"/>
    <row r="1228" s="512" customFormat="1"/>
    <row r="1229" s="512" customFormat="1"/>
    <row r="1230" s="512" customFormat="1"/>
    <row r="1231" s="512" customFormat="1"/>
    <row r="1232" s="512" customFormat="1"/>
    <row r="1233" s="512" customFormat="1"/>
    <row r="1234" s="512" customFormat="1"/>
    <row r="1235" s="512" customFormat="1"/>
    <row r="1236" s="512" customFormat="1"/>
    <row r="1237" s="512" customFormat="1"/>
    <row r="1238" s="512" customFormat="1"/>
    <row r="1239" s="512" customFormat="1"/>
    <row r="1240" s="512" customFormat="1"/>
    <row r="1241" s="512" customFormat="1"/>
    <row r="1242" s="512" customFormat="1"/>
    <row r="1243" s="512" customFormat="1"/>
    <row r="1244" s="512" customFormat="1"/>
    <row r="1245" s="512" customFormat="1"/>
    <row r="1246" s="512" customFormat="1"/>
    <row r="1247" s="512" customFormat="1"/>
    <row r="1248" s="512" customFormat="1"/>
    <row r="1249" s="512" customFormat="1"/>
    <row r="1250" s="512" customFormat="1"/>
    <row r="1251" s="512" customFormat="1"/>
    <row r="1252" s="512" customFormat="1"/>
    <row r="1253" s="512" customFormat="1"/>
    <row r="1254" s="512" customFormat="1"/>
    <row r="1255" s="512" customFormat="1"/>
    <row r="1256" s="512" customFormat="1"/>
    <row r="1257" s="512" customFormat="1"/>
    <row r="1258" s="512" customFormat="1"/>
    <row r="1259" s="512" customFormat="1"/>
    <row r="1260" s="512" customFormat="1"/>
    <row r="1261" s="512" customFormat="1"/>
    <row r="1262" s="512" customFormat="1"/>
    <row r="1263" s="512" customFormat="1"/>
    <row r="1264" s="512" customFormat="1"/>
    <row r="1265" s="512" customFormat="1"/>
    <row r="1266" s="512" customFormat="1"/>
    <row r="1267" s="512" customFormat="1"/>
    <row r="1268" s="512" customFormat="1"/>
    <row r="1269" s="512" customFormat="1"/>
    <row r="1270" s="512" customFormat="1"/>
    <row r="1271" s="512" customFormat="1"/>
    <row r="1272" s="512" customFormat="1"/>
    <row r="1273" s="512" customFormat="1"/>
    <row r="1274" s="512" customFormat="1"/>
    <row r="1275" s="512" customFormat="1"/>
    <row r="1276" s="512" customFormat="1"/>
    <row r="1277" s="512" customFormat="1"/>
    <row r="1278" s="512" customFormat="1"/>
    <row r="1279" s="512" customFormat="1"/>
    <row r="1280" s="512" customFormat="1"/>
    <row r="1281" s="512" customFormat="1"/>
    <row r="1282" s="512" customFormat="1"/>
    <row r="1283" s="512" customFormat="1"/>
    <row r="1284" s="512" customFormat="1"/>
    <row r="1285" s="512" customFormat="1"/>
    <row r="1286" s="512" customFormat="1"/>
    <row r="1287" s="512" customFormat="1"/>
    <row r="1288" s="512" customFormat="1"/>
    <row r="1289" s="512" customFormat="1"/>
    <row r="1290" s="512" customFormat="1"/>
    <row r="1291" s="512" customFormat="1"/>
    <row r="1292" s="512" customFormat="1"/>
    <row r="1293" s="512" customFormat="1"/>
    <row r="1294" s="512" customFormat="1"/>
    <row r="1295" s="512" customFormat="1"/>
    <row r="1296" s="512" customFormat="1"/>
    <row r="1297" s="512" customFormat="1"/>
    <row r="1298" s="512" customFormat="1"/>
    <row r="1299" s="512" customFormat="1"/>
    <row r="1300" s="512" customFormat="1"/>
    <row r="1301" s="512" customFormat="1"/>
    <row r="1302" s="512" customFormat="1"/>
    <row r="1303" s="512" customFormat="1"/>
    <row r="1304" s="512" customFormat="1"/>
    <row r="1305" s="512" customFormat="1"/>
    <row r="1306" s="512" customFormat="1"/>
    <row r="1307" s="512" customFormat="1"/>
    <row r="1308" s="512" customFormat="1"/>
    <row r="1309" s="512" customFormat="1"/>
    <row r="1310" s="512" customFormat="1"/>
    <row r="1311" s="512" customFormat="1"/>
    <row r="1312" s="512" customFormat="1"/>
    <row r="1313" s="512" customFormat="1"/>
    <row r="1314" s="512" customFormat="1"/>
    <row r="1315" s="512" customFormat="1"/>
    <row r="1316" s="512" customFormat="1"/>
    <row r="1317" s="512" customFormat="1"/>
    <row r="1318" s="512" customFormat="1"/>
    <row r="1319" s="512" customFormat="1"/>
    <row r="1320" s="512" customFormat="1"/>
    <row r="1321" s="512" customFormat="1"/>
    <row r="1322" s="512" customFormat="1"/>
    <row r="1323" s="512" customFormat="1"/>
    <row r="1324" s="512" customFormat="1"/>
    <row r="1325" s="512" customFormat="1"/>
    <row r="1326" s="512" customFormat="1"/>
    <row r="1327" s="512" customFormat="1"/>
    <row r="1328" s="512" customFormat="1"/>
    <row r="1329" s="512" customFormat="1"/>
    <row r="1330" s="512" customFormat="1"/>
    <row r="1331" s="512" customFormat="1"/>
    <row r="1332" s="512" customFormat="1"/>
    <row r="1333" s="512" customFormat="1"/>
    <row r="1334" s="512" customFormat="1"/>
    <row r="1335" s="512" customFormat="1"/>
    <row r="1336" s="512" customFormat="1"/>
    <row r="1337" s="512" customFormat="1"/>
    <row r="1338" s="512" customFormat="1"/>
    <row r="1339" s="512" customFormat="1"/>
    <row r="1340" s="512" customFormat="1"/>
    <row r="1341" s="512" customFormat="1"/>
    <row r="1342" s="512" customFormat="1"/>
    <row r="1343" s="512" customFormat="1"/>
    <row r="1344" s="512" customFormat="1"/>
    <row r="1345" s="512" customFormat="1"/>
    <row r="1346" s="512" customFormat="1"/>
    <row r="1347" s="512" customFormat="1"/>
    <row r="1348" s="512" customFormat="1"/>
    <row r="1349" s="512" customFormat="1"/>
    <row r="1350" s="512" customFormat="1"/>
    <row r="1351" s="512" customFormat="1"/>
    <row r="1352" s="512" customFormat="1"/>
    <row r="1353" s="512" customFormat="1"/>
    <row r="1354" s="512" customFormat="1"/>
    <row r="1355" s="512" customFormat="1"/>
    <row r="1356" s="512" customFormat="1"/>
    <row r="1357" s="512" customFormat="1"/>
    <row r="1358" s="512" customFormat="1"/>
    <row r="1359" s="512" customFormat="1"/>
    <row r="1360" s="512" customFormat="1"/>
    <row r="1361" s="512" customFormat="1"/>
    <row r="1362" s="512" customFormat="1"/>
    <row r="1363" s="512" customFormat="1"/>
    <row r="1364" s="512" customFormat="1"/>
    <row r="1365" s="512" customFormat="1"/>
    <row r="1366" s="512" customFormat="1"/>
    <row r="1367" s="512" customFormat="1"/>
    <row r="1368" s="512" customFormat="1"/>
    <row r="1369" s="512" customFormat="1"/>
    <row r="1370" s="512" customFormat="1"/>
    <row r="1371" s="512" customFormat="1"/>
    <row r="1372" s="512" customFormat="1"/>
    <row r="1373" s="512" customFormat="1"/>
    <row r="1374" s="512" customFormat="1"/>
    <row r="1375" s="512" customFormat="1"/>
    <row r="1376" s="512" customFormat="1"/>
    <row r="1377" s="512" customFormat="1"/>
    <row r="1378" s="512" customFormat="1"/>
    <row r="1379" s="512" customFormat="1"/>
    <row r="1380" s="512" customFormat="1"/>
    <row r="1381" s="512" customFormat="1"/>
    <row r="1382" s="512" customFormat="1"/>
    <row r="1383" s="512" customFormat="1"/>
    <row r="1384" s="512" customFormat="1"/>
    <row r="1385" s="512" customFormat="1"/>
    <row r="1386" s="512" customFormat="1"/>
    <row r="1387" s="512" customFormat="1"/>
    <row r="1388" s="512" customFormat="1"/>
    <row r="1389" s="512" customFormat="1"/>
    <row r="1390" s="512" customFormat="1"/>
    <row r="1391" s="512" customFormat="1"/>
    <row r="1392" s="512" customFormat="1"/>
    <row r="1393" s="512" customFormat="1"/>
    <row r="1394" s="512" customFormat="1"/>
    <row r="1395" s="512" customFormat="1"/>
    <row r="1396" s="512" customFormat="1"/>
    <row r="1397" s="512" customFormat="1"/>
    <row r="1398" s="512" customFormat="1"/>
    <row r="1399" s="512" customFormat="1"/>
    <row r="1400" s="512" customFormat="1"/>
    <row r="1401" s="512" customFormat="1"/>
    <row r="1402" s="512" customFormat="1"/>
    <row r="1403" s="512" customFormat="1"/>
    <row r="1404" s="512" customFormat="1"/>
    <row r="1405" s="512" customFormat="1"/>
    <row r="1406" s="512" customFormat="1"/>
    <row r="1407" s="512" customFormat="1"/>
    <row r="1408" s="512" customFormat="1"/>
    <row r="1409" s="512" customFormat="1"/>
    <row r="1410" s="512" customFormat="1"/>
    <row r="1411" s="512" customFormat="1"/>
    <row r="1412" s="512" customFormat="1"/>
    <row r="1413" s="512" customFormat="1"/>
    <row r="1414" s="512" customFormat="1"/>
    <row r="1415" s="512" customFormat="1"/>
    <row r="1416" s="512" customFormat="1"/>
    <row r="1417" s="512" customFormat="1"/>
    <row r="1418" s="512" customFormat="1"/>
    <row r="1419" s="512" customFormat="1"/>
    <row r="1420" s="512" customFormat="1"/>
    <row r="1421" s="512" customFormat="1"/>
    <row r="1422" s="512" customFormat="1"/>
    <row r="1423" s="512" customFormat="1"/>
    <row r="1424" s="512" customFormat="1"/>
    <row r="1425" s="512" customFormat="1"/>
    <row r="1426" s="512" customFormat="1"/>
    <row r="1427" s="512" customFormat="1"/>
    <row r="1428" s="512" customFormat="1"/>
    <row r="1429" s="512" customFormat="1"/>
    <row r="1430" s="512" customFormat="1"/>
    <row r="1431" s="512" customFormat="1"/>
    <row r="1432" s="512" customFormat="1"/>
    <row r="1433" s="512" customFormat="1"/>
    <row r="1434" s="512" customFormat="1"/>
    <row r="1435" s="512" customFormat="1"/>
    <row r="1436" s="512" customFormat="1"/>
    <row r="1437" s="512" customFormat="1"/>
    <row r="1438" s="512" customFormat="1"/>
    <row r="1439" s="512" customFormat="1"/>
    <row r="1440" s="512" customFormat="1"/>
    <row r="1441" s="512" customFormat="1"/>
    <row r="1442" s="512" customFormat="1"/>
    <row r="1443" s="512" customFormat="1"/>
    <row r="1444" s="512" customFormat="1"/>
    <row r="1445" s="512" customFormat="1"/>
    <row r="1446" s="512" customFormat="1"/>
    <row r="1447" s="512" customFormat="1"/>
    <row r="1448" s="512" customFormat="1"/>
    <row r="1449" s="512" customFormat="1"/>
    <row r="1450" s="512" customFormat="1"/>
    <row r="1451" s="512" customFormat="1"/>
    <row r="1452" s="512" customFormat="1"/>
    <row r="1453" s="512" customFormat="1"/>
    <row r="1454" s="512" customFormat="1"/>
    <row r="1455" s="512" customFormat="1"/>
    <row r="1456" s="512" customFormat="1"/>
    <row r="1457" s="512" customFormat="1"/>
    <row r="1458" s="512" customFormat="1"/>
    <row r="1459" s="512" customFormat="1"/>
    <row r="1460" s="512" customFormat="1"/>
    <row r="1461" s="512" customFormat="1"/>
    <row r="1462" s="512" customFormat="1"/>
    <row r="1463" s="512" customFormat="1"/>
    <row r="1464" s="512" customFormat="1"/>
    <row r="1465" s="512" customFormat="1"/>
    <row r="1466" s="512" customFormat="1"/>
    <row r="1467" s="512" customFormat="1"/>
    <row r="1468" s="512" customFormat="1"/>
    <row r="1469" s="512" customFormat="1"/>
    <row r="1470" s="512" customFormat="1"/>
    <row r="1471" s="512" customFormat="1"/>
    <row r="1472" s="512" customFormat="1"/>
    <row r="1473" s="512" customFormat="1"/>
    <row r="1474" s="512" customFormat="1"/>
    <row r="1475" s="512" customFormat="1"/>
    <row r="1476" s="512" customFormat="1"/>
    <row r="1477" s="512" customFormat="1"/>
    <row r="1478" s="512" customFormat="1"/>
    <row r="1479" s="512" customFormat="1"/>
    <row r="1480" s="512" customFormat="1"/>
    <row r="1481" s="512" customFormat="1"/>
    <row r="1482" s="512" customFormat="1"/>
    <row r="1483" s="512" customFormat="1"/>
    <row r="1484" s="512" customFormat="1"/>
    <row r="1485" s="512" customFormat="1"/>
    <row r="1486" s="512" customFormat="1"/>
    <row r="1487" s="512" customFormat="1"/>
    <row r="1488" s="512" customFormat="1"/>
    <row r="1489" s="512" customFormat="1"/>
    <row r="1490" s="512" customFormat="1"/>
    <row r="1491" s="512" customFormat="1"/>
    <row r="1492" s="512" customFormat="1"/>
    <row r="1493" s="512" customFormat="1"/>
    <row r="1494" s="512" customFormat="1"/>
    <row r="1495" s="512" customFormat="1"/>
    <row r="1496" s="512" customFormat="1"/>
    <row r="1497" s="512" customFormat="1"/>
    <row r="1498" s="512" customFormat="1"/>
    <row r="1499" s="512" customFormat="1"/>
    <row r="1500" s="512" customFormat="1"/>
    <row r="1501" s="512" customFormat="1"/>
    <row r="1502" s="512" customFormat="1"/>
    <row r="1503" s="512" customFormat="1"/>
    <row r="1504" s="512" customFormat="1"/>
    <row r="1505" s="512" customFormat="1"/>
    <row r="1506" s="512" customFormat="1"/>
    <row r="1507" s="512" customFormat="1"/>
    <row r="1508" s="512" customFormat="1"/>
    <row r="1509" s="512" customFormat="1"/>
    <row r="1510" s="512" customFormat="1"/>
    <row r="1511" s="512" customFormat="1"/>
    <row r="1512" s="512" customFormat="1"/>
    <row r="1513" s="512" customFormat="1"/>
    <row r="1514" s="512" customFormat="1"/>
    <row r="1515" s="512" customFormat="1"/>
    <row r="1516" s="512" customFormat="1"/>
    <row r="1517" s="512" customFormat="1"/>
    <row r="1518" s="512" customFormat="1"/>
    <row r="1519" s="512" customFormat="1"/>
    <row r="1520" s="512" customFormat="1"/>
    <row r="1521" s="512" customFormat="1"/>
    <row r="1522" s="512" customFormat="1"/>
    <row r="1523" s="512" customFormat="1"/>
    <row r="1524" s="512" customFormat="1"/>
    <row r="1525" s="512" customFormat="1"/>
    <row r="1526" s="512" customFormat="1"/>
    <row r="1527" s="512" customFormat="1"/>
    <row r="1528" s="512" customFormat="1"/>
    <row r="1529" s="512" customFormat="1"/>
    <row r="1530" s="512" customFormat="1"/>
    <row r="1531" s="512" customFormat="1"/>
    <row r="1532" s="512" customFormat="1"/>
    <row r="1533" s="512" customFormat="1"/>
    <row r="1534" s="512" customFormat="1"/>
    <row r="1535" s="512" customFormat="1"/>
    <row r="1536" s="512" customFormat="1"/>
    <row r="1537" s="512" customFormat="1"/>
    <row r="1538" s="512" customFormat="1"/>
    <row r="1539" s="512" customFormat="1"/>
    <row r="1540" s="512" customFormat="1"/>
    <row r="1541" s="512" customFormat="1"/>
    <row r="1542" s="512" customFormat="1"/>
    <row r="1543" s="512" customFormat="1"/>
    <row r="1544" s="512" customFormat="1"/>
    <row r="1545" s="512" customFormat="1"/>
    <row r="1546" s="512" customFormat="1"/>
    <row r="1547" s="512" customFormat="1"/>
    <row r="1548" s="512" customFormat="1"/>
    <row r="1549" s="512" customFormat="1"/>
    <row r="1550" s="512" customFormat="1"/>
    <row r="1551" s="512" customFormat="1"/>
    <row r="1552" s="512" customFormat="1"/>
    <row r="1553" s="512" customFormat="1"/>
    <row r="1554" s="512" customFormat="1"/>
    <row r="1555" s="512" customFormat="1"/>
    <row r="1556" s="512" customFormat="1"/>
    <row r="1557" s="512" customFormat="1"/>
    <row r="1558" s="512" customFormat="1"/>
    <row r="1559" s="512" customFormat="1"/>
    <row r="1560" s="512" customFormat="1"/>
    <row r="1561" s="512" customFormat="1"/>
    <row r="1562" s="512" customFormat="1"/>
    <row r="1563" s="512" customFormat="1"/>
    <row r="1564" s="512" customFormat="1"/>
    <row r="1565" s="512" customFormat="1"/>
    <row r="1566" s="512" customFormat="1"/>
    <row r="1567" s="512" customFormat="1"/>
    <row r="1568" s="512" customFormat="1"/>
    <row r="1569" s="512" customFormat="1"/>
    <row r="1570" s="512" customFormat="1"/>
    <row r="1571" s="512" customFormat="1"/>
    <row r="1572" s="512" customFormat="1"/>
    <row r="1573" s="512" customFormat="1"/>
    <row r="1574" s="512" customFormat="1"/>
    <row r="1575" s="512" customFormat="1"/>
    <row r="1576" s="512" customFormat="1"/>
    <row r="1577" s="512" customFormat="1"/>
    <row r="1578" s="512" customFormat="1"/>
    <row r="1579" s="512" customFormat="1"/>
    <row r="1580" s="512" customFormat="1"/>
    <row r="1581" s="512" customFormat="1"/>
    <row r="1582" s="512" customFormat="1"/>
    <row r="1583" s="512" customFormat="1"/>
    <row r="1584" s="512" customFormat="1"/>
    <row r="1585" s="512" customFormat="1"/>
    <row r="1586" s="512" customFormat="1"/>
    <row r="1587" s="512" customFormat="1"/>
    <row r="1588" s="512" customFormat="1"/>
    <row r="1589" s="512" customFormat="1"/>
    <row r="1590" s="512" customFormat="1"/>
    <row r="1591" s="512" customFormat="1"/>
    <row r="1592" s="512" customFormat="1"/>
    <row r="1593" s="512" customFormat="1"/>
    <row r="1594" s="512" customFormat="1"/>
    <row r="1595" s="512" customFormat="1"/>
    <row r="1596" s="512" customFormat="1"/>
    <row r="1597" s="512" customFormat="1"/>
    <row r="1598" s="512" customFormat="1"/>
    <row r="1599" s="512" customFormat="1"/>
    <row r="1600" s="512" customFormat="1"/>
    <row r="1601" s="512" customFormat="1"/>
    <row r="1602" s="512" customFormat="1"/>
    <row r="1603" s="512" customFormat="1"/>
    <row r="1604" s="512" customFormat="1"/>
    <row r="1605" s="512" customFormat="1"/>
    <row r="1606" s="512" customFormat="1"/>
    <row r="1607" s="512" customFormat="1"/>
    <row r="1608" s="512" customFormat="1"/>
    <row r="1609" s="512" customFormat="1"/>
    <row r="1610" s="512" customFormat="1"/>
    <row r="1611" s="512" customFormat="1"/>
    <row r="1612" s="512" customFormat="1"/>
    <row r="1613" s="512" customFormat="1"/>
    <row r="1614" s="512" customFormat="1"/>
    <row r="1615" s="512" customFormat="1"/>
    <row r="1616" s="512" customFormat="1"/>
    <row r="1617" s="512" customFormat="1"/>
    <row r="1618" s="512" customFormat="1"/>
    <row r="1619" s="512" customFormat="1"/>
    <row r="1620" s="512" customFormat="1"/>
    <row r="1621" s="512" customFormat="1"/>
    <row r="1622" s="512" customFormat="1"/>
    <row r="1623" s="512" customFormat="1"/>
    <row r="1624" s="512" customFormat="1"/>
    <row r="1625" s="512" customFormat="1"/>
    <row r="1626" s="512" customFormat="1"/>
    <row r="1627" s="512" customFormat="1"/>
    <row r="1628" s="512" customFormat="1"/>
    <row r="1629" s="512" customFormat="1"/>
    <row r="1630" s="512" customFormat="1"/>
    <row r="1631" s="512" customFormat="1"/>
    <row r="1632" s="512" customFormat="1"/>
    <row r="1633" s="512" customFormat="1"/>
    <row r="1634" s="512" customFormat="1"/>
    <row r="1635" s="512" customFormat="1"/>
    <row r="1636" s="512" customFormat="1"/>
    <row r="1637" s="512" customFormat="1"/>
    <row r="1638" s="512" customFormat="1"/>
    <row r="1639" s="512" customFormat="1"/>
    <row r="1640" s="512" customFormat="1"/>
    <row r="1641" s="512" customFormat="1"/>
    <row r="1642" s="512" customFormat="1"/>
    <row r="1643" s="512" customFormat="1"/>
    <row r="1644" s="512" customFormat="1"/>
    <row r="1645" s="512" customFormat="1"/>
    <row r="1646" s="512" customFormat="1"/>
    <row r="1647" s="512" customFormat="1"/>
    <row r="1648" s="512" customFormat="1"/>
    <row r="1649" s="512" customFormat="1"/>
    <row r="1650" s="512" customFormat="1"/>
    <row r="1651" s="512" customFormat="1"/>
    <row r="1652" s="512" customFormat="1"/>
    <row r="1653" s="512" customFormat="1"/>
    <row r="1654" s="512" customFormat="1"/>
    <row r="1655" s="512" customFormat="1"/>
    <row r="1656" s="512" customFormat="1"/>
    <row r="1657" s="512" customFormat="1"/>
    <row r="1658" s="512" customFormat="1"/>
    <row r="1659" s="512" customFormat="1"/>
    <row r="1660" s="512" customFormat="1"/>
    <row r="1661" s="512" customFormat="1"/>
    <row r="1662" s="512" customFormat="1"/>
    <row r="1663" s="512" customFormat="1"/>
    <row r="1664" s="512" customFormat="1"/>
    <row r="1665" s="512" customFormat="1"/>
    <row r="1666" s="512" customFormat="1"/>
    <row r="1667" s="512" customFormat="1"/>
    <row r="1668" s="512" customFormat="1"/>
    <row r="1669" s="512" customFormat="1"/>
    <row r="1670" s="512" customFormat="1"/>
    <row r="1671" s="512" customFormat="1"/>
    <row r="1672" s="512" customFormat="1"/>
    <row r="1673" s="512" customFormat="1"/>
    <row r="1674" s="512" customFormat="1"/>
    <row r="1675" s="512" customFormat="1"/>
    <row r="1676" s="512" customFormat="1"/>
    <row r="1677" s="512" customFormat="1"/>
    <row r="1678" s="512" customFormat="1"/>
    <row r="1679" s="512" customFormat="1"/>
    <row r="1680" s="512" customFormat="1"/>
    <row r="1681" s="512" customFormat="1"/>
    <row r="1682" s="512" customFormat="1"/>
    <row r="1683" s="512" customFormat="1"/>
    <row r="1684" s="512" customFormat="1"/>
    <row r="1685" s="512" customFormat="1"/>
    <row r="1686" s="512" customFormat="1"/>
    <row r="1687" s="512" customFormat="1"/>
    <row r="1688" s="512" customFormat="1"/>
    <row r="1689" s="512" customFormat="1"/>
    <row r="1690" s="512" customFormat="1"/>
    <row r="1691" s="512" customFormat="1"/>
    <row r="1692" s="512" customFormat="1"/>
    <row r="1693" s="512" customFormat="1"/>
    <row r="1694" s="512" customFormat="1"/>
    <row r="1695" s="512" customFormat="1"/>
    <row r="1696" s="512" customFormat="1"/>
    <row r="1697" s="512" customFormat="1"/>
    <row r="1698" s="512" customFormat="1"/>
    <row r="1699" s="512" customFormat="1"/>
    <row r="1700" s="512" customFormat="1"/>
    <row r="1701" s="512" customFormat="1"/>
    <row r="1702" s="512" customFormat="1"/>
    <row r="1703" s="512" customFormat="1"/>
    <row r="1704" s="512" customFormat="1"/>
    <row r="1705" s="512" customFormat="1"/>
    <row r="1706" s="512" customFormat="1"/>
    <row r="1707" s="512" customFormat="1"/>
    <row r="1708" s="512" customFormat="1"/>
    <row r="1709" s="512" customFormat="1"/>
    <row r="1710" s="512" customFormat="1"/>
    <row r="1711" s="512" customFormat="1"/>
    <row r="1712" s="512" customFormat="1"/>
    <row r="1713" s="512" customFormat="1"/>
    <row r="1714" s="512" customFormat="1"/>
    <row r="1715" s="512" customFormat="1"/>
    <row r="1716" s="512" customFormat="1"/>
    <row r="1717" s="512" customFormat="1"/>
    <row r="1718" s="512" customFormat="1"/>
    <row r="1719" s="512" customFormat="1"/>
    <row r="1720" s="512" customFormat="1"/>
    <row r="1721" s="512" customFormat="1"/>
    <row r="1722" s="512" customFormat="1"/>
    <row r="1723" s="512" customFormat="1"/>
    <row r="1724" s="512" customFormat="1"/>
    <row r="1725" s="512" customFormat="1"/>
    <row r="1726" s="512" customFormat="1"/>
    <row r="1727" s="512" customFormat="1"/>
    <row r="1728" s="512" customFormat="1"/>
    <row r="1729" s="512" customFormat="1"/>
    <row r="1730" s="512" customFormat="1"/>
    <row r="1731" s="512" customFormat="1"/>
    <row r="1732" s="512" customFormat="1"/>
    <row r="1733" s="512" customFormat="1"/>
    <row r="1734" s="512" customFormat="1"/>
    <row r="1735" s="512" customFormat="1"/>
    <row r="1736" s="512" customFormat="1"/>
    <row r="1737" s="512" customFormat="1"/>
    <row r="1738" s="512" customFormat="1"/>
    <row r="1739" s="512" customFormat="1"/>
    <row r="1740" s="512" customFormat="1"/>
    <row r="1741" s="512" customFormat="1"/>
    <row r="1742" s="512" customFormat="1"/>
    <row r="1743" s="512" customFormat="1"/>
    <row r="1744" s="512" customFormat="1"/>
    <row r="1745" s="512" customFormat="1"/>
    <row r="1746" s="512" customFormat="1"/>
    <row r="1747" s="512" customFormat="1"/>
    <row r="1748" s="512" customFormat="1"/>
    <row r="1749" s="512" customFormat="1"/>
    <row r="1750" s="512" customFormat="1"/>
    <row r="1751" s="512" customFormat="1"/>
    <row r="1752" s="512" customFormat="1"/>
    <row r="1753" s="512" customFormat="1"/>
    <row r="1754" s="512" customFormat="1"/>
    <row r="1755" s="512" customFormat="1"/>
    <row r="1756" s="512" customFormat="1"/>
    <row r="1757" s="512" customFormat="1"/>
    <row r="1758" s="512" customFormat="1"/>
    <row r="1759" s="512" customFormat="1"/>
    <row r="1760" s="512" customFormat="1"/>
    <row r="1761" s="512" customFormat="1"/>
    <row r="1762" s="512" customFormat="1"/>
    <row r="1763" s="512" customFormat="1"/>
    <row r="1764" s="512" customFormat="1"/>
    <row r="1765" s="512" customFormat="1"/>
    <row r="1766" s="512" customFormat="1"/>
    <row r="1767" s="512" customFormat="1"/>
    <row r="1768" s="512" customFormat="1"/>
    <row r="1769" s="512" customFormat="1"/>
    <row r="1770" s="512" customFormat="1"/>
    <row r="1771" s="512" customFormat="1"/>
    <row r="1772" s="512" customFormat="1"/>
    <row r="1773" s="512" customFormat="1"/>
    <row r="1774" s="512" customFormat="1"/>
    <row r="1775" s="512" customFormat="1"/>
    <row r="1776" s="512" customFormat="1"/>
    <row r="1777" s="512" customFormat="1"/>
    <row r="1778" s="512" customFormat="1"/>
    <row r="1779" s="512" customFormat="1"/>
    <row r="1780" s="512" customFormat="1"/>
    <row r="1781" s="512" customFormat="1"/>
    <row r="1782" s="512" customFormat="1"/>
    <row r="1783" s="512" customFormat="1"/>
    <row r="1784" s="512" customFormat="1"/>
    <row r="1785" s="512" customFormat="1"/>
    <row r="1786" s="512" customFormat="1"/>
    <row r="1787" s="512" customFormat="1"/>
    <row r="1788" s="512" customFormat="1"/>
    <row r="1789" s="512" customFormat="1"/>
    <row r="1790" s="512" customFormat="1"/>
    <row r="1791" s="512" customFormat="1"/>
    <row r="1792" s="512" customFormat="1"/>
    <row r="1793" s="512" customFormat="1"/>
    <row r="1794" s="512" customFormat="1"/>
    <row r="1795" s="512" customFormat="1"/>
    <row r="1796" s="512" customFormat="1"/>
    <row r="1797" s="512" customFormat="1"/>
    <row r="1798" s="512" customFormat="1"/>
    <row r="1799" s="512" customFormat="1"/>
    <row r="1800" s="512" customFormat="1"/>
    <row r="1801" s="512" customFormat="1"/>
    <row r="1802" s="512" customFormat="1"/>
    <row r="1803" s="512" customFormat="1"/>
    <row r="1804" s="512" customFormat="1"/>
    <row r="1805" s="512" customFormat="1"/>
    <row r="1806" s="512" customFormat="1"/>
    <row r="1807" s="512" customFormat="1"/>
    <row r="1808" s="512" customFormat="1"/>
    <row r="1809" s="512" customFormat="1"/>
    <row r="1810" s="512" customFormat="1"/>
    <row r="1811" s="512" customFormat="1"/>
    <row r="1812" s="512" customFormat="1"/>
    <row r="1813" s="512" customFormat="1"/>
    <row r="1814" s="512" customFormat="1"/>
    <row r="1815" s="512" customFormat="1"/>
    <row r="1816" s="512" customFormat="1"/>
    <row r="1817" s="512" customFormat="1"/>
    <row r="1818" s="512" customFormat="1"/>
    <row r="1819" s="512" customFormat="1"/>
    <row r="1820" s="512" customFormat="1"/>
    <row r="1821" s="512" customFormat="1"/>
    <row r="1822" s="512" customFormat="1"/>
    <row r="1823" s="512" customFormat="1"/>
    <row r="1824" s="512" customFormat="1"/>
    <row r="1825" s="512" customFormat="1"/>
    <row r="1826" s="512" customFormat="1"/>
    <row r="1827" s="512" customFormat="1"/>
    <row r="1828" s="512" customFormat="1"/>
    <row r="1829" s="512" customFormat="1"/>
    <row r="1830" s="512" customFormat="1"/>
    <row r="1831" s="512" customFormat="1"/>
    <row r="1832" s="512" customFormat="1"/>
    <row r="1833" s="512" customFormat="1"/>
    <row r="1834" s="512" customFormat="1"/>
    <row r="1835" s="512" customFormat="1"/>
    <row r="1836" s="512" customFormat="1"/>
    <row r="1837" s="512" customFormat="1"/>
    <row r="1838" s="512" customFormat="1"/>
    <row r="1839" s="512" customFormat="1"/>
    <row r="1840" s="512" customFormat="1"/>
    <row r="1841" s="512" customFormat="1"/>
    <row r="1842" s="512" customFormat="1"/>
    <row r="1843" s="512" customFormat="1"/>
    <row r="1844" s="512" customFormat="1"/>
    <row r="1845" s="512" customFormat="1"/>
    <row r="1846" s="512" customFormat="1"/>
    <row r="1847" s="512" customFormat="1"/>
    <row r="1848" s="512" customFormat="1"/>
    <row r="1849" s="512" customFormat="1"/>
  </sheetData>
  <sheetProtection sheet="1" objects="1" scenarios="1"/>
  <autoFilter ref="A1:I473"/>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sheetPr codeName="Sheet44" enableFormatConditionsCalculation="0">
    <tabColor indexed="9"/>
  </sheetPr>
  <dimension ref="A2:J14"/>
  <sheetViews>
    <sheetView workbookViewId="0"/>
  </sheetViews>
  <sheetFormatPr defaultRowHeight="12.75"/>
  <cols>
    <col min="1" max="1" width="42.140625" customWidth="1"/>
    <col min="2" max="2" width="10.7109375" bestFit="1" customWidth="1"/>
    <col min="3" max="3" width="6.5703125" bestFit="1" customWidth="1"/>
    <col min="4" max="4" width="10.5703125" bestFit="1" customWidth="1"/>
    <col min="5" max="5" width="10.140625" bestFit="1" customWidth="1"/>
    <col min="6" max="6" width="6.5703125" bestFit="1" customWidth="1"/>
    <col min="7" max="7" width="33.140625" bestFit="1" customWidth="1"/>
    <col min="8" max="8" width="10.140625" bestFit="1" customWidth="1"/>
    <col min="9" max="9" width="12" bestFit="1" customWidth="1"/>
    <col min="10" max="11" width="2" bestFit="1" customWidth="1"/>
  </cols>
  <sheetData>
    <row r="2" spans="1:10">
      <c r="A2" t="s">
        <v>8</v>
      </c>
    </row>
    <row r="3" spans="1:10">
      <c r="B3" s="289" t="s">
        <v>73</v>
      </c>
      <c r="C3" s="289" t="s">
        <v>74</v>
      </c>
      <c r="D3" s="289" t="s">
        <v>75</v>
      </c>
      <c r="E3" s="289" t="s">
        <v>76</v>
      </c>
    </row>
    <row r="4" spans="1:10">
      <c r="A4" s="289" t="str">
        <f>G4&amp;" ("&amp;TEXT('Chart 5'!C33,"##,##")&amp;")"</f>
        <v>England (67,673)</v>
      </c>
      <c r="B4" s="289">
        <f>'Chart 5'!H33</f>
        <v>11.596944128382072</v>
      </c>
      <c r="C4" s="289">
        <f>'Chart 5'!I33</f>
        <v>64.731872386328376</v>
      </c>
      <c r="D4" s="289">
        <f>'Chart 5'!J33</f>
        <v>22.704771474591048</v>
      </c>
      <c r="E4" s="289">
        <f>'Chart 5'!K33</f>
        <v>0.96641201069850602</v>
      </c>
      <c r="F4" s="289">
        <f>SUM(B4:E4)</f>
        <v>100.00000000000001</v>
      </c>
      <c r="G4" s="193" t="s">
        <v>67</v>
      </c>
    </row>
    <row r="5" spans="1:10">
      <c r="A5" s="289" t="str">
        <f>G5&amp;" ("&amp;TEXT('Chart 5'!C35,"##,##")&amp;")"</f>
        <v>North West (8,210)</v>
      </c>
      <c r="B5" s="289">
        <f>'Chart 5'!H35</f>
        <v>10.085261875761267</v>
      </c>
      <c r="C5" s="289">
        <f>'Chart 5'!I35</f>
        <v>63.093788063337392</v>
      </c>
      <c r="D5" s="289">
        <f>'Chart 5'!J35</f>
        <v>25.785627283800245</v>
      </c>
      <c r="E5" s="289">
        <f>'Chart 5'!K35</f>
        <v>1.0353227771010962</v>
      </c>
      <c r="F5" s="289">
        <f>SUM(B5:E5)</f>
        <v>100</v>
      </c>
      <c r="G5" s="193" t="s">
        <v>49</v>
      </c>
    </row>
    <row r="6" spans="1:10">
      <c r="A6" s="289" t="str">
        <f>G6&amp;" ("&amp;TEXT('Chart 5'!C36,"##,##")&amp;")"</f>
        <v>North East (2,647)</v>
      </c>
      <c r="B6" s="289">
        <f>'Chart 5'!H36</f>
        <v>9.1046467699282214</v>
      </c>
      <c r="C6" s="289">
        <f>'Chart 5'!I36</f>
        <v>61.919153758972421</v>
      </c>
      <c r="D6" s="289">
        <f>'Chart 5'!J36</f>
        <v>28.145069890442009</v>
      </c>
      <c r="E6" s="289">
        <f>'Chart 5'!K36</f>
        <v>0.83112958065734799</v>
      </c>
      <c r="F6" s="289">
        <f t="shared" ref="F6:F13" si="0">SUM(B6:E6)</f>
        <v>100</v>
      </c>
      <c r="G6" s="193" t="s">
        <v>48</v>
      </c>
      <c r="H6" s="289"/>
      <c r="I6" s="289"/>
      <c r="J6" s="289"/>
    </row>
    <row r="7" spans="1:10">
      <c r="A7" s="289" t="str">
        <f>G7&amp;" ("&amp;TEXT('Chart 5'!C37,"##,##")&amp;")"</f>
        <v>Yorkshire and The Humber (6,421)</v>
      </c>
      <c r="B7" s="289">
        <f>'Chart 5'!H37</f>
        <v>8.0828531381404769</v>
      </c>
      <c r="C7" s="289">
        <f>'Chart 5'!I37</f>
        <v>64.429216632923215</v>
      </c>
      <c r="D7" s="289">
        <f>'Chart 5'!J37</f>
        <v>26.755957016041116</v>
      </c>
      <c r="E7" s="289">
        <f>'Chart 5'!K37</f>
        <v>0.73197321289518769</v>
      </c>
      <c r="F7" s="289">
        <f t="shared" si="0"/>
        <v>100</v>
      </c>
      <c r="G7" s="193" t="s">
        <v>53</v>
      </c>
    </row>
    <row r="8" spans="1:10">
      <c r="A8" s="289" t="str">
        <f>G8&amp;" ("&amp;TEXT('Chart 5'!C38,"##,##")&amp;")"</f>
        <v>East Midlands (5,961)</v>
      </c>
      <c r="B8" s="289">
        <f>'Chart 5'!H38</f>
        <v>9.2769669518537157</v>
      </c>
      <c r="C8" s="289">
        <f>'Chart 5'!I38</f>
        <v>63.160543532964269</v>
      </c>
      <c r="D8" s="289">
        <f>'Chart 5'!J38</f>
        <v>26.488844153665493</v>
      </c>
      <c r="E8" s="289">
        <f>'Chart 5'!K38</f>
        <v>1.073645361516524</v>
      </c>
      <c r="F8" s="289">
        <f t="shared" si="0"/>
        <v>100</v>
      </c>
      <c r="G8" s="193" t="s">
        <v>45</v>
      </c>
    </row>
    <row r="9" spans="1:10">
      <c r="A9" s="289" t="str">
        <f>G9&amp;" ("&amp;TEXT('Chart 5'!C39,"##,##")&amp;")"</f>
        <v>West Midlands (6,090)</v>
      </c>
      <c r="B9" s="289">
        <f>'Chart 5'!H39</f>
        <v>12.413793103448276</v>
      </c>
      <c r="C9" s="289">
        <f>'Chart 5'!I39</f>
        <v>66.584564860426923</v>
      </c>
      <c r="D9" s="289">
        <f>'Chart 5'!J39</f>
        <v>19.753694581280786</v>
      </c>
      <c r="E9" s="289">
        <f>'Chart 5'!K39</f>
        <v>1.2479474548440066</v>
      </c>
      <c r="F9" s="289">
        <f t="shared" si="0"/>
        <v>99.999999999999986</v>
      </c>
      <c r="G9" s="193" t="s">
        <v>52</v>
      </c>
    </row>
    <row r="10" spans="1:10">
      <c r="A10" s="289" t="str">
        <f>G10&amp;" ("&amp;TEXT('Chart 5'!C40,"##,##")&amp;")"</f>
        <v>East of England (7,995)</v>
      </c>
      <c r="B10" s="289">
        <f>'Chart 5'!H40</f>
        <v>12.220137585991244</v>
      </c>
      <c r="C10" s="289">
        <f>'Chart 5'!I40</f>
        <v>67.954971857410882</v>
      </c>
      <c r="D10" s="289">
        <f>'Chart 5'!J40</f>
        <v>18.949343339587241</v>
      </c>
      <c r="E10" s="289">
        <f>'Chart 5'!K40</f>
        <v>0.87554721701063165</v>
      </c>
      <c r="F10" s="289">
        <f t="shared" si="0"/>
        <v>100</v>
      </c>
      <c r="G10" s="193" t="s">
        <v>46</v>
      </c>
    </row>
    <row r="11" spans="1:10">
      <c r="A11" s="289" t="str">
        <f>G11&amp;" ("&amp;TEXT('Chart 5'!C41,"##,##")&amp;")"</f>
        <v>London (10,190)</v>
      </c>
      <c r="B11" s="289">
        <f>'Chart 5'!H41</f>
        <v>10.461236506378803</v>
      </c>
      <c r="C11" s="289">
        <f>'Chart 5'!I41</f>
        <v>64.111874386653582</v>
      </c>
      <c r="D11" s="289">
        <f>'Chart 5'!J41</f>
        <v>23.876349362119726</v>
      </c>
      <c r="E11" s="289">
        <f>'Chart 5'!K41</f>
        <v>1.5505397448478901</v>
      </c>
      <c r="F11" s="289">
        <f t="shared" si="0"/>
        <v>100</v>
      </c>
      <c r="G11" s="193" t="s">
        <v>47</v>
      </c>
    </row>
    <row r="12" spans="1:10">
      <c r="A12" s="289" t="str">
        <f>G12&amp;" ("&amp;TEXT('Chart 5'!C42,"##,##")&amp;")"</f>
        <v>South East (13,178)</v>
      </c>
      <c r="B12" s="289">
        <f>'Chart 5'!H42</f>
        <v>14.251024434663833</v>
      </c>
      <c r="C12" s="289">
        <f>'Chart 5'!I42</f>
        <v>65.745940203369258</v>
      </c>
      <c r="D12" s="289">
        <f>'Chart 5'!J42</f>
        <v>19.312490514493852</v>
      </c>
      <c r="E12" s="289">
        <f>'Chart 5'!K42</f>
        <v>0.69054484747306111</v>
      </c>
      <c r="F12" s="289">
        <f t="shared" si="0"/>
        <v>100</v>
      </c>
      <c r="G12" s="193" t="s">
        <v>50</v>
      </c>
    </row>
    <row r="13" spans="1:10">
      <c r="A13" s="289" t="str">
        <f>G13&amp;" ("&amp;TEXT('Chart 5'!C43,"##,##")&amp;")"</f>
        <v>South West (6,950)</v>
      </c>
      <c r="B13" s="289">
        <f>'Chart 5'!H43</f>
        <v>14.776978417266188</v>
      </c>
      <c r="C13" s="289">
        <f>'Chart 5'!I43</f>
        <v>63.021582733812949</v>
      </c>
      <c r="D13" s="289">
        <f>'Chart 5'!J43</f>
        <v>21.611510791366907</v>
      </c>
      <c r="E13" s="289">
        <f>'Chart 5'!K43</f>
        <v>0.58992805755395683</v>
      </c>
      <c r="F13" s="289">
        <f t="shared" si="0"/>
        <v>100.00000000000001</v>
      </c>
      <c r="G13" s="193" t="s">
        <v>51</v>
      </c>
    </row>
    <row r="14" spans="1:10">
      <c r="A14" s="289"/>
    </row>
  </sheetData>
  <sheetProtection sheet="1" objects="1" scenarios="1"/>
  <phoneticPr fontId="3" type="noConversion"/>
  <pageMargins left="0.75" right="0.75" top="1" bottom="1"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 enableFormatConditionsCalculation="0">
    <tabColor indexed="28"/>
  </sheetPr>
  <dimension ref="A1:J183"/>
  <sheetViews>
    <sheetView zoomScale="85" workbookViewId="0">
      <selection activeCell="A22" sqref="A22"/>
    </sheetView>
  </sheetViews>
  <sheetFormatPr defaultColWidth="9.140625" defaultRowHeight="12.75"/>
  <cols>
    <col min="1" max="1" width="36.42578125" style="201" customWidth="1"/>
    <col min="2" max="2" width="12.85546875" style="201" customWidth="1"/>
    <col min="3" max="3" width="34" style="201" bestFit="1" customWidth="1"/>
    <col min="4" max="4" width="25.5703125" style="201" customWidth="1"/>
    <col min="5" max="5" width="9.140625" style="201"/>
    <col min="6" max="6" width="47.5703125" style="201" customWidth="1"/>
    <col min="7" max="7" width="8.140625" style="201" customWidth="1"/>
    <col min="8" max="8" width="11.42578125" style="201" customWidth="1"/>
    <col min="9" max="16384" width="9.140625" style="201"/>
  </cols>
  <sheetData>
    <row r="1" spans="1:10" s="193" customFormat="1">
      <c r="A1" s="193" t="s">
        <v>9206</v>
      </c>
      <c r="B1" s="193">
        <v>4</v>
      </c>
      <c r="G1" s="195"/>
      <c r="H1" s="1" t="s">
        <v>117</v>
      </c>
      <c r="I1" s="196"/>
      <c r="J1" s="196"/>
    </row>
    <row r="2" spans="1:10" s="193" customFormat="1">
      <c r="A2" s="342"/>
      <c r="C2" s="187"/>
      <c r="D2" s="187"/>
      <c r="F2" s="325"/>
      <c r="G2" s="195"/>
      <c r="H2" s="197"/>
      <c r="I2" s="196"/>
      <c r="J2" s="196"/>
    </row>
    <row r="3" spans="1:10" s="193" customFormat="1">
      <c r="A3" s="342"/>
      <c r="C3" s="187"/>
      <c r="D3" s="187"/>
      <c r="F3" s="325"/>
      <c r="G3" s="195"/>
      <c r="H3" s="197"/>
      <c r="I3" s="196"/>
      <c r="J3" s="196"/>
    </row>
    <row r="4" spans="1:10" s="193" customFormat="1">
      <c r="A4" s="342"/>
      <c r="C4" s="187"/>
      <c r="D4" s="187"/>
      <c r="F4" s="325"/>
      <c r="G4" s="195"/>
      <c r="H4" s="197"/>
      <c r="I4" s="196"/>
      <c r="J4" s="196"/>
    </row>
    <row r="5" spans="1:10" s="193" customFormat="1">
      <c r="F5" s="194"/>
      <c r="G5" s="195"/>
      <c r="H5" s="197"/>
      <c r="I5" s="196"/>
      <c r="J5" s="196"/>
    </row>
    <row r="6" spans="1:10" s="193" customFormat="1">
      <c r="A6" s="193" t="s">
        <v>66</v>
      </c>
      <c r="F6" s="207"/>
      <c r="G6" s="195"/>
      <c r="I6" s="196"/>
      <c r="J6" s="196"/>
    </row>
    <row r="7" spans="1:10" s="193" customFormat="1">
      <c r="A7" s="187"/>
      <c r="F7" s="207"/>
      <c r="G7" s="195"/>
      <c r="I7" s="196"/>
      <c r="J7" s="196"/>
    </row>
    <row r="8" spans="1:10" s="193" customFormat="1">
      <c r="A8" s="187"/>
      <c r="F8" s="207"/>
      <c r="G8" s="195"/>
      <c r="I8" s="196"/>
      <c r="J8" s="196"/>
    </row>
    <row r="9" spans="1:10" s="193" customFormat="1">
      <c r="A9" s="187"/>
      <c r="F9" s="194"/>
      <c r="G9" s="195"/>
      <c r="I9" s="196"/>
      <c r="J9" s="196"/>
    </row>
    <row r="10" spans="1:10" s="193" customFormat="1">
      <c r="F10" s="207"/>
      <c r="G10" s="195"/>
      <c r="I10" s="196"/>
      <c r="J10" s="196"/>
    </row>
    <row r="11" spans="1:10" s="193" customFormat="1">
      <c r="A11" s="187" t="s">
        <v>173</v>
      </c>
      <c r="F11" s="207"/>
      <c r="G11" s="195"/>
    </row>
    <row r="12" spans="1:10" s="193" customFormat="1">
      <c r="A12" s="187" t="s">
        <v>172</v>
      </c>
      <c r="B12" s="187"/>
      <c r="C12" s="198" t="s">
        <v>142</v>
      </c>
      <c r="F12" s="207"/>
      <c r="G12" s="195"/>
    </row>
    <row r="13" spans="1:10" s="193" customFormat="1">
      <c r="A13" s="6" t="s">
        <v>144</v>
      </c>
      <c r="B13" s="6"/>
      <c r="C13" s="6" t="s">
        <v>144</v>
      </c>
      <c r="F13" s="194"/>
      <c r="G13" s="195"/>
    </row>
    <row r="14" spans="1:10" s="189" customFormat="1" ht="14.25" customHeight="1">
      <c r="A14" s="192" t="s">
        <v>175</v>
      </c>
      <c r="B14" s="188"/>
      <c r="C14" s="192" t="s">
        <v>175</v>
      </c>
      <c r="F14" s="207"/>
      <c r="G14" s="199"/>
    </row>
    <row r="15" spans="1:10" s="189" customFormat="1">
      <c r="A15" s="200" t="s">
        <v>174</v>
      </c>
      <c r="B15" s="188"/>
      <c r="C15" s="200" t="s">
        <v>174</v>
      </c>
      <c r="F15" s="207"/>
      <c r="G15" s="199"/>
    </row>
    <row r="16" spans="1:10" s="189" customFormat="1">
      <c r="A16" s="189" t="s">
        <v>143</v>
      </c>
      <c r="C16" s="190" t="s">
        <v>143</v>
      </c>
      <c r="F16" s="207"/>
      <c r="G16" s="199"/>
    </row>
    <row r="17" spans="1:6" s="189" customFormat="1">
      <c r="A17" s="190"/>
    </row>
    <row r="18" spans="1:6">
      <c r="A18" s="2"/>
      <c r="C18" s="2"/>
    </row>
    <row r="19" spans="1:6">
      <c r="A19" s="2"/>
      <c r="C19" s="2"/>
    </row>
    <row r="20" spans="1:6">
      <c r="A20" s="2"/>
      <c r="C20" s="2"/>
    </row>
    <row r="21" spans="1:6">
      <c r="A21" s="2" t="s">
        <v>176</v>
      </c>
      <c r="C21" s="2"/>
      <c r="F21"/>
    </row>
    <row r="22" spans="1:6">
      <c r="A22" s="121" t="str">
        <f>"31 March 2013"</f>
        <v>31 March 2013</v>
      </c>
      <c r="C22" s="2"/>
    </row>
    <row r="23" spans="1:6">
      <c r="A23" s="121"/>
    </row>
    <row r="24" spans="1:6">
      <c r="A24" s="121"/>
      <c r="C24" s="2"/>
    </row>
    <row r="25" spans="1:6">
      <c r="A25" s="202"/>
      <c r="C25" s="2" t="s">
        <v>14</v>
      </c>
      <c r="D25" s="2" t="s">
        <v>14</v>
      </c>
    </row>
    <row r="26" spans="1:6">
      <c r="A26" s="202"/>
      <c r="C26" s="2" t="s">
        <v>15</v>
      </c>
      <c r="D26" s="201" t="s">
        <v>18</v>
      </c>
    </row>
    <row r="27" spans="1:6">
      <c r="A27" s="202"/>
      <c r="C27" s="201" t="s">
        <v>16</v>
      </c>
      <c r="D27" s="201" t="s">
        <v>19</v>
      </c>
    </row>
    <row r="28" spans="1:6">
      <c r="C28" s="2" t="s">
        <v>17</v>
      </c>
      <c r="D28" s="201" t="s">
        <v>20</v>
      </c>
    </row>
    <row r="29" spans="1:6">
      <c r="A29" s="203" t="s">
        <v>66</v>
      </c>
    </row>
    <row r="30" spans="1:6">
      <c r="A30" s="204" t="s">
        <v>97</v>
      </c>
    </row>
    <row r="31" spans="1:6">
      <c r="A31" s="205" t="s">
        <v>98</v>
      </c>
    </row>
    <row r="32" spans="1:6">
      <c r="A32" s="205" t="s">
        <v>230</v>
      </c>
    </row>
    <row r="33" spans="1:1">
      <c r="A33" s="205" t="s">
        <v>200</v>
      </c>
    </row>
    <row r="34" spans="1:1">
      <c r="A34" s="205" t="s">
        <v>86</v>
      </c>
    </row>
    <row r="35" spans="1:1">
      <c r="A35" s="205" t="s">
        <v>99</v>
      </c>
    </row>
    <row r="36" spans="1:1">
      <c r="A36" s="205" t="s">
        <v>216</v>
      </c>
    </row>
    <row r="37" spans="1:1">
      <c r="A37" s="205" t="s">
        <v>23</v>
      </c>
    </row>
    <row r="38" spans="1:1">
      <c r="A38" s="205" t="s">
        <v>24</v>
      </c>
    </row>
    <row r="39" spans="1:1">
      <c r="A39" s="205" t="s">
        <v>25</v>
      </c>
    </row>
    <row r="40" spans="1:1">
      <c r="A40" s="205" t="s">
        <v>201</v>
      </c>
    </row>
    <row r="41" spans="1:1">
      <c r="A41" s="205" t="s">
        <v>181</v>
      </c>
    </row>
    <row r="42" spans="1:1">
      <c r="A42" s="205" t="s">
        <v>231</v>
      </c>
    </row>
    <row r="43" spans="1:1">
      <c r="A43" s="205" t="s">
        <v>100</v>
      </c>
    </row>
    <row r="44" spans="1:1">
      <c r="A44" s="205" t="s">
        <v>182</v>
      </c>
    </row>
    <row r="45" spans="1:1">
      <c r="A45" s="205" t="s">
        <v>202</v>
      </c>
    </row>
    <row r="46" spans="1:1">
      <c r="A46" s="205" t="s">
        <v>101</v>
      </c>
    </row>
    <row r="47" spans="1:1">
      <c r="A47" s="205" t="s">
        <v>183</v>
      </c>
    </row>
    <row r="48" spans="1:1">
      <c r="A48" s="205" t="s">
        <v>26</v>
      </c>
    </row>
    <row r="49" spans="1:1">
      <c r="A49" s="205" t="s">
        <v>232</v>
      </c>
    </row>
    <row r="50" spans="1:1">
      <c r="A50" s="205" t="s">
        <v>87</v>
      </c>
    </row>
    <row r="51" spans="1:1">
      <c r="A51" s="205" t="s">
        <v>102</v>
      </c>
    </row>
    <row r="52" spans="1:1">
      <c r="A52" s="205" t="s">
        <v>88</v>
      </c>
    </row>
    <row r="53" spans="1:1">
      <c r="A53" s="205" t="s">
        <v>27</v>
      </c>
    </row>
    <row r="54" spans="1:1">
      <c r="A54" s="205" t="s">
        <v>28</v>
      </c>
    </row>
    <row r="55" spans="1:1">
      <c r="A55" s="205" t="s">
        <v>103</v>
      </c>
    </row>
    <row r="56" spans="1:1">
      <c r="A56" s="205" t="s">
        <v>203</v>
      </c>
    </row>
    <row r="57" spans="1:1">
      <c r="A57" s="205" t="s">
        <v>217</v>
      </c>
    </row>
    <row r="58" spans="1:1">
      <c r="A58" s="205" t="s">
        <v>104</v>
      </c>
    </row>
    <row r="59" spans="1:1">
      <c r="A59" s="205" t="s">
        <v>29</v>
      </c>
    </row>
    <row r="60" spans="1:1">
      <c r="A60" s="205" t="s">
        <v>160</v>
      </c>
    </row>
    <row r="61" spans="1:1">
      <c r="A61" s="205" t="s">
        <v>77</v>
      </c>
    </row>
    <row r="62" spans="1:1">
      <c r="A62" s="205" t="s">
        <v>78</v>
      </c>
    </row>
    <row r="63" spans="1:1">
      <c r="A63" s="205" t="s">
        <v>204</v>
      </c>
    </row>
    <row r="64" spans="1:1">
      <c r="A64" s="205" t="s">
        <v>233</v>
      </c>
    </row>
    <row r="65" spans="1:1">
      <c r="A65" s="205" t="s">
        <v>205</v>
      </c>
    </row>
    <row r="66" spans="1:1">
      <c r="A66" s="205" t="s">
        <v>218</v>
      </c>
    </row>
    <row r="67" spans="1:1">
      <c r="A67" s="205" t="s">
        <v>161</v>
      </c>
    </row>
    <row r="68" spans="1:1">
      <c r="A68" s="205" t="s">
        <v>105</v>
      </c>
    </row>
    <row r="69" spans="1:1">
      <c r="A69" s="205" t="s">
        <v>234</v>
      </c>
    </row>
    <row r="70" spans="1:1">
      <c r="A70" s="205" t="s">
        <v>184</v>
      </c>
    </row>
    <row r="71" spans="1:1">
      <c r="A71" s="205" t="s">
        <v>106</v>
      </c>
    </row>
    <row r="72" spans="1:1">
      <c r="A72" s="205" t="s">
        <v>89</v>
      </c>
    </row>
    <row r="73" spans="1:1">
      <c r="A73" s="205" t="s">
        <v>162</v>
      </c>
    </row>
    <row r="74" spans="1:1">
      <c r="A74" s="205" t="s">
        <v>206</v>
      </c>
    </row>
    <row r="75" spans="1:1">
      <c r="A75" s="205" t="s">
        <v>107</v>
      </c>
    </row>
    <row r="76" spans="1:1">
      <c r="A76" s="205" t="s">
        <v>108</v>
      </c>
    </row>
    <row r="77" spans="1:1">
      <c r="A77" s="205" t="s">
        <v>30</v>
      </c>
    </row>
    <row r="78" spans="1:1">
      <c r="A78" s="205" t="s">
        <v>109</v>
      </c>
    </row>
    <row r="79" spans="1:1">
      <c r="A79" s="205" t="s">
        <v>185</v>
      </c>
    </row>
    <row r="80" spans="1:1">
      <c r="A80" s="205" t="s">
        <v>110</v>
      </c>
    </row>
    <row r="81" spans="1:1">
      <c r="A81" s="205" t="s">
        <v>111</v>
      </c>
    </row>
    <row r="82" spans="1:1">
      <c r="A82" s="205" t="s">
        <v>163</v>
      </c>
    </row>
    <row r="83" spans="1:1">
      <c r="A83" s="205" t="s">
        <v>112</v>
      </c>
    </row>
    <row r="84" spans="1:1">
      <c r="A84" s="205" t="s">
        <v>219</v>
      </c>
    </row>
    <row r="85" spans="1:1">
      <c r="A85" s="205" t="s">
        <v>90</v>
      </c>
    </row>
    <row r="86" spans="1:1">
      <c r="A86" s="205" t="s">
        <v>113</v>
      </c>
    </row>
    <row r="87" spans="1:1">
      <c r="A87" s="205" t="s">
        <v>114</v>
      </c>
    </row>
    <row r="88" spans="1:1">
      <c r="A88" s="205" t="s">
        <v>186</v>
      </c>
    </row>
    <row r="89" spans="1:1">
      <c r="A89" s="205" t="s">
        <v>207</v>
      </c>
    </row>
    <row r="90" spans="1:1">
      <c r="A90" s="205" t="s">
        <v>115</v>
      </c>
    </row>
    <row r="91" spans="1:1">
      <c r="A91" s="205" t="s">
        <v>146</v>
      </c>
    </row>
    <row r="92" spans="1:1">
      <c r="A92" s="205" t="s">
        <v>187</v>
      </c>
    </row>
    <row r="93" spans="1:1">
      <c r="A93" s="205" t="s">
        <v>235</v>
      </c>
    </row>
    <row r="94" spans="1:1">
      <c r="A94" s="205" t="s">
        <v>147</v>
      </c>
    </row>
    <row r="95" spans="1:1">
      <c r="A95" s="205" t="s">
        <v>118</v>
      </c>
    </row>
    <row r="96" spans="1:1">
      <c r="A96" s="205" t="s">
        <v>31</v>
      </c>
    </row>
    <row r="97" spans="1:1">
      <c r="A97" s="205" t="s">
        <v>148</v>
      </c>
    </row>
    <row r="98" spans="1:1">
      <c r="A98" s="205" t="s">
        <v>32</v>
      </c>
    </row>
    <row r="99" spans="1:1">
      <c r="A99" s="205" t="s">
        <v>119</v>
      </c>
    </row>
    <row r="100" spans="1:1">
      <c r="A100" s="205" t="s">
        <v>79</v>
      </c>
    </row>
    <row r="101" spans="1:1">
      <c r="A101" s="205" t="s">
        <v>80</v>
      </c>
    </row>
    <row r="102" spans="1:1">
      <c r="A102" s="205" t="s">
        <v>149</v>
      </c>
    </row>
    <row r="103" spans="1:1">
      <c r="A103" s="205" t="s">
        <v>81</v>
      </c>
    </row>
    <row r="104" spans="1:1">
      <c r="A104" s="205" t="s">
        <v>33</v>
      </c>
    </row>
    <row r="105" spans="1:1">
      <c r="A105" s="205" t="s">
        <v>91</v>
      </c>
    </row>
    <row r="106" spans="1:1">
      <c r="A106" s="205" t="s">
        <v>34</v>
      </c>
    </row>
    <row r="107" spans="1:1">
      <c r="A107" s="205" t="s">
        <v>188</v>
      </c>
    </row>
    <row r="108" spans="1:1">
      <c r="A108" s="205" t="s">
        <v>150</v>
      </c>
    </row>
    <row r="109" spans="1:1">
      <c r="A109" s="205" t="s">
        <v>164</v>
      </c>
    </row>
    <row r="110" spans="1:1">
      <c r="A110" s="205" t="s">
        <v>189</v>
      </c>
    </row>
    <row r="111" spans="1:1">
      <c r="A111" s="205" t="s">
        <v>165</v>
      </c>
    </row>
    <row r="112" spans="1:1">
      <c r="A112" s="205" t="s">
        <v>151</v>
      </c>
    </row>
    <row r="113" spans="1:1">
      <c r="A113" s="205" t="s">
        <v>92</v>
      </c>
    </row>
    <row r="114" spans="1:1">
      <c r="A114" s="205" t="s">
        <v>59</v>
      </c>
    </row>
    <row r="115" spans="1:1">
      <c r="A115" s="205" t="s">
        <v>60</v>
      </c>
    </row>
    <row r="116" spans="1:1">
      <c r="A116" s="205" t="s">
        <v>208</v>
      </c>
    </row>
    <row r="117" spans="1:1">
      <c r="A117" s="205" t="s">
        <v>166</v>
      </c>
    </row>
    <row r="118" spans="1:1">
      <c r="A118" s="205" t="s">
        <v>61</v>
      </c>
    </row>
    <row r="119" spans="1:1">
      <c r="A119" s="205" t="s">
        <v>82</v>
      </c>
    </row>
    <row r="120" spans="1:1">
      <c r="A120" s="205" t="s">
        <v>167</v>
      </c>
    </row>
    <row r="121" spans="1:1">
      <c r="A121" s="205" t="s">
        <v>83</v>
      </c>
    </row>
    <row r="122" spans="1:1">
      <c r="A122" s="205" t="s">
        <v>84</v>
      </c>
    </row>
    <row r="123" spans="1:1">
      <c r="A123" s="205" t="s">
        <v>35</v>
      </c>
    </row>
    <row r="124" spans="1:1">
      <c r="A124" s="205" t="s">
        <v>190</v>
      </c>
    </row>
    <row r="125" spans="1:1">
      <c r="A125" s="205" t="s">
        <v>93</v>
      </c>
    </row>
    <row r="126" spans="1:1">
      <c r="A126" s="205" t="s">
        <v>209</v>
      </c>
    </row>
    <row r="127" spans="1:1">
      <c r="A127" s="205" t="s">
        <v>210</v>
      </c>
    </row>
    <row r="128" spans="1:1">
      <c r="A128" s="205" t="s">
        <v>191</v>
      </c>
    </row>
    <row r="129" spans="1:1">
      <c r="A129" s="205" t="s">
        <v>192</v>
      </c>
    </row>
    <row r="130" spans="1:1">
      <c r="A130" s="205" t="s">
        <v>152</v>
      </c>
    </row>
    <row r="131" spans="1:1">
      <c r="A131" s="205" t="s">
        <v>168</v>
      </c>
    </row>
    <row r="132" spans="1:1">
      <c r="A132" s="205" t="s">
        <v>153</v>
      </c>
    </row>
    <row r="133" spans="1:1">
      <c r="A133" s="205" t="s">
        <v>36</v>
      </c>
    </row>
    <row r="134" spans="1:1">
      <c r="A134" s="205" t="s">
        <v>62</v>
      </c>
    </row>
    <row r="135" spans="1:1">
      <c r="A135" s="205" t="s">
        <v>85</v>
      </c>
    </row>
    <row r="136" spans="1:1">
      <c r="A136" s="205" t="s">
        <v>37</v>
      </c>
    </row>
    <row r="137" spans="1:1">
      <c r="A137" s="205" t="s">
        <v>220</v>
      </c>
    </row>
    <row r="138" spans="1:1">
      <c r="A138" s="205" t="s">
        <v>38</v>
      </c>
    </row>
    <row r="139" spans="1:1">
      <c r="A139" s="205" t="s">
        <v>63</v>
      </c>
    </row>
    <row r="140" spans="1:1">
      <c r="A140" s="205" t="s">
        <v>221</v>
      </c>
    </row>
    <row r="141" spans="1:1">
      <c r="A141" s="205" t="s">
        <v>193</v>
      </c>
    </row>
    <row r="142" spans="1:1">
      <c r="A142" s="205" t="s">
        <v>222</v>
      </c>
    </row>
    <row r="143" spans="1:1">
      <c r="A143" s="205" t="s">
        <v>211</v>
      </c>
    </row>
    <row r="144" spans="1:1">
      <c r="A144" s="205" t="s">
        <v>212</v>
      </c>
    </row>
    <row r="145" spans="1:1">
      <c r="A145" s="205" t="s">
        <v>169</v>
      </c>
    </row>
    <row r="146" spans="1:1">
      <c r="A146" s="205" t="s">
        <v>194</v>
      </c>
    </row>
    <row r="147" spans="1:1">
      <c r="A147" s="205" t="s">
        <v>94</v>
      </c>
    </row>
    <row r="148" spans="1:1">
      <c r="A148" s="205" t="s">
        <v>154</v>
      </c>
    </row>
    <row r="149" spans="1:1">
      <c r="A149" s="205" t="s">
        <v>39</v>
      </c>
    </row>
    <row r="150" spans="1:1">
      <c r="A150" s="205" t="s">
        <v>223</v>
      </c>
    </row>
    <row r="151" spans="1:1">
      <c r="A151" s="205" t="s">
        <v>40</v>
      </c>
    </row>
    <row r="152" spans="1:1">
      <c r="A152" s="205" t="s">
        <v>21</v>
      </c>
    </row>
    <row r="153" spans="1:1">
      <c r="A153" s="205" t="s">
        <v>224</v>
      </c>
    </row>
    <row r="154" spans="1:1">
      <c r="A154" s="205" t="s">
        <v>95</v>
      </c>
    </row>
    <row r="155" spans="1:1">
      <c r="A155" s="205" t="s">
        <v>22</v>
      </c>
    </row>
    <row r="156" spans="1:1">
      <c r="A156" s="205" t="s">
        <v>195</v>
      </c>
    </row>
    <row r="157" spans="1:1">
      <c r="A157" s="205" t="s">
        <v>155</v>
      </c>
    </row>
    <row r="158" spans="1:1">
      <c r="A158" s="205" t="s">
        <v>213</v>
      </c>
    </row>
    <row r="159" spans="1:1">
      <c r="A159" s="205" t="s">
        <v>41</v>
      </c>
    </row>
    <row r="160" spans="1:1">
      <c r="A160" s="205" t="s">
        <v>225</v>
      </c>
    </row>
    <row r="161" spans="1:1">
      <c r="A161" s="205" t="s">
        <v>96</v>
      </c>
    </row>
    <row r="162" spans="1:1">
      <c r="A162" s="205" t="s">
        <v>214</v>
      </c>
    </row>
    <row r="163" spans="1:1">
      <c r="A163" s="205" t="s">
        <v>156</v>
      </c>
    </row>
    <row r="164" spans="1:1">
      <c r="A164" s="205" t="s">
        <v>42</v>
      </c>
    </row>
    <row r="165" spans="1:1">
      <c r="A165" s="205" t="s">
        <v>64</v>
      </c>
    </row>
    <row r="166" spans="1:1">
      <c r="A166" s="205" t="s">
        <v>226</v>
      </c>
    </row>
    <row r="167" spans="1:1">
      <c r="A167" s="205" t="s">
        <v>157</v>
      </c>
    </row>
    <row r="168" spans="1:1">
      <c r="A168" s="205" t="s">
        <v>158</v>
      </c>
    </row>
    <row r="169" spans="1:1">
      <c r="A169" s="205" t="s">
        <v>43</v>
      </c>
    </row>
    <row r="170" spans="1:1">
      <c r="A170" s="205" t="s">
        <v>227</v>
      </c>
    </row>
    <row r="171" spans="1:1">
      <c r="A171" s="205" t="s">
        <v>196</v>
      </c>
    </row>
    <row r="172" spans="1:1">
      <c r="A172" s="205" t="s">
        <v>197</v>
      </c>
    </row>
    <row r="173" spans="1:1">
      <c r="A173" s="205" t="s">
        <v>159</v>
      </c>
    </row>
    <row r="174" spans="1:1">
      <c r="A174" s="205" t="s">
        <v>44</v>
      </c>
    </row>
    <row r="175" spans="1:1">
      <c r="A175" s="205" t="s">
        <v>215</v>
      </c>
    </row>
    <row r="176" spans="1:1">
      <c r="A176" s="205" t="s">
        <v>198</v>
      </c>
    </row>
    <row r="177" spans="1:1">
      <c r="A177" s="205" t="s">
        <v>180</v>
      </c>
    </row>
    <row r="178" spans="1:1">
      <c r="A178" s="205" t="s">
        <v>199</v>
      </c>
    </row>
    <row r="179" spans="1:1">
      <c r="A179" s="205" t="s">
        <v>228</v>
      </c>
    </row>
    <row r="180" spans="1:1">
      <c r="A180" s="205" t="s">
        <v>229</v>
      </c>
    </row>
    <row r="181" spans="1:1">
      <c r="A181" s="205" t="s">
        <v>65</v>
      </c>
    </row>
    <row r="182" spans="1:1">
      <c r="A182" s="205" t="s">
        <v>179</v>
      </c>
    </row>
    <row r="183" spans="1:1">
      <c r="A183" s="206"/>
    </row>
  </sheetData>
  <sheetProtection sheet="1" objects="1" scenarios="1"/>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18" enableFormatConditionsCalculation="0">
    <tabColor theme="6" tint="0.39997558519241921"/>
  </sheetPr>
  <dimension ref="A1:L20062"/>
  <sheetViews>
    <sheetView zoomScale="75" zoomScaleNormal="75" workbookViewId="0"/>
  </sheetViews>
  <sheetFormatPr defaultRowHeight="15.75" customHeight="1"/>
  <cols>
    <col min="1" max="1" width="36" style="400" customWidth="1"/>
    <col min="2" max="2" width="10.5703125" style="400" customWidth="1"/>
    <col min="3" max="3" width="21.42578125" style="400" customWidth="1"/>
    <col min="4" max="4" width="16.140625" style="400" customWidth="1"/>
    <col min="5" max="5" width="54.28515625" style="400" bestFit="1" customWidth="1"/>
    <col min="6" max="6" width="15.5703125" style="400" bestFit="1" customWidth="1"/>
    <col min="7" max="10" width="10" style="400" customWidth="1"/>
    <col min="11" max="11" width="0" hidden="1" customWidth="1"/>
    <col min="12" max="12" width="13.42578125" customWidth="1"/>
  </cols>
  <sheetData>
    <row r="1" spans="1:10" s="514" customFormat="1" ht="33" customHeight="1">
      <c r="A1" s="186" t="s">
        <v>250</v>
      </c>
      <c r="B1" s="186" t="s">
        <v>748</v>
      </c>
      <c r="C1" s="186" t="s">
        <v>251</v>
      </c>
      <c r="D1" s="186" t="s">
        <v>249</v>
      </c>
      <c r="E1" s="186" t="s">
        <v>1196</v>
      </c>
      <c r="F1" s="186" t="s">
        <v>253</v>
      </c>
      <c r="G1" s="186" t="s">
        <v>73</v>
      </c>
      <c r="H1" s="186" t="s">
        <v>74</v>
      </c>
      <c r="I1" s="186" t="s">
        <v>75</v>
      </c>
      <c r="J1" s="186" t="s">
        <v>76</v>
      </c>
    </row>
    <row r="2" spans="1:10" s="193" customFormat="1" ht="12.75">
      <c r="A2" s="600" t="s">
        <v>7418</v>
      </c>
      <c r="B2" s="601">
        <v>4</v>
      </c>
      <c r="C2" s="600" t="s">
        <v>7419</v>
      </c>
      <c r="D2" s="600" t="s">
        <v>66</v>
      </c>
      <c r="E2" s="600" t="s">
        <v>1208</v>
      </c>
      <c r="F2" s="602">
        <v>4110</v>
      </c>
      <c r="G2" s="602">
        <v>295</v>
      </c>
      <c r="H2" s="602">
        <v>2570</v>
      </c>
      <c r="I2" s="602">
        <v>1042</v>
      </c>
      <c r="J2" s="602">
        <v>203</v>
      </c>
    </row>
    <row r="3" spans="1:10" s="193" customFormat="1" ht="12.75" customHeight="1">
      <c r="A3" s="600" t="s">
        <v>7420</v>
      </c>
      <c r="B3" s="601">
        <v>4</v>
      </c>
      <c r="C3" s="600" t="s">
        <v>7419</v>
      </c>
      <c r="D3" s="600" t="s">
        <v>97</v>
      </c>
      <c r="E3" s="600" t="s">
        <v>1208</v>
      </c>
      <c r="F3" s="602">
        <v>15</v>
      </c>
      <c r="G3" s="602">
        <v>0</v>
      </c>
      <c r="H3" s="602">
        <v>8</v>
      </c>
      <c r="I3" s="602">
        <v>6</v>
      </c>
      <c r="J3" s="602">
        <v>1</v>
      </c>
    </row>
    <row r="4" spans="1:10" s="193" customFormat="1" ht="12.75" customHeight="1">
      <c r="A4" s="600" t="s">
        <v>7421</v>
      </c>
      <c r="B4" s="601">
        <v>4</v>
      </c>
      <c r="C4" s="600" t="s">
        <v>7419</v>
      </c>
      <c r="D4" s="600" t="s">
        <v>98</v>
      </c>
      <c r="E4" s="600" t="s">
        <v>1208</v>
      </c>
      <c r="F4" s="602">
        <v>23</v>
      </c>
      <c r="G4" s="602">
        <v>2</v>
      </c>
      <c r="H4" s="602">
        <v>16</v>
      </c>
      <c r="I4" s="602">
        <v>5</v>
      </c>
      <c r="J4" s="602">
        <v>0</v>
      </c>
    </row>
    <row r="5" spans="1:10" s="193" customFormat="1" ht="12.75" customHeight="1">
      <c r="A5" s="600" t="s">
        <v>7422</v>
      </c>
      <c r="B5" s="601">
        <v>4</v>
      </c>
      <c r="C5" s="600" t="s">
        <v>7419</v>
      </c>
      <c r="D5" s="600" t="s">
        <v>230</v>
      </c>
      <c r="E5" s="600" t="s">
        <v>1208</v>
      </c>
      <c r="F5" s="602">
        <v>8</v>
      </c>
      <c r="G5" s="602">
        <v>1</v>
      </c>
      <c r="H5" s="602">
        <v>4</v>
      </c>
      <c r="I5" s="602">
        <v>2</v>
      </c>
      <c r="J5" s="602">
        <v>1</v>
      </c>
    </row>
    <row r="6" spans="1:10" s="193" customFormat="1" ht="12.75" customHeight="1">
      <c r="A6" s="600" t="s">
        <v>7423</v>
      </c>
      <c r="B6" s="601">
        <v>4</v>
      </c>
      <c r="C6" s="600" t="s">
        <v>7419</v>
      </c>
      <c r="D6" s="600" t="s">
        <v>200</v>
      </c>
      <c r="E6" s="600" t="s">
        <v>1208</v>
      </c>
      <c r="F6" s="602">
        <v>25</v>
      </c>
      <c r="G6" s="602">
        <v>8</v>
      </c>
      <c r="H6" s="602">
        <v>14</v>
      </c>
      <c r="I6" s="602">
        <v>2</v>
      </c>
      <c r="J6" s="602">
        <v>1</v>
      </c>
    </row>
    <row r="7" spans="1:10" s="193" customFormat="1" ht="12.75" customHeight="1">
      <c r="A7" s="600" t="s">
        <v>7424</v>
      </c>
      <c r="B7" s="601">
        <v>4</v>
      </c>
      <c r="C7" s="600" t="s">
        <v>7419</v>
      </c>
      <c r="D7" s="600" t="s">
        <v>86</v>
      </c>
      <c r="E7" s="600" t="s">
        <v>1208</v>
      </c>
      <c r="F7" s="602">
        <v>16</v>
      </c>
      <c r="G7" s="602">
        <v>2</v>
      </c>
      <c r="H7" s="602">
        <v>12</v>
      </c>
      <c r="I7" s="602">
        <v>2</v>
      </c>
      <c r="J7" s="602">
        <v>0</v>
      </c>
    </row>
    <row r="8" spans="1:10" s="193" customFormat="1" ht="12.75" customHeight="1">
      <c r="A8" s="600" t="s">
        <v>7425</v>
      </c>
      <c r="B8" s="601">
        <v>4</v>
      </c>
      <c r="C8" s="600" t="s">
        <v>7419</v>
      </c>
      <c r="D8" s="600" t="s">
        <v>99</v>
      </c>
      <c r="E8" s="600" t="s">
        <v>1208</v>
      </c>
      <c r="F8" s="602">
        <v>21</v>
      </c>
      <c r="G8" s="602">
        <v>6</v>
      </c>
      <c r="H8" s="602">
        <v>13</v>
      </c>
      <c r="I8" s="602">
        <v>0</v>
      </c>
      <c r="J8" s="602">
        <v>2</v>
      </c>
    </row>
    <row r="9" spans="1:10" s="193" customFormat="1" ht="12.75" customHeight="1">
      <c r="A9" s="600" t="s">
        <v>7426</v>
      </c>
      <c r="B9" s="601">
        <v>4</v>
      </c>
      <c r="C9" s="600" t="s">
        <v>7419</v>
      </c>
      <c r="D9" s="600" t="s">
        <v>216</v>
      </c>
      <c r="E9" s="600" t="s">
        <v>1208</v>
      </c>
      <c r="F9" s="602">
        <v>103</v>
      </c>
      <c r="G9" s="602">
        <v>9</v>
      </c>
      <c r="H9" s="602">
        <v>51</v>
      </c>
      <c r="I9" s="602">
        <v>36</v>
      </c>
      <c r="J9" s="602">
        <v>7</v>
      </c>
    </row>
    <row r="10" spans="1:10" s="193" customFormat="1" ht="12.75">
      <c r="A10" s="600" t="s">
        <v>7427</v>
      </c>
      <c r="B10" s="601">
        <v>4</v>
      </c>
      <c r="C10" s="600" t="s">
        <v>7419</v>
      </c>
      <c r="D10" s="600" t="s">
        <v>23</v>
      </c>
      <c r="E10" s="600" t="s">
        <v>1208</v>
      </c>
      <c r="F10" s="602">
        <v>11</v>
      </c>
      <c r="G10" s="602">
        <v>2</v>
      </c>
      <c r="H10" s="602">
        <v>6</v>
      </c>
      <c r="I10" s="602">
        <v>3</v>
      </c>
      <c r="J10" s="602">
        <v>0</v>
      </c>
    </row>
    <row r="11" spans="1:10" s="193" customFormat="1" ht="12.75">
      <c r="A11" s="600" t="s">
        <v>7428</v>
      </c>
      <c r="B11" s="601">
        <v>4</v>
      </c>
      <c r="C11" s="600" t="s">
        <v>7419</v>
      </c>
      <c r="D11" s="600" t="s">
        <v>24</v>
      </c>
      <c r="E11" s="600" t="s">
        <v>1208</v>
      </c>
      <c r="F11" s="602">
        <v>9</v>
      </c>
      <c r="G11" s="602">
        <v>2</v>
      </c>
      <c r="H11" s="602">
        <v>5</v>
      </c>
      <c r="I11" s="602">
        <v>2</v>
      </c>
      <c r="J11" s="602">
        <v>0</v>
      </c>
    </row>
    <row r="12" spans="1:10" s="193" customFormat="1" ht="12.75" customHeight="1">
      <c r="A12" s="600" t="s">
        <v>7429</v>
      </c>
      <c r="B12" s="601">
        <v>4</v>
      </c>
      <c r="C12" s="600" t="s">
        <v>7419</v>
      </c>
      <c r="D12" s="600" t="s">
        <v>25</v>
      </c>
      <c r="E12" s="600" t="s">
        <v>1208</v>
      </c>
      <c r="F12" s="602">
        <v>20</v>
      </c>
      <c r="G12" s="602">
        <v>1</v>
      </c>
      <c r="H12" s="602">
        <v>10</v>
      </c>
      <c r="I12" s="602">
        <v>8</v>
      </c>
      <c r="J12" s="602">
        <v>1</v>
      </c>
    </row>
    <row r="13" spans="1:10" s="193" customFormat="1" ht="12.75" customHeight="1">
      <c r="A13" s="600" t="s">
        <v>7430</v>
      </c>
      <c r="B13" s="601">
        <v>4</v>
      </c>
      <c r="C13" s="600" t="s">
        <v>7419</v>
      </c>
      <c r="D13" s="600" t="s">
        <v>201</v>
      </c>
      <c r="E13" s="600" t="s">
        <v>1208</v>
      </c>
      <c r="F13" s="602">
        <v>18</v>
      </c>
      <c r="G13" s="602">
        <v>1</v>
      </c>
      <c r="H13" s="602">
        <v>13</v>
      </c>
      <c r="I13" s="602">
        <v>4</v>
      </c>
      <c r="J13" s="602">
        <v>0</v>
      </c>
    </row>
    <row r="14" spans="1:10" s="193" customFormat="1" ht="12.75" customHeight="1">
      <c r="A14" s="600" t="s">
        <v>7431</v>
      </c>
      <c r="B14" s="601">
        <v>4</v>
      </c>
      <c r="C14" s="600" t="s">
        <v>7419</v>
      </c>
      <c r="D14" s="600" t="s">
        <v>181</v>
      </c>
      <c r="E14" s="600" t="s">
        <v>1208</v>
      </c>
      <c r="F14" s="602">
        <v>14</v>
      </c>
      <c r="G14" s="602">
        <v>0</v>
      </c>
      <c r="H14" s="602">
        <v>13</v>
      </c>
      <c r="I14" s="602">
        <v>1</v>
      </c>
      <c r="J14" s="602">
        <v>0</v>
      </c>
    </row>
    <row r="15" spans="1:10" s="193" customFormat="1" ht="12.75" customHeight="1">
      <c r="A15" s="600" t="s">
        <v>7432</v>
      </c>
      <c r="B15" s="601">
        <v>4</v>
      </c>
      <c r="C15" s="600" t="s">
        <v>7419</v>
      </c>
      <c r="D15" s="600" t="s">
        <v>231</v>
      </c>
      <c r="E15" s="600" t="s">
        <v>1208</v>
      </c>
      <c r="F15" s="602">
        <v>26</v>
      </c>
      <c r="G15" s="602">
        <v>1</v>
      </c>
      <c r="H15" s="602">
        <v>11</v>
      </c>
      <c r="I15" s="602">
        <v>13</v>
      </c>
      <c r="J15" s="602">
        <v>1</v>
      </c>
    </row>
    <row r="16" spans="1:10" s="193" customFormat="1" ht="12.75" customHeight="1">
      <c r="A16" s="600" t="s">
        <v>7433</v>
      </c>
      <c r="B16" s="601">
        <v>4</v>
      </c>
      <c r="C16" s="600" t="s">
        <v>7419</v>
      </c>
      <c r="D16" s="600" t="s">
        <v>100</v>
      </c>
      <c r="E16" s="600" t="s">
        <v>1208</v>
      </c>
      <c r="F16" s="602">
        <v>16</v>
      </c>
      <c r="G16" s="602">
        <v>1</v>
      </c>
      <c r="H16" s="602">
        <v>10</v>
      </c>
      <c r="I16" s="602">
        <v>3</v>
      </c>
      <c r="J16" s="602">
        <v>2</v>
      </c>
    </row>
    <row r="17" spans="1:10" s="193" customFormat="1" ht="12.75" customHeight="1">
      <c r="A17" s="600" t="s">
        <v>7434</v>
      </c>
      <c r="B17" s="601">
        <v>4</v>
      </c>
      <c r="C17" s="600" t="s">
        <v>7419</v>
      </c>
      <c r="D17" s="600" t="s">
        <v>182</v>
      </c>
      <c r="E17" s="600" t="s">
        <v>1208</v>
      </c>
      <c r="F17" s="602">
        <v>20</v>
      </c>
      <c r="G17" s="602">
        <v>3</v>
      </c>
      <c r="H17" s="602">
        <v>15</v>
      </c>
      <c r="I17" s="602">
        <v>2</v>
      </c>
      <c r="J17" s="602">
        <v>0</v>
      </c>
    </row>
    <row r="18" spans="1:10" s="193" customFormat="1" ht="12.75" customHeight="1">
      <c r="A18" s="600" t="s">
        <v>7435</v>
      </c>
      <c r="B18" s="601">
        <v>4</v>
      </c>
      <c r="C18" s="600" t="s">
        <v>7419</v>
      </c>
      <c r="D18" s="600" t="s">
        <v>202</v>
      </c>
      <c r="E18" s="600" t="s">
        <v>1208</v>
      </c>
      <c r="F18" s="602">
        <v>31</v>
      </c>
      <c r="G18" s="602">
        <v>3</v>
      </c>
      <c r="H18" s="602">
        <v>20</v>
      </c>
      <c r="I18" s="602">
        <v>7</v>
      </c>
      <c r="J18" s="602">
        <v>1</v>
      </c>
    </row>
    <row r="19" spans="1:10" s="193" customFormat="1" ht="12.75" customHeight="1">
      <c r="A19" s="600" t="s">
        <v>7436</v>
      </c>
      <c r="B19" s="601">
        <v>4</v>
      </c>
      <c r="C19" s="600" t="s">
        <v>7419</v>
      </c>
      <c r="D19" s="600" t="s">
        <v>101</v>
      </c>
      <c r="E19" s="600" t="s">
        <v>1208</v>
      </c>
      <c r="F19" s="602">
        <v>52</v>
      </c>
      <c r="G19" s="602">
        <v>6</v>
      </c>
      <c r="H19" s="602">
        <v>34</v>
      </c>
      <c r="I19" s="602">
        <v>9</v>
      </c>
      <c r="J19" s="602">
        <v>3</v>
      </c>
    </row>
    <row r="20" spans="1:10" s="193" customFormat="1" ht="12.75" customHeight="1">
      <c r="A20" s="600" t="s">
        <v>7437</v>
      </c>
      <c r="B20" s="601">
        <v>4</v>
      </c>
      <c r="C20" s="600" t="s">
        <v>7419</v>
      </c>
      <c r="D20" s="600" t="s">
        <v>183</v>
      </c>
      <c r="E20" s="600" t="s">
        <v>1208</v>
      </c>
      <c r="F20" s="602">
        <v>64</v>
      </c>
      <c r="G20" s="602">
        <v>5</v>
      </c>
      <c r="H20" s="602">
        <v>42</v>
      </c>
      <c r="I20" s="602">
        <v>14</v>
      </c>
      <c r="J20" s="602">
        <v>3</v>
      </c>
    </row>
    <row r="21" spans="1:10" s="193" customFormat="1" ht="12.75" customHeight="1">
      <c r="A21" s="600" t="s">
        <v>7438</v>
      </c>
      <c r="B21" s="601">
        <v>4</v>
      </c>
      <c r="C21" s="600" t="s">
        <v>7419</v>
      </c>
      <c r="D21" s="600" t="s">
        <v>26</v>
      </c>
      <c r="E21" s="600" t="s">
        <v>1208</v>
      </c>
      <c r="F21" s="602">
        <v>14</v>
      </c>
      <c r="G21" s="602">
        <v>0</v>
      </c>
      <c r="H21" s="602">
        <v>8</v>
      </c>
      <c r="I21" s="602">
        <v>4</v>
      </c>
      <c r="J21" s="602">
        <v>2</v>
      </c>
    </row>
    <row r="22" spans="1:10" s="193" customFormat="1" ht="12.75" customHeight="1">
      <c r="A22" s="600" t="s">
        <v>7439</v>
      </c>
      <c r="B22" s="601">
        <v>4</v>
      </c>
      <c r="C22" s="600" t="s">
        <v>7419</v>
      </c>
      <c r="D22" s="600" t="s">
        <v>232</v>
      </c>
      <c r="E22" s="600" t="s">
        <v>1208</v>
      </c>
      <c r="F22" s="602">
        <v>8</v>
      </c>
      <c r="G22" s="602">
        <v>0</v>
      </c>
      <c r="H22" s="602">
        <v>4</v>
      </c>
      <c r="I22" s="602">
        <v>4</v>
      </c>
      <c r="J22" s="602">
        <v>0</v>
      </c>
    </row>
    <row r="23" spans="1:10" s="193" customFormat="1" ht="12.75" customHeight="1">
      <c r="A23" s="600" t="s">
        <v>7440</v>
      </c>
      <c r="B23" s="601">
        <v>4</v>
      </c>
      <c r="C23" s="600" t="s">
        <v>7419</v>
      </c>
      <c r="D23" s="600" t="s">
        <v>87</v>
      </c>
      <c r="E23" s="600" t="s">
        <v>1208</v>
      </c>
      <c r="F23" s="602">
        <v>60</v>
      </c>
      <c r="G23" s="602">
        <v>6</v>
      </c>
      <c r="H23" s="602">
        <v>34</v>
      </c>
      <c r="I23" s="602">
        <v>18</v>
      </c>
      <c r="J23" s="602">
        <v>2</v>
      </c>
    </row>
    <row r="24" spans="1:10" s="193" customFormat="1" ht="12.75" customHeight="1">
      <c r="A24" s="600" t="s">
        <v>7441</v>
      </c>
      <c r="B24" s="601">
        <v>4</v>
      </c>
      <c r="C24" s="600" t="s">
        <v>7419</v>
      </c>
      <c r="D24" s="600" t="s">
        <v>102</v>
      </c>
      <c r="E24" s="600" t="s">
        <v>1208</v>
      </c>
      <c r="F24" s="602">
        <v>16</v>
      </c>
      <c r="G24" s="602">
        <v>1</v>
      </c>
      <c r="H24" s="602">
        <v>9</v>
      </c>
      <c r="I24" s="602">
        <v>6</v>
      </c>
      <c r="J24" s="602">
        <v>0</v>
      </c>
    </row>
    <row r="25" spans="1:10" s="193" customFormat="1" ht="12.75" customHeight="1">
      <c r="A25" s="600" t="s">
        <v>7442</v>
      </c>
      <c r="B25" s="601">
        <v>4</v>
      </c>
      <c r="C25" s="600" t="s">
        <v>7419</v>
      </c>
      <c r="D25" s="600" t="s">
        <v>88</v>
      </c>
      <c r="E25" s="600" t="s">
        <v>1208</v>
      </c>
      <c r="F25" s="602">
        <v>37</v>
      </c>
      <c r="G25" s="602">
        <v>2</v>
      </c>
      <c r="H25" s="602">
        <v>24</v>
      </c>
      <c r="I25" s="602">
        <v>10</v>
      </c>
      <c r="J25" s="602">
        <v>1</v>
      </c>
    </row>
    <row r="26" spans="1:10" s="193" customFormat="1" ht="12.75" customHeight="1">
      <c r="A26" s="600" t="s">
        <v>7443</v>
      </c>
      <c r="B26" s="601">
        <v>4</v>
      </c>
      <c r="C26" s="600" t="s">
        <v>7419</v>
      </c>
      <c r="D26" s="600" t="s">
        <v>27</v>
      </c>
      <c r="E26" s="600" t="s">
        <v>1208</v>
      </c>
      <c r="F26" s="602">
        <v>17</v>
      </c>
      <c r="G26" s="602">
        <v>3</v>
      </c>
      <c r="H26" s="602">
        <v>11</v>
      </c>
      <c r="I26" s="602">
        <v>3</v>
      </c>
      <c r="J26" s="602">
        <v>0</v>
      </c>
    </row>
    <row r="27" spans="1:10" s="193" customFormat="1" ht="12.75" customHeight="1">
      <c r="A27" s="600" t="s">
        <v>7444</v>
      </c>
      <c r="B27" s="601">
        <v>4</v>
      </c>
      <c r="C27" s="600" t="s">
        <v>7419</v>
      </c>
      <c r="D27" s="600" t="s">
        <v>28</v>
      </c>
      <c r="E27" s="600" t="s">
        <v>1208</v>
      </c>
      <c r="F27" s="602">
        <v>27</v>
      </c>
      <c r="G27" s="602">
        <v>0</v>
      </c>
      <c r="H27" s="602">
        <v>14</v>
      </c>
      <c r="I27" s="602">
        <v>10</v>
      </c>
      <c r="J27" s="602">
        <v>3</v>
      </c>
    </row>
    <row r="28" spans="1:10" s="193" customFormat="1" ht="12.75" customHeight="1">
      <c r="A28" s="600" t="s">
        <v>7445</v>
      </c>
      <c r="B28" s="601">
        <v>4</v>
      </c>
      <c r="C28" s="600" t="s">
        <v>7419</v>
      </c>
      <c r="D28" s="600" t="s">
        <v>103</v>
      </c>
      <c r="E28" s="600" t="s">
        <v>1208</v>
      </c>
      <c r="F28" s="602">
        <v>1</v>
      </c>
      <c r="G28" s="602">
        <v>1</v>
      </c>
      <c r="H28" s="602">
        <v>0</v>
      </c>
      <c r="I28" s="602">
        <v>0</v>
      </c>
      <c r="J28" s="602">
        <v>0</v>
      </c>
    </row>
    <row r="29" spans="1:10" s="193" customFormat="1" ht="12.75" customHeight="1">
      <c r="A29" s="600" t="s">
        <v>7446</v>
      </c>
      <c r="B29" s="601">
        <v>4</v>
      </c>
      <c r="C29" s="600" t="s">
        <v>7419</v>
      </c>
      <c r="D29" s="600" t="s">
        <v>203</v>
      </c>
      <c r="E29" s="600" t="s">
        <v>1208</v>
      </c>
      <c r="F29" s="602">
        <v>42</v>
      </c>
      <c r="G29" s="602">
        <v>5</v>
      </c>
      <c r="H29" s="602">
        <v>31</v>
      </c>
      <c r="I29" s="602">
        <v>5</v>
      </c>
      <c r="J29" s="602">
        <v>1</v>
      </c>
    </row>
    <row r="30" spans="1:10" s="193" customFormat="1" ht="12.75" customHeight="1">
      <c r="A30" s="600" t="s">
        <v>7447</v>
      </c>
      <c r="B30" s="601">
        <v>4</v>
      </c>
      <c r="C30" s="600" t="s">
        <v>7419</v>
      </c>
      <c r="D30" s="600" t="s">
        <v>217</v>
      </c>
      <c r="E30" s="600" t="s">
        <v>1208</v>
      </c>
      <c r="F30" s="602">
        <v>25</v>
      </c>
      <c r="G30" s="602">
        <v>3</v>
      </c>
      <c r="H30" s="602">
        <v>12</v>
      </c>
      <c r="I30" s="602">
        <v>9</v>
      </c>
      <c r="J30" s="602">
        <v>1</v>
      </c>
    </row>
    <row r="31" spans="1:10" s="193" customFormat="1" ht="12.75" customHeight="1">
      <c r="A31" s="600" t="s">
        <v>7448</v>
      </c>
      <c r="B31" s="601">
        <v>4</v>
      </c>
      <c r="C31" s="600" t="s">
        <v>7419</v>
      </c>
      <c r="D31" s="600" t="s">
        <v>104</v>
      </c>
      <c r="E31" s="600" t="s">
        <v>1208</v>
      </c>
      <c r="F31" s="602">
        <v>36</v>
      </c>
      <c r="G31" s="602">
        <v>1</v>
      </c>
      <c r="H31" s="602">
        <v>20</v>
      </c>
      <c r="I31" s="602">
        <v>10</v>
      </c>
      <c r="J31" s="602">
        <v>5</v>
      </c>
    </row>
    <row r="32" spans="1:10" s="193" customFormat="1" ht="12.75" customHeight="1">
      <c r="A32" s="600" t="s">
        <v>7449</v>
      </c>
      <c r="B32" s="601">
        <v>4</v>
      </c>
      <c r="C32" s="600" t="s">
        <v>7419</v>
      </c>
      <c r="D32" s="600" t="s">
        <v>29</v>
      </c>
      <c r="E32" s="600" t="s">
        <v>1208</v>
      </c>
      <c r="F32" s="602">
        <v>47</v>
      </c>
      <c r="G32" s="602">
        <v>3</v>
      </c>
      <c r="H32" s="602">
        <v>27</v>
      </c>
      <c r="I32" s="602">
        <v>16</v>
      </c>
      <c r="J32" s="602">
        <v>1</v>
      </c>
    </row>
    <row r="33" spans="1:10" s="193" customFormat="1" ht="12.75" customHeight="1">
      <c r="A33" s="600" t="s">
        <v>7450</v>
      </c>
      <c r="B33" s="601">
        <v>4</v>
      </c>
      <c r="C33" s="600" t="s">
        <v>7419</v>
      </c>
      <c r="D33" s="600" t="s">
        <v>160</v>
      </c>
      <c r="E33" s="600" t="s">
        <v>1208</v>
      </c>
      <c r="F33" s="602">
        <v>10</v>
      </c>
      <c r="G33" s="602">
        <v>1</v>
      </c>
      <c r="H33" s="602">
        <v>6</v>
      </c>
      <c r="I33" s="602">
        <v>3</v>
      </c>
      <c r="J33" s="602">
        <v>0</v>
      </c>
    </row>
    <row r="34" spans="1:10" s="193" customFormat="1" ht="12.75" customHeight="1">
      <c r="A34" s="600" t="s">
        <v>7451</v>
      </c>
      <c r="B34" s="601">
        <v>4</v>
      </c>
      <c r="C34" s="600" t="s">
        <v>7419</v>
      </c>
      <c r="D34" s="600" t="s">
        <v>77</v>
      </c>
      <c r="E34" s="600" t="s">
        <v>1208</v>
      </c>
      <c r="F34" s="602">
        <v>15</v>
      </c>
      <c r="G34" s="602">
        <v>0</v>
      </c>
      <c r="H34" s="602">
        <v>12</v>
      </c>
      <c r="I34" s="602">
        <v>3</v>
      </c>
      <c r="J34" s="602">
        <v>0</v>
      </c>
    </row>
    <row r="35" spans="1:10" s="193" customFormat="1" ht="12.75" customHeight="1">
      <c r="A35" s="600" t="s">
        <v>7452</v>
      </c>
      <c r="B35" s="601">
        <v>4</v>
      </c>
      <c r="C35" s="600" t="s">
        <v>7419</v>
      </c>
      <c r="D35" s="600" t="s">
        <v>78</v>
      </c>
      <c r="E35" s="600" t="s">
        <v>1208</v>
      </c>
      <c r="F35" s="602">
        <v>49</v>
      </c>
      <c r="G35" s="602">
        <v>4</v>
      </c>
      <c r="H35" s="602">
        <v>30</v>
      </c>
      <c r="I35" s="602">
        <v>15</v>
      </c>
      <c r="J35" s="602">
        <v>0</v>
      </c>
    </row>
    <row r="36" spans="1:10" s="193" customFormat="1" ht="12.75" customHeight="1">
      <c r="A36" s="600" t="s">
        <v>7453</v>
      </c>
      <c r="B36" s="601">
        <v>4</v>
      </c>
      <c r="C36" s="600" t="s">
        <v>7419</v>
      </c>
      <c r="D36" s="600" t="s">
        <v>204</v>
      </c>
      <c r="E36" s="600" t="s">
        <v>1208</v>
      </c>
      <c r="F36" s="602">
        <v>42</v>
      </c>
      <c r="G36" s="602">
        <v>2</v>
      </c>
      <c r="H36" s="602">
        <v>30</v>
      </c>
      <c r="I36" s="602">
        <v>7</v>
      </c>
      <c r="J36" s="602">
        <v>3</v>
      </c>
    </row>
    <row r="37" spans="1:10" s="193" customFormat="1" ht="12.75" customHeight="1">
      <c r="A37" s="600" t="s">
        <v>7454</v>
      </c>
      <c r="B37" s="601">
        <v>4</v>
      </c>
      <c r="C37" s="600" t="s">
        <v>7419</v>
      </c>
      <c r="D37" s="600" t="s">
        <v>233</v>
      </c>
      <c r="E37" s="600" t="s">
        <v>1208</v>
      </c>
      <c r="F37" s="602">
        <v>12</v>
      </c>
      <c r="G37" s="602">
        <v>0</v>
      </c>
      <c r="H37" s="602">
        <v>7</v>
      </c>
      <c r="I37" s="602">
        <v>5</v>
      </c>
      <c r="J37" s="602">
        <v>0</v>
      </c>
    </row>
    <row r="38" spans="1:10" s="193" customFormat="1" ht="12.75" customHeight="1">
      <c r="A38" s="600" t="s">
        <v>7455</v>
      </c>
      <c r="B38" s="601">
        <v>4</v>
      </c>
      <c r="C38" s="600" t="s">
        <v>7419</v>
      </c>
      <c r="D38" s="600" t="s">
        <v>205</v>
      </c>
      <c r="E38" s="600" t="s">
        <v>1208</v>
      </c>
      <c r="F38" s="602">
        <v>53</v>
      </c>
      <c r="G38" s="602">
        <v>4</v>
      </c>
      <c r="H38" s="602">
        <v>34</v>
      </c>
      <c r="I38" s="602">
        <v>13</v>
      </c>
      <c r="J38" s="602">
        <v>2</v>
      </c>
    </row>
    <row r="39" spans="1:10" s="193" customFormat="1" ht="12.75" customHeight="1">
      <c r="A39" s="600" t="s">
        <v>7456</v>
      </c>
      <c r="B39" s="601">
        <v>4</v>
      </c>
      <c r="C39" s="600" t="s">
        <v>7419</v>
      </c>
      <c r="D39" s="600" t="s">
        <v>218</v>
      </c>
      <c r="E39" s="600" t="s">
        <v>1208</v>
      </c>
      <c r="F39" s="602">
        <v>11</v>
      </c>
      <c r="G39" s="602">
        <v>2</v>
      </c>
      <c r="H39" s="602">
        <v>7</v>
      </c>
      <c r="I39" s="602">
        <v>1</v>
      </c>
      <c r="J39" s="602">
        <v>1</v>
      </c>
    </row>
    <row r="40" spans="1:10" s="193" customFormat="1" ht="12.75" customHeight="1">
      <c r="A40" s="600" t="s">
        <v>7457</v>
      </c>
      <c r="B40" s="601">
        <v>4</v>
      </c>
      <c r="C40" s="600" t="s">
        <v>7419</v>
      </c>
      <c r="D40" s="600" t="s">
        <v>161</v>
      </c>
      <c r="E40" s="600" t="s">
        <v>1208</v>
      </c>
      <c r="F40" s="602">
        <v>48</v>
      </c>
      <c r="G40" s="602">
        <v>2</v>
      </c>
      <c r="H40" s="602">
        <v>39</v>
      </c>
      <c r="I40" s="602">
        <v>7</v>
      </c>
      <c r="J40" s="602">
        <v>0</v>
      </c>
    </row>
    <row r="41" spans="1:10" s="193" customFormat="1" ht="12.75" customHeight="1">
      <c r="A41" s="600" t="s">
        <v>7458</v>
      </c>
      <c r="B41" s="601">
        <v>4</v>
      </c>
      <c r="C41" s="600" t="s">
        <v>7419</v>
      </c>
      <c r="D41" s="600" t="s">
        <v>105</v>
      </c>
      <c r="E41" s="600" t="s">
        <v>1208</v>
      </c>
      <c r="F41" s="602">
        <v>25</v>
      </c>
      <c r="G41" s="602">
        <v>0</v>
      </c>
      <c r="H41" s="602">
        <v>15</v>
      </c>
      <c r="I41" s="602">
        <v>6</v>
      </c>
      <c r="J41" s="602">
        <v>4</v>
      </c>
    </row>
    <row r="42" spans="1:10" s="193" customFormat="1" ht="12.75" customHeight="1">
      <c r="A42" s="600" t="s">
        <v>7459</v>
      </c>
      <c r="B42" s="601">
        <v>4</v>
      </c>
      <c r="C42" s="600" t="s">
        <v>7419</v>
      </c>
      <c r="D42" s="600" t="s">
        <v>234</v>
      </c>
      <c r="E42" s="600" t="s">
        <v>1208</v>
      </c>
      <c r="F42" s="602">
        <v>33</v>
      </c>
      <c r="G42" s="602">
        <v>2</v>
      </c>
      <c r="H42" s="602">
        <v>24</v>
      </c>
      <c r="I42" s="602">
        <v>7</v>
      </c>
      <c r="J42" s="602">
        <v>0</v>
      </c>
    </row>
    <row r="43" spans="1:10" s="193" customFormat="1" ht="12.75">
      <c r="A43" s="600" t="s">
        <v>7460</v>
      </c>
      <c r="B43" s="601">
        <v>4</v>
      </c>
      <c r="C43" s="600" t="s">
        <v>7419</v>
      </c>
      <c r="D43" s="600" t="s">
        <v>184</v>
      </c>
      <c r="E43" s="600" t="s">
        <v>1208</v>
      </c>
      <c r="F43" s="602">
        <v>40</v>
      </c>
      <c r="G43" s="602">
        <v>3</v>
      </c>
      <c r="H43" s="602">
        <v>25</v>
      </c>
      <c r="I43" s="602">
        <v>11</v>
      </c>
      <c r="J43" s="602">
        <v>1</v>
      </c>
    </row>
    <row r="44" spans="1:10" s="193" customFormat="1" ht="12.75" customHeight="1">
      <c r="A44" s="600" t="s">
        <v>7461</v>
      </c>
      <c r="B44" s="601">
        <v>4</v>
      </c>
      <c r="C44" s="600" t="s">
        <v>7419</v>
      </c>
      <c r="D44" s="600" t="s">
        <v>106</v>
      </c>
      <c r="E44" s="600" t="s">
        <v>1208</v>
      </c>
      <c r="F44" s="602">
        <v>25</v>
      </c>
      <c r="G44" s="602">
        <v>0</v>
      </c>
      <c r="H44" s="602">
        <v>18</v>
      </c>
      <c r="I44" s="602">
        <v>4</v>
      </c>
      <c r="J44" s="602">
        <v>3</v>
      </c>
    </row>
    <row r="45" spans="1:10" s="193" customFormat="1" ht="12.75" customHeight="1">
      <c r="A45" s="600" t="s">
        <v>7462</v>
      </c>
      <c r="B45" s="601">
        <v>4</v>
      </c>
      <c r="C45" s="600" t="s">
        <v>7419</v>
      </c>
      <c r="D45" s="600" t="s">
        <v>89</v>
      </c>
      <c r="E45" s="600" t="s">
        <v>1208</v>
      </c>
      <c r="F45" s="602">
        <v>74</v>
      </c>
      <c r="G45" s="602">
        <v>7</v>
      </c>
      <c r="H45" s="602">
        <v>31</v>
      </c>
      <c r="I45" s="602">
        <v>30</v>
      </c>
      <c r="J45" s="602">
        <v>6</v>
      </c>
    </row>
    <row r="46" spans="1:10" s="193" customFormat="1" ht="12.75" customHeight="1">
      <c r="A46" s="600" t="s">
        <v>7463</v>
      </c>
      <c r="B46" s="601">
        <v>4</v>
      </c>
      <c r="C46" s="600" t="s">
        <v>7419</v>
      </c>
      <c r="D46" s="600" t="s">
        <v>162</v>
      </c>
      <c r="E46" s="600" t="s">
        <v>1208</v>
      </c>
      <c r="F46" s="602">
        <v>19</v>
      </c>
      <c r="G46" s="602">
        <v>1</v>
      </c>
      <c r="H46" s="602">
        <v>15</v>
      </c>
      <c r="I46" s="602">
        <v>3</v>
      </c>
      <c r="J46" s="602">
        <v>0</v>
      </c>
    </row>
    <row r="47" spans="1:10" s="193" customFormat="1" ht="12.75" customHeight="1">
      <c r="A47" s="600" t="s">
        <v>7464</v>
      </c>
      <c r="B47" s="601">
        <v>4</v>
      </c>
      <c r="C47" s="600" t="s">
        <v>7419</v>
      </c>
      <c r="D47" s="600" t="s">
        <v>206</v>
      </c>
      <c r="E47" s="600" t="s">
        <v>1208</v>
      </c>
      <c r="F47" s="602">
        <v>45</v>
      </c>
      <c r="G47" s="602">
        <v>2</v>
      </c>
      <c r="H47" s="602">
        <v>32</v>
      </c>
      <c r="I47" s="602">
        <v>10</v>
      </c>
      <c r="J47" s="602">
        <v>1</v>
      </c>
    </row>
    <row r="48" spans="1:10" s="193" customFormat="1" ht="12.75" customHeight="1">
      <c r="A48" s="600" t="s">
        <v>7465</v>
      </c>
      <c r="B48" s="601">
        <v>4</v>
      </c>
      <c r="C48" s="600" t="s">
        <v>7419</v>
      </c>
      <c r="D48" s="600" t="s">
        <v>107</v>
      </c>
      <c r="E48" s="600" t="s">
        <v>1208</v>
      </c>
      <c r="F48" s="602">
        <v>14</v>
      </c>
      <c r="G48" s="602">
        <v>0</v>
      </c>
      <c r="H48" s="602">
        <v>12</v>
      </c>
      <c r="I48" s="602">
        <v>1</v>
      </c>
      <c r="J48" s="602">
        <v>1</v>
      </c>
    </row>
    <row r="49" spans="1:10" s="193" customFormat="1" ht="12.75" customHeight="1">
      <c r="A49" s="600" t="s">
        <v>7466</v>
      </c>
      <c r="B49" s="601">
        <v>4</v>
      </c>
      <c r="C49" s="600" t="s">
        <v>7419</v>
      </c>
      <c r="D49" s="600" t="s">
        <v>108</v>
      </c>
      <c r="E49" s="600" t="s">
        <v>1208</v>
      </c>
      <c r="F49" s="602">
        <v>11</v>
      </c>
      <c r="G49" s="602">
        <v>0</v>
      </c>
      <c r="H49" s="602">
        <v>7</v>
      </c>
      <c r="I49" s="602">
        <v>4</v>
      </c>
      <c r="J49" s="602">
        <v>0</v>
      </c>
    </row>
    <row r="50" spans="1:10" s="193" customFormat="1" ht="12.75" customHeight="1">
      <c r="A50" s="600" t="s">
        <v>7467</v>
      </c>
      <c r="B50" s="601">
        <v>4</v>
      </c>
      <c r="C50" s="600" t="s">
        <v>7419</v>
      </c>
      <c r="D50" s="600" t="s">
        <v>30</v>
      </c>
      <c r="E50" s="600" t="s">
        <v>1208</v>
      </c>
      <c r="F50" s="602">
        <v>9</v>
      </c>
      <c r="G50" s="602">
        <v>1</v>
      </c>
      <c r="H50" s="602">
        <v>3</v>
      </c>
      <c r="I50" s="602">
        <v>2</v>
      </c>
      <c r="J50" s="602">
        <v>3</v>
      </c>
    </row>
    <row r="51" spans="1:10" s="193" customFormat="1" ht="12.75" customHeight="1">
      <c r="A51" s="600" t="s">
        <v>7468</v>
      </c>
      <c r="B51" s="601">
        <v>4</v>
      </c>
      <c r="C51" s="600" t="s">
        <v>7419</v>
      </c>
      <c r="D51" s="600" t="s">
        <v>109</v>
      </c>
      <c r="E51" s="600" t="s">
        <v>1208</v>
      </c>
      <c r="F51" s="602">
        <v>9</v>
      </c>
      <c r="G51" s="602">
        <v>2</v>
      </c>
      <c r="H51" s="602">
        <v>3</v>
      </c>
      <c r="I51" s="602">
        <v>2</v>
      </c>
      <c r="J51" s="602">
        <v>2</v>
      </c>
    </row>
    <row r="52" spans="1:10" s="193" customFormat="1" ht="12.75" customHeight="1">
      <c r="A52" s="600" t="s">
        <v>7469</v>
      </c>
      <c r="B52" s="601">
        <v>4</v>
      </c>
      <c r="C52" s="600" t="s">
        <v>7419</v>
      </c>
      <c r="D52" s="600" t="s">
        <v>185</v>
      </c>
      <c r="E52" s="600" t="s">
        <v>1208</v>
      </c>
      <c r="F52" s="602">
        <v>127</v>
      </c>
      <c r="G52" s="602">
        <v>8</v>
      </c>
      <c r="H52" s="602">
        <v>85</v>
      </c>
      <c r="I52" s="602">
        <v>26</v>
      </c>
      <c r="J52" s="602">
        <v>8</v>
      </c>
    </row>
    <row r="53" spans="1:10" s="193" customFormat="1" ht="12.75" customHeight="1">
      <c r="A53" s="600" t="s">
        <v>7470</v>
      </c>
      <c r="B53" s="601">
        <v>4</v>
      </c>
      <c r="C53" s="600" t="s">
        <v>7419</v>
      </c>
      <c r="D53" s="600" t="s">
        <v>110</v>
      </c>
      <c r="E53" s="600" t="s">
        <v>1208</v>
      </c>
      <c r="F53" s="602">
        <v>19</v>
      </c>
      <c r="G53" s="602">
        <v>0</v>
      </c>
      <c r="H53" s="602">
        <v>12</v>
      </c>
      <c r="I53" s="602">
        <v>5</v>
      </c>
      <c r="J53" s="602">
        <v>2</v>
      </c>
    </row>
    <row r="54" spans="1:10" s="193" customFormat="1" ht="12.75" customHeight="1">
      <c r="A54" s="600" t="s">
        <v>7471</v>
      </c>
      <c r="B54" s="601">
        <v>4</v>
      </c>
      <c r="C54" s="600" t="s">
        <v>7419</v>
      </c>
      <c r="D54" s="600" t="s">
        <v>111</v>
      </c>
      <c r="E54" s="600" t="s">
        <v>1208</v>
      </c>
      <c r="F54" s="602">
        <v>13</v>
      </c>
      <c r="G54" s="602">
        <v>1</v>
      </c>
      <c r="H54" s="602">
        <v>6</v>
      </c>
      <c r="I54" s="602">
        <v>5</v>
      </c>
      <c r="J54" s="602">
        <v>1</v>
      </c>
    </row>
    <row r="55" spans="1:10" s="193" customFormat="1" ht="12.75" customHeight="1">
      <c r="A55" s="600" t="s">
        <v>7472</v>
      </c>
      <c r="B55" s="601">
        <v>4</v>
      </c>
      <c r="C55" s="600" t="s">
        <v>7419</v>
      </c>
      <c r="D55" s="600" t="s">
        <v>163</v>
      </c>
      <c r="E55" s="600" t="s">
        <v>1208</v>
      </c>
      <c r="F55" s="602">
        <v>4</v>
      </c>
      <c r="G55" s="602">
        <v>0</v>
      </c>
      <c r="H55" s="602">
        <v>3</v>
      </c>
      <c r="I55" s="602">
        <v>1</v>
      </c>
      <c r="J55" s="602">
        <v>0</v>
      </c>
    </row>
    <row r="56" spans="1:10" s="193" customFormat="1" ht="12.75" customHeight="1">
      <c r="A56" s="600" t="s">
        <v>7473</v>
      </c>
      <c r="B56" s="601">
        <v>4</v>
      </c>
      <c r="C56" s="600" t="s">
        <v>7419</v>
      </c>
      <c r="D56" s="600" t="s">
        <v>112</v>
      </c>
      <c r="E56" s="600" t="s">
        <v>1208</v>
      </c>
      <c r="F56" s="602">
        <v>23</v>
      </c>
      <c r="G56" s="602">
        <v>1</v>
      </c>
      <c r="H56" s="602">
        <v>14</v>
      </c>
      <c r="I56" s="602">
        <v>7</v>
      </c>
      <c r="J56" s="602">
        <v>1</v>
      </c>
    </row>
    <row r="57" spans="1:10" s="193" customFormat="1" ht="12.75" customHeight="1">
      <c r="A57" s="600" t="s">
        <v>7474</v>
      </c>
      <c r="B57" s="601">
        <v>4</v>
      </c>
      <c r="C57" s="600" t="s">
        <v>7419</v>
      </c>
      <c r="D57" s="600" t="s">
        <v>219</v>
      </c>
      <c r="E57" s="600" t="s">
        <v>1208</v>
      </c>
      <c r="F57" s="602">
        <v>12</v>
      </c>
      <c r="G57" s="602">
        <v>4</v>
      </c>
      <c r="H57" s="602">
        <v>5</v>
      </c>
      <c r="I57" s="602">
        <v>3</v>
      </c>
      <c r="J57" s="602">
        <v>0</v>
      </c>
    </row>
    <row r="58" spans="1:10" s="193" customFormat="1" ht="12.75" customHeight="1">
      <c r="A58" s="600" t="s">
        <v>7475</v>
      </c>
      <c r="B58" s="601">
        <v>4</v>
      </c>
      <c r="C58" s="600" t="s">
        <v>7419</v>
      </c>
      <c r="D58" s="600" t="s">
        <v>90</v>
      </c>
      <c r="E58" s="600" t="s">
        <v>1208</v>
      </c>
      <c r="F58" s="602">
        <v>130</v>
      </c>
      <c r="G58" s="602">
        <v>7</v>
      </c>
      <c r="H58" s="602">
        <v>86</v>
      </c>
      <c r="I58" s="602">
        <v>32</v>
      </c>
      <c r="J58" s="602">
        <v>5</v>
      </c>
    </row>
    <row r="59" spans="1:10" s="193" customFormat="1" ht="12.75" customHeight="1">
      <c r="A59" s="600" t="s">
        <v>7476</v>
      </c>
      <c r="B59" s="601">
        <v>4</v>
      </c>
      <c r="C59" s="600" t="s">
        <v>7419</v>
      </c>
      <c r="D59" s="600" t="s">
        <v>113</v>
      </c>
      <c r="E59" s="600" t="s">
        <v>1208</v>
      </c>
      <c r="F59" s="602">
        <v>14</v>
      </c>
      <c r="G59" s="602">
        <v>0</v>
      </c>
      <c r="H59" s="602">
        <v>9</v>
      </c>
      <c r="I59" s="602">
        <v>2</v>
      </c>
      <c r="J59" s="602">
        <v>3</v>
      </c>
    </row>
    <row r="60" spans="1:10" s="193" customFormat="1" ht="12.75" customHeight="1">
      <c r="A60" s="600" t="s">
        <v>7477</v>
      </c>
      <c r="B60" s="601">
        <v>4</v>
      </c>
      <c r="C60" s="600" t="s">
        <v>7419</v>
      </c>
      <c r="D60" s="600" t="s">
        <v>114</v>
      </c>
      <c r="E60" s="600" t="s">
        <v>1208</v>
      </c>
      <c r="F60" s="602">
        <v>12</v>
      </c>
      <c r="G60" s="602">
        <v>1</v>
      </c>
      <c r="H60" s="602">
        <v>7</v>
      </c>
      <c r="I60" s="602">
        <v>3</v>
      </c>
      <c r="J60" s="602">
        <v>1</v>
      </c>
    </row>
    <row r="61" spans="1:10" s="193" customFormat="1" ht="12.75" customHeight="1">
      <c r="A61" s="600" t="s">
        <v>7478</v>
      </c>
      <c r="B61" s="601">
        <v>4</v>
      </c>
      <c r="C61" s="600" t="s">
        <v>7419</v>
      </c>
      <c r="D61" s="600" t="s">
        <v>186</v>
      </c>
      <c r="E61" s="600" t="s">
        <v>1208</v>
      </c>
      <c r="F61" s="602">
        <v>5</v>
      </c>
      <c r="G61" s="602">
        <v>0</v>
      </c>
      <c r="H61" s="602">
        <v>4</v>
      </c>
      <c r="I61" s="602">
        <v>1</v>
      </c>
      <c r="J61" s="602">
        <v>0</v>
      </c>
    </row>
    <row r="62" spans="1:10" s="193" customFormat="1" ht="12.75" customHeight="1">
      <c r="A62" s="600" t="s">
        <v>7479</v>
      </c>
      <c r="B62" s="601">
        <v>4</v>
      </c>
      <c r="C62" s="600" t="s">
        <v>7419</v>
      </c>
      <c r="D62" s="600" t="s">
        <v>115</v>
      </c>
      <c r="E62" s="600" t="s">
        <v>1208</v>
      </c>
      <c r="F62" s="602">
        <v>8</v>
      </c>
      <c r="G62" s="602">
        <v>1</v>
      </c>
      <c r="H62" s="602">
        <v>5</v>
      </c>
      <c r="I62" s="602">
        <v>1</v>
      </c>
      <c r="J62" s="602">
        <v>1</v>
      </c>
    </row>
    <row r="63" spans="1:10" s="193" customFormat="1" ht="12.75" customHeight="1">
      <c r="A63" s="600" t="s">
        <v>7480</v>
      </c>
      <c r="B63" s="601">
        <v>4</v>
      </c>
      <c r="C63" s="600" t="s">
        <v>7419</v>
      </c>
      <c r="D63" s="600" t="s">
        <v>146</v>
      </c>
      <c r="E63" s="600" t="s">
        <v>1208</v>
      </c>
      <c r="F63" s="602">
        <v>6</v>
      </c>
      <c r="G63" s="602">
        <v>1</v>
      </c>
      <c r="H63" s="602">
        <v>5</v>
      </c>
      <c r="I63" s="602">
        <v>0</v>
      </c>
      <c r="J63" s="602">
        <v>0</v>
      </c>
    </row>
    <row r="64" spans="1:10" s="193" customFormat="1" ht="12.75" customHeight="1">
      <c r="A64" s="600" t="s">
        <v>7481</v>
      </c>
      <c r="B64" s="601">
        <v>4</v>
      </c>
      <c r="C64" s="600" t="s">
        <v>7419</v>
      </c>
      <c r="D64" s="600" t="s">
        <v>187</v>
      </c>
      <c r="E64" s="600" t="s">
        <v>1208</v>
      </c>
      <c r="F64" s="602">
        <v>133</v>
      </c>
      <c r="G64" s="602">
        <v>13</v>
      </c>
      <c r="H64" s="602">
        <v>92</v>
      </c>
      <c r="I64" s="602">
        <v>26</v>
      </c>
      <c r="J64" s="602">
        <v>2</v>
      </c>
    </row>
    <row r="65" spans="1:10" s="193" customFormat="1" ht="12.75" customHeight="1">
      <c r="A65" s="600" t="s">
        <v>7482</v>
      </c>
      <c r="B65" s="601">
        <v>4</v>
      </c>
      <c r="C65" s="600" t="s">
        <v>7419</v>
      </c>
      <c r="D65" s="600" t="s">
        <v>235</v>
      </c>
      <c r="E65" s="600" t="s">
        <v>1208</v>
      </c>
      <c r="F65" s="602">
        <v>32</v>
      </c>
      <c r="G65" s="602">
        <v>0</v>
      </c>
      <c r="H65" s="602">
        <v>24</v>
      </c>
      <c r="I65" s="602">
        <v>8</v>
      </c>
      <c r="J65" s="602">
        <v>0</v>
      </c>
    </row>
    <row r="66" spans="1:10" s="193" customFormat="1" ht="12.75" customHeight="1">
      <c r="A66" s="600" t="s">
        <v>7483</v>
      </c>
      <c r="B66" s="601">
        <v>4</v>
      </c>
      <c r="C66" s="600" t="s">
        <v>7419</v>
      </c>
      <c r="D66" s="600" t="s">
        <v>147</v>
      </c>
      <c r="E66" s="600" t="s">
        <v>1208</v>
      </c>
      <c r="F66" s="602">
        <v>15</v>
      </c>
      <c r="G66" s="602">
        <v>1</v>
      </c>
      <c r="H66" s="602">
        <v>13</v>
      </c>
      <c r="I66" s="602">
        <v>1</v>
      </c>
      <c r="J66" s="602">
        <v>0</v>
      </c>
    </row>
    <row r="67" spans="1:10" s="193" customFormat="1" ht="12.75" customHeight="1">
      <c r="A67" s="600" t="s">
        <v>7484</v>
      </c>
      <c r="B67" s="601">
        <v>4</v>
      </c>
      <c r="C67" s="600" t="s">
        <v>7419</v>
      </c>
      <c r="D67" s="600" t="s">
        <v>118</v>
      </c>
      <c r="E67" s="600" t="s">
        <v>1208</v>
      </c>
      <c r="F67" s="602">
        <v>20</v>
      </c>
      <c r="G67" s="602">
        <v>3</v>
      </c>
      <c r="H67" s="602">
        <v>10</v>
      </c>
      <c r="I67" s="602">
        <v>7</v>
      </c>
      <c r="J67" s="602">
        <v>0</v>
      </c>
    </row>
    <row r="68" spans="1:10" s="193" customFormat="1" ht="12.75" customHeight="1">
      <c r="A68" s="600" t="s">
        <v>7485</v>
      </c>
      <c r="B68" s="601">
        <v>4</v>
      </c>
      <c r="C68" s="600" t="s">
        <v>7419</v>
      </c>
      <c r="D68" s="600" t="s">
        <v>31</v>
      </c>
      <c r="E68" s="600" t="s">
        <v>1208</v>
      </c>
      <c r="F68" s="602">
        <v>4</v>
      </c>
      <c r="G68" s="602">
        <v>0</v>
      </c>
      <c r="H68" s="602">
        <v>1</v>
      </c>
      <c r="I68" s="602">
        <v>1</v>
      </c>
      <c r="J68" s="602">
        <v>2</v>
      </c>
    </row>
    <row r="69" spans="1:10" s="193" customFormat="1" ht="12.75" customHeight="1">
      <c r="A69" s="600" t="s">
        <v>7486</v>
      </c>
      <c r="B69" s="601">
        <v>4</v>
      </c>
      <c r="C69" s="600" t="s">
        <v>7419</v>
      </c>
      <c r="D69" s="600" t="s">
        <v>148</v>
      </c>
      <c r="E69" s="600" t="s">
        <v>1208</v>
      </c>
      <c r="F69" s="602">
        <v>14</v>
      </c>
      <c r="G69" s="602">
        <v>0</v>
      </c>
      <c r="H69" s="602">
        <v>7</v>
      </c>
      <c r="I69" s="602">
        <v>6</v>
      </c>
      <c r="J69" s="602">
        <v>1</v>
      </c>
    </row>
    <row r="70" spans="1:10" s="193" customFormat="1" ht="12.75" customHeight="1">
      <c r="A70" s="600" t="s">
        <v>7487</v>
      </c>
      <c r="B70" s="601">
        <v>4</v>
      </c>
      <c r="C70" s="600" t="s">
        <v>7419</v>
      </c>
      <c r="D70" s="600" t="s">
        <v>32</v>
      </c>
      <c r="E70" s="600" t="s">
        <v>1208</v>
      </c>
      <c r="F70" s="602">
        <v>77</v>
      </c>
      <c r="G70" s="602">
        <v>9</v>
      </c>
      <c r="H70" s="602">
        <v>41</v>
      </c>
      <c r="I70" s="602">
        <v>23</v>
      </c>
      <c r="J70" s="602">
        <v>4</v>
      </c>
    </row>
    <row r="71" spans="1:10" s="193" customFormat="1" ht="12.75" customHeight="1">
      <c r="A71" s="600" t="s">
        <v>7488</v>
      </c>
      <c r="B71" s="601">
        <v>4</v>
      </c>
      <c r="C71" s="600" t="s">
        <v>7419</v>
      </c>
      <c r="D71" s="600" t="s">
        <v>119</v>
      </c>
      <c r="E71" s="600" t="s">
        <v>1208</v>
      </c>
      <c r="F71" s="602">
        <v>64</v>
      </c>
      <c r="G71" s="602">
        <v>0</v>
      </c>
      <c r="H71" s="602">
        <v>43</v>
      </c>
      <c r="I71" s="602">
        <v>17</v>
      </c>
      <c r="J71" s="602">
        <v>4</v>
      </c>
    </row>
    <row r="72" spans="1:10" s="193" customFormat="1" ht="12.75" customHeight="1">
      <c r="A72" s="600" t="s">
        <v>7489</v>
      </c>
      <c r="B72" s="601">
        <v>4</v>
      </c>
      <c r="C72" s="600" t="s">
        <v>7419</v>
      </c>
      <c r="D72" s="600" t="s">
        <v>79</v>
      </c>
      <c r="E72" s="600" t="s">
        <v>1208</v>
      </c>
      <c r="F72" s="602">
        <v>10</v>
      </c>
      <c r="G72" s="602">
        <v>1</v>
      </c>
      <c r="H72" s="602">
        <v>3</v>
      </c>
      <c r="I72" s="602">
        <v>4</v>
      </c>
      <c r="J72" s="602">
        <v>2</v>
      </c>
    </row>
    <row r="73" spans="1:10" s="193" customFormat="1" ht="12.75" customHeight="1">
      <c r="A73" s="600" t="s">
        <v>7490</v>
      </c>
      <c r="B73" s="601">
        <v>4</v>
      </c>
      <c r="C73" s="600" t="s">
        <v>7419</v>
      </c>
      <c r="D73" s="600" t="s">
        <v>80</v>
      </c>
      <c r="E73" s="600" t="s">
        <v>1208</v>
      </c>
      <c r="F73" s="602">
        <v>53</v>
      </c>
      <c r="G73" s="602">
        <v>4</v>
      </c>
      <c r="H73" s="602">
        <v>34</v>
      </c>
      <c r="I73" s="602">
        <v>15</v>
      </c>
      <c r="J73" s="602">
        <v>0</v>
      </c>
    </row>
    <row r="74" spans="1:10" s="193" customFormat="1" ht="12.75" customHeight="1">
      <c r="A74" s="600" t="s">
        <v>7491</v>
      </c>
      <c r="B74" s="601">
        <v>4</v>
      </c>
      <c r="C74" s="600" t="s">
        <v>7419</v>
      </c>
      <c r="D74" s="600" t="s">
        <v>149</v>
      </c>
      <c r="E74" s="600" t="s">
        <v>1208</v>
      </c>
      <c r="F74" s="602">
        <v>38</v>
      </c>
      <c r="G74" s="602">
        <v>0</v>
      </c>
      <c r="H74" s="602">
        <v>23</v>
      </c>
      <c r="I74" s="602">
        <v>9</v>
      </c>
      <c r="J74" s="602">
        <v>6</v>
      </c>
    </row>
    <row r="75" spans="1:10" s="193" customFormat="1" ht="12.75" customHeight="1">
      <c r="A75" s="600" t="s">
        <v>7492</v>
      </c>
      <c r="B75" s="601">
        <v>4</v>
      </c>
      <c r="C75" s="600" t="s">
        <v>7419</v>
      </c>
      <c r="D75" s="600" t="s">
        <v>81</v>
      </c>
      <c r="E75" s="600" t="s">
        <v>1208</v>
      </c>
      <c r="F75" s="602">
        <v>54</v>
      </c>
      <c r="G75" s="602">
        <v>4</v>
      </c>
      <c r="H75" s="602">
        <v>34</v>
      </c>
      <c r="I75" s="602">
        <v>14</v>
      </c>
      <c r="J75" s="602">
        <v>2</v>
      </c>
    </row>
    <row r="76" spans="1:10" s="193" customFormat="1" ht="12.75" customHeight="1">
      <c r="A76" s="600" t="s">
        <v>7493</v>
      </c>
      <c r="B76" s="601">
        <v>4</v>
      </c>
      <c r="C76" s="600" t="s">
        <v>7419</v>
      </c>
      <c r="D76" s="600" t="s">
        <v>33</v>
      </c>
      <c r="E76" s="600" t="s">
        <v>1208</v>
      </c>
      <c r="F76" s="602">
        <v>23</v>
      </c>
      <c r="G76" s="602">
        <v>1</v>
      </c>
      <c r="H76" s="602">
        <v>16</v>
      </c>
      <c r="I76" s="602">
        <v>4</v>
      </c>
      <c r="J76" s="602">
        <v>2</v>
      </c>
    </row>
    <row r="77" spans="1:10" s="193" customFormat="1" ht="12.75" customHeight="1">
      <c r="A77" s="600" t="s">
        <v>7494</v>
      </c>
      <c r="B77" s="601">
        <v>4</v>
      </c>
      <c r="C77" s="600" t="s">
        <v>7419</v>
      </c>
      <c r="D77" s="600" t="s">
        <v>91</v>
      </c>
      <c r="E77" s="600" t="s">
        <v>1208</v>
      </c>
      <c r="F77" s="602">
        <v>10</v>
      </c>
      <c r="G77" s="602">
        <v>1</v>
      </c>
      <c r="H77" s="602">
        <v>4</v>
      </c>
      <c r="I77" s="602">
        <v>2</v>
      </c>
      <c r="J77" s="602">
        <v>3</v>
      </c>
    </row>
    <row r="78" spans="1:10" s="193" customFormat="1" ht="12.75" customHeight="1">
      <c r="A78" s="600" t="s">
        <v>7495</v>
      </c>
      <c r="B78" s="601">
        <v>4</v>
      </c>
      <c r="C78" s="600" t="s">
        <v>7419</v>
      </c>
      <c r="D78" s="600" t="s">
        <v>34</v>
      </c>
      <c r="E78" s="600" t="s">
        <v>1208</v>
      </c>
      <c r="F78" s="602">
        <v>32</v>
      </c>
      <c r="G78" s="602">
        <v>1</v>
      </c>
      <c r="H78" s="602">
        <v>19</v>
      </c>
      <c r="I78" s="602">
        <v>10</v>
      </c>
      <c r="J78" s="602">
        <v>2</v>
      </c>
    </row>
    <row r="79" spans="1:10" s="193" customFormat="1" ht="12.75" customHeight="1">
      <c r="A79" s="600" t="s">
        <v>7496</v>
      </c>
      <c r="B79" s="601">
        <v>4</v>
      </c>
      <c r="C79" s="600" t="s">
        <v>7419</v>
      </c>
      <c r="D79" s="600" t="s">
        <v>188</v>
      </c>
      <c r="E79" s="600" t="s">
        <v>1208</v>
      </c>
      <c r="F79" s="602">
        <v>18</v>
      </c>
      <c r="G79" s="602">
        <v>0</v>
      </c>
      <c r="H79" s="602">
        <v>13</v>
      </c>
      <c r="I79" s="602">
        <v>4</v>
      </c>
      <c r="J79" s="602">
        <v>1</v>
      </c>
    </row>
    <row r="80" spans="1:10" s="193" customFormat="1" ht="12.75" customHeight="1">
      <c r="A80" s="600" t="s">
        <v>7497</v>
      </c>
      <c r="B80" s="601">
        <v>4</v>
      </c>
      <c r="C80" s="600" t="s">
        <v>7419</v>
      </c>
      <c r="D80" s="600" t="s">
        <v>150</v>
      </c>
      <c r="E80" s="600" t="s">
        <v>1208</v>
      </c>
      <c r="F80" s="602">
        <v>17</v>
      </c>
      <c r="G80" s="602">
        <v>1</v>
      </c>
      <c r="H80" s="602">
        <v>11</v>
      </c>
      <c r="I80" s="602">
        <v>5</v>
      </c>
      <c r="J80" s="602">
        <v>0</v>
      </c>
    </row>
    <row r="81" spans="1:10" s="193" customFormat="1" ht="12.75" customHeight="1">
      <c r="A81" s="600" t="s">
        <v>7498</v>
      </c>
      <c r="B81" s="601">
        <v>4</v>
      </c>
      <c r="C81" s="600" t="s">
        <v>7419</v>
      </c>
      <c r="D81" s="600" t="s">
        <v>164</v>
      </c>
      <c r="E81" s="600" t="s">
        <v>1208</v>
      </c>
      <c r="F81" s="602">
        <v>6</v>
      </c>
      <c r="G81" s="602">
        <v>0</v>
      </c>
      <c r="H81" s="602">
        <v>5</v>
      </c>
      <c r="I81" s="602">
        <v>1</v>
      </c>
      <c r="J81" s="602">
        <v>0</v>
      </c>
    </row>
    <row r="82" spans="1:10" s="193" customFormat="1" ht="12.75" customHeight="1">
      <c r="A82" s="600" t="s">
        <v>7499</v>
      </c>
      <c r="B82" s="601">
        <v>4</v>
      </c>
      <c r="C82" s="600" t="s">
        <v>7419</v>
      </c>
      <c r="D82" s="600" t="s">
        <v>189</v>
      </c>
      <c r="E82" s="600" t="s">
        <v>1208</v>
      </c>
      <c r="F82" s="602">
        <v>47</v>
      </c>
      <c r="G82" s="602">
        <v>3</v>
      </c>
      <c r="H82" s="602">
        <v>29</v>
      </c>
      <c r="I82" s="602">
        <v>13</v>
      </c>
      <c r="J82" s="602">
        <v>2</v>
      </c>
    </row>
    <row r="83" spans="1:10" s="193" customFormat="1" ht="12.75" customHeight="1">
      <c r="A83" s="600" t="s">
        <v>7500</v>
      </c>
      <c r="B83" s="601">
        <v>4</v>
      </c>
      <c r="C83" s="600" t="s">
        <v>7419</v>
      </c>
      <c r="D83" s="600" t="s">
        <v>165</v>
      </c>
      <c r="E83" s="600" t="s">
        <v>1208</v>
      </c>
      <c r="F83" s="602">
        <v>19</v>
      </c>
      <c r="G83" s="602">
        <v>0</v>
      </c>
      <c r="H83" s="602">
        <v>13</v>
      </c>
      <c r="I83" s="602">
        <v>6</v>
      </c>
      <c r="J83" s="602">
        <v>0</v>
      </c>
    </row>
    <row r="84" spans="1:10" s="193" customFormat="1" ht="12.75" customHeight="1">
      <c r="A84" s="600" t="s">
        <v>7501</v>
      </c>
      <c r="B84" s="601">
        <v>4</v>
      </c>
      <c r="C84" s="600" t="s">
        <v>7419</v>
      </c>
      <c r="D84" s="600" t="s">
        <v>151</v>
      </c>
      <c r="E84" s="600" t="s">
        <v>1208</v>
      </c>
      <c r="F84" s="602">
        <v>12</v>
      </c>
      <c r="G84" s="602">
        <v>0</v>
      </c>
      <c r="H84" s="602">
        <v>8</v>
      </c>
      <c r="I84" s="602">
        <v>4</v>
      </c>
      <c r="J84" s="602">
        <v>0</v>
      </c>
    </row>
    <row r="85" spans="1:10" s="193" customFormat="1" ht="12.75" customHeight="1">
      <c r="A85" s="600" t="s">
        <v>7502</v>
      </c>
      <c r="B85" s="601">
        <v>4</v>
      </c>
      <c r="C85" s="600" t="s">
        <v>7419</v>
      </c>
      <c r="D85" s="600" t="s">
        <v>92</v>
      </c>
      <c r="E85" s="600" t="s">
        <v>1208</v>
      </c>
      <c r="F85" s="602">
        <v>43</v>
      </c>
      <c r="G85" s="602">
        <v>0</v>
      </c>
      <c r="H85" s="602">
        <v>30</v>
      </c>
      <c r="I85" s="602">
        <v>12</v>
      </c>
      <c r="J85" s="602">
        <v>1</v>
      </c>
    </row>
    <row r="86" spans="1:10" s="193" customFormat="1" ht="12.75" customHeight="1">
      <c r="A86" s="600" t="s">
        <v>7503</v>
      </c>
      <c r="B86" s="601">
        <v>4</v>
      </c>
      <c r="C86" s="600" t="s">
        <v>7419</v>
      </c>
      <c r="D86" s="600" t="s">
        <v>59</v>
      </c>
      <c r="E86" s="600" t="s">
        <v>1208</v>
      </c>
      <c r="F86" s="602">
        <v>4</v>
      </c>
      <c r="G86" s="602">
        <v>0</v>
      </c>
      <c r="H86" s="602">
        <v>3</v>
      </c>
      <c r="I86" s="602">
        <v>1</v>
      </c>
      <c r="J86" s="602">
        <v>0</v>
      </c>
    </row>
    <row r="87" spans="1:10" s="193" customFormat="1" ht="12.75" customHeight="1">
      <c r="A87" s="600" t="s">
        <v>7504</v>
      </c>
      <c r="B87" s="601">
        <v>4</v>
      </c>
      <c r="C87" s="600" t="s">
        <v>7419</v>
      </c>
      <c r="D87" s="600" t="s">
        <v>60</v>
      </c>
      <c r="E87" s="600" t="s">
        <v>1208</v>
      </c>
      <c r="F87" s="602">
        <v>9</v>
      </c>
      <c r="G87" s="602">
        <v>0</v>
      </c>
      <c r="H87" s="602">
        <v>7</v>
      </c>
      <c r="I87" s="602">
        <v>2</v>
      </c>
      <c r="J87" s="602">
        <v>0</v>
      </c>
    </row>
    <row r="88" spans="1:10" s="193" customFormat="1" ht="12.75" customHeight="1">
      <c r="A88" s="600" t="s">
        <v>7505</v>
      </c>
      <c r="B88" s="601">
        <v>4</v>
      </c>
      <c r="C88" s="600" t="s">
        <v>7419</v>
      </c>
      <c r="D88" s="600" t="s">
        <v>208</v>
      </c>
      <c r="E88" s="600" t="s">
        <v>1208</v>
      </c>
      <c r="F88" s="602">
        <v>30</v>
      </c>
      <c r="G88" s="602">
        <v>2</v>
      </c>
      <c r="H88" s="602">
        <v>23</v>
      </c>
      <c r="I88" s="602">
        <v>5</v>
      </c>
      <c r="J88" s="602">
        <v>0</v>
      </c>
    </row>
    <row r="89" spans="1:10" s="193" customFormat="1" ht="12.75" customHeight="1">
      <c r="A89" s="600" t="s">
        <v>7506</v>
      </c>
      <c r="B89" s="601">
        <v>4</v>
      </c>
      <c r="C89" s="600" t="s">
        <v>7419</v>
      </c>
      <c r="D89" s="600" t="s">
        <v>166</v>
      </c>
      <c r="E89" s="600" t="s">
        <v>1208</v>
      </c>
      <c r="F89" s="602">
        <v>10</v>
      </c>
      <c r="G89" s="602">
        <v>1</v>
      </c>
      <c r="H89" s="602">
        <v>7</v>
      </c>
      <c r="I89" s="602">
        <v>2</v>
      </c>
      <c r="J89" s="602">
        <v>0</v>
      </c>
    </row>
    <row r="90" spans="1:10" s="193" customFormat="1" ht="12.75" customHeight="1">
      <c r="A90" s="600" t="s">
        <v>7507</v>
      </c>
      <c r="B90" s="601">
        <v>4</v>
      </c>
      <c r="C90" s="600" t="s">
        <v>7419</v>
      </c>
      <c r="D90" s="600" t="s">
        <v>61</v>
      </c>
      <c r="E90" s="600" t="s">
        <v>1208</v>
      </c>
      <c r="F90" s="602">
        <v>47</v>
      </c>
      <c r="G90" s="602">
        <v>2</v>
      </c>
      <c r="H90" s="602">
        <v>30</v>
      </c>
      <c r="I90" s="602">
        <v>9</v>
      </c>
      <c r="J90" s="602">
        <v>6</v>
      </c>
    </row>
    <row r="91" spans="1:10" s="193" customFormat="1" ht="12.75" customHeight="1">
      <c r="A91" s="600" t="s">
        <v>7508</v>
      </c>
      <c r="B91" s="601">
        <v>4</v>
      </c>
      <c r="C91" s="600" t="s">
        <v>7419</v>
      </c>
      <c r="D91" s="600" t="s">
        <v>82</v>
      </c>
      <c r="E91" s="600" t="s">
        <v>1208</v>
      </c>
      <c r="F91" s="602">
        <v>84</v>
      </c>
      <c r="G91" s="602">
        <v>3</v>
      </c>
      <c r="H91" s="602">
        <v>46</v>
      </c>
      <c r="I91" s="602">
        <v>33</v>
      </c>
      <c r="J91" s="602">
        <v>2</v>
      </c>
    </row>
    <row r="92" spans="1:10" s="193" customFormat="1" ht="12.75" customHeight="1">
      <c r="A92" s="600" t="s">
        <v>7509</v>
      </c>
      <c r="B92" s="601">
        <v>4</v>
      </c>
      <c r="C92" s="600" t="s">
        <v>7419</v>
      </c>
      <c r="D92" s="600" t="s">
        <v>167</v>
      </c>
      <c r="E92" s="600" t="s">
        <v>1208</v>
      </c>
      <c r="F92" s="602">
        <v>27</v>
      </c>
      <c r="G92" s="602">
        <v>3</v>
      </c>
      <c r="H92" s="602">
        <v>12</v>
      </c>
      <c r="I92" s="602">
        <v>9</v>
      </c>
      <c r="J92" s="602">
        <v>3</v>
      </c>
    </row>
    <row r="93" spans="1:10" s="193" customFormat="1" ht="12.75" customHeight="1">
      <c r="A93" s="600" t="s">
        <v>7510</v>
      </c>
      <c r="B93" s="601">
        <v>4</v>
      </c>
      <c r="C93" s="600" t="s">
        <v>7419</v>
      </c>
      <c r="D93" s="600" t="s">
        <v>83</v>
      </c>
      <c r="E93" s="600" t="s">
        <v>1208</v>
      </c>
      <c r="F93" s="602">
        <v>12</v>
      </c>
      <c r="G93" s="602">
        <v>0</v>
      </c>
      <c r="H93" s="602">
        <v>7</v>
      </c>
      <c r="I93" s="602">
        <v>5</v>
      </c>
      <c r="J93" s="602">
        <v>0</v>
      </c>
    </row>
    <row r="94" spans="1:10" s="193" customFormat="1" ht="12.75">
      <c r="A94" s="600" t="s">
        <v>7511</v>
      </c>
      <c r="B94" s="601">
        <v>4</v>
      </c>
      <c r="C94" s="600" t="s">
        <v>7419</v>
      </c>
      <c r="D94" s="600" t="s">
        <v>84</v>
      </c>
      <c r="E94" s="600" t="s">
        <v>1208</v>
      </c>
      <c r="F94" s="602">
        <v>38</v>
      </c>
      <c r="G94" s="602">
        <v>2</v>
      </c>
      <c r="H94" s="602">
        <v>21</v>
      </c>
      <c r="I94" s="602">
        <v>13</v>
      </c>
      <c r="J94" s="602">
        <v>2</v>
      </c>
    </row>
    <row r="95" spans="1:10" s="193" customFormat="1" ht="12.75" customHeight="1">
      <c r="A95" s="600" t="s">
        <v>7512</v>
      </c>
      <c r="B95" s="601">
        <v>4</v>
      </c>
      <c r="C95" s="600" t="s">
        <v>7419</v>
      </c>
      <c r="D95" s="600" t="s">
        <v>179</v>
      </c>
      <c r="E95" s="600" t="s">
        <v>1208</v>
      </c>
      <c r="F95" s="602">
        <v>5</v>
      </c>
      <c r="G95" s="602">
        <v>1</v>
      </c>
      <c r="H95" s="602">
        <v>3</v>
      </c>
      <c r="I95" s="602">
        <v>1</v>
      </c>
      <c r="J95" s="602">
        <v>0</v>
      </c>
    </row>
    <row r="96" spans="1:10" s="193" customFormat="1" ht="12.75" customHeight="1">
      <c r="A96" s="600" t="s">
        <v>7513</v>
      </c>
      <c r="B96" s="601">
        <v>4</v>
      </c>
      <c r="C96" s="600" t="s">
        <v>7419</v>
      </c>
      <c r="D96" s="600" t="s">
        <v>35</v>
      </c>
      <c r="E96" s="600" t="s">
        <v>1208</v>
      </c>
      <c r="F96" s="602">
        <v>24</v>
      </c>
      <c r="G96" s="602">
        <v>1</v>
      </c>
      <c r="H96" s="602">
        <v>10</v>
      </c>
      <c r="I96" s="602">
        <v>11</v>
      </c>
      <c r="J96" s="602">
        <v>2</v>
      </c>
    </row>
    <row r="97" spans="1:10" s="193" customFormat="1" ht="12.75" customHeight="1">
      <c r="A97" s="600" t="s">
        <v>7514</v>
      </c>
      <c r="B97" s="601">
        <v>4</v>
      </c>
      <c r="C97" s="600" t="s">
        <v>7419</v>
      </c>
      <c r="D97" s="600" t="s">
        <v>190</v>
      </c>
      <c r="E97" s="600" t="s">
        <v>1208</v>
      </c>
      <c r="F97" s="602">
        <v>61</v>
      </c>
      <c r="G97" s="602">
        <v>2</v>
      </c>
      <c r="H97" s="602">
        <v>47</v>
      </c>
      <c r="I97" s="602">
        <v>10</v>
      </c>
      <c r="J97" s="602">
        <v>2</v>
      </c>
    </row>
    <row r="98" spans="1:10" s="193" customFormat="1" ht="12.75" customHeight="1">
      <c r="A98" s="600" t="s">
        <v>7515</v>
      </c>
      <c r="B98" s="601">
        <v>4</v>
      </c>
      <c r="C98" s="600" t="s">
        <v>7419</v>
      </c>
      <c r="D98" s="600" t="s">
        <v>93</v>
      </c>
      <c r="E98" s="600" t="s">
        <v>1208</v>
      </c>
      <c r="F98" s="602">
        <v>19</v>
      </c>
      <c r="G98" s="602">
        <v>1</v>
      </c>
      <c r="H98" s="602">
        <v>11</v>
      </c>
      <c r="I98" s="602">
        <v>7</v>
      </c>
      <c r="J98" s="602">
        <v>0</v>
      </c>
    </row>
    <row r="99" spans="1:10" s="193" customFormat="1" ht="12.75" customHeight="1">
      <c r="A99" s="600" t="s">
        <v>7516</v>
      </c>
      <c r="B99" s="601">
        <v>4</v>
      </c>
      <c r="C99" s="600" t="s">
        <v>7419</v>
      </c>
      <c r="D99" s="600" t="s">
        <v>209</v>
      </c>
      <c r="E99" s="600" t="s">
        <v>1208</v>
      </c>
      <c r="F99" s="602">
        <v>17</v>
      </c>
      <c r="G99" s="602">
        <v>0</v>
      </c>
      <c r="H99" s="602">
        <v>15</v>
      </c>
      <c r="I99" s="602">
        <v>2</v>
      </c>
      <c r="J99" s="602">
        <v>0</v>
      </c>
    </row>
    <row r="100" spans="1:10" s="193" customFormat="1" ht="12.75" customHeight="1">
      <c r="A100" s="600" t="s">
        <v>7517</v>
      </c>
      <c r="B100" s="601">
        <v>4</v>
      </c>
      <c r="C100" s="600" t="s">
        <v>7419</v>
      </c>
      <c r="D100" s="600" t="s">
        <v>210</v>
      </c>
      <c r="E100" s="600" t="s">
        <v>1208</v>
      </c>
      <c r="F100" s="602">
        <v>15</v>
      </c>
      <c r="G100" s="602">
        <v>3</v>
      </c>
      <c r="H100" s="602">
        <v>7</v>
      </c>
      <c r="I100" s="602">
        <v>5</v>
      </c>
      <c r="J100" s="602">
        <v>0</v>
      </c>
    </row>
    <row r="101" spans="1:10" s="193" customFormat="1" ht="12.75" customHeight="1">
      <c r="A101" s="600" t="s">
        <v>7518</v>
      </c>
      <c r="B101" s="601">
        <v>4</v>
      </c>
      <c r="C101" s="600" t="s">
        <v>7419</v>
      </c>
      <c r="D101" s="600" t="s">
        <v>191</v>
      </c>
      <c r="E101" s="600" t="s">
        <v>1208</v>
      </c>
      <c r="F101" s="602">
        <v>6</v>
      </c>
      <c r="G101" s="602">
        <v>2</v>
      </c>
      <c r="H101" s="602">
        <v>4</v>
      </c>
      <c r="I101" s="602">
        <v>0</v>
      </c>
      <c r="J101" s="602">
        <v>0</v>
      </c>
    </row>
    <row r="102" spans="1:10" s="193" customFormat="1" ht="12.75" customHeight="1">
      <c r="A102" s="600" t="s">
        <v>7519</v>
      </c>
      <c r="B102" s="601">
        <v>4</v>
      </c>
      <c r="C102" s="600" t="s">
        <v>7419</v>
      </c>
      <c r="D102" s="600" t="s">
        <v>192</v>
      </c>
      <c r="E102" s="600" t="s">
        <v>1208</v>
      </c>
      <c r="F102" s="602">
        <v>13</v>
      </c>
      <c r="G102" s="602">
        <v>1</v>
      </c>
      <c r="H102" s="602">
        <v>10</v>
      </c>
      <c r="I102" s="602">
        <v>1</v>
      </c>
      <c r="J102" s="602">
        <v>1</v>
      </c>
    </row>
    <row r="103" spans="1:10" s="193" customFormat="1" ht="12.75" customHeight="1">
      <c r="A103" s="600" t="s">
        <v>7520</v>
      </c>
      <c r="B103" s="601">
        <v>4</v>
      </c>
      <c r="C103" s="600" t="s">
        <v>7419</v>
      </c>
      <c r="D103" s="600" t="s">
        <v>152</v>
      </c>
      <c r="E103" s="600" t="s">
        <v>1208</v>
      </c>
      <c r="F103" s="602">
        <v>21</v>
      </c>
      <c r="G103" s="602">
        <v>1</v>
      </c>
      <c r="H103" s="602">
        <v>17</v>
      </c>
      <c r="I103" s="602">
        <v>2</v>
      </c>
      <c r="J103" s="602">
        <v>1</v>
      </c>
    </row>
    <row r="104" spans="1:10" s="193" customFormat="1" ht="12.75" customHeight="1">
      <c r="A104" s="600" t="s">
        <v>7521</v>
      </c>
      <c r="B104" s="601">
        <v>4</v>
      </c>
      <c r="C104" s="600" t="s">
        <v>7419</v>
      </c>
      <c r="D104" s="600" t="s">
        <v>168</v>
      </c>
      <c r="E104" s="600" t="s">
        <v>1208</v>
      </c>
      <c r="F104" s="602">
        <v>7</v>
      </c>
      <c r="G104" s="602">
        <v>0</v>
      </c>
      <c r="H104" s="602">
        <v>5</v>
      </c>
      <c r="I104" s="602">
        <v>2</v>
      </c>
      <c r="J104" s="602">
        <v>0</v>
      </c>
    </row>
    <row r="105" spans="1:10" s="193" customFormat="1" ht="12.75" customHeight="1">
      <c r="A105" s="600" t="s">
        <v>7522</v>
      </c>
      <c r="B105" s="601">
        <v>4</v>
      </c>
      <c r="C105" s="600" t="s">
        <v>7419</v>
      </c>
      <c r="D105" s="600" t="s">
        <v>153</v>
      </c>
      <c r="E105" s="600" t="s">
        <v>1208</v>
      </c>
      <c r="F105" s="602">
        <v>15</v>
      </c>
      <c r="G105" s="602">
        <v>1</v>
      </c>
      <c r="H105" s="602">
        <v>8</v>
      </c>
      <c r="I105" s="602">
        <v>5</v>
      </c>
      <c r="J105" s="602">
        <v>1</v>
      </c>
    </row>
    <row r="106" spans="1:10" s="193" customFormat="1" ht="12.75" customHeight="1">
      <c r="A106" s="600" t="s">
        <v>7523</v>
      </c>
      <c r="B106" s="601">
        <v>4</v>
      </c>
      <c r="C106" s="600" t="s">
        <v>7419</v>
      </c>
      <c r="D106" s="600" t="s">
        <v>36</v>
      </c>
      <c r="E106" s="600" t="s">
        <v>1208</v>
      </c>
      <c r="F106" s="602">
        <v>13</v>
      </c>
      <c r="G106" s="602">
        <v>1</v>
      </c>
      <c r="H106" s="602">
        <v>8</v>
      </c>
      <c r="I106" s="602">
        <v>3</v>
      </c>
      <c r="J106" s="602">
        <v>1</v>
      </c>
    </row>
    <row r="107" spans="1:10" s="193" customFormat="1" ht="12.75" customHeight="1">
      <c r="A107" s="600" t="s">
        <v>7524</v>
      </c>
      <c r="B107" s="601">
        <v>4</v>
      </c>
      <c r="C107" s="600" t="s">
        <v>7419</v>
      </c>
      <c r="D107" s="600" t="s">
        <v>62</v>
      </c>
      <c r="E107" s="600" t="s">
        <v>1208</v>
      </c>
      <c r="F107" s="602">
        <v>12</v>
      </c>
      <c r="G107" s="602">
        <v>3</v>
      </c>
      <c r="H107" s="602">
        <v>4</v>
      </c>
      <c r="I107" s="602">
        <v>5</v>
      </c>
      <c r="J107" s="602">
        <v>0</v>
      </c>
    </row>
    <row r="108" spans="1:10" s="193" customFormat="1" ht="12.75" customHeight="1">
      <c r="A108" s="600" t="s">
        <v>7525</v>
      </c>
      <c r="B108" s="601">
        <v>4</v>
      </c>
      <c r="C108" s="600" t="s">
        <v>7419</v>
      </c>
      <c r="D108" s="600" t="s">
        <v>85</v>
      </c>
      <c r="E108" s="600" t="s">
        <v>1208</v>
      </c>
      <c r="F108" s="602">
        <v>7</v>
      </c>
      <c r="G108" s="602">
        <v>2</v>
      </c>
      <c r="H108" s="602">
        <v>3</v>
      </c>
      <c r="I108" s="602">
        <v>2</v>
      </c>
      <c r="J108" s="602">
        <v>0</v>
      </c>
    </row>
    <row r="109" spans="1:10" s="193" customFormat="1" ht="12.75" customHeight="1">
      <c r="A109" s="600" t="s">
        <v>7526</v>
      </c>
      <c r="B109" s="601">
        <v>4</v>
      </c>
      <c r="C109" s="600" t="s">
        <v>7419</v>
      </c>
      <c r="D109" s="600" t="s">
        <v>37</v>
      </c>
      <c r="E109" s="600" t="s">
        <v>1208</v>
      </c>
      <c r="F109" s="602">
        <v>15</v>
      </c>
      <c r="G109" s="602">
        <v>1</v>
      </c>
      <c r="H109" s="602">
        <v>9</v>
      </c>
      <c r="I109" s="602">
        <v>3</v>
      </c>
      <c r="J109" s="602">
        <v>2</v>
      </c>
    </row>
    <row r="110" spans="1:10" s="193" customFormat="1" ht="12.75" customHeight="1">
      <c r="A110" s="600" t="s">
        <v>7527</v>
      </c>
      <c r="B110" s="601">
        <v>4</v>
      </c>
      <c r="C110" s="600" t="s">
        <v>7419</v>
      </c>
      <c r="D110" s="600" t="s">
        <v>220</v>
      </c>
      <c r="E110" s="600" t="s">
        <v>1208</v>
      </c>
      <c r="F110" s="602">
        <v>17</v>
      </c>
      <c r="G110" s="602">
        <v>1</v>
      </c>
      <c r="H110" s="602">
        <v>9</v>
      </c>
      <c r="I110" s="602">
        <v>5</v>
      </c>
      <c r="J110" s="602">
        <v>2</v>
      </c>
    </row>
    <row r="111" spans="1:10" s="193" customFormat="1" ht="12.75" customHeight="1">
      <c r="A111" s="600" t="s">
        <v>7528</v>
      </c>
      <c r="B111" s="601">
        <v>4</v>
      </c>
      <c r="C111" s="600" t="s">
        <v>7419</v>
      </c>
      <c r="D111" s="600" t="s">
        <v>38</v>
      </c>
      <c r="E111" s="600" t="s">
        <v>1208</v>
      </c>
      <c r="F111" s="602">
        <v>8</v>
      </c>
      <c r="G111" s="602">
        <v>0</v>
      </c>
      <c r="H111" s="602">
        <v>3</v>
      </c>
      <c r="I111" s="602">
        <v>5</v>
      </c>
      <c r="J111" s="602">
        <v>0</v>
      </c>
    </row>
    <row r="112" spans="1:10" s="193" customFormat="1" ht="12.75" customHeight="1">
      <c r="A112" s="600" t="s">
        <v>7529</v>
      </c>
      <c r="B112" s="601">
        <v>4</v>
      </c>
      <c r="C112" s="600" t="s">
        <v>7419</v>
      </c>
      <c r="D112" s="600" t="s">
        <v>63</v>
      </c>
      <c r="E112" s="600" t="s">
        <v>1208</v>
      </c>
      <c r="F112" s="602">
        <v>16</v>
      </c>
      <c r="G112" s="602">
        <v>5</v>
      </c>
      <c r="H112" s="602">
        <v>8</v>
      </c>
      <c r="I112" s="602">
        <v>3</v>
      </c>
      <c r="J112" s="602">
        <v>0</v>
      </c>
    </row>
    <row r="113" spans="1:10" s="193" customFormat="1" ht="12.75" customHeight="1">
      <c r="A113" s="600" t="s">
        <v>7530</v>
      </c>
      <c r="B113" s="601">
        <v>4</v>
      </c>
      <c r="C113" s="600" t="s">
        <v>7419</v>
      </c>
      <c r="D113" s="600" t="s">
        <v>221</v>
      </c>
      <c r="E113" s="600" t="s">
        <v>1208</v>
      </c>
      <c r="F113" s="602">
        <v>19</v>
      </c>
      <c r="G113" s="602">
        <v>5</v>
      </c>
      <c r="H113" s="602">
        <v>12</v>
      </c>
      <c r="I113" s="602">
        <v>2</v>
      </c>
      <c r="J113" s="602">
        <v>0</v>
      </c>
    </row>
    <row r="114" spans="1:10" s="193" customFormat="1" ht="12.75" customHeight="1">
      <c r="A114" s="600" t="s">
        <v>7531</v>
      </c>
      <c r="B114" s="601">
        <v>4</v>
      </c>
      <c r="C114" s="600" t="s">
        <v>7419</v>
      </c>
      <c r="D114" s="600" t="s">
        <v>193</v>
      </c>
      <c r="E114" s="600" t="s">
        <v>1208</v>
      </c>
      <c r="F114" s="602">
        <v>10</v>
      </c>
      <c r="G114" s="602">
        <v>0</v>
      </c>
      <c r="H114" s="602">
        <v>7</v>
      </c>
      <c r="I114" s="602">
        <v>3</v>
      </c>
      <c r="J114" s="602">
        <v>0</v>
      </c>
    </row>
    <row r="115" spans="1:10" s="193" customFormat="1" ht="12.75" customHeight="1">
      <c r="A115" s="600" t="s">
        <v>7532</v>
      </c>
      <c r="B115" s="601">
        <v>4</v>
      </c>
      <c r="C115" s="600" t="s">
        <v>7419</v>
      </c>
      <c r="D115" s="600" t="s">
        <v>222</v>
      </c>
      <c r="E115" s="600" t="s">
        <v>1208</v>
      </c>
      <c r="F115" s="602">
        <v>28</v>
      </c>
      <c r="G115" s="602">
        <v>1</v>
      </c>
      <c r="H115" s="602">
        <v>13</v>
      </c>
      <c r="I115" s="602">
        <v>11</v>
      </c>
      <c r="J115" s="602">
        <v>3</v>
      </c>
    </row>
    <row r="116" spans="1:10" s="193" customFormat="1" ht="12.75" customHeight="1">
      <c r="A116" s="600" t="s">
        <v>7533</v>
      </c>
      <c r="B116" s="601">
        <v>4</v>
      </c>
      <c r="C116" s="600" t="s">
        <v>7419</v>
      </c>
      <c r="D116" s="600" t="s">
        <v>211</v>
      </c>
      <c r="E116" s="600" t="s">
        <v>1208</v>
      </c>
      <c r="F116" s="602">
        <v>45</v>
      </c>
      <c r="G116" s="602">
        <v>0</v>
      </c>
      <c r="H116" s="602">
        <v>25</v>
      </c>
      <c r="I116" s="602">
        <v>18</v>
      </c>
      <c r="J116" s="602">
        <v>2</v>
      </c>
    </row>
    <row r="117" spans="1:10" s="193" customFormat="1" ht="12.75" customHeight="1">
      <c r="A117" s="600" t="s">
        <v>7534</v>
      </c>
      <c r="B117" s="601">
        <v>4</v>
      </c>
      <c r="C117" s="600" t="s">
        <v>7419</v>
      </c>
      <c r="D117" s="600" t="s">
        <v>212</v>
      </c>
      <c r="E117" s="600" t="s">
        <v>1208</v>
      </c>
      <c r="F117" s="602">
        <v>16</v>
      </c>
      <c r="G117" s="602">
        <v>0</v>
      </c>
      <c r="H117" s="602">
        <v>13</v>
      </c>
      <c r="I117" s="602">
        <v>2</v>
      </c>
      <c r="J117" s="602">
        <v>1</v>
      </c>
    </row>
    <row r="118" spans="1:10" s="193" customFormat="1" ht="12.75" customHeight="1">
      <c r="A118" s="600" t="s">
        <v>7535</v>
      </c>
      <c r="B118" s="601">
        <v>4</v>
      </c>
      <c r="C118" s="600" t="s">
        <v>7419</v>
      </c>
      <c r="D118" s="600" t="s">
        <v>169</v>
      </c>
      <c r="E118" s="600" t="s">
        <v>1208</v>
      </c>
      <c r="F118" s="602">
        <v>9</v>
      </c>
      <c r="G118" s="602">
        <v>1</v>
      </c>
      <c r="H118" s="602">
        <v>4</v>
      </c>
      <c r="I118" s="602">
        <v>4</v>
      </c>
      <c r="J118" s="602">
        <v>0</v>
      </c>
    </row>
    <row r="119" spans="1:10" s="193" customFormat="1" ht="12.75" customHeight="1">
      <c r="A119" s="600" t="s">
        <v>7536</v>
      </c>
      <c r="B119" s="601">
        <v>4</v>
      </c>
      <c r="C119" s="600" t="s">
        <v>7419</v>
      </c>
      <c r="D119" s="600" t="s">
        <v>194</v>
      </c>
      <c r="E119" s="600" t="s">
        <v>1208</v>
      </c>
      <c r="F119" s="602">
        <v>23</v>
      </c>
      <c r="G119" s="602">
        <v>2</v>
      </c>
      <c r="H119" s="602">
        <v>14</v>
      </c>
      <c r="I119" s="602">
        <v>7</v>
      </c>
      <c r="J119" s="602">
        <v>0</v>
      </c>
    </row>
    <row r="120" spans="1:10" s="193" customFormat="1" ht="12.75" customHeight="1">
      <c r="A120" s="600" t="s">
        <v>7537</v>
      </c>
      <c r="B120" s="601">
        <v>4</v>
      </c>
      <c r="C120" s="600" t="s">
        <v>7419</v>
      </c>
      <c r="D120" s="600" t="s">
        <v>94</v>
      </c>
      <c r="E120" s="600" t="s">
        <v>1208</v>
      </c>
      <c r="F120" s="602">
        <v>8</v>
      </c>
      <c r="G120" s="602">
        <v>1</v>
      </c>
      <c r="H120" s="602">
        <v>4</v>
      </c>
      <c r="I120" s="602">
        <v>2</v>
      </c>
      <c r="J120" s="602">
        <v>1</v>
      </c>
    </row>
    <row r="121" spans="1:10" s="193" customFormat="1" ht="12.75" customHeight="1">
      <c r="A121" s="600" t="s">
        <v>7538</v>
      </c>
      <c r="B121" s="601">
        <v>4</v>
      </c>
      <c r="C121" s="600" t="s">
        <v>7419</v>
      </c>
      <c r="D121" s="600" t="s">
        <v>154</v>
      </c>
      <c r="E121" s="600" t="s">
        <v>1208</v>
      </c>
      <c r="F121" s="602">
        <v>25</v>
      </c>
      <c r="G121" s="602">
        <v>1</v>
      </c>
      <c r="H121" s="602">
        <v>20</v>
      </c>
      <c r="I121" s="602">
        <v>2</v>
      </c>
      <c r="J121" s="602">
        <v>2</v>
      </c>
    </row>
    <row r="122" spans="1:10" s="193" customFormat="1" ht="12.75" customHeight="1">
      <c r="A122" s="600" t="s">
        <v>7539</v>
      </c>
      <c r="B122" s="601">
        <v>4</v>
      </c>
      <c r="C122" s="600" t="s">
        <v>7419</v>
      </c>
      <c r="D122" s="600" t="s">
        <v>39</v>
      </c>
      <c r="E122" s="600" t="s">
        <v>1208</v>
      </c>
      <c r="F122" s="602">
        <v>7</v>
      </c>
      <c r="G122" s="602">
        <v>0</v>
      </c>
      <c r="H122" s="602">
        <v>5</v>
      </c>
      <c r="I122" s="602">
        <v>1</v>
      </c>
      <c r="J122" s="602">
        <v>1</v>
      </c>
    </row>
    <row r="123" spans="1:10" s="193" customFormat="1" ht="12.75" customHeight="1">
      <c r="A123" s="600" t="s">
        <v>7540</v>
      </c>
      <c r="B123" s="601">
        <v>4</v>
      </c>
      <c r="C123" s="600" t="s">
        <v>7419</v>
      </c>
      <c r="D123" s="600" t="s">
        <v>223</v>
      </c>
      <c r="E123" s="600" t="s">
        <v>1208</v>
      </c>
      <c r="F123" s="602">
        <v>72</v>
      </c>
      <c r="G123" s="602">
        <v>6</v>
      </c>
      <c r="H123" s="602">
        <v>47</v>
      </c>
      <c r="I123" s="602">
        <v>14</v>
      </c>
      <c r="J123" s="602">
        <v>5</v>
      </c>
    </row>
    <row r="124" spans="1:10" s="193" customFormat="1" ht="12.75" customHeight="1">
      <c r="A124" s="600" t="s">
        <v>7541</v>
      </c>
      <c r="B124" s="601">
        <v>4</v>
      </c>
      <c r="C124" s="600" t="s">
        <v>7419</v>
      </c>
      <c r="D124" s="600" t="s">
        <v>40</v>
      </c>
      <c r="E124" s="600" t="s">
        <v>1208</v>
      </c>
      <c r="F124" s="602">
        <v>16</v>
      </c>
      <c r="G124" s="602">
        <v>1</v>
      </c>
      <c r="H124" s="602">
        <v>10</v>
      </c>
      <c r="I124" s="602">
        <v>4</v>
      </c>
      <c r="J124" s="602">
        <v>1</v>
      </c>
    </row>
    <row r="125" spans="1:10" s="193" customFormat="1" ht="12.75" customHeight="1">
      <c r="A125" s="600" t="s">
        <v>7542</v>
      </c>
      <c r="B125" s="601">
        <v>4</v>
      </c>
      <c r="C125" s="600" t="s">
        <v>7419</v>
      </c>
      <c r="D125" s="600" t="s">
        <v>21</v>
      </c>
      <c r="E125" s="600" t="s">
        <v>1208</v>
      </c>
      <c r="F125" s="602">
        <v>6</v>
      </c>
      <c r="G125" s="602">
        <v>0</v>
      </c>
      <c r="H125" s="602">
        <v>3</v>
      </c>
      <c r="I125" s="602">
        <v>2</v>
      </c>
      <c r="J125" s="602">
        <v>1</v>
      </c>
    </row>
    <row r="126" spans="1:10" s="193" customFormat="1" ht="12.75" customHeight="1">
      <c r="A126" s="600" t="s">
        <v>7543</v>
      </c>
      <c r="B126" s="601">
        <v>4</v>
      </c>
      <c r="C126" s="600" t="s">
        <v>7419</v>
      </c>
      <c r="D126" s="600" t="s">
        <v>224</v>
      </c>
      <c r="E126" s="600" t="s">
        <v>1208</v>
      </c>
      <c r="F126" s="602">
        <v>8</v>
      </c>
      <c r="G126" s="602">
        <v>0</v>
      </c>
      <c r="H126" s="602">
        <v>7</v>
      </c>
      <c r="I126" s="602">
        <v>1</v>
      </c>
      <c r="J126" s="602">
        <v>0</v>
      </c>
    </row>
    <row r="127" spans="1:10" s="193" customFormat="1" ht="12.75" customHeight="1">
      <c r="A127" s="600" t="s">
        <v>7544</v>
      </c>
      <c r="B127" s="601">
        <v>4</v>
      </c>
      <c r="C127" s="600" t="s">
        <v>7419</v>
      </c>
      <c r="D127" s="600" t="s">
        <v>95</v>
      </c>
      <c r="E127" s="600" t="s">
        <v>1208</v>
      </c>
      <c r="F127" s="602">
        <v>42</v>
      </c>
      <c r="G127" s="602">
        <v>3</v>
      </c>
      <c r="H127" s="602">
        <v>26</v>
      </c>
      <c r="I127" s="602">
        <v>11</v>
      </c>
      <c r="J127" s="602">
        <v>2</v>
      </c>
    </row>
    <row r="128" spans="1:10" s="193" customFormat="1" ht="12.75" customHeight="1">
      <c r="A128" s="600" t="s">
        <v>7545</v>
      </c>
      <c r="B128" s="601">
        <v>4</v>
      </c>
      <c r="C128" s="600" t="s">
        <v>7419</v>
      </c>
      <c r="D128" s="600" t="s">
        <v>22</v>
      </c>
      <c r="E128" s="600" t="s">
        <v>1208</v>
      </c>
      <c r="F128" s="602">
        <v>20</v>
      </c>
      <c r="G128" s="602">
        <v>1</v>
      </c>
      <c r="H128" s="602">
        <v>12</v>
      </c>
      <c r="I128" s="602">
        <v>5</v>
      </c>
      <c r="J128" s="602">
        <v>2</v>
      </c>
    </row>
    <row r="129" spans="1:10" s="193" customFormat="1" ht="12.75" customHeight="1">
      <c r="A129" s="600" t="s">
        <v>7546</v>
      </c>
      <c r="B129" s="601">
        <v>4</v>
      </c>
      <c r="C129" s="600" t="s">
        <v>7419</v>
      </c>
      <c r="D129" s="600" t="s">
        <v>195</v>
      </c>
      <c r="E129" s="600" t="s">
        <v>1208</v>
      </c>
      <c r="F129" s="602">
        <v>121</v>
      </c>
      <c r="G129" s="602">
        <v>4</v>
      </c>
      <c r="H129" s="602">
        <v>95</v>
      </c>
      <c r="I129" s="602">
        <v>18</v>
      </c>
      <c r="J129" s="602">
        <v>4</v>
      </c>
    </row>
    <row r="130" spans="1:10" s="193" customFormat="1" ht="12.75" customHeight="1">
      <c r="A130" s="600" t="s">
        <v>7547</v>
      </c>
      <c r="B130" s="601">
        <v>4</v>
      </c>
      <c r="C130" s="600" t="s">
        <v>7419</v>
      </c>
      <c r="D130" s="600" t="s">
        <v>155</v>
      </c>
      <c r="E130" s="600" t="s">
        <v>1208</v>
      </c>
      <c r="F130" s="602">
        <v>20</v>
      </c>
      <c r="G130" s="602">
        <v>1</v>
      </c>
      <c r="H130" s="602">
        <v>13</v>
      </c>
      <c r="I130" s="602">
        <v>5</v>
      </c>
      <c r="J130" s="602">
        <v>1</v>
      </c>
    </row>
    <row r="131" spans="1:10" s="193" customFormat="1" ht="12.75" customHeight="1">
      <c r="A131" s="600" t="s">
        <v>7548</v>
      </c>
      <c r="B131" s="601">
        <v>4</v>
      </c>
      <c r="C131" s="600" t="s">
        <v>7419</v>
      </c>
      <c r="D131" s="600" t="s">
        <v>213</v>
      </c>
      <c r="E131" s="600" t="s">
        <v>1208</v>
      </c>
      <c r="F131" s="602">
        <v>25</v>
      </c>
      <c r="G131" s="602">
        <v>3</v>
      </c>
      <c r="H131" s="602">
        <v>14</v>
      </c>
      <c r="I131" s="602">
        <v>8</v>
      </c>
      <c r="J131" s="602">
        <v>0</v>
      </c>
    </row>
    <row r="132" spans="1:10" s="193" customFormat="1" ht="12.75" customHeight="1">
      <c r="A132" s="600" t="s">
        <v>7549</v>
      </c>
      <c r="B132" s="601">
        <v>4</v>
      </c>
      <c r="C132" s="600" t="s">
        <v>7419</v>
      </c>
      <c r="D132" s="600" t="s">
        <v>41</v>
      </c>
      <c r="E132" s="600" t="s">
        <v>1208</v>
      </c>
      <c r="F132" s="602">
        <v>20</v>
      </c>
      <c r="G132" s="602">
        <v>0</v>
      </c>
      <c r="H132" s="602">
        <v>11</v>
      </c>
      <c r="I132" s="602">
        <v>9</v>
      </c>
      <c r="J132" s="602">
        <v>0</v>
      </c>
    </row>
    <row r="133" spans="1:10" s="193" customFormat="1" ht="12.75" customHeight="1">
      <c r="A133" s="600" t="s">
        <v>7550</v>
      </c>
      <c r="B133" s="601">
        <v>4</v>
      </c>
      <c r="C133" s="600" t="s">
        <v>7419</v>
      </c>
      <c r="D133" s="600" t="s">
        <v>225</v>
      </c>
      <c r="E133" s="600" t="s">
        <v>1208</v>
      </c>
      <c r="F133" s="602">
        <v>6</v>
      </c>
      <c r="G133" s="602">
        <v>1</v>
      </c>
      <c r="H133" s="602">
        <v>3</v>
      </c>
      <c r="I133" s="602">
        <v>1</v>
      </c>
      <c r="J133" s="602">
        <v>1</v>
      </c>
    </row>
    <row r="134" spans="1:10" s="193" customFormat="1" ht="12.75" customHeight="1">
      <c r="A134" s="600" t="s">
        <v>7551</v>
      </c>
      <c r="B134" s="601">
        <v>4</v>
      </c>
      <c r="C134" s="600" t="s">
        <v>7419</v>
      </c>
      <c r="D134" s="600" t="s">
        <v>96</v>
      </c>
      <c r="E134" s="600" t="s">
        <v>1208</v>
      </c>
      <c r="F134" s="602">
        <v>11</v>
      </c>
      <c r="G134" s="602">
        <v>0</v>
      </c>
      <c r="H134" s="602">
        <v>5</v>
      </c>
      <c r="I134" s="602">
        <v>6</v>
      </c>
      <c r="J134" s="602">
        <v>0</v>
      </c>
    </row>
    <row r="135" spans="1:10" s="193" customFormat="1" ht="12.75" customHeight="1">
      <c r="A135" s="600" t="s">
        <v>7552</v>
      </c>
      <c r="B135" s="601">
        <v>4</v>
      </c>
      <c r="C135" s="600" t="s">
        <v>7419</v>
      </c>
      <c r="D135" s="600" t="s">
        <v>214</v>
      </c>
      <c r="E135" s="600" t="s">
        <v>1208</v>
      </c>
      <c r="F135" s="602">
        <v>10</v>
      </c>
      <c r="G135" s="602">
        <v>4</v>
      </c>
      <c r="H135" s="602">
        <v>4</v>
      </c>
      <c r="I135" s="602">
        <v>2</v>
      </c>
      <c r="J135" s="602">
        <v>0</v>
      </c>
    </row>
    <row r="136" spans="1:10" s="193" customFormat="1" ht="12.75" customHeight="1">
      <c r="A136" s="600" t="s">
        <v>7553</v>
      </c>
      <c r="B136" s="601">
        <v>4</v>
      </c>
      <c r="C136" s="600" t="s">
        <v>7419</v>
      </c>
      <c r="D136" s="600" t="s">
        <v>156</v>
      </c>
      <c r="E136" s="600" t="s">
        <v>1208</v>
      </c>
      <c r="F136" s="602">
        <v>10</v>
      </c>
      <c r="G136" s="602">
        <v>0</v>
      </c>
      <c r="H136" s="602">
        <v>9</v>
      </c>
      <c r="I136" s="602">
        <v>1</v>
      </c>
      <c r="J136" s="602">
        <v>0</v>
      </c>
    </row>
    <row r="137" spans="1:10" s="193" customFormat="1" ht="12.75" customHeight="1">
      <c r="A137" s="600" t="s">
        <v>7554</v>
      </c>
      <c r="B137" s="601">
        <v>4</v>
      </c>
      <c r="C137" s="600" t="s">
        <v>7419</v>
      </c>
      <c r="D137" s="600" t="s">
        <v>42</v>
      </c>
      <c r="E137" s="600" t="s">
        <v>1208</v>
      </c>
      <c r="F137" s="602">
        <v>18</v>
      </c>
      <c r="G137" s="602">
        <v>1</v>
      </c>
      <c r="H137" s="602">
        <v>12</v>
      </c>
      <c r="I137" s="602">
        <v>4</v>
      </c>
      <c r="J137" s="602">
        <v>1</v>
      </c>
    </row>
    <row r="138" spans="1:10" s="193" customFormat="1" ht="12.75" customHeight="1">
      <c r="A138" s="600" t="s">
        <v>7555</v>
      </c>
      <c r="B138" s="601">
        <v>4</v>
      </c>
      <c r="C138" s="600" t="s">
        <v>7419</v>
      </c>
      <c r="D138" s="600" t="s">
        <v>64</v>
      </c>
      <c r="E138" s="600" t="s">
        <v>1208</v>
      </c>
      <c r="F138" s="602">
        <v>22</v>
      </c>
      <c r="G138" s="602">
        <v>3</v>
      </c>
      <c r="H138" s="602">
        <v>12</v>
      </c>
      <c r="I138" s="602">
        <v>6</v>
      </c>
      <c r="J138" s="602">
        <v>1</v>
      </c>
    </row>
    <row r="139" spans="1:10" s="193" customFormat="1" ht="12.75" customHeight="1">
      <c r="A139" s="600" t="s">
        <v>7556</v>
      </c>
      <c r="B139" s="601">
        <v>4</v>
      </c>
      <c r="C139" s="600" t="s">
        <v>7419</v>
      </c>
      <c r="D139" s="600" t="s">
        <v>226</v>
      </c>
      <c r="E139" s="600" t="s">
        <v>1208</v>
      </c>
      <c r="F139" s="602">
        <v>14</v>
      </c>
      <c r="G139" s="602">
        <v>1</v>
      </c>
      <c r="H139" s="602">
        <v>11</v>
      </c>
      <c r="I139" s="602">
        <v>2</v>
      </c>
      <c r="J139" s="602">
        <v>0</v>
      </c>
    </row>
    <row r="140" spans="1:10" s="193" customFormat="1" ht="12.75" customHeight="1">
      <c r="A140" s="600" t="s">
        <v>7557</v>
      </c>
      <c r="B140" s="601">
        <v>4</v>
      </c>
      <c r="C140" s="600" t="s">
        <v>7419</v>
      </c>
      <c r="D140" s="600" t="s">
        <v>157</v>
      </c>
      <c r="E140" s="600" t="s">
        <v>1208</v>
      </c>
      <c r="F140" s="602">
        <v>25</v>
      </c>
      <c r="G140" s="602">
        <v>0</v>
      </c>
      <c r="H140" s="602">
        <v>17</v>
      </c>
      <c r="I140" s="602">
        <v>6</v>
      </c>
      <c r="J140" s="602">
        <v>2</v>
      </c>
    </row>
    <row r="141" spans="1:10" s="193" customFormat="1" ht="12.75" customHeight="1">
      <c r="A141" s="600" t="s">
        <v>7558</v>
      </c>
      <c r="B141" s="601">
        <v>4</v>
      </c>
      <c r="C141" s="600" t="s">
        <v>7419</v>
      </c>
      <c r="D141" s="600" t="s">
        <v>158</v>
      </c>
      <c r="E141" s="600" t="s">
        <v>1208</v>
      </c>
      <c r="F141" s="602">
        <v>16</v>
      </c>
      <c r="G141" s="602">
        <v>0</v>
      </c>
      <c r="H141" s="602">
        <v>10</v>
      </c>
      <c r="I141" s="602">
        <v>3</v>
      </c>
      <c r="J141" s="602">
        <v>3</v>
      </c>
    </row>
    <row r="142" spans="1:10" s="193" customFormat="1" ht="12.75" customHeight="1">
      <c r="A142" s="600" t="s">
        <v>7559</v>
      </c>
      <c r="B142" s="601">
        <v>4</v>
      </c>
      <c r="C142" s="600" t="s">
        <v>7419</v>
      </c>
      <c r="D142" s="600" t="s">
        <v>43</v>
      </c>
      <c r="E142" s="600" t="s">
        <v>1208</v>
      </c>
      <c r="F142" s="602">
        <v>15</v>
      </c>
      <c r="G142" s="602">
        <v>3</v>
      </c>
      <c r="H142" s="602">
        <v>8</v>
      </c>
      <c r="I142" s="602">
        <v>4</v>
      </c>
      <c r="J142" s="602">
        <v>0</v>
      </c>
    </row>
    <row r="143" spans="1:10" s="193" customFormat="1" ht="12.75" customHeight="1">
      <c r="A143" s="600" t="s">
        <v>7560</v>
      </c>
      <c r="B143" s="601">
        <v>4</v>
      </c>
      <c r="C143" s="600" t="s">
        <v>7419</v>
      </c>
      <c r="D143" s="600" t="s">
        <v>227</v>
      </c>
      <c r="E143" s="600" t="s">
        <v>1208</v>
      </c>
      <c r="F143" s="602">
        <v>59</v>
      </c>
      <c r="G143" s="602">
        <v>7</v>
      </c>
      <c r="H143" s="602">
        <v>32</v>
      </c>
      <c r="I143" s="602">
        <v>18</v>
      </c>
      <c r="J143" s="602">
        <v>2</v>
      </c>
    </row>
    <row r="144" spans="1:10" s="193" customFormat="1" ht="12.75" customHeight="1">
      <c r="A144" s="600" t="s">
        <v>7561</v>
      </c>
      <c r="B144" s="601">
        <v>4</v>
      </c>
      <c r="C144" s="600" t="s">
        <v>7419</v>
      </c>
      <c r="D144" s="600" t="s">
        <v>196</v>
      </c>
      <c r="E144" s="600" t="s">
        <v>1208</v>
      </c>
      <c r="F144" s="602">
        <v>38</v>
      </c>
      <c r="G144" s="602">
        <v>7</v>
      </c>
      <c r="H144" s="602">
        <v>19</v>
      </c>
      <c r="I144" s="602">
        <v>8</v>
      </c>
      <c r="J144" s="602">
        <v>4</v>
      </c>
    </row>
    <row r="145" spans="1:12" s="193" customFormat="1" ht="12.75" customHeight="1">
      <c r="A145" s="600" t="s">
        <v>7562</v>
      </c>
      <c r="B145" s="601">
        <v>4</v>
      </c>
      <c r="C145" s="600" t="s">
        <v>7419</v>
      </c>
      <c r="D145" s="600" t="s">
        <v>197</v>
      </c>
      <c r="E145" s="600" t="s">
        <v>1208</v>
      </c>
      <c r="F145" s="602">
        <v>82</v>
      </c>
      <c r="G145" s="602">
        <v>7</v>
      </c>
      <c r="H145" s="602">
        <v>57</v>
      </c>
      <c r="I145" s="602">
        <v>12</v>
      </c>
      <c r="J145" s="602">
        <v>6</v>
      </c>
    </row>
    <row r="146" spans="1:12" s="193" customFormat="1" ht="12.75" customHeight="1">
      <c r="A146" s="600" t="s">
        <v>7563</v>
      </c>
      <c r="B146" s="601">
        <v>4</v>
      </c>
      <c r="C146" s="600" t="s">
        <v>7419</v>
      </c>
      <c r="D146" s="600" t="s">
        <v>159</v>
      </c>
      <c r="E146" s="600" t="s">
        <v>1208</v>
      </c>
      <c r="F146" s="602">
        <v>12</v>
      </c>
      <c r="G146" s="602">
        <v>2</v>
      </c>
      <c r="H146" s="602">
        <v>6</v>
      </c>
      <c r="I146" s="602">
        <v>4</v>
      </c>
      <c r="J146" s="602">
        <v>0</v>
      </c>
    </row>
    <row r="147" spans="1:12" s="193" customFormat="1" ht="12.75" customHeight="1">
      <c r="A147" s="600" t="s">
        <v>7564</v>
      </c>
      <c r="B147" s="601">
        <v>4</v>
      </c>
      <c r="C147" s="600" t="s">
        <v>7419</v>
      </c>
      <c r="D147" s="600" t="s">
        <v>44</v>
      </c>
      <c r="E147" s="600" t="s">
        <v>1208</v>
      </c>
      <c r="F147" s="602">
        <v>14</v>
      </c>
      <c r="G147" s="602">
        <v>1</v>
      </c>
      <c r="H147" s="602">
        <v>9</v>
      </c>
      <c r="I147" s="602">
        <v>3</v>
      </c>
      <c r="J147" s="602">
        <v>1</v>
      </c>
    </row>
    <row r="148" spans="1:12" s="193" customFormat="1" ht="12.75" customHeight="1">
      <c r="A148" s="600" t="s">
        <v>7565</v>
      </c>
      <c r="B148" s="601">
        <v>4</v>
      </c>
      <c r="C148" s="600" t="s">
        <v>7419</v>
      </c>
      <c r="D148" s="600" t="s">
        <v>215</v>
      </c>
      <c r="E148" s="600" t="s">
        <v>1208</v>
      </c>
      <c r="F148" s="602">
        <v>56</v>
      </c>
      <c r="G148" s="602">
        <v>4</v>
      </c>
      <c r="H148" s="602">
        <v>31</v>
      </c>
      <c r="I148" s="602">
        <v>19</v>
      </c>
      <c r="J148" s="602">
        <v>2</v>
      </c>
    </row>
    <row r="149" spans="1:12" s="193" customFormat="1" ht="12.75" customHeight="1">
      <c r="A149" s="600" t="s">
        <v>7566</v>
      </c>
      <c r="B149" s="601">
        <v>4</v>
      </c>
      <c r="C149" s="600" t="s">
        <v>7419</v>
      </c>
      <c r="D149" s="600" t="s">
        <v>198</v>
      </c>
      <c r="E149" s="600" t="s">
        <v>1208</v>
      </c>
      <c r="F149" s="602">
        <v>10</v>
      </c>
      <c r="G149" s="602">
        <v>0</v>
      </c>
      <c r="H149" s="602">
        <v>9</v>
      </c>
      <c r="I149" s="602">
        <v>1</v>
      </c>
      <c r="J149" s="602">
        <v>0</v>
      </c>
    </row>
    <row r="150" spans="1:12" s="193" customFormat="1" ht="12.75" customHeight="1">
      <c r="A150" s="600" t="s">
        <v>7567</v>
      </c>
      <c r="B150" s="601">
        <v>4</v>
      </c>
      <c r="C150" s="600" t="s">
        <v>7419</v>
      </c>
      <c r="D150" s="600" t="s">
        <v>180</v>
      </c>
      <c r="E150" s="600" t="s">
        <v>1208</v>
      </c>
      <c r="F150" s="602">
        <v>18</v>
      </c>
      <c r="G150" s="602">
        <v>2</v>
      </c>
      <c r="H150" s="602">
        <v>10</v>
      </c>
      <c r="I150" s="602">
        <v>5</v>
      </c>
      <c r="J150" s="602">
        <v>1</v>
      </c>
    </row>
    <row r="151" spans="1:12" s="193" customFormat="1" ht="12.75" customHeight="1">
      <c r="A151" s="600" t="s">
        <v>7568</v>
      </c>
      <c r="B151" s="601">
        <v>4</v>
      </c>
      <c r="C151" s="600" t="s">
        <v>7419</v>
      </c>
      <c r="D151" s="600" t="s">
        <v>199</v>
      </c>
      <c r="E151" s="600" t="s">
        <v>1208</v>
      </c>
      <c r="F151" s="602">
        <v>24</v>
      </c>
      <c r="G151" s="602">
        <v>1</v>
      </c>
      <c r="H151" s="602">
        <v>20</v>
      </c>
      <c r="I151" s="602">
        <v>3</v>
      </c>
      <c r="J151" s="602">
        <v>0</v>
      </c>
    </row>
    <row r="152" spans="1:12" s="193" customFormat="1" ht="12.75" customHeight="1">
      <c r="A152" s="600" t="s">
        <v>7569</v>
      </c>
      <c r="B152" s="601">
        <v>4</v>
      </c>
      <c r="C152" s="600" t="s">
        <v>7419</v>
      </c>
      <c r="D152" s="600" t="s">
        <v>228</v>
      </c>
      <c r="E152" s="600" t="s">
        <v>1208</v>
      </c>
      <c r="F152" s="602">
        <v>10</v>
      </c>
      <c r="G152" s="602">
        <v>1</v>
      </c>
      <c r="H152" s="602">
        <v>5</v>
      </c>
      <c r="I152" s="602">
        <v>2</v>
      </c>
      <c r="J152" s="602">
        <v>2</v>
      </c>
    </row>
    <row r="153" spans="1:12" s="193" customFormat="1" ht="12.75" customHeight="1">
      <c r="A153" s="600" t="s">
        <v>7570</v>
      </c>
      <c r="B153" s="601">
        <v>4</v>
      </c>
      <c r="C153" s="600" t="s">
        <v>7419</v>
      </c>
      <c r="D153" s="600" t="s">
        <v>229</v>
      </c>
      <c r="E153" s="600" t="s">
        <v>1208</v>
      </c>
      <c r="F153" s="602">
        <v>41</v>
      </c>
      <c r="G153" s="602">
        <v>4</v>
      </c>
      <c r="H153" s="602">
        <v>22</v>
      </c>
      <c r="I153" s="602">
        <v>13</v>
      </c>
      <c r="J153" s="602">
        <v>2</v>
      </c>
    </row>
    <row r="154" spans="1:12" s="193" customFormat="1" ht="12.75" customHeight="1">
      <c r="A154" s="600" t="s">
        <v>7571</v>
      </c>
      <c r="B154" s="601">
        <v>4</v>
      </c>
      <c r="C154" s="600" t="s">
        <v>7419</v>
      </c>
      <c r="D154" s="600" t="s">
        <v>65</v>
      </c>
      <c r="E154" s="600" t="s">
        <v>1208</v>
      </c>
      <c r="F154" s="602">
        <v>27</v>
      </c>
      <c r="G154" s="602">
        <v>0</v>
      </c>
      <c r="H154" s="602">
        <v>12</v>
      </c>
      <c r="I154" s="602">
        <v>13</v>
      </c>
      <c r="J154" s="602">
        <v>2</v>
      </c>
    </row>
    <row r="155" spans="1:12" s="193" customFormat="1" ht="12.75">
      <c r="A155" s="600" t="s">
        <v>7572</v>
      </c>
      <c r="B155" s="601">
        <v>4</v>
      </c>
      <c r="C155" s="600" t="s">
        <v>7419</v>
      </c>
      <c r="D155" s="600" t="s">
        <v>66</v>
      </c>
      <c r="E155" s="600" t="s">
        <v>1229</v>
      </c>
      <c r="F155" s="602">
        <v>4110</v>
      </c>
      <c r="G155" s="602">
        <v>289</v>
      </c>
      <c r="H155" s="602">
        <v>2523</v>
      </c>
      <c r="I155" s="602">
        <v>1065</v>
      </c>
      <c r="J155" s="602">
        <v>233</v>
      </c>
      <c r="L155" s="663"/>
    </row>
    <row r="156" spans="1:12" s="193" customFormat="1" ht="12.75" customHeight="1">
      <c r="A156" s="600" t="s">
        <v>7573</v>
      </c>
      <c r="B156" s="601">
        <v>4</v>
      </c>
      <c r="C156" s="600" t="s">
        <v>7419</v>
      </c>
      <c r="D156" s="600" t="s">
        <v>97</v>
      </c>
      <c r="E156" s="600" t="s">
        <v>1229</v>
      </c>
      <c r="F156" s="602">
        <v>15</v>
      </c>
      <c r="G156" s="602">
        <v>0</v>
      </c>
      <c r="H156" s="602">
        <v>8</v>
      </c>
      <c r="I156" s="602">
        <v>6</v>
      </c>
      <c r="J156" s="602">
        <v>1</v>
      </c>
    </row>
    <row r="157" spans="1:12" s="193" customFormat="1" ht="12.75" customHeight="1">
      <c r="A157" s="600" t="s">
        <v>7574</v>
      </c>
      <c r="B157" s="601">
        <v>4</v>
      </c>
      <c r="C157" s="600" t="s">
        <v>7419</v>
      </c>
      <c r="D157" s="600" t="s">
        <v>98</v>
      </c>
      <c r="E157" s="600" t="s">
        <v>1229</v>
      </c>
      <c r="F157" s="602">
        <v>23</v>
      </c>
      <c r="G157" s="602">
        <v>2</v>
      </c>
      <c r="H157" s="602">
        <v>16</v>
      </c>
      <c r="I157" s="602">
        <v>5</v>
      </c>
      <c r="J157" s="602">
        <v>0</v>
      </c>
    </row>
    <row r="158" spans="1:12" s="193" customFormat="1" ht="12.75" customHeight="1">
      <c r="A158" s="600" t="s">
        <v>7575</v>
      </c>
      <c r="B158" s="601">
        <v>4</v>
      </c>
      <c r="C158" s="600" t="s">
        <v>7419</v>
      </c>
      <c r="D158" s="600" t="s">
        <v>230</v>
      </c>
      <c r="E158" s="600" t="s">
        <v>1229</v>
      </c>
      <c r="F158" s="602">
        <v>8</v>
      </c>
      <c r="G158" s="602">
        <v>1</v>
      </c>
      <c r="H158" s="602">
        <v>4</v>
      </c>
      <c r="I158" s="602">
        <v>2</v>
      </c>
      <c r="J158" s="602">
        <v>1</v>
      </c>
    </row>
    <row r="159" spans="1:12" s="193" customFormat="1" ht="12.75" customHeight="1">
      <c r="A159" s="600" t="s">
        <v>7576</v>
      </c>
      <c r="B159" s="601">
        <v>4</v>
      </c>
      <c r="C159" s="600" t="s">
        <v>7419</v>
      </c>
      <c r="D159" s="600" t="s">
        <v>200</v>
      </c>
      <c r="E159" s="600" t="s">
        <v>1229</v>
      </c>
      <c r="F159" s="602">
        <v>25</v>
      </c>
      <c r="G159" s="602">
        <v>8</v>
      </c>
      <c r="H159" s="602">
        <v>13</v>
      </c>
      <c r="I159" s="602">
        <v>2</v>
      </c>
      <c r="J159" s="602">
        <v>2</v>
      </c>
    </row>
    <row r="160" spans="1:12" s="193" customFormat="1" ht="12.75" customHeight="1">
      <c r="A160" s="600" t="s">
        <v>7577</v>
      </c>
      <c r="B160" s="601">
        <v>4</v>
      </c>
      <c r="C160" s="600" t="s">
        <v>7419</v>
      </c>
      <c r="D160" s="600" t="s">
        <v>86</v>
      </c>
      <c r="E160" s="600" t="s">
        <v>1229</v>
      </c>
      <c r="F160" s="602">
        <v>16</v>
      </c>
      <c r="G160" s="602">
        <v>2</v>
      </c>
      <c r="H160" s="602">
        <v>12</v>
      </c>
      <c r="I160" s="602">
        <v>2</v>
      </c>
      <c r="J160" s="602">
        <v>0</v>
      </c>
    </row>
    <row r="161" spans="1:10" s="193" customFormat="1" ht="12.75" customHeight="1">
      <c r="A161" s="600" t="s">
        <v>7578</v>
      </c>
      <c r="B161" s="601">
        <v>4</v>
      </c>
      <c r="C161" s="600" t="s">
        <v>7419</v>
      </c>
      <c r="D161" s="600" t="s">
        <v>99</v>
      </c>
      <c r="E161" s="600" t="s">
        <v>1229</v>
      </c>
      <c r="F161" s="602">
        <v>21</v>
      </c>
      <c r="G161" s="602">
        <v>6</v>
      </c>
      <c r="H161" s="602">
        <v>12</v>
      </c>
      <c r="I161" s="602">
        <v>1</v>
      </c>
      <c r="J161" s="602">
        <v>2</v>
      </c>
    </row>
    <row r="162" spans="1:10" s="193" customFormat="1" ht="12.75" customHeight="1">
      <c r="A162" s="600" t="s">
        <v>7579</v>
      </c>
      <c r="B162" s="601">
        <v>4</v>
      </c>
      <c r="C162" s="600" t="s">
        <v>7419</v>
      </c>
      <c r="D162" s="600" t="s">
        <v>216</v>
      </c>
      <c r="E162" s="600" t="s">
        <v>1229</v>
      </c>
      <c r="F162" s="602">
        <v>103</v>
      </c>
      <c r="G162" s="602">
        <v>9</v>
      </c>
      <c r="H162" s="602">
        <v>50</v>
      </c>
      <c r="I162" s="602">
        <v>37</v>
      </c>
      <c r="J162" s="602">
        <v>7</v>
      </c>
    </row>
    <row r="163" spans="1:10" s="193" customFormat="1" ht="12.75">
      <c r="A163" s="600" t="s">
        <v>7580</v>
      </c>
      <c r="B163" s="601">
        <v>4</v>
      </c>
      <c r="C163" s="600" t="s">
        <v>7419</v>
      </c>
      <c r="D163" s="600" t="s">
        <v>23</v>
      </c>
      <c r="E163" s="600" t="s">
        <v>1229</v>
      </c>
      <c r="F163" s="602">
        <v>11</v>
      </c>
      <c r="G163" s="602">
        <v>2</v>
      </c>
      <c r="H163" s="602">
        <v>6</v>
      </c>
      <c r="I163" s="602">
        <v>3</v>
      </c>
      <c r="J163" s="602">
        <v>0</v>
      </c>
    </row>
    <row r="164" spans="1:10" s="193" customFormat="1" ht="12.75">
      <c r="A164" s="600" t="s">
        <v>7581</v>
      </c>
      <c r="B164" s="601">
        <v>4</v>
      </c>
      <c r="C164" s="600" t="s">
        <v>7419</v>
      </c>
      <c r="D164" s="600" t="s">
        <v>24</v>
      </c>
      <c r="E164" s="600" t="s">
        <v>1229</v>
      </c>
      <c r="F164" s="602">
        <v>9</v>
      </c>
      <c r="G164" s="602">
        <v>2</v>
      </c>
      <c r="H164" s="602">
        <v>5</v>
      </c>
      <c r="I164" s="602">
        <v>2</v>
      </c>
      <c r="J164" s="602">
        <v>0</v>
      </c>
    </row>
    <row r="165" spans="1:10" s="193" customFormat="1" ht="12.75" customHeight="1">
      <c r="A165" s="600" t="s">
        <v>7582</v>
      </c>
      <c r="B165" s="601">
        <v>4</v>
      </c>
      <c r="C165" s="600" t="s">
        <v>7419</v>
      </c>
      <c r="D165" s="600" t="s">
        <v>25</v>
      </c>
      <c r="E165" s="600" t="s">
        <v>1229</v>
      </c>
      <c r="F165" s="602">
        <v>20</v>
      </c>
      <c r="G165" s="602">
        <v>1</v>
      </c>
      <c r="H165" s="602">
        <v>9</v>
      </c>
      <c r="I165" s="602">
        <v>8</v>
      </c>
      <c r="J165" s="602">
        <v>2</v>
      </c>
    </row>
    <row r="166" spans="1:10" s="193" customFormat="1" ht="12.75" customHeight="1">
      <c r="A166" s="600" t="s">
        <v>7583</v>
      </c>
      <c r="B166" s="601">
        <v>4</v>
      </c>
      <c r="C166" s="600" t="s">
        <v>7419</v>
      </c>
      <c r="D166" s="600" t="s">
        <v>201</v>
      </c>
      <c r="E166" s="600" t="s">
        <v>1229</v>
      </c>
      <c r="F166" s="602">
        <v>18</v>
      </c>
      <c r="G166" s="602">
        <v>1</v>
      </c>
      <c r="H166" s="602">
        <v>13</v>
      </c>
      <c r="I166" s="602">
        <v>4</v>
      </c>
      <c r="J166" s="602">
        <v>0</v>
      </c>
    </row>
    <row r="167" spans="1:10" s="193" customFormat="1" ht="12.75" customHeight="1">
      <c r="A167" s="600" t="s">
        <v>7584</v>
      </c>
      <c r="B167" s="601">
        <v>4</v>
      </c>
      <c r="C167" s="600" t="s">
        <v>7419</v>
      </c>
      <c r="D167" s="600" t="s">
        <v>181</v>
      </c>
      <c r="E167" s="600" t="s">
        <v>1229</v>
      </c>
      <c r="F167" s="602">
        <v>14</v>
      </c>
      <c r="G167" s="602">
        <v>0</v>
      </c>
      <c r="H167" s="602">
        <v>13</v>
      </c>
      <c r="I167" s="602">
        <v>1</v>
      </c>
      <c r="J167" s="602">
        <v>0</v>
      </c>
    </row>
    <row r="168" spans="1:10" s="193" customFormat="1" ht="12.75" customHeight="1">
      <c r="A168" s="600" t="s">
        <v>7585</v>
      </c>
      <c r="B168" s="601">
        <v>4</v>
      </c>
      <c r="C168" s="600" t="s">
        <v>7419</v>
      </c>
      <c r="D168" s="600" t="s">
        <v>231</v>
      </c>
      <c r="E168" s="600" t="s">
        <v>1229</v>
      </c>
      <c r="F168" s="602">
        <v>26</v>
      </c>
      <c r="G168" s="602">
        <v>0</v>
      </c>
      <c r="H168" s="602">
        <v>11</v>
      </c>
      <c r="I168" s="602">
        <v>14</v>
      </c>
      <c r="J168" s="602">
        <v>1</v>
      </c>
    </row>
    <row r="169" spans="1:10" s="193" customFormat="1" ht="12.75" customHeight="1">
      <c r="A169" s="600" t="s">
        <v>7586</v>
      </c>
      <c r="B169" s="601">
        <v>4</v>
      </c>
      <c r="C169" s="600" t="s">
        <v>7419</v>
      </c>
      <c r="D169" s="600" t="s">
        <v>100</v>
      </c>
      <c r="E169" s="600" t="s">
        <v>1229</v>
      </c>
      <c r="F169" s="602">
        <v>16</v>
      </c>
      <c r="G169" s="602">
        <v>1</v>
      </c>
      <c r="H169" s="602">
        <v>10</v>
      </c>
      <c r="I169" s="602">
        <v>3</v>
      </c>
      <c r="J169" s="602">
        <v>2</v>
      </c>
    </row>
    <row r="170" spans="1:10" s="193" customFormat="1" ht="12.75" customHeight="1">
      <c r="A170" s="600" t="s">
        <v>7587</v>
      </c>
      <c r="B170" s="601">
        <v>4</v>
      </c>
      <c r="C170" s="600" t="s">
        <v>7419</v>
      </c>
      <c r="D170" s="600" t="s">
        <v>182</v>
      </c>
      <c r="E170" s="600" t="s">
        <v>1229</v>
      </c>
      <c r="F170" s="602">
        <v>20</v>
      </c>
      <c r="G170" s="602">
        <v>3</v>
      </c>
      <c r="H170" s="602">
        <v>14</v>
      </c>
      <c r="I170" s="602">
        <v>3</v>
      </c>
      <c r="J170" s="602">
        <v>0</v>
      </c>
    </row>
    <row r="171" spans="1:10" s="193" customFormat="1" ht="12.75" customHeight="1">
      <c r="A171" s="600" t="s">
        <v>7588</v>
      </c>
      <c r="B171" s="601">
        <v>4</v>
      </c>
      <c r="C171" s="600" t="s">
        <v>7419</v>
      </c>
      <c r="D171" s="600" t="s">
        <v>202</v>
      </c>
      <c r="E171" s="600" t="s">
        <v>1229</v>
      </c>
      <c r="F171" s="602">
        <v>31</v>
      </c>
      <c r="G171" s="602">
        <v>3</v>
      </c>
      <c r="H171" s="602">
        <v>20</v>
      </c>
      <c r="I171" s="602">
        <v>6</v>
      </c>
      <c r="J171" s="602">
        <v>2</v>
      </c>
    </row>
    <row r="172" spans="1:10" s="193" customFormat="1" ht="12.75" customHeight="1">
      <c r="A172" s="600" t="s">
        <v>7589</v>
      </c>
      <c r="B172" s="601">
        <v>4</v>
      </c>
      <c r="C172" s="600" t="s">
        <v>7419</v>
      </c>
      <c r="D172" s="600" t="s">
        <v>101</v>
      </c>
      <c r="E172" s="600" t="s">
        <v>1229</v>
      </c>
      <c r="F172" s="602">
        <v>52</v>
      </c>
      <c r="G172" s="602">
        <v>5</v>
      </c>
      <c r="H172" s="602">
        <v>35</v>
      </c>
      <c r="I172" s="602">
        <v>8</v>
      </c>
      <c r="J172" s="602">
        <v>4</v>
      </c>
    </row>
    <row r="173" spans="1:10" s="193" customFormat="1" ht="12.75" customHeight="1">
      <c r="A173" s="600" t="s">
        <v>7590</v>
      </c>
      <c r="B173" s="601">
        <v>4</v>
      </c>
      <c r="C173" s="600" t="s">
        <v>7419</v>
      </c>
      <c r="D173" s="600" t="s">
        <v>183</v>
      </c>
      <c r="E173" s="600" t="s">
        <v>1229</v>
      </c>
      <c r="F173" s="602">
        <v>64</v>
      </c>
      <c r="G173" s="602">
        <v>5</v>
      </c>
      <c r="H173" s="602">
        <v>42</v>
      </c>
      <c r="I173" s="602">
        <v>12</v>
      </c>
      <c r="J173" s="602">
        <v>5</v>
      </c>
    </row>
    <row r="174" spans="1:10" s="193" customFormat="1" ht="12.75" customHeight="1">
      <c r="A174" s="600" t="s">
        <v>7591</v>
      </c>
      <c r="B174" s="601">
        <v>4</v>
      </c>
      <c r="C174" s="600" t="s">
        <v>7419</v>
      </c>
      <c r="D174" s="600" t="s">
        <v>26</v>
      </c>
      <c r="E174" s="600" t="s">
        <v>1229</v>
      </c>
      <c r="F174" s="602">
        <v>14</v>
      </c>
      <c r="G174" s="602">
        <v>0</v>
      </c>
      <c r="H174" s="602">
        <v>8</v>
      </c>
      <c r="I174" s="602">
        <v>4</v>
      </c>
      <c r="J174" s="602">
        <v>2</v>
      </c>
    </row>
    <row r="175" spans="1:10" s="193" customFormat="1" ht="12.75" customHeight="1">
      <c r="A175" s="600" t="s">
        <v>7592</v>
      </c>
      <c r="B175" s="601">
        <v>4</v>
      </c>
      <c r="C175" s="600" t="s">
        <v>7419</v>
      </c>
      <c r="D175" s="600" t="s">
        <v>232</v>
      </c>
      <c r="E175" s="600" t="s">
        <v>1229</v>
      </c>
      <c r="F175" s="602">
        <v>8</v>
      </c>
      <c r="G175" s="602">
        <v>0</v>
      </c>
      <c r="H175" s="602">
        <v>4</v>
      </c>
      <c r="I175" s="602">
        <v>4</v>
      </c>
      <c r="J175" s="602">
        <v>0</v>
      </c>
    </row>
    <row r="176" spans="1:10" s="193" customFormat="1" ht="12.75" customHeight="1">
      <c r="A176" s="600" t="s">
        <v>7593</v>
      </c>
      <c r="B176" s="601">
        <v>4</v>
      </c>
      <c r="C176" s="600" t="s">
        <v>7419</v>
      </c>
      <c r="D176" s="600" t="s">
        <v>87</v>
      </c>
      <c r="E176" s="600" t="s">
        <v>1229</v>
      </c>
      <c r="F176" s="602">
        <v>60</v>
      </c>
      <c r="G176" s="602">
        <v>6</v>
      </c>
      <c r="H176" s="602">
        <v>34</v>
      </c>
      <c r="I176" s="602">
        <v>18</v>
      </c>
      <c r="J176" s="602">
        <v>2</v>
      </c>
    </row>
    <row r="177" spans="1:10" s="193" customFormat="1" ht="12.75" customHeight="1">
      <c r="A177" s="600" t="s">
        <v>7594</v>
      </c>
      <c r="B177" s="601">
        <v>4</v>
      </c>
      <c r="C177" s="600" t="s">
        <v>7419</v>
      </c>
      <c r="D177" s="600" t="s">
        <v>102</v>
      </c>
      <c r="E177" s="600" t="s">
        <v>1229</v>
      </c>
      <c r="F177" s="602">
        <v>16</v>
      </c>
      <c r="G177" s="602">
        <v>1</v>
      </c>
      <c r="H177" s="602">
        <v>9</v>
      </c>
      <c r="I177" s="602">
        <v>6</v>
      </c>
      <c r="J177" s="602">
        <v>0</v>
      </c>
    </row>
    <row r="178" spans="1:10" s="193" customFormat="1" ht="12.75" customHeight="1">
      <c r="A178" s="600" t="s">
        <v>7595</v>
      </c>
      <c r="B178" s="601">
        <v>4</v>
      </c>
      <c r="C178" s="600" t="s">
        <v>7419</v>
      </c>
      <c r="D178" s="600" t="s">
        <v>88</v>
      </c>
      <c r="E178" s="600" t="s">
        <v>1229</v>
      </c>
      <c r="F178" s="602">
        <v>37</v>
      </c>
      <c r="G178" s="602">
        <v>2</v>
      </c>
      <c r="H178" s="602">
        <v>24</v>
      </c>
      <c r="I178" s="602">
        <v>10</v>
      </c>
      <c r="J178" s="602">
        <v>1</v>
      </c>
    </row>
    <row r="179" spans="1:10" s="193" customFormat="1" ht="12.75" customHeight="1">
      <c r="A179" s="600" t="s">
        <v>7596</v>
      </c>
      <c r="B179" s="601">
        <v>4</v>
      </c>
      <c r="C179" s="600" t="s">
        <v>7419</v>
      </c>
      <c r="D179" s="600" t="s">
        <v>27</v>
      </c>
      <c r="E179" s="600" t="s">
        <v>1229</v>
      </c>
      <c r="F179" s="602">
        <v>17</v>
      </c>
      <c r="G179" s="602">
        <v>3</v>
      </c>
      <c r="H179" s="602">
        <v>10</v>
      </c>
      <c r="I179" s="602">
        <v>4</v>
      </c>
      <c r="J179" s="602">
        <v>0</v>
      </c>
    </row>
    <row r="180" spans="1:10" s="193" customFormat="1" ht="12.75" customHeight="1">
      <c r="A180" s="600" t="s">
        <v>7597</v>
      </c>
      <c r="B180" s="601">
        <v>4</v>
      </c>
      <c r="C180" s="600" t="s">
        <v>7419</v>
      </c>
      <c r="D180" s="600" t="s">
        <v>28</v>
      </c>
      <c r="E180" s="600" t="s">
        <v>1229</v>
      </c>
      <c r="F180" s="602">
        <v>27</v>
      </c>
      <c r="G180" s="602">
        <v>0</v>
      </c>
      <c r="H180" s="602">
        <v>13</v>
      </c>
      <c r="I180" s="602">
        <v>11</v>
      </c>
      <c r="J180" s="602">
        <v>3</v>
      </c>
    </row>
    <row r="181" spans="1:10" s="193" customFormat="1" ht="12.75" customHeight="1">
      <c r="A181" s="600" t="s">
        <v>7598</v>
      </c>
      <c r="B181" s="601">
        <v>4</v>
      </c>
      <c r="C181" s="600" t="s">
        <v>7419</v>
      </c>
      <c r="D181" s="600" t="s">
        <v>103</v>
      </c>
      <c r="E181" s="600" t="s">
        <v>1229</v>
      </c>
      <c r="F181" s="602">
        <v>1</v>
      </c>
      <c r="G181" s="602">
        <v>1</v>
      </c>
      <c r="H181" s="602">
        <v>0</v>
      </c>
      <c r="I181" s="602">
        <v>0</v>
      </c>
      <c r="J181" s="602">
        <v>0</v>
      </c>
    </row>
    <row r="182" spans="1:10" s="193" customFormat="1" ht="12.75" customHeight="1">
      <c r="A182" s="600" t="s">
        <v>7599</v>
      </c>
      <c r="B182" s="601">
        <v>4</v>
      </c>
      <c r="C182" s="600" t="s">
        <v>7419</v>
      </c>
      <c r="D182" s="600" t="s">
        <v>203</v>
      </c>
      <c r="E182" s="600" t="s">
        <v>1229</v>
      </c>
      <c r="F182" s="602">
        <v>42</v>
      </c>
      <c r="G182" s="602">
        <v>5</v>
      </c>
      <c r="H182" s="602">
        <v>31</v>
      </c>
      <c r="I182" s="602">
        <v>4</v>
      </c>
      <c r="J182" s="602">
        <v>2</v>
      </c>
    </row>
    <row r="183" spans="1:10" s="193" customFormat="1" ht="12.75" customHeight="1">
      <c r="A183" s="600" t="s">
        <v>7600</v>
      </c>
      <c r="B183" s="601">
        <v>4</v>
      </c>
      <c r="C183" s="600" t="s">
        <v>7419</v>
      </c>
      <c r="D183" s="600" t="s">
        <v>217</v>
      </c>
      <c r="E183" s="600" t="s">
        <v>1229</v>
      </c>
      <c r="F183" s="602">
        <v>25</v>
      </c>
      <c r="G183" s="602">
        <v>2</v>
      </c>
      <c r="H183" s="602">
        <v>13</v>
      </c>
      <c r="I183" s="602">
        <v>9</v>
      </c>
      <c r="J183" s="602">
        <v>1</v>
      </c>
    </row>
    <row r="184" spans="1:10" s="193" customFormat="1" ht="12.75" customHeight="1">
      <c r="A184" s="600" t="s">
        <v>7601</v>
      </c>
      <c r="B184" s="601">
        <v>4</v>
      </c>
      <c r="C184" s="600" t="s">
        <v>7419</v>
      </c>
      <c r="D184" s="600" t="s">
        <v>104</v>
      </c>
      <c r="E184" s="600" t="s">
        <v>1229</v>
      </c>
      <c r="F184" s="602">
        <v>36</v>
      </c>
      <c r="G184" s="602">
        <v>1</v>
      </c>
      <c r="H184" s="602">
        <v>20</v>
      </c>
      <c r="I184" s="602">
        <v>9</v>
      </c>
      <c r="J184" s="602">
        <v>6</v>
      </c>
    </row>
    <row r="185" spans="1:10" s="193" customFormat="1" ht="12.75" customHeight="1">
      <c r="A185" s="600" t="s">
        <v>7602</v>
      </c>
      <c r="B185" s="601">
        <v>4</v>
      </c>
      <c r="C185" s="600" t="s">
        <v>7419</v>
      </c>
      <c r="D185" s="600" t="s">
        <v>29</v>
      </c>
      <c r="E185" s="600" t="s">
        <v>1229</v>
      </c>
      <c r="F185" s="602">
        <v>47</v>
      </c>
      <c r="G185" s="602">
        <v>3</v>
      </c>
      <c r="H185" s="602">
        <v>26</v>
      </c>
      <c r="I185" s="602">
        <v>17</v>
      </c>
      <c r="J185" s="602">
        <v>1</v>
      </c>
    </row>
    <row r="186" spans="1:10" s="193" customFormat="1" ht="12.75" customHeight="1">
      <c r="A186" s="600" t="s">
        <v>7603</v>
      </c>
      <c r="B186" s="601">
        <v>4</v>
      </c>
      <c r="C186" s="600" t="s">
        <v>7419</v>
      </c>
      <c r="D186" s="600" t="s">
        <v>160</v>
      </c>
      <c r="E186" s="600" t="s">
        <v>1229</v>
      </c>
      <c r="F186" s="602">
        <v>10</v>
      </c>
      <c r="G186" s="602">
        <v>1</v>
      </c>
      <c r="H186" s="602">
        <v>6</v>
      </c>
      <c r="I186" s="602">
        <v>3</v>
      </c>
      <c r="J186" s="602">
        <v>0</v>
      </c>
    </row>
    <row r="187" spans="1:10" s="193" customFormat="1" ht="12.75" customHeight="1">
      <c r="A187" s="600" t="s">
        <v>7604</v>
      </c>
      <c r="B187" s="601">
        <v>4</v>
      </c>
      <c r="C187" s="600" t="s">
        <v>7419</v>
      </c>
      <c r="D187" s="600" t="s">
        <v>77</v>
      </c>
      <c r="E187" s="600" t="s">
        <v>1229</v>
      </c>
      <c r="F187" s="602">
        <v>15</v>
      </c>
      <c r="G187" s="602">
        <v>0</v>
      </c>
      <c r="H187" s="602">
        <v>12</v>
      </c>
      <c r="I187" s="602">
        <v>3</v>
      </c>
      <c r="J187" s="602">
        <v>0</v>
      </c>
    </row>
    <row r="188" spans="1:10" s="193" customFormat="1" ht="12.75" customHeight="1">
      <c r="A188" s="600" t="s">
        <v>7605</v>
      </c>
      <c r="B188" s="601">
        <v>4</v>
      </c>
      <c r="C188" s="600" t="s">
        <v>7419</v>
      </c>
      <c r="D188" s="600" t="s">
        <v>78</v>
      </c>
      <c r="E188" s="600" t="s">
        <v>1229</v>
      </c>
      <c r="F188" s="602">
        <v>49</v>
      </c>
      <c r="G188" s="602">
        <v>4</v>
      </c>
      <c r="H188" s="602">
        <v>30</v>
      </c>
      <c r="I188" s="602">
        <v>15</v>
      </c>
      <c r="J188" s="602">
        <v>0</v>
      </c>
    </row>
    <row r="189" spans="1:10" s="193" customFormat="1" ht="12.75" customHeight="1">
      <c r="A189" s="600" t="s">
        <v>7606</v>
      </c>
      <c r="B189" s="601">
        <v>4</v>
      </c>
      <c r="C189" s="600" t="s">
        <v>7419</v>
      </c>
      <c r="D189" s="600" t="s">
        <v>204</v>
      </c>
      <c r="E189" s="600" t="s">
        <v>1229</v>
      </c>
      <c r="F189" s="602">
        <v>42</v>
      </c>
      <c r="G189" s="602">
        <v>2</v>
      </c>
      <c r="H189" s="602">
        <v>30</v>
      </c>
      <c r="I189" s="602">
        <v>5</v>
      </c>
      <c r="J189" s="602">
        <v>5</v>
      </c>
    </row>
    <row r="190" spans="1:10" s="193" customFormat="1" ht="12.75" customHeight="1">
      <c r="A190" s="600" t="s">
        <v>7607</v>
      </c>
      <c r="B190" s="601">
        <v>4</v>
      </c>
      <c r="C190" s="600" t="s">
        <v>7419</v>
      </c>
      <c r="D190" s="600" t="s">
        <v>233</v>
      </c>
      <c r="E190" s="600" t="s">
        <v>1229</v>
      </c>
      <c r="F190" s="602">
        <v>12</v>
      </c>
      <c r="G190" s="602">
        <v>0</v>
      </c>
      <c r="H190" s="602">
        <v>7</v>
      </c>
      <c r="I190" s="602">
        <v>5</v>
      </c>
      <c r="J190" s="602">
        <v>0</v>
      </c>
    </row>
    <row r="191" spans="1:10" s="193" customFormat="1" ht="12.75" customHeight="1">
      <c r="A191" s="600" t="s">
        <v>7608</v>
      </c>
      <c r="B191" s="601">
        <v>4</v>
      </c>
      <c r="C191" s="600" t="s">
        <v>7419</v>
      </c>
      <c r="D191" s="600" t="s">
        <v>205</v>
      </c>
      <c r="E191" s="600" t="s">
        <v>1229</v>
      </c>
      <c r="F191" s="602">
        <v>53</v>
      </c>
      <c r="G191" s="602">
        <v>4</v>
      </c>
      <c r="H191" s="602">
        <v>32</v>
      </c>
      <c r="I191" s="602">
        <v>15</v>
      </c>
      <c r="J191" s="602">
        <v>2</v>
      </c>
    </row>
    <row r="192" spans="1:10" s="193" customFormat="1" ht="12.75" customHeight="1">
      <c r="A192" s="600" t="s">
        <v>7609</v>
      </c>
      <c r="B192" s="601">
        <v>4</v>
      </c>
      <c r="C192" s="600" t="s">
        <v>7419</v>
      </c>
      <c r="D192" s="600" t="s">
        <v>218</v>
      </c>
      <c r="E192" s="600" t="s">
        <v>1229</v>
      </c>
      <c r="F192" s="602">
        <v>11</v>
      </c>
      <c r="G192" s="602">
        <v>2</v>
      </c>
      <c r="H192" s="602">
        <v>7</v>
      </c>
      <c r="I192" s="602">
        <v>1</v>
      </c>
      <c r="J192" s="602">
        <v>1</v>
      </c>
    </row>
    <row r="193" spans="1:10" s="193" customFormat="1" ht="12.75" customHeight="1">
      <c r="A193" s="600" t="s">
        <v>7610</v>
      </c>
      <c r="B193" s="601">
        <v>4</v>
      </c>
      <c r="C193" s="600" t="s">
        <v>7419</v>
      </c>
      <c r="D193" s="600" t="s">
        <v>161</v>
      </c>
      <c r="E193" s="600" t="s">
        <v>1229</v>
      </c>
      <c r="F193" s="602">
        <v>48</v>
      </c>
      <c r="G193" s="602">
        <v>2</v>
      </c>
      <c r="H193" s="602">
        <v>39</v>
      </c>
      <c r="I193" s="602">
        <v>7</v>
      </c>
      <c r="J193" s="602">
        <v>0</v>
      </c>
    </row>
    <row r="194" spans="1:10" s="193" customFormat="1" ht="12.75" customHeight="1">
      <c r="A194" s="600" t="s">
        <v>7611</v>
      </c>
      <c r="B194" s="601">
        <v>4</v>
      </c>
      <c r="C194" s="600" t="s">
        <v>7419</v>
      </c>
      <c r="D194" s="600" t="s">
        <v>105</v>
      </c>
      <c r="E194" s="600" t="s">
        <v>1229</v>
      </c>
      <c r="F194" s="602">
        <v>25</v>
      </c>
      <c r="G194" s="602">
        <v>0</v>
      </c>
      <c r="H194" s="602">
        <v>14</v>
      </c>
      <c r="I194" s="602">
        <v>7</v>
      </c>
      <c r="J194" s="602">
        <v>4</v>
      </c>
    </row>
    <row r="195" spans="1:10" s="193" customFormat="1" ht="12.75" customHeight="1">
      <c r="A195" s="600" t="s">
        <v>7612</v>
      </c>
      <c r="B195" s="601">
        <v>4</v>
      </c>
      <c r="C195" s="600" t="s">
        <v>7419</v>
      </c>
      <c r="D195" s="600" t="s">
        <v>234</v>
      </c>
      <c r="E195" s="600" t="s">
        <v>1229</v>
      </c>
      <c r="F195" s="602">
        <v>33</v>
      </c>
      <c r="G195" s="602">
        <v>2</v>
      </c>
      <c r="H195" s="602">
        <v>24</v>
      </c>
      <c r="I195" s="602">
        <v>6</v>
      </c>
      <c r="J195" s="602">
        <v>1</v>
      </c>
    </row>
    <row r="196" spans="1:10" s="193" customFormat="1" ht="12.75">
      <c r="A196" s="600" t="s">
        <v>7613</v>
      </c>
      <c r="B196" s="601">
        <v>4</v>
      </c>
      <c r="C196" s="600" t="s">
        <v>7419</v>
      </c>
      <c r="D196" s="600" t="s">
        <v>184</v>
      </c>
      <c r="E196" s="600" t="s">
        <v>1229</v>
      </c>
      <c r="F196" s="602">
        <v>40</v>
      </c>
      <c r="G196" s="602">
        <v>3</v>
      </c>
      <c r="H196" s="602">
        <v>25</v>
      </c>
      <c r="I196" s="602">
        <v>11</v>
      </c>
      <c r="J196" s="602">
        <v>1</v>
      </c>
    </row>
    <row r="197" spans="1:10" s="193" customFormat="1" ht="12.75" customHeight="1">
      <c r="A197" s="600" t="s">
        <v>7614</v>
      </c>
      <c r="B197" s="601">
        <v>4</v>
      </c>
      <c r="C197" s="600" t="s">
        <v>7419</v>
      </c>
      <c r="D197" s="600" t="s">
        <v>106</v>
      </c>
      <c r="E197" s="600" t="s">
        <v>1229</v>
      </c>
      <c r="F197" s="602">
        <v>25</v>
      </c>
      <c r="G197" s="602">
        <v>0</v>
      </c>
      <c r="H197" s="602">
        <v>18</v>
      </c>
      <c r="I197" s="602">
        <v>4</v>
      </c>
      <c r="J197" s="602">
        <v>3</v>
      </c>
    </row>
    <row r="198" spans="1:10" s="193" customFormat="1" ht="12.75" customHeight="1">
      <c r="A198" s="600" t="s">
        <v>7615</v>
      </c>
      <c r="B198" s="601">
        <v>4</v>
      </c>
      <c r="C198" s="600" t="s">
        <v>7419</v>
      </c>
      <c r="D198" s="600" t="s">
        <v>89</v>
      </c>
      <c r="E198" s="600" t="s">
        <v>1229</v>
      </c>
      <c r="F198" s="602">
        <v>74</v>
      </c>
      <c r="G198" s="602">
        <v>7</v>
      </c>
      <c r="H198" s="602">
        <v>31</v>
      </c>
      <c r="I198" s="602">
        <v>28</v>
      </c>
      <c r="J198" s="602">
        <v>8</v>
      </c>
    </row>
    <row r="199" spans="1:10" s="193" customFormat="1" ht="12.75" customHeight="1">
      <c r="A199" s="600" t="s">
        <v>7616</v>
      </c>
      <c r="B199" s="601">
        <v>4</v>
      </c>
      <c r="C199" s="600" t="s">
        <v>7419</v>
      </c>
      <c r="D199" s="600" t="s">
        <v>162</v>
      </c>
      <c r="E199" s="600" t="s">
        <v>1229</v>
      </c>
      <c r="F199" s="602">
        <v>19</v>
      </c>
      <c r="G199" s="602">
        <v>1</v>
      </c>
      <c r="H199" s="602">
        <v>15</v>
      </c>
      <c r="I199" s="602">
        <v>2</v>
      </c>
      <c r="J199" s="602">
        <v>1</v>
      </c>
    </row>
    <row r="200" spans="1:10" s="193" customFormat="1" ht="12.75" customHeight="1">
      <c r="A200" s="600" t="s">
        <v>7617</v>
      </c>
      <c r="B200" s="601">
        <v>4</v>
      </c>
      <c r="C200" s="600" t="s">
        <v>7419</v>
      </c>
      <c r="D200" s="600" t="s">
        <v>206</v>
      </c>
      <c r="E200" s="600" t="s">
        <v>1229</v>
      </c>
      <c r="F200" s="602">
        <v>45</v>
      </c>
      <c r="G200" s="602">
        <v>2</v>
      </c>
      <c r="H200" s="602">
        <v>32</v>
      </c>
      <c r="I200" s="602">
        <v>10</v>
      </c>
      <c r="J200" s="602">
        <v>1</v>
      </c>
    </row>
    <row r="201" spans="1:10" s="193" customFormat="1" ht="12.75" customHeight="1">
      <c r="A201" s="600" t="s">
        <v>7618</v>
      </c>
      <c r="B201" s="601">
        <v>4</v>
      </c>
      <c r="C201" s="600" t="s">
        <v>7419</v>
      </c>
      <c r="D201" s="600" t="s">
        <v>107</v>
      </c>
      <c r="E201" s="600" t="s">
        <v>1229</v>
      </c>
      <c r="F201" s="602">
        <v>14</v>
      </c>
      <c r="G201" s="602">
        <v>0</v>
      </c>
      <c r="H201" s="602">
        <v>12</v>
      </c>
      <c r="I201" s="602">
        <v>1</v>
      </c>
      <c r="J201" s="602">
        <v>1</v>
      </c>
    </row>
    <row r="202" spans="1:10" s="193" customFormat="1" ht="12.75" customHeight="1">
      <c r="A202" s="600" t="s">
        <v>7619</v>
      </c>
      <c r="B202" s="601">
        <v>4</v>
      </c>
      <c r="C202" s="600" t="s">
        <v>7419</v>
      </c>
      <c r="D202" s="600" t="s">
        <v>108</v>
      </c>
      <c r="E202" s="600" t="s">
        <v>1229</v>
      </c>
      <c r="F202" s="602">
        <v>11</v>
      </c>
      <c r="G202" s="602">
        <v>0</v>
      </c>
      <c r="H202" s="602">
        <v>7</v>
      </c>
      <c r="I202" s="602">
        <v>4</v>
      </c>
      <c r="J202" s="602">
        <v>0</v>
      </c>
    </row>
    <row r="203" spans="1:10" s="193" customFormat="1" ht="12.75" customHeight="1">
      <c r="A203" s="600" t="s">
        <v>7620</v>
      </c>
      <c r="B203" s="601">
        <v>4</v>
      </c>
      <c r="C203" s="600" t="s">
        <v>7419</v>
      </c>
      <c r="D203" s="600" t="s">
        <v>30</v>
      </c>
      <c r="E203" s="600" t="s">
        <v>1229</v>
      </c>
      <c r="F203" s="602">
        <v>9</v>
      </c>
      <c r="G203" s="602">
        <v>1</v>
      </c>
      <c r="H203" s="602">
        <v>3</v>
      </c>
      <c r="I203" s="602">
        <v>2</v>
      </c>
      <c r="J203" s="602">
        <v>3</v>
      </c>
    </row>
    <row r="204" spans="1:10" s="193" customFormat="1" ht="12.75" customHeight="1">
      <c r="A204" s="600" t="s">
        <v>7621</v>
      </c>
      <c r="B204" s="601">
        <v>4</v>
      </c>
      <c r="C204" s="600" t="s">
        <v>7419</v>
      </c>
      <c r="D204" s="600" t="s">
        <v>109</v>
      </c>
      <c r="E204" s="600" t="s">
        <v>1229</v>
      </c>
      <c r="F204" s="602">
        <v>9</v>
      </c>
      <c r="G204" s="602">
        <v>2</v>
      </c>
      <c r="H204" s="602">
        <v>3</v>
      </c>
      <c r="I204" s="602">
        <v>2</v>
      </c>
      <c r="J204" s="602">
        <v>2</v>
      </c>
    </row>
    <row r="205" spans="1:10" s="193" customFormat="1" ht="12.75" customHeight="1">
      <c r="A205" s="600" t="s">
        <v>7622</v>
      </c>
      <c r="B205" s="601">
        <v>4</v>
      </c>
      <c r="C205" s="600" t="s">
        <v>7419</v>
      </c>
      <c r="D205" s="600" t="s">
        <v>185</v>
      </c>
      <c r="E205" s="600" t="s">
        <v>1229</v>
      </c>
      <c r="F205" s="602">
        <v>127</v>
      </c>
      <c r="G205" s="602">
        <v>8</v>
      </c>
      <c r="H205" s="602">
        <v>84</v>
      </c>
      <c r="I205" s="602">
        <v>25</v>
      </c>
      <c r="J205" s="602">
        <v>10</v>
      </c>
    </row>
    <row r="206" spans="1:10" s="193" customFormat="1" ht="12.75" customHeight="1">
      <c r="A206" s="600" t="s">
        <v>7623</v>
      </c>
      <c r="B206" s="601">
        <v>4</v>
      </c>
      <c r="C206" s="600" t="s">
        <v>7419</v>
      </c>
      <c r="D206" s="600" t="s">
        <v>110</v>
      </c>
      <c r="E206" s="600" t="s">
        <v>1229</v>
      </c>
      <c r="F206" s="602">
        <v>19</v>
      </c>
      <c r="G206" s="602">
        <v>0</v>
      </c>
      <c r="H206" s="602">
        <v>12</v>
      </c>
      <c r="I206" s="602">
        <v>5</v>
      </c>
      <c r="J206" s="602">
        <v>2</v>
      </c>
    </row>
    <row r="207" spans="1:10" s="193" customFormat="1" ht="12.75" customHeight="1">
      <c r="A207" s="600" t="s">
        <v>7624</v>
      </c>
      <c r="B207" s="601">
        <v>4</v>
      </c>
      <c r="C207" s="600" t="s">
        <v>7419</v>
      </c>
      <c r="D207" s="600" t="s">
        <v>111</v>
      </c>
      <c r="E207" s="600" t="s">
        <v>1229</v>
      </c>
      <c r="F207" s="602">
        <v>13</v>
      </c>
      <c r="G207" s="602">
        <v>1</v>
      </c>
      <c r="H207" s="602">
        <v>6</v>
      </c>
      <c r="I207" s="602">
        <v>5</v>
      </c>
      <c r="J207" s="602">
        <v>1</v>
      </c>
    </row>
    <row r="208" spans="1:10" s="193" customFormat="1" ht="12.75" customHeight="1">
      <c r="A208" s="600" t="s">
        <v>7625</v>
      </c>
      <c r="B208" s="601">
        <v>4</v>
      </c>
      <c r="C208" s="600" t="s">
        <v>7419</v>
      </c>
      <c r="D208" s="600" t="s">
        <v>163</v>
      </c>
      <c r="E208" s="600" t="s">
        <v>1229</v>
      </c>
      <c r="F208" s="602">
        <v>4</v>
      </c>
      <c r="G208" s="602">
        <v>0</v>
      </c>
      <c r="H208" s="602">
        <v>3</v>
      </c>
      <c r="I208" s="602">
        <v>1</v>
      </c>
      <c r="J208" s="602">
        <v>0</v>
      </c>
    </row>
    <row r="209" spans="1:10" s="193" customFormat="1" ht="12.75" customHeight="1">
      <c r="A209" s="600" t="s">
        <v>7626</v>
      </c>
      <c r="B209" s="601">
        <v>4</v>
      </c>
      <c r="C209" s="600" t="s">
        <v>7419</v>
      </c>
      <c r="D209" s="600" t="s">
        <v>112</v>
      </c>
      <c r="E209" s="600" t="s">
        <v>1229</v>
      </c>
      <c r="F209" s="602">
        <v>23</v>
      </c>
      <c r="G209" s="602">
        <v>1</v>
      </c>
      <c r="H209" s="602">
        <v>14</v>
      </c>
      <c r="I209" s="602">
        <v>7</v>
      </c>
      <c r="J209" s="602">
        <v>1</v>
      </c>
    </row>
    <row r="210" spans="1:10" s="193" customFormat="1" ht="12.75" customHeight="1">
      <c r="A210" s="600" t="s">
        <v>7627</v>
      </c>
      <c r="B210" s="601">
        <v>4</v>
      </c>
      <c r="C210" s="600" t="s">
        <v>7419</v>
      </c>
      <c r="D210" s="600" t="s">
        <v>219</v>
      </c>
      <c r="E210" s="600" t="s">
        <v>1229</v>
      </c>
      <c r="F210" s="602">
        <v>12</v>
      </c>
      <c r="G210" s="602">
        <v>4</v>
      </c>
      <c r="H210" s="602">
        <v>5</v>
      </c>
      <c r="I210" s="602">
        <v>3</v>
      </c>
      <c r="J210" s="602">
        <v>0</v>
      </c>
    </row>
    <row r="211" spans="1:10" s="193" customFormat="1" ht="12.75" customHeight="1">
      <c r="A211" s="600" t="s">
        <v>7628</v>
      </c>
      <c r="B211" s="601">
        <v>4</v>
      </c>
      <c r="C211" s="600" t="s">
        <v>7419</v>
      </c>
      <c r="D211" s="600" t="s">
        <v>90</v>
      </c>
      <c r="E211" s="600" t="s">
        <v>1229</v>
      </c>
      <c r="F211" s="602">
        <v>130</v>
      </c>
      <c r="G211" s="602">
        <v>7</v>
      </c>
      <c r="H211" s="602">
        <v>86</v>
      </c>
      <c r="I211" s="602">
        <v>30</v>
      </c>
      <c r="J211" s="602">
        <v>7</v>
      </c>
    </row>
    <row r="212" spans="1:10" s="193" customFormat="1" ht="12.75" customHeight="1">
      <c r="A212" s="600" t="s">
        <v>7629</v>
      </c>
      <c r="B212" s="601">
        <v>4</v>
      </c>
      <c r="C212" s="600" t="s">
        <v>7419</v>
      </c>
      <c r="D212" s="600" t="s">
        <v>113</v>
      </c>
      <c r="E212" s="600" t="s">
        <v>1229</v>
      </c>
      <c r="F212" s="602">
        <v>14</v>
      </c>
      <c r="G212" s="602">
        <v>0</v>
      </c>
      <c r="H212" s="602">
        <v>9</v>
      </c>
      <c r="I212" s="602">
        <v>2</v>
      </c>
      <c r="J212" s="602">
        <v>3</v>
      </c>
    </row>
    <row r="213" spans="1:10" s="193" customFormat="1" ht="12.75" customHeight="1">
      <c r="A213" s="600" t="s">
        <v>7630</v>
      </c>
      <c r="B213" s="601">
        <v>4</v>
      </c>
      <c r="C213" s="600" t="s">
        <v>7419</v>
      </c>
      <c r="D213" s="600" t="s">
        <v>114</v>
      </c>
      <c r="E213" s="600" t="s">
        <v>1229</v>
      </c>
      <c r="F213" s="602">
        <v>12</v>
      </c>
      <c r="G213" s="602">
        <v>1</v>
      </c>
      <c r="H213" s="602">
        <v>6</v>
      </c>
      <c r="I213" s="602">
        <v>4</v>
      </c>
      <c r="J213" s="602">
        <v>1</v>
      </c>
    </row>
    <row r="214" spans="1:10" s="193" customFormat="1" ht="12.75" customHeight="1">
      <c r="A214" s="600" t="s">
        <v>7631</v>
      </c>
      <c r="B214" s="601">
        <v>4</v>
      </c>
      <c r="C214" s="600" t="s">
        <v>7419</v>
      </c>
      <c r="D214" s="600" t="s">
        <v>186</v>
      </c>
      <c r="E214" s="600" t="s">
        <v>1229</v>
      </c>
      <c r="F214" s="602">
        <v>5</v>
      </c>
      <c r="G214" s="602">
        <v>0</v>
      </c>
      <c r="H214" s="602">
        <v>4</v>
      </c>
      <c r="I214" s="602">
        <v>1</v>
      </c>
      <c r="J214" s="602">
        <v>0</v>
      </c>
    </row>
    <row r="215" spans="1:10" s="193" customFormat="1" ht="12.75" customHeight="1">
      <c r="A215" s="600" t="s">
        <v>7632</v>
      </c>
      <c r="B215" s="601">
        <v>4</v>
      </c>
      <c r="C215" s="600" t="s">
        <v>7419</v>
      </c>
      <c r="D215" s="600" t="s">
        <v>115</v>
      </c>
      <c r="E215" s="600" t="s">
        <v>1229</v>
      </c>
      <c r="F215" s="602">
        <v>8</v>
      </c>
      <c r="G215" s="602">
        <v>1</v>
      </c>
      <c r="H215" s="602">
        <v>5</v>
      </c>
      <c r="I215" s="602">
        <v>1</v>
      </c>
      <c r="J215" s="602">
        <v>1</v>
      </c>
    </row>
    <row r="216" spans="1:10" s="193" customFormat="1" ht="12.75" customHeight="1">
      <c r="A216" s="600" t="s">
        <v>7633</v>
      </c>
      <c r="B216" s="601">
        <v>4</v>
      </c>
      <c r="C216" s="600" t="s">
        <v>7419</v>
      </c>
      <c r="D216" s="600" t="s">
        <v>146</v>
      </c>
      <c r="E216" s="600" t="s">
        <v>1229</v>
      </c>
      <c r="F216" s="602">
        <v>6</v>
      </c>
      <c r="G216" s="602">
        <v>1</v>
      </c>
      <c r="H216" s="602">
        <v>4</v>
      </c>
      <c r="I216" s="602">
        <v>1</v>
      </c>
      <c r="J216" s="602">
        <v>0</v>
      </c>
    </row>
    <row r="217" spans="1:10" s="193" customFormat="1" ht="12.75" customHeight="1">
      <c r="A217" s="600" t="s">
        <v>7634</v>
      </c>
      <c r="B217" s="601">
        <v>4</v>
      </c>
      <c r="C217" s="600" t="s">
        <v>7419</v>
      </c>
      <c r="D217" s="600" t="s">
        <v>187</v>
      </c>
      <c r="E217" s="600" t="s">
        <v>1229</v>
      </c>
      <c r="F217" s="602">
        <v>133</v>
      </c>
      <c r="G217" s="602">
        <v>11</v>
      </c>
      <c r="H217" s="602">
        <v>91</v>
      </c>
      <c r="I217" s="602">
        <v>29</v>
      </c>
      <c r="J217" s="602">
        <v>2</v>
      </c>
    </row>
    <row r="218" spans="1:10" s="193" customFormat="1" ht="12.75" customHeight="1">
      <c r="A218" s="600" t="s">
        <v>7635</v>
      </c>
      <c r="B218" s="601">
        <v>4</v>
      </c>
      <c r="C218" s="600" t="s">
        <v>7419</v>
      </c>
      <c r="D218" s="600" t="s">
        <v>235</v>
      </c>
      <c r="E218" s="600" t="s">
        <v>1229</v>
      </c>
      <c r="F218" s="602">
        <v>32</v>
      </c>
      <c r="G218" s="602">
        <v>0</v>
      </c>
      <c r="H218" s="602">
        <v>23</v>
      </c>
      <c r="I218" s="602">
        <v>9</v>
      </c>
      <c r="J218" s="602">
        <v>0</v>
      </c>
    </row>
    <row r="219" spans="1:10" s="193" customFormat="1" ht="12.75" customHeight="1">
      <c r="A219" s="600" t="s">
        <v>7636</v>
      </c>
      <c r="B219" s="601">
        <v>4</v>
      </c>
      <c r="C219" s="600" t="s">
        <v>7419</v>
      </c>
      <c r="D219" s="600" t="s">
        <v>147</v>
      </c>
      <c r="E219" s="600" t="s">
        <v>1229</v>
      </c>
      <c r="F219" s="602">
        <v>15</v>
      </c>
      <c r="G219" s="602">
        <v>1</v>
      </c>
      <c r="H219" s="602">
        <v>13</v>
      </c>
      <c r="I219" s="602">
        <v>1</v>
      </c>
      <c r="J219" s="602">
        <v>0</v>
      </c>
    </row>
    <row r="220" spans="1:10" s="193" customFormat="1" ht="12.75" customHeight="1">
      <c r="A220" s="600" t="s">
        <v>7637</v>
      </c>
      <c r="B220" s="601">
        <v>4</v>
      </c>
      <c r="C220" s="600" t="s">
        <v>7419</v>
      </c>
      <c r="D220" s="600" t="s">
        <v>118</v>
      </c>
      <c r="E220" s="600" t="s">
        <v>1229</v>
      </c>
      <c r="F220" s="602">
        <v>20</v>
      </c>
      <c r="G220" s="602">
        <v>3</v>
      </c>
      <c r="H220" s="602">
        <v>10</v>
      </c>
      <c r="I220" s="602">
        <v>7</v>
      </c>
      <c r="J220" s="602">
        <v>0</v>
      </c>
    </row>
    <row r="221" spans="1:10" s="193" customFormat="1" ht="12.75" customHeight="1">
      <c r="A221" s="600" t="s">
        <v>7638</v>
      </c>
      <c r="B221" s="601">
        <v>4</v>
      </c>
      <c r="C221" s="600" t="s">
        <v>7419</v>
      </c>
      <c r="D221" s="600" t="s">
        <v>31</v>
      </c>
      <c r="E221" s="600" t="s">
        <v>1229</v>
      </c>
      <c r="F221" s="602">
        <v>4</v>
      </c>
      <c r="G221" s="602">
        <v>0</v>
      </c>
      <c r="H221" s="602">
        <v>1</v>
      </c>
      <c r="I221" s="602">
        <v>1</v>
      </c>
      <c r="J221" s="602">
        <v>2</v>
      </c>
    </row>
    <row r="222" spans="1:10" s="193" customFormat="1" ht="12.75" customHeight="1">
      <c r="A222" s="600" t="s">
        <v>7639</v>
      </c>
      <c r="B222" s="601">
        <v>4</v>
      </c>
      <c r="C222" s="600" t="s">
        <v>7419</v>
      </c>
      <c r="D222" s="600" t="s">
        <v>148</v>
      </c>
      <c r="E222" s="600" t="s">
        <v>1229</v>
      </c>
      <c r="F222" s="602">
        <v>14</v>
      </c>
      <c r="G222" s="602">
        <v>0</v>
      </c>
      <c r="H222" s="602">
        <v>7</v>
      </c>
      <c r="I222" s="602">
        <v>6</v>
      </c>
      <c r="J222" s="602">
        <v>1</v>
      </c>
    </row>
    <row r="223" spans="1:10" s="193" customFormat="1" ht="12.75" customHeight="1">
      <c r="A223" s="600" t="s">
        <v>7640</v>
      </c>
      <c r="B223" s="601">
        <v>4</v>
      </c>
      <c r="C223" s="600" t="s">
        <v>7419</v>
      </c>
      <c r="D223" s="600" t="s">
        <v>32</v>
      </c>
      <c r="E223" s="600" t="s">
        <v>1229</v>
      </c>
      <c r="F223" s="602">
        <v>77</v>
      </c>
      <c r="G223" s="602">
        <v>9</v>
      </c>
      <c r="H223" s="602">
        <v>40</v>
      </c>
      <c r="I223" s="602">
        <v>24</v>
      </c>
      <c r="J223" s="602">
        <v>4</v>
      </c>
    </row>
    <row r="224" spans="1:10" s="193" customFormat="1" ht="12.75" customHeight="1">
      <c r="A224" s="600" t="s">
        <v>7641</v>
      </c>
      <c r="B224" s="601">
        <v>4</v>
      </c>
      <c r="C224" s="600" t="s">
        <v>7419</v>
      </c>
      <c r="D224" s="600" t="s">
        <v>119</v>
      </c>
      <c r="E224" s="600" t="s">
        <v>1229</v>
      </c>
      <c r="F224" s="602">
        <v>64</v>
      </c>
      <c r="G224" s="602">
        <v>0</v>
      </c>
      <c r="H224" s="602">
        <v>43</v>
      </c>
      <c r="I224" s="602">
        <v>16</v>
      </c>
      <c r="J224" s="602">
        <v>5</v>
      </c>
    </row>
    <row r="225" spans="1:10" s="193" customFormat="1" ht="12.75" customHeight="1">
      <c r="A225" s="600" t="s">
        <v>7642</v>
      </c>
      <c r="B225" s="601">
        <v>4</v>
      </c>
      <c r="C225" s="600" t="s">
        <v>7419</v>
      </c>
      <c r="D225" s="600" t="s">
        <v>79</v>
      </c>
      <c r="E225" s="600" t="s">
        <v>1229</v>
      </c>
      <c r="F225" s="602">
        <v>10</v>
      </c>
      <c r="G225" s="602">
        <v>1</v>
      </c>
      <c r="H225" s="602">
        <v>3</v>
      </c>
      <c r="I225" s="602">
        <v>4</v>
      </c>
      <c r="J225" s="602">
        <v>2</v>
      </c>
    </row>
    <row r="226" spans="1:10" s="193" customFormat="1" ht="12.75" customHeight="1">
      <c r="A226" s="600" t="s">
        <v>7643</v>
      </c>
      <c r="B226" s="601">
        <v>4</v>
      </c>
      <c r="C226" s="600" t="s">
        <v>7419</v>
      </c>
      <c r="D226" s="600" t="s">
        <v>80</v>
      </c>
      <c r="E226" s="600" t="s">
        <v>1229</v>
      </c>
      <c r="F226" s="602">
        <v>53</v>
      </c>
      <c r="G226" s="602">
        <v>4</v>
      </c>
      <c r="H226" s="602">
        <v>32</v>
      </c>
      <c r="I226" s="602">
        <v>16</v>
      </c>
      <c r="J226" s="602">
        <v>1</v>
      </c>
    </row>
    <row r="227" spans="1:10" s="193" customFormat="1" ht="12.75" customHeight="1">
      <c r="A227" s="600" t="s">
        <v>7644</v>
      </c>
      <c r="B227" s="601">
        <v>4</v>
      </c>
      <c r="C227" s="600" t="s">
        <v>7419</v>
      </c>
      <c r="D227" s="600" t="s">
        <v>149</v>
      </c>
      <c r="E227" s="600" t="s">
        <v>1229</v>
      </c>
      <c r="F227" s="602">
        <v>38</v>
      </c>
      <c r="G227" s="602">
        <v>0</v>
      </c>
      <c r="H227" s="602">
        <v>23</v>
      </c>
      <c r="I227" s="602">
        <v>9</v>
      </c>
      <c r="J227" s="602">
        <v>6</v>
      </c>
    </row>
    <row r="228" spans="1:10" s="193" customFormat="1" ht="12.75" customHeight="1">
      <c r="A228" s="600" t="s">
        <v>7645</v>
      </c>
      <c r="B228" s="601">
        <v>4</v>
      </c>
      <c r="C228" s="600" t="s">
        <v>7419</v>
      </c>
      <c r="D228" s="600" t="s">
        <v>81</v>
      </c>
      <c r="E228" s="600" t="s">
        <v>1229</v>
      </c>
      <c r="F228" s="602">
        <v>54</v>
      </c>
      <c r="G228" s="602">
        <v>4</v>
      </c>
      <c r="H228" s="602">
        <v>33</v>
      </c>
      <c r="I228" s="602">
        <v>14</v>
      </c>
      <c r="J228" s="602">
        <v>3</v>
      </c>
    </row>
    <row r="229" spans="1:10" s="193" customFormat="1" ht="12.75" customHeight="1">
      <c r="A229" s="600" t="s">
        <v>7646</v>
      </c>
      <c r="B229" s="601">
        <v>4</v>
      </c>
      <c r="C229" s="600" t="s">
        <v>7419</v>
      </c>
      <c r="D229" s="600" t="s">
        <v>33</v>
      </c>
      <c r="E229" s="600" t="s">
        <v>1229</v>
      </c>
      <c r="F229" s="602">
        <v>23</v>
      </c>
      <c r="G229" s="602">
        <v>1</v>
      </c>
      <c r="H229" s="602">
        <v>16</v>
      </c>
      <c r="I229" s="602">
        <v>3</v>
      </c>
      <c r="J229" s="602">
        <v>3</v>
      </c>
    </row>
    <row r="230" spans="1:10" s="193" customFormat="1" ht="12.75" customHeight="1">
      <c r="A230" s="600" t="s">
        <v>7647</v>
      </c>
      <c r="B230" s="601">
        <v>4</v>
      </c>
      <c r="C230" s="600" t="s">
        <v>7419</v>
      </c>
      <c r="D230" s="600" t="s">
        <v>91</v>
      </c>
      <c r="E230" s="600" t="s">
        <v>1229</v>
      </c>
      <c r="F230" s="602">
        <v>10</v>
      </c>
      <c r="G230" s="602">
        <v>1</v>
      </c>
      <c r="H230" s="602">
        <v>4</v>
      </c>
      <c r="I230" s="602">
        <v>2</v>
      </c>
      <c r="J230" s="602">
        <v>3</v>
      </c>
    </row>
    <row r="231" spans="1:10" s="193" customFormat="1" ht="12.75" customHeight="1">
      <c r="A231" s="600" t="s">
        <v>7648</v>
      </c>
      <c r="B231" s="601">
        <v>4</v>
      </c>
      <c r="C231" s="600" t="s">
        <v>7419</v>
      </c>
      <c r="D231" s="600" t="s">
        <v>34</v>
      </c>
      <c r="E231" s="600" t="s">
        <v>1229</v>
      </c>
      <c r="F231" s="602">
        <v>32</v>
      </c>
      <c r="G231" s="602">
        <v>1</v>
      </c>
      <c r="H231" s="602">
        <v>19</v>
      </c>
      <c r="I231" s="602">
        <v>10</v>
      </c>
      <c r="J231" s="602">
        <v>2</v>
      </c>
    </row>
    <row r="232" spans="1:10" s="193" customFormat="1" ht="12.75" customHeight="1">
      <c r="A232" s="600" t="s">
        <v>7649</v>
      </c>
      <c r="B232" s="601">
        <v>4</v>
      </c>
      <c r="C232" s="600" t="s">
        <v>7419</v>
      </c>
      <c r="D232" s="600" t="s">
        <v>188</v>
      </c>
      <c r="E232" s="600" t="s">
        <v>1229</v>
      </c>
      <c r="F232" s="602">
        <v>18</v>
      </c>
      <c r="G232" s="602">
        <v>0</v>
      </c>
      <c r="H232" s="602">
        <v>13</v>
      </c>
      <c r="I232" s="602">
        <v>4</v>
      </c>
      <c r="J232" s="602">
        <v>1</v>
      </c>
    </row>
    <row r="233" spans="1:10" s="193" customFormat="1" ht="12.75" customHeight="1">
      <c r="A233" s="600" t="s">
        <v>7650</v>
      </c>
      <c r="B233" s="601">
        <v>4</v>
      </c>
      <c r="C233" s="600" t="s">
        <v>7419</v>
      </c>
      <c r="D233" s="600" t="s">
        <v>150</v>
      </c>
      <c r="E233" s="600" t="s">
        <v>1229</v>
      </c>
      <c r="F233" s="602">
        <v>17</v>
      </c>
      <c r="G233" s="602">
        <v>1</v>
      </c>
      <c r="H233" s="602">
        <v>11</v>
      </c>
      <c r="I233" s="602">
        <v>5</v>
      </c>
      <c r="J233" s="602">
        <v>0</v>
      </c>
    </row>
    <row r="234" spans="1:10" s="193" customFormat="1" ht="12.75" customHeight="1">
      <c r="A234" s="600" t="s">
        <v>7651</v>
      </c>
      <c r="B234" s="601">
        <v>4</v>
      </c>
      <c r="C234" s="600" t="s">
        <v>7419</v>
      </c>
      <c r="D234" s="600" t="s">
        <v>164</v>
      </c>
      <c r="E234" s="600" t="s">
        <v>1229</v>
      </c>
      <c r="F234" s="602">
        <v>6</v>
      </c>
      <c r="G234" s="602">
        <v>0</v>
      </c>
      <c r="H234" s="602">
        <v>5</v>
      </c>
      <c r="I234" s="602">
        <v>1</v>
      </c>
      <c r="J234" s="602">
        <v>0</v>
      </c>
    </row>
    <row r="235" spans="1:10" s="193" customFormat="1" ht="12.75" customHeight="1">
      <c r="A235" s="600" t="s">
        <v>7652</v>
      </c>
      <c r="B235" s="601">
        <v>4</v>
      </c>
      <c r="C235" s="600" t="s">
        <v>7419</v>
      </c>
      <c r="D235" s="600" t="s">
        <v>189</v>
      </c>
      <c r="E235" s="600" t="s">
        <v>1229</v>
      </c>
      <c r="F235" s="602">
        <v>47</v>
      </c>
      <c r="G235" s="602">
        <v>3</v>
      </c>
      <c r="H235" s="602">
        <v>27</v>
      </c>
      <c r="I235" s="602">
        <v>15</v>
      </c>
      <c r="J235" s="602">
        <v>2</v>
      </c>
    </row>
    <row r="236" spans="1:10" s="193" customFormat="1" ht="12.75" customHeight="1">
      <c r="A236" s="600" t="s">
        <v>7653</v>
      </c>
      <c r="B236" s="601">
        <v>4</v>
      </c>
      <c r="C236" s="600" t="s">
        <v>7419</v>
      </c>
      <c r="D236" s="600" t="s">
        <v>165</v>
      </c>
      <c r="E236" s="600" t="s">
        <v>1229</v>
      </c>
      <c r="F236" s="602">
        <v>19</v>
      </c>
      <c r="G236" s="602">
        <v>0</v>
      </c>
      <c r="H236" s="602">
        <v>13</v>
      </c>
      <c r="I236" s="602">
        <v>6</v>
      </c>
      <c r="J236" s="602">
        <v>0</v>
      </c>
    </row>
    <row r="237" spans="1:10" s="193" customFormat="1" ht="12.75" customHeight="1">
      <c r="A237" s="600" t="s">
        <v>7654</v>
      </c>
      <c r="B237" s="601">
        <v>4</v>
      </c>
      <c r="C237" s="600" t="s">
        <v>7419</v>
      </c>
      <c r="D237" s="600" t="s">
        <v>151</v>
      </c>
      <c r="E237" s="600" t="s">
        <v>1229</v>
      </c>
      <c r="F237" s="602">
        <v>12</v>
      </c>
      <c r="G237" s="602">
        <v>0</v>
      </c>
      <c r="H237" s="602">
        <v>7</v>
      </c>
      <c r="I237" s="602">
        <v>5</v>
      </c>
      <c r="J237" s="602">
        <v>0</v>
      </c>
    </row>
    <row r="238" spans="1:10" s="193" customFormat="1" ht="12.75" customHeight="1">
      <c r="A238" s="600" t="s">
        <v>7655</v>
      </c>
      <c r="B238" s="601">
        <v>4</v>
      </c>
      <c r="C238" s="600" t="s">
        <v>7419</v>
      </c>
      <c r="D238" s="600" t="s">
        <v>92</v>
      </c>
      <c r="E238" s="600" t="s">
        <v>1229</v>
      </c>
      <c r="F238" s="602">
        <v>43</v>
      </c>
      <c r="G238" s="602">
        <v>0</v>
      </c>
      <c r="H238" s="602">
        <v>29</v>
      </c>
      <c r="I238" s="602">
        <v>13</v>
      </c>
      <c r="J238" s="602">
        <v>1</v>
      </c>
    </row>
    <row r="239" spans="1:10" s="193" customFormat="1" ht="12.75" customHeight="1">
      <c r="A239" s="600" t="s">
        <v>7656</v>
      </c>
      <c r="B239" s="601">
        <v>4</v>
      </c>
      <c r="C239" s="600" t="s">
        <v>7419</v>
      </c>
      <c r="D239" s="600" t="s">
        <v>59</v>
      </c>
      <c r="E239" s="600" t="s">
        <v>1229</v>
      </c>
      <c r="F239" s="602">
        <v>4</v>
      </c>
      <c r="G239" s="602">
        <v>0</v>
      </c>
      <c r="H239" s="602">
        <v>3</v>
      </c>
      <c r="I239" s="602">
        <v>1</v>
      </c>
      <c r="J239" s="602">
        <v>0</v>
      </c>
    </row>
    <row r="240" spans="1:10" s="193" customFormat="1" ht="12.75" customHeight="1">
      <c r="A240" s="600" t="s">
        <v>7657</v>
      </c>
      <c r="B240" s="601">
        <v>4</v>
      </c>
      <c r="C240" s="600" t="s">
        <v>7419</v>
      </c>
      <c r="D240" s="600" t="s">
        <v>60</v>
      </c>
      <c r="E240" s="600" t="s">
        <v>1229</v>
      </c>
      <c r="F240" s="602">
        <v>9</v>
      </c>
      <c r="G240" s="602">
        <v>0</v>
      </c>
      <c r="H240" s="602">
        <v>7</v>
      </c>
      <c r="I240" s="602">
        <v>2</v>
      </c>
      <c r="J240" s="602">
        <v>0</v>
      </c>
    </row>
    <row r="241" spans="1:10" s="193" customFormat="1" ht="12.75" customHeight="1">
      <c r="A241" s="600" t="s">
        <v>7658</v>
      </c>
      <c r="B241" s="601">
        <v>4</v>
      </c>
      <c r="C241" s="600" t="s">
        <v>7419</v>
      </c>
      <c r="D241" s="600" t="s">
        <v>208</v>
      </c>
      <c r="E241" s="600" t="s">
        <v>1229</v>
      </c>
      <c r="F241" s="602">
        <v>30</v>
      </c>
      <c r="G241" s="602">
        <v>2</v>
      </c>
      <c r="H241" s="602">
        <v>22</v>
      </c>
      <c r="I241" s="602">
        <v>6</v>
      </c>
      <c r="J241" s="602">
        <v>0</v>
      </c>
    </row>
    <row r="242" spans="1:10" s="193" customFormat="1" ht="12.75" customHeight="1">
      <c r="A242" s="600" t="s">
        <v>7659</v>
      </c>
      <c r="B242" s="601">
        <v>4</v>
      </c>
      <c r="C242" s="600" t="s">
        <v>7419</v>
      </c>
      <c r="D242" s="600" t="s">
        <v>166</v>
      </c>
      <c r="E242" s="600" t="s">
        <v>1229</v>
      </c>
      <c r="F242" s="602">
        <v>10</v>
      </c>
      <c r="G242" s="602">
        <v>1</v>
      </c>
      <c r="H242" s="602">
        <v>7</v>
      </c>
      <c r="I242" s="602">
        <v>2</v>
      </c>
      <c r="J242" s="602">
        <v>0</v>
      </c>
    </row>
    <row r="243" spans="1:10" s="193" customFormat="1" ht="12.75" customHeight="1">
      <c r="A243" s="600" t="s">
        <v>7660</v>
      </c>
      <c r="B243" s="601">
        <v>4</v>
      </c>
      <c r="C243" s="600" t="s">
        <v>7419</v>
      </c>
      <c r="D243" s="600" t="s">
        <v>61</v>
      </c>
      <c r="E243" s="600" t="s">
        <v>1229</v>
      </c>
      <c r="F243" s="602">
        <v>47</v>
      </c>
      <c r="G243" s="602">
        <v>2</v>
      </c>
      <c r="H243" s="602">
        <v>30</v>
      </c>
      <c r="I243" s="602">
        <v>9</v>
      </c>
      <c r="J243" s="602">
        <v>6</v>
      </c>
    </row>
    <row r="244" spans="1:10" s="193" customFormat="1" ht="12.75" customHeight="1">
      <c r="A244" s="600" t="s">
        <v>7661</v>
      </c>
      <c r="B244" s="601">
        <v>4</v>
      </c>
      <c r="C244" s="600" t="s">
        <v>7419</v>
      </c>
      <c r="D244" s="600" t="s">
        <v>82</v>
      </c>
      <c r="E244" s="600" t="s">
        <v>1229</v>
      </c>
      <c r="F244" s="602">
        <v>84</v>
      </c>
      <c r="G244" s="602">
        <v>3</v>
      </c>
      <c r="H244" s="602">
        <v>44</v>
      </c>
      <c r="I244" s="602">
        <v>35</v>
      </c>
      <c r="J244" s="602">
        <v>2</v>
      </c>
    </row>
    <row r="245" spans="1:10" s="193" customFormat="1" ht="12.75" customHeight="1">
      <c r="A245" s="600" t="s">
        <v>7662</v>
      </c>
      <c r="B245" s="601">
        <v>4</v>
      </c>
      <c r="C245" s="600" t="s">
        <v>7419</v>
      </c>
      <c r="D245" s="600" t="s">
        <v>167</v>
      </c>
      <c r="E245" s="600" t="s">
        <v>1229</v>
      </c>
      <c r="F245" s="602">
        <v>27</v>
      </c>
      <c r="G245" s="602">
        <v>3</v>
      </c>
      <c r="H245" s="602">
        <v>12</v>
      </c>
      <c r="I245" s="602">
        <v>9</v>
      </c>
      <c r="J245" s="602">
        <v>3</v>
      </c>
    </row>
    <row r="246" spans="1:10" s="193" customFormat="1" ht="12.75" customHeight="1">
      <c r="A246" s="600" t="s">
        <v>7663</v>
      </c>
      <c r="B246" s="601">
        <v>4</v>
      </c>
      <c r="C246" s="600" t="s">
        <v>7419</v>
      </c>
      <c r="D246" s="600" t="s">
        <v>83</v>
      </c>
      <c r="E246" s="600" t="s">
        <v>1229</v>
      </c>
      <c r="F246" s="602">
        <v>12</v>
      </c>
      <c r="G246" s="602">
        <v>0</v>
      </c>
      <c r="H246" s="602">
        <v>7</v>
      </c>
      <c r="I246" s="602">
        <v>5</v>
      </c>
      <c r="J246" s="602">
        <v>0</v>
      </c>
    </row>
    <row r="247" spans="1:10" s="193" customFormat="1" ht="12.75">
      <c r="A247" s="600" t="s">
        <v>7664</v>
      </c>
      <c r="B247" s="601">
        <v>4</v>
      </c>
      <c r="C247" s="600" t="s">
        <v>7419</v>
      </c>
      <c r="D247" s="600" t="s">
        <v>84</v>
      </c>
      <c r="E247" s="600" t="s">
        <v>1229</v>
      </c>
      <c r="F247" s="602">
        <v>38</v>
      </c>
      <c r="G247" s="602">
        <v>2</v>
      </c>
      <c r="H247" s="602">
        <v>21</v>
      </c>
      <c r="I247" s="602">
        <v>13</v>
      </c>
      <c r="J247" s="602">
        <v>2</v>
      </c>
    </row>
    <row r="248" spans="1:10" s="193" customFormat="1" ht="12.75" customHeight="1">
      <c r="A248" s="600" t="s">
        <v>7665</v>
      </c>
      <c r="B248" s="601">
        <v>4</v>
      </c>
      <c r="C248" s="600" t="s">
        <v>7419</v>
      </c>
      <c r="D248" s="600" t="s">
        <v>179</v>
      </c>
      <c r="E248" s="600" t="s">
        <v>1229</v>
      </c>
      <c r="F248" s="602">
        <v>5</v>
      </c>
      <c r="G248" s="602">
        <v>1</v>
      </c>
      <c r="H248" s="602">
        <v>3</v>
      </c>
      <c r="I248" s="602">
        <v>1</v>
      </c>
      <c r="J248" s="602">
        <v>0</v>
      </c>
    </row>
    <row r="249" spans="1:10" s="193" customFormat="1" ht="12.75" customHeight="1">
      <c r="A249" s="600" t="s">
        <v>7666</v>
      </c>
      <c r="B249" s="601">
        <v>4</v>
      </c>
      <c r="C249" s="600" t="s">
        <v>7419</v>
      </c>
      <c r="D249" s="600" t="s">
        <v>35</v>
      </c>
      <c r="E249" s="600" t="s">
        <v>1229</v>
      </c>
      <c r="F249" s="602">
        <v>24</v>
      </c>
      <c r="G249" s="602">
        <v>1</v>
      </c>
      <c r="H249" s="602">
        <v>10</v>
      </c>
      <c r="I249" s="602">
        <v>11</v>
      </c>
      <c r="J249" s="602">
        <v>2</v>
      </c>
    </row>
    <row r="250" spans="1:10" s="193" customFormat="1" ht="12.75" customHeight="1">
      <c r="A250" s="600" t="s">
        <v>7667</v>
      </c>
      <c r="B250" s="601">
        <v>4</v>
      </c>
      <c r="C250" s="600" t="s">
        <v>7419</v>
      </c>
      <c r="D250" s="600" t="s">
        <v>190</v>
      </c>
      <c r="E250" s="600" t="s">
        <v>1229</v>
      </c>
      <c r="F250" s="602">
        <v>61</v>
      </c>
      <c r="G250" s="602">
        <v>1</v>
      </c>
      <c r="H250" s="602">
        <v>44</v>
      </c>
      <c r="I250" s="602">
        <v>13</v>
      </c>
      <c r="J250" s="602">
        <v>3</v>
      </c>
    </row>
    <row r="251" spans="1:10" s="193" customFormat="1" ht="12.75" customHeight="1">
      <c r="A251" s="600" t="s">
        <v>7668</v>
      </c>
      <c r="B251" s="601">
        <v>4</v>
      </c>
      <c r="C251" s="600" t="s">
        <v>7419</v>
      </c>
      <c r="D251" s="600" t="s">
        <v>93</v>
      </c>
      <c r="E251" s="600" t="s">
        <v>1229</v>
      </c>
      <c r="F251" s="602">
        <v>19</v>
      </c>
      <c r="G251" s="602">
        <v>1</v>
      </c>
      <c r="H251" s="602">
        <v>11</v>
      </c>
      <c r="I251" s="602">
        <v>7</v>
      </c>
      <c r="J251" s="602">
        <v>0</v>
      </c>
    </row>
    <row r="252" spans="1:10" s="193" customFormat="1" ht="12.75" customHeight="1">
      <c r="A252" s="600" t="s">
        <v>7669</v>
      </c>
      <c r="B252" s="601">
        <v>4</v>
      </c>
      <c r="C252" s="600" t="s">
        <v>7419</v>
      </c>
      <c r="D252" s="600" t="s">
        <v>209</v>
      </c>
      <c r="E252" s="600" t="s">
        <v>1229</v>
      </c>
      <c r="F252" s="602">
        <v>17</v>
      </c>
      <c r="G252" s="602">
        <v>0</v>
      </c>
      <c r="H252" s="602">
        <v>15</v>
      </c>
      <c r="I252" s="602">
        <v>2</v>
      </c>
      <c r="J252" s="602">
        <v>0</v>
      </c>
    </row>
    <row r="253" spans="1:10" s="193" customFormat="1" ht="12.75" customHeight="1">
      <c r="A253" s="600" t="s">
        <v>7670</v>
      </c>
      <c r="B253" s="601">
        <v>4</v>
      </c>
      <c r="C253" s="600" t="s">
        <v>7419</v>
      </c>
      <c r="D253" s="600" t="s">
        <v>210</v>
      </c>
      <c r="E253" s="600" t="s">
        <v>1229</v>
      </c>
      <c r="F253" s="602">
        <v>15</v>
      </c>
      <c r="G253" s="602">
        <v>3</v>
      </c>
      <c r="H253" s="602">
        <v>7</v>
      </c>
      <c r="I253" s="602">
        <v>5</v>
      </c>
      <c r="J253" s="602">
        <v>0</v>
      </c>
    </row>
    <row r="254" spans="1:10" s="193" customFormat="1" ht="12.75" customHeight="1">
      <c r="A254" s="600" t="s">
        <v>7671</v>
      </c>
      <c r="B254" s="601">
        <v>4</v>
      </c>
      <c r="C254" s="600" t="s">
        <v>7419</v>
      </c>
      <c r="D254" s="600" t="s">
        <v>191</v>
      </c>
      <c r="E254" s="600" t="s">
        <v>1229</v>
      </c>
      <c r="F254" s="602">
        <v>6</v>
      </c>
      <c r="G254" s="602">
        <v>1</v>
      </c>
      <c r="H254" s="602">
        <v>5</v>
      </c>
      <c r="I254" s="602">
        <v>0</v>
      </c>
      <c r="J254" s="602">
        <v>0</v>
      </c>
    </row>
    <row r="255" spans="1:10" s="193" customFormat="1" ht="12.75" customHeight="1">
      <c r="A255" s="600" t="s">
        <v>7672</v>
      </c>
      <c r="B255" s="601">
        <v>4</v>
      </c>
      <c r="C255" s="600" t="s">
        <v>7419</v>
      </c>
      <c r="D255" s="600" t="s">
        <v>192</v>
      </c>
      <c r="E255" s="600" t="s">
        <v>1229</v>
      </c>
      <c r="F255" s="602">
        <v>13</v>
      </c>
      <c r="G255" s="602">
        <v>1</v>
      </c>
      <c r="H255" s="602">
        <v>10</v>
      </c>
      <c r="I255" s="602">
        <v>1</v>
      </c>
      <c r="J255" s="602">
        <v>1</v>
      </c>
    </row>
    <row r="256" spans="1:10" s="193" customFormat="1" ht="12.75" customHeight="1">
      <c r="A256" s="600" t="s">
        <v>7673</v>
      </c>
      <c r="B256" s="601">
        <v>4</v>
      </c>
      <c r="C256" s="600" t="s">
        <v>7419</v>
      </c>
      <c r="D256" s="600" t="s">
        <v>152</v>
      </c>
      <c r="E256" s="600" t="s">
        <v>1229</v>
      </c>
      <c r="F256" s="602">
        <v>21</v>
      </c>
      <c r="G256" s="602">
        <v>1</v>
      </c>
      <c r="H256" s="602">
        <v>17</v>
      </c>
      <c r="I256" s="602">
        <v>2</v>
      </c>
      <c r="J256" s="602">
        <v>1</v>
      </c>
    </row>
    <row r="257" spans="1:10" s="193" customFormat="1" ht="12.75" customHeight="1">
      <c r="A257" s="600" t="s">
        <v>7674</v>
      </c>
      <c r="B257" s="601">
        <v>4</v>
      </c>
      <c r="C257" s="600" t="s">
        <v>7419</v>
      </c>
      <c r="D257" s="600" t="s">
        <v>168</v>
      </c>
      <c r="E257" s="600" t="s">
        <v>1229</v>
      </c>
      <c r="F257" s="602">
        <v>7</v>
      </c>
      <c r="G257" s="602">
        <v>0</v>
      </c>
      <c r="H257" s="602">
        <v>5</v>
      </c>
      <c r="I257" s="602">
        <v>2</v>
      </c>
      <c r="J257" s="602">
        <v>0</v>
      </c>
    </row>
    <row r="258" spans="1:10" s="193" customFormat="1" ht="12.75" customHeight="1">
      <c r="A258" s="600" t="s">
        <v>7675</v>
      </c>
      <c r="B258" s="601">
        <v>4</v>
      </c>
      <c r="C258" s="600" t="s">
        <v>7419</v>
      </c>
      <c r="D258" s="600" t="s">
        <v>153</v>
      </c>
      <c r="E258" s="600" t="s">
        <v>1229</v>
      </c>
      <c r="F258" s="602">
        <v>15</v>
      </c>
      <c r="G258" s="602">
        <v>1</v>
      </c>
      <c r="H258" s="602">
        <v>8</v>
      </c>
      <c r="I258" s="602">
        <v>4</v>
      </c>
      <c r="J258" s="602">
        <v>2</v>
      </c>
    </row>
    <row r="259" spans="1:10" s="193" customFormat="1" ht="12.75" customHeight="1">
      <c r="A259" s="600" t="s">
        <v>7676</v>
      </c>
      <c r="B259" s="601">
        <v>4</v>
      </c>
      <c r="C259" s="600" t="s">
        <v>7419</v>
      </c>
      <c r="D259" s="600" t="s">
        <v>36</v>
      </c>
      <c r="E259" s="600" t="s">
        <v>1229</v>
      </c>
      <c r="F259" s="602">
        <v>13</v>
      </c>
      <c r="G259" s="602">
        <v>1</v>
      </c>
      <c r="H259" s="602">
        <v>8</v>
      </c>
      <c r="I259" s="602">
        <v>3</v>
      </c>
      <c r="J259" s="602">
        <v>1</v>
      </c>
    </row>
    <row r="260" spans="1:10" s="193" customFormat="1" ht="12.75" customHeight="1">
      <c r="A260" s="600" t="s">
        <v>7677</v>
      </c>
      <c r="B260" s="601">
        <v>4</v>
      </c>
      <c r="C260" s="600" t="s">
        <v>7419</v>
      </c>
      <c r="D260" s="600" t="s">
        <v>62</v>
      </c>
      <c r="E260" s="600" t="s">
        <v>1229</v>
      </c>
      <c r="F260" s="602">
        <v>12</v>
      </c>
      <c r="G260" s="602">
        <v>3</v>
      </c>
      <c r="H260" s="602">
        <v>4</v>
      </c>
      <c r="I260" s="602">
        <v>5</v>
      </c>
      <c r="J260" s="602">
        <v>0</v>
      </c>
    </row>
    <row r="261" spans="1:10" s="193" customFormat="1" ht="12.75" customHeight="1">
      <c r="A261" s="600" t="s">
        <v>7678</v>
      </c>
      <c r="B261" s="601">
        <v>4</v>
      </c>
      <c r="C261" s="600" t="s">
        <v>7419</v>
      </c>
      <c r="D261" s="600" t="s">
        <v>85</v>
      </c>
      <c r="E261" s="600" t="s">
        <v>1229</v>
      </c>
      <c r="F261" s="602">
        <v>7</v>
      </c>
      <c r="G261" s="602">
        <v>2</v>
      </c>
      <c r="H261" s="602">
        <v>3</v>
      </c>
      <c r="I261" s="602">
        <v>1</v>
      </c>
      <c r="J261" s="602">
        <v>1</v>
      </c>
    </row>
    <row r="262" spans="1:10" s="193" customFormat="1" ht="12.75" customHeight="1">
      <c r="A262" s="600" t="s">
        <v>7679</v>
      </c>
      <c r="B262" s="601">
        <v>4</v>
      </c>
      <c r="C262" s="600" t="s">
        <v>7419</v>
      </c>
      <c r="D262" s="600" t="s">
        <v>37</v>
      </c>
      <c r="E262" s="600" t="s">
        <v>1229</v>
      </c>
      <c r="F262" s="602">
        <v>15</v>
      </c>
      <c r="G262" s="602">
        <v>1</v>
      </c>
      <c r="H262" s="602">
        <v>9</v>
      </c>
      <c r="I262" s="602">
        <v>3</v>
      </c>
      <c r="J262" s="602">
        <v>2</v>
      </c>
    </row>
    <row r="263" spans="1:10" s="193" customFormat="1" ht="12.75" customHeight="1">
      <c r="A263" s="600" t="s">
        <v>7680</v>
      </c>
      <c r="B263" s="601">
        <v>4</v>
      </c>
      <c r="C263" s="600" t="s">
        <v>7419</v>
      </c>
      <c r="D263" s="600" t="s">
        <v>220</v>
      </c>
      <c r="E263" s="600" t="s">
        <v>1229</v>
      </c>
      <c r="F263" s="602">
        <v>17</v>
      </c>
      <c r="G263" s="602">
        <v>1</v>
      </c>
      <c r="H263" s="602">
        <v>9</v>
      </c>
      <c r="I263" s="602">
        <v>5</v>
      </c>
      <c r="J263" s="602">
        <v>2</v>
      </c>
    </row>
    <row r="264" spans="1:10" s="193" customFormat="1" ht="12.75" customHeight="1">
      <c r="A264" s="600" t="s">
        <v>7681</v>
      </c>
      <c r="B264" s="601">
        <v>4</v>
      </c>
      <c r="C264" s="600" t="s">
        <v>7419</v>
      </c>
      <c r="D264" s="600" t="s">
        <v>38</v>
      </c>
      <c r="E264" s="600" t="s">
        <v>1229</v>
      </c>
      <c r="F264" s="602">
        <v>8</v>
      </c>
      <c r="G264" s="602">
        <v>0</v>
      </c>
      <c r="H264" s="602">
        <v>3</v>
      </c>
      <c r="I264" s="602">
        <v>5</v>
      </c>
      <c r="J264" s="602">
        <v>0</v>
      </c>
    </row>
    <row r="265" spans="1:10" s="193" customFormat="1" ht="12.75" customHeight="1">
      <c r="A265" s="600" t="s">
        <v>7682</v>
      </c>
      <c r="B265" s="601">
        <v>4</v>
      </c>
      <c r="C265" s="600" t="s">
        <v>7419</v>
      </c>
      <c r="D265" s="600" t="s">
        <v>63</v>
      </c>
      <c r="E265" s="600" t="s">
        <v>1229</v>
      </c>
      <c r="F265" s="602">
        <v>16</v>
      </c>
      <c r="G265" s="602">
        <v>5</v>
      </c>
      <c r="H265" s="602">
        <v>8</v>
      </c>
      <c r="I265" s="602">
        <v>3</v>
      </c>
      <c r="J265" s="602">
        <v>0</v>
      </c>
    </row>
    <row r="266" spans="1:10" s="193" customFormat="1" ht="12.75" customHeight="1">
      <c r="A266" s="600" t="s">
        <v>7683</v>
      </c>
      <c r="B266" s="601">
        <v>4</v>
      </c>
      <c r="C266" s="600" t="s">
        <v>7419</v>
      </c>
      <c r="D266" s="600" t="s">
        <v>221</v>
      </c>
      <c r="E266" s="600" t="s">
        <v>1229</v>
      </c>
      <c r="F266" s="602">
        <v>19</v>
      </c>
      <c r="G266" s="602">
        <v>5</v>
      </c>
      <c r="H266" s="602">
        <v>12</v>
      </c>
      <c r="I266" s="602">
        <v>2</v>
      </c>
      <c r="J266" s="602">
        <v>0</v>
      </c>
    </row>
    <row r="267" spans="1:10" s="193" customFormat="1" ht="12.75" customHeight="1">
      <c r="A267" s="600" t="s">
        <v>7684</v>
      </c>
      <c r="B267" s="601">
        <v>4</v>
      </c>
      <c r="C267" s="600" t="s">
        <v>7419</v>
      </c>
      <c r="D267" s="600" t="s">
        <v>193</v>
      </c>
      <c r="E267" s="600" t="s">
        <v>1229</v>
      </c>
      <c r="F267" s="602">
        <v>10</v>
      </c>
      <c r="G267" s="602">
        <v>0</v>
      </c>
      <c r="H267" s="602">
        <v>7</v>
      </c>
      <c r="I267" s="602">
        <v>3</v>
      </c>
      <c r="J267" s="602">
        <v>0</v>
      </c>
    </row>
    <row r="268" spans="1:10" s="193" customFormat="1" ht="12.75" customHeight="1">
      <c r="A268" s="600" t="s">
        <v>7685</v>
      </c>
      <c r="B268" s="601">
        <v>4</v>
      </c>
      <c r="C268" s="600" t="s">
        <v>7419</v>
      </c>
      <c r="D268" s="600" t="s">
        <v>222</v>
      </c>
      <c r="E268" s="600" t="s">
        <v>1229</v>
      </c>
      <c r="F268" s="602">
        <v>28</v>
      </c>
      <c r="G268" s="602">
        <v>1</v>
      </c>
      <c r="H268" s="602">
        <v>13</v>
      </c>
      <c r="I268" s="602">
        <v>11</v>
      </c>
      <c r="J268" s="602">
        <v>3</v>
      </c>
    </row>
    <row r="269" spans="1:10" s="193" customFormat="1" ht="12.75" customHeight="1">
      <c r="A269" s="600" t="s">
        <v>7686</v>
      </c>
      <c r="B269" s="601">
        <v>4</v>
      </c>
      <c r="C269" s="600" t="s">
        <v>7419</v>
      </c>
      <c r="D269" s="600" t="s">
        <v>211</v>
      </c>
      <c r="E269" s="600" t="s">
        <v>1229</v>
      </c>
      <c r="F269" s="602">
        <v>45</v>
      </c>
      <c r="G269" s="602">
        <v>0</v>
      </c>
      <c r="H269" s="602">
        <v>24</v>
      </c>
      <c r="I269" s="602">
        <v>19</v>
      </c>
      <c r="J269" s="602">
        <v>2</v>
      </c>
    </row>
    <row r="270" spans="1:10" s="193" customFormat="1" ht="12.75" customHeight="1">
      <c r="A270" s="600" t="s">
        <v>7687</v>
      </c>
      <c r="B270" s="601">
        <v>4</v>
      </c>
      <c r="C270" s="600" t="s">
        <v>7419</v>
      </c>
      <c r="D270" s="600" t="s">
        <v>212</v>
      </c>
      <c r="E270" s="600" t="s">
        <v>1229</v>
      </c>
      <c r="F270" s="602">
        <v>16</v>
      </c>
      <c r="G270" s="602">
        <v>0</v>
      </c>
      <c r="H270" s="602">
        <v>13</v>
      </c>
      <c r="I270" s="602">
        <v>2</v>
      </c>
      <c r="J270" s="602">
        <v>1</v>
      </c>
    </row>
    <row r="271" spans="1:10" s="193" customFormat="1" ht="12.75" customHeight="1">
      <c r="A271" s="600" t="s">
        <v>7688</v>
      </c>
      <c r="B271" s="601">
        <v>4</v>
      </c>
      <c r="C271" s="600" t="s">
        <v>7419</v>
      </c>
      <c r="D271" s="600" t="s">
        <v>169</v>
      </c>
      <c r="E271" s="600" t="s">
        <v>1229</v>
      </c>
      <c r="F271" s="602">
        <v>9</v>
      </c>
      <c r="G271" s="602">
        <v>1</v>
      </c>
      <c r="H271" s="602">
        <v>4</v>
      </c>
      <c r="I271" s="602">
        <v>4</v>
      </c>
      <c r="J271" s="602">
        <v>0</v>
      </c>
    </row>
    <row r="272" spans="1:10" s="193" customFormat="1" ht="12.75" customHeight="1">
      <c r="A272" s="600" t="s">
        <v>7689</v>
      </c>
      <c r="B272" s="601">
        <v>4</v>
      </c>
      <c r="C272" s="600" t="s">
        <v>7419</v>
      </c>
      <c r="D272" s="600" t="s">
        <v>194</v>
      </c>
      <c r="E272" s="600" t="s">
        <v>1229</v>
      </c>
      <c r="F272" s="602">
        <v>23</v>
      </c>
      <c r="G272" s="602">
        <v>2</v>
      </c>
      <c r="H272" s="602">
        <v>14</v>
      </c>
      <c r="I272" s="602">
        <v>7</v>
      </c>
      <c r="J272" s="602">
        <v>0</v>
      </c>
    </row>
    <row r="273" spans="1:10" s="193" customFormat="1" ht="12.75" customHeight="1">
      <c r="A273" s="600" t="s">
        <v>7690</v>
      </c>
      <c r="B273" s="601">
        <v>4</v>
      </c>
      <c r="C273" s="600" t="s">
        <v>7419</v>
      </c>
      <c r="D273" s="600" t="s">
        <v>94</v>
      </c>
      <c r="E273" s="600" t="s">
        <v>1229</v>
      </c>
      <c r="F273" s="602">
        <v>8</v>
      </c>
      <c r="G273" s="602">
        <v>1</v>
      </c>
      <c r="H273" s="602">
        <v>4</v>
      </c>
      <c r="I273" s="602">
        <v>2</v>
      </c>
      <c r="J273" s="602">
        <v>1</v>
      </c>
    </row>
    <row r="274" spans="1:10" s="193" customFormat="1" ht="12.75" customHeight="1">
      <c r="A274" s="600" t="s">
        <v>7691</v>
      </c>
      <c r="B274" s="601">
        <v>4</v>
      </c>
      <c r="C274" s="600" t="s">
        <v>7419</v>
      </c>
      <c r="D274" s="600" t="s">
        <v>154</v>
      </c>
      <c r="E274" s="600" t="s">
        <v>1229</v>
      </c>
      <c r="F274" s="602">
        <v>25</v>
      </c>
      <c r="G274" s="602">
        <v>1</v>
      </c>
      <c r="H274" s="602">
        <v>18</v>
      </c>
      <c r="I274" s="602">
        <v>4</v>
      </c>
      <c r="J274" s="602">
        <v>2</v>
      </c>
    </row>
    <row r="275" spans="1:10" s="193" customFormat="1" ht="12.75" customHeight="1">
      <c r="A275" s="600" t="s">
        <v>7692</v>
      </c>
      <c r="B275" s="601">
        <v>4</v>
      </c>
      <c r="C275" s="600" t="s">
        <v>7419</v>
      </c>
      <c r="D275" s="600" t="s">
        <v>39</v>
      </c>
      <c r="E275" s="600" t="s">
        <v>1229</v>
      </c>
      <c r="F275" s="602">
        <v>7</v>
      </c>
      <c r="G275" s="602">
        <v>0</v>
      </c>
      <c r="H275" s="602">
        <v>5</v>
      </c>
      <c r="I275" s="602">
        <v>1</v>
      </c>
      <c r="J275" s="602">
        <v>1</v>
      </c>
    </row>
    <row r="276" spans="1:10" s="193" customFormat="1" ht="12.75" customHeight="1">
      <c r="A276" s="600" t="s">
        <v>7693</v>
      </c>
      <c r="B276" s="601">
        <v>4</v>
      </c>
      <c r="C276" s="600" t="s">
        <v>7419</v>
      </c>
      <c r="D276" s="600" t="s">
        <v>223</v>
      </c>
      <c r="E276" s="600" t="s">
        <v>1229</v>
      </c>
      <c r="F276" s="602">
        <v>72</v>
      </c>
      <c r="G276" s="602">
        <v>6</v>
      </c>
      <c r="H276" s="602">
        <v>46</v>
      </c>
      <c r="I276" s="602">
        <v>14</v>
      </c>
      <c r="J276" s="602">
        <v>6</v>
      </c>
    </row>
    <row r="277" spans="1:10" s="193" customFormat="1" ht="12.75" customHeight="1">
      <c r="A277" s="600" t="s">
        <v>7694</v>
      </c>
      <c r="B277" s="601">
        <v>4</v>
      </c>
      <c r="C277" s="600" t="s">
        <v>7419</v>
      </c>
      <c r="D277" s="600" t="s">
        <v>40</v>
      </c>
      <c r="E277" s="600" t="s">
        <v>1229</v>
      </c>
      <c r="F277" s="602">
        <v>16</v>
      </c>
      <c r="G277" s="602">
        <v>1</v>
      </c>
      <c r="H277" s="602">
        <v>10</v>
      </c>
      <c r="I277" s="602">
        <v>4</v>
      </c>
      <c r="J277" s="602">
        <v>1</v>
      </c>
    </row>
    <row r="278" spans="1:10" s="193" customFormat="1" ht="12.75" customHeight="1">
      <c r="A278" s="600" t="s">
        <v>7695</v>
      </c>
      <c r="B278" s="601">
        <v>4</v>
      </c>
      <c r="C278" s="600" t="s">
        <v>7419</v>
      </c>
      <c r="D278" s="600" t="s">
        <v>21</v>
      </c>
      <c r="E278" s="600" t="s">
        <v>1229</v>
      </c>
      <c r="F278" s="602">
        <v>6</v>
      </c>
      <c r="G278" s="602">
        <v>0</v>
      </c>
      <c r="H278" s="602">
        <v>3</v>
      </c>
      <c r="I278" s="602">
        <v>2</v>
      </c>
      <c r="J278" s="602">
        <v>1</v>
      </c>
    </row>
    <row r="279" spans="1:10" s="193" customFormat="1" ht="12.75" customHeight="1">
      <c r="A279" s="600" t="s">
        <v>7696</v>
      </c>
      <c r="B279" s="601">
        <v>4</v>
      </c>
      <c r="C279" s="600" t="s">
        <v>7419</v>
      </c>
      <c r="D279" s="600" t="s">
        <v>224</v>
      </c>
      <c r="E279" s="600" t="s">
        <v>1229</v>
      </c>
      <c r="F279" s="602">
        <v>8</v>
      </c>
      <c r="G279" s="602">
        <v>0</v>
      </c>
      <c r="H279" s="602">
        <v>7</v>
      </c>
      <c r="I279" s="602">
        <v>1</v>
      </c>
      <c r="J279" s="602">
        <v>0</v>
      </c>
    </row>
    <row r="280" spans="1:10" s="193" customFormat="1" ht="12.75" customHeight="1">
      <c r="A280" s="600" t="s">
        <v>7697</v>
      </c>
      <c r="B280" s="601">
        <v>4</v>
      </c>
      <c r="C280" s="600" t="s">
        <v>7419</v>
      </c>
      <c r="D280" s="600" t="s">
        <v>95</v>
      </c>
      <c r="E280" s="600" t="s">
        <v>1229</v>
      </c>
      <c r="F280" s="602">
        <v>42</v>
      </c>
      <c r="G280" s="602">
        <v>3</v>
      </c>
      <c r="H280" s="602">
        <v>26</v>
      </c>
      <c r="I280" s="602">
        <v>11</v>
      </c>
      <c r="J280" s="602">
        <v>2</v>
      </c>
    </row>
    <row r="281" spans="1:10" s="193" customFormat="1" ht="12.75" customHeight="1">
      <c r="A281" s="600" t="s">
        <v>7698</v>
      </c>
      <c r="B281" s="601">
        <v>4</v>
      </c>
      <c r="C281" s="600" t="s">
        <v>7419</v>
      </c>
      <c r="D281" s="600" t="s">
        <v>22</v>
      </c>
      <c r="E281" s="600" t="s">
        <v>1229</v>
      </c>
      <c r="F281" s="602">
        <v>20</v>
      </c>
      <c r="G281" s="602">
        <v>1</v>
      </c>
      <c r="H281" s="602">
        <v>12</v>
      </c>
      <c r="I281" s="602">
        <v>5</v>
      </c>
      <c r="J281" s="602">
        <v>2</v>
      </c>
    </row>
    <row r="282" spans="1:10" s="193" customFormat="1" ht="12.75" customHeight="1">
      <c r="A282" s="600" t="s">
        <v>7699</v>
      </c>
      <c r="B282" s="601">
        <v>4</v>
      </c>
      <c r="C282" s="600" t="s">
        <v>7419</v>
      </c>
      <c r="D282" s="600" t="s">
        <v>195</v>
      </c>
      <c r="E282" s="600" t="s">
        <v>1229</v>
      </c>
      <c r="F282" s="602">
        <v>121</v>
      </c>
      <c r="G282" s="602">
        <v>4</v>
      </c>
      <c r="H282" s="602">
        <v>92</v>
      </c>
      <c r="I282" s="602">
        <v>21</v>
      </c>
      <c r="J282" s="602">
        <v>4</v>
      </c>
    </row>
    <row r="283" spans="1:10" s="193" customFormat="1" ht="12.75" customHeight="1">
      <c r="A283" s="600" t="s">
        <v>7700</v>
      </c>
      <c r="B283" s="601">
        <v>4</v>
      </c>
      <c r="C283" s="600" t="s">
        <v>7419</v>
      </c>
      <c r="D283" s="600" t="s">
        <v>155</v>
      </c>
      <c r="E283" s="600" t="s">
        <v>1229</v>
      </c>
      <c r="F283" s="602">
        <v>20</v>
      </c>
      <c r="G283" s="602">
        <v>1</v>
      </c>
      <c r="H283" s="602">
        <v>13</v>
      </c>
      <c r="I283" s="602">
        <v>5</v>
      </c>
      <c r="J283" s="602">
        <v>1</v>
      </c>
    </row>
    <row r="284" spans="1:10" s="193" customFormat="1" ht="12.75" customHeight="1">
      <c r="A284" s="600" t="s">
        <v>7701</v>
      </c>
      <c r="B284" s="601">
        <v>4</v>
      </c>
      <c r="C284" s="600" t="s">
        <v>7419</v>
      </c>
      <c r="D284" s="600" t="s">
        <v>213</v>
      </c>
      <c r="E284" s="600" t="s">
        <v>1229</v>
      </c>
      <c r="F284" s="602">
        <v>25</v>
      </c>
      <c r="G284" s="602">
        <v>3</v>
      </c>
      <c r="H284" s="602">
        <v>13</v>
      </c>
      <c r="I284" s="602">
        <v>9</v>
      </c>
      <c r="J284" s="602">
        <v>0</v>
      </c>
    </row>
    <row r="285" spans="1:10" s="193" customFormat="1" ht="12.75" customHeight="1">
      <c r="A285" s="600" t="s">
        <v>7702</v>
      </c>
      <c r="B285" s="601">
        <v>4</v>
      </c>
      <c r="C285" s="600" t="s">
        <v>7419</v>
      </c>
      <c r="D285" s="600" t="s">
        <v>41</v>
      </c>
      <c r="E285" s="600" t="s">
        <v>1229</v>
      </c>
      <c r="F285" s="602">
        <v>20</v>
      </c>
      <c r="G285" s="602">
        <v>0</v>
      </c>
      <c r="H285" s="602">
        <v>11</v>
      </c>
      <c r="I285" s="602">
        <v>9</v>
      </c>
      <c r="J285" s="602">
        <v>0</v>
      </c>
    </row>
    <row r="286" spans="1:10" s="193" customFormat="1" ht="12.75" customHeight="1">
      <c r="A286" s="600" t="s">
        <v>7703</v>
      </c>
      <c r="B286" s="601">
        <v>4</v>
      </c>
      <c r="C286" s="600" t="s">
        <v>7419</v>
      </c>
      <c r="D286" s="600" t="s">
        <v>225</v>
      </c>
      <c r="E286" s="600" t="s">
        <v>1229</v>
      </c>
      <c r="F286" s="602">
        <v>6</v>
      </c>
      <c r="G286" s="602">
        <v>1</v>
      </c>
      <c r="H286" s="602">
        <v>3</v>
      </c>
      <c r="I286" s="602">
        <v>1</v>
      </c>
      <c r="J286" s="602">
        <v>1</v>
      </c>
    </row>
    <row r="287" spans="1:10" s="193" customFormat="1" ht="12.75" customHeight="1">
      <c r="A287" s="600" t="s">
        <v>7704</v>
      </c>
      <c r="B287" s="601">
        <v>4</v>
      </c>
      <c r="C287" s="600" t="s">
        <v>7419</v>
      </c>
      <c r="D287" s="600" t="s">
        <v>96</v>
      </c>
      <c r="E287" s="600" t="s">
        <v>1229</v>
      </c>
      <c r="F287" s="602">
        <v>11</v>
      </c>
      <c r="G287" s="602">
        <v>0</v>
      </c>
      <c r="H287" s="602">
        <v>5</v>
      </c>
      <c r="I287" s="602">
        <v>6</v>
      </c>
      <c r="J287" s="602">
        <v>0</v>
      </c>
    </row>
    <row r="288" spans="1:10" s="193" customFormat="1" ht="12.75" customHeight="1">
      <c r="A288" s="600" t="s">
        <v>7705</v>
      </c>
      <c r="B288" s="601">
        <v>4</v>
      </c>
      <c r="C288" s="600" t="s">
        <v>7419</v>
      </c>
      <c r="D288" s="600" t="s">
        <v>214</v>
      </c>
      <c r="E288" s="600" t="s">
        <v>1229</v>
      </c>
      <c r="F288" s="602">
        <v>10</v>
      </c>
      <c r="G288" s="602">
        <v>4</v>
      </c>
      <c r="H288" s="602">
        <v>4</v>
      </c>
      <c r="I288" s="602">
        <v>2</v>
      </c>
      <c r="J288" s="602">
        <v>0</v>
      </c>
    </row>
    <row r="289" spans="1:10" s="193" customFormat="1" ht="12.75" customHeight="1">
      <c r="A289" s="600" t="s">
        <v>7706</v>
      </c>
      <c r="B289" s="601">
        <v>4</v>
      </c>
      <c r="C289" s="600" t="s">
        <v>7419</v>
      </c>
      <c r="D289" s="600" t="s">
        <v>156</v>
      </c>
      <c r="E289" s="600" t="s">
        <v>1229</v>
      </c>
      <c r="F289" s="602">
        <v>10</v>
      </c>
      <c r="G289" s="602">
        <v>0</v>
      </c>
      <c r="H289" s="602">
        <v>9</v>
      </c>
      <c r="I289" s="602">
        <v>1</v>
      </c>
      <c r="J289" s="602">
        <v>0</v>
      </c>
    </row>
    <row r="290" spans="1:10" s="193" customFormat="1" ht="12.75" customHeight="1">
      <c r="A290" s="600" t="s">
        <v>7707</v>
      </c>
      <c r="B290" s="601">
        <v>4</v>
      </c>
      <c r="C290" s="600" t="s">
        <v>7419</v>
      </c>
      <c r="D290" s="600" t="s">
        <v>42</v>
      </c>
      <c r="E290" s="600" t="s">
        <v>1229</v>
      </c>
      <c r="F290" s="602">
        <v>18</v>
      </c>
      <c r="G290" s="602">
        <v>1</v>
      </c>
      <c r="H290" s="602">
        <v>12</v>
      </c>
      <c r="I290" s="602">
        <v>4</v>
      </c>
      <c r="J290" s="602">
        <v>1</v>
      </c>
    </row>
    <row r="291" spans="1:10" s="193" customFormat="1" ht="12.75" customHeight="1">
      <c r="A291" s="600" t="s">
        <v>7708</v>
      </c>
      <c r="B291" s="601">
        <v>4</v>
      </c>
      <c r="C291" s="600" t="s">
        <v>7419</v>
      </c>
      <c r="D291" s="600" t="s">
        <v>64</v>
      </c>
      <c r="E291" s="600" t="s">
        <v>1229</v>
      </c>
      <c r="F291" s="602">
        <v>22</v>
      </c>
      <c r="G291" s="602">
        <v>3</v>
      </c>
      <c r="H291" s="602">
        <v>12</v>
      </c>
      <c r="I291" s="602">
        <v>6</v>
      </c>
      <c r="J291" s="602">
        <v>1</v>
      </c>
    </row>
    <row r="292" spans="1:10" s="193" customFormat="1" ht="12.75" customHeight="1">
      <c r="A292" s="600" t="s">
        <v>7709</v>
      </c>
      <c r="B292" s="601">
        <v>4</v>
      </c>
      <c r="C292" s="600" t="s">
        <v>7419</v>
      </c>
      <c r="D292" s="600" t="s">
        <v>226</v>
      </c>
      <c r="E292" s="600" t="s">
        <v>1229</v>
      </c>
      <c r="F292" s="602">
        <v>14</v>
      </c>
      <c r="G292" s="602">
        <v>1</v>
      </c>
      <c r="H292" s="602">
        <v>11</v>
      </c>
      <c r="I292" s="602">
        <v>2</v>
      </c>
      <c r="J292" s="602">
        <v>0</v>
      </c>
    </row>
    <row r="293" spans="1:10" s="193" customFormat="1" ht="12.75" customHeight="1">
      <c r="A293" s="600" t="s">
        <v>7710</v>
      </c>
      <c r="B293" s="601">
        <v>4</v>
      </c>
      <c r="C293" s="600" t="s">
        <v>7419</v>
      </c>
      <c r="D293" s="600" t="s">
        <v>157</v>
      </c>
      <c r="E293" s="600" t="s">
        <v>1229</v>
      </c>
      <c r="F293" s="602">
        <v>25</v>
      </c>
      <c r="G293" s="602">
        <v>0</v>
      </c>
      <c r="H293" s="602">
        <v>15</v>
      </c>
      <c r="I293" s="602">
        <v>8</v>
      </c>
      <c r="J293" s="602">
        <v>2</v>
      </c>
    </row>
    <row r="294" spans="1:10" s="193" customFormat="1" ht="12.75" customHeight="1">
      <c r="A294" s="600" t="s">
        <v>7711</v>
      </c>
      <c r="B294" s="601">
        <v>4</v>
      </c>
      <c r="C294" s="600" t="s">
        <v>7419</v>
      </c>
      <c r="D294" s="600" t="s">
        <v>158</v>
      </c>
      <c r="E294" s="600" t="s">
        <v>1229</v>
      </c>
      <c r="F294" s="602">
        <v>16</v>
      </c>
      <c r="G294" s="602">
        <v>0</v>
      </c>
      <c r="H294" s="602">
        <v>10</v>
      </c>
      <c r="I294" s="602">
        <v>3</v>
      </c>
      <c r="J294" s="602">
        <v>3</v>
      </c>
    </row>
    <row r="295" spans="1:10" s="193" customFormat="1" ht="12.75" customHeight="1">
      <c r="A295" s="600" t="s">
        <v>7712</v>
      </c>
      <c r="B295" s="601">
        <v>4</v>
      </c>
      <c r="C295" s="600" t="s">
        <v>7419</v>
      </c>
      <c r="D295" s="600" t="s">
        <v>43</v>
      </c>
      <c r="E295" s="600" t="s">
        <v>1229</v>
      </c>
      <c r="F295" s="602">
        <v>15</v>
      </c>
      <c r="G295" s="602">
        <v>3</v>
      </c>
      <c r="H295" s="602">
        <v>8</v>
      </c>
      <c r="I295" s="602">
        <v>4</v>
      </c>
      <c r="J295" s="602">
        <v>0</v>
      </c>
    </row>
    <row r="296" spans="1:10" s="193" customFormat="1" ht="12.75" customHeight="1">
      <c r="A296" s="600" t="s">
        <v>7713</v>
      </c>
      <c r="B296" s="601">
        <v>4</v>
      </c>
      <c r="C296" s="600" t="s">
        <v>7419</v>
      </c>
      <c r="D296" s="600" t="s">
        <v>227</v>
      </c>
      <c r="E296" s="600" t="s">
        <v>1229</v>
      </c>
      <c r="F296" s="602">
        <v>59</v>
      </c>
      <c r="G296" s="602">
        <v>8</v>
      </c>
      <c r="H296" s="602">
        <v>31</v>
      </c>
      <c r="I296" s="602">
        <v>18</v>
      </c>
      <c r="J296" s="602">
        <v>2</v>
      </c>
    </row>
    <row r="297" spans="1:10" s="193" customFormat="1" ht="12.75" customHeight="1">
      <c r="A297" s="600" t="s">
        <v>7714</v>
      </c>
      <c r="B297" s="601">
        <v>4</v>
      </c>
      <c r="C297" s="600" t="s">
        <v>7419</v>
      </c>
      <c r="D297" s="600" t="s">
        <v>196</v>
      </c>
      <c r="E297" s="600" t="s">
        <v>1229</v>
      </c>
      <c r="F297" s="602">
        <v>38</v>
      </c>
      <c r="G297" s="602">
        <v>7</v>
      </c>
      <c r="H297" s="602">
        <v>18</v>
      </c>
      <c r="I297" s="602">
        <v>9</v>
      </c>
      <c r="J297" s="602">
        <v>4</v>
      </c>
    </row>
    <row r="298" spans="1:10" s="193" customFormat="1" ht="12.75" customHeight="1">
      <c r="A298" s="600" t="s">
        <v>7715</v>
      </c>
      <c r="B298" s="601">
        <v>4</v>
      </c>
      <c r="C298" s="600" t="s">
        <v>7419</v>
      </c>
      <c r="D298" s="600" t="s">
        <v>197</v>
      </c>
      <c r="E298" s="600" t="s">
        <v>1229</v>
      </c>
      <c r="F298" s="602">
        <v>82</v>
      </c>
      <c r="G298" s="602">
        <v>7</v>
      </c>
      <c r="H298" s="602">
        <v>56</v>
      </c>
      <c r="I298" s="602">
        <v>13</v>
      </c>
      <c r="J298" s="602">
        <v>6</v>
      </c>
    </row>
    <row r="299" spans="1:10" s="193" customFormat="1" ht="12.75" customHeight="1">
      <c r="A299" s="600" t="s">
        <v>7716</v>
      </c>
      <c r="B299" s="601">
        <v>4</v>
      </c>
      <c r="C299" s="600" t="s">
        <v>7419</v>
      </c>
      <c r="D299" s="600" t="s">
        <v>159</v>
      </c>
      <c r="E299" s="600" t="s">
        <v>1229</v>
      </c>
      <c r="F299" s="602">
        <v>12</v>
      </c>
      <c r="G299" s="602">
        <v>2</v>
      </c>
      <c r="H299" s="602">
        <v>4</v>
      </c>
      <c r="I299" s="602">
        <v>6</v>
      </c>
      <c r="J299" s="602">
        <v>0</v>
      </c>
    </row>
    <row r="300" spans="1:10" s="193" customFormat="1" ht="12.75" customHeight="1">
      <c r="A300" s="600" t="s">
        <v>7717</v>
      </c>
      <c r="B300" s="601">
        <v>4</v>
      </c>
      <c r="C300" s="600" t="s">
        <v>7419</v>
      </c>
      <c r="D300" s="600" t="s">
        <v>44</v>
      </c>
      <c r="E300" s="600" t="s">
        <v>1229</v>
      </c>
      <c r="F300" s="602">
        <v>14</v>
      </c>
      <c r="G300" s="602">
        <v>1</v>
      </c>
      <c r="H300" s="602">
        <v>9</v>
      </c>
      <c r="I300" s="602">
        <v>3</v>
      </c>
      <c r="J300" s="602">
        <v>1</v>
      </c>
    </row>
    <row r="301" spans="1:10" s="193" customFormat="1" ht="12.75" customHeight="1">
      <c r="A301" s="600" t="s">
        <v>7718</v>
      </c>
      <c r="B301" s="601">
        <v>4</v>
      </c>
      <c r="C301" s="600" t="s">
        <v>7419</v>
      </c>
      <c r="D301" s="600" t="s">
        <v>215</v>
      </c>
      <c r="E301" s="600" t="s">
        <v>1229</v>
      </c>
      <c r="F301" s="602">
        <v>56</v>
      </c>
      <c r="G301" s="602">
        <v>4</v>
      </c>
      <c r="H301" s="602">
        <v>29</v>
      </c>
      <c r="I301" s="602">
        <v>19</v>
      </c>
      <c r="J301" s="602">
        <v>4</v>
      </c>
    </row>
    <row r="302" spans="1:10" s="193" customFormat="1" ht="12.75" customHeight="1">
      <c r="A302" s="600" t="s">
        <v>7719</v>
      </c>
      <c r="B302" s="601">
        <v>4</v>
      </c>
      <c r="C302" s="600" t="s">
        <v>7419</v>
      </c>
      <c r="D302" s="600" t="s">
        <v>198</v>
      </c>
      <c r="E302" s="600" t="s">
        <v>1229</v>
      </c>
      <c r="F302" s="602">
        <v>10</v>
      </c>
      <c r="G302" s="602">
        <v>0</v>
      </c>
      <c r="H302" s="602">
        <v>9</v>
      </c>
      <c r="I302" s="602">
        <v>1</v>
      </c>
      <c r="J302" s="602">
        <v>0</v>
      </c>
    </row>
    <row r="303" spans="1:10" s="193" customFormat="1" ht="12.75" customHeight="1">
      <c r="A303" s="600" t="s">
        <v>7720</v>
      </c>
      <c r="B303" s="601">
        <v>4</v>
      </c>
      <c r="C303" s="600" t="s">
        <v>7419</v>
      </c>
      <c r="D303" s="600" t="s">
        <v>180</v>
      </c>
      <c r="E303" s="600" t="s">
        <v>1229</v>
      </c>
      <c r="F303" s="602">
        <v>18</v>
      </c>
      <c r="G303" s="602">
        <v>2</v>
      </c>
      <c r="H303" s="602">
        <v>8</v>
      </c>
      <c r="I303" s="602">
        <v>7</v>
      </c>
      <c r="J303" s="602">
        <v>1</v>
      </c>
    </row>
    <row r="304" spans="1:10" s="193" customFormat="1" ht="12.75" customHeight="1">
      <c r="A304" s="600" t="s">
        <v>7721</v>
      </c>
      <c r="B304" s="601">
        <v>4</v>
      </c>
      <c r="C304" s="600" t="s">
        <v>7419</v>
      </c>
      <c r="D304" s="600" t="s">
        <v>199</v>
      </c>
      <c r="E304" s="600" t="s">
        <v>1229</v>
      </c>
      <c r="F304" s="602">
        <v>24</v>
      </c>
      <c r="G304" s="602">
        <v>1</v>
      </c>
      <c r="H304" s="602">
        <v>19</v>
      </c>
      <c r="I304" s="602">
        <v>4</v>
      </c>
      <c r="J304" s="602">
        <v>0</v>
      </c>
    </row>
    <row r="305" spans="1:10" s="193" customFormat="1" ht="12.75" customHeight="1">
      <c r="A305" s="600" t="s">
        <v>7722</v>
      </c>
      <c r="B305" s="601">
        <v>4</v>
      </c>
      <c r="C305" s="600" t="s">
        <v>7419</v>
      </c>
      <c r="D305" s="600" t="s">
        <v>228</v>
      </c>
      <c r="E305" s="600" t="s">
        <v>1229</v>
      </c>
      <c r="F305" s="602">
        <v>10</v>
      </c>
      <c r="G305" s="602">
        <v>1</v>
      </c>
      <c r="H305" s="602">
        <v>5</v>
      </c>
      <c r="I305" s="602">
        <v>2</v>
      </c>
      <c r="J305" s="602">
        <v>2</v>
      </c>
    </row>
    <row r="306" spans="1:10" s="193" customFormat="1" ht="12.75" customHeight="1">
      <c r="A306" s="600" t="s">
        <v>7723</v>
      </c>
      <c r="B306" s="601">
        <v>4</v>
      </c>
      <c r="C306" s="600" t="s">
        <v>7419</v>
      </c>
      <c r="D306" s="600" t="s">
        <v>229</v>
      </c>
      <c r="E306" s="600" t="s">
        <v>1229</v>
      </c>
      <c r="F306" s="602">
        <v>41</v>
      </c>
      <c r="G306" s="602">
        <v>4</v>
      </c>
      <c r="H306" s="602">
        <v>22</v>
      </c>
      <c r="I306" s="602">
        <v>11</v>
      </c>
      <c r="J306" s="602">
        <v>4</v>
      </c>
    </row>
    <row r="307" spans="1:10" s="193" customFormat="1" ht="12.75" customHeight="1">
      <c r="A307" s="600" t="s">
        <v>7724</v>
      </c>
      <c r="B307" s="601">
        <v>4</v>
      </c>
      <c r="C307" s="600" t="s">
        <v>7419</v>
      </c>
      <c r="D307" s="600" t="s">
        <v>65</v>
      </c>
      <c r="E307" s="600" t="s">
        <v>1229</v>
      </c>
      <c r="F307" s="602">
        <v>27</v>
      </c>
      <c r="G307" s="602">
        <v>0</v>
      </c>
      <c r="H307" s="602">
        <v>12</v>
      </c>
      <c r="I307" s="602">
        <v>13</v>
      </c>
      <c r="J307" s="602">
        <v>2</v>
      </c>
    </row>
    <row r="308" spans="1:10" s="193" customFormat="1" ht="12.75">
      <c r="A308" s="600" t="s">
        <v>7725</v>
      </c>
      <c r="B308" s="601">
        <v>4</v>
      </c>
      <c r="C308" s="600" t="s">
        <v>7419</v>
      </c>
      <c r="D308" s="600" t="s">
        <v>66</v>
      </c>
      <c r="E308" s="600" t="s">
        <v>1207</v>
      </c>
      <c r="F308" s="602">
        <v>4110</v>
      </c>
      <c r="G308" s="602">
        <v>330</v>
      </c>
      <c r="H308" s="602">
        <v>2641</v>
      </c>
      <c r="I308" s="602">
        <v>932</v>
      </c>
      <c r="J308" s="602">
        <v>207</v>
      </c>
    </row>
    <row r="309" spans="1:10" s="193" customFormat="1" ht="12.75" customHeight="1">
      <c r="A309" s="600" t="s">
        <v>7726</v>
      </c>
      <c r="B309" s="601">
        <v>4</v>
      </c>
      <c r="C309" s="600" t="s">
        <v>7419</v>
      </c>
      <c r="D309" s="600" t="s">
        <v>97</v>
      </c>
      <c r="E309" s="600" t="s">
        <v>1207</v>
      </c>
      <c r="F309" s="602">
        <v>15</v>
      </c>
      <c r="G309" s="602">
        <v>0</v>
      </c>
      <c r="H309" s="602">
        <v>9</v>
      </c>
      <c r="I309" s="602">
        <v>5</v>
      </c>
      <c r="J309" s="602">
        <v>1</v>
      </c>
    </row>
    <row r="310" spans="1:10" s="193" customFormat="1" ht="12.75" customHeight="1">
      <c r="A310" s="600" t="s">
        <v>7727</v>
      </c>
      <c r="B310" s="601">
        <v>4</v>
      </c>
      <c r="C310" s="600" t="s">
        <v>7419</v>
      </c>
      <c r="D310" s="600" t="s">
        <v>98</v>
      </c>
      <c r="E310" s="600" t="s">
        <v>1207</v>
      </c>
      <c r="F310" s="602">
        <v>23</v>
      </c>
      <c r="G310" s="602">
        <v>3</v>
      </c>
      <c r="H310" s="602">
        <v>15</v>
      </c>
      <c r="I310" s="602">
        <v>5</v>
      </c>
      <c r="J310" s="602">
        <v>0</v>
      </c>
    </row>
    <row r="311" spans="1:10" s="193" customFormat="1" ht="12.75" customHeight="1">
      <c r="A311" s="600" t="s">
        <v>7728</v>
      </c>
      <c r="B311" s="601">
        <v>4</v>
      </c>
      <c r="C311" s="600" t="s">
        <v>7419</v>
      </c>
      <c r="D311" s="600" t="s">
        <v>230</v>
      </c>
      <c r="E311" s="600" t="s">
        <v>1207</v>
      </c>
      <c r="F311" s="602">
        <v>8</v>
      </c>
      <c r="G311" s="602">
        <v>2</v>
      </c>
      <c r="H311" s="602">
        <v>3</v>
      </c>
      <c r="I311" s="602">
        <v>2</v>
      </c>
      <c r="J311" s="602">
        <v>1</v>
      </c>
    </row>
    <row r="312" spans="1:10" s="193" customFormat="1" ht="12.75" customHeight="1">
      <c r="A312" s="600" t="s">
        <v>7729</v>
      </c>
      <c r="B312" s="601">
        <v>4</v>
      </c>
      <c r="C312" s="600" t="s">
        <v>7419</v>
      </c>
      <c r="D312" s="600" t="s">
        <v>200</v>
      </c>
      <c r="E312" s="600" t="s">
        <v>1207</v>
      </c>
      <c r="F312" s="602">
        <v>25</v>
      </c>
      <c r="G312" s="602">
        <v>9</v>
      </c>
      <c r="H312" s="602">
        <v>12</v>
      </c>
      <c r="I312" s="602">
        <v>2</v>
      </c>
      <c r="J312" s="602">
        <v>2</v>
      </c>
    </row>
    <row r="313" spans="1:10" s="193" customFormat="1" ht="12.75" customHeight="1">
      <c r="A313" s="600" t="s">
        <v>7730</v>
      </c>
      <c r="B313" s="601">
        <v>4</v>
      </c>
      <c r="C313" s="600" t="s">
        <v>7419</v>
      </c>
      <c r="D313" s="600" t="s">
        <v>86</v>
      </c>
      <c r="E313" s="600" t="s">
        <v>1207</v>
      </c>
      <c r="F313" s="602">
        <v>16</v>
      </c>
      <c r="G313" s="602">
        <v>2</v>
      </c>
      <c r="H313" s="602">
        <v>12</v>
      </c>
      <c r="I313" s="602">
        <v>2</v>
      </c>
      <c r="J313" s="602">
        <v>0</v>
      </c>
    </row>
    <row r="314" spans="1:10" s="193" customFormat="1" ht="12.75" customHeight="1">
      <c r="A314" s="600" t="s">
        <v>7731</v>
      </c>
      <c r="B314" s="601">
        <v>4</v>
      </c>
      <c r="C314" s="600" t="s">
        <v>7419</v>
      </c>
      <c r="D314" s="600" t="s">
        <v>99</v>
      </c>
      <c r="E314" s="600" t="s">
        <v>1207</v>
      </c>
      <c r="F314" s="602">
        <v>21</v>
      </c>
      <c r="G314" s="602">
        <v>6</v>
      </c>
      <c r="H314" s="602">
        <v>12</v>
      </c>
      <c r="I314" s="602">
        <v>1</v>
      </c>
      <c r="J314" s="602">
        <v>2</v>
      </c>
    </row>
    <row r="315" spans="1:10" s="193" customFormat="1" ht="12.75" customHeight="1">
      <c r="A315" s="600" t="s">
        <v>7732</v>
      </c>
      <c r="B315" s="601">
        <v>4</v>
      </c>
      <c r="C315" s="600" t="s">
        <v>7419</v>
      </c>
      <c r="D315" s="600" t="s">
        <v>216</v>
      </c>
      <c r="E315" s="600" t="s">
        <v>1207</v>
      </c>
      <c r="F315" s="602">
        <v>103</v>
      </c>
      <c r="G315" s="602">
        <v>10</v>
      </c>
      <c r="H315" s="602">
        <v>53</v>
      </c>
      <c r="I315" s="602">
        <v>33</v>
      </c>
      <c r="J315" s="602">
        <v>7</v>
      </c>
    </row>
    <row r="316" spans="1:10" s="193" customFormat="1" ht="12.75">
      <c r="A316" s="600" t="s">
        <v>7733</v>
      </c>
      <c r="B316" s="601">
        <v>4</v>
      </c>
      <c r="C316" s="600" t="s">
        <v>7419</v>
      </c>
      <c r="D316" s="600" t="s">
        <v>23</v>
      </c>
      <c r="E316" s="600" t="s">
        <v>1207</v>
      </c>
      <c r="F316" s="602">
        <v>11</v>
      </c>
      <c r="G316" s="602">
        <v>2</v>
      </c>
      <c r="H316" s="602">
        <v>6</v>
      </c>
      <c r="I316" s="602">
        <v>3</v>
      </c>
      <c r="J316" s="602">
        <v>0</v>
      </c>
    </row>
    <row r="317" spans="1:10" s="193" customFormat="1" ht="12.75">
      <c r="A317" s="600" t="s">
        <v>7734</v>
      </c>
      <c r="B317" s="601">
        <v>4</v>
      </c>
      <c r="C317" s="600" t="s">
        <v>7419</v>
      </c>
      <c r="D317" s="600" t="s">
        <v>24</v>
      </c>
      <c r="E317" s="600" t="s">
        <v>1207</v>
      </c>
      <c r="F317" s="602">
        <v>9</v>
      </c>
      <c r="G317" s="602">
        <v>2</v>
      </c>
      <c r="H317" s="602">
        <v>6</v>
      </c>
      <c r="I317" s="602">
        <v>1</v>
      </c>
      <c r="J317" s="602">
        <v>0</v>
      </c>
    </row>
    <row r="318" spans="1:10" s="193" customFormat="1" ht="12.75" customHeight="1">
      <c r="A318" s="600" t="s">
        <v>7735</v>
      </c>
      <c r="B318" s="601">
        <v>4</v>
      </c>
      <c r="C318" s="600" t="s">
        <v>7419</v>
      </c>
      <c r="D318" s="600" t="s">
        <v>25</v>
      </c>
      <c r="E318" s="600" t="s">
        <v>1207</v>
      </c>
      <c r="F318" s="602">
        <v>20</v>
      </c>
      <c r="G318" s="602">
        <v>1</v>
      </c>
      <c r="H318" s="602">
        <v>11</v>
      </c>
      <c r="I318" s="602">
        <v>6</v>
      </c>
      <c r="J318" s="602">
        <v>2</v>
      </c>
    </row>
    <row r="319" spans="1:10" s="193" customFormat="1" ht="12.75" customHeight="1">
      <c r="A319" s="600" t="s">
        <v>7736</v>
      </c>
      <c r="B319" s="601">
        <v>4</v>
      </c>
      <c r="C319" s="600" t="s">
        <v>7419</v>
      </c>
      <c r="D319" s="600" t="s">
        <v>201</v>
      </c>
      <c r="E319" s="600" t="s">
        <v>1207</v>
      </c>
      <c r="F319" s="602">
        <v>18</v>
      </c>
      <c r="G319" s="602">
        <v>1</v>
      </c>
      <c r="H319" s="602">
        <v>13</v>
      </c>
      <c r="I319" s="602">
        <v>4</v>
      </c>
      <c r="J319" s="602">
        <v>0</v>
      </c>
    </row>
    <row r="320" spans="1:10" s="193" customFormat="1" ht="12.75" customHeight="1">
      <c r="A320" s="600" t="s">
        <v>7737</v>
      </c>
      <c r="B320" s="601">
        <v>4</v>
      </c>
      <c r="C320" s="600" t="s">
        <v>7419</v>
      </c>
      <c r="D320" s="600" t="s">
        <v>181</v>
      </c>
      <c r="E320" s="600" t="s">
        <v>1207</v>
      </c>
      <c r="F320" s="602">
        <v>14</v>
      </c>
      <c r="G320" s="602">
        <v>0</v>
      </c>
      <c r="H320" s="602">
        <v>14</v>
      </c>
      <c r="I320" s="602">
        <v>0</v>
      </c>
      <c r="J320" s="602">
        <v>0</v>
      </c>
    </row>
    <row r="321" spans="1:10" s="193" customFormat="1" ht="12.75" customHeight="1">
      <c r="A321" s="600" t="s">
        <v>7738</v>
      </c>
      <c r="B321" s="601">
        <v>4</v>
      </c>
      <c r="C321" s="600" t="s">
        <v>7419</v>
      </c>
      <c r="D321" s="600" t="s">
        <v>231</v>
      </c>
      <c r="E321" s="600" t="s">
        <v>1207</v>
      </c>
      <c r="F321" s="602">
        <v>26</v>
      </c>
      <c r="G321" s="602">
        <v>1</v>
      </c>
      <c r="H321" s="602">
        <v>14</v>
      </c>
      <c r="I321" s="602">
        <v>10</v>
      </c>
      <c r="J321" s="602">
        <v>1</v>
      </c>
    </row>
    <row r="322" spans="1:10" s="193" customFormat="1" ht="12.75" customHeight="1">
      <c r="A322" s="600" t="s">
        <v>7739</v>
      </c>
      <c r="B322" s="601">
        <v>4</v>
      </c>
      <c r="C322" s="600" t="s">
        <v>7419</v>
      </c>
      <c r="D322" s="600" t="s">
        <v>100</v>
      </c>
      <c r="E322" s="600" t="s">
        <v>1207</v>
      </c>
      <c r="F322" s="602">
        <v>16</v>
      </c>
      <c r="G322" s="602">
        <v>1</v>
      </c>
      <c r="H322" s="602">
        <v>10</v>
      </c>
      <c r="I322" s="602">
        <v>3</v>
      </c>
      <c r="J322" s="602">
        <v>2</v>
      </c>
    </row>
    <row r="323" spans="1:10" s="193" customFormat="1" ht="12.75" customHeight="1">
      <c r="A323" s="600" t="s">
        <v>7740</v>
      </c>
      <c r="B323" s="601">
        <v>4</v>
      </c>
      <c r="C323" s="600" t="s">
        <v>7419</v>
      </c>
      <c r="D323" s="600" t="s">
        <v>182</v>
      </c>
      <c r="E323" s="600" t="s">
        <v>1207</v>
      </c>
      <c r="F323" s="602">
        <v>20</v>
      </c>
      <c r="G323" s="602">
        <v>3</v>
      </c>
      <c r="H323" s="602">
        <v>14</v>
      </c>
      <c r="I323" s="602">
        <v>3</v>
      </c>
      <c r="J323" s="602">
        <v>0</v>
      </c>
    </row>
    <row r="324" spans="1:10" s="193" customFormat="1" ht="12.75" customHeight="1">
      <c r="A324" s="600" t="s">
        <v>7741</v>
      </c>
      <c r="B324" s="601">
        <v>4</v>
      </c>
      <c r="C324" s="600" t="s">
        <v>7419</v>
      </c>
      <c r="D324" s="600" t="s">
        <v>202</v>
      </c>
      <c r="E324" s="600" t="s">
        <v>1207</v>
      </c>
      <c r="F324" s="602">
        <v>31</v>
      </c>
      <c r="G324" s="602">
        <v>3</v>
      </c>
      <c r="H324" s="602">
        <v>20</v>
      </c>
      <c r="I324" s="602">
        <v>6</v>
      </c>
      <c r="J324" s="602">
        <v>2</v>
      </c>
    </row>
    <row r="325" spans="1:10" s="193" customFormat="1" ht="12.75" customHeight="1">
      <c r="A325" s="600" t="s">
        <v>7742</v>
      </c>
      <c r="B325" s="601">
        <v>4</v>
      </c>
      <c r="C325" s="600" t="s">
        <v>7419</v>
      </c>
      <c r="D325" s="600" t="s">
        <v>101</v>
      </c>
      <c r="E325" s="600" t="s">
        <v>1207</v>
      </c>
      <c r="F325" s="602">
        <v>52</v>
      </c>
      <c r="G325" s="602">
        <v>6</v>
      </c>
      <c r="H325" s="602">
        <v>35</v>
      </c>
      <c r="I325" s="602">
        <v>8</v>
      </c>
      <c r="J325" s="602">
        <v>3</v>
      </c>
    </row>
    <row r="326" spans="1:10" s="193" customFormat="1" ht="12.75" customHeight="1">
      <c r="A326" s="600" t="s">
        <v>7743</v>
      </c>
      <c r="B326" s="601">
        <v>4</v>
      </c>
      <c r="C326" s="600" t="s">
        <v>7419</v>
      </c>
      <c r="D326" s="600" t="s">
        <v>183</v>
      </c>
      <c r="E326" s="600" t="s">
        <v>1207</v>
      </c>
      <c r="F326" s="602">
        <v>64</v>
      </c>
      <c r="G326" s="602">
        <v>6</v>
      </c>
      <c r="H326" s="602">
        <v>46</v>
      </c>
      <c r="I326" s="602">
        <v>7</v>
      </c>
      <c r="J326" s="602">
        <v>5</v>
      </c>
    </row>
    <row r="327" spans="1:10" s="193" customFormat="1" ht="12.75" customHeight="1">
      <c r="A327" s="600" t="s">
        <v>7744</v>
      </c>
      <c r="B327" s="601">
        <v>4</v>
      </c>
      <c r="C327" s="600" t="s">
        <v>7419</v>
      </c>
      <c r="D327" s="600" t="s">
        <v>26</v>
      </c>
      <c r="E327" s="600" t="s">
        <v>1207</v>
      </c>
      <c r="F327" s="602">
        <v>14</v>
      </c>
      <c r="G327" s="602">
        <v>0</v>
      </c>
      <c r="H327" s="602">
        <v>8</v>
      </c>
      <c r="I327" s="602">
        <v>4</v>
      </c>
      <c r="J327" s="602">
        <v>2</v>
      </c>
    </row>
    <row r="328" spans="1:10" s="193" customFormat="1" ht="12.75" customHeight="1">
      <c r="A328" s="600" t="s">
        <v>7745</v>
      </c>
      <c r="B328" s="601">
        <v>4</v>
      </c>
      <c r="C328" s="600" t="s">
        <v>7419</v>
      </c>
      <c r="D328" s="600" t="s">
        <v>232</v>
      </c>
      <c r="E328" s="600" t="s">
        <v>1207</v>
      </c>
      <c r="F328" s="602">
        <v>8</v>
      </c>
      <c r="G328" s="602">
        <v>0</v>
      </c>
      <c r="H328" s="602">
        <v>5</v>
      </c>
      <c r="I328" s="602">
        <v>3</v>
      </c>
      <c r="J328" s="602">
        <v>0</v>
      </c>
    </row>
    <row r="329" spans="1:10" s="193" customFormat="1" ht="12.75" customHeight="1">
      <c r="A329" s="600" t="s">
        <v>7746</v>
      </c>
      <c r="B329" s="601">
        <v>4</v>
      </c>
      <c r="C329" s="600" t="s">
        <v>7419</v>
      </c>
      <c r="D329" s="600" t="s">
        <v>87</v>
      </c>
      <c r="E329" s="600" t="s">
        <v>1207</v>
      </c>
      <c r="F329" s="602">
        <v>60</v>
      </c>
      <c r="G329" s="602">
        <v>6</v>
      </c>
      <c r="H329" s="602">
        <v>37</v>
      </c>
      <c r="I329" s="602">
        <v>15</v>
      </c>
      <c r="J329" s="602">
        <v>2</v>
      </c>
    </row>
    <row r="330" spans="1:10" s="193" customFormat="1" ht="12.75" customHeight="1">
      <c r="A330" s="600" t="s">
        <v>7747</v>
      </c>
      <c r="B330" s="601">
        <v>4</v>
      </c>
      <c r="C330" s="600" t="s">
        <v>7419</v>
      </c>
      <c r="D330" s="600" t="s">
        <v>102</v>
      </c>
      <c r="E330" s="600" t="s">
        <v>1207</v>
      </c>
      <c r="F330" s="602">
        <v>16</v>
      </c>
      <c r="G330" s="602">
        <v>1</v>
      </c>
      <c r="H330" s="602">
        <v>9</v>
      </c>
      <c r="I330" s="602">
        <v>6</v>
      </c>
      <c r="J330" s="602">
        <v>0</v>
      </c>
    </row>
    <row r="331" spans="1:10" s="193" customFormat="1" ht="12.75" customHeight="1">
      <c r="A331" s="600" t="s">
        <v>7748</v>
      </c>
      <c r="B331" s="601">
        <v>4</v>
      </c>
      <c r="C331" s="600" t="s">
        <v>7419</v>
      </c>
      <c r="D331" s="600" t="s">
        <v>88</v>
      </c>
      <c r="E331" s="600" t="s">
        <v>1207</v>
      </c>
      <c r="F331" s="602">
        <v>37</v>
      </c>
      <c r="G331" s="602">
        <v>2</v>
      </c>
      <c r="H331" s="602">
        <v>26</v>
      </c>
      <c r="I331" s="602">
        <v>8</v>
      </c>
      <c r="J331" s="602">
        <v>1</v>
      </c>
    </row>
    <row r="332" spans="1:10" s="193" customFormat="1" ht="12.75" customHeight="1">
      <c r="A332" s="600" t="s">
        <v>7749</v>
      </c>
      <c r="B332" s="601">
        <v>4</v>
      </c>
      <c r="C332" s="600" t="s">
        <v>7419</v>
      </c>
      <c r="D332" s="600" t="s">
        <v>27</v>
      </c>
      <c r="E332" s="600" t="s">
        <v>1207</v>
      </c>
      <c r="F332" s="602">
        <v>17</v>
      </c>
      <c r="G332" s="602">
        <v>3</v>
      </c>
      <c r="H332" s="602">
        <v>11</v>
      </c>
      <c r="I332" s="602">
        <v>3</v>
      </c>
      <c r="J332" s="602">
        <v>0</v>
      </c>
    </row>
    <row r="333" spans="1:10" s="193" customFormat="1" ht="12.75" customHeight="1">
      <c r="A333" s="600" t="s">
        <v>7750</v>
      </c>
      <c r="B333" s="601">
        <v>4</v>
      </c>
      <c r="C333" s="600" t="s">
        <v>7419</v>
      </c>
      <c r="D333" s="600" t="s">
        <v>28</v>
      </c>
      <c r="E333" s="600" t="s">
        <v>1207</v>
      </c>
      <c r="F333" s="602">
        <v>27</v>
      </c>
      <c r="G333" s="602">
        <v>2</v>
      </c>
      <c r="H333" s="602">
        <v>14</v>
      </c>
      <c r="I333" s="602">
        <v>8</v>
      </c>
      <c r="J333" s="602">
        <v>3</v>
      </c>
    </row>
    <row r="334" spans="1:10" s="193" customFormat="1" ht="12.75" customHeight="1">
      <c r="A334" s="600" t="s">
        <v>7751</v>
      </c>
      <c r="B334" s="601">
        <v>4</v>
      </c>
      <c r="C334" s="600" t="s">
        <v>7419</v>
      </c>
      <c r="D334" s="600" t="s">
        <v>103</v>
      </c>
      <c r="E334" s="600" t="s">
        <v>1207</v>
      </c>
      <c r="F334" s="602">
        <v>1</v>
      </c>
      <c r="G334" s="602">
        <v>1</v>
      </c>
      <c r="H334" s="602">
        <v>0</v>
      </c>
      <c r="I334" s="602">
        <v>0</v>
      </c>
      <c r="J334" s="602">
        <v>0</v>
      </c>
    </row>
    <row r="335" spans="1:10" s="193" customFormat="1" ht="12.75" customHeight="1">
      <c r="A335" s="600" t="s">
        <v>7752</v>
      </c>
      <c r="B335" s="601">
        <v>4</v>
      </c>
      <c r="C335" s="600" t="s">
        <v>7419</v>
      </c>
      <c r="D335" s="600" t="s">
        <v>203</v>
      </c>
      <c r="E335" s="600" t="s">
        <v>1207</v>
      </c>
      <c r="F335" s="602">
        <v>42</v>
      </c>
      <c r="G335" s="602">
        <v>6</v>
      </c>
      <c r="H335" s="602">
        <v>30</v>
      </c>
      <c r="I335" s="602">
        <v>4</v>
      </c>
      <c r="J335" s="602">
        <v>2</v>
      </c>
    </row>
    <row r="336" spans="1:10" s="193" customFormat="1" ht="12.75" customHeight="1">
      <c r="A336" s="600" t="s">
        <v>7753</v>
      </c>
      <c r="B336" s="601">
        <v>4</v>
      </c>
      <c r="C336" s="600" t="s">
        <v>7419</v>
      </c>
      <c r="D336" s="600" t="s">
        <v>217</v>
      </c>
      <c r="E336" s="600" t="s">
        <v>1207</v>
      </c>
      <c r="F336" s="602">
        <v>25</v>
      </c>
      <c r="G336" s="602">
        <v>2</v>
      </c>
      <c r="H336" s="602">
        <v>15</v>
      </c>
      <c r="I336" s="602">
        <v>7</v>
      </c>
      <c r="J336" s="602">
        <v>1</v>
      </c>
    </row>
    <row r="337" spans="1:10" s="193" customFormat="1" ht="12.75" customHeight="1">
      <c r="A337" s="600" t="s">
        <v>7754</v>
      </c>
      <c r="B337" s="601">
        <v>4</v>
      </c>
      <c r="C337" s="600" t="s">
        <v>7419</v>
      </c>
      <c r="D337" s="600" t="s">
        <v>104</v>
      </c>
      <c r="E337" s="600" t="s">
        <v>1207</v>
      </c>
      <c r="F337" s="602">
        <v>36</v>
      </c>
      <c r="G337" s="602">
        <v>1</v>
      </c>
      <c r="H337" s="602">
        <v>21</v>
      </c>
      <c r="I337" s="602">
        <v>10</v>
      </c>
      <c r="J337" s="602">
        <v>4</v>
      </c>
    </row>
    <row r="338" spans="1:10" s="193" customFormat="1" ht="12.75" customHeight="1">
      <c r="A338" s="600" t="s">
        <v>7755</v>
      </c>
      <c r="B338" s="601">
        <v>4</v>
      </c>
      <c r="C338" s="600" t="s">
        <v>7419</v>
      </c>
      <c r="D338" s="600" t="s">
        <v>29</v>
      </c>
      <c r="E338" s="600" t="s">
        <v>1207</v>
      </c>
      <c r="F338" s="602">
        <v>47</v>
      </c>
      <c r="G338" s="602">
        <v>3</v>
      </c>
      <c r="H338" s="602">
        <v>27</v>
      </c>
      <c r="I338" s="602">
        <v>16</v>
      </c>
      <c r="J338" s="602">
        <v>1</v>
      </c>
    </row>
    <row r="339" spans="1:10" s="193" customFormat="1" ht="12.75" customHeight="1">
      <c r="A339" s="600" t="s">
        <v>7756</v>
      </c>
      <c r="B339" s="601">
        <v>4</v>
      </c>
      <c r="C339" s="600" t="s">
        <v>7419</v>
      </c>
      <c r="D339" s="600" t="s">
        <v>160</v>
      </c>
      <c r="E339" s="600" t="s">
        <v>1207</v>
      </c>
      <c r="F339" s="602">
        <v>10</v>
      </c>
      <c r="G339" s="602">
        <v>1</v>
      </c>
      <c r="H339" s="602">
        <v>6</v>
      </c>
      <c r="I339" s="602">
        <v>3</v>
      </c>
      <c r="J339" s="602">
        <v>0</v>
      </c>
    </row>
    <row r="340" spans="1:10" s="193" customFormat="1" ht="12.75" customHeight="1">
      <c r="A340" s="600" t="s">
        <v>7757</v>
      </c>
      <c r="B340" s="601">
        <v>4</v>
      </c>
      <c r="C340" s="600" t="s">
        <v>7419</v>
      </c>
      <c r="D340" s="600" t="s">
        <v>77</v>
      </c>
      <c r="E340" s="600" t="s">
        <v>1207</v>
      </c>
      <c r="F340" s="602">
        <v>15</v>
      </c>
      <c r="G340" s="602">
        <v>0</v>
      </c>
      <c r="H340" s="602">
        <v>13</v>
      </c>
      <c r="I340" s="602">
        <v>2</v>
      </c>
      <c r="J340" s="602">
        <v>0</v>
      </c>
    </row>
    <row r="341" spans="1:10" s="193" customFormat="1" ht="12.75" customHeight="1">
      <c r="A341" s="600" t="s">
        <v>7758</v>
      </c>
      <c r="B341" s="601">
        <v>4</v>
      </c>
      <c r="C341" s="600" t="s">
        <v>7419</v>
      </c>
      <c r="D341" s="600" t="s">
        <v>78</v>
      </c>
      <c r="E341" s="600" t="s">
        <v>1207</v>
      </c>
      <c r="F341" s="602">
        <v>49</v>
      </c>
      <c r="G341" s="602">
        <v>4</v>
      </c>
      <c r="H341" s="602">
        <v>32</v>
      </c>
      <c r="I341" s="602">
        <v>13</v>
      </c>
      <c r="J341" s="602">
        <v>0</v>
      </c>
    </row>
    <row r="342" spans="1:10" s="193" customFormat="1" ht="12.75" customHeight="1">
      <c r="A342" s="600" t="s">
        <v>7759</v>
      </c>
      <c r="B342" s="601">
        <v>4</v>
      </c>
      <c r="C342" s="600" t="s">
        <v>7419</v>
      </c>
      <c r="D342" s="600" t="s">
        <v>204</v>
      </c>
      <c r="E342" s="600" t="s">
        <v>1207</v>
      </c>
      <c r="F342" s="602">
        <v>42</v>
      </c>
      <c r="G342" s="602">
        <v>2</v>
      </c>
      <c r="H342" s="602">
        <v>32</v>
      </c>
      <c r="I342" s="602">
        <v>3</v>
      </c>
      <c r="J342" s="602">
        <v>5</v>
      </c>
    </row>
    <row r="343" spans="1:10" s="193" customFormat="1" ht="12.75" customHeight="1">
      <c r="A343" s="600" t="s">
        <v>7760</v>
      </c>
      <c r="B343" s="601">
        <v>4</v>
      </c>
      <c r="C343" s="600" t="s">
        <v>7419</v>
      </c>
      <c r="D343" s="600" t="s">
        <v>233</v>
      </c>
      <c r="E343" s="600" t="s">
        <v>1207</v>
      </c>
      <c r="F343" s="602">
        <v>12</v>
      </c>
      <c r="G343" s="602">
        <v>0</v>
      </c>
      <c r="H343" s="602">
        <v>8</v>
      </c>
      <c r="I343" s="602">
        <v>4</v>
      </c>
      <c r="J343" s="602">
        <v>0</v>
      </c>
    </row>
    <row r="344" spans="1:10" s="193" customFormat="1" ht="12.75" customHeight="1">
      <c r="A344" s="600" t="s">
        <v>7761</v>
      </c>
      <c r="B344" s="601">
        <v>4</v>
      </c>
      <c r="C344" s="600" t="s">
        <v>7419</v>
      </c>
      <c r="D344" s="600" t="s">
        <v>205</v>
      </c>
      <c r="E344" s="600" t="s">
        <v>1207</v>
      </c>
      <c r="F344" s="602">
        <v>53</v>
      </c>
      <c r="G344" s="602">
        <v>6</v>
      </c>
      <c r="H344" s="602">
        <v>31</v>
      </c>
      <c r="I344" s="602">
        <v>15</v>
      </c>
      <c r="J344" s="602">
        <v>1</v>
      </c>
    </row>
    <row r="345" spans="1:10" s="193" customFormat="1" ht="12.75" customHeight="1">
      <c r="A345" s="600" t="s">
        <v>7762</v>
      </c>
      <c r="B345" s="601">
        <v>4</v>
      </c>
      <c r="C345" s="600" t="s">
        <v>7419</v>
      </c>
      <c r="D345" s="600" t="s">
        <v>218</v>
      </c>
      <c r="E345" s="600" t="s">
        <v>1207</v>
      </c>
      <c r="F345" s="602">
        <v>11</v>
      </c>
      <c r="G345" s="602">
        <v>2</v>
      </c>
      <c r="H345" s="602">
        <v>7</v>
      </c>
      <c r="I345" s="602">
        <v>1</v>
      </c>
      <c r="J345" s="602">
        <v>1</v>
      </c>
    </row>
    <row r="346" spans="1:10" s="193" customFormat="1" ht="12.75" customHeight="1">
      <c r="A346" s="600" t="s">
        <v>7763</v>
      </c>
      <c r="B346" s="601">
        <v>4</v>
      </c>
      <c r="C346" s="600" t="s">
        <v>7419</v>
      </c>
      <c r="D346" s="600" t="s">
        <v>161</v>
      </c>
      <c r="E346" s="600" t="s">
        <v>1207</v>
      </c>
      <c r="F346" s="602">
        <v>48</v>
      </c>
      <c r="G346" s="602">
        <v>2</v>
      </c>
      <c r="H346" s="602">
        <v>39</v>
      </c>
      <c r="I346" s="602">
        <v>7</v>
      </c>
      <c r="J346" s="602">
        <v>0</v>
      </c>
    </row>
    <row r="347" spans="1:10" s="193" customFormat="1" ht="12.75" customHeight="1">
      <c r="A347" s="600" t="s">
        <v>7764</v>
      </c>
      <c r="B347" s="601">
        <v>4</v>
      </c>
      <c r="C347" s="600" t="s">
        <v>7419</v>
      </c>
      <c r="D347" s="600" t="s">
        <v>105</v>
      </c>
      <c r="E347" s="600" t="s">
        <v>1207</v>
      </c>
      <c r="F347" s="602">
        <v>25</v>
      </c>
      <c r="G347" s="602">
        <v>0</v>
      </c>
      <c r="H347" s="602">
        <v>16</v>
      </c>
      <c r="I347" s="602">
        <v>5</v>
      </c>
      <c r="J347" s="602">
        <v>4</v>
      </c>
    </row>
    <row r="348" spans="1:10" s="193" customFormat="1" ht="12.75" customHeight="1">
      <c r="A348" s="600" t="s">
        <v>7765</v>
      </c>
      <c r="B348" s="601">
        <v>4</v>
      </c>
      <c r="C348" s="600" t="s">
        <v>7419</v>
      </c>
      <c r="D348" s="600" t="s">
        <v>234</v>
      </c>
      <c r="E348" s="600" t="s">
        <v>1207</v>
      </c>
      <c r="F348" s="602">
        <v>33</v>
      </c>
      <c r="G348" s="602">
        <v>3</v>
      </c>
      <c r="H348" s="602">
        <v>23</v>
      </c>
      <c r="I348" s="602">
        <v>6</v>
      </c>
      <c r="J348" s="602">
        <v>1</v>
      </c>
    </row>
    <row r="349" spans="1:10" s="193" customFormat="1" ht="12.75">
      <c r="A349" s="600" t="s">
        <v>7766</v>
      </c>
      <c r="B349" s="601">
        <v>4</v>
      </c>
      <c r="C349" s="600" t="s">
        <v>7419</v>
      </c>
      <c r="D349" s="600" t="s">
        <v>184</v>
      </c>
      <c r="E349" s="600" t="s">
        <v>1207</v>
      </c>
      <c r="F349" s="602">
        <v>40</v>
      </c>
      <c r="G349" s="602">
        <v>4</v>
      </c>
      <c r="H349" s="602">
        <v>26</v>
      </c>
      <c r="I349" s="602">
        <v>9</v>
      </c>
      <c r="J349" s="602">
        <v>1</v>
      </c>
    </row>
    <row r="350" spans="1:10" s="193" customFormat="1" ht="12.75" customHeight="1">
      <c r="A350" s="600" t="s">
        <v>7767</v>
      </c>
      <c r="B350" s="601">
        <v>4</v>
      </c>
      <c r="C350" s="600" t="s">
        <v>7419</v>
      </c>
      <c r="D350" s="600" t="s">
        <v>106</v>
      </c>
      <c r="E350" s="600" t="s">
        <v>1207</v>
      </c>
      <c r="F350" s="602">
        <v>25</v>
      </c>
      <c r="G350" s="602">
        <v>1</v>
      </c>
      <c r="H350" s="602">
        <v>18</v>
      </c>
      <c r="I350" s="602">
        <v>4</v>
      </c>
      <c r="J350" s="602">
        <v>2</v>
      </c>
    </row>
    <row r="351" spans="1:10" s="193" customFormat="1" ht="12.75" customHeight="1">
      <c r="A351" s="600" t="s">
        <v>7768</v>
      </c>
      <c r="B351" s="601">
        <v>4</v>
      </c>
      <c r="C351" s="600" t="s">
        <v>7419</v>
      </c>
      <c r="D351" s="600" t="s">
        <v>89</v>
      </c>
      <c r="E351" s="600" t="s">
        <v>1207</v>
      </c>
      <c r="F351" s="602">
        <v>74</v>
      </c>
      <c r="G351" s="602">
        <v>8</v>
      </c>
      <c r="H351" s="602">
        <v>34</v>
      </c>
      <c r="I351" s="602">
        <v>24</v>
      </c>
      <c r="J351" s="602">
        <v>8</v>
      </c>
    </row>
    <row r="352" spans="1:10" s="193" customFormat="1" ht="12.75" customHeight="1">
      <c r="A352" s="600" t="s">
        <v>7769</v>
      </c>
      <c r="B352" s="601">
        <v>4</v>
      </c>
      <c r="C352" s="600" t="s">
        <v>7419</v>
      </c>
      <c r="D352" s="600" t="s">
        <v>162</v>
      </c>
      <c r="E352" s="600" t="s">
        <v>1207</v>
      </c>
      <c r="F352" s="602">
        <v>19</v>
      </c>
      <c r="G352" s="602">
        <v>1</v>
      </c>
      <c r="H352" s="602">
        <v>14</v>
      </c>
      <c r="I352" s="602">
        <v>3</v>
      </c>
      <c r="J352" s="602">
        <v>1</v>
      </c>
    </row>
    <row r="353" spans="1:10" s="193" customFormat="1" ht="12.75" customHeight="1">
      <c r="A353" s="600" t="s">
        <v>7770</v>
      </c>
      <c r="B353" s="601">
        <v>4</v>
      </c>
      <c r="C353" s="600" t="s">
        <v>7419</v>
      </c>
      <c r="D353" s="600" t="s">
        <v>206</v>
      </c>
      <c r="E353" s="600" t="s">
        <v>1207</v>
      </c>
      <c r="F353" s="602">
        <v>45</v>
      </c>
      <c r="G353" s="602">
        <v>3</v>
      </c>
      <c r="H353" s="602">
        <v>32</v>
      </c>
      <c r="I353" s="602">
        <v>9</v>
      </c>
      <c r="J353" s="602">
        <v>1</v>
      </c>
    </row>
    <row r="354" spans="1:10" s="193" customFormat="1" ht="12.75" customHeight="1">
      <c r="A354" s="600" t="s">
        <v>7771</v>
      </c>
      <c r="B354" s="601">
        <v>4</v>
      </c>
      <c r="C354" s="600" t="s">
        <v>7419</v>
      </c>
      <c r="D354" s="600" t="s">
        <v>107</v>
      </c>
      <c r="E354" s="600" t="s">
        <v>1207</v>
      </c>
      <c r="F354" s="602">
        <v>14</v>
      </c>
      <c r="G354" s="602">
        <v>0</v>
      </c>
      <c r="H354" s="602">
        <v>12</v>
      </c>
      <c r="I354" s="602">
        <v>1</v>
      </c>
      <c r="J354" s="602">
        <v>1</v>
      </c>
    </row>
    <row r="355" spans="1:10" s="193" customFormat="1" ht="12.75" customHeight="1">
      <c r="A355" s="600" t="s">
        <v>7772</v>
      </c>
      <c r="B355" s="601">
        <v>4</v>
      </c>
      <c r="C355" s="600" t="s">
        <v>7419</v>
      </c>
      <c r="D355" s="600" t="s">
        <v>108</v>
      </c>
      <c r="E355" s="600" t="s">
        <v>1207</v>
      </c>
      <c r="F355" s="602">
        <v>11</v>
      </c>
      <c r="G355" s="602">
        <v>0</v>
      </c>
      <c r="H355" s="602">
        <v>8</v>
      </c>
      <c r="I355" s="602">
        <v>3</v>
      </c>
      <c r="J355" s="602">
        <v>0</v>
      </c>
    </row>
    <row r="356" spans="1:10" s="193" customFormat="1" ht="12.75" customHeight="1">
      <c r="A356" s="600" t="s">
        <v>7773</v>
      </c>
      <c r="B356" s="601">
        <v>4</v>
      </c>
      <c r="C356" s="600" t="s">
        <v>7419</v>
      </c>
      <c r="D356" s="600" t="s">
        <v>30</v>
      </c>
      <c r="E356" s="600" t="s">
        <v>1207</v>
      </c>
      <c r="F356" s="602">
        <v>9</v>
      </c>
      <c r="G356" s="602">
        <v>1</v>
      </c>
      <c r="H356" s="602">
        <v>4</v>
      </c>
      <c r="I356" s="602">
        <v>1</v>
      </c>
      <c r="J356" s="602">
        <v>3</v>
      </c>
    </row>
    <row r="357" spans="1:10" s="193" customFormat="1" ht="12.75" customHeight="1">
      <c r="A357" s="600" t="s">
        <v>7774</v>
      </c>
      <c r="B357" s="601">
        <v>4</v>
      </c>
      <c r="C357" s="600" t="s">
        <v>7419</v>
      </c>
      <c r="D357" s="600" t="s">
        <v>109</v>
      </c>
      <c r="E357" s="600" t="s">
        <v>1207</v>
      </c>
      <c r="F357" s="602">
        <v>9</v>
      </c>
      <c r="G357" s="602">
        <v>3</v>
      </c>
      <c r="H357" s="602">
        <v>2</v>
      </c>
      <c r="I357" s="602">
        <v>2</v>
      </c>
      <c r="J357" s="602">
        <v>2</v>
      </c>
    </row>
    <row r="358" spans="1:10" s="193" customFormat="1" ht="12.75" customHeight="1">
      <c r="A358" s="600" t="s">
        <v>7775</v>
      </c>
      <c r="B358" s="601">
        <v>4</v>
      </c>
      <c r="C358" s="600" t="s">
        <v>7419</v>
      </c>
      <c r="D358" s="600" t="s">
        <v>185</v>
      </c>
      <c r="E358" s="600" t="s">
        <v>1207</v>
      </c>
      <c r="F358" s="602">
        <v>127</v>
      </c>
      <c r="G358" s="602">
        <v>9</v>
      </c>
      <c r="H358" s="602">
        <v>83</v>
      </c>
      <c r="I358" s="602">
        <v>26</v>
      </c>
      <c r="J358" s="602">
        <v>9</v>
      </c>
    </row>
    <row r="359" spans="1:10" s="193" customFormat="1" ht="12.75" customHeight="1">
      <c r="A359" s="600" t="s">
        <v>7776</v>
      </c>
      <c r="B359" s="601">
        <v>4</v>
      </c>
      <c r="C359" s="600" t="s">
        <v>7419</v>
      </c>
      <c r="D359" s="600" t="s">
        <v>110</v>
      </c>
      <c r="E359" s="600" t="s">
        <v>1207</v>
      </c>
      <c r="F359" s="602">
        <v>19</v>
      </c>
      <c r="G359" s="602">
        <v>0</v>
      </c>
      <c r="H359" s="602">
        <v>13</v>
      </c>
      <c r="I359" s="602">
        <v>4</v>
      </c>
      <c r="J359" s="602">
        <v>2</v>
      </c>
    </row>
    <row r="360" spans="1:10" s="193" customFormat="1" ht="12.75" customHeight="1">
      <c r="A360" s="600" t="s">
        <v>7777</v>
      </c>
      <c r="B360" s="601">
        <v>4</v>
      </c>
      <c r="C360" s="600" t="s">
        <v>7419</v>
      </c>
      <c r="D360" s="600" t="s">
        <v>111</v>
      </c>
      <c r="E360" s="600" t="s">
        <v>1207</v>
      </c>
      <c r="F360" s="602">
        <v>13</v>
      </c>
      <c r="G360" s="602">
        <v>1</v>
      </c>
      <c r="H360" s="602">
        <v>6</v>
      </c>
      <c r="I360" s="602">
        <v>5</v>
      </c>
      <c r="J360" s="602">
        <v>1</v>
      </c>
    </row>
    <row r="361" spans="1:10" s="193" customFormat="1" ht="12.75" customHeight="1">
      <c r="A361" s="600" t="s">
        <v>7778</v>
      </c>
      <c r="B361" s="601">
        <v>4</v>
      </c>
      <c r="C361" s="600" t="s">
        <v>7419</v>
      </c>
      <c r="D361" s="600" t="s">
        <v>163</v>
      </c>
      <c r="E361" s="600" t="s">
        <v>1207</v>
      </c>
      <c r="F361" s="602">
        <v>4</v>
      </c>
      <c r="G361" s="602">
        <v>0</v>
      </c>
      <c r="H361" s="602">
        <v>3</v>
      </c>
      <c r="I361" s="602">
        <v>1</v>
      </c>
      <c r="J361" s="602">
        <v>0</v>
      </c>
    </row>
    <row r="362" spans="1:10" s="193" customFormat="1" ht="12.75" customHeight="1">
      <c r="A362" s="600" t="s">
        <v>7779</v>
      </c>
      <c r="B362" s="601">
        <v>4</v>
      </c>
      <c r="C362" s="600" t="s">
        <v>7419</v>
      </c>
      <c r="D362" s="600" t="s">
        <v>112</v>
      </c>
      <c r="E362" s="600" t="s">
        <v>1207</v>
      </c>
      <c r="F362" s="602">
        <v>23</v>
      </c>
      <c r="G362" s="602">
        <v>1</v>
      </c>
      <c r="H362" s="602">
        <v>14</v>
      </c>
      <c r="I362" s="602">
        <v>8</v>
      </c>
      <c r="J362" s="602">
        <v>0</v>
      </c>
    </row>
    <row r="363" spans="1:10" s="193" customFormat="1" ht="12.75" customHeight="1">
      <c r="A363" s="600" t="s">
        <v>7780</v>
      </c>
      <c r="B363" s="601">
        <v>4</v>
      </c>
      <c r="C363" s="600" t="s">
        <v>7419</v>
      </c>
      <c r="D363" s="600" t="s">
        <v>219</v>
      </c>
      <c r="E363" s="600" t="s">
        <v>1207</v>
      </c>
      <c r="F363" s="602">
        <v>12</v>
      </c>
      <c r="G363" s="602">
        <v>4</v>
      </c>
      <c r="H363" s="602">
        <v>5</v>
      </c>
      <c r="I363" s="602">
        <v>3</v>
      </c>
      <c r="J363" s="602">
        <v>0</v>
      </c>
    </row>
    <row r="364" spans="1:10" s="193" customFormat="1" ht="12.75" customHeight="1">
      <c r="A364" s="600" t="s">
        <v>7781</v>
      </c>
      <c r="B364" s="601">
        <v>4</v>
      </c>
      <c r="C364" s="600" t="s">
        <v>7419</v>
      </c>
      <c r="D364" s="600" t="s">
        <v>90</v>
      </c>
      <c r="E364" s="600" t="s">
        <v>1207</v>
      </c>
      <c r="F364" s="602">
        <v>130</v>
      </c>
      <c r="G364" s="602">
        <v>7</v>
      </c>
      <c r="H364" s="602">
        <v>95</v>
      </c>
      <c r="I364" s="602">
        <v>23</v>
      </c>
      <c r="J364" s="602">
        <v>5</v>
      </c>
    </row>
    <row r="365" spans="1:10" s="193" customFormat="1" ht="12.75" customHeight="1">
      <c r="A365" s="600" t="s">
        <v>7782</v>
      </c>
      <c r="B365" s="601">
        <v>4</v>
      </c>
      <c r="C365" s="600" t="s">
        <v>7419</v>
      </c>
      <c r="D365" s="600" t="s">
        <v>113</v>
      </c>
      <c r="E365" s="600" t="s">
        <v>1207</v>
      </c>
      <c r="F365" s="602">
        <v>14</v>
      </c>
      <c r="G365" s="602">
        <v>0</v>
      </c>
      <c r="H365" s="602">
        <v>9</v>
      </c>
      <c r="I365" s="602">
        <v>2</v>
      </c>
      <c r="J365" s="602">
        <v>3</v>
      </c>
    </row>
    <row r="366" spans="1:10" s="193" customFormat="1" ht="12.75" customHeight="1">
      <c r="A366" s="600" t="s">
        <v>7783</v>
      </c>
      <c r="B366" s="601">
        <v>4</v>
      </c>
      <c r="C366" s="600" t="s">
        <v>7419</v>
      </c>
      <c r="D366" s="600" t="s">
        <v>114</v>
      </c>
      <c r="E366" s="600" t="s">
        <v>1207</v>
      </c>
      <c r="F366" s="602">
        <v>12</v>
      </c>
      <c r="G366" s="602">
        <v>1</v>
      </c>
      <c r="H366" s="602">
        <v>7</v>
      </c>
      <c r="I366" s="602">
        <v>3</v>
      </c>
      <c r="J366" s="602">
        <v>1</v>
      </c>
    </row>
    <row r="367" spans="1:10" s="193" customFormat="1" ht="12.75" customHeight="1">
      <c r="A367" s="600" t="s">
        <v>7784</v>
      </c>
      <c r="B367" s="601">
        <v>4</v>
      </c>
      <c r="C367" s="600" t="s">
        <v>7419</v>
      </c>
      <c r="D367" s="600" t="s">
        <v>186</v>
      </c>
      <c r="E367" s="600" t="s">
        <v>1207</v>
      </c>
      <c r="F367" s="602">
        <v>5</v>
      </c>
      <c r="G367" s="602">
        <v>0</v>
      </c>
      <c r="H367" s="602">
        <v>4</v>
      </c>
      <c r="I367" s="602">
        <v>1</v>
      </c>
      <c r="J367" s="602">
        <v>0</v>
      </c>
    </row>
    <row r="368" spans="1:10" s="193" customFormat="1" ht="12.75" customHeight="1">
      <c r="A368" s="600" t="s">
        <v>7785</v>
      </c>
      <c r="B368" s="601">
        <v>4</v>
      </c>
      <c r="C368" s="600" t="s">
        <v>7419</v>
      </c>
      <c r="D368" s="600" t="s">
        <v>115</v>
      </c>
      <c r="E368" s="600" t="s">
        <v>1207</v>
      </c>
      <c r="F368" s="602">
        <v>8</v>
      </c>
      <c r="G368" s="602">
        <v>2</v>
      </c>
      <c r="H368" s="602">
        <v>4</v>
      </c>
      <c r="I368" s="602">
        <v>1</v>
      </c>
      <c r="J368" s="602">
        <v>1</v>
      </c>
    </row>
    <row r="369" spans="1:10" s="193" customFormat="1" ht="12.75" customHeight="1">
      <c r="A369" s="600" t="s">
        <v>7786</v>
      </c>
      <c r="B369" s="601">
        <v>4</v>
      </c>
      <c r="C369" s="600" t="s">
        <v>7419</v>
      </c>
      <c r="D369" s="600" t="s">
        <v>146</v>
      </c>
      <c r="E369" s="600" t="s">
        <v>1207</v>
      </c>
      <c r="F369" s="602">
        <v>6</v>
      </c>
      <c r="G369" s="602">
        <v>1</v>
      </c>
      <c r="H369" s="602">
        <v>5</v>
      </c>
      <c r="I369" s="602">
        <v>0</v>
      </c>
      <c r="J369" s="602">
        <v>0</v>
      </c>
    </row>
    <row r="370" spans="1:10" s="193" customFormat="1" ht="12.75" customHeight="1">
      <c r="A370" s="600" t="s">
        <v>7787</v>
      </c>
      <c r="B370" s="601">
        <v>4</v>
      </c>
      <c r="C370" s="600" t="s">
        <v>7419</v>
      </c>
      <c r="D370" s="600" t="s">
        <v>187</v>
      </c>
      <c r="E370" s="600" t="s">
        <v>1207</v>
      </c>
      <c r="F370" s="602">
        <v>133</v>
      </c>
      <c r="G370" s="602">
        <v>13</v>
      </c>
      <c r="H370" s="602">
        <v>92</v>
      </c>
      <c r="I370" s="602">
        <v>27</v>
      </c>
      <c r="J370" s="602">
        <v>1</v>
      </c>
    </row>
    <row r="371" spans="1:10" s="193" customFormat="1" ht="12.75" customHeight="1">
      <c r="A371" s="600" t="s">
        <v>7788</v>
      </c>
      <c r="B371" s="601">
        <v>4</v>
      </c>
      <c r="C371" s="600" t="s">
        <v>7419</v>
      </c>
      <c r="D371" s="600" t="s">
        <v>235</v>
      </c>
      <c r="E371" s="600" t="s">
        <v>1207</v>
      </c>
      <c r="F371" s="602">
        <v>32</v>
      </c>
      <c r="G371" s="602">
        <v>0</v>
      </c>
      <c r="H371" s="602">
        <v>24</v>
      </c>
      <c r="I371" s="602">
        <v>8</v>
      </c>
      <c r="J371" s="602">
        <v>0</v>
      </c>
    </row>
    <row r="372" spans="1:10" s="193" customFormat="1" ht="12.75" customHeight="1">
      <c r="A372" s="600" t="s">
        <v>7789</v>
      </c>
      <c r="B372" s="601">
        <v>4</v>
      </c>
      <c r="C372" s="600" t="s">
        <v>7419</v>
      </c>
      <c r="D372" s="600" t="s">
        <v>147</v>
      </c>
      <c r="E372" s="600" t="s">
        <v>1207</v>
      </c>
      <c r="F372" s="602">
        <v>15</v>
      </c>
      <c r="G372" s="602">
        <v>1</v>
      </c>
      <c r="H372" s="602">
        <v>13</v>
      </c>
      <c r="I372" s="602">
        <v>1</v>
      </c>
      <c r="J372" s="602">
        <v>0</v>
      </c>
    </row>
    <row r="373" spans="1:10" s="193" customFormat="1" ht="12.75" customHeight="1">
      <c r="A373" s="600" t="s">
        <v>7790</v>
      </c>
      <c r="B373" s="601">
        <v>4</v>
      </c>
      <c r="C373" s="600" t="s">
        <v>7419</v>
      </c>
      <c r="D373" s="600" t="s">
        <v>118</v>
      </c>
      <c r="E373" s="600" t="s">
        <v>1207</v>
      </c>
      <c r="F373" s="602">
        <v>20</v>
      </c>
      <c r="G373" s="602">
        <v>3</v>
      </c>
      <c r="H373" s="602">
        <v>11</v>
      </c>
      <c r="I373" s="602">
        <v>6</v>
      </c>
      <c r="J373" s="602">
        <v>0</v>
      </c>
    </row>
    <row r="374" spans="1:10" s="193" customFormat="1" ht="12.75" customHeight="1">
      <c r="A374" s="600" t="s">
        <v>7791</v>
      </c>
      <c r="B374" s="601">
        <v>4</v>
      </c>
      <c r="C374" s="600" t="s">
        <v>7419</v>
      </c>
      <c r="D374" s="600" t="s">
        <v>31</v>
      </c>
      <c r="E374" s="600" t="s">
        <v>1207</v>
      </c>
      <c r="F374" s="602">
        <v>4</v>
      </c>
      <c r="G374" s="602">
        <v>0</v>
      </c>
      <c r="H374" s="602">
        <v>1</v>
      </c>
      <c r="I374" s="602">
        <v>1</v>
      </c>
      <c r="J374" s="602">
        <v>2</v>
      </c>
    </row>
    <row r="375" spans="1:10" s="193" customFormat="1" ht="12.75" customHeight="1">
      <c r="A375" s="600" t="s">
        <v>7792</v>
      </c>
      <c r="B375" s="601">
        <v>4</v>
      </c>
      <c r="C375" s="600" t="s">
        <v>7419</v>
      </c>
      <c r="D375" s="600" t="s">
        <v>148</v>
      </c>
      <c r="E375" s="600" t="s">
        <v>1207</v>
      </c>
      <c r="F375" s="602">
        <v>14</v>
      </c>
      <c r="G375" s="602">
        <v>0</v>
      </c>
      <c r="H375" s="602">
        <v>7</v>
      </c>
      <c r="I375" s="602">
        <v>6</v>
      </c>
      <c r="J375" s="602">
        <v>1</v>
      </c>
    </row>
    <row r="376" spans="1:10" s="193" customFormat="1" ht="12.75" customHeight="1">
      <c r="A376" s="600" t="s">
        <v>7793</v>
      </c>
      <c r="B376" s="601">
        <v>4</v>
      </c>
      <c r="C376" s="600" t="s">
        <v>7419</v>
      </c>
      <c r="D376" s="600" t="s">
        <v>32</v>
      </c>
      <c r="E376" s="600" t="s">
        <v>1207</v>
      </c>
      <c r="F376" s="602">
        <v>77</v>
      </c>
      <c r="G376" s="602">
        <v>11</v>
      </c>
      <c r="H376" s="602">
        <v>44</v>
      </c>
      <c r="I376" s="602">
        <v>19</v>
      </c>
      <c r="J376" s="602">
        <v>3</v>
      </c>
    </row>
    <row r="377" spans="1:10" s="193" customFormat="1" ht="12.75" customHeight="1">
      <c r="A377" s="600" t="s">
        <v>7794</v>
      </c>
      <c r="B377" s="601">
        <v>4</v>
      </c>
      <c r="C377" s="600" t="s">
        <v>7419</v>
      </c>
      <c r="D377" s="600" t="s">
        <v>119</v>
      </c>
      <c r="E377" s="600" t="s">
        <v>1207</v>
      </c>
      <c r="F377" s="602">
        <v>64</v>
      </c>
      <c r="G377" s="602">
        <v>0</v>
      </c>
      <c r="H377" s="602">
        <v>47</v>
      </c>
      <c r="I377" s="602">
        <v>13</v>
      </c>
      <c r="J377" s="602">
        <v>4</v>
      </c>
    </row>
    <row r="378" spans="1:10" s="193" customFormat="1" ht="12.75" customHeight="1">
      <c r="A378" s="600" t="s">
        <v>7795</v>
      </c>
      <c r="B378" s="601">
        <v>4</v>
      </c>
      <c r="C378" s="600" t="s">
        <v>7419</v>
      </c>
      <c r="D378" s="600" t="s">
        <v>79</v>
      </c>
      <c r="E378" s="600" t="s">
        <v>1207</v>
      </c>
      <c r="F378" s="602">
        <v>10</v>
      </c>
      <c r="G378" s="602">
        <v>1</v>
      </c>
      <c r="H378" s="602">
        <v>3</v>
      </c>
      <c r="I378" s="602">
        <v>4</v>
      </c>
      <c r="J378" s="602">
        <v>2</v>
      </c>
    </row>
    <row r="379" spans="1:10" s="193" customFormat="1" ht="12.75" customHeight="1">
      <c r="A379" s="600" t="s">
        <v>7796</v>
      </c>
      <c r="B379" s="601">
        <v>4</v>
      </c>
      <c r="C379" s="600" t="s">
        <v>7419</v>
      </c>
      <c r="D379" s="600" t="s">
        <v>80</v>
      </c>
      <c r="E379" s="600" t="s">
        <v>1207</v>
      </c>
      <c r="F379" s="602">
        <v>53</v>
      </c>
      <c r="G379" s="602">
        <v>4</v>
      </c>
      <c r="H379" s="602">
        <v>35</v>
      </c>
      <c r="I379" s="602">
        <v>13</v>
      </c>
      <c r="J379" s="602">
        <v>1</v>
      </c>
    </row>
    <row r="380" spans="1:10" s="193" customFormat="1" ht="12.75" customHeight="1">
      <c r="A380" s="600" t="s">
        <v>7797</v>
      </c>
      <c r="B380" s="601">
        <v>4</v>
      </c>
      <c r="C380" s="600" t="s">
        <v>7419</v>
      </c>
      <c r="D380" s="600" t="s">
        <v>149</v>
      </c>
      <c r="E380" s="600" t="s">
        <v>1207</v>
      </c>
      <c r="F380" s="602">
        <v>38</v>
      </c>
      <c r="G380" s="602">
        <v>0</v>
      </c>
      <c r="H380" s="602">
        <v>24</v>
      </c>
      <c r="I380" s="602">
        <v>9</v>
      </c>
      <c r="J380" s="602">
        <v>5</v>
      </c>
    </row>
    <row r="381" spans="1:10" s="193" customFormat="1" ht="12.75" customHeight="1">
      <c r="A381" s="600" t="s">
        <v>7798</v>
      </c>
      <c r="B381" s="601">
        <v>4</v>
      </c>
      <c r="C381" s="600" t="s">
        <v>7419</v>
      </c>
      <c r="D381" s="600" t="s">
        <v>81</v>
      </c>
      <c r="E381" s="600" t="s">
        <v>1207</v>
      </c>
      <c r="F381" s="602">
        <v>54</v>
      </c>
      <c r="G381" s="602">
        <v>4</v>
      </c>
      <c r="H381" s="602">
        <v>38</v>
      </c>
      <c r="I381" s="602">
        <v>9</v>
      </c>
      <c r="J381" s="602">
        <v>3</v>
      </c>
    </row>
    <row r="382" spans="1:10" s="193" customFormat="1" ht="12.75" customHeight="1">
      <c r="A382" s="600" t="s">
        <v>7799</v>
      </c>
      <c r="B382" s="601">
        <v>4</v>
      </c>
      <c r="C382" s="600" t="s">
        <v>7419</v>
      </c>
      <c r="D382" s="600" t="s">
        <v>33</v>
      </c>
      <c r="E382" s="600" t="s">
        <v>1207</v>
      </c>
      <c r="F382" s="602">
        <v>23</v>
      </c>
      <c r="G382" s="602">
        <v>2</v>
      </c>
      <c r="H382" s="602">
        <v>15</v>
      </c>
      <c r="I382" s="602">
        <v>4</v>
      </c>
      <c r="J382" s="602">
        <v>2</v>
      </c>
    </row>
    <row r="383" spans="1:10" s="193" customFormat="1" ht="12.75" customHeight="1">
      <c r="A383" s="600" t="s">
        <v>7800</v>
      </c>
      <c r="B383" s="601">
        <v>4</v>
      </c>
      <c r="C383" s="600" t="s">
        <v>7419</v>
      </c>
      <c r="D383" s="600" t="s">
        <v>91</v>
      </c>
      <c r="E383" s="600" t="s">
        <v>1207</v>
      </c>
      <c r="F383" s="602">
        <v>10</v>
      </c>
      <c r="G383" s="602">
        <v>1</v>
      </c>
      <c r="H383" s="602">
        <v>6</v>
      </c>
      <c r="I383" s="602">
        <v>1</v>
      </c>
      <c r="J383" s="602">
        <v>2</v>
      </c>
    </row>
    <row r="384" spans="1:10" s="193" customFormat="1" ht="12.75" customHeight="1">
      <c r="A384" s="600" t="s">
        <v>7801</v>
      </c>
      <c r="B384" s="601">
        <v>4</v>
      </c>
      <c r="C384" s="600" t="s">
        <v>7419</v>
      </c>
      <c r="D384" s="600" t="s">
        <v>34</v>
      </c>
      <c r="E384" s="600" t="s">
        <v>1207</v>
      </c>
      <c r="F384" s="602">
        <v>32</v>
      </c>
      <c r="G384" s="602">
        <v>1</v>
      </c>
      <c r="H384" s="602">
        <v>21</v>
      </c>
      <c r="I384" s="602">
        <v>8</v>
      </c>
      <c r="J384" s="602">
        <v>2</v>
      </c>
    </row>
    <row r="385" spans="1:10" s="193" customFormat="1" ht="12.75" customHeight="1">
      <c r="A385" s="600" t="s">
        <v>7802</v>
      </c>
      <c r="B385" s="601">
        <v>4</v>
      </c>
      <c r="C385" s="600" t="s">
        <v>7419</v>
      </c>
      <c r="D385" s="600" t="s">
        <v>188</v>
      </c>
      <c r="E385" s="600" t="s">
        <v>1207</v>
      </c>
      <c r="F385" s="602">
        <v>18</v>
      </c>
      <c r="G385" s="602">
        <v>0</v>
      </c>
      <c r="H385" s="602">
        <v>15</v>
      </c>
      <c r="I385" s="602">
        <v>2</v>
      </c>
      <c r="J385" s="602">
        <v>1</v>
      </c>
    </row>
    <row r="386" spans="1:10" s="193" customFormat="1" ht="12.75" customHeight="1">
      <c r="A386" s="600" t="s">
        <v>7803</v>
      </c>
      <c r="B386" s="601">
        <v>4</v>
      </c>
      <c r="C386" s="600" t="s">
        <v>7419</v>
      </c>
      <c r="D386" s="600" t="s">
        <v>150</v>
      </c>
      <c r="E386" s="600" t="s">
        <v>1207</v>
      </c>
      <c r="F386" s="602">
        <v>17</v>
      </c>
      <c r="G386" s="602">
        <v>2</v>
      </c>
      <c r="H386" s="602">
        <v>10</v>
      </c>
      <c r="I386" s="602">
        <v>5</v>
      </c>
      <c r="J386" s="602">
        <v>0</v>
      </c>
    </row>
    <row r="387" spans="1:10" s="193" customFormat="1" ht="12.75" customHeight="1">
      <c r="A387" s="600" t="s">
        <v>7804</v>
      </c>
      <c r="B387" s="601">
        <v>4</v>
      </c>
      <c r="C387" s="600" t="s">
        <v>7419</v>
      </c>
      <c r="D387" s="600" t="s">
        <v>164</v>
      </c>
      <c r="E387" s="600" t="s">
        <v>1207</v>
      </c>
      <c r="F387" s="602">
        <v>6</v>
      </c>
      <c r="G387" s="602">
        <v>0</v>
      </c>
      <c r="H387" s="602">
        <v>5</v>
      </c>
      <c r="I387" s="602">
        <v>1</v>
      </c>
      <c r="J387" s="602">
        <v>0</v>
      </c>
    </row>
    <row r="388" spans="1:10" s="193" customFormat="1" ht="12.75" customHeight="1">
      <c r="A388" s="600" t="s">
        <v>7805</v>
      </c>
      <c r="B388" s="601">
        <v>4</v>
      </c>
      <c r="C388" s="600" t="s">
        <v>7419</v>
      </c>
      <c r="D388" s="600" t="s">
        <v>189</v>
      </c>
      <c r="E388" s="600" t="s">
        <v>1207</v>
      </c>
      <c r="F388" s="602">
        <v>47</v>
      </c>
      <c r="G388" s="602">
        <v>3</v>
      </c>
      <c r="H388" s="602">
        <v>31</v>
      </c>
      <c r="I388" s="602">
        <v>11</v>
      </c>
      <c r="J388" s="602">
        <v>2</v>
      </c>
    </row>
    <row r="389" spans="1:10" s="193" customFormat="1" ht="12.75" customHeight="1">
      <c r="A389" s="600" t="s">
        <v>7806</v>
      </c>
      <c r="B389" s="601">
        <v>4</v>
      </c>
      <c r="C389" s="600" t="s">
        <v>7419</v>
      </c>
      <c r="D389" s="600" t="s">
        <v>165</v>
      </c>
      <c r="E389" s="600" t="s">
        <v>1207</v>
      </c>
      <c r="F389" s="602">
        <v>19</v>
      </c>
      <c r="G389" s="602">
        <v>0</v>
      </c>
      <c r="H389" s="602">
        <v>14</v>
      </c>
      <c r="I389" s="602">
        <v>5</v>
      </c>
      <c r="J389" s="602">
        <v>0</v>
      </c>
    </row>
    <row r="390" spans="1:10" s="193" customFormat="1" ht="12.75" customHeight="1">
      <c r="A390" s="600" t="s">
        <v>7807</v>
      </c>
      <c r="B390" s="601">
        <v>4</v>
      </c>
      <c r="C390" s="600" t="s">
        <v>7419</v>
      </c>
      <c r="D390" s="600" t="s">
        <v>151</v>
      </c>
      <c r="E390" s="600" t="s">
        <v>1207</v>
      </c>
      <c r="F390" s="602">
        <v>12</v>
      </c>
      <c r="G390" s="602">
        <v>0</v>
      </c>
      <c r="H390" s="602">
        <v>8</v>
      </c>
      <c r="I390" s="602">
        <v>4</v>
      </c>
      <c r="J390" s="602">
        <v>0</v>
      </c>
    </row>
    <row r="391" spans="1:10" s="193" customFormat="1" ht="12.75" customHeight="1">
      <c r="A391" s="600" t="s">
        <v>7808</v>
      </c>
      <c r="B391" s="601">
        <v>4</v>
      </c>
      <c r="C391" s="600" t="s">
        <v>7419</v>
      </c>
      <c r="D391" s="600" t="s">
        <v>92</v>
      </c>
      <c r="E391" s="600" t="s">
        <v>1207</v>
      </c>
      <c r="F391" s="602">
        <v>43</v>
      </c>
      <c r="G391" s="602">
        <v>0</v>
      </c>
      <c r="H391" s="602">
        <v>31</v>
      </c>
      <c r="I391" s="602">
        <v>11</v>
      </c>
      <c r="J391" s="602">
        <v>1</v>
      </c>
    </row>
    <row r="392" spans="1:10" s="193" customFormat="1" ht="12.75" customHeight="1">
      <c r="A392" s="600" t="s">
        <v>7809</v>
      </c>
      <c r="B392" s="601">
        <v>4</v>
      </c>
      <c r="C392" s="600" t="s">
        <v>7419</v>
      </c>
      <c r="D392" s="600" t="s">
        <v>59</v>
      </c>
      <c r="E392" s="600" t="s">
        <v>1207</v>
      </c>
      <c r="F392" s="602">
        <v>4</v>
      </c>
      <c r="G392" s="602">
        <v>0</v>
      </c>
      <c r="H392" s="602">
        <v>3</v>
      </c>
      <c r="I392" s="602">
        <v>1</v>
      </c>
      <c r="J392" s="602">
        <v>0</v>
      </c>
    </row>
    <row r="393" spans="1:10" s="193" customFormat="1" ht="12.75" customHeight="1">
      <c r="A393" s="600" t="s">
        <v>7810</v>
      </c>
      <c r="B393" s="601">
        <v>4</v>
      </c>
      <c r="C393" s="600" t="s">
        <v>7419</v>
      </c>
      <c r="D393" s="600" t="s">
        <v>60</v>
      </c>
      <c r="E393" s="600" t="s">
        <v>1207</v>
      </c>
      <c r="F393" s="602">
        <v>9</v>
      </c>
      <c r="G393" s="602">
        <v>0</v>
      </c>
      <c r="H393" s="602">
        <v>8</v>
      </c>
      <c r="I393" s="602">
        <v>1</v>
      </c>
      <c r="J393" s="602">
        <v>0</v>
      </c>
    </row>
    <row r="394" spans="1:10" s="193" customFormat="1" ht="12.75" customHeight="1">
      <c r="A394" s="600" t="s">
        <v>7811</v>
      </c>
      <c r="B394" s="601">
        <v>4</v>
      </c>
      <c r="C394" s="600" t="s">
        <v>7419</v>
      </c>
      <c r="D394" s="600" t="s">
        <v>208</v>
      </c>
      <c r="E394" s="600" t="s">
        <v>1207</v>
      </c>
      <c r="F394" s="602">
        <v>30</v>
      </c>
      <c r="G394" s="602">
        <v>3</v>
      </c>
      <c r="H394" s="602">
        <v>21</v>
      </c>
      <c r="I394" s="602">
        <v>6</v>
      </c>
      <c r="J394" s="602">
        <v>0</v>
      </c>
    </row>
    <row r="395" spans="1:10" s="193" customFormat="1" ht="12.75" customHeight="1">
      <c r="A395" s="600" t="s">
        <v>7812</v>
      </c>
      <c r="B395" s="601">
        <v>4</v>
      </c>
      <c r="C395" s="600" t="s">
        <v>7419</v>
      </c>
      <c r="D395" s="600" t="s">
        <v>166</v>
      </c>
      <c r="E395" s="600" t="s">
        <v>1207</v>
      </c>
      <c r="F395" s="602">
        <v>10</v>
      </c>
      <c r="G395" s="602">
        <v>2</v>
      </c>
      <c r="H395" s="602">
        <v>6</v>
      </c>
      <c r="I395" s="602">
        <v>2</v>
      </c>
      <c r="J395" s="602">
        <v>0</v>
      </c>
    </row>
    <row r="396" spans="1:10" s="193" customFormat="1" ht="12.75" customHeight="1">
      <c r="A396" s="600" t="s">
        <v>7813</v>
      </c>
      <c r="B396" s="601">
        <v>4</v>
      </c>
      <c r="C396" s="600" t="s">
        <v>7419</v>
      </c>
      <c r="D396" s="600" t="s">
        <v>61</v>
      </c>
      <c r="E396" s="600" t="s">
        <v>1207</v>
      </c>
      <c r="F396" s="602">
        <v>47</v>
      </c>
      <c r="G396" s="602">
        <v>2</v>
      </c>
      <c r="H396" s="602">
        <v>31</v>
      </c>
      <c r="I396" s="602">
        <v>8</v>
      </c>
      <c r="J396" s="602">
        <v>6</v>
      </c>
    </row>
    <row r="397" spans="1:10" s="193" customFormat="1" ht="12.75" customHeight="1">
      <c r="A397" s="600" t="s">
        <v>7814</v>
      </c>
      <c r="B397" s="601">
        <v>4</v>
      </c>
      <c r="C397" s="600" t="s">
        <v>7419</v>
      </c>
      <c r="D397" s="600" t="s">
        <v>82</v>
      </c>
      <c r="E397" s="600" t="s">
        <v>1207</v>
      </c>
      <c r="F397" s="602">
        <v>84</v>
      </c>
      <c r="G397" s="602">
        <v>3</v>
      </c>
      <c r="H397" s="602">
        <v>49</v>
      </c>
      <c r="I397" s="602">
        <v>30</v>
      </c>
      <c r="J397" s="602">
        <v>2</v>
      </c>
    </row>
    <row r="398" spans="1:10" s="193" customFormat="1" ht="12.75" customHeight="1">
      <c r="A398" s="600" t="s">
        <v>7815</v>
      </c>
      <c r="B398" s="601">
        <v>4</v>
      </c>
      <c r="C398" s="600" t="s">
        <v>7419</v>
      </c>
      <c r="D398" s="600" t="s">
        <v>167</v>
      </c>
      <c r="E398" s="600" t="s">
        <v>1207</v>
      </c>
      <c r="F398" s="602">
        <v>27</v>
      </c>
      <c r="G398" s="602">
        <v>3</v>
      </c>
      <c r="H398" s="602">
        <v>12</v>
      </c>
      <c r="I398" s="602">
        <v>10</v>
      </c>
      <c r="J398" s="602">
        <v>2</v>
      </c>
    </row>
    <row r="399" spans="1:10" s="193" customFormat="1" ht="12.75" customHeight="1">
      <c r="A399" s="600" t="s">
        <v>7816</v>
      </c>
      <c r="B399" s="601">
        <v>4</v>
      </c>
      <c r="C399" s="600" t="s">
        <v>7419</v>
      </c>
      <c r="D399" s="600" t="s">
        <v>83</v>
      </c>
      <c r="E399" s="600" t="s">
        <v>1207</v>
      </c>
      <c r="F399" s="602">
        <v>12</v>
      </c>
      <c r="G399" s="602">
        <v>0</v>
      </c>
      <c r="H399" s="602">
        <v>8</v>
      </c>
      <c r="I399" s="602">
        <v>4</v>
      </c>
      <c r="J399" s="602">
        <v>0</v>
      </c>
    </row>
    <row r="400" spans="1:10" s="193" customFormat="1" ht="12.75">
      <c r="A400" s="600" t="s">
        <v>7817</v>
      </c>
      <c r="B400" s="601">
        <v>4</v>
      </c>
      <c r="C400" s="600" t="s">
        <v>7419</v>
      </c>
      <c r="D400" s="600" t="s">
        <v>84</v>
      </c>
      <c r="E400" s="600" t="s">
        <v>1207</v>
      </c>
      <c r="F400" s="602">
        <v>38</v>
      </c>
      <c r="G400" s="602">
        <v>3</v>
      </c>
      <c r="H400" s="602">
        <v>23</v>
      </c>
      <c r="I400" s="602">
        <v>11</v>
      </c>
      <c r="J400" s="602">
        <v>1</v>
      </c>
    </row>
    <row r="401" spans="1:10" s="193" customFormat="1" ht="12.75" customHeight="1">
      <c r="A401" s="600" t="s">
        <v>7818</v>
      </c>
      <c r="B401" s="601">
        <v>4</v>
      </c>
      <c r="C401" s="600" t="s">
        <v>7419</v>
      </c>
      <c r="D401" s="600" t="s">
        <v>179</v>
      </c>
      <c r="E401" s="600" t="s">
        <v>1207</v>
      </c>
      <c r="F401" s="602">
        <v>5</v>
      </c>
      <c r="G401" s="602">
        <v>1</v>
      </c>
      <c r="H401" s="602">
        <v>3</v>
      </c>
      <c r="I401" s="602">
        <v>1</v>
      </c>
      <c r="J401" s="602">
        <v>0</v>
      </c>
    </row>
    <row r="402" spans="1:10" s="193" customFormat="1" ht="12.75" customHeight="1">
      <c r="A402" s="600" t="s">
        <v>7819</v>
      </c>
      <c r="B402" s="601">
        <v>4</v>
      </c>
      <c r="C402" s="600" t="s">
        <v>7419</v>
      </c>
      <c r="D402" s="600" t="s">
        <v>35</v>
      </c>
      <c r="E402" s="600" t="s">
        <v>1207</v>
      </c>
      <c r="F402" s="602">
        <v>24</v>
      </c>
      <c r="G402" s="602">
        <v>1</v>
      </c>
      <c r="H402" s="602">
        <v>16</v>
      </c>
      <c r="I402" s="602">
        <v>5</v>
      </c>
      <c r="J402" s="602">
        <v>2</v>
      </c>
    </row>
    <row r="403" spans="1:10" s="193" customFormat="1" ht="12.75" customHeight="1">
      <c r="A403" s="600" t="s">
        <v>7820</v>
      </c>
      <c r="B403" s="601">
        <v>4</v>
      </c>
      <c r="C403" s="600" t="s">
        <v>7419</v>
      </c>
      <c r="D403" s="600" t="s">
        <v>190</v>
      </c>
      <c r="E403" s="600" t="s">
        <v>1207</v>
      </c>
      <c r="F403" s="602">
        <v>61</v>
      </c>
      <c r="G403" s="602">
        <v>2</v>
      </c>
      <c r="H403" s="602">
        <v>46</v>
      </c>
      <c r="I403" s="602">
        <v>11</v>
      </c>
      <c r="J403" s="602">
        <v>2</v>
      </c>
    </row>
    <row r="404" spans="1:10" s="193" customFormat="1" ht="12.75" customHeight="1">
      <c r="A404" s="600" t="s">
        <v>7821</v>
      </c>
      <c r="B404" s="601">
        <v>4</v>
      </c>
      <c r="C404" s="600" t="s">
        <v>7419</v>
      </c>
      <c r="D404" s="600" t="s">
        <v>93</v>
      </c>
      <c r="E404" s="600" t="s">
        <v>1207</v>
      </c>
      <c r="F404" s="602">
        <v>19</v>
      </c>
      <c r="G404" s="602">
        <v>1</v>
      </c>
      <c r="H404" s="602">
        <v>11</v>
      </c>
      <c r="I404" s="602">
        <v>7</v>
      </c>
      <c r="J404" s="602">
        <v>0</v>
      </c>
    </row>
    <row r="405" spans="1:10" s="193" customFormat="1" ht="12.75" customHeight="1">
      <c r="A405" s="600" t="s">
        <v>7822</v>
      </c>
      <c r="B405" s="601">
        <v>4</v>
      </c>
      <c r="C405" s="600" t="s">
        <v>7419</v>
      </c>
      <c r="D405" s="600" t="s">
        <v>209</v>
      </c>
      <c r="E405" s="600" t="s">
        <v>1207</v>
      </c>
      <c r="F405" s="602">
        <v>17</v>
      </c>
      <c r="G405" s="602">
        <v>0</v>
      </c>
      <c r="H405" s="602">
        <v>15</v>
      </c>
      <c r="I405" s="602">
        <v>2</v>
      </c>
      <c r="J405" s="602">
        <v>0</v>
      </c>
    </row>
    <row r="406" spans="1:10" s="193" customFormat="1" ht="12.75" customHeight="1">
      <c r="A406" s="600" t="s">
        <v>7823</v>
      </c>
      <c r="B406" s="601">
        <v>4</v>
      </c>
      <c r="C406" s="600" t="s">
        <v>7419</v>
      </c>
      <c r="D406" s="600" t="s">
        <v>210</v>
      </c>
      <c r="E406" s="600" t="s">
        <v>1207</v>
      </c>
      <c r="F406" s="602">
        <v>15</v>
      </c>
      <c r="G406" s="602">
        <v>3</v>
      </c>
      <c r="H406" s="602">
        <v>8</v>
      </c>
      <c r="I406" s="602">
        <v>4</v>
      </c>
      <c r="J406" s="602">
        <v>0</v>
      </c>
    </row>
    <row r="407" spans="1:10" s="193" customFormat="1" ht="12.75" customHeight="1">
      <c r="A407" s="600" t="s">
        <v>7824</v>
      </c>
      <c r="B407" s="601">
        <v>4</v>
      </c>
      <c r="C407" s="600" t="s">
        <v>7419</v>
      </c>
      <c r="D407" s="600" t="s">
        <v>191</v>
      </c>
      <c r="E407" s="600" t="s">
        <v>1207</v>
      </c>
      <c r="F407" s="602">
        <v>6</v>
      </c>
      <c r="G407" s="602">
        <v>1</v>
      </c>
      <c r="H407" s="602">
        <v>5</v>
      </c>
      <c r="I407" s="602">
        <v>0</v>
      </c>
      <c r="J407" s="602">
        <v>0</v>
      </c>
    </row>
    <row r="408" spans="1:10" s="193" customFormat="1" ht="12.75" customHeight="1">
      <c r="A408" s="600" t="s">
        <v>7825</v>
      </c>
      <c r="B408" s="601">
        <v>4</v>
      </c>
      <c r="C408" s="600" t="s">
        <v>7419</v>
      </c>
      <c r="D408" s="600" t="s">
        <v>192</v>
      </c>
      <c r="E408" s="600" t="s">
        <v>1207</v>
      </c>
      <c r="F408" s="602">
        <v>13</v>
      </c>
      <c r="G408" s="602">
        <v>2</v>
      </c>
      <c r="H408" s="602">
        <v>10</v>
      </c>
      <c r="I408" s="602">
        <v>0</v>
      </c>
      <c r="J408" s="602">
        <v>1</v>
      </c>
    </row>
    <row r="409" spans="1:10" s="193" customFormat="1" ht="12.75" customHeight="1">
      <c r="A409" s="600" t="s">
        <v>7826</v>
      </c>
      <c r="B409" s="601">
        <v>4</v>
      </c>
      <c r="C409" s="600" t="s">
        <v>7419</v>
      </c>
      <c r="D409" s="600" t="s">
        <v>152</v>
      </c>
      <c r="E409" s="600" t="s">
        <v>1207</v>
      </c>
      <c r="F409" s="602">
        <v>21</v>
      </c>
      <c r="G409" s="602">
        <v>1</v>
      </c>
      <c r="H409" s="602">
        <v>17</v>
      </c>
      <c r="I409" s="602">
        <v>2</v>
      </c>
      <c r="J409" s="602">
        <v>1</v>
      </c>
    </row>
    <row r="410" spans="1:10" s="193" customFormat="1" ht="12.75" customHeight="1">
      <c r="A410" s="600" t="s">
        <v>7827</v>
      </c>
      <c r="B410" s="601">
        <v>4</v>
      </c>
      <c r="C410" s="600" t="s">
        <v>7419</v>
      </c>
      <c r="D410" s="600" t="s">
        <v>168</v>
      </c>
      <c r="E410" s="600" t="s">
        <v>1207</v>
      </c>
      <c r="F410" s="602">
        <v>7</v>
      </c>
      <c r="G410" s="602">
        <v>0</v>
      </c>
      <c r="H410" s="602">
        <v>5</v>
      </c>
      <c r="I410" s="602">
        <v>2</v>
      </c>
      <c r="J410" s="602">
        <v>0</v>
      </c>
    </row>
    <row r="411" spans="1:10" s="193" customFormat="1" ht="12.75" customHeight="1">
      <c r="A411" s="600" t="s">
        <v>7828</v>
      </c>
      <c r="B411" s="601">
        <v>4</v>
      </c>
      <c r="C411" s="600" t="s">
        <v>7419</v>
      </c>
      <c r="D411" s="600" t="s">
        <v>153</v>
      </c>
      <c r="E411" s="600" t="s">
        <v>1207</v>
      </c>
      <c r="F411" s="602">
        <v>15</v>
      </c>
      <c r="G411" s="602">
        <v>1</v>
      </c>
      <c r="H411" s="602">
        <v>8</v>
      </c>
      <c r="I411" s="602">
        <v>4</v>
      </c>
      <c r="J411" s="602">
        <v>2</v>
      </c>
    </row>
    <row r="412" spans="1:10" s="193" customFormat="1" ht="12.75" customHeight="1">
      <c r="A412" s="600" t="s">
        <v>7829</v>
      </c>
      <c r="B412" s="601">
        <v>4</v>
      </c>
      <c r="C412" s="600" t="s">
        <v>7419</v>
      </c>
      <c r="D412" s="600" t="s">
        <v>36</v>
      </c>
      <c r="E412" s="600" t="s">
        <v>1207</v>
      </c>
      <c r="F412" s="602">
        <v>13</v>
      </c>
      <c r="G412" s="602">
        <v>1</v>
      </c>
      <c r="H412" s="602">
        <v>8</v>
      </c>
      <c r="I412" s="602">
        <v>3</v>
      </c>
      <c r="J412" s="602">
        <v>1</v>
      </c>
    </row>
    <row r="413" spans="1:10" s="193" customFormat="1" ht="12.75" customHeight="1">
      <c r="A413" s="600" t="s">
        <v>7830</v>
      </c>
      <c r="B413" s="601">
        <v>4</v>
      </c>
      <c r="C413" s="600" t="s">
        <v>7419</v>
      </c>
      <c r="D413" s="600" t="s">
        <v>62</v>
      </c>
      <c r="E413" s="600" t="s">
        <v>1207</v>
      </c>
      <c r="F413" s="602">
        <v>12</v>
      </c>
      <c r="G413" s="602">
        <v>3</v>
      </c>
      <c r="H413" s="602">
        <v>5</v>
      </c>
      <c r="I413" s="602">
        <v>4</v>
      </c>
      <c r="J413" s="602">
        <v>0</v>
      </c>
    </row>
    <row r="414" spans="1:10" s="193" customFormat="1" ht="12.75" customHeight="1">
      <c r="A414" s="600" t="s">
        <v>7831</v>
      </c>
      <c r="B414" s="601">
        <v>4</v>
      </c>
      <c r="C414" s="600" t="s">
        <v>7419</v>
      </c>
      <c r="D414" s="600" t="s">
        <v>85</v>
      </c>
      <c r="E414" s="600" t="s">
        <v>1207</v>
      </c>
      <c r="F414" s="602">
        <v>7</v>
      </c>
      <c r="G414" s="602">
        <v>3</v>
      </c>
      <c r="H414" s="602">
        <v>2</v>
      </c>
      <c r="I414" s="602">
        <v>1</v>
      </c>
      <c r="J414" s="602">
        <v>1</v>
      </c>
    </row>
    <row r="415" spans="1:10" s="193" customFormat="1" ht="12.75" customHeight="1">
      <c r="A415" s="600" t="s">
        <v>7832</v>
      </c>
      <c r="B415" s="601">
        <v>4</v>
      </c>
      <c r="C415" s="600" t="s">
        <v>7419</v>
      </c>
      <c r="D415" s="600" t="s">
        <v>37</v>
      </c>
      <c r="E415" s="600" t="s">
        <v>1207</v>
      </c>
      <c r="F415" s="602">
        <v>15</v>
      </c>
      <c r="G415" s="602">
        <v>1</v>
      </c>
      <c r="H415" s="602">
        <v>10</v>
      </c>
      <c r="I415" s="602">
        <v>2</v>
      </c>
      <c r="J415" s="602">
        <v>2</v>
      </c>
    </row>
    <row r="416" spans="1:10" s="193" customFormat="1" ht="12.75" customHeight="1">
      <c r="A416" s="600" t="s">
        <v>7833</v>
      </c>
      <c r="B416" s="601">
        <v>4</v>
      </c>
      <c r="C416" s="600" t="s">
        <v>7419</v>
      </c>
      <c r="D416" s="600" t="s">
        <v>220</v>
      </c>
      <c r="E416" s="600" t="s">
        <v>1207</v>
      </c>
      <c r="F416" s="602">
        <v>17</v>
      </c>
      <c r="G416" s="602">
        <v>1</v>
      </c>
      <c r="H416" s="602">
        <v>9</v>
      </c>
      <c r="I416" s="602">
        <v>5</v>
      </c>
      <c r="J416" s="602">
        <v>2</v>
      </c>
    </row>
    <row r="417" spans="1:10" s="193" customFormat="1" ht="12.75" customHeight="1">
      <c r="A417" s="600" t="s">
        <v>7834</v>
      </c>
      <c r="B417" s="601">
        <v>4</v>
      </c>
      <c r="C417" s="600" t="s">
        <v>7419</v>
      </c>
      <c r="D417" s="600" t="s">
        <v>38</v>
      </c>
      <c r="E417" s="600" t="s">
        <v>1207</v>
      </c>
      <c r="F417" s="602">
        <v>8</v>
      </c>
      <c r="G417" s="602">
        <v>0</v>
      </c>
      <c r="H417" s="602">
        <v>5</v>
      </c>
      <c r="I417" s="602">
        <v>3</v>
      </c>
      <c r="J417" s="602">
        <v>0</v>
      </c>
    </row>
    <row r="418" spans="1:10" s="193" customFormat="1" ht="12.75" customHeight="1">
      <c r="A418" s="600" t="s">
        <v>7835</v>
      </c>
      <c r="B418" s="601">
        <v>4</v>
      </c>
      <c r="C418" s="600" t="s">
        <v>7419</v>
      </c>
      <c r="D418" s="600" t="s">
        <v>63</v>
      </c>
      <c r="E418" s="600" t="s">
        <v>1207</v>
      </c>
      <c r="F418" s="602">
        <v>16</v>
      </c>
      <c r="G418" s="602">
        <v>5</v>
      </c>
      <c r="H418" s="602">
        <v>8</v>
      </c>
      <c r="I418" s="602">
        <v>3</v>
      </c>
      <c r="J418" s="602">
        <v>0</v>
      </c>
    </row>
    <row r="419" spans="1:10" s="193" customFormat="1" ht="12.75" customHeight="1">
      <c r="A419" s="600" t="s">
        <v>7836</v>
      </c>
      <c r="B419" s="601">
        <v>4</v>
      </c>
      <c r="C419" s="600" t="s">
        <v>7419</v>
      </c>
      <c r="D419" s="600" t="s">
        <v>221</v>
      </c>
      <c r="E419" s="600" t="s">
        <v>1207</v>
      </c>
      <c r="F419" s="602">
        <v>19</v>
      </c>
      <c r="G419" s="602">
        <v>5</v>
      </c>
      <c r="H419" s="602">
        <v>12</v>
      </c>
      <c r="I419" s="602">
        <v>2</v>
      </c>
      <c r="J419" s="602">
        <v>0</v>
      </c>
    </row>
    <row r="420" spans="1:10" s="193" customFormat="1" ht="12.75" customHeight="1">
      <c r="A420" s="600" t="s">
        <v>7837</v>
      </c>
      <c r="B420" s="601">
        <v>4</v>
      </c>
      <c r="C420" s="600" t="s">
        <v>7419</v>
      </c>
      <c r="D420" s="600" t="s">
        <v>193</v>
      </c>
      <c r="E420" s="600" t="s">
        <v>1207</v>
      </c>
      <c r="F420" s="602">
        <v>10</v>
      </c>
      <c r="G420" s="602">
        <v>0</v>
      </c>
      <c r="H420" s="602">
        <v>7</v>
      </c>
      <c r="I420" s="602">
        <v>3</v>
      </c>
      <c r="J420" s="602">
        <v>0</v>
      </c>
    </row>
    <row r="421" spans="1:10" s="193" customFormat="1" ht="12.75" customHeight="1">
      <c r="A421" s="600" t="s">
        <v>7838</v>
      </c>
      <c r="B421" s="601">
        <v>4</v>
      </c>
      <c r="C421" s="600" t="s">
        <v>7419</v>
      </c>
      <c r="D421" s="600" t="s">
        <v>222</v>
      </c>
      <c r="E421" s="600" t="s">
        <v>1207</v>
      </c>
      <c r="F421" s="602">
        <v>28</v>
      </c>
      <c r="G421" s="602">
        <v>1</v>
      </c>
      <c r="H421" s="602">
        <v>14</v>
      </c>
      <c r="I421" s="602">
        <v>11</v>
      </c>
      <c r="J421" s="602">
        <v>2</v>
      </c>
    </row>
    <row r="422" spans="1:10" s="193" customFormat="1" ht="12.75" customHeight="1">
      <c r="A422" s="600" t="s">
        <v>7839</v>
      </c>
      <c r="B422" s="601">
        <v>4</v>
      </c>
      <c r="C422" s="600" t="s">
        <v>7419</v>
      </c>
      <c r="D422" s="600" t="s">
        <v>211</v>
      </c>
      <c r="E422" s="600" t="s">
        <v>1207</v>
      </c>
      <c r="F422" s="602">
        <v>45</v>
      </c>
      <c r="G422" s="602">
        <v>0</v>
      </c>
      <c r="H422" s="602">
        <v>26</v>
      </c>
      <c r="I422" s="602">
        <v>17</v>
      </c>
      <c r="J422" s="602">
        <v>2</v>
      </c>
    </row>
    <row r="423" spans="1:10" s="193" customFormat="1" ht="12.75" customHeight="1">
      <c r="A423" s="600" t="s">
        <v>7840</v>
      </c>
      <c r="B423" s="601">
        <v>4</v>
      </c>
      <c r="C423" s="600" t="s">
        <v>7419</v>
      </c>
      <c r="D423" s="600" t="s">
        <v>212</v>
      </c>
      <c r="E423" s="600" t="s">
        <v>1207</v>
      </c>
      <c r="F423" s="602">
        <v>16</v>
      </c>
      <c r="G423" s="602">
        <v>0</v>
      </c>
      <c r="H423" s="602">
        <v>13</v>
      </c>
      <c r="I423" s="602">
        <v>2</v>
      </c>
      <c r="J423" s="602">
        <v>1</v>
      </c>
    </row>
    <row r="424" spans="1:10" s="193" customFormat="1" ht="12.75" customHeight="1">
      <c r="A424" s="600" t="s">
        <v>7841</v>
      </c>
      <c r="B424" s="601">
        <v>4</v>
      </c>
      <c r="C424" s="600" t="s">
        <v>7419</v>
      </c>
      <c r="D424" s="600" t="s">
        <v>169</v>
      </c>
      <c r="E424" s="600" t="s">
        <v>1207</v>
      </c>
      <c r="F424" s="602">
        <v>9</v>
      </c>
      <c r="G424" s="602">
        <v>1</v>
      </c>
      <c r="H424" s="602">
        <v>4</v>
      </c>
      <c r="I424" s="602">
        <v>4</v>
      </c>
      <c r="J424" s="602">
        <v>0</v>
      </c>
    </row>
    <row r="425" spans="1:10" s="193" customFormat="1" ht="12.75" customHeight="1">
      <c r="A425" s="600" t="s">
        <v>7842</v>
      </c>
      <c r="B425" s="601">
        <v>4</v>
      </c>
      <c r="C425" s="600" t="s">
        <v>7419</v>
      </c>
      <c r="D425" s="600" t="s">
        <v>194</v>
      </c>
      <c r="E425" s="600" t="s">
        <v>1207</v>
      </c>
      <c r="F425" s="602">
        <v>23</v>
      </c>
      <c r="G425" s="602">
        <v>2</v>
      </c>
      <c r="H425" s="602">
        <v>15</v>
      </c>
      <c r="I425" s="602">
        <v>6</v>
      </c>
      <c r="J425" s="602">
        <v>0</v>
      </c>
    </row>
    <row r="426" spans="1:10" s="193" customFormat="1" ht="12.75" customHeight="1">
      <c r="A426" s="600" t="s">
        <v>7843</v>
      </c>
      <c r="B426" s="601">
        <v>4</v>
      </c>
      <c r="C426" s="600" t="s">
        <v>7419</v>
      </c>
      <c r="D426" s="600" t="s">
        <v>94</v>
      </c>
      <c r="E426" s="600" t="s">
        <v>1207</v>
      </c>
      <c r="F426" s="602">
        <v>8</v>
      </c>
      <c r="G426" s="602">
        <v>1</v>
      </c>
      <c r="H426" s="602">
        <v>4</v>
      </c>
      <c r="I426" s="602">
        <v>2</v>
      </c>
      <c r="J426" s="602">
        <v>1</v>
      </c>
    </row>
    <row r="427" spans="1:10" s="193" customFormat="1" ht="12.75" customHeight="1">
      <c r="A427" s="600" t="s">
        <v>7844</v>
      </c>
      <c r="B427" s="601">
        <v>4</v>
      </c>
      <c r="C427" s="600" t="s">
        <v>7419</v>
      </c>
      <c r="D427" s="600" t="s">
        <v>154</v>
      </c>
      <c r="E427" s="600" t="s">
        <v>1207</v>
      </c>
      <c r="F427" s="602">
        <v>25</v>
      </c>
      <c r="G427" s="602">
        <v>1</v>
      </c>
      <c r="H427" s="602">
        <v>20</v>
      </c>
      <c r="I427" s="602">
        <v>2</v>
      </c>
      <c r="J427" s="602">
        <v>2</v>
      </c>
    </row>
    <row r="428" spans="1:10" s="193" customFormat="1" ht="12.75" customHeight="1">
      <c r="A428" s="600" t="s">
        <v>7845</v>
      </c>
      <c r="B428" s="601">
        <v>4</v>
      </c>
      <c r="C428" s="600" t="s">
        <v>7419</v>
      </c>
      <c r="D428" s="600" t="s">
        <v>39</v>
      </c>
      <c r="E428" s="600" t="s">
        <v>1207</v>
      </c>
      <c r="F428" s="602">
        <v>7</v>
      </c>
      <c r="G428" s="602">
        <v>0</v>
      </c>
      <c r="H428" s="602">
        <v>6</v>
      </c>
      <c r="I428" s="602">
        <v>1</v>
      </c>
      <c r="J428" s="602">
        <v>0</v>
      </c>
    </row>
    <row r="429" spans="1:10" s="193" customFormat="1" ht="12.75" customHeight="1">
      <c r="A429" s="600" t="s">
        <v>7846</v>
      </c>
      <c r="B429" s="601">
        <v>4</v>
      </c>
      <c r="C429" s="600" t="s">
        <v>7419</v>
      </c>
      <c r="D429" s="600" t="s">
        <v>223</v>
      </c>
      <c r="E429" s="600" t="s">
        <v>1207</v>
      </c>
      <c r="F429" s="602">
        <v>72</v>
      </c>
      <c r="G429" s="602">
        <v>6</v>
      </c>
      <c r="H429" s="602">
        <v>48</v>
      </c>
      <c r="I429" s="602">
        <v>12</v>
      </c>
      <c r="J429" s="602">
        <v>6</v>
      </c>
    </row>
    <row r="430" spans="1:10" s="193" customFormat="1" ht="12.75" customHeight="1">
      <c r="A430" s="600" t="s">
        <v>7847</v>
      </c>
      <c r="B430" s="601">
        <v>4</v>
      </c>
      <c r="C430" s="600" t="s">
        <v>7419</v>
      </c>
      <c r="D430" s="600" t="s">
        <v>40</v>
      </c>
      <c r="E430" s="600" t="s">
        <v>1207</v>
      </c>
      <c r="F430" s="602">
        <v>16</v>
      </c>
      <c r="G430" s="602">
        <v>2</v>
      </c>
      <c r="H430" s="602">
        <v>10</v>
      </c>
      <c r="I430" s="602">
        <v>3</v>
      </c>
      <c r="J430" s="602">
        <v>1</v>
      </c>
    </row>
    <row r="431" spans="1:10" s="193" customFormat="1" ht="12.75" customHeight="1">
      <c r="A431" s="600" t="s">
        <v>7848</v>
      </c>
      <c r="B431" s="601">
        <v>4</v>
      </c>
      <c r="C431" s="600" t="s">
        <v>7419</v>
      </c>
      <c r="D431" s="600" t="s">
        <v>21</v>
      </c>
      <c r="E431" s="600" t="s">
        <v>1207</v>
      </c>
      <c r="F431" s="602">
        <v>6</v>
      </c>
      <c r="G431" s="602">
        <v>0</v>
      </c>
      <c r="H431" s="602">
        <v>3</v>
      </c>
      <c r="I431" s="602">
        <v>3</v>
      </c>
      <c r="J431" s="602">
        <v>0</v>
      </c>
    </row>
    <row r="432" spans="1:10" s="193" customFormat="1" ht="12.75" customHeight="1">
      <c r="A432" s="600" t="s">
        <v>7849</v>
      </c>
      <c r="B432" s="601">
        <v>4</v>
      </c>
      <c r="C432" s="600" t="s">
        <v>7419</v>
      </c>
      <c r="D432" s="600" t="s">
        <v>224</v>
      </c>
      <c r="E432" s="600" t="s">
        <v>1207</v>
      </c>
      <c r="F432" s="602">
        <v>8</v>
      </c>
      <c r="G432" s="602">
        <v>0</v>
      </c>
      <c r="H432" s="602">
        <v>7</v>
      </c>
      <c r="I432" s="602">
        <v>1</v>
      </c>
      <c r="J432" s="602">
        <v>0</v>
      </c>
    </row>
    <row r="433" spans="1:10" s="193" customFormat="1" ht="12.75" customHeight="1">
      <c r="A433" s="600" t="s">
        <v>7850</v>
      </c>
      <c r="B433" s="601">
        <v>4</v>
      </c>
      <c r="C433" s="600" t="s">
        <v>7419</v>
      </c>
      <c r="D433" s="600" t="s">
        <v>95</v>
      </c>
      <c r="E433" s="600" t="s">
        <v>1207</v>
      </c>
      <c r="F433" s="602">
        <v>42</v>
      </c>
      <c r="G433" s="602">
        <v>4</v>
      </c>
      <c r="H433" s="602">
        <v>26</v>
      </c>
      <c r="I433" s="602">
        <v>11</v>
      </c>
      <c r="J433" s="602">
        <v>1</v>
      </c>
    </row>
    <row r="434" spans="1:10" s="193" customFormat="1" ht="12.75" customHeight="1">
      <c r="A434" s="600" t="s">
        <v>7851</v>
      </c>
      <c r="B434" s="601">
        <v>4</v>
      </c>
      <c r="C434" s="600" t="s">
        <v>7419</v>
      </c>
      <c r="D434" s="600" t="s">
        <v>22</v>
      </c>
      <c r="E434" s="600" t="s">
        <v>1207</v>
      </c>
      <c r="F434" s="602">
        <v>20</v>
      </c>
      <c r="G434" s="602">
        <v>1</v>
      </c>
      <c r="H434" s="602">
        <v>13</v>
      </c>
      <c r="I434" s="602">
        <v>6</v>
      </c>
      <c r="J434" s="602">
        <v>0</v>
      </c>
    </row>
    <row r="435" spans="1:10" s="193" customFormat="1" ht="12.75" customHeight="1">
      <c r="A435" s="600" t="s">
        <v>7852</v>
      </c>
      <c r="B435" s="601">
        <v>4</v>
      </c>
      <c r="C435" s="600" t="s">
        <v>7419</v>
      </c>
      <c r="D435" s="600" t="s">
        <v>195</v>
      </c>
      <c r="E435" s="600" t="s">
        <v>1207</v>
      </c>
      <c r="F435" s="602">
        <v>121</v>
      </c>
      <c r="G435" s="602">
        <v>5</v>
      </c>
      <c r="H435" s="602">
        <v>91</v>
      </c>
      <c r="I435" s="602">
        <v>21</v>
      </c>
      <c r="J435" s="602">
        <v>4</v>
      </c>
    </row>
    <row r="436" spans="1:10" s="193" customFormat="1" ht="12.75" customHeight="1">
      <c r="A436" s="600" t="s">
        <v>7853</v>
      </c>
      <c r="B436" s="601">
        <v>4</v>
      </c>
      <c r="C436" s="600" t="s">
        <v>7419</v>
      </c>
      <c r="D436" s="600" t="s">
        <v>155</v>
      </c>
      <c r="E436" s="600" t="s">
        <v>1207</v>
      </c>
      <c r="F436" s="602">
        <v>20</v>
      </c>
      <c r="G436" s="602">
        <v>1</v>
      </c>
      <c r="H436" s="602">
        <v>13</v>
      </c>
      <c r="I436" s="602">
        <v>5</v>
      </c>
      <c r="J436" s="602">
        <v>1</v>
      </c>
    </row>
    <row r="437" spans="1:10" s="193" customFormat="1" ht="12.75" customHeight="1">
      <c r="A437" s="600" t="s">
        <v>7854</v>
      </c>
      <c r="B437" s="601">
        <v>4</v>
      </c>
      <c r="C437" s="600" t="s">
        <v>7419</v>
      </c>
      <c r="D437" s="600" t="s">
        <v>213</v>
      </c>
      <c r="E437" s="600" t="s">
        <v>1207</v>
      </c>
      <c r="F437" s="602">
        <v>25</v>
      </c>
      <c r="G437" s="602">
        <v>3</v>
      </c>
      <c r="H437" s="602">
        <v>15</v>
      </c>
      <c r="I437" s="602">
        <v>7</v>
      </c>
      <c r="J437" s="602">
        <v>0</v>
      </c>
    </row>
    <row r="438" spans="1:10" s="193" customFormat="1" ht="12.75" customHeight="1">
      <c r="A438" s="600" t="s">
        <v>7855</v>
      </c>
      <c r="B438" s="601">
        <v>4</v>
      </c>
      <c r="C438" s="600" t="s">
        <v>7419</v>
      </c>
      <c r="D438" s="600" t="s">
        <v>41</v>
      </c>
      <c r="E438" s="600" t="s">
        <v>1207</v>
      </c>
      <c r="F438" s="602">
        <v>20</v>
      </c>
      <c r="G438" s="602">
        <v>1</v>
      </c>
      <c r="H438" s="602">
        <v>11</v>
      </c>
      <c r="I438" s="602">
        <v>8</v>
      </c>
      <c r="J438" s="602">
        <v>0</v>
      </c>
    </row>
    <row r="439" spans="1:10" s="193" customFormat="1" ht="12.75" customHeight="1">
      <c r="A439" s="600" t="s">
        <v>7856</v>
      </c>
      <c r="B439" s="601">
        <v>4</v>
      </c>
      <c r="C439" s="600" t="s">
        <v>7419</v>
      </c>
      <c r="D439" s="600" t="s">
        <v>225</v>
      </c>
      <c r="E439" s="600" t="s">
        <v>1207</v>
      </c>
      <c r="F439" s="602">
        <v>6</v>
      </c>
      <c r="G439" s="602">
        <v>1</v>
      </c>
      <c r="H439" s="602">
        <v>3</v>
      </c>
      <c r="I439" s="602">
        <v>1</v>
      </c>
      <c r="J439" s="602">
        <v>1</v>
      </c>
    </row>
    <row r="440" spans="1:10" s="193" customFormat="1" ht="12.75" customHeight="1">
      <c r="A440" s="600" t="s">
        <v>7857</v>
      </c>
      <c r="B440" s="601">
        <v>4</v>
      </c>
      <c r="C440" s="600" t="s">
        <v>7419</v>
      </c>
      <c r="D440" s="600" t="s">
        <v>96</v>
      </c>
      <c r="E440" s="600" t="s">
        <v>1207</v>
      </c>
      <c r="F440" s="602">
        <v>11</v>
      </c>
      <c r="G440" s="602">
        <v>0</v>
      </c>
      <c r="H440" s="602">
        <v>5</v>
      </c>
      <c r="I440" s="602">
        <v>6</v>
      </c>
      <c r="J440" s="602">
        <v>0</v>
      </c>
    </row>
    <row r="441" spans="1:10" s="193" customFormat="1" ht="12.75" customHeight="1">
      <c r="A441" s="600" t="s">
        <v>7858</v>
      </c>
      <c r="B441" s="601">
        <v>4</v>
      </c>
      <c r="C441" s="600" t="s">
        <v>7419</v>
      </c>
      <c r="D441" s="600" t="s">
        <v>214</v>
      </c>
      <c r="E441" s="600" t="s">
        <v>1207</v>
      </c>
      <c r="F441" s="602">
        <v>10</v>
      </c>
      <c r="G441" s="602">
        <v>4</v>
      </c>
      <c r="H441" s="602">
        <v>4</v>
      </c>
      <c r="I441" s="602">
        <v>2</v>
      </c>
      <c r="J441" s="602">
        <v>0</v>
      </c>
    </row>
    <row r="442" spans="1:10" s="193" customFormat="1" ht="12.75" customHeight="1">
      <c r="A442" s="600" t="s">
        <v>7859</v>
      </c>
      <c r="B442" s="601">
        <v>4</v>
      </c>
      <c r="C442" s="600" t="s">
        <v>7419</v>
      </c>
      <c r="D442" s="600" t="s">
        <v>156</v>
      </c>
      <c r="E442" s="600" t="s">
        <v>1207</v>
      </c>
      <c r="F442" s="602">
        <v>10</v>
      </c>
      <c r="G442" s="602">
        <v>0</v>
      </c>
      <c r="H442" s="602">
        <v>9</v>
      </c>
      <c r="I442" s="602">
        <v>1</v>
      </c>
      <c r="J442" s="602">
        <v>0</v>
      </c>
    </row>
    <row r="443" spans="1:10" s="193" customFormat="1" ht="12.75" customHeight="1">
      <c r="A443" s="600" t="s">
        <v>7860</v>
      </c>
      <c r="B443" s="601">
        <v>4</v>
      </c>
      <c r="C443" s="600" t="s">
        <v>7419</v>
      </c>
      <c r="D443" s="600" t="s">
        <v>42</v>
      </c>
      <c r="E443" s="600" t="s">
        <v>1207</v>
      </c>
      <c r="F443" s="602">
        <v>18</v>
      </c>
      <c r="G443" s="602">
        <v>1</v>
      </c>
      <c r="H443" s="602">
        <v>14</v>
      </c>
      <c r="I443" s="602">
        <v>2</v>
      </c>
      <c r="J443" s="602">
        <v>1</v>
      </c>
    </row>
    <row r="444" spans="1:10" s="193" customFormat="1" ht="12.75" customHeight="1">
      <c r="A444" s="600" t="s">
        <v>7861</v>
      </c>
      <c r="B444" s="601">
        <v>4</v>
      </c>
      <c r="C444" s="600" t="s">
        <v>7419</v>
      </c>
      <c r="D444" s="600" t="s">
        <v>64</v>
      </c>
      <c r="E444" s="600" t="s">
        <v>1207</v>
      </c>
      <c r="F444" s="602">
        <v>22</v>
      </c>
      <c r="G444" s="602">
        <v>3</v>
      </c>
      <c r="H444" s="602">
        <v>12</v>
      </c>
      <c r="I444" s="602">
        <v>7</v>
      </c>
      <c r="J444" s="602">
        <v>0</v>
      </c>
    </row>
    <row r="445" spans="1:10" s="193" customFormat="1" ht="12.75" customHeight="1">
      <c r="A445" s="600" t="s">
        <v>7862</v>
      </c>
      <c r="B445" s="601">
        <v>4</v>
      </c>
      <c r="C445" s="600" t="s">
        <v>7419</v>
      </c>
      <c r="D445" s="600" t="s">
        <v>226</v>
      </c>
      <c r="E445" s="600" t="s">
        <v>1207</v>
      </c>
      <c r="F445" s="602">
        <v>14</v>
      </c>
      <c r="G445" s="602">
        <v>1</v>
      </c>
      <c r="H445" s="602">
        <v>11</v>
      </c>
      <c r="I445" s="602">
        <v>2</v>
      </c>
      <c r="J445" s="602">
        <v>0</v>
      </c>
    </row>
    <row r="446" spans="1:10" s="193" customFormat="1" ht="12.75" customHeight="1">
      <c r="A446" s="600" t="s">
        <v>7863</v>
      </c>
      <c r="B446" s="601">
        <v>4</v>
      </c>
      <c r="C446" s="600" t="s">
        <v>7419</v>
      </c>
      <c r="D446" s="600" t="s">
        <v>157</v>
      </c>
      <c r="E446" s="600" t="s">
        <v>1207</v>
      </c>
      <c r="F446" s="602">
        <v>25</v>
      </c>
      <c r="G446" s="602">
        <v>0</v>
      </c>
      <c r="H446" s="602">
        <v>16</v>
      </c>
      <c r="I446" s="602">
        <v>7</v>
      </c>
      <c r="J446" s="602">
        <v>2</v>
      </c>
    </row>
    <row r="447" spans="1:10" s="193" customFormat="1" ht="12.75" customHeight="1">
      <c r="A447" s="600" t="s">
        <v>7864</v>
      </c>
      <c r="B447" s="601">
        <v>4</v>
      </c>
      <c r="C447" s="600" t="s">
        <v>7419</v>
      </c>
      <c r="D447" s="600" t="s">
        <v>158</v>
      </c>
      <c r="E447" s="600" t="s">
        <v>1207</v>
      </c>
      <c r="F447" s="602">
        <v>16</v>
      </c>
      <c r="G447" s="602">
        <v>0</v>
      </c>
      <c r="H447" s="602">
        <v>10</v>
      </c>
      <c r="I447" s="602">
        <v>3</v>
      </c>
      <c r="J447" s="602">
        <v>3</v>
      </c>
    </row>
    <row r="448" spans="1:10" s="193" customFormat="1" ht="12.75" customHeight="1">
      <c r="A448" s="600" t="s">
        <v>7865</v>
      </c>
      <c r="B448" s="601">
        <v>4</v>
      </c>
      <c r="C448" s="600" t="s">
        <v>7419</v>
      </c>
      <c r="D448" s="600" t="s">
        <v>43</v>
      </c>
      <c r="E448" s="600" t="s">
        <v>1207</v>
      </c>
      <c r="F448" s="602">
        <v>15</v>
      </c>
      <c r="G448" s="602">
        <v>3</v>
      </c>
      <c r="H448" s="602">
        <v>8</v>
      </c>
      <c r="I448" s="602">
        <v>4</v>
      </c>
      <c r="J448" s="602">
        <v>0</v>
      </c>
    </row>
    <row r="449" spans="1:10" s="193" customFormat="1" ht="12.75" customHeight="1">
      <c r="A449" s="600" t="s">
        <v>7866</v>
      </c>
      <c r="B449" s="601">
        <v>4</v>
      </c>
      <c r="C449" s="600" t="s">
        <v>7419</v>
      </c>
      <c r="D449" s="600" t="s">
        <v>227</v>
      </c>
      <c r="E449" s="600" t="s">
        <v>1207</v>
      </c>
      <c r="F449" s="602">
        <v>59</v>
      </c>
      <c r="G449" s="602">
        <v>9</v>
      </c>
      <c r="H449" s="602">
        <v>31</v>
      </c>
      <c r="I449" s="602">
        <v>17</v>
      </c>
      <c r="J449" s="602">
        <v>2</v>
      </c>
    </row>
    <row r="450" spans="1:10" s="193" customFormat="1" ht="12.75" customHeight="1">
      <c r="A450" s="600" t="s">
        <v>7867</v>
      </c>
      <c r="B450" s="601">
        <v>4</v>
      </c>
      <c r="C450" s="600" t="s">
        <v>7419</v>
      </c>
      <c r="D450" s="600" t="s">
        <v>196</v>
      </c>
      <c r="E450" s="600" t="s">
        <v>1207</v>
      </c>
      <c r="F450" s="602">
        <v>38</v>
      </c>
      <c r="G450" s="602">
        <v>7</v>
      </c>
      <c r="H450" s="602">
        <v>19</v>
      </c>
      <c r="I450" s="602">
        <v>8</v>
      </c>
      <c r="J450" s="602">
        <v>4</v>
      </c>
    </row>
    <row r="451" spans="1:10" s="193" customFormat="1" ht="12.75" customHeight="1">
      <c r="A451" s="600" t="s">
        <v>7868</v>
      </c>
      <c r="B451" s="601">
        <v>4</v>
      </c>
      <c r="C451" s="600" t="s">
        <v>7419</v>
      </c>
      <c r="D451" s="600" t="s">
        <v>197</v>
      </c>
      <c r="E451" s="600" t="s">
        <v>1207</v>
      </c>
      <c r="F451" s="602">
        <v>82</v>
      </c>
      <c r="G451" s="602">
        <v>8</v>
      </c>
      <c r="H451" s="602">
        <v>58</v>
      </c>
      <c r="I451" s="602">
        <v>10</v>
      </c>
      <c r="J451" s="602">
        <v>6</v>
      </c>
    </row>
    <row r="452" spans="1:10" s="193" customFormat="1" ht="12.75" customHeight="1">
      <c r="A452" s="600" t="s">
        <v>7869</v>
      </c>
      <c r="B452" s="601">
        <v>4</v>
      </c>
      <c r="C452" s="600" t="s">
        <v>7419</v>
      </c>
      <c r="D452" s="600" t="s">
        <v>159</v>
      </c>
      <c r="E452" s="600" t="s">
        <v>1207</v>
      </c>
      <c r="F452" s="602">
        <v>12</v>
      </c>
      <c r="G452" s="602">
        <v>2</v>
      </c>
      <c r="H452" s="602">
        <v>5</v>
      </c>
      <c r="I452" s="602">
        <v>5</v>
      </c>
      <c r="J452" s="602">
        <v>0</v>
      </c>
    </row>
    <row r="453" spans="1:10" s="193" customFormat="1" ht="12.75" customHeight="1">
      <c r="A453" s="600" t="s">
        <v>7870</v>
      </c>
      <c r="B453" s="601">
        <v>4</v>
      </c>
      <c r="C453" s="600" t="s">
        <v>7419</v>
      </c>
      <c r="D453" s="600" t="s">
        <v>44</v>
      </c>
      <c r="E453" s="600" t="s">
        <v>1207</v>
      </c>
      <c r="F453" s="602">
        <v>14</v>
      </c>
      <c r="G453" s="602">
        <v>2</v>
      </c>
      <c r="H453" s="602">
        <v>8</v>
      </c>
      <c r="I453" s="602">
        <v>3</v>
      </c>
      <c r="J453" s="602">
        <v>1</v>
      </c>
    </row>
    <row r="454" spans="1:10" s="193" customFormat="1" ht="12.75" customHeight="1">
      <c r="A454" s="600" t="s">
        <v>7871</v>
      </c>
      <c r="B454" s="601">
        <v>4</v>
      </c>
      <c r="C454" s="600" t="s">
        <v>7419</v>
      </c>
      <c r="D454" s="600" t="s">
        <v>215</v>
      </c>
      <c r="E454" s="600" t="s">
        <v>1207</v>
      </c>
      <c r="F454" s="602">
        <v>56</v>
      </c>
      <c r="G454" s="602">
        <v>5</v>
      </c>
      <c r="H454" s="602">
        <v>31</v>
      </c>
      <c r="I454" s="602">
        <v>16</v>
      </c>
      <c r="J454" s="602">
        <v>4</v>
      </c>
    </row>
    <row r="455" spans="1:10" s="193" customFormat="1" ht="12.75" customHeight="1">
      <c r="A455" s="600" t="s">
        <v>7872</v>
      </c>
      <c r="B455" s="601">
        <v>4</v>
      </c>
      <c r="C455" s="600" t="s">
        <v>7419</v>
      </c>
      <c r="D455" s="600" t="s">
        <v>198</v>
      </c>
      <c r="E455" s="600" t="s">
        <v>1207</v>
      </c>
      <c r="F455" s="602">
        <v>10</v>
      </c>
      <c r="G455" s="602">
        <v>1</v>
      </c>
      <c r="H455" s="602">
        <v>9</v>
      </c>
      <c r="I455" s="602">
        <v>0</v>
      </c>
      <c r="J455" s="602">
        <v>0</v>
      </c>
    </row>
    <row r="456" spans="1:10" s="193" customFormat="1" ht="12.75" customHeight="1">
      <c r="A456" s="600" t="s">
        <v>7873</v>
      </c>
      <c r="B456" s="601">
        <v>4</v>
      </c>
      <c r="C456" s="600" t="s">
        <v>7419</v>
      </c>
      <c r="D456" s="600" t="s">
        <v>180</v>
      </c>
      <c r="E456" s="600" t="s">
        <v>1207</v>
      </c>
      <c r="F456" s="602">
        <v>18</v>
      </c>
      <c r="G456" s="602">
        <v>2</v>
      </c>
      <c r="H456" s="602">
        <v>10</v>
      </c>
      <c r="I456" s="602">
        <v>5</v>
      </c>
      <c r="J456" s="602">
        <v>1</v>
      </c>
    </row>
    <row r="457" spans="1:10" s="193" customFormat="1" ht="12.75" customHeight="1">
      <c r="A457" s="600" t="s">
        <v>7874</v>
      </c>
      <c r="B457" s="601">
        <v>4</v>
      </c>
      <c r="C457" s="600" t="s">
        <v>7419</v>
      </c>
      <c r="D457" s="600" t="s">
        <v>199</v>
      </c>
      <c r="E457" s="600" t="s">
        <v>1207</v>
      </c>
      <c r="F457" s="602">
        <v>24</v>
      </c>
      <c r="G457" s="602">
        <v>1</v>
      </c>
      <c r="H457" s="602">
        <v>20</v>
      </c>
      <c r="I457" s="602">
        <v>3</v>
      </c>
      <c r="J457" s="602">
        <v>0</v>
      </c>
    </row>
    <row r="458" spans="1:10" s="193" customFormat="1" ht="12.75" customHeight="1">
      <c r="A458" s="600" t="s">
        <v>7875</v>
      </c>
      <c r="B458" s="601">
        <v>4</v>
      </c>
      <c r="C458" s="600" t="s">
        <v>7419</v>
      </c>
      <c r="D458" s="600" t="s">
        <v>228</v>
      </c>
      <c r="E458" s="600" t="s">
        <v>1207</v>
      </c>
      <c r="F458" s="602">
        <v>10</v>
      </c>
      <c r="G458" s="602">
        <v>1</v>
      </c>
      <c r="H458" s="602">
        <v>6</v>
      </c>
      <c r="I458" s="602">
        <v>1</v>
      </c>
      <c r="J458" s="602">
        <v>2</v>
      </c>
    </row>
    <row r="459" spans="1:10" s="193" customFormat="1" ht="12.75" customHeight="1">
      <c r="A459" s="600" t="s">
        <v>7876</v>
      </c>
      <c r="B459" s="601">
        <v>4</v>
      </c>
      <c r="C459" s="600" t="s">
        <v>7419</v>
      </c>
      <c r="D459" s="600" t="s">
        <v>229</v>
      </c>
      <c r="E459" s="600" t="s">
        <v>1207</v>
      </c>
      <c r="F459" s="602">
        <v>41</v>
      </c>
      <c r="G459" s="602">
        <v>4</v>
      </c>
      <c r="H459" s="602">
        <v>22</v>
      </c>
      <c r="I459" s="602">
        <v>12</v>
      </c>
      <c r="J459" s="602">
        <v>3</v>
      </c>
    </row>
    <row r="460" spans="1:10" s="193" customFormat="1" ht="12.75" customHeight="1">
      <c r="A460" s="600" t="s">
        <v>7877</v>
      </c>
      <c r="B460" s="601">
        <v>4</v>
      </c>
      <c r="C460" s="600" t="s">
        <v>7419</v>
      </c>
      <c r="D460" s="600" t="s">
        <v>65</v>
      </c>
      <c r="E460" s="600" t="s">
        <v>1207</v>
      </c>
      <c r="F460" s="602">
        <v>27</v>
      </c>
      <c r="G460" s="602">
        <v>0</v>
      </c>
      <c r="H460" s="602">
        <v>12</v>
      </c>
      <c r="I460" s="602">
        <v>13</v>
      </c>
      <c r="J460" s="602">
        <v>2</v>
      </c>
    </row>
    <row r="461" spans="1:10" s="193" customFormat="1" ht="12.75">
      <c r="A461" s="600" t="s">
        <v>7878</v>
      </c>
      <c r="B461" s="601">
        <v>4</v>
      </c>
      <c r="C461" s="600" t="s">
        <v>7419</v>
      </c>
      <c r="D461" s="600" t="s">
        <v>66</v>
      </c>
      <c r="E461" s="600" t="s">
        <v>1206</v>
      </c>
      <c r="F461" s="602">
        <v>4110</v>
      </c>
      <c r="G461" s="602">
        <v>289</v>
      </c>
      <c r="H461" s="602">
        <v>2523</v>
      </c>
      <c r="I461" s="602">
        <v>1066</v>
      </c>
      <c r="J461" s="602">
        <v>232</v>
      </c>
    </row>
    <row r="462" spans="1:10" s="193" customFormat="1" ht="12.75" customHeight="1">
      <c r="A462" s="600" t="s">
        <v>7879</v>
      </c>
      <c r="B462" s="601">
        <v>4</v>
      </c>
      <c r="C462" s="600" t="s">
        <v>7419</v>
      </c>
      <c r="D462" s="600" t="s">
        <v>97</v>
      </c>
      <c r="E462" s="600" t="s">
        <v>1206</v>
      </c>
      <c r="F462" s="602">
        <v>15</v>
      </c>
      <c r="G462" s="602">
        <v>0</v>
      </c>
      <c r="H462" s="602">
        <v>8</v>
      </c>
      <c r="I462" s="602">
        <v>6</v>
      </c>
      <c r="J462" s="602">
        <v>1</v>
      </c>
    </row>
    <row r="463" spans="1:10" s="193" customFormat="1" ht="12.75" customHeight="1">
      <c r="A463" s="600" t="s">
        <v>7880</v>
      </c>
      <c r="B463" s="601">
        <v>4</v>
      </c>
      <c r="C463" s="600" t="s">
        <v>7419</v>
      </c>
      <c r="D463" s="600" t="s">
        <v>98</v>
      </c>
      <c r="E463" s="600" t="s">
        <v>1206</v>
      </c>
      <c r="F463" s="602">
        <v>23</v>
      </c>
      <c r="G463" s="602">
        <v>2</v>
      </c>
      <c r="H463" s="602">
        <v>16</v>
      </c>
      <c r="I463" s="602">
        <v>5</v>
      </c>
      <c r="J463" s="602">
        <v>0</v>
      </c>
    </row>
    <row r="464" spans="1:10" s="193" customFormat="1" ht="12.75" customHeight="1">
      <c r="A464" s="600" t="s">
        <v>7881</v>
      </c>
      <c r="B464" s="601">
        <v>4</v>
      </c>
      <c r="C464" s="600" t="s">
        <v>7419</v>
      </c>
      <c r="D464" s="600" t="s">
        <v>230</v>
      </c>
      <c r="E464" s="600" t="s">
        <v>1206</v>
      </c>
      <c r="F464" s="602">
        <v>8</v>
      </c>
      <c r="G464" s="602">
        <v>1</v>
      </c>
      <c r="H464" s="602">
        <v>4</v>
      </c>
      <c r="I464" s="602">
        <v>2</v>
      </c>
      <c r="J464" s="602">
        <v>1</v>
      </c>
    </row>
    <row r="465" spans="1:10" s="193" customFormat="1" ht="12.75" customHeight="1">
      <c r="A465" s="600" t="s">
        <v>7882</v>
      </c>
      <c r="B465" s="601">
        <v>4</v>
      </c>
      <c r="C465" s="600" t="s">
        <v>7419</v>
      </c>
      <c r="D465" s="600" t="s">
        <v>200</v>
      </c>
      <c r="E465" s="600" t="s">
        <v>1206</v>
      </c>
      <c r="F465" s="602">
        <v>25</v>
      </c>
      <c r="G465" s="602">
        <v>8</v>
      </c>
      <c r="H465" s="602">
        <v>13</v>
      </c>
      <c r="I465" s="602">
        <v>2</v>
      </c>
      <c r="J465" s="602">
        <v>2</v>
      </c>
    </row>
    <row r="466" spans="1:10" s="193" customFormat="1" ht="12.75" customHeight="1">
      <c r="A466" s="600" t="s">
        <v>7883</v>
      </c>
      <c r="B466" s="601">
        <v>4</v>
      </c>
      <c r="C466" s="600" t="s">
        <v>7419</v>
      </c>
      <c r="D466" s="600" t="s">
        <v>86</v>
      </c>
      <c r="E466" s="600" t="s">
        <v>1206</v>
      </c>
      <c r="F466" s="602">
        <v>16</v>
      </c>
      <c r="G466" s="602">
        <v>2</v>
      </c>
      <c r="H466" s="602">
        <v>12</v>
      </c>
      <c r="I466" s="602">
        <v>2</v>
      </c>
      <c r="J466" s="602">
        <v>0</v>
      </c>
    </row>
    <row r="467" spans="1:10" s="193" customFormat="1" ht="12.75" customHeight="1">
      <c r="A467" s="600" t="s">
        <v>7884</v>
      </c>
      <c r="B467" s="601">
        <v>4</v>
      </c>
      <c r="C467" s="600" t="s">
        <v>7419</v>
      </c>
      <c r="D467" s="600" t="s">
        <v>99</v>
      </c>
      <c r="E467" s="600" t="s">
        <v>1206</v>
      </c>
      <c r="F467" s="602">
        <v>21</v>
      </c>
      <c r="G467" s="602">
        <v>6</v>
      </c>
      <c r="H467" s="602">
        <v>12</v>
      </c>
      <c r="I467" s="602">
        <v>1</v>
      </c>
      <c r="J467" s="602">
        <v>2</v>
      </c>
    </row>
    <row r="468" spans="1:10" s="193" customFormat="1" ht="12.75" customHeight="1">
      <c r="A468" s="600" t="s">
        <v>7885</v>
      </c>
      <c r="B468" s="601">
        <v>4</v>
      </c>
      <c r="C468" s="600" t="s">
        <v>7419</v>
      </c>
      <c r="D468" s="600" t="s">
        <v>216</v>
      </c>
      <c r="E468" s="600" t="s">
        <v>1206</v>
      </c>
      <c r="F468" s="602">
        <v>103</v>
      </c>
      <c r="G468" s="602">
        <v>9</v>
      </c>
      <c r="H468" s="602">
        <v>51</v>
      </c>
      <c r="I468" s="602">
        <v>36</v>
      </c>
      <c r="J468" s="602">
        <v>7</v>
      </c>
    </row>
    <row r="469" spans="1:10" s="193" customFormat="1" ht="12.75">
      <c r="A469" s="600" t="s">
        <v>7886</v>
      </c>
      <c r="B469" s="601">
        <v>4</v>
      </c>
      <c r="C469" s="600" t="s">
        <v>7419</v>
      </c>
      <c r="D469" s="600" t="s">
        <v>23</v>
      </c>
      <c r="E469" s="600" t="s">
        <v>1206</v>
      </c>
      <c r="F469" s="602">
        <v>11</v>
      </c>
      <c r="G469" s="602">
        <v>2</v>
      </c>
      <c r="H469" s="602">
        <v>6</v>
      </c>
      <c r="I469" s="602">
        <v>3</v>
      </c>
      <c r="J469" s="602">
        <v>0</v>
      </c>
    </row>
    <row r="470" spans="1:10" s="193" customFormat="1" ht="12.75">
      <c r="A470" s="600" t="s">
        <v>7887</v>
      </c>
      <c r="B470" s="601">
        <v>4</v>
      </c>
      <c r="C470" s="600" t="s">
        <v>7419</v>
      </c>
      <c r="D470" s="600" t="s">
        <v>24</v>
      </c>
      <c r="E470" s="600" t="s">
        <v>1206</v>
      </c>
      <c r="F470" s="602">
        <v>9</v>
      </c>
      <c r="G470" s="602">
        <v>2</v>
      </c>
      <c r="H470" s="602">
        <v>5</v>
      </c>
      <c r="I470" s="602">
        <v>2</v>
      </c>
      <c r="J470" s="602">
        <v>0</v>
      </c>
    </row>
    <row r="471" spans="1:10" s="193" customFormat="1" ht="12.75" customHeight="1">
      <c r="A471" s="600" t="s">
        <v>7888</v>
      </c>
      <c r="B471" s="601">
        <v>4</v>
      </c>
      <c r="C471" s="600" t="s">
        <v>7419</v>
      </c>
      <c r="D471" s="600" t="s">
        <v>25</v>
      </c>
      <c r="E471" s="600" t="s">
        <v>1206</v>
      </c>
      <c r="F471" s="602">
        <v>20</v>
      </c>
      <c r="G471" s="602">
        <v>1</v>
      </c>
      <c r="H471" s="602">
        <v>9</v>
      </c>
      <c r="I471" s="602">
        <v>8</v>
      </c>
      <c r="J471" s="602">
        <v>2</v>
      </c>
    </row>
    <row r="472" spans="1:10" s="193" customFormat="1" ht="12.75" customHeight="1">
      <c r="A472" s="600" t="s">
        <v>7889</v>
      </c>
      <c r="B472" s="601">
        <v>4</v>
      </c>
      <c r="C472" s="600" t="s">
        <v>7419</v>
      </c>
      <c r="D472" s="600" t="s">
        <v>201</v>
      </c>
      <c r="E472" s="600" t="s">
        <v>1206</v>
      </c>
      <c r="F472" s="602">
        <v>18</v>
      </c>
      <c r="G472" s="602">
        <v>1</v>
      </c>
      <c r="H472" s="602">
        <v>13</v>
      </c>
      <c r="I472" s="602">
        <v>4</v>
      </c>
      <c r="J472" s="602">
        <v>0</v>
      </c>
    </row>
    <row r="473" spans="1:10" s="193" customFormat="1" ht="12.75" customHeight="1">
      <c r="A473" s="600" t="s">
        <v>7890</v>
      </c>
      <c r="B473" s="601">
        <v>4</v>
      </c>
      <c r="C473" s="600" t="s">
        <v>7419</v>
      </c>
      <c r="D473" s="600" t="s">
        <v>181</v>
      </c>
      <c r="E473" s="600" t="s">
        <v>1206</v>
      </c>
      <c r="F473" s="602">
        <v>14</v>
      </c>
      <c r="G473" s="602">
        <v>0</v>
      </c>
      <c r="H473" s="602">
        <v>13</v>
      </c>
      <c r="I473" s="602">
        <v>1</v>
      </c>
      <c r="J473" s="602">
        <v>0</v>
      </c>
    </row>
    <row r="474" spans="1:10" s="193" customFormat="1" ht="12.75" customHeight="1">
      <c r="A474" s="600" t="s">
        <v>7891</v>
      </c>
      <c r="B474" s="601">
        <v>4</v>
      </c>
      <c r="C474" s="600" t="s">
        <v>7419</v>
      </c>
      <c r="D474" s="600" t="s">
        <v>231</v>
      </c>
      <c r="E474" s="600" t="s">
        <v>1206</v>
      </c>
      <c r="F474" s="602">
        <v>26</v>
      </c>
      <c r="G474" s="602">
        <v>0</v>
      </c>
      <c r="H474" s="602">
        <v>11</v>
      </c>
      <c r="I474" s="602">
        <v>14</v>
      </c>
      <c r="J474" s="602">
        <v>1</v>
      </c>
    </row>
    <row r="475" spans="1:10" s="193" customFormat="1" ht="12.75" customHeight="1">
      <c r="A475" s="600" t="s">
        <v>7892</v>
      </c>
      <c r="B475" s="601">
        <v>4</v>
      </c>
      <c r="C475" s="600" t="s">
        <v>7419</v>
      </c>
      <c r="D475" s="600" t="s">
        <v>100</v>
      </c>
      <c r="E475" s="600" t="s">
        <v>1206</v>
      </c>
      <c r="F475" s="602">
        <v>16</v>
      </c>
      <c r="G475" s="602">
        <v>1</v>
      </c>
      <c r="H475" s="602">
        <v>10</v>
      </c>
      <c r="I475" s="602">
        <v>3</v>
      </c>
      <c r="J475" s="602">
        <v>2</v>
      </c>
    </row>
    <row r="476" spans="1:10" s="193" customFormat="1" ht="12.75" customHeight="1">
      <c r="A476" s="600" t="s">
        <v>7893</v>
      </c>
      <c r="B476" s="601">
        <v>4</v>
      </c>
      <c r="C476" s="600" t="s">
        <v>7419</v>
      </c>
      <c r="D476" s="600" t="s">
        <v>182</v>
      </c>
      <c r="E476" s="600" t="s">
        <v>1206</v>
      </c>
      <c r="F476" s="602">
        <v>20</v>
      </c>
      <c r="G476" s="602">
        <v>3</v>
      </c>
      <c r="H476" s="602">
        <v>14</v>
      </c>
      <c r="I476" s="602">
        <v>3</v>
      </c>
      <c r="J476" s="602">
        <v>0</v>
      </c>
    </row>
    <row r="477" spans="1:10" s="193" customFormat="1" ht="12.75" customHeight="1">
      <c r="A477" s="600" t="s">
        <v>7894</v>
      </c>
      <c r="B477" s="601">
        <v>4</v>
      </c>
      <c r="C477" s="600" t="s">
        <v>7419</v>
      </c>
      <c r="D477" s="600" t="s">
        <v>202</v>
      </c>
      <c r="E477" s="600" t="s">
        <v>1206</v>
      </c>
      <c r="F477" s="602">
        <v>31</v>
      </c>
      <c r="G477" s="602">
        <v>3</v>
      </c>
      <c r="H477" s="602">
        <v>19</v>
      </c>
      <c r="I477" s="602">
        <v>7</v>
      </c>
      <c r="J477" s="602">
        <v>2</v>
      </c>
    </row>
    <row r="478" spans="1:10" s="193" customFormat="1" ht="12.75" customHeight="1">
      <c r="A478" s="600" t="s">
        <v>7895</v>
      </c>
      <c r="B478" s="601">
        <v>4</v>
      </c>
      <c r="C478" s="600" t="s">
        <v>7419</v>
      </c>
      <c r="D478" s="600" t="s">
        <v>101</v>
      </c>
      <c r="E478" s="600" t="s">
        <v>1206</v>
      </c>
      <c r="F478" s="602">
        <v>52</v>
      </c>
      <c r="G478" s="602">
        <v>5</v>
      </c>
      <c r="H478" s="602">
        <v>35</v>
      </c>
      <c r="I478" s="602">
        <v>9</v>
      </c>
      <c r="J478" s="602">
        <v>3</v>
      </c>
    </row>
    <row r="479" spans="1:10" s="193" customFormat="1" ht="12.75" customHeight="1">
      <c r="A479" s="600" t="s">
        <v>7896</v>
      </c>
      <c r="B479" s="601">
        <v>4</v>
      </c>
      <c r="C479" s="600" t="s">
        <v>7419</v>
      </c>
      <c r="D479" s="600" t="s">
        <v>183</v>
      </c>
      <c r="E479" s="600" t="s">
        <v>1206</v>
      </c>
      <c r="F479" s="602">
        <v>64</v>
      </c>
      <c r="G479" s="602">
        <v>5</v>
      </c>
      <c r="H479" s="602">
        <v>42</v>
      </c>
      <c r="I479" s="602">
        <v>12</v>
      </c>
      <c r="J479" s="602">
        <v>5</v>
      </c>
    </row>
    <row r="480" spans="1:10" s="193" customFormat="1" ht="12.75" customHeight="1">
      <c r="A480" s="600" t="s">
        <v>7897</v>
      </c>
      <c r="B480" s="601">
        <v>4</v>
      </c>
      <c r="C480" s="600" t="s">
        <v>7419</v>
      </c>
      <c r="D480" s="600" t="s">
        <v>26</v>
      </c>
      <c r="E480" s="600" t="s">
        <v>1206</v>
      </c>
      <c r="F480" s="602">
        <v>14</v>
      </c>
      <c r="G480" s="602">
        <v>0</v>
      </c>
      <c r="H480" s="602">
        <v>8</v>
      </c>
      <c r="I480" s="602">
        <v>4</v>
      </c>
      <c r="J480" s="602">
        <v>2</v>
      </c>
    </row>
    <row r="481" spans="1:10" s="193" customFormat="1" ht="12.75" customHeight="1">
      <c r="A481" s="600" t="s">
        <v>7898</v>
      </c>
      <c r="B481" s="601">
        <v>4</v>
      </c>
      <c r="C481" s="600" t="s">
        <v>7419</v>
      </c>
      <c r="D481" s="600" t="s">
        <v>232</v>
      </c>
      <c r="E481" s="600" t="s">
        <v>1206</v>
      </c>
      <c r="F481" s="602">
        <v>8</v>
      </c>
      <c r="G481" s="602">
        <v>0</v>
      </c>
      <c r="H481" s="602">
        <v>4</v>
      </c>
      <c r="I481" s="602">
        <v>4</v>
      </c>
      <c r="J481" s="602">
        <v>0</v>
      </c>
    </row>
    <row r="482" spans="1:10" s="193" customFormat="1" ht="12.75" customHeight="1">
      <c r="A482" s="600" t="s">
        <v>7899</v>
      </c>
      <c r="B482" s="601">
        <v>4</v>
      </c>
      <c r="C482" s="600" t="s">
        <v>7419</v>
      </c>
      <c r="D482" s="600" t="s">
        <v>87</v>
      </c>
      <c r="E482" s="600" t="s">
        <v>1206</v>
      </c>
      <c r="F482" s="602">
        <v>60</v>
      </c>
      <c r="G482" s="602">
        <v>6</v>
      </c>
      <c r="H482" s="602">
        <v>34</v>
      </c>
      <c r="I482" s="602">
        <v>18</v>
      </c>
      <c r="J482" s="602">
        <v>2</v>
      </c>
    </row>
    <row r="483" spans="1:10" s="193" customFormat="1" ht="12.75" customHeight="1">
      <c r="A483" s="600" t="s">
        <v>7900</v>
      </c>
      <c r="B483" s="601">
        <v>4</v>
      </c>
      <c r="C483" s="600" t="s">
        <v>7419</v>
      </c>
      <c r="D483" s="600" t="s">
        <v>102</v>
      </c>
      <c r="E483" s="600" t="s">
        <v>1206</v>
      </c>
      <c r="F483" s="602">
        <v>16</v>
      </c>
      <c r="G483" s="602">
        <v>1</v>
      </c>
      <c r="H483" s="602">
        <v>9</v>
      </c>
      <c r="I483" s="602">
        <v>6</v>
      </c>
      <c r="J483" s="602">
        <v>0</v>
      </c>
    </row>
    <row r="484" spans="1:10" s="193" customFormat="1" ht="12.75" customHeight="1">
      <c r="A484" s="600" t="s">
        <v>7901</v>
      </c>
      <c r="B484" s="601">
        <v>4</v>
      </c>
      <c r="C484" s="600" t="s">
        <v>7419</v>
      </c>
      <c r="D484" s="600" t="s">
        <v>88</v>
      </c>
      <c r="E484" s="600" t="s">
        <v>1206</v>
      </c>
      <c r="F484" s="602">
        <v>37</v>
      </c>
      <c r="G484" s="602">
        <v>2</v>
      </c>
      <c r="H484" s="602">
        <v>24</v>
      </c>
      <c r="I484" s="602">
        <v>10</v>
      </c>
      <c r="J484" s="602">
        <v>1</v>
      </c>
    </row>
    <row r="485" spans="1:10" s="193" customFormat="1" ht="12.75" customHeight="1">
      <c r="A485" s="600" t="s">
        <v>7902</v>
      </c>
      <c r="B485" s="601">
        <v>4</v>
      </c>
      <c r="C485" s="600" t="s">
        <v>7419</v>
      </c>
      <c r="D485" s="600" t="s">
        <v>27</v>
      </c>
      <c r="E485" s="600" t="s">
        <v>1206</v>
      </c>
      <c r="F485" s="602">
        <v>17</v>
      </c>
      <c r="G485" s="602">
        <v>3</v>
      </c>
      <c r="H485" s="602">
        <v>10</v>
      </c>
      <c r="I485" s="602">
        <v>4</v>
      </c>
      <c r="J485" s="602">
        <v>0</v>
      </c>
    </row>
    <row r="486" spans="1:10" s="193" customFormat="1" ht="12.75" customHeight="1">
      <c r="A486" s="600" t="s">
        <v>7903</v>
      </c>
      <c r="B486" s="601">
        <v>4</v>
      </c>
      <c r="C486" s="600" t="s">
        <v>7419</v>
      </c>
      <c r="D486" s="600" t="s">
        <v>28</v>
      </c>
      <c r="E486" s="600" t="s">
        <v>1206</v>
      </c>
      <c r="F486" s="602">
        <v>27</v>
      </c>
      <c r="G486" s="602">
        <v>0</v>
      </c>
      <c r="H486" s="602">
        <v>13</v>
      </c>
      <c r="I486" s="602">
        <v>11</v>
      </c>
      <c r="J486" s="602">
        <v>3</v>
      </c>
    </row>
    <row r="487" spans="1:10" s="193" customFormat="1" ht="12.75" customHeight="1">
      <c r="A487" s="600" t="s">
        <v>7904</v>
      </c>
      <c r="B487" s="601">
        <v>4</v>
      </c>
      <c r="C487" s="600" t="s">
        <v>7419</v>
      </c>
      <c r="D487" s="600" t="s">
        <v>103</v>
      </c>
      <c r="E487" s="600" t="s">
        <v>1206</v>
      </c>
      <c r="F487" s="602">
        <v>1</v>
      </c>
      <c r="G487" s="602">
        <v>1</v>
      </c>
      <c r="H487" s="602">
        <v>0</v>
      </c>
      <c r="I487" s="602">
        <v>0</v>
      </c>
      <c r="J487" s="602">
        <v>0</v>
      </c>
    </row>
    <row r="488" spans="1:10" s="193" customFormat="1" ht="12.75" customHeight="1">
      <c r="A488" s="600" t="s">
        <v>7905</v>
      </c>
      <c r="B488" s="601">
        <v>4</v>
      </c>
      <c r="C488" s="600" t="s">
        <v>7419</v>
      </c>
      <c r="D488" s="600" t="s">
        <v>203</v>
      </c>
      <c r="E488" s="600" t="s">
        <v>1206</v>
      </c>
      <c r="F488" s="602">
        <v>42</v>
      </c>
      <c r="G488" s="602">
        <v>5</v>
      </c>
      <c r="H488" s="602">
        <v>31</v>
      </c>
      <c r="I488" s="602">
        <v>4</v>
      </c>
      <c r="J488" s="602">
        <v>2</v>
      </c>
    </row>
    <row r="489" spans="1:10" s="193" customFormat="1" ht="12.75" customHeight="1">
      <c r="A489" s="600" t="s">
        <v>7906</v>
      </c>
      <c r="B489" s="601">
        <v>4</v>
      </c>
      <c r="C489" s="600" t="s">
        <v>7419</v>
      </c>
      <c r="D489" s="600" t="s">
        <v>217</v>
      </c>
      <c r="E489" s="600" t="s">
        <v>1206</v>
      </c>
      <c r="F489" s="602">
        <v>25</v>
      </c>
      <c r="G489" s="602">
        <v>2</v>
      </c>
      <c r="H489" s="602">
        <v>13</v>
      </c>
      <c r="I489" s="602">
        <v>9</v>
      </c>
      <c r="J489" s="602">
        <v>1</v>
      </c>
    </row>
    <row r="490" spans="1:10" s="193" customFormat="1" ht="12.75" customHeight="1">
      <c r="A490" s="600" t="s">
        <v>7907</v>
      </c>
      <c r="B490" s="601">
        <v>4</v>
      </c>
      <c r="C490" s="600" t="s">
        <v>7419</v>
      </c>
      <c r="D490" s="600" t="s">
        <v>104</v>
      </c>
      <c r="E490" s="600" t="s">
        <v>1206</v>
      </c>
      <c r="F490" s="602">
        <v>36</v>
      </c>
      <c r="G490" s="602">
        <v>1</v>
      </c>
      <c r="H490" s="602">
        <v>20</v>
      </c>
      <c r="I490" s="602">
        <v>9</v>
      </c>
      <c r="J490" s="602">
        <v>6</v>
      </c>
    </row>
    <row r="491" spans="1:10" s="193" customFormat="1" ht="12.75" customHeight="1">
      <c r="A491" s="600" t="s">
        <v>7908</v>
      </c>
      <c r="B491" s="601">
        <v>4</v>
      </c>
      <c r="C491" s="600" t="s">
        <v>7419</v>
      </c>
      <c r="D491" s="600" t="s">
        <v>29</v>
      </c>
      <c r="E491" s="600" t="s">
        <v>1206</v>
      </c>
      <c r="F491" s="602">
        <v>47</v>
      </c>
      <c r="G491" s="602">
        <v>3</v>
      </c>
      <c r="H491" s="602">
        <v>26</v>
      </c>
      <c r="I491" s="602">
        <v>17</v>
      </c>
      <c r="J491" s="602">
        <v>1</v>
      </c>
    </row>
    <row r="492" spans="1:10" s="193" customFormat="1" ht="12.75" customHeight="1">
      <c r="A492" s="600" t="s">
        <v>7909</v>
      </c>
      <c r="B492" s="601">
        <v>4</v>
      </c>
      <c r="C492" s="600" t="s">
        <v>7419</v>
      </c>
      <c r="D492" s="600" t="s">
        <v>160</v>
      </c>
      <c r="E492" s="600" t="s">
        <v>1206</v>
      </c>
      <c r="F492" s="602">
        <v>10</v>
      </c>
      <c r="G492" s="602">
        <v>1</v>
      </c>
      <c r="H492" s="602">
        <v>6</v>
      </c>
      <c r="I492" s="602">
        <v>3</v>
      </c>
      <c r="J492" s="602">
        <v>0</v>
      </c>
    </row>
    <row r="493" spans="1:10" s="193" customFormat="1" ht="12.75" customHeight="1">
      <c r="A493" s="600" t="s">
        <v>7910</v>
      </c>
      <c r="B493" s="601">
        <v>4</v>
      </c>
      <c r="C493" s="600" t="s">
        <v>7419</v>
      </c>
      <c r="D493" s="600" t="s">
        <v>77</v>
      </c>
      <c r="E493" s="600" t="s">
        <v>1206</v>
      </c>
      <c r="F493" s="602">
        <v>15</v>
      </c>
      <c r="G493" s="602">
        <v>0</v>
      </c>
      <c r="H493" s="602">
        <v>12</v>
      </c>
      <c r="I493" s="602">
        <v>3</v>
      </c>
      <c r="J493" s="602">
        <v>0</v>
      </c>
    </row>
    <row r="494" spans="1:10" s="193" customFormat="1" ht="12.75" customHeight="1">
      <c r="A494" s="600" t="s">
        <v>7911</v>
      </c>
      <c r="B494" s="601">
        <v>4</v>
      </c>
      <c r="C494" s="600" t="s">
        <v>7419</v>
      </c>
      <c r="D494" s="600" t="s">
        <v>78</v>
      </c>
      <c r="E494" s="600" t="s">
        <v>1206</v>
      </c>
      <c r="F494" s="602">
        <v>49</v>
      </c>
      <c r="G494" s="602">
        <v>4</v>
      </c>
      <c r="H494" s="602">
        <v>30</v>
      </c>
      <c r="I494" s="602">
        <v>15</v>
      </c>
      <c r="J494" s="602">
        <v>0</v>
      </c>
    </row>
    <row r="495" spans="1:10" s="193" customFormat="1" ht="12.75" customHeight="1">
      <c r="A495" s="600" t="s">
        <v>7912</v>
      </c>
      <c r="B495" s="601">
        <v>4</v>
      </c>
      <c r="C495" s="600" t="s">
        <v>7419</v>
      </c>
      <c r="D495" s="600" t="s">
        <v>204</v>
      </c>
      <c r="E495" s="600" t="s">
        <v>1206</v>
      </c>
      <c r="F495" s="602">
        <v>42</v>
      </c>
      <c r="G495" s="602">
        <v>2</v>
      </c>
      <c r="H495" s="602">
        <v>30</v>
      </c>
      <c r="I495" s="602">
        <v>5</v>
      </c>
      <c r="J495" s="602">
        <v>5</v>
      </c>
    </row>
    <row r="496" spans="1:10" s="193" customFormat="1" ht="12.75" customHeight="1">
      <c r="A496" s="600" t="s">
        <v>7913</v>
      </c>
      <c r="B496" s="601">
        <v>4</v>
      </c>
      <c r="C496" s="600" t="s">
        <v>7419</v>
      </c>
      <c r="D496" s="600" t="s">
        <v>233</v>
      </c>
      <c r="E496" s="600" t="s">
        <v>1206</v>
      </c>
      <c r="F496" s="602">
        <v>12</v>
      </c>
      <c r="G496" s="602">
        <v>0</v>
      </c>
      <c r="H496" s="602">
        <v>7</v>
      </c>
      <c r="I496" s="602">
        <v>5</v>
      </c>
      <c r="J496" s="602">
        <v>0</v>
      </c>
    </row>
    <row r="497" spans="1:10" s="193" customFormat="1" ht="12.75" customHeight="1">
      <c r="A497" s="600" t="s">
        <v>7914</v>
      </c>
      <c r="B497" s="601">
        <v>4</v>
      </c>
      <c r="C497" s="600" t="s">
        <v>7419</v>
      </c>
      <c r="D497" s="600" t="s">
        <v>205</v>
      </c>
      <c r="E497" s="600" t="s">
        <v>1206</v>
      </c>
      <c r="F497" s="602">
        <v>53</v>
      </c>
      <c r="G497" s="602">
        <v>4</v>
      </c>
      <c r="H497" s="602">
        <v>32</v>
      </c>
      <c r="I497" s="602">
        <v>15</v>
      </c>
      <c r="J497" s="602">
        <v>2</v>
      </c>
    </row>
    <row r="498" spans="1:10" s="193" customFormat="1" ht="12.75" customHeight="1">
      <c r="A498" s="600" t="s">
        <v>7915</v>
      </c>
      <c r="B498" s="601">
        <v>4</v>
      </c>
      <c r="C498" s="600" t="s">
        <v>7419</v>
      </c>
      <c r="D498" s="600" t="s">
        <v>218</v>
      </c>
      <c r="E498" s="600" t="s">
        <v>1206</v>
      </c>
      <c r="F498" s="602">
        <v>11</v>
      </c>
      <c r="G498" s="602">
        <v>2</v>
      </c>
      <c r="H498" s="602">
        <v>7</v>
      </c>
      <c r="I498" s="602">
        <v>1</v>
      </c>
      <c r="J498" s="602">
        <v>1</v>
      </c>
    </row>
    <row r="499" spans="1:10" s="193" customFormat="1" ht="12.75" customHeight="1">
      <c r="A499" s="600" t="s">
        <v>7916</v>
      </c>
      <c r="B499" s="601">
        <v>4</v>
      </c>
      <c r="C499" s="600" t="s">
        <v>7419</v>
      </c>
      <c r="D499" s="600" t="s">
        <v>161</v>
      </c>
      <c r="E499" s="600" t="s">
        <v>1206</v>
      </c>
      <c r="F499" s="602">
        <v>48</v>
      </c>
      <c r="G499" s="602">
        <v>2</v>
      </c>
      <c r="H499" s="602">
        <v>39</v>
      </c>
      <c r="I499" s="602">
        <v>7</v>
      </c>
      <c r="J499" s="602">
        <v>0</v>
      </c>
    </row>
    <row r="500" spans="1:10" s="193" customFormat="1" ht="12.75" customHeight="1">
      <c r="A500" s="600" t="s">
        <v>7917</v>
      </c>
      <c r="B500" s="601">
        <v>4</v>
      </c>
      <c r="C500" s="600" t="s">
        <v>7419</v>
      </c>
      <c r="D500" s="600" t="s">
        <v>105</v>
      </c>
      <c r="E500" s="600" t="s">
        <v>1206</v>
      </c>
      <c r="F500" s="602">
        <v>25</v>
      </c>
      <c r="G500" s="602">
        <v>0</v>
      </c>
      <c r="H500" s="602">
        <v>14</v>
      </c>
      <c r="I500" s="602">
        <v>7</v>
      </c>
      <c r="J500" s="602">
        <v>4</v>
      </c>
    </row>
    <row r="501" spans="1:10" s="193" customFormat="1" ht="12.75" customHeight="1">
      <c r="A501" s="600" t="s">
        <v>7918</v>
      </c>
      <c r="B501" s="601">
        <v>4</v>
      </c>
      <c r="C501" s="600" t="s">
        <v>7419</v>
      </c>
      <c r="D501" s="600" t="s">
        <v>234</v>
      </c>
      <c r="E501" s="600" t="s">
        <v>1206</v>
      </c>
      <c r="F501" s="602">
        <v>33</v>
      </c>
      <c r="G501" s="602">
        <v>2</v>
      </c>
      <c r="H501" s="602">
        <v>24</v>
      </c>
      <c r="I501" s="602">
        <v>6</v>
      </c>
      <c r="J501" s="602">
        <v>1</v>
      </c>
    </row>
    <row r="502" spans="1:10" s="193" customFormat="1" ht="12.75">
      <c r="A502" s="600" t="s">
        <v>7919</v>
      </c>
      <c r="B502" s="601">
        <v>4</v>
      </c>
      <c r="C502" s="600" t="s">
        <v>7419</v>
      </c>
      <c r="D502" s="600" t="s">
        <v>184</v>
      </c>
      <c r="E502" s="600" t="s">
        <v>1206</v>
      </c>
      <c r="F502" s="602">
        <v>40</v>
      </c>
      <c r="G502" s="602">
        <v>3</v>
      </c>
      <c r="H502" s="602">
        <v>25</v>
      </c>
      <c r="I502" s="602">
        <v>11</v>
      </c>
      <c r="J502" s="602">
        <v>1</v>
      </c>
    </row>
    <row r="503" spans="1:10" s="193" customFormat="1" ht="12.75" customHeight="1">
      <c r="A503" s="600" t="s">
        <v>7920</v>
      </c>
      <c r="B503" s="601">
        <v>4</v>
      </c>
      <c r="C503" s="600" t="s">
        <v>7419</v>
      </c>
      <c r="D503" s="600" t="s">
        <v>106</v>
      </c>
      <c r="E503" s="600" t="s">
        <v>1206</v>
      </c>
      <c r="F503" s="602">
        <v>25</v>
      </c>
      <c r="G503" s="602">
        <v>0</v>
      </c>
      <c r="H503" s="602">
        <v>18</v>
      </c>
      <c r="I503" s="602">
        <v>4</v>
      </c>
      <c r="J503" s="602">
        <v>3</v>
      </c>
    </row>
    <row r="504" spans="1:10" s="193" customFormat="1" ht="12.75" customHeight="1">
      <c r="A504" s="600" t="s">
        <v>7921</v>
      </c>
      <c r="B504" s="601">
        <v>4</v>
      </c>
      <c r="C504" s="600" t="s">
        <v>7419</v>
      </c>
      <c r="D504" s="600" t="s">
        <v>89</v>
      </c>
      <c r="E504" s="600" t="s">
        <v>1206</v>
      </c>
      <c r="F504" s="602">
        <v>74</v>
      </c>
      <c r="G504" s="602">
        <v>7</v>
      </c>
      <c r="H504" s="602">
        <v>31</v>
      </c>
      <c r="I504" s="602">
        <v>28</v>
      </c>
      <c r="J504" s="602">
        <v>8</v>
      </c>
    </row>
    <row r="505" spans="1:10" s="193" customFormat="1" ht="12.75" customHeight="1">
      <c r="A505" s="600" t="s">
        <v>7922</v>
      </c>
      <c r="B505" s="601">
        <v>4</v>
      </c>
      <c r="C505" s="600" t="s">
        <v>7419</v>
      </c>
      <c r="D505" s="600" t="s">
        <v>162</v>
      </c>
      <c r="E505" s="600" t="s">
        <v>1206</v>
      </c>
      <c r="F505" s="602">
        <v>19</v>
      </c>
      <c r="G505" s="602">
        <v>1</v>
      </c>
      <c r="H505" s="602">
        <v>15</v>
      </c>
      <c r="I505" s="602">
        <v>2</v>
      </c>
      <c r="J505" s="602">
        <v>1</v>
      </c>
    </row>
    <row r="506" spans="1:10" s="193" customFormat="1" ht="12.75" customHeight="1">
      <c r="A506" s="600" t="s">
        <v>7923</v>
      </c>
      <c r="B506" s="601">
        <v>4</v>
      </c>
      <c r="C506" s="600" t="s">
        <v>7419</v>
      </c>
      <c r="D506" s="600" t="s">
        <v>206</v>
      </c>
      <c r="E506" s="600" t="s">
        <v>1206</v>
      </c>
      <c r="F506" s="602">
        <v>45</v>
      </c>
      <c r="G506" s="602">
        <v>2</v>
      </c>
      <c r="H506" s="602">
        <v>32</v>
      </c>
      <c r="I506" s="602">
        <v>10</v>
      </c>
      <c r="J506" s="602">
        <v>1</v>
      </c>
    </row>
    <row r="507" spans="1:10" s="193" customFormat="1" ht="12.75" customHeight="1">
      <c r="A507" s="600" t="s">
        <v>7924</v>
      </c>
      <c r="B507" s="601">
        <v>4</v>
      </c>
      <c r="C507" s="600" t="s">
        <v>7419</v>
      </c>
      <c r="D507" s="600" t="s">
        <v>107</v>
      </c>
      <c r="E507" s="600" t="s">
        <v>1206</v>
      </c>
      <c r="F507" s="602">
        <v>14</v>
      </c>
      <c r="G507" s="602">
        <v>0</v>
      </c>
      <c r="H507" s="602">
        <v>12</v>
      </c>
      <c r="I507" s="602">
        <v>1</v>
      </c>
      <c r="J507" s="602">
        <v>1</v>
      </c>
    </row>
    <row r="508" spans="1:10" s="193" customFormat="1" ht="12.75" customHeight="1">
      <c r="A508" s="600" t="s">
        <v>7925</v>
      </c>
      <c r="B508" s="601">
        <v>4</v>
      </c>
      <c r="C508" s="600" t="s">
        <v>7419</v>
      </c>
      <c r="D508" s="600" t="s">
        <v>108</v>
      </c>
      <c r="E508" s="600" t="s">
        <v>1206</v>
      </c>
      <c r="F508" s="602">
        <v>11</v>
      </c>
      <c r="G508" s="602">
        <v>0</v>
      </c>
      <c r="H508" s="602">
        <v>7</v>
      </c>
      <c r="I508" s="602">
        <v>4</v>
      </c>
      <c r="J508" s="602">
        <v>0</v>
      </c>
    </row>
    <row r="509" spans="1:10" s="193" customFormat="1" ht="12.75" customHeight="1">
      <c r="A509" s="600" t="s">
        <v>7926</v>
      </c>
      <c r="B509" s="601">
        <v>4</v>
      </c>
      <c r="C509" s="600" t="s">
        <v>7419</v>
      </c>
      <c r="D509" s="600" t="s">
        <v>30</v>
      </c>
      <c r="E509" s="600" t="s">
        <v>1206</v>
      </c>
      <c r="F509" s="602">
        <v>9</v>
      </c>
      <c r="G509" s="602">
        <v>1</v>
      </c>
      <c r="H509" s="602">
        <v>3</v>
      </c>
      <c r="I509" s="602">
        <v>2</v>
      </c>
      <c r="J509" s="602">
        <v>3</v>
      </c>
    </row>
    <row r="510" spans="1:10" s="193" customFormat="1" ht="12.75" customHeight="1">
      <c r="A510" s="600" t="s">
        <v>7927</v>
      </c>
      <c r="B510" s="601">
        <v>4</v>
      </c>
      <c r="C510" s="600" t="s">
        <v>7419</v>
      </c>
      <c r="D510" s="600" t="s">
        <v>109</v>
      </c>
      <c r="E510" s="600" t="s">
        <v>1206</v>
      </c>
      <c r="F510" s="602">
        <v>9</v>
      </c>
      <c r="G510" s="602">
        <v>2</v>
      </c>
      <c r="H510" s="602">
        <v>3</v>
      </c>
      <c r="I510" s="602">
        <v>2</v>
      </c>
      <c r="J510" s="602">
        <v>2</v>
      </c>
    </row>
    <row r="511" spans="1:10" s="193" customFormat="1" ht="12.75" customHeight="1">
      <c r="A511" s="600" t="s">
        <v>7928</v>
      </c>
      <c r="B511" s="601">
        <v>4</v>
      </c>
      <c r="C511" s="600" t="s">
        <v>7419</v>
      </c>
      <c r="D511" s="600" t="s">
        <v>185</v>
      </c>
      <c r="E511" s="600" t="s">
        <v>1206</v>
      </c>
      <c r="F511" s="602">
        <v>127</v>
      </c>
      <c r="G511" s="602">
        <v>8</v>
      </c>
      <c r="H511" s="602">
        <v>84</v>
      </c>
      <c r="I511" s="602">
        <v>25</v>
      </c>
      <c r="J511" s="602">
        <v>10</v>
      </c>
    </row>
    <row r="512" spans="1:10" s="193" customFormat="1" ht="12.75" customHeight="1">
      <c r="A512" s="600" t="s">
        <v>7929</v>
      </c>
      <c r="B512" s="601">
        <v>4</v>
      </c>
      <c r="C512" s="600" t="s">
        <v>7419</v>
      </c>
      <c r="D512" s="600" t="s">
        <v>110</v>
      </c>
      <c r="E512" s="600" t="s">
        <v>1206</v>
      </c>
      <c r="F512" s="602">
        <v>19</v>
      </c>
      <c r="G512" s="602">
        <v>0</v>
      </c>
      <c r="H512" s="602">
        <v>12</v>
      </c>
      <c r="I512" s="602">
        <v>5</v>
      </c>
      <c r="J512" s="602">
        <v>2</v>
      </c>
    </row>
    <row r="513" spans="1:10" s="193" customFormat="1" ht="12.75" customHeight="1">
      <c r="A513" s="600" t="s">
        <v>7930</v>
      </c>
      <c r="B513" s="601">
        <v>4</v>
      </c>
      <c r="C513" s="600" t="s">
        <v>7419</v>
      </c>
      <c r="D513" s="600" t="s">
        <v>111</v>
      </c>
      <c r="E513" s="600" t="s">
        <v>1206</v>
      </c>
      <c r="F513" s="602">
        <v>13</v>
      </c>
      <c r="G513" s="602">
        <v>1</v>
      </c>
      <c r="H513" s="602">
        <v>6</v>
      </c>
      <c r="I513" s="602">
        <v>5</v>
      </c>
      <c r="J513" s="602">
        <v>1</v>
      </c>
    </row>
    <row r="514" spans="1:10" s="193" customFormat="1" ht="12.75" customHeight="1">
      <c r="A514" s="600" t="s">
        <v>7931</v>
      </c>
      <c r="B514" s="601">
        <v>4</v>
      </c>
      <c r="C514" s="600" t="s">
        <v>7419</v>
      </c>
      <c r="D514" s="600" t="s">
        <v>163</v>
      </c>
      <c r="E514" s="600" t="s">
        <v>1206</v>
      </c>
      <c r="F514" s="602">
        <v>4</v>
      </c>
      <c r="G514" s="602">
        <v>0</v>
      </c>
      <c r="H514" s="602">
        <v>3</v>
      </c>
      <c r="I514" s="602">
        <v>1</v>
      </c>
      <c r="J514" s="602">
        <v>0</v>
      </c>
    </row>
    <row r="515" spans="1:10" s="193" customFormat="1" ht="12.75" customHeight="1">
      <c r="A515" s="600" t="s">
        <v>7932</v>
      </c>
      <c r="B515" s="601">
        <v>4</v>
      </c>
      <c r="C515" s="600" t="s">
        <v>7419</v>
      </c>
      <c r="D515" s="600" t="s">
        <v>112</v>
      </c>
      <c r="E515" s="600" t="s">
        <v>1206</v>
      </c>
      <c r="F515" s="602">
        <v>23</v>
      </c>
      <c r="G515" s="602">
        <v>1</v>
      </c>
      <c r="H515" s="602">
        <v>14</v>
      </c>
      <c r="I515" s="602">
        <v>7</v>
      </c>
      <c r="J515" s="602">
        <v>1</v>
      </c>
    </row>
    <row r="516" spans="1:10" s="193" customFormat="1" ht="12.75" customHeight="1">
      <c r="A516" s="600" t="s">
        <v>7933</v>
      </c>
      <c r="B516" s="601">
        <v>4</v>
      </c>
      <c r="C516" s="600" t="s">
        <v>7419</v>
      </c>
      <c r="D516" s="600" t="s">
        <v>219</v>
      </c>
      <c r="E516" s="600" t="s">
        <v>1206</v>
      </c>
      <c r="F516" s="602">
        <v>12</v>
      </c>
      <c r="G516" s="602">
        <v>4</v>
      </c>
      <c r="H516" s="602">
        <v>5</v>
      </c>
      <c r="I516" s="602">
        <v>3</v>
      </c>
      <c r="J516" s="602">
        <v>0</v>
      </c>
    </row>
    <row r="517" spans="1:10" s="193" customFormat="1" ht="12.75" customHeight="1">
      <c r="A517" s="600" t="s">
        <v>7934</v>
      </c>
      <c r="B517" s="601">
        <v>4</v>
      </c>
      <c r="C517" s="600" t="s">
        <v>7419</v>
      </c>
      <c r="D517" s="600" t="s">
        <v>90</v>
      </c>
      <c r="E517" s="600" t="s">
        <v>1206</v>
      </c>
      <c r="F517" s="602">
        <v>130</v>
      </c>
      <c r="G517" s="602">
        <v>7</v>
      </c>
      <c r="H517" s="602">
        <v>86</v>
      </c>
      <c r="I517" s="602">
        <v>30</v>
      </c>
      <c r="J517" s="602">
        <v>7</v>
      </c>
    </row>
    <row r="518" spans="1:10" s="193" customFormat="1" ht="12.75" customHeight="1">
      <c r="A518" s="600" t="s">
        <v>7935</v>
      </c>
      <c r="B518" s="601">
        <v>4</v>
      </c>
      <c r="C518" s="600" t="s">
        <v>7419</v>
      </c>
      <c r="D518" s="600" t="s">
        <v>113</v>
      </c>
      <c r="E518" s="600" t="s">
        <v>1206</v>
      </c>
      <c r="F518" s="602">
        <v>14</v>
      </c>
      <c r="G518" s="602">
        <v>0</v>
      </c>
      <c r="H518" s="602">
        <v>9</v>
      </c>
      <c r="I518" s="602">
        <v>2</v>
      </c>
      <c r="J518" s="602">
        <v>3</v>
      </c>
    </row>
    <row r="519" spans="1:10" s="193" customFormat="1" ht="12.75" customHeight="1">
      <c r="A519" s="600" t="s">
        <v>7936</v>
      </c>
      <c r="B519" s="601">
        <v>4</v>
      </c>
      <c r="C519" s="600" t="s">
        <v>7419</v>
      </c>
      <c r="D519" s="600" t="s">
        <v>114</v>
      </c>
      <c r="E519" s="600" t="s">
        <v>1206</v>
      </c>
      <c r="F519" s="602">
        <v>12</v>
      </c>
      <c r="G519" s="602">
        <v>1</v>
      </c>
      <c r="H519" s="602">
        <v>6</v>
      </c>
      <c r="I519" s="602">
        <v>4</v>
      </c>
      <c r="J519" s="602">
        <v>1</v>
      </c>
    </row>
    <row r="520" spans="1:10" s="193" customFormat="1" ht="12.75" customHeight="1">
      <c r="A520" s="600" t="s">
        <v>7937</v>
      </c>
      <c r="B520" s="601">
        <v>4</v>
      </c>
      <c r="C520" s="600" t="s">
        <v>7419</v>
      </c>
      <c r="D520" s="600" t="s">
        <v>186</v>
      </c>
      <c r="E520" s="600" t="s">
        <v>1206</v>
      </c>
      <c r="F520" s="602">
        <v>5</v>
      </c>
      <c r="G520" s="602">
        <v>0</v>
      </c>
      <c r="H520" s="602">
        <v>4</v>
      </c>
      <c r="I520" s="602">
        <v>1</v>
      </c>
      <c r="J520" s="602">
        <v>0</v>
      </c>
    </row>
    <row r="521" spans="1:10" s="193" customFormat="1" ht="12.75" customHeight="1">
      <c r="A521" s="600" t="s">
        <v>7938</v>
      </c>
      <c r="B521" s="601">
        <v>4</v>
      </c>
      <c r="C521" s="600" t="s">
        <v>7419</v>
      </c>
      <c r="D521" s="600" t="s">
        <v>115</v>
      </c>
      <c r="E521" s="600" t="s">
        <v>1206</v>
      </c>
      <c r="F521" s="602">
        <v>8</v>
      </c>
      <c r="G521" s="602">
        <v>1</v>
      </c>
      <c r="H521" s="602">
        <v>5</v>
      </c>
      <c r="I521" s="602">
        <v>1</v>
      </c>
      <c r="J521" s="602">
        <v>1</v>
      </c>
    </row>
    <row r="522" spans="1:10" s="193" customFormat="1" ht="12.75" customHeight="1">
      <c r="A522" s="600" t="s">
        <v>7939</v>
      </c>
      <c r="B522" s="601">
        <v>4</v>
      </c>
      <c r="C522" s="600" t="s">
        <v>7419</v>
      </c>
      <c r="D522" s="600" t="s">
        <v>146</v>
      </c>
      <c r="E522" s="600" t="s">
        <v>1206</v>
      </c>
      <c r="F522" s="602">
        <v>6</v>
      </c>
      <c r="G522" s="602">
        <v>1</v>
      </c>
      <c r="H522" s="602">
        <v>4</v>
      </c>
      <c r="I522" s="602">
        <v>1</v>
      </c>
      <c r="J522" s="602">
        <v>0</v>
      </c>
    </row>
    <row r="523" spans="1:10" s="193" customFormat="1" ht="12.75" customHeight="1">
      <c r="A523" s="600" t="s">
        <v>7940</v>
      </c>
      <c r="B523" s="601">
        <v>4</v>
      </c>
      <c r="C523" s="600" t="s">
        <v>7419</v>
      </c>
      <c r="D523" s="600" t="s">
        <v>187</v>
      </c>
      <c r="E523" s="600" t="s">
        <v>1206</v>
      </c>
      <c r="F523" s="602">
        <v>133</v>
      </c>
      <c r="G523" s="602">
        <v>11</v>
      </c>
      <c r="H523" s="602">
        <v>91</v>
      </c>
      <c r="I523" s="602">
        <v>29</v>
      </c>
      <c r="J523" s="602">
        <v>2</v>
      </c>
    </row>
    <row r="524" spans="1:10" s="193" customFormat="1" ht="12.75" customHeight="1">
      <c r="A524" s="600" t="s">
        <v>7941</v>
      </c>
      <c r="B524" s="601">
        <v>4</v>
      </c>
      <c r="C524" s="600" t="s">
        <v>7419</v>
      </c>
      <c r="D524" s="600" t="s">
        <v>235</v>
      </c>
      <c r="E524" s="600" t="s">
        <v>1206</v>
      </c>
      <c r="F524" s="602">
        <v>32</v>
      </c>
      <c r="G524" s="602">
        <v>0</v>
      </c>
      <c r="H524" s="602">
        <v>23</v>
      </c>
      <c r="I524" s="602">
        <v>9</v>
      </c>
      <c r="J524" s="602">
        <v>0</v>
      </c>
    </row>
    <row r="525" spans="1:10" s="193" customFormat="1" ht="12.75" customHeight="1">
      <c r="A525" s="600" t="s">
        <v>7942</v>
      </c>
      <c r="B525" s="601">
        <v>4</v>
      </c>
      <c r="C525" s="600" t="s">
        <v>7419</v>
      </c>
      <c r="D525" s="600" t="s">
        <v>147</v>
      </c>
      <c r="E525" s="600" t="s">
        <v>1206</v>
      </c>
      <c r="F525" s="602">
        <v>15</v>
      </c>
      <c r="G525" s="602">
        <v>1</v>
      </c>
      <c r="H525" s="602">
        <v>13</v>
      </c>
      <c r="I525" s="602">
        <v>1</v>
      </c>
      <c r="J525" s="602">
        <v>0</v>
      </c>
    </row>
    <row r="526" spans="1:10" s="193" customFormat="1" ht="12.75" customHeight="1">
      <c r="A526" s="600" t="s">
        <v>7943</v>
      </c>
      <c r="B526" s="601">
        <v>4</v>
      </c>
      <c r="C526" s="600" t="s">
        <v>7419</v>
      </c>
      <c r="D526" s="600" t="s">
        <v>118</v>
      </c>
      <c r="E526" s="600" t="s">
        <v>1206</v>
      </c>
      <c r="F526" s="602">
        <v>20</v>
      </c>
      <c r="G526" s="602">
        <v>3</v>
      </c>
      <c r="H526" s="602">
        <v>10</v>
      </c>
      <c r="I526" s="602">
        <v>7</v>
      </c>
      <c r="J526" s="602">
        <v>0</v>
      </c>
    </row>
    <row r="527" spans="1:10" s="193" customFormat="1" ht="12.75" customHeight="1">
      <c r="A527" s="600" t="s">
        <v>7944</v>
      </c>
      <c r="B527" s="601">
        <v>4</v>
      </c>
      <c r="C527" s="600" t="s">
        <v>7419</v>
      </c>
      <c r="D527" s="600" t="s">
        <v>31</v>
      </c>
      <c r="E527" s="600" t="s">
        <v>1206</v>
      </c>
      <c r="F527" s="602">
        <v>4</v>
      </c>
      <c r="G527" s="602">
        <v>0</v>
      </c>
      <c r="H527" s="602">
        <v>1</v>
      </c>
      <c r="I527" s="602">
        <v>1</v>
      </c>
      <c r="J527" s="602">
        <v>2</v>
      </c>
    </row>
    <row r="528" spans="1:10" s="193" customFormat="1" ht="12.75" customHeight="1">
      <c r="A528" s="600" t="s">
        <v>7945</v>
      </c>
      <c r="B528" s="601">
        <v>4</v>
      </c>
      <c r="C528" s="600" t="s">
        <v>7419</v>
      </c>
      <c r="D528" s="600" t="s">
        <v>148</v>
      </c>
      <c r="E528" s="600" t="s">
        <v>1206</v>
      </c>
      <c r="F528" s="602">
        <v>14</v>
      </c>
      <c r="G528" s="602">
        <v>0</v>
      </c>
      <c r="H528" s="602">
        <v>7</v>
      </c>
      <c r="I528" s="602">
        <v>6</v>
      </c>
      <c r="J528" s="602">
        <v>1</v>
      </c>
    </row>
    <row r="529" spans="1:10" s="193" customFormat="1" ht="12.75" customHeight="1">
      <c r="A529" s="600" t="s">
        <v>7946</v>
      </c>
      <c r="B529" s="601">
        <v>4</v>
      </c>
      <c r="C529" s="600" t="s">
        <v>7419</v>
      </c>
      <c r="D529" s="600" t="s">
        <v>32</v>
      </c>
      <c r="E529" s="600" t="s">
        <v>1206</v>
      </c>
      <c r="F529" s="602">
        <v>77</v>
      </c>
      <c r="G529" s="602">
        <v>9</v>
      </c>
      <c r="H529" s="602">
        <v>40</v>
      </c>
      <c r="I529" s="602">
        <v>24</v>
      </c>
      <c r="J529" s="602">
        <v>4</v>
      </c>
    </row>
    <row r="530" spans="1:10" s="193" customFormat="1" ht="12.75" customHeight="1">
      <c r="A530" s="600" t="s">
        <v>7947</v>
      </c>
      <c r="B530" s="601">
        <v>4</v>
      </c>
      <c r="C530" s="600" t="s">
        <v>7419</v>
      </c>
      <c r="D530" s="600" t="s">
        <v>119</v>
      </c>
      <c r="E530" s="600" t="s">
        <v>1206</v>
      </c>
      <c r="F530" s="602">
        <v>64</v>
      </c>
      <c r="G530" s="602">
        <v>0</v>
      </c>
      <c r="H530" s="602">
        <v>43</v>
      </c>
      <c r="I530" s="602">
        <v>16</v>
      </c>
      <c r="J530" s="602">
        <v>5</v>
      </c>
    </row>
    <row r="531" spans="1:10" s="193" customFormat="1" ht="12.75" customHeight="1">
      <c r="A531" s="600" t="s">
        <v>7948</v>
      </c>
      <c r="B531" s="601">
        <v>4</v>
      </c>
      <c r="C531" s="600" t="s">
        <v>7419</v>
      </c>
      <c r="D531" s="600" t="s">
        <v>79</v>
      </c>
      <c r="E531" s="600" t="s">
        <v>1206</v>
      </c>
      <c r="F531" s="602">
        <v>10</v>
      </c>
      <c r="G531" s="602">
        <v>1</v>
      </c>
      <c r="H531" s="602">
        <v>3</v>
      </c>
      <c r="I531" s="602">
        <v>4</v>
      </c>
      <c r="J531" s="602">
        <v>2</v>
      </c>
    </row>
    <row r="532" spans="1:10" s="193" customFormat="1" ht="12.75" customHeight="1">
      <c r="A532" s="600" t="s">
        <v>7949</v>
      </c>
      <c r="B532" s="601">
        <v>4</v>
      </c>
      <c r="C532" s="600" t="s">
        <v>7419</v>
      </c>
      <c r="D532" s="600" t="s">
        <v>80</v>
      </c>
      <c r="E532" s="600" t="s">
        <v>1206</v>
      </c>
      <c r="F532" s="602">
        <v>53</v>
      </c>
      <c r="G532" s="602">
        <v>4</v>
      </c>
      <c r="H532" s="602">
        <v>32</v>
      </c>
      <c r="I532" s="602">
        <v>16</v>
      </c>
      <c r="J532" s="602">
        <v>1</v>
      </c>
    </row>
    <row r="533" spans="1:10" s="193" customFormat="1" ht="12.75" customHeight="1">
      <c r="A533" s="600" t="s">
        <v>7950</v>
      </c>
      <c r="B533" s="601">
        <v>4</v>
      </c>
      <c r="C533" s="600" t="s">
        <v>7419</v>
      </c>
      <c r="D533" s="600" t="s">
        <v>149</v>
      </c>
      <c r="E533" s="600" t="s">
        <v>1206</v>
      </c>
      <c r="F533" s="602">
        <v>38</v>
      </c>
      <c r="G533" s="602">
        <v>0</v>
      </c>
      <c r="H533" s="602">
        <v>23</v>
      </c>
      <c r="I533" s="602">
        <v>9</v>
      </c>
      <c r="J533" s="602">
        <v>6</v>
      </c>
    </row>
    <row r="534" spans="1:10" s="193" customFormat="1" ht="12.75" customHeight="1">
      <c r="A534" s="600" t="s">
        <v>7951</v>
      </c>
      <c r="B534" s="601">
        <v>4</v>
      </c>
      <c r="C534" s="600" t="s">
        <v>7419</v>
      </c>
      <c r="D534" s="600" t="s">
        <v>81</v>
      </c>
      <c r="E534" s="600" t="s">
        <v>1206</v>
      </c>
      <c r="F534" s="602">
        <v>54</v>
      </c>
      <c r="G534" s="602">
        <v>4</v>
      </c>
      <c r="H534" s="602">
        <v>33</v>
      </c>
      <c r="I534" s="602">
        <v>14</v>
      </c>
      <c r="J534" s="602">
        <v>3</v>
      </c>
    </row>
    <row r="535" spans="1:10" s="193" customFormat="1" ht="12.75" customHeight="1">
      <c r="A535" s="600" t="s">
        <v>7952</v>
      </c>
      <c r="B535" s="601">
        <v>4</v>
      </c>
      <c r="C535" s="600" t="s">
        <v>7419</v>
      </c>
      <c r="D535" s="600" t="s">
        <v>33</v>
      </c>
      <c r="E535" s="600" t="s">
        <v>1206</v>
      </c>
      <c r="F535" s="602">
        <v>23</v>
      </c>
      <c r="G535" s="602">
        <v>1</v>
      </c>
      <c r="H535" s="602">
        <v>16</v>
      </c>
      <c r="I535" s="602">
        <v>3</v>
      </c>
      <c r="J535" s="602">
        <v>3</v>
      </c>
    </row>
    <row r="536" spans="1:10" s="193" customFormat="1" ht="12.75" customHeight="1">
      <c r="A536" s="600" t="s">
        <v>7953</v>
      </c>
      <c r="B536" s="601">
        <v>4</v>
      </c>
      <c r="C536" s="600" t="s">
        <v>7419</v>
      </c>
      <c r="D536" s="600" t="s">
        <v>91</v>
      </c>
      <c r="E536" s="600" t="s">
        <v>1206</v>
      </c>
      <c r="F536" s="602">
        <v>10</v>
      </c>
      <c r="G536" s="602">
        <v>1</v>
      </c>
      <c r="H536" s="602">
        <v>4</v>
      </c>
      <c r="I536" s="602">
        <v>2</v>
      </c>
      <c r="J536" s="602">
        <v>3</v>
      </c>
    </row>
    <row r="537" spans="1:10" s="193" customFormat="1" ht="12.75" customHeight="1">
      <c r="A537" s="600" t="s">
        <v>7954</v>
      </c>
      <c r="B537" s="601">
        <v>4</v>
      </c>
      <c r="C537" s="600" t="s">
        <v>7419</v>
      </c>
      <c r="D537" s="600" t="s">
        <v>34</v>
      </c>
      <c r="E537" s="600" t="s">
        <v>1206</v>
      </c>
      <c r="F537" s="602">
        <v>32</v>
      </c>
      <c r="G537" s="602">
        <v>1</v>
      </c>
      <c r="H537" s="602">
        <v>19</v>
      </c>
      <c r="I537" s="602">
        <v>10</v>
      </c>
      <c r="J537" s="602">
        <v>2</v>
      </c>
    </row>
    <row r="538" spans="1:10" s="193" customFormat="1" ht="12.75" customHeight="1">
      <c r="A538" s="600" t="s">
        <v>7955</v>
      </c>
      <c r="B538" s="601">
        <v>4</v>
      </c>
      <c r="C538" s="600" t="s">
        <v>7419</v>
      </c>
      <c r="D538" s="600" t="s">
        <v>188</v>
      </c>
      <c r="E538" s="600" t="s">
        <v>1206</v>
      </c>
      <c r="F538" s="602">
        <v>18</v>
      </c>
      <c r="G538" s="602">
        <v>0</v>
      </c>
      <c r="H538" s="602">
        <v>13</v>
      </c>
      <c r="I538" s="602">
        <v>4</v>
      </c>
      <c r="J538" s="602">
        <v>1</v>
      </c>
    </row>
    <row r="539" spans="1:10" s="193" customFormat="1" ht="12.75" customHeight="1">
      <c r="A539" s="600" t="s">
        <v>7956</v>
      </c>
      <c r="B539" s="601">
        <v>4</v>
      </c>
      <c r="C539" s="600" t="s">
        <v>7419</v>
      </c>
      <c r="D539" s="600" t="s">
        <v>150</v>
      </c>
      <c r="E539" s="600" t="s">
        <v>1206</v>
      </c>
      <c r="F539" s="602">
        <v>17</v>
      </c>
      <c r="G539" s="602">
        <v>1</v>
      </c>
      <c r="H539" s="602">
        <v>11</v>
      </c>
      <c r="I539" s="602">
        <v>5</v>
      </c>
      <c r="J539" s="602">
        <v>0</v>
      </c>
    </row>
    <row r="540" spans="1:10" s="193" customFormat="1" ht="12.75" customHeight="1">
      <c r="A540" s="600" t="s">
        <v>7957</v>
      </c>
      <c r="B540" s="601">
        <v>4</v>
      </c>
      <c r="C540" s="600" t="s">
        <v>7419</v>
      </c>
      <c r="D540" s="600" t="s">
        <v>164</v>
      </c>
      <c r="E540" s="600" t="s">
        <v>1206</v>
      </c>
      <c r="F540" s="602">
        <v>6</v>
      </c>
      <c r="G540" s="602">
        <v>0</v>
      </c>
      <c r="H540" s="602">
        <v>5</v>
      </c>
      <c r="I540" s="602">
        <v>1</v>
      </c>
      <c r="J540" s="602">
        <v>0</v>
      </c>
    </row>
    <row r="541" spans="1:10" s="193" customFormat="1" ht="12.75" customHeight="1">
      <c r="A541" s="600" t="s">
        <v>7958</v>
      </c>
      <c r="B541" s="601">
        <v>4</v>
      </c>
      <c r="C541" s="600" t="s">
        <v>7419</v>
      </c>
      <c r="D541" s="600" t="s">
        <v>189</v>
      </c>
      <c r="E541" s="600" t="s">
        <v>1206</v>
      </c>
      <c r="F541" s="602">
        <v>47</v>
      </c>
      <c r="G541" s="602">
        <v>3</v>
      </c>
      <c r="H541" s="602">
        <v>27</v>
      </c>
      <c r="I541" s="602">
        <v>15</v>
      </c>
      <c r="J541" s="602">
        <v>2</v>
      </c>
    </row>
    <row r="542" spans="1:10" s="193" customFormat="1" ht="12.75" customHeight="1">
      <c r="A542" s="600" t="s">
        <v>7959</v>
      </c>
      <c r="B542" s="601">
        <v>4</v>
      </c>
      <c r="C542" s="600" t="s">
        <v>7419</v>
      </c>
      <c r="D542" s="600" t="s">
        <v>165</v>
      </c>
      <c r="E542" s="600" t="s">
        <v>1206</v>
      </c>
      <c r="F542" s="602">
        <v>19</v>
      </c>
      <c r="G542" s="602">
        <v>0</v>
      </c>
      <c r="H542" s="602">
        <v>13</v>
      </c>
      <c r="I542" s="602">
        <v>6</v>
      </c>
      <c r="J542" s="602">
        <v>0</v>
      </c>
    </row>
    <row r="543" spans="1:10" s="193" customFormat="1" ht="12.75" customHeight="1">
      <c r="A543" s="600" t="s">
        <v>7960</v>
      </c>
      <c r="B543" s="601">
        <v>4</v>
      </c>
      <c r="C543" s="600" t="s">
        <v>7419</v>
      </c>
      <c r="D543" s="600" t="s">
        <v>151</v>
      </c>
      <c r="E543" s="600" t="s">
        <v>1206</v>
      </c>
      <c r="F543" s="602">
        <v>12</v>
      </c>
      <c r="G543" s="602">
        <v>0</v>
      </c>
      <c r="H543" s="602">
        <v>7</v>
      </c>
      <c r="I543" s="602">
        <v>5</v>
      </c>
      <c r="J543" s="602">
        <v>0</v>
      </c>
    </row>
    <row r="544" spans="1:10" s="193" customFormat="1" ht="12.75" customHeight="1">
      <c r="A544" s="600" t="s">
        <v>7961</v>
      </c>
      <c r="B544" s="601">
        <v>4</v>
      </c>
      <c r="C544" s="600" t="s">
        <v>7419</v>
      </c>
      <c r="D544" s="600" t="s">
        <v>92</v>
      </c>
      <c r="E544" s="600" t="s">
        <v>1206</v>
      </c>
      <c r="F544" s="602">
        <v>43</v>
      </c>
      <c r="G544" s="602">
        <v>0</v>
      </c>
      <c r="H544" s="602">
        <v>29</v>
      </c>
      <c r="I544" s="602">
        <v>13</v>
      </c>
      <c r="J544" s="602">
        <v>1</v>
      </c>
    </row>
    <row r="545" spans="1:10" s="193" customFormat="1" ht="12.75" customHeight="1">
      <c r="A545" s="600" t="s">
        <v>7962</v>
      </c>
      <c r="B545" s="601">
        <v>4</v>
      </c>
      <c r="C545" s="600" t="s">
        <v>7419</v>
      </c>
      <c r="D545" s="600" t="s">
        <v>59</v>
      </c>
      <c r="E545" s="600" t="s">
        <v>1206</v>
      </c>
      <c r="F545" s="602">
        <v>4</v>
      </c>
      <c r="G545" s="602">
        <v>0</v>
      </c>
      <c r="H545" s="602">
        <v>3</v>
      </c>
      <c r="I545" s="602">
        <v>1</v>
      </c>
      <c r="J545" s="602">
        <v>0</v>
      </c>
    </row>
    <row r="546" spans="1:10" s="193" customFormat="1" ht="12.75" customHeight="1">
      <c r="A546" s="600" t="s">
        <v>7963</v>
      </c>
      <c r="B546" s="601">
        <v>4</v>
      </c>
      <c r="C546" s="600" t="s">
        <v>7419</v>
      </c>
      <c r="D546" s="600" t="s">
        <v>60</v>
      </c>
      <c r="E546" s="600" t="s">
        <v>1206</v>
      </c>
      <c r="F546" s="602">
        <v>9</v>
      </c>
      <c r="G546" s="602">
        <v>0</v>
      </c>
      <c r="H546" s="602">
        <v>7</v>
      </c>
      <c r="I546" s="602">
        <v>2</v>
      </c>
      <c r="J546" s="602">
        <v>0</v>
      </c>
    </row>
    <row r="547" spans="1:10" s="193" customFormat="1" ht="12.75" customHeight="1">
      <c r="A547" s="600" t="s">
        <v>7964</v>
      </c>
      <c r="B547" s="601">
        <v>4</v>
      </c>
      <c r="C547" s="600" t="s">
        <v>7419</v>
      </c>
      <c r="D547" s="600" t="s">
        <v>208</v>
      </c>
      <c r="E547" s="600" t="s">
        <v>1206</v>
      </c>
      <c r="F547" s="602">
        <v>30</v>
      </c>
      <c r="G547" s="602">
        <v>2</v>
      </c>
      <c r="H547" s="602">
        <v>22</v>
      </c>
      <c r="I547" s="602">
        <v>6</v>
      </c>
      <c r="J547" s="602">
        <v>0</v>
      </c>
    </row>
    <row r="548" spans="1:10" s="193" customFormat="1" ht="12.75" customHeight="1">
      <c r="A548" s="600" t="s">
        <v>7965</v>
      </c>
      <c r="B548" s="601">
        <v>4</v>
      </c>
      <c r="C548" s="600" t="s">
        <v>7419</v>
      </c>
      <c r="D548" s="600" t="s">
        <v>166</v>
      </c>
      <c r="E548" s="600" t="s">
        <v>1206</v>
      </c>
      <c r="F548" s="602">
        <v>10</v>
      </c>
      <c r="G548" s="602">
        <v>1</v>
      </c>
      <c r="H548" s="602">
        <v>7</v>
      </c>
      <c r="I548" s="602">
        <v>2</v>
      </c>
      <c r="J548" s="602">
        <v>0</v>
      </c>
    </row>
    <row r="549" spans="1:10" s="193" customFormat="1" ht="12.75" customHeight="1">
      <c r="A549" s="600" t="s">
        <v>7966</v>
      </c>
      <c r="B549" s="601">
        <v>4</v>
      </c>
      <c r="C549" s="600" t="s">
        <v>7419</v>
      </c>
      <c r="D549" s="600" t="s">
        <v>61</v>
      </c>
      <c r="E549" s="600" t="s">
        <v>1206</v>
      </c>
      <c r="F549" s="602">
        <v>47</v>
      </c>
      <c r="G549" s="602">
        <v>2</v>
      </c>
      <c r="H549" s="602">
        <v>30</v>
      </c>
      <c r="I549" s="602">
        <v>9</v>
      </c>
      <c r="J549" s="602">
        <v>6</v>
      </c>
    </row>
    <row r="550" spans="1:10" s="193" customFormat="1" ht="12.75" customHeight="1">
      <c r="A550" s="600" t="s">
        <v>7967</v>
      </c>
      <c r="B550" s="601">
        <v>4</v>
      </c>
      <c r="C550" s="600" t="s">
        <v>7419</v>
      </c>
      <c r="D550" s="600" t="s">
        <v>82</v>
      </c>
      <c r="E550" s="600" t="s">
        <v>1206</v>
      </c>
      <c r="F550" s="602">
        <v>84</v>
      </c>
      <c r="G550" s="602">
        <v>3</v>
      </c>
      <c r="H550" s="602">
        <v>44</v>
      </c>
      <c r="I550" s="602">
        <v>35</v>
      </c>
      <c r="J550" s="602">
        <v>2</v>
      </c>
    </row>
    <row r="551" spans="1:10" s="193" customFormat="1" ht="12.75" customHeight="1">
      <c r="A551" s="600" t="s">
        <v>7968</v>
      </c>
      <c r="B551" s="601">
        <v>4</v>
      </c>
      <c r="C551" s="600" t="s">
        <v>7419</v>
      </c>
      <c r="D551" s="600" t="s">
        <v>167</v>
      </c>
      <c r="E551" s="600" t="s">
        <v>1206</v>
      </c>
      <c r="F551" s="602">
        <v>27</v>
      </c>
      <c r="G551" s="602">
        <v>3</v>
      </c>
      <c r="H551" s="602">
        <v>12</v>
      </c>
      <c r="I551" s="602">
        <v>9</v>
      </c>
      <c r="J551" s="602">
        <v>3</v>
      </c>
    </row>
    <row r="552" spans="1:10" s="193" customFormat="1" ht="12.75" customHeight="1">
      <c r="A552" s="600" t="s">
        <v>7969</v>
      </c>
      <c r="B552" s="601">
        <v>4</v>
      </c>
      <c r="C552" s="600" t="s">
        <v>7419</v>
      </c>
      <c r="D552" s="600" t="s">
        <v>83</v>
      </c>
      <c r="E552" s="600" t="s">
        <v>1206</v>
      </c>
      <c r="F552" s="602">
        <v>12</v>
      </c>
      <c r="G552" s="602">
        <v>0</v>
      </c>
      <c r="H552" s="602">
        <v>7</v>
      </c>
      <c r="I552" s="602">
        <v>5</v>
      </c>
      <c r="J552" s="602">
        <v>0</v>
      </c>
    </row>
    <row r="553" spans="1:10" s="193" customFormat="1" ht="12.75">
      <c r="A553" s="600" t="s">
        <v>7970</v>
      </c>
      <c r="B553" s="601">
        <v>4</v>
      </c>
      <c r="C553" s="600" t="s">
        <v>7419</v>
      </c>
      <c r="D553" s="600" t="s">
        <v>84</v>
      </c>
      <c r="E553" s="600" t="s">
        <v>1206</v>
      </c>
      <c r="F553" s="602">
        <v>38</v>
      </c>
      <c r="G553" s="602">
        <v>2</v>
      </c>
      <c r="H553" s="602">
        <v>21</v>
      </c>
      <c r="I553" s="602">
        <v>13</v>
      </c>
      <c r="J553" s="602">
        <v>2</v>
      </c>
    </row>
    <row r="554" spans="1:10" s="193" customFormat="1" ht="12.75" customHeight="1">
      <c r="A554" s="600" t="s">
        <v>7971</v>
      </c>
      <c r="B554" s="601">
        <v>4</v>
      </c>
      <c r="C554" s="600" t="s">
        <v>7419</v>
      </c>
      <c r="D554" s="600" t="s">
        <v>179</v>
      </c>
      <c r="E554" s="600" t="s">
        <v>1206</v>
      </c>
      <c r="F554" s="602">
        <v>5</v>
      </c>
      <c r="G554" s="602">
        <v>1</v>
      </c>
      <c r="H554" s="602">
        <v>3</v>
      </c>
      <c r="I554" s="602">
        <v>1</v>
      </c>
      <c r="J554" s="602">
        <v>0</v>
      </c>
    </row>
    <row r="555" spans="1:10" s="193" customFormat="1" ht="12.75" customHeight="1">
      <c r="A555" s="600" t="s">
        <v>7972</v>
      </c>
      <c r="B555" s="601">
        <v>4</v>
      </c>
      <c r="C555" s="600" t="s">
        <v>7419</v>
      </c>
      <c r="D555" s="600" t="s">
        <v>35</v>
      </c>
      <c r="E555" s="600" t="s">
        <v>1206</v>
      </c>
      <c r="F555" s="602">
        <v>24</v>
      </c>
      <c r="G555" s="602">
        <v>1</v>
      </c>
      <c r="H555" s="602">
        <v>10</v>
      </c>
      <c r="I555" s="602">
        <v>11</v>
      </c>
      <c r="J555" s="602">
        <v>2</v>
      </c>
    </row>
    <row r="556" spans="1:10" s="193" customFormat="1" ht="12.75" customHeight="1">
      <c r="A556" s="600" t="s">
        <v>7973</v>
      </c>
      <c r="B556" s="601">
        <v>4</v>
      </c>
      <c r="C556" s="600" t="s">
        <v>7419</v>
      </c>
      <c r="D556" s="600" t="s">
        <v>190</v>
      </c>
      <c r="E556" s="600" t="s">
        <v>1206</v>
      </c>
      <c r="F556" s="602">
        <v>61</v>
      </c>
      <c r="G556" s="602">
        <v>1</v>
      </c>
      <c r="H556" s="602">
        <v>44</v>
      </c>
      <c r="I556" s="602">
        <v>13</v>
      </c>
      <c r="J556" s="602">
        <v>3</v>
      </c>
    </row>
    <row r="557" spans="1:10" s="193" customFormat="1" ht="12.75" customHeight="1">
      <c r="A557" s="600" t="s">
        <v>7974</v>
      </c>
      <c r="B557" s="601">
        <v>4</v>
      </c>
      <c r="C557" s="600" t="s">
        <v>7419</v>
      </c>
      <c r="D557" s="600" t="s">
        <v>93</v>
      </c>
      <c r="E557" s="600" t="s">
        <v>1206</v>
      </c>
      <c r="F557" s="602">
        <v>19</v>
      </c>
      <c r="G557" s="602">
        <v>1</v>
      </c>
      <c r="H557" s="602">
        <v>11</v>
      </c>
      <c r="I557" s="602">
        <v>7</v>
      </c>
      <c r="J557" s="602">
        <v>0</v>
      </c>
    </row>
    <row r="558" spans="1:10" s="193" customFormat="1" ht="12.75" customHeight="1">
      <c r="A558" s="600" t="s">
        <v>7975</v>
      </c>
      <c r="B558" s="601">
        <v>4</v>
      </c>
      <c r="C558" s="600" t="s">
        <v>7419</v>
      </c>
      <c r="D558" s="600" t="s">
        <v>209</v>
      </c>
      <c r="E558" s="600" t="s">
        <v>1206</v>
      </c>
      <c r="F558" s="602">
        <v>17</v>
      </c>
      <c r="G558" s="602">
        <v>0</v>
      </c>
      <c r="H558" s="602">
        <v>15</v>
      </c>
      <c r="I558" s="602">
        <v>2</v>
      </c>
      <c r="J558" s="602">
        <v>0</v>
      </c>
    </row>
    <row r="559" spans="1:10" s="193" customFormat="1" ht="12.75" customHeight="1">
      <c r="A559" s="600" t="s">
        <v>7976</v>
      </c>
      <c r="B559" s="601">
        <v>4</v>
      </c>
      <c r="C559" s="600" t="s">
        <v>7419</v>
      </c>
      <c r="D559" s="600" t="s">
        <v>210</v>
      </c>
      <c r="E559" s="600" t="s">
        <v>1206</v>
      </c>
      <c r="F559" s="602">
        <v>15</v>
      </c>
      <c r="G559" s="602">
        <v>3</v>
      </c>
      <c r="H559" s="602">
        <v>7</v>
      </c>
      <c r="I559" s="602">
        <v>5</v>
      </c>
      <c r="J559" s="602">
        <v>0</v>
      </c>
    </row>
    <row r="560" spans="1:10" s="193" customFormat="1" ht="12.75" customHeight="1">
      <c r="A560" s="600" t="s">
        <v>7977</v>
      </c>
      <c r="B560" s="601">
        <v>4</v>
      </c>
      <c r="C560" s="600" t="s">
        <v>7419</v>
      </c>
      <c r="D560" s="600" t="s">
        <v>191</v>
      </c>
      <c r="E560" s="600" t="s">
        <v>1206</v>
      </c>
      <c r="F560" s="602">
        <v>6</v>
      </c>
      <c r="G560" s="602">
        <v>1</v>
      </c>
      <c r="H560" s="602">
        <v>5</v>
      </c>
      <c r="I560" s="602">
        <v>0</v>
      </c>
      <c r="J560" s="602">
        <v>0</v>
      </c>
    </row>
    <row r="561" spans="1:10" s="193" customFormat="1" ht="12.75" customHeight="1">
      <c r="A561" s="600" t="s">
        <v>7978</v>
      </c>
      <c r="B561" s="601">
        <v>4</v>
      </c>
      <c r="C561" s="600" t="s">
        <v>7419</v>
      </c>
      <c r="D561" s="600" t="s">
        <v>192</v>
      </c>
      <c r="E561" s="600" t="s">
        <v>1206</v>
      </c>
      <c r="F561" s="602">
        <v>13</v>
      </c>
      <c r="G561" s="602">
        <v>1</v>
      </c>
      <c r="H561" s="602">
        <v>10</v>
      </c>
      <c r="I561" s="602">
        <v>1</v>
      </c>
      <c r="J561" s="602">
        <v>1</v>
      </c>
    </row>
    <row r="562" spans="1:10" s="193" customFormat="1" ht="12.75" customHeight="1">
      <c r="A562" s="600" t="s">
        <v>7979</v>
      </c>
      <c r="B562" s="601">
        <v>4</v>
      </c>
      <c r="C562" s="600" t="s">
        <v>7419</v>
      </c>
      <c r="D562" s="600" t="s">
        <v>152</v>
      </c>
      <c r="E562" s="600" t="s">
        <v>1206</v>
      </c>
      <c r="F562" s="602">
        <v>21</v>
      </c>
      <c r="G562" s="602">
        <v>1</v>
      </c>
      <c r="H562" s="602">
        <v>17</v>
      </c>
      <c r="I562" s="602">
        <v>2</v>
      </c>
      <c r="J562" s="602">
        <v>1</v>
      </c>
    </row>
    <row r="563" spans="1:10" s="193" customFormat="1" ht="12.75" customHeight="1">
      <c r="A563" s="600" t="s">
        <v>7980</v>
      </c>
      <c r="B563" s="601">
        <v>4</v>
      </c>
      <c r="C563" s="600" t="s">
        <v>7419</v>
      </c>
      <c r="D563" s="600" t="s">
        <v>168</v>
      </c>
      <c r="E563" s="600" t="s">
        <v>1206</v>
      </c>
      <c r="F563" s="602">
        <v>7</v>
      </c>
      <c r="G563" s="602">
        <v>0</v>
      </c>
      <c r="H563" s="602">
        <v>5</v>
      </c>
      <c r="I563" s="602">
        <v>2</v>
      </c>
      <c r="J563" s="602">
        <v>0</v>
      </c>
    </row>
    <row r="564" spans="1:10" s="193" customFormat="1" ht="12.75" customHeight="1">
      <c r="A564" s="600" t="s">
        <v>7981</v>
      </c>
      <c r="B564" s="601">
        <v>4</v>
      </c>
      <c r="C564" s="600" t="s">
        <v>7419</v>
      </c>
      <c r="D564" s="600" t="s">
        <v>153</v>
      </c>
      <c r="E564" s="600" t="s">
        <v>1206</v>
      </c>
      <c r="F564" s="602">
        <v>15</v>
      </c>
      <c r="G564" s="602">
        <v>1</v>
      </c>
      <c r="H564" s="602">
        <v>8</v>
      </c>
      <c r="I564" s="602">
        <v>4</v>
      </c>
      <c r="J564" s="602">
        <v>2</v>
      </c>
    </row>
    <row r="565" spans="1:10" s="193" customFormat="1" ht="12.75" customHeight="1">
      <c r="A565" s="600" t="s">
        <v>7982</v>
      </c>
      <c r="B565" s="601">
        <v>4</v>
      </c>
      <c r="C565" s="600" t="s">
        <v>7419</v>
      </c>
      <c r="D565" s="600" t="s">
        <v>36</v>
      </c>
      <c r="E565" s="600" t="s">
        <v>1206</v>
      </c>
      <c r="F565" s="602">
        <v>13</v>
      </c>
      <c r="G565" s="602">
        <v>1</v>
      </c>
      <c r="H565" s="602">
        <v>8</v>
      </c>
      <c r="I565" s="602">
        <v>3</v>
      </c>
      <c r="J565" s="602">
        <v>1</v>
      </c>
    </row>
    <row r="566" spans="1:10" s="193" customFormat="1" ht="12.75" customHeight="1">
      <c r="A566" s="600" t="s">
        <v>7983</v>
      </c>
      <c r="B566" s="601">
        <v>4</v>
      </c>
      <c r="C566" s="600" t="s">
        <v>7419</v>
      </c>
      <c r="D566" s="600" t="s">
        <v>62</v>
      </c>
      <c r="E566" s="600" t="s">
        <v>1206</v>
      </c>
      <c r="F566" s="602">
        <v>12</v>
      </c>
      <c r="G566" s="602">
        <v>3</v>
      </c>
      <c r="H566" s="602">
        <v>4</v>
      </c>
      <c r="I566" s="602">
        <v>5</v>
      </c>
      <c r="J566" s="602">
        <v>0</v>
      </c>
    </row>
    <row r="567" spans="1:10" s="193" customFormat="1" ht="12.75" customHeight="1">
      <c r="A567" s="600" t="s">
        <v>7984</v>
      </c>
      <c r="B567" s="601">
        <v>4</v>
      </c>
      <c r="C567" s="600" t="s">
        <v>7419</v>
      </c>
      <c r="D567" s="600" t="s">
        <v>85</v>
      </c>
      <c r="E567" s="600" t="s">
        <v>1206</v>
      </c>
      <c r="F567" s="602">
        <v>7</v>
      </c>
      <c r="G567" s="602">
        <v>2</v>
      </c>
      <c r="H567" s="602">
        <v>3</v>
      </c>
      <c r="I567" s="602">
        <v>1</v>
      </c>
      <c r="J567" s="602">
        <v>1</v>
      </c>
    </row>
    <row r="568" spans="1:10" s="193" customFormat="1" ht="12.75" customHeight="1">
      <c r="A568" s="600" t="s">
        <v>7985</v>
      </c>
      <c r="B568" s="601">
        <v>4</v>
      </c>
      <c r="C568" s="600" t="s">
        <v>7419</v>
      </c>
      <c r="D568" s="600" t="s">
        <v>37</v>
      </c>
      <c r="E568" s="600" t="s">
        <v>1206</v>
      </c>
      <c r="F568" s="602">
        <v>15</v>
      </c>
      <c r="G568" s="602">
        <v>1</v>
      </c>
      <c r="H568" s="602">
        <v>9</v>
      </c>
      <c r="I568" s="602">
        <v>3</v>
      </c>
      <c r="J568" s="602">
        <v>2</v>
      </c>
    </row>
    <row r="569" spans="1:10" s="193" customFormat="1" ht="12.75" customHeight="1">
      <c r="A569" s="600" t="s">
        <v>7986</v>
      </c>
      <c r="B569" s="601">
        <v>4</v>
      </c>
      <c r="C569" s="600" t="s">
        <v>7419</v>
      </c>
      <c r="D569" s="600" t="s">
        <v>220</v>
      </c>
      <c r="E569" s="600" t="s">
        <v>1206</v>
      </c>
      <c r="F569" s="602">
        <v>17</v>
      </c>
      <c r="G569" s="602">
        <v>1</v>
      </c>
      <c r="H569" s="602">
        <v>9</v>
      </c>
      <c r="I569" s="602">
        <v>5</v>
      </c>
      <c r="J569" s="602">
        <v>2</v>
      </c>
    </row>
    <row r="570" spans="1:10" s="193" customFormat="1" ht="12.75" customHeight="1">
      <c r="A570" s="600" t="s">
        <v>7987</v>
      </c>
      <c r="B570" s="601">
        <v>4</v>
      </c>
      <c r="C570" s="600" t="s">
        <v>7419</v>
      </c>
      <c r="D570" s="600" t="s">
        <v>38</v>
      </c>
      <c r="E570" s="600" t="s">
        <v>1206</v>
      </c>
      <c r="F570" s="602">
        <v>8</v>
      </c>
      <c r="G570" s="602">
        <v>0</v>
      </c>
      <c r="H570" s="602">
        <v>3</v>
      </c>
      <c r="I570" s="602">
        <v>5</v>
      </c>
      <c r="J570" s="602">
        <v>0</v>
      </c>
    </row>
    <row r="571" spans="1:10" s="193" customFormat="1" ht="12.75" customHeight="1">
      <c r="A571" s="600" t="s">
        <v>7988</v>
      </c>
      <c r="B571" s="601">
        <v>4</v>
      </c>
      <c r="C571" s="600" t="s">
        <v>7419</v>
      </c>
      <c r="D571" s="600" t="s">
        <v>63</v>
      </c>
      <c r="E571" s="600" t="s">
        <v>1206</v>
      </c>
      <c r="F571" s="602">
        <v>16</v>
      </c>
      <c r="G571" s="602">
        <v>5</v>
      </c>
      <c r="H571" s="602">
        <v>8</v>
      </c>
      <c r="I571" s="602">
        <v>3</v>
      </c>
      <c r="J571" s="602">
        <v>0</v>
      </c>
    </row>
    <row r="572" spans="1:10" s="193" customFormat="1" ht="12.75" customHeight="1">
      <c r="A572" s="600" t="s">
        <v>7989</v>
      </c>
      <c r="B572" s="601">
        <v>4</v>
      </c>
      <c r="C572" s="600" t="s">
        <v>7419</v>
      </c>
      <c r="D572" s="600" t="s">
        <v>221</v>
      </c>
      <c r="E572" s="600" t="s">
        <v>1206</v>
      </c>
      <c r="F572" s="602">
        <v>19</v>
      </c>
      <c r="G572" s="602">
        <v>5</v>
      </c>
      <c r="H572" s="602">
        <v>12</v>
      </c>
      <c r="I572" s="602">
        <v>2</v>
      </c>
      <c r="J572" s="602">
        <v>0</v>
      </c>
    </row>
    <row r="573" spans="1:10" s="193" customFormat="1" ht="12.75" customHeight="1">
      <c r="A573" s="600" t="s">
        <v>7990</v>
      </c>
      <c r="B573" s="601">
        <v>4</v>
      </c>
      <c r="C573" s="600" t="s">
        <v>7419</v>
      </c>
      <c r="D573" s="600" t="s">
        <v>193</v>
      </c>
      <c r="E573" s="600" t="s">
        <v>1206</v>
      </c>
      <c r="F573" s="602">
        <v>10</v>
      </c>
      <c r="G573" s="602">
        <v>0</v>
      </c>
      <c r="H573" s="602">
        <v>7</v>
      </c>
      <c r="I573" s="602">
        <v>3</v>
      </c>
      <c r="J573" s="602">
        <v>0</v>
      </c>
    </row>
    <row r="574" spans="1:10" s="193" customFormat="1" ht="12.75" customHeight="1">
      <c r="A574" s="600" t="s">
        <v>7991</v>
      </c>
      <c r="B574" s="601">
        <v>4</v>
      </c>
      <c r="C574" s="600" t="s">
        <v>7419</v>
      </c>
      <c r="D574" s="600" t="s">
        <v>222</v>
      </c>
      <c r="E574" s="600" t="s">
        <v>1206</v>
      </c>
      <c r="F574" s="602">
        <v>28</v>
      </c>
      <c r="G574" s="602">
        <v>1</v>
      </c>
      <c r="H574" s="602">
        <v>13</v>
      </c>
      <c r="I574" s="602">
        <v>11</v>
      </c>
      <c r="J574" s="602">
        <v>3</v>
      </c>
    </row>
    <row r="575" spans="1:10" s="193" customFormat="1" ht="12.75" customHeight="1">
      <c r="A575" s="600" t="s">
        <v>7992</v>
      </c>
      <c r="B575" s="601">
        <v>4</v>
      </c>
      <c r="C575" s="600" t="s">
        <v>7419</v>
      </c>
      <c r="D575" s="600" t="s">
        <v>211</v>
      </c>
      <c r="E575" s="600" t="s">
        <v>1206</v>
      </c>
      <c r="F575" s="602">
        <v>45</v>
      </c>
      <c r="G575" s="602">
        <v>0</v>
      </c>
      <c r="H575" s="602">
        <v>24</v>
      </c>
      <c r="I575" s="602">
        <v>19</v>
      </c>
      <c r="J575" s="602">
        <v>2</v>
      </c>
    </row>
    <row r="576" spans="1:10" s="193" customFormat="1" ht="12.75" customHeight="1">
      <c r="A576" s="600" t="s">
        <v>7993</v>
      </c>
      <c r="B576" s="601">
        <v>4</v>
      </c>
      <c r="C576" s="600" t="s">
        <v>7419</v>
      </c>
      <c r="D576" s="600" t="s">
        <v>212</v>
      </c>
      <c r="E576" s="600" t="s">
        <v>1206</v>
      </c>
      <c r="F576" s="602">
        <v>16</v>
      </c>
      <c r="G576" s="602">
        <v>0</v>
      </c>
      <c r="H576" s="602">
        <v>13</v>
      </c>
      <c r="I576" s="602">
        <v>2</v>
      </c>
      <c r="J576" s="602">
        <v>1</v>
      </c>
    </row>
    <row r="577" spans="1:10" s="193" customFormat="1" ht="12.75" customHeight="1">
      <c r="A577" s="600" t="s">
        <v>7994</v>
      </c>
      <c r="B577" s="601">
        <v>4</v>
      </c>
      <c r="C577" s="600" t="s">
        <v>7419</v>
      </c>
      <c r="D577" s="600" t="s">
        <v>169</v>
      </c>
      <c r="E577" s="600" t="s">
        <v>1206</v>
      </c>
      <c r="F577" s="602">
        <v>9</v>
      </c>
      <c r="G577" s="602">
        <v>1</v>
      </c>
      <c r="H577" s="602">
        <v>4</v>
      </c>
      <c r="I577" s="602">
        <v>4</v>
      </c>
      <c r="J577" s="602">
        <v>0</v>
      </c>
    </row>
    <row r="578" spans="1:10" s="193" customFormat="1" ht="12.75" customHeight="1">
      <c r="A578" s="600" t="s">
        <v>7995</v>
      </c>
      <c r="B578" s="601">
        <v>4</v>
      </c>
      <c r="C578" s="600" t="s">
        <v>7419</v>
      </c>
      <c r="D578" s="600" t="s">
        <v>194</v>
      </c>
      <c r="E578" s="600" t="s">
        <v>1206</v>
      </c>
      <c r="F578" s="602">
        <v>23</v>
      </c>
      <c r="G578" s="602">
        <v>2</v>
      </c>
      <c r="H578" s="602">
        <v>14</v>
      </c>
      <c r="I578" s="602">
        <v>7</v>
      </c>
      <c r="J578" s="602">
        <v>0</v>
      </c>
    </row>
    <row r="579" spans="1:10" s="193" customFormat="1" ht="12.75" customHeight="1">
      <c r="A579" s="600" t="s">
        <v>7996</v>
      </c>
      <c r="B579" s="601">
        <v>4</v>
      </c>
      <c r="C579" s="600" t="s">
        <v>7419</v>
      </c>
      <c r="D579" s="600" t="s">
        <v>94</v>
      </c>
      <c r="E579" s="600" t="s">
        <v>1206</v>
      </c>
      <c r="F579" s="602">
        <v>8</v>
      </c>
      <c r="G579" s="602">
        <v>1</v>
      </c>
      <c r="H579" s="602">
        <v>4</v>
      </c>
      <c r="I579" s="602">
        <v>2</v>
      </c>
      <c r="J579" s="602">
        <v>1</v>
      </c>
    </row>
    <row r="580" spans="1:10" s="193" customFormat="1" ht="12.75" customHeight="1">
      <c r="A580" s="600" t="s">
        <v>7997</v>
      </c>
      <c r="B580" s="601">
        <v>4</v>
      </c>
      <c r="C580" s="600" t="s">
        <v>7419</v>
      </c>
      <c r="D580" s="600" t="s">
        <v>154</v>
      </c>
      <c r="E580" s="600" t="s">
        <v>1206</v>
      </c>
      <c r="F580" s="602">
        <v>25</v>
      </c>
      <c r="G580" s="602">
        <v>1</v>
      </c>
      <c r="H580" s="602">
        <v>18</v>
      </c>
      <c r="I580" s="602">
        <v>4</v>
      </c>
      <c r="J580" s="602">
        <v>2</v>
      </c>
    </row>
    <row r="581" spans="1:10" s="193" customFormat="1" ht="12.75" customHeight="1">
      <c r="A581" s="600" t="s">
        <v>7998</v>
      </c>
      <c r="B581" s="601">
        <v>4</v>
      </c>
      <c r="C581" s="600" t="s">
        <v>7419</v>
      </c>
      <c r="D581" s="600" t="s">
        <v>39</v>
      </c>
      <c r="E581" s="600" t="s">
        <v>1206</v>
      </c>
      <c r="F581" s="602">
        <v>7</v>
      </c>
      <c r="G581" s="602">
        <v>0</v>
      </c>
      <c r="H581" s="602">
        <v>5</v>
      </c>
      <c r="I581" s="602">
        <v>1</v>
      </c>
      <c r="J581" s="602">
        <v>1</v>
      </c>
    </row>
    <row r="582" spans="1:10" s="193" customFormat="1" ht="12.75" customHeight="1">
      <c r="A582" s="600" t="s">
        <v>7999</v>
      </c>
      <c r="B582" s="601">
        <v>4</v>
      </c>
      <c r="C582" s="600" t="s">
        <v>7419</v>
      </c>
      <c r="D582" s="600" t="s">
        <v>223</v>
      </c>
      <c r="E582" s="600" t="s">
        <v>1206</v>
      </c>
      <c r="F582" s="602">
        <v>72</v>
      </c>
      <c r="G582" s="602">
        <v>6</v>
      </c>
      <c r="H582" s="602">
        <v>46</v>
      </c>
      <c r="I582" s="602">
        <v>14</v>
      </c>
      <c r="J582" s="602">
        <v>6</v>
      </c>
    </row>
    <row r="583" spans="1:10" s="193" customFormat="1" ht="12.75" customHeight="1">
      <c r="A583" s="600" t="s">
        <v>8000</v>
      </c>
      <c r="B583" s="601">
        <v>4</v>
      </c>
      <c r="C583" s="600" t="s">
        <v>7419</v>
      </c>
      <c r="D583" s="600" t="s">
        <v>40</v>
      </c>
      <c r="E583" s="600" t="s">
        <v>1206</v>
      </c>
      <c r="F583" s="602">
        <v>16</v>
      </c>
      <c r="G583" s="602">
        <v>1</v>
      </c>
      <c r="H583" s="602">
        <v>10</v>
      </c>
      <c r="I583" s="602">
        <v>4</v>
      </c>
      <c r="J583" s="602">
        <v>1</v>
      </c>
    </row>
    <row r="584" spans="1:10" s="193" customFormat="1" ht="12.75" customHeight="1">
      <c r="A584" s="600" t="s">
        <v>8001</v>
      </c>
      <c r="B584" s="601">
        <v>4</v>
      </c>
      <c r="C584" s="600" t="s">
        <v>7419</v>
      </c>
      <c r="D584" s="600" t="s">
        <v>21</v>
      </c>
      <c r="E584" s="600" t="s">
        <v>1206</v>
      </c>
      <c r="F584" s="602">
        <v>6</v>
      </c>
      <c r="G584" s="602">
        <v>0</v>
      </c>
      <c r="H584" s="602">
        <v>3</v>
      </c>
      <c r="I584" s="602">
        <v>2</v>
      </c>
      <c r="J584" s="602">
        <v>1</v>
      </c>
    </row>
    <row r="585" spans="1:10" s="193" customFormat="1" ht="12.75" customHeight="1">
      <c r="A585" s="600" t="s">
        <v>8002</v>
      </c>
      <c r="B585" s="601">
        <v>4</v>
      </c>
      <c r="C585" s="600" t="s">
        <v>7419</v>
      </c>
      <c r="D585" s="600" t="s">
        <v>224</v>
      </c>
      <c r="E585" s="600" t="s">
        <v>1206</v>
      </c>
      <c r="F585" s="602">
        <v>8</v>
      </c>
      <c r="G585" s="602">
        <v>0</v>
      </c>
      <c r="H585" s="602">
        <v>6</v>
      </c>
      <c r="I585" s="602">
        <v>2</v>
      </c>
      <c r="J585" s="602">
        <v>0</v>
      </c>
    </row>
    <row r="586" spans="1:10" s="193" customFormat="1" ht="12.75" customHeight="1">
      <c r="A586" s="600" t="s">
        <v>8003</v>
      </c>
      <c r="B586" s="601">
        <v>4</v>
      </c>
      <c r="C586" s="600" t="s">
        <v>7419</v>
      </c>
      <c r="D586" s="600" t="s">
        <v>95</v>
      </c>
      <c r="E586" s="600" t="s">
        <v>1206</v>
      </c>
      <c r="F586" s="602">
        <v>42</v>
      </c>
      <c r="G586" s="602">
        <v>3</v>
      </c>
      <c r="H586" s="602">
        <v>26</v>
      </c>
      <c r="I586" s="602">
        <v>11</v>
      </c>
      <c r="J586" s="602">
        <v>2</v>
      </c>
    </row>
    <row r="587" spans="1:10" s="193" customFormat="1" ht="12.75" customHeight="1">
      <c r="A587" s="600" t="s">
        <v>8004</v>
      </c>
      <c r="B587" s="601">
        <v>4</v>
      </c>
      <c r="C587" s="600" t="s">
        <v>7419</v>
      </c>
      <c r="D587" s="600" t="s">
        <v>22</v>
      </c>
      <c r="E587" s="600" t="s">
        <v>1206</v>
      </c>
      <c r="F587" s="602">
        <v>20</v>
      </c>
      <c r="G587" s="602">
        <v>1</v>
      </c>
      <c r="H587" s="602">
        <v>12</v>
      </c>
      <c r="I587" s="602">
        <v>5</v>
      </c>
      <c r="J587" s="602">
        <v>2</v>
      </c>
    </row>
    <row r="588" spans="1:10" s="193" customFormat="1" ht="12.75" customHeight="1">
      <c r="A588" s="600" t="s">
        <v>8005</v>
      </c>
      <c r="B588" s="601">
        <v>4</v>
      </c>
      <c r="C588" s="600" t="s">
        <v>7419</v>
      </c>
      <c r="D588" s="600" t="s">
        <v>195</v>
      </c>
      <c r="E588" s="600" t="s">
        <v>1206</v>
      </c>
      <c r="F588" s="602">
        <v>121</v>
      </c>
      <c r="G588" s="602">
        <v>4</v>
      </c>
      <c r="H588" s="602">
        <v>92</v>
      </c>
      <c r="I588" s="602">
        <v>21</v>
      </c>
      <c r="J588" s="602">
        <v>4</v>
      </c>
    </row>
    <row r="589" spans="1:10" s="193" customFormat="1" ht="12.75" customHeight="1">
      <c r="A589" s="600" t="s">
        <v>8006</v>
      </c>
      <c r="B589" s="601">
        <v>4</v>
      </c>
      <c r="C589" s="600" t="s">
        <v>7419</v>
      </c>
      <c r="D589" s="600" t="s">
        <v>155</v>
      </c>
      <c r="E589" s="600" t="s">
        <v>1206</v>
      </c>
      <c r="F589" s="602">
        <v>20</v>
      </c>
      <c r="G589" s="602">
        <v>1</v>
      </c>
      <c r="H589" s="602">
        <v>13</v>
      </c>
      <c r="I589" s="602">
        <v>5</v>
      </c>
      <c r="J589" s="602">
        <v>1</v>
      </c>
    </row>
    <row r="590" spans="1:10" s="193" customFormat="1" ht="12.75" customHeight="1">
      <c r="A590" s="600" t="s">
        <v>8007</v>
      </c>
      <c r="B590" s="601">
        <v>4</v>
      </c>
      <c r="C590" s="600" t="s">
        <v>7419</v>
      </c>
      <c r="D590" s="600" t="s">
        <v>213</v>
      </c>
      <c r="E590" s="600" t="s">
        <v>1206</v>
      </c>
      <c r="F590" s="602">
        <v>25</v>
      </c>
      <c r="G590" s="602">
        <v>3</v>
      </c>
      <c r="H590" s="602">
        <v>13</v>
      </c>
      <c r="I590" s="602">
        <v>9</v>
      </c>
      <c r="J590" s="602">
        <v>0</v>
      </c>
    </row>
    <row r="591" spans="1:10" s="193" customFormat="1" ht="12.75" customHeight="1">
      <c r="A591" s="600" t="s">
        <v>8008</v>
      </c>
      <c r="B591" s="601">
        <v>4</v>
      </c>
      <c r="C591" s="600" t="s">
        <v>7419</v>
      </c>
      <c r="D591" s="600" t="s">
        <v>41</v>
      </c>
      <c r="E591" s="600" t="s">
        <v>1206</v>
      </c>
      <c r="F591" s="602">
        <v>20</v>
      </c>
      <c r="G591" s="602">
        <v>0</v>
      </c>
      <c r="H591" s="602">
        <v>11</v>
      </c>
      <c r="I591" s="602">
        <v>9</v>
      </c>
      <c r="J591" s="602">
        <v>0</v>
      </c>
    </row>
    <row r="592" spans="1:10" s="193" customFormat="1" ht="12.75" customHeight="1">
      <c r="A592" s="600" t="s">
        <v>8009</v>
      </c>
      <c r="B592" s="601">
        <v>4</v>
      </c>
      <c r="C592" s="600" t="s">
        <v>7419</v>
      </c>
      <c r="D592" s="600" t="s">
        <v>225</v>
      </c>
      <c r="E592" s="600" t="s">
        <v>1206</v>
      </c>
      <c r="F592" s="602">
        <v>6</v>
      </c>
      <c r="G592" s="602">
        <v>1</v>
      </c>
      <c r="H592" s="602">
        <v>3</v>
      </c>
      <c r="I592" s="602">
        <v>1</v>
      </c>
      <c r="J592" s="602">
        <v>1</v>
      </c>
    </row>
    <row r="593" spans="1:10" s="193" customFormat="1" ht="12.75" customHeight="1">
      <c r="A593" s="600" t="s">
        <v>8010</v>
      </c>
      <c r="B593" s="601">
        <v>4</v>
      </c>
      <c r="C593" s="600" t="s">
        <v>7419</v>
      </c>
      <c r="D593" s="600" t="s">
        <v>96</v>
      </c>
      <c r="E593" s="600" t="s">
        <v>1206</v>
      </c>
      <c r="F593" s="602">
        <v>11</v>
      </c>
      <c r="G593" s="602">
        <v>0</v>
      </c>
      <c r="H593" s="602">
        <v>5</v>
      </c>
      <c r="I593" s="602">
        <v>6</v>
      </c>
      <c r="J593" s="602">
        <v>0</v>
      </c>
    </row>
    <row r="594" spans="1:10" s="193" customFormat="1" ht="12.75" customHeight="1">
      <c r="A594" s="600" t="s">
        <v>8011</v>
      </c>
      <c r="B594" s="601">
        <v>4</v>
      </c>
      <c r="C594" s="600" t="s">
        <v>7419</v>
      </c>
      <c r="D594" s="600" t="s">
        <v>214</v>
      </c>
      <c r="E594" s="600" t="s">
        <v>1206</v>
      </c>
      <c r="F594" s="602">
        <v>10</v>
      </c>
      <c r="G594" s="602">
        <v>4</v>
      </c>
      <c r="H594" s="602">
        <v>4</v>
      </c>
      <c r="I594" s="602">
        <v>2</v>
      </c>
      <c r="J594" s="602">
        <v>0</v>
      </c>
    </row>
    <row r="595" spans="1:10" s="193" customFormat="1" ht="12.75" customHeight="1">
      <c r="A595" s="600" t="s">
        <v>8012</v>
      </c>
      <c r="B595" s="601">
        <v>4</v>
      </c>
      <c r="C595" s="600" t="s">
        <v>7419</v>
      </c>
      <c r="D595" s="600" t="s">
        <v>156</v>
      </c>
      <c r="E595" s="600" t="s">
        <v>1206</v>
      </c>
      <c r="F595" s="602">
        <v>10</v>
      </c>
      <c r="G595" s="602">
        <v>0</v>
      </c>
      <c r="H595" s="602">
        <v>9</v>
      </c>
      <c r="I595" s="602">
        <v>1</v>
      </c>
      <c r="J595" s="602">
        <v>0</v>
      </c>
    </row>
    <row r="596" spans="1:10" s="193" customFormat="1" ht="12.75" customHeight="1">
      <c r="A596" s="600" t="s">
        <v>8013</v>
      </c>
      <c r="B596" s="601">
        <v>4</v>
      </c>
      <c r="C596" s="600" t="s">
        <v>7419</v>
      </c>
      <c r="D596" s="600" t="s">
        <v>42</v>
      </c>
      <c r="E596" s="600" t="s">
        <v>1206</v>
      </c>
      <c r="F596" s="602">
        <v>18</v>
      </c>
      <c r="G596" s="602">
        <v>1</v>
      </c>
      <c r="H596" s="602">
        <v>12</v>
      </c>
      <c r="I596" s="602">
        <v>4</v>
      </c>
      <c r="J596" s="602">
        <v>1</v>
      </c>
    </row>
    <row r="597" spans="1:10" s="193" customFormat="1" ht="12.75" customHeight="1">
      <c r="A597" s="600" t="s">
        <v>8014</v>
      </c>
      <c r="B597" s="601">
        <v>4</v>
      </c>
      <c r="C597" s="600" t="s">
        <v>7419</v>
      </c>
      <c r="D597" s="600" t="s">
        <v>64</v>
      </c>
      <c r="E597" s="600" t="s">
        <v>1206</v>
      </c>
      <c r="F597" s="602">
        <v>22</v>
      </c>
      <c r="G597" s="602">
        <v>3</v>
      </c>
      <c r="H597" s="602">
        <v>12</v>
      </c>
      <c r="I597" s="602">
        <v>6</v>
      </c>
      <c r="J597" s="602">
        <v>1</v>
      </c>
    </row>
    <row r="598" spans="1:10" s="193" customFormat="1" ht="12.75" customHeight="1">
      <c r="A598" s="600" t="s">
        <v>8015</v>
      </c>
      <c r="B598" s="601">
        <v>4</v>
      </c>
      <c r="C598" s="600" t="s">
        <v>7419</v>
      </c>
      <c r="D598" s="600" t="s">
        <v>226</v>
      </c>
      <c r="E598" s="600" t="s">
        <v>1206</v>
      </c>
      <c r="F598" s="602">
        <v>14</v>
      </c>
      <c r="G598" s="602">
        <v>1</v>
      </c>
      <c r="H598" s="602">
        <v>11</v>
      </c>
      <c r="I598" s="602">
        <v>2</v>
      </c>
      <c r="J598" s="602">
        <v>0</v>
      </c>
    </row>
    <row r="599" spans="1:10" s="193" customFormat="1" ht="12.75" customHeight="1">
      <c r="A599" s="600" t="s">
        <v>8016</v>
      </c>
      <c r="B599" s="601">
        <v>4</v>
      </c>
      <c r="C599" s="600" t="s">
        <v>7419</v>
      </c>
      <c r="D599" s="600" t="s">
        <v>157</v>
      </c>
      <c r="E599" s="600" t="s">
        <v>1206</v>
      </c>
      <c r="F599" s="602">
        <v>25</v>
      </c>
      <c r="G599" s="602">
        <v>0</v>
      </c>
      <c r="H599" s="602">
        <v>15</v>
      </c>
      <c r="I599" s="602">
        <v>8</v>
      </c>
      <c r="J599" s="602">
        <v>2</v>
      </c>
    </row>
    <row r="600" spans="1:10" s="193" customFormat="1" ht="12.75" customHeight="1">
      <c r="A600" s="600" t="s">
        <v>8017</v>
      </c>
      <c r="B600" s="601">
        <v>4</v>
      </c>
      <c r="C600" s="600" t="s">
        <v>7419</v>
      </c>
      <c r="D600" s="600" t="s">
        <v>158</v>
      </c>
      <c r="E600" s="600" t="s">
        <v>1206</v>
      </c>
      <c r="F600" s="602">
        <v>16</v>
      </c>
      <c r="G600" s="602">
        <v>0</v>
      </c>
      <c r="H600" s="602">
        <v>10</v>
      </c>
      <c r="I600" s="602">
        <v>3</v>
      </c>
      <c r="J600" s="602">
        <v>3</v>
      </c>
    </row>
    <row r="601" spans="1:10" s="193" customFormat="1" ht="12.75" customHeight="1">
      <c r="A601" s="600" t="s">
        <v>8018</v>
      </c>
      <c r="B601" s="601">
        <v>4</v>
      </c>
      <c r="C601" s="600" t="s">
        <v>7419</v>
      </c>
      <c r="D601" s="600" t="s">
        <v>43</v>
      </c>
      <c r="E601" s="600" t="s">
        <v>1206</v>
      </c>
      <c r="F601" s="602">
        <v>15</v>
      </c>
      <c r="G601" s="602">
        <v>3</v>
      </c>
      <c r="H601" s="602">
        <v>8</v>
      </c>
      <c r="I601" s="602">
        <v>4</v>
      </c>
      <c r="J601" s="602">
        <v>0</v>
      </c>
    </row>
    <row r="602" spans="1:10" s="193" customFormat="1" ht="12.75" customHeight="1">
      <c r="A602" s="600" t="s">
        <v>8019</v>
      </c>
      <c r="B602" s="601">
        <v>4</v>
      </c>
      <c r="C602" s="600" t="s">
        <v>7419</v>
      </c>
      <c r="D602" s="600" t="s">
        <v>227</v>
      </c>
      <c r="E602" s="600" t="s">
        <v>1206</v>
      </c>
      <c r="F602" s="602">
        <v>59</v>
      </c>
      <c r="G602" s="602">
        <v>8</v>
      </c>
      <c r="H602" s="602">
        <v>31</v>
      </c>
      <c r="I602" s="602">
        <v>18</v>
      </c>
      <c r="J602" s="602">
        <v>2</v>
      </c>
    </row>
    <row r="603" spans="1:10" s="193" customFormat="1" ht="12.75" customHeight="1">
      <c r="A603" s="600" t="s">
        <v>8020</v>
      </c>
      <c r="B603" s="601">
        <v>4</v>
      </c>
      <c r="C603" s="600" t="s">
        <v>7419</v>
      </c>
      <c r="D603" s="600" t="s">
        <v>196</v>
      </c>
      <c r="E603" s="600" t="s">
        <v>1206</v>
      </c>
      <c r="F603" s="602">
        <v>38</v>
      </c>
      <c r="G603" s="602">
        <v>7</v>
      </c>
      <c r="H603" s="602">
        <v>18</v>
      </c>
      <c r="I603" s="602">
        <v>9</v>
      </c>
      <c r="J603" s="602">
        <v>4</v>
      </c>
    </row>
    <row r="604" spans="1:10" s="193" customFormat="1" ht="12.75" customHeight="1">
      <c r="A604" s="600" t="s">
        <v>8021</v>
      </c>
      <c r="B604" s="601">
        <v>4</v>
      </c>
      <c r="C604" s="600" t="s">
        <v>7419</v>
      </c>
      <c r="D604" s="600" t="s">
        <v>197</v>
      </c>
      <c r="E604" s="600" t="s">
        <v>1206</v>
      </c>
      <c r="F604" s="602">
        <v>82</v>
      </c>
      <c r="G604" s="602">
        <v>7</v>
      </c>
      <c r="H604" s="602">
        <v>56</v>
      </c>
      <c r="I604" s="602">
        <v>13</v>
      </c>
      <c r="J604" s="602">
        <v>6</v>
      </c>
    </row>
    <row r="605" spans="1:10" s="193" customFormat="1" ht="12.75" customHeight="1">
      <c r="A605" s="600" t="s">
        <v>8022</v>
      </c>
      <c r="B605" s="601">
        <v>4</v>
      </c>
      <c r="C605" s="600" t="s">
        <v>7419</v>
      </c>
      <c r="D605" s="600" t="s">
        <v>159</v>
      </c>
      <c r="E605" s="600" t="s">
        <v>1206</v>
      </c>
      <c r="F605" s="602">
        <v>12</v>
      </c>
      <c r="G605" s="602">
        <v>2</v>
      </c>
      <c r="H605" s="602">
        <v>4</v>
      </c>
      <c r="I605" s="602">
        <v>6</v>
      </c>
      <c r="J605" s="602">
        <v>0</v>
      </c>
    </row>
    <row r="606" spans="1:10" s="193" customFormat="1" ht="12.75" customHeight="1">
      <c r="A606" s="600" t="s">
        <v>8023</v>
      </c>
      <c r="B606" s="601">
        <v>4</v>
      </c>
      <c r="C606" s="600" t="s">
        <v>7419</v>
      </c>
      <c r="D606" s="600" t="s">
        <v>44</v>
      </c>
      <c r="E606" s="600" t="s">
        <v>1206</v>
      </c>
      <c r="F606" s="602">
        <v>14</v>
      </c>
      <c r="G606" s="602">
        <v>1</v>
      </c>
      <c r="H606" s="602">
        <v>9</v>
      </c>
      <c r="I606" s="602">
        <v>3</v>
      </c>
      <c r="J606" s="602">
        <v>1</v>
      </c>
    </row>
    <row r="607" spans="1:10" s="193" customFormat="1" ht="12.75" customHeight="1">
      <c r="A607" s="600" t="s">
        <v>8024</v>
      </c>
      <c r="B607" s="601">
        <v>4</v>
      </c>
      <c r="C607" s="600" t="s">
        <v>7419</v>
      </c>
      <c r="D607" s="600" t="s">
        <v>215</v>
      </c>
      <c r="E607" s="600" t="s">
        <v>1206</v>
      </c>
      <c r="F607" s="602">
        <v>56</v>
      </c>
      <c r="G607" s="602">
        <v>4</v>
      </c>
      <c r="H607" s="602">
        <v>30</v>
      </c>
      <c r="I607" s="602">
        <v>18</v>
      </c>
      <c r="J607" s="602">
        <v>4</v>
      </c>
    </row>
    <row r="608" spans="1:10" s="193" customFormat="1" ht="12.75" customHeight="1">
      <c r="A608" s="600" t="s">
        <v>8025</v>
      </c>
      <c r="B608" s="601">
        <v>4</v>
      </c>
      <c r="C608" s="600" t="s">
        <v>7419</v>
      </c>
      <c r="D608" s="600" t="s">
        <v>198</v>
      </c>
      <c r="E608" s="600" t="s">
        <v>1206</v>
      </c>
      <c r="F608" s="602">
        <v>10</v>
      </c>
      <c r="G608" s="602">
        <v>0</v>
      </c>
      <c r="H608" s="602">
        <v>9</v>
      </c>
      <c r="I608" s="602">
        <v>1</v>
      </c>
      <c r="J608" s="602">
        <v>0</v>
      </c>
    </row>
    <row r="609" spans="1:10" s="193" customFormat="1" ht="12.75" customHeight="1">
      <c r="A609" s="600" t="s">
        <v>8026</v>
      </c>
      <c r="B609" s="601">
        <v>4</v>
      </c>
      <c r="C609" s="600" t="s">
        <v>7419</v>
      </c>
      <c r="D609" s="600" t="s">
        <v>180</v>
      </c>
      <c r="E609" s="600" t="s">
        <v>1206</v>
      </c>
      <c r="F609" s="602">
        <v>18</v>
      </c>
      <c r="G609" s="602">
        <v>2</v>
      </c>
      <c r="H609" s="602">
        <v>8</v>
      </c>
      <c r="I609" s="602">
        <v>7</v>
      </c>
      <c r="J609" s="602">
        <v>1</v>
      </c>
    </row>
    <row r="610" spans="1:10" s="193" customFormat="1" ht="12.75" customHeight="1">
      <c r="A610" s="600" t="s">
        <v>8027</v>
      </c>
      <c r="B610" s="601">
        <v>4</v>
      </c>
      <c r="C610" s="600" t="s">
        <v>7419</v>
      </c>
      <c r="D610" s="600" t="s">
        <v>199</v>
      </c>
      <c r="E610" s="600" t="s">
        <v>1206</v>
      </c>
      <c r="F610" s="602">
        <v>24</v>
      </c>
      <c r="G610" s="602">
        <v>1</v>
      </c>
      <c r="H610" s="602">
        <v>19</v>
      </c>
      <c r="I610" s="602">
        <v>4</v>
      </c>
      <c r="J610" s="602">
        <v>0</v>
      </c>
    </row>
    <row r="611" spans="1:10" s="193" customFormat="1" ht="12.75" customHeight="1">
      <c r="A611" s="600" t="s">
        <v>8028</v>
      </c>
      <c r="B611" s="601">
        <v>4</v>
      </c>
      <c r="C611" s="600" t="s">
        <v>7419</v>
      </c>
      <c r="D611" s="600" t="s">
        <v>228</v>
      </c>
      <c r="E611" s="600" t="s">
        <v>1206</v>
      </c>
      <c r="F611" s="602">
        <v>10</v>
      </c>
      <c r="G611" s="602">
        <v>1</v>
      </c>
      <c r="H611" s="602">
        <v>5</v>
      </c>
      <c r="I611" s="602">
        <v>2</v>
      </c>
      <c r="J611" s="602">
        <v>2</v>
      </c>
    </row>
    <row r="612" spans="1:10" s="193" customFormat="1" ht="12.75" customHeight="1">
      <c r="A612" s="600" t="s">
        <v>8029</v>
      </c>
      <c r="B612" s="601">
        <v>4</v>
      </c>
      <c r="C612" s="600" t="s">
        <v>7419</v>
      </c>
      <c r="D612" s="600" t="s">
        <v>229</v>
      </c>
      <c r="E612" s="600" t="s">
        <v>1206</v>
      </c>
      <c r="F612" s="602">
        <v>41</v>
      </c>
      <c r="G612" s="602">
        <v>4</v>
      </c>
      <c r="H612" s="602">
        <v>22</v>
      </c>
      <c r="I612" s="602">
        <v>11</v>
      </c>
      <c r="J612" s="602">
        <v>4</v>
      </c>
    </row>
    <row r="613" spans="1:10" s="193" customFormat="1" ht="12.75" customHeight="1">
      <c r="A613" s="600" t="s">
        <v>8030</v>
      </c>
      <c r="B613" s="601">
        <v>4</v>
      </c>
      <c r="C613" s="600" t="s">
        <v>7419</v>
      </c>
      <c r="D613" s="600" t="s">
        <v>65</v>
      </c>
      <c r="E613" s="600" t="s">
        <v>1206</v>
      </c>
      <c r="F613" s="602">
        <v>27</v>
      </c>
      <c r="G613" s="602">
        <v>0</v>
      </c>
      <c r="H613" s="602">
        <v>12</v>
      </c>
      <c r="I613" s="602">
        <v>13</v>
      </c>
      <c r="J613" s="602">
        <v>2</v>
      </c>
    </row>
    <row r="614" spans="1:10" s="193" customFormat="1" ht="12.75">
      <c r="A614" s="600" t="s">
        <v>5316</v>
      </c>
      <c r="B614" s="601">
        <v>4</v>
      </c>
      <c r="C614" s="600" t="s">
        <v>174</v>
      </c>
      <c r="D614" s="600" t="s">
        <v>66</v>
      </c>
      <c r="E614" s="600" t="s">
        <v>1208</v>
      </c>
      <c r="F614" s="602">
        <v>15</v>
      </c>
      <c r="G614" s="602">
        <v>5</v>
      </c>
      <c r="H614" s="602">
        <v>7</v>
      </c>
      <c r="I614" s="602">
        <v>2</v>
      </c>
      <c r="J614" s="602">
        <v>1</v>
      </c>
    </row>
    <row r="615" spans="1:10" s="193" customFormat="1" ht="12.75" customHeight="1">
      <c r="A615" s="600" t="s">
        <v>5328</v>
      </c>
      <c r="B615" s="601">
        <v>4</v>
      </c>
      <c r="C615" s="600" t="s">
        <v>174</v>
      </c>
      <c r="D615" s="600" t="s">
        <v>100</v>
      </c>
      <c r="E615" s="600" t="s">
        <v>1208</v>
      </c>
      <c r="F615" s="602">
        <v>1</v>
      </c>
      <c r="G615" s="602">
        <v>1</v>
      </c>
      <c r="H615" s="602">
        <v>0</v>
      </c>
      <c r="I615" s="602">
        <v>0</v>
      </c>
      <c r="J615" s="602">
        <v>0</v>
      </c>
    </row>
    <row r="616" spans="1:10" s="193" customFormat="1" ht="12.75" customHeight="1">
      <c r="A616" s="600" t="s">
        <v>8031</v>
      </c>
      <c r="B616" s="601">
        <v>4</v>
      </c>
      <c r="C616" s="600" t="s">
        <v>174</v>
      </c>
      <c r="D616" s="600" t="s">
        <v>87</v>
      </c>
      <c r="E616" s="600" t="s">
        <v>1208</v>
      </c>
      <c r="F616" s="602">
        <v>1</v>
      </c>
      <c r="G616" s="602">
        <v>0</v>
      </c>
      <c r="H616" s="602">
        <v>1</v>
      </c>
      <c r="I616" s="602">
        <v>0</v>
      </c>
      <c r="J616" s="602">
        <v>0</v>
      </c>
    </row>
    <row r="617" spans="1:10" s="193" customFormat="1" ht="12.75" customHeight="1">
      <c r="A617" s="600" t="s">
        <v>8032</v>
      </c>
      <c r="B617" s="601">
        <v>4</v>
      </c>
      <c r="C617" s="600" t="s">
        <v>174</v>
      </c>
      <c r="D617" s="600" t="s">
        <v>78</v>
      </c>
      <c r="E617" s="600" t="s">
        <v>1208</v>
      </c>
      <c r="F617" s="602">
        <v>1</v>
      </c>
      <c r="G617" s="602">
        <v>0</v>
      </c>
      <c r="H617" s="602">
        <v>1</v>
      </c>
      <c r="I617" s="602">
        <v>0</v>
      </c>
      <c r="J617" s="602">
        <v>0</v>
      </c>
    </row>
    <row r="618" spans="1:10" s="193" customFormat="1" ht="12.75" customHeight="1">
      <c r="A618" s="600" t="s">
        <v>5329</v>
      </c>
      <c r="B618" s="601">
        <v>4</v>
      </c>
      <c r="C618" s="600" t="s">
        <v>174</v>
      </c>
      <c r="D618" s="600" t="s">
        <v>204</v>
      </c>
      <c r="E618" s="600" t="s">
        <v>1208</v>
      </c>
      <c r="F618" s="602">
        <v>1</v>
      </c>
      <c r="G618" s="602">
        <v>0</v>
      </c>
      <c r="H618" s="602">
        <v>1</v>
      </c>
      <c r="I618" s="602">
        <v>0</v>
      </c>
      <c r="J618" s="602">
        <v>0</v>
      </c>
    </row>
    <row r="619" spans="1:10" s="193" customFormat="1" ht="12.75" customHeight="1">
      <c r="A619" s="600" t="s">
        <v>8033</v>
      </c>
      <c r="B619" s="601">
        <v>4</v>
      </c>
      <c r="C619" s="600" t="s">
        <v>174</v>
      </c>
      <c r="D619" s="600" t="s">
        <v>218</v>
      </c>
      <c r="E619" s="600" t="s">
        <v>1208</v>
      </c>
      <c r="F619" s="602">
        <v>1</v>
      </c>
      <c r="G619" s="602">
        <v>1</v>
      </c>
      <c r="H619" s="602">
        <v>0</v>
      </c>
      <c r="I619" s="602">
        <v>0</v>
      </c>
      <c r="J619" s="602">
        <v>0</v>
      </c>
    </row>
    <row r="620" spans="1:10" s="193" customFormat="1" ht="12.75" customHeight="1">
      <c r="A620" s="600" t="s">
        <v>8034</v>
      </c>
      <c r="B620" s="601">
        <v>4</v>
      </c>
      <c r="C620" s="600" t="s">
        <v>174</v>
      </c>
      <c r="D620" s="600" t="s">
        <v>106</v>
      </c>
      <c r="E620" s="600" t="s">
        <v>1208</v>
      </c>
      <c r="F620" s="602">
        <v>1</v>
      </c>
      <c r="G620" s="602">
        <v>0</v>
      </c>
      <c r="H620" s="602">
        <v>0</v>
      </c>
      <c r="I620" s="602">
        <v>0</v>
      </c>
      <c r="J620" s="602">
        <v>1</v>
      </c>
    </row>
    <row r="621" spans="1:10" s="193" customFormat="1" ht="12.75" customHeight="1">
      <c r="A621" s="600" t="s">
        <v>8035</v>
      </c>
      <c r="B621" s="601">
        <v>4</v>
      </c>
      <c r="C621" s="600" t="s">
        <v>174</v>
      </c>
      <c r="D621" s="600" t="s">
        <v>185</v>
      </c>
      <c r="E621" s="600" t="s">
        <v>1208</v>
      </c>
      <c r="F621" s="602">
        <v>1</v>
      </c>
      <c r="G621" s="602">
        <v>0</v>
      </c>
      <c r="H621" s="602">
        <v>0</v>
      </c>
      <c r="I621" s="602">
        <v>1</v>
      </c>
      <c r="J621" s="602">
        <v>0</v>
      </c>
    </row>
    <row r="622" spans="1:10" s="193" customFormat="1" ht="12.75" customHeight="1">
      <c r="A622" s="600" t="s">
        <v>8036</v>
      </c>
      <c r="B622" s="601">
        <v>4</v>
      </c>
      <c r="C622" s="600" t="s">
        <v>174</v>
      </c>
      <c r="D622" s="600" t="s">
        <v>110</v>
      </c>
      <c r="E622" s="600" t="s">
        <v>1208</v>
      </c>
      <c r="F622" s="602">
        <v>1</v>
      </c>
      <c r="G622" s="602">
        <v>0</v>
      </c>
      <c r="H622" s="602">
        <v>0</v>
      </c>
      <c r="I622" s="602">
        <v>1</v>
      </c>
      <c r="J622" s="602">
        <v>0</v>
      </c>
    </row>
    <row r="623" spans="1:10" s="193" customFormat="1" ht="12.75" customHeight="1">
      <c r="A623" s="600" t="s">
        <v>8037</v>
      </c>
      <c r="B623" s="601">
        <v>4</v>
      </c>
      <c r="C623" s="600" t="s">
        <v>174</v>
      </c>
      <c r="D623" s="600" t="s">
        <v>115</v>
      </c>
      <c r="E623" s="600" t="s">
        <v>1208</v>
      </c>
      <c r="F623" s="602">
        <v>1</v>
      </c>
      <c r="G623" s="602">
        <v>0</v>
      </c>
      <c r="H623" s="602">
        <v>1</v>
      </c>
      <c r="I623" s="602">
        <v>0</v>
      </c>
      <c r="J623" s="602">
        <v>0</v>
      </c>
    </row>
    <row r="624" spans="1:10" s="193" customFormat="1" ht="12.75" customHeight="1">
      <c r="A624" s="600" t="s">
        <v>8038</v>
      </c>
      <c r="B624" s="601">
        <v>4</v>
      </c>
      <c r="C624" s="600" t="s">
        <v>174</v>
      </c>
      <c r="D624" s="600" t="s">
        <v>146</v>
      </c>
      <c r="E624" s="600" t="s">
        <v>1208</v>
      </c>
      <c r="F624" s="602">
        <v>1</v>
      </c>
      <c r="G624" s="602">
        <v>0</v>
      </c>
      <c r="H624" s="602">
        <v>1</v>
      </c>
      <c r="I624" s="602">
        <v>0</v>
      </c>
      <c r="J624" s="602">
        <v>0</v>
      </c>
    </row>
    <row r="625" spans="1:10" s="193" customFormat="1" ht="12.75" customHeight="1">
      <c r="A625" s="600" t="s">
        <v>8039</v>
      </c>
      <c r="B625" s="601">
        <v>4</v>
      </c>
      <c r="C625" s="600" t="s">
        <v>174</v>
      </c>
      <c r="D625" s="600" t="s">
        <v>149</v>
      </c>
      <c r="E625" s="600" t="s">
        <v>1208</v>
      </c>
      <c r="F625" s="602">
        <v>1</v>
      </c>
      <c r="G625" s="602">
        <v>0</v>
      </c>
      <c r="H625" s="602">
        <v>1</v>
      </c>
      <c r="I625" s="602">
        <v>0</v>
      </c>
      <c r="J625" s="602">
        <v>0</v>
      </c>
    </row>
    <row r="626" spans="1:10" s="193" customFormat="1" ht="12.75" customHeight="1">
      <c r="A626" s="600" t="s">
        <v>8040</v>
      </c>
      <c r="B626" s="601">
        <v>4</v>
      </c>
      <c r="C626" s="600" t="s">
        <v>174</v>
      </c>
      <c r="D626" s="600" t="s">
        <v>81</v>
      </c>
      <c r="E626" s="600" t="s">
        <v>1208</v>
      </c>
      <c r="F626" s="602">
        <v>1</v>
      </c>
      <c r="G626" s="602">
        <v>1</v>
      </c>
      <c r="H626" s="602">
        <v>0</v>
      </c>
      <c r="I626" s="602">
        <v>0</v>
      </c>
      <c r="J626" s="602">
        <v>0</v>
      </c>
    </row>
    <row r="627" spans="1:10" s="193" customFormat="1" ht="12.75" customHeight="1">
      <c r="A627" s="600" t="s">
        <v>8041</v>
      </c>
      <c r="B627" s="601">
        <v>4</v>
      </c>
      <c r="C627" s="600" t="s">
        <v>174</v>
      </c>
      <c r="D627" s="600" t="s">
        <v>151</v>
      </c>
      <c r="E627" s="600" t="s">
        <v>1208</v>
      </c>
      <c r="F627" s="602">
        <v>1</v>
      </c>
      <c r="G627" s="602">
        <v>0</v>
      </c>
      <c r="H627" s="602">
        <v>1</v>
      </c>
      <c r="I627" s="602">
        <v>0</v>
      </c>
      <c r="J627" s="602">
        <v>0</v>
      </c>
    </row>
    <row r="628" spans="1:10" s="193" customFormat="1" ht="12.75" customHeight="1">
      <c r="A628" s="600" t="s">
        <v>8042</v>
      </c>
      <c r="B628" s="601">
        <v>4</v>
      </c>
      <c r="C628" s="600" t="s">
        <v>174</v>
      </c>
      <c r="D628" s="600" t="s">
        <v>221</v>
      </c>
      <c r="E628" s="600" t="s">
        <v>1208</v>
      </c>
      <c r="F628" s="602">
        <v>1</v>
      </c>
      <c r="G628" s="602">
        <v>1</v>
      </c>
      <c r="H628" s="602">
        <v>0</v>
      </c>
      <c r="I628" s="602">
        <v>0</v>
      </c>
      <c r="J628" s="602">
        <v>0</v>
      </c>
    </row>
    <row r="629" spans="1:10" s="193" customFormat="1" ht="12.75" customHeight="1">
      <c r="A629" s="600" t="s">
        <v>8043</v>
      </c>
      <c r="B629" s="601">
        <v>4</v>
      </c>
      <c r="C629" s="600" t="s">
        <v>174</v>
      </c>
      <c r="D629" s="600" t="s">
        <v>154</v>
      </c>
      <c r="E629" s="600" t="s">
        <v>1208</v>
      </c>
      <c r="F629" s="602">
        <v>1</v>
      </c>
      <c r="G629" s="602">
        <v>1</v>
      </c>
      <c r="H629" s="602">
        <v>0</v>
      </c>
      <c r="I629" s="602">
        <v>0</v>
      </c>
      <c r="J629" s="602">
        <v>0</v>
      </c>
    </row>
    <row r="630" spans="1:10" s="193" customFormat="1" ht="12.75">
      <c r="A630" s="600" t="s">
        <v>5317</v>
      </c>
      <c r="B630" s="601">
        <v>4</v>
      </c>
      <c r="C630" s="600" t="s">
        <v>174</v>
      </c>
      <c r="D630" s="600" t="s">
        <v>66</v>
      </c>
      <c r="E630" s="600" t="s">
        <v>1229</v>
      </c>
      <c r="F630" s="602">
        <v>15</v>
      </c>
      <c r="G630" s="602">
        <v>5</v>
      </c>
      <c r="H630" s="602">
        <v>7</v>
      </c>
      <c r="I630" s="602">
        <v>2</v>
      </c>
      <c r="J630" s="602">
        <v>1</v>
      </c>
    </row>
    <row r="631" spans="1:10" s="193" customFormat="1" ht="12.75" customHeight="1">
      <c r="A631" s="600" t="s">
        <v>5330</v>
      </c>
      <c r="B631" s="601">
        <v>4</v>
      </c>
      <c r="C631" s="600" t="s">
        <v>174</v>
      </c>
      <c r="D631" s="600" t="s">
        <v>100</v>
      </c>
      <c r="E631" s="600" t="s">
        <v>1229</v>
      </c>
      <c r="F631" s="602">
        <v>1</v>
      </c>
      <c r="G631" s="602">
        <v>1</v>
      </c>
      <c r="H631" s="602">
        <v>0</v>
      </c>
      <c r="I631" s="602">
        <v>0</v>
      </c>
      <c r="J631" s="602">
        <v>0</v>
      </c>
    </row>
    <row r="632" spans="1:10" s="193" customFormat="1" ht="12.75" customHeight="1">
      <c r="A632" s="600" t="s">
        <v>8044</v>
      </c>
      <c r="B632" s="601">
        <v>4</v>
      </c>
      <c r="C632" s="600" t="s">
        <v>174</v>
      </c>
      <c r="D632" s="600" t="s">
        <v>87</v>
      </c>
      <c r="E632" s="600" t="s">
        <v>1229</v>
      </c>
      <c r="F632" s="602">
        <v>1</v>
      </c>
      <c r="G632" s="602">
        <v>0</v>
      </c>
      <c r="H632" s="602">
        <v>1</v>
      </c>
      <c r="I632" s="602">
        <v>0</v>
      </c>
      <c r="J632" s="602">
        <v>0</v>
      </c>
    </row>
    <row r="633" spans="1:10" s="193" customFormat="1" ht="12.75" customHeight="1">
      <c r="A633" s="600" t="s">
        <v>8045</v>
      </c>
      <c r="B633" s="601">
        <v>4</v>
      </c>
      <c r="C633" s="600" t="s">
        <v>174</v>
      </c>
      <c r="D633" s="600" t="s">
        <v>78</v>
      </c>
      <c r="E633" s="600" t="s">
        <v>1229</v>
      </c>
      <c r="F633" s="602">
        <v>1</v>
      </c>
      <c r="G633" s="602">
        <v>0</v>
      </c>
      <c r="H633" s="602">
        <v>1</v>
      </c>
      <c r="I633" s="602">
        <v>0</v>
      </c>
      <c r="J633" s="602">
        <v>0</v>
      </c>
    </row>
    <row r="634" spans="1:10" s="193" customFormat="1" ht="12.75" customHeight="1">
      <c r="A634" s="600" t="s">
        <v>5331</v>
      </c>
      <c r="B634" s="601">
        <v>4</v>
      </c>
      <c r="C634" s="600" t="s">
        <v>174</v>
      </c>
      <c r="D634" s="600" t="s">
        <v>204</v>
      </c>
      <c r="E634" s="600" t="s">
        <v>1229</v>
      </c>
      <c r="F634" s="602">
        <v>1</v>
      </c>
      <c r="G634" s="602">
        <v>0</v>
      </c>
      <c r="H634" s="602">
        <v>1</v>
      </c>
      <c r="I634" s="602">
        <v>0</v>
      </c>
      <c r="J634" s="602">
        <v>0</v>
      </c>
    </row>
    <row r="635" spans="1:10" s="193" customFormat="1" ht="12.75" customHeight="1">
      <c r="A635" s="600" t="s">
        <v>8046</v>
      </c>
      <c r="B635" s="601">
        <v>4</v>
      </c>
      <c r="C635" s="600" t="s">
        <v>174</v>
      </c>
      <c r="D635" s="600" t="s">
        <v>218</v>
      </c>
      <c r="E635" s="600" t="s">
        <v>1229</v>
      </c>
      <c r="F635" s="602">
        <v>1</v>
      </c>
      <c r="G635" s="602">
        <v>1</v>
      </c>
      <c r="H635" s="602">
        <v>0</v>
      </c>
      <c r="I635" s="602">
        <v>0</v>
      </c>
      <c r="J635" s="602">
        <v>0</v>
      </c>
    </row>
    <row r="636" spans="1:10" s="193" customFormat="1" ht="12.75" customHeight="1">
      <c r="A636" s="600" t="s">
        <v>8047</v>
      </c>
      <c r="B636" s="601">
        <v>4</v>
      </c>
      <c r="C636" s="600" t="s">
        <v>174</v>
      </c>
      <c r="D636" s="600" t="s">
        <v>106</v>
      </c>
      <c r="E636" s="600" t="s">
        <v>1229</v>
      </c>
      <c r="F636" s="602">
        <v>1</v>
      </c>
      <c r="G636" s="602">
        <v>0</v>
      </c>
      <c r="H636" s="602">
        <v>0</v>
      </c>
      <c r="I636" s="602">
        <v>0</v>
      </c>
      <c r="J636" s="602">
        <v>1</v>
      </c>
    </row>
    <row r="637" spans="1:10" s="193" customFormat="1" ht="12.75" customHeight="1">
      <c r="A637" s="600" t="s">
        <v>8048</v>
      </c>
      <c r="B637" s="601">
        <v>4</v>
      </c>
      <c r="C637" s="600" t="s">
        <v>174</v>
      </c>
      <c r="D637" s="600" t="s">
        <v>185</v>
      </c>
      <c r="E637" s="600" t="s">
        <v>1229</v>
      </c>
      <c r="F637" s="602">
        <v>1</v>
      </c>
      <c r="G637" s="602">
        <v>0</v>
      </c>
      <c r="H637" s="602">
        <v>0</v>
      </c>
      <c r="I637" s="602">
        <v>1</v>
      </c>
      <c r="J637" s="602">
        <v>0</v>
      </c>
    </row>
    <row r="638" spans="1:10" s="193" customFormat="1" ht="12.75" customHeight="1">
      <c r="A638" s="600" t="s">
        <v>8049</v>
      </c>
      <c r="B638" s="601">
        <v>4</v>
      </c>
      <c r="C638" s="600" t="s">
        <v>174</v>
      </c>
      <c r="D638" s="600" t="s">
        <v>110</v>
      </c>
      <c r="E638" s="600" t="s">
        <v>1229</v>
      </c>
      <c r="F638" s="602">
        <v>1</v>
      </c>
      <c r="G638" s="602">
        <v>0</v>
      </c>
      <c r="H638" s="602">
        <v>0</v>
      </c>
      <c r="I638" s="602">
        <v>1</v>
      </c>
      <c r="J638" s="602">
        <v>0</v>
      </c>
    </row>
    <row r="639" spans="1:10" s="193" customFormat="1" ht="12.75" customHeight="1">
      <c r="A639" s="600" t="s">
        <v>8050</v>
      </c>
      <c r="B639" s="601">
        <v>4</v>
      </c>
      <c r="C639" s="600" t="s">
        <v>174</v>
      </c>
      <c r="D639" s="600" t="s">
        <v>115</v>
      </c>
      <c r="E639" s="600" t="s">
        <v>1229</v>
      </c>
      <c r="F639" s="602">
        <v>1</v>
      </c>
      <c r="G639" s="602">
        <v>0</v>
      </c>
      <c r="H639" s="602">
        <v>1</v>
      </c>
      <c r="I639" s="602">
        <v>0</v>
      </c>
      <c r="J639" s="602">
        <v>0</v>
      </c>
    </row>
    <row r="640" spans="1:10" s="193" customFormat="1" ht="12.75" customHeight="1">
      <c r="A640" s="600" t="s">
        <v>8051</v>
      </c>
      <c r="B640" s="601">
        <v>4</v>
      </c>
      <c r="C640" s="600" t="s">
        <v>174</v>
      </c>
      <c r="D640" s="600" t="s">
        <v>146</v>
      </c>
      <c r="E640" s="600" t="s">
        <v>1229</v>
      </c>
      <c r="F640" s="602">
        <v>1</v>
      </c>
      <c r="G640" s="602">
        <v>0</v>
      </c>
      <c r="H640" s="602">
        <v>1</v>
      </c>
      <c r="I640" s="602">
        <v>0</v>
      </c>
      <c r="J640" s="602">
        <v>0</v>
      </c>
    </row>
    <row r="641" spans="1:10" s="193" customFormat="1" ht="12.75" customHeight="1">
      <c r="A641" s="600" t="s">
        <v>8052</v>
      </c>
      <c r="B641" s="601">
        <v>4</v>
      </c>
      <c r="C641" s="600" t="s">
        <v>174</v>
      </c>
      <c r="D641" s="600" t="s">
        <v>149</v>
      </c>
      <c r="E641" s="600" t="s">
        <v>1229</v>
      </c>
      <c r="F641" s="602">
        <v>1</v>
      </c>
      <c r="G641" s="602">
        <v>0</v>
      </c>
      <c r="H641" s="602">
        <v>1</v>
      </c>
      <c r="I641" s="602">
        <v>0</v>
      </c>
      <c r="J641" s="602">
        <v>0</v>
      </c>
    </row>
    <row r="642" spans="1:10" s="193" customFormat="1" ht="12.75" customHeight="1">
      <c r="A642" s="600" t="s">
        <v>8053</v>
      </c>
      <c r="B642" s="601">
        <v>4</v>
      </c>
      <c r="C642" s="600" t="s">
        <v>174</v>
      </c>
      <c r="D642" s="600" t="s">
        <v>81</v>
      </c>
      <c r="E642" s="600" t="s">
        <v>1229</v>
      </c>
      <c r="F642" s="602">
        <v>1</v>
      </c>
      <c r="G642" s="602">
        <v>1</v>
      </c>
      <c r="H642" s="602">
        <v>0</v>
      </c>
      <c r="I642" s="602">
        <v>0</v>
      </c>
      <c r="J642" s="602">
        <v>0</v>
      </c>
    </row>
    <row r="643" spans="1:10" s="193" customFormat="1" ht="12.75" customHeight="1">
      <c r="A643" s="600" t="s">
        <v>8054</v>
      </c>
      <c r="B643" s="601">
        <v>4</v>
      </c>
      <c r="C643" s="600" t="s">
        <v>174</v>
      </c>
      <c r="D643" s="600" t="s">
        <v>151</v>
      </c>
      <c r="E643" s="600" t="s">
        <v>1229</v>
      </c>
      <c r="F643" s="602">
        <v>1</v>
      </c>
      <c r="G643" s="602">
        <v>0</v>
      </c>
      <c r="H643" s="602">
        <v>1</v>
      </c>
      <c r="I643" s="602">
        <v>0</v>
      </c>
      <c r="J643" s="602">
        <v>0</v>
      </c>
    </row>
    <row r="644" spans="1:10" s="193" customFormat="1" ht="12.75" customHeight="1">
      <c r="A644" s="600" t="s">
        <v>8055</v>
      </c>
      <c r="B644" s="601">
        <v>4</v>
      </c>
      <c r="C644" s="600" t="s">
        <v>174</v>
      </c>
      <c r="D644" s="600" t="s">
        <v>221</v>
      </c>
      <c r="E644" s="600" t="s">
        <v>1229</v>
      </c>
      <c r="F644" s="602">
        <v>1</v>
      </c>
      <c r="G644" s="602">
        <v>1</v>
      </c>
      <c r="H644" s="602">
        <v>0</v>
      </c>
      <c r="I644" s="602">
        <v>0</v>
      </c>
      <c r="J644" s="602">
        <v>0</v>
      </c>
    </row>
    <row r="645" spans="1:10" s="193" customFormat="1" ht="12.75" customHeight="1">
      <c r="A645" s="600" t="s">
        <v>8056</v>
      </c>
      <c r="B645" s="601">
        <v>4</v>
      </c>
      <c r="C645" s="600" t="s">
        <v>174</v>
      </c>
      <c r="D645" s="600" t="s">
        <v>154</v>
      </c>
      <c r="E645" s="600" t="s">
        <v>1229</v>
      </c>
      <c r="F645" s="602">
        <v>1</v>
      </c>
      <c r="G645" s="602">
        <v>1</v>
      </c>
      <c r="H645" s="602">
        <v>0</v>
      </c>
      <c r="I645" s="602">
        <v>0</v>
      </c>
      <c r="J645" s="602">
        <v>0</v>
      </c>
    </row>
    <row r="646" spans="1:10" s="193" customFormat="1" ht="12.75">
      <c r="A646" s="600" t="s">
        <v>5318</v>
      </c>
      <c r="B646" s="601">
        <v>4</v>
      </c>
      <c r="C646" s="600" t="s">
        <v>174</v>
      </c>
      <c r="D646" s="600" t="s">
        <v>66</v>
      </c>
      <c r="E646" s="600" t="s">
        <v>1207</v>
      </c>
      <c r="F646" s="602">
        <v>15</v>
      </c>
      <c r="G646" s="602">
        <v>5</v>
      </c>
      <c r="H646" s="602">
        <v>7</v>
      </c>
      <c r="I646" s="602">
        <v>3</v>
      </c>
      <c r="J646" s="602">
        <v>0</v>
      </c>
    </row>
    <row r="647" spans="1:10" s="193" customFormat="1" ht="12.75" customHeight="1">
      <c r="A647" s="600" t="s">
        <v>5332</v>
      </c>
      <c r="B647" s="601">
        <v>4</v>
      </c>
      <c r="C647" s="600" t="s">
        <v>174</v>
      </c>
      <c r="D647" s="600" t="s">
        <v>100</v>
      </c>
      <c r="E647" s="600" t="s">
        <v>1207</v>
      </c>
      <c r="F647" s="602">
        <v>1</v>
      </c>
      <c r="G647" s="602">
        <v>1</v>
      </c>
      <c r="H647" s="602">
        <v>0</v>
      </c>
      <c r="I647" s="602">
        <v>0</v>
      </c>
      <c r="J647" s="602">
        <v>0</v>
      </c>
    </row>
    <row r="648" spans="1:10" s="193" customFormat="1" ht="12.75" customHeight="1">
      <c r="A648" s="600" t="s">
        <v>8057</v>
      </c>
      <c r="B648" s="601">
        <v>4</v>
      </c>
      <c r="C648" s="600" t="s">
        <v>174</v>
      </c>
      <c r="D648" s="600" t="s">
        <v>87</v>
      </c>
      <c r="E648" s="600" t="s">
        <v>1207</v>
      </c>
      <c r="F648" s="602">
        <v>1</v>
      </c>
      <c r="G648" s="602">
        <v>0</v>
      </c>
      <c r="H648" s="602">
        <v>1</v>
      </c>
      <c r="I648" s="602">
        <v>0</v>
      </c>
      <c r="J648" s="602">
        <v>0</v>
      </c>
    </row>
    <row r="649" spans="1:10" s="193" customFormat="1" ht="12.75" customHeight="1">
      <c r="A649" s="600" t="s">
        <v>8058</v>
      </c>
      <c r="B649" s="601">
        <v>4</v>
      </c>
      <c r="C649" s="600" t="s">
        <v>174</v>
      </c>
      <c r="D649" s="600" t="s">
        <v>78</v>
      </c>
      <c r="E649" s="600" t="s">
        <v>1207</v>
      </c>
      <c r="F649" s="602">
        <v>1</v>
      </c>
      <c r="G649" s="602">
        <v>0</v>
      </c>
      <c r="H649" s="602">
        <v>1</v>
      </c>
      <c r="I649" s="602">
        <v>0</v>
      </c>
      <c r="J649" s="602">
        <v>0</v>
      </c>
    </row>
    <row r="650" spans="1:10" s="193" customFormat="1" ht="12.75" customHeight="1">
      <c r="A650" s="600" t="s">
        <v>5333</v>
      </c>
      <c r="B650" s="601">
        <v>4</v>
      </c>
      <c r="C650" s="600" t="s">
        <v>174</v>
      </c>
      <c r="D650" s="600" t="s">
        <v>204</v>
      </c>
      <c r="E650" s="600" t="s">
        <v>1207</v>
      </c>
      <c r="F650" s="602">
        <v>1</v>
      </c>
      <c r="G650" s="602">
        <v>0</v>
      </c>
      <c r="H650" s="602">
        <v>1</v>
      </c>
      <c r="I650" s="602">
        <v>0</v>
      </c>
      <c r="J650" s="602">
        <v>0</v>
      </c>
    </row>
    <row r="651" spans="1:10" s="193" customFormat="1" ht="12.75" customHeight="1">
      <c r="A651" s="600" t="s">
        <v>8059</v>
      </c>
      <c r="B651" s="601">
        <v>4</v>
      </c>
      <c r="C651" s="600" t="s">
        <v>174</v>
      </c>
      <c r="D651" s="600" t="s">
        <v>218</v>
      </c>
      <c r="E651" s="600" t="s">
        <v>1207</v>
      </c>
      <c r="F651" s="602">
        <v>1</v>
      </c>
      <c r="G651" s="602">
        <v>1</v>
      </c>
      <c r="H651" s="602">
        <v>0</v>
      </c>
      <c r="I651" s="602">
        <v>0</v>
      </c>
      <c r="J651" s="602">
        <v>0</v>
      </c>
    </row>
    <row r="652" spans="1:10" s="193" customFormat="1" ht="12.75" customHeight="1">
      <c r="A652" s="600" t="s">
        <v>8060</v>
      </c>
      <c r="B652" s="601">
        <v>4</v>
      </c>
      <c r="C652" s="600" t="s">
        <v>174</v>
      </c>
      <c r="D652" s="600" t="s">
        <v>106</v>
      </c>
      <c r="E652" s="600" t="s">
        <v>1207</v>
      </c>
      <c r="F652" s="602">
        <v>1</v>
      </c>
      <c r="G652" s="602">
        <v>0</v>
      </c>
      <c r="H652" s="602">
        <v>0</v>
      </c>
      <c r="I652" s="602">
        <v>1</v>
      </c>
      <c r="J652" s="602">
        <v>0</v>
      </c>
    </row>
    <row r="653" spans="1:10" s="193" customFormat="1" ht="12.75" customHeight="1">
      <c r="A653" s="600" t="s">
        <v>8061</v>
      </c>
      <c r="B653" s="601">
        <v>4</v>
      </c>
      <c r="C653" s="600" t="s">
        <v>174</v>
      </c>
      <c r="D653" s="600" t="s">
        <v>185</v>
      </c>
      <c r="E653" s="600" t="s">
        <v>1207</v>
      </c>
      <c r="F653" s="602">
        <v>1</v>
      </c>
      <c r="G653" s="602">
        <v>0</v>
      </c>
      <c r="H653" s="602">
        <v>0</v>
      </c>
      <c r="I653" s="602">
        <v>1</v>
      </c>
      <c r="J653" s="602">
        <v>0</v>
      </c>
    </row>
    <row r="654" spans="1:10" s="193" customFormat="1" ht="12.75" customHeight="1">
      <c r="A654" s="600" t="s">
        <v>8062</v>
      </c>
      <c r="B654" s="601">
        <v>4</v>
      </c>
      <c r="C654" s="600" t="s">
        <v>174</v>
      </c>
      <c r="D654" s="600" t="s">
        <v>110</v>
      </c>
      <c r="E654" s="600" t="s">
        <v>1207</v>
      </c>
      <c r="F654" s="602">
        <v>1</v>
      </c>
      <c r="G654" s="602">
        <v>0</v>
      </c>
      <c r="H654" s="602">
        <v>0</v>
      </c>
      <c r="I654" s="602">
        <v>1</v>
      </c>
      <c r="J654" s="602">
        <v>0</v>
      </c>
    </row>
    <row r="655" spans="1:10" s="193" customFormat="1" ht="12.75" customHeight="1">
      <c r="A655" s="600" t="s">
        <v>8063</v>
      </c>
      <c r="B655" s="601">
        <v>4</v>
      </c>
      <c r="C655" s="600" t="s">
        <v>174</v>
      </c>
      <c r="D655" s="600" t="s">
        <v>115</v>
      </c>
      <c r="E655" s="600" t="s">
        <v>1207</v>
      </c>
      <c r="F655" s="602">
        <v>1</v>
      </c>
      <c r="G655" s="602">
        <v>0</v>
      </c>
      <c r="H655" s="602">
        <v>1</v>
      </c>
      <c r="I655" s="602">
        <v>0</v>
      </c>
      <c r="J655" s="602">
        <v>0</v>
      </c>
    </row>
    <row r="656" spans="1:10" s="193" customFormat="1" ht="12.75" customHeight="1">
      <c r="A656" s="600" t="s">
        <v>8064</v>
      </c>
      <c r="B656" s="601">
        <v>4</v>
      </c>
      <c r="C656" s="600" t="s">
        <v>174</v>
      </c>
      <c r="D656" s="600" t="s">
        <v>146</v>
      </c>
      <c r="E656" s="600" t="s">
        <v>1207</v>
      </c>
      <c r="F656" s="602">
        <v>1</v>
      </c>
      <c r="G656" s="602">
        <v>0</v>
      </c>
      <c r="H656" s="602">
        <v>1</v>
      </c>
      <c r="I656" s="602">
        <v>0</v>
      </c>
      <c r="J656" s="602">
        <v>0</v>
      </c>
    </row>
    <row r="657" spans="1:10" s="193" customFormat="1" ht="12.75" customHeight="1">
      <c r="A657" s="600" t="s">
        <v>8065</v>
      </c>
      <c r="B657" s="601">
        <v>4</v>
      </c>
      <c r="C657" s="600" t="s">
        <v>174</v>
      </c>
      <c r="D657" s="600" t="s">
        <v>149</v>
      </c>
      <c r="E657" s="600" t="s">
        <v>1207</v>
      </c>
      <c r="F657" s="602">
        <v>1</v>
      </c>
      <c r="G657" s="602">
        <v>0</v>
      </c>
      <c r="H657" s="602">
        <v>1</v>
      </c>
      <c r="I657" s="602">
        <v>0</v>
      </c>
      <c r="J657" s="602">
        <v>0</v>
      </c>
    </row>
    <row r="658" spans="1:10" s="193" customFormat="1" ht="12.75" customHeight="1">
      <c r="A658" s="600" t="s">
        <v>8066</v>
      </c>
      <c r="B658" s="601">
        <v>4</v>
      </c>
      <c r="C658" s="600" t="s">
        <v>174</v>
      </c>
      <c r="D658" s="600" t="s">
        <v>81</v>
      </c>
      <c r="E658" s="600" t="s">
        <v>1207</v>
      </c>
      <c r="F658" s="602">
        <v>1</v>
      </c>
      <c r="G658" s="602">
        <v>1</v>
      </c>
      <c r="H658" s="602">
        <v>0</v>
      </c>
      <c r="I658" s="602">
        <v>0</v>
      </c>
      <c r="J658" s="602">
        <v>0</v>
      </c>
    </row>
    <row r="659" spans="1:10" s="193" customFormat="1" ht="12.75" customHeight="1">
      <c r="A659" s="600" t="s">
        <v>8067</v>
      </c>
      <c r="B659" s="601">
        <v>4</v>
      </c>
      <c r="C659" s="600" t="s">
        <v>174</v>
      </c>
      <c r="D659" s="600" t="s">
        <v>151</v>
      </c>
      <c r="E659" s="600" t="s">
        <v>1207</v>
      </c>
      <c r="F659" s="602">
        <v>1</v>
      </c>
      <c r="G659" s="602">
        <v>0</v>
      </c>
      <c r="H659" s="602">
        <v>1</v>
      </c>
      <c r="I659" s="602">
        <v>0</v>
      </c>
      <c r="J659" s="602">
        <v>0</v>
      </c>
    </row>
    <row r="660" spans="1:10" s="193" customFormat="1" ht="12.75" customHeight="1">
      <c r="A660" s="600" t="s">
        <v>8068</v>
      </c>
      <c r="B660" s="601">
        <v>4</v>
      </c>
      <c r="C660" s="600" t="s">
        <v>174</v>
      </c>
      <c r="D660" s="600" t="s">
        <v>221</v>
      </c>
      <c r="E660" s="600" t="s">
        <v>1207</v>
      </c>
      <c r="F660" s="602">
        <v>1</v>
      </c>
      <c r="G660" s="602">
        <v>1</v>
      </c>
      <c r="H660" s="602">
        <v>0</v>
      </c>
      <c r="I660" s="602">
        <v>0</v>
      </c>
      <c r="J660" s="602">
        <v>0</v>
      </c>
    </row>
    <row r="661" spans="1:10" s="193" customFormat="1" ht="12.75" customHeight="1">
      <c r="A661" s="600" t="s">
        <v>8069</v>
      </c>
      <c r="B661" s="601">
        <v>4</v>
      </c>
      <c r="C661" s="600" t="s">
        <v>174</v>
      </c>
      <c r="D661" s="600" t="s">
        <v>154</v>
      </c>
      <c r="E661" s="600" t="s">
        <v>1207</v>
      </c>
      <c r="F661" s="602">
        <v>1</v>
      </c>
      <c r="G661" s="602">
        <v>1</v>
      </c>
      <c r="H661" s="602">
        <v>0</v>
      </c>
      <c r="I661" s="602">
        <v>0</v>
      </c>
      <c r="J661" s="602">
        <v>0</v>
      </c>
    </row>
    <row r="662" spans="1:10" s="193" customFormat="1" ht="12.75">
      <c r="A662" s="600" t="s">
        <v>5319</v>
      </c>
      <c r="B662" s="601">
        <v>4</v>
      </c>
      <c r="C662" s="600" t="s">
        <v>174</v>
      </c>
      <c r="D662" s="600" t="s">
        <v>66</v>
      </c>
      <c r="E662" s="600" t="s">
        <v>1206</v>
      </c>
      <c r="F662" s="602">
        <v>15</v>
      </c>
      <c r="G662" s="602">
        <v>5</v>
      </c>
      <c r="H662" s="602">
        <v>7</v>
      </c>
      <c r="I662" s="602">
        <v>2</v>
      </c>
      <c r="J662" s="602">
        <v>1</v>
      </c>
    </row>
    <row r="663" spans="1:10" s="193" customFormat="1" ht="12.75" customHeight="1">
      <c r="A663" s="600" t="s">
        <v>5334</v>
      </c>
      <c r="B663" s="601">
        <v>4</v>
      </c>
      <c r="C663" s="600" t="s">
        <v>174</v>
      </c>
      <c r="D663" s="600" t="s">
        <v>100</v>
      </c>
      <c r="E663" s="600" t="s">
        <v>1206</v>
      </c>
      <c r="F663" s="602">
        <v>1</v>
      </c>
      <c r="G663" s="602">
        <v>1</v>
      </c>
      <c r="H663" s="602">
        <v>0</v>
      </c>
      <c r="I663" s="602">
        <v>0</v>
      </c>
      <c r="J663" s="602">
        <v>0</v>
      </c>
    </row>
    <row r="664" spans="1:10" s="193" customFormat="1" ht="12.75" customHeight="1">
      <c r="A664" s="600" t="s">
        <v>8070</v>
      </c>
      <c r="B664" s="601">
        <v>4</v>
      </c>
      <c r="C664" s="600" t="s">
        <v>174</v>
      </c>
      <c r="D664" s="600" t="s">
        <v>87</v>
      </c>
      <c r="E664" s="600" t="s">
        <v>1206</v>
      </c>
      <c r="F664" s="602">
        <v>1</v>
      </c>
      <c r="G664" s="602">
        <v>0</v>
      </c>
      <c r="H664" s="602">
        <v>1</v>
      </c>
      <c r="I664" s="602">
        <v>0</v>
      </c>
      <c r="J664" s="602">
        <v>0</v>
      </c>
    </row>
    <row r="665" spans="1:10" s="193" customFormat="1" ht="12.75" customHeight="1">
      <c r="A665" s="600" t="s">
        <v>8071</v>
      </c>
      <c r="B665" s="601">
        <v>4</v>
      </c>
      <c r="C665" s="600" t="s">
        <v>174</v>
      </c>
      <c r="D665" s="600" t="s">
        <v>78</v>
      </c>
      <c r="E665" s="600" t="s">
        <v>1206</v>
      </c>
      <c r="F665" s="602">
        <v>1</v>
      </c>
      <c r="G665" s="602">
        <v>0</v>
      </c>
      <c r="H665" s="602">
        <v>1</v>
      </c>
      <c r="I665" s="602">
        <v>0</v>
      </c>
      <c r="J665" s="602">
        <v>0</v>
      </c>
    </row>
    <row r="666" spans="1:10" s="193" customFormat="1" ht="12.75" customHeight="1">
      <c r="A666" s="600" t="s">
        <v>5335</v>
      </c>
      <c r="B666" s="601">
        <v>4</v>
      </c>
      <c r="C666" s="600" t="s">
        <v>174</v>
      </c>
      <c r="D666" s="600" t="s">
        <v>204</v>
      </c>
      <c r="E666" s="600" t="s">
        <v>1206</v>
      </c>
      <c r="F666" s="602">
        <v>1</v>
      </c>
      <c r="G666" s="602">
        <v>0</v>
      </c>
      <c r="H666" s="602">
        <v>1</v>
      </c>
      <c r="I666" s="602">
        <v>0</v>
      </c>
      <c r="J666" s="602">
        <v>0</v>
      </c>
    </row>
    <row r="667" spans="1:10" s="193" customFormat="1" ht="12.75" customHeight="1">
      <c r="A667" s="600" t="s">
        <v>8072</v>
      </c>
      <c r="B667" s="601">
        <v>4</v>
      </c>
      <c r="C667" s="600" t="s">
        <v>174</v>
      </c>
      <c r="D667" s="600" t="s">
        <v>218</v>
      </c>
      <c r="E667" s="600" t="s">
        <v>1206</v>
      </c>
      <c r="F667" s="602">
        <v>1</v>
      </c>
      <c r="G667" s="602">
        <v>1</v>
      </c>
      <c r="H667" s="602">
        <v>0</v>
      </c>
      <c r="I667" s="602">
        <v>0</v>
      </c>
      <c r="J667" s="602">
        <v>0</v>
      </c>
    </row>
    <row r="668" spans="1:10" s="193" customFormat="1" ht="12.75" customHeight="1">
      <c r="A668" s="600" t="s">
        <v>8073</v>
      </c>
      <c r="B668" s="601">
        <v>4</v>
      </c>
      <c r="C668" s="600" t="s">
        <v>174</v>
      </c>
      <c r="D668" s="600" t="s">
        <v>106</v>
      </c>
      <c r="E668" s="600" t="s">
        <v>1206</v>
      </c>
      <c r="F668" s="602">
        <v>1</v>
      </c>
      <c r="G668" s="602">
        <v>0</v>
      </c>
      <c r="H668" s="602">
        <v>0</v>
      </c>
      <c r="I668" s="602">
        <v>0</v>
      </c>
      <c r="J668" s="602">
        <v>1</v>
      </c>
    </row>
    <row r="669" spans="1:10" s="193" customFormat="1" ht="12.75" customHeight="1">
      <c r="A669" s="600" t="s">
        <v>8074</v>
      </c>
      <c r="B669" s="601">
        <v>4</v>
      </c>
      <c r="C669" s="600" t="s">
        <v>174</v>
      </c>
      <c r="D669" s="600" t="s">
        <v>185</v>
      </c>
      <c r="E669" s="600" t="s">
        <v>1206</v>
      </c>
      <c r="F669" s="602">
        <v>1</v>
      </c>
      <c r="G669" s="602">
        <v>0</v>
      </c>
      <c r="H669" s="602">
        <v>0</v>
      </c>
      <c r="I669" s="602">
        <v>1</v>
      </c>
      <c r="J669" s="602">
        <v>0</v>
      </c>
    </row>
    <row r="670" spans="1:10" s="193" customFormat="1" ht="12.75" customHeight="1">
      <c r="A670" s="600" t="s">
        <v>8075</v>
      </c>
      <c r="B670" s="601">
        <v>4</v>
      </c>
      <c r="C670" s="600" t="s">
        <v>174</v>
      </c>
      <c r="D670" s="600" t="s">
        <v>110</v>
      </c>
      <c r="E670" s="600" t="s">
        <v>1206</v>
      </c>
      <c r="F670" s="602">
        <v>1</v>
      </c>
      <c r="G670" s="602">
        <v>0</v>
      </c>
      <c r="H670" s="602">
        <v>0</v>
      </c>
      <c r="I670" s="602">
        <v>1</v>
      </c>
      <c r="J670" s="602">
        <v>0</v>
      </c>
    </row>
    <row r="671" spans="1:10" s="193" customFormat="1" ht="12.75" customHeight="1">
      <c r="A671" s="600" t="s">
        <v>8076</v>
      </c>
      <c r="B671" s="601">
        <v>4</v>
      </c>
      <c r="C671" s="600" t="s">
        <v>174</v>
      </c>
      <c r="D671" s="600" t="s">
        <v>115</v>
      </c>
      <c r="E671" s="600" t="s">
        <v>1206</v>
      </c>
      <c r="F671" s="602">
        <v>1</v>
      </c>
      <c r="G671" s="602">
        <v>0</v>
      </c>
      <c r="H671" s="602">
        <v>1</v>
      </c>
      <c r="I671" s="602">
        <v>0</v>
      </c>
      <c r="J671" s="602">
        <v>0</v>
      </c>
    </row>
    <row r="672" spans="1:10" s="193" customFormat="1" ht="12.75" customHeight="1">
      <c r="A672" s="600" t="s">
        <v>8077</v>
      </c>
      <c r="B672" s="601">
        <v>4</v>
      </c>
      <c r="C672" s="600" t="s">
        <v>174</v>
      </c>
      <c r="D672" s="600" t="s">
        <v>146</v>
      </c>
      <c r="E672" s="600" t="s">
        <v>1206</v>
      </c>
      <c r="F672" s="602">
        <v>1</v>
      </c>
      <c r="G672" s="602">
        <v>0</v>
      </c>
      <c r="H672" s="602">
        <v>1</v>
      </c>
      <c r="I672" s="602">
        <v>0</v>
      </c>
      <c r="J672" s="602">
        <v>0</v>
      </c>
    </row>
    <row r="673" spans="1:10" s="193" customFormat="1" ht="12.75" customHeight="1">
      <c r="A673" s="600" t="s">
        <v>8078</v>
      </c>
      <c r="B673" s="601">
        <v>4</v>
      </c>
      <c r="C673" s="600" t="s">
        <v>174</v>
      </c>
      <c r="D673" s="600" t="s">
        <v>149</v>
      </c>
      <c r="E673" s="600" t="s">
        <v>1206</v>
      </c>
      <c r="F673" s="602">
        <v>1</v>
      </c>
      <c r="G673" s="602">
        <v>0</v>
      </c>
      <c r="H673" s="602">
        <v>1</v>
      </c>
      <c r="I673" s="602">
        <v>0</v>
      </c>
      <c r="J673" s="602">
        <v>0</v>
      </c>
    </row>
    <row r="674" spans="1:10" s="193" customFormat="1" ht="12.75" customHeight="1">
      <c r="A674" s="600" t="s">
        <v>8079</v>
      </c>
      <c r="B674" s="601">
        <v>4</v>
      </c>
      <c r="C674" s="600" t="s">
        <v>174</v>
      </c>
      <c r="D674" s="600" t="s">
        <v>81</v>
      </c>
      <c r="E674" s="600" t="s">
        <v>1206</v>
      </c>
      <c r="F674" s="602">
        <v>1</v>
      </c>
      <c r="G674" s="602">
        <v>1</v>
      </c>
      <c r="H674" s="602">
        <v>0</v>
      </c>
      <c r="I674" s="602">
        <v>0</v>
      </c>
      <c r="J674" s="602">
        <v>0</v>
      </c>
    </row>
    <row r="675" spans="1:10" s="193" customFormat="1" ht="12.75" customHeight="1">
      <c r="A675" s="600" t="s">
        <v>8080</v>
      </c>
      <c r="B675" s="601">
        <v>4</v>
      </c>
      <c r="C675" s="600" t="s">
        <v>174</v>
      </c>
      <c r="D675" s="600" t="s">
        <v>151</v>
      </c>
      <c r="E675" s="600" t="s">
        <v>1206</v>
      </c>
      <c r="F675" s="602">
        <v>1</v>
      </c>
      <c r="G675" s="602">
        <v>0</v>
      </c>
      <c r="H675" s="602">
        <v>1</v>
      </c>
      <c r="I675" s="602">
        <v>0</v>
      </c>
      <c r="J675" s="602">
        <v>0</v>
      </c>
    </row>
    <row r="676" spans="1:10" s="193" customFormat="1" ht="12.75" customHeight="1">
      <c r="A676" s="600" t="s">
        <v>8081</v>
      </c>
      <c r="B676" s="601">
        <v>4</v>
      </c>
      <c r="C676" s="600" t="s">
        <v>174</v>
      </c>
      <c r="D676" s="600" t="s">
        <v>221</v>
      </c>
      <c r="E676" s="600" t="s">
        <v>1206</v>
      </c>
      <c r="F676" s="602">
        <v>1</v>
      </c>
      <c r="G676" s="602">
        <v>1</v>
      </c>
      <c r="H676" s="602">
        <v>0</v>
      </c>
      <c r="I676" s="602">
        <v>0</v>
      </c>
      <c r="J676" s="602">
        <v>0</v>
      </c>
    </row>
    <row r="677" spans="1:10" s="193" customFormat="1" ht="12.75" customHeight="1">
      <c r="A677" s="600" t="s">
        <v>8082</v>
      </c>
      <c r="B677" s="601">
        <v>4</v>
      </c>
      <c r="C677" s="600" t="s">
        <v>174</v>
      </c>
      <c r="D677" s="600" t="s">
        <v>154</v>
      </c>
      <c r="E677" s="600" t="s">
        <v>1206</v>
      </c>
      <c r="F677" s="602">
        <v>1</v>
      </c>
      <c r="G677" s="602">
        <v>1</v>
      </c>
      <c r="H677" s="602">
        <v>0</v>
      </c>
      <c r="I677" s="602">
        <v>0</v>
      </c>
      <c r="J677" s="602">
        <v>0</v>
      </c>
    </row>
    <row r="678" spans="1:10" s="193" customFormat="1" ht="12.75">
      <c r="A678" s="600" t="s">
        <v>5320</v>
      </c>
      <c r="B678" s="601">
        <v>4</v>
      </c>
      <c r="C678" s="600" t="s">
        <v>175</v>
      </c>
      <c r="D678" s="600" t="s">
        <v>66</v>
      </c>
      <c r="E678" s="600" t="s">
        <v>1208</v>
      </c>
      <c r="F678" s="602">
        <v>1675</v>
      </c>
      <c r="G678" s="602">
        <v>172</v>
      </c>
      <c r="H678" s="602">
        <v>1031</v>
      </c>
      <c r="I678" s="602">
        <v>381</v>
      </c>
      <c r="J678" s="602">
        <v>91</v>
      </c>
    </row>
    <row r="679" spans="1:10" s="193" customFormat="1" ht="12.75" customHeight="1">
      <c r="A679" s="600" t="s">
        <v>5336</v>
      </c>
      <c r="B679" s="601">
        <v>4</v>
      </c>
      <c r="C679" s="600" t="s">
        <v>175</v>
      </c>
      <c r="D679" s="600" t="s">
        <v>97</v>
      </c>
      <c r="E679" s="600" t="s">
        <v>1208</v>
      </c>
      <c r="F679" s="602">
        <v>8</v>
      </c>
      <c r="G679" s="602">
        <v>0</v>
      </c>
      <c r="H679" s="602">
        <v>3</v>
      </c>
      <c r="I679" s="602">
        <v>4</v>
      </c>
      <c r="J679" s="602">
        <v>1</v>
      </c>
    </row>
    <row r="680" spans="1:10" s="193" customFormat="1" ht="12.75" customHeight="1">
      <c r="A680" s="600" t="s">
        <v>5337</v>
      </c>
      <c r="B680" s="601">
        <v>4</v>
      </c>
      <c r="C680" s="600" t="s">
        <v>175</v>
      </c>
      <c r="D680" s="600" t="s">
        <v>98</v>
      </c>
      <c r="E680" s="600" t="s">
        <v>1208</v>
      </c>
      <c r="F680" s="602">
        <v>11</v>
      </c>
      <c r="G680" s="602">
        <v>2</v>
      </c>
      <c r="H680" s="602">
        <v>6</v>
      </c>
      <c r="I680" s="602">
        <v>3</v>
      </c>
      <c r="J680" s="602">
        <v>0</v>
      </c>
    </row>
    <row r="681" spans="1:10" s="193" customFormat="1" ht="12.75" customHeight="1">
      <c r="A681" s="600" t="s">
        <v>5338</v>
      </c>
      <c r="B681" s="601">
        <v>4</v>
      </c>
      <c r="C681" s="600" t="s">
        <v>175</v>
      </c>
      <c r="D681" s="600" t="s">
        <v>230</v>
      </c>
      <c r="E681" s="600" t="s">
        <v>1208</v>
      </c>
      <c r="F681" s="602">
        <v>7</v>
      </c>
      <c r="G681" s="602">
        <v>1</v>
      </c>
      <c r="H681" s="602">
        <v>3</v>
      </c>
      <c r="I681" s="602">
        <v>2</v>
      </c>
      <c r="J681" s="602">
        <v>1</v>
      </c>
    </row>
    <row r="682" spans="1:10" s="193" customFormat="1" ht="12.75" customHeight="1">
      <c r="A682" s="600" t="s">
        <v>5339</v>
      </c>
      <c r="B682" s="601">
        <v>4</v>
      </c>
      <c r="C682" s="600" t="s">
        <v>175</v>
      </c>
      <c r="D682" s="600" t="s">
        <v>200</v>
      </c>
      <c r="E682" s="600" t="s">
        <v>1208</v>
      </c>
      <c r="F682" s="602">
        <v>6</v>
      </c>
      <c r="G682" s="602">
        <v>2</v>
      </c>
      <c r="H682" s="602">
        <v>3</v>
      </c>
      <c r="I682" s="602">
        <v>0</v>
      </c>
      <c r="J682" s="602">
        <v>1</v>
      </c>
    </row>
    <row r="683" spans="1:10" s="193" customFormat="1" ht="12.75" customHeight="1">
      <c r="A683" s="600" t="s">
        <v>5340</v>
      </c>
      <c r="B683" s="601">
        <v>4</v>
      </c>
      <c r="C683" s="600" t="s">
        <v>175</v>
      </c>
      <c r="D683" s="600" t="s">
        <v>86</v>
      </c>
      <c r="E683" s="600" t="s">
        <v>1208</v>
      </c>
      <c r="F683" s="602">
        <v>6</v>
      </c>
      <c r="G683" s="602">
        <v>1</v>
      </c>
      <c r="H683" s="602">
        <v>5</v>
      </c>
      <c r="I683" s="602">
        <v>0</v>
      </c>
      <c r="J683" s="602">
        <v>0</v>
      </c>
    </row>
    <row r="684" spans="1:10" s="193" customFormat="1" ht="12.75" customHeight="1">
      <c r="A684" s="600" t="s">
        <v>5341</v>
      </c>
      <c r="B684" s="601">
        <v>4</v>
      </c>
      <c r="C684" s="600" t="s">
        <v>175</v>
      </c>
      <c r="D684" s="600" t="s">
        <v>99</v>
      </c>
      <c r="E684" s="600" t="s">
        <v>1208</v>
      </c>
      <c r="F684" s="602">
        <v>11</v>
      </c>
      <c r="G684" s="602">
        <v>2</v>
      </c>
      <c r="H684" s="602">
        <v>8</v>
      </c>
      <c r="I684" s="602">
        <v>0</v>
      </c>
      <c r="J684" s="602">
        <v>1</v>
      </c>
    </row>
    <row r="685" spans="1:10" s="193" customFormat="1" ht="12.75" customHeight="1">
      <c r="A685" s="600" t="s">
        <v>5342</v>
      </c>
      <c r="B685" s="601">
        <v>4</v>
      </c>
      <c r="C685" s="600" t="s">
        <v>175</v>
      </c>
      <c r="D685" s="600" t="s">
        <v>216</v>
      </c>
      <c r="E685" s="600" t="s">
        <v>1208</v>
      </c>
      <c r="F685" s="602">
        <v>54</v>
      </c>
      <c r="G685" s="602">
        <v>6</v>
      </c>
      <c r="H685" s="602">
        <v>26</v>
      </c>
      <c r="I685" s="602">
        <v>18</v>
      </c>
      <c r="J685" s="602">
        <v>4</v>
      </c>
    </row>
    <row r="686" spans="1:10" s="193" customFormat="1" ht="12.75">
      <c r="A686" s="600" t="s">
        <v>5343</v>
      </c>
      <c r="B686" s="601">
        <v>4</v>
      </c>
      <c r="C686" s="600" t="s">
        <v>175</v>
      </c>
      <c r="D686" s="600" t="s">
        <v>23</v>
      </c>
      <c r="E686" s="600" t="s">
        <v>1208</v>
      </c>
      <c r="F686" s="602">
        <v>6</v>
      </c>
      <c r="G686" s="602">
        <v>2</v>
      </c>
      <c r="H686" s="602">
        <v>2</v>
      </c>
      <c r="I686" s="602">
        <v>2</v>
      </c>
      <c r="J686" s="602">
        <v>0</v>
      </c>
    </row>
    <row r="687" spans="1:10" s="193" customFormat="1" ht="12.75">
      <c r="A687" s="600" t="s">
        <v>5344</v>
      </c>
      <c r="B687" s="601">
        <v>4</v>
      </c>
      <c r="C687" s="600" t="s">
        <v>175</v>
      </c>
      <c r="D687" s="600" t="s">
        <v>24</v>
      </c>
      <c r="E687" s="600" t="s">
        <v>1208</v>
      </c>
      <c r="F687" s="602">
        <v>5</v>
      </c>
      <c r="G687" s="602">
        <v>0</v>
      </c>
      <c r="H687" s="602">
        <v>3</v>
      </c>
      <c r="I687" s="602">
        <v>2</v>
      </c>
      <c r="J687" s="602">
        <v>0</v>
      </c>
    </row>
    <row r="688" spans="1:10" s="193" customFormat="1" ht="12.75" customHeight="1">
      <c r="A688" s="600" t="s">
        <v>5345</v>
      </c>
      <c r="B688" s="601">
        <v>4</v>
      </c>
      <c r="C688" s="600" t="s">
        <v>175</v>
      </c>
      <c r="D688" s="600" t="s">
        <v>25</v>
      </c>
      <c r="E688" s="600" t="s">
        <v>1208</v>
      </c>
      <c r="F688" s="602">
        <v>9</v>
      </c>
      <c r="G688" s="602">
        <v>1</v>
      </c>
      <c r="H688" s="602">
        <v>4</v>
      </c>
      <c r="I688" s="602">
        <v>3</v>
      </c>
      <c r="J688" s="602">
        <v>1</v>
      </c>
    </row>
    <row r="689" spans="1:10" s="193" customFormat="1" ht="12.75" customHeight="1">
      <c r="A689" s="600" t="s">
        <v>5346</v>
      </c>
      <c r="B689" s="601">
        <v>4</v>
      </c>
      <c r="C689" s="600" t="s">
        <v>175</v>
      </c>
      <c r="D689" s="600" t="s">
        <v>201</v>
      </c>
      <c r="E689" s="600" t="s">
        <v>1208</v>
      </c>
      <c r="F689" s="602">
        <v>7</v>
      </c>
      <c r="G689" s="602">
        <v>0</v>
      </c>
      <c r="H689" s="602">
        <v>3</v>
      </c>
      <c r="I689" s="602">
        <v>4</v>
      </c>
      <c r="J689" s="602">
        <v>0</v>
      </c>
    </row>
    <row r="690" spans="1:10" s="193" customFormat="1" ht="12.75" customHeight="1">
      <c r="A690" s="600" t="s">
        <v>5347</v>
      </c>
      <c r="B690" s="601">
        <v>4</v>
      </c>
      <c r="C690" s="600" t="s">
        <v>175</v>
      </c>
      <c r="D690" s="600" t="s">
        <v>181</v>
      </c>
      <c r="E690" s="600" t="s">
        <v>1208</v>
      </c>
      <c r="F690" s="602">
        <v>1</v>
      </c>
      <c r="G690" s="602">
        <v>0</v>
      </c>
      <c r="H690" s="602">
        <v>1</v>
      </c>
      <c r="I690" s="602">
        <v>0</v>
      </c>
      <c r="J690" s="602">
        <v>0</v>
      </c>
    </row>
    <row r="691" spans="1:10" s="193" customFormat="1" ht="12.75" customHeight="1">
      <c r="A691" s="600" t="s">
        <v>5348</v>
      </c>
      <c r="B691" s="601">
        <v>4</v>
      </c>
      <c r="C691" s="600" t="s">
        <v>175</v>
      </c>
      <c r="D691" s="600" t="s">
        <v>231</v>
      </c>
      <c r="E691" s="600" t="s">
        <v>1208</v>
      </c>
      <c r="F691" s="602">
        <v>14</v>
      </c>
      <c r="G691" s="602">
        <v>0</v>
      </c>
      <c r="H691" s="602">
        <v>7</v>
      </c>
      <c r="I691" s="602">
        <v>7</v>
      </c>
      <c r="J691" s="602">
        <v>0</v>
      </c>
    </row>
    <row r="692" spans="1:10" s="193" customFormat="1" ht="12.75" customHeight="1">
      <c r="A692" s="600" t="s">
        <v>5349</v>
      </c>
      <c r="B692" s="601">
        <v>4</v>
      </c>
      <c r="C692" s="600" t="s">
        <v>175</v>
      </c>
      <c r="D692" s="600" t="s">
        <v>100</v>
      </c>
      <c r="E692" s="600" t="s">
        <v>1208</v>
      </c>
      <c r="F692" s="602">
        <v>11</v>
      </c>
      <c r="G692" s="602">
        <v>0</v>
      </c>
      <c r="H692" s="602">
        <v>7</v>
      </c>
      <c r="I692" s="602">
        <v>2</v>
      </c>
      <c r="J692" s="602">
        <v>2</v>
      </c>
    </row>
    <row r="693" spans="1:10" s="193" customFormat="1" ht="12.75" customHeight="1">
      <c r="A693" s="600" t="s">
        <v>5350</v>
      </c>
      <c r="B693" s="601">
        <v>4</v>
      </c>
      <c r="C693" s="600" t="s">
        <v>175</v>
      </c>
      <c r="D693" s="600" t="s">
        <v>182</v>
      </c>
      <c r="E693" s="600" t="s">
        <v>1208</v>
      </c>
      <c r="F693" s="602">
        <v>13</v>
      </c>
      <c r="G693" s="602">
        <v>1</v>
      </c>
      <c r="H693" s="602">
        <v>11</v>
      </c>
      <c r="I693" s="602">
        <v>1</v>
      </c>
      <c r="J693" s="602">
        <v>0</v>
      </c>
    </row>
    <row r="694" spans="1:10" s="193" customFormat="1" ht="12.75" customHeight="1">
      <c r="A694" s="600" t="s">
        <v>5351</v>
      </c>
      <c r="B694" s="601">
        <v>4</v>
      </c>
      <c r="C694" s="600" t="s">
        <v>175</v>
      </c>
      <c r="D694" s="600" t="s">
        <v>202</v>
      </c>
      <c r="E694" s="600" t="s">
        <v>1208</v>
      </c>
      <c r="F694" s="602">
        <v>9</v>
      </c>
      <c r="G694" s="602">
        <v>2</v>
      </c>
      <c r="H694" s="602">
        <v>4</v>
      </c>
      <c r="I694" s="602">
        <v>2</v>
      </c>
      <c r="J694" s="602">
        <v>1</v>
      </c>
    </row>
    <row r="695" spans="1:10" s="193" customFormat="1" ht="12.75" customHeight="1">
      <c r="A695" s="600" t="s">
        <v>5352</v>
      </c>
      <c r="B695" s="601">
        <v>4</v>
      </c>
      <c r="C695" s="600" t="s">
        <v>175</v>
      </c>
      <c r="D695" s="600" t="s">
        <v>101</v>
      </c>
      <c r="E695" s="600" t="s">
        <v>1208</v>
      </c>
      <c r="F695" s="602">
        <v>23</v>
      </c>
      <c r="G695" s="602">
        <v>4</v>
      </c>
      <c r="H695" s="602">
        <v>12</v>
      </c>
      <c r="I695" s="602">
        <v>6</v>
      </c>
      <c r="J695" s="602">
        <v>1</v>
      </c>
    </row>
    <row r="696" spans="1:10" s="193" customFormat="1" ht="12.75" customHeight="1">
      <c r="A696" s="600" t="s">
        <v>5353</v>
      </c>
      <c r="B696" s="601">
        <v>4</v>
      </c>
      <c r="C696" s="600" t="s">
        <v>175</v>
      </c>
      <c r="D696" s="600" t="s">
        <v>183</v>
      </c>
      <c r="E696" s="600" t="s">
        <v>1208</v>
      </c>
      <c r="F696" s="602">
        <v>20</v>
      </c>
      <c r="G696" s="602">
        <v>5</v>
      </c>
      <c r="H696" s="602">
        <v>7</v>
      </c>
      <c r="I696" s="602">
        <v>6</v>
      </c>
      <c r="J696" s="602">
        <v>2</v>
      </c>
    </row>
    <row r="697" spans="1:10" s="193" customFormat="1" ht="12.75" customHeight="1">
      <c r="A697" s="600" t="s">
        <v>5354</v>
      </c>
      <c r="B697" s="601">
        <v>4</v>
      </c>
      <c r="C697" s="600" t="s">
        <v>175</v>
      </c>
      <c r="D697" s="600" t="s">
        <v>26</v>
      </c>
      <c r="E697" s="600" t="s">
        <v>1208</v>
      </c>
      <c r="F697" s="602">
        <v>8</v>
      </c>
      <c r="G697" s="602">
        <v>0</v>
      </c>
      <c r="H697" s="602">
        <v>4</v>
      </c>
      <c r="I697" s="602">
        <v>2</v>
      </c>
      <c r="J697" s="602">
        <v>2</v>
      </c>
    </row>
    <row r="698" spans="1:10" s="193" customFormat="1" ht="12.75" customHeight="1">
      <c r="A698" s="600" t="s">
        <v>5355</v>
      </c>
      <c r="B698" s="601">
        <v>4</v>
      </c>
      <c r="C698" s="600" t="s">
        <v>175</v>
      </c>
      <c r="D698" s="600" t="s">
        <v>232</v>
      </c>
      <c r="E698" s="600" t="s">
        <v>1208</v>
      </c>
      <c r="F698" s="602">
        <v>3</v>
      </c>
      <c r="G698" s="602">
        <v>0</v>
      </c>
      <c r="H698" s="602">
        <v>1</v>
      </c>
      <c r="I698" s="602">
        <v>2</v>
      </c>
      <c r="J698" s="602">
        <v>0</v>
      </c>
    </row>
    <row r="699" spans="1:10" s="193" customFormat="1" ht="12.75" customHeight="1">
      <c r="A699" s="600" t="s">
        <v>5356</v>
      </c>
      <c r="B699" s="601">
        <v>4</v>
      </c>
      <c r="C699" s="600" t="s">
        <v>175</v>
      </c>
      <c r="D699" s="600" t="s">
        <v>87</v>
      </c>
      <c r="E699" s="600" t="s">
        <v>1208</v>
      </c>
      <c r="F699" s="602">
        <v>21</v>
      </c>
      <c r="G699" s="602">
        <v>1</v>
      </c>
      <c r="H699" s="602">
        <v>14</v>
      </c>
      <c r="I699" s="602">
        <v>5</v>
      </c>
      <c r="J699" s="602">
        <v>1</v>
      </c>
    </row>
    <row r="700" spans="1:10" s="193" customFormat="1" ht="12.75" customHeight="1">
      <c r="A700" s="600" t="s">
        <v>5357</v>
      </c>
      <c r="B700" s="601">
        <v>4</v>
      </c>
      <c r="C700" s="600" t="s">
        <v>175</v>
      </c>
      <c r="D700" s="600" t="s">
        <v>102</v>
      </c>
      <c r="E700" s="600" t="s">
        <v>1208</v>
      </c>
      <c r="F700" s="602">
        <v>11</v>
      </c>
      <c r="G700" s="602">
        <v>1</v>
      </c>
      <c r="H700" s="602">
        <v>5</v>
      </c>
      <c r="I700" s="602">
        <v>5</v>
      </c>
      <c r="J700" s="602">
        <v>0</v>
      </c>
    </row>
    <row r="701" spans="1:10" s="193" customFormat="1" ht="12.75" customHeight="1">
      <c r="A701" s="600" t="s">
        <v>5358</v>
      </c>
      <c r="B701" s="601">
        <v>4</v>
      </c>
      <c r="C701" s="600" t="s">
        <v>175</v>
      </c>
      <c r="D701" s="600" t="s">
        <v>88</v>
      </c>
      <c r="E701" s="600" t="s">
        <v>1208</v>
      </c>
      <c r="F701" s="602">
        <v>11</v>
      </c>
      <c r="G701" s="602">
        <v>2</v>
      </c>
      <c r="H701" s="602">
        <v>7</v>
      </c>
      <c r="I701" s="602">
        <v>1</v>
      </c>
      <c r="J701" s="602">
        <v>1</v>
      </c>
    </row>
    <row r="702" spans="1:10" s="193" customFormat="1" ht="12.75" customHeight="1">
      <c r="A702" s="600" t="s">
        <v>5359</v>
      </c>
      <c r="B702" s="601">
        <v>4</v>
      </c>
      <c r="C702" s="600" t="s">
        <v>175</v>
      </c>
      <c r="D702" s="600" t="s">
        <v>27</v>
      </c>
      <c r="E702" s="600" t="s">
        <v>1208</v>
      </c>
      <c r="F702" s="602">
        <v>10</v>
      </c>
      <c r="G702" s="602">
        <v>3</v>
      </c>
      <c r="H702" s="602">
        <v>4</v>
      </c>
      <c r="I702" s="602">
        <v>3</v>
      </c>
      <c r="J702" s="602">
        <v>0</v>
      </c>
    </row>
    <row r="703" spans="1:10" s="193" customFormat="1" ht="12.75" customHeight="1">
      <c r="A703" s="600" t="s">
        <v>5360</v>
      </c>
      <c r="B703" s="601">
        <v>4</v>
      </c>
      <c r="C703" s="600" t="s">
        <v>175</v>
      </c>
      <c r="D703" s="600" t="s">
        <v>28</v>
      </c>
      <c r="E703" s="600" t="s">
        <v>1208</v>
      </c>
      <c r="F703" s="602">
        <v>11</v>
      </c>
      <c r="G703" s="602">
        <v>0</v>
      </c>
      <c r="H703" s="602">
        <v>8</v>
      </c>
      <c r="I703" s="602">
        <v>3</v>
      </c>
      <c r="J703" s="602">
        <v>0</v>
      </c>
    </row>
    <row r="704" spans="1:10" s="193" customFormat="1" ht="12.75" customHeight="1">
      <c r="A704" s="600" t="s">
        <v>8083</v>
      </c>
      <c r="B704" s="601">
        <v>4</v>
      </c>
      <c r="C704" s="600" t="s">
        <v>175</v>
      </c>
      <c r="D704" s="600" t="s">
        <v>103</v>
      </c>
      <c r="E704" s="600" t="s">
        <v>1208</v>
      </c>
      <c r="F704" s="602">
        <v>1</v>
      </c>
      <c r="G704" s="602">
        <v>1</v>
      </c>
      <c r="H704" s="602">
        <v>0</v>
      </c>
      <c r="I704" s="602">
        <v>0</v>
      </c>
      <c r="J704" s="602">
        <v>0</v>
      </c>
    </row>
    <row r="705" spans="1:10" s="193" customFormat="1" ht="12.75" customHeight="1">
      <c r="A705" s="600" t="s">
        <v>5361</v>
      </c>
      <c r="B705" s="601">
        <v>4</v>
      </c>
      <c r="C705" s="600" t="s">
        <v>175</v>
      </c>
      <c r="D705" s="600" t="s">
        <v>203</v>
      </c>
      <c r="E705" s="600" t="s">
        <v>1208</v>
      </c>
      <c r="F705" s="602">
        <v>19</v>
      </c>
      <c r="G705" s="602">
        <v>3</v>
      </c>
      <c r="H705" s="602">
        <v>14</v>
      </c>
      <c r="I705" s="602">
        <v>1</v>
      </c>
      <c r="J705" s="602">
        <v>1</v>
      </c>
    </row>
    <row r="706" spans="1:10" s="193" customFormat="1" ht="12.75" customHeight="1">
      <c r="A706" s="600" t="s">
        <v>5362</v>
      </c>
      <c r="B706" s="601">
        <v>4</v>
      </c>
      <c r="C706" s="600" t="s">
        <v>175</v>
      </c>
      <c r="D706" s="600" t="s">
        <v>217</v>
      </c>
      <c r="E706" s="600" t="s">
        <v>1208</v>
      </c>
      <c r="F706" s="602">
        <v>14</v>
      </c>
      <c r="G706" s="602">
        <v>2</v>
      </c>
      <c r="H706" s="602">
        <v>6</v>
      </c>
      <c r="I706" s="602">
        <v>6</v>
      </c>
      <c r="J706" s="602">
        <v>0</v>
      </c>
    </row>
    <row r="707" spans="1:10" s="193" customFormat="1" ht="12.75" customHeight="1">
      <c r="A707" s="600" t="s">
        <v>5363</v>
      </c>
      <c r="B707" s="601">
        <v>4</v>
      </c>
      <c r="C707" s="600" t="s">
        <v>175</v>
      </c>
      <c r="D707" s="600" t="s">
        <v>104</v>
      </c>
      <c r="E707" s="600" t="s">
        <v>1208</v>
      </c>
      <c r="F707" s="602">
        <v>19</v>
      </c>
      <c r="G707" s="602">
        <v>1</v>
      </c>
      <c r="H707" s="602">
        <v>12</v>
      </c>
      <c r="I707" s="602">
        <v>5</v>
      </c>
      <c r="J707" s="602">
        <v>1</v>
      </c>
    </row>
    <row r="708" spans="1:10" s="193" customFormat="1" ht="12.75" customHeight="1">
      <c r="A708" s="600" t="s">
        <v>5364</v>
      </c>
      <c r="B708" s="601">
        <v>4</v>
      </c>
      <c r="C708" s="600" t="s">
        <v>175</v>
      </c>
      <c r="D708" s="600" t="s">
        <v>29</v>
      </c>
      <c r="E708" s="600" t="s">
        <v>1208</v>
      </c>
      <c r="F708" s="602">
        <v>21</v>
      </c>
      <c r="G708" s="602">
        <v>1</v>
      </c>
      <c r="H708" s="602">
        <v>15</v>
      </c>
      <c r="I708" s="602">
        <v>5</v>
      </c>
      <c r="J708" s="602">
        <v>0</v>
      </c>
    </row>
    <row r="709" spans="1:10" s="193" customFormat="1" ht="12.75" customHeight="1">
      <c r="A709" s="600" t="s">
        <v>5365</v>
      </c>
      <c r="B709" s="601">
        <v>4</v>
      </c>
      <c r="C709" s="600" t="s">
        <v>175</v>
      </c>
      <c r="D709" s="600" t="s">
        <v>160</v>
      </c>
      <c r="E709" s="600" t="s">
        <v>1208</v>
      </c>
      <c r="F709" s="602">
        <v>3</v>
      </c>
      <c r="G709" s="602">
        <v>0</v>
      </c>
      <c r="H709" s="602">
        <v>2</v>
      </c>
      <c r="I709" s="602">
        <v>1</v>
      </c>
      <c r="J709" s="602">
        <v>0</v>
      </c>
    </row>
    <row r="710" spans="1:10" s="193" customFormat="1" ht="12.75" customHeight="1">
      <c r="A710" s="600" t="s">
        <v>5366</v>
      </c>
      <c r="B710" s="601">
        <v>4</v>
      </c>
      <c r="C710" s="600" t="s">
        <v>175</v>
      </c>
      <c r="D710" s="600" t="s">
        <v>77</v>
      </c>
      <c r="E710" s="600" t="s">
        <v>1208</v>
      </c>
      <c r="F710" s="602">
        <v>6</v>
      </c>
      <c r="G710" s="602">
        <v>0</v>
      </c>
      <c r="H710" s="602">
        <v>6</v>
      </c>
      <c r="I710" s="602">
        <v>0</v>
      </c>
      <c r="J710" s="602">
        <v>0</v>
      </c>
    </row>
    <row r="711" spans="1:10" s="193" customFormat="1" ht="12.75" customHeight="1">
      <c r="A711" s="600" t="s">
        <v>5367</v>
      </c>
      <c r="B711" s="601">
        <v>4</v>
      </c>
      <c r="C711" s="600" t="s">
        <v>175</v>
      </c>
      <c r="D711" s="600" t="s">
        <v>78</v>
      </c>
      <c r="E711" s="600" t="s">
        <v>1208</v>
      </c>
      <c r="F711" s="602">
        <v>15</v>
      </c>
      <c r="G711" s="602">
        <v>3</v>
      </c>
      <c r="H711" s="602">
        <v>9</v>
      </c>
      <c r="I711" s="602">
        <v>3</v>
      </c>
      <c r="J711" s="602">
        <v>0</v>
      </c>
    </row>
    <row r="712" spans="1:10" s="193" customFormat="1" ht="12.75" customHeight="1">
      <c r="A712" s="600" t="s">
        <v>5368</v>
      </c>
      <c r="B712" s="601">
        <v>4</v>
      </c>
      <c r="C712" s="600" t="s">
        <v>175</v>
      </c>
      <c r="D712" s="600" t="s">
        <v>204</v>
      </c>
      <c r="E712" s="600" t="s">
        <v>1208</v>
      </c>
      <c r="F712" s="602">
        <v>12</v>
      </c>
      <c r="G712" s="602">
        <v>0</v>
      </c>
      <c r="H712" s="602">
        <v>9</v>
      </c>
      <c r="I712" s="602">
        <v>2</v>
      </c>
      <c r="J712" s="602">
        <v>1</v>
      </c>
    </row>
    <row r="713" spans="1:10" s="193" customFormat="1" ht="12.75" customHeight="1">
      <c r="A713" s="600" t="s">
        <v>5369</v>
      </c>
      <c r="B713" s="601">
        <v>4</v>
      </c>
      <c r="C713" s="600" t="s">
        <v>175</v>
      </c>
      <c r="D713" s="600" t="s">
        <v>233</v>
      </c>
      <c r="E713" s="600" t="s">
        <v>1208</v>
      </c>
      <c r="F713" s="602">
        <v>2</v>
      </c>
      <c r="G713" s="602">
        <v>0</v>
      </c>
      <c r="H713" s="602">
        <v>2</v>
      </c>
      <c r="I713" s="602">
        <v>0</v>
      </c>
      <c r="J713" s="602">
        <v>0</v>
      </c>
    </row>
    <row r="714" spans="1:10" s="193" customFormat="1" ht="12.75" customHeight="1">
      <c r="A714" s="600" t="s">
        <v>5370</v>
      </c>
      <c r="B714" s="601">
        <v>4</v>
      </c>
      <c r="C714" s="600" t="s">
        <v>175</v>
      </c>
      <c r="D714" s="600" t="s">
        <v>205</v>
      </c>
      <c r="E714" s="600" t="s">
        <v>1208</v>
      </c>
      <c r="F714" s="602">
        <v>15</v>
      </c>
      <c r="G714" s="602">
        <v>2</v>
      </c>
      <c r="H714" s="602">
        <v>10</v>
      </c>
      <c r="I714" s="602">
        <v>2</v>
      </c>
      <c r="J714" s="602">
        <v>1</v>
      </c>
    </row>
    <row r="715" spans="1:10" s="193" customFormat="1" ht="12.75" customHeight="1">
      <c r="A715" s="600" t="s">
        <v>5371</v>
      </c>
      <c r="B715" s="601">
        <v>4</v>
      </c>
      <c r="C715" s="600" t="s">
        <v>175</v>
      </c>
      <c r="D715" s="600" t="s">
        <v>218</v>
      </c>
      <c r="E715" s="600" t="s">
        <v>1208</v>
      </c>
      <c r="F715" s="602">
        <v>5</v>
      </c>
      <c r="G715" s="602">
        <v>1</v>
      </c>
      <c r="H715" s="602">
        <v>3</v>
      </c>
      <c r="I715" s="602">
        <v>1</v>
      </c>
      <c r="J715" s="602">
        <v>0</v>
      </c>
    </row>
    <row r="716" spans="1:10" s="193" customFormat="1" ht="12.75" customHeight="1">
      <c r="A716" s="600" t="s">
        <v>5372</v>
      </c>
      <c r="B716" s="601">
        <v>4</v>
      </c>
      <c r="C716" s="600" t="s">
        <v>175</v>
      </c>
      <c r="D716" s="600" t="s">
        <v>161</v>
      </c>
      <c r="E716" s="600" t="s">
        <v>1208</v>
      </c>
      <c r="F716" s="602">
        <v>21</v>
      </c>
      <c r="G716" s="602">
        <v>1</v>
      </c>
      <c r="H716" s="602">
        <v>17</v>
      </c>
      <c r="I716" s="602">
        <v>3</v>
      </c>
      <c r="J716" s="602">
        <v>0</v>
      </c>
    </row>
    <row r="717" spans="1:10" s="193" customFormat="1" ht="12.75" customHeight="1">
      <c r="A717" s="600" t="s">
        <v>5373</v>
      </c>
      <c r="B717" s="601">
        <v>4</v>
      </c>
      <c r="C717" s="600" t="s">
        <v>175</v>
      </c>
      <c r="D717" s="600" t="s">
        <v>105</v>
      </c>
      <c r="E717" s="600" t="s">
        <v>1208</v>
      </c>
      <c r="F717" s="602">
        <v>14</v>
      </c>
      <c r="G717" s="602">
        <v>0</v>
      </c>
      <c r="H717" s="602">
        <v>10</v>
      </c>
      <c r="I717" s="602">
        <v>2</v>
      </c>
      <c r="J717" s="602">
        <v>2</v>
      </c>
    </row>
    <row r="718" spans="1:10" s="193" customFormat="1" ht="12.75" customHeight="1">
      <c r="A718" s="600" t="s">
        <v>5374</v>
      </c>
      <c r="B718" s="601">
        <v>4</v>
      </c>
      <c r="C718" s="600" t="s">
        <v>175</v>
      </c>
      <c r="D718" s="600" t="s">
        <v>234</v>
      </c>
      <c r="E718" s="600" t="s">
        <v>1208</v>
      </c>
      <c r="F718" s="602">
        <v>15</v>
      </c>
      <c r="G718" s="602">
        <v>1</v>
      </c>
      <c r="H718" s="602">
        <v>10</v>
      </c>
      <c r="I718" s="602">
        <v>4</v>
      </c>
      <c r="J718" s="602">
        <v>0</v>
      </c>
    </row>
    <row r="719" spans="1:10" s="193" customFormat="1" ht="12.75">
      <c r="A719" s="600" t="s">
        <v>5375</v>
      </c>
      <c r="B719" s="601">
        <v>4</v>
      </c>
      <c r="C719" s="600" t="s">
        <v>175</v>
      </c>
      <c r="D719" s="600" t="s">
        <v>184</v>
      </c>
      <c r="E719" s="600" t="s">
        <v>1208</v>
      </c>
      <c r="F719" s="602">
        <v>13</v>
      </c>
      <c r="G719" s="602">
        <v>2</v>
      </c>
      <c r="H719" s="602">
        <v>6</v>
      </c>
      <c r="I719" s="602">
        <v>5</v>
      </c>
      <c r="J719" s="602">
        <v>0</v>
      </c>
    </row>
    <row r="720" spans="1:10" s="193" customFormat="1" ht="12.75" customHeight="1">
      <c r="A720" s="600" t="s">
        <v>5376</v>
      </c>
      <c r="B720" s="601">
        <v>4</v>
      </c>
      <c r="C720" s="600" t="s">
        <v>175</v>
      </c>
      <c r="D720" s="600" t="s">
        <v>106</v>
      </c>
      <c r="E720" s="600" t="s">
        <v>1208</v>
      </c>
      <c r="F720" s="602">
        <v>12</v>
      </c>
      <c r="G720" s="602">
        <v>0</v>
      </c>
      <c r="H720" s="602">
        <v>8</v>
      </c>
      <c r="I720" s="602">
        <v>3</v>
      </c>
      <c r="J720" s="602">
        <v>1</v>
      </c>
    </row>
    <row r="721" spans="1:10" s="193" customFormat="1" ht="12.75" customHeight="1">
      <c r="A721" s="600" t="s">
        <v>5377</v>
      </c>
      <c r="B721" s="601">
        <v>4</v>
      </c>
      <c r="C721" s="600" t="s">
        <v>175</v>
      </c>
      <c r="D721" s="600" t="s">
        <v>89</v>
      </c>
      <c r="E721" s="600" t="s">
        <v>1208</v>
      </c>
      <c r="F721" s="602">
        <v>38</v>
      </c>
      <c r="G721" s="602">
        <v>5</v>
      </c>
      <c r="H721" s="602">
        <v>16</v>
      </c>
      <c r="I721" s="602">
        <v>14</v>
      </c>
      <c r="J721" s="602">
        <v>3</v>
      </c>
    </row>
    <row r="722" spans="1:10" s="193" customFormat="1" ht="12.75" customHeight="1">
      <c r="A722" s="600" t="s">
        <v>5378</v>
      </c>
      <c r="B722" s="601">
        <v>4</v>
      </c>
      <c r="C722" s="600" t="s">
        <v>175</v>
      </c>
      <c r="D722" s="600" t="s">
        <v>162</v>
      </c>
      <c r="E722" s="600" t="s">
        <v>1208</v>
      </c>
      <c r="F722" s="602">
        <v>5</v>
      </c>
      <c r="G722" s="602">
        <v>1</v>
      </c>
      <c r="H722" s="602">
        <v>4</v>
      </c>
      <c r="I722" s="602">
        <v>0</v>
      </c>
      <c r="J722" s="602">
        <v>0</v>
      </c>
    </row>
    <row r="723" spans="1:10" s="193" customFormat="1" ht="12.75" customHeight="1">
      <c r="A723" s="600" t="s">
        <v>5379</v>
      </c>
      <c r="B723" s="601">
        <v>4</v>
      </c>
      <c r="C723" s="600" t="s">
        <v>175</v>
      </c>
      <c r="D723" s="600" t="s">
        <v>206</v>
      </c>
      <c r="E723" s="600" t="s">
        <v>1208</v>
      </c>
      <c r="F723" s="602">
        <v>20</v>
      </c>
      <c r="G723" s="602">
        <v>1</v>
      </c>
      <c r="H723" s="602">
        <v>13</v>
      </c>
      <c r="I723" s="602">
        <v>6</v>
      </c>
      <c r="J723" s="602">
        <v>0</v>
      </c>
    </row>
    <row r="724" spans="1:10" s="193" customFormat="1" ht="12.75" customHeight="1">
      <c r="A724" s="600" t="s">
        <v>5380</v>
      </c>
      <c r="B724" s="601">
        <v>4</v>
      </c>
      <c r="C724" s="600" t="s">
        <v>175</v>
      </c>
      <c r="D724" s="600" t="s">
        <v>107</v>
      </c>
      <c r="E724" s="600" t="s">
        <v>1208</v>
      </c>
      <c r="F724" s="602">
        <v>11</v>
      </c>
      <c r="G724" s="602">
        <v>0</v>
      </c>
      <c r="H724" s="602">
        <v>9</v>
      </c>
      <c r="I724" s="602">
        <v>1</v>
      </c>
      <c r="J724" s="602">
        <v>1</v>
      </c>
    </row>
    <row r="725" spans="1:10" s="193" customFormat="1" ht="12.75" customHeight="1">
      <c r="A725" s="600" t="s">
        <v>5381</v>
      </c>
      <c r="B725" s="601">
        <v>4</v>
      </c>
      <c r="C725" s="600" t="s">
        <v>175</v>
      </c>
      <c r="D725" s="600" t="s">
        <v>108</v>
      </c>
      <c r="E725" s="600" t="s">
        <v>1208</v>
      </c>
      <c r="F725" s="602">
        <v>6</v>
      </c>
      <c r="G725" s="602">
        <v>0</v>
      </c>
      <c r="H725" s="602">
        <v>5</v>
      </c>
      <c r="I725" s="602">
        <v>1</v>
      </c>
      <c r="J725" s="602">
        <v>0</v>
      </c>
    </row>
    <row r="726" spans="1:10" s="193" customFormat="1" ht="12.75" customHeight="1">
      <c r="A726" s="600" t="s">
        <v>5382</v>
      </c>
      <c r="B726" s="601">
        <v>4</v>
      </c>
      <c r="C726" s="600" t="s">
        <v>175</v>
      </c>
      <c r="D726" s="600" t="s">
        <v>30</v>
      </c>
      <c r="E726" s="600" t="s">
        <v>1208</v>
      </c>
      <c r="F726" s="602">
        <v>3</v>
      </c>
      <c r="G726" s="602">
        <v>1</v>
      </c>
      <c r="H726" s="602">
        <v>1</v>
      </c>
      <c r="I726" s="602">
        <v>1</v>
      </c>
      <c r="J726" s="602">
        <v>0</v>
      </c>
    </row>
    <row r="727" spans="1:10" s="193" customFormat="1" ht="12.75" customHeight="1">
      <c r="A727" s="600" t="s">
        <v>5383</v>
      </c>
      <c r="B727" s="601">
        <v>4</v>
      </c>
      <c r="C727" s="600" t="s">
        <v>175</v>
      </c>
      <c r="D727" s="600" t="s">
        <v>109</v>
      </c>
      <c r="E727" s="600" t="s">
        <v>1208</v>
      </c>
      <c r="F727" s="602">
        <v>5</v>
      </c>
      <c r="G727" s="602">
        <v>2</v>
      </c>
      <c r="H727" s="602">
        <v>2</v>
      </c>
      <c r="I727" s="602">
        <v>0</v>
      </c>
      <c r="J727" s="602">
        <v>1</v>
      </c>
    </row>
    <row r="728" spans="1:10" s="193" customFormat="1" ht="12.75" customHeight="1">
      <c r="A728" s="600" t="s">
        <v>5384</v>
      </c>
      <c r="B728" s="601">
        <v>4</v>
      </c>
      <c r="C728" s="600" t="s">
        <v>175</v>
      </c>
      <c r="D728" s="600" t="s">
        <v>185</v>
      </c>
      <c r="E728" s="600" t="s">
        <v>1208</v>
      </c>
      <c r="F728" s="602">
        <v>38</v>
      </c>
      <c r="G728" s="602">
        <v>3</v>
      </c>
      <c r="H728" s="602">
        <v>25</v>
      </c>
      <c r="I728" s="602">
        <v>7</v>
      </c>
      <c r="J728" s="602">
        <v>3</v>
      </c>
    </row>
    <row r="729" spans="1:10" s="193" customFormat="1" ht="12.75" customHeight="1">
      <c r="A729" s="600" t="s">
        <v>5385</v>
      </c>
      <c r="B729" s="601">
        <v>4</v>
      </c>
      <c r="C729" s="600" t="s">
        <v>175</v>
      </c>
      <c r="D729" s="600" t="s">
        <v>110</v>
      </c>
      <c r="E729" s="600" t="s">
        <v>1208</v>
      </c>
      <c r="F729" s="602">
        <v>8</v>
      </c>
      <c r="G729" s="602">
        <v>0</v>
      </c>
      <c r="H729" s="602">
        <v>5</v>
      </c>
      <c r="I729" s="602">
        <v>2</v>
      </c>
      <c r="J729" s="602">
        <v>1</v>
      </c>
    </row>
    <row r="730" spans="1:10" s="193" customFormat="1" ht="12.75" customHeight="1">
      <c r="A730" s="600" t="s">
        <v>5386</v>
      </c>
      <c r="B730" s="601">
        <v>4</v>
      </c>
      <c r="C730" s="600" t="s">
        <v>175</v>
      </c>
      <c r="D730" s="600" t="s">
        <v>111</v>
      </c>
      <c r="E730" s="600" t="s">
        <v>1208</v>
      </c>
      <c r="F730" s="602">
        <v>5</v>
      </c>
      <c r="G730" s="602">
        <v>0</v>
      </c>
      <c r="H730" s="602">
        <v>2</v>
      </c>
      <c r="I730" s="602">
        <v>2</v>
      </c>
      <c r="J730" s="602">
        <v>1</v>
      </c>
    </row>
    <row r="731" spans="1:10" s="193" customFormat="1" ht="12.75" customHeight="1">
      <c r="A731" s="600" t="s">
        <v>8084</v>
      </c>
      <c r="B731" s="601">
        <v>4</v>
      </c>
      <c r="C731" s="600" t="s">
        <v>175</v>
      </c>
      <c r="D731" s="600" t="s">
        <v>163</v>
      </c>
      <c r="E731" s="600" t="s">
        <v>1208</v>
      </c>
      <c r="F731" s="602">
        <v>1</v>
      </c>
      <c r="G731" s="602">
        <v>0</v>
      </c>
      <c r="H731" s="602">
        <v>0</v>
      </c>
      <c r="I731" s="602">
        <v>1</v>
      </c>
      <c r="J731" s="602">
        <v>0</v>
      </c>
    </row>
    <row r="732" spans="1:10" s="193" customFormat="1" ht="12.75" customHeight="1">
      <c r="A732" s="600" t="s">
        <v>5387</v>
      </c>
      <c r="B732" s="601">
        <v>4</v>
      </c>
      <c r="C732" s="600" t="s">
        <v>175</v>
      </c>
      <c r="D732" s="600" t="s">
        <v>112</v>
      </c>
      <c r="E732" s="600" t="s">
        <v>1208</v>
      </c>
      <c r="F732" s="602">
        <v>13</v>
      </c>
      <c r="G732" s="602">
        <v>1</v>
      </c>
      <c r="H732" s="602">
        <v>7</v>
      </c>
      <c r="I732" s="602">
        <v>5</v>
      </c>
      <c r="J732" s="602">
        <v>0</v>
      </c>
    </row>
    <row r="733" spans="1:10" s="193" customFormat="1" ht="12.75" customHeight="1">
      <c r="A733" s="600" t="s">
        <v>5388</v>
      </c>
      <c r="B733" s="601">
        <v>4</v>
      </c>
      <c r="C733" s="600" t="s">
        <v>175</v>
      </c>
      <c r="D733" s="600" t="s">
        <v>219</v>
      </c>
      <c r="E733" s="600" t="s">
        <v>1208</v>
      </c>
      <c r="F733" s="602">
        <v>6</v>
      </c>
      <c r="G733" s="602">
        <v>3</v>
      </c>
      <c r="H733" s="602">
        <v>2</v>
      </c>
      <c r="I733" s="602">
        <v>1</v>
      </c>
      <c r="J733" s="602">
        <v>0</v>
      </c>
    </row>
    <row r="734" spans="1:10" s="193" customFormat="1" ht="12.75" customHeight="1">
      <c r="A734" s="600" t="s">
        <v>5389</v>
      </c>
      <c r="B734" s="601">
        <v>4</v>
      </c>
      <c r="C734" s="600" t="s">
        <v>175</v>
      </c>
      <c r="D734" s="600" t="s">
        <v>90</v>
      </c>
      <c r="E734" s="600" t="s">
        <v>1208</v>
      </c>
      <c r="F734" s="602">
        <v>51</v>
      </c>
      <c r="G734" s="602">
        <v>4</v>
      </c>
      <c r="H734" s="602">
        <v>38</v>
      </c>
      <c r="I734" s="602">
        <v>8</v>
      </c>
      <c r="J734" s="602">
        <v>1</v>
      </c>
    </row>
    <row r="735" spans="1:10" s="193" customFormat="1" ht="12.75" customHeight="1">
      <c r="A735" s="600" t="s">
        <v>5390</v>
      </c>
      <c r="B735" s="601">
        <v>4</v>
      </c>
      <c r="C735" s="600" t="s">
        <v>175</v>
      </c>
      <c r="D735" s="600" t="s">
        <v>113</v>
      </c>
      <c r="E735" s="600" t="s">
        <v>1208</v>
      </c>
      <c r="F735" s="602">
        <v>5</v>
      </c>
      <c r="G735" s="602">
        <v>0</v>
      </c>
      <c r="H735" s="602">
        <v>5</v>
      </c>
      <c r="I735" s="602">
        <v>0</v>
      </c>
      <c r="J735" s="602">
        <v>0</v>
      </c>
    </row>
    <row r="736" spans="1:10" s="193" customFormat="1" ht="12.75" customHeight="1">
      <c r="A736" s="600" t="s">
        <v>5391</v>
      </c>
      <c r="B736" s="601">
        <v>4</v>
      </c>
      <c r="C736" s="600" t="s">
        <v>175</v>
      </c>
      <c r="D736" s="600" t="s">
        <v>114</v>
      </c>
      <c r="E736" s="600" t="s">
        <v>1208</v>
      </c>
      <c r="F736" s="602">
        <v>4</v>
      </c>
      <c r="G736" s="602">
        <v>1</v>
      </c>
      <c r="H736" s="602">
        <v>3</v>
      </c>
      <c r="I736" s="602">
        <v>0</v>
      </c>
      <c r="J736" s="602">
        <v>0</v>
      </c>
    </row>
    <row r="737" spans="1:10" s="193" customFormat="1" ht="12.75" customHeight="1">
      <c r="A737" s="600" t="s">
        <v>5392</v>
      </c>
      <c r="B737" s="601">
        <v>4</v>
      </c>
      <c r="C737" s="600" t="s">
        <v>175</v>
      </c>
      <c r="D737" s="600" t="s">
        <v>186</v>
      </c>
      <c r="E737" s="600" t="s">
        <v>1208</v>
      </c>
      <c r="F737" s="602">
        <v>3</v>
      </c>
      <c r="G737" s="602">
        <v>0</v>
      </c>
      <c r="H737" s="602">
        <v>3</v>
      </c>
      <c r="I737" s="602">
        <v>0</v>
      </c>
      <c r="J737" s="602">
        <v>0</v>
      </c>
    </row>
    <row r="738" spans="1:10" s="193" customFormat="1" ht="12.75" customHeight="1">
      <c r="A738" s="600" t="s">
        <v>5393</v>
      </c>
      <c r="B738" s="601">
        <v>4</v>
      </c>
      <c r="C738" s="600" t="s">
        <v>175</v>
      </c>
      <c r="D738" s="600" t="s">
        <v>115</v>
      </c>
      <c r="E738" s="600" t="s">
        <v>1208</v>
      </c>
      <c r="F738" s="602">
        <v>5</v>
      </c>
      <c r="G738" s="602">
        <v>0</v>
      </c>
      <c r="H738" s="602">
        <v>3</v>
      </c>
      <c r="I738" s="602">
        <v>1</v>
      </c>
      <c r="J738" s="602">
        <v>1</v>
      </c>
    </row>
    <row r="739" spans="1:10" s="193" customFormat="1" ht="12.75" customHeight="1">
      <c r="A739" s="600" t="s">
        <v>5394</v>
      </c>
      <c r="B739" s="601">
        <v>4</v>
      </c>
      <c r="C739" s="600" t="s">
        <v>175</v>
      </c>
      <c r="D739" s="600" t="s">
        <v>146</v>
      </c>
      <c r="E739" s="600" t="s">
        <v>1208</v>
      </c>
      <c r="F739" s="602">
        <v>4</v>
      </c>
      <c r="G739" s="602">
        <v>1</v>
      </c>
      <c r="H739" s="602">
        <v>3</v>
      </c>
      <c r="I739" s="602">
        <v>0</v>
      </c>
      <c r="J739" s="602">
        <v>0</v>
      </c>
    </row>
    <row r="740" spans="1:10" s="193" customFormat="1" ht="12.75" customHeight="1">
      <c r="A740" s="600" t="s">
        <v>5395</v>
      </c>
      <c r="B740" s="601">
        <v>4</v>
      </c>
      <c r="C740" s="600" t="s">
        <v>175</v>
      </c>
      <c r="D740" s="600" t="s">
        <v>187</v>
      </c>
      <c r="E740" s="600" t="s">
        <v>1208</v>
      </c>
      <c r="F740" s="602">
        <v>45</v>
      </c>
      <c r="G740" s="602">
        <v>6</v>
      </c>
      <c r="H740" s="602">
        <v>28</v>
      </c>
      <c r="I740" s="602">
        <v>10</v>
      </c>
      <c r="J740" s="602">
        <v>1</v>
      </c>
    </row>
    <row r="741" spans="1:10" s="193" customFormat="1" ht="12.75" customHeight="1">
      <c r="A741" s="600" t="s">
        <v>5396</v>
      </c>
      <c r="B741" s="601">
        <v>4</v>
      </c>
      <c r="C741" s="600" t="s">
        <v>175</v>
      </c>
      <c r="D741" s="600" t="s">
        <v>235</v>
      </c>
      <c r="E741" s="600" t="s">
        <v>1208</v>
      </c>
      <c r="F741" s="602">
        <v>17</v>
      </c>
      <c r="G741" s="602">
        <v>0</v>
      </c>
      <c r="H741" s="602">
        <v>14</v>
      </c>
      <c r="I741" s="602">
        <v>3</v>
      </c>
      <c r="J741" s="602">
        <v>0</v>
      </c>
    </row>
    <row r="742" spans="1:10" s="193" customFormat="1" ht="12.75" customHeight="1">
      <c r="A742" s="600" t="s">
        <v>5397</v>
      </c>
      <c r="B742" s="601">
        <v>4</v>
      </c>
      <c r="C742" s="600" t="s">
        <v>175</v>
      </c>
      <c r="D742" s="600" t="s">
        <v>147</v>
      </c>
      <c r="E742" s="600" t="s">
        <v>1208</v>
      </c>
      <c r="F742" s="602">
        <v>5</v>
      </c>
      <c r="G742" s="602">
        <v>1</v>
      </c>
      <c r="H742" s="602">
        <v>3</v>
      </c>
      <c r="I742" s="602">
        <v>1</v>
      </c>
      <c r="J742" s="602">
        <v>0</v>
      </c>
    </row>
    <row r="743" spans="1:10" s="193" customFormat="1" ht="12.75" customHeight="1">
      <c r="A743" s="600" t="s">
        <v>5398</v>
      </c>
      <c r="B743" s="601">
        <v>4</v>
      </c>
      <c r="C743" s="600" t="s">
        <v>175</v>
      </c>
      <c r="D743" s="600" t="s">
        <v>118</v>
      </c>
      <c r="E743" s="600" t="s">
        <v>1208</v>
      </c>
      <c r="F743" s="602">
        <v>11</v>
      </c>
      <c r="G743" s="602">
        <v>3</v>
      </c>
      <c r="H743" s="602">
        <v>7</v>
      </c>
      <c r="I743" s="602">
        <v>1</v>
      </c>
      <c r="J743" s="602">
        <v>0</v>
      </c>
    </row>
    <row r="744" spans="1:10" s="193" customFormat="1" ht="12.75" customHeight="1">
      <c r="A744" s="600" t="s">
        <v>5399</v>
      </c>
      <c r="B744" s="601">
        <v>4</v>
      </c>
      <c r="C744" s="600" t="s">
        <v>175</v>
      </c>
      <c r="D744" s="600" t="s">
        <v>31</v>
      </c>
      <c r="E744" s="600" t="s">
        <v>1208</v>
      </c>
      <c r="F744" s="602">
        <v>1</v>
      </c>
      <c r="G744" s="602">
        <v>0</v>
      </c>
      <c r="H744" s="602">
        <v>0</v>
      </c>
      <c r="I744" s="602">
        <v>1</v>
      </c>
      <c r="J744" s="602">
        <v>0</v>
      </c>
    </row>
    <row r="745" spans="1:10" s="193" customFormat="1" ht="12.75" customHeight="1">
      <c r="A745" s="600" t="s">
        <v>5400</v>
      </c>
      <c r="B745" s="601">
        <v>4</v>
      </c>
      <c r="C745" s="600" t="s">
        <v>175</v>
      </c>
      <c r="D745" s="600" t="s">
        <v>148</v>
      </c>
      <c r="E745" s="600" t="s">
        <v>1208</v>
      </c>
      <c r="F745" s="602">
        <v>10</v>
      </c>
      <c r="G745" s="602">
        <v>0</v>
      </c>
      <c r="H745" s="602">
        <v>6</v>
      </c>
      <c r="I745" s="602">
        <v>4</v>
      </c>
      <c r="J745" s="602">
        <v>0</v>
      </c>
    </row>
    <row r="746" spans="1:10" s="193" customFormat="1" ht="12.75" customHeight="1">
      <c r="A746" s="600" t="s">
        <v>5401</v>
      </c>
      <c r="B746" s="601">
        <v>4</v>
      </c>
      <c r="C746" s="600" t="s">
        <v>175</v>
      </c>
      <c r="D746" s="600" t="s">
        <v>32</v>
      </c>
      <c r="E746" s="600" t="s">
        <v>1208</v>
      </c>
      <c r="F746" s="602">
        <v>37</v>
      </c>
      <c r="G746" s="602">
        <v>6</v>
      </c>
      <c r="H746" s="602">
        <v>17</v>
      </c>
      <c r="I746" s="602">
        <v>10</v>
      </c>
      <c r="J746" s="602">
        <v>4</v>
      </c>
    </row>
    <row r="747" spans="1:10" s="193" customFormat="1" ht="12.75" customHeight="1">
      <c r="A747" s="600" t="s">
        <v>5402</v>
      </c>
      <c r="B747" s="601">
        <v>4</v>
      </c>
      <c r="C747" s="600" t="s">
        <v>175</v>
      </c>
      <c r="D747" s="600" t="s">
        <v>119</v>
      </c>
      <c r="E747" s="600" t="s">
        <v>1208</v>
      </c>
      <c r="F747" s="602">
        <v>17</v>
      </c>
      <c r="G747" s="602">
        <v>0</v>
      </c>
      <c r="H747" s="602">
        <v>13</v>
      </c>
      <c r="I747" s="602">
        <v>4</v>
      </c>
      <c r="J747" s="602">
        <v>0</v>
      </c>
    </row>
    <row r="748" spans="1:10" s="193" customFormat="1" ht="12.75" customHeight="1">
      <c r="A748" s="600" t="s">
        <v>5403</v>
      </c>
      <c r="B748" s="601">
        <v>4</v>
      </c>
      <c r="C748" s="600" t="s">
        <v>175</v>
      </c>
      <c r="D748" s="600" t="s">
        <v>79</v>
      </c>
      <c r="E748" s="600" t="s">
        <v>1208</v>
      </c>
      <c r="F748" s="602">
        <v>6</v>
      </c>
      <c r="G748" s="602">
        <v>1</v>
      </c>
      <c r="H748" s="602">
        <v>1</v>
      </c>
      <c r="I748" s="602">
        <v>4</v>
      </c>
      <c r="J748" s="602">
        <v>0</v>
      </c>
    </row>
    <row r="749" spans="1:10" s="193" customFormat="1" ht="12.75" customHeight="1">
      <c r="A749" s="600" t="s">
        <v>5404</v>
      </c>
      <c r="B749" s="601">
        <v>4</v>
      </c>
      <c r="C749" s="600" t="s">
        <v>175</v>
      </c>
      <c r="D749" s="600" t="s">
        <v>80</v>
      </c>
      <c r="E749" s="600" t="s">
        <v>1208</v>
      </c>
      <c r="F749" s="602">
        <v>20</v>
      </c>
      <c r="G749" s="602">
        <v>2</v>
      </c>
      <c r="H749" s="602">
        <v>12</v>
      </c>
      <c r="I749" s="602">
        <v>6</v>
      </c>
      <c r="J749" s="602">
        <v>0</v>
      </c>
    </row>
    <row r="750" spans="1:10" s="193" customFormat="1" ht="12.75" customHeight="1">
      <c r="A750" s="600" t="s">
        <v>5405</v>
      </c>
      <c r="B750" s="601">
        <v>4</v>
      </c>
      <c r="C750" s="600" t="s">
        <v>175</v>
      </c>
      <c r="D750" s="600" t="s">
        <v>149</v>
      </c>
      <c r="E750" s="600" t="s">
        <v>1208</v>
      </c>
      <c r="F750" s="602">
        <v>16</v>
      </c>
      <c r="G750" s="602">
        <v>0</v>
      </c>
      <c r="H750" s="602">
        <v>8</v>
      </c>
      <c r="I750" s="602">
        <v>4</v>
      </c>
      <c r="J750" s="602">
        <v>4</v>
      </c>
    </row>
    <row r="751" spans="1:10" s="193" customFormat="1" ht="12.75" customHeight="1">
      <c r="A751" s="600" t="s">
        <v>5406</v>
      </c>
      <c r="B751" s="601">
        <v>4</v>
      </c>
      <c r="C751" s="600" t="s">
        <v>175</v>
      </c>
      <c r="D751" s="600" t="s">
        <v>81</v>
      </c>
      <c r="E751" s="600" t="s">
        <v>1208</v>
      </c>
      <c r="F751" s="602">
        <v>22</v>
      </c>
      <c r="G751" s="602">
        <v>1</v>
      </c>
      <c r="H751" s="602">
        <v>14</v>
      </c>
      <c r="I751" s="602">
        <v>5</v>
      </c>
      <c r="J751" s="602">
        <v>2</v>
      </c>
    </row>
    <row r="752" spans="1:10" s="193" customFormat="1" ht="12.75" customHeight="1">
      <c r="A752" s="600" t="s">
        <v>5407</v>
      </c>
      <c r="B752" s="601">
        <v>4</v>
      </c>
      <c r="C752" s="600" t="s">
        <v>175</v>
      </c>
      <c r="D752" s="600" t="s">
        <v>33</v>
      </c>
      <c r="E752" s="600" t="s">
        <v>1208</v>
      </c>
      <c r="F752" s="602">
        <v>12</v>
      </c>
      <c r="G752" s="602">
        <v>0</v>
      </c>
      <c r="H752" s="602">
        <v>8</v>
      </c>
      <c r="I752" s="602">
        <v>3</v>
      </c>
      <c r="J752" s="602">
        <v>1</v>
      </c>
    </row>
    <row r="753" spans="1:10" s="193" customFormat="1" ht="12.75" customHeight="1">
      <c r="A753" s="600" t="s">
        <v>5408</v>
      </c>
      <c r="B753" s="601">
        <v>4</v>
      </c>
      <c r="C753" s="600" t="s">
        <v>175</v>
      </c>
      <c r="D753" s="600" t="s">
        <v>91</v>
      </c>
      <c r="E753" s="600" t="s">
        <v>1208</v>
      </c>
      <c r="F753" s="602">
        <v>4</v>
      </c>
      <c r="G753" s="602">
        <v>1</v>
      </c>
      <c r="H753" s="602">
        <v>2</v>
      </c>
      <c r="I753" s="602">
        <v>1</v>
      </c>
      <c r="J753" s="602">
        <v>0</v>
      </c>
    </row>
    <row r="754" spans="1:10" s="193" customFormat="1" ht="12.75" customHeight="1">
      <c r="A754" s="600" t="s">
        <v>5409</v>
      </c>
      <c r="B754" s="601">
        <v>4</v>
      </c>
      <c r="C754" s="600" t="s">
        <v>175</v>
      </c>
      <c r="D754" s="600" t="s">
        <v>34</v>
      </c>
      <c r="E754" s="600" t="s">
        <v>1208</v>
      </c>
      <c r="F754" s="602">
        <v>11</v>
      </c>
      <c r="G754" s="602">
        <v>1</v>
      </c>
      <c r="H754" s="602">
        <v>6</v>
      </c>
      <c r="I754" s="602">
        <v>4</v>
      </c>
      <c r="J754" s="602">
        <v>0</v>
      </c>
    </row>
    <row r="755" spans="1:10" s="193" customFormat="1" ht="12.75" customHeight="1">
      <c r="A755" s="600" t="s">
        <v>5410</v>
      </c>
      <c r="B755" s="601">
        <v>4</v>
      </c>
      <c r="C755" s="600" t="s">
        <v>175</v>
      </c>
      <c r="D755" s="600" t="s">
        <v>188</v>
      </c>
      <c r="E755" s="600" t="s">
        <v>1208</v>
      </c>
      <c r="F755" s="602">
        <v>5</v>
      </c>
      <c r="G755" s="602">
        <v>0</v>
      </c>
      <c r="H755" s="602">
        <v>3</v>
      </c>
      <c r="I755" s="602">
        <v>2</v>
      </c>
      <c r="J755" s="602">
        <v>0</v>
      </c>
    </row>
    <row r="756" spans="1:10" s="193" customFormat="1" ht="12.75" customHeight="1">
      <c r="A756" s="600" t="s">
        <v>5411</v>
      </c>
      <c r="B756" s="601">
        <v>4</v>
      </c>
      <c r="C756" s="600" t="s">
        <v>175</v>
      </c>
      <c r="D756" s="600" t="s">
        <v>150</v>
      </c>
      <c r="E756" s="600" t="s">
        <v>1208</v>
      </c>
      <c r="F756" s="602">
        <v>12</v>
      </c>
      <c r="G756" s="602">
        <v>1</v>
      </c>
      <c r="H756" s="602">
        <v>8</v>
      </c>
      <c r="I756" s="602">
        <v>3</v>
      </c>
      <c r="J756" s="602">
        <v>0</v>
      </c>
    </row>
    <row r="757" spans="1:10" s="193" customFormat="1" ht="12.75" customHeight="1">
      <c r="A757" s="600" t="s">
        <v>5412</v>
      </c>
      <c r="B757" s="601">
        <v>4</v>
      </c>
      <c r="C757" s="600" t="s">
        <v>175</v>
      </c>
      <c r="D757" s="600" t="s">
        <v>164</v>
      </c>
      <c r="E757" s="600" t="s">
        <v>1208</v>
      </c>
      <c r="F757" s="602">
        <v>5</v>
      </c>
      <c r="G757" s="602">
        <v>0</v>
      </c>
      <c r="H757" s="602">
        <v>4</v>
      </c>
      <c r="I757" s="602">
        <v>1</v>
      </c>
      <c r="J757" s="602">
        <v>0</v>
      </c>
    </row>
    <row r="758" spans="1:10" s="193" customFormat="1" ht="12.75" customHeight="1">
      <c r="A758" s="600" t="s">
        <v>5413</v>
      </c>
      <c r="B758" s="601">
        <v>4</v>
      </c>
      <c r="C758" s="600" t="s">
        <v>175</v>
      </c>
      <c r="D758" s="600" t="s">
        <v>189</v>
      </c>
      <c r="E758" s="600" t="s">
        <v>1208</v>
      </c>
      <c r="F758" s="602">
        <v>10</v>
      </c>
      <c r="G758" s="602">
        <v>1</v>
      </c>
      <c r="H758" s="602">
        <v>6</v>
      </c>
      <c r="I758" s="602">
        <v>2</v>
      </c>
      <c r="J758" s="602">
        <v>1</v>
      </c>
    </row>
    <row r="759" spans="1:10" s="193" customFormat="1" ht="12.75" customHeight="1">
      <c r="A759" s="600" t="s">
        <v>5414</v>
      </c>
      <c r="B759" s="601">
        <v>4</v>
      </c>
      <c r="C759" s="600" t="s">
        <v>175</v>
      </c>
      <c r="D759" s="600" t="s">
        <v>165</v>
      </c>
      <c r="E759" s="600" t="s">
        <v>1208</v>
      </c>
      <c r="F759" s="602">
        <v>12</v>
      </c>
      <c r="G759" s="602">
        <v>0</v>
      </c>
      <c r="H759" s="602">
        <v>9</v>
      </c>
      <c r="I759" s="602">
        <v>3</v>
      </c>
      <c r="J759" s="602">
        <v>0</v>
      </c>
    </row>
    <row r="760" spans="1:10" s="193" customFormat="1" ht="12.75" customHeight="1">
      <c r="A760" s="600" t="s">
        <v>5415</v>
      </c>
      <c r="B760" s="601">
        <v>4</v>
      </c>
      <c r="C760" s="600" t="s">
        <v>175</v>
      </c>
      <c r="D760" s="600" t="s">
        <v>151</v>
      </c>
      <c r="E760" s="600" t="s">
        <v>1208</v>
      </c>
      <c r="F760" s="602">
        <v>4</v>
      </c>
      <c r="G760" s="602">
        <v>0</v>
      </c>
      <c r="H760" s="602">
        <v>3</v>
      </c>
      <c r="I760" s="602">
        <v>1</v>
      </c>
      <c r="J760" s="602">
        <v>0</v>
      </c>
    </row>
    <row r="761" spans="1:10" s="193" customFormat="1" ht="12.75" customHeight="1">
      <c r="A761" s="600" t="s">
        <v>5416</v>
      </c>
      <c r="B761" s="601">
        <v>4</v>
      </c>
      <c r="C761" s="600" t="s">
        <v>175</v>
      </c>
      <c r="D761" s="600" t="s">
        <v>92</v>
      </c>
      <c r="E761" s="600" t="s">
        <v>1208</v>
      </c>
      <c r="F761" s="602">
        <v>11</v>
      </c>
      <c r="G761" s="602">
        <v>0</v>
      </c>
      <c r="H761" s="602">
        <v>7</v>
      </c>
      <c r="I761" s="602">
        <v>3</v>
      </c>
      <c r="J761" s="602">
        <v>1</v>
      </c>
    </row>
    <row r="762" spans="1:10" s="193" customFormat="1" ht="12.75" customHeight="1">
      <c r="A762" s="600" t="s">
        <v>5417</v>
      </c>
      <c r="B762" s="601">
        <v>4</v>
      </c>
      <c r="C762" s="600" t="s">
        <v>175</v>
      </c>
      <c r="D762" s="600" t="s">
        <v>59</v>
      </c>
      <c r="E762" s="600" t="s">
        <v>1208</v>
      </c>
      <c r="F762" s="602">
        <v>1</v>
      </c>
      <c r="G762" s="602">
        <v>0</v>
      </c>
      <c r="H762" s="602">
        <v>0</v>
      </c>
      <c r="I762" s="602">
        <v>1</v>
      </c>
      <c r="J762" s="602">
        <v>0</v>
      </c>
    </row>
    <row r="763" spans="1:10" s="193" customFormat="1" ht="12.75" customHeight="1">
      <c r="A763" s="600" t="s">
        <v>5418</v>
      </c>
      <c r="B763" s="601">
        <v>4</v>
      </c>
      <c r="C763" s="600" t="s">
        <v>175</v>
      </c>
      <c r="D763" s="600" t="s">
        <v>60</v>
      </c>
      <c r="E763" s="600" t="s">
        <v>1208</v>
      </c>
      <c r="F763" s="602">
        <v>3</v>
      </c>
      <c r="G763" s="602">
        <v>0</v>
      </c>
      <c r="H763" s="602">
        <v>2</v>
      </c>
      <c r="I763" s="602">
        <v>1</v>
      </c>
      <c r="J763" s="602">
        <v>0</v>
      </c>
    </row>
    <row r="764" spans="1:10" s="193" customFormat="1" ht="12.75" customHeight="1">
      <c r="A764" s="600" t="s">
        <v>5419</v>
      </c>
      <c r="B764" s="601">
        <v>4</v>
      </c>
      <c r="C764" s="600" t="s">
        <v>175</v>
      </c>
      <c r="D764" s="600" t="s">
        <v>208</v>
      </c>
      <c r="E764" s="600" t="s">
        <v>1208</v>
      </c>
      <c r="F764" s="602">
        <v>10</v>
      </c>
      <c r="G764" s="602">
        <v>2</v>
      </c>
      <c r="H764" s="602">
        <v>8</v>
      </c>
      <c r="I764" s="602">
        <v>0</v>
      </c>
      <c r="J764" s="602">
        <v>0</v>
      </c>
    </row>
    <row r="765" spans="1:10" s="193" customFormat="1" ht="12.75" customHeight="1">
      <c r="A765" s="600" t="s">
        <v>5420</v>
      </c>
      <c r="B765" s="601">
        <v>4</v>
      </c>
      <c r="C765" s="600" t="s">
        <v>175</v>
      </c>
      <c r="D765" s="600" t="s">
        <v>166</v>
      </c>
      <c r="E765" s="600" t="s">
        <v>1208</v>
      </c>
      <c r="F765" s="602">
        <v>3</v>
      </c>
      <c r="G765" s="602">
        <v>1</v>
      </c>
      <c r="H765" s="602">
        <v>1</v>
      </c>
      <c r="I765" s="602">
        <v>1</v>
      </c>
      <c r="J765" s="602">
        <v>0</v>
      </c>
    </row>
    <row r="766" spans="1:10" s="193" customFormat="1" ht="12.75" customHeight="1">
      <c r="A766" s="600" t="s">
        <v>5421</v>
      </c>
      <c r="B766" s="601">
        <v>4</v>
      </c>
      <c r="C766" s="600" t="s">
        <v>175</v>
      </c>
      <c r="D766" s="600" t="s">
        <v>61</v>
      </c>
      <c r="E766" s="600" t="s">
        <v>1208</v>
      </c>
      <c r="F766" s="602">
        <v>28</v>
      </c>
      <c r="G766" s="602">
        <v>0</v>
      </c>
      <c r="H766" s="602">
        <v>19</v>
      </c>
      <c r="I766" s="602">
        <v>6</v>
      </c>
      <c r="J766" s="602">
        <v>3</v>
      </c>
    </row>
    <row r="767" spans="1:10" s="193" customFormat="1" ht="12.75" customHeight="1">
      <c r="A767" s="600" t="s">
        <v>5422</v>
      </c>
      <c r="B767" s="601">
        <v>4</v>
      </c>
      <c r="C767" s="600" t="s">
        <v>175</v>
      </c>
      <c r="D767" s="600" t="s">
        <v>82</v>
      </c>
      <c r="E767" s="600" t="s">
        <v>1208</v>
      </c>
      <c r="F767" s="602">
        <v>32</v>
      </c>
      <c r="G767" s="602">
        <v>2</v>
      </c>
      <c r="H767" s="602">
        <v>15</v>
      </c>
      <c r="I767" s="602">
        <v>14</v>
      </c>
      <c r="J767" s="602">
        <v>1</v>
      </c>
    </row>
    <row r="768" spans="1:10" s="193" customFormat="1" ht="12.75" customHeight="1">
      <c r="A768" s="600" t="s">
        <v>5423</v>
      </c>
      <c r="B768" s="601">
        <v>4</v>
      </c>
      <c r="C768" s="600" t="s">
        <v>175</v>
      </c>
      <c r="D768" s="600" t="s">
        <v>167</v>
      </c>
      <c r="E768" s="600" t="s">
        <v>1208</v>
      </c>
      <c r="F768" s="602">
        <v>11</v>
      </c>
      <c r="G768" s="602">
        <v>2</v>
      </c>
      <c r="H768" s="602">
        <v>7</v>
      </c>
      <c r="I768" s="602">
        <v>1</v>
      </c>
      <c r="J768" s="602">
        <v>1</v>
      </c>
    </row>
    <row r="769" spans="1:10" s="193" customFormat="1" ht="12.75" customHeight="1">
      <c r="A769" s="600" t="s">
        <v>5424</v>
      </c>
      <c r="B769" s="601">
        <v>4</v>
      </c>
      <c r="C769" s="600" t="s">
        <v>175</v>
      </c>
      <c r="D769" s="600" t="s">
        <v>83</v>
      </c>
      <c r="E769" s="600" t="s">
        <v>1208</v>
      </c>
      <c r="F769" s="602">
        <v>5</v>
      </c>
      <c r="G769" s="602">
        <v>0</v>
      </c>
      <c r="H769" s="602">
        <v>4</v>
      </c>
      <c r="I769" s="602">
        <v>1</v>
      </c>
      <c r="J769" s="602">
        <v>0</v>
      </c>
    </row>
    <row r="770" spans="1:10" s="193" customFormat="1" ht="12.75">
      <c r="A770" s="600" t="s">
        <v>5425</v>
      </c>
      <c r="B770" s="601">
        <v>4</v>
      </c>
      <c r="C770" s="600" t="s">
        <v>175</v>
      </c>
      <c r="D770" s="600" t="s">
        <v>84</v>
      </c>
      <c r="E770" s="600" t="s">
        <v>1208</v>
      </c>
      <c r="F770" s="602">
        <v>15</v>
      </c>
      <c r="G770" s="602">
        <v>1</v>
      </c>
      <c r="H770" s="602">
        <v>8</v>
      </c>
      <c r="I770" s="602">
        <v>6</v>
      </c>
      <c r="J770" s="602">
        <v>0</v>
      </c>
    </row>
    <row r="771" spans="1:10" s="193" customFormat="1" ht="12.75" customHeight="1">
      <c r="A771" s="600" t="s">
        <v>8085</v>
      </c>
      <c r="B771" s="601">
        <v>4</v>
      </c>
      <c r="C771" s="600" t="s">
        <v>175</v>
      </c>
      <c r="D771" s="600" t="s">
        <v>179</v>
      </c>
      <c r="E771" s="600" t="s">
        <v>1208</v>
      </c>
      <c r="F771" s="602">
        <v>4</v>
      </c>
      <c r="G771" s="602">
        <v>1</v>
      </c>
      <c r="H771" s="602">
        <v>2</v>
      </c>
      <c r="I771" s="602">
        <v>1</v>
      </c>
      <c r="J771" s="602">
        <v>0</v>
      </c>
    </row>
    <row r="772" spans="1:10" s="193" customFormat="1" ht="12.75" customHeight="1">
      <c r="A772" s="600" t="s">
        <v>5426</v>
      </c>
      <c r="B772" s="601">
        <v>4</v>
      </c>
      <c r="C772" s="600" t="s">
        <v>175</v>
      </c>
      <c r="D772" s="600" t="s">
        <v>35</v>
      </c>
      <c r="E772" s="600" t="s">
        <v>1208</v>
      </c>
      <c r="F772" s="602">
        <v>15</v>
      </c>
      <c r="G772" s="602">
        <v>1</v>
      </c>
      <c r="H772" s="602">
        <v>7</v>
      </c>
      <c r="I772" s="602">
        <v>6</v>
      </c>
      <c r="J772" s="602">
        <v>1</v>
      </c>
    </row>
    <row r="773" spans="1:10" s="193" customFormat="1" ht="12.75" customHeight="1">
      <c r="A773" s="600" t="s">
        <v>5427</v>
      </c>
      <c r="B773" s="601">
        <v>4</v>
      </c>
      <c r="C773" s="600" t="s">
        <v>175</v>
      </c>
      <c r="D773" s="600" t="s">
        <v>190</v>
      </c>
      <c r="E773" s="600" t="s">
        <v>1208</v>
      </c>
      <c r="F773" s="602">
        <v>20</v>
      </c>
      <c r="G773" s="602">
        <v>1</v>
      </c>
      <c r="H773" s="602">
        <v>14</v>
      </c>
      <c r="I773" s="602">
        <v>4</v>
      </c>
      <c r="J773" s="602">
        <v>1</v>
      </c>
    </row>
    <row r="774" spans="1:10" s="193" customFormat="1" ht="12.75" customHeight="1">
      <c r="A774" s="600" t="s">
        <v>5428</v>
      </c>
      <c r="B774" s="601">
        <v>4</v>
      </c>
      <c r="C774" s="600" t="s">
        <v>175</v>
      </c>
      <c r="D774" s="600" t="s">
        <v>93</v>
      </c>
      <c r="E774" s="600" t="s">
        <v>1208</v>
      </c>
      <c r="F774" s="602">
        <v>9</v>
      </c>
      <c r="G774" s="602">
        <v>1</v>
      </c>
      <c r="H774" s="602">
        <v>7</v>
      </c>
      <c r="I774" s="602">
        <v>1</v>
      </c>
      <c r="J774" s="602">
        <v>0</v>
      </c>
    </row>
    <row r="775" spans="1:10" s="193" customFormat="1" ht="12.75" customHeight="1">
      <c r="A775" s="600" t="s">
        <v>5429</v>
      </c>
      <c r="B775" s="601">
        <v>4</v>
      </c>
      <c r="C775" s="600" t="s">
        <v>175</v>
      </c>
      <c r="D775" s="600" t="s">
        <v>209</v>
      </c>
      <c r="E775" s="600" t="s">
        <v>1208</v>
      </c>
      <c r="F775" s="602">
        <v>8</v>
      </c>
      <c r="G775" s="602">
        <v>0</v>
      </c>
      <c r="H775" s="602">
        <v>8</v>
      </c>
      <c r="I775" s="602">
        <v>0</v>
      </c>
      <c r="J775" s="602">
        <v>0</v>
      </c>
    </row>
    <row r="776" spans="1:10" s="193" customFormat="1" ht="12.75" customHeight="1">
      <c r="A776" s="600" t="s">
        <v>5430</v>
      </c>
      <c r="B776" s="601">
        <v>4</v>
      </c>
      <c r="C776" s="600" t="s">
        <v>175</v>
      </c>
      <c r="D776" s="600" t="s">
        <v>210</v>
      </c>
      <c r="E776" s="600" t="s">
        <v>1208</v>
      </c>
      <c r="F776" s="602">
        <v>4</v>
      </c>
      <c r="G776" s="602">
        <v>0</v>
      </c>
      <c r="H776" s="602">
        <v>2</v>
      </c>
      <c r="I776" s="602">
        <v>2</v>
      </c>
      <c r="J776" s="602">
        <v>0</v>
      </c>
    </row>
    <row r="777" spans="1:10" s="193" customFormat="1" ht="12.75" customHeight="1">
      <c r="A777" s="600" t="s">
        <v>5431</v>
      </c>
      <c r="B777" s="601">
        <v>4</v>
      </c>
      <c r="C777" s="600" t="s">
        <v>175</v>
      </c>
      <c r="D777" s="600" t="s">
        <v>191</v>
      </c>
      <c r="E777" s="600" t="s">
        <v>1208</v>
      </c>
      <c r="F777" s="602">
        <v>5</v>
      </c>
      <c r="G777" s="602">
        <v>2</v>
      </c>
      <c r="H777" s="602">
        <v>3</v>
      </c>
      <c r="I777" s="602">
        <v>0</v>
      </c>
      <c r="J777" s="602">
        <v>0</v>
      </c>
    </row>
    <row r="778" spans="1:10" s="193" customFormat="1" ht="12.75" customHeight="1">
      <c r="A778" s="600" t="s">
        <v>5432</v>
      </c>
      <c r="B778" s="601">
        <v>4</v>
      </c>
      <c r="C778" s="600" t="s">
        <v>175</v>
      </c>
      <c r="D778" s="600" t="s">
        <v>192</v>
      </c>
      <c r="E778" s="600" t="s">
        <v>1208</v>
      </c>
      <c r="F778" s="602">
        <v>3</v>
      </c>
      <c r="G778" s="602">
        <v>1</v>
      </c>
      <c r="H778" s="602">
        <v>2</v>
      </c>
      <c r="I778" s="602">
        <v>0</v>
      </c>
      <c r="J778" s="602">
        <v>0</v>
      </c>
    </row>
    <row r="779" spans="1:10" s="193" customFormat="1" ht="12.75" customHeight="1">
      <c r="A779" s="600" t="s">
        <v>5433</v>
      </c>
      <c r="B779" s="601">
        <v>4</v>
      </c>
      <c r="C779" s="600" t="s">
        <v>175</v>
      </c>
      <c r="D779" s="600" t="s">
        <v>152</v>
      </c>
      <c r="E779" s="600" t="s">
        <v>1208</v>
      </c>
      <c r="F779" s="602">
        <v>10</v>
      </c>
      <c r="G779" s="602">
        <v>0</v>
      </c>
      <c r="H779" s="602">
        <v>9</v>
      </c>
      <c r="I779" s="602">
        <v>1</v>
      </c>
      <c r="J779" s="602">
        <v>0</v>
      </c>
    </row>
    <row r="780" spans="1:10" s="193" customFormat="1" ht="12.75" customHeight="1">
      <c r="A780" s="600" t="s">
        <v>8086</v>
      </c>
      <c r="B780" s="601">
        <v>4</v>
      </c>
      <c r="C780" s="600" t="s">
        <v>175</v>
      </c>
      <c r="D780" s="600" t="s">
        <v>168</v>
      </c>
      <c r="E780" s="600" t="s">
        <v>1208</v>
      </c>
      <c r="F780" s="602">
        <v>3</v>
      </c>
      <c r="G780" s="602">
        <v>0</v>
      </c>
      <c r="H780" s="602">
        <v>2</v>
      </c>
      <c r="I780" s="602">
        <v>1</v>
      </c>
      <c r="J780" s="602">
        <v>0</v>
      </c>
    </row>
    <row r="781" spans="1:10" s="193" customFormat="1" ht="12.75" customHeight="1">
      <c r="A781" s="600" t="s">
        <v>5434</v>
      </c>
      <c r="B781" s="601">
        <v>4</v>
      </c>
      <c r="C781" s="600" t="s">
        <v>175</v>
      </c>
      <c r="D781" s="600" t="s">
        <v>153</v>
      </c>
      <c r="E781" s="600" t="s">
        <v>1208</v>
      </c>
      <c r="F781" s="602">
        <v>8</v>
      </c>
      <c r="G781" s="602">
        <v>1</v>
      </c>
      <c r="H781" s="602">
        <v>3</v>
      </c>
      <c r="I781" s="602">
        <v>3</v>
      </c>
      <c r="J781" s="602">
        <v>1</v>
      </c>
    </row>
    <row r="782" spans="1:10" s="193" customFormat="1" ht="12.75" customHeight="1">
      <c r="A782" s="600" t="s">
        <v>5435</v>
      </c>
      <c r="B782" s="601">
        <v>4</v>
      </c>
      <c r="C782" s="600" t="s">
        <v>175</v>
      </c>
      <c r="D782" s="600" t="s">
        <v>36</v>
      </c>
      <c r="E782" s="600" t="s">
        <v>1208</v>
      </c>
      <c r="F782" s="602">
        <v>7</v>
      </c>
      <c r="G782" s="602">
        <v>1</v>
      </c>
      <c r="H782" s="602">
        <v>5</v>
      </c>
      <c r="I782" s="602">
        <v>0</v>
      </c>
      <c r="J782" s="602">
        <v>1</v>
      </c>
    </row>
    <row r="783" spans="1:10" s="193" customFormat="1" ht="12.75" customHeight="1">
      <c r="A783" s="600" t="s">
        <v>5436</v>
      </c>
      <c r="B783" s="601">
        <v>4</v>
      </c>
      <c r="C783" s="600" t="s">
        <v>175</v>
      </c>
      <c r="D783" s="600" t="s">
        <v>62</v>
      </c>
      <c r="E783" s="600" t="s">
        <v>1208</v>
      </c>
      <c r="F783" s="602">
        <v>3</v>
      </c>
      <c r="G783" s="602">
        <v>1</v>
      </c>
      <c r="H783" s="602">
        <v>2</v>
      </c>
      <c r="I783" s="602">
        <v>0</v>
      </c>
      <c r="J783" s="602">
        <v>0</v>
      </c>
    </row>
    <row r="784" spans="1:10" s="193" customFormat="1" ht="12.75" customHeight="1">
      <c r="A784" s="600" t="s">
        <v>5437</v>
      </c>
      <c r="B784" s="601">
        <v>4</v>
      </c>
      <c r="C784" s="600" t="s">
        <v>175</v>
      </c>
      <c r="D784" s="600" t="s">
        <v>37</v>
      </c>
      <c r="E784" s="600" t="s">
        <v>1208</v>
      </c>
      <c r="F784" s="602">
        <v>10</v>
      </c>
      <c r="G784" s="602">
        <v>1</v>
      </c>
      <c r="H784" s="602">
        <v>6</v>
      </c>
      <c r="I784" s="602">
        <v>3</v>
      </c>
      <c r="J784" s="602">
        <v>0</v>
      </c>
    </row>
    <row r="785" spans="1:10" s="193" customFormat="1" ht="12.75" customHeight="1">
      <c r="A785" s="600" t="s">
        <v>5438</v>
      </c>
      <c r="B785" s="601">
        <v>4</v>
      </c>
      <c r="C785" s="600" t="s">
        <v>175</v>
      </c>
      <c r="D785" s="600" t="s">
        <v>220</v>
      </c>
      <c r="E785" s="600" t="s">
        <v>1208</v>
      </c>
      <c r="F785" s="602">
        <v>11</v>
      </c>
      <c r="G785" s="602">
        <v>1</v>
      </c>
      <c r="H785" s="602">
        <v>5</v>
      </c>
      <c r="I785" s="602">
        <v>3</v>
      </c>
      <c r="J785" s="602">
        <v>2</v>
      </c>
    </row>
    <row r="786" spans="1:10" s="193" customFormat="1" ht="12.75" customHeight="1">
      <c r="A786" s="600" t="s">
        <v>5439</v>
      </c>
      <c r="B786" s="601">
        <v>4</v>
      </c>
      <c r="C786" s="600" t="s">
        <v>175</v>
      </c>
      <c r="D786" s="600" t="s">
        <v>38</v>
      </c>
      <c r="E786" s="600" t="s">
        <v>1208</v>
      </c>
      <c r="F786" s="602">
        <v>4</v>
      </c>
      <c r="G786" s="602">
        <v>0</v>
      </c>
      <c r="H786" s="602">
        <v>2</v>
      </c>
      <c r="I786" s="602">
        <v>2</v>
      </c>
      <c r="J786" s="602">
        <v>0</v>
      </c>
    </row>
    <row r="787" spans="1:10" s="193" customFormat="1" ht="12.75" customHeight="1">
      <c r="A787" s="600" t="s">
        <v>5440</v>
      </c>
      <c r="B787" s="601">
        <v>4</v>
      </c>
      <c r="C787" s="600" t="s">
        <v>175</v>
      </c>
      <c r="D787" s="600" t="s">
        <v>63</v>
      </c>
      <c r="E787" s="600" t="s">
        <v>1208</v>
      </c>
      <c r="F787" s="602">
        <v>8</v>
      </c>
      <c r="G787" s="602">
        <v>3</v>
      </c>
      <c r="H787" s="602">
        <v>2</v>
      </c>
      <c r="I787" s="602">
        <v>3</v>
      </c>
      <c r="J787" s="602">
        <v>0</v>
      </c>
    </row>
    <row r="788" spans="1:10" s="193" customFormat="1" ht="12.75" customHeight="1">
      <c r="A788" s="600" t="s">
        <v>5441</v>
      </c>
      <c r="B788" s="601">
        <v>4</v>
      </c>
      <c r="C788" s="600" t="s">
        <v>175</v>
      </c>
      <c r="D788" s="600" t="s">
        <v>221</v>
      </c>
      <c r="E788" s="600" t="s">
        <v>1208</v>
      </c>
      <c r="F788" s="602">
        <v>9</v>
      </c>
      <c r="G788" s="602">
        <v>4</v>
      </c>
      <c r="H788" s="602">
        <v>5</v>
      </c>
      <c r="I788" s="602">
        <v>0</v>
      </c>
      <c r="J788" s="602">
        <v>0</v>
      </c>
    </row>
    <row r="789" spans="1:10" s="193" customFormat="1" ht="12.75" customHeight="1">
      <c r="A789" s="600" t="s">
        <v>5442</v>
      </c>
      <c r="B789" s="601">
        <v>4</v>
      </c>
      <c r="C789" s="600" t="s">
        <v>175</v>
      </c>
      <c r="D789" s="600" t="s">
        <v>193</v>
      </c>
      <c r="E789" s="600" t="s">
        <v>1208</v>
      </c>
      <c r="F789" s="602">
        <v>3</v>
      </c>
      <c r="G789" s="602">
        <v>0</v>
      </c>
      <c r="H789" s="602">
        <v>2</v>
      </c>
      <c r="I789" s="602">
        <v>1</v>
      </c>
      <c r="J789" s="602">
        <v>0</v>
      </c>
    </row>
    <row r="790" spans="1:10" s="193" customFormat="1" ht="12.75" customHeight="1">
      <c r="A790" s="600" t="s">
        <v>5443</v>
      </c>
      <c r="B790" s="601">
        <v>4</v>
      </c>
      <c r="C790" s="600" t="s">
        <v>175</v>
      </c>
      <c r="D790" s="600" t="s">
        <v>222</v>
      </c>
      <c r="E790" s="600" t="s">
        <v>1208</v>
      </c>
      <c r="F790" s="602">
        <v>10</v>
      </c>
      <c r="G790" s="602">
        <v>1</v>
      </c>
      <c r="H790" s="602">
        <v>7</v>
      </c>
      <c r="I790" s="602">
        <v>1</v>
      </c>
      <c r="J790" s="602">
        <v>1</v>
      </c>
    </row>
    <row r="791" spans="1:10" s="193" customFormat="1" ht="12.75" customHeight="1">
      <c r="A791" s="600" t="s">
        <v>5444</v>
      </c>
      <c r="B791" s="601">
        <v>4</v>
      </c>
      <c r="C791" s="600" t="s">
        <v>175</v>
      </c>
      <c r="D791" s="600" t="s">
        <v>211</v>
      </c>
      <c r="E791" s="600" t="s">
        <v>1208</v>
      </c>
      <c r="F791" s="602">
        <v>12</v>
      </c>
      <c r="G791" s="602">
        <v>0</v>
      </c>
      <c r="H791" s="602">
        <v>9</v>
      </c>
      <c r="I791" s="602">
        <v>2</v>
      </c>
      <c r="J791" s="602">
        <v>1</v>
      </c>
    </row>
    <row r="792" spans="1:10" s="193" customFormat="1" ht="12.75" customHeight="1">
      <c r="A792" s="600" t="s">
        <v>5445</v>
      </c>
      <c r="B792" s="601">
        <v>4</v>
      </c>
      <c r="C792" s="600" t="s">
        <v>175</v>
      </c>
      <c r="D792" s="600" t="s">
        <v>212</v>
      </c>
      <c r="E792" s="600" t="s">
        <v>1208</v>
      </c>
      <c r="F792" s="602">
        <v>7</v>
      </c>
      <c r="G792" s="602">
        <v>0</v>
      </c>
      <c r="H792" s="602">
        <v>5</v>
      </c>
      <c r="I792" s="602">
        <v>1</v>
      </c>
      <c r="J792" s="602">
        <v>1</v>
      </c>
    </row>
    <row r="793" spans="1:10" s="193" customFormat="1" ht="12.75" customHeight="1">
      <c r="A793" s="600" t="s">
        <v>5446</v>
      </c>
      <c r="B793" s="601">
        <v>4</v>
      </c>
      <c r="C793" s="600" t="s">
        <v>175</v>
      </c>
      <c r="D793" s="600" t="s">
        <v>169</v>
      </c>
      <c r="E793" s="600" t="s">
        <v>1208</v>
      </c>
      <c r="F793" s="602">
        <v>2</v>
      </c>
      <c r="G793" s="602">
        <v>1</v>
      </c>
      <c r="H793" s="602">
        <v>1</v>
      </c>
      <c r="I793" s="602">
        <v>0</v>
      </c>
      <c r="J793" s="602">
        <v>0</v>
      </c>
    </row>
    <row r="794" spans="1:10" s="193" customFormat="1" ht="12.75" customHeight="1">
      <c r="A794" s="600" t="s">
        <v>5447</v>
      </c>
      <c r="B794" s="601">
        <v>4</v>
      </c>
      <c r="C794" s="600" t="s">
        <v>175</v>
      </c>
      <c r="D794" s="600" t="s">
        <v>194</v>
      </c>
      <c r="E794" s="600" t="s">
        <v>1208</v>
      </c>
      <c r="F794" s="602">
        <v>10</v>
      </c>
      <c r="G794" s="602">
        <v>1</v>
      </c>
      <c r="H794" s="602">
        <v>6</v>
      </c>
      <c r="I794" s="602">
        <v>3</v>
      </c>
      <c r="J794" s="602">
        <v>0</v>
      </c>
    </row>
    <row r="795" spans="1:10" s="193" customFormat="1" ht="12.75" customHeight="1">
      <c r="A795" s="600" t="s">
        <v>5448</v>
      </c>
      <c r="B795" s="601">
        <v>4</v>
      </c>
      <c r="C795" s="600" t="s">
        <v>175</v>
      </c>
      <c r="D795" s="600" t="s">
        <v>94</v>
      </c>
      <c r="E795" s="600" t="s">
        <v>1208</v>
      </c>
      <c r="F795" s="602">
        <v>2</v>
      </c>
      <c r="G795" s="602">
        <v>0</v>
      </c>
      <c r="H795" s="602">
        <v>1</v>
      </c>
      <c r="I795" s="602">
        <v>1</v>
      </c>
      <c r="J795" s="602">
        <v>0</v>
      </c>
    </row>
    <row r="796" spans="1:10" s="193" customFormat="1" ht="12.75" customHeight="1">
      <c r="A796" s="600" t="s">
        <v>5449</v>
      </c>
      <c r="B796" s="601">
        <v>4</v>
      </c>
      <c r="C796" s="600" t="s">
        <v>175</v>
      </c>
      <c r="D796" s="600" t="s">
        <v>154</v>
      </c>
      <c r="E796" s="600" t="s">
        <v>1208</v>
      </c>
      <c r="F796" s="602">
        <v>17</v>
      </c>
      <c r="G796" s="602">
        <v>0</v>
      </c>
      <c r="H796" s="602">
        <v>13</v>
      </c>
      <c r="I796" s="602">
        <v>2</v>
      </c>
      <c r="J796" s="602">
        <v>2</v>
      </c>
    </row>
    <row r="797" spans="1:10" s="193" customFormat="1" ht="12.75" customHeight="1">
      <c r="A797" s="600" t="s">
        <v>5450</v>
      </c>
      <c r="B797" s="601">
        <v>4</v>
      </c>
      <c r="C797" s="600" t="s">
        <v>175</v>
      </c>
      <c r="D797" s="600" t="s">
        <v>39</v>
      </c>
      <c r="E797" s="600" t="s">
        <v>1208</v>
      </c>
      <c r="F797" s="602">
        <v>5</v>
      </c>
      <c r="G797" s="602">
        <v>0</v>
      </c>
      <c r="H797" s="602">
        <v>3</v>
      </c>
      <c r="I797" s="602">
        <v>1</v>
      </c>
      <c r="J797" s="602">
        <v>1</v>
      </c>
    </row>
    <row r="798" spans="1:10" s="193" customFormat="1" ht="12.75" customHeight="1">
      <c r="A798" s="600" t="s">
        <v>5451</v>
      </c>
      <c r="B798" s="601">
        <v>4</v>
      </c>
      <c r="C798" s="600" t="s">
        <v>175</v>
      </c>
      <c r="D798" s="600" t="s">
        <v>223</v>
      </c>
      <c r="E798" s="600" t="s">
        <v>1208</v>
      </c>
      <c r="F798" s="602">
        <v>28</v>
      </c>
      <c r="G798" s="602">
        <v>2</v>
      </c>
      <c r="H798" s="602">
        <v>20</v>
      </c>
      <c r="I798" s="602">
        <v>3</v>
      </c>
      <c r="J798" s="602">
        <v>3</v>
      </c>
    </row>
    <row r="799" spans="1:10" s="193" customFormat="1" ht="12.75" customHeight="1">
      <c r="A799" s="600" t="s">
        <v>5452</v>
      </c>
      <c r="B799" s="601">
        <v>4</v>
      </c>
      <c r="C799" s="600" t="s">
        <v>175</v>
      </c>
      <c r="D799" s="600" t="s">
        <v>40</v>
      </c>
      <c r="E799" s="600" t="s">
        <v>1208</v>
      </c>
      <c r="F799" s="602">
        <v>7</v>
      </c>
      <c r="G799" s="602">
        <v>1</v>
      </c>
      <c r="H799" s="602">
        <v>5</v>
      </c>
      <c r="I799" s="602">
        <v>1</v>
      </c>
      <c r="J799" s="602">
        <v>0</v>
      </c>
    </row>
    <row r="800" spans="1:10" s="193" customFormat="1" ht="12.75" customHeight="1">
      <c r="A800" s="600" t="s">
        <v>5453</v>
      </c>
      <c r="B800" s="601">
        <v>4</v>
      </c>
      <c r="C800" s="600" t="s">
        <v>175</v>
      </c>
      <c r="D800" s="600" t="s">
        <v>224</v>
      </c>
      <c r="E800" s="600" t="s">
        <v>1208</v>
      </c>
      <c r="F800" s="602">
        <v>5</v>
      </c>
      <c r="G800" s="602">
        <v>0</v>
      </c>
      <c r="H800" s="602">
        <v>4</v>
      </c>
      <c r="I800" s="602">
        <v>1</v>
      </c>
      <c r="J800" s="602">
        <v>0</v>
      </c>
    </row>
    <row r="801" spans="1:10" s="193" customFormat="1" ht="12.75" customHeight="1">
      <c r="A801" s="600" t="s">
        <v>5454</v>
      </c>
      <c r="B801" s="601">
        <v>4</v>
      </c>
      <c r="C801" s="600" t="s">
        <v>175</v>
      </c>
      <c r="D801" s="600" t="s">
        <v>95</v>
      </c>
      <c r="E801" s="600" t="s">
        <v>1208</v>
      </c>
      <c r="F801" s="602">
        <v>19</v>
      </c>
      <c r="G801" s="602">
        <v>2</v>
      </c>
      <c r="H801" s="602">
        <v>14</v>
      </c>
      <c r="I801" s="602">
        <v>2</v>
      </c>
      <c r="J801" s="602">
        <v>1</v>
      </c>
    </row>
    <row r="802" spans="1:10" s="193" customFormat="1" ht="12.75" customHeight="1">
      <c r="A802" s="600" t="s">
        <v>5455</v>
      </c>
      <c r="B802" s="601">
        <v>4</v>
      </c>
      <c r="C802" s="600" t="s">
        <v>175</v>
      </c>
      <c r="D802" s="600" t="s">
        <v>22</v>
      </c>
      <c r="E802" s="600" t="s">
        <v>1208</v>
      </c>
      <c r="F802" s="602">
        <v>3</v>
      </c>
      <c r="G802" s="602">
        <v>1</v>
      </c>
      <c r="H802" s="602">
        <v>2</v>
      </c>
      <c r="I802" s="602">
        <v>0</v>
      </c>
      <c r="J802" s="602">
        <v>0</v>
      </c>
    </row>
    <row r="803" spans="1:10" s="193" customFormat="1" ht="12.75" customHeight="1">
      <c r="A803" s="600" t="s">
        <v>5456</v>
      </c>
      <c r="B803" s="601">
        <v>4</v>
      </c>
      <c r="C803" s="600" t="s">
        <v>175</v>
      </c>
      <c r="D803" s="600" t="s">
        <v>195</v>
      </c>
      <c r="E803" s="600" t="s">
        <v>1208</v>
      </c>
      <c r="F803" s="602">
        <v>44</v>
      </c>
      <c r="G803" s="602">
        <v>2</v>
      </c>
      <c r="H803" s="602">
        <v>33</v>
      </c>
      <c r="I803" s="602">
        <v>5</v>
      </c>
      <c r="J803" s="602">
        <v>4</v>
      </c>
    </row>
    <row r="804" spans="1:10" s="193" customFormat="1" ht="12.75" customHeight="1">
      <c r="A804" s="600" t="s">
        <v>5457</v>
      </c>
      <c r="B804" s="601">
        <v>4</v>
      </c>
      <c r="C804" s="600" t="s">
        <v>175</v>
      </c>
      <c r="D804" s="600" t="s">
        <v>155</v>
      </c>
      <c r="E804" s="600" t="s">
        <v>1208</v>
      </c>
      <c r="F804" s="602">
        <v>5</v>
      </c>
      <c r="G804" s="602">
        <v>0</v>
      </c>
      <c r="H804" s="602">
        <v>2</v>
      </c>
      <c r="I804" s="602">
        <v>2</v>
      </c>
      <c r="J804" s="602">
        <v>1</v>
      </c>
    </row>
    <row r="805" spans="1:10" s="193" customFormat="1" ht="12.75" customHeight="1">
      <c r="A805" s="600" t="s">
        <v>5458</v>
      </c>
      <c r="B805" s="601">
        <v>4</v>
      </c>
      <c r="C805" s="600" t="s">
        <v>175</v>
      </c>
      <c r="D805" s="600" t="s">
        <v>213</v>
      </c>
      <c r="E805" s="600" t="s">
        <v>1208</v>
      </c>
      <c r="F805" s="602">
        <v>6</v>
      </c>
      <c r="G805" s="602">
        <v>2</v>
      </c>
      <c r="H805" s="602">
        <v>3</v>
      </c>
      <c r="I805" s="602">
        <v>1</v>
      </c>
      <c r="J805" s="602">
        <v>0</v>
      </c>
    </row>
    <row r="806" spans="1:10" s="193" customFormat="1" ht="12.75" customHeight="1">
      <c r="A806" s="600" t="s">
        <v>5459</v>
      </c>
      <c r="B806" s="601">
        <v>4</v>
      </c>
      <c r="C806" s="600" t="s">
        <v>175</v>
      </c>
      <c r="D806" s="600" t="s">
        <v>41</v>
      </c>
      <c r="E806" s="600" t="s">
        <v>1208</v>
      </c>
      <c r="F806" s="602">
        <v>6</v>
      </c>
      <c r="G806" s="602">
        <v>0</v>
      </c>
      <c r="H806" s="602">
        <v>3</v>
      </c>
      <c r="I806" s="602">
        <v>3</v>
      </c>
      <c r="J806" s="602">
        <v>0</v>
      </c>
    </row>
    <row r="807" spans="1:10" s="193" customFormat="1" ht="12.75" customHeight="1">
      <c r="A807" s="600" t="s">
        <v>5460</v>
      </c>
      <c r="B807" s="601">
        <v>4</v>
      </c>
      <c r="C807" s="600" t="s">
        <v>175</v>
      </c>
      <c r="D807" s="600" t="s">
        <v>225</v>
      </c>
      <c r="E807" s="600" t="s">
        <v>1208</v>
      </c>
      <c r="F807" s="602">
        <v>2</v>
      </c>
      <c r="G807" s="602">
        <v>1</v>
      </c>
      <c r="H807" s="602">
        <v>1</v>
      </c>
      <c r="I807" s="602">
        <v>0</v>
      </c>
      <c r="J807" s="602">
        <v>0</v>
      </c>
    </row>
    <row r="808" spans="1:10" s="193" customFormat="1" ht="12.75" customHeight="1">
      <c r="A808" s="600" t="s">
        <v>5461</v>
      </c>
      <c r="B808" s="601">
        <v>4</v>
      </c>
      <c r="C808" s="600" t="s">
        <v>175</v>
      </c>
      <c r="D808" s="600" t="s">
        <v>96</v>
      </c>
      <c r="E808" s="600" t="s">
        <v>1208</v>
      </c>
      <c r="F808" s="602">
        <v>6</v>
      </c>
      <c r="G808" s="602">
        <v>0</v>
      </c>
      <c r="H808" s="602">
        <v>1</v>
      </c>
      <c r="I808" s="602">
        <v>5</v>
      </c>
      <c r="J808" s="602">
        <v>0</v>
      </c>
    </row>
    <row r="809" spans="1:10" s="193" customFormat="1" ht="12.75" customHeight="1">
      <c r="A809" s="600" t="s">
        <v>5462</v>
      </c>
      <c r="B809" s="601">
        <v>4</v>
      </c>
      <c r="C809" s="600" t="s">
        <v>175</v>
      </c>
      <c r="D809" s="600" t="s">
        <v>214</v>
      </c>
      <c r="E809" s="600" t="s">
        <v>1208</v>
      </c>
      <c r="F809" s="602">
        <v>5</v>
      </c>
      <c r="G809" s="602">
        <v>4</v>
      </c>
      <c r="H809" s="602">
        <v>1</v>
      </c>
      <c r="I809" s="602">
        <v>0</v>
      </c>
      <c r="J809" s="602">
        <v>0</v>
      </c>
    </row>
    <row r="810" spans="1:10" s="193" customFormat="1" ht="12.75" customHeight="1">
      <c r="A810" s="600" t="s">
        <v>5463</v>
      </c>
      <c r="B810" s="601">
        <v>4</v>
      </c>
      <c r="C810" s="600" t="s">
        <v>175</v>
      </c>
      <c r="D810" s="600" t="s">
        <v>156</v>
      </c>
      <c r="E810" s="600" t="s">
        <v>1208</v>
      </c>
      <c r="F810" s="602">
        <v>8</v>
      </c>
      <c r="G810" s="602">
        <v>0</v>
      </c>
      <c r="H810" s="602">
        <v>7</v>
      </c>
      <c r="I810" s="602">
        <v>1</v>
      </c>
      <c r="J810" s="602">
        <v>0</v>
      </c>
    </row>
    <row r="811" spans="1:10" s="193" customFormat="1" ht="12.75" customHeight="1">
      <c r="A811" s="600" t="s">
        <v>5464</v>
      </c>
      <c r="B811" s="601">
        <v>4</v>
      </c>
      <c r="C811" s="600" t="s">
        <v>175</v>
      </c>
      <c r="D811" s="600" t="s">
        <v>42</v>
      </c>
      <c r="E811" s="600" t="s">
        <v>1208</v>
      </c>
      <c r="F811" s="602">
        <v>6</v>
      </c>
      <c r="G811" s="602">
        <v>1</v>
      </c>
      <c r="H811" s="602">
        <v>4</v>
      </c>
      <c r="I811" s="602">
        <v>0</v>
      </c>
      <c r="J811" s="602">
        <v>1</v>
      </c>
    </row>
    <row r="812" spans="1:10" s="193" customFormat="1" ht="12.75" customHeight="1">
      <c r="A812" s="600" t="s">
        <v>5465</v>
      </c>
      <c r="B812" s="601">
        <v>4</v>
      </c>
      <c r="C812" s="600" t="s">
        <v>175</v>
      </c>
      <c r="D812" s="600" t="s">
        <v>64</v>
      </c>
      <c r="E812" s="600" t="s">
        <v>1208</v>
      </c>
      <c r="F812" s="602">
        <v>5</v>
      </c>
      <c r="G812" s="602">
        <v>0</v>
      </c>
      <c r="H812" s="602">
        <v>5</v>
      </c>
      <c r="I812" s="602">
        <v>0</v>
      </c>
      <c r="J812" s="602">
        <v>0</v>
      </c>
    </row>
    <row r="813" spans="1:10" s="193" customFormat="1" ht="12.75" customHeight="1">
      <c r="A813" s="600" t="s">
        <v>5466</v>
      </c>
      <c r="B813" s="601">
        <v>4</v>
      </c>
      <c r="C813" s="600" t="s">
        <v>175</v>
      </c>
      <c r="D813" s="600" t="s">
        <v>226</v>
      </c>
      <c r="E813" s="600" t="s">
        <v>1208</v>
      </c>
      <c r="F813" s="602">
        <v>6</v>
      </c>
      <c r="G813" s="602">
        <v>1</v>
      </c>
      <c r="H813" s="602">
        <v>5</v>
      </c>
      <c r="I813" s="602">
        <v>0</v>
      </c>
      <c r="J813" s="602">
        <v>0</v>
      </c>
    </row>
    <row r="814" spans="1:10" s="193" customFormat="1" ht="12.75" customHeight="1">
      <c r="A814" s="600" t="s">
        <v>5467</v>
      </c>
      <c r="B814" s="601">
        <v>4</v>
      </c>
      <c r="C814" s="600" t="s">
        <v>175</v>
      </c>
      <c r="D814" s="600" t="s">
        <v>157</v>
      </c>
      <c r="E814" s="600" t="s">
        <v>1208</v>
      </c>
      <c r="F814" s="602">
        <v>11</v>
      </c>
      <c r="G814" s="602">
        <v>0</v>
      </c>
      <c r="H814" s="602">
        <v>9</v>
      </c>
      <c r="I814" s="602">
        <v>1</v>
      </c>
      <c r="J814" s="602">
        <v>1</v>
      </c>
    </row>
    <row r="815" spans="1:10" s="193" customFormat="1" ht="12.75" customHeight="1">
      <c r="A815" s="600" t="s">
        <v>5468</v>
      </c>
      <c r="B815" s="601">
        <v>4</v>
      </c>
      <c r="C815" s="600" t="s">
        <v>175</v>
      </c>
      <c r="D815" s="600" t="s">
        <v>158</v>
      </c>
      <c r="E815" s="600" t="s">
        <v>1208</v>
      </c>
      <c r="F815" s="602">
        <v>6</v>
      </c>
      <c r="G815" s="602">
        <v>0</v>
      </c>
      <c r="H815" s="602">
        <v>3</v>
      </c>
      <c r="I815" s="602">
        <v>1</v>
      </c>
      <c r="J815" s="602">
        <v>2</v>
      </c>
    </row>
    <row r="816" spans="1:10" s="193" customFormat="1" ht="12.75" customHeight="1">
      <c r="A816" s="600" t="s">
        <v>5469</v>
      </c>
      <c r="B816" s="601">
        <v>4</v>
      </c>
      <c r="C816" s="600" t="s">
        <v>175</v>
      </c>
      <c r="D816" s="600" t="s">
        <v>43</v>
      </c>
      <c r="E816" s="600" t="s">
        <v>1208</v>
      </c>
      <c r="F816" s="602">
        <v>11</v>
      </c>
      <c r="G816" s="602">
        <v>3</v>
      </c>
      <c r="H816" s="602">
        <v>6</v>
      </c>
      <c r="I816" s="602">
        <v>2</v>
      </c>
      <c r="J816" s="602">
        <v>0</v>
      </c>
    </row>
    <row r="817" spans="1:10" s="193" customFormat="1" ht="12.75" customHeight="1">
      <c r="A817" s="600" t="s">
        <v>5470</v>
      </c>
      <c r="B817" s="601">
        <v>4</v>
      </c>
      <c r="C817" s="600" t="s">
        <v>175</v>
      </c>
      <c r="D817" s="600" t="s">
        <v>227</v>
      </c>
      <c r="E817" s="600" t="s">
        <v>1208</v>
      </c>
      <c r="F817" s="602">
        <v>22</v>
      </c>
      <c r="G817" s="602">
        <v>4</v>
      </c>
      <c r="H817" s="602">
        <v>12</v>
      </c>
      <c r="I817" s="602">
        <v>6</v>
      </c>
      <c r="J817" s="602">
        <v>0</v>
      </c>
    </row>
    <row r="818" spans="1:10" s="193" customFormat="1" ht="12.75" customHeight="1">
      <c r="A818" s="600" t="s">
        <v>5471</v>
      </c>
      <c r="B818" s="601">
        <v>4</v>
      </c>
      <c r="C818" s="600" t="s">
        <v>175</v>
      </c>
      <c r="D818" s="600" t="s">
        <v>196</v>
      </c>
      <c r="E818" s="600" t="s">
        <v>1208</v>
      </c>
      <c r="F818" s="602">
        <v>10</v>
      </c>
      <c r="G818" s="602">
        <v>2</v>
      </c>
      <c r="H818" s="602">
        <v>5</v>
      </c>
      <c r="I818" s="602">
        <v>2</v>
      </c>
      <c r="J818" s="602">
        <v>1</v>
      </c>
    </row>
    <row r="819" spans="1:10" s="193" customFormat="1" ht="12.75" customHeight="1">
      <c r="A819" s="600" t="s">
        <v>5472</v>
      </c>
      <c r="B819" s="601">
        <v>4</v>
      </c>
      <c r="C819" s="600" t="s">
        <v>175</v>
      </c>
      <c r="D819" s="600" t="s">
        <v>197</v>
      </c>
      <c r="E819" s="600" t="s">
        <v>1208</v>
      </c>
      <c r="F819" s="602">
        <v>33</v>
      </c>
      <c r="G819" s="602">
        <v>4</v>
      </c>
      <c r="H819" s="602">
        <v>23</v>
      </c>
      <c r="I819" s="602">
        <v>3</v>
      </c>
      <c r="J819" s="602">
        <v>3</v>
      </c>
    </row>
    <row r="820" spans="1:10" s="193" customFormat="1" ht="12.75" customHeight="1">
      <c r="A820" s="600" t="s">
        <v>5473</v>
      </c>
      <c r="B820" s="601">
        <v>4</v>
      </c>
      <c r="C820" s="600" t="s">
        <v>175</v>
      </c>
      <c r="D820" s="600" t="s">
        <v>159</v>
      </c>
      <c r="E820" s="600" t="s">
        <v>1208</v>
      </c>
      <c r="F820" s="602">
        <v>8</v>
      </c>
      <c r="G820" s="602">
        <v>2</v>
      </c>
      <c r="H820" s="602">
        <v>5</v>
      </c>
      <c r="I820" s="602">
        <v>1</v>
      </c>
      <c r="J820" s="602">
        <v>0</v>
      </c>
    </row>
    <row r="821" spans="1:10" s="193" customFormat="1" ht="12.75" customHeight="1">
      <c r="A821" s="600" t="s">
        <v>5474</v>
      </c>
      <c r="B821" s="601">
        <v>4</v>
      </c>
      <c r="C821" s="600" t="s">
        <v>175</v>
      </c>
      <c r="D821" s="600" t="s">
        <v>44</v>
      </c>
      <c r="E821" s="600" t="s">
        <v>1208</v>
      </c>
      <c r="F821" s="602">
        <v>7</v>
      </c>
      <c r="G821" s="602">
        <v>1</v>
      </c>
      <c r="H821" s="602">
        <v>4</v>
      </c>
      <c r="I821" s="602">
        <v>1</v>
      </c>
      <c r="J821" s="602">
        <v>1</v>
      </c>
    </row>
    <row r="822" spans="1:10" s="193" customFormat="1" ht="12.75" customHeight="1">
      <c r="A822" s="600" t="s">
        <v>5475</v>
      </c>
      <c r="B822" s="601">
        <v>4</v>
      </c>
      <c r="C822" s="600" t="s">
        <v>175</v>
      </c>
      <c r="D822" s="600" t="s">
        <v>215</v>
      </c>
      <c r="E822" s="600" t="s">
        <v>1208</v>
      </c>
      <c r="F822" s="602">
        <v>14</v>
      </c>
      <c r="G822" s="602">
        <v>3</v>
      </c>
      <c r="H822" s="602">
        <v>5</v>
      </c>
      <c r="I822" s="602">
        <v>5</v>
      </c>
      <c r="J822" s="602">
        <v>1</v>
      </c>
    </row>
    <row r="823" spans="1:10" s="193" customFormat="1" ht="12.75" customHeight="1">
      <c r="A823" s="600" t="s">
        <v>5476</v>
      </c>
      <c r="B823" s="601">
        <v>4</v>
      </c>
      <c r="C823" s="600" t="s">
        <v>175</v>
      </c>
      <c r="D823" s="600" t="s">
        <v>198</v>
      </c>
      <c r="E823" s="600" t="s">
        <v>1208</v>
      </c>
      <c r="F823" s="602">
        <v>2</v>
      </c>
      <c r="G823" s="602">
        <v>0</v>
      </c>
      <c r="H823" s="602">
        <v>2</v>
      </c>
      <c r="I823" s="602">
        <v>0</v>
      </c>
      <c r="J823" s="602">
        <v>0</v>
      </c>
    </row>
    <row r="824" spans="1:10" s="193" customFormat="1" ht="12.75" customHeight="1">
      <c r="A824" s="600" t="s">
        <v>5477</v>
      </c>
      <c r="B824" s="601">
        <v>4</v>
      </c>
      <c r="C824" s="600" t="s">
        <v>175</v>
      </c>
      <c r="D824" s="600" t="s">
        <v>180</v>
      </c>
      <c r="E824" s="600" t="s">
        <v>1208</v>
      </c>
      <c r="F824" s="602">
        <v>9</v>
      </c>
      <c r="G824" s="602">
        <v>2</v>
      </c>
      <c r="H824" s="602">
        <v>7</v>
      </c>
      <c r="I824" s="602">
        <v>0</v>
      </c>
      <c r="J824" s="602">
        <v>0</v>
      </c>
    </row>
    <row r="825" spans="1:10" s="193" customFormat="1" ht="12.75" customHeight="1">
      <c r="A825" s="600" t="s">
        <v>5478</v>
      </c>
      <c r="B825" s="601">
        <v>4</v>
      </c>
      <c r="C825" s="600" t="s">
        <v>175</v>
      </c>
      <c r="D825" s="600" t="s">
        <v>199</v>
      </c>
      <c r="E825" s="600" t="s">
        <v>1208</v>
      </c>
      <c r="F825" s="602">
        <v>3</v>
      </c>
      <c r="G825" s="602">
        <v>0</v>
      </c>
      <c r="H825" s="602">
        <v>3</v>
      </c>
      <c r="I825" s="602">
        <v>0</v>
      </c>
      <c r="J825" s="602">
        <v>0</v>
      </c>
    </row>
    <row r="826" spans="1:10" s="193" customFormat="1" ht="12.75" customHeight="1">
      <c r="A826" s="600" t="s">
        <v>5479</v>
      </c>
      <c r="B826" s="601">
        <v>4</v>
      </c>
      <c r="C826" s="600" t="s">
        <v>175</v>
      </c>
      <c r="D826" s="600" t="s">
        <v>228</v>
      </c>
      <c r="E826" s="600" t="s">
        <v>1208</v>
      </c>
      <c r="F826" s="602">
        <v>4</v>
      </c>
      <c r="G826" s="602">
        <v>0</v>
      </c>
      <c r="H826" s="602">
        <v>3</v>
      </c>
      <c r="I826" s="602">
        <v>0</v>
      </c>
      <c r="J826" s="602">
        <v>1</v>
      </c>
    </row>
    <row r="827" spans="1:10" s="193" customFormat="1" ht="12.75" customHeight="1">
      <c r="A827" s="600" t="s">
        <v>5480</v>
      </c>
      <c r="B827" s="601">
        <v>4</v>
      </c>
      <c r="C827" s="600" t="s">
        <v>175</v>
      </c>
      <c r="D827" s="600" t="s">
        <v>229</v>
      </c>
      <c r="E827" s="600" t="s">
        <v>1208</v>
      </c>
      <c r="F827" s="602">
        <v>16</v>
      </c>
      <c r="G827" s="602">
        <v>3</v>
      </c>
      <c r="H827" s="602">
        <v>8</v>
      </c>
      <c r="I827" s="602">
        <v>4</v>
      </c>
      <c r="J827" s="602">
        <v>1</v>
      </c>
    </row>
    <row r="828" spans="1:10" s="193" customFormat="1" ht="12.75" customHeight="1">
      <c r="A828" s="600" t="s">
        <v>5481</v>
      </c>
      <c r="B828" s="601">
        <v>4</v>
      </c>
      <c r="C828" s="600" t="s">
        <v>175</v>
      </c>
      <c r="D828" s="600" t="s">
        <v>65</v>
      </c>
      <c r="E828" s="600" t="s">
        <v>1208</v>
      </c>
      <c r="F828" s="602">
        <v>14</v>
      </c>
      <c r="G828" s="602">
        <v>0</v>
      </c>
      <c r="H828" s="602">
        <v>7</v>
      </c>
      <c r="I828" s="602">
        <v>6</v>
      </c>
      <c r="J828" s="602">
        <v>1</v>
      </c>
    </row>
    <row r="829" spans="1:10" s="193" customFormat="1" ht="12.75">
      <c r="A829" s="600" t="s">
        <v>5321</v>
      </c>
      <c r="B829" s="601">
        <v>4</v>
      </c>
      <c r="C829" s="600" t="s">
        <v>175</v>
      </c>
      <c r="D829" s="600" t="s">
        <v>66</v>
      </c>
      <c r="E829" s="600" t="s">
        <v>1229</v>
      </c>
      <c r="F829" s="602">
        <v>1675</v>
      </c>
      <c r="G829" s="602">
        <v>170</v>
      </c>
      <c r="H829" s="602">
        <v>1008</v>
      </c>
      <c r="I829" s="602">
        <v>394</v>
      </c>
      <c r="J829" s="602">
        <v>103</v>
      </c>
    </row>
    <row r="830" spans="1:10" s="193" customFormat="1" ht="12.75" customHeight="1">
      <c r="A830" s="600" t="s">
        <v>5482</v>
      </c>
      <c r="B830" s="601">
        <v>4</v>
      </c>
      <c r="C830" s="600" t="s">
        <v>175</v>
      </c>
      <c r="D830" s="600" t="s">
        <v>97</v>
      </c>
      <c r="E830" s="600" t="s">
        <v>1229</v>
      </c>
      <c r="F830" s="602">
        <v>8</v>
      </c>
      <c r="G830" s="602">
        <v>0</v>
      </c>
      <c r="H830" s="602">
        <v>3</v>
      </c>
      <c r="I830" s="602">
        <v>4</v>
      </c>
      <c r="J830" s="602">
        <v>1</v>
      </c>
    </row>
    <row r="831" spans="1:10" s="193" customFormat="1" ht="12.75" customHeight="1">
      <c r="A831" s="600" t="s">
        <v>5483</v>
      </c>
      <c r="B831" s="601">
        <v>4</v>
      </c>
      <c r="C831" s="600" t="s">
        <v>175</v>
      </c>
      <c r="D831" s="600" t="s">
        <v>98</v>
      </c>
      <c r="E831" s="600" t="s">
        <v>1229</v>
      </c>
      <c r="F831" s="602">
        <v>11</v>
      </c>
      <c r="G831" s="602">
        <v>2</v>
      </c>
      <c r="H831" s="602">
        <v>6</v>
      </c>
      <c r="I831" s="602">
        <v>3</v>
      </c>
      <c r="J831" s="602">
        <v>0</v>
      </c>
    </row>
    <row r="832" spans="1:10" s="193" customFormat="1" ht="12.75" customHeight="1">
      <c r="A832" s="600" t="s">
        <v>5484</v>
      </c>
      <c r="B832" s="601">
        <v>4</v>
      </c>
      <c r="C832" s="600" t="s">
        <v>175</v>
      </c>
      <c r="D832" s="600" t="s">
        <v>230</v>
      </c>
      <c r="E832" s="600" t="s">
        <v>1229</v>
      </c>
      <c r="F832" s="602">
        <v>7</v>
      </c>
      <c r="G832" s="602">
        <v>1</v>
      </c>
      <c r="H832" s="602">
        <v>3</v>
      </c>
      <c r="I832" s="602">
        <v>2</v>
      </c>
      <c r="J832" s="602">
        <v>1</v>
      </c>
    </row>
    <row r="833" spans="1:10" s="193" customFormat="1" ht="12.75" customHeight="1">
      <c r="A833" s="600" t="s">
        <v>5485</v>
      </c>
      <c r="B833" s="601">
        <v>4</v>
      </c>
      <c r="C833" s="600" t="s">
        <v>175</v>
      </c>
      <c r="D833" s="600" t="s">
        <v>200</v>
      </c>
      <c r="E833" s="600" t="s">
        <v>1229</v>
      </c>
      <c r="F833" s="602">
        <v>6</v>
      </c>
      <c r="G833" s="602">
        <v>2</v>
      </c>
      <c r="H833" s="602">
        <v>3</v>
      </c>
      <c r="I833" s="602">
        <v>0</v>
      </c>
      <c r="J833" s="602">
        <v>1</v>
      </c>
    </row>
    <row r="834" spans="1:10" s="193" customFormat="1" ht="12.75" customHeight="1">
      <c r="A834" s="600" t="s">
        <v>5486</v>
      </c>
      <c r="B834" s="601">
        <v>4</v>
      </c>
      <c r="C834" s="600" t="s">
        <v>175</v>
      </c>
      <c r="D834" s="600" t="s">
        <v>86</v>
      </c>
      <c r="E834" s="600" t="s">
        <v>1229</v>
      </c>
      <c r="F834" s="602">
        <v>6</v>
      </c>
      <c r="G834" s="602">
        <v>1</v>
      </c>
      <c r="H834" s="602">
        <v>5</v>
      </c>
      <c r="I834" s="602">
        <v>0</v>
      </c>
      <c r="J834" s="602">
        <v>0</v>
      </c>
    </row>
    <row r="835" spans="1:10" s="193" customFormat="1" ht="12.75" customHeight="1">
      <c r="A835" s="600" t="s">
        <v>5487</v>
      </c>
      <c r="B835" s="601">
        <v>4</v>
      </c>
      <c r="C835" s="600" t="s">
        <v>175</v>
      </c>
      <c r="D835" s="600" t="s">
        <v>99</v>
      </c>
      <c r="E835" s="600" t="s">
        <v>1229</v>
      </c>
      <c r="F835" s="602">
        <v>11</v>
      </c>
      <c r="G835" s="602">
        <v>2</v>
      </c>
      <c r="H835" s="602">
        <v>7</v>
      </c>
      <c r="I835" s="602">
        <v>1</v>
      </c>
      <c r="J835" s="602">
        <v>1</v>
      </c>
    </row>
    <row r="836" spans="1:10" s="193" customFormat="1" ht="12.75" customHeight="1">
      <c r="A836" s="600" t="s">
        <v>5488</v>
      </c>
      <c r="B836" s="601">
        <v>4</v>
      </c>
      <c r="C836" s="600" t="s">
        <v>175</v>
      </c>
      <c r="D836" s="600" t="s">
        <v>216</v>
      </c>
      <c r="E836" s="600" t="s">
        <v>1229</v>
      </c>
      <c r="F836" s="602">
        <v>54</v>
      </c>
      <c r="G836" s="602">
        <v>6</v>
      </c>
      <c r="H836" s="602">
        <v>25</v>
      </c>
      <c r="I836" s="602">
        <v>19</v>
      </c>
      <c r="J836" s="602">
        <v>4</v>
      </c>
    </row>
    <row r="837" spans="1:10" s="193" customFormat="1" ht="12.75">
      <c r="A837" s="600" t="s">
        <v>5489</v>
      </c>
      <c r="B837" s="601">
        <v>4</v>
      </c>
      <c r="C837" s="600" t="s">
        <v>175</v>
      </c>
      <c r="D837" s="600" t="s">
        <v>23</v>
      </c>
      <c r="E837" s="600" t="s">
        <v>1229</v>
      </c>
      <c r="F837" s="602">
        <v>6</v>
      </c>
      <c r="G837" s="602">
        <v>2</v>
      </c>
      <c r="H837" s="602">
        <v>2</v>
      </c>
      <c r="I837" s="602">
        <v>2</v>
      </c>
      <c r="J837" s="602">
        <v>0</v>
      </c>
    </row>
    <row r="838" spans="1:10" s="193" customFormat="1" ht="12.75">
      <c r="A838" s="600" t="s">
        <v>5490</v>
      </c>
      <c r="B838" s="601">
        <v>4</v>
      </c>
      <c r="C838" s="600" t="s">
        <v>175</v>
      </c>
      <c r="D838" s="600" t="s">
        <v>24</v>
      </c>
      <c r="E838" s="600" t="s">
        <v>1229</v>
      </c>
      <c r="F838" s="602">
        <v>5</v>
      </c>
      <c r="G838" s="602">
        <v>0</v>
      </c>
      <c r="H838" s="602">
        <v>3</v>
      </c>
      <c r="I838" s="602">
        <v>2</v>
      </c>
      <c r="J838" s="602">
        <v>0</v>
      </c>
    </row>
    <row r="839" spans="1:10" s="193" customFormat="1" ht="12.75" customHeight="1">
      <c r="A839" s="600" t="s">
        <v>5491</v>
      </c>
      <c r="B839" s="601">
        <v>4</v>
      </c>
      <c r="C839" s="600" t="s">
        <v>175</v>
      </c>
      <c r="D839" s="600" t="s">
        <v>25</v>
      </c>
      <c r="E839" s="600" t="s">
        <v>1229</v>
      </c>
      <c r="F839" s="602">
        <v>9</v>
      </c>
      <c r="G839" s="602">
        <v>1</v>
      </c>
      <c r="H839" s="602">
        <v>3</v>
      </c>
      <c r="I839" s="602">
        <v>3</v>
      </c>
      <c r="J839" s="602">
        <v>2</v>
      </c>
    </row>
    <row r="840" spans="1:10" s="193" customFormat="1" ht="12.75" customHeight="1">
      <c r="A840" s="600" t="s">
        <v>5492</v>
      </c>
      <c r="B840" s="601">
        <v>4</v>
      </c>
      <c r="C840" s="600" t="s">
        <v>175</v>
      </c>
      <c r="D840" s="600" t="s">
        <v>201</v>
      </c>
      <c r="E840" s="600" t="s">
        <v>1229</v>
      </c>
      <c r="F840" s="602">
        <v>7</v>
      </c>
      <c r="G840" s="602">
        <v>0</v>
      </c>
      <c r="H840" s="602">
        <v>3</v>
      </c>
      <c r="I840" s="602">
        <v>4</v>
      </c>
      <c r="J840" s="602">
        <v>0</v>
      </c>
    </row>
    <row r="841" spans="1:10" s="193" customFormat="1" ht="12.75" customHeight="1">
      <c r="A841" s="600" t="s">
        <v>5493</v>
      </c>
      <c r="B841" s="601">
        <v>4</v>
      </c>
      <c r="C841" s="600" t="s">
        <v>175</v>
      </c>
      <c r="D841" s="600" t="s">
        <v>181</v>
      </c>
      <c r="E841" s="600" t="s">
        <v>1229</v>
      </c>
      <c r="F841" s="602">
        <v>1</v>
      </c>
      <c r="G841" s="602">
        <v>0</v>
      </c>
      <c r="H841" s="602">
        <v>1</v>
      </c>
      <c r="I841" s="602">
        <v>0</v>
      </c>
      <c r="J841" s="602">
        <v>0</v>
      </c>
    </row>
    <row r="842" spans="1:10" s="193" customFormat="1" ht="12.75" customHeight="1">
      <c r="A842" s="600" t="s">
        <v>5494</v>
      </c>
      <c r="B842" s="601">
        <v>4</v>
      </c>
      <c r="C842" s="600" t="s">
        <v>175</v>
      </c>
      <c r="D842" s="600" t="s">
        <v>231</v>
      </c>
      <c r="E842" s="600" t="s">
        <v>1229</v>
      </c>
      <c r="F842" s="602">
        <v>14</v>
      </c>
      <c r="G842" s="602">
        <v>0</v>
      </c>
      <c r="H842" s="602">
        <v>6</v>
      </c>
      <c r="I842" s="602">
        <v>8</v>
      </c>
      <c r="J842" s="602">
        <v>0</v>
      </c>
    </row>
    <row r="843" spans="1:10" s="193" customFormat="1" ht="12.75" customHeight="1">
      <c r="A843" s="600" t="s">
        <v>5495</v>
      </c>
      <c r="B843" s="601">
        <v>4</v>
      </c>
      <c r="C843" s="600" t="s">
        <v>175</v>
      </c>
      <c r="D843" s="600" t="s">
        <v>100</v>
      </c>
      <c r="E843" s="600" t="s">
        <v>1229</v>
      </c>
      <c r="F843" s="602">
        <v>11</v>
      </c>
      <c r="G843" s="602">
        <v>0</v>
      </c>
      <c r="H843" s="602">
        <v>7</v>
      </c>
      <c r="I843" s="602">
        <v>2</v>
      </c>
      <c r="J843" s="602">
        <v>2</v>
      </c>
    </row>
    <row r="844" spans="1:10" s="193" customFormat="1" ht="12.75" customHeight="1">
      <c r="A844" s="600" t="s">
        <v>5496</v>
      </c>
      <c r="B844" s="601">
        <v>4</v>
      </c>
      <c r="C844" s="600" t="s">
        <v>175</v>
      </c>
      <c r="D844" s="600" t="s">
        <v>182</v>
      </c>
      <c r="E844" s="600" t="s">
        <v>1229</v>
      </c>
      <c r="F844" s="602">
        <v>13</v>
      </c>
      <c r="G844" s="602">
        <v>1</v>
      </c>
      <c r="H844" s="602">
        <v>11</v>
      </c>
      <c r="I844" s="602">
        <v>1</v>
      </c>
      <c r="J844" s="602">
        <v>0</v>
      </c>
    </row>
    <row r="845" spans="1:10" s="193" customFormat="1" ht="12.75" customHeight="1">
      <c r="A845" s="600" t="s">
        <v>5497</v>
      </c>
      <c r="B845" s="601">
        <v>4</v>
      </c>
      <c r="C845" s="600" t="s">
        <v>175</v>
      </c>
      <c r="D845" s="600" t="s">
        <v>202</v>
      </c>
      <c r="E845" s="600" t="s">
        <v>1229</v>
      </c>
      <c r="F845" s="602">
        <v>9</v>
      </c>
      <c r="G845" s="602">
        <v>2</v>
      </c>
      <c r="H845" s="602">
        <v>4</v>
      </c>
      <c r="I845" s="602">
        <v>1</v>
      </c>
      <c r="J845" s="602">
        <v>2</v>
      </c>
    </row>
    <row r="846" spans="1:10" s="193" customFormat="1" ht="12.75" customHeight="1">
      <c r="A846" s="600" t="s">
        <v>5498</v>
      </c>
      <c r="B846" s="601">
        <v>4</v>
      </c>
      <c r="C846" s="600" t="s">
        <v>175</v>
      </c>
      <c r="D846" s="600" t="s">
        <v>101</v>
      </c>
      <c r="E846" s="600" t="s">
        <v>1229</v>
      </c>
      <c r="F846" s="602">
        <v>23</v>
      </c>
      <c r="G846" s="602">
        <v>4</v>
      </c>
      <c r="H846" s="602">
        <v>12</v>
      </c>
      <c r="I846" s="602">
        <v>5</v>
      </c>
      <c r="J846" s="602">
        <v>2</v>
      </c>
    </row>
    <row r="847" spans="1:10" s="193" customFormat="1" ht="12.75" customHeight="1">
      <c r="A847" s="600" t="s">
        <v>5499</v>
      </c>
      <c r="B847" s="601">
        <v>4</v>
      </c>
      <c r="C847" s="600" t="s">
        <v>175</v>
      </c>
      <c r="D847" s="600" t="s">
        <v>183</v>
      </c>
      <c r="E847" s="600" t="s">
        <v>1229</v>
      </c>
      <c r="F847" s="602">
        <v>20</v>
      </c>
      <c r="G847" s="602">
        <v>5</v>
      </c>
      <c r="H847" s="602">
        <v>7</v>
      </c>
      <c r="I847" s="602">
        <v>5</v>
      </c>
      <c r="J847" s="602">
        <v>3</v>
      </c>
    </row>
    <row r="848" spans="1:10" s="193" customFormat="1" ht="12.75" customHeight="1">
      <c r="A848" s="600" t="s">
        <v>5500</v>
      </c>
      <c r="B848" s="601">
        <v>4</v>
      </c>
      <c r="C848" s="600" t="s">
        <v>175</v>
      </c>
      <c r="D848" s="600" t="s">
        <v>26</v>
      </c>
      <c r="E848" s="600" t="s">
        <v>1229</v>
      </c>
      <c r="F848" s="602">
        <v>8</v>
      </c>
      <c r="G848" s="602">
        <v>0</v>
      </c>
      <c r="H848" s="602">
        <v>4</v>
      </c>
      <c r="I848" s="602">
        <v>2</v>
      </c>
      <c r="J848" s="602">
        <v>2</v>
      </c>
    </row>
    <row r="849" spans="1:10" s="193" customFormat="1" ht="12.75" customHeight="1">
      <c r="A849" s="600" t="s">
        <v>5501</v>
      </c>
      <c r="B849" s="601">
        <v>4</v>
      </c>
      <c r="C849" s="600" t="s">
        <v>175</v>
      </c>
      <c r="D849" s="600" t="s">
        <v>232</v>
      </c>
      <c r="E849" s="600" t="s">
        <v>1229</v>
      </c>
      <c r="F849" s="602">
        <v>3</v>
      </c>
      <c r="G849" s="602">
        <v>0</v>
      </c>
      <c r="H849" s="602">
        <v>1</v>
      </c>
      <c r="I849" s="602">
        <v>2</v>
      </c>
      <c r="J849" s="602">
        <v>0</v>
      </c>
    </row>
    <row r="850" spans="1:10" s="193" customFormat="1" ht="12.75" customHeight="1">
      <c r="A850" s="600" t="s">
        <v>5502</v>
      </c>
      <c r="B850" s="601">
        <v>4</v>
      </c>
      <c r="C850" s="600" t="s">
        <v>175</v>
      </c>
      <c r="D850" s="600" t="s">
        <v>87</v>
      </c>
      <c r="E850" s="600" t="s">
        <v>1229</v>
      </c>
      <c r="F850" s="602">
        <v>21</v>
      </c>
      <c r="G850" s="602">
        <v>1</v>
      </c>
      <c r="H850" s="602">
        <v>14</v>
      </c>
      <c r="I850" s="602">
        <v>5</v>
      </c>
      <c r="J850" s="602">
        <v>1</v>
      </c>
    </row>
    <row r="851" spans="1:10" s="193" customFormat="1" ht="12.75" customHeight="1">
      <c r="A851" s="600" t="s">
        <v>5503</v>
      </c>
      <c r="B851" s="601">
        <v>4</v>
      </c>
      <c r="C851" s="600" t="s">
        <v>175</v>
      </c>
      <c r="D851" s="600" t="s">
        <v>102</v>
      </c>
      <c r="E851" s="600" t="s">
        <v>1229</v>
      </c>
      <c r="F851" s="602">
        <v>11</v>
      </c>
      <c r="G851" s="602">
        <v>1</v>
      </c>
      <c r="H851" s="602">
        <v>5</v>
      </c>
      <c r="I851" s="602">
        <v>5</v>
      </c>
      <c r="J851" s="602">
        <v>0</v>
      </c>
    </row>
    <row r="852" spans="1:10" s="193" customFormat="1" ht="12.75" customHeight="1">
      <c r="A852" s="600" t="s">
        <v>5504</v>
      </c>
      <c r="B852" s="601">
        <v>4</v>
      </c>
      <c r="C852" s="600" t="s">
        <v>175</v>
      </c>
      <c r="D852" s="600" t="s">
        <v>88</v>
      </c>
      <c r="E852" s="600" t="s">
        <v>1229</v>
      </c>
      <c r="F852" s="602">
        <v>11</v>
      </c>
      <c r="G852" s="602">
        <v>2</v>
      </c>
      <c r="H852" s="602">
        <v>7</v>
      </c>
      <c r="I852" s="602">
        <v>1</v>
      </c>
      <c r="J852" s="602">
        <v>1</v>
      </c>
    </row>
    <row r="853" spans="1:10" s="193" customFormat="1" ht="12.75" customHeight="1">
      <c r="A853" s="600" t="s">
        <v>5505</v>
      </c>
      <c r="B853" s="601">
        <v>4</v>
      </c>
      <c r="C853" s="600" t="s">
        <v>175</v>
      </c>
      <c r="D853" s="600" t="s">
        <v>27</v>
      </c>
      <c r="E853" s="600" t="s">
        <v>1229</v>
      </c>
      <c r="F853" s="602">
        <v>10</v>
      </c>
      <c r="G853" s="602">
        <v>3</v>
      </c>
      <c r="H853" s="602">
        <v>4</v>
      </c>
      <c r="I853" s="602">
        <v>3</v>
      </c>
      <c r="J853" s="602">
        <v>0</v>
      </c>
    </row>
    <row r="854" spans="1:10" s="193" customFormat="1" ht="12.75" customHeight="1">
      <c r="A854" s="600" t="s">
        <v>5506</v>
      </c>
      <c r="B854" s="601">
        <v>4</v>
      </c>
      <c r="C854" s="600" t="s">
        <v>175</v>
      </c>
      <c r="D854" s="600" t="s">
        <v>28</v>
      </c>
      <c r="E854" s="600" t="s">
        <v>1229</v>
      </c>
      <c r="F854" s="602">
        <v>11</v>
      </c>
      <c r="G854" s="602">
        <v>0</v>
      </c>
      <c r="H854" s="602">
        <v>8</v>
      </c>
      <c r="I854" s="602">
        <v>3</v>
      </c>
      <c r="J854" s="602">
        <v>0</v>
      </c>
    </row>
    <row r="855" spans="1:10" s="193" customFormat="1" ht="12.75" customHeight="1">
      <c r="A855" s="600" t="s">
        <v>8087</v>
      </c>
      <c r="B855" s="601">
        <v>4</v>
      </c>
      <c r="C855" s="600" t="s">
        <v>175</v>
      </c>
      <c r="D855" s="600" t="s">
        <v>103</v>
      </c>
      <c r="E855" s="600" t="s">
        <v>1229</v>
      </c>
      <c r="F855" s="602">
        <v>1</v>
      </c>
      <c r="G855" s="602">
        <v>1</v>
      </c>
      <c r="H855" s="602">
        <v>0</v>
      </c>
      <c r="I855" s="602">
        <v>0</v>
      </c>
      <c r="J855" s="602">
        <v>0</v>
      </c>
    </row>
    <row r="856" spans="1:10" s="193" customFormat="1" ht="12.75" customHeight="1">
      <c r="A856" s="600" t="s">
        <v>5507</v>
      </c>
      <c r="B856" s="601">
        <v>4</v>
      </c>
      <c r="C856" s="600" t="s">
        <v>175</v>
      </c>
      <c r="D856" s="600" t="s">
        <v>203</v>
      </c>
      <c r="E856" s="600" t="s">
        <v>1229</v>
      </c>
      <c r="F856" s="602">
        <v>19</v>
      </c>
      <c r="G856" s="602">
        <v>3</v>
      </c>
      <c r="H856" s="602">
        <v>14</v>
      </c>
      <c r="I856" s="602">
        <v>1</v>
      </c>
      <c r="J856" s="602">
        <v>1</v>
      </c>
    </row>
    <row r="857" spans="1:10" s="193" customFormat="1" ht="12.75" customHeight="1">
      <c r="A857" s="600" t="s">
        <v>5508</v>
      </c>
      <c r="B857" s="601">
        <v>4</v>
      </c>
      <c r="C857" s="600" t="s">
        <v>175</v>
      </c>
      <c r="D857" s="600" t="s">
        <v>217</v>
      </c>
      <c r="E857" s="600" t="s">
        <v>1229</v>
      </c>
      <c r="F857" s="602">
        <v>14</v>
      </c>
      <c r="G857" s="602">
        <v>2</v>
      </c>
      <c r="H857" s="602">
        <v>6</v>
      </c>
      <c r="I857" s="602">
        <v>6</v>
      </c>
      <c r="J857" s="602">
        <v>0</v>
      </c>
    </row>
    <row r="858" spans="1:10" s="193" customFormat="1" ht="12.75" customHeight="1">
      <c r="A858" s="600" t="s">
        <v>5509</v>
      </c>
      <c r="B858" s="601">
        <v>4</v>
      </c>
      <c r="C858" s="600" t="s">
        <v>175</v>
      </c>
      <c r="D858" s="600" t="s">
        <v>104</v>
      </c>
      <c r="E858" s="600" t="s">
        <v>1229</v>
      </c>
      <c r="F858" s="602">
        <v>19</v>
      </c>
      <c r="G858" s="602">
        <v>1</v>
      </c>
      <c r="H858" s="602">
        <v>12</v>
      </c>
      <c r="I858" s="602">
        <v>5</v>
      </c>
      <c r="J858" s="602">
        <v>1</v>
      </c>
    </row>
    <row r="859" spans="1:10" s="193" customFormat="1" ht="12.75" customHeight="1">
      <c r="A859" s="600" t="s">
        <v>5510</v>
      </c>
      <c r="B859" s="601">
        <v>4</v>
      </c>
      <c r="C859" s="600" t="s">
        <v>175</v>
      </c>
      <c r="D859" s="600" t="s">
        <v>29</v>
      </c>
      <c r="E859" s="600" t="s">
        <v>1229</v>
      </c>
      <c r="F859" s="602">
        <v>21</v>
      </c>
      <c r="G859" s="602">
        <v>1</v>
      </c>
      <c r="H859" s="602">
        <v>15</v>
      </c>
      <c r="I859" s="602">
        <v>5</v>
      </c>
      <c r="J859" s="602">
        <v>0</v>
      </c>
    </row>
    <row r="860" spans="1:10" s="193" customFormat="1" ht="12.75" customHeight="1">
      <c r="A860" s="600" t="s">
        <v>5511</v>
      </c>
      <c r="B860" s="601">
        <v>4</v>
      </c>
      <c r="C860" s="600" t="s">
        <v>175</v>
      </c>
      <c r="D860" s="600" t="s">
        <v>160</v>
      </c>
      <c r="E860" s="600" t="s">
        <v>1229</v>
      </c>
      <c r="F860" s="602">
        <v>3</v>
      </c>
      <c r="G860" s="602">
        <v>0</v>
      </c>
      <c r="H860" s="602">
        <v>2</v>
      </c>
      <c r="I860" s="602">
        <v>1</v>
      </c>
      <c r="J860" s="602">
        <v>0</v>
      </c>
    </row>
    <row r="861" spans="1:10" s="193" customFormat="1" ht="12.75" customHeight="1">
      <c r="A861" s="600" t="s">
        <v>5512</v>
      </c>
      <c r="B861" s="601">
        <v>4</v>
      </c>
      <c r="C861" s="600" t="s">
        <v>175</v>
      </c>
      <c r="D861" s="600" t="s">
        <v>77</v>
      </c>
      <c r="E861" s="600" t="s">
        <v>1229</v>
      </c>
      <c r="F861" s="602">
        <v>6</v>
      </c>
      <c r="G861" s="602">
        <v>0</v>
      </c>
      <c r="H861" s="602">
        <v>6</v>
      </c>
      <c r="I861" s="602">
        <v>0</v>
      </c>
      <c r="J861" s="602">
        <v>0</v>
      </c>
    </row>
    <row r="862" spans="1:10" s="193" customFormat="1" ht="12.75" customHeight="1">
      <c r="A862" s="600" t="s">
        <v>5513</v>
      </c>
      <c r="B862" s="601">
        <v>4</v>
      </c>
      <c r="C862" s="600" t="s">
        <v>175</v>
      </c>
      <c r="D862" s="600" t="s">
        <v>78</v>
      </c>
      <c r="E862" s="600" t="s">
        <v>1229</v>
      </c>
      <c r="F862" s="602">
        <v>15</v>
      </c>
      <c r="G862" s="602">
        <v>3</v>
      </c>
      <c r="H862" s="602">
        <v>9</v>
      </c>
      <c r="I862" s="602">
        <v>3</v>
      </c>
      <c r="J862" s="602">
        <v>0</v>
      </c>
    </row>
    <row r="863" spans="1:10" s="193" customFormat="1" ht="12.75" customHeight="1">
      <c r="A863" s="600" t="s">
        <v>5514</v>
      </c>
      <c r="B863" s="601">
        <v>4</v>
      </c>
      <c r="C863" s="600" t="s">
        <v>175</v>
      </c>
      <c r="D863" s="600" t="s">
        <v>204</v>
      </c>
      <c r="E863" s="600" t="s">
        <v>1229</v>
      </c>
      <c r="F863" s="602">
        <v>12</v>
      </c>
      <c r="G863" s="602">
        <v>0</v>
      </c>
      <c r="H863" s="602">
        <v>9</v>
      </c>
      <c r="I863" s="602">
        <v>1</v>
      </c>
      <c r="J863" s="602">
        <v>2</v>
      </c>
    </row>
    <row r="864" spans="1:10" s="193" customFormat="1" ht="12.75" customHeight="1">
      <c r="A864" s="600" t="s">
        <v>5515</v>
      </c>
      <c r="B864" s="601">
        <v>4</v>
      </c>
      <c r="C864" s="600" t="s">
        <v>175</v>
      </c>
      <c r="D864" s="600" t="s">
        <v>233</v>
      </c>
      <c r="E864" s="600" t="s">
        <v>1229</v>
      </c>
      <c r="F864" s="602">
        <v>2</v>
      </c>
      <c r="G864" s="602">
        <v>0</v>
      </c>
      <c r="H864" s="602">
        <v>2</v>
      </c>
      <c r="I864" s="602">
        <v>0</v>
      </c>
      <c r="J864" s="602">
        <v>0</v>
      </c>
    </row>
    <row r="865" spans="1:10" s="193" customFormat="1" ht="12.75" customHeight="1">
      <c r="A865" s="600" t="s">
        <v>5516</v>
      </c>
      <c r="B865" s="601">
        <v>4</v>
      </c>
      <c r="C865" s="600" t="s">
        <v>175</v>
      </c>
      <c r="D865" s="600" t="s">
        <v>205</v>
      </c>
      <c r="E865" s="600" t="s">
        <v>1229</v>
      </c>
      <c r="F865" s="602">
        <v>15</v>
      </c>
      <c r="G865" s="602">
        <v>2</v>
      </c>
      <c r="H865" s="602">
        <v>9</v>
      </c>
      <c r="I865" s="602">
        <v>3</v>
      </c>
      <c r="J865" s="602">
        <v>1</v>
      </c>
    </row>
    <row r="866" spans="1:10" s="193" customFormat="1" ht="12.75" customHeight="1">
      <c r="A866" s="600" t="s">
        <v>5517</v>
      </c>
      <c r="B866" s="601">
        <v>4</v>
      </c>
      <c r="C866" s="600" t="s">
        <v>175</v>
      </c>
      <c r="D866" s="600" t="s">
        <v>218</v>
      </c>
      <c r="E866" s="600" t="s">
        <v>1229</v>
      </c>
      <c r="F866" s="602">
        <v>5</v>
      </c>
      <c r="G866" s="602">
        <v>1</v>
      </c>
      <c r="H866" s="602">
        <v>3</v>
      </c>
      <c r="I866" s="602">
        <v>1</v>
      </c>
      <c r="J866" s="602">
        <v>0</v>
      </c>
    </row>
    <row r="867" spans="1:10" s="193" customFormat="1" ht="12.75" customHeight="1">
      <c r="A867" s="600" t="s">
        <v>5518</v>
      </c>
      <c r="B867" s="601">
        <v>4</v>
      </c>
      <c r="C867" s="600" t="s">
        <v>175</v>
      </c>
      <c r="D867" s="600" t="s">
        <v>161</v>
      </c>
      <c r="E867" s="600" t="s">
        <v>1229</v>
      </c>
      <c r="F867" s="602">
        <v>21</v>
      </c>
      <c r="G867" s="602">
        <v>1</v>
      </c>
      <c r="H867" s="602">
        <v>17</v>
      </c>
      <c r="I867" s="602">
        <v>3</v>
      </c>
      <c r="J867" s="602">
        <v>0</v>
      </c>
    </row>
    <row r="868" spans="1:10" s="193" customFormat="1" ht="12.75" customHeight="1">
      <c r="A868" s="600" t="s">
        <v>5519</v>
      </c>
      <c r="B868" s="601">
        <v>4</v>
      </c>
      <c r="C868" s="600" t="s">
        <v>175</v>
      </c>
      <c r="D868" s="600" t="s">
        <v>105</v>
      </c>
      <c r="E868" s="600" t="s">
        <v>1229</v>
      </c>
      <c r="F868" s="602">
        <v>14</v>
      </c>
      <c r="G868" s="602">
        <v>0</v>
      </c>
      <c r="H868" s="602">
        <v>9</v>
      </c>
      <c r="I868" s="602">
        <v>3</v>
      </c>
      <c r="J868" s="602">
        <v>2</v>
      </c>
    </row>
    <row r="869" spans="1:10" s="193" customFormat="1" ht="12.75" customHeight="1">
      <c r="A869" s="600" t="s">
        <v>5520</v>
      </c>
      <c r="B869" s="601">
        <v>4</v>
      </c>
      <c r="C869" s="600" t="s">
        <v>175</v>
      </c>
      <c r="D869" s="600" t="s">
        <v>234</v>
      </c>
      <c r="E869" s="600" t="s">
        <v>1229</v>
      </c>
      <c r="F869" s="602">
        <v>15</v>
      </c>
      <c r="G869" s="602">
        <v>1</v>
      </c>
      <c r="H869" s="602">
        <v>10</v>
      </c>
      <c r="I869" s="602">
        <v>3</v>
      </c>
      <c r="J869" s="602">
        <v>1</v>
      </c>
    </row>
    <row r="870" spans="1:10" s="193" customFormat="1" ht="12.75">
      <c r="A870" s="600" t="s">
        <v>5521</v>
      </c>
      <c r="B870" s="601">
        <v>4</v>
      </c>
      <c r="C870" s="600" t="s">
        <v>175</v>
      </c>
      <c r="D870" s="600" t="s">
        <v>184</v>
      </c>
      <c r="E870" s="600" t="s">
        <v>1229</v>
      </c>
      <c r="F870" s="602">
        <v>13</v>
      </c>
      <c r="G870" s="602">
        <v>2</v>
      </c>
      <c r="H870" s="602">
        <v>6</v>
      </c>
      <c r="I870" s="602">
        <v>5</v>
      </c>
      <c r="J870" s="602">
        <v>0</v>
      </c>
    </row>
    <row r="871" spans="1:10" s="193" customFormat="1" ht="12.75" customHeight="1">
      <c r="A871" s="600" t="s">
        <v>5522</v>
      </c>
      <c r="B871" s="601">
        <v>4</v>
      </c>
      <c r="C871" s="600" t="s">
        <v>175</v>
      </c>
      <c r="D871" s="600" t="s">
        <v>106</v>
      </c>
      <c r="E871" s="600" t="s">
        <v>1229</v>
      </c>
      <c r="F871" s="602">
        <v>12</v>
      </c>
      <c r="G871" s="602">
        <v>0</v>
      </c>
      <c r="H871" s="602">
        <v>8</v>
      </c>
      <c r="I871" s="602">
        <v>3</v>
      </c>
      <c r="J871" s="602">
        <v>1</v>
      </c>
    </row>
    <row r="872" spans="1:10" s="193" customFormat="1" ht="12.75" customHeight="1">
      <c r="A872" s="600" t="s">
        <v>5523</v>
      </c>
      <c r="B872" s="601">
        <v>4</v>
      </c>
      <c r="C872" s="600" t="s">
        <v>175</v>
      </c>
      <c r="D872" s="600" t="s">
        <v>89</v>
      </c>
      <c r="E872" s="600" t="s">
        <v>1229</v>
      </c>
      <c r="F872" s="602">
        <v>38</v>
      </c>
      <c r="G872" s="602">
        <v>5</v>
      </c>
      <c r="H872" s="602">
        <v>16</v>
      </c>
      <c r="I872" s="602">
        <v>13</v>
      </c>
      <c r="J872" s="602">
        <v>4</v>
      </c>
    </row>
    <row r="873" spans="1:10" s="193" customFormat="1" ht="12.75" customHeight="1">
      <c r="A873" s="600" t="s">
        <v>5524</v>
      </c>
      <c r="B873" s="601">
        <v>4</v>
      </c>
      <c r="C873" s="600" t="s">
        <v>175</v>
      </c>
      <c r="D873" s="600" t="s">
        <v>162</v>
      </c>
      <c r="E873" s="600" t="s">
        <v>1229</v>
      </c>
      <c r="F873" s="602">
        <v>5</v>
      </c>
      <c r="G873" s="602">
        <v>1</v>
      </c>
      <c r="H873" s="602">
        <v>4</v>
      </c>
      <c r="I873" s="602">
        <v>0</v>
      </c>
      <c r="J873" s="602">
        <v>0</v>
      </c>
    </row>
    <row r="874" spans="1:10" s="193" customFormat="1" ht="12.75" customHeight="1">
      <c r="A874" s="600" t="s">
        <v>5525</v>
      </c>
      <c r="B874" s="601">
        <v>4</v>
      </c>
      <c r="C874" s="600" t="s">
        <v>175</v>
      </c>
      <c r="D874" s="600" t="s">
        <v>206</v>
      </c>
      <c r="E874" s="600" t="s">
        <v>1229</v>
      </c>
      <c r="F874" s="602">
        <v>20</v>
      </c>
      <c r="G874" s="602">
        <v>1</v>
      </c>
      <c r="H874" s="602">
        <v>13</v>
      </c>
      <c r="I874" s="602">
        <v>6</v>
      </c>
      <c r="J874" s="602">
        <v>0</v>
      </c>
    </row>
    <row r="875" spans="1:10" s="193" customFormat="1" ht="12.75" customHeight="1">
      <c r="A875" s="600" t="s">
        <v>5526</v>
      </c>
      <c r="B875" s="601">
        <v>4</v>
      </c>
      <c r="C875" s="600" t="s">
        <v>175</v>
      </c>
      <c r="D875" s="600" t="s">
        <v>107</v>
      </c>
      <c r="E875" s="600" t="s">
        <v>1229</v>
      </c>
      <c r="F875" s="602">
        <v>11</v>
      </c>
      <c r="G875" s="602">
        <v>0</v>
      </c>
      <c r="H875" s="602">
        <v>9</v>
      </c>
      <c r="I875" s="602">
        <v>1</v>
      </c>
      <c r="J875" s="602">
        <v>1</v>
      </c>
    </row>
    <row r="876" spans="1:10" s="193" customFormat="1" ht="12.75" customHeight="1">
      <c r="A876" s="600" t="s">
        <v>5527</v>
      </c>
      <c r="B876" s="601">
        <v>4</v>
      </c>
      <c r="C876" s="600" t="s">
        <v>175</v>
      </c>
      <c r="D876" s="600" t="s">
        <v>108</v>
      </c>
      <c r="E876" s="600" t="s">
        <v>1229</v>
      </c>
      <c r="F876" s="602">
        <v>6</v>
      </c>
      <c r="G876" s="602">
        <v>0</v>
      </c>
      <c r="H876" s="602">
        <v>5</v>
      </c>
      <c r="I876" s="602">
        <v>1</v>
      </c>
      <c r="J876" s="602">
        <v>0</v>
      </c>
    </row>
    <row r="877" spans="1:10" s="193" customFormat="1" ht="12.75" customHeight="1">
      <c r="A877" s="600" t="s">
        <v>5528</v>
      </c>
      <c r="B877" s="601">
        <v>4</v>
      </c>
      <c r="C877" s="600" t="s">
        <v>175</v>
      </c>
      <c r="D877" s="600" t="s">
        <v>30</v>
      </c>
      <c r="E877" s="600" t="s">
        <v>1229</v>
      </c>
      <c r="F877" s="602">
        <v>3</v>
      </c>
      <c r="G877" s="602">
        <v>1</v>
      </c>
      <c r="H877" s="602">
        <v>1</v>
      </c>
      <c r="I877" s="602">
        <v>1</v>
      </c>
      <c r="J877" s="602">
        <v>0</v>
      </c>
    </row>
    <row r="878" spans="1:10" s="193" customFormat="1" ht="12.75" customHeight="1">
      <c r="A878" s="600" t="s">
        <v>5529</v>
      </c>
      <c r="B878" s="601">
        <v>4</v>
      </c>
      <c r="C878" s="600" t="s">
        <v>175</v>
      </c>
      <c r="D878" s="600" t="s">
        <v>109</v>
      </c>
      <c r="E878" s="600" t="s">
        <v>1229</v>
      </c>
      <c r="F878" s="602">
        <v>5</v>
      </c>
      <c r="G878" s="602">
        <v>2</v>
      </c>
      <c r="H878" s="602">
        <v>2</v>
      </c>
      <c r="I878" s="602">
        <v>0</v>
      </c>
      <c r="J878" s="602">
        <v>1</v>
      </c>
    </row>
    <row r="879" spans="1:10" s="193" customFormat="1" ht="12.75" customHeight="1">
      <c r="A879" s="600" t="s">
        <v>5530</v>
      </c>
      <c r="B879" s="601">
        <v>4</v>
      </c>
      <c r="C879" s="600" t="s">
        <v>175</v>
      </c>
      <c r="D879" s="600" t="s">
        <v>185</v>
      </c>
      <c r="E879" s="600" t="s">
        <v>1229</v>
      </c>
      <c r="F879" s="602">
        <v>38</v>
      </c>
      <c r="G879" s="602">
        <v>3</v>
      </c>
      <c r="H879" s="602">
        <v>24</v>
      </c>
      <c r="I879" s="602">
        <v>8</v>
      </c>
      <c r="J879" s="602">
        <v>3</v>
      </c>
    </row>
    <row r="880" spans="1:10" s="193" customFormat="1" ht="12.75" customHeight="1">
      <c r="A880" s="600" t="s">
        <v>5531</v>
      </c>
      <c r="B880" s="601">
        <v>4</v>
      </c>
      <c r="C880" s="600" t="s">
        <v>175</v>
      </c>
      <c r="D880" s="600" t="s">
        <v>110</v>
      </c>
      <c r="E880" s="600" t="s">
        <v>1229</v>
      </c>
      <c r="F880" s="602">
        <v>8</v>
      </c>
      <c r="G880" s="602">
        <v>0</v>
      </c>
      <c r="H880" s="602">
        <v>5</v>
      </c>
      <c r="I880" s="602">
        <v>2</v>
      </c>
      <c r="J880" s="602">
        <v>1</v>
      </c>
    </row>
    <row r="881" spans="1:10" s="193" customFormat="1" ht="12.75" customHeight="1">
      <c r="A881" s="600" t="s">
        <v>5532</v>
      </c>
      <c r="B881" s="601">
        <v>4</v>
      </c>
      <c r="C881" s="600" t="s">
        <v>175</v>
      </c>
      <c r="D881" s="600" t="s">
        <v>111</v>
      </c>
      <c r="E881" s="600" t="s">
        <v>1229</v>
      </c>
      <c r="F881" s="602">
        <v>5</v>
      </c>
      <c r="G881" s="602">
        <v>0</v>
      </c>
      <c r="H881" s="602">
        <v>2</v>
      </c>
      <c r="I881" s="602">
        <v>2</v>
      </c>
      <c r="J881" s="602">
        <v>1</v>
      </c>
    </row>
    <row r="882" spans="1:10" s="193" customFormat="1" ht="12.75" customHeight="1">
      <c r="A882" s="600" t="s">
        <v>8088</v>
      </c>
      <c r="B882" s="601">
        <v>4</v>
      </c>
      <c r="C882" s="600" t="s">
        <v>175</v>
      </c>
      <c r="D882" s="600" t="s">
        <v>163</v>
      </c>
      <c r="E882" s="600" t="s">
        <v>1229</v>
      </c>
      <c r="F882" s="602">
        <v>1</v>
      </c>
      <c r="G882" s="602">
        <v>0</v>
      </c>
      <c r="H882" s="602">
        <v>0</v>
      </c>
      <c r="I882" s="602">
        <v>1</v>
      </c>
      <c r="J882" s="602">
        <v>0</v>
      </c>
    </row>
    <row r="883" spans="1:10" s="193" customFormat="1" ht="12.75" customHeight="1">
      <c r="A883" s="600" t="s">
        <v>5533</v>
      </c>
      <c r="B883" s="601">
        <v>4</v>
      </c>
      <c r="C883" s="600" t="s">
        <v>175</v>
      </c>
      <c r="D883" s="600" t="s">
        <v>112</v>
      </c>
      <c r="E883" s="600" t="s">
        <v>1229</v>
      </c>
      <c r="F883" s="602">
        <v>13</v>
      </c>
      <c r="G883" s="602">
        <v>1</v>
      </c>
      <c r="H883" s="602">
        <v>7</v>
      </c>
      <c r="I883" s="602">
        <v>5</v>
      </c>
      <c r="J883" s="602">
        <v>0</v>
      </c>
    </row>
    <row r="884" spans="1:10" s="193" customFormat="1" ht="12.75" customHeight="1">
      <c r="A884" s="600" t="s">
        <v>5534</v>
      </c>
      <c r="B884" s="601">
        <v>4</v>
      </c>
      <c r="C884" s="600" t="s">
        <v>175</v>
      </c>
      <c r="D884" s="600" t="s">
        <v>219</v>
      </c>
      <c r="E884" s="600" t="s">
        <v>1229</v>
      </c>
      <c r="F884" s="602">
        <v>6</v>
      </c>
      <c r="G884" s="602">
        <v>3</v>
      </c>
      <c r="H884" s="602">
        <v>2</v>
      </c>
      <c r="I884" s="602">
        <v>1</v>
      </c>
      <c r="J884" s="602">
        <v>0</v>
      </c>
    </row>
    <row r="885" spans="1:10" s="193" customFormat="1" ht="12.75" customHeight="1">
      <c r="A885" s="600" t="s">
        <v>5535</v>
      </c>
      <c r="B885" s="601">
        <v>4</v>
      </c>
      <c r="C885" s="600" t="s">
        <v>175</v>
      </c>
      <c r="D885" s="600" t="s">
        <v>90</v>
      </c>
      <c r="E885" s="600" t="s">
        <v>1229</v>
      </c>
      <c r="F885" s="602">
        <v>51</v>
      </c>
      <c r="G885" s="602">
        <v>4</v>
      </c>
      <c r="H885" s="602">
        <v>38</v>
      </c>
      <c r="I885" s="602">
        <v>7</v>
      </c>
      <c r="J885" s="602">
        <v>2</v>
      </c>
    </row>
    <row r="886" spans="1:10" s="193" customFormat="1" ht="12.75" customHeight="1">
      <c r="A886" s="600" t="s">
        <v>5536</v>
      </c>
      <c r="B886" s="601">
        <v>4</v>
      </c>
      <c r="C886" s="600" t="s">
        <v>175</v>
      </c>
      <c r="D886" s="600" t="s">
        <v>113</v>
      </c>
      <c r="E886" s="600" t="s">
        <v>1229</v>
      </c>
      <c r="F886" s="602">
        <v>5</v>
      </c>
      <c r="G886" s="602">
        <v>0</v>
      </c>
      <c r="H886" s="602">
        <v>5</v>
      </c>
      <c r="I886" s="602">
        <v>0</v>
      </c>
      <c r="J886" s="602">
        <v>0</v>
      </c>
    </row>
    <row r="887" spans="1:10" s="193" customFormat="1" ht="12.75" customHeight="1">
      <c r="A887" s="600" t="s">
        <v>5537</v>
      </c>
      <c r="B887" s="601">
        <v>4</v>
      </c>
      <c r="C887" s="600" t="s">
        <v>175</v>
      </c>
      <c r="D887" s="600" t="s">
        <v>114</v>
      </c>
      <c r="E887" s="600" t="s">
        <v>1229</v>
      </c>
      <c r="F887" s="602">
        <v>4</v>
      </c>
      <c r="G887" s="602">
        <v>1</v>
      </c>
      <c r="H887" s="602">
        <v>3</v>
      </c>
      <c r="I887" s="602">
        <v>0</v>
      </c>
      <c r="J887" s="602">
        <v>0</v>
      </c>
    </row>
    <row r="888" spans="1:10" s="193" customFormat="1" ht="12.75" customHeight="1">
      <c r="A888" s="600" t="s">
        <v>5538</v>
      </c>
      <c r="B888" s="601">
        <v>4</v>
      </c>
      <c r="C888" s="600" t="s">
        <v>175</v>
      </c>
      <c r="D888" s="600" t="s">
        <v>186</v>
      </c>
      <c r="E888" s="600" t="s">
        <v>1229</v>
      </c>
      <c r="F888" s="602">
        <v>3</v>
      </c>
      <c r="G888" s="602">
        <v>0</v>
      </c>
      <c r="H888" s="602">
        <v>3</v>
      </c>
      <c r="I888" s="602">
        <v>0</v>
      </c>
      <c r="J888" s="602">
        <v>0</v>
      </c>
    </row>
    <row r="889" spans="1:10" s="193" customFormat="1" ht="12.75" customHeight="1">
      <c r="A889" s="600" t="s">
        <v>5539</v>
      </c>
      <c r="B889" s="601">
        <v>4</v>
      </c>
      <c r="C889" s="600" t="s">
        <v>175</v>
      </c>
      <c r="D889" s="600" t="s">
        <v>115</v>
      </c>
      <c r="E889" s="600" t="s">
        <v>1229</v>
      </c>
      <c r="F889" s="602">
        <v>5</v>
      </c>
      <c r="G889" s="602">
        <v>0</v>
      </c>
      <c r="H889" s="602">
        <v>3</v>
      </c>
      <c r="I889" s="602">
        <v>1</v>
      </c>
      <c r="J889" s="602">
        <v>1</v>
      </c>
    </row>
    <row r="890" spans="1:10" s="193" customFormat="1" ht="12.75" customHeight="1">
      <c r="A890" s="600" t="s">
        <v>5540</v>
      </c>
      <c r="B890" s="601">
        <v>4</v>
      </c>
      <c r="C890" s="600" t="s">
        <v>175</v>
      </c>
      <c r="D890" s="600" t="s">
        <v>146</v>
      </c>
      <c r="E890" s="600" t="s">
        <v>1229</v>
      </c>
      <c r="F890" s="602">
        <v>4</v>
      </c>
      <c r="G890" s="602">
        <v>1</v>
      </c>
      <c r="H890" s="602">
        <v>3</v>
      </c>
      <c r="I890" s="602">
        <v>0</v>
      </c>
      <c r="J890" s="602">
        <v>0</v>
      </c>
    </row>
    <row r="891" spans="1:10" s="193" customFormat="1" ht="12.75" customHeight="1">
      <c r="A891" s="600" t="s">
        <v>5541</v>
      </c>
      <c r="B891" s="601">
        <v>4</v>
      </c>
      <c r="C891" s="600" t="s">
        <v>175</v>
      </c>
      <c r="D891" s="600" t="s">
        <v>187</v>
      </c>
      <c r="E891" s="600" t="s">
        <v>1229</v>
      </c>
      <c r="F891" s="602">
        <v>45</v>
      </c>
      <c r="G891" s="602">
        <v>5</v>
      </c>
      <c r="H891" s="602">
        <v>29</v>
      </c>
      <c r="I891" s="602">
        <v>10</v>
      </c>
      <c r="J891" s="602">
        <v>1</v>
      </c>
    </row>
    <row r="892" spans="1:10" s="193" customFormat="1" ht="12.75" customHeight="1">
      <c r="A892" s="600" t="s">
        <v>5542</v>
      </c>
      <c r="B892" s="601">
        <v>4</v>
      </c>
      <c r="C892" s="600" t="s">
        <v>175</v>
      </c>
      <c r="D892" s="600" t="s">
        <v>235</v>
      </c>
      <c r="E892" s="600" t="s">
        <v>1229</v>
      </c>
      <c r="F892" s="602">
        <v>17</v>
      </c>
      <c r="G892" s="602">
        <v>0</v>
      </c>
      <c r="H892" s="602">
        <v>13</v>
      </c>
      <c r="I892" s="602">
        <v>4</v>
      </c>
      <c r="J892" s="602">
        <v>0</v>
      </c>
    </row>
    <row r="893" spans="1:10" s="193" customFormat="1" ht="12.75" customHeight="1">
      <c r="A893" s="600" t="s">
        <v>5543</v>
      </c>
      <c r="B893" s="601">
        <v>4</v>
      </c>
      <c r="C893" s="600" t="s">
        <v>175</v>
      </c>
      <c r="D893" s="600" t="s">
        <v>147</v>
      </c>
      <c r="E893" s="600" t="s">
        <v>1229</v>
      </c>
      <c r="F893" s="602">
        <v>5</v>
      </c>
      <c r="G893" s="602">
        <v>1</v>
      </c>
      <c r="H893" s="602">
        <v>3</v>
      </c>
      <c r="I893" s="602">
        <v>1</v>
      </c>
      <c r="J893" s="602">
        <v>0</v>
      </c>
    </row>
    <row r="894" spans="1:10" s="193" customFormat="1" ht="12.75" customHeight="1">
      <c r="A894" s="600" t="s">
        <v>5544</v>
      </c>
      <c r="B894" s="601">
        <v>4</v>
      </c>
      <c r="C894" s="600" t="s">
        <v>175</v>
      </c>
      <c r="D894" s="600" t="s">
        <v>118</v>
      </c>
      <c r="E894" s="600" t="s">
        <v>1229</v>
      </c>
      <c r="F894" s="602">
        <v>11</v>
      </c>
      <c r="G894" s="602">
        <v>3</v>
      </c>
      <c r="H894" s="602">
        <v>7</v>
      </c>
      <c r="I894" s="602">
        <v>1</v>
      </c>
      <c r="J894" s="602">
        <v>0</v>
      </c>
    </row>
    <row r="895" spans="1:10" s="193" customFormat="1" ht="12.75" customHeight="1">
      <c r="A895" s="600" t="s">
        <v>5545</v>
      </c>
      <c r="B895" s="601">
        <v>4</v>
      </c>
      <c r="C895" s="600" t="s">
        <v>175</v>
      </c>
      <c r="D895" s="600" t="s">
        <v>31</v>
      </c>
      <c r="E895" s="600" t="s">
        <v>1229</v>
      </c>
      <c r="F895" s="602">
        <v>1</v>
      </c>
      <c r="G895" s="602">
        <v>0</v>
      </c>
      <c r="H895" s="602">
        <v>0</v>
      </c>
      <c r="I895" s="602">
        <v>1</v>
      </c>
      <c r="J895" s="602">
        <v>0</v>
      </c>
    </row>
    <row r="896" spans="1:10" s="193" customFormat="1" ht="12.75" customHeight="1">
      <c r="A896" s="600" t="s">
        <v>5546</v>
      </c>
      <c r="B896" s="601">
        <v>4</v>
      </c>
      <c r="C896" s="600" t="s">
        <v>175</v>
      </c>
      <c r="D896" s="600" t="s">
        <v>148</v>
      </c>
      <c r="E896" s="600" t="s">
        <v>1229</v>
      </c>
      <c r="F896" s="602">
        <v>10</v>
      </c>
      <c r="G896" s="602">
        <v>0</v>
      </c>
      <c r="H896" s="602">
        <v>6</v>
      </c>
      <c r="I896" s="602">
        <v>4</v>
      </c>
      <c r="J896" s="602">
        <v>0</v>
      </c>
    </row>
    <row r="897" spans="1:10" s="193" customFormat="1" ht="12.75" customHeight="1">
      <c r="A897" s="600" t="s">
        <v>5547</v>
      </c>
      <c r="B897" s="601">
        <v>4</v>
      </c>
      <c r="C897" s="600" t="s">
        <v>175</v>
      </c>
      <c r="D897" s="600" t="s">
        <v>32</v>
      </c>
      <c r="E897" s="600" t="s">
        <v>1229</v>
      </c>
      <c r="F897" s="602">
        <v>37</v>
      </c>
      <c r="G897" s="602">
        <v>6</v>
      </c>
      <c r="H897" s="602">
        <v>17</v>
      </c>
      <c r="I897" s="602">
        <v>10</v>
      </c>
      <c r="J897" s="602">
        <v>4</v>
      </c>
    </row>
    <row r="898" spans="1:10" s="193" customFormat="1" ht="12.75" customHeight="1">
      <c r="A898" s="600" t="s">
        <v>5548</v>
      </c>
      <c r="B898" s="601">
        <v>4</v>
      </c>
      <c r="C898" s="600" t="s">
        <v>175</v>
      </c>
      <c r="D898" s="600" t="s">
        <v>119</v>
      </c>
      <c r="E898" s="600" t="s">
        <v>1229</v>
      </c>
      <c r="F898" s="602">
        <v>17</v>
      </c>
      <c r="G898" s="602">
        <v>0</v>
      </c>
      <c r="H898" s="602">
        <v>13</v>
      </c>
      <c r="I898" s="602">
        <v>4</v>
      </c>
      <c r="J898" s="602">
        <v>0</v>
      </c>
    </row>
    <row r="899" spans="1:10" s="193" customFormat="1" ht="12.75" customHeight="1">
      <c r="A899" s="600" t="s">
        <v>5549</v>
      </c>
      <c r="B899" s="601">
        <v>4</v>
      </c>
      <c r="C899" s="600" t="s">
        <v>175</v>
      </c>
      <c r="D899" s="600" t="s">
        <v>79</v>
      </c>
      <c r="E899" s="600" t="s">
        <v>1229</v>
      </c>
      <c r="F899" s="602">
        <v>6</v>
      </c>
      <c r="G899" s="602">
        <v>1</v>
      </c>
      <c r="H899" s="602">
        <v>1</v>
      </c>
      <c r="I899" s="602">
        <v>4</v>
      </c>
      <c r="J899" s="602">
        <v>0</v>
      </c>
    </row>
    <row r="900" spans="1:10" s="193" customFormat="1" ht="12.75" customHeight="1">
      <c r="A900" s="600" t="s">
        <v>5550</v>
      </c>
      <c r="B900" s="601">
        <v>4</v>
      </c>
      <c r="C900" s="600" t="s">
        <v>175</v>
      </c>
      <c r="D900" s="600" t="s">
        <v>80</v>
      </c>
      <c r="E900" s="600" t="s">
        <v>1229</v>
      </c>
      <c r="F900" s="602">
        <v>20</v>
      </c>
      <c r="G900" s="602">
        <v>2</v>
      </c>
      <c r="H900" s="602">
        <v>11</v>
      </c>
      <c r="I900" s="602">
        <v>6</v>
      </c>
      <c r="J900" s="602">
        <v>1</v>
      </c>
    </row>
    <row r="901" spans="1:10" s="193" customFormat="1" ht="12.75" customHeight="1">
      <c r="A901" s="600" t="s">
        <v>5551</v>
      </c>
      <c r="B901" s="601">
        <v>4</v>
      </c>
      <c r="C901" s="600" t="s">
        <v>175</v>
      </c>
      <c r="D901" s="600" t="s">
        <v>149</v>
      </c>
      <c r="E901" s="600" t="s">
        <v>1229</v>
      </c>
      <c r="F901" s="602">
        <v>16</v>
      </c>
      <c r="G901" s="602">
        <v>0</v>
      </c>
      <c r="H901" s="602">
        <v>8</v>
      </c>
      <c r="I901" s="602">
        <v>4</v>
      </c>
      <c r="J901" s="602">
        <v>4</v>
      </c>
    </row>
    <row r="902" spans="1:10" s="193" customFormat="1" ht="12.75" customHeight="1">
      <c r="A902" s="600" t="s">
        <v>5552</v>
      </c>
      <c r="B902" s="601">
        <v>4</v>
      </c>
      <c r="C902" s="600" t="s">
        <v>175</v>
      </c>
      <c r="D902" s="600" t="s">
        <v>81</v>
      </c>
      <c r="E902" s="600" t="s">
        <v>1229</v>
      </c>
      <c r="F902" s="602">
        <v>22</v>
      </c>
      <c r="G902" s="602">
        <v>1</v>
      </c>
      <c r="H902" s="602">
        <v>14</v>
      </c>
      <c r="I902" s="602">
        <v>4</v>
      </c>
      <c r="J902" s="602">
        <v>3</v>
      </c>
    </row>
    <row r="903" spans="1:10" s="193" customFormat="1" ht="12.75" customHeight="1">
      <c r="A903" s="600" t="s">
        <v>5553</v>
      </c>
      <c r="B903" s="601">
        <v>4</v>
      </c>
      <c r="C903" s="600" t="s">
        <v>175</v>
      </c>
      <c r="D903" s="600" t="s">
        <v>33</v>
      </c>
      <c r="E903" s="600" t="s">
        <v>1229</v>
      </c>
      <c r="F903" s="602">
        <v>12</v>
      </c>
      <c r="G903" s="602">
        <v>0</v>
      </c>
      <c r="H903" s="602">
        <v>8</v>
      </c>
      <c r="I903" s="602">
        <v>2</v>
      </c>
      <c r="J903" s="602">
        <v>2</v>
      </c>
    </row>
    <row r="904" spans="1:10" s="193" customFormat="1" ht="12.75" customHeight="1">
      <c r="A904" s="600" t="s">
        <v>5554</v>
      </c>
      <c r="B904" s="601">
        <v>4</v>
      </c>
      <c r="C904" s="600" t="s">
        <v>175</v>
      </c>
      <c r="D904" s="600" t="s">
        <v>91</v>
      </c>
      <c r="E904" s="600" t="s">
        <v>1229</v>
      </c>
      <c r="F904" s="602">
        <v>4</v>
      </c>
      <c r="G904" s="602">
        <v>1</v>
      </c>
      <c r="H904" s="602">
        <v>2</v>
      </c>
      <c r="I904" s="602">
        <v>1</v>
      </c>
      <c r="J904" s="602">
        <v>0</v>
      </c>
    </row>
    <row r="905" spans="1:10" s="193" customFormat="1" ht="12.75" customHeight="1">
      <c r="A905" s="600" t="s">
        <v>5555</v>
      </c>
      <c r="B905" s="601">
        <v>4</v>
      </c>
      <c r="C905" s="600" t="s">
        <v>175</v>
      </c>
      <c r="D905" s="600" t="s">
        <v>34</v>
      </c>
      <c r="E905" s="600" t="s">
        <v>1229</v>
      </c>
      <c r="F905" s="602">
        <v>11</v>
      </c>
      <c r="G905" s="602">
        <v>1</v>
      </c>
      <c r="H905" s="602">
        <v>6</v>
      </c>
      <c r="I905" s="602">
        <v>4</v>
      </c>
      <c r="J905" s="602">
        <v>0</v>
      </c>
    </row>
    <row r="906" spans="1:10" s="193" customFormat="1" ht="12.75" customHeight="1">
      <c r="A906" s="600" t="s">
        <v>5556</v>
      </c>
      <c r="B906" s="601">
        <v>4</v>
      </c>
      <c r="C906" s="600" t="s">
        <v>175</v>
      </c>
      <c r="D906" s="600" t="s">
        <v>188</v>
      </c>
      <c r="E906" s="600" t="s">
        <v>1229</v>
      </c>
      <c r="F906" s="602">
        <v>5</v>
      </c>
      <c r="G906" s="602">
        <v>0</v>
      </c>
      <c r="H906" s="602">
        <v>3</v>
      </c>
      <c r="I906" s="602">
        <v>2</v>
      </c>
      <c r="J906" s="602">
        <v>0</v>
      </c>
    </row>
    <row r="907" spans="1:10" s="193" customFormat="1" ht="12.75" customHeight="1">
      <c r="A907" s="600" t="s">
        <v>5557</v>
      </c>
      <c r="B907" s="601">
        <v>4</v>
      </c>
      <c r="C907" s="600" t="s">
        <v>175</v>
      </c>
      <c r="D907" s="600" t="s">
        <v>150</v>
      </c>
      <c r="E907" s="600" t="s">
        <v>1229</v>
      </c>
      <c r="F907" s="602">
        <v>12</v>
      </c>
      <c r="G907" s="602">
        <v>1</v>
      </c>
      <c r="H907" s="602">
        <v>8</v>
      </c>
      <c r="I907" s="602">
        <v>3</v>
      </c>
      <c r="J907" s="602">
        <v>0</v>
      </c>
    </row>
    <row r="908" spans="1:10" s="193" customFormat="1" ht="12.75" customHeight="1">
      <c r="A908" s="600" t="s">
        <v>5558</v>
      </c>
      <c r="B908" s="601">
        <v>4</v>
      </c>
      <c r="C908" s="600" t="s">
        <v>175</v>
      </c>
      <c r="D908" s="600" t="s">
        <v>164</v>
      </c>
      <c r="E908" s="600" t="s">
        <v>1229</v>
      </c>
      <c r="F908" s="602">
        <v>5</v>
      </c>
      <c r="G908" s="602">
        <v>0</v>
      </c>
      <c r="H908" s="602">
        <v>4</v>
      </c>
      <c r="I908" s="602">
        <v>1</v>
      </c>
      <c r="J908" s="602">
        <v>0</v>
      </c>
    </row>
    <row r="909" spans="1:10" s="193" customFormat="1" ht="12.75" customHeight="1">
      <c r="A909" s="600" t="s">
        <v>5559</v>
      </c>
      <c r="B909" s="601">
        <v>4</v>
      </c>
      <c r="C909" s="600" t="s">
        <v>175</v>
      </c>
      <c r="D909" s="600" t="s">
        <v>189</v>
      </c>
      <c r="E909" s="600" t="s">
        <v>1229</v>
      </c>
      <c r="F909" s="602">
        <v>10</v>
      </c>
      <c r="G909" s="602">
        <v>1</v>
      </c>
      <c r="H909" s="602">
        <v>6</v>
      </c>
      <c r="I909" s="602">
        <v>2</v>
      </c>
      <c r="J909" s="602">
        <v>1</v>
      </c>
    </row>
    <row r="910" spans="1:10" s="193" customFormat="1" ht="12.75" customHeight="1">
      <c r="A910" s="600" t="s">
        <v>5560</v>
      </c>
      <c r="B910" s="601">
        <v>4</v>
      </c>
      <c r="C910" s="600" t="s">
        <v>175</v>
      </c>
      <c r="D910" s="600" t="s">
        <v>165</v>
      </c>
      <c r="E910" s="600" t="s">
        <v>1229</v>
      </c>
      <c r="F910" s="602">
        <v>12</v>
      </c>
      <c r="G910" s="602">
        <v>0</v>
      </c>
      <c r="H910" s="602">
        <v>9</v>
      </c>
      <c r="I910" s="602">
        <v>3</v>
      </c>
      <c r="J910" s="602">
        <v>0</v>
      </c>
    </row>
    <row r="911" spans="1:10" s="193" customFormat="1" ht="12.75" customHeight="1">
      <c r="A911" s="600" t="s">
        <v>5561</v>
      </c>
      <c r="B911" s="601">
        <v>4</v>
      </c>
      <c r="C911" s="600" t="s">
        <v>175</v>
      </c>
      <c r="D911" s="600" t="s">
        <v>151</v>
      </c>
      <c r="E911" s="600" t="s">
        <v>1229</v>
      </c>
      <c r="F911" s="602">
        <v>4</v>
      </c>
      <c r="G911" s="602">
        <v>0</v>
      </c>
      <c r="H911" s="602">
        <v>2</v>
      </c>
      <c r="I911" s="602">
        <v>2</v>
      </c>
      <c r="J911" s="602">
        <v>0</v>
      </c>
    </row>
    <row r="912" spans="1:10" s="193" customFormat="1" ht="12.75" customHeight="1">
      <c r="A912" s="600" t="s">
        <v>5562</v>
      </c>
      <c r="B912" s="601">
        <v>4</v>
      </c>
      <c r="C912" s="600" t="s">
        <v>175</v>
      </c>
      <c r="D912" s="600" t="s">
        <v>92</v>
      </c>
      <c r="E912" s="600" t="s">
        <v>1229</v>
      </c>
      <c r="F912" s="602">
        <v>11</v>
      </c>
      <c r="G912" s="602">
        <v>0</v>
      </c>
      <c r="H912" s="602">
        <v>6</v>
      </c>
      <c r="I912" s="602">
        <v>4</v>
      </c>
      <c r="J912" s="602">
        <v>1</v>
      </c>
    </row>
    <row r="913" spans="1:10" s="193" customFormat="1" ht="12.75" customHeight="1">
      <c r="A913" s="600" t="s">
        <v>5563</v>
      </c>
      <c r="B913" s="601">
        <v>4</v>
      </c>
      <c r="C913" s="600" t="s">
        <v>175</v>
      </c>
      <c r="D913" s="600" t="s">
        <v>59</v>
      </c>
      <c r="E913" s="600" t="s">
        <v>1229</v>
      </c>
      <c r="F913" s="602">
        <v>1</v>
      </c>
      <c r="G913" s="602">
        <v>0</v>
      </c>
      <c r="H913" s="602">
        <v>0</v>
      </c>
      <c r="I913" s="602">
        <v>1</v>
      </c>
      <c r="J913" s="602">
        <v>0</v>
      </c>
    </row>
    <row r="914" spans="1:10" s="193" customFormat="1" ht="12.75" customHeight="1">
      <c r="A914" s="600" t="s">
        <v>5564</v>
      </c>
      <c r="B914" s="601">
        <v>4</v>
      </c>
      <c r="C914" s="600" t="s">
        <v>175</v>
      </c>
      <c r="D914" s="600" t="s">
        <v>60</v>
      </c>
      <c r="E914" s="600" t="s">
        <v>1229</v>
      </c>
      <c r="F914" s="602">
        <v>3</v>
      </c>
      <c r="G914" s="602">
        <v>0</v>
      </c>
      <c r="H914" s="602">
        <v>2</v>
      </c>
      <c r="I914" s="602">
        <v>1</v>
      </c>
      <c r="J914" s="602">
        <v>0</v>
      </c>
    </row>
    <row r="915" spans="1:10" s="193" customFormat="1" ht="12.75" customHeight="1">
      <c r="A915" s="600" t="s">
        <v>5565</v>
      </c>
      <c r="B915" s="601">
        <v>4</v>
      </c>
      <c r="C915" s="600" t="s">
        <v>175</v>
      </c>
      <c r="D915" s="600" t="s">
        <v>208</v>
      </c>
      <c r="E915" s="600" t="s">
        <v>1229</v>
      </c>
      <c r="F915" s="602">
        <v>10</v>
      </c>
      <c r="G915" s="602">
        <v>2</v>
      </c>
      <c r="H915" s="602">
        <v>7</v>
      </c>
      <c r="I915" s="602">
        <v>1</v>
      </c>
      <c r="J915" s="602">
        <v>0</v>
      </c>
    </row>
    <row r="916" spans="1:10" s="193" customFormat="1" ht="12.75" customHeight="1">
      <c r="A916" s="600" t="s">
        <v>5566</v>
      </c>
      <c r="B916" s="601">
        <v>4</v>
      </c>
      <c r="C916" s="600" t="s">
        <v>175</v>
      </c>
      <c r="D916" s="600" t="s">
        <v>166</v>
      </c>
      <c r="E916" s="600" t="s">
        <v>1229</v>
      </c>
      <c r="F916" s="602">
        <v>3</v>
      </c>
      <c r="G916" s="602">
        <v>1</v>
      </c>
      <c r="H916" s="602">
        <v>1</v>
      </c>
      <c r="I916" s="602">
        <v>1</v>
      </c>
      <c r="J916" s="602">
        <v>0</v>
      </c>
    </row>
    <row r="917" spans="1:10" s="193" customFormat="1" ht="12.75" customHeight="1">
      <c r="A917" s="600" t="s">
        <v>5567</v>
      </c>
      <c r="B917" s="601">
        <v>4</v>
      </c>
      <c r="C917" s="600" t="s">
        <v>175</v>
      </c>
      <c r="D917" s="600" t="s">
        <v>61</v>
      </c>
      <c r="E917" s="600" t="s">
        <v>1229</v>
      </c>
      <c r="F917" s="602">
        <v>28</v>
      </c>
      <c r="G917" s="602">
        <v>0</v>
      </c>
      <c r="H917" s="602">
        <v>19</v>
      </c>
      <c r="I917" s="602">
        <v>6</v>
      </c>
      <c r="J917" s="602">
        <v>3</v>
      </c>
    </row>
    <row r="918" spans="1:10" s="193" customFormat="1" ht="12.75" customHeight="1">
      <c r="A918" s="600" t="s">
        <v>5568</v>
      </c>
      <c r="B918" s="601">
        <v>4</v>
      </c>
      <c r="C918" s="600" t="s">
        <v>175</v>
      </c>
      <c r="D918" s="600" t="s">
        <v>82</v>
      </c>
      <c r="E918" s="600" t="s">
        <v>1229</v>
      </c>
      <c r="F918" s="602">
        <v>32</v>
      </c>
      <c r="G918" s="602">
        <v>2</v>
      </c>
      <c r="H918" s="602">
        <v>14</v>
      </c>
      <c r="I918" s="602">
        <v>15</v>
      </c>
      <c r="J918" s="602">
        <v>1</v>
      </c>
    </row>
    <row r="919" spans="1:10" s="193" customFormat="1" ht="12.75" customHeight="1">
      <c r="A919" s="600" t="s">
        <v>5569</v>
      </c>
      <c r="B919" s="601">
        <v>4</v>
      </c>
      <c r="C919" s="600" t="s">
        <v>175</v>
      </c>
      <c r="D919" s="600" t="s">
        <v>167</v>
      </c>
      <c r="E919" s="600" t="s">
        <v>1229</v>
      </c>
      <c r="F919" s="602">
        <v>11</v>
      </c>
      <c r="G919" s="602">
        <v>2</v>
      </c>
      <c r="H919" s="602">
        <v>7</v>
      </c>
      <c r="I919" s="602">
        <v>1</v>
      </c>
      <c r="J919" s="602">
        <v>1</v>
      </c>
    </row>
    <row r="920" spans="1:10" s="193" customFormat="1" ht="12.75" customHeight="1">
      <c r="A920" s="600" t="s">
        <v>5570</v>
      </c>
      <c r="B920" s="601">
        <v>4</v>
      </c>
      <c r="C920" s="600" t="s">
        <v>175</v>
      </c>
      <c r="D920" s="600" t="s">
        <v>83</v>
      </c>
      <c r="E920" s="600" t="s">
        <v>1229</v>
      </c>
      <c r="F920" s="602">
        <v>5</v>
      </c>
      <c r="G920" s="602">
        <v>0</v>
      </c>
      <c r="H920" s="602">
        <v>4</v>
      </c>
      <c r="I920" s="602">
        <v>1</v>
      </c>
      <c r="J920" s="602">
        <v>0</v>
      </c>
    </row>
    <row r="921" spans="1:10" s="193" customFormat="1" ht="12.75">
      <c r="A921" s="600" t="s">
        <v>5571</v>
      </c>
      <c r="B921" s="601">
        <v>4</v>
      </c>
      <c r="C921" s="600" t="s">
        <v>175</v>
      </c>
      <c r="D921" s="600" t="s">
        <v>84</v>
      </c>
      <c r="E921" s="600" t="s">
        <v>1229</v>
      </c>
      <c r="F921" s="602">
        <v>15</v>
      </c>
      <c r="G921" s="602">
        <v>1</v>
      </c>
      <c r="H921" s="602">
        <v>8</v>
      </c>
      <c r="I921" s="602">
        <v>6</v>
      </c>
      <c r="J921" s="602">
        <v>0</v>
      </c>
    </row>
    <row r="922" spans="1:10" s="193" customFormat="1" ht="12.75" customHeight="1">
      <c r="A922" s="600" t="s">
        <v>8089</v>
      </c>
      <c r="B922" s="601">
        <v>4</v>
      </c>
      <c r="C922" s="600" t="s">
        <v>175</v>
      </c>
      <c r="D922" s="600" t="s">
        <v>179</v>
      </c>
      <c r="E922" s="600" t="s">
        <v>1229</v>
      </c>
      <c r="F922" s="602">
        <v>4</v>
      </c>
      <c r="G922" s="602">
        <v>1</v>
      </c>
      <c r="H922" s="602">
        <v>2</v>
      </c>
      <c r="I922" s="602">
        <v>1</v>
      </c>
      <c r="J922" s="602">
        <v>0</v>
      </c>
    </row>
    <row r="923" spans="1:10" s="193" customFormat="1" ht="12.75" customHeight="1">
      <c r="A923" s="600" t="s">
        <v>5572</v>
      </c>
      <c r="B923" s="601">
        <v>4</v>
      </c>
      <c r="C923" s="600" t="s">
        <v>175</v>
      </c>
      <c r="D923" s="600" t="s">
        <v>35</v>
      </c>
      <c r="E923" s="600" t="s">
        <v>1229</v>
      </c>
      <c r="F923" s="602">
        <v>15</v>
      </c>
      <c r="G923" s="602">
        <v>1</v>
      </c>
      <c r="H923" s="602">
        <v>7</v>
      </c>
      <c r="I923" s="602">
        <v>6</v>
      </c>
      <c r="J923" s="602">
        <v>1</v>
      </c>
    </row>
    <row r="924" spans="1:10" s="193" customFormat="1" ht="12.75" customHeight="1">
      <c r="A924" s="600" t="s">
        <v>5573</v>
      </c>
      <c r="B924" s="601">
        <v>4</v>
      </c>
      <c r="C924" s="600" t="s">
        <v>175</v>
      </c>
      <c r="D924" s="600" t="s">
        <v>190</v>
      </c>
      <c r="E924" s="600" t="s">
        <v>1229</v>
      </c>
      <c r="F924" s="602">
        <v>20</v>
      </c>
      <c r="G924" s="602">
        <v>0</v>
      </c>
      <c r="H924" s="602">
        <v>13</v>
      </c>
      <c r="I924" s="602">
        <v>6</v>
      </c>
      <c r="J924" s="602">
        <v>1</v>
      </c>
    </row>
    <row r="925" spans="1:10" s="193" customFormat="1" ht="12.75" customHeight="1">
      <c r="A925" s="600" t="s">
        <v>5574</v>
      </c>
      <c r="B925" s="601">
        <v>4</v>
      </c>
      <c r="C925" s="600" t="s">
        <v>175</v>
      </c>
      <c r="D925" s="600" t="s">
        <v>93</v>
      </c>
      <c r="E925" s="600" t="s">
        <v>1229</v>
      </c>
      <c r="F925" s="602">
        <v>9</v>
      </c>
      <c r="G925" s="602">
        <v>1</v>
      </c>
      <c r="H925" s="602">
        <v>7</v>
      </c>
      <c r="I925" s="602">
        <v>1</v>
      </c>
      <c r="J925" s="602">
        <v>0</v>
      </c>
    </row>
    <row r="926" spans="1:10" s="193" customFormat="1" ht="12.75" customHeight="1">
      <c r="A926" s="600" t="s">
        <v>5575</v>
      </c>
      <c r="B926" s="601">
        <v>4</v>
      </c>
      <c r="C926" s="600" t="s">
        <v>175</v>
      </c>
      <c r="D926" s="600" t="s">
        <v>209</v>
      </c>
      <c r="E926" s="600" t="s">
        <v>1229</v>
      </c>
      <c r="F926" s="602">
        <v>8</v>
      </c>
      <c r="G926" s="602">
        <v>0</v>
      </c>
      <c r="H926" s="602">
        <v>8</v>
      </c>
      <c r="I926" s="602">
        <v>0</v>
      </c>
      <c r="J926" s="602">
        <v>0</v>
      </c>
    </row>
    <row r="927" spans="1:10" s="193" customFormat="1" ht="12.75" customHeight="1">
      <c r="A927" s="600" t="s">
        <v>5576</v>
      </c>
      <c r="B927" s="601">
        <v>4</v>
      </c>
      <c r="C927" s="600" t="s">
        <v>175</v>
      </c>
      <c r="D927" s="600" t="s">
        <v>210</v>
      </c>
      <c r="E927" s="600" t="s">
        <v>1229</v>
      </c>
      <c r="F927" s="602">
        <v>4</v>
      </c>
      <c r="G927" s="602">
        <v>0</v>
      </c>
      <c r="H927" s="602">
        <v>2</v>
      </c>
      <c r="I927" s="602">
        <v>2</v>
      </c>
      <c r="J927" s="602">
        <v>0</v>
      </c>
    </row>
    <row r="928" spans="1:10" s="193" customFormat="1" ht="12.75" customHeight="1">
      <c r="A928" s="600" t="s">
        <v>5577</v>
      </c>
      <c r="B928" s="601">
        <v>4</v>
      </c>
      <c r="C928" s="600" t="s">
        <v>175</v>
      </c>
      <c r="D928" s="600" t="s">
        <v>191</v>
      </c>
      <c r="E928" s="600" t="s">
        <v>1229</v>
      </c>
      <c r="F928" s="602">
        <v>5</v>
      </c>
      <c r="G928" s="602">
        <v>1</v>
      </c>
      <c r="H928" s="602">
        <v>4</v>
      </c>
      <c r="I928" s="602">
        <v>0</v>
      </c>
      <c r="J928" s="602">
        <v>0</v>
      </c>
    </row>
    <row r="929" spans="1:10" s="193" customFormat="1" ht="12.75" customHeight="1">
      <c r="A929" s="600" t="s">
        <v>5578</v>
      </c>
      <c r="B929" s="601">
        <v>4</v>
      </c>
      <c r="C929" s="600" t="s">
        <v>175</v>
      </c>
      <c r="D929" s="600" t="s">
        <v>192</v>
      </c>
      <c r="E929" s="600" t="s">
        <v>1229</v>
      </c>
      <c r="F929" s="602">
        <v>3</v>
      </c>
      <c r="G929" s="602">
        <v>1</v>
      </c>
      <c r="H929" s="602">
        <v>2</v>
      </c>
      <c r="I929" s="602">
        <v>0</v>
      </c>
      <c r="J929" s="602">
        <v>0</v>
      </c>
    </row>
    <row r="930" spans="1:10" s="193" customFormat="1" ht="12.75" customHeight="1">
      <c r="A930" s="600" t="s">
        <v>5579</v>
      </c>
      <c r="B930" s="601">
        <v>4</v>
      </c>
      <c r="C930" s="600" t="s">
        <v>175</v>
      </c>
      <c r="D930" s="600" t="s">
        <v>152</v>
      </c>
      <c r="E930" s="600" t="s">
        <v>1229</v>
      </c>
      <c r="F930" s="602">
        <v>10</v>
      </c>
      <c r="G930" s="602">
        <v>0</v>
      </c>
      <c r="H930" s="602">
        <v>9</v>
      </c>
      <c r="I930" s="602">
        <v>1</v>
      </c>
      <c r="J930" s="602">
        <v>0</v>
      </c>
    </row>
    <row r="931" spans="1:10" s="193" customFormat="1" ht="12.75" customHeight="1">
      <c r="A931" s="600" t="s">
        <v>8090</v>
      </c>
      <c r="B931" s="601">
        <v>4</v>
      </c>
      <c r="C931" s="600" t="s">
        <v>175</v>
      </c>
      <c r="D931" s="600" t="s">
        <v>168</v>
      </c>
      <c r="E931" s="600" t="s">
        <v>1229</v>
      </c>
      <c r="F931" s="602">
        <v>3</v>
      </c>
      <c r="G931" s="602">
        <v>0</v>
      </c>
      <c r="H931" s="602">
        <v>2</v>
      </c>
      <c r="I931" s="602">
        <v>1</v>
      </c>
      <c r="J931" s="602">
        <v>0</v>
      </c>
    </row>
    <row r="932" spans="1:10" s="193" customFormat="1" ht="12.75" customHeight="1">
      <c r="A932" s="600" t="s">
        <v>5580</v>
      </c>
      <c r="B932" s="601">
        <v>4</v>
      </c>
      <c r="C932" s="600" t="s">
        <v>175</v>
      </c>
      <c r="D932" s="600" t="s">
        <v>153</v>
      </c>
      <c r="E932" s="600" t="s">
        <v>1229</v>
      </c>
      <c r="F932" s="602">
        <v>8</v>
      </c>
      <c r="G932" s="602">
        <v>1</v>
      </c>
      <c r="H932" s="602">
        <v>3</v>
      </c>
      <c r="I932" s="602">
        <v>3</v>
      </c>
      <c r="J932" s="602">
        <v>1</v>
      </c>
    </row>
    <row r="933" spans="1:10" s="193" customFormat="1" ht="12.75" customHeight="1">
      <c r="A933" s="600" t="s">
        <v>5581</v>
      </c>
      <c r="B933" s="601">
        <v>4</v>
      </c>
      <c r="C933" s="600" t="s">
        <v>175</v>
      </c>
      <c r="D933" s="600" t="s">
        <v>36</v>
      </c>
      <c r="E933" s="600" t="s">
        <v>1229</v>
      </c>
      <c r="F933" s="602">
        <v>7</v>
      </c>
      <c r="G933" s="602">
        <v>1</v>
      </c>
      <c r="H933" s="602">
        <v>5</v>
      </c>
      <c r="I933" s="602">
        <v>0</v>
      </c>
      <c r="J933" s="602">
        <v>1</v>
      </c>
    </row>
    <row r="934" spans="1:10" s="193" customFormat="1" ht="12.75" customHeight="1">
      <c r="A934" s="600" t="s">
        <v>5582</v>
      </c>
      <c r="B934" s="601">
        <v>4</v>
      </c>
      <c r="C934" s="600" t="s">
        <v>175</v>
      </c>
      <c r="D934" s="600" t="s">
        <v>62</v>
      </c>
      <c r="E934" s="600" t="s">
        <v>1229</v>
      </c>
      <c r="F934" s="602">
        <v>3</v>
      </c>
      <c r="G934" s="602">
        <v>1</v>
      </c>
      <c r="H934" s="602">
        <v>2</v>
      </c>
      <c r="I934" s="602">
        <v>0</v>
      </c>
      <c r="J934" s="602">
        <v>0</v>
      </c>
    </row>
    <row r="935" spans="1:10" s="193" customFormat="1" ht="12.75" customHeight="1">
      <c r="A935" s="600" t="s">
        <v>5583</v>
      </c>
      <c r="B935" s="601">
        <v>4</v>
      </c>
      <c r="C935" s="600" t="s">
        <v>175</v>
      </c>
      <c r="D935" s="600" t="s">
        <v>37</v>
      </c>
      <c r="E935" s="600" t="s">
        <v>1229</v>
      </c>
      <c r="F935" s="602">
        <v>10</v>
      </c>
      <c r="G935" s="602">
        <v>1</v>
      </c>
      <c r="H935" s="602">
        <v>6</v>
      </c>
      <c r="I935" s="602">
        <v>3</v>
      </c>
      <c r="J935" s="602">
        <v>0</v>
      </c>
    </row>
    <row r="936" spans="1:10" s="193" customFormat="1" ht="12.75" customHeight="1">
      <c r="A936" s="600" t="s">
        <v>5584</v>
      </c>
      <c r="B936" s="601">
        <v>4</v>
      </c>
      <c r="C936" s="600" t="s">
        <v>175</v>
      </c>
      <c r="D936" s="600" t="s">
        <v>220</v>
      </c>
      <c r="E936" s="600" t="s">
        <v>1229</v>
      </c>
      <c r="F936" s="602">
        <v>11</v>
      </c>
      <c r="G936" s="602">
        <v>1</v>
      </c>
      <c r="H936" s="602">
        <v>5</v>
      </c>
      <c r="I936" s="602">
        <v>3</v>
      </c>
      <c r="J936" s="602">
        <v>2</v>
      </c>
    </row>
    <row r="937" spans="1:10" s="193" customFormat="1" ht="12.75" customHeight="1">
      <c r="A937" s="600" t="s">
        <v>5585</v>
      </c>
      <c r="B937" s="601">
        <v>4</v>
      </c>
      <c r="C937" s="600" t="s">
        <v>175</v>
      </c>
      <c r="D937" s="600" t="s">
        <v>38</v>
      </c>
      <c r="E937" s="600" t="s">
        <v>1229</v>
      </c>
      <c r="F937" s="602">
        <v>4</v>
      </c>
      <c r="G937" s="602">
        <v>0</v>
      </c>
      <c r="H937" s="602">
        <v>2</v>
      </c>
      <c r="I937" s="602">
        <v>2</v>
      </c>
      <c r="J937" s="602">
        <v>0</v>
      </c>
    </row>
    <row r="938" spans="1:10" s="193" customFormat="1" ht="12.75" customHeight="1">
      <c r="A938" s="600" t="s">
        <v>5586</v>
      </c>
      <c r="B938" s="601">
        <v>4</v>
      </c>
      <c r="C938" s="600" t="s">
        <v>175</v>
      </c>
      <c r="D938" s="600" t="s">
        <v>63</v>
      </c>
      <c r="E938" s="600" t="s">
        <v>1229</v>
      </c>
      <c r="F938" s="602">
        <v>8</v>
      </c>
      <c r="G938" s="602">
        <v>3</v>
      </c>
      <c r="H938" s="602">
        <v>2</v>
      </c>
      <c r="I938" s="602">
        <v>3</v>
      </c>
      <c r="J938" s="602">
        <v>0</v>
      </c>
    </row>
    <row r="939" spans="1:10" s="193" customFormat="1" ht="12.75" customHeight="1">
      <c r="A939" s="600" t="s">
        <v>5587</v>
      </c>
      <c r="B939" s="601">
        <v>4</v>
      </c>
      <c r="C939" s="600" t="s">
        <v>175</v>
      </c>
      <c r="D939" s="600" t="s">
        <v>221</v>
      </c>
      <c r="E939" s="600" t="s">
        <v>1229</v>
      </c>
      <c r="F939" s="602">
        <v>9</v>
      </c>
      <c r="G939" s="602">
        <v>4</v>
      </c>
      <c r="H939" s="602">
        <v>5</v>
      </c>
      <c r="I939" s="602">
        <v>0</v>
      </c>
      <c r="J939" s="602">
        <v>0</v>
      </c>
    </row>
    <row r="940" spans="1:10" s="193" customFormat="1" ht="12.75" customHeight="1">
      <c r="A940" s="600" t="s">
        <v>5588</v>
      </c>
      <c r="B940" s="601">
        <v>4</v>
      </c>
      <c r="C940" s="600" t="s">
        <v>175</v>
      </c>
      <c r="D940" s="600" t="s">
        <v>193</v>
      </c>
      <c r="E940" s="600" t="s">
        <v>1229</v>
      </c>
      <c r="F940" s="602">
        <v>3</v>
      </c>
      <c r="G940" s="602">
        <v>0</v>
      </c>
      <c r="H940" s="602">
        <v>2</v>
      </c>
      <c r="I940" s="602">
        <v>1</v>
      </c>
      <c r="J940" s="602">
        <v>0</v>
      </c>
    </row>
    <row r="941" spans="1:10" s="193" customFormat="1" ht="12.75" customHeight="1">
      <c r="A941" s="600" t="s">
        <v>5589</v>
      </c>
      <c r="B941" s="601">
        <v>4</v>
      </c>
      <c r="C941" s="600" t="s">
        <v>175</v>
      </c>
      <c r="D941" s="600" t="s">
        <v>222</v>
      </c>
      <c r="E941" s="600" t="s">
        <v>1229</v>
      </c>
      <c r="F941" s="602">
        <v>10</v>
      </c>
      <c r="G941" s="602">
        <v>1</v>
      </c>
      <c r="H941" s="602">
        <v>7</v>
      </c>
      <c r="I941" s="602">
        <v>1</v>
      </c>
      <c r="J941" s="602">
        <v>1</v>
      </c>
    </row>
    <row r="942" spans="1:10" s="193" customFormat="1" ht="12.75" customHeight="1">
      <c r="A942" s="600" t="s">
        <v>5590</v>
      </c>
      <c r="B942" s="601">
        <v>4</v>
      </c>
      <c r="C942" s="600" t="s">
        <v>175</v>
      </c>
      <c r="D942" s="600" t="s">
        <v>211</v>
      </c>
      <c r="E942" s="600" t="s">
        <v>1229</v>
      </c>
      <c r="F942" s="602">
        <v>12</v>
      </c>
      <c r="G942" s="602">
        <v>0</v>
      </c>
      <c r="H942" s="602">
        <v>9</v>
      </c>
      <c r="I942" s="602">
        <v>2</v>
      </c>
      <c r="J942" s="602">
        <v>1</v>
      </c>
    </row>
    <row r="943" spans="1:10" s="193" customFormat="1" ht="12.75" customHeight="1">
      <c r="A943" s="600" t="s">
        <v>5591</v>
      </c>
      <c r="B943" s="601">
        <v>4</v>
      </c>
      <c r="C943" s="600" t="s">
        <v>175</v>
      </c>
      <c r="D943" s="600" t="s">
        <v>212</v>
      </c>
      <c r="E943" s="600" t="s">
        <v>1229</v>
      </c>
      <c r="F943" s="602">
        <v>7</v>
      </c>
      <c r="G943" s="602">
        <v>0</v>
      </c>
      <c r="H943" s="602">
        <v>5</v>
      </c>
      <c r="I943" s="602">
        <v>1</v>
      </c>
      <c r="J943" s="602">
        <v>1</v>
      </c>
    </row>
    <row r="944" spans="1:10" s="193" customFormat="1" ht="12.75" customHeight="1">
      <c r="A944" s="600" t="s">
        <v>5592</v>
      </c>
      <c r="B944" s="601">
        <v>4</v>
      </c>
      <c r="C944" s="600" t="s">
        <v>175</v>
      </c>
      <c r="D944" s="600" t="s">
        <v>169</v>
      </c>
      <c r="E944" s="600" t="s">
        <v>1229</v>
      </c>
      <c r="F944" s="602">
        <v>2</v>
      </c>
      <c r="G944" s="602">
        <v>1</v>
      </c>
      <c r="H944" s="602">
        <v>1</v>
      </c>
      <c r="I944" s="602">
        <v>0</v>
      </c>
      <c r="J944" s="602">
        <v>0</v>
      </c>
    </row>
    <row r="945" spans="1:10" s="193" customFormat="1" ht="12.75" customHeight="1">
      <c r="A945" s="600" t="s">
        <v>5593</v>
      </c>
      <c r="B945" s="601">
        <v>4</v>
      </c>
      <c r="C945" s="600" t="s">
        <v>175</v>
      </c>
      <c r="D945" s="600" t="s">
        <v>194</v>
      </c>
      <c r="E945" s="600" t="s">
        <v>1229</v>
      </c>
      <c r="F945" s="602">
        <v>10</v>
      </c>
      <c r="G945" s="602">
        <v>1</v>
      </c>
      <c r="H945" s="602">
        <v>6</v>
      </c>
      <c r="I945" s="602">
        <v>3</v>
      </c>
      <c r="J945" s="602">
        <v>0</v>
      </c>
    </row>
    <row r="946" spans="1:10" s="193" customFormat="1" ht="12.75" customHeight="1">
      <c r="A946" s="600" t="s">
        <v>5594</v>
      </c>
      <c r="B946" s="601">
        <v>4</v>
      </c>
      <c r="C946" s="600" t="s">
        <v>175</v>
      </c>
      <c r="D946" s="600" t="s">
        <v>94</v>
      </c>
      <c r="E946" s="600" t="s">
        <v>1229</v>
      </c>
      <c r="F946" s="602">
        <v>2</v>
      </c>
      <c r="G946" s="602">
        <v>0</v>
      </c>
      <c r="H946" s="602">
        <v>1</v>
      </c>
      <c r="I946" s="602">
        <v>1</v>
      </c>
      <c r="J946" s="602">
        <v>0</v>
      </c>
    </row>
    <row r="947" spans="1:10" s="193" customFormat="1" ht="12.75" customHeight="1">
      <c r="A947" s="600" t="s">
        <v>5595</v>
      </c>
      <c r="B947" s="601">
        <v>4</v>
      </c>
      <c r="C947" s="600" t="s">
        <v>175</v>
      </c>
      <c r="D947" s="600" t="s">
        <v>154</v>
      </c>
      <c r="E947" s="600" t="s">
        <v>1229</v>
      </c>
      <c r="F947" s="602">
        <v>17</v>
      </c>
      <c r="G947" s="602">
        <v>0</v>
      </c>
      <c r="H947" s="602">
        <v>13</v>
      </c>
      <c r="I947" s="602">
        <v>2</v>
      </c>
      <c r="J947" s="602">
        <v>2</v>
      </c>
    </row>
    <row r="948" spans="1:10" s="193" customFormat="1" ht="12.75" customHeight="1">
      <c r="A948" s="600" t="s">
        <v>5596</v>
      </c>
      <c r="B948" s="601">
        <v>4</v>
      </c>
      <c r="C948" s="600" t="s">
        <v>175</v>
      </c>
      <c r="D948" s="600" t="s">
        <v>39</v>
      </c>
      <c r="E948" s="600" t="s">
        <v>1229</v>
      </c>
      <c r="F948" s="602">
        <v>5</v>
      </c>
      <c r="G948" s="602">
        <v>0</v>
      </c>
      <c r="H948" s="602">
        <v>3</v>
      </c>
      <c r="I948" s="602">
        <v>1</v>
      </c>
      <c r="J948" s="602">
        <v>1</v>
      </c>
    </row>
    <row r="949" spans="1:10" s="193" customFormat="1" ht="12.75" customHeight="1">
      <c r="A949" s="600" t="s">
        <v>5597</v>
      </c>
      <c r="B949" s="601">
        <v>4</v>
      </c>
      <c r="C949" s="600" t="s">
        <v>175</v>
      </c>
      <c r="D949" s="600" t="s">
        <v>223</v>
      </c>
      <c r="E949" s="600" t="s">
        <v>1229</v>
      </c>
      <c r="F949" s="602">
        <v>28</v>
      </c>
      <c r="G949" s="602">
        <v>2</v>
      </c>
      <c r="H949" s="602">
        <v>20</v>
      </c>
      <c r="I949" s="602">
        <v>3</v>
      </c>
      <c r="J949" s="602">
        <v>3</v>
      </c>
    </row>
    <row r="950" spans="1:10" s="193" customFormat="1" ht="12.75" customHeight="1">
      <c r="A950" s="600" t="s">
        <v>5598</v>
      </c>
      <c r="B950" s="601">
        <v>4</v>
      </c>
      <c r="C950" s="600" t="s">
        <v>175</v>
      </c>
      <c r="D950" s="600" t="s">
        <v>40</v>
      </c>
      <c r="E950" s="600" t="s">
        <v>1229</v>
      </c>
      <c r="F950" s="602">
        <v>7</v>
      </c>
      <c r="G950" s="602">
        <v>1</v>
      </c>
      <c r="H950" s="602">
        <v>5</v>
      </c>
      <c r="I950" s="602">
        <v>1</v>
      </c>
      <c r="J950" s="602">
        <v>0</v>
      </c>
    </row>
    <row r="951" spans="1:10" s="193" customFormat="1" ht="12.75" customHeight="1">
      <c r="A951" s="600" t="s">
        <v>5599</v>
      </c>
      <c r="B951" s="601">
        <v>4</v>
      </c>
      <c r="C951" s="600" t="s">
        <v>175</v>
      </c>
      <c r="D951" s="600" t="s">
        <v>224</v>
      </c>
      <c r="E951" s="600" t="s">
        <v>1229</v>
      </c>
      <c r="F951" s="602">
        <v>5</v>
      </c>
      <c r="G951" s="602">
        <v>0</v>
      </c>
      <c r="H951" s="602">
        <v>4</v>
      </c>
      <c r="I951" s="602">
        <v>1</v>
      </c>
      <c r="J951" s="602">
        <v>0</v>
      </c>
    </row>
    <row r="952" spans="1:10" s="193" customFormat="1" ht="12.75" customHeight="1">
      <c r="A952" s="600" t="s">
        <v>5600</v>
      </c>
      <c r="B952" s="601">
        <v>4</v>
      </c>
      <c r="C952" s="600" t="s">
        <v>175</v>
      </c>
      <c r="D952" s="600" t="s">
        <v>95</v>
      </c>
      <c r="E952" s="600" t="s">
        <v>1229</v>
      </c>
      <c r="F952" s="602">
        <v>19</v>
      </c>
      <c r="G952" s="602">
        <v>2</v>
      </c>
      <c r="H952" s="602">
        <v>14</v>
      </c>
      <c r="I952" s="602">
        <v>2</v>
      </c>
      <c r="J952" s="602">
        <v>1</v>
      </c>
    </row>
    <row r="953" spans="1:10" s="193" customFormat="1" ht="12.75" customHeight="1">
      <c r="A953" s="600" t="s">
        <v>5601</v>
      </c>
      <c r="B953" s="601">
        <v>4</v>
      </c>
      <c r="C953" s="600" t="s">
        <v>175</v>
      </c>
      <c r="D953" s="600" t="s">
        <v>22</v>
      </c>
      <c r="E953" s="600" t="s">
        <v>1229</v>
      </c>
      <c r="F953" s="602">
        <v>3</v>
      </c>
      <c r="G953" s="602">
        <v>1</v>
      </c>
      <c r="H953" s="602">
        <v>2</v>
      </c>
      <c r="I953" s="602">
        <v>0</v>
      </c>
      <c r="J953" s="602">
        <v>0</v>
      </c>
    </row>
    <row r="954" spans="1:10" s="193" customFormat="1" ht="12.75" customHeight="1">
      <c r="A954" s="600" t="s">
        <v>5602</v>
      </c>
      <c r="B954" s="601">
        <v>4</v>
      </c>
      <c r="C954" s="600" t="s">
        <v>175</v>
      </c>
      <c r="D954" s="600" t="s">
        <v>195</v>
      </c>
      <c r="E954" s="600" t="s">
        <v>1229</v>
      </c>
      <c r="F954" s="602">
        <v>44</v>
      </c>
      <c r="G954" s="602">
        <v>2</v>
      </c>
      <c r="H954" s="602">
        <v>31</v>
      </c>
      <c r="I954" s="602">
        <v>7</v>
      </c>
      <c r="J954" s="602">
        <v>4</v>
      </c>
    </row>
    <row r="955" spans="1:10" s="193" customFormat="1" ht="12.75" customHeight="1">
      <c r="A955" s="600" t="s">
        <v>5603</v>
      </c>
      <c r="B955" s="601">
        <v>4</v>
      </c>
      <c r="C955" s="600" t="s">
        <v>175</v>
      </c>
      <c r="D955" s="600" t="s">
        <v>155</v>
      </c>
      <c r="E955" s="600" t="s">
        <v>1229</v>
      </c>
      <c r="F955" s="602">
        <v>5</v>
      </c>
      <c r="G955" s="602">
        <v>0</v>
      </c>
      <c r="H955" s="602">
        <v>2</v>
      </c>
      <c r="I955" s="602">
        <v>2</v>
      </c>
      <c r="J955" s="602">
        <v>1</v>
      </c>
    </row>
    <row r="956" spans="1:10" s="193" customFormat="1" ht="12.75" customHeight="1">
      <c r="A956" s="600" t="s">
        <v>5604</v>
      </c>
      <c r="B956" s="601">
        <v>4</v>
      </c>
      <c r="C956" s="600" t="s">
        <v>175</v>
      </c>
      <c r="D956" s="600" t="s">
        <v>213</v>
      </c>
      <c r="E956" s="600" t="s">
        <v>1229</v>
      </c>
      <c r="F956" s="602">
        <v>6</v>
      </c>
      <c r="G956" s="602">
        <v>2</v>
      </c>
      <c r="H956" s="602">
        <v>2</v>
      </c>
      <c r="I956" s="602">
        <v>2</v>
      </c>
      <c r="J956" s="602">
        <v>0</v>
      </c>
    </row>
    <row r="957" spans="1:10" s="193" customFormat="1" ht="12.75" customHeight="1">
      <c r="A957" s="600" t="s">
        <v>5605</v>
      </c>
      <c r="B957" s="601">
        <v>4</v>
      </c>
      <c r="C957" s="600" t="s">
        <v>175</v>
      </c>
      <c r="D957" s="600" t="s">
        <v>41</v>
      </c>
      <c r="E957" s="600" t="s">
        <v>1229</v>
      </c>
      <c r="F957" s="602">
        <v>6</v>
      </c>
      <c r="G957" s="602">
        <v>0</v>
      </c>
      <c r="H957" s="602">
        <v>3</v>
      </c>
      <c r="I957" s="602">
        <v>3</v>
      </c>
      <c r="J957" s="602">
        <v>0</v>
      </c>
    </row>
    <row r="958" spans="1:10" s="193" customFormat="1" ht="12.75" customHeight="1">
      <c r="A958" s="600" t="s">
        <v>5606</v>
      </c>
      <c r="B958" s="601">
        <v>4</v>
      </c>
      <c r="C958" s="600" t="s">
        <v>175</v>
      </c>
      <c r="D958" s="600" t="s">
        <v>225</v>
      </c>
      <c r="E958" s="600" t="s">
        <v>1229</v>
      </c>
      <c r="F958" s="602">
        <v>2</v>
      </c>
      <c r="G958" s="602">
        <v>1</v>
      </c>
      <c r="H958" s="602">
        <v>1</v>
      </c>
      <c r="I958" s="602">
        <v>0</v>
      </c>
      <c r="J958" s="602">
        <v>0</v>
      </c>
    </row>
    <row r="959" spans="1:10" s="193" customFormat="1" ht="12.75" customHeight="1">
      <c r="A959" s="600" t="s">
        <v>5607</v>
      </c>
      <c r="B959" s="601">
        <v>4</v>
      </c>
      <c r="C959" s="600" t="s">
        <v>175</v>
      </c>
      <c r="D959" s="600" t="s">
        <v>96</v>
      </c>
      <c r="E959" s="600" t="s">
        <v>1229</v>
      </c>
      <c r="F959" s="602">
        <v>6</v>
      </c>
      <c r="G959" s="602">
        <v>0</v>
      </c>
      <c r="H959" s="602">
        <v>1</v>
      </c>
      <c r="I959" s="602">
        <v>5</v>
      </c>
      <c r="J959" s="602">
        <v>0</v>
      </c>
    </row>
    <row r="960" spans="1:10" s="193" customFormat="1" ht="12.75" customHeight="1">
      <c r="A960" s="600" t="s">
        <v>5608</v>
      </c>
      <c r="B960" s="601">
        <v>4</v>
      </c>
      <c r="C960" s="600" t="s">
        <v>175</v>
      </c>
      <c r="D960" s="600" t="s">
        <v>214</v>
      </c>
      <c r="E960" s="600" t="s">
        <v>1229</v>
      </c>
      <c r="F960" s="602">
        <v>5</v>
      </c>
      <c r="G960" s="602">
        <v>4</v>
      </c>
      <c r="H960" s="602">
        <v>1</v>
      </c>
      <c r="I960" s="602">
        <v>0</v>
      </c>
      <c r="J960" s="602">
        <v>0</v>
      </c>
    </row>
    <row r="961" spans="1:10" s="193" customFormat="1" ht="12.75" customHeight="1">
      <c r="A961" s="600" t="s">
        <v>5609</v>
      </c>
      <c r="B961" s="601">
        <v>4</v>
      </c>
      <c r="C961" s="600" t="s">
        <v>175</v>
      </c>
      <c r="D961" s="600" t="s">
        <v>156</v>
      </c>
      <c r="E961" s="600" t="s">
        <v>1229</v>
      </c>
      <c r="F961" s="602">
        <v>8</v>
      </c>
      <c r="G961" s="602">
        <v>0</v>
      </c>
      <c r="H961" s="602">
        <v>7</v>
      </c>
      <c r="I961" s="602">
        <v>1</v>
      </c>
      <c r="J961" s="602">
        <v>0</v>
      </c>
    </row>
    <row r="962" spans="1:10" s="193" customFormat="1" ht="12.75" customHeight="1">
      <c r="A962" s="600" t="s">
        <v>5610</v>
      </c>
      <c r="B962" s="601">
        <v>4</v>
      </c>
      <c r="C962" s="600" t="s">
        <v>175</v>
      </c>
      <c r="D962" s="600" t="s">
        <v>42</v>
      </c>
      <c r="E962" s="600" t="s">
        <v>1229</v>
      </c>
      <c r="F962" s="602">
        <v>6</v>
      </c>
      <c r="G962" s="602">
        <v>1</v>
      </c>
      <c r="H962" s="602">
        <v>4</v>
      </c>
      <c r="I962" s="602">
        <v>0</v>
      </c>
      <c r="J962" s="602">
        <v>1</v>
      </c>
    </row>
    <row r="963" spans="1:10" s="193" customFormat="1" ht="12.75" customHeight="1">
      <c r="A963" s="600" t="s">
        <v>5611</v>
      </c>
      <c r="B963" s="601">
        <v>4</v>
      </c>
      <c r="C963" s="600" t="s">
        <v>175</v>
      </c>
      <c r="D963" s="600" t="s">
        <v>64</v>
      </c>
      <c r="E963" s="600" t="s">
        <v>1229</v>
      </c>
      <c r="F963" s="602">
        <v>5</v>
      </c>
      <c r="G963" s="602">
        <v>0</v>
      </c>
      <c r="H963" s="602">
        <v>5</v>
      </c>
      <c r="I963" s="602">
        <v>0</v>
      </c>
      <c r="J963" s="602">
        <v>0</v>
      </c>
    </row>
    <row r="964" spans="1:10" s="193" customFormat="1" ht="12.75" customHeight="1">
      <c r="A964" s="600" t="s">
        <v>5612</v>
      </c>
      <c r="B964" s="601">
        <v>4</v>
      </c>
      <c r="C964" s="600" t="s">
        <v>175</v>
      </c>
      <c r="D964" s="600" t="s">
        <v>226</v>
      </c>
      <c r="E964" s="600" t="s">
        <v>1229</v>
      </c>
      <c r="F964" s="602">
        <v>6</v>
      </c>
      <c r="G964" s="602">
        <v>1</v>
      </c>
      <c r="H964" s="602">
        <v>5</v>
      </c>
      <c r="I964" s="602">
        <v>0</v>
      </c>
      <c r="J964" s="602">
        <v>0</v>
      </c>
    </row>
    <row r="965" spans="1:10" s="193" customFormat="1" ht="12.75" customHeight="1">
      <c r="A965" s="600" t="s">
        <v>5613</v>
      </c>
      <c r="B965" s="601">
        <v>4</v>
      </c>
      <c r="C965" s="600" t="s">
        <v>175</v>
      </c>
      <c r="D965" s="600" t="s">
        <v>157</v>
      </c>
      <c r="E965" s="600" t="s">
        <v>1229</v>
      </c>
      <c r="F965" s="602">
        <v>11</v>
      </c>
      <c r="G965" s="602">
        <v>0</v>
      </c>
      <c r="H965" s="602">
        <v>8</v>
      </c>
      <c r="I965" s="602">
        <v>2</v>
      </c>
      <c r="J965" s="602">
        <v>1</v>
      </c>
    </row>
    <row r="966" spans="1:10" s="193" customFormat="1" ht="12.75" customHeight="1">
      <c r="A966" s="600" t="s">
        <v>5614</v>
      </c>
      <c r="B966" s="601">
        <v>4</v>
      </c>
      <c r="C966" s="600" t="s">
        <v>175</v>
      </c>
      <c r="D966" s="600" t="s">
        <v>158</v>
      </c>
      <c r="E966" s="600" t="s">
        <v>1229</v>
      </c>
      <c r="F966" s="602">
        <v>6</v>
      </c>
      <c r="G966" s="602">
        <v>0</v>
      </c>
      <c r="H966" s="602">
        <v>3</v>
      </c>
      <c r="I966" s="602">
        <v>1</v>
      </c>
      <c r="J966" s="602">
        <v>2</v>
      </c>
    </row>
    <row r="967" spans="1:10" s="193" customFormat="1" ht="12.75" customHeight="1">
      <c r="A967" s="600" t="s">
        <v>5615</v>
      </c>
      <c r="B967" s="601">
        <v>4</v>
      </c>
      <c r="C967" s="600" t="s">
        <v>175</v>
      </c>
      <c r="D967" s="600" t="s">
        <v>43</v>
      </c>
      <c r="E967" s="600" t="s">
        <v>1229</v>
      </c>
      <c r="F967" s="602">
        <v>11</v>
      </c>
      <c r="G967" s="602">
        <v>3</v>
      </c>
      <c r="H967" s="602">
        <v>6</v>
      </c>
      <c r="I967" s="602">
        <v>2</v>
      </c>
      <c r="J967" s="602">
        <v>0</v>
      </c>
    </row>
    <row r="968" spans="1:10" s="193" customFormat="1" ht="12.75" customHeight="1">
      <c r="A968" s="600" t="s">
        <v>5616</v>
      </c>
      <c r="B968" s="601">
        <v>4</v>
      </c>
      <c r="C968" s="600" t="s">
        <v>175</v>
      </c>
      <c r="D968" s="600" t="s">
        <v>227</v>
      </c>
      <c r="E968" s="600" t="s">
        <v>1229</v>
      </c>
      <c r="F968" s="602">
        <v>22</v>
      </c>
      <c r="G968" s="602">
        <v>5</v>
      </c>
      <c r="H968" s="602">
        <v>11</v>
      </c>
      <c r="I968" s="602">
        <v>6</v>
      </c>
      <c r="J968" s="602">
        <v>0</v>
      </c>
    </row>
    <row r="969" spans="1:10" s="193" customFormat="1" ht="12.75" customHeight="1">
      <c r="A969" s="600" t="s">
        <v>5617</v>
      </c>
      <c r="B969" s="601">
        <v>4</v>
      </c>
      <c r="C969" s="600" t="s">
        <v>175</v>
      </c>
      <c r="D969" s="600" t="s">
        <v>196</v>
      </c>
      <c r="E969" s="600" t="s">
        <v>1229</v>
      </c>
      <c r="F969" s="602">
        <v>10</v>
      </c>
      <c r="G969" s="602">
        <v>2</v>
      </c>
      <c r="H969" s="602">
        <v>5</v>
      </c>
      <c r="I969" s="602">
        <v>2</v>
      </c>
      <c r="J969" s="602">
        <v>1</v>
      </c>
    </row>
    <row r="970" spans="1:10" s="193" customFormat="1" ht="12.75" customHeight="1">
      <c r="A970" s="600" t="s">
        <v>5618</v>
      </c>
      <c r="B970" s="601">
        <v>4</v>
      </c>
      <c r="C970" s="600" t="s">
        <v>175</v>
      </c>
      <c r="D970" s="600" t="s">
        <v>197</v>
      </c>
      <c r="E970" s="600" t="s">
        <v>1229</v>
      </c>
      <c r="F970" s="602">
        <v>33</v>
      </c>
      <c r="G970" s="602">
        <v>4</v>
      </c>
      <c r="H970" s="602">
        <v>22</v>
      </c>
      <c r="I970" s="602">
        <v>4</v>
      </c>
      <c r="J970" s="602">
        <v>3</v>
      </c>
    </row>
    <row r="971" spans="1:10" s="193" customFormat="1" ht="12.75" customHeight="1">
      <c r="A971" s="600" t="s">
        <v>5619</v>
      </c>
      <c r="B971" s="601">
        <v>4</v>
      </c>
      <c r="C971" s="600" t="s">
        <v>175</v>
      </c>
      <c r="D971" s="600" t="s">
        <v>159</v>
      </c>
      <c r="E971" s="600" t="s">
        <v>1229</v>
      </c>
      <c r="F971" s="602">
        <v>8</v>
      </c>
      <c r="G971" s="602">
        <v>2</v>
      </c>
      <c r="H971" s="602">
        <v>3</v>
      </c>
      <c r="I971" s="602">
        <v>3</v>
      </c>
      <c r="J971" s="602">
        <v>0</v>
      </c>
    </row>
    <row r="972" spans="1:10" s="193" customFormat="1" ht="12.75" customHeight="1">
      <c r="A972" s="600" t="s">
        <v>5620</v>
      </c>
      <c r="B972" s="601">
        <v>4</v>
      </c>
      <c r="C972" s="600" t="s">
        <v>175</v>
      </c>
      <c r="D972" s="600" t="s">
        <v>44</v>
      </c>
      <c r="E972" s="600" t="s">
        <v>1229</v>
      </c>
      <c r="F972" s="602">
        <v>7</v>
      </c>
      <c r="G972" s="602">
        <v>1</v>
      </c>
      <c r="H972" s="602">
        <v>4</v>
      </c>
      <c r="I972" s="602">
        <v>1</v>
      </c>
      <c r="J972" s="602">
        <v>1</v>
      </c>
    </row>
    <row r="973" spans="1:10" s="193" customFormat="1" ht="12.75" customHeight="1">
      <c r="A973" s="600" t="s">
        <v>5621</v>
      </c>
      <c r="B973" s="601">
        <v>4</v>
      </c>
      <c r="C973" s="600" t="s">
        <v>175</v>
      </c>
      <c r="D973" s="600" t="s">
        <v>215</v>
      </c>
      <c r="E973" s="600" t="s">
        <v>1229</v>
      </c>
      <c r="F973" s="602">
        <v>14</v>
      </c>
      <c r="G973" s="602">
        <v>3</v>
      </c>
      <c r="H973" s="602">
        <v>4</v>
      </c>
      <c r="I973" s="602">
        <v>5</v>
      </c>
      <c r="J973" s="602">
        <v>2</v>
      </c>
    </row>
    <row r="974" spans="1:10" s="193" customFormat="1" ht="12.75" customHeight="1">
      <c r="A974" s="600" t="s">
        <v>5622</v>
      </c>
      <c r="B974" s="601">
        <v>4</v>
      </c>
      <c r="C974" s="600" t="s">
        <v>175</v>
      </c>
      <c r="D974" s="600" t="s">
        <v>198</v>
      </c>
      <c r="E974" s="600" t="s">
        <v>1229</v>
      </c>
      <c r="F974" s="602">
        <v>2</v>
      </c>
      <c r="G974" s="602">
        <v>0</v>
      </c>
      <c r="H974" s="602">
        <v>2</v>
      </c>
      <c r="I974" s="602">
        <v>0</v>
      </c>
      <c r="J974" s="602">
        <v>0</v>
      </c>
    </row>
    <row r="975" spans="1:10" s="193" customFormat="1" ht="12.75" customHeight="1">
      <c r="A975" s="600" t="s">
        <v>5623</v>
      </c>
      <c r="B975" s="601">
        <v>4</v>
      </c>
      <c r="C975" s="600" t="s">
        <v>175</v>
      </c>
      <c r="D975" s="600" t="s">
        <v>180</v>
      </c>
      <c r="E975" s="600" t="s">
        <v>1229</v>
      </c>
      <c r="F975" s="602">
        <v>9</v>
      </c>
      <c r="G975" s="602">
        <v>2</v>
      </c>
      <c r="H975" s="602">
        <v>5</v>
      </c>
      <c r="I975" s="602">
        <v>2</v>
      </c>
      <c r="J975" s="602">
        <v>0</v>
      </c>
    </row>
    <row r="976" spans="1:10" s="193" customFormat="1" ht="12.75" customHeight="1">
      <c r="A976" s="600" t="s">
        <v>5624</v>
      </c>
      <c r="B976" s="601">
        <v>4</v>
      </c>
      <c r="C976" s="600" t="s">
        <v>175</v>
      </c>
      <c r="D976" s="600" t="s">
        <v>199</v>
      </c>
      <c r="E976" s="600" t="s">
        <v>1229</v>
      </c>
      <c r="F976" s="602">
        <v>3</v>
      </c>
      <c r="G976" s="602">
        <v>0</v>
      </c>
      <c r="H976" s="602">
        <v>3</v>
      </c>
      <c r="I976" s="602">
        <v>0</v>
      </c>
      <c r="J976" s="602">
        <v>0</v>
      </c>
    </row>
    <row r="977" spans="1:10" s="193" customFormat="1" ht="12.75" customHeight="1">
      <c r="A977" s="600" t="s">
        <v>5625</v>
      </c>
      <c r="B977" s="601">
        <v>4</v>
      </c>
      <c r="C977" s="600" t="s">
        <v>175</v>
      </c>
      <c r="D977" s="600" t="s">
        <v>228</v>
      </c>
      <c r="E977" s="600" t="s">
        <v>1229</v>
      </c>
      <c r="F977" s="602">
        <v>4</v>
      </c>
      <c r="G977" s="602">
        <v>0</v>
      </c>
      <c r="H977" s="602">
        <v>3</v>
      </c>
      <c r="I977" s="602">
        <v>0</v>
      </c>
      <c r="J977" s="602">
        <v>1</v>
      </c>
    </row>
    <row r="978" spans="1:10" s="193" customFormat="1" ht="12.75" customHeight="1">
      <c r="A978" s="600" t="s">
        <v>5626</v>
      </c>
      <c r="B978" s="601">
        <v>4</v>
      </c>
      <c r="C978" s="600" t="s">
        <v>175</v>
      </c>
      <c r="D978" s="600" t="s">
        <v>229</v>
      </c>
      <c r="E978" s="600" t="s">
        <v>1229</v>
      </c>
      <c r="F978" s="602">
        <v>16</v>
      </c>
      <c r="G978" s="602">
        <v>3</v>
      </c>
      <c r="H978" s="602">
        <v>8</v>
      </c>
      <c r="I978" s="602">
        <v>4</v>
      </c>
      <c r="J978" s="602">
        <v>1</v>
      </c>
    </row>
    <row r="979" spans="1:10" s="193" customFormat="1" ht="12.75" customHeight="1">
      <c r="A979" s="600" t="s">
        <v>5627</v>
      </c>
      <c r="B979" s="601">
        <v>4</v>
      </c>
      <c r="C979" s="600" t="s">
        <v>175</v>
      </c>
      <c r="D979" s="600" t="s">
        <v>65</v>
      </c>
      <c r="E979" s="600" t="s">
        <v>1229</v>
      </c>
      <c r="F979" s="602">
        <v>14</v>
      </c>
      <c r="G979" s="602">
        <v>0</v>
      </c>
      <c r="H979" s="602">
        <v>7</v>
      </c>
      <c r="I979" s="602">
        <v>6</v>
      </c>
      <c r="J979" s="602">
        <v>1</v>
      </c>
    </row>
    <row r="980" spans="1:10" s="193" customFormat="1" ht="12.75">
      <c r="A980" s="600" t="s">
        <v>5322</v>
      </c>
      <c r="B980" s="601">
        <v>4</v>
      </c>
      <c r="C980" s="600" t="s">
        <v>175</v>
      </c>
      <c r="D980" s="600" t="s">
        <v>66</v>
      </c>
      <c r="E980" s="600" t="s">
        <v>1207</v>
      </c>
      <c r="F980" s="602">
        <v>1675</v>
      </c>
      <c r="G980" s="602">
        <v>195</v>
      </c>
      <c r="H980" s="602">
        <v>1038</v>
      </c>
      <c r="I980" s="602">
        <v>348</v>
      </c>
      <c r="J980" s="602">
        <v>94</v>
      </c>
    </row>
    <row r="981" spans="1:10" s="193" customFormat="1" ht="12.75" customHeight="1">
      <c r="A981" s="600" t="s">
        <v>5628</v>
      </c>
      <c r="B981" s="601">
        <v>4</v>
      </c>
      <c r="C981" s="600" t="s">
        <v>175</v>
      </c>
      <c r="D981" s="600" t="s">
        <v>97</v>
      </c>
      <c r="E981" s="600" t="s">
        <v>1207</v>
      </c>
      <c r="F981" s="602">
        <v>8</v>
      </c>
      <c r="G981" s="602">
        <v>0</v>
      </c>
      <c r="H981" s="602">
        <v>4</v>
      </c>
      <c r="I981" s="602">
        <v>3</v>
      </c>
      <c r="J981" s="602">
        <v>1</v>
      </c>
    </row>
    <row r="982" spans="1:10" s="193" customFormat="1" ht="12.75" customHeight="1">
      <c r="A982" s="600" t="s">
        <v>5629</v>
      </c>
      <c r="B982" s="601">
        <v>4</v>
      </c>
      <c r="C982" s="600" t="s">
        <v>175</v>
      </c>
      <c r="D982" s="600" t="s">
        <v>98</v>
      </c>
      <c r="E982" s="600" t="s">
        <v>1207</v>
      </c>
      <c r="F982" s="602">
        <v>11</v>
      </c>
      <c r="G982" s="602">
        <v>3</v>
      </c>
      <c r="H982" s="602">
        <v>5</v>
      </c>
      <c r="I982" s="602">
        <v>3</v>
      </c>
      <c r="J982" s="602">
        <v>0</v>
      </c>
    </row>
    <row r="983" spans="1:10" s="193" customFormat="1" ht="12.75" customHeight="1">
      <c r="A983" s="600" t="s">
        <v>5630</v>
      </c>
      <c r="B983" s="601">
        <v>4</v>
      </c>
      <c r="C983" s="600" t="s">
        <v>175</v>
      </c>
      <c r="D983" s="600" t="s">
        <v>230</v>
      </c>
      <c r="E983" s="600" t="s">
        <v>1207</v>
      </c>
      <c r="F983" s="602">
        <v>7</v>
      </c>
      <c r="G983" s="602">
        <v>2</v>
      </c>
      <c r="H983" s="602">
        <v>2</v>
      </c>
      <c r="I983" s="602">
        <v>2</v>
      </c>
      <c r="J983" s="602">
        <v>1</v>
      </c>
    </row>
    <row r="984" spans="1:10" s="193" customFormat="1" ht="12.75" customHeight="1">
      <c r="A984" s="600" t="s">
        <v>5631</v>
      </c>
      <c r="B984" s="601">
        <v>4</v>
      </c>
      <c r="C984" s="600" t="s">
        <v>175</v>
      </c>
      <c r="D984" s="600" t="s">
        <v>200</v>
      </c>
      <c r="E984" s="600" t="s">
        <v>1207</v>
      </c>
      <c r="F984" s="602">
        <v>6</v>
      </c>
      <c r="G984" s="602">
        <v>3</v>
      </c>
      <c r="H984" s="602">
        <v>2</v>
      </c>
      <c r="I984" s="602">
        <v>0</v>
      </c>
      <c r="J984" s="602">
        <v>1</v>
      </c>
    </row>
    <row r="985" spans="1:10" s="193" customFormat="1" ht="12.75" customHeight="1">
      <c r="A985" s="600" t="s">
        <v>5632</v>
      </c>
      <c r="B985" s="601">
        <v>4</v>
      </c>
      <c r="C985" s="600" t="s">
        <v>175</v>
      </c>
      <c r="D985" s="600" t="s">
        <v>86</v>
      </c>
      <c r="E985" s="600" t="s">
        <v>1207</v>
      </c>
      <c r="F985" s="602">
        <v>6</v>
      </c>
      <c r="G985" s="602">
        <v>1</v>
      </c>
      <c r="H985" s="602">
        <v>5</v>
      </c>
      <c r="I985" s="602">
        <v>0</v>
      </c>
      <c r="J985" s="602">
        <v>0</v>
      </c>
    </row>
    <row r="986" spans="1:10" s="193" customFormat="1" ht="12.75" customHeight="1">
      <c r="A986" s="600" t="s">
        <v>5633</v>
      </c>
      <c r="B986" s="601">
        <v>4</v>
      </c>
      <c r="C986" s="600" t="s">
        <v>175</v>
      </c>
      <c r="D986" s="600" t="s">
        <v>99</v>
      </c>
      <c r="E986" s="600" t="s">
        <v>1207</v>
      </c>
      <c r="F986" s="602">
        <v>11</v>
      </c>
      <c r="G986" s="602">
        <v>2</v>
      </c>
      <c r="H986" s="602">
        <v>7</v>
      </c>
      <c r="I986" s="602">
        <v>1</v>
      </c>
      <c r="J986" s="602">
        <v>1</v>
      </c>
    </row>
    <row r="987" spans="1:10" s="193" customFormat="1" ht="12.75" customHeight="1">
      <c r="A987" s="600" t="s">
        <v>5634</v>
      </c>
      <c r="B987" s="601">
        <v>4</v>
      </c>
      <c r="C987" s="600" t="s">
        <v>175</v>
      </c>
      <c r="D987" s="600" t="s">
        <v>216</v>
      </c>
      <c r="E987" s="600" t="s">
        <v>1207</v>
      </c>
      <c r="F987" s="602">
        <v>54</v>
      </c>
      <c r="G987" s="602">
        <v>6</v>
      </c>
      <c r="H987" s="602">
        <v>28</v>
      </c>
      <c r="I987" s="602">
        <v>16</v>
      </c>
      <c r="J987" s="602">
        <v>4</v>
      </c>
    </row>
    <row r="988" spans="1:10" s="193" customFormat="1" ht="12.75">
      <c r="A988" s="600" t="s">
        <v>5635</v>
      </c>
      <c r="B988" s="601">
        <v>4</v>
      </c>
      <c r="C988" s="600" t="s">
        <v>175</v>
      </c>
      <c r="D988" s="600" t="s">
        <v>23</v>
      </c>
      <c r="E988" s="600" t="s">
        <v>1207</v>
      </c>
      <c r="F988" s="602">
        <v>6</v>
      </c>
      <c r="G988" s="602">
        <v>2</v>
      </c>
      <c r="H988" s="602">
        <v>2</v>
      </c>
      <c r="I988" s="602">
        <v>2</v>
      </c>
      <c r="J988" s="602">
        <v>0</v>
      </c>
    </row>
    <row r="989" spans="1:10" s="193" customFormat="1" ht="12.75">
      <c r="A989" s="600" t="s">
        <v>5636</v>
      </c>
      <c r="B989" s="601">
        <v>4</v>
      </c>
      <c r="C989" s="600" t="s">
        <v>175</v>
      </c>
      <c r="D989" s="600" t="s">
        <v>24</v>
      </c>
      <c r="E989" s="600" t="s">
        <v>1207</v>
      </c>
      <c r="F989" s="602">
        <v>5</v>
      </c>
      <c r="G989" s="602">
        <v>0</v>
      </c>
      <c r="H989" s="602">
        <v>4</v>
      </c>
      <c r="I989" s="602">
        <v>1</v>
      </c>
      <c r="J989" s="602">
        <v>0</v>
      </c>
    </row>
    <row r="990" spans="1:10" s="193" customFormat="1" ht="12.75" customHeight="1">
      <c r="A990" s="600" t="s">
        <v>5637</v>
      </c>
      <c r="B990" s="601">
        <v>4</v>
      </c>
      <c r="C990" s="600" t="s">
        <v>175</v>
      </c>
      <c r="D990" s="600" t="s">
        <v>25</v>
      </c>
      <c r="E990" s="600" t="s">
        <v>1207</v>
      </c>
      <c r="F990" s="602">
        <v>9</v>
      </c>
      <c r="G990" s="602">
        <v>1</v>
      </c>
      <c r="H990" s="602">
        <v>5</v>
      </c>
      <c r="I990" s="602">
        <v>1</v>
      </c>
      <c r="J990" s="602">
        <v>2</v>
      </c>
    </row>
    <row r="991" spans="1:10" s="193" customFormat="1" ht="12.75" customHeight="1">
      <c r="A991" s="600" t="s">
        <v>5638</v>
      </c>
      <c r="B991" s="601">
        <v>4</v>
      </c>
      <c r="C991" s="600" t="s">
        <v>175</v>
      </c>
      <c r="D991" s="600" t="s">
        <v>201</v>
      </c>
      <c r="E991" s="600" t="s">
        <v>1207</v>
      </c>
      <c r="F991" s="602">
        <v>7</v>
      </c>
      <c r="G991" s="602">
        <v>0</v>
      </c>
      <c r="H991" s="602">
        <v>3</v>
      </c>
      <c r="I991" s="602">
        <v>4</v>
      </c>
      <c r="J991" s="602">
        <v>0</v>
      </c>
    </row>
    <row r="992" spans="1:10" s="193" customFormat="1" ht="12.75" customHeight="1">
      <c r="A992" s="600" t="s">
        <v>5639</v>
      </c>
      <c r="B992" s="601">
        <v>4</v>
      </c>
      <c r="C992" s="600" t="s">
        <v>175</v>
      </c>
      <c r="D992" s="600" t="s">
        <v>181</v>
      </c>
      <c r="E992" s="600" t="s">
        <v>1207</v>
      </c>
      <c r="F992" s="602">
        <v>1</v>
      </c>
      <c r="G992" s="602">
        <v>0</v>
      </c>
      <c r="H992" s="602">
        <v>1</v>
      </c>
      <c r="I992" s="602">
        <v>0</v>
      </c>
      <c r="J992" s="602">
        <v>0</v>
      </c>
    </row>
    <row r="993" spans="1:10" s="193" customFormat="1" ht="12.75" customHeight="1">
      <c r="A993" s="600" t="s">
        <v>5640</v>
      </c>
      <c r="B993" s="601">
        <v>4</v>
      </c>
      <c r="C993" s="600" t="s">
        <v>175</v>
      </c>
      <c r="D993" s="600" t="s">
        <v>231</v>
      </c>
      <c r="E993" s="600" t="s">
        <v>1207</v>
      </c>
      <c r="F993" s="602">
        <v>14</v>
      </c>
      <c r="G993" s="602">
        <v>0</v>
      </c>
      <c r="H993" s="602">
        <v>9</v>
      </c>
      <c r="I993" s="602">
        <v>5</v>
      </c>
      <c r="J993" s="602">
        <v>0</v>
      </c>
    </row>
    <row r="994" spans="1:10" s="193" customFormat="1" ht="12.75" customHeight="1">
      <c r="A994" s="600" t="s">
        <v>5641</v>
      </c>
      <c r="B994" s="601">
        <v>4</v>
      </c>
      <c r="C994" s="600" t="s">
        <v>175</v>
      </c>
      <c r="D994" s="600" t="s">
        <v>100</v>
      </c>
      <c r="E994" s="600" t="s">
        <v>1207</v>
      </c>
      <c r="F994" s="602">
        <v>11</v>
      </c>
      <c r="G994" s="602">
        <v>0</v>
      </c>
      <c r="H994" s="602">
        <v>7</v>
      </c>
      <c r="I994" s="602">
        <v>2</v>
      </c>
      <c r="J994" s="602">
        <v>2</v>
      </c>
    </row>
    <row r="995" spans="1:10" s="193" customFormat="1" ht="12.75" customHeight="1">
      <c r="A995" s="600" t="s">
        <v>5642</v>
      </c>
      <c r="B995" s="601">
        <v>4</v>
      </c>
      <c r="C995" s="600" t="s">
        <v>175</v>
      </c>
      <c r="D995" s="600" t="s">
        <v>182</v>
      </c>
      <c r="E995" s="600" t="s">
        <v>1207</v>
      </c>
      <c r="F995" s="602">
        <v>13</v>
      </c>
      <c r="G995" s="602">
        <v>1</v>
      </c>
      <c r="H995" s="602">
        <v>11</v>
      </c>
      <c r="I995" s="602">
        <v>1</v>
      </c>
      <c r="J995" s="602">
        <v>0</v>
      </c>
    </row>
    <row r="996" spans="1:10" s="193" customFormat="1" ht="12.75" customHeight="1">
      <c r="A996" s="600" t="s">
        <v>5643</v>
      </c>
      <c r="B996" s="601">
        <v>4</v>
      </c>
      <c r="C996" s="600" t="s">
        <v>175</v>
      </c>
      <c r="D996" s="600" t="s">
        <v>202</v>
      </c>
      <c r="E996" s="600" t="s">
        <v>1207</v>
      </c>
      <c r="F996" s="602">
        <v>9</v>
      </c>
      <c r="G996" s="602">
        <v>2</v>
      </c>
      <c r="H996" s="602">
        <v>4</v>
      </c>
      <c r="I996" s="602">
        <v>1</v>
      </c>
      <c r="J996" s="602">
        <v>2</v>
      </c>
    </row>
    <row r="997" spans="1:10" s="193" customFormat="1" ht="12.75" customHeight="1">
      <c r="A997" s="600" t="s">
        <v>5644</v>
      </c>
      <c r="B997" s="601">
        <v>4</v>
      </c>
      <c r="C997" s="600" t="s">
        <v>175</v>
      </c>
      <c r="D997" s="600" t="s">
        <v>101</v>
      </c>
      <c r="E997" s="600" t="s">
        <v>1207</v>
      </c>
      <c r="F997" s="602">
        <v>23</v>
      </c>
      <c r="G997" s="602">
        <v>5</v>
      </c>
      <c r="H997" s="602">
        <v>11</v>
      </c>
      <c r="I997" s="602">
        <v>6</v>
      </c>
      <c r="J997" s="602">
        <v>1</v>
      </c>
    </row>
    <row r="998" spans="1:10" s="193" customFormat="1" ht="12.75" customHeight="1">
      <c r="A998" s="600" t="s">
        <v>5645</v>
      </c>
      <c r="B998" s="601">
        <v>4</v>
      </c>
      <c r="C998" s="600" t="s">
        <v>175</v>
      </c>
      <c r="D998" s="600" t="s">
        <v>183</v>
      </c>
      <c r="E998" s="600" t="s">
        <v>1207</v>
      </c>
      <c r="F998" s="602">
        <v>20</v>
      </c>
      <c r="G998" s="602">
        <v>5</v>
      </c>
      <c r="H998" s="602">
        <v>9</v>
      </c>
      <c r="I998" s="602">
        <v>3</v>
      </c>
      <c r="J998" s="602">
        <v>3</v>
      </c>
    </row>
    <row r="999" spans="1:10" s="193" customFormat="1" ht="12.75" customHeight="1">
      <c r="A999" s="600" t="s">
        <v>5646</v>
      </c>
      <c r="B999" s="601">
        <v>4</v>
      </c>
      <c r="C999" s="600" t="s">
        <v>175</v>
      </c>
      <c r="D999" s="600" t="s">
        <v>26</v>
      </c>
      <c r="E999" s="600" t="s">
        <v>1207</v>
      </c>
      <c r="F999" s="602">
        <v>8</v>
      </c>
      <c r="G999" s="602">
        <v>0</v>
      </c>
      <c r="H999" s="602">
        <v>4</v>
      </c>
      <c r="I999" s="602">
        <v>2</v>
      </c>
      <c r="J999" s="602">
        <v>2</v>
      </c>
    </row>
    <row r="1000" spans="1:10" s="193" customFormat="1" ht="12.75" customHeight="1">
      <c r="A1000" s="600" t="s">
        <v>5647</v>
      </c>
      <c r="B1000" s="601">
        <v>4</v>
      </c>
      <c r="C1000" s="600" t="s">
        <v>175</v>
      </c>
      <c r="D1000" s="600" t="s">
        <v>232</v>
      </c>
      <c r="E1000" s="600" t="s">
        <v>1207</v>
      </c>
      <c r="F1000" s="602">
        <v>3</v>
      </c>
      <c r="G1000" s="602">
        <v>0</v>
      </c>
      <c r="H1000" s="602">
        <v>2</v>
      </c>
      <c r="I1000" s="602">
        <v>1</v>
      </c>
      <c r="J1000" s="602">
        <v>0</v>
      </c>
    </row>
    <row r="1001" spans="1:10" s="193" customFormat="1" ht="12.75" customHeight="1">
      <c r="A1001" s="600" t="s">
        <v>5648</v>
      </c>
      <c r="B1001" s="601">
        <v>4</v>
      </c>
      <c r="C1001" s="600" t="s">
        <v>175</v>
      </c>
      <c r="D1001" s="600" t="s">
        <v>87</v>
      </c>
      <c r="E1001" s="600" t="s">
        <v>1207</v>
      </c>
      <c r="F1001" s="602">
        <v>21</v>
      </c>
      <c r="G1001" s="602">
        <v>1</v>
      </c>
      <c r="H1001" s="602">
        <v>15</v>
      </c>
      <c r="I1001" s="602">
        <v>4</v>
      </c>
      <c r="J1001" s="602">
        <v>1</v>
      </c>
    </row>
    <row r="1002" spans="1:10" s="193" customFormat="1" ht="12.75" customHeight="1">
      <c r="A1002" s="600" t="s">
        <v>5649</v>
      </c>
      <c r="B1002" s="601">
        <v>4</v>
      </c>
      <c r="C1002" s="600" t="s">
        <v>175</v>
      </c>
      <c r="D1002" s="600" t="s">
        <v>102</v>
      </c>
      <c r="E1002" s="600" t="s">
        <v>1207</v>
      </c>
      <c r="F1002" s="602">
        <v>11</v>
      </c>
      <c r="G1002" s="602">
        <v>1</v>
      </c>
      <c r="H1002" s="602">
        <v>5</v>
      </c>
      <c r="I1002" s="602">
        <v>5</v>
      </c>
      <c r="J1002" s="602">
        <v>0</v>
      </c>
    </row>
    <row r="1003" spans="1:10" s="193" customFormat="1" ht="12.75" customHeight="1">
      <c r="A1003" s="600" t="s">
        <v>5650</v>
      </c>
      <c r="B1003" s="601">
        <v>4</v>
      </c>
      <c r="C1003" s="600" t="s">
        <v>175</v>
      </c>
      <c r="D1003" s="600" t="s">
        <v>88</v>
      </c>
      <c r="E1003" s="600" t="s">
        <v>1207</v>
      </c>
      <c r="F1003" s="602">
        <v>11</v>
      </c>
      <c r="G1003" s="602">
        <v>2</v>
      </c>
      <c r="H1003" s="602">
        <v>7</v>
      </c>
      <c r="I1003" s="602">
        <v>1</v>
      </c>
      <c r="J1003" s="602">
        <v>1</v>
      </c>
    </row>
    <row r="1004" spans="1:10" s="193" customFormat="1" ht="12.75" customHeight="1">
      <c r="A1004" s="600" t="s">
        <v>5651</v>
      </c>
      <c r="B1004" s="601">
        <v>4</v>
      </c>
      <c r="C1004" s="600" t="s">
        <v>175</v>
      </c>
      <c r="D1004" s="600" t="s">
        <v>27</v>
      </c>
      <c r="E1004" s="600" t="s">
        <v>1207</v>
      </c>
      <c r="F1004" s="602">
        <v>10</v>
      </c>
      <c r="G1004" s="602">
        <v>3</v>
      </c>
      <c r="H1004" s="602">
        <v>5</v>
      </c>
      <c r="I1004" s="602">
        <v>2</v>
      </c>
      <c r="J1004" s="602">
        <v>0</v>
      </c>
    </row>
    <row r="1005" spans="1:10" s="193" customFormat="1" ht="12.75" customHeight="1">
      <c r="A1005" s="600" t="s">
        <v>5652</v>
      </c>
      <c r="B1005" s="601">
        <v>4</v>
      </c>
      <c r="C1005" s="600" t="s">
        <v>175</v>
      </c>
      <c r="D1005" s="600" t="s">
        <v>28</v>
      </c>
      <c r="E1005" s="600" t="s">
        <v>1207</v>
      </c>
      <c r="F1005" s="602">
        <v>11</v>
      </c>
      <c r="G1005" s="602">
        <v>2</v>
      </c>
      <c r="H1005" s="602">
        <v>6</v>
      </c>
      <c r="I1005" s="602">
        <v>3</v>
      </c>
      <c r="J1005" s="602">
        <v>0</v>
      </c>
    </row>
    <row r="1006" spans="1:10" s="193" customFormat="1" ht="12.75" customHeight="1">
      <c r="A1006" s="600" t="s">
        <v>8091</v>
      </c>
      <c r="B1006" s="601">
        <v>4</v>
      </c>
      <c r="C1006" s="600" t="s">
        <v>175</v>
      </c>
      <c r="D1006" s="600" t="s">
        <v>103</v>
      </c>
      <c r="E1006" s="600" t="s">
        <v>1207</v>
      </c>
      <c r="F1006" s="602">
        <v>1</v>
      </c>
      <c r="G1006" s="602">
        <v>1</v>
      </c>
      <c r="H1006" s="602">
        <v>0</v>
      </c>
      <c r="I1006" s="602">
        <v>0</v>
      </c>
      <c r="J1006" s="602">
        <v>0</v>
      </c>
    </row>
    <row r="1007" spans="1:10" s="193" customFormat="1" ht="12.75" customHeight="1">
      <c r="A1007" s="600" t="s">
        <v>5653</v>
      </c>
      <c r="B1007" s="601">
        <v>4</v>
      </c>
      <c r="C1007" s="600" t="s">
        <v>175</v>
      </c>
      <c r="D1007" s="600" t="s">
        <v>203</v>
      </c>
      <c r="E1007" s="600" t="s">
        <v>1207</v>
      </c>
      <c r="F1007" s="602">
        <v>19</v>
      </c>
      <c r="G1007" s="602">
        <v>3</v>
      </c>
      <c r="H1007" s="602">
        <v>14</v>
      </c>
      <c r="I1007" s="602">
        <v>1</v>
      </c>
      <c r="J1007" s="602">
        <v>1</v>
      </c>
    </row>
    <row r="1008" spans="1:10" s="193" customFormat="1" ht="12.75" customHeight="1">
      <c r="A1008" s="600" t="s">
        <v>5654</v>
      </c>
      <c r="B1008" s="601">
        <v>4</v>
      </c>
      <c r="C1008" s="600" t="s">
        <v>175</v>
      </c>
      <c r="D1008" s="600" t="s">
        <v>217</v>
      </c>
      <c r="E1008" s="600" t="s">
        <v>1207</v>
      </c>
      <c r="F1008" s="602">
        <v>14</v>
      </c>
      <c r="G1008" s="602">
        <v>2</v>
      </c>
      <c r="H1008" s="602">
        <v>7</v>
      </c>
      <c r="I1008" s="602">
        <v>5</v>
      </c>
      <c r="J1008" s="602">
        <v>0</v>
      </c>
    </row>
    <row r="1009" spans="1:10" s="193" customFormat="1" ht="12.75" customHeight="1">
      <c r="A1009" s="600" t="s">
        <v>5655</v>
      </c>
      <c r="B1009" s="601">
        <v>4</v>
      </c>
      <c r="C1009" s="600" t="s">
        <v>175</v>
      </c>
      <c r="D1009" s="600" t="s">
        <v>104</v>
      </c>
      <c r="E1009" s="600" t="s">
        <v>1207</v>
      </c>
      <c r="F1009" s="602">
        <v>19</v>
      </c>
      <c r="G1009" s="602">
        <v>1</v>
      </c>
      <c r="H1009" s="602">
        <v>13</v>
      </c>
      <c r="I1009" s="602">
        <v>5</v>
      </c>
      <c r="J1009" s="602">
        <v>0</v>
      </c>
    </row>
    <row r="1010" spans="1:10" s="193" customFormat="1" ht="12.75" customHeight="1">
      <c r="A1010" s="600" t="s">
        <v>5656</v>
      </c>
      <c r="B1010" s="601">
        <v>4</v>
      </c>
      <c r="C1010" s="600" t="s">
        <v>175</v>
      </c>
      <c r="D1010" s="600" t="s">
        <v>29</v>
      </c>
      <c r="E1010" s="600" t="s">
        <v>1207</v>
      </c>
      <c r="F1010" s="602">
        <v>21</v>
      </c>
      <c r="G1010" s="602">
        <v>1</v>
      </c>
      <c r="H1010" s="602">
        <v>15</v>
      </c>
      <c r="I1010" s="602">
        <v>5</v>
      </c>
      <c r="J1010" s="602">
        <v>0</v>
      </c>
    </row>
    <row r="1011" spans="1:10" s="193" customFormat="1" ht="12.75" customHeight="1">
      <c r="A1011" s="600" t="s">
        <v>5657</v>
      </c>
      <c r="B1011" s="601">
        <v>4</v>
      </c>
      <c r="C1011" s="600" t="s">
        <v>175</v>
      </c>
      <c r="D1011" s="600" t="s">
        <v>160</v>
      </c>
      <c r="E1011" s="600" t="s">
        <v>1207</v>
      </c>
      <c r="F1011" s="602">
        <v>3</v>
      </c>
      <c r="G1011" s="602">
        <v>0</v>
      </c>
      <c r="H1011" s="602">
        <v>2</v>
      </c>
      <c r="I1011" s="602">
        <v>1</v>
      </c>
      <c r="J1011" s="602">
        <v>0</v>
      </c>
    </row>
    <row r="1012" spans="1:10" s="193" customFormat="1" ht="12.75" customHeight="1">
      <c r="A1012" s="600" t="s">
        <v>5658</v>
      </c>
      <c r="B1012" s="601">
        <v>4</v>
      </c>
      <c r="C1012" s="600" t="s">
        <v>175</v>
      </c>
      <c r="D1012" s="600" t="s">
        <v>77</v>
      </c>
      <c r="E1012" s="600" t="s">
        <v>1207</v>
      </c>
      <c r="F1012" s="602">
        <v>6</v>
      </c>
      <c r="G1012" s="602">
        <v>0</v>
      </c>
      <c r="H1012" s="602">
        <v>6</v>
      </c>
      <c r="I1012" s="602">
        <v>0</v>
      </c>
      <c r="J1012" s="602">
        <v>0</v>
      </c>
    </row>
    <row r="1013" spans="1:10" s="193" customFormat="1" ht="12.75" customHeight="1">
      <c r="A1013" s="600" t="s">
        <v>5659</v>
      </c>
      <c r="B1013" s="601">
        <v>4</v>
      </c>
      <c r="C1013" s="600" t="s">
        <v>175</v>
      </c>
      <c r="D1013" s="600" t="s">
        <v>78</v>
      </c>
      <c r="E1013" s="600" t="s">
        <v>1207</v>
      </c>
      <c r="F1013" s="602">
        <v>15</v>
      </c>
      <c r="G1013" s="602">
        <v>3</v>
      </c>
      <c r="H1013" s="602">
        <v>9</v>
      </c>
      <c r="I1013" s="602">
        <v>3</v>
      </c>
      <c r="J1013" s="602">
        <v>0</v>
      </c>
    </row>
    <row r="1014" spans="1:10" s="193" customFormat="1" ht="12.75" customHeight="1">
      <c r="A1014" s="600" t="s">
        <v>5660</v>
      </c>
      <c r="B1014" s="601">
        <v>4</v>
      </c>
      <c r="C1014" s="600" t="s">
        <v>175</v>
      </c>
      <c r="D1014" s="600" t="s">
        <v>204</v>
      </c>
      <c r="E1014" s="600" t="s">
        <v>1207</v>
      </c>
      <c r="F1014" s="602">
        <v>12</v>
      </c>
      <c r="G1014" s="602">
        <v>0</v>
      </c>
      <c r="H1014" s="602">
        <v>9</v>
      </c>
      <c r="I1014" s="602">
        <v>1</v>
      </c>
      <c r="J1014" s="602">
        <v>2</v>
      </c>
    </row>
    <row r="1015" spans="1:10" s="193" customFormat="1" ht="12.75" customHeight="1">
      <c r="A1015" s="600" t="s">
        <v>5661</v>
      </c>
      <c r="B1015" s="601">
        <v>4</v>
      </c>
      <c r="C1015" s="600" t="s">
        <v>175</v>
      </c>
      <c r="D1015" s="600" t="s">
        <v>233</v>
      </c>
      <c r="E1015" s="600" t="s">
        <v>1207</v>
      </c>
      <c r="F1015" s="602">
        <v>2</v>
      </c>
      <c r="G1015" s="602">
        <v>0</v>
      </c>
      <c r="H1015" s="602">
        <v>2</v>
      </c>
      <c r="I1015" s="602">
        <v>0</v>
      </c>
      <c r="J1015" s="602">
        <v>0</v>
      </c>
    </row>
    <row r="1016" spans="1:10" s="193" customFormat="1" ht="12.75" customHeight="1">
      <c r="A1016" s="600" t="s">
        <v>5662</v>
      </c>
      <c r="B1016" s="601">
        <v>4</v>
      </c>
      <c r="C1016" s="600" t="s">
        <v>175</v>
      </c>
      <c r="D1016" s="600" t="s">
        <v>205</v>
      </c>
      <c r="E1016" s="600" t="s">
        <v>1207</v>
      </c>
      <c r="F1016" s="602">
        <v>15</v>
      </c>
      <c r="G1016" s="602">
        <v>3</v>
      </c>
      <c r="H1016" s="602">
        <v>9</v>
      </c>
      <c r="I1016" s="602">
        <v>2</v>
      </c>
      <c r="J1016" s="602">
        <v>1</v>
      </c>
    </row>
    <row r="1017" spans="1:10" s="193" customFormat="1" ht="12.75" customHeight="1">
      <c r="A1017" s="600" t="s">
        <v>5663</v>
      </c>
      <c r="B1017" s="601">
        <v>4</v>
      </c>
      <c r="C1017" s="600" t="s">
        <v>175</v>
      </c>
      <c r="D1017" s="600" t="s">
        <v>218</v>
      </c>
      <c r="E1017" s="600" t="s">
        <v>1207</v>
      </c>
      <c r="F1017" s="602">
        <v>5</v>
      </c>
      <c r="G1017" s="602">
        <v>1</v>
      </c>
      <c r="H1017" s="602">
        <v>3</v>
      </c>
      <c r="I1017" s="602">
        <v>1</v>
      </c>
      <c r="J1017" s="602">
        <v>0</v>
      </c>
    </row>
    <row r="1018" spans="1:10" s="193" customFormat="1" ht="12.75" customHeight="1">
      <c r="A1018" s="600" t="s">
        <v>5664</v>
      </c>
      <c r="B1018" s="601">
        <v>4</v>
      </c>
      <c r="C1018" s="600" t="s">
        <v>175</v>
      </c>
      <c r="D1018" s="600" t="s">
        <v>161</v>
      </c>
      <c r="E1018" s="600" t="s">
        <v>1207</v>
      </c>
      <c r="F1018" s="602">
        <v>21</v>
      </c>
      <c r="G1018" s="602">
        <v>1</v>
      </c>
      <c r="H1018" s="602">
        <v>17</v>
      </c>
      <c r="I1018" s="602">
        <v>3</v>
      </c>
      <c r="J1018" s="602">
        <v>0</v>
      </c>
    </row>
    <row r="1019" spans="1:10" s="193" customFormat="1" ht="12.75" customHeight="1">
      <c r="A1019" s="600" t="s">
        <v>5665</v>
      </c>
      <c r="B1019" s="601">
        <v>4</v>
      </c>
      <c r="C1019" s="600" t="s">
        <v>175</v>
      </c>
      <c r="D1019" s="600" t="s">
        <v>105</v>
      </c>
      <c r="E1019" s="600" t="s">
        <v>1207</v>
      </c>
      <c r="F1019" s="602">
        <v>14</v>
      </c>
      <c r="G1019" s="602">
        <v>0</v>
      </c>
      <c r="H1019" s="602">
        <v>11</v>
      </c>
      <c r="I1019" s="602">
        <v>1</v>
      </c>
      <c r="J1019" s="602">
        <v>2</v>
      </c>
    </row>
    <row r="1020" spans="1:10" s="193" customFormat="1" ht="12.75" customHeight="1">
      <c r="A1020" s="600" t="s">
        <v>5666</v>
      </c>
      <c r="B1020" s="601">
        <v>4</v>
      </c>
      <c r="C1020" s="600" t="s">
        <v>175</v>
      </c>
      <c r="D1020" s="600" t="s">
        <v>234</v>
      </c>
      <c r="E1020" s="600" t="s">
        <v>1207</v>
      </c>
      <c r="F1020" s="602">
        <v>15</v>
      </c>
      <c r="G1020" s="602">
        <v>1</v>
      </c>
      <c r="H1020" s="602">
        <v>10</v>
      </c>
      <c r="I1020" s="602">
        <v>3</v>
      </c>
      <c r="J1020" s="602">
        <v>1</v>
      </c>
    </row>
    <row r="1021" spans="1:10" s="193" customFormat="1" ht="12.75">
      <c r="A1021" s="600" t="s">
        <v>5667</v>
      </c>
      <c r="B1021" s="601">
        <v>4</v>
      </c>
      <c r="C1021" s="600" t="s">
        <v>175</v>
      </c>
      <c r="D1021" s="600" t="s">
        <v>184</v>
      </c>
      <c r="E1021" s="600" t="s">
        <v>1207</v>
      </c>
      <c r="F1021" s="602">
        <v>13</v>
      </c>
      <c r="G1021" s="602">
        <v>2</v>
      </c>
      <c r="H1021" s="602">
        <v>7</v>
      </c>
      <c r="I1021" s="602">
        <v>4</v>
      </c>
      <c r="J1021" s="602">
        <v>0</v>
      </c>
    </row>
    <row r="1022" spans="1:10" s="193" customFormat="1" ht="12.75" customHeight="1">
      <c r="A1022" s="600" t="s">
        <v>5668</v>
      </c>
      <c r="B1022" s="601">
        <v>4</v>
      </c>
      <c r="C1022" s="600" t="s">
        <v>175</v>
      </c>
      <c r="D1022" s="600" t="s">
        <v>106</v>
      </c>
      <c r="E1022" s="600" t="s">
        <v>1207</v>
      </c>
      <c r="F1022" s="602">
        <v>12</v>
      </c>
      <c r="G1022" s="602">
        <v>1</v>
      </c>
      <c r="H1022" s="602">
        <v>8</v>
      </c>
      <c r="I1022" s="602">
        <v>2</v>
      </c>
      <c r="J1022" s="602">
        <v>1</v>
      </c>
    </row>
    <row r="1023" spans="1:10" s="193" customFormat="1" ht="12.75" customHeight="1">
      <c r="A1023" s="600" t="s">
        <v>5669</v>
      </c>
      <c r="B1023" s="601">
        <v>4</v>
      </c>
      <c r="C1023" s="600" t="s">
        <v>175</v>
      </c>
      <c r="D1023" s="600" t="s">
        <v>89</v>
      </c>
      <c r="E1023" s="600" t="s">
        <v>1207</v>
      </c>
      <c r="F1023" s="602">
        <v>38</v>
      </c>
      <c r="G1023" s="602">
        <v>6</v>
      </c>
      <c r="H1023" s="602">
        <v>16</v>
      </c>
      <c r="I1023" s="602">
        <v>12</v>
      </c>
      <c r="J1023" s="602">
        <v>4</v>
      </c>
    </row>
    <row r="1024" spans="1:10" s="193" customFormat="1" ht="12.75" customHeight="1">
      <c r="A1024" s="600" t="s">
        <v>5670</v>
      </c>
      <c r="B1024" s="601">
        <v>4</v>
      </c>
      <c r="C1024" s="600" t="s">
        <v>175</v>
      </c>
      <c r="D1024" s="600" t="s">
        <v>162</v>
      </c>
      <c r="E1024" s="600" t="s">
        <v>1207</v>
      </c>
      <c r="F1024" s="602">
        <v>5</v>
      </c>
      <c r="G1024" s="602">
        <v>1</v>
      </c>
      <c r="H1024" s="602">
        <v>4</v>
      </c>
      <c r="I1024" s="602">
        <v>0</v>
      </c>
      <c r="J1024" s="602">
        <v>0</v>
      </c>
    </row>
    <row r="1025" spans="1:10" s="193" customFormat="1" ht="12.75" customHeight="1">
      <c r="A1025" s="600" t="s">
        <v>5671</v>
      </c>
      <c r="B1025" s="601">
        <v>4</v>
      </c>
      <c r="C1025" s="600" t="s">
        <v>175</v>
      </c>
      <c r="D1025" s="600" t="s">
        <v>206</v>
      </c>
      <c r="E1025" s="600" t="s">
        <v>1207</v>
      </c>
      <c r="F1025" s="602">
        <v>20</v>
      </c>
      <c r="G1025" s="602">
        <v>2</v>
      </c>
      <c r="H1025" s="602">
        <v>12</v>
      </c>
      <c r="I1025" s="602">
        <v>6</v>
      </c>
      <c r="J1025" s="602">
        <v>0</v>
      </c>
    </row>
    <row r="1026" spans="1:10" s="193" customFormat="1" ht="12.75" customHeight="1">
      <c r="A1026" s="600" t="s">
        <v>5672</v>
      </c>
      <c r="B1026" s="601">
        <v>4</v>
      </c>
      <c r="C1026" s="600" t="s">
        <v>175</v>
      </c>
      <c r="D1026" s="600" t="s">
        <v>107</v>
      </c>
      <c r="E1026" s="600" t="s">
        <v>1207</v>
      </c>
      <c r="F1026" s="602">
        <v>11</v>
      </c>
      <c r="G1026" s="602">
        <v>0</v>
      </c>
      <c r="H1026" s="602">
        <v>9</v>
      </c>
      <c r="I1026" s="602">
        <v>1</v>
      </c>
      <c r="J1026" s="602">
        <v>1</v>
      </c>
    </row>
    <row r="1027" spans="1:10" s="193" customFormat="1" ht="12.75" customHeight="1">
      <c r="A1027" s="600" t="s">
        <v>5673</v>
      </c>
      <c r="B1027" s="601">
        <v>4</v>
      </c>
      <c r="C1027" s="600" t="s">
        <v>175</v>
      </c>
      <c r="D1027" s="600" t="s">
        <v>108</v>
      </c>
      <c r="E1027" s="600" t="s">
        <v>1207</v>
      </c>
      <c r="F1027" s="602">
        <v>6</v>
      </c>
      <c r="G1027" s="602">
        <v>0</v>
      </c>
      <c r="H1027" s="602">
        <v>5</v>
      </c>
      <c r="I1027" s="602">
        <v>1</v>
      </c>
      <c r="J1027" s="602">
        <v>0</v>
      </c>
    </row>
    <row r="1028" spans="1:10" s="193" customFormat="1" ht="12.75" customHeight="1">
      <c r="A1028" s="600" t="s">
        <v>5674</v>
      </c>
      <c r="B1028" s="601">
        <v>4</v>
      </c>
      <c r="C1028" s="600" t="s">
        <v>175</v>
      </c>
      <c r="D1028" s="600" t="s">
        <v>30</v>
      </c>
      <c r="E1028" s="600" t="s">
        <v>1207</v>
      </c>
      <c r="F1028" s="602">
        <v>3</v>
      </c>
      <c r="G1028" s="602">
        <v>1</v>
      </c>
      <c r="H1028" s="602">
        <v>1</v>
      </c>
      <c r="I1028" s="602">
        <v>1</v>
      </c>
      <c r="J1028" s="602">
        <v>0</v>
      </c>
    </row>
    <row r="1029" spans="1:10" s="193" customFormat="1" ht="12.75" customHeight="1">
      <c r="A1029" s="600" t="s">
        <v>5675</v>
      </c>
      <c r="B1029" s="601">
        <v>4</v>
      </c>
      <c r="C1029" s="600" t="s">
        <v>175</v>
      </c>
      <c r="D1029" s="600" t="s">
        <v>109</v>
      </c>
      <c r="E1029" s="600" t="s">
        <v>1207</v>
      </c>
      <c r="F1029" s="602">
        <v>5</v>
      </c>
      <c r="G1029" s="602">
        <v>3</v>
      </c>
      <c r="H1029" s="602">
        <v>1</v>
      </c>
      <c r="I1029" s="602">
        <v>0</v>
      </c>
      <c r="J1029" s="602">
        <v>1</v>
      </c>
    </row>
    <row r="1030" spans="1:10" s="193" customFormat="1" ht="12.75" customHeight="1">
      <c r="A1030" s="600" t="s">
        <v>5676</v>
      </c>
      <c r="B1030" s="601">
        <v>4</v>
      </c>
      <c r="C1030" s="600" t="s">
        <v>175</v>
      </c>
      <c r="D1030" s="600" t="s">
        <v>185</v>
      </c>
      <c r="E1030" s="600" t="s">
        <v>1207</v>
      </c>
      <c r="F1030" s="602">
        <v>38</v>
      </c>
      <c r="G1030" s="602">
        <v>3</v>
      </c>
      <c r="H1030" s="602">
        <v>24</v>
      </c>
      <c r="I1030" s="602">
        <v>9</v>
      </c>
      <c r="J1030" s="602">
        <v>2</v>
      </c>
    </row>
    <row r="1031" spans="1:10" s="193" customFormat="1" ht="12.75" customHeight="1">
      <c r="A1031" s="600" t="s">
        <v>5677</v>
      </c>
      <c r="B1031" s="601">
        <v>4</v>
      </c>
      <c r="C1031" s="600" t="s">
        <v>175</v>
      </c>
      <c r="D1031" s="600" t="s">
        <v>110</v>
      </c>
      <c r="E1031" s="600" t="s">
        <v>1207</v>
      </c>
      <c r="F1031" s="602">
        <v>8</v>
      </c>
      <c r="G1031" s="602">
        <v>0</v>
      </c>
      <c r="H1031" s="602">
        <v>6</v>
      </c>
      <c r="I1031" s="602">
        <v>1</v>
      </c>
      <c r="J1031" s="602">
        <v>1</v>
      </c>
    </row>
    <row r="1032" spans="1:10" s="193" customFormat="1" ht="12.75" customHeight="1">
      <c r="A1032" s="600" t="s">
        <v>5678</v>
      </c>
      <c r="B1032" s="601">
        <v>4</v>
      </c>
      <c r="C1032" s="600" t="s">
        <v>175</v>
      </c>
      <c r="D1032" s="600" t="s">
        <v>111</v>
      </c>
      <c r="E1032" s="600" t="s">
        <v>1207</v>
      </c>
      <c r="F1032" s="602">
        <v>5</v>
      </c>
      <c r="G1032" s="602">
        <v>0</v>
      </c>
      <c r="H1032" s="602">
        <v>2</v>
      </c>
      <c r="I1032" s="602">
        <v>2</v>
      </c>
      <c r="J1032" s="602">
        <v>1</v>
      </c>
    </row>
    <row r="1033" spans="1:10" s="193" customFormat="1" ht="12.75" customHeight="1">
      <c r="A1033" s="600" t="s">
        <v>8092</v>
      </c>
      <c r="B1033" s="601">
        <v>4</v>
      </c>
      <c r="C1033" s="600" t="s">
        <v>175</v>
      </c>
      <c r="D1033" s="600" t="s">
        <v>163</v>
      </c>
      <c r="E1033" s="600" t="s">
        <v>1207</v>
      </c>
      <c r="F1033" s="602">
        <v>1</v>
      </c>
      <c r="G1033" s="602">
        <v>0</v>
      </c>
      <c r="H1033" s="602">
        <v>0</v>
      </c>
      <c r="I1033" s="602">
        <v>1</v>
      </c>
      <c r="J1033" s="602">
        <v>0</v>
      </c>
    </row>
    <row r="1034" spans="1:10" s="193" customFormat="1" ht="12.75" customHeight="1">
      <c r="A1034" s="600" t="s">
        <v>5679</v>
      </c>
      <c r="B1034" s="601">
        <v>4</v>
      </c>
      <c r="C1034" s="600" t="s">
        <v>175</v>
      </c>
      <c r="D1034" s="600" t="s">
        <v>112</v>
      </c>
      <c r="E1034" s="600" t="s">
        <v>1207</v>
      </c>
      <c r="F1034" s="602">
        <v>13</v>
      </c>
      <c r="G1034" s="602">
        <v>1</v>
      </c>
      <c r="H1034" s="602">
        <v>7</v>
      </c>
      <c r="I1034" s="602">
        <v>5</v>
      </c>
      <c r="J1034" s="602">
        <v>0</v>
      </c>
    </row>
    <row r="1035" spans="1:10" s="193" customFormat="1" ht="12.75" customHeight="1">
      <c r="A1035" s="600" t="s">
        <v>5680</v>
      </c>
      <c r="B1035" s="601">
        <v>4</v>
      </c>
      <c r="C1035" s="600" t="s">
        <v>175</v>
      </c>
      <c r="D1035" s="600" t="s">
        <v>219</v>
      </c>
      <c r="E1035" s="600" t="s">
        <v>1207</v>
      </c>
      <c r="F1035" s="602">
        <v>6</v>
      </c>
      <c r="G1035" s="602">
        <v>3</v>
      </c>
      <c r="H1035" s="602">
        <v>2</v>
      </c>
      <c r="I1035" s="602">
        <v>1</v>
      </c>
      <c r="J1035" s="602">
        <v>0</v>
      </c>
    </row>
    <row r="1036" spans="1:10" s="193" customFormat="1" ht="12.75" customHeight="1">
      <c r="A1036" s="600" t="s">
        <v>5681</v>
      </c>
      <c r="B1036" s="601">
        <v>4</v>
      </c>
      <c r="C1036" s="600" t="s">
        <v>175</v>
      </c>
      <c r="D1036" s="600" t="s">
        <v>90</v>
      </c>
      <c r="E1036" s="600" t="s">
        <v>1207</v>
      </c>
      <c r="F1036" s="602">
        <v>51</v>
      </c>
      <c r="G1036" s="602">
        <v>4</v>
      </c>
      <c r="H1036" s="602">
        <v>39</v>
      </c>
      <c r="I1036" s="602">
        <v>6</v>
      </c>
      <c r="J1036" s="602">
        <v>2</v>
      </c>
    </row>
    <row r="1037" spans="1:10" s="193" customFormat="1" ht="12.75" customHeight="1">
      <c r="A1037" s="600" t="s">
        <v>5682</v>
      </c>
      <c r="B1037" s="601">
        <v>4</v>
      </c>
      <c r="C1037" s="600" t="s">
        <v>175</v>
      </c>
      <c r="D1037" s="600" t="s">
        <v>113</v>
      </c>
      <c r="E1037" s="600" t="s">
        <v>1207</v>
      </c>
      <c r="F1037" s="602">
        <v>5</v>
      </c>
      <c r="G1037" s="602">
        <v>0</v>
      </c>
      <c r="H1037" s="602">
        <v>5</v>
      </c>
      <c r="I1037" s="602">
        <v>0</v>
      </c>
      <c r="J1037" s="602">
        <v>0</v>
      </c>
    </row>
    <row r="1038" spans="1:10" s="193" customFormat="1" ht="12.75" customHeight="1">
      <c r="A1038" s="600" t="s">
        <v>5683</v>
      </c>
      <c r="B1038" s="601">
        <v>4</v>
      </c>
      <c r="C1038" s="600" t="s">
        <v>175</v>
      </c>
      <c r="D1038" s="600" t="s">
        <v>114</v>
      </c>
      <c r="E1038" s="600" t="s">
        <v>1207</v>
      </c>
      <c r="F1038" s="602">
        <v>4</v>
      </c>
      <c r="G1038" s="602">
        <v>1</v>
      </c>
      <c r="H1038" s="602">
        <v>3</v>
      </c>
      <c r="I1038" s="602">
        <v>0</v>
      </c>
      <c r="J1038" s="602">
        <v>0</v>
      </c>
    </row>
    <row r="1039" spans="1:10" s="193" customFormat="1" ht="12.75" customHeight="1">
      <c r="A1039" s="600" t="s">
        <v>5684</v>
      </c>
      <c r="B1039" s="601">
        <v>4</v>
      </c>
      <c r="C1039" s="600" t="s">
        <v>175</v>
      </c>
      <c r="D1039" s="600" t="s">
        <v>186</v>
      </c>
      <c r="E1039" s="600" t="s">
        <v>1207</v>
      </c>
      <c r="F1039" s="602">
        <v>3</v>
      </c>
      <c r="G1039" s="602">
        <v>0</v>
      </c>
      <c r="H1039" s="602">
        <v>3</v>
      </c>
      <c r="I1039" s="602">
        <v>0</v>
      </c>
      <c r="J1039" s="602">
        <v>0</v>
      </c>
    </row>
    <row r="1040" spans="1:10" s="193" customFormat="1" ht="12.75" customHeight="1">
      <c r="A1040" s="600" t="s">
        <v>5685</v>
      </c>
      <c r="B1040" s="601">
        <v>4</v>
      </c>
      <c r="C1040" s="600" t="s">
        <v>175</v>
      </c>
      <c r="D1040" s="600" t="s">
        <v>115</v>
      </c>
      <c r="E1040" s="600" t="s">
        <v>1207</v>
      </c>
      <c r="F1040" s="602">
        <v>5</v>
      </c>
      <c r="G1040" s="602">
        <v>1</v>
      </c>
      <c r="H1040" s="602">
        <v>2</v>
      </c>
      <c r="I1040" s="602">
        <v>1</v>
      </c>
      <c r="J1040" s="602">
        <v>1</v>
      </c>
    </row>
    <row r="1041" spans="1:10" s="193" customFormat="1" ht="12.75" customHeight="1">
      <c r="A1041" s="600" t="s">
        <v>5686</v>
      </c>
      <c r="B1041" s="601">
        <v>4</v>
      </c>
      <c r="C1041" s="600" t="s">
        <v>175</v>
      </c>
      <c r="D1041" s="600" t="s">
        <v>146</v>
      </c>
      <c r="E1041" s="600" t="s">
        <v>1207</v>
      </c>
      <c r="F1041" s="602">
        <v>4</v>
      </c>
      <c r="G1041" s="602">
        <v>1</v>
      </c>
      <c r="H1041" s="602">
        <v>3</v>
      </c>
      <c r="I1041" s="602">
        <v>0</v>
      </c>
      <c r="J1041" s="602">
        <v>0</v>
      </c>
    </row>
    <row r="1042" spans="1:10" s="193" customFormat="1" ht="12.75" customHeight="1">
      <c r="A1042" s="600" t="s">
        <v>5687</v>
      </c>
      <c r="B1042" s="601">
        <v>4</v>
      </c>
      <c r="C1042" s="600" t="s">
        <v>175</v>
      </c>
      <c r="D1042" s="600" t="s">
        <v>187</v>
      </c>
      <c r="E1042" s="600" t="s">
        <v>1207</v>
      </c>
      <c r="F1042" s="602">
        <v>45</v>
      </c>
      <c r="G1042" s="602">
        <v>6</v>
      </c>
      <c r="H1042" s="602">
        <v>28</v>
      </c>
      <c r="I1042" s="602">
        <v>10</v>
      </c>
      <c r="J1042" s="602">
        <v>1</v>
      </c>
    </row>
    <row r="1043" spans="1:10" s="193" customFormat="1" ht="12.75" customHeight="1">
      <c r="A1043" s="600" t="s">
        <v>5688</v>
      </c>
      <c r="B1043" s="601">
        <v>4</v>
      </c>
      <c r="C1043" s="600" t="s">
        <v>175</v>
      </c>
      <c r="D1043" s="600" t="s">
        <v>235</v>
      </c>
      <c r="E1043" s="600" t="s">
        <v>1207</v>
      </c>
      <c r="F1043" s="602">
        <v>17</v>
      </c>
      <c r="G1043" s="602">
        <v>0</v>
      </c>
      <c r="H1043" s="602">
        <v>13</v>
      </c>
      <c r="I1043" s="602">
        <v>4</v>
      </c>
      <c r="J1043" s="602">
        <v>0</v>
      </c>
    </row>
    <row r="1044" spans="1:10" s="193" customFormat="1" ht="12.75" customHeight="1">
      <c r="A1044" s="600" t="s">
        <v>5689</v>
      </c>
      <c r="B1044" s="601">
        <v>4</v>
      </c>
      <c r="C1044" s="600" t="s">
        <v>175</v>
      </c>
      <c r="D1044" s="600" t="s">
        <v>147</v>
      </c>
      <c r="E1044" s="600" t="s">
        <v>1207</v>
      </c>
      <c r="F1044" s="602">
        <v>5</v>
      </c>
      <c r="G1044" s="602">
        <v>1</v>
      </c>
      <c r="H1044" s="602">
        <v>3</v>
      </c>
      <c r="I1044" s="602">
        <v>1</v>
      </c>
      <c r="J1044" s="602">
        <v>0</v>
      </c>
    </row>
    <row r="1045" spans="1:10" s="193" customFormat="1" ht="12.75" customHeight="1">
      <c r="A1045" s="600" t="s">
        <v>5690</v>
      </c>
      <c r="B1045" s="601">
        <v>4</v>
      </c>
      <c r="C1045" s="600" t="s">
        <v>175</v>
      </c>
      <c r="D1045" s="600" t="s">
        <v>118</v>
      </c>
      <c r="E1045" s="600" t="s">
        <v>1207</v>
      </c>
      <c r="F1045" s="602">
        <v>11</v>
      </c>
      <c r="G1045" s="602">
        <v>3</v>
      </c>
      <c r="H1045" s="602">
        <v>7</v>
      </c>
      <c r="I1045" s="602">
        <v>1</v>
      </c>
      <c r="J1045" s="602">
        <v>0</v>
      </c>
    </row>
    <row r="1046" spans="1:10" s="193" customFormat="1" ht="12.75" customHeight="1">
      <c r="A1046" s="600" t="s">
        <v>5691</v>
      </c>
      <c r="B1046" s="601">
        <v>4</v>
      </c>
      <c r="C1046" s="600" t="s">
        <v>175</v>
      </c>
      <c r="D1046" s="600" t="s">
        <v>31</v>
      </c>
      <c r="E1046" s="600" t="s">
        <v>1207</v>
      </c>
      <c r="F1046" s="602">
        <v>1</v>
      </c>
      <c r="G1046" s="602">
        <v>0</v>
      </c>
      <c r="H1046" s="602">
        <v>0</v>
      </c>
      <c r="I1046" s="602">
        <v>1</v>
      </c>
      <c r="J1046" s="602">
        <v>0</v>
      </c>
    </row>
    <row r="1047" spans="1:10" s="193" customFormat="1" ht="12.75" customHeight="1">
      <c r="A1047" s="600" t="s">
        <v>5692</v>
      </c>
      <c r="B1047" s="601">
        <v>4</v>
      </c>
      <c r="C1047" s="600" t="s">
        <v>175</v>
      </c>
      <c r="D1047" s="600" t="s">
        <v>148</v>
      </c>
      <c r="E1047" s="600" t="s">
        <v>1207</v>
      </c>
      <c r="F1047" s="602">
        <v>10</v>
      </c>
      <c r="G1047" s="602">
        <v>0</v>
      </c>
      <c r="H1047" s="602">
        <v>6</v>
      </c>
      <c r="I1047" s="602">
        <v>4</v>
      </c>
      <c r="J1047" s="602">
        <v>0</v>
      </c>
    </row>
    <row r="1048" spans="1:10" s="193" customFormat="1" ht="12.75" customHeight="1">
      <c r="A1048" s="600" t="s">
        <v>5693</v>
      </c>
      <c r="B1048" s="601">
        <v>4</v>
      </c>
      <c r="C1048" s="600" t="s">
        <v>175</v>
      </c>
      <c r="D1048" s="600" t="s">
        <v>32</v>
      </c>
      <c r="E1048" s="600" t="s">
        <v>1207</v>
      </c>
      <c r="F1048" s="602">
        <v>37</v>
      </c>
      <c r="G1048" s="602">
        <v>7</v>
      </c>
      <c r="H1048" s="602">
        <v>18</v>
      </c>
      <c r="I1048" s="602">
        <v>9</v>
      </c>
      <c r="J1048" s="602">
        <v>3</v>
      </c>
    </row>
    <row r="1049" spans="1:10" s="193" customFormat="1" ht="12.75" customHeight="1">
      <c r="A1049" s="600" t="s">
        <v>5694</v>
      </c>
      <c r="B1049" s="601">
        <v>4</v>
      </c>
      <c r="C1049" s="600" t="s">
        <v>175</v>
      </c>
      <c r="D1049" s="600" t="s">
        <v>119</v>
      </c>
      <c r="E1049" s="600" t="s">
        <v>1207</v>
      </c>
      <c r="F1049" s="602">
        <v>17</v>
      </c>
      <c r="G1049" s="602">
        <v>0</v>
      </c>
      <c r="H1049" s="602">
        <v>13</v>
      </c>
      <c r="I1049" s="602">
        <v>4</v>
      </c>
      <c r="J1049" s="602">
        <v>0</v>
      </c>
    </row>
    <row r="1050" spans="1:10" s="193" customFormat="1" ht="12.75" customHeight="1">
      <c r="A1050" s="600" t="s">
        <v>5695</v>
      </c>
      <c r="B1050" s="601">
        <v>4</v>
      </c>
      <c r="C1050" s="600" t="s">
        <v>175</v>
      </c>
      <c r="D1050" s="600" t="s">
        <v>79</v>
      </c>
      <c r="E1050" s="600" t="s">
        <v>1207</v>
      </c>
      <c r="F1050" s="602">
        <v>6</v>
      </c>
      <c r="G1050" s="602">
        <v>1</v>
      </c>
      <c r="H1050" s="602">
        <v>1</v>
      </c>
      <c r="I1050" s="602">
        <v>4</v>
      </c>
      <c r="J1050" s="602">
        <v>0</v>
      </c>
    </row>
    <row r="1051" spans="1:10" s="193" customFormat="1" ht="12.75" customHeight="1">
      <c r="A1051" s="600" t="s">
        <v>5696</v>
      </c>
      <c r="B1051" s="601">
        <v>4</v>
      </c>
      <c r="C1051" s="600" t="s">
        <v>175</v>
      </c>
      <c r="D1051" s="600" t="s">
        <v>80</v>
      </c>
      <c r="E1051" s="600" t="s">
        <v>1207</v>
      </c>
      <c r="F1051" s="602">
        <v>20</v>
      </c>
      <c r="G1051" s="602">
        <v>2</v>
      </c>
      <c r="H1051" s="602">
        <v>11</v>
      </c>
      <c r="I1051" s="602">
        <v>6</v>
      </c>
      <c r="J1051" s="602">
        <v>1</v>
      </c>
    </row>
    <row r="1052" spans="1:10" s="193" customFormat="1" ht="12.75" customHeight="1">
      <c r="A1052" s="600" t="s">
        <v>5697</v>
      </c>
      <c r="B1052" s="601">
        <v>4</v>
      </c>
      <c r="C1052" s="600" t="s">
        <v>175</v>
      </c>
      <c r="D1052" s="600" t="s">
        <v>149</v>
      </c>
      <c r="E1052" s="600" t="s">
        <v>1207</v>
      </c>
      <c r="F1052" s="602">
        <v>16</v>
      </c>
      <c r="G1052" s="602">
        <v>0</v>
      </c>
      <c r="H1052" s="602">
        <v>8</v>
      </c>
      <c r="I1052" s="602">
        <v>5</v>
      </c>
      <c r="J1052" s="602">
        <v>3</v>
      </c>
    </row>
    <row r="1053" spans="1:10" s="193" customFormat="1" ht="12.75" customHeight="1">
      <c r="A1053" s="600" t="s">
        <v>5698</v>
      </c>
      <c r="B1053" s="601">
        <v>4</v>
      </c>
      <c r="C1053" s="600" t="s">
        <v>175</v>
      </c>
      <c r="D1053" s="600" t="s">
        <v>81</v>
      </c>
      <c r="E1053" s="600" t="s">
        <v>1207</v>
      </c>
      <c r="F1053" s="602">
        <v>22</v>
      </c>
      <c r="G1053" s="602">
        <v>1</v>
      </c>
      <c r="H1053" s="602">
        <v>15</v>
      </c>
      <c r="I1053" s="602">
        <v>3</v>
      </c>
      <c r="J1053" s="602">
        <v>3</v>
      </c>
    </row>
    <row r="1054" spans="1:10" s="193" customFormat="1" ht="12.75" customHeight="1">
      <c r="A1054" s="600" t="s">
        <v>5699</v>
      </c>
      <c r="B1054" s="601">
        <v>4</v>
      </c>
      <c r="C1054" s="600" t="s">
        <v>175</v>
      </c>
      <c r="D1054" s="600" t="s">
        <v>33</v>
      </c>
      <c r="E1054" s="600" t="s">
        <v>1207</v>
      </c>
      <c r="F1054" s="602">
        <v>12</v>
      </c>
      <c r="G1054" s="602">
        <v>1</v>
      </c>
      <c r="H1054" s="602">
        <v>7</v>
      </c>
      <c r="I1054" s="602">
        <v>3</v>
      </c>
      <c r="J1054" s="602">
        <v>1</v>
      </c>
    </row>
    <row r="1055" spans="1:10" s="193" customFormat="1" ht="12.75" customHeight="1">
      <c r="A1055" s="600" t="s">
        <v>5700</v>
      </c>
      <c r="B1055" s="601">
        <v>4</v>
      </c>
      <c r="C1055" s="600" t="s">
        <v>175</v>
      </c>
      <c r="D1055" s="600" t="s">
        <v>91</v>
      </c>
      <c r="E1055" s="600" t="s">
        <v>1207</v>
      </c>
      <c r="F1055" s="602">
        <v>4</v>
      </c>
      <c r="G1055" s="602">
        <v>1</v>
      </c>
      <c r="H1055" s="602">
        <v>3</v>
      </c>
      <c r="I1055" s="602">
        <v>0</v>
      </c>
      <c r="J1055" s="602">
        <v>0</v>
      </c>
    </row>
    <row r="1056" spans="1:10" s="193" customFormat="1" ht="12.75" customHeight="1">
      <c r="A1056" s="600" t="s">
        <v>5701</v>
      </c>
      <c r="B1056" s="601">
        <v>4</v>
      </c>
      <c r="C1056" s="600" t="s">
        <v>175</v>
      </c>
      <c r="D1056" s="600" t="s">
        <v>34</v>
      </c>
      <c r="E1056" s="600" t="s">
        <v>1207</v>
      </c>
      <c r="F1056" s="602">
        <v>11</v>
      </c>
      <c r="G1056" s="602">
        <v>1</v>
      </c>
      <c r="H1056" s="602">
        <v>6</v>
      </c>
      <c r="I1056" s="602">
        <v>4</v>
      </c>
      <c r="J1056" s="602">
        <v>0</v>
      </c>
    </row>
    <row r="1057" spans="1:10" s="193" customFormat="1" ht="12.75" customHeight="1">
      <c r="A1057" s="600" t="s">
        <v>5702</v>
      </c>
      <c r="B1057" s="601">
        <v>4</v>
      </c>
      <c r="C1057" s="600" t="s">
        <v>175</v>
      </c>
      <c r="D1057" s="600" t="s">
        <v>188</v>
      </c>
      <c r="E1057" s="600" t="s">
        <v>1207</v>
      </c>
      <c r="F1057" s="602">
        <v>5</v>
      </c>
      <c r="G1057" s="602">
        <v>0</v>
      </c>
      <c r="H1057" s="602">
        <v>4</v>
      </c>
      <c r="I1057" s="602">
        <v>1</v>
      </c>
      <c r="J1057" s="602">
        <v>0</v>
      </c>
    </row>
    <row r="1058" spans="1:10" s="193" customFormat="1" ht="12.75" customHeight="1">
      <c r="A1058" s="600" t="s">
        <v>5703</v>
      </c>
      <c r="B1058" s="601">
        <v>4</v>
      </c>
      <c r="C1058" s="600" t="s">
        <v>175</v>
      </c>
      <c r="D1058" s="600" t="s">
        <v>150</v>
      </c>
      <c r="E1058" s="600" t="s">
        <v>1207</v>
      </c>
      <c r="F1058" s="602">
        <v>12</v>
      </c>
      <c r="G1058" s="602">
        <v>2</v>
      </c>
      <c r="H1058" s="602">
        <v>7</v>
      </c>
      <c r="I1058" s="602">
        <v>3</v>
      </c>
      <c r="J1058" s="602">
        <v>0</v>
      </c>
    </row>
    <row r="1059" spans="1:10" s="193" customFormat="1" ht="12.75" customHeight="1">
      <c r="A1059" s="600" t="s">
        <v>5704</v>
      </c>
      <c r="B1059" s="601">
        <v>4</v>
      </c>
      <c r="C1059" s="600" t="s">
        <v>175</v>
      </c>
      <c r="D1059" s="600" t="s">
        <v>164</v>
      </c>
      <c r="E1059" s="600" t="s">
        <v>1207</v>
      </c>
      <c r="F1059" s="602">
        <v>5</v>
      </c>
      <c r="G1059" s="602">
        <v>0</v>
      </c>
      <c r="H1059" s="602">
        <v>4</v>
      </c>
      <c r="I1059" s="602">
        <v>1</v>
      </c>
      <c r="J1059" s="602">
        <v>0</v>
      </c>
    </row>
    <row r="1060" spans="1:10" s="193" customFormat="1" ht="12.75" customHeight="1">
      <c r="A1060" s="600" t="s">
        <v>5705</v>
      </c>
      <c r="B1060" s="601">
        <v>4</v>
      </c>
      <c r="C1060" s="600" t="s">
        <v>175</v>
      </c>
      <c r="D1060" s="600" t="s">
        <v>189</v>
      </c>
      <c r="E1060" s="600" t="s">
        <v>1207</v>
      </c>
      <c r="F1060" s="602">
        <v>10</v>
      </c>
      <c r="G1060" s="602">
        <v>1</v>
      </c>
      <c r="H1060" s="602">
        <v>7</v>
      </c>
      <c r="I1060" s="602">
        <v>1</v>
      </c>
      <c r="J1060" s="602">
        <v>1</v>
      </c>
    </row>
    <row r="1061" spans="1:10" s="193" customFormat="1" ht="12.75" customHeight="1">
      <c r="A1061" s="600" t="s">
        <v>5706</v>
      </c>
      <c r="B1061" s="601">
        <v>4</v>
      </c>
      <c r="C1061" s="600" t="s">
        <v>175</v>
      </c>
      <c r="D1061" s="600" t="s">
        <v>165</v>
      </c>
      <c r="E1061" s="600" t="s">
        <v>1207</v>
      </c>
      <c r="F1061" s="602">
        <v>12</v>
      </c>
      <c r="G1061" s="602">
        <v>0</v>
      </c>
      <c r="H1061" s="602">
        <v>10</v>
      </c>
      <c r="I1061" s="602">
        <v>2</v>
      </c>
      <c r="J1061" s="602">
        <v>0</v>
      </c>
    </row>
    <row r="1062" spans="1:10" s="193" customFormat="1" ht="12.75" customHeight="1">
      <c r="A1062" s="600" t="s">
        <v>5707</v>
      </c>
      <c r="B1062" s="601">
        <v>4</v>
      </c>
      <c r="C1062" s="600" t="s">
        <v>175</v>
      </c>
      <c r="D1062" s="600" t="s">
        <v>151</v>
      </c>
      <c r="E1062" s="600" t="s">
        <v>1207</v>
      </c>
      <c r="F1062" s="602">
        <v>4</v>
      </c>
      <c r="G1062" s="602">
        <v>0</v>
      </c>
      <c r="H1062" s="602">
        <v>3</v>
      </c>
      <c r="I1062" s="602">
        <v>1</v>
      </c>
      <c r="J1062" s="602">
        <v>0</v>
      </c>
    </row>
    <row r="1063" spans="1:10" s="193" customFormat="1" ht="12.75" customHeight="1">
      <c r="A1063" s="600" t="s">
        <v>5708</v>
      </c>
      <c r="B1063" s="601">
        <v>4</v>
      </c>
      <c r="C1063" s="600" t="s">
        <v>175</v>
      </c>
      <c r="D1063" s="600" t="s">
        <v>92</v>
      </c>
      <c r="E1063" s="600" t="s">
        <v>1207</v>
      </c>
      <c r="F1063" s="602">
        <v>11</v>
      </c>
      <c r="G1063" s="602">
        <v>0</v>
      </c>
      <c r="H1063" s="602">
        <v>6</v>
      </c>
      <c r="I1063" s="602">
        <v>4</v>
      </c>
      <c r="J1063" s="602">
        <v>1</v>
      </c>
    </row>
    <row r="1064" spans="1:10" s="193" customFormat="1" ht="12.75" customHeight="1">
      <c r="A1064" s="600" t="s">
        <v>5709</v>
      </c>
      <c r="B1064" s="601">
        <v>4</v>
      </c>
      <c r="C1064" s="600" t="s">
        <v>175</v>
      </c>
      <c r="D1064" s="600" t="s">
        <v>59</v>
      </c>
      <c r="E1064" s="600" t="s">
        <v>1207</v>
      </c>
      <c r="F1064" s="602">
        <v>1</v>
      </c>
      <c r="G1064" s="602">
        <v>0</v>
      </c>
      <c r="H1064" s="602">
        <v>0</v>
      </c>
      <c r="I1064" s="602">
        <v>1</v>
      </c>
      <c r="J1064" s="602">
        <v>0</v>
      </c>
    </row>
    <row r="1065" spans="1:10" s="193" customFormat="1" ht="12.75" customHeight="1">
      <c r="A1065" s="600" t="s">
        <v>5710</v>
      </c>
      <c r="B1065" s="601">
        <v>4</v>
      </c>
      <c r="C1065" s="600" t="s">
        <v>175</v>
      </c>
      <c r="D1065" s="600" t="s">
        <v>60</v>
      </c>
      <c r="E1065" s="600" t="s">
        <v>1207</v>
      </c>
      <c r="F1065" s="602">
        <v>3</v>
      </c>
      <c r="G1065" s="602">
        <v>0</v>
      </c>
      <c r="H1065" s="602">
        <v>2</v>
      </c>
      <c r="I1065" s="602">
        <v>1</v>
      </c>
      <c r="J1065" s="602">
        <v>0</v>
      </c>
    </row>
    <row r="1066" spans="1:10" s="193" customFormat="1" ht="12.75" customHeight="1">
      <c r="A1066" s="600" t="s">
        <v>5711</v>
      </c>
      <c r="B1066" s="601">
        <v>4</v>
      </c>
      <c r="C1066" s="600" t="s">
        <v>175</v>
      </c>
      <c r="D1066" s="600" t="s">
        <v>208</v>
      </c>
      <c r="E1066" s="600" t="s">
        <v>1207</v>
      </c>
      <c r="F1066" s="602">
        <v>10</v>
      </c>
      <c r="G1066" s="602">
        <v>2</v>
      </c>
      <c r="H1066" s="602">
        <v>7</v>
      </c>
      <c r="I1066" s="602">
        <v>1</v>
      </c>
      <c r="J1066" s="602">
        <v>0</v>
      </c>
    </row>
    <row r="1067" spans="1:10" s="193" customFormat="1" ht="12.75" customHeight="1">
      <c r="A1067" s="600" t="s">
        <v>5712</v>
      </c>
      <c r="B1067" s="601">
        <v>4</v>
      </c>
      <c r="C1067" s="600" t="s">
        <v>175</v>
      </c>
      <c r="D1067" s="600" t="s">
        <v>166</v>
      </c>
      <c r="E1067" s="600" t="s">
        <v>1207</v>
      </c>
      <c r="F1067" s="602">
        <v>3</v>
      </c>
      <c r="G1067" s="602">
        <v>2</v>
      </c>
      <c r="H1067" s="602">
        <v>0</v>
      </c>
      <c r="I1067" s="602">
        <v>1</v>
      </c>
      <c r="J1067" s="602">
        <v>0</v>
      </c>
    </row>
    <row r="1068" spans="1:10" s="193" customFormat="1" ht="12.75" customHeight="1">
      <c r="A1068" s="600" t="s">
        <v>5713</v>
      </c>
      <c r="B1068" s="601">
        <v>4</v>
      </c>
      <c r="C1068" s="600" t="s">
        <v>175</v>
      </c>
      <c r="D1068" s="600" t="s">
        <v>61</v>
      </c>
      <c r="E1068" s="600" t="s">
        <v>1207</v>
      </c>
      <c r="F1068" s="602">
        <v>28</v>
      </c>
      <c r="G1068" s="602">
        <v>0</v>
      </c>
      <c r="H1068" s="602">
        <v>20</v>
      </c>
      <c r="I1068" s="602">
        <v>5</v>
      </c>
      <c r="J1068" s="602">
        <v>3</v>
      </c>
    </row>
    <row r="1069" spans="1:10" s="193" customFormat="1" ht="12.75" customHeight="1">
      <c r="A1069" s="600" t="s">
        <v>5714</v>
      </c>
      <c r="B1069" s="601">
        <v>4</v>
      </c>
      <c r="C1069" s="600" t="s">
        <v>175</v>
      </c>
      <c r="D1069" s="600" t="s">
        <v>82</v>
      </c>
      <c r="E1069" s="600" t="s">
        <v>1207</v>
      </c>
      <c r="F1069" s="602">
        <v>32</v>
      </c>
      <c r="G1069" s="602">
        <v>2</v>
      </c>
      <c r="H1069" s="602">
        <v>15</v>
      </c>
      <c r="I1069" s="602">
        <v>14</v>
      </c>
      <c r="J1069" s="602">
        <v>1</v>
      </c>
    </row>
    <row r="1070" spans="1:10" s="193" customFormat="1" ht="12.75" customHeight="1">
      <c r="A1070" s="600" t="s">
        <v>5715</v>
      </c>
      <c r="B1070" s="601">
        <v>4</v>
      </c>
      <c r="C1070" s="600" t="s">
        <v>175</v>
      </c>
      <c r="D1070" s="600" t="s">
        <v>167</v>
      </c>
      <c r="E1070" s="600" t="s">
        <v>1207</v>
      </c>
      <c r="F1070" s="602">
        <v>11</v>
      </c>
      <c r="G1070" s="602">
        <v>2</v>
      </c>
      <c r="H1070" s="602">
        <v>7</v>
      </c>
      <c r="I1070" s="602">
        <v>1</v>
      </c>
      <c r="J1070" s="602">
        <v>1</v>
      </c>
    </row>
    <row r="1071" spans="1:10" s="193" customFormat="1" ht="12.75" customHeight="1">
      <c r="A1071" s="600" t="s">
        <v>5716</v>
      </c>
      <c r="B1071" s="601">
        <v>4</v>
      </c>
      <c r="C1071" s="600" t="s">
        <v>175</v>
      </c>
      <c r="D1071" s="600" t="s">
        <v>83</v>
      </c>
      <c r="E1071" s="600" t="s">
        <v>1207</v>
      </c>
      <c r="F1071" s="602">
        <v>5</v>
      </c>
      <c r="G1071" s="602">
        <v>0</v>
      </c>
      <c r="H1071" s="602">
        <v>4</v>
      </c>
      <c r="I1071" s="602">
        <v>1</v>
      </c>
      <c r="J1071" s="602">
        <v>0</v>
      </c>
    </row>
    <row r="1072" spans="1:10" s="193" customFormat="1" ht="12.75">
      <c r="A1072" s="600" t="s">
        <v>5717</v>
      </c>
      <c r="B1072" s="601">
        <v>4</v>
      </c>
      <c r="C1072" s="600" t="s">
        <v>175</v>
      </c>
      <c r="D1072" s="600" t="s">
        <v>84</v>
      </c>
      <c r="E1072" s="600" t="s">
        <v>1207</v>
      </c>
      <c r="F1072" s="602">
        <v>15</v>
      </c>
      <c r="G1072" s="602">
        <v>2</v>
      </c>
      <c r="H1072" s="602">
        <v>8</v>
      </c>
      <c r="I1072" s="602">
        <v>5</v>
      </c>
      <c r="J1072" s="602">
        <v>0</v>
      </c>
    </row>
    <row r="1073" spans="1:10" s="193" customFormat="1" ht="12.75" customHeight="1">
      <c r="A1073" s="600" t="s">
        <v>8093</v>
      </c>
      <c r="B1073" s="601">
        <v>4</v>
      </c>
      <c r="C1073" s="600" t="s">
        <v>175</v>
      </c>
      <c r="D1073" s="600" t="s">
        <v>179</v>
      </c>
      <c r="E1073" s="600" t="s">
        <v>1207</v>
      </c>
      <c r="F1073" s="602">
        <v>4</v>
      </c>
      <c r="G1073" s="602">
        <v>1</v>
      </c>
      <c r="H1073" s="602">
        <v>2</v>
      </c>
      <c r="I1073" s="602">
        <v>1</v>
      </c>
      <c r="J1073" s="602">
        <v>0</v>
      </c>
    </row>
    <row r="1074" spans="1:10" s="193" customFormat="1" ht="12.75" customHeight="1">
      <c r="A1074" s="600" t="s">
        <v>5718</v>
      </c>
      <c r="B1074" s="601">
        <v>4</v>
      </c>
      <c r="C1074" s="600" t="s">
        <v>175</v>
      </c>
      <c r="D1074" s="600" t="s">
        <v>35</v>
      </c>
      <c r="E1074" s="600" t="s">
        <v>1207</v>
      </c>
      <c r="F1074" s="602">
        <v>15</v>
      </c>
      <c r="G1074" s="602">
        <v>1</v>
      </c>
      <c r="H1074" s="602">
        <v>10</v>
      </c>
      <c r="I1074" s="602">
        <v>3</v>
      </c>
      <c r="J1074" s="602">
        <v>1</v>
      </c>
    </row>
    <row r="1075" spans="1:10" s="193" customFormat="1" ht="12.75" customHeight="1">
      <c r="A1075" s="600" t="s">
        <v>5719</v>
      </c>
      <c r="B1075" s="601">
        <v>4</v>
      </c>
      <c r="C1075" s="600" t="s">
        <v>175</v>
      </c>
      <c r="D1075" s="600" t="s">
        <v>190</v>
      </c>
      <c r="E1075" s="600" t="s">
        <v>1207</v>
      </c>
      <c r="F1075" s="602">
        <v>20</v>
      </c>
      <c r="G1075" s="602">
        <v>1</v>
      </c>
      <c r="H1075" s="602">
        <v>13</v>
      </c>
      <c r="I1075" s="602">
        <v>6</v>
      </c>
      <c r="J1075" s="602">
        <v>0</v>
      </c>
    </row>
    <row r="1076" spans="1:10" s="193" customFormat="1" ht="12.75" customHeight="1">
      <c r="A1076" s="600" t="s">
        <v>5720</v>
      </c>
      <c r="B1076" s="601">
        <v>4</v>
      </c>
      <c r="C1076" s="600" t="s">
        <v>175</v>
      </c>
      <c r="D1076" s="600" t="s">
        <v>93</v>
      </c>
      <c r="E1076" s="600" t="s">
        <v>1207</v>
      </c>
      <c r="F1076" s="602">
        <v>9</v>
      </c>
      <c r="G1076" s="602">
        <v>1</v>
      </c>
      <c r="H1076" s="602">
        <v>7</v>
      </c>
      <c r="I1076" s="602">
        <v>1</v>
      </c>
      <c r="J1076" s="602">
        <v>0</v>
      </c>
    </row>
    <row r="1077" spans="1:10" s="193" customFormat="1" ht="12.75" customHeight="1">
      <c r="A1077" s="600" t="s">
        <v>5721</v>
      </c>
      <c r="B1077" s="601">
        <v>4</v>
      </c>
      <c r="C1077" s="600" t="s">
        <v>175</v>
      </c>
      <c r="D1077" s="600" t="s">
        <v>209</v>
      </c>
      <c r="E1077" s="600" t="s">
        <v>1207</v>
      </c>
      <c r="F1077" s="602">
        <v>8</v>
      </c>
      <c r="G1077" s="602">
        <v>0</v>
      </c>
      <c r="H1077" s="602">
        <v>8</v>
      </c>
      <c r="I1077" s="602">
        <v>0</v>
      </c>
      <c r="J1077" s="602">
        <v>0</v>
      </c>
    </row>
    <row r="1078" spans="1:10" s="193" customFormat="1" ht="12.75" customHeight="1">
      <c r="A1078" s="600" t="s">
        <v>5722</v>
      </c>
      <c r="B1078" s="601">
        <v>4</v>
      </c>
      <c r="C1078" s="600" t="s">
        <v>175</v>
      </c>
      <c r="D1078" s="600" t="s">
        <v>210</v>
      </c>
      <c r="E1078" s="600" t="s">
        <v>1207</v>
      </c>
      <c r="F1078" s="602">
        <v>4</v>
      </c>
      <c r="G1078" s="602">
        <v>0</v>
      </c>
      <c r="H1078" s="602">
        <v>3</v>
      </c>
      <c r="I1078" s="602">
        <v>1</v>
      </c>
      <c r="J1078" s="602">
        <v>0</v>
      </c>
    </row>
    <row r="1079" spans="1:10" s="193" customFormat="1" ht="12.75" customHeight="1">
      <c r="A1079" s="600" t="s">
        <v>5723</v>
      </c>
      <c r="B1079" s="601">
        <v>4</v>
      </c>
      <c r="C1079" s="600" t="s">
        <v>175</v>
      </c>
      <c r="D1079" s="600" t="s">
        <v>191</v>
      </c>
      <c r="E1079" s="600" t="s">
        <v>1207</v>
      </c>
      <c r="F1079" s="602">
        <v>5</v>
      </c>
      <c r="G1079" s="602">
        <v>1</v>
      </c>
      <c r="H1079" s="602">
        <v>4</v>
      </c>
      <c r="I1079" s="602">
        <v>0</v>
      </c>
      <c r="J1079" s="602">
        <v>0</v>
      </c>
    </row>
    <row r="1080" spans="1:10" s="193" customFormat="1" ht="12.75" customHeight="1">
      <c r="A1080" s="600" t="s">
        <v>5724</v>
      </c>
      <c r="B1080" s="601">
        <v>4</v>
      </c>
      <c r="C1080" s="600" t="s">
        <v>175</v>
      </c>
      <c r="D1080" s="600" t="s">
        <v>192</v>
      </c>
      <c r="E1080" s="600" t="s">
        <v>1207</v>
      </c>
      <c r="F1080" s="602">
        <v>3</v>
      </c>
      <c r="G1080" s="602">
        <v>2</v>
      </c>
      <c r="H1080" s="602">
        <v>1</v>
      </c>
      <c r="I1080" s="602">
        <v>0</v>
      </c>
      <c r="J1080" s="602">
        <v>0</v>
      </c>
    </row>
    <row r="1081" spans="1:10" s="193" customFormat="1" ht="12.75" customHeight="1">
      <c r="A1081" s="600" t="s">
        <v>5725</v>
      </c>
      <c r="B1081" s="601">
        <v>4</v>
      </c>
      <c r="C1081" s="600" t="s">
        <v>175</v>
      </c>
      <c r="D1081" s="600" t="s">
        <v>152</v>
      </c>
      <c r="E1081" s="600" t="s">
        <v>1207</v>
      </c>
      <c r="F1081" s="602">
        <v>10</v>
      </c>
      <c r="G1081" s="602">
        <v>0</v>
      </c>
      <c r="H1081" s="602">
        <v>9</v>
      </c>
      <c r="I1081" s="602">
        <v>1</v>
      </c>
      <c r="J1081" s="602">
        <v>0</v>
      </c>
    </row>
    <row r="1082" spans="1:10" s="193" customFormat="1" ht="12.75" customHeight="1">
      <c r="A1082" s="600" t="s">
        <v>8094</v>
      </c>
      <c r="B1082" s="601">
        <v>4</v>
      </c>
      <c r="C1082" s="600" t="s">
        <v>175</v>
      </c>
      <c r="D1082" s="600" t="s">
        <v>168</v>
      </c>
      <c r="E1082" s="600" t="s">
        <v>1207</v>
      </c>
      <c r="F1082" s="602">
        <v>3</v>
      </c>
      <c r="G1082" s="602">
        <v>0</v>
      </c>
      <c r="H1082" s="602">
        <v>2</v>
      </c>
      <c r="I1082" s="602">
        <v>1</v>
      </c>
      <c r="J1082" s="602">
        <v>0</v>
      </c>
    </row>
    <row r="1083" spans="1:10" s="193" customFormat="1" ht="12.75" customHeight="1">
      <c r="A1083" s="600" t="s">
        <v>5726</v>
      </c>
      <c r="B1083" s="601">
        <v>4</v>
      </c>
      <c r="C1083" s="600" t="s">
        <v>175</v>
      </c>
      <c r="D1083" s="600" t="s">
        <v>153</v>
      </c>
      <c r="E1083" s="600" t="s">
        <v>1207</v>
      </c>
      <c r="F1083" s="602">
        <v>8</v>
      </c>
      <c r="G1083" s="602">
        <v>1</v>
      </c>
      <c r="H1083" s="602">
        <v>3</v>
      </c>
      <c r="I1083" s="602">
        <v>3</v>
      </c>
      <c r="J1083" s="602">
        <v>1</v>
      </c>
    </row>
    <row r="1084" spans="1:10" s="193" customFormat="1" ht="12.75" customHeight="1">
      <c r="A1084" s="600" t="s">
        <v>5727</v>
      </c>
      <c r="B1084" s="601">
        <v>4</v>
      </c>
      <c r="C1084" s="600" t="s">
        <v>175</v>
      </c>
      <c r="D1084" s="600" t="s">
        <v>36</v>
      </c>
      <c r="E1084" s="600" t="s">
        <v>1207</v>
      </c>
      <c r="F1084" s="602">
        <v>7</v>
      </c>
      <c r="G1084" s="602">
        <v>1</v>
      </c>
      <c r="H1084" s="602">
        <v>5</v>
      </c>
      <c r="I1084" s="602">
        <v>0</v>
      </c>
      <c r="J1084" s="602">
        <v>1</v>
      </c>
    </row>
    <row r="1085" spans="1:10" s="193" customFormat="1" ht="12.75" customHeight="1">
      <c r="A1085" s="600" t="s">
        <v>5728</v>
      </c>
      <c r="B1085" s="601">
        <v>4</v>
      </c>
      <c r="C1085" s="600" t="s">
        <v>175</v>
      </c>
      <c r="D1085" s="600" t="s">
        <v>62</v>
      </c>
      <c r="E1085" s="600" t="s">
        <v>1207</v>
      </c>
      <c r="F1085" s="602">
        <v>3</v>
      </c>
      <c r="G1085" s="602">
        <v>1</v>
      </c>
      <c r="H1085" s="602">
        <v>2</v>
      </c>
      <c r="I1085" s="602">
        <v>0</v>
      </c>
      <c r="J1085" s="602">
        <v>0</v>
      </c>
    </row>
    <row r="1086" spans="1:10" s="193" customFormat="1" ht="12.75" customHeight="1">
      <c r="A1086" s="600" t="s">
        <v>5729</v>
      </c>
      <c r="B1086" s="601">
        <v>4</v>
      </c>
      <c r="C1086" s="600" t="s">
        <v>175</v>
      </c>
      <c r="D1086" s="600" t="s">
        <v>37</v>
      </c>
      <c r="E1086" s="600" t="s">
        <v>1207</v>
      </c>
      <c r="F1086" s="602">
        <v>10</v>
      </c>
      <c r="G1086" s="602">
        <v>1</v>
      </c>
      <c r="H1086" s="602">
        <v>7</v>
      </c>
      <c r="I1086" s="602">
        <v>2</v>
      </c>
      <c r="J1086" s="602">
        <v>0</v>
      </c>
    </row>
    <row r="1087" spans="1:10" s="193" customFormat="1" ht="12.75" customHeight="1">
      <c r="A1087" s="600" t="s">
        <v>5730</v>
      </c>
      <c r="B1087" s="601">
        <v>4</v>
      </c>
      <c r="C1087" s="600" t="s">
        <v>175</v>
      </c>
      <c r="D1087" s="600" t="s">
        <v>220</v>
      </c>
      <c r="E1087" s="600" t="s">
        <v>1207</v>
      </c>
      <c r="F1087" s="602">
        <v>11</v>
      </c>
      <c r="G1087" s="602">
        <v>1</v>
      </c>
      <c r="H1087" s="602">
        <v>5</v>
      </c>
      <c r="I1087" s="602">
        <v>3</v>
      </c>
      <c r="J1087" s="602">
        <v>2</v>
      </c>
    </row>
    <row r="1088" spans="1:10" s="193" customFormat="1" ht="12.75" customHeight="1">
      <c r="A1088" s="600" t="s">
        <v>5731</v>
      </c>
      <c r="B1088" s="601">
        <v>4</v>
      </c>
      <c r="C1088" s="600" t="s">
        <v>175</v>
      </c>
      <c r="D1088" s="600" t="s">
        <v>38</v>
      </c>
      <c r="E1088" s="600" t="s">
        <v>1207</v>
      </c>
      <c r="F1088" s="602">
        <v>4</v>
      </c>
      <c r="G1088" s="602">
        <v>0</v>
      </c>
      <c r="H1088" s="602">
        <v>4</v>
      </c>
      <c r="I1088" s="602">
        <v>0</v>
      </c>
      <c r="J1088" s="602">
        <v>0</v>
      </c>
    </row>
    <row r="1089" spans="1:10" s="193" customFormat="1" ht="12.75" customHeight="1">
      <c r="A1089" s="600" t="s">
        <v>5732</v>
      </c>
      <c r="B1089" s="601">
        <v>4</v>
      </c>
      <c r="C1089" s="600" t="s">
        <v>175</v>
      </c>
      <c r="D1089" s="600" t="s">
        <v>63</v>
      </c>
      <c r="E1089" s="600" t="s">
        <v>1207</v>
      </c>
      <c r="F1089" s="602">
        <v>8</v>
      </c>
      <c r="G1089" s="602">
        <v>3</v>
      </c>
      <c r="H1089" s="602">
        <v>2</v>
      </c>
      <c r="I1089" s="602">
        <v>3</v>
      </c>
      <c r="J1089" s="602">
        <v>0</v>
      </c>
    </row>
    <row r="1090" spans="1:10" s="193" customFormat="1" ht="12.75" customHeight="1">
      <c r="A1090" s="600" t="s">
        <v>5733</v>
      </c>
      <c r="B1090" s="601">
        <v>4</v>
      </c>
      <c r="C1090" s="600" t="s">
        <v>175</v>
      </c>
      <c r="D1090" s="600" t="s">
        <v>221</v>
      </c>
      <c r="E1090" s="600" t="s">
        <v>1207</v>
      </c>
      <c r="F1090" s="602">
        <v>9</v>
      </c>
      <c r="G1090" s="602">
        <v>4</v>
      </c>
      <c r="H1090" s="602">
        <v>5</v>
      </c>
      <c r="I1090" s="602">
        <v>0</v>
      </c>
      <c r="J1090" s="602">
        <v>0</v>
      </c>
    </row>
    <row r="1091" spans="1:10" s="193" customFormat="1" ht="12.75" customHeight="1">
      <c r="A1091" s="600" t="s">
        <v>5734</v>
      </c>
      <c r="B1091" s="601">
        <v>4</v>
      </c>
      <c r="C1091" s="600" t="s">
        <v>175</v>
      </c>
      <c r="D1091" s="600" t="s">
        <v>193</v>
      </c>
      <c r="E1091" s="600" t="s">
        <v>1207</v>
      </c>
      <c r="F1091" s="602">
        <v>3</v>
      </c>
      <c r="G1091" s="602">
        <v>0</v>
      </c>
      <c r="H1091" s="602">
        <v>2</v>
      </c>
      <c r="I1091" s="602">
        <v>1</v>
      </c>
      <c r="J1091" s="602">
        <v>0</v>
      </c>
    </row>
    <row r="1092" spans="1:10" s="193" customFormat="1" ht="12.75" customHeight="1">
      <c r="A1092" s="600" t="s">
        <v>5735</v>
      </c>
      <c r="B1092" s="601">
        <v>4</v>
      </c>
      <c r="C1092" s="600" t="s">
        <v>175</v>
      </c>
      <c r="D1092" s="600" t="s">
        <v>222</v>
      </c>
      <c r="E1092" s="600" t="s">
        <v>1207</v>
      </c>
      <c r="F1092" s="602">
        <v>10</v>
      </c>
      <c r="G1092" s="602">
        <v>1</v>
      </c>
      <c r="H1092" s="602">
        <v>8</v>
      </c>
      <c r="I1092" s="602">
        <v>0</v>
      </c>
      <c r="J1092" s="602">
        <v>1</v>
      </c>
    </row>
    <row r="1093" spans="1:10" s="193" customFormat="1" ht="12.75" customHeight="1">
      <c r="A1093" s="600" t="s">
        <v>5736</v>
      </c>
      <c r="B1093" s="601">
        <v>4</v>
      </c>
      <c r="C1093" s="600" t="s">
        <v>175</v>
      </c>
      <c r="D1093" s="600" t="s">
        <v>211</v>
      </c>
      <c r="E1093" s="600" t="s">
        <v>1207</v>
      </c>
      <c r="F1093" s="602">
        <v>12</v>
      </c>
      <c r="G1093" s="602">
        <v>0</v>
      </c>
      <c r="H1093" s="602">
        <v>9</v>
      </c>
      <c r="I1093" s="602">
        <v>2</v>
      </c>
      <c r="J1093" s="602">
        <v>1</v>
      </c>
    </row>
    <row r="1094" spans="1:10" s="193" customFormat="1" ht="12.75" customHeight="1">
      <c r="A1094" s="600" t="s">
        <v>5737</v>
      </c>
      <c r="B1094" s="601">
        <v>4</v>
      </c>
      <c r="C1094" s="600" t="s">
        <v>175</v>
      </c>
      <c r="D1094" s="600" t="s">
        <v>212</v>
      </c>
      <c r="E1094" s="600" t="s">
        <v>1207</v>
      </c>
      <c r="F1094" s="602">
        <v>7</v>
      </c>
      <c r="G1094" s="602">
        <v>0</v>
      </c>
      <c r="H1094" s="602">
        <v>5</v>
      </c>
      <c r="I1094" s="602">
        <v>1</v>
      </c>
      <c r="J1094" s="602">
        <v>1</v>
      </c>
    </row>
    <row r="1095" spans="1:10" s="193" customFormat="1" ht="12.75" customHeight="1">
      <c r="A1095" s="600" t="s">
        <v>5738</v>
      </c>
      <c r="B1095" s="601">
        <v>4</v>
      </c>
      <c r="C1095" s="600" t="s">
        <v>175</v>
      </c>
      <c r="D1095" s="600" t="s">
        <v>169</v>
      </c>
      <c r="E1095" s="600" t="s">
        <v>1207</v>
      </c>
      <c r="F1095" s="602">
        <v>2</v>
      </c>
      <c r="G1095" s="602">
        <v>1</v>
      </c>
      <c r="H1095" s="602">
        <v>1</v>
      </c>
      <c r="I1095" s="602">
        <v>0</v>
      </c>
      <c r="J1095" s="602">
        <v>0</v>
      </c>
    </row>
    <row r="1096" spans="1:10" s="193" customFormat="1" ht="12.75" customHeight="1">
      <c r="A1096" s="600" t="s">
        <v>5739</v>
      </c>
      <c r="B1096" s="601">
        <v>4</v>
      </c>
      <c r="C1096" s="600" t="s">
        <v>175</v>
      </c>
      <c r="D1096" s="600" t="s">
        <v>194</v>
      </c>
      <c r="E1096" s="600" t="s">
        <v>1207</v>
      </c>
      <c r="F1096" s="602">
        <v>10</v>
      </c>
      <c r="G1096" s="602">
        <v>1</v>
      </c>
      <c r="H1096" s="602">
        <v>7</v>
      </c>
      <c r="I1096" s="602">
        <v>2</v>
      </c>
      <c r="J1096" s="602">
        <v>0</v>
      </c>
    </row>
    <row r="1097" spans="1:10" s="193" customFormat="1" ht="12.75" customHeight="1">
      <c r="A1097" s="600" t="s">
        <v>5740</v>
      </c>
      <c r="B1097" s="601">
        <v>4</v>
      </c>
      <c r="C1097" s="600" t="s">
        <v>175</v>
      </c>
      <c r="D1097" s="600" t="s">
        <v>94</v>
      </c>
      <c r="E1097" s="600" t="s">
        <v>1207</v>
      </c>
      <c r="F1097" s="602">
        <v>2</v>
      </c>
      <c r="G1097" s="602">
        <v>0</v>
      </c>
      <c r="H1097" s="602">
        <v>1</v>
      </c>
      <c r="I1097" s="602">
        <v>1</v>
      </c>
      <c r="J1097" s="602">
        <v>0</v>
      </c>
    </row>
    <row r="1098" spans="1:10" s="193" customFormat="1" ht="12.75" customHeight="1">
      <c r="A1098" s="600" t="s">
        <v>5741</v>
      </c>
      <c r="B1098" s="601">
        <v>4</v>
      </c>
      <c r="C1098" s="600" t="s">
        <v>175</v>
      </c>
      <c r="D1098" s="600" t="s">
        <v>154</v>
      </c>
      <c r="E1098" s="600" t="s">
        <v>1207</v>
      </c>
      <c r="F1098" s="602">
        <v>17</v>
      </c>
      <c r="G1098" s="602">
        <v>0</v>
      </c>
      <c r="H1098" s="602">
        <v>14</v>
      </c>
      <c r="I1098" s="602">
        <v>1</v>
      </c>
      <c r="J1098" s="602">
        <v>2</v>
      </c>
    </row>
    <row r="1099" spans="1:10" s="193" customFormat="1" ht="12.75" customHeight="1">
      <c r="A1099" s="600" t="s">
        <v>5742</v>
      </c>
      <c r="B1099" s="601">
        <v>4</v>
      </c>
      <c r="C1099" s="600" t="s">
        <v>175</v>
      </c>
      <c r="D1099" s="600" t="s">
        <v>39</v>
      </c>
      <c r="E1099" s="600" t="s">
        <v>1207</v>
      </c>
      <c r="F1099" s="602">
        <v>5</v>
      </c>
      <c r="G1099" s="602">
        <v>0</v>
      </c>
      <c r="H1099" s="602">
        <v>4</v>
      </c>
      <c r="I1099" s="602">
        <v>1</v>
      </c>
      <c r="J1099" s="602">
        <v>0</v>
      </c>
    </row>
    <row r="1100" spans="1:10" s="193" customFormat="1" ht="12.75" customHeight="1">
      <c r="A1100" s="600" t="s">
        <v>5743</v>
      </c>
      <c r="B1100" s="601">
        <v>4</v>
      </c>
      <c r="C1100" s="600" t="s">
        <v>175</v>
      </c>
      <c r="D1100" s="600" t="s">
        <v>223</v>
      </c>
      <c r="E1100" s="600" t="s">
        <v>1207</v>
      </c>
      <c r="F1100" s="602">
        <v>28</v>
      </c>
      <c r="G1100" s="602">
        <v>2</v>
      </c>
      <c r="H1100" s="602">
        <v>20</v>
      </c>
      <c r="I1100" s="602">
        <v>3</v>
      </c>
      <c r="J1100" s="602">
        <v>3</v>
      </c>
    </row>
    <row r="1101" spans="1:10" s="193" customFormat="1" ht="12.75" customHeight="1">
      <c r="A1101" s="600" t="s">
        <v>5744</v>
      </c>
      <c r="B1101" s="601">
        <v>4</v>
      </c>
      <c r="C1101" s="600" t="s">
        <v>175</v>
      </c>
      <c r="D1101" s="600" t="s">
        <v>40</v>
      </c>
      <c r="E1101" s="600" t="s">
        <v>1207</v>
      </c>
      <c r="F1101" s="602">
        <v>7</v>
      </c>
      <c r="G1101" s="602">
        <v>2</v>
      </c>
      <c r="H1101" s="602">
        <v>4</v>
      </c>
      <c r="I1101" s="602">
        <v>1</v>
      </c>
      <c r="J1101" s="602">
        <v>0</v>
      </c>
    </row>
    <row r="1102" spans="1:10" s="193" customFormat="1" ht="12.75" customHeight="1">
      <c r="A1102" s="600" t="s">
        <v>5745</v>
      </c>
      <c r="B1102" s="601">
        <v>4</v>
      </c>
      <c r="C1102" s="600" t="s">
        <v>175</v>
      </c>
      <c r="D1102" s="600" t="s">
        <v>224</v>
      </c>
      <c r="E1102" s="600" t="s">
        <v>1207</v>
      </c>
      <c r="F1102" s="602">
        <v>5</v>
      </c>
      <c r="G1102" s="602">
        <v>0</v>
      </c>
      <c r="H1102" s="602">
        <v>4</v>
      </c>
      <c r="I1102" s="602">
        <v>1</v>
      </c>
      <c r="J1102" s="602">
        <v>0</v>
      </c>
    </row>
    <row r="1103" spans="1:10" s="193" customFormat="1" ht="12.75" customHeight="1">
      <c r="A1103" s="600" t="s">
        <v>5746</v>
      </c>
      <c r="B1103" s="601">
        <v>4</v>
      </c>
      <c r="C1103" s="600" t="s">
        <v>175</v>
      </c>
      <c r="D1103" s="600" t="s">
        <v>95</v>
      </c>
      <c r="E1103" s="600" t="s">
        <v>1207</v>
      </c>
      <c r="F1103" s="602">
        <v>19</v>
      </c>
      <c r="G1103" s="602">
        <v>3</v>
      </c>
      <c r="H1103" s="602">
        <v>13</v>
      </c>
      <c r="I1103" s="602">
        <v>2</v>
      </c>
      <c r="J1103" s="602">
        <v>1</v>
      </c>
    </row>
    <row r="1104" spans="1:10" s="193" customFormat="1" ht="12.75" customHeight="1">
      <c r="A1104" s="600" t="s">
        <v>5747</v>
      </c>
      <c r="B1104" s="601">
        <v>4</v>
      </c>
      <c r="C1104" s="600" t="s">
        <v>175</v>
      </c>
      <c r="D1104" s="600" t="s">
        <v>22</v>
      </c>
      <c r="E1104" s="600" t="s">
        <v>1207</v>
      </c>
      <c r="F1104" s="602">
        <v>3</v>
      </c>
      <c r="G1104" s="602">
        <v>1</v>
      </c>
      <c r="H1104" s="602">
        <v>2</v>
      </c>
      <c r="I1104" s="602">
        <v>0</v>
      </c>
      <c r="J1104" s="602">
        <v>0</v>
      </c>
    </row>
    <row r="1105" spans="1:10" s="193" customFormat="1" ht="12.75" customHeight="1">
      <c r="A1105" s="600" t="s">
        <v>5748</v>
      </c>
      <c r="B1105" s="601">
        <v>4</v>
      </c>
      <c r="C1105" s="600" t="s">
        <v>175</v>
      </c>
      <c r="D1105" s="600" t="s">
        <v>195</v>
      </c>
      <c r="E1105" s="600" t="s">
        <v>1207</v>
      </c>
      <c r="F1105" s="602">
        <v>44</v>
      </c>
      <c r="G1105" s="602">
        <v>3</v>
      </c>
      <c r="H1105" s="602">
        <v>30</v>
      </c>
      <c r="I1105" s="602">
        <v>7</v>
      </c>
      <c r="J1105" s="602">
        <v>4</v>
      </c>
    </row>
    <row r="1106" spans="1:10" s="193" customFormat="1" ht="12.75" customHeight="1">
      <c r="A1106" s="600" t="s">
        <v>5749</v>
      </c>
      <c r="B1106" s="601">
        <v>4</v>
      </c>
      <c r="C1106" s="600" t="s">
        <v>175</v>
      </c>
      <c r="D1106" s="600" t="s">
        <v>155</v>
      </c>
      <c r="E1106" s="600" t="s">
        <v>1207</v>
      </c>
      <c r="F1106" s="602">
        <v>5</v>
      </c>
      <c r="G1106" s="602">
        <v>0</v>
      </c>
      <c r="H1106" s="602">
        <v>2</v>
      </c>
      <c r="I1106" s="602">
        <v>2</v>
      </c>
      <c r="J1106" s="602">
        <v>1</v>
      </c>
    </row>
    <row r="1107" spans="1:10" s="193" customFormat="1" ht="12.75" customHeight="1">
      <c r="A1107" s="600" t="s">
        <v>5750</v>
      </c>
      <c r="B1107" s="601">
        <v>4</v>
      </c>
      <c r="C1107" s="600" t="s">
        <v>175</v>
      </c>
      <c r="D1107" s="600" t="s">
        <v>213</v>
      </c>
      <c r="E1107" s="600" t="s">
        <v>1207</v>
      </c>
      <c r="F1107" s="602">
        <v>6</v>
      </c>
      <c r="G1107" s="602">
        <v>2</v>
      </c>
      <c r="H1107" s="602">
        <v>3</v>
      </c>
      <c r="I1107" s="602">
        <v>1</v>
      </c>
      <c r="J1107" s="602">
        <v>0</v>
      </c>
    </row>
    <row r="1108" spans="1:10" s="193" customFormat="1" ht="12.75" customHeight="1">
      <c r="A1108" s="600" t="s">
        <v>5751</v>
      </c>
      <c r="B1108" s="601">
        <v>4</v>
      </c>
      <c r="C1108" s="600" t="s">
        <v>175</v>
      </c>
      <c r="D1108" s="600" t="s">
        <v>41</v>
      </c>
      <c r="E1108" s="600" t="s">
        <v>1207</v>
      </c>
      <c r="F1108" s="602">
        <v>6</v>
      </c>
      <c r="G1108" s="602">
        <v>0</v>
      </c>
      <c r="H1108" s="602">
        <v>4</v>
      </c>
      <c r="I1108" s="602">
        <v>2</v>
      </c>
      <c r="J1108" s="602">
        <v>0</v>
      </c>
    </row>
    <row r="1109" spans="1:10" s="193" customFormat="1" ht="12.75" customHeight="1">
      <c r="A1109" s="600" t="s">
        <v>5752</v>
      </c>
      <c r="B1109" s="601">
        <v>4</v>
      </c>
      <c r="C1109" s="600" t="s">
        <v>175</v>
      </c>
      <c r="D1109" s="600" t="s">
        <v>225</v>
      </c>
      <c r="E1109" s="600" t="s">
        <v>1207</v>
      </c>
      <c r="F1109" s="602">
        <v>2</v>
      </c>
      <c r="G1109" s="602">
        <v>1</v>
      </c>
      <c r="H1109" s="602">
        <v>1</v>
      </c>
      <c r="I1109" s="602">
        <v>0</v>
      </c>
      <c r="J1109" s="602">
        <v>0</v>
      </c>
    </row>
    <row r="1110" spans="1:10" s="193" customFormat="1" ht="12.75" customHeight="1">
      <c r="A1110" s="600" t="s">
        <v>5753</v>
      </c>
      <c r="B1110" s="601">
        <v>4</v>
      </c>
      <c r="C1110" s="600" t="s">
        <v>175</v>
      </c>
      <c r="D1110" s="600" t="s">
        <v>96</v>
      </c>
      <c r="E1110" s="600" t="s">
        <v>1207</v>
      </c>
      <c r="F1110" s="602">
        <v>6</v>
      </c>
      <c r="G1110" s="602">
        <v>0</v>
      </c>
      <c r="H1110" s="602">
        <v>1</v>
      </c>
      <c r="I1110" s="602">
        <v>5</v>
      </c>
      <c r="J1110" s="602">
        <v>0</v>
      </c>
    </row>
    <row r="1111" spans="1:10" s="193" customFormat="1" ht="12.75" customHeight="1">
      <c r="A1111" s="600" t="s">
        <v>5754</v>
      </c>
      <c r="B1111" s="601">
        <v>4</v>
      </c>
      <c r="C1111" s="600" t="s">
        <v>175</v>
      </c>
      <c r="D1111" s="600" t="s">
        <v>214</v>
      </c>
      <c r="E1111" s="600" t="s">
        <v>1207</v>
      </c>
      <c r="F1111" s="602">
        <v>5</v>
      </c>
      <c r="G1111" s="602">
        <v>4</v>
      </c>
      <c r="H1111" s="602">
        <v>1</v>
      </c>
      <c r="I1111" s="602">
        <v>0</v>
      </c>
      <c r="J1111" s="602">
        <v>0</v>
      </c>
    </row>
    <row r="1112" spans="1:10" s="193" customFormat="1" ht="12.75" customHeight="1">
      <c r="A1112" s="600" t="s">
        <v>5755</v>
      </c>
      <c r="B1112" s="601">
        <v>4</v>
      </c>
      <c r="C1112" s="600" t="s">
        <v>175</v>
      </c>
      <c r="D1112" s="600" t="s">
        <v>156</v>
      </c>
      <c r="E1112" s="600" t="s">
        <v>1207</v>
      </c>
      <c r="F1112" s="602">
        <v>8</v>
      </c>
      <c r="G1112" s="602">
        <v>0</v>
      </c>
      <c r="H1112" s="602">
        <v>7</v>
      </c>
      <c r="I1112" s="602">
        <v>1</v>
      </c>
      <c r="J1112" s="602">
        <v>0</v>
      </c>
    </row>
    <row r="1113" spans="1:10" s="193" customFormat="1" ht="12.75" customHeight="1">
      <c r="A1113" s="600" t="s">
        <v>5756</v>
      </c>
      <c r="B1113" s="601">
        <v>4</v>
      </c>
      <c r="C1113" s="600" t="s">
        <v>175</v>
      </c>
      <c r="D1113" s="600" t="s">
        <v>42</v>
      </c>
      <c r="E1113" s="600" t="s">
        <v>1207</v>
      </c>
      <c r="F1113" s="602">
        <v>6</v>
      </c>
      <c r="G1113" s="602">
        <v>1</v>
      </c>
      <c r="H1113" s="602">
        <v>4</v>
      </c>
      <c r="I1113" s="602">
        <v>0</v>
      </c>
      <c r="J1113" s="602">
        <v>1</v>
      </c>
    </row>
    <row r="1114" spans="1:10" s="193" customFormat="1" ht="12.75" customHeight="1">
      <c r="A1114" s="600" t="s">
        <v>5757</v>
      </c>
      <c r="B1114" s="601">
        <v>4</v>
      </c>
      <c r="C1114" s="600" t="s">
        <v>175</v>
      </c>
      <c r="D1114" s="600" t="s">
        <v>64</v>
      </c>
      <c r="E1114" s="600" t="s">
        <v>1207</v>
      </c>
      <c r="F1114" s="602">
        <v>5</v>
      </c>
      <c r="G1114" s="602">
        <v>0</v>
      </c>
      <c r="H1114" s="602">
        <v>5</v>
      </c>
      <c r="I1114" s="602">
        <v>0</v>
      </c>
      <c r="J1114" s="602">
        <v>0</v>
      </c>
    </row>
    <row r="1115" spans="1:10" s="193" customFormat="1" ht="12.75" customHeight="1">
      <c r="A1115" s="600" t="s">
        <v>5758</v>
      </c>
      <c r="B1115" s="601">
        <v>4</v>
      </c>
      <c r="C1115" s="600" t="s">
        <v>175</v>
      </c>
      <c r="D1115" s="600" t="s">
        <v>226</v>
      </c>
      <c r="E1115" s="600" t="s">
        <v>1207</v>
      </c>
      <c r="F1115" s="602">
        <v>6</v>
      </c>
      <c r="G1115" s="602">
        <v>1</v>
      </c>
      <c r="H1115" s="602">
        <v>5</v>
      </c>
      <c r="I1115" s="602">
        <v>0</v>
      </c>
      <c r="J1115" s="602">
        <v>0</v>
      </c>
    </row>
    <row r="1116" spans="1:10" s="193" customFormat="1" ht="12.75" customHeight="1">
      <c r="A1116" s="600" t="s">
        <v>5759</v>
      </c>
      <c r="B1116" s="601">
        <v>4</v>
      </c>
      <c r="C1116" s="600" t="s">
        <v>175</v>
      </c>
      <c r="D1116" s="600" t="s">
        <v>157</v>
      </c>
      <c r="E1116" s="600" t="s">
        <v>1207</v>
      </c>
      <c r="F1116" s="602">
        <v>11</v>
      </c>
      <c r="G1116" s="602">
        <v>0</v>
      </c>
      <c r="H1116" s="602">
        <v>8</v>
      </c>
      <c r="I1116" s="602">
        <v>2</v>
      </c>
      <c r="J1116" s="602">
        <v>1</v>
      </c>
    </row>
    <row r="1117" spans="1:10" s="193" customFormat="1" ht="12.75" customHeight="1">
      <c r="A1117" s="600" t="s">
        <v>5760</v>
      </c>
      <c r="B1117" s="601">
        <v>4</v>
      </c>
      <c r="C1117" s="600" t="s">
        <v>175</v>
      </c>
      <c r="D1117" s="600" t="s">
        <v>158</v>
      </c>
      <c r="E1117" s="600" t="s">
        <v>1207</v>
      </c>
      <c r="F1117" s="602">
        <v>6</v>
      </c>
      <c r="G1117" s="602">
        <v>0</v>
      </c>
      <c r="H1117" s="602">
        <v>3</v>
      </c>
      <c r="I1117" s="602">
        <v>1</v>
      </c>
      <c r="J1117" s="602">
        <v>2</v>
      </c>
    </row>
    <row r="1118" spans="1:10" s="193" customFormat="1" ht="12.75" customHeight="1">
      <c r="A1118" s="600" t="s">
        <v>5761</v>
      </c>
      <c r="B1118" s="601">
        <v>4</v>
      </c>
      <c r="C1118" s="600" t="s">
        <v>175</v>
      </c>
      <c r="D1118" s="600" t="s">
        <v>43</v>
      </c>
      <c r="E1118" s="600" t="s">
        <v>1207</v>
      </c>
      <c r="F1118" s="602">
        <v>11</v>
      </c>
      <c r="G1118" s="602">
        <v>3</v>
      </c>
      <c r="H1118" s="602">
        <v>6</v>
      </c>
      <c r="I1118" s="602">
        <v>2</v>
      </c>
      <c r="J1118" s="602">
        <v>0</v>
      </c>
    </row>
    <row r="1119" spans="1:10" s="193" customFormat="1" ht="12.75" customHeight="1">
      <c r="A1119" s="600" t="s">
        <v>5762</v>
      </c>
      <c r="B1119" s="601">
        <v>4</v>
      </c>
      <c r="C1119" s="600" t="s">
        <v>175</v>
      </c>
      <c r="D1119" s="600" t="s">
        <v>227</v>
      </c>
      <c r="E1119" s="600" t="s">
        <v>1207</v>
      </c>
      <c r="F1119" s="602">
        <v>22</v>
      </c>
      <c r="G1119" s="602">
        <v>5</v>
      </c>
      <c r="H1119" s="602">
        <v>12</v>
      </c>
      <c r="I1119" s="602">
        <v>5</v>
      </c>
      <c r="J1119" s="602">
        <v>0</v>
      </c>
    </row>
    <row r="1120" spans="1:10" s="193" customFormat="1" ht="12.75" customHeight="1">
      <c r="A1120" s="600" t="s">
        <v>5763</v>
      </c>
      <c r="B1120" s="601">
        <v>4</v>
      </c>
      <c r="C1120" s="600" t="s">
        <v>175</v>
      </c>
      <c r="D1120" s="600" t="s">
        <v>196</v>
      </c>
      <c r="E1120" s="600" t="s">
        <v>1207</v>
      </c>
      <c r="F1120" s="602">
        <v>10</v>
      </c>
      <c r="G1120" s="602">
        <v>2</v>
      </c>
      <c r="H1120" s="602">
        <v>5</v>
      </c>
      <c r="I1120" s="602">
        <v>2</v>
      </c>
      <c r="J1120" s="602">
        <v>1</v>
      </c>
    </row>
    <row r="1121" spans="1:10" s="193" customFormat="1" ht="12.75" customHeight="1">
      <c r="A1121" s="600" t="s">
        <v>5764</v>
      </c>
      <c r="B1121" s="601">
        <v>4</v>
      </c>
      <c r="C1121" s="600" t="s">
        <v>175</v>
      </c>
      <c r="D1121" s="600" t="s">
        <v>197</v>
      </c>
      <c r="E1121" s="600" t="s">
        <v>1207</v>
      </c>
      <c r="F1121" s="602">
        <v>33</v>
      </c>
      <c r="G1121" s="602">
        <v>5</v>
      </c>
      <c r="H1121" s="602">
        <v>21</v>
      </c>
      <c r="I1121" s="602">
        <v>4</v>
      </c>
      <c r="J1121" s="602">
        <v>3</v>
      </c>
    </row>
    <row r="1122" spans="1:10" s="193" customFormat="1" ht="12.75" customHeight="1">
      <c r="A1122" s="600" t="s">
        <v>5765</v>
      </c>
      <c r="B1122" s="601">
        <v>4</v>
      </c>
      <c r="C1122" s="600" t="s">
        <v>175</v>
      </c>
      <c r="D1122" s="600" t="s">
        <v>159</v>
      </c>
      <c r="E1122" s="600" t="s">
        <v>1207</v>
      </c>
      <c r="F1122" s="602">
        <v>8</v>
      </c>
      <c r="G1122" s="602">
        <v>2</v>
      </c>
      <c r="H1122" s="602">
        <v>4</v>
      </c>
      <c r="I1122" s="602">
        <v>2</v>
      </c>
      <c r="J1122" s="602">
        <v>0</v>
      </c>
    </row>
    <row r="1123" spans="1:10" s="193" customFormat="1" ht="12.75" customHeight="1">
      <c r="A1123" s="600" t="s">
        <v>5766</v>
      </c>
      <c r="B1123" s="601">
        <v>4</v>
      </c>
      <c r="C1123" s="600" t="s">
        <v>175</v>
      </c>
      <c r="D1123" s="600" t="s">
        <v>44</v>
      </c>
      <c r="E1123" s="600" t="s">
        <v>1207</v>
      </c>
      <c r="F1123" s="602">
        <v>7</v>
      </c>
      <c r="G1123" s="602">
        <v>2</v>
      </c>
      <c r="H1123" s="602">
        <v>3</v>
      </c>
      <c r="I1123" s="602">
        <v>1</v>
      </c>
      <c r="J1123" s="602">
        <v>1</v>
      </c>
    </row>
    <row r="1124" spans="1:10" s="193" customFormat="1" ht="12.75" customHeight="1">
      <c r="A1124" s="600" t="s">
        <v>5767</v>
      </c>
      <c r="B1124" s="601">
        <v>4</v>
      </c>
      <c r="C1124" s="600" t="s">
        <v>175</v>
      </c>
      <c r="D1124" s="600" t="s">
        <v>215</v>
      </c>
      <c r="E1124" s="600" t="s">
        <v>1207</v>
      </c>
      <c r="F1124" s="602">
        <v>14</v>
      </c>
      <c r="G1124" s="602">
        <v>3</v>
      </c>
      <c r="H1124" s="602">
        <v>6</v>
      </c>
      <c r="I1124" s="602">
        <v>3</v>
      </c>
      <c r="J1124" s="602">
        <v>2</v>
      </c>
    </row>
    <row r="1125" spans="1:10" s="193" customFormat="1" ht="12.75" customHeight="1">
      <c r="A1125" s="600" t="s">
        <v>5768</v>
      </c>
      <c r="B1125" s="601">
        <v>4</v>
      </c>
      <c r="C1125" s="600" t="s">
        <v>175</v>
      </c>
      <c r="D1125" s="600" t="s">
        <v>198</v>
      </c>
      <c r="E1125" s="600" t="s">
        <v>1207</v>
      </c>
      <c r="F1125" s="602">
        <v>2</v>
      </c>
      <c r="G1125" s="602">
        <v>0</v>
      </c>
      <c r="H1125" s="602">
        <v>2</v>
      </c>
      <c r="I1125" s="602">
        <v>0</v>
      </c>
      <c r="J1125" s="602">
        <v>0</v>
      </c>
    </row>
    <row r="1126" spans="1:10" s="193" customFormat="1" ht="12.75" customHeight="1">
      <c r="A1126" s="600" t="s">
        <v>5769</v>
      </c>
      <c r="B1126" s="601">
        <v>4</v>
      </c>
      <c r="C1126" s="600" t="s">
        <v>175</v>
      </c>
      <c r="D1126" s="600" t="s">
        <v>180</v>
      </c>
      <c r="E1126" s="600" t="s">
        <v>1207</v>
      </c>
      <c r="F1126" s="602">
        <v>9</v>
      </c>
      <c r="G1126" s="602">
        <v>2</v>
      </c>
      <c r="H1126" s="602">
        <v>6</v>
      </c>
      <c r="I1126" s="602">
        <v>1</v>
      </c>
      <c r="J1126" s="602">
        <v>0</v>
      </c>
    </row>
    <row r="1127" spans="1:10" s="193" customFormat="1" ht="12.75" customHeight="1">
      <c r="A1127" s="600" t="s">
        <v>5770</v>
      </c>
      <c r="B1127" s="601">
        <v>4</v>
      </c>
      <c r="C1127" s="600" t="s">
        <v>175</v>
      </c>
      <c r="D1127" s="600" t="s">
        <v>199</v>
      </c>
      <c r="E1127" s="600" t="s">
        <v>1207</v>
      </c>
      <c r="F1127" s="602">
        <v>3</v>
      </c>
      <c r="G1127" s="602">
        <v>0</v>
      </c>
      <c r="H1127" s="602">
        <v>3</v>
      </c>
      <c r="I1127" s="602">
        <v>0</v>
      </c>
      <c r="J1127" s="602">
        <v>0</v>
      </c>
    </row>
    <row r="1128" spans="1:10" s="193" customFormat="1" ht="12.75" customHeight="1">
      <c r="A1128" s="600" t="s">
        <v>5771</v>
      </c>
      <c r="B1128" s="601">
        <v>4</v>
      </c>
      <c r="C1128" s="600" t="s">
        <v>175</v>
      </c>
      <c r="D1128" s="600" t="s">
        <v>228</v>
      </c>
      <c r="E1128" s="600" t="s">
        <v>1207</v>
      </c>
      <c r="F1128" s="602">
        <v>4</v>
      </c>
      <c r="G1128" s="602">
        <v>0</v>
      </c>
      <c r="H1128" s="602">
        <v>3</v>
      </c>
      <c r="I1128" s="602">
        <v>0</v>
      </c>
      <c r="J1128" s="602">
        <v>1</v>
      </c>
    </row>
    <row r="1129" spans="1:10" s="193" customFormat="1" ht="12.75" customHeight="1">
      <c r="A1129" s="600" t="s">
        <v>5772</v>
      </c>
      <c r="B1129" s="601">
        <v>4</v>
      </c>
      <c r="C1129" s="600" t="s">
        <v>175</v>
      </c>
      <c r="D1129" s="600" t="s">
        <v>229</v>
      </c>
      <c r="E1129" s="600" t="s">
        <v>1207</v>
      </c>
      <c r="F1129" s="602">
        <v>16</v>
      </c>
      <c r="G1129" s="602">
        <v>3</v>
      </c>
      <c r="H1129" s="602">
        <v>8</v>
      </c>
      <c r="I1129" s="602">
        <v>5</v>
      </c>
      <c r="J1129" s="602">
        <v>0</v>
      </c>
    </row>
    <row r="1130" spans="1:10" s="193" customFormat="1" ht="12.75" customHeight="1">
      <c r="A1130" s="600" t="s">
        <v>5773</v>
      </c>
      <c r="B1130" s="601">
        <v>4</v>
      </c>
      <c r="C1130" s="600" t="s">
        <v>175</v>
      </c>
      <c r="D1130" s="600" t="s">
        <v>65</v>
      </c>
      <c r="E1130" s="600" t="s">
        <v>1207</v>
      </c>
      <c r="F1130" s="602">
        <v>14</v>
      </c>
      <c r="G1130" s="602">
        <v>0</v>
      </c>
      <c r="H1130" s="602">
        <v>7</v>
      </c>
      <c r="I1130" s="602">
        <v>6</v>
      </c>
      <c r="J1130" s="602">
        <v>1</v>
      </c>
    </row>
    <row r="1131" spans="1:10" s="193" customFormat="1" ht="12.75">
      <c r="A1131" s="600" t="s">
        <v>5323</v>
      </c>
      <c r="B1131" s="601">
        <v>4</v>
      </c>
      <c r="C1131" s="600" t="s">
        <v>175</v>
      </c>
      <c r="D1131" s="600" t="s">
        <v>66</v>
      </c>
      <c r="E1131" s="600" t="s">
        <v>1206</v>
      </c>
      <c r="F1131" s="602">
        <v>1675</v>
      </c>
      <c r="G1131" s="602">
        <v>170</v>
      </c>
      <c r="H1131" s="602">
        <v>1009</v>
      </c>
      <c r="I1131" s="602">
        <v>394</v>
      </c>
      <c r="J1131" s="602">
        <v>102</v>
      </c>
    </row>
    <row r="1132" spans="1:10" s="193" customFormat="1" ht="12.75" customHeight="1">
      <c r="A1132" s="600" t="s">
        <v>5774</v>
      </c>
      <c r="B1132" s="601">
        <v>4</v>
      </c>
      <c r="C1132" s="600" t="s">
        <v>175</v>
      </c>
      <c r="D1132" s="600" t="s">
        <v>97</v>
      </c>
      <c r="E1132" s="600" t="s">
        <v>1206</v>
      </c>
      <c r="F1132" s="602">
        <v>8</v>
      </c>
      <c r="G1132" s="602">
        <v>0</v>
      </c>
      <c r="H1132" s="602">
        <v>3</v>
      </c>
      <c r="I1132" s="602">
        <v>4</v>
      </c>
      <c r="J1132" s="602">
        <v>1</v>
      </c>
    </row>
    <row r="1133" spans="1:10" s="193" customFormat="1" ht="12.75" customHeight="1">
      <c r="A1133" s="600" t="s">
        <v>5775</v>
      </c>
      <c r="B1133" s="601">
        <v>4</v>
      </c>
      <c r="C1133" s="600" t="s">
        <v>175</v>
      </c>
      <c r="D1133" s="600" t="s">
        <v>98</v>
      </c>
      <c r="E1133" s="600" t="s">
        <v>1206</v>
      </c>
      <c r="F1133" s="602">
        <v>11</v>
      </c>
      <c r="G1133" s="602">
        <v>2</v>
      </c>
      <c r="H1133" s="602">
        <v>6</v>
      </c>
      <c r="I1133" s="602">
        <v>3</v>
      </c>
      <c r="J1133" s="602">
        <v>0</v>
      </c>
    </row>
    <row r="1134" spans="1:10" s="193" customFormat="1" ht="12.75" customHeight="1">
      <c r="A1134" s="600" t="s">
        <v>5776</v>
      </c>
      <c r="B1134" s="601">
        <v>4</v>
      </c>
      <c r="C1134" s="600" t="s">
        <v>175</v>
      </c>
      <c r="D1134" s="600" t="s">
        <v>230</v>
      </c>
      <c r="E1134" s="600" t="s">
        <v>1206</v>
      </c>
      <c r="F1134" s="602">
        <v>7</v>
      </c>
      <c r="G1134" s="602">
        <v>1</v>
      </c>
      <c r="H1134" s="602">
        <v>3</v>
      </c>
      <c r="I1134" s="602">
        <v>2</v>
      </c>
      <c r="J1134" s="602">
        <v>1</v>
      </c>
    </row>
    <row r="1135" spans="1:10" s="193" customFormat="1" ht="12.75" customHeight="1">
      <c r="A1135" s="600" t="s">
        <v>5777</v>
      </c>
      <c r="B1135" s="601">
        <v>4</v>
      </c>
      <c r="C1135" s="600" t="s">
        <v>175</v>
      </c>
      <c r="D1135" s="600" t="s">
        <v>200</v>
      </c>
      <c r="E1135" s="600" t="s">
        <v>1206</v>
      </c>
      <c r="F1135" s="602">
        <v>6</v>
      </c>
      <c r="G1135" s="602">
        <v>2</v>
      </c>
      <c r="H1135" s="602">
        <v>3</v>
      </c>
      <c r="I1135" s="602">
        <v>0</v>
      </c>
      <c r="J1135" s="602">
        <v>1</v>
      </c>
    </row>
    <row r="1136" spans="1:10" s="193" customFormat="1" ht="12.75" customHeight="1">
      <c r="A1136" s="600" t="s">
        <v>5778</v>
      </c>
      <c r="B1136" s="601">
        <v>4</v>
      </c>
      <c r="C1136" s="600" t="s">
        <v>175</v>
      </c>
      <c r="D1136" s="600" t="s">
        <v>86</v>
      </c>
      <c r="E1136" s="600" t="s">
        <v>1206</v>
      </c>
      <c r="F1136" s="602">
        <v>6</v>
      </c>
      <c r="G1136" s="602">
        <v>1</v>
      </c>
      <c r="H1136" s="602">
        <v>5</v>
      </c>
      <c r="I1136" s="602">
        <v>0</v>
      </c>
      <c r="J1136" s="602">
        <v>0</v>
      </c>
    </row>
    <row r="1137" spans="1:10" s="193" customFormat="1" ht="12.75" customHeight="1">
      <c r="A1137" s="600" t="s">
        <v>5779</v>
      </c>
      <c r="B1137" s="601">
        <v>4</v>
      </c>
      <c r="C1137" s="600" t="s">
        <v>175</v>
      </c>
      <c r="D1137" s="600" t="s">
        <v>99</v>
      </c>
      <c r="E1137" s="600" t="s">
        <v>1206</v>
      </c>
      <c r="F1137" s="602">
        <v>11</v>
      </c>
      <c r="G1137" s="602">
        <v>2</v>
      </c>
      <c r="H1137" s="602">
        <v>7</v>
      </c>
      <c r="I1137" s="602">
        <v>1</v>
      </c>
      <c r="J1137" s="602">
        <v>1</v>
      </c>
    </row>
    <row r="1138" spans="1:10" s="193" customFormat="1" ht="12.75" customHeight="1">
      <c r="A1138" s="600" t="s">
        <v>5780</v>
      </c>
      <c r="B1138" s="601">
        <v>4</v>
      </c>
      <c r="C1138" s="600" t="s">
        <v>175</v>
      </c>
      <c r="D1138" s="600" t="s">
        <v>216</v>
      </c>
      <c r="E1138" s="600" t="s">
        <v>1206</v>
      </c>
      <c r="F1138" s="602">
        <v>54</v>
      </c>
      <c r="G1138" s="602">
        <v>6</v>
      </c>
      <c r="H1138" s="602">
        <v>26</v>
      </c>
      <c r="I1138" s="602">
        <v>18</v>
      </c>
      <c r="J1138" s="602">
        <v>4</v>
      </c>
    </row>
    <row r="1139" spans="1:10" s="193" customFormat="1" ht="12.75">
      <c r="A1139" s="600" t="s">
        <v>5781</v>
      </c>
      <c r="B1139" s="601">
        <v>4</v>
      </c>
      <c r="C1139" s="600" t="s">
        <v>175</v>
      </c>
      <c r="D1139" s="600" t="s">
        <v>23</v>
      </c>
      <c r="E1139" s="600" t="s">
        <v>1206</v>
      </c>
      <c r="F1139" s="602">
        <v>6</v>
      </c>
      <c r="G1139" s="602">
        <v>2</v>
      </c>
      <c r="H1139" s="602">
        <v>2</v>
      </c>
      <c r="I1139" s="602">
        <v>2</v>
      </c>
      <c r="J1139" s="602">
        <v>0</v>
      </c>
    </row>
    <row r="1140" spans="1:10" s="193" customFormat="1" ht="12.75">
      <c r="A1140" s="600" t="s">
        <v>5782</v>
      </c>
      <c r="B1140" s="601">
        <v>4</v>
      </c>
      <c r="C1140" s="600" t="s">
        <v>175</v>
      </c>
      <c r="D1140" s="600" t="s">
        <v>24</v>
      </c>
      <c r="E1140" s="600" t="s">
        <v>1206</v>
      </c>
      <c r="F1140" s="602">
        <v>5</v>
      </c>
      <c r="G1140" s="602">
        <v>0</v>
      </c>
      <c r="H1140" s="602">
        <v>3</v>
      </c>
      <c r="I1140" s="602">
        <v>2</v>
      </c>
      <c r="J1140" s="602">
        <v>0</v>
      </c>
    </row>
    <row r="1141" spans="1:10" s="193" customFormat="1" ht="12.75" customHeight="1">
      <c r="A1141" s="600" t="s">
        <v>5783</v>
      </c>
      <c r="B1141" s="601">
        <v>4</v>
      </c>
      <c r="C1141" s="600" t="s">
        <v>175</v>
      </c>
      <c r="D1141" s="600" t="s">
        <v>25</v>
      </c>
      <c r="E1141" s="600" t="s">
        <v>1206</v>
      </c>
      <c r="F1141" s="602">
        <v>9</v>
      </c>
      <c r="G1141" s="602">
        <v>1</v>
      </c>
      <c r="H1141" s="602">
        <v>3</v>
      </c>
      <c r="I1141" s="602">
        <v>3</v>
      </c>
      <c r="J1141" s="602">
        <v>2</v>
      </c>
    </row>
    <row r="1142" spans="1:10" s="193" customFormat="1" ht="12.75" customHeight="1">
      <c r="A1142" s="600" t="s">
        <v>5784</v>
      </c>
      <c r="B1142" s="601">
        <v>4</v>
      </c>
      <c r="C1142" s="600" t="s">
        <v>175</v>
      </c>
      <c r="D1142" s="600" t="s">
        <v>201</v>
      </c>
      <c r="E1142" s="600" t="s">
        <v>1206</v>
      </c>
      <c r="F1142" s="602">
        <v>7</v>
      </c>
      <c r="G1142" s="602">
        <v>0</v>
      </c>
      <c r="H1142" s="602">
        <v>3</v>
      </c>
      <c r="I1142" s="602">
        <v>4</v>
      </c>
      <c r="J1142" s="602">
        <v>0</v>
      </c>
    </row>
    <row r="1143" spans="1:10" s="193" customFormat="1" ht="12.75" customHeight="1">
      <c r="A1143" s="600" t="s">
        <v>5785</v>
      </c>
      <c r="B1143" s="601">
        <v>4</v>
      </c>
      <c r="C1143" s="600" t="s">
        <v>175</v>
      </c>
      <c r="D1143" s="600" t="s">
        <v>181</v>
      </c>
      <c r="E1143" s="600" t="s">
        <v>1206</v>
      </c>
      <c r="F1143" s="602">
        <v>1</v>
      </c>
      <c r="G1143" s="602">
        <v>0</v>
      </c>
      <c r="H1143" s="602">
        <v>1</v>
      </c>
      <c r="I1143" s="602">
        <v>0</v>
      </c>
      <c r="J1143" s="602">
        <v>0</v>
      </c>
    </row>
    <row r="1144" spans="1:10" s="193" customFormat="1" ht="12.75" customHeight="1">
      <c r="A1144" s="600" t="s">
        <v>5786</v>
      </c>
      <c r="B1144" s="601">
        <v>4</v>
      </c>
      <c r="C1144" s="600" t="s">
        <v>175</v>
      </c>
      <c r="D1144" s="600" t="s">
        <v>231</v>
      </c>
      <c r="E1144" s="600" t="s">
        <v>1206</v>
      </c>
      <c r="F1144" s="602">
        <v>14</v>
      </c>
      <c r="G1144" s="602">
        <v>0</v>
      </c>
      <c r="H1144" s="602">
        <v>6</v>
      </c>
      <c r="I1144" s="602">
        <v>8</v>
      </c>
      <c r="J1144" s="602">
        <v>0</v>
      </c>
    </row>
    <row r="1145" spans="1:10" s="193" customFormat="1" ht="12.75" customHeight="1">
      <c r="A1145" s="600" t="s">
        <v>5787</v>
      </c>
      <c r="B1145" s="601">
        <v>4</v>
      </c>
      <c r="C1145" s="600" t="s">
        <v>175</v>
      </c>
      <c r="D1145" s="600" t="s">
        <v>100</v>
      </c>
      <c r="E1145" s="600" t="s">
        <v>1206</v>
      </c>
      <c r="F1145" s="602">
        <v>11</v>
      </c>
      <c r="G1145" s="602">
        <v>0</v>
      </c>
      <c r="H1145" s="602">
        <v>7</v>
      </c>
      <c r="I1145" s="602">
        <v>2</v>
      </c>
      <c r="J1145" s="602">
        <v>2</v>
      </c>
    </row>
    <row r="1146" spans="1:10" s="193" customFormat="1" ht="12.75" customHeight="1">
      <c r="A1146" s="600" t="s">
        <v>5788</v>
      </c>
      <c r="B1146" s="601">
        <v>4</v>
      </c>
      <c r="C1146" s="600" t="s">
        <v>175</v>
      </c>
      <c r="D1146" s="600" t="s">
        <v>182</v>
      </c>
      <c r="E1146" s="600" t="s">
        <v>1206</v>
      </c>
      <c r="F1146" s="602">
        <v>13</v>
      </c>
      <c r="G1146" s="602">
        <v>1</v>
      </c>
      <c r="H1146" s="602">
        <v>11</v>
      </c>
      <c r="I1146" s="602">
        <v>1</v>
      </c>
      <c r="J1146" s="602">
        <v>0</v>
      </c>
    </row>
    <row r="1147" spans="1:10" s="193" customFormat="1" ht="12.75" customHeight="1">
      <c r="A1147" s="600" t="s">
        <v>5789</v>
      </c>
      <c r="B1147" s="601">
        <v>4</v>
      </c>
      <c r="C1147" s="600" t="s">
        <v>175</v>
      </c>
      <c r="D1147" s="600" t="s">
        <v>202</v>
      </c>
      <c r="E1147" s="600" t="s">
        <v>1206</v>
      </c>
      <c r="F1147" s="602">
        <v>9</v>
      </c>
      <c r="G1147" s="602">
        <v>2</v>
      </c>
      <c r="H1147" s="602">
        <v>4</v>
      </c>
      <c r="I1147" s="602">
        <v>1</v>
      </c>
      <c r="J1147" s="602">
        <v>2</v>
      </c>
    </row>
    <row r="1148" spans="1:10" s="193" customFormat="1" ht="12.75" customHeight="1">
      <c r="A1148" s="600" t="s">
        <v>5790</v>
      </c>
      <c r="B1148" s="601">
        <v>4</v>
      </c>
      <c r="C1148" s="600" t="s">
        <v>175</v>
      </c>
      <c r="D1148" s="600" t="s">
        <v>101</v>
      </c>
      <c r="E1148" s="600" t="s">
        <v>1206</v>
      </c>
      <c r="F1148" s="602">
        <v>23</v>
      </c>
      <c r="G1148" s="602">
        <v>4</v>
      </c>
      <c r="H1148" s="602">
        <v>12</v>
      </c>
      <c r="I1148" s="602">
        <v>6</v>
      </c>
      <c r="J1148" s="602">
        <v>1</v>
      </c>
    </row>
    <row r="1149" spans="1:10" s="193" customFormat="1" ht="12.75" customHeight="1">
      <c r="A1149" s="600" t="s">
        <v>5791</v>
      </c>
      <c r="B1149" s="601">
        <v>4</v>
      </c>
      <c r="C1149" s="600" t="s">
        <v>175</v>
      </c>
      <c r="D1149" s="600" t="s">
        <v>183</v>
      </c>
      <c r="E1149" s="600" t="s">
        <v>1206</v>
      </c>
      <c r="F1149" s="602">
        <v>20</v>
      </c>
      <c r="G1149" s="602">
        <v>5</v>
      </c>
      <c r="H1149" s="602">
        <v>7</v>
      </c>
      <c r="I1149" s="602">
        <v>5</v>
      </c>
      <c r="J1149" s="602">
        <v>3</v>
      </c>
    </row>
    <row r="1150" spans="1:10" s="193" customFormat="1" ht="12.75" customHeight="1">
      <c r="A1150" s="600" t="s">
        <v>5792</v>
      </c>
      <c r="B1150" s="601">
        <v>4</v>
      </c>
      <c r="C1150" s="600" t="s">
        <v>175</v>
      </c>
      <c r="D1150" s="600" t="s">
        <v>26</v>
      </c>
      <c r="E1150" s="600" t="s">
        <v>1206</v>
      </c>
      <c r="F1150" s="602">
        <v>8</v>
      </c>
      <c r="G1150" s="602">
        <v>0</v>
      </c>
      <c r="H1150" s="602">
        <v>4</v>
      </c>
      <c r="I1150" s="602">
        <v>2</v>
      </c>
      <c r="J1150" s="602">
        <v>2</v>
      </c>
    </row>
    <row r="1151" spans="1:10" s="193" customFormat="1" ht="12.75" customHeight="1">
      <c r="A1151" s="600" t="s">
        <v>5793</v>
      </c>
      <c r="B1151" s="601">
        <v>4</v>
      </c>
      <c r="C1151" s="600" t="s">
        <v>175</v>
      </c>
      <c r="D1151" s="600" t="s">
        <v>232</v>
      </c>
      <c r="E1151" s="600" t="s">
        <v>1206</v>
      </c>
      <c r="F1151" s="602">
        <v>3</v>
      </c>
      <c r="G1151" s="602">
        <v>0</v>
      </c>
      <c r="H1151" s="602">
        <v>1</v>
      </c>
      <c r="I1151" s="602">
        <v>2</v>
      </c>
      <c r="J1151" s="602">
        <v>0</v>
      </c>
    </row>
    <row r="1152" spans="1:10" s="193" customFormat="1" ht="12.75" customHeight="1">
      <c r="A1152" s="600" t="s">
        <v>5794</v>
      </c>
      <c r="B1152" s="601">
        <v>4</v>
      </c>
      <c r="C1152" s="600" t="s">
        <v>175</v>
      </c>
      <c r="D1152" s="600" t="s">
        <v>87</v>
      </c>
      <c r="E1152" s="600" t="s">
        <v>1206</v>
      </c>
      <c r="F1152" s="602">
        <v>21</v>
      </c>
      <c r="G1152" s="602">
        <v>1</v>
      </c>
      <c r="H1152" s="602">
        <v>14</v>
      </c>
      <c r="I1152" s="602">
        <v>5</v>
      </c>
      <c r="J1152" s="602">
        <v>1</v>
      </c>
    </row>
    <row r="1153" spans="1:10" s="193" customFormat="1" ht="12.75" customHeight="1">
      <c r="A1153" s="600" t="s">
        <v>5795</v>
      </c>
      <c r="B1153" s="601">
        <v>4</v>
      </c>
      <c r="C1153" s="600" t="s">
        <v>175</v>
      </c>
      <c r="D1153" s="600" t="s">
        <v>102</v>
      </c>
      <c r="E1153" s="600" t="s">
        <v>1206</v>
      </c>
      <c r="F1153" s="602">
        <v>11</v>
      </c>
      <c r="G1153" s="602">
        <v>1</v>
      </c>
      <c r="H1153" s="602">
        <v>5</v>
      </c>
      <c r="I1153" s="602">
        <v>5</v>
      </c>
      <c r="J1153" s="602">
        <v>0</v>
      </c>
    </row>
    <row r="1154" spans="1:10" s="193" customFormat="1" ht="12.75" customHeight="1">
      <c r="A1154" s="600" t="s">
        <v>5796</v>
      </c>
      <c r="B1154" s="601">
        <v>4</v>
      </c>
      <c r="C1154" s="600" t="s">
        <v>175</v>
      </c>
      <c r="D1154" s="600" t="s">
        <v>88</v>
      </c>
      <c r="E1154" s="600" t="s">
        <v>1206</v>
      </c>
      <c r="F1154" s="602">
        <v>11</v>
      </c>
      <c r="G1154" s="602">
        <v>2</v>
      </c>
      <c r="H1154" s="602">
        <v>7</v>
      </c>
      <c r="I1154" s="602">
        <v>1</v>
      </c>
      <c r="J1154" s="602">
        <v>1</v>
      </c>
    </row>
    <row r="1155" spans="1:10" s="193" customFormat="1" ht="12.75" customHeight="1">
      <c r="A1155" s="600" t="s">
        <v>5797</v>
      </c>
      <c r="B1155" s="601">
        <v>4</v>
      </c>
      <c r="C1155" s="600" t="s">
        <v>175</v>
      </c>
      <c r="D1155" s="600" t="s">
        <v>27</v>
      </c>
      <c r="E1155" s="600" t="s">
        <v>1206</v>
      </c>
      <c r="F1155" s="602">
        <v>10</v>
      </c>
      <c r="G1155" s="602">
        <v>3</v>
      </c>
      <c r="H1155" s="602">
        <v>4</v>
      </c>
      <c r="I1155" s="602">
        <v>3</v>
      </c>
      <c r="J1155" s="602">
        <v>0</v>
      </c>
    </row>
    <row r="1156" spans="1:10" s="193" customFormat="1" ht="12.75" customHeight="1">
      <c r="A1156" s="600" t="s">
        <v>5798</v>
      </c>
      <c r="B1156" s="601">
        <v>4</v>
      </c>
      <c r="C1156" s="600" t="s">
        <v>175</v>
      </c>
      <c r="D1156" s="600" t="s">
        <v>28</v>
      </c>
      <c r="E1156" s="600" t="s">
        <v>1206</v>
      </c>
      <c r="F1156" s="602">
        <v>11</v>
      </c>
      <c r="G1156" s="602">
        <v>0</v>
      </c>
      <c r="H1156" s="602">
        <v>8</v>
      </c>
      <c r="I1156" s="602">
        <v>3</v>
      </c>
      <c r="J1156" s="602">
        <v>0</v>
      </c>
    </row>
    <row r="1157" spans="1:10" s="193" customFormat="1" ht="12.75" customHeight="1">
      <c r="A1157" s="600" t="s">
        <v>8095</v>
      </c>
      <c r="B1157" s="601">
        <v>4</v>
      </c>
      <c r="C1157" s="600" t="s">
        <v>175</v>
      </c>
      <c r="D1157" s="600" t="s">
        <v>103</v>
      </c>
      <c r="E1157" s="600" t="s">
        <v>1206</v>
      </c>
      <c r="F1157" s="602">
        <v>1</v>
      </c>
      <c r="G1157" s="602">
        <v>1</v>
      </c>
      <c r="H1157" s="602">
        <v>0</v>
      </c>
      <c r="I1157" s="602">
        <v>0</v>
      </c>
      <c r="J1157" s="602">
        <v>0</v>
      </c>
    </row>
    <row r="1158" spans="1:10" s="193" customFormat="1" ht="12.75" customHeight="1">
      <c r="A1158" s="600" t="s">
        <v>5799</v>
      </c>
      <c r="B1158" s="601">
        <v>4</v>
      </c>
      <c r="C1158" s="600" t="s">
        <v>175</v>
      </c>
      <c r="D1158" s="600" t="s">
        <v>203</v>
      </c>
      <c r="E1158" s="600" t="s">
        <v>1206</v>
      </c>
      <c r="F1158" s="602">
        <v>19</v>
      </c>
      <c r="G1158" s="602">
        <v>3</v>
      </c>
      <c r="H1158" s="602">
        <v>14</v>
      </c>
      <c r="I1158" s="602">
        <v>1</v>
      </c>
      <c r="J1158" s="602">
        <v>1</v>
      </c>
    </row>
    <row r="1159" spans="1:10" s="193" customFormat="1" ht="12.75" customHeight="1">
      <c r="A1159" s="600" t="s">
        <v>5800</v>
      </c>
      <c r="B1159" s="601">
        <v>4</v>
      </c>
      <c r="C1159" s="600" t="s">
        <v>175</v>
      </c>
      <c r="D1159" s="600" t="s">
        <v>217</v>
      </c>
      <c r="E1159" s="600" t="s">
        <v>1206</v>
      </c>
      <c r="F1159" s="602">
        <v>14</v>
      </c>
      <c r="G1159" s="602">
        <v>2</v>
      </c>
      <c r="H1159" s="602">
        <v>6</v>
      </c>
      <c r="I1159" s="602">
        <v>6</v>
      </c>
      <c r="J1159" s="602">
        <v>0</v>
      </c>
    </row>
    <row r="1160" spans="1:10" s="193" customFormat="1" ht="12.75" customHeight="1">
      <c r="A1160" s="600" t="s">
        <v>5801</v>
      </c>
      <c r="B1160" s="601">
        <v>4</v>
      </c>
      <c r="C1160" s="600" t="s">
        <v>175</v>
      </c>
      <c r="D1160" s="600" t="s">
        <v>104</v>
      </c>
      <c r="E1160" s="600" t="s">
        <v>1206</v>
      </c>
      <c r="F1160" s="602">
        <v>19</v>
      </c>
      <c r="G1160" s="602">
        <v>1</v>
      </c>
      <c r="H1160" s="602">
        <v>12</v>
      </c>
      <c r="I1160" s="602">
        <v>5</v>
      </c>
      <c r="J1160" s="602">
        <v>1</v>
      </c>
    </row>
    <row r="1161" spans="1:10" s="193" customFormat="1" ht="12.75" customHeight="1">
      <c r="A1161" s="600" t="s">
        <v>5802</v>
      </c>
      <c r="B1161" s="601">
        <v>4</v>
      </c>
      <c r="C1161" s="600" t="s">
        <v>175</v>
      </c>
      <c r="D1161" s="600" t="s">
        <v>29</v>
      </c>
      <c r="E1161" s="600" t="s">
        <v>1206</v>
      </c>
      <c r="F1161" s="602">
        <v>21</v>
      </c>
      <c r="G1161" s="602">
        <v>1</v>
      </c>
      <c r="H1161" s="602">
        <v>15</v>
      </c>
      <c r="I1161" s="602">
        <v>5</v>
      </c>
      <c r="J1161" s="602">
        <v>0</v>
      </c>
    </row>
    <row r="1162" spans="1:10" s="193" customFormat="1" ht="12.75" customHeight="1">
      <c r="A1162" s="600" t="s">
        <v>5803</v>
      </c>
      <c r="B1162" s="601">
        <v>4</v>
      </c>
      <c r="C1162" s="600" t="s">
        <v>175</v>
      </c>
      <c r="D1162" s="600" t="s">
        <v>160</v>
      </c>
      <c r="E1162" s="600" t="s">
        <v>1206</v>
      </c>
      <c r="F1162" s="602">
        <v>3</v>
      </c>
      <c r="G1162" s="602">
        <v>0</v>
      </c>
      <c r="H1162" s="602">
        <v>2</v>
      </c>
      <c r="I1162" s="602">
        <v>1</v>
      </c>
      <c r="J1162" s="602">
        <v>0</v>
      </c>
    </row>
    <row r="1163" spans="1:10" s="193" customFormat="1" ht="12.75" customHeight="1">
      <c r="A1163" s="600" t="s">
        <v>5804</v>
      </c>
      <c r="B1163" s="601">
        <v>4</v>
      </c>
      <c r="C1163" s="600" t="s">
        <v>175</v>
      </c>
      <c r="D1163" s="600" t="s">
        <v>77</v>
      </c>
      <c r="E1163" s="600" t="s">
        <v>1206</v>
      </c>
      <c r="F1163" s="602">
        <v>6</v>
      </c>
      <c r="G1163" s="602">
        <v>0</v>
      </c>
      <c r="H1163" s="602">
        <v>6</v>
      </c>
      <c r="I1163" s="602">
        <v>0</v>
      </c>
      <c r="J1163" s="602">
        <v>0</v>
      </c>
    </row>
    <row r="1164" spans="1:10" s="193" customFormat="1" ht="12.75" customHeight="1">
      <c r="A1164" s="600" t="s">
        <v>5805</v>
      </c>
      <c r="B1164" s="601">
        <v>4</v>
      </c>
      <c r="C1164" s="600" t="s">
        <v>175</v>
      </c>
      <c r="D1164" s="600" t="s">
        <v>78</v>
      </c>
      <c r="E1164" s="600" t="s">
        <v>1206</v>
      </c>
      <c r="F1164" s="602">
        <v>15</v>
      </c>
      <c r="G1164" s="602">
        <v>3</v>
      </c>
      <c r="H1164" s="602">
        <v>9</v>
      </c>
      <c r="I1164" s="602">
        <v>3</v>
      </c>
      <c r="J1164" s="602">
        <v>0</v>
      </c>
    </row>
    <row r="1165" spans="1:10" s="193" customFormat="1" ht="12.75" customHeight="1">
      <c r="A1165" s="600" t="s">
        <v>5806</v>
      </c>
      <c r="B1165" s="601">
        <v>4</v>
      </c>
      <c r="C1165" s="600" t="s">
        <v>175</v>
      </c>
      <c r="D1165" s="600" t="s">
        <v>204</v>
      </c>
      <c r="E1165" s="600" t="s">
        <v>1206</v>
      </c>
      <c r="F1165" s="602">
        <v>12</v>
      </c>
      <c r="G1165" s="602">
        <v>0</v>
      </c>
      <c r="H1165" s="602">
        <v>9</v>
      </c>
      <c r="I1165" s="602">
        <v>1</v>
      </c>
      <c r="J1165" s="602">
        <v>2</v>
      </c>
    </row>
    <row r="1166" spans="1:10" s="193" customFormat="1" ht="12.75" customHeight="1">
      <c r="A1166" s="600" t="s">
        <v>5807</v>
      </c>
      <c r="B1166" s="601">
        <v>4</v>
      </c>
      <c r="C1166" s="600" t="s">
        <v>175</v>
      </c>
      <c r="D1166" s="600" t="s">
        <v>233</v>
      </c>
      <c r="E1166" s="600" t="s">
        <v>1206</v>
      </c>
      <c r="F1166" s="602">
        <v>2</v>
      </c>
      <c r="G1166" s="602">
        <v>0</v>
      </c>
      <c r="H1166" s="602">
        <v>2</v>
      </c>
      <c r="I1166" s="602">
        <v>0</v>
      </c>
      <c r="J1166" s="602">
        <v>0</v>
      </c>
    </row>
    <row r="1167" spans="1:10" s="193" customFormat="1" ht="12.75" customHeight="1">
      <c r="A1167" s="600" t="s">
        <v>5808</v>
      </c>
      <c r="B1167" s="601">
        <v>4</v>
      </c>
      <c r="C1167" s="600" t="s">
        <v>175</v>
      </c>
      <c r="D1167" s="600" t="s">
        <v>205</v>
      </c>
      <c r="E1167" s="600" t="s">
        <v>1206</v>
      </c>
      <c r="F1167" s="602">
        <v>15</v>
      </c>
      <c r="G1167" s="602">
        <v>2</v>
      </c>
      <c r="H1167" s="602">
        <v>9</v>
      </c>
      <c r="I1167" s="602">
        <v>3</v>
      </c>
      <c r="J1167" s="602">
        <v>1</v>
      </c>
    </row>
    <row r="1168" spans="1:10" s="193" customFormat="1" ht="12.75" customHeight="1">
      <c r="A1168" s="600" t="s">
        <v>5809</v>
      </c>
      <c r="B1168" s="601">
        <v>4</v>
      </c>
      <c r="C1168" s="600" t="s">
        <v>175</v>
      </c>
      <c r="D1168" s="600" t="s">
        <v>218</v>
      </c>
      <c r="E1168" s="600" t="s">
        <v>1206</v>
      </c>
      <c r="F1168" s="602">
        <v>5</v>
      </c>
      <c r="G1168" s="602">
        <v>1</v>
      </c>
      <c r="H1168" s="602">
        <v>3</v>
      </c>
      <c r="I1168" s="602">
        <v>1</v>
      </c>
      <c r="J1168" s="602">
        <v>0</v>
      </c>
    </row>
    <row r="1169" spans="1:10" s="193" customFormat="1" ht="12.75" customHeight="1">
      <c r="A1169" s="600" t="s">
        <v>5810</v>
      </c>
      <c r="B1169" s="601">
        <v>4</v>
      </c>
      <c r="C1169" s="600" t="s">
        <v>175</v>
      </c>
      <c r="D1169" s="600" t="s">
        <v>161</v>
      </c>
      <c r="E1169" s="600" t="s">
        <v>1206</v>
      </c>
      <c r="F1169" s="602">
        <v>21</v>
      </c>
      <c r="G1169" s="602">
        <v>1</v>
      </c>
      <c r="H1169" s="602">
        <v>17</v>
      </c>
      <c r="I1169" s="602">
        <v>3</v>
      </c>
      <c r="J1169" s="602">
        <v>0</v>
      </c>
    </row>
    <row r="1170" spans="1:10" s="193" customFormat="1" ht="12.75" customHeight="1">
      <c r="A1170" s="600" t="s">
        <v>5811</v>
      </c>
      <c r="B1170" s="601">
        <v>4</v>
      </c>
      <c r="C1170" s="600" t="s">
        <v>175</v>
      </c>
      <c r="D1170" s="600" t="s">
        <v>105</v>
      </c>
      <c r="E1170" s="600" t="s">
        <v>1206</v>
      </c>
      <c r="F1170" s="602">
        <v>14</v>
      </c>
      <c r="G1170" s="602">
        <v>0</v>
      </c>
      <c r="H1170" s="602">
        <v>9</v>
      </c>
      <c r="I1170" s="602">
        <v>3</v>
      </c>
      <c r="J1170" s="602">
        <v>2</v>
      </c>
    </row>
    <row r="1171" spans="1:10" s="193" customFormat="1" ht="12.75" customHeight="1">
      <c r="A1171" s="600" t="s">
        <v>5812</v>
      </c>
      <c r="B1171" s="601">
        <v>4</v>
      </c>
      <c r="C1171" s="600" t="s">
        <v>175</v>
      </c>
      <c r="D1171" s="600" t="s">
        <v>234</v>
      </c>
      <c r="E1171" s="600" t="s">
        <v>1206</v>
      </c>
      <c r="F1171" s="602">
        <v>15</v>
      </c>
      <c r="G1171" s="602">
        <v>1</v>
      </c>
      <c r="H1171" s="602">
        <v>10</v>
      </c>
      <c r="I1171" s="602">
        <v>3</v>
      </c>
      <c r="J1171" s="602">
        <v>1</v>
      </c>
    </row>
    <row r="1172" spans="1:10" s="193" customFormat="1" ht="12.75">
      <c r="A1172" s="600" t="s">
        <v>5813</v>
      </c>
      <c r="B1172" s="601">
        <v>4</v>
      </c>
      <c r="C1172" s="600" t="s">
        <v>175</v>
      </c>
      <c r="D1172" s="600" t="s">
        <v>184</v>
      </c>
      <c r="E1172" s="600" t="s">
        <v>1206</v>
      </c>
      <c r="F1172" s="602">
        <v>13</v>
      </c>
      <c r="G1172" s="602">
        <v>2</v>
      </c>
      <c r="H1172" s="602">
        <v>6</v>
      </c>
      <c r="I1172" s="602">
        <v>5</v>
      </c>
      <c r="J1172" s="602">
        <v>0</v>
      </c>
    </row>
    <row r="1173" spans="1:10" s="193" customFormat="1" ht="12.75" customHeight="1">
      <c r="A1173" s="600" t="s">
        <v>5814</v>
      </c>
      <c r="B1173" s="601">
        <v>4</v>
      </c>
      <c r="C1173" s="600" t="s">
        <v>175</v>
      </c>
      <c r="D1173" s="600" t="s">
        <v>106</v>
      </c>
      <c r="E1173" s="600" t="s">
        <v>1206</v>
      </c>
      <c r="F1173" s="602">
        <v>12</v>
      </c>
      <c r="G1173" s="602">
        <v>0</v>
      </c>
      <c r="H1173" s="602">
        <v>8</v>
      </c>
      <c r="I1173" s="602">
        <v>3</v>
      </c>
      <c r="J1173" s="602">
        <v>1</v>
      </c>
    </row>
    <row r="1174" spans="1:10" s="193" customFormat="1" ht="12.75" customHeight="1">
      <c r="A1174" s="600" t="s">
        <v>5815</v>
      </c>
      <c r="B1174" s="601">
        <v>4</v>
      </c>
      <c r="C1174" s="600" t="s">
        <v>175</v>
      </c>
      <c r="D1174" s="600" t="s">
        <v>89</v>
      </c>
      <c r="E1174" s="600" t="s">
        <v>1206</v>
      </c>
      <c r="F1174" s="602">
        <v>38</v>
      </c>
      <c r="G1174" s="602">
        <v>5</v>
      </c>
      <c r="H1174" s="602">
        <v>16</v>
      </c>
      <c r="I1174" s="602">
        <v>13</v>
      </c>
      <c r="J1174" s="602">
        <v>4</v>
      </c>
    </row>
    <row r="1175" spans="1:10" s="193" customFormat="1" ht="12.75" customHeight="1">
      <c r="A1175" s="600" t="s">
        <v>5816</v>
      </c>
      <c r="B1175" s="601">
        <v>4</v>
      </c>
      <c r="C1175" s="600" t="s">
        <v>175</v>
      </c>
      <c r="D1175" s="600" t="s">
        <v>162</v>
      </c>
      <c r="E1175" s="600" t="s">
        <v>1206</v>
      </c>
      <c r="F1175" s="602">
        <v>5</v>
      </c>
      <c r="G1175" s="602">
        <v>1</v>
      </c>
      <c r="H1175" s="602">
        <v>4</v>
      </c>
      <c r="I1175" s="602">
        <v>0</v>
      </c>
      <c r="J1175" s="602">
        <v>0</v>
      </c>
    </row>
    <row r="1176" spans="1:10" s="193" customFormat="1" ht="12.75" customHeight="1">
      <c r="A1176" s="600" t="s">
        <v>5817</v>
      </c>
      <c r="B1176" s="601">
        <v>4</v>
      </c>
      <c r="C1176" s="600" t="s">
        <v>175</v>
      </c>
      <c r="D1176" s="600" t="s">
        <v>206</v>
      </c>
      <c r="E1176" s="600" t="s">
        <v>1206</v>
      </c>
      <c r="F1176" s="602">
        <v>20</v>
      </c>
      <c r="G1176" s="602">
        <v>1</v>
      </c>
      <c r="H1176" s="602">
        <v>13</v>
      </c>
      <c r="I1176" s="602">
        <v>6</v>
      </c>
      <c r="J1176" s="602">
        <v>0</v>
      </c>
    </row>
    <row r="1177" spans="1:10" s="193" customFormat="1" ht="12.75" customHeight="1">
      <c r="A1177" s="600" t="s">
        <v>5818</v>
      </c>
      <c r="B1177" s="601">
        <v>4</v>
      </c>
      <c r="C1177" s="600" t="s">
        <v>175</v>
      </c>
      <c r="D1177" s="600" t="s">
        <v>107</v>
      </c>
      <c r="E1177" s="600" t="s">
        <v>1206</v>
      </c>
      <c r="F1177" s="602">
        <v>11</v>
      </c>
      <c r="G1177" s="602">
        <v>0</v>
      </c>
      <c r="H1177" s="602">
        <v>9</v>
      </c>
      <c r="I1177" s="602">
        <v>1</v>
      </c>
      <c r="J1177" s="602">
        <v>1</v>
      </c>
    </row>
    <row r="1178" spans="1:10" s="193" customFormat="1" ht="12.75" customHeight="1">
      <c r="A1178" s="600" t="s">
        <v>5819</v>
      </c>
      <c r="B1178" s="601">
        <v>4</v>
      </c>
      <c r="C1178" s="600" t="s">
        <v>175</v>
      </c>
      <c r="D1178" s="600" t="s">
        <v>108</v>
      </c>
      <c r="E1178" s="600" t="s">
        <v>1206</v>
      </c>
      <c r="F1178" s="602">
        <v>6</v>
      </c>
      <c r="G1178" s="602">
        <v>0</v>
      </c>
      <c r="H1178" s="602">
        <v>5</v>
      </c>
      <c r="I1178" s="602">
        <v>1</v>
      </c>
      <c r="J1178" s="602">
        <v>0</v>
      </c>
    </row>
    <row r="1179" spans="1:10" s="193" customFormat="1" ht="12.75" customHeight="1">
      <c r="A1179" s="600" t="s">
        <v>5820</v>
      </c>
      <c r="B1179" s="601">
        <v>4</v>
      </c>
      <c r="C1179" s="600" t="s">
        <v>175</v>
      </c>
      <c r="D1179" s="600" t="s">
        <v>30</v>
      </c>
      <c r="E1179" s="600" t="s">
        <v>1206</v>
      </c>
      <c r="F1179" s="602">
        <v>3</v>
      </c>
      <c r="G1179" s="602">
        <v>1</v>
      </c>
      <c r="H1179" s="602">
        <v>1</v>
      </c>
      <c r="I1179" s="602">
        <v>1</v>
      </c>
      <c r="J1179" s="602">
        <v>0</v>
      </c>
    </row>
    <row r="1180" spans="1:10" s="193" customFormat="1" ht="12.75" customHeight="1">
      <c r="A1180" s="600" t="s">
        <v>5821</v>
      </c>
      <c r="B1180" s="601">
        <v>4</v>
      </c>
      <c r="C1180" s="600" t="s">
        <v>175</v>
      </c>
      <c r="D1180" s="600" t="s">
        <v>109</v>
      </c>
      <c r="E1180" s="600" t="s">
        <v>1206</v>
      </c>
      <c r="F1180" s="602">
        <v>5</v>
      </c>
      <c r="G1180" s="602">
        <v>2</v>
      </c>
      <c r="H1180" s="602">
        <v>2</v>
      </c>
      <c r="I1180" s="602">
        <v>0</v>
      </c>
      <c r="J1180" s="602">
        <v>1</v>
      </c>
    </row>
    <row r="1181" spans="1:10" s="193" customFormat="1" ht="12.75" customHeight="1">
      <c r="A1181" s="600" t="s">
        <v>5822</v>
      </c>
      <c r="B1181" s="601">
        <v>4</v>
      </c>
      <c r="C1181" s="600" t="s">
        <v>175</v>
      </c>
      <c r="D1181" s="600" t="s">
        <v>185</v>
      </c>
      <c r="E1181" s="600" t="s">
        <v>1206</v>
      </c>
      <c r="F1181" s="602">
        <v>38</v>
      </c>
      <c r="G1181" s="602">
        <v>3</v>
      </c>
      <c r="H1181" s="602">
        <v>24</v>
      </c>
      <c r="I1181" s="602">
        <v>8</v>
      </c>
      <c r="J1181" s="602">
        <v>3</v>
      </c>
    </row>
    <row r="1182" spans="1:10" s="193" customFormat="1" ht="12.75" customHeight="1">
      <c r="A1182" s="600" t="s">
        <v>5823</v>
      </c>
      <c r="B1182" s="601">
        <v>4</v>
      </c>
      <c r="C1182" s="600" t="s">
        <v>175</v>
      </c>
      <c r="D1182" s="600" t="s">
        <v>110</v>
      </c>
      <c r="E1182" s="600" t="s">
        <v>1206</v>
      </c>
      <c r="F1182" s="602">
        <v>8</v>
      </c>
      <c r="G1182" s="602">
        <v>0</v>
      </c>
      <c r="H1182" s="602">
        <v>5</v>
      </c>
      <c r="I1182" s="602">
        <v>2</v>
      </c>
      <c r="J1182" s="602">
        <v>1</v>
      </c>
    </row>
    <row r="1183" spans="1:10" s="193" customFormat="1" ht="12.75" customHeight="1">
      <c r="A1183" s="600" t="s">
        <v>5824</v>
      </c>
      <c r="B1183" s="601">
        <v>4</v>
      </c>
      <c r="C1183" s="600" t="s">
        <v>175</v>
      </c>
      <c r="D1183" s="600" t="s">
        <v>111</v>
      </c>
      <c r="E1183" s="600" t="s">
        <v>1206</v>
      </c>
      <c r="F1183" s="602">
        <v>5</v>
      </c>
      <c r="G1183" s="602">
        <v>0</v>
      </c>
      <c r="H1183" s="602">
        <v>2</v>
      </c>
      <c r="I1183" s="602">
        <v>2</v>
      </c>
      <c r="J1183" s="602">
        <v>1</v>
      </c>
    </row>
    <row r="1184" spans="1:10" s="193" customFormat="1" ht="12.75" customHeight="1">
      <c r="A1184" s="600" t="s">
        <v>8096</v>
      </c>
      <c r="B1184" s="601">
        <v>4</v>
      </c>
      <c r="C1184" s="600" t="s">
        <v>175</v>
      </c>
      <c r="D1184" s="600" t="s">
        <v>163</v>
      </c>
      <c r="E1184" s="600" t="s">
        <v>1206</v>
      </c>
      <c r="F1184" s="602">
        <v>1</v>
      </c>
      <c r="G1184" s="602">
        <v>0</v>
      </c>
      <c r="H1184" s="602">
        <v>0</v>
      </c>
      <c r="I1184" s="602">
        <v>1</v>
      </c>
      <c r="J1184" s="602">
        <v>0</v>
      </c>
    </row>
    <row r="1185" spans="1:10" s="193" customFormat="1" ht="12.75" customHeight="1">
      <c r="A1185" s="600" t="s">
        <v>5825</v>
      </c>
      <c r="B1185" s="601">
        <v>4</v>
      </c>
      <c r="C1185" s="600" t="s">
        <v>175</v>
      </c>
      <c r="D1185" s="600" t="s">
        <v>112</v>
      </c>
      <c r="E1185" s="600" t="s">
        <v>1206</v>
      </c>
      <c r="F1185" s="602">
        <v>13</v>
      </c>
      <c r="G1185" s="602">
        <v>1</v>
      </c>
      <c r="H1185" s="602">
        <v>7</v>
      </c>
      <c r="I1185" s="602">
        <v>5</v>
      </c>
      <c r="J1185" s="602">
        <v>0</v>
      </c>
    </row>
    <row r="1186" spans="1:10" s="193" customFormat="1" ht="12.75" customHeight="1">
      <c r="A1186" s="600" t="s">
        <v>5826</v>
      </c>
      <c r="B1186" s="601">
        <v>4</v>
      </c>
      <c r="C1186" s="600" t="s">
        <v>175</v>
      </c>
      <c r="D1186" s="600" t="s">
        <v>219</v>
      </c>
      <c r="E1186" s="600" t="s">
        <v>1206</v>
      </c>
      <c r="F1186" s="602">
        <v>6</v>
      </c>
      <c r="G1186" s="602">
        <v>3</v>
      </c>
      <c r="H1186" s="602">
        <v>2</v>
      </c>
      <c r="I1186" s="602">
        <v>1</v>
      </c>
      <c r="J1186" s="602">
        <v>0</v>
      </c>
    </row>
    <row r="1187" spans="1:10" s="193" customFormat="1" ht="12.75" customHeight="1">
      <c r="A1187" s="600" t="s">
        <v>5827</v>
      </c>
      <c r="B1187" s="601">
        <v>4</v>
      </c>
      <c r="C1187" s="600" t="s">
        <v>175</v>
      </c>
      <c r="D1187" s="600" t="s">
        <v>90</v>
      </c>
      <c r="E1187" s="600" t="s">
        <v>1206</v>
      </c>
      <c r="F1187" s="602">
        <v>51</v>
      </c>
      <c r="G1187" s="602">
        <v>4</v>
      </c>
      <c r="H1187" s="602">
        <v>38</v>
      </c>
      <c r="I1187" s="602">
        <v>7</v>
      </c>
      <c r="J1187" s="602">
        <v>2</v>
      </c>
    </row>
    <row r="1188" spans="1:10" s="193" customFormat="1" ht="12.75" customHeight="1">
      <c r="A1188" s="600" t="s">
        <v>5828</v>
      </c>
      <c r="B1188" s="601">
        <v>4</v>
      </c>
      <c r="C1188" s="600" t="s">
        <v>175</v>
      </c>
      <c r="D1188" s="600" t="s">
        <v>113</v>
      </c>
      <c r="E1188" s="600" t="s">
        <v>1206</v>
      </c>
      <c r="F1188" s="602">
        <v>5</v>
      </c>
      <c r="G1188" s="602">
        <v>0</v>
      </c>
      <c r="H1188" s="602">
        <v>5</v>
      </c>
      <c r="I1188" s="602">
        <v>0</v>
      </c>
      <c r="J1188" s="602">
        <v>0</v>
      </c>
    </row>
    <row r="1189" spans="1:10" s="193" customFormat="1" ht="12.75" customHeight="1">
      <c r="A1189" s="600" t="s">
        <v>5829</v>
      </c>
      <c r="B1189" s="601">
        <v>4</v>
      </c>
      <c r="C1189" s="600" t="s">
        <v>175</v>
      </c>
      <c r="D1189" s="600" t="s">
        <v>114</v>
      </c>
      <c r="E1189" s="600" t="s">
        <v>1206</v>
      </c>
      <c r="F1189" s="602">
        <v>4</v>
      </c>
      <c r="G1189" s="602">
        <v>1</v>
      </c>
      <c r="H1189" s="602">
        <v>3</v>
      </c>
      <c r="I1189" s="602">
        <v>0</v>
      </c>
      <c r="J1189" s="602">
        <v>0</v>
      </c>
    </row>
    <row r="1190" spans="1:10" s="193" customFormat="1" ht="12.75" customHeight="1">
      <c r="A1190" s="600" t="s">
        <v>5830</v>
      </c>
      <c r="B1190" s="601">
        <v>4</v>
      </c>
      <c r="C1190" s="600" t="s">
        <v>175</v>
      </c>
      <c r="D1190" s="600" t="s">
        <v>186</v>
      </c>
      <c r="E1190" s="600" t="s">
        <v>1206</v>
      </c>
      <c r="F1190" s="602">
        <v>3</v>
      </c>
      <c r="G1190" s="602">
        <v>0</v>
      </c>
      <c r="H1190" s="602">
        <v>3</v>
      </c>
      <c r="I1190" s="602">
        <v>0</v>
      </c>
      <c r="J1190" s="602">
        <v>0</v>
      </c>
    </row>
    <row r="1191" spans="1:10" s="193" customFormat="1" ht="12.75" customHeight="1">
      <c r="A1191" s="600" t="s">
        <v>5831</v>
      </c>
      <c r="B1191" s="601">
        <v>4</v>
      </c>
      <c r="C1191" s="600" t="s">
        <v>175</v>
      </c>
      <c r="D1191" s="600" t="s">
        <v>115</v>
      </c>
      <c r="E1191" s="600" t="s">
        <v>1206</v>
      </c>
      <c r="F1191" s="602">
        <v>5</v>
      </c>
      <c r="G1191" s="602">
        <v>0</v>
      </c>
      <c r="H1191" s="602">
        <v>3</v>
      </c>
      <c r="I1191" s="602">
        <v>1</v>
      </c>
      <c r="J1191" s="602">
        <v>1</v>
      </c>
    </row>
    <row r="1192" spans="1:10" s="193" customFormat="1" ht="12.75" customHeight="1">
      <c r="A1192" s="600" t="s">
        <v>5832</v>
      </c>
      <c r="B1192" s="601">
        <v>4</v>
      </c>
      <c r="C1192" s="600" t="s">
        <v>175</v>
      </c>
      <c r="D1192" s="600" t="s">
        <v>146</v>
      </c>
      <c r="E1192" s="600" t="s">
        <v>1206</v>
      </c>
      <c r="F1192" s="602">
        <v>4</v>
      </c>
      <c r="G1192" s="602">
        <v>1</v>
      </c>
      <c r="H1192" s="602">
        <v>3</v>
      </c>
      <c r="I1192" s="602">
        <v>0</v>
      </c>
      <c r="J1192" s="602">
        <v>0</v>
      </c>
    </row>
    <row r="1193" spans="1:10" s="193" customFormat="1" ht="12.75" customHeight="1">
      <c r="A1193" s="600" t="s">
        <v>5833</v>
      </c>
      <c r="B1193" s="601">
        <v>4</v>
      </c>
      <c r="C1193" s="600" t="s">
        <v>175</v>
      </c>
      <c r="D1193" s="600" t="s">
        <v>187</v>
      </c>
      <c r="E1193" s="600" t="s">
        <v>1206</v>
      </c>
      <c r="F1193" s="602">
        <v>45</v>
      </c>
      <c r="G1193" s="602">
        <v>5</v>
      </c>
      <c r="H1193" s="602">
        <v>29</v>
      </c>
      <c r="I1193" s="602">
        <v>10</v>
      </c>
      <c r="J1193" s="602">
        <v>1</v>
      </c>
    </row>
    <row r="1194" spans="1:10" s="193" customFormat="1" ht="12.75" customHeight="1">
      <c r="A1194" s="600" t="s">
        <v>5834</v>
      </c>
      <c r="B1194" s="601">
        <v>4</v>
      </c>
      <c r="C1194" s="600" t="s">
        <v>175</v>
      </c>
      <c r="D1194" s="600" t="s">
        <v>235</v>
      </c>
      <c r="E1194" s="600" t="s">
        <v>1206</v>
      </c>
      <c r="F1194" s="602">
        <v>17</v>
      </c>
      <c r="G1194" s="602">
        <v>0</v>
      </c>
      <c r="H1194" s="602">
        <v>13</v>
      </c>
      <c r="I1194" s="602">
        <v>4</v>
      </c>
      <c r="J1194" s="602">
        <v>0</v>
      </c>
    </row>
    <row r="1195" spans="1:10" s="193" customFormat="1" ht="12.75" customHeight="1">
      <c r="A1195" s="600" t="s">
        <v>5835</v>
      </c>
      <c r="B1195" s="601">
        <v>4</v>
      </c>
      <c r="C1195" s="600" t="s">
        <v>175</v>
      </c>
      <c r="D1195" s="600" t="s">
        <v>147</v>
      </c>
      <c r="E1195" s="600" t="s">
        <v>1206</v>
      </c>
      <c r="F1195" s="602">
        <v>5</v>
      </c>
      <c r="G1195" s="602">
        <v>1</v>
      </c>
      <c r="H1195" s="602">
        <v>3</v>
      </c>
      <c r="I1195" s="602">
        <v>1</v>
      </c>
      <c r="J1195" s="602">
        <v>0</v>
      </c>
    </row>
    <row r="1196" spans="1:10" s="193" customFormat="1" ht="12.75" customHeight="1">
      <c r="A1196" s="600" t="s">
        <v>5836</v>
      </c>
      <c r="B1196" s="601">
        <v>4</v>
      </c>
      <c r="C1196" s="600" t="s">
        <v>175</v>
      </c>
      <c r="D1196" s="600" t="s">
        <v>118</v>
      </c>
      <c r="E1196" s="600" t="s">
        <v>1206</v>
      </c>
      <c r="F1196" s="602">
        <v>11</v>
      </c>
      <c r="G1196" s="602">
        <v>3</v>
      </c>
      <c r="H1196" s="602">
        <v>7</v>
      </c>
      <c r="I1196" s="602">
        <v>1</v>
      </c>
      <c r="J1196" s="602">
        <v>0</v>
      </c>
    </row>
    <row r="1197" spans="1:10" s="193" customFormat="1" ht="12.75" customHeight="1">
      <c r="A1197" s="600" t="s">
        <v>5837</v>
      </c>
      <c r="B1197" s="601">
        <v>4</v>
      </c>
      <c r="C1197" s="600" t="s">
        <v>175</v>
      </c>
      <c r="D1197" s="600" t="s">
        <v>31</v>
      </c>
      <c r="E1197" s="600" t="s">
        <v>1206</v>
      </c>
      <c r="F1197" s="602">
        <v>1</v>
      </c>
      <c r="G1197" s="602">
        <v>0</v>
      </c>
      <c r="H1197" s="602">
        <v>0</v>
      </c>
      <c r="I1197" s="602">
        <v>1</v>
      </c>
      <c r="J1197" s="602">
        <v>0</v>
      </c>
    </row>
    <row r="1198" spans="1:10" s="193" customFormat="1" ht="12.75" customHeight="1">
      <c r="A1198" s="600" t="s">
        <v>5838</v>
      </c>
      <c r="B1198" s="601">
        <v>4</v>
      </c>
      <c r="C1198" s="600" t="s">
        <v>175</v>
      </c>
      <c r="D1198" s="600" t="s">
        <v>148</v>
      </c>
      <c r="E1198" s="600" t="s">
        <v>1206</v>
      </c>
      <c r="F1198" s="602">
        <v>10</v>
      </c>
      <c r="G1198" s="602">
        <v>0</v>
      </c>
      <c r="H1198" s="602">
        <v>6</v>
      </c>
      <c r="I1198" s="602">
        <v>4</v>
      </c>
      <c r="J1198" s="602">
        <v>0</v>
      </c>
    </row>
    <row r="1199" spans="1:10" s="193" customFormat="1" ht="12.75" customHeight="1">
      <c r="A1199" s="600" t="s">
        <v>5839</v>
      </c>
      <c r="B1199" s="601">
        <v>4</v>
      </c>
      <c r="C1199" s="600" t="s">
        <v>175</v>
      </c>
      <c r="D1199" s="600" t="s">
        <v>32</v>
      </c>
      <c r="E1199" s="600" t="s">
        <v>1206</v>
      </c>
      <c r="F1199" s="602">
        <v>37</v>
      </c>
      <c r="G1199" s="602">
        <v>6</v>
      </c>
      <c r="H1199" s="602">
        <v>17</v>
      </c>
      <c r="I1199" s="602">
        <v>10</v>
      </c>
      <c r="J1199" s="602">
        <v>4</v>
      </c>
    </row>
    <row r="1200" spans="1:10" s="193" customFormat="1" ht="12.75" customHeight="1">
      <c r="A1200" s="600" t="s">
        <v>5840</v>
      </c>
      <c r="B1200" s="601">
        <v>4</v>
      </c>
      <c r="C1200" s="600" t="s">
        <v>175</v>
      </c>
      <c r="D1200" s="600" t="s">
        <v>119</v>
      </c>
      <c r="E1200" s="600" t="s">
        <v>1206</v>
      </c>
      <c r="F1200" s="602">
        <v>17</v>
      </c>
      <c r="G1200" s="602">
        <v>0</v>
      </c>
      <c r="H1200" s="602">
        <v>13</v>
      </c>
      <c r="I1200" s="602">
        <v>4</v>
      </c>
      <c r="J1200" s="602">
        <v>0</v>
      </c>
    </row>
    <row r="1201" spans="1:10" s="193" customFormat="1" ht="12.75" customHeight="1">
      <c r="A1201" s="600" t="s">
        <v>5841</v>
      </c>
      <c r="B1201" s="601">
        <v>4</v>
      </c>
      <c r="C1201" s="600" t="s">
        <v>175</v>
      </c>
      <c r="D1201" s="600" t="s">
        <v>79</v>
      </c>
      <c r="E1201" s="600" t="s">
        <v>1206</v>
      </c>
      <c r="F1201" s="602">
        <v>6</v>
      </c>
      <c r="G1201" s="602">
        <v>1</v>
      </c>
      <c r="H1201" s="602">
        <v>1</v>
      </c>
      <c r="I1201" s="602">
        <v>4</v>
      </c>
      <c r="J1201" s="602">
        <v>0</v>
      </c>
    </row>
    <row r="1202" spans="1:10" s="193" customFormat="1" ht="12.75" customHeight="1">
      <c r="A1202" s="600" t="s">
        <v>5842</v>
      </c>
      <c r="B1202" s="601">
        <v>4</v>
      </c>
      <c r="C1202" s="600" t="s">
        <v>175</v>
      </c>
      <c r="D1202" s="600" t="s">
        <v>80</v>
      </c>
      <c r="E1202" s="600" t="s">
        <v>1206</v>
      </c>
      <c r="F1202" s="602">
        <v>20</v>
      </c>
      <c r="G1202" s="602">
        <v>2</v>
      </c>
      <c r="H1202" s="602">
        <v>11</v>
      </c>
      <c r="I1202" s="602">
        <v>6</v>
      </c>
      <c r="J1202" s="602">
        <v>1</v>
      </c>
    </row>
    <row r="1203" spans="1:10" s="193" customFormat="1" ht="12.75" customHeight="1">
      <c r="A1203" s="600" t="s">
        <v>5843</v>
      </c>
      <c r="B1203" s="601">
        <v>4</v>
      </c>
      <c r="C1203" s="600" t="s">
        <v>175</v>
      </c>
      <c r="D1203" s="600" t="s">
        <v>149</v>
      </c>
      <c r="E1203" s="600" t="s">
        <v>1206</v>
      </c>
      <c r="F1203" s="602">
        <v>16</v>
      </c>
      <c r="G1203" s="602">
        <v>0</v>
      </c>
      <c r="H1203" s="602">
        <v>8</v>
      </c>
      <c r="I1203" s="602">
        <v>4</v>
      </c>
      <c r="J1203" s="602">
        <v>4</v>
      </c>
    </row>
    <row r="1204" spans="1:10" s="193" customFormat="1" ht="12.75" customHeight="1">
      <c r="A1204" s="600" t="s">
        <v>5844</v>
      </c>
      <c r="B1204" s="601">
        <v>4</v>
      </c>
      <c r="C1204" s="600" t="s">
        <v>175</v>
      </c>
      <c r="D1204" s="600" t="s">
        <v>81</v>
      </c>
      <c r="E1204" s="600" t="s">
        <v>1206</v>
      </c>
      <c r="F1204" s="602">
        <v>22</v>
      </c>
      <c r="G1204" s="602">
        <v>1</v>
      </c>
      <c r="H1204" s="602">
        <v>14</v>
      </c>
      <c r="I1204" s="602">
        <v>4</v>
      </c>
      <c r="J1204" s="602">
        <v>3</v>
      </c>
    </row>
    <row r="1205" spans="1:10" s="193" customFormat="1" ht="12.75" customHeight="1">
      <c r="A1205" s="600" t="s">
        <v>5845</v>
      </c>
      <c r="B1205" s="601">
        <v>4</v>
      </c>
      <c r="C1205" s="600" t="s">
        <v>175</v>
      </c>
      <c r="D1205" s="600" t="s">
        <v>33</v>
      </c>
      <c r="E1205" s="600" t="s">
        <v>1206</v>
      </c>
      <c r="F1205" s="602">
        <v>12</v>
      </c>
      <c r="G1205" s="602">
        <v>0</v>
      </c>
      <c r="H1205" s="602">
        <v>8</v>
      </c>
      <c r="I1205" s="602">
        <v>2</v>
      </c>
      <c r="J1205" s="602">
        <v>2</v>
      </c>
    </row>
    <row r="1206" spans="1:10" s="193" customFormat="1" ht="12.75" customHeight="1">
      <c r="A1206" s="600" t="s">
        <v>5846</v>
      </c>
      <c r="B1206" s="601">
        <v>4</v>
      </c>
      <c r="C1206" s="600" t="s">
        <v>175</v>
      </c>
      <c r="D1206" s="600" t="s">
        <v>91</v>
      </c>
      <c r="E1206" s="600" t="s">
        <v>1206</v>
      </c>
      <c r="F1206" s="602">
        <v>4</v>
      </c>
      <c r="G1206" s="602">
        <v>1</v>
      </c>
      <c r="H1206" s="602">
        <v>2</v>
      </c>
      <c r="I1206" s="602">
        <v>1</v>
      </c>
      <c r="J1206" s="602">
        <v>0</v>
      </c>
    </row>
    <row r="1207" spans="1:10" s="193" customFormat="1" ht="12.75" customHeight="1">
      <c r="A1207" s="600" t="s">
        <v>5847</v>
      </c>
      <c r="B1207" s="601">
        <v>4</v>
      </c>
      <c r="C1207" s="600" t="s">
        <v>175</v>
      </c>
      <c r="D1207" s="600" t="s">
        <v>34</v>
      </c>
      <c r="E1207" s="600" t="s">
        <v>1206</v>
      </c>
      <c r="F1207" s="602">
        <v>11</v>
      </c>
      <c r="G1207" s="602">
        <v>1</v>
      </c>
      <c r="H1207" s="602">
        <v>6</v>
      </c>
      <c r="I1207" s="602">
        <v>4</v>
      </c>
      <c r="J1207" s="602">
        <v>0</v>
      </c>
    </row>
    <row r="1208" spans="1:10" s="193" customFormat="1" ht="12.75" customHeight="1">
      <c r="A1208" s="600" t="s">
        <v>5848</v>
      </c>
      <c r="B1208" s="601">
        <v>4</v>
      </c>
      <c r="C1208" s="600" t="s">
        <v>175</v>
      </c>
      <c r="D1208" s="600" t="s">
        <v>188</v>
      </c>
      <c r="E1208" s="600" t="s">
        <v>1206</v>
      </c>
      <c r="F1208" s="602">
        <v>5</v>
      </c>
      <c r="G1208" s="602">
        <v>0</v>
      </c>
      <c r="H1208" s="602">
        <v>3</v>
      </c>
      <c r="I1208" s="602">
        <v>2</v>
      </c>
      <c r="J1208" s="602">
        <v>0</v>
      </c>
    </row>
    <row r="1209" spans="1:10" s="193" customFormat="1" ht="12.75" customHeight="1">
      <c r="A1209" s="600" t="s">
        <v>5849</v>
      </c>
      <c r="B1209" s="601">
        <v>4</v>
      </c>
      <c r="C1209" s="600" t="s">
        <v>175</v>
      </c>
      <c r="D1209" s="600" t="s">
        <v>150</v>
      </c>
      <c r="E1209" s="600" t="s">
        <v>1206</v>
      </c>
      <c r="F1209" s="602">
        <v>12</v>
      </c>
      <c r="G1209" s="602">
        <v>1</v>
      </c>
      <c r="H1209" s="602">
        <v>8</v>
      </c>
      <c r="I1209" s="602">
        <v>3</v>
      </c>
      <c r="J1209" s="602">
        <v>0</v>
      </c>
    </row>
    <row r="1210" spans="1:10" s="193" customFormat="1" ht="12.75" customHeight="1">
      <c r="A1210" s="600" t="s">
        <v>5850</v>
      </c>
      <c r="B1210" s="601">
        <v>4</v>
      </c>
      <c r="C1210" s="600" t="s">
        <v>175</v>
      </c>
      <c r="D1210" s="600" t="s">
        <v>164</v>
      </c>
      <c r="E1210" s="600" t="s">
        <v>1206</v>
      </c>
      <c r="F1210" s="602">
        <v>5</v>
      </c>
      <c r="G1210" s="602">
        <v>0</v>
      </c>
      <c r="H1210" s="602">
        <v>4</v>
      </c>
      <c r="I1210" s="602">
        <v>1</v>
      </c>
      <c r="J1210" s="602">
        <v>0</v>
      </c>
    </row>
    <row r="1211" spans="1:10" s="193" customFormat="1" ht="12.75" customHeight="1">
      <c r="A1211" s="600" t="s">
        <v>5851</v>
      </c>
      <c r="B1211" s="601">
        <v>4</v>
      </c>
      <c r="C1211" s="600" t="s">
        <v>175</v>
      </c>
      <c r="D1211" s="600" t="s">
        <v>189</v>
      </c>
      <c r="E1211" s="600" t="s">
        <v>1206</v>
      </c>
      <c r="F1211" s="602">
        <v>10</v>
      </c>
      <c r="G1211" s="602">
        <v>1</v>
      </c>
      <c r="H1211" s="602">
        <v>6</v>
      </c>
      <c r="I1211" s="602">
        <v>2</v>
      </c>
      <c r="J1211" s="602">
        <v>1</v>
      </c>
    </row>
    <row r="1212" spans="1:10" s="193" customFormat="1" ht="12.75" customHeight="1">
      <c r="A1212" s="600" t="s">
        <v>5852</v>
      </c>
      <c r="B1212" s="601">
        <v>4</v>
      </c>
      <c r="C1212" s="600" t="s">
        <v>175</v>
      </c>
      <c r="D1212" s="600" t="s">
        <v>165</v>
      </c>
      <c r="E1212" s="600" t="s">
        <v>1206</v>
      </c>
      <c r="F1212" s="602">
        <v>12</v>
      </c>
      <c r="G1212" s="602">
        <v>0</v>
      </c>
      <c r="H1212" s="602">
        <v>9</v>
      </c>
      <c r="I1212" s="602">
        <v>3</v>
      </c>
      <c r="J1212" s="602">
        <v>0</v>
      </c>
    </row>
    <row r="1213" spans="1:10" s="193" customFormat="1" ht="12.75" customHeight="1">
      <c r="A1213" s="600" t="s">
        <v>5853</v>
      </c>
      <c r="B1213" s="601">
        <v>4</v>
      </c>
      <c r="C1213" s="600" t="s">
        <v>175</v>
      </c>
      <c r="D1213" s="600" t="s">
        <v>151</v>
      </c>
      <c r="E1213" s="600" t="s">
        <v>1206</v>
      </c>
      <c r="F1213" s="602">
        <v>4</v>
      </c>
      <c r="G1213" s="602">
        <v>0</v>
      </c>
      <c r="H1213" s="602">
        <v>2</v>
      </c>
      <c r="I1213" s="602">
        <v>2</v>
      </c>
      <c r="J1213" s="602">
        <v>0</v>
      </c>
    </row>
    <row r="1214" spans="1:10" s="193" customFormat="1" ht="12.75" customHeight="1">
      <c r="A1214" s="600" t="s">
        <v>5854</v>
      </c>
      <c r="B1214" s="601">
        <v>4</v>
      </c>
      <c r="C1214" s="600" t="s">
        <v>175</v>
      </c>
      <c r="D1214" s="600" t="s">
        <v>92</v>
      </c>
      <c r="E1214" s="600" t="s">
        <v>1206</v>
      </c>
      <c r="F1214" s="602">
        <v>11</v>
      </c>
      <c r="G1214" s="602">
        <v>0</v>
      </c>
      <c r="H1214" s="602">
        <v>6</v>
      </c>
      <c r="I1214" s="602">
        <v>4</v>
      </c>
      <c r="J1214" s="602">
        <v>1</v>
      </c>
    </row>
    <row r="1215" spans="1:10" s="193" customFormat="1" ht="12.75" customHeight="1">
      <c r="A1215" s="600" t="s">
        <v>5855</v>
      </c>
      <c r="B1215" s="601">
        <v>4</v>
      </c>
      <c r="C1215" s="600" t="s">
        <v>175</v>
      </c>
      <c r="D1215" s="600" t="s">
        <v>59</v>
      </c>
      <c r="E1215" s="600" t="s">
        <v>1206</v>
      </c>
      <c r="F1215" s="602">
        <v>1</v>
      </c>
      <c r="G1215" s="602">
        <v>0</v>
      </c>
      <c r="H1215" s="602">
        <v>0</v>
      </c>
      <c r="I1215" s="602">
        <v>1</v>
      </c>
      <c r="J1215" s="602">
        <v>0</v>
      </c>
    </row>
    <row r="1216" spans="1:10" s="193" customFormat="1" ht="12.75" customHeight="1">
      <c r="A1216" s="600" t="s">
        <v>5856</v>
      </c>
      <c r="B1216" s="601">
        <v>4</v>
      </c>
      <c r="C1216" s="600" t="s">
        <v>175</v>
      </c>
      <c r="D1216" s="600" t="s">
        <v>60</v>
      </c>
      <c r="E1216" s="600" t="s">
        <v>1206</v>
      </c>
      <c r="F1216" s="602">
        <v>3</v>
      </c>
      <c r="G1216" s="602">
        <v>0</v>
      </c>
      <c r="H1216" s="602">
        <v>2</v>
      </c>
      <c r="I1216" s="602">
        <v>1</v>
      </c>
      <c r="J1216" s="602">
        <v>0</v>
      </c>
    </row>
    <row r="1217" spans="1:10" s="193" customFormat="1" ht="12.75" customHeight="1">
      <c r="A1217" s="600" t="s">
        <v>5857</v>
      </c>
      <c r="B1217" s="601">
        <v>4</v>
      </c>
      <c r="C1217" s="600" t="s">
        <v>175</v>
      </c>
      <c r="D1217" s="600" t="s">
        <v>208</v>
      </c>
      <c r="E1217" s="600" t="s">
        <v>1206</v>
      </c>
      <c r="F1217" s="602">
        <v>10</v>
      </c>
      <c r="G1217" s="602">
        <v>2</v>
      </c>
      <c r="H1217" s="602">
        <v>7</v>
      </c>
      <c r="I1217" s="602">
        <v>1</v>
      </c>
      <c r="J1217" s="602">
        <v>0</v>
      </c>
    </row>
    <row r="1218" spans="1:10" s="193" customFormat="1" ht="12.75" customHeight="1">
      <c r="A1218" s="600" t="s">
        <v>5858</v>
      </c>
      <c r="B1218" s="601">
        <v>4</v>
      </c>
      <c r="C1218" s="600" t="s">
        <v>175</v>
      </c>
      <c r="D1218" s="600" t="s">
        <v>166</v>
      </c>
      <c r="E1218" s="600" t="s">
        <v>1206</v>
      </c>
      <c r="F1218" s="602">
        <v>3</v>
      </c>
      <c r="G1218" s="602">
        <v>1</v>
      </c>
      <c r="H1218" s="602">
        <v>1</v>
      </c>
      <c r="I1218" s="602">
        <v>1</v>
      </c>
      <c r="J1218" s="602">
        <v>0</v>
      </c>
    </row>
    <row r="1219" spans="1:10" s="193" customFormat="1" ht="12.75" customHeight="1">
      <c r="A1219" s="600" t="s">
        <v>5859</v>
      </c>
      <c r="B1219" s="601">
        <v>4</v>
      </c>
      <c r="C1219" s="600" t="s">
        <v>175</v>
      </c>
      <c r="D1219" s="600" t="s">
        <v>61</v>
      </c>
      <c r="E1219" s="600" t="s">
        <v>1206</v>
      </c>
      <c r="F1219" s="602">
        <v>28</v>
      </c>
      <c r="G1219" s="602">
        <v>0</v>
      </c>
      <c r="H1219" s="602">
        <v>19</v>
      </c>
      <c r="I1219" s="602">
        <v>6</v>
      </c>
      <c r="J1219" s="602">
        <v>3</v>
      </c>
    </row>
    <row r="1220" spans="1:10" s="193" customFormat="1" ht="12.75" customHeight="1">
      <c r="A1220" s="600" t="s">
        <v>5860</v>
      </c>
      <c r="B1220" s="601">
        <v>4</v>
      </c>
      <c r="C1220" s="600" t="s">
        <v>175</v>
      </c>
      <c r="D1220" s="600" t="s">
        <v>82</v>
      </c>
      <c r="E1220" s="600" t="s">
        <v>1206</v>
      </c>
      <c r="F1220" s="602">
        <v>32</v>
      </c>
      <c r="G1220" s="602">
        <v>2</v>
      </c>
      <c r="H1220" s="602">
        <v>14</v>
      </c>
      <c r="I1220" s="602">
        <v>15</v>
      </c>
      <c r="J1220" s="602">
        <v>1</v>
      </c>
    </row>
    <row r="1221" spans="1:10" s="193" customFormat="1" ht="12.75" customHeight="1">
      <c r="A1221" s="600" t="s">
        <v>5861</v>
      </c>
      <c r="B1221" s="601">
        <v>4</v>
      </c>
      <c r="C1221" s="600" t="s">
        <v>175</v>
      </c>
      <c r="D1221" s="600" t="s">
        <v>167</v>
      </c>
      <c r="E1221" s="600" t="s">
        <v>1206</v>
      </c>
      <c r="F1221" s="602">
        <v>11</v>
      </c>
      <c r="G1221" s="602">
        <v>2</v>
      </c>
      <c r="H1221" s="602">
        <v>7</v>
      </c>
      <c r="I1221" s="602">
        <v>1</v>
      </c>
      <c r="J1221" s="602">
        <v>1</v>
      </c>
    </row>
    <row r="1222" spans="1:10" s="193" customFormat="1" ht="12.75" customHeight="1">
      <c r="A1222" s="600" t="s">
        <v>5862</v>
      </c>
      <c r="B1222" s="601">
        <v>4</v>
      </c>
      <c r="C1222" s="600" t="s">
        <v>175</v>
      </c>
      <c r="D1222" s="600" t="s">
        <v>83</v>
      </c>
      <c r="E1222" s="600" t="s">
        <v>1206</v>
      </c>
      <c r="F1222" s="602">
        <v>5</v>
      </c>
      <c r="G1222" s="602">
        <v>0</v>
      </c>
      <c r="H1222" s="602">
        <v>4</v>
      </c>
      <c r="I1222" s="602">
        <v>1</v>
      </c>
      <c r="J1222" s="602">
        <v>0</v>
      </c>
    </row>
    <row r="1223" spans="1:10" s="193" customFormat="1" ht="12.75">
      <c r="A1223" s="600" t="s">
        <v>5863</v>
      </c>
      <c r="B1223" s="601">
        <v>4</v>
      </c>
      <c r="C1223" s="600" t="s">
        <v>175</v>
      </c>
      <c r="D1223" s="600" t="s">
        <v>84</v>
      </c>
      <c r="E1223" s="600" t="s">
        <v>1206</v>
      </c>
      <c r="F1223" s="602">
        <v>15</v>
      </c>
      <c r="G1223" s="602">
        <v>1</v>
      </c>
      <c r="H1223" s="602">
        <v>8</v>
      </c>
      <c r="I1223" s="602">
        <v>6</v>
      </c>
      <c r="J1223" s="602">
        <v>0</v>
      </c>
    </row>
    <row r="1224" spans="1:10" s="193" customFormat="1" ht="12.75" customHeight="1">
      <c r="A1224" s="600" t="s">
        <v>8097</v>
      </c>
      <c r="B1224" s="601">
        <v>4</v>
      </c>
      <c r="C1224" s="600" t="s">
        <v>175</v>
      </c>
      <c r="D1224" s="600" t="s">
        <v>179</v>
      </c>
      <c r="E1224" s="600" t="s">
        <v>1206</v>
      </c>
      <c r="F1224" s="602">
        <v>4</v>
      </c>
      <c r="G1224" s="602">
        <v>1</v>
      </c>
      <c r="H1224" s="602">
        <v>2</v>
      </c>
      <c r="I1224" s="602">
        <v>1</v>
      </c>
      <c r="J1224" s="602">
        <v>0</v>
      </c>
    </row>
    <row r="1225" spans="1:10" s="193" customFormat="1" ht="12.75" customHeight="1">
      <c r="A1225" s="600" t="s">
        <v>5864</v>
      </c>
      <c r="B1225" s="601">
        <v>4</v>
      </c>
      <c r="C1225" s="600" t="s">
        <v>175</v>
      </c>
      <c r="D1225" s="600" t="s">
        <v>35</v>
      </c>
      <c r="E1225" s="600" t="s">
        <v>1206</v>
      </c>
      <c r="F1225" s="602">
        <v>15</v>
      </c>
      <c r="G1225" s="602">
        <v>1</v>
      </c>
      <c r="H1225" s="602">
        <v>7</v>
      </c>
      <c r="I1225" s="602">
        <v>6</v>
      </c>
      <c r="J1225" s="602">
        <v>1</v>
      </c>
    </row>
    <row r="1226" spans="1:10" s="193" customFormat="1" ht="12.75" customHeight="1">
      <c r="A1226" s="600" t="s">
        <v>5865</v>
      </c>
      <c r="B1226" s="601">
        <v>4</v>
      </c>
      <c r="C1226" s="600" t="s">
        <v>175</v>
      </c>
      <c r="D1226" s="600" t="s">
        <v>190</v>
      </c>
      <c r="E1226" s="600" t="s">
        <v>1206</v>
      </c>
      <c r="F1226" s="602">
        <v>20</v>
      </c>
      <c r="G1226" s="602">
        <v>0</v>
      </c>
      <c r="H1226" s="602">
        <v>13</v>
      </c>
      <c r="I1226" s="602">
        <v>6</v>
      </c>
      <c r="J1226" s="602">
        <v>1</v>
      </c>
    </row>
    <row r="1227" spans="1:10" s="193" customFormat="1" ht="12.75" customHeight="1">
      <c r="A1227" s="600" t="s">
        <v>5866</v>
      </c>
      <c r="B1227" s="601">
        <v>4</v>
      </c>
      <c r="C1227" s="600" t="s">
        <v>175</v>
      </c>
      <c r="D1227" s="600" t="s">
        <v>93</v>
      </c>
      <c r="E1227" s="600" t="s">
        <v>1206</v>
      </c>
      <c r="F1227" s="602">
        <v>9</v>
      </c>
      <c r="G1227" s="602">
        <v>1</v>
      </c>
      <c r="H1227" s="602">
        <v>7</v>
      </c>
      <c r="I1227" s="602">
        <v>1</v>
      </c>
      <c r="J1227" s="602">
        <v>0</v>
      </c>
    </row>
    <row r="1228" spans="1:10" s="193" customFormat="1" ht="12.75" customHeight="1">
      <c r="A1228" s="600" t="s">
        <v>5867</v>
      </c>
      <c r="B1228" s="601">
        <v>4</v>
      </c>
      <c r="C1228" s="600" t="s">
        <v>175</v>
      </c>
      <c r="D1228" s="600" t="s">
        <v>209</v>
      </c>
      <c r="E1228" s="600" t="s">
        <v>1206</v>
      </c>
      <c r="F1228" s="602">
        <v>8</v>
      </c>
      <c r="G1228" s="602">
        <v>0</v>
      </c>
      <c r="H1228" s="602">
        <v>8</v>
      </c>
      <c r="I1228" s="602">
        <v>0</v>
      </c>
      <c r="J1228" s="602">
        <v>0</v>
      </c>
    </row>
    <row r="1229" spans="1:10" s="193" customFormat="1" ht="12.75" customHeight="1">
      <c r="A1229" s="600" t="s">
        <v>5868</v>
      </c>
      <c r="B1229" s="601">
        <v>4</v>
      </c>
      <c r="C1229" s="600" t="s">
        <v>175</v>
      </c>
      <c r="D1229" s="600" t="s">
        <v>210</v>
      </c>
      <c r="E1229" s="600" t="s">
        <v>1206</v>
      </c>
      <c r="F1229" s="602">
        <v>4</v>
      </c>
      <c r="G1229" s="602">
        <v>0</v>
      </c>
      <c r="H1229" s="602">
        <v>2</v>
      </c>
      <c r="I1229" s="602">
        <v>2</v>
      </c>
      <c r="J1229" s="602">
        <v>0</v>
      </c>
    </row>
    <row r="1230" spans="1:10" s="193" customFormat="1" ht="12.75" customHeight="1">
      <c r="A1230" s="600" t="s">
        <v>5869</v>
      </c>
      <c r="B1230" s="601">
        <v>4</v>
      </c>
      <c r="C1230" s="600" t="s">
        <v>175</v>
      </c>
      <c r="D1230" s="600" t="s">
        <v>191</v>
      </c>
      <c r="E1230" s="600" t="s">
        <v>1206</v>
      </c>
      <c r="F1230" s="602">
        <v>5</v>
      </c>
      <c r="G1230" s="602">
        <v>1</v>
      </c>
      <c r="H1230" s="602">
        <v>4</v>
      </c>
      <c r="I1230" s="602">
        <v>0</v>
      </c>
      <c r="J1230" s="602">
        <v>0</v>
      </c>
    </row>
    <row r="1231" spans="1:10" s="193" customFormat="1" ht="12.75" customHeight="1">
      <c r="A1231" s="600" t="s">
        <v>5870</v>
      </c>
      <c r="B1231" s="601">
        <v>4</v>
      </c>
      <c r="C1231" s="600" t="s">
        <v>175</v>
      </c>
      <c r="D1231" s="600" t="s">
        <v>192</v>
      </c>
      <c r="E1231" s="600" t="s">
        <v>1206</v>
      </c>
      <c r="F1231" s="602">
        <v>3</v>
      </c>
      <c r="G1231" s="602">
        <v>1</v>
      </c>
      <c r="H1231" s="602">
        <v>2</v>
      </c>
      <c r="I1231" s="602">
        <v>0</v>
      </c>
      <c r="J1231" s="602">
        <v>0</v>
      </c>
    </row>
    <row r="1232" spans="1:10" s="193" customFormat="1" ht="12.75" customHeight="1">
      <c r="A1232" s="600" t="s">
        <v>5871</v>
      </c>
      <c r="B1232" s="601">
        <v>4</v>
      </c>
      <c r="C1232" s="600" t="s">
        <v>175</v>
      </c>
      <c r="D1232" s="600" t="s">
        <v>152</v>
      </c>
      <c r="E1232" s="600" t="s">
        <v>1206</v>
      </c>
      <c r="F1232" s="602">
        <v>10</v>
      </c>
      <c r="G1232" s="602">
        <v>0</v>
      </c>
      <c r="H1232" s="602">
        <v>9</v>
      </c>
      <c r="I1232" s="602">
        <v>1</v>
      </c>
      <c r="J1232" s="602">
        <v>0</v>
      </c>
    </row>
    <row r="1233" spans="1:10" s="193" customFormat="1" ht="12.75" customHeight="1">
      <c r="A1233" s="600" t="s">
        <v>8098</v>
      </c>
      <c r="B1233" s="601">
        <v>4</v>
      </c>
      <c r="C1233" s="600" t="s">
        <v>175</v>
      </c>
      <c r="D1233" s="600" t="s">
        <v>168</v>
      </c>
      <c r="E1233" s="600" t="s">
        <v>1206</v>
      </c>
      <c r="F1233" s="602">
        <v>3</v>
      </c>
      <c r="G1233" s="602">
        <v>0</v>
      </c>
      <c r="H1233" s="602">
        <v>2</v>
      </c>
      <c r="I1233" s="602">
        <v>1</v>
      </c>
      <c r="J1233" s="602">
        <v>0</v>
      </c>
    </row>
    <row r="1234" spans="1:10" s="193" customFormat="1" ht="12.75" customHeight="1">
      <c r="A1234" s="600" t="s">
        <v>5872</v>
      </c>
      <c r="B1234" s="601">
        <v>4</v>
      </c>
      <c r="C1234" s="600" t="s">
        <v>175</v>
      </c>
      <c r="D1234" s="600" t="s">
        <v>153</v>
      </c>
      <c r="E1234" s="600" t="s">
        <v>1206</v>
      </c>
      <c r="F1234" s="602">
        <v>8</v>
      </c>
      <c r="G1234" s="602">
        <v>1</v>
      </c>
      <c r="H1234" s="602">
        <v>3</v>
      </c>
      <c r="I1234" s="602">
        <v>3</v>
      </c>
      <c r="J1234" s="602">
        <v>1</v>
      </c>
    </row>
    <row r="1235" spans="1:10" s="193" customFormat="1" ht="12.75" customHeight="1">
      <c r="A1235" s="600" t="s">
        <v>5873</v>
      </c>
      <c r="B1235" s="601">
        <v>4</v>
      </c>
      <c r="C1235" s="600" t="s">
        <v>175</v>
      </c>
      <c r="D1235" s="600" t="s">
        <v>36</v>
      </c>
      <c r="E1235" s="600" t="s">
        <v>1206</v>
      </c>
      <c r="F1235" s="602">
        <v>7</v>
      </c>
      <c r="G1235" s="602">
        <v>1</v>
      </c>
      <c r="H1235" s="602">
        <v>5</v>
      </c>
      <c r="I1235" s="602">
        <v>0</v>
      </c>
      <c r="J1235" s="602">
        <v>1</v>
      </c>
    </row>
    <row r="1236" spans="1:10" s="193" customFormat="1" ht="12.75" customHeight="1">
      <c r="A1236" s="600" t="s">
        <v>5874</v>
      </c>
      <c r="B1236" s="601">
        <v>4</v>
      </c>
      <c r="C1236" s="600" t="s">
        <v>175</v>
      </c>
      <c r="D1236" s="600" t="s">
        <v>62</v>
      </c>
      <c r="E1236" s="600" t="s">
        <v>1206</v>
      </c>
      <c r="F1236" s="602">
        <v>3</v>
      </c>
      <c r="G1236" s="602">
        <v>1</v>
      </c>
      <c r="H1236" s="602">
        <v>2</v>
      </c>
      <c r="I1236" s="602">
        <v>0</v>
      </c>
      <c r="J1236" s="602">
        <v>0</v>
      </c>
    </row>
    <row r="1237" spans="1:10" s="193" customFormat="1" ht="12.75" customHeight="1">
      <c r="A1237" s="600" t="s">
        <v>5875</v>
      </c>
      <c r="B1237" s="601">
        <v>4</v>
      </c>
      <c r="C1237" s="600" t="s">
        <v>175</v>
      </c>
      <c r="D1237" s="600" t="s">
        <v>37</v>
      </c>
      <c r="E1237" s="600" t="s">
        <v>1206</v>
      </c>
      <c r="F1237" s="602">
        <v>10</v>
      </c>
      <c r="G1237" s="602">
        <v>1</v>
      </c>
      <c r="H1237" s="602">
        <v>6</v>
      </c>
      <c r="I1237" s="602">
        <v>3</v>
      </c>
      <c r="J1237" s="602">
        <v>0</v>
      </c>
    </row>
    <row r="1238" spans="1:10" s="193" customFormat="1" ht="12.75" customHeight="1">
      <c r="A1238" s="600" t="s">
        <v>5876</v>
      </c>
      <c r="B1238" s="601">
        <v>4</v>
      </c>
      <c r="C1238" s="600" t="s">
        <v>175</v>
      </c>
      <c r="D1238" s="600" t="s">
        <v>220</v>
      </c>
      <c r="E1238" s="600" t="s">
        <v>1206</v>
      </c>
      <c r="F1238" s="602">
        <v>11</v>
      </c>
      <c r="G1238" s="602">
        <v>1</v>
      </c>
      <c r="H1238" s="602">
        <v>5</v>
      </c>
      <c r="I1238" s="602">
        <v>3</v>
      </c>
      <c r="J1238" s="602">
        <v>2</v>
      </c>
    </row>
    <row r="1239" spans="1:10" s="193" customFormat="1" ht="12.75" customHeight="1">
      <c r="A1239" s="600" t="s">
        <v>5877</v>
      </c>
      <c r="B1239" s="601">
        <v>4</v>
      </c>
      <c r="C1239" s="600" t="s">
        <v>175</v>
      </c>
      <c r="D1239" s="600" t="s">
        <v>38</v>
      </c>
      <c r="E1239" s="600" t="s">
        <v>1206</v>
      </c>
      <c r="F1239" s="602">
        <v>4</v>
      </c>
      <c r="G1239" s="602">
        <v>0</v>
      </c>
      <c r="H1239" s="602">
        <v>2</v>
      </c>
      <c r="I1239" s="602">
        <v>2</v>
      </c>
      <c r="J1239" s="602">
        <v>0</v>
      </c>
    </row>
    <row r="1240" spans="1:10" s="193" customFormat="1" ht="12.75" customHeight="1">
      <c r="A1240" s="600" t="s">
        <v>5878</v>
      </c>
      <c r="B1240" s="601">
        <v>4</v>
      </c>
      <c r="C1240" s="600" t="s">
        <v>175</v>
      </c>
      <c r="D1240" s="600" t="s">
        <v>63</v>
      </c>
      <c r="E1240" s="600" t="s">
        <v>1206</v>
      </c>
      <c r="F1240" s="602">
        <v>8</v>
      </c>
      <c r="G1240" s="602">
        <v>3</v>
      </c>
      <c r="H1240" s="602">
        <v>2</v>
      </c>
      <c r="I1240" s="602">
        <v>3</v>
      </c>
      <c r="J1240" s="602">
        <v>0</v>
      </c>
    </row>
    <row r="1241" spans="1:10" s="193" customFormat="1" ht="12.75" customHeight="1">
      <c r="A1241" s="600" t="s">
        <v>5879</v>
      </c>
      <c r="B1241" s="601">
        <v>4</v>
      </c>
      <c r="C1241" s="600" t="s">
        <v>175</v>
      </c>
      <c r="D1241" s="600" t="s">
        <v>221</v>
      </c>
      <c r="E1241" s="600" t="s">
        <v>1206</v>
      </c>
      <c r="F1241" s="602">
        <v>9</v>
      </c>
      <c r="G1241" s="602">
        <v>4</v>
      </c>
      <c r="H1241" s="602">
        <v>5</v>
      </c>
      <c r="I1241" s="602">
        <v>0</v>
      </c>
      <c r="J1241" s="602">
        <v>0</v>
      </c>
    </row>
    <row r="1242" spans="1:10" s="193" customFormat="1" ht="12.75" customHeight="1">
      <c r="A1242" s="600" t="s">
        <v>5880</v>
      </c>
      <c r="B1242" s="601">
        <v>4</v>
      </c>
      <c r="C1242" s="600" t="s">
        <v>175</v>
      </c>
      <c r="D1242" s="600" t="s">
        <v>193</v>
      </c>
      <c r="E1242" s="600" t="s">
        <v>1206</v>
      </c>
      <c r="F1242" s="602">
        <v>3</v>
      </c>
      <c r="G1242" s="602">
        <v>0</v>
      </c>
      <c r="H1242" s="602">
        <v>2</v>
      </c>
      <c r="I1242" s="602">
        <v>1</v>
      </c>
      <c r="J1242" s="602">
        <v>0</v>
      </c>
    </row>
    <row r="1243" spans="1:10" s="193" customFormat="1" ht="12.75" customHeight="1">
      <c r="A1243" s="600" t="s">
        <v>5881</v>
      </c>
      <c r="B1243" s="601">
        <v>4</v>
      </c>
      <c r="C1243" s="600" t="s">
        <v>175</v>
      </c>
      <c r="D1243" s="600" t="s">
        <v>222</v>
      </c>
      <c r="E1243" s="600" t="s">
        <v>1206</v>
      </c>
      <c r="F1243" s="602">
        <v>10</v>
      </c>
      <c r="G1243" s="602">
        <v>1</v>
      </c>
      <c r="H1243" s="602">
        <v>7</v>
      </c>
      <c r="I1243" s="602">
        <v>1</v>
      </c>
      <c r="J1243" s="602">
        <v>1</v>
      </c>
    </row>
    <row r="1244" spans="1:10" s="193" customFormat="1" ht="12.75" customHeight="1">
      <c r="A1244" s="600" t="s">
        <v>5882</v>
      </c>
      <c r="B1244" s="601">
        <v>4</v>
      </c>
      <c r="C1244" s="600" t="s">
        <v>175</v>
      </c>
      <c r="D1244" s="600" t="s">
        <v>211</v>
      </c>
      <c r="E1244" s="600" t="s">
        <v>1206</v>
      </c>
      <c r="F1244" s="602">
        <v>12</v>
      </c>
      <c r="G1244" s="602">
        <v>0</v>
      </c>
      <c r="H1244" s="602">
        <v>9</v>
      </c>
      <c r="I1244" s="602">
        <v>2</v>
      </c>
      <c r="J1244" s="602">
        <v>1</v>
      </c>
    </row>
    <row r="1245" spans="1:10" s="193" customFormat="1" ht="12.75" customHeight="1">
      <c r="A1245" s="600" t="s">
        <v>5883</v>
      </c>
      <c r="B1245" s="601">
        <v>4</v>
      </c>
      <c r="C1245" s="600" t="s">
        <v>175</v>
      </c>
      <c r="D1245" s="600" t="s">
        <v>212</v>
      </c>
      <c r="E1245" s="600" t="s">
        <v>1206</v>
      </c>
      <c r="F1245" s="602">
        <v>7</v>
      </c>
      <c r="G1245" s="602">
        <v>0</v>
      </c>
      <c r="H1245" s="602">
        <v>5</v>
      </c>
      <c r="I1245" s="602">
        <v>1</v>
      </c>
      <c r="J1245" s="602">
        <v>1</v>
      </c>
    </row>
    <row r="1246" spans="1:10" s="193" customFormat="1" ht="12.75" customHeight="1">
      <c r="A1246" s="600" t="s">
        <v>5884</v>
      </c>
      <c r="B1246" s="601">
        <v>4</v>
      </c>
      <c r="C1246" s="600" t="s">
        <v>175</v>
      </c>
      <c r="D1246" s="600" t="s">
        <v>169</v>
      </c>
      <c r="E1246" s="600" t="s">
        <v>1206</v>
      </c>
      <c r="F1246" s="602">
        <v>2</v>
      </c>
      <c r="G1246" s="602">
        <v>1</v>
      </c>
      <c r="H1246" s="602">
        <v>1</v>
      </c>
      <c r="I1246" s="602">
        <v>0</v>
      </c>
      <c r="J1246" s="602">
        <v>0</v>
      </c>
    </row>
    <row r="1247" spans="1:10" s="193" customFormat="1" ht="12.75" customHeight="1">
      <c r="A1247" s="600" t="s">
        <v>5885</v>
      </c>
      <c r="B1247" s="601">
        <v>4</v>
      </c>
      <c r="C1247" s="600" t="s">
        <v>175</v>
      </c>
      <c r="D1247" s="600" t="s">
        <v>194</v>
      </c>
      <c r="E1247" s="600" t="s">
        <v>1206</v>
      </c>
      <c r="F1247" s="602">
        <v>10</v>
      </c>
      <c r="G1247" s="602">
        <v>1</v>
      </c>
      <c r="H1247" s="602">
        <v>6</v>
      </c>
      <c r="I1247" s="602">
        <v>3</v>
      </c>
      <c r="J1247" s="602">
        <v>0</v>
      </c>
    </row>
    <row r="1248" spans="1:10" s="193" customFormat="1" ht="12.75" customHeight="1">
      <c r="A1248" s="600" t="s">
        <v>5886</v>
      </c>
      <c r="B1248" s="601">
        <v>4</v>
      </c>
      <c r="C1248" s="600" t="s">
        <v>175</v>
      </c>
      <c r="D1248" s="600" t="s">
        <v>94</v>
      </c>
      <c r="E1248" s="600" t="s">
        <v>1206</v>
      </c>
      <c r="F1248" s="602">
        <v>2</v>
      </c>
      <c r="G1248" s="602">
        <v>0</v>
      </c>
      <c r="H1248" s="602">
        <v>1</v>
      </c>
      <c r="I1248" s="602">
        <v>1</v>
      </c>
      <c r="J1248" s="602">
        <v>0</v>
      </c>
    </row>
    <row r="1249" spans="1:10" s="193" customFormat="1" ht="12.75" customHeight="1">
      <c r="A1249" s="600" t="s">
        <v>5887</v>
      </c>
      <c r="B1249" s="601">
        <v>4</v>
      </c>
      <c r="C1249" s="600" t="s">
        <v>175</v>
      </c>
      <c r="D1249" s="600" t="s">
        <v>154</v>
      </c>
      <c r="E1249" s="600" t="s">
        <v>1206</v>
      </c>
      <c r="F1249" s="602">
        <v>17</v>
      </c>
      <c r="G1249" s="602">
        <v>0</v>
      </c>
      <c r="H1249" s="602">
        <v>13</v>
      </c>
      <c r="I1249" s="602">
        <v>2</v>
      </c>
      <c r="J1249" s="602">
        <v>2</v>
      </c>
    </row>
    <row r="1250" spans="1:10" s="193" customFormat="1" ht="12.75" customHeight="1">
      <c r="A1250" s="600" t="s">
        <v>5888</v>
      </c>
      <c r="B1250" s="601">
        <v>4</v>
      </c>
      <c r="C1250" s="600" t="s">
        <v>175</v>
      </c>
      <c r="D1250" s="600" t="s">
        <v>39</v>
      </c>
      <c r="E1250" s="600" t="s">
        <v>1206</v>
      </c>
      <c r="F1250" s="602">
        <v>5</v>
      </c>
      <c r="G1250" s="602">
        <v>0</v>
      </c>
      <c r="H1250" s="602">
        <v>3</v>
      </c>
      <c r="I1250" s="602">
        <v>1</v>
      </c>
      <c r="J1250" s="602">
        <v>1</v>
      </c>
    </row>
    <row r="1251" spans="1:10" s="193" customFormat="1" ht="12.75" customHeight="1">
      <c r="A1251" s="600" t="s">
        <v>5889</v>
      </c>
      <c r="B1251" s="601">
        <v>4</v>
      </c>
      <c r="C1251" s="600" t="s">
        <v>175</v>
      </c>
      <c r="D1251" s="600" t="s">
        <v>223</v>
      </c>
      <c r="E1251" s="600" t="s">
        <v>1206</v>
      </c>
      <c r="F1251" s="602">
        <v>28</v>
      </c>
      <c r="G1251" s="602">
        <v>2</v>
      </c>
      <c r="H1251" s="602">
        <v>20</v>
      </c>
      <c r="I1251" s="602">
        <v>3</v>
      </c>
      <c r="J1251" s="602">
        <v>3</v>
      </c>
    </row>
    <row r="1252" spans="1:10" s="193" customFormat="1" ht="12.75" customHeight="1">
      <c r="A1252" s="600" t="s">
        <v>5890</v>
      </c>
      <c r="B1252" s="601">
        <v>4</v>
      </c>
      <c r="C1252" s="600" t="s">
        <v>175</v>
      </c>
      <c r="D1252" s="600" t="s">
        <v>40</v>
      </c>
      <c r="E1252" s="600" t="s">
        <v>1206</v>
      </c>
      <c r="F1252" s="602">
        <v>7</v>
      </c>
      <c r="G1252" s="602">
        <v>1</v>
      </c>
      <c r="H1252" s="602">
        <v>5</v>
      </c>
      <c r="I1252" s="602">
        <v>1</v>
      </c>
      <c r="J1252" s="602">
        <v>0</v>
      </c>
    </row>
    <row r="1253" spans="1:10" s="193" customFormat="1" ht="12.75" customHeight="1">
      <c r="A1253" s="600" t="s">
        <v>5891</v>
      </c>
      <c r="B1253" s="601">
        <v>4</v>
      </c>
      <c r="C1253" s="600" t="s">
        <v>175</v>
      </c>
      <c r="D1253" s="600" t="s">
        <v>224</v>
      </c>
      <c r="E1253" s="600" t="s">
        <v>1206</v>
      </c>
      <c r="F1253" s="602">
        <v>5</v>
      </c>
      <c r="G1253" s="602">
        <v>0</v>
      </c>
      <c r="H1253" s="602">
        <v>3</v>
      </c>
      <c r="I1253" s="602">
        <v>2</v>
      </c>
      <c r="J1253" s="602">
        <v>0</v>
      </c>
    </row>
    <row r="1254" spans="1:10" s="193" customFormat="1" ht="12.75" customHeight="1">
      <c r="A1254" s="600" t="s">
        <v>5892</v>
      </c>
      <c r="B1254" s="601">
        <v>4</v>
      </c>
      <c r="C1254" s="600" t="s">
        <v>175</v>
      </c>
      <c r="D1254" s="600" t="s">
        <v>95</v>
      </c>
      <c r="E1254" s="600" t="s">
        <v>1206</v>
      </c>
      <c r="F1254" s="602">
        <v>19</v>
      </c>
      <c r="G1254" s="602">
        <v>2</v>
      </c>
      <c r="H1254" s="602">
        <v>14</v>
      </c>
      <c r="I1254" s="602">
        <v>2</v>
      </c>
      <c r="J1254" s="602">
        <v>1</v>
      </c>
    </row>
    <row r="1255" spans="1:10" s="193" customFormat="1" ht="12.75" customHeight="1">
      <c r="A1255" s="600" t="s">
        <v>5893</v>
      </c>
      <c r="B1255" s="601">
        <v>4</v>
      </c>
      <c r="C1255" s="600" t="s">
        <v>175</v>
      </c>
      <c r="D1255" s="600" t="s">
        <v>22</v>
      </c>
      <c r="E1255" s="600" t="s">
        <v>1206</v>
      </c>
      <c r="F1255" s="602">
        <v>3</v>
      </c>
      <c r="G1255" s="602">
        <v>1</v>
      </c>
      <c r="H1255" s="602">
        <v>2</v>
      </c>
      <c r="I1255" s="602">
        <v>0</v>
      </c>
      <c r="J1255" s="602">
        <v>0</v>
      </c>
    </row>
    <row r="1256" spans="1:10" s="193" customFormat="1" ht="12.75" customHeight="1">
      <c r="A1256" s="600" t="s">
        <v>5894</v>
      </c>
      <c r="B1256" s="601">
        <v>4</v>
      </c>
      <c r="C1256" s="600" t="s">
        <v>175</v>
      </c>
      <c r="D1256" s="600" t="s">
        <v>195</v>
      </c>
      <c r="E1256" s="600" t="s">
        <v>1206</v>
      </c>
      <c r="F1256" s="602">
        <v>44</v>
      </c>
      <c r="G1256" s="602">
        <v>2</v>
      </c>
      <c r="H1256" s="602">
        <v>31</v>
      </c>
      <c r="I1256" s="602">
        <v>7</v>
      </c>
      <c r="J1256" s="602">
        <v>4</v>
      </c>
    </row>
    <row r="1257" spans="1:10" s="193" customFormat="1" ht="12.75" customHeight="1">
      <c r="A1257" s="600" t="s">
        <v>5895</v>
      </c>
      <c r="B1257" s="601">
        <v>4</v>
      </c>
      <c r="C1257" s="600" t="s">
        <v>175</v>
      </c>
      <c r="D1257" s="600" t="s">
        <v>155</v>
      </c>
      <c r="E1257" s="600" t="s">
        <v>1206</v>
      </c>
      <c r="F1257" s="602">
        <v>5</v>
      </c>
      <c r="G1257" s="602">
        <v>0</v>
      </c>
      <c r="H1257" s="602">
        <v>2</v>
      </c>
      <c r="I1257" s="602">
        <v>2</v>
      </c>
      <c r="J1257" s="602">
        <v>1</v>
      </c>
    </row>
    <row r="1258" spans="1:10" s="193" customFormat="1" ht="12.75" customHeight="1">
      <c r="A1258" s="600" t="s">
        <v>5896</v>
      </c>
      <c r="B1258" s="601">
        <v>4</v>
      </c>
      <c r="C1258" s="600" t="s">
        <v>175</v>
      </c>
      <c r="D1258" s="600" t="s">
        <v>213</v>
      </c>
      <c r="E1258" s="600" t="s">
        <v>1206</v>
      </c>
      <c r="F1258" s="602">
        <v>6</v>
      </c>
      <c r="G1258" s="602">
        <v>2</v>
      </c>
      <c r="H1258" s="602">
        <v>2</v>
      </c>
      <c r="I1258" s="602">
        <v>2</v>
      </c>
      <c r="J1258" s="602">
        <v>0</v>
      </c>
    </row>
    <row r="1259" spans="1:10" s="193" customFormat="1" ht="12.75" customHeight="1">
      <c r="A1259" s="600" t="s">
        <v>5897</v>
      </c>
      <c r="B1259" s="601">
        <v>4</v>
      </c>
      <c r="C1259" s="600" t="s">
        <v>175</v>
      </c>
      <c r="D1259" s="600" t="s">
        <v>41</v>
      </c>
      <c r="E1259" s="600" t="s">
        <v>1206</v>
      </c>
      <c r="F1259" s="602">
        <v>6</v>
      </c>
      <c r="G1259" s="602">
        <v>0</v>
      </c>
      <c r="H1259" s="602">
        <v>3</v>
      </c>
      <c r="I1259" s="602">
        <v>3</v>
      </c>
      <c r="J1259" s="602">
        <v>0</v>
      </c>
    </row>
    <row r="1260" spans="1:10" s="193" customFormat="1" ht="12.75" customHeight="1">
      <c r="A1260" s="600" t="s">
        <v>5898</v>
      </c>
      <c r="B1260" s="601">
        <v>4</v>
      </c>
      <c r="C1260" s="600" t="s">
        <v>175</v>
      </c>
      <c r="D1260" s="600" t="s">
        <v>225</v>
      </c>
      <c r="E1260" s="600" t="s">
        <v>1206</v>
      </c>
      <c r="F1260" s="602">
        <v>2</v>
      </c>
      <c r="G1260" s="602">
        <v>1</v>
      </c>
      <c r="H1260" s="602">
        <v>1</v>
      </c>
      <c r="I1260" s="602">
        <v>0</v>
      </c>
      <c r="J1260" s="602">
        <v>0</v>
      </c>
    </row>
    <row r="1261" spans="1:10" s="193" customFormat="1" ht="12.75" customHeight="1">
      <c r="A1261" s="600" t="s">
        <v>5899</v>
      </c>
      <c r="B1261" s="601">
        <v>4</v>
      </c>
      <c r="C1261" s="600" t="s">
        <v>175</v>
      </c>
      <c r="D1261" s="600" t="s">
        <v>96</v>
      </c>
      <c r="E1261" s="600" t="s">
        <v>1206</v>
      </c>
      <c r="F1261" s="602">
        <v>6</v>
      </c>
      <c r="G1261" s="602">
        <v>0</v>
      </c>
      <c r="H1261" s="602">
        <v>1</v>
      </c>
      <c r="I1261" s="602">
        <v>5</v>
      </c>
      <c r="J1261" s="602">
        <v>0</v>
      </c>
    </row>
    <row r="1262" spans="1:10" s="193" customFormat="1" ht="12.75" customHeight="1">
      <c r="A1262" s="600" t="s">
        <v>5900</v>
      </c>
      <c r="B1262" s="601">
        <v>4</v>
      </c>
      <c r="C1262" s="600" t="s">
        <v>175</v>
      </c>
      <c r="D1262" s="600" t="s">
        <v>214</v>
      </c>
      <c r="E1262" s="600" t="s">
        <v>1206</v>
      </c>
      <c r="F1262" s="602">
        <v>5</v>
      </c>
      <c r="G1262" s="602">
        <v>4</v>
      </c>
      <c r="H1262" s="602">
        <v>1</v>
      </c>
      <c r="I1262" s="602">
        <v>0</v>
      </c>
      <c r="J1262" s="602">
        <v>0</v>
      </c>
    </row>
    <row r="1263" spans="1:10" s="193" customFormat="1" ht="12.75" customHeight="1">
      <c r="A1263" s="600" t="s">
        <v>5901</v>
      </c>
      <c r="B1263" s="601">
        <v>4</v>
      </c>
      <c r="C1263" s="600" t="s">
        <v>175</v>
      </c>
      <c r="D1263" s="600" t="s">
        <v>156</v>
      </c>
      <c r="E1263" s="600" t="s">
        <v>1206</v>
      </c>
      <c r="F1263" s="602">
        <v>8</v>
      </c>
      <c r="G1263" s="602">
        <v>0</v>
      </c>
      <c r="H1263" s="602">
        <v>7</v>
      </c>
      <c r="I1263" s="602">
        <v>1</v>
      </c>
      <c r="J1263" s="602">
        <v>0</v>
      </c>
    </row>
    <row r="1264" spans="1:10" s="193" customFormat="1" ht="12.75" customHeight="1">
      <c r="A1264" s="600" t="s">
        <v>5902</v>
      </c>
      <c r="B1264" s="601">
        <v>4</v>
      </c>
      <c r="C1264" s="600" t="s">
        <v>175</v>
      </c>
      <c r="D1264" s="600" t="s">
        <v>42</v>
      </c>
      <c r="E1264" s="600" t="s">
        <v>1206</v>
      </c>
      <c r="F1264" s="602">
        <v>6</v>
      </c>
      <c r="G1264" s="602">
        <v>1</v>
      </c>
      <c r="H1264" s="602">
        <v>4</v>
      </c>
      <c r="I1264" s="602">
        <v>0</v>
      </c>
      <c r="J1264" s="602">
        <v>1</v>
      </c>
    </row>
    <row r="1265" spans="1:10" s="193" customFormat="1" ht="12.75" customHeight="1">
      <c r="A1265" s="600" t="s">
        <v>5903</v>
      </c>
      <c r="B1265" s="601">
        <v>4</v>
      </c>
      <c r="C1265" s="600" t="s">
        <v>175</v>
      </c>
      <c r="D1265" s="600" t="s">
        <v>64</v>
      </c>
      <c r="E1265" s="600" t="s">
        <v>1206</v>
      </c>
      <c r="F1265" s="602">
        <v>5</v>
      </c>
      <c r="G1265" s="602">
        <v>0</v>
      </c>
      <c r="H1265" s="602">
        <v>5</v>
      </c>
      <c r="I1265" s="602">
        <v>0</v>
      </c>
      <c r="J1265" s="602">
        <v>0</v>
      </c>
    </row>
    <row r="1266" spans="1:10" s="193" customFormat="1" ht="12.75" customHeight="1">
      <c r="A1266" s="600" t="s">
        <v>5904</v>
      </c>
      <c r="B1266" s="601">
        <v>4</v>
      </c>
      <c r="C1266" s="600" t="s">
        <v>175</v>
      </c>
      <c r="D1266" s="600" t="s">
        <v>226</v>
      </c>
      <c r="E1266" s="600" t="s">
        <v>1206</v>
      </c>
      <c r="F1266" s="602">
        <v>6</v>
      </c>
      <c r="G1266" s="602">
        <v>1</v>
      </c>
      <c r="H1266" s="602">
        <v>5</v>
      </c>
      <c r="I1266" s="602">
        <v>0</v>
      </c>
      <c r="J1266" s="602">
        <v>0</v>
      </c>
    </row>
    <row r="1267" spans="1:10" s="193" customFormat="1" ht="12.75" customHeight="1">
      <c r="A1267" s="600" t="s">
        <v>5905</v>
      </c>
      <c r="B1267" s="601">
        <v>4</v>
      </c>
      <c r="C1267" s="600" t="s">
        <v>175</v>
      </c>
      <c r="D1267" s="600" t="s">
        <v>157</v>
      </c>
      <c r="E1267" s="600" t="s">
        <v>1206</v>
      </c>
      <c r="F1267" s="602">
        <v>11</v>
      </c>
      <c r="G1267" s="602">
        <v>0</v>
      </c>
      <c r="H1267" s="602">
        <v>8</v>
      </c>
      <c r="I1267" s="602">
        <v>2</v>
      </c>
      <c r="J1267" s="602">
        <v>1</v>
      </c>
    </row>
    <row r="1268" spans="1:10" s="193" customFormat="1" ht="12.75" customHeight="1">
      <c r="A1268" s="600" t="s">
        <v>5906</v>
      </c>
      <c r="B1268" s="601">
        <v>4</v>
      </c>
      <c r="C1268" s="600" t="s">
        <v>175</v>
      </c>
      <c r="D1268" s="600" t="s">
        <v>158</v>
      </c>
      <c r="E1268" s="600" t="s">
        <v>1206</v>
      </c>
      <c r="F1268" s="602">
        <v>6</v>
      </c>
      <c r="G1268" s="602">
        <v>0</v>
      </c>
      <c r="H1268" s="602">
        <v>3</v>
      </c>
      <c r="I1268" s="602">
        <v>1</v>
      </c>
      <c r="J1268" s="602">
        <v>2</v>
      </c>
    </row>
    <row r="1269" spans="1:10" s="193" customFormat="1" ht="12.75" customHeight="1">
      <c r="A1269" s="600" t="s">
        <v>5907</v>
      </c>
      <c r="B1269" s="601">
        <v>4</v>
      </c>
      <c r="C1269" s="600" t="s">
        <v>175</v>
      </c>
      <c r="D1269" s="600" t="s">
        <v>43</v>
      </c>
      <c r="E1269" s="600" t="s">
        <v>1206</v>
      </c>
      <c r="F1269" s="602">
        <v>11</v>
      </c>
      <c r="G1269" s="602">
        <v>3</v>
      </c>
      <c r="H1269" s="602">
        <v>6</v>
      </c>
      <c r="I1269" s="602">
        <v>2</v>
      </c>
      <c r="J1269" s="602">
        <v>0</v>
      </c>
    </row>
    <row r="1270" spans="1:10" s="193" customFormat="1" ht="12.75" customHeight="1">
      <c r="A1270" s="600" t="s">
        <v>5908</v>
      </c>
      <c r="B1270" s="601">
        <v>4</v>
      </c>
      <c r="C1270" s="600" t="s">
        <v>175</v>
      </c>
      <c r="D1270" s="600" t="s">
        <v>227</v>
      </c>
      <c r="E1270" s="600" t="s">
        <v>1206</v>
      </c>
      <c r="F1270" s="602">
        <v>22</v>
      </c>
      <c r="G1270" s="602">
        <v>5</v>
      </c>
      <c r="H1270" s="602">
        <v>11</v>
      </c>
      <c r="I1270" s="602">
        <v>6</v>
      </c>
      <c r="J1270" s="602">
        <v>0</v>
      </c>
    </row>
    <row r="1271" spans="1:10" s="193" customFormat="1" ht="12.75" customHeight="1">
      <c r="A1271" s="600" t="s">
        <v>5909</v>
      </c>
      <c r="B1271" s="601">
        <v>4</v>
      </c>
      <c r="C1271" s="600" t="s">
        <v>175</v>
      </c>
      <c r="D1271" s="600" t="s">
        <v>196</v>
      </c>
      <c r="E1271" s="600" t="s">
        <v>1206</v>
      </c>
      <c r="F1271" s="602">
        <v>10</v>
      </c>
      <c r="G1271" s="602">
        <v>2</v>
      </c>
      <c r="H1271" s="602">
        <v>5</v>
      </c>
      <c r="I1271" s="602">
        <v>2</v>
      </c>
      <c r="J1271" s="602">
        <v>1</v>
      </c>
    </row>
    <row r="1272" spans="1:10" s="193" customFormat="1" ht="12.75" customHeight="1">
      <c r="A1272" s="600" t="s">
        <v>5910</v>
      </c>
      <c r="B1272" s="601">
        <v>4</v>
      </c>
      <c r="C1272" s="600" t="s">
        <v>175</v>
      </c>
      <c r="D1272" s="600" t="s">
        <v>197</v>
      </c>
      <c r="E1272" s="600" t="s">
        <v>1206</v>
      </c>
      <c r="F1272" s="602">
        <v>33</v>
      </c>
      <c r="G1272" s="602">
        <v>4</v>
      </c>
      <c r="H1272" s="602">
        <v>22</v>
      </c>
      <c r="I1272" s="602">
        <v>4</v>
      </c>
      <c r="J1272" s="602">
        <v>3</v>
      </c>
    </row>
    <row r="1273" spans="1:10" s="193" customFormat="1" ht="12.75" customHeight="1">
      <c r="A1273" s="600" t="s">
        <v>5911</v>
      </c>
      <c r="B1273" s="601">
        <v>4</v>
      </c>
      <c r="C1273" s="600" t="s">
        <v>175</v>
      </c>
      <c r="D1273" s="600" t="s">
        <v>159</v>
      </c>
      <c r="E1273" s="600" t="s">
        <v>1206</v>
      </c>
      <c r="F1273" s="602">
        <v>8</v>
      </c>
      <c r="G1273" s="602">
        <v>2</v>
      </c>
      <c r="H1273" s="602">
        <v>3</v>
      </c>
      <c r="I1273" s="602">
        <v>3</v>
      </c>
      <c r="J1273" s="602">
        <v>0</v>
      </c>
    </row>
    <row r="1274" spans="1:10" s="193" customFormat="1" ht="12.75" customHeight="1">
      <c r="A1274" s="600" t="s">
        <v>5912</v>
      </c>
      <c r="B1274" s="601">
        <v>4</v>
      </c>
      <c r="C1274" s="600" t="s">
        <v>175</v>
      </c>
      <c r="D1274" s="600" t="s">
        <v>44</v>
      </c>
      <c r="E1274" s="600" t="s">
        <v>1206</v>
      </c>
      <c r="F1274" s="602">
        <v>7</v>
      </c>
      <c r="G1274" s="602">
        <v>1</v>
      </c>
      <c r="H1274" s="602">
        <v>4</v>
      </c>
      <c r="I1274" s="602">
        <v>1</v>
      </c>
      <c r="J1274" s="602">
        <v>1</v>
      </c>
    </row>
    <row r="1275" spans="1:10" s="193" customFormat="1" ht="12.75" customHeight="1">
      <c r="A1275" s="600" t="s">
        <v>5913</v>
      </c>
      <c r="B1275" s="601">
        <v>4</v>
      </c>
      <c r="C1275" s="600" t="s">
        <v>175</v>
      </c>
      <c r="D1275" s="600" t="s">
        <v>215</v>
      </c>
      <c r="E1275" s="600" t="s">
        <v>1206</v>
      </c>
      <c r="F1275" s="602">
        <v>14</v>
      </c>
      <c r="G1275" s="602">
        <v>3</v>
      </c>
      <c r="H1275" s="602">
        <v>5</v>
      </c>
      <c r="I1275" s="602">
        <v>4</v>
      </c>
      <c r="J1275" s="602">
        <v>2</v>
      </c>
    </row>
    <row r="1276" spans="1:10" s="193" customFormat="1" ht="12.75" customHeight="1">
      <c r="A1276" s="600" t="s">
        <v>5914</v>
      </c>
      <c r="B1276" s="601">
        <v>4</v>
      </c>
      <c r="C1276" s="600" t="s">
        <v>175</v>
      </c>
      <c r="D1276" s="600" t="s">
        <v>198</v>
      </c>
      <c r="E1276" s="600" t="s">
        <v>1206</v>
      </c>
      <c r="F1276" s="602">
        <v>2</v>
      </c>
      <c r="G1276" s="602">
        <v>0</v>
      </c>
      <c r="H1276" s="602">
        <v>2</v>
      </c>
      <c r="I1276" s="602">
        <v>0</v>
      </c>
      <c r="J1276" s="602">
        <v>0</v>
      </c>
    </row>
    <row r="1277" spans="1:10" s="193" customFormat="1" ht="12.75" customHeight="1">
      <c r="A1277" s="600" t="s">
        <v>5915</v>
      </c>
      <c r="B1277" s="601">
        <v>4</v>
      </c>
      <c r="C1277" s="600" t="s">
        <v>175</v>
      </c>
      <c r="D1277" s="600" t="s">
        <v>180</v>
      </c>
      <c r="E1277" s="600" t="s">
        <v>1206</v>
      </c>
      <c r="F1277" s="602">
        <v>9</v>
      </c>
      <c r="G1277" s="602">
        <v>2</v>
      </c>
      <c r="H1277" s="602">
        <v>5</v>
      </c>
      <c r="I1277" s="602">
        <v>2</v>
      </c>
      <c r="J1277" s="602">
        <v>0</v>
      </c>
    </row>
    <row r="1278" spans="1:10" s="193" customFormat="1" ht="12.75" customHeight="1">
      <c r="A1278" s="600" t="s">
        <v>5916</v>
      </c>
      <c r="B1278" s="601">
        <v>4</v>
      </c>
      <c r="C1278" s="600" t="s">
        <v>175</v>
      </c>
      <c r="D1278" s="600" t="s">
        <v>199</v>
      </c>
      <c r="E1278" s="600" t="s">
        <v>1206</v>
      </c>
      <c r="F1278" s="602">
        <v>3</v>
      </c>
      <c r="G1278" s="602">
        <v>0</v>
      </c>
      <c r="H1278" s="602">
        <v>3</v>
      </c>
      <c r="I1278" s="602">
        <v>0</v>
      </c>
      <c r="J1278" s="602">
        <v>0</v>
      </c>
    </row>
    <row r="1279" spans="1:10" s="193" customFormat="1" ht="12.75" customHeight="1">
      <c r="A1279" s="600" t="s">
        <v>5917</v>
      </c>
      <c r="B1279" s="601">
        <v>4</v>
      </c>
      <c r="C1279" s="600" t="s">
        <v>175</v>
      </c>
      <c r="D1279" s="600" t="s">
        <v>228</v>
      </c>
      <c r="E1279" s="600" t="s">
        <v>1206</v>
      </c>
      <c r="F1279" s="602">
        <v>4</v>
      </c>
      <c r="G1279" s="602">
        <v>0</v>
      </c>
      <c r="H1279" s="602">
        <v>3</v>
      </c>
      <c r="I1279" s="602">
        <v>0</v>
      </c>
      <c r="J1279" s="602">
        <v>1</v>
      </c>
    </row>
    <row r="1280" spans="1:10" s="193" customFormat="1" ht="12.75" customHeight="1">
      <c r="A1280" s="600" t="s">
        <v>5918</v>
      </c>
      <c r="B1280" s="601">
        <v>4</v>
      </c>
      <c r="C1280" s="600" t="s">
        <v>175</v>
      </c>
      <c r="D1280" s="600" t="s">
        <v>229</v>
      </c>
      <c r="E1280" s="600" t="s">
        <v>1206</v>
      </c>
      <c r="F1280" s="602">
        <v>16</v>
      </c>
      <c r="G1280" s="602">
        <v>3</v>
      </c>
      <c r="H1280" s="602">
        <v>8</v>
      </c>
      <c r="I1280" s="602">
        <v>4</v>
      </c>
      <c r="J1280" s="602">
        <v>1</v>
      </c>
    </row>
    <row r="1281" spans="1:10" s="193" customFormat="1" ht="12.75" customHeight="1">
      <c r="A1281" s="600" t="s">
        <v>5919</v>
      </c>
      <c r="B1281" s="601">
        <v>4</v>
      </c>
      <c r="C1281" s="600" t="s">
        <v>175</v>
      </c>
      <c r="D1281" s="600" t="s">
        <v>65</v>
      </c>
      <c r="E1281" s="600" t="s">
        <v>1206</v>
      </c>
      <c r="F1281" s="602">
        <v>14</v>
      </c>
      <c r="G1281" s="602">
        <v>0</v>
      </c>
      <c r="H1281" s="602">
        <v>7</v>
      </c>
      <c r="I1281" s="602">
        <v>6</v>
      </c>
      <c r="J1281" s="602">
        <v>1</v>
      </c>
    </row>
    <row r="1282" spans="1:10" s="193" customFormat="1" ht="12.75">
      <c r="A1282" s="600" t="s">
        <v>5324</v>
      </c>
      <c r="B1282" s="601">
        <v>4</v>
      </c>
      <c r="C1282" s="600" t="s">
        <v>144</v>
      </c>
      <c r="D1282" s="600" t="s">
        <v>66</v>
      </c>
      <c r="E1282" s="600" t="s">
        <v>1208</v>
      </c>
      <c r="F1282" s="602">
        <v>2420</v>
      </c>
      <c r="G1282" s="602">
        <v>118</v>
      </c>
      <c r="H1282" s="602">
        <v>1532</v>
      </c>
      <c r="I1282" s="602">
        <v>659</v>
      </c>
      <c r="J1282" s="602">
        <v>111</v>
      </c>
    </row>
    <row r="1283" spans="1:10" s="193" customFormat="1" ht="12.75" customHeight="1">
      <c r="A1283" s="600" t="s">
        <v>5920</v>
      </c>
      <c r="B1283" s="601">
        <v>4</v>
      </c>
      <c r="C1283" s="600" t="s">
        <v>144</v>
      </c>
      <c r="D1283" s="600" t="s">
        <v>97</v>
      </c>
      <c r="E1283" s="600" t="s">
        <v>1208</v>
      </c>
      <c r="F1283" s="602">
        <v>7</v>
      </c>
      <c r="G1283" s="602">
        <v>0</v>
      </c>
      <c r="H1283" s="602">
        <v>5</v>
      </c>
      <c r="I1283" s="602">
        <v>2</v>
      </c>
      <c r="J1283" s="602">
        <v>0</v>
      </c>
    </row>
    <row r="1284" spans="1:10" s="193" customFormat="1" ht="12.75" customHeight="1">
      <c r="A1284" s="600" t="s">
        <v>5921</v>
      </c>
      <c r="B1284" s="601">
        <v>4</v>
      </c>
      <c r="C1284" s="600" t="s">
        <v>144</v>
      </c>
      <c r="D1284" s="600" t="s">
        <v>98</v>
      </c>
      <c r="E1284" s="600" t="s">
        <v>1208</v>
      </c>
      <c r="F1284" s="602">
        <v>12</v>
      </c>
      <c r="G1284" s="602">
        <v>0</v>
      </c>
      <c r="H1284" s="602">
        <v>10</v>
      </c>
      <c r="I1284" s="602">
        <v>2</v>
      </c>
      <c r="J1284" s="602">
        <v>0</v>
      </c>
    </row>
    <row r="1285" spans="1:10" s="193" customFormat="1" ht="12.75" customHeight="1">
      <c r="A1285" s="600" t="s">
        <v>5922</v>
      </c>
      <c r="B1285" s="601">
        <v>4</v>
      </c>
      <c r="C1285" s="600" t="s">
        <v>144</v>
      </c>
      <c r="D1285" s="600" t="s">
        <v>230</v>
      </c>
      <c r="E1285" s="600" t="s">
        <v>1208</v>
      </c>
      <c r="F1285" s="602">
        <v>1</v>
      </c>
      <c r="G1285" s="602">
        <v>0</v>
      </c>
      <c r="H1285" s="602">
        <v>1</v>
      </c>
      <c r="I1285" s="602">
        <v>0</v>
      </c>
      <c r="J1285" s="602">
        <v>0</v>
      </c>
    </row>
    <row r="1286" spans="1:10" s="193" customFormat="1" ht="12.75" customHeight="1">
      <c r="A1286" s="600" t="s">
        <v>5923</v>
      </c>
      <c r="B1286" s="601">
        <v>4</v>
      </c>
      <c r="C1286" s="600" t="s">
        <v>144</v>
      </c>
      <c r="D1286" s="600" t="s">
        <v>200</v>
      </c>
      <c r="E1286" s="600" t="s">
        <v>1208</v>
      </c>
      <c r="F1286" s="602">
        <v>19</v>
      </c>
      <c r="G1286" s="602">
        <v>6</v>
      </c>
      <c r="H1286" s="602">
        <v>11</v>
      </c>
      <c r="I1286" s="602">
        <v>2</v>
      </c>
      <c r="J1286" s="602">
        <v>0</v>
      </c>
    </row>
    <row r="1287" spans="1:10" s="193" customFormat="1" ht="12.75" customHeight="1">
      <c r="A1287" s="600" t="s">
        <v>5924</v>
      </c>
      <c r="B1287" s="601">
        <v>4</v>
      </c>
      <c r="C1287" s="600" t="s">
        <v>144</v>
      </c>
      <c r="D1287" s="600" t="s">
        <v>86</v>
      </c>
      <c r="E1287" s="600" t="s">
        <v>1208</v>
      </c>
      <c r="F1287" s="602">
        <v>10</v>
      </c>
      <c r="G1287" s="602">
        <v>1</v>
      </c>
      <c r="H1287" s="602">
        <v>7</v>
      </c>
      <c r="I1287" s="602">
        <v>2</v>
      </c>
      <c r="J1287" s="602">
        <v>0</v>
      </c>
    </row>
    <row r="1288" spans="1:10" s="193" customFormat="1" ht="12.75" customHeight="1">
      <c r="A1288" s="600" t="s">
        <v>5925</v>
      </c>
      <c r="B1288" s="601">
        <v>4</v>
      </c>
      <c r="C1288" s="600" t="s">
        <v>144</v>
      </c>
      <c r="D1288" s="600" t="s">
        <v>99</v>
      </c>
      <c r="E1288" s="600" t="s">
        <v>1208</v>
      </c>
      <c r="F1288" s="602">
        <v>10</v>
      </c>
      <c r="G1288" s="602">
        <v>4</v>
      </c>
      <c r="H1288" s="602">
        <v>5</v>
      </c>
      <c r="I1288" s="602">
        <v>0</v>
      </c>
      <c r="J1288" s="602">
        <v>1</v>
      </c>
    </row>
    <row r="1289" spans="1:10" s="193" customFormat="1" ht="12.75" customHeight="1">
      <c r="A1289" s="600" t="s">
        <v>5926</v>
      </c>
      <c r="B1289" s="601">
        <v>4</v>
      </c>
      <c r="C1289" s="600" t="s">
        <v>144</v>
      </c>
      <c r="D1289" s="600" t="s">
        <v>216</v>
      </c>
      <c r="E1289" s="600" t="s">
        <v>1208</v>
      </c>
      <c r="F1289" s="602">
        <v>49</v>
      </c>
      <c r="G1289" s="602">
        <v>3</v>
      </c>
      <c r="H1289" s="602">
        <v>25</v>
      </c>
      <c r="I1289" s="602">
        <v>18</v>
      </c>
      <c r="J1289" s="602">
        <v>3</v>
      </c>
    </row>
    <row r="1290" spans="1:10" s="193" customFormat="1" ht="12.75">
      <c r="A1290" s="600" t="s">
        <v>5927</v>
      </c>
      <c r="B1290" s="601">
        <v>4</v>
      </c>
      <c r="C1290" s="600" t="s">
        <v>144</v>
      </c>
      <c r="D1290" s="600" t="s">
        <v>23</v>
      </c>
      <c r="E1290" s="600" t="s">
        <v>1208</v>
      </c>
      <c r="F1290" s="602">
        <v>5</v>
      </c>
      <c r="G1290" s="602">
        <v>0</v>
      </c>
      <c r="H1290" s="602">
        <v>4</v>
      </c>
      <c r="I1290" s="602">
        <v>1</v>
      </c>
      <c r="J1290" s="602">
        <v>0</v>
      </c>
    </row>
    <row r="1291" spans="1:10" s="193" customFormat="1" ht="12.75">
      <c r="A1291" s="600" t="s">
        <v>5928</v>
      </c>
      <c r="B1291" s="601">
        <v>4</v>
      </c>
      <c r="C1291" s="600" t="s">
        <v>144</v>
      </c>
      <c r="D1291" s="600" t="s">
        <v>24</v>
      </c>
      <c r="E1291" s="600" t="s">
        <v>1208</v>
      </c>
      <c r="F1291" s="602">
        <v>4</v>
      </c>
      <c r="G1291" s="602">
        <v>2</v>
      </c>
      <c r="H1291" s="602">
        <v>2</v>
      </c>
      <c r="I1291" s="602">
        <v>0</v>
      </c>
      <c r="J1291" s="602">
        <v>0</v>
      </c>
    </row>
    <row r="1292" spans="1:10" s="193" customFormat="1" ht="12.75" customHeight="1">
      <c r="A1292" s="600" t="s">
        <v>5929</v>
      </c>
      <c r="B1292" s="601">
        <v>4</v>
      </c>
      <c r="C1292" s="600" t="s">
        <v>144</v>
      </c>
      <c r="D1292" s="600" t="s">
        <v>25</v>
      </c>
      <c r="E1292" s="600" t="s">
        <v>1208</v>
      </c>
      <c r="F1292" s="602">
        <v>11</v>
      </c>
      <c r="G1292" s="602">
        <v>0</v>
      </c>
      <c r="H1292" s="602">
        <v>6</v>
      </c>
      <c r="I1292" s="602">
        <v>5</v>
      </c>
      <c r="J1292" s="602">
        <v>0</v>
      </c>
    </row>
    <row r="1293" spans="1:10" s="193" customFormat="1" ht="12.75" customHeight="1">
      <c r="A1293" s="600" t="s">
        <v>5930</v>
      </c>
      <c r="B1293" s="601">
        <v>4</v>
      </c>
      <c r="C1293" s="600" t="s">
        <v>144</v>
      </c>
      <c r="D1293" s="600" t="s">
        <v>201</v>
      </c>
      <c r="E1293" s="600" t="s">
        <v>1208</v>
      </c>
      <c r="F1293" s="602">
        <v>11</v>
      </c>
      <c r="G1293" s="602">
        <v>1</v>
      </c>
      <c r="H1293" s="602">
        <v>10</v>
      </c>
      <c r="I1293" s="602">
        <v>0</v>
      </c>
      <c r="J1293" s="602">
        <v>0</v>
      </c>
    </row>
    <row r="1294" spans="1:10" s="193" customFormat="1" ht="12.75" customHeight="1">
      <c r="A1294" s="600" t="s">
        <v>5931</v>
      </c>
      <c r="B1294" s="601">
        <v>4</v>
      </c>
      <c r="C1294" s="600" t="s">
        <v>144</v>
      </c>
      <c r="D1294" s="600" t="s">
        <v>181</v>
      </c>
      <c r="E1294" s="600" t="s">
        <v>1208</v>
      </c>
      <c r="F1294" s="602">
        <v>13</v>
      </c>
      <c r="G1294" s="602">
        <v>0</v>
      </c>
      <c r="H1294" s="602">
        <v>12</v>
      </c>
      <c r="I1294" s="602">
        <v>1</v>
      </c>
      <c r="J1294" s="602">
        <v>0</v>
      </c>
    </row>
    <row r="1295" spans="1:10" s="193" customFormat="1" ht="12.75" customHeight="1">
      <c r="A1295" s="600" t="s">
        <v>5932</v>
      </c>
      <c r="B1295" s="601">
        <v>4</v>
      </c>
      <c r="C1295" s="600" t="s">
        <v>144</v>
      </c>
      <c r="D1295" s="600" t="s">
        <v>231</v>
      </c>
      <c r="E1295" s="600" t="s">
        <v>1208</v>
      </c>
      <c r="F1295" s="602">
        <v>12</v>
      </c>
      <c r="G1295" s="602">
        <v>1</v>
      </c>
      <c r="H1295" s="602">
        <v>4</v>
      </c>
      <c r="I1295" s="602">
        <v>6</v>
      </c>
      <c r="J1295" s="602">
        <v>1</v>
      </c>
    </row>
    <row r="1296" spans="1:10" s="193" customFormat="1" ht="12.75" customHeight="1">
      <c r="A1296" s="600" t="s">
        <v>5933</v>
      </c>
      <c r="B1296" s="601">
        <v>4</v>
      </c>
      <c r="C1296" s="600" t="s">
        <v>144</v>
      </c>
      <c r="D1296" s="600" t="s">
        <v>100</v>
      </c>
      <c r="E1296" s="600" t="s">
        <v>1208</v>
      </c>
      <c r="F1296" s="602">
        <v>4</v>
      </c>
      <c r="G1296" s="602">
        <v>0</v>
      </c>
      <c r="H1296" s="602">
        <v>3</v>
      </c>
      <c r="I1296" s="602">
        <v>1</v>
      </c>
      <c r="J1296" s="602">
        <v>0</v>
      </c>
    </row>
    <row r="1297" spans="1:10" s="193" customFormat="1" ht="12.75" customHeight="1">
      <c r="A1297" s="600" t="s">
        <v>5934</v>
      </c>
      <c r="B1297" s="601">
        <v>4</v>
      </c>
      <c r="C1297" s="600" t="s">
        <v>144</v>
      </c>
      <c r="D1297" s="600" t="s">
        <v>182</v>
      </c>
      <c r="E1297" s="600" t="s">
        <v>1208</v>
      </c>
      <c r="F1297" s="602">
        <v>7</v>
      </c>
      <c r="G1297" s="602">
        <v>2</v>
      </c>
      <c r="H1297" s="602">
        <v>4</v>
      </c>
      <c r="I1297" s="602">
        <v>1</v>
      </c>
      <c r="J1297" s="602">
        <v>0</v>
      </c>
    </row>
    <row r="1298" spans="1:10" s="193" customFormat="1" ht="12.75" customHeight="1">
      <c r="A1298" s="600" t="s">
        <v>5935</v>
      </c>
      <c r="B1298" s="601">
        <v>4</v>
      </c>
      <c r="C1298" s="600" t="s">
        <v>144</v>
      </c>
      <c r="D1298" s="600" t="s">
        <v>202</v>
      </c>
      <c r="E1298" s="600" t="s">
        <v>1208</v>
      </c>
      <c r="F1298" s="602">
        <v>22</v>
      </c>
      <c r="G1298" s="602">
        <v>1</v>
      </c>
      <c r="H1298" s="602">
        <v>16</v>
      </c>
      <c r="I1298" s="602">
        <v>5</v>
      </c>
      <c r="J1298" s="602">
        <v>0</v>
      </c>
    </row>
    <row r="1299" spans="1:10" s="193" customFormat="1" ht="12.75" customHeight="1">
      <c r="A1299" s="600" t="s">
        <v>5936</v>
      </c>
      <c r="B1299" s="601">
        <v>4</v>
      </c>
      <c r="C1299" s="600" t="s">
        <v>144</v>
      </c>
      <c r="D1299" s="600" t="s">
        <v>101</v>
      </c>
      <c r="E1299" s="600" t="s">
        <v>1208</v>
      </c>
      <c r="F1299" s="602">
        <v>29</v>
      </c>
      <c r="G1299" s="602">
        <v>2</v>
      </c>
      <c r="H1299" s="602">
        <v>22</v>
      </c>
      <c r="I1299" s="602">
        <v>3</v>
      </c>
      <c r="J1299" s="602">
        <v>2</v>
      </c>
    </row>
    <row r="1300" spans="1:10" s="193" customFormat="1" ht="12.75" customHeight="1">
      <c r="A1300" s="600" t="s">
        <v>5937</v>
      </c>
      <c r="B1300" s="601">
        <v>4</v>
      </c>
      <c r="C1300" s="600" t="s">
        <v>144</v>
      </c>
      <c r="D1300" s="600" t="s">
        <v>183</v>
      </c>
      <c r="E1300" s="600" t="s">
        <v>1208</v>
      </c>
      <c r="F1300" s="602">
        <v>44</v>
      </c>
      <c r="G1300" s="602">
        <v>0</v>
      </c>
      <c r="H1300" s="602">
        <v>35</v>
      </c>
      <c r="I1300" s="602">
        <v>8</v>
      </c>
      <c r="J1300" s="602">
        <v>1</v>
      </c>
    </row>
    <row r="1301" spans="1:10" s="193" customFormat="1" ht="12.75" customHeight="1">
      <c r="A1301" s="600" t="s">
        <v>5938</v>
      </c>
      <c r="B1301" s="601">
        <v>4</v>
      </c>
      <c r="C1301" s="600" t="s">
        <v>144</v>
      </c>
      <c r="D1301" s="600" t="s">
        <v>26</v>
      </c>
      <c r="E1301" s="600" t="s">
        <v>1208</v>
      </c>
      <c r="F1301" s="602">
        <v>6</v>
      </c>
      <c r="G1301" s="602">
        <v>0</v>
      </c>
      <c r="H1301" s="602">
        <v>4</v>
      </c>
      <c r="I1301" s="602">
        <v>2</v>
      </c>
      <c r="J1301" s="602">
        <v>0</v>
      </c>
    </row>
    <row r="1302" spans="1:10" s="193" customFormat="1" ht="12.75" customHeight="1">
      <c r="A1302" s="600" t="s">
        <v>5939</v>
      </c>
      <c r="B1302" s="601">
        <v>4</v>
      </c>
      <c r="C1302" s="600" t="s">
        <v>144</v>
      </c>
      <c r="D1302" s="600" t="s">
        <v>232</v>
      </c>
      <c r="E1302" s="600" t="s">
        <v>1208</v>
      </c>
      <c r="F1302" s="602">
        <v>5</v>
      </c>
      <c r="G1302" s="602">
        <v>0</v>
      </c>
      <c r="H1302" s="602">
        <v>3</v>
      </c>
      <c r="I1302" s="602">
        <v>2</v>
      </c>
      <c r="J1302" s="602">
        <v>0</v>
      </c>
    </row>
    <row r="1303" spans="1:10" s="193" customFormat="1" ht="12.75" customHeight="1">
      <c r="A1303" s="600" t="s">
        <v>5940</v>
      </c>
      <c r="B1303" s="601">
        <v>4</v>
      </c>
      <c r="C1303" s="600" t="s">
        <v>144</v>
      </c>
      <c r="D1303" s="600" t="s">
        <v>87</v>
      </c>
      <c r="E1303" s="600" t="s">
        <v>1208</v>
      </c>
      <c r="F1303" s="602">
        <v>38</v>
      </c>
      <c r="G1303" s="602">
        <v>5</v>
      </c>
      <c r="H1303" s="602">
        <v>19</v>
      </c>
      <c r="I1303" s="602">
        <v>13</v>
      </c>
      <c r="J1303" s="602">
        <v>1</v>
      </c>
    </row>
    <row r="1304" spans="1:10" s="193" customFormat="1" ht="12.75" customHeight="1">
      <c r="A1304" s="600" t="s">
        <v>5941</v>
      </c>
      <c r="B1304" s="601">
        <v>4</v>
      </c>
      <c r="C1304" s="600" t="s">
        <v>144</v>
      </c>
      <c r="D1304" s="600" t="s">
        <v>102</v>
      </c>
      <c r="E1304" s="600" t="s">
        <v>1208</v>
      </c>
      <c r="F1304" s="602">
        <v>5</v>
      </c>
      <c r="G1304" s="602">
        <v>0</v>
      </c>
      <c r="H1304" s="602">
        <v>4</v>
      </c>
      <c r="I1304" s="602">
        <v>1</v>
      </c>
      <c r="J1304" s="602">
        <v>0</v>
      </c>
    </row>
    <row r="1305" spans="1:10" s="193" customFormat="1" ht="12.75" customHeight="1">
      <c r="A1305" s="600" t="s">
        <v>5942</v>
      </c>
      <c r="B1305" s="601">
        <v>4</v>
      </c>
      <c r="C1305" s="600" t="s">
        <v>144</v>
      </c>
      <c r="D1305" s="600" t="s">
        <v>88</v>
      </c>
      <c r="E1305" s="600" t="s">
        <v>1208</v>
      </c>
      <c r="F1305" s="602">
        <v>26</v>
      </c>
      <c r="G1305" s="602">
        <v>0</v>
      </c>
      <c r="H1305" s="602">
        <v>17</v>
      </c>
      <c r="I1305" s="602">
        <v>9</v>
      </c>
      <c r="J1305" s="602">
        <v>0</v>
      </c>
    </row>
    <row r="1306" spans="1:10" s="193" customFormat="1" ht="12.75" customHeight="1">
      <c r="A1306" s="600" t="s">
        <v>5943</v>
      </c>
      <c r="B1306" s="601">
        <v>4</v>
      </c>
      <c r="C1306" s="600" t="s">
        <v>144</v>
      </c>
      <c r="D1306" s="600" t="s">
        <v>27</v>
      </c>
      <c r="E1306" s="600" t="s">
        <v>1208</v>
      </c>
      <c r="F1306" s="602">
        <v>7</v>
      </c>
      <c r="G1306" s="602">
        <v>0</v>
      </c>
      <c r="H1306" s="602">
        <v>7</v>
      </c>
      <c r="I1306" s="602">
        <v>0</v>
      </c>
      <c r="J1306" s="602">
        <v>0</v>
      </c>
    </row>
    <row r="1307" spans="1:10" s="193" customFormat="1" ht="12.75" customHeight="1">
      <c r="A1307" s="600" t="s">
        <v>5944</v>
      </c>
      <c r="B1307" s="601">
        <v>4</v>
      </c>
      <c r="C1307" s="600" t="s">
        <v>144</v>
      </c>
      <c r="D1307" s="600" t="s">
        <v>28</v>
      </c>
      <c r="E1307" s="600" t="s">
        <v>1208</v>
      </c>
      <c r="F1307" s="602">
        <v>16</v>
      </c>
      <c r="G1307" s="602">
        <v>0</v>
      </c>
      <c r="H1307" s="602">
        <v>6</v>
      </c>
      <c r="I1307" s="602">
        <v>7</v>
      </c>
      <c r="J1307" s="602">
        <v>3</v>
      </c>
    </row>
    <row r="1308" spans="1:10" s="193" customFormat="1" ht="12.75" customHeight="1">
      <c r="A1308" s="600" t="s">
        <v>5945</v>
      </c>
      <c r="B1308" s="601">
        <v>4</v>
      </c>
      <c r="C1308" s="600" t="s">
        <v>144</v>
      </c>
      <c r="D1308" s="600" t="s">
        <v>203</v>
      </c>
      <c r="E1308" s="600" t="s">
        <v>1208</v>
      </c>
      <c r="F1308" s="602">
        <v>23</v>
      </c>
      <c r="G1308" s="602">
        <v>2</v>
      </c>
      <c r="H1308" s="602">
        <v>17</v>
      </c>
      <c r="I1308" s="602">
        <v>4</v>
      </c>
      <c r="J1308" s="602">
        <v>0</v>
      </c>
    </row>
    <row r="1309" spans="1:10" s="193" customFormat="1" ht="12.75" customHeight="1">
      <c r="A1309" s="600" t="s">
        <v>5946</v>
      </c>
      <c r="B1309" s="601">
        <v>4</v>
      </c>
      <c r="C1309" s="600" t="s">
        <v>144</v>
      </c>
      <c r="D1309" s="600" t="s">
        <v>217</v>
      </c>
      <c r="E1309" s="600" t="s">
        <v>1208</v>
      </c>
      <c r="F1309" s="602">
        <v>11</v>
      </c>
      <c r="G1309" s="602">
        <v>1</v>
      </c>
      <c r="H1309" s="602">
        <v>6</v>
      </c>
      <c r="I1309" s="602">
        <v>3</v>
      </c>
      <c r="J1309" s="602">
        <v>1</v>
      </c>
    </row>
    <row r="1310" spans="1:10" s="193" customFormat="1" ht="12.75" customHeight="1">
      <c r="A1310" s="600" t="s">
        <v>5947</v>
      </c>
      <c r="B1310" s="601">
        <v>4</v>
      </c>
      <c r="C1310" s="600" t="s">
        <v>144</v>
      </c>
      <c r="D1310" s="600" t="s">
        <v>104</v>
      </c>
      <c r="E1310" s="600" t="s">
        <v>1208</v>
      </c>
      <c r="F1310" s="602">
        <v>17</v>
      </c>
      <c r="G1310" s="602">
        <v>0</v>
      </c>
      <c r="H1310" s="602">
        <v>8</v>
      </c>
      <c r="I1310" s="602">
        <v>5</v>
      </c>
      <c r="J1310" s="602">
        <v>4</v>
      </c>
    </row>
    <row r="1311" spans="1:10" s="193" customFormat="1" ht="12.75" customHeight="1">
      <c r="A1311" s="600" t="s">
        <v>5948</v>
      </c>
      <c r="B1311" s="601">
        <v>4</v>
      </c>
      <c r="C1311" s="600" t="s">
        <v>144</v>
      </c>
      <c r="D1311" s="600" t="s">
        <v>29</v>
      </c>
      <c r="E1311" s="600" t="s">
        <v>1208</v>
      </c>
      <c r="F1311" s="602">
        <v>26</v>
      </c>
      <c r="G1311" s="602">
        <v>2</v>
      </c>
      <c r="H1311" s="602">
        <v>12</v>
      </c>
      <c r="I1311" s="602">
        <v>11</v>
      </c>
      <c r="J1311" s="602">
        <v>1</v>
      </c>
    </row>
    <row r="1312" spans="1:10" s="193" customFormat="1" ht="12.75" customHeight="1">
      <c r="A1312" s="600" t="s">
        <v>5949</v>
      </c>
      <c r="B1312" s="601">
        <v>4</v>
      </c>
      <c r="C1312" s="600" t="s">
        <v>144</v>
      </c>
      <c r="D1312" s="600" t="s">
        <v>160</v>
      </c>
      <c r="E1312" s="600" t="s">
        <v>1208</v>
      </c>
      <c r="F1312" s="602">
        <v>7</v>
      </c>
      <c r="G1312" s="602">
        <v>1</v>
      </c>
      <c r="H1312" s="602">
        <v>4</v>
      </c>
      <c r="I1312" s="602">
        <v>2</v>
      </c>
      <c r="J1312" s="602">
        <v>0</v>
      </c>
    </row>
    <row r="1313" spans="1:10" s="193" customFormat="1" ht="12.75" customHeight="1">
      <c r="A1313" s="600" t="s">
        <v>5950</v>
      </c>
      <c r="B1313" s="601">
        <v>4</v>
      </c>
      <c r="C1313" s="600" t="s">
        <v>144</v>
      </c>
      <c r="D1313" s="600" t="s">
        <v>77</v>
      </c>
      <c r="E1313" s="600" t="s">
        <v>1208</v>
      </c>
      <c r="F1313" s="602">
        <v>9</v>
      </c>
      <c r="G1313" s="602">
        <v>0</v>
      </c>
      <c r="H1313" s="602">
        <v>6</v>
      </c>
      <c r="I1313" s="602">
        <v>3</v>
      </c>
      <c r="J1313" s="602">
        <v>0</v>
      </c>
    </row>
    <row r="1314" spans="1:10" s="193" customFormat="1" ht="12.75" customHeight="1">
      <c r="A1314" s="600" t="s">
        <v>5951</v>
      </c>
      <c r="B1314" s="601">
        <v>4</v>
      </c>
      <c r="C1314" s="600" t="s">
        <v>144</v>
      </c>
      <c r="D1314" s="600" t="s">
        <v>78</v>
      </c>
      <c r="E1314" s="600" t="s">
        <v>1208</v>
      </c>
      <c r="F1314" s="602">
        <v>33</v>
      </c>
      <c r="G1314" s="602">
        <v>1</v>
      </c>
      <c r="H1314" s="602">
        <v>20</v>
      </c>
      <c r="I1314" s="602">
        <v>12</v>
      </c>
      <c r="J1314" s="602">
        <v>0</v>
      </c>
    </row>
    <row r="1315" spans="1:10" s="193" customFormat="1" ht="12.75" customHeight="1">
      <c r="A1315" s="600" t="s">
        <v>5952</v>
      </c>
      <c r="B1315" s="601">
        <v>4</v>
      </c>
      <c r="C1315" s="600" t="s">
        <v>144</v>
      </c>
      <c r="D1315" s="600" t="s">
        <v>204</v>
      </c>
      <c r="E1315" s="600" t="s">
        <v>1208</v>
      </c>
      <c r="F1315" s="602">
        <v>29</v>
      </c>
      <c r="G1315" s="602">
        <v>2</v>
      </c>
      <c r="H1315" s="602">
        <v>20</v>
      </c>
      <c r="I1315" s="602">
        <v>5</v>
      </c>
      <c r="J1315" s="602">
        <v>2</v>
      </c>
    </row>
    <row r="1316" spans="1:10" s="193" customFormat="1" ht="12.75" customHeight="1">
      <c r="A1316" s="600" t="s">
        <v>5953</v>
      </c>
      <c r="B1316" s="601">
        <v>4</v>
      </c>
      <c r="C1316" s="600" t="s">
        <v>144</v>
      </c>
      <c r="D1316" s="600" t="s">
        <v>233</v>
      </c>
      <c r="E1316" s="600" t="s">
        <v>1208</v>
      </c>
      <c r="F1316" s="602">
        <v>10</v>
      </c>
      <c r="G1316" s="602">
        <v>0</v>
      </c>
      <c r="H1316" s="602">
        <v>5</v>
      </c>
      <c r="I1316" s="602">
        <v>5</v>
      </c>
      <c r="J1316" s="602">
        <v>0</v>
      </c>
    </row>
    <row r="1317" spans="1:10" s="193" customFormat="1" ht="12.75" customHeight="1">
      <c r="A1317" s="600" t="s">
        <v>5954</v>
      </c>
      <c r="B1317" s="601">
        <v>4</v>
      </c>
      <c r="C1317" s="600" t="s">
        <v>144</v>
      </c>
      <c r="D1317" s="600" t="s">
        <v>205</v>
      </c>
      <c r="E1317" s="600" t="s">
        <v>1208</v>
      </c>
      <c r="F1317" s="602">
        <v>38</v>
      </c>
      <c r="G1317" s="602">
        <v>2</v>
      </c>
      <c r="H1317" s="602">
        <v>24</v>
      </c>
      <c r="I1317" s="602">
        <v>11</v>
      </c>
      <c r="J1317" s="602">
        <v>1</v>
      </c>
    </row>
    <row r="1318" spans="1:10" s="193" customFormat="1" ht="12.75" customHeight="1">
      <c r="A1318" s="600" t="s">
        <v>5955</v>
      </c>
      <c r="B1318" s="601">
        <v>4</v>
      </c>
      <c r="C1318" s="600" t="s">
        <v>144</v>
      </c>
      <c r="D1318" s="600" t="s">
        <v>218</v>
      </c>
      <c r="E1318" s="600" t="s">
        <v>1208</v>
      </c>
      <c r="F1318" s="602">
        <v>5</v>
      </c>
      <c r="G1318" s="602">
        <v>0</v>
      </c>
      <c r="H1318" s="602">
        <v>4</v>
      </c>
      <c r="I1318" s="602">
        <v>0</v>
      </c>
      <c r="J1318" s="602">
        <v>1</v>
      </c>
    </row>
    <row r="1319" spans="1:10" s="193" customFormat="1" ht="12.75" customHeight="1">
      <c r="A1319" s="600" t="s">
        <v>5956</v>
      </c>
      <c r="B1319" s="601">
        <v>4</v>
      </c>
      <c r="C1319" s="600" t="s">
        <v>144</v>
      </c>
      <c r="D1319" s="600" t="s">
        <v>161</v>
      </c>
      <c r="E1319" s="600" t="s">
        <v>1208</v>
      </c>
      <c r="F1319" s="602">
        <v>27</v>
      </c>
      <c r="G1319" s="602">
        <v>1</v>
      </c>
      <c r="H1319" s="602">
        <v>22</v>
      </c>
      <c r="I1319" s="602">
        <v>4</v>
      </c>
      <c r="J1319" s="602">
        <v>0</v>
      </c>
    </row>
    <row r="1320" spans="1:10" s="193" customFormat="1" ht="12.75" customHeight="1">
      <c r="A1320" s="600" t="s">
        <v>5957</v>
      </c>
      <c r="B1320" s="601">
        <v>4</v>
      </c>
      <c r="C1320" s="600" t="s">
        <v>144</v>
      </c>
      <c r="D1320" s="600" t="s">
        <v>105</v>
      </c>
      <c r="E1320" s="600" t="s">
        <v>1208</v>
      </c>
      <c r="F1320" s="602">
        <v>11</v>
      </c>
      <c r="G1320" s="602">
        <v>0</v>
      </c>
      <c r="H1320" s="602">
        <v>5</v>
      </c>
      <c r="I1320" s="602">
        <v>4</v>
      </c>
      <c r="J1320" s="602">
        <v>2</v>
      </c>
    </row>
    <row r="1321" spans="1:10" s="193" customFormat="1" ht="12.75" customHeight="1">
      <c r="A1321" s="600" t="s">
        <v>5958</v>
      </c>
      <c r="B1321" s="601">
        <v>4</v>
      </c>
      <c r="C1321" s="600" t="s">
        <v>144</v>
      </c>
      <c r="D1321" s="600" t="s">
        <v>234</v>
      </c>
      <c r="E1321" s="600" t="s">
        <v>1208</v>
      </c>
      <c r="F1321" s="602">
        <v>18</v>
      </c>
      <c r="G1321" s="602">
        <v>1</v>
      </c>
      <c r="H1321" s="602">
        <v>14</v>
      </c>
      <c r="I1321" s="602">
        <v>3</v>
      </c>
      <c r="J1321" s="602">
        <v>0</v>
      </c>
    </row>
    <row r="1322" spans="1:10" s="193" customFormat="1" ht="12.75">
      <c r="A1322" s="600" t="s">
        <v>5959</v>
      </c>
      <c r="B1322" s="601">
        <v>4</v>
      </c>
      <c r="C1322" s="600" t="s">
        <v>144</v>
      </c>
      <c r="D1322" s="600" t="s">
        <v>184</v>
      </c>
      <c r="E1322" s="600" t="s">
        <v>1208</v>
      </c>
      <c r="F1322" s="602">
        <v>27</v>
      </c>
      <c r="G1322" s="602">
        <v>1</v>
      </c>
      <c r="H1322" s="602">
        <v>19</v>
      </c>
      <c r="I1322" s="602">
        <v>6</v>
      </c>
      <c r="J1322" s="602">
        <v>1</v>
      </c>
    </row>
    <row r="1323" spans="1:10" s="193" customFormat="1" ht="12.75" customHeight="1">
      <c r="A1323" s="600" t="s">
        <v>5960</v>
      </c>
      <c r="B1323" s="601">
        <v>4</v>
      </c>
      <c r="C1323" s="600" t="s">
        <v>144</v>
      </c>
      <c r="D1323" s="600" t="s">
        <v>106</v>
      </c>
      <c r="E1323" s="600" t="s">
        <v>1208</v>
      </c>
      <c r="F1323" s="602">
        <v>12</v>
      </c>
      <c r="G1323" s="602">
        <v>0</v>
      </c>
      <c r="H1323" s="602">
        <v>10</v>
      </c>
      <c r="I1323" s="602">
        <v>1</v>
      </c>
      <c r="J1323" s="602">
        <v>1</v>
      </c>
    </row>
    <row r="1324" spans="1:10" s="193" customFormat="1" ht="12.75" customHeight="1">
      <c r="A1324" s="600" t="s">
        <v>5961</v>
      </c>
      <c r="B1324" s="601">
        <v>4</v>
      </c>
      <c r="C1324" s="600" t="s">
        <v>144</v>
      </c>
      <c r="D1324" s="600" t="s">
        <v>89</v>
      </c>
      <c r="E1324" s="600" t="s">
        <v>1208</v>
      </c>
      <c r="F1324" s="602">
        <v>36</v>
      </c>
      <c r="G1324" s="602">
        <v>2</v>
      </c>
      <c r="H1324" s="602">
        <v>15</v>
      </c>
      <c r="I1324" s="602">
        <v>16</v>
      </c>
      <c r="J1324" s="602">
        <v>3</v>
      </c>
    </row>
    <row r="1325" spans="1:10" s="193" customFormat="1" ht="12.75" customHeight="1">
      <c r="A1325" s="600" t="s">
        <v>5962</v>
      </c>
      <c r="B1325" s="601">
        <v>4</v>
      </c>
      <c r="C1325" s="600" t="s">
        <v>144</v>
      </c>
      <c r="D1325" s="600" t="s">
        <v>162</v>
      </c>
      <c r="E1325" s="600" t="s">
        <v>1208</v>
      </c>
      <c r="F1325" s="602">
        <v>14</v>
      </c>
      <c r="G1325" s="602">
        <v>0</v>
      </c>
      <c r="H1325" s="602">
        <v>11</v>
      </c>
      <c r="I1325" s="602">
        <v>3</v>
      </c>
      <c r="J1325" s="602">
        <v>0</v>
      </c>
    </row>
    <row r="1326" spans="1:10" s="193" customFormat="1" ht="12.75" customHeight="1">
      <c r="A1326" s="600" t="s">
        <v>5963</v>
      </c>
      <c r="B1326" s="601">
        <v>4</v>
      </c>
      <c r="C1326" s="600" t="s">
        <v>144</v>
      </c>
      <c r="D1326" s="600" t="s">
        <v>206</v>
      </c>
      <c r="E1326" s="600" t="s">
        <v>1208</v>
      </c>
      <c r="F1326" s="602">
        <v>25</v>
      </c>
      <c r="G1326" s="602">
        <v>1</v>
      </c>
      <c r="H1326" s="602">
        <v>19</v>
      </c>
      <c r="I1326" s="602">
        <v>4</v>
      </c>
      <c r="J1326" s="602">
        <v>1</v>
      </c>
    </row>
    <row r="1327" spans="1:10" s="193" customFormat="1" ht="12.75" customHeight="1">
      <c r="A1327" s="600" t="s">
        <v>5964</v>
      </c>
      <c r="B1327" s="601">
        <v>4</v>
      </c>
      <c r="C1327" s="600" t="s">
        <v>144</v>
      </c>
      <c r="D1327" s="600" t="s">
        <v>107</v>
      </c>
      <c r="E1327" s="600" t="s">
        <v>1208</v>
      </c>
      <c r="F1327" s="602">
        <v>3</v>
      </c>
      <c r="G1327" s="602">
        <v>0</v>
      </c>
      <c r="H1327" s="602">
        <v>3</v>
      </c>
      <c r="I1327" s="602">
        <v>0</v>
      </c>
      <c r="J1327" s="602">
        <v>0</v>
      </c>
    </row>
    <row r="1328" spans="1:10" s="193" customFormat="1" ht="12.75" customHeight="1">
      <c r="A1328" s="600" t="s">
        <v>5965</v>
      </c>
      <c r="B1328" s="601">
        <v>4</v>
      </c>
      <c r="C1328" s="600" t="s">
        <v>144</v>
      </c>
      <c r="D1328" s="600" t="s">
        <v>108</v>
      </c>
      <c r="E1328" s="600" t="s">
        <v>1208</v>
      </c>
      <c r="F1328" s="602">
        <v>5</v>
      </c>
      <c r="G1328" s="602">
        <v>0</v>
      </c>
      <c r="H1328" s="602">
        <v>2</v>
      </c>
      <c r="I1328" s="602">
        <v>3</v>
      </c>
      <c r="J1328" s="602">
        <v>0</v>
      </c>
    </row>
    <row r="1329" spans="1:10" s="193" customFormat="1" ht="12.75" customHeight="1">
      <c r="A1329" s="600" t="s">
        <v>5966</v>
      </c>
      <c r="B1329" s="601">
        <v>4</v>
      </c>
      <c r="C1329" s="600" t="s">
        <v>144</v>
      </c>
      <c r="D1329" s="600" t="s">
        <v>30</v>
      </c>
      <c r="E1329" s="600" t="s">
        <v>1208</v>
      </c>
      <c r="F1329" s="602">
        <v>6</v>
      </c>
      <c r="G1329" s="602">
        <v>0</v>
      </c>
      <c r="H1329" s="602">
        <v>2</v>
      </c>
      <c r="I1329" s="602">
        <v>1</v>
      </c>
      <c r="J1329" s="602">
        <v>3</v>
      </c>
    </row>
    <row r="1330" spans="1:10" s="193" customFormat="1" ht="12.75" customHeight="1">
      <c r="A1330" s="600" t="s">
        <v>5967</v>
      </c>
      <c r="B1330" s="601">
        <v>4</v>
      </c>
      <c r="C1330" s="600" t="s">
        <v>144</v>
      </c>
      <c r="D1330" s="600" t="s">
        <v>109</v>
      </c>
      <c r="E1330" s="600" t="s">
        <v>1208</v>
      </c>
      <c r="F1330" s="602">
        <v>4</v>
      </c>
      <c r="G1330" s="602">
        <v>0</v>
      </c>
      <c r="H1330" s="602">
        <v>1</v>
      </c>
      <c r="I1330" s="602">
        <v>2</v>
      </c>
      <c r="J1330" s="602">
        <v>1</v>
      </c>
    </row>
    <row r="1331" spans="1:10" s="193" customFormat="1" ht="12.75" customHeight="1">
      <c r="A1331" s="600" t="s">
        <v>5968</v>
      </c>
      <c r="B1331" s="601">
        <v>4</v>
      </c>
      <c r="C1331" s="600" t="s">
        <v>144</v>
      </c>
      <c r="D1331" s="600" t="s">
        <v>185</v>
      </c>
      <c r="E1331" s="600" t="s">
        <v>1208</v>
      </c>
      <c r="F1331" s="602">
        <v>88</v>
      </c>
      <c r="G1331" s="602">
        <v>5</v>
      </c>
      <c r="H1331" s="602">
        <v>60</v>
      </c>
      <c r="I1331" s="602">
        <v>18</v>
      </c>
      <c r="J1331" s="602">
        <v>5</v>
      </c>
    </row>
    <row r="1332" spans="1:10" s="193" customFormat="1" ht="12.75" customHeight="1">
      <c r="A1332" s="600" t="s">
        <v>5969</v>
      </c>
      <c r="B1332" s="601">
        <v>4</v>
      </c>
      <c r="C1332" s="600" t="s">
        <v>144</v>
      </c>
      <c r="D1332" s="600" t="s">
        <v>110</v>
      </c>
      <c r="E1332" s="600" t="s">
        <v>1208</v>
      </c>
      <c r="F1332" s="602">
        <v>10</v>
      </c>
      <c r="G1332" s="602">
        <v>0</v>
      </c>
      <c r="H1332" s="602">
        <v>7</v>
      </c>
      <c r="I1332" s="602">
        <v>2</v>
      </c>
      <c r="J1332" s="602">
        <v>1</v>
      </c>
    </row>
    <row r="1333" spans="1:10" s="193" customFormat="1" ht="12.75" customHeight="1">
      <c r="A1333" s="600" t="s">
        <v>5970</v>
      </c>
      <c r="B1333" s="601">
        <v>4</v>
      </c>
      <c r="C1333" s="600" t="s">
        <v>144</v>
      </c>
      <c r="D1333" s="600" t="s">
        <v>111</v>
      </c>
      <c r="E1333" s="600" t="s">
        <v>1208</v>
      </c>
      <c r="F1333" s="602">
        <v>8</v>
      </c>
      <c r="G1333" s="602">
        <v>1</v>
      </c>
      <c r="H1333" s="602">
        <v>4</v>
      </c>
      <c r="I1333" s="602">
        <v>3</v>
      </c>
      <c r="J1333" s="602">
        <v>0</v>
      </c>
    </row>
    <row r="1334" spans="1:10" s="193" customFormat="1" ht="12.75" customHeight="1">
      <c r="A1334" s="600" t="s">
        <v>5971</v>
      </c>
      <c r="B1334" s="601">
        <v>4</v>
      </c>
      <c r="C1334" s="600" t="s">
        <v>144</v>
      </c>
      <c r="D1334" s="600" t="s">
        <v>163</v>
      </c>
      <c r="E1334" s="600" t="s">
        <v>1208</v>
      </c>
      <c r="F1334" s="602">
        <v>3</v>
      </c>
      <c r="G1334" s="602">
        <v>0</v>
      </c>
      <c r="H1334" s="602">
        <v>3</v>
      </c>
      <c r="I1334" s="602">
        <v>0</v>
      </c>
      <c r="J1334" s="602">
        <v>0</v>
      </c>
    </row>
    <row r="1335" spans="1:10" s="193" customFormat="1" ht="12.75" customHeight="1">
      <c r="A1335" s="600" t="s">
        <v>5972</v>
      </c>
      <c r="B1335" s="601">
        <v>4</v>
      </c>
      <c r="C1335" s="600" t="s">
        <v>144</v>
      </c>
      <c r="D1335" s="600" t="s">
        <v>112</v>
      </c>
      <c r="E1335" s="600" t="s">
        <v>1208</v>
      </c>
      <c r="F1335" s="602">
        <v>10</v>
      </c>
      <c r="G1335" s="602">
        <v>0</v>
      </c>
      <c r="H1335" s="602">
        <v>7</v>
      </c>
      <c r="I1335" s="602">
        <v>2</v>
      </c>
      <c r="J1335" s="602">
        <v>1</v>
      </c>
    </row>
    <row r="1336" spans="1:10" s="193" customFormat="1" ht="12.75" customHeight="1">
      <c r="A1336" s="600" t="s">
        <v>5973</v>
      </c>
      <c r="B1336" s="601">
        <v>4</v>
      </c>
      <c r="C1336" s="600" t="s">
        <v>144</v>
      </c>
      <c r="D1336" s="600" t="s">
        <v>219</v>
      </c>
      <c r="E1336" s="600" t="s">
        <v>1208</v>
      </c>
      <c r="F1336" s="602">
        <v>6</v>
      </c>
      <c r="G1336" s="602">
        <v>1</v>
      </c>
      <c r="H1336" s="602">
        <v>3</v>
      </c>
      <c r="I1336" s="602">
        <v>2</v>
      </c>
      <c r="J1336" s="602">
        <v>0</v>
      </c>
    </row>
    <row r="1337" spans="1:10" s="193" customFormat="1" ht="12.75" customHeight="1">
      <c r="A1337" s="600" t="s">
        <v>5974</v>
      </c>
      <c r="B1337" s="601">
        <v>4</v>
      </c>
      <c r="C1337" s="600" t="s">
        <v>144</v>
      </c>
      <c r="D1337" s="600" t="s">
        <v>90</v>
      </c>
      <c r="E1337" s="600" t="s">
        <v>1208</v>
      </c>
      <c r="F1337" s="602">
        <v>79</v>
      </c>
      <c r="G1337" s="602">
        <v>3</v>
      </c>
      <c r="H1337" s="602">
        <v>48</v>
      </c>
      <c r="I1337" s="602">
        <v>24</v>
      </c>
      <c r="J1337" s="602">
        <v>4</v>
      </c>
    </row>
    <row r="1338" spans="1:10" s="193" customFormat="1" ht="12.75" customHeight="1">
      <c r="A1338" s="600" t="s">
        <v>5975</v>
      </c>
      <c r="B1338" s="601">
        <v>4</v>
      </c>
      <c r="C1338" s="600" t="s">
        <v>144</v>
      </c>
      <c r="D1338" s="600" t="s">
        <v>113</v>
      </c>
      <c r="E1338" s="600" t="s">
        <v>1208</v>
      </c>
      <c r="F1338" s="602">
        <v>9</v>
      </c>
      <c r="G1338" s="602">
        <v>0</v>
      </c>
      <c r="H1338" s="602">
        <v>4</v>
      </c>
      <c r="I1338" s="602">
        <v>2</v>
      </c>
      <c r="J1338" s="602">
        <v>3</v>
      </c>
    </row>
    <row r="1339" spans="1:10" s="193" customFormat="1" ht="12.75" customHeight="1">
      <c r="A1339" s="600" t="s">
        <v>5976</v>
      </c>
      <c r="B1339" s="601">
        <v>4</v>
      </c>
      <c r="C1339" s="600" t="s">
        <v>144</v>
      </c>
      <c r="D1339" s="600" t="s">
        <v>114</v>
      </c>
      <c r="E1339" s="600" t="s">
        <v>1208</v>
      </c>
      <c r="F1339" s="602">
        <v>8</v>
      </c>
      <c r="G1339" s="602">
        <v>0</v>
      </c>
      <c r="H1339" s="602">
        <v>4</v>
      </c>
      <c r="I1339" s="602">
        <v>3</v>
      </c>
      <c r="J1339" s="602">
        <v>1</v>
      </c>
    </row>
    <row r="1340" spans="1:10" s="193" customFormat="1" ht="12.75" customHeight="1">
      <c r="A1340" s="600" t="s">
        <v>5977</v>
      </c>
      <c r="B1340" s="601">
        <v>4</v>
      </c>
      <c r="C1340" s="600" t="s">
        <v>144</v>
      </c>
      <c r="D1340" s="600" t="s">
        <v>186</v>
      </c>
      <c r="E1340" s="600" t="s">
        <v>1208</v>
      </c>
      <c r="F1340" s="602">
        <v>2</v>
      </c>
      <c r="G1340" s="602">
        <v>0</v>
      </c>
      <c r="H1340" s="602">
        <v>1</v>
      </c>
      <c r="I1340" s="602">
        <v>1</v>
      </c>
      <c r="J1340" s="602">
        <v>0</v>
      </c>
    </row>
    <row r="1341" spans="1:10" s="193" customFormat="1" ht="12.75" customHeight="1">
      <c r="A1341" s="600" t="s">
        <v>5978</v>
      </c>
      <c r="B1341" s="601">
        <v>4</v>
      </c>
      <c r="C1341" s="600" t="s">
        <v>144</v>
      </c>
      <c r="D1341" s="600" t="s">
        <v>115</v>
      </c>
      <c r="E1341" s="600" t="s">
        <v>1208</v>
      </c>
      <c r="F1341" s="602">
        <v>2</v>
      </c>
      <c r="G1341" s="602">
        <v>1</v>
      </c>
      <c r="H1341" s="602">
        <v>1</v>
      </c>
      <c r="I1341" s="602">
        <v>0</v>
      </c>
      <c r="J1341" s="602">
        <v>0</v>
      </c>
    </row>
    <row r="1342" spans="1:10" s="193" customFormat="1" ht="12.75" customHeight="1">
      <c r="A1342" s="600" t="s">
        <v>5979</v>
      </c>
      <c r="B1342" s="601">
        <v>4</v>
      </c>
      <c r="C1342" s="600" t="s">
        <v>144</v>
      </c>
      <c r="D1342" s="600" t="s">
        <v>146</v>
      </c>
      <c r="E1342" s="600" t="s">
        <v>1208</v>
      </c>
      <c r="F1342" s="602">
        <v>1</v>
      </c>
      <c r="G1342" s="602">
        <v>0</v>
      </c>
      <c r="H1342" s="602">
        <v>1</v>
      </c>
      <c r="I1342" s="602">
        <v>0</v>
      </c>
      <c r="J1342" s="602">
        <v>0</v>
      </c>
    </row>
    <row r="1343" spans="1:10" s="193" customFormat="1" ht="12.75" customHeight="1">
      <c r="A1343" s="600" t="s">
        <v>5980</v>
      </c>
      <c r="B1343" s="601">
        <v>4</v>
      </c>
      <c r="C1343" s="600" t="s">
        <v>144</v>
      </c>
      <c r="D1343" s="600" t="s">
        <v>187</v>
      </c>
      <c r="E1343" s="600" t="s">
        <v>1208</v>
      </c>
      <c r="F1343" s="602">
        <v>88</v>
      </c>
      <c r="G1343" s="602">
        <v>7</v>
      </c>
      <c r="H1343" s="602">
        <v>64</v>
      </c>
      <c r="I1343" s="602">
        <v>16</v>
      </c>
      <c r="J1343" s="602">
        <v>1</v>
      </c>
    </row>
    <row r="1344" spans="1:10" s="193" customFormat="1" ht="12.75" customHeight="1">
      <c r="A1344" s="600" t="s">
        <v>5981</v>
      </c>
      <c r="B1344" s="601">
        <v>4</v>
      </c>
      <c r="C1344" s="600" t="s">
        <v>144</v>
      </c>
      <c r="D1344" s="600" t="s">
        <v>235</v>
      </c>
      <c r="E1344" s="600" t="s">
        <v>1208</v>
      </c>
      <c r="F1344" s="602">
        <v>15</v>
      </c>
      <c r="G1344" s="602">
        <v>0</v>
      </c>
      <c r="H1344" s="602">
        <v>10</v>
      </c>
      <c r="I1344" s="602">
        <v>5</v>
      </c>
      <c r="J1344" s="602">
        <v>0</v>
      </c>
    </row>
    <row r="1345" spans="1:10" s="193" customFormat="1" ht="12.75" customHeight="1">
      <c r="A1345" s="600" t="s">
        <v>5982</v>
      </c>
      <c r="B1345" s="601">
        <v>4</v>
      </c>
      <c r="C1345" s="600" t="s">
        <v>144</v>
      </c>
      <c r="D1345" s="600" t="s">
        <v>147</v>
      </c>
      <c r="E1345" s="600" t="s">
        <v>1208</v>
      </c>
      <c r="F1345" s="602">
        <v>10</v>
      </c>
      <c r="G1345" s="602">
        <v>0</v>
      </c>
      <c r="H1345" s="602">
        <v>10</v>
      </c>
      <c r="I1345" s="602">
        <v>0</v>
      </c>
      <c r="J1345" s="602">
        <v>0</v>
      </c>
    </row>
    <row r="1346" spans="1:10" s="193" customFormat="1" ht="12.75" customHeight="1">
      <c r="A1346" s="600" t="s">
        <v>5983</v>
      </c>
      <c r="B1346" s="601">
        <v>4</v>
      </c>
      <c r="C1346" s="600" t="s">
        <v>144</v>
      </c>
      <c r="D1346" s="600" t="s">
        <v>118</v>
      </c>
      <c r="E1346" s="600" t="s">
        <v>1208</v>
      </c>
      <c r="F1346" s="602">
        <v>9</v>
      </c>
      <c r="G1346" s="602">
        <v>0</v>
      </c>
      <c r="H1346" s="602">
        <v>3</v>
      </c>
      <c r="I1346" s="602">
        <v>6</v>
      </c>
      <c r="J1346" s="602">
        <v>0</v>
      </c>
    </row>
    <row r="1347" spans="1:10" s="193" customFormat="1" ht="12.75" customHeight="1">
      <c r="A1347" s="600" t="s">
        <v>5984</v>
      </c>
      <c r="B1347" s="601">
        <v>4</v>
      </c>
      <c r="C1347" s="600" t="s">
        <v>144</v>
      </c>
      <c r="D1347" s="600" t="s">
        <v>31</v>
      </c>
      <c r="E1347" s="600" t="s">
        <v>1208</v>
      </c>
      <c r="F1347" s="602">
        <v>3</v>
      </c>
      <c r="G1347" s="602">
        <v>0</v>
      </c>
      <c r="H1347" s="602">
        <v>1</v>
      </c>
      <c r="I1347" s="602">
        <v>0</v>
      </c>
      <c r="J1347" s="602">
        <v>2</v>
      </c>
    </row>
    <row r="1348" spans="1:10" s="193" customFormat="1" ht="12.75" customHeight="1">
      <c r="A1348" s="600" t="s">
        <v>5985</v>
      </c>
      <c r="B1348" s="601">
        <v>4</v>
      </c>
      <c r="C1348" s="600" t="s">
        <v>144</v>
      </c>
      <c r="D1348" s="600" t="s">
        <v>148</v>
      </c>
      <c r="E1348" s="600" t="s">
        <v>1208</v>
      </c>
      <c r="F1348" s="602">
        <v>4</v>
      </c>
      <c r="G1348" s="602">
        <v>0</v>
      </c>
      <c r="H1348" s="602">
        <v>1</v>
      </c>
      <c r="I1348" s="602">
        <v>2</v>
      </c>
      <c r="J1348" s="602">
        <v>1</v>
      </c>
    </row>
    <row r="1349" spans="1:10" s="193" customFormat="1" ht="12.75" customHeight="1">
      <c r="A1349" s="600" t="s">
        <v>5986</v>
      </c>
      <c r="B1349" s="601">
        <v>4</v>
      </c>
      <c r="C1349" s="600" t="s">
        <v>144</v>
      </c>
      <c r="D1349" s="600" t="s">
        <v>32</v>
      </c>
      <c r="E1349" s="600" t="s">
        <v>1208</v>
      </c>
      <c r="F1349" s="602">
        <v>40</v>
      </c>
      <c r="G1349" s="602">
        <v>3</v>
      </c>
      <c r="H1349" s="602">
        <v>24</v>
      </c>
      <c r="I1349" s="602">
        <v>13</v>
      </c>
      <c r="J1349" s="602">
        <v>0</v>
      </c>
    </row>
    <row r="1350" spans="1:10" s="193" customFormat="1" ht="12.75" customHeight="1">
      <c r="A1350" s="600" t="s">
        <v>5987</v>
      </c>
      <c r="B1350" s="601">
        <v>4</v>
      </c>
      <c r="C1350" s="600" t="s">
        <v>144</v>
      </c>
      <c r="D1350" s="600" t="s">
        <v>119</v>
      </c>
      <c r="E1350" s="600" t="s">
        <v>1208</v>
      </c>
      <c r="F1350" s="602">
        <v>47</v>
      </c>
      <c r="G1350" s="602">
        <v>0</v>
      </c>
      <c r="H1350" s="602">
        <v>30</v>
      </c>
      <c r="I1350" s="602">
        <v>13</v>
      </c>
      <c r="J1350" s="602">
        <v>4</v>
      </c>
    </row>
    <row r="1351" spans="1:10" s="193" customFormat="1" ht="12.75" customHeight="1">
      <c r="A1351" s="600" t="s">
        <v>5988</v>
      </c>
      <c r="B1351" s="601">
        <v>4</v>
      </c>
      <c r="C1351" s="600" t="s">
        <v>144</v>
      </c>
      <c r="D1351" s="600" t="s">
        <v>79</v>
      </c>
      <c r="E1351" s="600" t="s">
        <v>1208</v>
      </c>
      <c r="F1351" s="602">
        <v>4</v>
      </c>
      <c r="G1351" s="602">
        <v>0</v>
      </c>
      <c r="H1351" s="602">
        <v>2</v>
      </c>
      <c r="I1351" s="602">
        <v>0</v>
      </c>
      <c r="J1351" s="602">
        <v>2</v>
      </c>
    </row>
    <row r="1352" spans="1:10" s="193" customFormat="1" ht="12.75" customHeight="1">
      <c r="A1352" s="600" t="s">
        <v>5989</v>
      </c>
      <c r="B1352" s="601">
        <v>4</v>
      </c>
      <c r="C1352" s="600" t="s">
        <v>144</v>
      </c>
      <c r="D1352" s="600" t="s">
        <v>80</v>
      </c>
      <c r="E1352" s="600" t="s">
        <v>1208</v>
      </c>
      <c r="F1352" s="602">
        <v>33</v>
      </c>
      <c r="G1352" s="602">
        <v>2</v>
      </c>
      <c r="H1352" s="602">
        <v>22</v>
      </c>
      <c r="I1352" s="602">
        <v>9</v>
      </c>
      <c r="J1352" s="602">
        <v>0</v>
      </c>
    </row>
    <row r="1353" spans="1:10" s="193" customFormat="1" ht="12.75" customHeight="1">
      <c r="A1353" s="600" t="s">
        <v>5990</v>
      </c>
      <c r="B1353" s="601">
        <v>4</v>
      </c>
      <c r="C1353" s="600" t="s">
        <v>144</v>
      </c>
      <c r="D1353" s="600" t="s">
        <v>149</v>
      </c>
      <c r="E1353" s="600" t="s">
        <v>1208</v>
      </c>
      <c r="F1353" s="602">
        <v>21</v>
      </c>
      <c r="G1353" s="602">
        <v>0</v>
      </c>
      <c r="H1353" s="602">
        <v>14</v>
      </c>
      <c r="I1353" s="602">
        <v>5</v>
      </c>
      <c r="J1353" s="602">
        <v>2</v>
      </c>
    </row>
    <row r="1354" spans="1:10" s="193" customFormat="1" ht="12.75" customHeight="1">
      <c r="A1354" s="600" t="s">
        <v>5991</v>
      </c>
      <c r="B1354" s="601">
        <v>4</v>
      </c>
      <c r="C1354" s="600" t="s">
        <v>144</v>
      </c>
      <c r="D1354" s="600" t="s">
        <v>81</v>
      </c>
      <c r="E1354" s="600" t="s">
        <v>1208</v>
      </c>
      <c r="F1354" s="602">
        <v>31</v>
      </c>
      <c r="G1354" s="602">
        <v>2</v>
      </c>
      <c r="H1354" s="602">
        <v>20</v>
      </c>
      <c r="I1354" s="602">
        <v>9</v>
      </c>
      <c r="J1354" s="602">
        <v>0</v>
      </c>
    </row>
    <row r="1355" spans="1:10" s="193" customFormat="1" ht="12.75" customHeight="1">
      <c r="A1355" s="600" t="s">
        <v>5992</v>
      </c>
      <c r="B1355" s="601">
        <v>4</v>
      </c>
      <c r="C1355" s="600" t="s">
        <v>144</v>
      </c>
      <c r="D1355" s="600" t="s">
        <v>33</v>
      </c>
      <c r="E1355" s="600" t="s">
        <v>1208</v>
      </c>
      <c r="F1355" s="602">
        <v>11</v>
      </c>
      <c r="G1355" s="602">
        <v>1</v>
      </c>
      <c r="H1355" s="602">
        <v>8</v>
      </c>
      <c r="I1355" s="602">
        <v>1</v>
      </c>
      <c r="J1355" s="602">
        <v>1</v>
      </c>
    </row>
    <row r="1356" spans="1:10" s="193" customFormat="1" ht="12.75" customHeight="1">
      <c r="A1356" s="600" t="s">
        <v>5993</v>
      </c>
      <c r="B1356" s="601">
        <v>4</v>
      </c>
      <c r="C1356" s="600" t="s">
        <v>144</v>
      </c>
      <c r="D1356" s="600" t="s">
        <v>91</v>
      </c>
      <c r="E1356" s="600" t="s">
        <v>1208</v>
      </c>
      <c r="F1356" s="602">
        <v>6</v>
      </c>
      <c r="G1356" s="602">
        <v>0</v>
      </c>
      <c r="H1356" s="602">
        <v>2</v>
      </c>
      <c r="I1356" s="602">
        <v>1</v>
      </c>
      <c r="J1356" s="602">
        <v>3</v>
      </c>
    </row>
    <row r="1357" spans="1:10" s="193" customFormat="1" ht="12.75" customHeight="1">
      <c r="A1357" s="600" t="s">
        <v>5994</v>
      </c>
      <c r="B1357" s="601">
        <v>4</v>
      </c>
      <c r="C1357" s="600" t="s">
        <v>144</v>
      </c>
      <c r="D1357" s="600" t="s">
        <v>34</v>
      </c>
      <c r="E1357" s="600" t="s">
        <v>1208</v>
      </c>
      <c r="F1357" s="602">
        <v>21</v>
      </c>
      <c r="G1357" s="602">
        <v>0</v>
      </c>
      <c r="H1357" s="602">
        <v>13</v>
      </c>
      <c r="I1357" s="602">
        <v>6</v>
      </c>
      <c r="J1357" s="602">
        <v>2</v>
      </c>
    </row>
    <row r="1358" spans="1:10" s="193" customFormat="1" ht="12.75" customHeight="1">
      <c r="A1358" s="600" t="s">
        <v>5995</v>
      </c>
      <c r="B1358" s="601">
        <v>4</v>
      </c>
      <c r="C1358" s="600" t="s">
        <v>144</v>
      </c>
      <c r="D1358" s="600" t="s">
        <v>188</v>
      </c>
      <c r="E1358" s="600" t="s">
        <v>1208</v>
      </c>
      <c r="F1358" s="602">
        <v>13</v>
      </c>
      <c r="G1358" s="602">
        <v>0</v>
      </c>
      <c r="H1358" s="602">
        <v>10</v>
      </c>
      <c r="I1358" s="602">
        <v>2</v>
      </c>
      <c r="J1358" s="602">
        <v>1</v>
      </c>
    </row>
    <row r="1359" spans="1:10" s="193" customFormat="1" ht="12.75" customHeight="1">
      <c r="A1359" s="600" t="s">
        <v>5996</v>
      </c>
      <c r="B1359" s="601">
        <v>4</v>
      </c>
      <c r="C1359" s="600" t="s">
        <v>144</v>
      </c>
      <c r="D1359" s="600" t="s">
        <v>150</v>
      </c>
      <c r="E1359" s="600" t="s">
        <v>1208</v>
      </c>
      <c r="F1359" s="602">
        <v>5</v>
      </c>
      <c r="G1359" s="602">
        <v>0</v>
      </c>
      <c r="H1359" s="602">
        <v>3</v>
      </c>
      <c r="I1359" s="602">
        <v>2</v>
      </c>
      <c r="J1359" s="602">
        <v>0</v>
      </c>
    </row>
    <row r="1360" spans="1:10" s="193" customFormat="1" ht="12.75" customHeight="1">
      <c r="A1360" s="600" t="s">
        <v>5997</v>
      </c>
      <c r="B1360" s="601">
        <v>4</v>
      </c>
      <c r="C1360" s="600" t="s">
        <v>144</v>
      </c>
      <c r="D1360" s="600" t="s">
        <v>164</v>
      </c>
      <c r="E1360" s="600" t="s">
        <v>1208</v>
      </c>
      <c r="F1360" s="602">
        <v>1</v>
      </c>
      <c r="G1360" s="602">
        <v>0</v>
      </c>
      <c r="H1360" s="602">
        <v>1</v>
      </c>
      <c r="I1360" s="602">
        <v>0</v>
      </c>
      <c r="J1360" s="602">
        <v>0</v>
      </c>
    </row>
    <row r="1361" spans="1:10" s="193" customFormat="1" ht="12.75" customHeight="1">
      <c r="A1361" s="600" t="s">
        <v>5998</v>
      </c>
      <c r="B1361" s="601">
        <v>4</v>
      </c>
      <c r="C1361" s="600" t="s">
        <v>144</v>
      </c>
      <c r="D1361" s="600" t="s">
        <v>189</v>
      </c>
      <c r="E1361" s="600" t="s">
        <v>1208</v>
      </c>
      <c r="F1361" s="602">
        <v>37</v>
      </c>
      <c r="G1361" s="602">
        <v>2</v>
      </c>
      <c r="H1361" s="602">
        <v>23</v>
      </c>
      <c r="I1361" s="602">
        <v>11</v>
      </c>
      <c r="J1361" s="602">
        <v>1</v>
      </c>
    </row>
    <row r="1362" spans="1:10" s="193" customFormat="1" ht="12.75" customHeight="1">
      <c r="A1362" s="600" t="s">
        <v>5999</v>
      </c>
      <c r="B1362" s="601">
        <v>4</v>
      </c>
      <c r="C1362" s="600" t="s">
        <v>144</v>
      </c>
      <c r="D1362" s="600" t="s">
        <v>165</v>
      </c>
      <c r="E1362" s="600" t="s">
        <v>1208</v>
      </c>
      <c r="F1362" s="602">
        <v>7</v>
      </c>
      <c r="G1362" s="602">
        <v>0</v>
      </c>
      <c r="H1362" s="602">
        <v>4</v>
      </c>
      <c r="I1362" s="602">
        <v>3</v>
      </c>
      <c r="J1362" s="602">
        <v>0</v>
      </c>
    </row>
    <row r="1363" spans="1:10" s="193" customFormat="1" ht="12.75" customHeight="1">
      <c r="A1363" s="600" t="s">
        <v>6000</v>
      </c>
      <c r="B1363" s="601">
        <v>4</v>
      </c>
      <c r="C1363" s="600" t="s">
        <v>144</v>
      </c>
      <c r="D1363" s="600" t="s">
        <v>151</v>
      </c>
      <c r="E1363" s="600" t="s">
        <v>1208</v>
      </c>
      <c r="F1363" s="602">
        <v>7</v>
      </c>
      <c r="G1363" s="602">
        <v>0</v>
      </c>
      <c r="H1363" s="602">
        <v>4</v>
      </c>
      <c r="I1363" s="602">
        <v>3</v>
      </c>
      <c r="J1363" s="602">
        <v>0</v>
      </c>
    </row>
    <row r="1364" spans="1:10" s="193" customFormat="1" ht="12.75" customHeight="1">
      <c r="A1364" s="600" t="s">
        <v>6001</v>
      </c>
      <c r="B1364" s="601">
        <v>4</v>
      </c>
      <c r="C1364" s="600" t="s">
        <v>144</v>
      </c>
      <c r="D1364" s="600" t="s">
        <v>92</v>
      </c>
      <c r="E1364" s="600" t="s">
        <v>1208</v>
      </c>
      <c r="F1364" s="602">
        <v>32</v>
      </c>
      <c r="G1364" s="602">
        <v>0</v>
      </c>
      <c r="H1364" s="602">
        <v>23</v>
      </c>
      <c r="I1364" s="602">
        <v>9</v>
      </c>
      <c r="J1364" s="602">
        <v>0</v>
      </c>
    </row>
    <row r="1365" spans="1:10" s="193" customFormat="1" ht="12.75" customHeight="1">
      <c r="A1365" s="600" t="s">
        <v>6002</v>
      </c>
      <c r="B1365" s="601">
        <v>4</v>
      </c>
      <c r="C1365" s="600" t="s">
        <v>144</v>
      </c>
      <c r="D1365" s="600" t="s">
        <v>59</v>
      </c>
      <c r="E1365" s="600" t="s">
        <v>1208</v>
      </c>
      <c r="F1365" s="602">
        <v>3</v>
      </c>
      <c r="G1365" s="602">
        <v>0</v>
      </c>
      <c r="H1365" s="602">
        <v>3</v>
      </c>
      <c r="I1365" s="602">
        <v>0</v>
      </c>
      <c r="J1365" s="602">
        <v>0</v>
      </c>
    </row>
    <row r="1366" spans="1:10" s="193" customFormat="1" ht="12.75" customHeight="1">
      <c r="A1366" s="600" t="s">
        <v>6003</v>
      </c>
      <c r="B1366" s="601">
        <v>4</v>
      </c>
      <c r="C1366" s="600" t="s">
        <v>144</v>
      </c>
      <c r="D1366" s="600" t="s">
        <v>60</v>
      </c>
      <c r="E1366" s="600" t="s">
        <v>1208</v>
      </c>
      <c r="F1366" s="602">
        <v>6</v>
      </c>
      <c r="G1366" s="602">
        <v>0</v>
      </c>
      <c r="H1366" s="602">
        <v>5</v>
      </c>
      <c r="I1366" s="602">
        <v>1</v>
      </c>
      <c r="J1366" s="602">
        <v>0</v>
      </c>
    </row>
    <row r="1367" spans="1:10" s="193" customFormat="1" ht="12.75" customHeight="1">
      <c r="A1367" s="600" t="s">
        <v>6004</v>
      </c>
      <c r="B1367" s="601">
        <v>4</v>
      </c>
      <c r="C1367" s="600" t="s">
        <v>144</v>
      </c>
      <c r="D1367" s="600" t="s">
        <v>208</v>
      </c>
      <c r="E1367" s="600" t="s">
        <v>1208</v>
      </c>
      <c r="F1367" s="602">
        <v>20</v>
      </c>
      <c r="G1367" s="602">
        <v>0</v>
      </c>
      <c r="H1367" s="602">
        <v>15</v>
      </c>
      <c r="I1367" s="602">
        <v>5</v>
      </c>
      <c r="J1367" s="602">
        <v>0</v>
      </c>
    </row>
    <row r="1368" spans="1:10" s="193" customFormat="1" ht="12.75" customHeight="1">
      <c r="A1368" s="600" t="s">
        <v>6005</v>
      </c>
      <c r="B1368" s="601">
        <v>4</v>
      </c>
      <c r="C1368" s="600" t="s">
        <v>144</v>
      </c>
      <c r="D1368" s="600" t="s">
        <v>166</v>
      </c>
      <c r="E1368" s="600" t="s">
        <v>1208</v>
      </c>
      <c r="F1368" s="602">
        <v>7</v>
      </c>
      <c r="G1368" s="602">
        <v>0</v>
      </c>
      <c r="H1368" s="602">
        <v>6</v>
      </c>
      <c r="I1368" s="602">
        <v>1</v>
      </c>
      <c r="J1368" s="602">
        <v>0</v>
      </c>
    </row>
    <row r="1369" spans="1:10" s="193" customFormat="1" ht="12.75" customHeight="1">
      <c r="A1369" s="600" t="s">
        <v>6006</v>
      </c>
      <c r="B1369" s="601">
        <v>4</v>
      </c>
      <c r="C1369" s="600" t="s">
        <v>144</v>
      </c>
      <c r="D1369" s="600" t="s">
        <v>61</v>
      </c>
      <c r="E1369" s="600" t="s">
        <v>1208</v>
      </c>
      <c r="F1369" s="602">
        <v>19</v>
      </c>
      <c r="G1369" s="602">
        <v>2</v>
      </c>
      <c r="H1369" s="602">
        <v>11</v>
      </c>
      <c r="I1369" s="602">
        <v>3</v>
      </c>
      <c r="J1369" s="602">
        <v>3</v>
      </c>
    </row>
    <row r="1370" spans="1:10" s="193" customFormat="1" ht="12.75" customHeight="1">
      <c r="A1370" s="600" t="s">
        <v>6007</v>
      </c>
      <c r="B1370" s="601">
        <v>4</v>
      </c>
      <c r="C1370" s="600" t="s">
        <v>144</v>
      </c>
      <c r="D1370" s="600" t="s">
        <v>82</v>
      </c>
      <c r="E1370" s="600" t="s">
        <v>1208</v>
      </c>
      <c r="F1370" s="602">
        <v>52</v>
      </c>
      <c r="G1370" s="602">
        <v>1</v>
      </c>
      <c r="H1370" s="602">
        <v>31</v>
      </c>
      <c r="I1370" s="602">
        <v>19</v>
      </c>
      <c r="J1370" s="602">
        <v>1</v>
      </c>
    </row>
    <row r="1371" spans="1:10" s="193" customFormat="1" ht="12.75" customHeight="1">
      <c r="A1371" s="600" t="s">
        <v>6008</v>
      </c>
      <c r="B1371" s="601">
        <v>4</v>
      </c>
      <c r="C1371" s="600" t="s">
        <v>144</v>
      </c>
      <c r="D1371" s="600" t="s">
        <v>167</v>
      </c>
      <c r="E1371" s="600" t="s">
        <v>1208</v>
      </c>
      <c r="F1371" s="602">
        <v>16</v>
      </c>
      <c r="G1371" s="602">
        <v>1</v>
      </c>
      <c r="H1371" s="602">
        <v>5</v>
      </c>
      <c r="I1371" s="602">
        <v>8</v>
      </c>
      <c r="J1371" s="602">
        <v>2</v>
      </c>
    </row>
    <row r="1372" spans="1:10" s="193" customFormat="1" ht="12.75" customHeight="1">
      <c r="A1372" s="600" t="s">
        <v>6009</v>
      </c>
      <c r="B1372" s="601">
        <v>4</v>
      </c>
      <c r="C1372" s="600" t="s">
        <v>144</v>
      </c>
      <c r="D1372" s="600" t="s">
        <v>83</v>
      </c>
      <c r="E1372" s="600" t="s">
        <v>1208</v>
      </c>
      <c r="F1372" s="602">
        <v>7</v>
      </c>
      <c r="G1372" s="602">
        <v>0</v>
      </c>
      <c r="H1372" s="602">
        <v>3</v>
      </c>
      <c r="I1372" s="602">
        <v>4</v>
      </c>
      <c r="J1372" s="602">
        <v>0</v>
      </c>
    </row>
    <row r="1373" spans="1:10" s="193" customFormat="1" ht="12.75">
      <c r="A1373" s="600" t="s">
        <v>6010</v>
      </c>
      <c r="B1373" s="601">
        <v>4</v>
      </c>
      <c r="C1373" s="600" t="s">
        <v>144</v>
      </c>
      <c r="D1373" s="600" t="s">
        <v>84</v>
      </c>
      <c r="E1373" s="600" t="s">
        <v>1208</v>
      </c>
      <c r="F1373" s="602">
        <v>23</v>
      </c>
      <c r="G1373" s="602">
        <v>1</v>
      </c>
      <c r="H1373" s="602">
        <v>13</v>
      </c>
      <c r="I1373" s="602">
        <v>7</v>
      </c>
      <c r="J1373" s="602">
        <v>2</v>
      </c>
    </row>
    <row r="1374" spans="1:10" s="193" customFormat="1" ht="12.75" customHeight="1">
      <c r="A1374" s="600" t="s">
        <v>6011</v>
      </c>
      <c r="B1374" s="601">
        <v>4</v>
      </c>
      <c r="C1374" s="600" t="s">
        <v>144</v>
      </c>
      <c r="D1374" s="600" t="s">
        <v>179</v>
      </c>
      <c r="E1374" s="600" t="s">
        <v>1208</v>
      </c>
      <c r="F1374" s="602">
        <v>1</v>
      </c>
      <c r="G1374" s="602">
        <v>0</v>
      </c>
      <c r="H1374" s="602">
        <v>1</v>
      </c>
      <c r="I1374" s="602">
        <v>0</v>
      </c>
      <c r="J1374" s="602">
        <v>0</v>
      </c>
    </row>
    <row r="1375" spans="1:10" s="193" customFormat="1" ht="12.75" customHeight="1">
      <c r="A1375" s="600" t="s">
        <v>6012</v>
      </c>
      <c r="B1375" s="601">
        <v>4</v>
      </c>
      <c r="C1375" s="600" t="s">
        <v>144</v>
      </c>
      <c r="D1375" s="600" t="s">
        <v>35</v>
      </c>
      <c r="E1375" s="600" t="s">
        <v>1208</v>
      </c>
      <c r="F1375" s="602">
        <v>9</v>
      </c>
      <c r="G1375" s="602">
        <v>0</v>
      </c>
      <c r="H1375" s="602">
        <v>3</v>
      </c>
      <c r="I1375" s="602">
        <v>5</v>
      </c>
      <c r="J1375" s="602">
        <v>1</v>
      </c>
    </row>
    <row r="1376" spans="1:10" s="193" customFormat="1" ht="12.75" customHeight="1">
      <c r="A1376" s="600" t="s">
        <v>6013</v>
      </c>
      <c r="B1376" s="601">
        <v>4</v>
      </c>
      <c r="C1376" s="600" t="s">
        <v>144</v>
      </c>
      <c r="D1376" s="600" t="s">
        <v>190</v>
      </c>
      <c r="E1376" s="600" t="s">
        <v>1208</v>
      </c>
      <c r="F1376" s="602">
        <v>41</v>
      </c>
      <c r="G1376" s="602">
        <v>1</v>
      </c>
      <c r="H1376" s="602">
        <v>33</v>
      </c>
      <c r="I1376" s="602">
        <v>6</v>
      </c>
      <c r="J1376" s="602">
        <v>1</v>
      </c>
    </row>
    <row r="1377" spans="1:10" s="193" customFormat="1" ht="12.75" customHeight="1">
      <c r="A1377" s="600" t="s">
        <v>6014</v>
      </c>
      <c r="B1377" s="601">
        <v>4</v>
      </c>
      <c r="C1377" s="600" t="s">
        <v>144</v>
      </c>
      <c r="D1377" s="600" t="s">
        <v>93</v>
      </c>
      <c r="E1377" s="600" t="s">
        <v>1208</v>
      </c>
      <c r="F1377" s="602">
        <v>10</v>
      </c>
      <c r="G1377" s="602">
        <v>0</v>
      </c>
      <c r="H1377" s="602">
        <v>4</v>
      </c>
      <c r="I1377" s="602">
        <v>6</v>
      </c>
      <c r="J1377" s="602">
        <v>0</v>
      </c>
    </row>
    <row r="1378" spans="1:10" s="193" customFormat="1" ht="12.75" customHeight="1">
      <c r="A1378" s="600" t="s">
        <v>6015</v>
      </c>
      <c r="B1378" s="601">
        <v>4</v>
      </c>
      <c r="C1378" s="600" t="s">
        <v>144</v>
      </c>
      <c r="D1378" s="600" t="s">
        <v>209</v>
      </c>
      <c r="E1378" s="600" t="s">
        <v>1208</v>
      </c>
      <c r="F1378" s="602">
        <v>9</v>
      </c>
      <c r="G1378" s="602">
        <v>0</v>
      </c>
      <c r="H1378" s="602">
        <v>7</v>
      </c>
      <c r="I1378" s="602">
        <v>2</v>
      </c>
      <c r="J1378" s="602">
        <v>0</v>
      </c>
    </row>
    <row r="1379" spans="1:10" s="193" customFormat="1" ht="12.75" customHeight="1">
      <c r="A1379" s="600" t="s">
        <v>6016</v>
      </c>
      <c r="B1379" s="601">
        <v>4</v>
      </c>
      <c r="C1379" s="600" t="s">
        <v>144</v>
      </c>
      <c r="D1379" s="600" t="s">
        <v>210</v>
      </c>
      <c r="E1379" s="600" t="s">
        <v>1208</v>
      </c>
      <c r="F1379" s="602">
        <v>11</v>
      </c>
      <c r="G1379" s="602">
        <v>3</v>
      </c>
      <c r="H1379" s="602">
        <v>5</v>
      </c>
      <c r="I1379" s="602">
        <v>3</v>
      </c>
      <c r="J1379" s="602">
        <v>0</v>
      </c>
    </row>
    <row r="1380" spans="1:10" s="193" customFormat="1" ht="12.75" customHeight="1">
      <c r="A1380" s="600" t="s">
        <v>6017</v>
      </c>
      <c r="B1380" s="601">
        <v>4</v>
      </c>
      <c r="C1380" s="600" t="s">
        <v>144</v>
      </c>
      <c r="D1380" s="600" t="s">
        <v>191</v>
      </c>
      <c r="E1380" s="600" t="s">
        <v>1208</v>
      </c>
      <c r="F1380" s="602">
        <v>1</v>
      </c>
      <c r="G1380" s="602">
        <v>0</v>
      </c>
      <c r="H1380" s="602">
        <v>1</v>
      </c>
      <c r="I1380" s="602">
        <v>0</v>
      </c>
      <c r="J1380" s="602">
        <v>0</v>
      </c>
    </row>
    <row r="1381" spans="1:10" s="193" customFormat="1" ht="12.75" customHeight="1">
      <c r="A1381" s="600" t="s">
        <v>6018</v>
      </c>
      <c r="B1381" s="601">
        <v>4</v>
      </c>
      <c r="C1381" s="600" t="s">
        <v>144</v>
      </c>
      <c r="D1381" s="600" t="s">
        <v>192</v>
      </c>
      <c r="E1381" s="600" t="s">
        <v>1208</v>
      </c>
      <c r="F1381" s="602">
        <v>10</v>
      </c>
      <c r="G1381" s="602">
        <v>0</v>
      </c>
      <c r="H1381" s="602">
        <v>8</v>
      </c>
      <c r="I1381" s="602">
        <v>1</v>
      </c>
      <c r="J1381" s="602">
        <v>1</v>
      </c>
    </row>
    <row r="1382" spans="1:10" s="193" customFormat="1" ht="12.75" customHeight="1">
      <c r="A1382" s="600" t="s">
        <v>6019</v>
      </c>
      <c r="B1382" s="601">
        <v>4</v>
      </c>
      <c r="C1382" s="600" t="s">
        <v>144</v>
      </c>
      <c r="D1382" s="600" t="s">
        <v>152</v>
      </c>
      <c r="E1382" s="600" t="s">
        <v>1208</v>
      </c>
      <c r="F1382" s="602">
        <v>11</v>
      </c>
      <c r="G1382" s="602">
        <v>1</v>
      </c>
      <c r="H1382" s="602">
        <v>8</v>
      </c>
      <c r="I1382" s="602">
        <v>1</v>
      </c>
      <c r="J1382" s="602">
        <v>1</v>
      </c>
    </row>
    <row r="1383" spans="1:10" s="193" customFormat="1" ht="12.75" customHeight="1">
      <c r="A1383" s="600" t="s">
        <v>6020</v>
      </c>
      <c r="B1383" s="601">
        <v>4</v>
      </c>
      <c r="C1383" s="600" t="s">
        <v>144</v>
      </c>
      <c r="D1383" s="600" t="s">
        <v>168</v>
      </c>
      <c r="E1383" s="600" t="s">
        <v>1208</v>
      </c>
      <c r="F1383" s="602">
        <v>4</v>
      </c>
      <c r="G1383" s="602">
        <v>0</v>
      </c>
      <c r="H1383" s="602">
        <v>3</v>
      </c>
      <c r="I1383" s="602">
        <v>1</v>
      </c>
      <c r="J1383" s="602">
        <v>0</v>
      </c>
    </row>
    <row r="1384" spans="1:10" s="193" customFormat="1" ht="12.75" customHeight="1">
      <c r="A1384" s="600" t="s">
        <v>6021</v>
      </c>
      <c r="B1384" s="601">
        <v>4</v>
      </c>
      <c r="C1384" s="600" t="s">
        <v>144</v>
      </c>
      <c r="D1384" s="600" t="s">
        <v>153</v>
      </c>
      <c r="E1384" s="600" t="s">
        <v>1208</v>
      </c>
      <c r="F1384" s="602">
        <v>7</v>
      </c>
      <c r="G1384" s="602">
        <v>0</v>
      </c>
      <c r="H1384" s="602">
        <v>5</v>
      </c>
      <c r="I1384" s="602">
        <v>2</v>
      </c>
      <c r="J1384" s="602">
        <v>0</v>
      </c>
    </row>
    <row r="1385" spans="1:10" s="193" customFormat="1" ht="12.75" customHeight="1">
      <c r="A1385" s="600" t="s">
        <v>6022</v>
      </c>
      <c r="B1385" s="601">
        <v>4</v>
      </c>
      <c r="C1385" s="600" t="s">
        <v>144</v>
      </c>
      <c r="D1385" s="600" t="s">
        <v>36</v>
      </c>
      <c r="E1385" s="600" t="s">
        <v>1208</v>
      </c>
      <c r="F1385" s="602">
        <v>6</v>
      </c>
      <c r="G1385" s="602">
        <v>0</v>
      </c>
      <c r="H1385" s="602">
        <v>3</v>
      </c>
      <c r="I1385" s="602">
        <v>3</v>
      </c>
      <c r="J1385" s="602">
        <v>0</v>
      </c>
    </row>
    <row r="1386" spans="1:10" s="193" customFormat="1" ht="12.75" customHeight="1">
      <c r="A1386" s="600" t="s">
        <v>6023</v>
      </c>
      <c r="B1386" s="601">
        <v>4</v>
      </c>
      <c r="C1386" s="600" t="s">
        <v>144</v>
      </c>
      <c r="D1386" s="600" t="s">
        <v>62</v>
      </c>
      <c r="E1386" s="600" t="s">
        <v>1208</v>
      </c>
      <c r="F1386" s="602">
        <v>9</v>
      </c>
      <c r="G1386" s="602">
        <v>2</v>
      </c>
      <c r="H1386" s="602">
        <v>2</v>
      </c>
      <c r="I1386" s="602">
        <v>5</v>
      </c>
      <c r="J1386" s="602">
        <v>0</v>
      </c>
    </row>
    <row r="1387" spans="1:10" s="193" customFormat="1" ht="12.75" customHeight="1">
      <c r="A1387" s="600" t="s">
        <v>6024</v>
      </c>
      <c r="B1387" s="601">
        <v>4</v>
      </c>
      <c r="C1387" s="600" t="s">
        <v>144</v>
      </c>
      <c r="D1387" s="600" t="s">
        <v>85</v>
      </c>
      <c r="E1387" s="600" t="s">
        <v>1208</v>
      </c>
      <c r="F1387" s="602">
        <v>7</v>
      </c>
      <c r="G1387" s="602">
        <v>2</v>
      </c>
      <c r="H1387" s="602">
        <v>3</v>
      </c>
      <c r="I1387" s="602">
        <v>2</v>
      </c>
      <c r="J1387" s="602">
        <v>0</v>
      </c>
    </row>
    <row r="1388" spans="1:10" s="193" customFormat="1" ht="12.75" customHeight="1">
      <c r="A1388" s="600" t="s">
        <v>6025</v>
      </c>
      <c r="B1388" s="601">
        <v>4</v>
      </c>
      <c r="C1388" s="600" t="s">
        <v>144</v>
      </c>
      <c r="D1388" s="600" t="s">
        <v>37</v>
      </c>
      <c r="E1388" s="600" t="s">
        <v>1208</v>
      </c>
      <c r="F1388" s="602">
        <v>5</v>
      </c>
      <c r="G1388" s="602">
        <v>0</v>
      </c>
      <c r="H1388" s="602">
        <v>3</v>
      </c>
      <c r="I1388" s="602">
        <v>0</v>
      </c>
      <c r="J1388" s="602">
        <v>2</v>
      </c>
    </row>
    <row r="1389" spans="1:10" s="193" customFormat="1" ht="12.75" customHeight="1">
      <c r="A1389" s="600" t="s">
        <v>6026</v>
      </c>
      <c r="B1389" s="601">
        <v>4</v>
      </c>
      <c r="C1389" s="600" t="s">
        <v>144</v>
      </c>
      <c r="D1389" s="600" t="s">
        <v>220</v>
      </c>
      <c r="E1389" s="600" t="s">
        <v>1208</v>
      </c>
      <c r="F1389" s="602">
        <v>6</v>
      </c>
      <c r="G1389" s="602">
        <v>0</v>
      </c>
      <c r="H1389" s="602">
        <v>4</v>
      </c>
      <c r="I1389" s="602">
        <v>2</v>
      </c>
      <c r="J1389" s="602">
        <v>0</v>
      </c>
    </row>
    <row r="1390" spans="1:10" s="193" customFormat="1" ht="12.75" customHeight="1">
      <c r="A1390" s="600" t="s">
        <v>6027</v>
      </c>
      <c r="B1390" s="601">
        <v>4</v>
      </c>
      <c r="C1390" s="600" t="s">
        <v>144</v>
      </c>
      <c r="D1390" s="600" t="s">
        <v>38</v>
      </c>
      <c r="E1390" s="600" t="s">
        <v>1208</v>
      </c>
      <c r="F1390" s="602">
        <v>4</v>
      </c>
      <c r="G1390" s="602">
        <v>0</v>
      </c>
      <c r="H1390" s="602">
        <v>1</v>
      </c>
      <c r="I1390" s="602">
        <v>3</v>
      </c>
      <c r="J1390" s="602">
        <v>0</v>
      </c>
    </row>
    <row r="1391" spans="1:10" s="193" customFormat="1" ht="12.75" customHeight="1">
      <c r="A1391" s="600" t="s">
        <v>6028</v>
      </c>
      <c r="B1391" s="601">
        <v>4</v>
      </c>
      <c r="C1391" s="600" t="s">
        <v>144</v>
      </c>
      <c r="D1391" s="600" t="s">
        <v>63</v>
      </c>
      <c r="E1391" s="600" t="s">
        <v>1208</v>
      </c>
      <c r="F1391" s="602">
        <v>8</v>
      </c>
      <c r="G1391" s="602">
        <v>2</v>
      </c>
      <c r="H1391" s="602">
        <v>6</v>
      </c>
      <c r="I1391" s="602">
        <v>0</v>
      </c>
      <c r="J1391" s="602">
        <v>0</v>
      </c>
    </row>
    <row r="1392" spans="1:10" s="193" customFormat="1" ht="12.75" customHeight="1">
      <c r="A1392" s="600" t="s">
        <v>6029</v>
      </c>
      <c r="B1392" s="601">
        <v>4</v>
      </c>
      <c r="C1392" s="600" t="s">
        <v>144</v>
      </c>
      <c r="D1392" s="600" t="s">
        <v>221</v>
      </c>
      <c r="E1392" s="600" t="s">
        <v>1208</v>
      </c>
      <c r="F1392" s="602">
        <v>9</v>
      </c>
      <c r="G1392" s="602">
        <v>0</v>
      </c>
      <c r="H1392" s="602">
        <v>7</v>
      </c>
      <c r="I1392" s="602">
        <v>2</v>
      </c>
      <c r="J1392" s="602">
        <v>0</v>
      </c>
    </row>
    <row r="1393" spans="1:10" s="193" customFormat="1" ht="12.75" customHeight="1">
      <c r="A1393" s="600" t="s">
        <v>6030</v>
      </c>
      <c r="B1393" s="601">
        <v>4</v>
      </c>
      <c r="C1393" s="600" t="s">
        <v>144</v>
      </c>
      <c r="D1393" s="600" t="s">
        <v>193</v>
      </c>
      <c r="E1393" s="600" t="s">
        <v>1208</v>
      </c>
      <c r="F1393" s="602">
        <v>7</v>
      </c>
      <c r="G1393" s="602">
        <v>0</v>
      </c>
      <c r="H1393" s="602">
        <v>5</v>
      </c>
      <c r="I1393" s="602">
        <v>2</v>
      </c>
      <c r="J1393" s="602">
        <v>0</v>
      </c>
    </row>
    <row r="1394" spans="1:10" s="193" customFormat="1" ht="12.75" customHeight="1">
      <c r="A1394" s="600" t="s">
        <v>6031</v>
      </c>
      <c r="B1394" s="601">
        <v>4</v>
      </c>
      <c r="C1394" s="600" t="s">
        <v>144</v>
      </c>
      <c r="D1394" s="600" t="s">
        <v>222</v>
      </c>
      <c r="E1394" s="600" t="s">
        <v>1208</v>
      </c>
      <c r="F1394" s="602">
        <v>18</v>
      </c>
      <c r="G1394" s="602">
        <v>0</v>
      </c>
      <c r="H1394" s="602">
        <v>6</v>
      </c>
      <c r="I1394" s="602">
        <v>10</v>
      </c>
      <c r="J1394" s="602">
        <v>2</v>
      </c>
    </row>
    <row r="1395" spans="1:10" s="193" customFormat="1" ht="12.75" customHeight="1">
      <c r="A1395" s="600" t="s">
        <v>6032</v>
      </c>
      <c r="B1395" s="601">
        <v>4</v>
      </c>
      <c r="C1395" s="600" t="s">
        <v>144</v>
      </c>
      <c r="D1395" s="600" t="s">
        <v>211</v>
      </c>
      <c r="E1395" s="600" t="s">
        <v>1208</v>
      </c>
      <c r="F1395" s="602">
        <v>33</v>
      </c>
      <c r="G1395" s="602">
        <v>0</v>
      </c>
      <c r="H1395" s="602">
        <v>16</v>
      </c>
      <c r="I1395" s="602">
        <v>16</v>
      </c>
      <c r="J1395" s="602">
        <v>1</v>
      </c>
    </row>
    <row r="1396" spans="1:10" s="193" customFormat="1" ht="12.75" customHeight="1">
      <c r="A1396" s="600" t="s">
        <v>6033</v>
      </c>
      <c r="B1396" s="601">
        <v>4</v>
      </c>
      <c r="C1396" s="600" t="s">
        <v>144</v>
      </c>
      <c r="D1396" s="600" t="s">
        <v>212</v>
      </c>
      <c r="E1396" s="600" t="s">
        <v>1208</v>
      </c>
      <c r="F1396" s="602">
        <v>9</v>
      </c>
      <c r="G1396" s="602">
        <v>0</v>
      </c>
      <c r="H1396" s="602">
        <v>8</v>
      </c>
      <c r="I1396" s="602">
        <v>1</v>
      </c>
      <c r="J1396" s="602">
        <v>0</v>
      </c>
    </row>
    <row r="1397" spans="1:10" s="193" customFormat="1" ht="12.75" customHeight="1">
      <c r="A1397" s="600" t="s">
        <v>6034</v>
      </c>
      <c r="B1397" s="601">
        <v>4</v>
      </c>
      <c r="C1397" s="600" t="s">
        <v>144</v>
      </c>
      <c r="D1397" s="600" t="s">
        <v>169</v>
      </c>
      <c r="E1397" s="600" t="s">
        <v>1208</v>
      </c>
      <c r="F1397" s="602">
        <v>7</v>
      </c>
      <c r="G1397" s="602">
        <v>0</v>
      </c>
      <c r="H1397" s="602">
        <v>3</v>
      </c>
      <c r="I1397" s="602">
        <v>4</v>
      </c>
      <c r="J1397" s="602">
        <v>0</v>
      </c>
    </row>
    <row r="1398" spans="1:10" s="193" customFormat="1" ht="12.75" customHeight="1">
      <c r="A1398" s="600" t="s">
        <v>6035</v>
      </c>
      <c r="B1398" s="601">
        <v>4</v>
      </c>
      <c r="C1398" s="600" t="s">
        <v>144</v>
      </c>
      <c r="D1398" s="600" t="s">
        <v>194</v>
      </c>
      <c r="E1398" s="600" t="s">
        <v>1208</v>
      </c>
      <c r="F1398" s="602">
        <v>13</v>
      </c>
      <c r="G1398" s="602">
        <v>1</v>
      </c>
      <c r="H1398" s="602">
        <v>8</v>
      </c>
      <c r="I1398" s="602">
        <v>4</v>
      </c>
      <c r="J1398" s="602">
        <v>0</v>
      </c>
    </row>
    <row r="1399" spans="1:10" s="193" customFormat="1" ht="12.75" customHeight="1">
      <c r="A1399" s="600" t="s">
        <v>6036</v>
      </c>
      <c r="B1399" s="601">
        <v>4</v>
      </c>
      <c r="C1399" s="600" t="s">
        <v>144</v>
      </c>
      <c r="D1399" s="600" t="s">
        <v>94</v>
      </c>
      <c r="E1399" s="600" t="s">
        <v>1208</v>
      </c>
      <c r="F1399" s="602">
        <v>6</v>
      </c>
      <c r="G1399" s="602">
        <v>1</v>
      </c>
      <c r="H1399" s="602">
        <v>3</v>
      </c>
      <c r="I1399" s="602">
        <v>1</v>
      </c>
      <c r="J1399" s="602">
        <v>1</v>
      </c>
    </row>
    <row r="1400" spans="1:10" s="193" customFormat="1" ht="12.75" customHeight="1">
      <c r="A1400" s="600" t="s">
        <v>6037</v>
      </c>
      <c r="B1400" s="601">
        <v>4</v>
      </c>
      <c r="C1400" s="600" t="s">
        <v>144</v>
      </c>
      <c r="D1400" s="600" t="s">
        <v>154</v>
      </c>
      <c r="E1400" s="600" t="s">
        <v>1208</v>
      </c>
      <c r="F1400" s="602">
        <v>7</v>
      </c>
      <c r="G1400" s="602">
        <v>0</v>
      </c>
      <c r="H1400" s="602">
        <v>7</v>
      </c>
      <c r="I1400" s="602">
        <v>0</v>
      </c>
      <c r="J1400" s="602">
        <v>0</v>
      </c>
    </row>
    <row r="1401" spans="1:10" s="193" customFormat="1" ht="12.75" customHeight="1">
      <c r="A1401" s="600" t="s">
        <v>6038</v>
      </c>
      <c r="B1401" s="601">
        <v>4</v>
      </c>
      <c r="C1401" s="600" t="s">
        <v>144</v>
      </c>
      <c r="D1401" s="600" t="s">
        <v>39</v>
      </c>
      <c r="E1401" s="600" t="s">
        <v>1208</v>
      </c>
      <c r="F1401" s="602">
        <v>2</v>
      </c>
      <c r="G1401" s="602">
        <v>0</v>
      </c>
      <c r="H1401" s="602">
        <v>2</v>
      </c>
      <c r="I1401" s="602">
        <v>0</v>
      </c>
      <c r="J1401" s="602">
        <v>0</v>
      </c>
    </row>
    <row r="1402" spans="1:10" s="193" customFormat="1" ht="12.75" customHeight="1">
      <c r="A1402" s="600" t="s">
        <v>6039</v>
      </c>
      <c r="B1402" s="601">
        <v>4</v>
      </c>
      <c r="C1402" s="600" t="s">
        <v>144</v>
      </c>
      <c r="D1402" s="600" t="s">
        <v>223</v>
      </c>
      <c r="E1402" s="600" t="s">
        <v>1208</v>
      </c>
      <c r="F1402" s="602">
        <v>44</v>
      </c>
      <c r="G1402" s="602">
        <v>4</v>
      </c>
      <c r="H1402" s="602">
        <v>27</v>
      </c>
      <c r="I1402" s="602">
        <v>11</v>
      </c>
      <c r="J1402" s="602">
        <v>2</v>
      </c>
    </row>
    <row r="1403" spans="1:10" s="193" customFormat="1" ht="12.75" customHeight="1">
      <c r="A1403" s="600" t="s">
        <v>6040</v>
      </c>
      <c r="B1403" s="601">
        <v>4</v>
      </c>
      <c r="C1403" s="600" t="s">
        <v>144</v>
      </c>
      <c r="D1403" s="600" t="s">
        <v>40</v>
      </c>
      <c r="E1403" s="600" t="s">
        <v>1208</v>
      </c>
      <c r="F1403" s="602">
        <v>9</v>
      </c>
      <c r="G1403" s="602">
        <v>0</v>
      </c>
      <c r="H1403" s="602">
        <v>5</v>
      </c>
      <c r="I1403" s="602">
        <v>3</v>
      </c>
      <c r="J1403" s="602">
        <v>1</v>
      </c>
    </row>
    <row r="1404" spans="1:10" s="193" customFormat="1" ht="12.75" customHeight="1">
      <c r="A1404" s="600" t="s">
        <v>6041</v>
      </c>
      <c r="B1404" s="601">
        <v>4</v>
      </c>
      <c r="C1404" s="600" t="s">
        <v>144</v>
      </c>
      <c r="D1404" s="600" t="s">
        <v>21</v>
      </c>
      <c r="E1404" s="600" t="s">
        <v>1208</v>
      </c>
      <c r="F1404" s="602">
        <v>6</v>
      </c>
      <c r="G1404" s="602">
        <v>0</v>
      </c>
      <c r="H1404" s="602">
        <v>3</v>
      </c>
      <c r="I1404" s="602">
        <v>2</v>
      </c>
      <c r="J1404" s="602">
        <v>1</v>
      </c>
    </row>
    <row r="1405" spans="1:10" s="193" customFormat="1" ht="12.75" customHeight="1">
      <c r="A1405" s="600" t="s">
        <v>6042</v>
      </c>
      <c r="B1405" s="601">
        <v>4</v>
      </c>
      <c r="C1405" s="600" t="s">
        <v>144</v>
      </c>
      <c r="D1405" s="600" t="s">
        <v>224</v>
      </c>
      <c r="E1405" s="600" t="s">
        <v>1208</v>
      </c>
      <c r="F1405" s="602">
        <v>3</v>
      </c>
      <c r="G1405" s="602">
        <v>0</v>
      </c>
      <c r="H1405" s="602">
        <v>3</v>
      </c>
      <c r="I1405" s="602">
        <v>0</v>
      </c>
      <c r="J1405" s="602">
        <v>0</v>
      </c>
    </row>
    <row r="1406" spans="1:10" s="193" customFormat="1" ht="12.75" customHeight="1">
      <c r="A1406" s="600" t="s">
        <v>6043</v>
      </c>
      <c r="B1406" s="601">
        <v>4</v>
      </c>
      <c r="C1406" s="600" t="s">
        <v>144</v>
      </c>
      <c r="D1406" s="600" t="s">
        <v>95</v>
      </c>
      <c r="E1406" s="600" t="s">
        <v>1208</v>
      </c>
      <c r="F1406" s="602">
        <v>23</v>
      </c>
      <c r="G1406" s="602">
        <v>1</v>
      </c>
      <c r="H1406" s="602">
        <v>12</v>
      </c>
      <c r="I1406" s="602">
        <v>9</v>
      </c>
      <c r="J1406" s="602">
        <v>1</v>
      </c>
    </row>
    <row r="1407" spans="1:10" s="193" customFormat="1" ht="12.75" customHeight="1">
      <c r="A1407" s="600" t="s">
        <v>6044</v>
      </c>
      <c r="B1407" s="601">
        <v>4</v>
      </c>
      <c r="C1407" s="600" t="s">
        <v>144</v>
      </c>
      <c r="D1407" s="600" t="s">
        <v>22</v>
      </c>
      <c r="E1407" s="600" t="s">
        <v>1208</v>
      </c>
      <c r="F1407" s="602">
        <v>17</v>
      </c>
      <c r="G1407" s="602">
        <v>0</v>
      </c>
      <c r="H1407" s="602">
        <v>10</v>
      </c>
      <c r="I1407" s="602">
        <v>5</v>
      </c>
      <c r="J1407" s="602">
        <v>2</v>
      </c>
    </row>
    <row r="1408" spans="1:10" s="193" customFormat="1" ht="12.75" customHeight="1">
      <c r="A1408" s="600" t="s">
        <v>6045</v>
      </c>
      <c r="B1408" s="601">
        <v>4</v>
      </c>
      <c r="C1408" s="600" t="s">
        <v>144</v>
      </c>
      <c r="D1408" s="600" t="s">
        <v>195</v>
      </c>
      <c r="E1408" s="600" t="s">
        <v>1208</v>
      </c>
      <c r="F1408" s="602">
        <v>77</v>
      </c>
      <c r="G1408" s="602">
        <v>2</v>
      </c>
      <c r="H1408" s="602">
        <v>62</v>
      </c>
      <c r="I1408" s="602">
        <v>13</v>
      </c>
      <c r="J1408" s="602">
        <v>0</v>
      </c>
    </row>
    <row r="1409" spans="1:10" s="193" customFormat="1" ht="12.75" customHeight="1">
      <c r="A1409" s="600" t="s">
        <v>6046</v>
      </c>
      <c r="B1409" s="601">
        <v>4</v>
      </c>
      <c r="C1409" s="600" t="s">
        <v>144</v>
      </c>
      <c r="D1409" s="600" t="s">
        <v>155</v>
      </c>
      <c r="E1409" s="600" t="s">
        <v>1208</v>
      </c>
      <c r="F1409" s="602">
        <v>15</v>
      </c>
      <c r="G1409" s="602">
        <v>1</v>
      </c>
      <c r="H1409" s="602">
        <v>11</v>
      </c>
      <c r="I1409" s="602">
        <v>3</v>
      </c>
      <c r="J1409" s="602">
        <v>0</v>
      </c>
    </row>
    <row r="1410" spans="1:10" s="193" customFormat="1" ht="12.75" customHeight="1">
      <c r="A1410" s="600" t="s">
        <v>6047</v>
      </c>
      <c r="B1410" s="601">
        <v>4</v>
      </c>
      <c r="C1410" s="600" t="s">
        <v>144</v>
      </c>
      <c r="D1410" s="600" t="s">
        <v>213</v>
      </c>
      <c r="E1410" s="600" t="s">
        <v>1208</v>
      </c>
      <c r="F1410" s="602">
        <v>19</v>
      </c>
      <c r="G1410" s="602">
        <v>1</v>
      </c>
      <c r="H1410" s="602">
        <v>11</v>
      </c>
      <c r="I1410" s="602">
        <v>7</v>
      </c>
      <c r="J1410" s="602">
        <v>0</v>
      </c>
    </row>
    <row r="1411" spans="1:10" s="193" customFormat="1" ht="12.75" customHeight="1">
      <c r="A1411" s="600" t="s">
        <v>6048</v>
      </c>
      <c r="B1411" s="601">
        <v>4</v>
      </c>
      <c r="C1411" s="600" t="s">
        <v>144</v>
      </c>
      <c r="D1411" s="600" t="s">
        <v>41</v>
      </c>
      <c r="E1411" s="600" t="s">
        <v>1208</v>
      </c>
      <c r="F1411" s="602">
        <v>14</v>
      </c>
      <c r="G1411" s="602">
        <v>0</v>
      </c>
      <c r="H1411" s="602">
        <v>8</v>
      </c>
      <c r="I1411" s="602">
        <v>6</v>
      </c>
      <c r="J1411" s="602">
        <v>0</v>
      </c>
    </row>
    <row r="1412" spans="1:10" s="193" customFormat="1" ht="12.75" customHeight="1">
      <c r="A1412" s="600" t="s">
        <v>6049</v>
      </c>
      <c r="B1412" s="601">
        <v>4</v>
      </c>
      <c r="C1412" s="600" t="s">
        <v>144</v>
      </c>
      <c r="D1412" s="600" t="s">
        <v>225</v>
      </c>
      <c r="E1412" s="600" t="s">
        <v>1208</v>
      </c>
      <c r="F1412" s="602">
        <v>4</v>
      </c>
      <c r="G1412" s="602">
        <v>0</v>
      </c>
      <c r="H1412" s="602">
        <v>2</v>
      </c>
      <c r="I1412" s="602">
        <v>1</v>
      </c>
      <c r="J1412" s="602">
        <v>1</v>
      </c>
    </row>
    <row r="1413" spans="1:10" s="193" customFormat="1" ht="12.75" customHeight="1">
      <c r="A1413" s="600" t="s">
        <v>6050</v>
      </c>
      <c r="B1413" s="601">
        <v>4</v>
      </c>
      <c r="C1413" s="600" t="s">
        <v>144</v>
      </c>
      <c r="D1413" s="600" t="s">
        <v>96</v>
      </c>
      <c r="E1413" s="600" t="s">
        <v>1208</v>
      </c>
      <c r="F1413" s="602">
        <v>5</v>
      </c>
      <c r="G1413" s="602">
        <v>0</v>
      </c>
      <c r="H1413" s="602">
        <v>4</v>
      </c>
      <c r="I1413" s="602">
        <v>1</v>
      </c>
      <c r="J1413" s="602">
        <v>0</v>
      </c>
    </row>
    <row r="1414" spans="1:10" s="193" customFormat="1" ht="12.75" customHeight="1">
      <c r="A1414" s="600" t="s">
        <v>6051</v>
      </c>
      <c r="B1414" s="601">
        <v>4</v>
      </c>
      <c r="C1414" s="600" t="s">
        <v>144</v>
      </c>
      <c r="D1414" s="600" t="s">
        <v>214</v>
      </c>
      <c r="E1414" s="600" t="s">
        <v>1208</v>
      </c>
      <c r="F1414" s="602">
        <v>5</v>
      </c>
      <c r="G1414" s="602">
        <v>0</v>
      </c>
      <c r="H1414" s="602">
        <v>3</v>
      </c>
      <c r="I1414" s="602">
        <v>2</v>
      </c>
      <c r="J1414" s="602">
        <v>0</v>
      </c>
    </row>
    <row r="1415" spans="1:10" s="193" customFormat="1" ht="12.75" customHeight="1">
      <c r="A1415" s="600" t="s">
        <v>6052</v>
      </c>
      <c r="B1415" s="601">
        <v>4</v>
      </c>
      <c r="C1415" s="600" t="s">
        <v>144</v>
      </c>
      <c r="D1415" s="600" t="s">
        <v>156</v>
      </c>
      <c r="E1415" s="600" t="s">
        <v>1208</v>
      </c>
      <c r="F1415" s="602">
        <v>2</v>
      </c>
      <c r="G1415" s="602">
        <v>0</v>
      </c>
      <c r="H1415" s="602">
        <v>2</v>
      </c>
      <c r="I1415" s="602">
        <v>0</v>
      </c>
      <c r="J1415" s="602">
        <v>0</v>
      </c>
    </row>
    <row r="1416" spans="1:10" s="193" customFormat="1" ht="12.75" customHeight="1">
      <c r="A1416" s="600" t="s">
        <v>6053</v>
      </c>
      <c r="B1416" s="601">
        <v>4</v>
      </c>
      <c r="C1416" s="600" t="s">
        <v>144</v>
      </c>
      <c r="D1416" s="600" t="s">
        <v>42</v>
      </c>
      <c r="E1416" s="600" t="s">
        <v>1208</v>
      </c>
      <c r="F1416" s="602">
        <v>12</v>
      </c>
      <c r="G1416" s="602">
        <v>0</v>
      </c>
      <c r="H1416" s="602">
        <v>8</v>
      </c>
      <c r="I1416" s="602">
        <v>4</v>
      </c>
      <c r="J1416" s="602">
        <v>0</v>
      </c>
    </row>
    <row r="1417" spans="1:10" s="193" customFormat="1" ht="12.75" customHeight="1">
      <c r="A1417" s="600" t="s">
        <v>6054</v>
      </c>
      <c r="B1417" s="601">
        <v>4</v>
      </c>
      <c r="C1417" s="600" t="s">
        <v>144</v>
      </c>
      <c r="D1417" s="600" t="s">
        <v>64</v>
      </c>
      <c r="E1417" s="600" t="s">
        <v>1208</v>
      </c>
      <c r="F1417" s="602">
        <v>17</v>
      </c>
      <c r="G1417" s="602">
        <v>3</v>
      </c>
      <c r="H1417" s="602">
        <v>7</v>
      </c>
      <c r="I1417" s="602">
        <v>6</v>
      </c>
      <c r="J1417" s="602">
        <v>1</v>
      </c>
    </row>
    <row r="1418" spans="1:10" s="193" customFormat="1" ht="12.75" customHeight="1">
      <c r="A1418" s="600" t="s">
        <v>6055</v>
      </c>
      <c r="B1418" s="601">
        <v>4</v>
      </c>
      <c r="C1418" s="600" t="s">
        <v>144</v>
      </c>
      <c r="D1418" s="600" t="s">
        <v>226</v>
      </c>
      <c r="E1418" s="600" t="s">
        <v>1208</v>
      </c>
      <c r="F1418" s="602">
        <v>8</v>
      </c>
      <c r="G1418" s="602">
        <v>0</v>
      </c>
      <c r="H1418" s="602">
        <v>6</v>
      </c>
      <c r="I1418" s="602">
        <v>2</v>
      </c>
      <c r="J1418" s="602">
        <v>0</v>
      </c>
    </row>
    <row r="1419" spans="1:10" s="193" customFormat="1" ht="12.75" customHeight="1">
      <c r="A1419" s="600" t="s">
        <v>6056</v>
      </c>
      <c r="B1419" s="601">
        <v>4</v>
      </c>
      <c r="C1419" s="600" t="s">
        <v>144</v>
      </c>
      <c r="D1419" s="600" t="s">
        <v>157</v>
      </c>
      <c r="E1419" s="600" t="s">
        <v>1208</v>
      </c>
      <c r="F1419" s="602">
        <v>14</v>
      </c>
      <c r="G1419" s="602">
        <v>0</v>
      </c>
      <c r="H1419" s="602">
        <v>8</v>
      </c>
      <c r="I1419" s="602">
        <v>5</v>
      </c>
      <c r="J1419" s="602">
        <v>1</v>
      </c>
    </row>
    <row r="1420" spans="1:10" s="193" customFormat="1" ht="12.75" customHeight="1">
      <c r="A1420" s="600" t="s">
        <v>6057</v>
      </c>
      <c r="B1420" s="601">
        <v>4</v>
      </c>
      <c r="C1420" s="600" t="s">
        <v>144</v>
      </c>
      <c r="D1420" s="600" t="s">
        <v>158</v>
      </c>
      <c r="E1420" s="600" t="s">
        <v>1208</v>
      </c>
      <c r="F1420" s="602">
        <v>10</v>
      </c>
      <c r="G1420" s="602">
        <v>0</v>
      </c>
      <c r="H1420" s="602">
        <v>7</v>
      </c>
      <c r="I1420" s="602">
        <v>2</v>
      </c>
      <c r="J1420" s="602">
        <v>1</v>
      </c>
    </row>
    <row r="1421" spans="1:10" s="193" customFormat="1" ht="12.75" customHeight="1">
      <c r="A1421" s="600" t="s">
        <v>6058</v>
      </c>
      <c r="B1421" s="601">
        <v>4</v>
      </c>
      <c r="C1421" s="600" t="s">
        <v>144</v>
      </c>
      <c r="D1421" s="600" t="s">
        <v>43</v>
      </c>
      <c r="E1421" s="600" t="s">
        <v>1208</v>
      </c>
      <c r="F1421" s="602">
        <v>4</v>
      </c>
      <c r="G1421" s="602">
        <v>0</v>
      </c>
      <c r="H1421" s="602">
        <v>2</v>
      </c>
      <c r="I1421" s="602">
        <v>2</v>
      </c>
      <c r="J1421" s="602">
        <v>0</v>
      </c>
    </row>
    <row r="1422" spans="1:10" s="193" customFormat="1" ht="12.75" customHeight="1">
      <c r="A1422" s="600" t="s">
        <v>6059</v>
      </c>
      <c r="B1422" s="601">
        <v>4</v>
      </c>
      <c r="C1422" s="600" t="s">
        <v>144</v>
      </c>
      <c r="D1422" s="600" t="s">
        <v>227</v>
      </c>
      <c r="E1422" s="600" t="s">
        <v>1208</v>
      </c>
      <c r="F1422" s="602">
        <v>37</v>
      </c>
      <c r="G1422" s="602">
        <v>3</v>
      </c>
      <c r="H1422" s="602">
        <v>20</v>
      </c>
      <c r="I1422" s="602">
        <v>12</v>
      </c>
      <c r="J1422" s="602">
        <v>2</v>
      </c>
    </row>
    <row r="1423" spans="1:10" s="193" customFormat="1" ht="12.75" customHeight="1">
      <c r="A1423" s="600" t="s">
        <v>6060</v>
      </c>
      <c r="B1423" s="601">
        <v>4</v>
      </c>
      <c r="C1423" s="600" t="s">
        <v>144</v>
      </c>
      <c r="D1423" s="600" t="s">
        <v>196</v>
      </c>
      <c r="E1423" s="600" t="s">
        <v>1208</v>
      </c>
      <c r="F1423" s="602">
        <v>28</v>
      </c>
      <c r="G1423" s="602">
        <v>5</v>
      </c>
      <c r="H1423" s="602">
        <v>14</v>
      </c>
      <c r="I1423" s="602">
        <v>6</v>
      </c>
      <c r="J1423" s="602">
        <v>3</v>
      </c>
    </row>
    <row r="1424" spans="1:10" s="193" customFormat="1" ht="12.75" customHeight="1">
      <c r="A1424" s="600" t="s">
        <v>6061</v>
      </c>
      <c r="B1424" s="601">
        <v>4</v>
      </c>
      <c r="C1424" s="600" t="s">
        <v>144</v>
      </c>
      <c r="D1424" s="600" t="s">
        <v>197</v>
      </c>
      <c r="E1424" s="600" t="s">
        <v>1208</v>
      </c>
      <c r="F1424" s="602">
        <v>49</v>
      </c>
      <c r="G1424" s="602">
        <v>3</v>
      </c>
      <c r="H1424" s="602">
        <v>34</v>
      </c>
      <c r="I1424" s="602">
        <v>9</v>
      </c>
      <c r="J1424" s="602">
        <v>3</v>
      </c>
    </row>
    <row r="1425" spans="1:10" s="193" customFormat="1" ht="12.75" customHeight="1">
      <c r="A1425" s="600" t="s">
        <v>6062</v>
      </c>
      <c r="B1425" s="601">
        <v>4</v>
      </c>
      <c r="C1425" s="600" t="s">
        <v>144</v>
      </c>
      <c r="D1425" s="600" t="s">
        <v>159</v>
      </c>
      <c r="E1425" s="600" t="s">
        <v>1208</v>
      </c>
      <c r="F1425" s="602">
        <v>4</v>
      </c>
      <c r="G1425" s="602">
        <v>0</v>
      </c>
      <c r="H1425" s="602">
        <v>1</v>
      </c>
      <c r="I1425" s="602">
        <v>3</v>
      </c>
      <c r="J1425" s="602">
        <v>0</v>
      </c>
    </row>
    <row r="1426" spans="1:10" s="193" customFormat="1" ht="12.75" customHeight="1">
      <c r="A1426" s="600" t="s">
        <v>6063</v>
      </c>
      <c r="B1426" s="601">
        <v>4</v>
      </c>
      <c r="C1426" s="600" t="s">
        <v>144</v>
      </c>
      <c r="D1426" s="600" t="s">
        <v>44</v>
      </c>
      <c r="E1426" s="600" t="s">
        <v>1208</v>
      </c>
      <c r="F1426" s="602">
        <v>7</v>
      </c>
      <c r="G1426" s="602">
        <v>0</v>
      </c>
      <c r="H1426" s="602">
        <v>5</v>
      </c>
      <c r="I1426" s="602">
        <v>2</v>
      </c>
      <c r="J1426" s="602">
        <v>0</v>
      </c>
    </row>
    <row r="1427" spans="1:10" s="193" customFormat="1" ht="12.75" customHeight="1">
      <c r="A1427" s="600" t="s">
        <v>6064</v>
      </c>
      <c r="B1427" s="601">
        <v>4</v>
      </c>
      <c r="C1427" s="600" t="s">
        <v>144</v>
      </c>
      <c r="D1427" s="600" t="s">
        <v>215</v>
      </c>
      <c r="E1427" s="600" t="s">
        <v>1208</v>
      </c>
      <c r="F1427" s="602">
        <v>42</v>
      </c>
      <c r="G1427" s="602">
        <v>1</v>
      </c>
      <c r="H1427" s="602">
        <v>26</v>
      </c>
      <c r="I1427" s="602">
        <v>14</v>
      </c>
      <c r="J1427" s="602">
        <v>1</v>
      </c>
    </row>
    <row r="1428" spans="1:10" s="193" customFormat="1" ht="12.75" customHeight="1">
      <c r="A1428" s="600" t="s">
        <v>6065</v>
      </c>
      <c r="B1428" s="601">
        <v>4</v>
      </c>
      <c r="C1428" s="600" t="s">
        <v>144</v>
      </c>
      <c r="D1428" s="600" t="s">
        <v>198</v>
      </c>
      <c r="E1428" s="600" t="s">
        <v>1208</v>
      </c>
      <c r="F1428" s="602">
        <v>8</v>
      </c>
      <c r="G1428" s="602">
        <v>0</v>
      </c>
      <c r="H1428" s="602">
        <v>7</v>
      </c>
      <c r="I1428" s="602">
        <v>1</v>
      </c>
      <c r="J1428" s="602">
        <v>0</v>
      </c>
    </row>
    <row r="1429" spans="1:10" s="193" customFormat="1" ht="12.75" customHeight="1">
      <c r="A1429" s="600" t="s">
        <v>6066</v>
      </c>
      <c r="B1429" s="601">
        <v>4</v>
      </c>
      <c r="C1429" s="600" t="s">
        <v>144</v>
      </c>
      <c r="D1429" s="600" t="s">
        <v>180</v>
      </c>
      <c r="E1429" s="600" t="s">
        <v>1208</v>
      </c>
      <c r="F1429" s="602">
        <v>9</v>
      </c>
      <c r="G1429" s="602">
        <v>0</v>
      </c>
      <c r="H1429" s="602">
        <v>3</v>
      </c>
      <c r="I1429" s="602">
        <v>5</v>
      </c>
      <c r="J1429" s="602">
        <v>1</v>
      </c>
    </row>
    <row r="1430" spans="1:10" s="193" customFormat="1" ht="12.75" customHeight="1">
      <c r="A1430" s="600" t="s">
        <v>6067</v>
      </c>
      <c r="B1430" s="601">
        <v>4</v>
      </c>
      <c r="C1430" s="600" t="s">
        <v>144</v>
      </c>
      <c r="D1430" s="600" t="s">
        <v>199</v>
      </c>
      <c r="E1430" s="600" t="s">
        <v>1208</v>
      </c>
      <c r="F1430" s="602">
        <v>21</v>
      </c>
      <c r="G1430" s="602">
        <v>1</v>
      </c>
      <c r="H1430" s="602">
        <v>17</v>
      </c>
      <c r="I1430" s="602">
        <v>3</v>
      </c>
      <c r="J1430" s="602">
        <v>0</v>
      </c>
    </row>
    <row r="1431" spans="1:10" s="193" customFormat="1" ht="12.75" customHeight="1">
      <c r="A1431" s="600" t="s">
        <v>6068</v>
      </c>
      <c r="B1431" s="601">
        <v>4</v>
      </c>
      <c r="C1431" s="600" t="s">
        <v>144</v>
      </c>
      <c r="D1431" s="600" t="s">
        <v>228</v>
      </c>
      <c r="E1431" s="600" t="s">
        <v>1208</v>
      </c>
      <c r="F1431" s="602">
        <v>6</v>
      </c>
      <c r="G1431" s="602">
        <v>1</v>
      </c>
      <c r="H1431" s="602">
        <v>2</v>
      </c>
      <c r="I1431" s="602">
        <v>2</v>
      </c>
      <c r="J1431" s="602">
        <v>1</v>
      </c>
    </row>
    <row r="1432" spans="1:10" s="193" customFormat="1" ht="12.75" customHeight="1">
      <c r="A1432" s="600" t="s">
        <v>6069</v>
      </c>
      <c r="B1432" s="601">
        <v>4</v>
      </c>
      <c r="C1432" s="600" t="s">
        <v>144</v>
      </c>
      <c r="D1432" s="600" t="s">
        <v>229</v>
      </c>
      <c r="E1432" s="600" t="s">
        <v>1208</v>
      </c>
      <c r="F1432" s="602">
        <v>25</v>
      </c>
      <c r="G1432" s="602">
        <v>1</v>
      </c>
      <c r="H1432" s="602">
        <v>14</v>
      </c>
      <c r="I1432" s="602">
        <v>9</v>
      </c>
      <c r="J1432" s="602">
        <v>1</v>
      </c>
    </row>
    <row r="1433" spans="1:10" s="193" customFormat="1" ht="12.75" customHeight="1">
      <c r="A1433" s="600" t="s">
        <v>6070</v>
      </c>
      <c r="B1433" s="601">
        <v>4</v>
      </c>
      <c r="C1433" s="600" t="s">
        <v>144</v>
      </c>
      <c r="D1433" s="600" t="s">
        <v>65</v>
      </c>
      <c r="E1433" s="600" t="s">
        <v>1208</v>
      </c>
      <c r="F1433" s="602">
        <v>13</v>
      </c>
      <c r="G1433" s="602">
        <v>0</v>
      </c>
      <c r="H1433" s="602">
        <v>5</v>
      </c>
      <c r="I1433" s="602">
        <v>7</v>
      </c>
      <c r="J1433" s="602">
        <v>1</v>
      </c>
    </row>
    <row r="1434" spans="1:10" s="193" customFormat="1" ht="12.75">
      <c r="A1434" s="600" t="s">
        <v>5325</v>
      </c>
      <c r="B1434" s="601">
        <v>4</v>
      </c>
      <c r="C1434" s="600" t="s">
        <v>144</v>
      </c>
      <c r="D1434" s="600" t="s">
        <v>66</v>
      </c>
      <c r="E1434" s="600" t="s">
        <v>1229</v>
      </c>
      <c r="F1434" s="602">
        <v>2420</v>
      </c>
      <c r="G1434" s="602">
        <v>114</v>
      </c>
      <c r="H1434" s="602">
        <v>1508</v>
      </c>
      <c r="I1434" s="602">
        <v>669</v>
      </c>
      <c r="J1434" s="602">
        <v>129</v>
      </c>
    </row>
    <row r="1435" spans="1:10" s="193" customFormat="1" ht="12.75" customHeight="1">
      <c r="A1435" s="600" t="s">
        <v>6071</v>
      </c>
      <c r="B1435" s="601">
        <v>4</v>
      </c>
      <c r="C1435" s="600" t="s">
        <v>144</v>
      </c>
      <c r="D1435" s="600" t="s">
        <v>97</v>
      </c>
      <c r="E1435" s="600" t="s">
        <v>1229</v>
      </c>
      <c r="F1435" s="602">
        <v>7</v>
      </c>
      <c r="G1435" s="602">
        <v>0</v>
      </c>
      <c r="H1435" s="602">
        <v>5</v>
      </c>
      <c r="I1435" s="602">
        <v>2</v>
      </c>
      <c r="J1435" s="602">
        <v>0</v>
      </c>
    </row>
    <row r="1436" spans="1:10" s="193" customFormat="1" ht="12.75" customHeight="1">
      <c r="A1436" s="600" t="s">
        <v>6072</v>
      </c>
      <c r="B1436" s="601">
        <v>4</v>
      </c>
      <c r="C1436" s="600" t="s">
        <v>144</v>
      </c>
      <c r="D1436" s="600" t="s">
        <v>98</v>
      </c>
      <c r="E1436" s="600" t="s">
        <v>1229</v>
      </c>
      <c r="F1436" s="602">
        <v>12</v>
      </c>
      <c r="G1436" s="602">
        <v>0</v>
      </c>
      <c r="H1436" s="602">
        <v>10</v>
      </c>
      <c r="I1436" s="602">
        <v>2</v>
      </c>
      <c r="J1436" s="602">
        <v>0</v>
      </c>
    </row>
    <row r="1437" spans="1:10" s="193" customFormat="1" ht="12.75" customHeight="1">
      <c r="A1437" s="600" t="s">
        <v>6073</v>
      </c>
      <c r="B1437" s="601">
        <v>4</v>
      </c>
      <c r="C1437" s="600" t="s">
        <v>144</v>
      </c>
      <c r="D1437" s="600" t="s">
        <v>230</v>
      </c>
      <c r="E1437" s="600" t="s">
        <v>1229</v>
      </c>
      <c r="F1437" s="602">
        <v>1</v>
      </c>
      <c r="G1437" s="602">
        <v>0</v>
      </c>
      <c r="H1437" s="602">
        <v>1</v>
      </c>
      <c r="I1437" s="602">
        <v>0</v>
      </c>
      <c r="J1437" s="602">
        <v>0</v>
      </c>
    </row>
    <row r="1438" spans="1:10" s="193" customFormat="1" ht="12.75" customHeight="1">
      <c r="A1438" s="600" t="s">
        <v>6074</v>
      </c>
      <c r="B1438" s="601">
        <v>4</v>
      </c>
      <c r="C1438" s="600" t="s">
        <v>144</v>
      </c>
      <c r="D1438" s="600" t="s">
        <v>200</v>
      </c>
      <c r="E1438" s="600" t="s">
        <v>1229</v>
      </c>
      <c r="F1438" s="602">
        <v>19</v>
      </c>
      <c r="G1438" s="602">
        <v>6</v>
      </c>
      <c r="H1438" s="602">
        <v>10</v>
      </c>
      <c r="I1438" s="602">
        <v>2</v>
      </c>
      <c r="J1438" s="602">
        <v>1</v>
      </c>
    </row>
    <row r="1439" spans="1:10" s="193" customFormat="1" ht="12.75" customHeight="1">
      <c r="A1439" s="600" t="s">
        <v>6075</v>
      </c>
      <c r="B1439" s="601">
        <v>4</v>
      </c>
      <c r="C1439" s="600" t="s">
        <v>144</v>
      </c>
      <c r="D1439" s="600" t="s">
        <v>86</v>
      </c>
      <c r="E1439" s="600" t="s">
        <v>1229</v>
      </c>
      <c r="F1439" s="602">
        <v>10</v>
      </c>
      <c r="G1439" s="602">
        <v>1</v>
      </c>
      <c r="H1439" s="602">
        <v>7</v>
      </c>
      <c r="I1439" s="602">
        <v>2</v>
      </c>
      <c r="J1439" s="602">
        <v>0</v>
      </c>
    </row>
    <row r="1440" spans="1:10" s="193" customFormat="1" ht="12.75" customHeight="1">
      <c r="A1440" s="600" t="s">
        <v>6076</v>
      </c>
      <c r="B1440" s="601">
        <v>4</v>
      </c>
      <c r="C1440" s="600" t="s">
        <v>144</v>
      </c>
      <c r="D1440" s="600" t="s">
        <v>99</v>
      </c>
      <c r="E1440" s="600" t="s">
        <v>1229</v>
      </c>
      <c r="F1440" s="602">
        <v>10</v>
      </c>
      <c r="G1440" s="602">
        <v>4</v>
      </c>
      <c r="H1440" s="602">
        <v>5</v>
      </c>
      <c r="I1440" s="602">
        <v>0</v>
      </c>
      <c r="J1440" s="602">
        <v>1</v>
      </c>
    </row>
    <row r="1441" spans="1:10" s="193" customFormat="1" ht="12.75" customHeight="1">
      <c r="A1441" s="600" t="s">
        <v>6077</v>
      </c>
      <c r="B1441" s="601">
        <v>4</v>
      </c>
      <c r="C1441" s="600" t="s">
        <v>144</v>
      </c>
      <c r="D1441" s="600" t="s">
        <v>216</v>
      </c>
      <c r="E1441" s="600" t="s">
        <v>1229</v>
      </c>
      <c r="F1441" s="602">
        <v>49</v>
      </c>
      <c r="G1441" s="602">
        <v>3</v>
      </c>
      <c r="H1441" s="602">
        <v>25</v>
      </c>
      <c r="I1441" s="602">
        <v>18</v>
      </c>
      <c r="J1441" s="602">
        <v>3</v>
      </c>
    </row>
    <row r="1442" spans="1:10" s="193" customFormat="1" ht="12.75">
      <c r="A1442" s="600" t="s">
        <v>6078</v>
      </c>
      <c r="B1442" s="601">
        <v>4</v>
      </c>
      <c r="C1442" s="600" t="s">
        <v>144</v>
      </c>
      <c r="D1442" s="600" t="s">
        <v>23</v>
      </c>
      <c r="E1442" s="600" t="s">
        <v>1229</v>
      </c>
      <c r="F1442" s="602">
        <v>5</v>
      </c>
      <c r="G1442" s="602">
        <v>0</v>
      </c>
      <c r="H1442" s="602">
        <v>4</v>
      </c>
      <c r="I1442" s="602">
        <v>1</v>
      </c>
      <c r="J1442" s="602">
        <v>0</v>
      </c>
    </row>
    <row r="1443" spans="1:10" s="193" customFormat="1" ht="12.75">
      <c r="A1443" s="600" t="s">
        <v>6079</v>
      </c>
      <c r="B1443" s="601">
        <v>4</v>
      </c>
      <c r="C1443" s="600" t="s">
        <v>144</v>
      </c>
      <c r="D1443" s="600" t="s">
        <v>24</v>
      </c>
      <c r="E1443" s="600" t="s">
        <v>1229</v>
      </c>
      <c r="F1443" s="602">
        <v>4</v>
      </c>
      <c r="G1443" s="602">
        <v>2</v>
      </c>
      <c r="H1443" s="602">
        <v>2</v>
      </c>
      <c r="I1443" s="602">
        <v>0</v>
      </c>
      <c r="J1443" s="602">
        <v>0</v>
      </c>
    </row>
    <row r="1444" spans="1:10" s="193" customFormat="1" ht="12.75" customHeight="1">
      <c r="A1444" s="600" t="s">
        <v>6080</v>
      </c>
      <c r="B1444" s="601">
        <v>4</v>
      </c>
      <c r="C1444" s="600" t="s">
        <v>144</v>
      </c>
      <c r="D1444" s="600" t="s">
        <v>25</v>
      </c>
      <c r="E1444" s="600" t="s">
        <v>1229</v>
      </c>
      <c r="F1444" s="602">
        <v>11</v>
      </c>
      <c r="G1444" s="602">
        <v>0</v>
      </c>
      <c r="H1444" s="602">
        <v>6</v>
      </c>
      <c r="I1444" s="602">
        <v>5</v>
      </c>
      <c r="J1444" s="602">
        <v>0</v>
      </c>
    </row>
    <row r="1445" spans="1:10" s="193" customFormat="1" ht="12.75" customHeight="1">
      <c r="A1445" s="600" t="s">
        <v>6081</v>
      </c>
      <c r="B1445" s="601">
        <v>4</v>
      </c>
      <c r="C1445" s="600" t="s">
        <v>144</v>
      </c>
      <c r="D1445" s="600" t="s">
        <v>201</v>
      </c>
      <c r="E1445" s="600" t="s">
        <v>1229</v>
      </c>
      <c r="F1445" s="602">
        <v>11</v>
      </c>
      <c r="G1445" s="602">
        <v>1</v>
      </c>
      <c r="H1445" s="602">
        <v>10</v>
      </c>
      <c r="I1445" s="602">
        <v>0</v>
      </c>
      <c r="J1445" s="602">
        <v>0</v>
      </c>
    </row>
    <row r="1446" spans="1:10" s="193" customFormat="1" ht="12.75" customHeight="1">
      <c r="A1446" s="600" t="s">
        <v>6082</v>
      </c>
      <c r="B1446" s="601">
        <v>4</v>
      </c>
      <c r="C1446" s="600" t="s">
        <v>144</v>
      </c>
      <c r="D1446" s="600" t="s">
        <v>181</v>
      </c>
      <c r="E1446" s="600" t="s">
        <v>1229</v>
      </c>
      <c r="F1446" s="602">
        <v>13</v>
      </c>
      <c r="G1446" s="602">
        <v>0</v>
      </c>
      <c r="H1446" s="602">
        <v>12</v>
      </c>
      <c r="I1446" s="602">
        <v>1</v>
      </c>
      <c r="J1446" s="602">
        <v>0</v>
      </c>
    </row>
    <row r="1447" spans="1:10" s="193" customFormat="1" ht="12.75" customHeight="1">
      <c r="A1447" s="600" t="s">
        <v>6083</v>
      </c>
      <c r="B1447" s="601">
        <v>4</v>
      </c>
      <c r="C1447" s="600" t="s">
        <v>144</v>
      </c>
      <c r="D1447" s="600" t="s">
        <v>231</v>
      </c>
      <c r="E1447" s="600" t="s">
        <v>1229</v>
      </c>
      <c r="F1447" s="602">
        <v>12</v>
      </c>
      <c r="G1447" s="602">
        <v>0</v>
      </c>
      <c r="H1447" s="602">
        <v>5</v>
      </c>
      <c r="I1447" s="602">
        <v>6</v>
      </c>
      <c r="J1447" s="602">
        <v>1</v>
      </c>
    </row>
    <row r="1448" spans="1:10" s="193" customFormat="1" ht="12.75" customHeight="1">
      <c r="A1448" s="600" t="s">
        <v>6084</v>
      </c>
      <c r="B1448" s="601">
        <v>4</v>
      </c>
      <c r="C1448" s="600" t="s">
        <v>144</v>
      </c>
      <c r="D1448" s="600" t="s">
        <v>100</v>
      </c>
      <c r="E1448" s="600" t="s">
        <v>1229</v>
      </c>
      <c r="F1448" s="602">
        <v>4</v>
      </c>
      <c r="G1448" s="602">
        <v>0</v>
      </c>
      <c r="H1448" s="602">
        <v>3</v>
      </c>
      <c r="I1448" s="602">
        <v>1</v>
      </c>
      <c r="J1448" s="602">
        <v>0</v>
      </c>
    </row>
    <row r="1449" spans="1:10" s="193" customFormat="1" ht="12.75" customHeight="1">
      <c r="A1449" s="600" t="s">
        <v>6085</v>
      </c>
      <c r="B1449" s="601">
        <v>4</v>
      </c>
      <c r="C1449" s="600" t="s">
        <v>144</v>
      </c>
      <c r="D1449" s="600" t="s">
        <v>182</v>
      </c>
      <c r="E1449" s="600" t="s">
        <v>1229</v>
      </c>
      <c r="F1449" s="602">
        <v>7</v>
      </c>
      <c r="G1449" s="602">
        <v>2</v>
      </c>
      <c r="H1449" s="602">
        <v>3</v>
      </c>
      <c r="I1449" s="602">
        <v>2</v>
      </c>
      <c r="J1449" s="602">
        <v>0</v>
      </c>
    </row>
    <row r="1450" spans="1:10" s="193" customFormat="1" ht="12.75" customHeight="1">
      <c r="A1450" s="600" t="s">
        <v>6086</v>
      </c>
      <c r="B1450" s="601">
        <v>4</v>
      </c>
      <c r="C1450" s="600" t="s">
        <v>144</v>
      </c>
      <c r="D1450" s="600" t="s">
        <v>202</v>
      </c>
      <c r="E1450" s="600" t="s">
        <v>1229</v>
      </c>
      <c r="F1450" s="602">
        <v>22</v>
      </c>
      <c r="G1450" s="602">
        <v>1</v>
      </c>
      <c r="H1450" s="602">
        <v>16</v>
      </c>
      <c r="I1450" s="602">
        <v>5</v>
      </c>
      <c r="J1450" s="602">
        <v>0</v>
      </c>
    </row>
    <row r="1451" spans="1:10" s="193" customFormat="1" ht="12.75" customHeight="1">
      <c r="A1451" s="600" t="s">
        <v>6087</v>
      </c>
      <c r="B1451" s="601">
        <v>4</v>
      </c>
      <c r="C1451" s="600" t="s">
        <v>144</v>
      </c>
      <c r="D1451" s="600" t="s">
        <v>101</v>
      </c>
      <c r="E1451" s="600" t="s">
        <v>1229</v>
      </c>
      <c r="F1451" s="602">
        <v>29</v>
      </c>
      <c r="G1451" s="602">
        <v>1</v>
      </c>
      <c r="H1451" s="602">
        <v>23</v>
      </c>
      <c r="I1451" s="602">
        <v>3</v>
      </c>
      <c r="J1451" s="602">
        <v>2</v>
      </c>
    </row>
    <row r="1452" spans="1:10" s="193" customFormat="1" ht="12.75" customHeight="1">
      <c r="A1452" s="600" t="s">
        <v>6088</v>
      </c>
      <c r="B1452" s="601">
        <v>4</v>
      </c>
      <c r="C1452" s="600" t="s">
        <v>144</v>
      </c>
      <c r="D1452" s="600" t="s">
        <v>183</v>
      </c>
      <c r="E1452" s="600" t="s">
        <v>1229</v>
      </c>
      <c r="F1452" s="602">
        <v>44</v>
      </c>
      <c r="G1452" s="602">
        <v>0</v>
      </c>
      <c r="H1452" s="602">
        <v>35</v>
      </c>
      <c r="I1452" s="602">
        <v>7</v>
      </c>
      <c r="J1452" s="602">
        <v>2</v>
      </c>
    </row>
    <row r="1453" spans="1:10" s="193" customFormat="1" ht="12.75" customHeight="1">
      <c r="A1453" s="600" t="s">
        <v>6089</v>
      </c>
      <c r="B1453" s="601">
        <v>4</v>
      </c>
      <c r="C1453" s="600" t="s">
        <v>144</v>
      </c>
      <c r="D1453" s="600" t="s">
        <v>26</v>
      </c>
      <c r="E1453" s="600" t="s">
        <v>1229</v>
      </c>
      <c r="F1453" s="602">
        <v>6</v>
      </c>
      <c r="G1453" s="602">
        <v>0</v>
      </c>
      <c r="H1453" s="602">
        <v>4</v>
      </c>
      <c r="I1453" s="602">
        <v>2</v>
      </c>
      <c r="J1453" s="602">
        <v>0</v>
      </c>
    </row>
    <row r="1454" spans="1:10" s="193" customFormat="1" ht="12.75" customHeight="1">
      <c r="A1454" s="600" t="s">
        <v>6090</v>
      </c>
      <c r="B1454" s="601">
        <v>4</v>
      </c>
      <c r="C1454" s="600" t="s">
        <v>144</v>
      </c>
      <c r="D1454" s="600" t="s">
        <v>232</v>
      </c>
      <c r="E1454" s="600" t="s">
        <v>1229</v>
      </c>
      <c r="F1454" s="602">
        <v>5</v>
      </c>
      <c r="G1454" s="602">
        <v>0</v>
      </c>
      <c r="H1454" s="602">
        <v>3</v>
      </c>
      <c r="I1454" s="602">
        <v>2</v>
      </c>
      <c r="J1454" s="602">
        <v>0</v>
      </c>
    </row>
    <row r="1455" spans="1:10" s="193" customFormat="1" ht="12.75" customHeight="1">
      <c r="A1455" s="600" t="s">
        <v>6091</v>
      </c>
      <c r="B1455" s="601">
        <v>4</v>
      </c>
      <c r="C1455" s="600" t="s">
        <v>144</v>
      </c>
      <c r="D1455" s="600" t="s">
        <v>87</v>
      </c>
      <c r="E1455" s="600" t="s">
        <v>1229</v>
      </c>
      <c r="F1455" s="602">
        <v>38</v>
      </c>
      <c r="G1455" s="602">
        <v>5</v>
      </c>
      <c r="H1455" s="602">
        <v>19</v>
      </c>
      <c r="I1455" s="602">
        <v>13</v>
      </c>
      <c r="J1455" s="602">
        <v>1</v>
      </c>
    </row>
    <row r="1456" spans="1:10" s="193" customFormat="1" ht="12.75" customHeight="1">
      <c r="A1456" s="600" t="s">
        <v>6092</v>
      </c>
      <c r="B1456" s="601">
        <v>4</v>
      </c>
      <c r="C1456" s="600" t="s">
        <v>144</v>
      </c>
      <c r="D1456" s="600" t="s">
        <v>102</v>
      </c>
      <c r="E1456" s="600" t="s">
        <v>1229</v>
      </c>
      <c r="F1456" s="602">
        <v>5</v>
      </c>
      <c r="G1456" s="602">
        <v>0</v>
      </c>
      <c r="H1456" s="602">
        <v>4</v>
      </c>
      <c r="I1456" s="602">
        <v>1</v>
      </c>
      <c r="J1456" s="602">
        <v>0</v>
      </c>
    </row>
    <row r="1457" spans="1:10" s="193" customFormat="1" ht="12.75" customHeight="1">
      <c r="A1457" s="600" t="s">
        <v>6093</v>
      </c>
      <c r="B1457" s="601">
        <v>4</v>
      </c>
      <c r="C1457" s="600" t="s">
        <v>144</v>
      </c>
      <c r="D1457" s="600" t="s">
        <v>88</v>
      </c>
      <c r="E1457" s="600" t="s">
        <v>1229</v>
      </c>
      <c r="F1457" s="602">
        <v>26</v>
      </c>
      <c r="G1457" s="602">
        <v>0</v>
      </c>
      <c r="H1457" s="602">
        <v>17</v>
      </c>
      <c r="I1457" s="602">
        <v>9</v>
      </c>
      <c r="J1457" s="602">
        <v>0</v>
      </c>
    </row>
    <row r="1458" spans="1:10" s="193" customFormat="1" ht="12.75" customHeight="1">
      <c r="A1458" s="600" t="s">
        <v>6094</v>
      </c>
      <c r="B1458" s="601">
        <v>4</v>
      </c>
      <c r="C1458" s="600" t="s">
        <v>144</v>
      </c>
      <c r="D1458" s="600" t="s">
        <v>27</v>
      </c>
      <c r="E1458" s="600" t="s">
        <v>1229</v>
      </c>
      <c r="F1458" s="602">
        <v>7</v>
      </c>
      <c r="G1458" s="602">
        <v>0</v>
      </c>
      <c r="H1458" s="602">
        <v>6</v>
      </c>
      <c r="I1458" s="602">
        <v>1</v>
      </c>
      <c r="J1458" s="602">
        <v>0</v>
      </c>
    </row>
    <row r="1459" spans="1:10" s="193" customFormat="1" ht="12.75" customHeight="1">
      <c r="A1459" s="600" t="s">
        <v>6095</v>
      </c>
      <c r="B1459" s="601">
        <v>4</v>
      </c>
      <c r="C1459" s="600" t="s">
        <v>144</v>
      </c>
      <c r="D1459" s="600" t="s">
        <v>28</v>
      </c>
      <c r="E1459" s="600" t="s">
        <v>1229</v>
      </c>
      <c r="F1459" s="602">
        <v>16</v>
      </c>
      <c r="G1459" s="602">
        <v>0</v>
      </c>
      <c r="H1459" s="602">
        <v>5</v>
      </c>
      <c r="I1459" s="602">
        <v>8</v>
      </c>
      <c r="J1459" s="602">
        <v>3</v>
      </c>
    </row>
    <row r="1460" spans="1:10" s="193" customFormat="1" ht="12.75" customHeight="1">
      <c r="A1460" s="600" t="s">
        <v>6096</v>
      </c>
      <c r="B1460" s="601">
        <v>4</v>
      </c>
      <c r="C1460" s="600" t="s">
        <v>144</v>
      </c>
      <c r="D1460" s="600" t="s">
        <v>203</v>
      </c>
      <c r="E1460" s="600" t="s">
        <v>1229</v>
      </c>
      <c r="F1460" s="602">
        <v>23</v>
      </c>
      <c r="G1460" s="602">
        <v>2</v>
      </c>
      <c r="H1460" s="602">
        <v>17</v>
      </c>
      <c r="I1460" s="602">
        <v>3</v>
      </c>
      <c r="J1460" s="602">
        <v>1</v>
      </c>
    </row>
    <row r="1461" spans="1:10" s="193" customFormat="1" ht="12.75" customHeight="1">
      <c r="A1461" s="600" t="s">
        <v>6097</v>
      </c>
      <c r="B1461" s="601">
        <v>4</v>
      </c>
      <c r="C1461" s="600" t="s">
        <v>144</v>
      </c>
      <c r="D1461" s="600" t="s">
        <v>217</v>
      </c>
      <c r="E1461" s="600" t="s">
        <v>1229</v>
      </c>
      <c r="F1461" s="602">
        <v>11</v>
      </c>
      <c r="G1461" s="602">
        <v>0</v>
      </c>
      <c r="H1461" s="602">
        <v>7</v>
      </c>
      <c r="I1461" s="602">
        <v>3</v>
      </c>
      <c r="J1461" s="602">
        <v>1</v>
      </c>
    </row>
    <row r="1462" spans="1:10" s="193" customFormat="1" ht="12.75" customHeight="1">
      <c r="A1462" s="600" t="s">
        <v>6098</v>
      </c>
      <c r="B1462" s="601">
        <v>4</v>
      </c>
      <c r="C1462" s="600" t="s">
        <v>144</v>
      </c>
      <c r="D1462" s="600" t="s">
        <v>104</v>
      </c>
      <c r="E1462" s="600" t="s">
        <v>1229</v>
      </c>
      <c r="F1462" s="602">
        <v>17</v>
      </c>
      <c r="G1462" s="602">
        <v>0</v>
      </c>
      <c r="H1462" s="602">
        <v>8</v>
      </c>
      <c r="I1462" s="602">
        <v>4</v>
      </c>
      <c r="J1462" s="602">
        <v>5</v>
      </c>
    </row>
    <row r="1463" spans="1:10" s="193" customFormat="1" ht="12.75" customHeight="1">
      <c r="A1463" s="600" t="s">
        <v>6099</v>
      </c>
      <c r="B1463" s="601">
        <v>4</v>
      </c>
      <c r="C1463" s="600" t="s">
        <v>144</v>
      </c>
      <c r="D1463" s="600" t="s">
        <v>29</v>
      </c>
      <c r="E1463" s="600" t="s">
        <v>1229</v>
      </c>
      <c r="F1463" s="602">
        <v>26</v>
      </c>
      <c r="G1463" s="602">
        <v>2</v>
      </c>
      <c r="H1463" s="602">
        <v>11</v>
      </c>
      <c r="I1463" s="602">
        <v>12</v>
      </c>
      <c r="J1463" s="602">
        <v>1</v>
      </c>
    </row>
    <row r="1464" spans="1:10" s="193" customFormat="1" ht="12.75" customHeight="1">
      <c r="A1464" s="600" t="s">
        <v>6100</v>
      </c>
      <c r="B1464" s="601">
        <v>4</v>
      </c>
      <c r="C1464" s="600" t="s">
        <v>144</v>
      </c>
      <c r="D1464" s="600" t="s">
        <v>160</v>
      </c>
      <c r="E1464" s="600" t="s">
        <v>1229</v>
      </c>
      <c r="F1464" s="602">
        <v>7</v>
      </c>
      <c r="G1464" s="602">
        <v>1</v>
      </c>
      <c r="H1464" s="602">
        <v>4</v>
      </c>
      <c r="I1464" s="602">
        <v>2</v>
      </c>
      <c r="J1464" s="602">
        <v>0</v>
      </c>
    </row>
    <row r="1465" spans="1:10" s="193" customFormat="1" ht="12.75" customHeight="1">
      <c r="A1465" s="600" t="s">
        <v>6101</v>
      </c>
      <c r="B1465" s="601">
        <v>4</v>
      </c>
      <c r="C1465" s="600" t="s">
        <v>144</v>
      </c>
      <c r="D1465" s="600" t="s">
        <v>77</v>
      </c>
      <c r="E1465" s="600" t="s">
        <v>1229</v>
      </c>
      <c r="F1465" s="602">
        <v>9</v>
      </c>
      <c r="G1465" s="602">
        <v>0</v>
      </c>
      <c r="H1465" s="602">
        <v>6</v>
      </c>
      <c r="I1465" s="602">
        <v>3</v>
      </c>
      <c r="J1465" s="602">
        <v>0</v>
      </c>
    </row>
    <row r="1466" spans="1:10" s="193" customFormat="1" ht="12.75" customHeight="1">
      <c r="A1466" s="600" t="s">
        <v>6102</v>
      </c>
      <c r="B1466" s="601">
        <v>4</v>
      </c>
      <c r="C1466" s="600" t="s">
        <v>144</v>
      </c>
      <c r="D1466" s="600" t="s">
        <v>78</v>
      </c>
      <c r="E1466" s="600" t="s">
        <v>1229</v>
      </c>
      <c r="F1466" s="602">
        <v>33</v>
      </c>
      <c r="G1466" s="602">
        <v>1</v>
      </c>
      <c r="H1466" s="602">
        <v>20</v>
      </c>
      <c r="I1466" s="602">
        <v>12</v>
      </c>
      <c r="J1466" s="602">
        <v>0</v>
      </c>
    </row>
    <row r="1467" spans="1:10" s="193" customFormat="1" ht="12.75" customHeight="1">
      <c r="A1467" s="600" t="s">
        <v>6103</v>
      </c>
      <c r="B1467" s="601">
        <v>4</v>
      </c>
      <c r="C1467" s="600" t="s">
        <v>144</v>
      </c>
      <c r="D1467" s="600" t="s">
        <v>204</v>
      </c>
      <c r="E1467" s="600" t="s">
        <v>1229</v>
      </c>
      <c r="F1467" s="602">
        <v>29</v>
      </c>
      <c r="G1467" s="602">
        <v>2</v>
      </c>
      <c r="H1467" s="602">
        <v>20</v>
      </c>
      <c r="I1467" s="602">
        <v>4</v>
      </c>
      <c r="J1467" s="602">
        <v>3</v>
      </c>
    </row>
    <row r="1468" spans="1:10" s="193" customFormat="1" ht="12.75" customHeight="1">
      <c r="A1468" s="600" t="s">
        <v>6104</v>
      </c>
      <c r="B1468" s="601">
        <v>4</v>
      </c>
      <c r="C1468" s="600" t="s">
        <v>144</v>
      </c>
      <c r="D1468" s="600" t="s">
        <v>233</v>
      </c>
      <c r="E1468" s="600" t="s">
        <v>1229</v>
      </c>
      <c r="F1468" s="602">
        <v>10</v>
      </c>
      <c r="G1468" s="602">
        <v>0</v>
      </c>
      <c r="H1468" s="602">
        <v>5</v>
      </c>
      <c r="I1468" s="602">
        <v>5</v>
      </c>
      <c r="J1468" s="602">
        <v>0</v>
      </c>
    </row>
    <row r="1469" spans="1:10" s="193" customFormat="1" ht="12.75" customHeight="1">
      <c r="A1469" s="600" t="s">
        <v>6105</v>
      </c>
      <c r="B1469" s="601">
        <v>4</v>
      </c>
      <c r="C1469" s="600" t="s">
        <v>144</v>
      </c>
      <c r="D1469" s="600" t="s">
        <v>205</v>
      </c>
      <c r="E1469" s="600" t="s">
        <v>1229</v>
      </c>
      <c r="F1469" s="602">
        <v>38</v>
      </c>
      <c r="G1469" s="602">
        <v>2</v>
      </c>
      <c r="H1469" s="602">
        <v>23</v>
      </c>
      <c r="I1469" s="602">
        <v>12</v>
      </c>
      <c r="J1469" s="602">
        <v>1</v>
      </c>
    </row>
    <row r="1470" spans="1:10" s="193" customFormat="1" ht="12.75" customHeight="1">
      <c r="A1470" s="600" t="s">
        <v>6106</v>
      </c>
      <c r="B1470" s="601">
        <v>4</v>
      </c>
      <c r="C1470" s="600" t="s">
        <v>144</v>
      </c>
      <c r="D1470" s="600" t="s">
        <v>218</v>
      </c>
      <c r="E1470" s="600" t="s">
        <v>1229</v>
      </c>
      <c r="F1470" s="602">
        <v>5</v>
      </c>
      <c r="G1470" s="602">
        <v>0</v>
      </c>
      <c r="H1470" s="602">
        <v>4</v>
      </c>
      <c r="I1470" s="602">
        <v>0</v>
      </c>
      <c r="J1470" s="602">
        <v>1</v>
      </c>
    </row>
    <row r="1471" spans="1:10" s="193" customFormat="1" ht="12.75" customHeight="1">
      <c r="A1471" s="600" t="s">
        <v>6107</v>
      </c>
      <c r="B1471" s="601">
        <v>4</v>
      </c>
      <c r="C1471" s="600" t="s">
        <v>144</v>
      </c>
      <c r="D1471" s="600" t="s">
        <v>161</v>
      </c>
      <c r="E1471" s="600" t="s">
        <v>1229</v>
      </c>
      <c r="F1471" s="602">
        <v>27</v>
      </c>
      <c r="G1471" s="602">
        <v>1</v>
      </c>
      <c r="H1471" s="602">
        <v>22</v>
      </c>
      <c r="I1471" s="602">
        <v>4</v>
      </c>
      <c r="J1471" s="602">
        <v>0</v>
      </c>
    </row>
    <row r="1472" spans="1:10" s="193" customFormat="1" ht="12.75" customHeight="1">
      <c r="A1472" s="600" t="s">
        <v>6108</v>
      </c>
      <c r="B1472" s="601">
        <v>4</v>
      </c>
      <c r="C1472" s="600" t="s">
        <v>144</v>
      </c>
      <c r="D1472" s="600" t="s">
        <v>105</v>
      </c>
      <c r="E1472" s="600" t="s">
        <v>1229</v>
      </c>
      <c r="F1472" s="602">
        <v>11</v>
      </c>
      <c r="G1472" s="602">
        <v>0</v>
      </c>
      <c r="H1472" s="602">
        <v>5</v>
      </c>
      <c r="I1472" s="602">
        <v>4</v>
      </c>
      <c r="J1472" s="602">
        <v>2</v>
      </c>
    </row>
    <row r="1473" spans="1:10" s="193" customFormat="1" ht="12.75" customHeight="1">
      <c r="A1473" s="600" t="s">
        <v>6109</v>
      </c>
      <c r="B1473" s="601">
        <v>4</v>
      </c>
      <c r="C1473" s="600" t="s">
        <v>144</v>
      </c>
      <c r="D1473" s="600" t="s">
        <v>234</v>
      </c>
      <c r="E1473" s="600" t="s">
        <v>1229</v>
      </c>
      <c r="F1473" s="602">
        <v>18</v>
      </c>
      <c r="G1473" s="602">
        <v>1</v>
      </c>
      <c r="H1473" s="602">
        <v>14</v>
      </c>
      <c r="I1473" s="602">
        <v>3</v>
      </c>
      <c r="J1473" s="602">
        <v>0</v>
      </c>
    </row>
    <row r="1474" spans="1:10" s="193" customFormat="1" ht="12.75">
      <c r="A1474" s="600" t="s">
        <v>6110</v>
      </c>
      <c r="B1474" s="601">
        <v>4</v>
      </c>
      <c r="C1474" s="600" t="s">
        <v>144</v>
      </c>
      <c r="D1474" s="600" t="s">
        <v>184</v>
      </c>
      <c r="E1474" s="600" t="s">
        <v>1229</v>
      </c>
      <c r="F1474" s="602">
        <v>27</v>
      </c>
      <c r="G1474" s="602">
        <v>1</v>
      </c>
      <c r="H1474" s="602">
        <v>19</v>
      </c>
      <c r="I1474" s="602">
        <v>6</v>
      </c>
      <c r="J1474" s="602">
        <v>1</v>
      </c>
    </row>
    <row r="1475" spans="1:10" s="193" customFormat="1" ht="12.75" customHeight="1">
      <c r="A1475" s="600" t="s">
        <v>6111</v>
      </c>
      <c r="B1475" s="601">
        <v>4</v>
      </c>
      <c r="C1475" s="600" t="s">
        <v>144</v>
      </c>
      <c r="D1475" s="600" t="s">
        <v>106</v>
      </c>
      <c r="E1475" s="600" t="s">
        <v>1229</v>
      </c>
      <c r="F1475" s="602">
        <v>12</v>
      </c>
      <c r="G1475" s="602">
        <v>0</v>
      </c>
      <c r="H1475" s="602">
        <v>10</v>
      </c>
      <c r="I1475" s="602">
        <v>1</v>
      </c>
      <c r="J1475" s="602">
        <v>1</v>
      </c>
    </row>
    <row r="1476" spans="1:10" s="193" customFormat="1" ht="12.75" customHeight="1">
      <c r="A1476" s="600" t="s">
        <v>6112</v>
      </c>
      <c r="B1476" s="601">
        <v>4</v>
      </c>
      <c r="C1476" s="600" t="s">
        <v>144</v>
      </c>
      <c r="D1476" s="600" t="s">
        <v>89</v>
      </c>
      <c r="E1476" s="600" t="s">
        <v>1229</v>
      </c>
      <c r="F1476" s="602">
        <v>36</v>
      </c>
      <c r="G1476" s="602">
        <v>2</v>
      </c>
      <c r="H1476" s="602">
        <v>15</v>
      </c>
      <c r="I1476" s="602">
        <v>15</v>
      </c>
      <c r="J1476" s="602">
        <v>4</v>
      </c>
    </row>
    <row r="1477" spans="1:10" s="193" customFormat="1" ht="12.75" customHeight="1">
      <c r="A1477" s="600" t="s">
        <v>6113</v>
      </c>
      <c r="B1477" s="601">
        <v>4</v>
      </c>
      <c r="C1477" s="600" t="s">
        <v>144</v>
      </c>
      <c r="D1477" s="600" t="s">
        <v>162</v>
      </c>
      <c r="E1477" s="600" t="s">
        <v>1229</v>
      </c>
      <c r="F1477" s="602">
        <v>14</v>
      </c>
      <c r="G1477" s="602">
        <v>0</v>
      </c>
      <c r="H1477" s="602">
        <v>11</v>
      </c>
      <c r="I1477" s="602">
        <v>2</v>
      </c>
      <c r="J1477" s="602">
        <v>1</v>
      </c>
    </row>
    <row r="1478" spans="1:10" s="193" customFormat="1" ht="12.75" customHeight="1">
      <c r="A1478" s="600" t="s">
        <v>6114</v>
      </c>
      <c r="B1478" s="601">
        <v>4</v>
      </c>
      <c r="C1478" s="600" t="s">
        <v>144</v>
      </c>
      <c r="D1478" s="600" t="s">
        <v>206</v>
      </c>
      <c r="E1478" s="600" t="s">
        <v>1229</v>
      </c>
      <c r="F1478" s="602">
        <v>25</v>
      </c>
      <c r="G1478" s="602">
        <v>1</v>
      </c>
      <c r="H1478" s="602">
        <v>19</v>
      </c>
      <c r="I1478" s="602">
        <v>4</v>
      </c>
      <c r="J1478" s="602">
        <v>1</v>
      </c>
    </row>
    <row r="1479" spans="1:10" s="193" customFormat="1" ht="12.75" customHeight="1">
      <c r="A1479" s="600" t="s">
        <v>6115</v>
      </c>
      <c r="B1479" s="601">
        <v>4</v>
      </c>
      <c r="C1479" s="600" t="s">
        <v>144</v>
      </c>
      <c r="D1479" s="600" t="s">
        <v>107</v>
      </c>
      <c r="E1479" s="600" t="s">
        <v>1229</v>
      </c>
      <c r="F1479" s="602">
        <v>3</v>
      </c>
      <c r="G1479" s="602">
        <v>0</v>
      </c>
      <c r="H1479" s="602">
        <v>3</v>
      </c>
      <c r="I1479" s="602">
        <v>0</v>
      </c>
      <c r="J1479" s="602">
        <v>0</v>
      </c>
    </row>
    <row r="1480" spans="1:10" s="193" customFormat="1" ht="12.75" customHeight="1">
      <c r="A1480" s="600" t="s">
        <v>6116</v>
      </c>
      <c r="B1480" s="601">
        <v>4</v>
      </c>
      <c r="C1480" s="600" t="s">
        <v>144</v>
      </c>
      <c r="D1480" s="600" t="s">
        <v>108</v>
      </c>
      <c r="E1480" s="600" t="s">
        <v>1229</v>
      </c>
      <c r="F1480" s="602">
        <v>5</v>
      </c>
      <c r="G1480" s="602">
        <v>0</v>
      </c>
      <c r="H1480" s="602">
        <v>2</v>
      </c>
      <c r="I1480" s="602">
        <v>3</v>
      </c>
      <c r="J1480" s="602">
        <v>0</v>
      </c>
    </row>
    <row r="1481" spans="1:10" s="193" customFormat="1" ht="12.75" customHeight="1">
      <c r="A1481" s="600" t="s">
        <v>6117</v>
      </c>
      <c r="B1481" s="601">
        <v>4</v>
      </c>
      <c r="C1481" s="600" t="s">
        <v>144</v>
      </c>
      <c r="D1481" s="600" t="s">
        <v>30</v>
      </c>
      <c r="E1481" s="600" t="s">
        <v>1229</v>
      </c>
      <c r="F1481" s="602">
        <v>6</v>
      </c>
      <c r="G1481" s="602">
        <v>0</v>
      </c>
      <c r="H1481" s="602">
        <v>2</v>
      </c>
      <c r="I1481" s="602">
        <v>1</v>
      </c>
      <c r="J1481" s="602">
        <v>3</v>
      </c>
    </row>
    <row r="1482" spans="1:10" s="193" customFormat="1" ht="12.75" customHeight="1">
      <c r="A1482" s="600" t="s">
        <v>6118</v>
      </c>
      <c r="B1482" s="601">
        <v>4</v>
      </c>
      <c r="C1482" s="600" t="s">
        <v>144</v>
      </c>
      <c r="D1482" s="600" t="s">
        <v>109</v>
      </c>
      <c r="E1482" s="600" t="s">
        <v>1229</v>
      </c>
      <c r="F1482" s="602">
        <v>4</v>
      </c>
      <c r="G1482" s="602">
        <v>0</v>
      </c>
      <c r="H1482" s="602">
        <v>1</v>
      </c>
      <c r="I1482" s="602">
        <v>2</v>
      </c>
      <c r="J1482" s="602">
        <v>1</v>
      </c>
    </row>
    <row r="1483" spans="1:10" s="193" customFormat="1" ht="12.75" customHeight="1">
      <c r="A1483" s="600" t="s">
        <v>6119</v>
      </c>
      <c r="B1483" s="601">
        <v>4</v>
      </c>
      <c r="C1483" s="600" t="s">
        <v>144</v>
      </c>
      <c r="D1483" s="600" t="s">
        <v>185</v>
      </c>
      <c r="E1483" s="600" t="s">
        <v>1229</v>
      </c>
      <c r="F1483" s="602">
        <v>88</v>
      </c>
      <c r="G1483" s="602">
        <v>5</v>
      </c>
      <c r="H1483" s="602">
        <v>60</v>
      </c>
      <c r="I1483" s="602">
        <v>16</v>
      </c>
      <c r="J1483" s="602">
        <v>7</v>
      </c>
    </row>
    <row r="1484" spans="1:10" s="193" customFormat="1" ht="12.75" customHeight="1">
      <c r="A1484" s="600" t="s">
        <v>6120</v>
      </c>
      <c r="B1484" s="601">
        <v>4</v>
      </c>
      <c r="C1484" s="600" t="s">
        <v>144</v>
      </c>
      <c r="D1484" s="600" t="s">
        <v>110</v>
      </c>
      <c r="E1484" s="600" t="s">
        <v>1229</v>
      </c>
      <c r="F1484" s="602">
        <v>10</v>
      </c>
      <c r="G1484" s="602">
        <v>0</v>
      </c>
      <c r="H1484" s="602">
        <v>7</v>
      </c>
      <c r="I1484" s="602">
        <v>2</v>
      </c>
      <c r="J1484" s="602">
        <v>1</v>
      </c>
    </row>
    <row r="1485" spans="1:10" s="193" customFormat="1" ht="12.75" customHeight="1">
      <c r="A1485" s="600" t="s">
        <v>6121</v>
      </c>
      <c r="B1485" s="601">
        <v>4</v>
      </c>
      <c r="C1485" s="600" t="s">
        <v>144</v>
      </c>
      <c r="D1485" s="600" t="s">
        <v>111</v>
      </c>
      <c r="E1485" s="600" t="s">
        <v>1229</v>
      </c>
      <c r="F1485" s="602">
        <v>8</v>
      </c>
      <c r="G1485" s="602">
        <v>1</v>
      </c>
      <c r="H1485" s="602">
        <v>4</v>
      </c>
      <c r="I1485" s="602">
        <v>3</v>
      </c>
      <c r="J1485" s="602">
        <v>0</v>
      </c>
    </row>
    <row r="1486" spans="1:10" s="193" customFormat="1" ht="12.75" customHeight="1">
      <c r="A1486" s="600" t="s">
        <v>6122</v>
      </c>
      <c r="B1486" s="601">
        <v>4</v>
      </c>
      <c r="C1486" s="600" t="s">
        <v>144</v>
      </c>
      <c r="D1486" s="600" t="s">
        <v>163</v>
      </c>
      <c r="E1486" s="600" t="s">
        <v>1229</v>
      </c>
      <c r="F1486" s="602">
        <v>3</v>
      </c>
      <c r="G1486" s="602">
        <v>0</v>
      </c>
      <c r="H1486" s="602">
        <v>3</v>
      </c>
      <c r="I1486" s="602">
        <v>0</v>
      </c>
      <c r="J1486" s="602">
        <v>0</v>
      </c>
    </row>
    <row r="1487" spans="1:10" s="193" customFormat="1" ht="12.75" customHeight="1">
      <c r="A1487" s="600" t="s">
        <v>6123</v>
      </c>
      <c r="B1487" s="601">
        <v>4</v>
      </c>
      <c r="C1487" s="600" t="s">
        <v>144</v>
      </c>
      <c r="D1487" s="600" t="s">
        <v>112</v>
      </c>
      <c r="E1487" s="600" t="s">
        <v>1229</v>
      </c>
      <c r="F1487" s="602">
        <v>10</v>
      </c>
      <c r="G1487" s="602">
        <v>0</v>
      </c>
      <c r="H1487" s="602">
        <v>7</v>
      </c>
      <c r="I1487" s="602">
        <v>2</v>
      </c>
      <c r="J1487" s="602">
        <v>1</v>
      </c>
    </row>
    <row r="1488" spans="1:10" s="193" customFormat="1" ht="12.75" customHeight="1">
      <c r="A1488" s="600" t="s">
        <v>6124</v>
      </c>
      <c r="B1488" s="601">
        <v>4</v>
      </c>
      <c r="C1488" s="600" t="s">
        <v>144</v>
      </c>
      <c r="D1488" s="600" t="s">
        <v>219</v>
      </c>
      <c r="E1488" s="600" t="s">
        <v>1229</v>
      </c>
      <c r="F1488" s="602">
        <v>6</v>
      </c>
      <c r="G1488" s="602">
        <v>1</v>
      </c>
      <c r="H1488" s="602">
        <v>3</v>
      </c>
      <c r="I1488" s="602">
        <v>2</v>
      </c>
      <c r="J1488" s="602">
        <v>0</v>
      </c>
    </row>
    <row r="1489" spans="1:10" s="193" customFormat="1" ht="12.75" customHeight="1">
      <c r="A1489" s="600" t="s">
        <v>6125</v>
      </c>
      <c r="B1489" s="601">
        <v>4</v>
      </c>
      <c r="C1489" s="600" t="s">
        <v>144</v>
      </c>
      <c r="D1489" s="600" t="s">
        <v>90</v>
      </c>
      <c r="E1489" s="600" t="s">
        <v>1229</v>
      </c>
      <c r="F1489" s="602">
        <v>79</v>
      </c>
      <c r="G1489" s="602">
        <v>3</v>
      </c>
      <c r="H1489" s="602">
        <v>48</v>
      </c>
      <c r="I1489" s="602">
        <v>23</v>
      </c>
      <c r="J1489" s="602">
        <v>5</v>
      </c>
    </row>
    <row r="1490" spans="1:10" s="193" customFormat="1" ht="12.75" customHeight="1">
      <c r="A1490" s="600" t="s">
        <v>6126</v>
      </c>
      <c r="B1490" s="601">
        <v>4</v>
      </c>
      <c r="C1490" s="600" t="s">
        <v>144</v>
      </c>
      <c r="D1490" s="600" t="s">
        <v>113</v>
      </c>
      <c r="E1490" s="600" t="s">
        <v>1229</v>
      </c>
      <c r="F1490" s="602">
        <v>9</v>
      </c>
      <c r="G1490" s="602">
        <v>0</v>
      </c>
      <c r="H1490" s="602">
        <v>4</v>
      </c>
      <c r="I1490" s="602">
        <v>2</v>
      </c>
      <c r="J1490" s="602">
        <v>3</v>
      </c>
    </row>
    <row r="1491" spans="1:10" s="193" customFormat="1" ht="12.75" customHeight="1">
      <c r="A1491" s="600" t="s">
        <v>6127</v>
      </c>
      <c r="B1491" s="601">
        <v>4</v>
      </c>
      <c r="C1491" s="600" t="s">
        <v>144</v>
      </c>
      <c r="D1491" s="600" t="s">
        <v>114</v>
      </c>
      <c r="E1491" s="600" t="s">
        <v>1229</v>
      </c>
      <c r="F1491" s="602">
        <v>8</v>
      </c>
      <c r="G1491" s="602">
        <v>0</v>
      </c>
      <c r="H1491" s="602">
        <v>3</v>
      </c>
      <c r="I1491" s="602">
        <v>4</v>
      </c>
      <c r="J1491" s="602">
        <v>1</v>
      </c>
    </row>
    <row r="1492" spans="1:10" s="193" customFormat="1" ht="12.75" customHeight="1">
      <c r="A1492" s="600" t="s">
        <v>6128</v>
      </c>
      <c r="B1492" s="601">
        <v>4</v>
      </c>
      <c r="C1492" s="600" t="s">
        <v>144</v>
      </c>
      <c r="D1492" s="600" t="s">
        <v>186</v>
      </c>
      <c r="E1492" s="600" t="s">
        <v>1229</v>
      </c>
      <c r="F1492" s="602">
        <v>2</v>
      </c>
      <c r="G1492" s="602">
        <v>0</v>
      </c>
      <c r="H1492" s="602">
        <v>1</v>
      </c>
      <c r="I1492" s="602">
        <v>1</v>
      </c>
      <c r="J1492" s="602">
        <v>0</v>
      </c>
    </row>
    <row r="1493" spans="1:10" s="193" customFormat="1" ht="12.75" customHeight="1">
      <c r="A1493" s="600" t="s">
        <v>6129</v>
      </c>
      <c r="B1493" s="601">
        <v>4</v>
      </c>
      <c r="C1493" s="600" t="s">
        <v>144</v>
      </c>
      <c r="D1493" s="600" t="s">
        <v>115</v>
      </c>
      <c r="E1493" s="600" t="s">
        <v>1229</v>
      </c>
      <c r="F1493" s="602">
        <v>2</v>
      </c>
      <c r="G1493" s="602">
        <v>1</v>
      </c>
      <c r="H1493" s="602">
        <v>1</v>
      </c>
      <c r="I1493" s="602">
        <v>0</v>
      </c>
      <c r="J1493" s="602">
        <v>0</v>
      </c>
    </row>
    <row r="1494" spans="1:10" s="193" customFormat="1" ht="12.75" customHeight="1">
      <c r="A1494" s="600" t="s">
        <v>6130</v>
      </c>
      <c r="B1494" s="601">
        <v>4</v>
      </c>
      <c r="C1494" s="600" t="s">
        <v>144</v>
      </c>
      <c r="D1494" s="600" t="s">
        <v>146</v>
      </c>
      <c r="E1494" s="600" t="s">
        <v>1229</v>
      </c>
      <c r="F1494" s="602">
        <v>1</v>
      </c>
      <c r="G1494" s="602">
        <v>0</v>
      </c>
      <c r="H1494" s="602">
        <v>0</v>
      </c>
      <c r="I1494" s="602">
        <v>1</v>
      </c>
      <c r="J1494" s="602">
        <v>0</v>
      </c>
    </row>
    <row r="1495" spans="1:10" s="193" customFormat="1" ht="12.75" customHeight="1">
      <c r="A1495" s="600" t="s">
        <v>6131</v>
      </c>
      <c r="B1495" s="601">
        <v>4</v>
      </c>
      <c r="C1495" s="600" t="s">
        <v>144</v>
      </c>
      <c r="D1495" s="600" t="s">
        <v>187</v>
      </c>
      <c r="E1495" s="600" t="s">
        <v>1229</v>
      </c>
      <c r="F1495" s="602">
        <v>88</v>
      </c>
      <c r="G1495" s="602">
        <v>6</v>
      </c>
      <c r="H1495" s="602">
        <v>62</v>
      </c>
      <c r="I1495" s="602">
        <v>19</v>
      </c>
      <c r="J1495" s="602">
        <v>1</v>
      </c>
    </row>
    <row r="1496" spans="1:10" s="193" customFormat="1" ht="12.75" customHeight="1">
      <c r="A1496" s="600" t="s">
        <v>6132</v>
      </c>
      <c r="B1496" s="601">
        <v>4</v>
      </c>
      <c r="C1496" s="600" t="s">
        <v>144</v>
      </c>
      <c r="D1496" s="600" t="s">
        <v>235</v>
      </c>
      <c r="E1496" s="600" t="s">
        <v>1229</v>
      </c>
      <c r="F1496" s="602">
        <v>15</v>
      </c>
      <c r="G1496" s="602">
        <v>0</v>
      </c>
      <c r="H1496" s="602">
        <v>10</v>
      </c>
      <c r="I1496" s="602">
        <v>5</v>
      </c>
      <c r="J1496" s="602">
        <v>0</v>
      </c>
    </row>
    <row r="1497" spans="1:10" s="193" customFormat="1" ht="12.75" customHeight="1">
      <c r="A1497" s="600" t="s">
        <v>6133</v>
      </c>
      <c r="B1497" s="601">
        <v>4</v>
      </c>
      <c r="C1497" s="600" t="s">
        <v>144</v>
      </c>
      <c r="D1497" s="600" t="s">
        <v>147</v>
      </c>
      <c r="E1497" s="600" t="s">
        <v>1229</v>
      </c>
      <c r="F1497" s="602">
        <v>10</v>
      </c>
      <c r="G1497" s="602">
        <v>0</v>
      </c>
      <c r="H1497" s="602">
        <v>10</v>
      </c>
      <c r="I1497" s="602">
        <v>0</v>
      </c>
      <c r="J1497" s="602">
        <v>0</v>
      </c>
    </row>
    <row r="1498" spans="1:10" s="193" customFormat="1" ht="12.75" customHeight="1">
      <c r="A1498" s="600" t="s">
        <v>6134</v>
      </c>
      <c r="B1498" s="601">
        <v>4</v>
      </c>
      <c r="C1498" s="600" t="s">
        <v>144</v>
      </c>
      <c r="D1498" s="600" t="s">
        <v>118</v>
      </c>
      <c r="E1498" s="600" t="s">
        <v>1229</v>
      </c>
      <c r="F1498" s="602">
        <v>9</v>
      </c>
      <c r="G1498" s="602">
        <v>0</v>
      </c>
      <c r="H1498" s="602">
        <v>3</v>
      </c>
      <c r="I1498" s="602">
        <v>6</v>
      </c>
      <c r="J1498" s="602">
        <v>0</v>
      </c>
    </row>
    <row r="1499" spans="1:10" s="193" customFormat="1" ht="12.75" customHeight="1">
      <c r="A1499" s="600" t="s">
        <v>6135</v>
      </c>
      <c r="B1499" s="601">
        <v>4</v>
      </c>
      <c r="C1499" s="600" t="s">
        <v>144</v>
      </c>
      <c r="D1499" s="600" t="s">
        <v>31</v>
      </c>
      <c r="E1499" s="600" t="s">
        <v>1229</v>
      </c>
      <c r="F1499" s="602">
        <v>3</v>
      </c>
      <c r="G1499" s="602">
        <v>0</v>
      </c>
      <c r="H1499" s="602">
        <v>1</v>
      </c>
      <c r="I1499" s="602">
        <v>0</v>
      </c>
      <c r="J1499" s="602">
        <v>2</v>
      </c>
    </row>
    <row r="1500" spans="1:10" s="193" customFormat="1" ht="12.75" customHeight="1">
      <c r="A1500" s="600" t="s">
        <v>6136</v>
      </c>
      <c r="B1500" s="601">
        <v>4</v>
      </c>
      <c r="C1500" s="600" t="s">
        <v>144</v>
      </c>
      <c r="D1500" s="600" t="s">
        <v>148</v>
      </c>
      <c r="E1500" s="600" t="s">
        <v>1229</v>
      </c>
      <c r="F1500" s="602">
        <v>4</v>
      </c>
      <c r="G1500" s="602">
        <v>0</v>
      </c>
      <c r="H1500" s="602">
        <v>1</v>
      </c>
      <c r="I1500" s="602">
        <v>2</v>
      </c>
      <c r="J1500" s="602">
        <v>1</v>
      </c>
    </row>
    <row r="1501" spans="1:10" s="193" customFormat="1" ht="12.75" customHeight="1">
      <c r="A1501" s="600" t="s">
        <v>6137</v>
      </c>
      <c r="B1501" s="601">
        <v>4</v>
      </c>
      <c r="C1501" s="600" t="s">
        <v>144</v>
      </c>
      <c r="D1501" s="600" t="s">
        <v>32</v>
      </c>
      <c r="E1501" s="600" t="s">
        <v>1229</v>
      </c>
      <c r="F1501" s="602">
        <v>40</v>
      </c>
      <c r="G1501" s="602">
        <v>3</v>
      </c>
      <c r="H1501" s="602">
        <v>23</v>
      </c>
      <c r="I1501" s="602">
        <v>14</v>
      </c>
      <c r="J1501" s="602">
        <v>0</v>
      </c>
    </row>
    <row r="1502" spans="1:10" s="193" customFormat="1" ht="12.75" customHeight="1">
      <c r="A1502" s="600" t="s">
        <v>6138</v>
      </c>
      <c r="B1502" s="601">
        <v>4</v>
      </c>
      <c r="C1502" s="600" t="s">
        <v>144</v>
      </c>
      <c r="D1502" s="600" t="s">
        <v>119</v>
      </c>
      <c r="E1502" s="600" t="s">
        <v>1229</v>
      </c>
      <c r="F1502" s="602">
        <v>47</v>
      </c>
      <c r="G1502" s="602">
        <v>0</v>
      </c>
      <c r="H1502" s="602">
        <v>30</v>
      </c>
      <c r="I1502" s="602">
        <v>12</v>
      </c>
      <c r="J1502" s="602">
        <v>5</v>
      </c>
    </row>
    <row r="1503" spans="1:10" s="193" customFormat="1" ht="12.75" customHeight="1">
      <c r="A1503" s="600" t="s">
        <v>6139</v>
      </c>
      <c r="B1503" s="601">
        <v>4</v>
      </c>
      <c r="C1503" s="600" t="s">
        <v>144</v>
      </c>
      <c r="D1503" s="600" t="s">
        <v>79</v>
      </c>
      <c r="E1503" s="600" t="s">
        <v>1229</v>
      </c>
      <c r="F1503" s="602">
        <v>4</v>
      </c>
      <c r="G1503" s="602">
        <v>0</v>
      </c>
      <c r="H1503" s="602">
        <v>2</v>
      </c>
      <c r="I1503" s="602">
        <v>0</v>
      </c>
      <c r="J1503" s="602">
        <v>2</v>
      </c>
    </row>
    <row r="1504" spans="1:10" s="193" customFormat="1" ht="12.75" customHeight="1">
      <c r="A1504" s="600" t="s">
        <v>6140</v>
      </c>
      <c r="B1504" s="601">
        <v>4</v>
      </c>
      <c r="C1504" s="600" t="s">
        <v>144</v>
      </c>
      <c r="D1504" s="600" t="s">
        <v>80</v>
      </c>
      <c r="E1504" s="600" t="s">
        <v>1229</v>
      </c>
      <c r="F1504" s="602">
        <v>33</v>
      </c>
      <c r="G1504" s="602">
        <v>2</v>
      </c>
      <c r="H1504" s="602">
        <v>21</v>
      </c>
      <c r="I1504" s="602">
        <v>10</v>
      </c>
      <c r="J1504" s="602">
        <v>0</v>
      </c>
    </row>
    <row r="1505" spans="1:10" s="193" customFormat="1" ht="12.75" customHeight="1">
      <c r="A1505" s="600" t="s">
        <v>6141</v>
      </c>
      <c r="B1505" s="601">
        <v>4</v>
      </c>
      <c r="C1505" s="600" t="s">
        <v>144</v>
      </c>
      <c r="D1505" s="600" t="s">
        <v>149</v>
      </c>
      <c r="E1505" s="600" t="s">
        <v>1229</v>
      </c>
      <c r="F1505" s="602">
        <v>21</v>
      </c>
      <c r="G1505" s="602">
        <v>0</v>
      </c>
      <c r="H1505" s="602">
        <v>14</v>
      </c>
      <c r="I1505" s="602">
        <v>5</v>
      </c>
      <c r="J1505" s="602">
        <v>2</v>
      </c>
    </row>
    <row r="1506" spans="1:10" s="193" customFormat="1" ht="12.75" customHeight="1">
      <c r="A1506" s="600" t="s">
        <v>6142</v>
      </c>
      <c r="B1506" s="601">
        <v>4</v>
      </c>
      <c r="C1506" s="600" t="s">
        <v>144</v>
      </c>
      <c r="D1506" s="600" t="s">
        <v>81</v>
      </c>
      <c r="E1506" s="600" t="s">
        <v>1229</v>
      </c>
      <c r="F1506" s="602">
        <v>31</v>
      </c>
      <c r="G1506" s="602">
        <v>2</v>
      </c>
      <c r="H1506" s="602">
        <v>19</v>
      </c>
      <c r="I1506" s="602">
        <v>10</v>
      </c>
      <c r="J1506" s="602">
        <v>0</v>
      </c>
    </row>
    <row r="1507" spans="1:10" s="193" customFormat="1" ht="12.75" customHeight="1">
      <c r="A1507" s="600" t="s">
        <v>6143</v>
      </c>
      <c r="B1507" s="601">
        <v>4</v>
      </c>
      <c r="C1507" s="600" t="s">
        <v>144</v>
      </c>
      <c r="D1507" s="600" t="s">
        <v>33</v>
      </c>
      <c r="E1507" s="600" t="s">
        <v>1229</v>
      </c>
      <c r="F1507" s="602">
        <v>11</v>
      </c>
      <c r="G1507" s="602">
        <v>1</v>
      </c>
      <c r="H1507" s="602">
        <v>8</v>
      </c>
      <c r="I1507" s="602">
        <v>1</v>
      </c>
      <c r="J1507" s="602">
        <v>1</v>
      </c>
    </row>
    <row r="1508" spans="1:10" s="193" customFormat="1" ht="12.75" customHeight="1">
      <c r="A1508" s="600" t="s">
        <v>6144</v>
      </c>
      <c r="B1508" s="601">
        <v>4</v>
      </c>
      <c r="C1508" s="600" t="s">
        <v>144</v>
      </c>
      <c r="D1508" s="600" t="s">
        <v>91</v>
      </c>
      <c r="E1508" s="600" t="s">
        <v>1229</v>
      </c>
      <c r="F1508" s="602">
        <v>6</v>
      </c>
      <c r="G1508" s="602">
        <v>0</v>
      </c>
      <c r="H1508" s="602">
        <v>2</v>
      </c>
      <c r="I1508" s="602">
        <v>1</v>
      </c>
      <c r="J1508" s="602">
        <v>3</v>
      </c>
    </row>
    <row r="1509" spans="1:10" s="193" customFormat="1" ht="12.75" customHeight="1">
      <c r="A1509" s="600" t="s">
        <v>6145</v>
      </c>
      <c r="B1509" s="601">
        <v>4</v>
      </c>
      <c r="C1509" s="600" t="s">
        <v>144</v>
      </c>
      <c r="D1509" s="600" t="s">
        <v>34</v>
      </c>
      <c r="E1509" s="600" t="s">
        <v>1229</v>
      </c>
      <c r="F1509" s="602">
        <v>21</v>
      </c>
      <c r="G1509" s="602">
        <v>0</v>
      </c>
      <c r="H1509" s="602">
        <v>13</v>
      </c>
      <c r="I1509" s="602">
        <v>6</v>
      </c>
      <c r="J1509" s="602">
        <v>2</v>
      </c>
    </row>
    <row r="1510" spans="1:10" s="193" customFormat="1" ht="12.75" customHeight="1">
      <c r="A1510" s="600" t="s">
        <v>6146</v>
      </c>
      <c r="B1510" s="601">
        <v>4</v>
      </c>
      <c r="C1510" s="600" t="s">
        <v>144</v>
      </c>
      <c r="D1510" s="600" t="s">
        <v>188</v>
      </c>
      <c r="E1510" s="600" t="s">
        <v>1229</v>
      </c>
      <c r="F1510" s="602">
        <v>13</v>
      </c>
      <c r="G1510" s="602">
        <v>0</v>
      </c>
      <c r="H1510" s="602">
        <v>10</v>
      </c>
      <c r="I1510" s="602">
        <v>2</v>
      </c>
      <c r="J1510" s="602">
        <v>1</v>
      </c>
    </row>
    <row r="1511" spans="1:10" s="193" customFormat="1" ht="12.75" customHeight="1">
      <c r="A1511" s="600" t="s">
        <v>6147</v>
      </c>
      <c r="B1511" s="601">
        <v>4</v>
      </c>
      <c r="C1511" s="600" t="s">
        <v>144</v>
      </c>
      <c r="D1511" s="600" t="s">
        <v>150</v>
      </c>
      <c r="E1511" s="600" t="s">
        <v>1229</v>
      </c>
      <c r="F1511" s="602">
        <v>5</v>
      </c>
      <c r="G1511" s="602">
        <v>0</v>
      </c>
      <c r="H1511" s="602">
        <v>3</v>
      </c>
      <c r="I1511" s="602">
        <v>2</v>
      </c>
      <c r="J1511" s="602">
        <v>0</v>
      </c>
    </row>
    <row r="1512" spans="1:10" s="193" customFormat="1" ht="12.75" customHeight="1">
      <c r="A1512" s="600" t="s">
        <v>6148</v>
      </c>
      <c r="B1512" s="601">
        <v>4</v>
      </c>
      <c r="C1512" s="600" t="s">
        <v>144</v>
      </c>
      <c r="D1512" s="600" t="s">
        <v>164</v>
      </c>
      <c r="E1512" s="600" t="s">
        <v>1229</v>
      </c>
      <c r="F1512" s="602">
        <v>1</v>
      </c>
      <c r="G1512" s="602">
        <v>0</v>
      </c>
      <c r="H1512" s="602">
        <v>1</v>
      </c>
      <c r="I1512" s="602">
        <v>0</v>
      </c>
      <c r="J1512" s="602">
        <v>0</v>
      </c>
    </row>
    <row r="1513" spans="1:10" s="193" customFormat="1" ht="12.75" customHeight="1">
      <c r="A1513" s="600" t="s">
        <v>6149</v>
      </c>
      <c r="B1513" s="601">
        <v>4</v>
      </c>
      <c r="C1513" s="600" t="s">
        <v>144</v>
      </c>
      <c r="D1513" s="600" t="s">
        <v>189</v>
      </c>
      <c r="E1513" s="600" t="s">
        <v>1229</v>
      </c>
      <c r="F1513" s="602">
        <v>37</v>
      </c>
      <c r="G1513" s="602">
        <v>2</v>
      </c>
      <c r="H1513" s="602">
        <v>21</v>
      </c>
      <c r="I1513" s="602">
        <v>13</v>
      </c>
      <c r="J1513" s="602">
        <v>1</v>
      </c>
    </row>
    <row r="1514" spans="1:10" s="193" customFormat="1" ht="12.75" customHeight="1">
      <c r="A1514" s="600" t="s">
        <v>6150</v>
      </c>
      <c r="B1514" s="601">
        <v>4</v>
      </c>
      <c r="C1514" s="600" t="s">
        <v>144</v>
      </c>
      <c r="D1514" s="600" t="s">
        <v>165</v>
      </c>
      <c r="E1514" s="600" t="s">
        <v>1229</v>
      </c>
      <c r="F1514" s="602">
        <v>7</v>
      </c>
      <c r="G1514" s="602">
        <v>0</v>
      </c>
      <c r="H1514" s="602">
        <v>4</v>
      </c>
      <c r="I1514" s="602">
        <v>3</v>
      </c>
      <c r="J1514" s="602">
        <v>0</v>
      </c>
    </row>
    <row r="1515" spans="1:10" s="193" customFormat="1" ht="12.75" customHeight="1">
      <c r="A1515" s="600" t="s">
        <v>6151</v>
      </c>
      <c r="B1515" s="601">
        <v>4</v>
      </c>
      <c r="C1515" s="600" t="s">
        <v>144</v>
      </c>
      <c r="D1515" s="600" t="s">
        <v>151</v>
      </c>
      <c r="E1515" s="600" t="s">
        <v>1229</v>
      </c>
      <c r="F1515" s="602">
        <v>7</v>
      </c>
      <c r="G1515" s="602">
        <v>0</v>
      </c>
      <c r="H1515" s="602">
        <v>4</v>
      </c>
      <c r="I1515" s="602">
        <v>3</v>
      </c>
      <c r="J1515" s="602">
        <v>0</v>
      </c>
    </row>
    <row r="1516" spans="1:10" s="193" customFormat="1" ht="12.75" customHeight="1">
      <c r="A1516" s="600" t="s">
        <v>6152</v>
      </c>
      <c r="B1516" s="601">
        <v>4</v>
      </c>
      <c r="C1516" s="600" t="s">
        <v>144</v>
      </c>
      <c r="D1516" s="600" t="s">
        <v>92</v>
      </c>
      <c r="E1516" s="600" t="s">
        <v>1229</v>
      </c>
      <c r="F1516" s="602">
        <v>32</v>
      </c>
      <c r="G1516" s="602">
        <v>0</v>
      </c>
      <c r="H1516" s="602">
        <v>23</v>
      </c>
      <c r="I1516" s="602">
        <v>9</v>
      </c>
      <c r="J1516" s="602">
        <v>0</v>
      </c>
    </row>
    <row r="1517" spans="1:10" s="193" customFormat="1" ht="12.75" customHeight="1">
      <c r="A1517" s="600" t="s">
        <v>6153</v>
      </c>
      <c r="B1517" s="601">
        <v>4</v>
      </c>
      <c r="C1517" s="600" t="s">
        <v>144</v>
      </c>
      <c r="D1517" s="600" t="s">
        <v>59</v>
      </c>
      <c r="E1517" s="600" t="s">
        <v>1229</v>
      </c>
      <c r="F1517" s="602">
        <v>3</v>
      </c>
      <c r="G1517" s="602">
        <v>0</v>
      </c>
      <c r="H1517" s="602">
        <v>3</v>
      </c>
      <c r="I1517" s="602">
        <v>0</v>
      </c>
      <c r="J1517" s="602">
        <v>0</v>
      </c>
    </row>
    <row r="1518" spans="1:10" s="193" customFormat="1" ht="12.75" customHeight="1">
      <c r="A1518" s="600" t="s">
        <v>6154</v>
      </c>
      <c r="B1518" s="601">
        <v>4</v>
      </c>
      <c r="C1518" s="600" t="s">
        <v>144</v>
      </c>
      <c r="D1518" s="600" t="s">
        <v>60</v>
      </c>
      <c r="E1518" s="600" t="s">
        <v>1229</v>
      </c>
      <c r="F1518" s="602">
        <v>6</v>
      </c>
      <c r="G1518" s="602">
        <v>0</v>
      </c>
      <c r="H1518" s="602">
        <v>5</v>
      </c>
      <c r="I1518" s="602">
        <v>1</v>
      </c>
      <c r="J1518" s="602">
        <v>0</v>
      </c>
    </row>
    <row r="1519" spans="1:10" s="193" customFormat="1" ht="12.75" customHeight="1">
      <c r="A1519" s="600" t="s">
        <v>6155</v>
      </c>
      <c r="B1519" s="601">
        <v>4</v>
      </c>
      <c r="C1519" s="600" t="s">
        <v>144</v>
      </c>
      <c r="D1519" s="600" t="s">
        <v>208</v>
      </c>
      <c r="E1519" s="600" t="s">
        <v>1229</v>
      </c>
      <c r="F1519" s="602">
        <v>20</v>
      </c>
      <c r="G1519" s="602">
        <v>0</v>
      </c>
      <c r="H1519" s="602">
        <v>15</v>
      </c>
      <c r="I1519" s="602">
        <v>5</v>
      </c>
      <c r="J1519" s="602">
        <v>0</v>
      </c>
    </row>
    <row r="1520" spans="1:10" s="193" customFormat="1" ht="12.75" customHeight="1">
      <c r="A1520" s="600" t="s">
        <v>6156</v>
      </c>
      <c r="B1520" s="601">
        <v>4</v>
      </c>
      <c r="C1520" s="600" t="s">
        <v>144</v>
      </c>
      <c r="D1520" s="600" t="s">
        <v>166</v>
      </c>
      <c r="E1520" s="600" t="s">
        <v>1229</v>
      </c>
      <c r="F1520" s="602">
        <v>7</v>
      </c>
      <c r="G1520" s="602">
        <v>0</v>
      </c>
      <c r="H1520" s="602">
        <v>6</v>
      </c>
      <c r="I1520" s="602">
        <v>1</v>
      </c>
      <c r="J1520" s="602">
        <v>0</v>
      </c>
    </row>
    <row r="1521" spans="1:10" s="193" customFormat="1" ht="12.75" customHeight="1">
      <c r="A1521" s="600" t="s">
        <v>6157</v>
      </c>
      <c r="B1521" s="601">
        <v>4</v>
      </c>
      <c r="C1521" s="600" t="s">
        <v>144</v>
      </c>
      <c r="D1521" s="600" t="s">
        <v>61</v>
      </c>
      <c r="E1521" s="600" t="s">
        <v>1229</v>
      </c>
      <c r="F1521" s="602">
        <v>19</v>
      </c>
      <c r="G1521" s="602">
        <v>2</v>
      </c>
      <c r="H1521" s="602">
        <v>11</v>
      </c>
      <c r="I1521" s="602">
        <v>3</v>
      </c>
      <c r="J1521" s="602">
        <v>3</v>
      </c>
    </row>
    <row r="1522" spans="1:10" s="193" customFormat="1" ht="12.75" customHeight="1">
      <c r="A1522" s="600" t="s">
        <v>6158</v>
      </c>
      <c r="B1522" s="601">
        <v>4</v>
      </c>
      <c r="C1522" s="600" t="s">
        <v>144</v>
      </c>
      <c r="D1522" s="600" t="s">
        <v>82</v>
      </c>
      <c r="E1522" s="600" t="s">
        <v>1229</v>
      </c>
      <c r="F1522" s="602">
        <v>52</v>
      </c>
      <c r="G1522" s="602">
        <v>1</v>
      </c>
      <c r="H1522" s="602">
        <v>30</v>
      </c>
      <c r="I1522" s="602">
        <v>20</v>
      </c>
      <c r="J1522" s="602">
        <v>1</v>
      </c>
    </row>
    <row r="1523" spans="1:10" s="193" customFormat="1" ht="12.75" customHeight="1">
      <c r="A1523" s="600" t="s">
        <v>6159</v>
      </c>
      <c r="B1523" s="601">
        <v>4</v>
      </c>
      <c r="C1523" s="600" t="s">
        <v>144</v>
      </c>
      <c r="D1523" s="600" t="s">
        <v>167</v>
      </c>
      <c r="E1523" s="600" t="s">
        <v>1229</v>
      </c>
      <c r="F1523" s="602">
        <v>16</v>
      </c>
      <c r="G1523" s="602">
        <v>1</v>
      </c>
      <c r="H1523" s="602">
        <v>5</v>
      </c>
      <c r="I1523" s="602">
        <v>8</v>
      </c>
      <c r="J1523" s="602">
        <v>2</v>
      </c>
    </row>
    <row r="1524" spans="1:10" s="193" customFormat="1" ht="12.75" customHeight="1">
      <c r="A1524" s="600" t="s">
        <v>6160</v>
      </c>
      <c r="B1524" s="601">
        <v>4</v>
      </c>
      <c r="C1524" s="600" t="s">
        <v>144</v>
      </c>
      <c r="D1524" s="600" t="s">
        <v>83</v>
      </c>
      <c r="E1524" s="600" t="s">
        <v>1229</v>
      </c>
      <c r="F1524" s="602">
        <v>7</v>
      </c>
      <c r="G1524" s="602">
        <v>0</v>
      </c>
      <c r="H1524" s="602">
        <v>3</v>
      </c>
      <c r="I1524" s="602">
        <v>4</v>
      </c>
      <c r="J1524" s="602">
        <v>0</v>
      </c>
    </row>
    <row r="1525" spans="1:10" s="193" customFormat="1" ht="12.75">
      <c r="A1525" s="600" t="s">
        <v>6161</v>
      </c>
      <c r="B1525" s="601">
        <v>4</v>
      </c>
      <c r="C1525" s="600" t="s">
        <v>144</v>
      </c>
      <c r="D1525" s="600" t="s">
        <v>84</v>
      </c>
      <c r="E1525" s="600" t="s">
        <v>1229</v>
      </c>
      <c r="F1525" s="602">
        <v>23</v>
      </c>
      <c r="G1525" s="602">
        <v>1</v>
      </c>
      <c r="H1525" s="602">
        <v>13</v>
      </c>
      <c r="I1525" s="602">
        <v>7</v>
      </c>
      <c r="J1525" s="602">
        <v>2</v>
      </c>
    </row>
    <row r="1526" spans="1:10" s="193" customFormat="1" ht="12.75" customHeight="1">
      <c r="A1526" s="600" t="s">
        <v>6162</v>
      </c>
      <c r="B1526" s="601">
        <v>4</v>
      </c>
      <c r="C1526" s="600" t="s">
        <v>144</v>
      </c>
      <c r="D1526" s="600" t="s">
        <v>179</v>
      </c>
      <c r="E1526" s="600" t="s">
        <v>1229</v>
      </c>
      <c r="F1526" s="602">
        <v>1</v>
      </c>
      <c r="G1526" s="602">
        <v>0</v>
      </c>
      <c r="H1526" s="602">
        <v>1</v>
      </c>
      <c r="I1526" s="602">
        <v>0</v>
      </c>
      <c r="J1526" s="602">
        <v>0</v>
      </c>
    </row>
    <row r="1527" spans="1:10" s="193" customFormat="1" ht="12.75" customHeight="1">
      <c r="A1527" s="600" t="s">
        <v>6163</v>
      </c>
      <c r="B1527" s="601">
        <v>4</v>
      </c>
      <c r="C1527" s="600" t="s">
        <v>144</v>
      </c>
      <c r="D1527" s="600" t="s">
        <v>35</v>
      </c>
      <c r="E1527" s="600" t="s">
        <v>1229</v>
      </c>
      <c r="F1527" s="602">
        <v>9</v>
      </c>
      <c r="G1527" s="602">
        <v>0</v>
      </c>
      <c r="H1527" s="602">
        <v>3</v>
      </c>
      <c r="I1527" s="602">
        <v>5</v>
      </c>
      <c r="J1527" s="602">
        <v>1</v>
      </c>
    </row>
    <row r="1528" spans="1:10" s="193" customFormat="1" ht="12.75" customHeight="1">
      <c r="A1528" s="600" t="s">
        <v>6164</v>
      </c>
      <c r="B1528" s="601">
        <v>4</v>
      </c>
      <c r="C1528" s="600" t="s">
        <v>144</v>
      </c>
      <c r="D1528" s="600" t="s">
        <v>190</v>
      </c>
      <c r="E1528" s="600" t="s">
        <v>1229</v>
      </c>
      <c r="F1528" s="602">
        <v>41</v>
      </c>
      <c r="G1528" s="602">
        <v>1</v>
      </c>
      <c r="H1528" s="602">
        <v>31</v>
      </c>
      <c r="I1528" s="602">
        <v>7</v>
      </c>
      <c r="J1528" s="602">
        <v>2</v>
      </c>
    </row>
    <row r="1529" spans="1:10" s="193" customFormat="1" ht="12.75" customHeight="1">
      <c r="A1529" s="600" t="s">
        <v>6165</v>
      </c>
      <c r="B1529" s="601">
        <v>4</v>
      </c>
      <c r="C1529" s="600" t="s">
        <v>144</v>
      </c>
      <c r="D1529" s="600" t="s">
        <v>93</v>
      </c>
      <c r="E1529" s="600" t="s">
        <v>1229</v>
      </c>
      <c r="F1529" s="602">
        <v>10</v>
      </c>
      <c r="G1529" s="602">
        <v>0</v>
      </c>
      <c r="H1529" s="602">
        <v>4</v>
      </c>
      <c r="I1529" s="602">
        <v>6</v>
      </c>
      <c r="J1529" s="602">
        <v>0</v>
      </c>
    </row>
    <row r="1530" spans="1:10" s="193" customFormat="1" ht="12.75" customHeight="1">
      <c r="A1530" s="600" t="s">
        <v>6166</v>
      </c>
      <c r="B1530" s="601">
        <v>4</v>
      </c>
      <c r="C1530" s="600" t="s">
        <v>144</v>
      </c>
      <c r="D1530" s="600" t="s">
        <v>209</v>
      </c>
      <c r="E1530" s="600" t="s">
        <v>1229</v>
      </c>
      <c r="F1530" s="602">
        <v>9</v>
      </c>
      <c r="G1530" s="602">
        <v>0</v>
      </c>
      <c r="H1530" s="602">
        <v>7</v>
      </c>
      <c r="I1530" s="602">
        <v>2</v>
      </c>
      <c r="J1530" s="602">
        <v>0</v>
      </c>
    </row>
    <row r="1531" spans="1:10" s="193" customFormat="1" ht="12.75" customHeight="1">
      <c r="A1531" s="600" t="s">
        <v>6167</v>
      </c>
      <c r="B1531" s="601">
        <v>4</v>
      </c>
      <c r="C1531" s="600" t="s">
        <v>144</v>
      </c>
      <c r="D1531" s="600" t="s">
        <v>210</v>
      </c>
      <c r="E1531" s="600" t="s">
        <v>1229</v>
      </c>
      <c r="F1531" s="602">
        <v>11</v>
      </c>
      <c r="G1531" s="602">
        <v>3</v>
      </c>
      <c r="H1531" s="602">
        <v>5</v>
      </c>
      <c r="I1531" s="602">
        <v>3</v>
      </c>
      <c r="J1531" s="602">
        <v>0</v>
      </c>
    </row>
    <row r="1532" spans="1:10" s="193" customFormat="1" ht="12.75" customHeight="1">
      <c r="A1532" s="600" t="s">
        <v>6168</v>
      </c>
      <c r="B1532" s="601">
        <v>4</v>
      </c>
      <c r="C1532" s="600" t="s">
        <v>144</v>
      </c>
      <c r="D1532" s="600" t="s">
        <v>191</v>
      </c>
      <c r="E1532" s="600" t="s">
        <v>1229</v>
      </c>
      <c r="F1532" s="602">
        <v>1</v>
      </c>
      <c r="G1532" s="602">
        <v>0</v>
      </c>
      <c r="H1532" s="602">
        <v>1</v>
      </c>
      <c r="I1532" s="602">
        <v>0</v>
      </c>
      <c r="J1532" s="602">
        <v>0</v>
      </c>
    </row>
    <row r="1533" spans="1:10" s="193" customFormat="1" ht="12.75" customHeight="1">
      <c r="A1533" s="600" t="s">
        <v>6169</v>
      </c>
      <c r="B1533" s="601">
        <v>4</v>
      </c>
      <c r="C1533" s="600" t="s">
        <v>144</v>
      </c>
      <c r="D1533" s="600" t="s">
        <v>192</v>
      </c>
      <c r="E1533" s="600" t="s">
        <v>1229</v>
      </c>
      <c r="F1533" s="602">
        <v>10</v>
      </c>
      <c r="G1533" s="602">
        <v>0</v>
      </c>
      <c r="H1533" s="602">
        <v>8</v>
      </c>
      <c r="I1533" s="602">
        <v>1</v>
      </c>
      <c r="J1533" s="602">
        <v>1</v>
      </c>
    </row>
    <row r="1534" spans="1:10" s="193" customFormat="1" ht="12.75" customHeight="1">
      <c r="A1534" s="600" t="s">
        <v>6170</v>
      </c>
      <c r="B1534" s="601">
        <v>4</v>
      </c>
      <c r="C1534" s="600" t="s">
        <v>144</v>
      </c>
      <c r="D1534" s="600" t="s">
        <v>152</v>
      </c>
      <c r="E1534" s="600" t="s">
        <v>1229</v>
      </c>
      <c r="F1534" s="602">
        <v>11</v>
      </c>
      <c r="G1534" s="602">
        <v>1</v>
      </c>
      <c r="H1534" s="602">
        <v>8</v>
      </c>
      <c r="I1534" s="602">
        <v>1</v>
      </c>
      <c r="J1534" s="602">
        <v>1</v>
      </c>
    </row>
    <row r="1535" spans="1:10" s="193" customFormat="1" ht="12.75" customHeight="1">
      <c r="A1535" s="600" t="s">
        <v>6171</v>
      </c>
      <c r="B1535" s="601">
        <v>4</v>
      </c>
      <c r="C1535" s="600" t="s">
        <v>144</v>
      </c>
      <c r="D1535" s="600" t="s">
        <v>168</v>
      </c>
      <c r="E1535" s="600" t="s">
        <v>1229</v>
      </c>
      <c r="F1535" s="602">
        <v>4</v>
      </c>
      <c r="G1535" s="602">
        <v>0</v>
      </c>
      <c r="H1535" s="602">
        <v>3</v>
      </c>
      <c r="I1535" s="602">
        <v>1</v>
      </c>
      <c r="J1535" s="602">
        <v>0</v>
      </c>
    </row>
    <row r="1536" spans="1:10" s="193" customFormat="1" ht="12.75" customHeight="1">
      <c r="A1536" s="600" t="s">
        <v>6172</v>
      </c>
      <c r="B1536" s="601">
        <v>4</v>
      </c>
      <c r="C1536" s="600" t="s">
        <v>144</v>
      </c>
      <c r="D1536" s="600" t="s">
        <v>153</v>
      </c>
      <c r="E1536" s="600" t="s">
        <v>1229</v>
      </c>
      <c r="F1536" s="602">
        <v>7</v>
      </c>
      <c r="G1536" s="602">
        <v>0</v>
      </c>
      <c r="H1536" s="602">
        <v>5</v>
      </c>
      <c r="I1536" s="602">
        <v>1</v>
      </c>
      <c r="J1536" s="602">
        <v>1</v>
      </c>
    </row>
    <row r="1537" spans="1:10" s="193" customFormat="1" ht="12.75" customHeight="1">
      <c r="A1537" s="600" t="s">
        <v>6173</v>
      </c>
      <c r="B1537" s="601">
        <v>4</v>
      </c>
      <c r="C1537" s="600" t="s">
        <v>144</v>
      </c>
      <c r="D1537" s="600" t="s">
        <v>36</v>
      </c>
      <c r="E1537" s="600" t="s">
        <v>1229</v>
      </c>
      <c r="F1537" s="602">
        <v>6</v>
      </c>
      <c r="G1537" s="602">
        <v>0</v>
      </c>
      <c r="H1537" s="602">
        <v>3</v>
      </c>
      <c r="I1537" s="602">
        <v>3</v>
      </c>
      <c r="J1537" s="602">
        <v>0</v>
      </c>
    </row>
    <row r="1538" spans="1:10" s="193" customFormat="1" ht="12.75" customHeight="1">
      <c r="A1538" s="600" t="s">
        <v>6174</v>
      </c>
      <c r="B1538" s="601">
        <v>4</v>
      </c>
      <c r="C1538" s="600" t="s">
        <v>144</v>
      </c>
      <c r="D1538" s="600" t="s">
        <v>62</v>
      </c>
      <c r="E1538" s="600" t="s">
        <v>1229</v>
      </c>
      <c r="F1538" s="602">
        <v>9</v>
      </c>
      <c r="G1538" s="602">
        <v>2</v>
      </c>
      <c r="H1538" s="602">
        <v>2</v>
      </c>
      <c r="I1538" s="602">
        <v>5</v>
      </c>
      <c r="J1538" s="602">
        <v>0</v>
      </c>
    </row>
    <row r="1539" spans="1:10" s="193" customFormat="1" ht="12.75" customHeight="1">
      <c r="A1539" s="600" t="s">
        <v>6175</v>
      </c>
      <c r="B1539" s="601">
        <v>4</v>
      </c>
      <c r="C1539" s="600" t="s">
        <v>144</v>
      </c>
      <c r="D1539" s="600" t="s">
        <v>85</v>
      </c>
      <c r="E1539" s="600" t="s">
        <v>1229</v>
      </c>
      <c r="F1539" s="602">
        <v>7</v>
      </c>
      <c r="G1539" s="602">
        <v>2</v>
      </c>
      <c r="H1539" s="602">
        <v>3</v>
      </c>
      <c r="I1539" s="602">
        <v>1</v>
      </c>
      <c r="J1539" s="602">
        <v>1</v>
      </c>
    </row>
    <row r="1540" spans="1:10" s="193" customFormat="1" ht="12.75" customHeight="1">
      <c r="A1540" s="600" t="s">
        <v>6176</v>
      </c>
      <c r="B1540" s="601">
        <v>4</v>
      </c>
      <c r="C1540" s="600" t="s">
        <v>144</v>
      </c>
      <c r="D1540" s="600" t="s">
        <v>37</v>
      </c>
      <c r="E1540" s="600" t="s">
        <v>1229</v>
      </c>
      <c r="F1540" s="602">
        <v>5</v>
      </c>
      <c r="G1540" s="602">
        <v>0</v>
      </c>
      <c r="H1540" s="602">
        <v>3</v>
      </c>
      <c r="I1540" s="602">
        <v>0</v>
      </c>
      <c r="J1540" s="602">
        <v>2</v>
      </c>
    </row>
    <row r="1541" spans="1:10" s="193" customFormat="1" ht="12.75" customHeight="1">
      <c r="A1541" s="600" t="s">
        <v>6177</v>
      </c>
      <c r="B1541" s="601">
        <v>4</v>
      </c>
      <c r="C1541" s="600" t="s">
        <v>144</v>
      </c>
      <c r="D1541" s="600" t="s">
        <v>220</v>
      </c>
      <c r="E1541" s="600" t="s">
        <v>1229</v>
      </c>
      <c r="F1541" s="602">
        <v>6</v>
      </c>
      <c r="G1541" s="602">
        <v>0</v>
      </c>
      <c r="H1541" s="602">
        <v>4</v>
      </c>
      <c r="I1541" s="602">
        <v>2</v>
      </c>
      <c r="J1541" s="602">
        <v>0</v>
      </c>
    </row>
    <row r="1542" spans="1:10" s="193" customFormat="1" ht="12.75" customHeight="1">
      <c r="A1542" s="600" t="s">
        <v>6178</v>
      </c>
      <c r="B1542" s="601">
        <v>4</v>
      </c>
      <c r="C1542" s="600" t="s">
        <v>144</v>
      </c>
      <c r="D1542" s="600" t="s">
        <v>38</v>
      </c>
      <c r="E1542" s="600" t="s">
        <v>1229</v>
      </c>
      <c r="F1542" s="602">
        <v>4</v>
      </c>
      <c r="G1542" s="602">
        <v>0</v>
      </c>
      <c r="H1542" s="602">
        <v>1</v>
      </c>
      <c r="I1542" s="602">
        <v>3</v>
      </c>
      <c r="J1542" s="602">
        <v>0</v>
      </c>
    </row>
    <row r="1543" spans="1:10" s="193" customFormat="1" ht="12.75" customHeight="1">
      <c r="A1543" s="600" t="s">
        <v>6179</v>
      </c>
      <c r="B1543" s="601">
        <v>4</v>
      </c>
      <c r="C1543" s="600" t="s">
        <v>144</v>
      </c>
      <c r="D1543" s="600" t="s">
        <v>63</v>
      </c>
      <c r="E1543" s="600" t="s">
        <v>1229</v>
      </c>
      <c r="F1543" s="602">
        <v>8</v>
      </c>
      <c r="G1543" s="602">
        <v>2</v>
      </c>
      <c r="H1543" s="602">
        <v>6</v>
      </c>
      <c r="I1543" s="602">
        <v>0</v>
      </c>
      <c r="J1543" s="602">
        <v>0</v>
      </c>
    </row>
    <row r="1544" spans="1:10" s="193" customFormat="1" ht="12.75" customHeight="1">
      <c r="A1544" s="600" t="s">
        <v>6180</v>
      </c>
      <c r="B1544" s="601">
        <v>4</v>
      </c>
      <c r="C1544" s="600" t="s">
        <v>144</v>
      </c>
      <c r="D1544" s="600" t="s">
        <v>221</v>
      </c>
      <c r="E1544" s="600" t="s">
        <v>1229</v>
      </c>
      <c r="F1544" s="602">
        <v>9</v>
      </c>
      <c r="G1544" s="602">
        <v>0</v>
      </c>
      <c r="H1544" s="602">
        <v>7</v>
      </c>
      <c r="I1544" s="602">
        <v>2</v>
      </c>
      <c r="J1544" s="602">
        <v>0</v>
      </c>
    </row>
    <row r="1545" spans="1:10" s="193" customFormat="1" ht="12.75" customHeight="1">
      <c r="A1545" s="600" t="s">
        <v>6181</v>
      </c>
      <c r="B1545" s="601">
        <v>4</v>
      </c>
      <c r="C1545" s="600" t="s">
        <v>144</v>
      </c>
      <c r="D1545" s="600" t="s">
        <v>193</v>
      </c>
      <c r="E1545" s="600" t="s">
        <v>1229</v>
      </c>
      <c r="F1545" s="602">
        <v>7</v>
      </c>
      <c r="G1545" s="602">
        <v>0</v>
      </c>
      <c r="H1545" s="602">
        <v>5</v>
      </c>
      <c r="I1545" s="602">
        <v>2</v>
      </c>
      <c r="J1545" s="602">
        <v>0</v>
      </c>
    </row>
    <row r="1546" spans="1:10" s="193" customFormat="1" ht="12.75" customHeight="1">
      <c r="A1546" s="600" t="s">
        <v>6182</v>
      </c>
      <c r="B1546" s="601">
        <v>4</v>
      </c>
      <c r="C1546" s="600" t="s">
        <v>144</v>
      </c>
      <c r="D1546" s="600" t="s">
        <v>222</v>
      </c>
      <c r="E1546" s="600" t="s">
        <v>1229</v>
      </c>
      <c r="F1546" s="602">
        <v>18</v>
      </c>
      <c r="G1546" s="602">
        <v>0</v>
      </c>
      <c r="H1546" s="602">
        <v>6</v>
      </c>
      <c r="I1546" s="602">
        <v>10</v>
      </c>
      <c r="J1546" s="602">
        <v>2</v>
      </c>
    </row>
    <row r="1547" spans="1:10" s="193" customFormat="1" ht="12.75" customHeight="1">
      <c r="A1547" s="600" t="s">
        <v>6183</v>
      </c>
      <c r="B1547" s="601">
        <v>4</v>
      </c>
      <c r="C1547" s="600" t="s">
        <v>144</v>
      </c>
      <c r="D1547" s="600" t="s">
        <v>211</v>
      </c>
      <c r="E1547" s="600" t="s">
        <v>1229</v>
      </c>
      <c r="F1547" s="602">
        <v>33</v>
      </c>
      <c r="G1547" s="602">
        <v>0</v>
      </c>
      <c r="H1547" s="602">
        <v>15</v>
      </c>
      <c r="I1547" s="602">
        <v>17</v>
      </c>
      <c r="J1547" s="602">
        <v>1</v>
      </c>
    </row>
    <row r="1548" spans="1:10" s="193" customFormat="1" ht="12.75" customHeight="1">
      <c r="A1548" s="600" t="s">
        <v>6184</v>
      </c>
      <c r="B1548" s="601">
        <v>4</v>
      </c>
      <c r="C1548" s="600" t="s">
        <v>144</v>
      </c>
      <c r="D1548" s="600" t="s">
        <v>212</v>
      </c>
      <c r="E1548" s="600" t="s">
        <v>1229</v>
      </c>
      <c r="F1548" s="602">
        <v>9</v>
      </c>
      <c r="G1548" s="602">
        <v>0</v>
      </c>
      <c r="H1548" s="602">
        <v>8</v>
      </c>
      <c r="I1548" s="602">
        <v>1</v>
      </c>
      <c r="J1548" s="602">
        <v>0</v>
      </c>
    </row>
    <row r="1549" spans="1:10" s="193" customFormat="1" ht="12.75" customHeight="1">
      <c r="A1549" s="600" t="s">
        <v>6185</v>
      </c>
      <c r="B1549" s="601">
        <v>4</v>
      </c>
      <c r="C1549" s="600" t="s">
        <v>144</v>
      </c>
      <c r="D1549" s="600" t="s">
        <v>169</v>
      </c>
      <c r="E1549" s="600" t="s">
        <v>1229</v>
      </c>
      <c r="F1549" s="602">
        <v>7</v>
      </c>
      <c r="G1549" s="602">
        <v>0</v>
      </c>
      <c r="H1549" s="602">
        <v>3</v>
      </c>
      <c r="I1549" s="602">
        <v>4</v>
      </c>
      <c r="J1549" s="602">
        <v>0</v>
      </c>
    </row>
    <row r="1550" spans="1:10" s="193" customFormat="1" ht="12.75" customHeight="1">
      <c r="A1550" s="600" t="s">
        <v>6186</v>
      </c>
      <c r="B1550" s="601">
        <v>4</v>
      </c>
      <c r="C1550" s="600" t="s">
        <v>144</v>
      </c>
      <c r="D1550" s="600" t="s">
        <v>194</v>
      </c>
      <c r="E1550" s="600" t="s">
        <v>1229</v>
      </c>
      <c r="F1550" s="602">
        <v>13</v>
      </c>
      <c r="G1550" s="602">
        <v>1</v>
      </c>
      <c r="H1550" s="602">
        <v>8</v>
      </c>
      <c r="I1550" s="602">
        <v>4</v>
      </c>
      <c r="J1550" s="602">
        <v>0</v>
      </c>
    </row>
    <row r="1551" spans="1:10" s="193" customFormat="1" ht="12.75" customHeight="1">
      <c r="A1551" s="600" t="s">
        <v>6187</v>
      </c>
      <c r="B1551" s="601">
        <v>4</v>
      </c>
      <c r="C1551" s="600" t="s">
        <v>144</v>
      </c>
      <c r="D1551" s="600" t="s">
        <v>94</v>
      </c>
      <c r="E1551" s="600" t="s">
        <v>1229</v>
      </c>
      <c r="F1551" s="602">
        <v>6</v>
      </c>
      <c r="G1551" s="602">
        <v>1</v>
      </c>
      <c r="H1551" s="602">
        <v>3</v>
      </c>
      <c r="I1551" s="602">
        <v>1</v>
      </c>
      <c r="J1551" s="602">
        <v>1</v>
      </c>
    </row>
    <row r="1552" spans="1:10" s="193" customFormat="1" ht="12.75" customHeight="1">
      <c r="A1552" s="600" t="s">
        <v>6188</v>
      </c>
      <c r="B1552" s="601">
        <v>4</v>
      </c>
      <c r="C1552" s="600" t="s">
        <v>144</v>
      </c>
      <c r="D1552" s="600" t="s">
        <v>154</v>
      </c>
      <c r="E1552" s="600" t="s">
        <v>1229</v>
      </c>
      <c r="F1552" s="602">
        <v>7</v>
      </c>
      <c r="G1552" s="602">
        <v>0</v>
      </c>
      <c r="H1552" s="602">
        <v>5</v>
      </c>
      <c r="I1552" s="602">
        <v>2</v>
      </c>
      <c r="J1552" s="602">
        <v>0</v>
      </c>
    </row>
    <row r="1553" spans="1:10" s="193" customFormat="1" ht="12.75" customHeight="1">
      <c r="A1553" s="600" t="s">
        <v>6189</v>
      </c>
      <c r="B1553" s="601">
        <v>4</v>
      </c>
      <c r="C1553" s="600" t="s">
        <v>144</v>
      </c>
      <c r="D1553" s="600" t="s">
        <v>39</v>
      </c>
      <c r="E1553" s="600" t="s">
        <v>1229</v>
      </c>
      <c r="F1553" s="602">
        <v>2</v>
      </c>
      <c r="G1553" s="602">
        <v>0</v>
      </c>
      <c r="H1553" s="602">
        <v>2</v>
      </c>
      <c r="I1553" s="602">
        <v>0</v>
      </c>
      <c r="J1553" s="602">
        <v>0</v>
      </c>
    </row>
    <row r="1554" spans="1:10" s="193" customFormat="1" ht="12.75" customHeight="1">
      <c r="A1554" s="600" t="s">
        <v>6190</v>
      </c>
      <c r="B1554" s="601">
        <v>4</v>
      </c>
      <c r="C1554" s="600" t="s">
        <v>144</v>
      </c>
      <c r="D1554" s="600" t="s">
        <v>223</v>
      </c>
      <c r="E1554" s="600" t="s">
        <v>1229</v>
      </c>
      <c r="F1554" s="602">
        <v>44</v>
      </c>
      <c r="G1554" s="602">
        <v>4</v>
      </c>
      <c r="H1554" s="602">
        <v>26</v>
      </c>
      <c r="I1554" s="602">
        <v>11</v>
      </c>
      <c r="J1554" s="602">
        <v>3</v>
      </c>
    </row>
    <row r="1555" spans="1:10" s="193" customFormat="1" ht="12.75" customHeight="1">
      <c r="A1555" s="600" t="s">
        <v>6191</v>
      </c>
      <c r="B1555" s="601">
        <v>4</v>
      </c>
      <c r="C1555" s="600" t="s">
        <v>144</v>
      </c>
      <c r="D1555" s="600" t="s">
        <v>40</v>
      </c>
      <c r="E1555" s="600" t="s">
        <v>1229</v>
      </c>
      <c r="F1555" s="602">
        <v>9</v>
      </c>
      <c r="G1555" s="602">
        <v>0</v>
      </c>
      <c r="H1555" s="602">
        <v>5</v>
      </c>
      <c r="I1555" s="602">
        <v>3</v>
      </c>
      <c r="J1555" s="602">
        <v>1</v>
      </c>
    </row>
    <row r="1556" spans="1:10" s="193" customFormat="1" ht="12.75" customHeight="1">
      <c r="A1556" s="600" t="s">
        <v>6192</v>
      </c>
      <c r="B1556" s="601">
        <v>4</v>
      </c>
      <c r="C1556" s="600" t="s">
        <v>144</v>
      </c>
      <c r="D1556" s="600" t="s">
        <v>21</v>
      </c>
      <c r="E1556" s="600" t="s">
        <v>1229</v>
      </c>
      <c r="F1556" s="602">
        <v>6</v>
      </c>
      <c r="G1556" s="602">
        <v>0</v>
      </c>
      <c r="H1556" s="602">
        <v>3</v>
      </c>
      <c r="I1556" s="602">
        <v>2</v>
      </c>
      <c r="J1556" s="602">
        <v>1</v>
      </c>
    </row>
    <row r="1557" spans="1:10" s="193" customFormat="1" ht="12.75" customHeight="1">
      <c r="A1557" s="600" t="s">
        <v>6193</v>
      </c>
      <c r="B1557" s="601">
        <v>4</v>
      </c>
      <c r="C1557" s="600" t="s">
        <v>144</v>
      </c>
      <c r="D1557" s="600" t="s">
        <v>224</v>
      </c>
      <c r="E1557" s="600" t="s">
        <v>1229</v>
      </c>
      <c r="F1557" s="602">
        <v>3</v>
      </c>
      <c r="G1557" s="602">
        <v>0</v>
      </c>
      <c r="H1557" s="602">
        <v>3</v>
      </c>
      <c r="I1557" s="602">
        <v>0</v>
      </c>
      <c r="J1557" s="602">
        <v>0</v>
      </c>
    </row>
    <row r="1558" spans="1:10" s="193" customFormat="1" ht="12.75" customHeight="1">
      <c r="A1558" s="600" t="s">
        <v>6194</v>
      </c>
      <c r="B1558" s="601">
        <v>4</v>
      </c>
      <c r="C1558" s="600" t="s">
        <v>144</v>
      </c>
      <c r="D1558" s="600" t="s">
        <v>95</v>
      </c>
      <c r="E1558" s="600" t="s">
        <v>1229</v>
      </c>
      <c r="F1558" s="602">
        <v>23</v>
      </c>
      <c r="G1558" s="602">
        <v>1</v>
      </c>
      <c r="H1558" s="602">
        <v>12</v>
      </c>
      <c r="I1558" s="602">
        <v>9</v>
      </c>
      <c r="J1558" s="602">
        <v>1</v>
      </c>
    </row>
    <row r="1559" spans="1:10" s="193" customFormat="1" ht="12.75" customHeight="1">
      <c r="A1559" s="600" t="s">
        <v>6195</v>
      </c>
      <c r="B1559" s="601">
        <v>4</v>
      </c>
      <c r="C1559" s="600" t="s">
        <v>144</v>
      </c>
      <c r="D1559" s="600" t="s">
        <v>22</v>
      </c>
      <c r="E1559" s="600" t="s">
        <v>1229</v>
      </c>
      <c r="F1559" s="602">
        <v>17</v>
      </c>
      <c r="G1559" s="602">
        <v>0</v>
      </c>
      <c r="H1559" s="602">
        <v>10</v>
      </c>
      <c r="I1559" s="602">
        <v>5</v>
      </c>
      <c r="J1559" s="602">
        <v>2</v>
      </c>
    </row>
    <row r="1560" spans="1:10" s="193" customFormat="1" ht="12.75" customHeight="1">
      <c r="A1560" s="600" t="s">
        <v>6196</v>
      </c>
      <c r="B1560" s="601">
        <v>4</v>
      </c>
      <c r="C1560" s="600" t="s">
        <v>144</v>
      </c>
      <c r="D1560" s="600" t="s">
        <v>195</v>
      </c>
      <c r="E1560" s="600" t="s">
        <v>1229</v>
      </c>
      <c r="F1560" s="602">
        <v>77</v>
      </c>
      <c r="G1560" s="602">
        <v>2</v>
      </c>
      <c r="H1560" s="602">
        <v>61</v>
      </c>
      <c r="I1560" s="602">
        <v>14</v>
      </c>
      <c r="J1560" s="602">
        <v>0</v>
      </c>
    </row>
    <row r="1561" spans="1:10" s="193" customFormat="1" ht="12.75" customHeight="1">
      <c r="A1561" s="600" t="s">
        <v>6197</v>
      </c>
      <c r="B1561" s="601">
        <v>4</v>
      </c>
      <c r="C1561" s="600" t="s">
        <v>144</v>
      </c>
      <c r="D1561" s="600" t="s">
        <v>155</v>
      </c>
      <c r="E1561" s="600" t="s">
        <v>1229</v>
      </c>
      <c r="F1561" s="602">
        <v>15</v>
      </c>
      <c r="G1561" s="602">
        <v>1</v>
      </c>
      <c r="H1561" s="602">
        <v>11</v>
      </c>
      <c r="I1561" s="602">
        <v>3</v>
      </c>
      <c r="J1561" s="602">
        <v>0</v>
      </c>
    </row>
    <row r="1562" spans="1:10" s="193" customFormat="1" ht="12.75" customHeight="1">
      <c r="A1562" s="600" t="s">
        <v>6198</v>
      </c>
      <c r="B1562" s="601">
        <v>4</v>
      </c>
      <c r="C1562" s="600" t="s">
        <v>144</v>
      </c>
      <c r="D1562" s="600" t="s">
        <v>213</v>
      </c>
      <c r="E1562" s="600" t="s">
        <v>1229</v>
      </c>
      <c r="F1562" s="602">
        <v>19</v>
      </c>
      <c r="G1562" s="602">
        <v>1</v>
      </c>
      <c r="H1562" s="602">
        <v>11</v>
      </c>
      <c r="I1562" s="602">
        <v>7</v>
      </c>
      <c r="J1562" s="602">
        <v>0</v>
      </c>
    </row>
    <row r="1563" spans="1:10" s="193" customFormat="1" ht="12.75" customHeight="1">
      <c r="A1563" s="600" t="s">
        <v>6199</v>
      </c>
      <c r="B1563" s="601">
        <v>4</v>
      </c>
      <c r="C1563" s="600" t="s">
        <v>144</v>
      </c>
      <c r="D1563" s="600" t="s">
        <v>41</v>
      </c>
      <c r="E1563" s="600" t="s">
        <v>1229</v>
      </c>
      <c r="F1563" s="602">
        <v>14</v>
      </c>
      <c r="G1563" s="602">
        <v>0</v>
      </c>
      <c r="H1563" s="602">
        <v>8</v>
      </c>
      <c r="I1563" s="602">
        <v>6</v>
      </c>
      <c r="J1563" s="602">
        <v>0</v>
      </c>
    </row>
    <row r="1564" spans="1:10" s="193" customFormat="1" ht="12.75" customHeight="1">
      <c r="A1564" s="600" t="s">
        <v>6200</v>
      </c>
      <c r="B1564" s="601">
        <v>4</v>
      </c>
      <c r="C1564" s="600" t="s">
        <v>144</v>
      </c>
      <c r="D1564" s="600" t="s">
        <v>225</v>
      </c>
      <c r="E1564" s="600" t="s">
        <v>1229</v>
      </c>
      <c r="F1564" s="602">
        <v>4</v>
      </c>
      <c r="G1564" s="602">
        <v>0</v>
      </c>
      <c r="H1564" s="602">
        <v>2</v>
      </c>
      <c r="I1564" s="602">
        <v>1</v>
      </c>
      <c r="J1564" s="602">
        <v>1</v>
      </c>
    </row>
    <row r="1565" spans="1:10" s="193" customFormat="1" ht="12.75" customHeight="1">
      <c r="A1565" s="600" t="s">
        <v>6201</v>
      </c>
      <c r="B1565" s="601">
        <v>4</v>
      </c>
      <c r="C1565" s="600" t="s">
        <v>144</v>
      </c>
      <c r="D1565" s="600" t="s">
        <v>96</v>
      </c>
      <c r="E1565" s="600" t="s">
        <v>1229</v>
      </c>
      <c r="F1565" s="602">
        <v>5</v>
      </c>
      <c r="G1565" s="602">
        <v>0</v>
      </c>
      <c r="H1565" s="602">
        <v>4</v>
      </c>
      <c r="I1565" s="602">
        <v>1</v>
      </c>
      <c r="J1565" s="602">
        <v>0</v>
      </c>
    </row>
    <row r="1566" spans="1:10" s="193" customFormat="1" ht="12.75" customHeight="1">
      <c r="A1566" s="600" t="s">
        <v>6202</v>
      </c>
      <c r="B1566" s="601">
        <v>4</v>
      </c>
      <c r="C1566" s="600" t="s">
        <v>144</v>
      </c>
      <c r="D1566" s="600" t="s">
        <v>214</v>
      </c>
      <c r="E1566" s="600" t="s">
        <v>1229</v>
      </c>
      <c r="F1566" s="602">
        <v>5</v>
      </c>
      <c r="G1566" s="602">
        <v>0</v>
      </c>
      <c r="H1566" s="602">
        <v>3</v>
      </c>
      <c r="I1566" s="602">
        <v>2</v>
      </c>
      <c r="J1566" s="602">
        <v>0</v>
      </c>
    </row>
    <row r="1567" spans="1:10" s="193" customFormat="1" ht="12.75" customHeight="1">
      <c r="A1567" s="600" t="s">
        <v>6203</v>
      </c>
      <c r="B1567" s="601">
        <v>4</v>
      </c>
      <c r="C1567" s="600" t="s">
        <v>144</v>
      </c>
      <c r="D1567" s="600" t="s">
        <v>156</v>
      </c>
      <c r="E1567" s="600" t="s">
        <v>1229</v>
      </c>
      <c r="F1567" s="602">
        <v>2</v>
      </c>
      <c r="G1567" s="602">
        <v>0</v>
      </c>
      <c r="H1567" s="602">
        <v>2</v>
      </c>
      <c r="I1567" s="602">
        <v>0</v>
      </c>
      <c r="J1567" s="602">
        <v>0</v>
      </c>
    </row>
    <row r="1568" spans="1:10" s="193" customFormat="1" ht="12.75" customHeight="1">
      <c r="A1568" s="600" t="s">
        <v>6204</v>
      </c>
      <c r="B1568" s="601">
        <v>4</v>
      </c>
      <c r="C1568" s="600" t="s">
        <v>144</v>
      </c>
      <c r="D1568" s="600" t="s">
        <v>42</v>
      </c>
      <c r="E1568" s="600" t="s">
        <v>1229</v>
      </c>
      <c r="F1568" s="602">
        <v>12</v>
      </c>
      <c r="G1568" s="602">
        <v>0</v>
      </c>
      <c r="H1568" s="602">
        <v>8</v>
      </c>
      <c r="I1568" s="602">
        <v>4</v>
      </c>
      <c r="J1568" s="602">
        <v>0</v>
      </c>
    </row>
    <row r="1569" spans="1:10" s="193" customFormat="1" ht="12.75" customHeight="1">
      <c r="A1569" s="600" t="s">
        <v>6205</v>
      </c>
      <c r="B1569" s="601">
        <v>4</v>
      </c>
      <c r="C1569" s="600" t="s">
        <v>144</v>
      </c>
      <c r="D1569" s="600" t="s">
        <v>64</v>
      </c>
      <c r="E1569" s="600" t="s">
        <v>1229</v>
      </c>
      <c r="F1569" s="602">
        <v>17</v>
      </c>
      <c r="G1569" s="602">
        <v>3</v>
      </c>
      <c r="H1569" s="602">
        <v>7</v>
      </c>
      <c r="I1569" s="602">
        <v>6</v>
      </c>
      <c r="J1569" s="602">
        <v>1</v>
      </c>
    </row>
    <row r="1570" spans="1:10" s="193" customFormat="1" ht="12.75" customHeight="1">
      <c r="A1570" s="600" t="s">
        <v>6206</v>
      </c>
      <c r="B1570" s="601">
        <v>4</v>
      </c>
      <c r="C1570" s="600" t="s">
        <v>144</v>
      </c>
      <c r="D1570" s="600" t="s">
        <v>226</v>
      </c>
      <c r="E1570" s="600" t="s">
        <v>1229</v>
      </c>
      <c r="F1570" s="602">
        <v>8</v>
      </c>
      <c r="G1570" s="602">
        <v>0</v>
      </c>
      <c r="H1570" s="602">
        <v>6</v>
      </c>
      <c r="I1570" s="602">
        <v>2</v>
      </c>
      <c r="J1570" s="602">
        <v>0</v>
      </c>
    </row>
    <row r="1571" spans="1:10" s="193" customFormat="1" ht="12.75" customHeight="1">
      <c r="A1571" s="600" t="s">
        <v>6207</v>
      </c>
      <c r="B1571" s="601">
        <v>4</v>
      </c>
      <c r="C1571" s="600" t="s">
        <v>144</v>
      </c>
      <c r="D1571" s="600" t="s">
        <v>157</v>
      </c>
      <c r="E1571" s="600" t="s">
        <v>1229</v>
      </c>
      <c r="F1571" s="602">
        <v>14</v>
      </c>
      <c r="G1571" s="602">
        <v>0</v>
      </c>
      <c r="H1571" s="602">
        <v>7</v>
      </c>
      <c r="I1571" s="602">
        <v>6</v>
      </c>
      <c r="J1571" s="602">
        <v>1</v>
      </c>
    </row>
    <row r="1572" spans="1:10" s="193" customFormat="1" ht="12.75" customHeight="1">
      <c r="A1572" s="600" t="s">
        <v>6208</v>
      </c>
      <c r="B1572" s="601">
        <v>4</v>
      </c>
      <c r="C1572" s="600" t="s">
        <v>144</v>
      </c>
      <c r="D1572" s="600" t="s">
        <v>158</v>
      </c>
      <c r="E1572" s="600" t="s">
        <v>1229</v>
      </c>
      <c r="F1572" s="602">
        <v>10</v>
      </c>
      <c r="G1572" s="602">
        <v>0</v>
      </c>
      <c r="H1572" s="602">
        <v>7</v>
      </c>
      <c r="I1572" s="602">
        <v>2</v>
      </c>
      <c r="J1572" s="602">
        <v>1</v>
      </c>
    </row>
    <row r="1573" spans="1:10" s="193" customFormat="1" ht="12.75" customHeight="1">
      <c r="A1573" s="600" t="s">
        <v>6209</v>
      </c>
      <c r="B1573" s="601">
        <v>4</v>
      </c>
      <c r="C1573" s="600" t="s">
        <v>144</v>
      </c>
      <c r="D1573" s="600" t="s">
        <v>43</v>
      </c>
      <c r="E1573" s="600" t="s">
        <v>1229</v>
      </c>
      <c r="F1573" s="602">
        <v>4</v>
      </c>
      <c r="G1573" s="602">
        <v>0</v>
      </c>
      <c r="H1573" s="602">
        <v>2</v>
      </c>
      <c r="I1573" s="602">
        <v>2</v>
      </c>
      <c r="J1573" s="602">
        <v>0</v>
      </c>
    </row>
    <row r="1574" spans="1:10" s="193" customFormat="1" ht="12.75" customHeight="1">
      <c r="A1574" s="600" t="s">
        <v>6210</v>
      </c>
      <c r="B1574" s="601">
        <v>4</v>
      </c>
      <c r="C1574" s="600" t="s">
        <v>144</v>
      </c>
      <c r="D1574" s="600" t="s">
        <v>227</v>
      </c>
      <c r="E1574" s="600" t="s">
        <v>1229</v>
      </c>
      <c r="F1574" s="602">
        <v>37</v>
      </c>
      <c r="G1574" s="602">
        <v>3</v>
      </c>
      <c r="H1574" s="602">
        <v>20</v>
      </c>
      <c r="I1574" s="602">
        <v>12</v>
      </c>
      <c r="J1574" s="602">
        <v>2</v>
      </c>
    </row>
    <row r="1575" spans="1:10" s="193" customFormat="1" ht="12.75" customHeight="1">
      <c r="A1575" s="600" t="s">
        <v>6211</v>
      </c>
      <c r="B1575" s="601">
        <v>4</v>
      </c>
      <c r="C1575" s="600" t="s">
        <v>144</v>
      </c>
      <c r="D1575" s="600" t="s">
        <v>196</v>
      </c>
      <c r="E1575" s="600" t="s">
        <v>1229</v>
      </c>
      <c r="F1575" s="602">
        <v>28</v>
      </c>
      <c r="G1575" s="602">
        <v>5</v>
      </c>
      <c r="H1575" s="602">
        <v>13</v>
      </c>
      <c r="I1575" s="602">
        <v>7</v>
      </c>
      <c r="J1575" s="602">
        <v>3</v>
      </c>
    </row>
    <row r="1576" spans="1:10" s="193" customFormat="1" ht="12.75" customHeight="1">
      <c r="A1576" s="600" t="s">
        <v>6212</v>
      </c>
      <c r="B1576" s="601">
        <v>4</v>
      </c>
      <c r="C1576" s="600" t="s">
        <v>144</v>
      </c>
      <c r="D1576" s="600" t="s">
        <v>197</v>
      </c>
      <c r="E1576" s="600" t="s">
        <v>1229</v>
      </c>
      <c r="F1576" s="602">
        <v>49</v>
      </c>
      <c r="G1576" s="602">
        <v>3</v>
      </c>
      <c r="H1576" s="602">
        <v>34</v>
      </c>
      <c r="I1576" s="602">
        <v>9</v>
      </c>
      <c r="J1576" s="602">
        <v>3</v>
      </c>
    </row>
    <row r="1577" spans="1:10" s="193" customFormat="1" ht="12.75" customHeight="1">
      <c r="A1577" s="600" t="s">
        <v>6213</v>
      </c>
      <c r="B1577" s="601">
        <v>4</v>
      </c>
      <c r="C1577" s="600" t="s">
        <v>144</v>
      </c>
      <c r="D1577" s="600" t="s">
        <v>159</v>
      </c>
      <c r="E1577" s="600" t="s">
        <v>1229</v>
      </c>
      <c r="F1577" s="602">
        <v>4</v>
      </c>
      <c r="G1577" s="602">
        <v>0</v>
      </c>
      <c r="H1577" s="602">
        <v>1</v>
      </c>
      <c r="I1577" s="602">
        <v>3</v>
      </c>
      <c r="J1577" s="602">
        <v>0</v>
      </c>
    </row>
    <row r="1578" spans="1:10" s="193" customFormat="1" ht="12.75" customHeight="1">
      <c r="A1578" s="600" t="s">
        <v>6214</v>
      </c>
      <c r="B1578" s="601">
        <v>4</v>
      </c>
      <c r="C1578" s="600" t="s">
        <v>144</v>
      </c>
      <c r="D1578" s="600" t="s">
        <v>44</v>
      </c>
      <c r="E1578" s="600" t="s">
        <v>1229</v>
      </c>
      <c r="F1578" s="602">
        <v>7</v>
      </c>
      <c r="G1578" s="602">
        <v>0</v>
      </c>
      <c r="H1578" s="602">
        <v>5</v>
      </c>
      <c r="I1578" s="602">
        <v>2</v>
      </c>
      <c r="J1578" s="602">
        <v>0</v>
      </c>
    </row>
    <row r="1579" spans="1:10" s="193" customFormat="1" ht="12.75" customHeight="1">
      <c r="A1579" s="600" t="s">
        <v>6215</v>
      </c>
      <c r="B1579" s="601">
        <v>4</v>
      </c>
      <c r="C1579" s="600" t="s">
        <v>144</v>
      </c>
      <c r="D1579" s="600" t="s">
        <v>215</v>
      </c>
      <c r="E1579" s="600" t="s">
        <v>1229</v>
      </c>
      <c r="F1579" s="602">
        <v>42</v>
      </c>
      <c r="G1579" s="602">
        <v>1</v>
      </c>
      <c r="H1579" s="602">
        <v>25</v>
      </c>
      <c r="I1579" s="602">
        <v>14</v>
      </c>
      <c r="J1579" s="602">
        <v>2</v>
      </c>
    </row>
    <row r="1580" spans="1:10" s="193" customFormat="1" ht="12.75" customHeight="1">
      <c r="A1580" s="600" t="s">
        <v>6216</v>
      </c>
      <c r="B1580" s="601">
        <v>4</v>
      </c>
      <c r="C1580" s="600" t="s">
        <v>144</v>
      </c>
      <c r="D1580" s="600" t="s">
        <v>198</v>
      </c>
      <c r="E1580" s="600" t="s">
        <v>1229</v>
      </c>
      <c r="F1580" s="602">
        <v>8</v>
      </c>
      <c r="G1580" s="602">
        <v>0</v>
      </c>
      <c r="H1580" s="602">
        <v>7</v>
      </c>
      <c r="I1580" s="602">
        <v>1</v>
      </c>
      <c r="J1580" s="602">
        <v>0</v>
      </c>
    </row>
    <row r="1581" spans="1:10" s="193" customFormat="1" ht="12.75" customHeight="1">
      <c r="A1581" s="600" t="s">
        <v>6217</v>
      </c>
      <c r="B1581" s="601">
        <v>4</v>
      </c>
      <c r="C1581" s="600" t="s">
        <v>144</v>
      </c>
      <c r="D1581" s="600" t="s">
        <v>180</v>
      </c>
      <c r="E1581" s="600" t="s">
        <v>1229</v>
      </c>
      <c r="F1581" s="602">
        <v>9</v>
      </c>
      <c r="G1581" s="602">
        <v>0</v>
      </c>
      <c r="H1581" s="602">
        <v>3</v>
      </c>
      <c r="I1581" s="602">
        <v>5</v>
      </c>
      <c r="J1581" s="602">
        <v>1</v>
      </c>
    </row>
    <row r="1582" spans="1:10" s="193" customFormat="1" ht="12.75" customHeight="1">
      <c r="A1582" s="600" t="s">
        <v>6218</v>
      </c>
      <c r="B1582" s="601">
        <v>4</v>
      </c>
      <c r="C1582" s="600" t="s">
        <v>144</v>
      </c>
      <c r="D1582" s="600" t="s">
        <v>199</v>
      </c>
      <c r="E1582" s="600" t="s">
        <v>1229</v>
      </c>
      <c r="F1582" s="602">
        <v>21</v>
      </c>
      <c r="G1582" s="602">
        <v>1</v>
      </c>
      <c r="H1582" s="602">
        <v>16</v>
      </c>
      <c r="I1582" s="602">
        <v>4</v>
      </c>
      <c r="J1582" s="602">
        <v>0</v>
      </c>
    </row>
    <row r="1583" spans="1:10" s="193" customFormat="1" ht="12.75" customHeight="1">
      <c r="A1583" s="600" t="s">
        <v>6219</v>
      </c>
      <c r="B1583" s="601">
        <v>4</v>
      </c>
      <c r="C1583" s="600" t="s">
        <v>144</v>
      </c>
      <c r="D1583" s="600" t="s">
        <v>228</v>
      </c>
      <c r="E1583" s="600" t="s">
        <v>1229</v>
      </c>
      <c r="F1583" s="602">
        <v>6</v>
      </c>
      <c r="G1583" s="602">
        <v>1</v>
      </c>
      <c r="H1583" s="602">
        <v>2</v>
      </c>
      <c r="I1583" s="602">
        <v>2</v>
      </c>
      <c r="J1583" s="602">
        <v>1</v>
      </c>
    </row>
    <row r="1584" spans="1:10" s="193" customFormat="1" ht="12.75" customHeight="1">
      <c r="A1584" s="600" t="s">
        <v>6220</v>
      </c>
      <c r="B1584" s="601">
        <v>4</v>
      </c>
      <c r="C1584" s="600" t="s">
        <v>144</v>
      </c>
      <c r="D1584" s="600" t="s">
        <v>229</v>
      </c>
      <c r="E1584" s="600" t="s">
        <v>1229</v>
      </c>
      <c r="F1584" s="602">
        <v>25</v>
      </c>
      <c r="G1584" s="602">
        <v>1</v>
      </c>
      <c r="H1584" s="602">
        <v>14</v>
      </c>
      <c r="I1584" s="602">
        <v>7</v>
      </c>
      <c r="J1584" s="602">
        <v>3</v>
      </c>
    </row>
    <row r="1585" spans="1:10" s="193" customFormat="1" ht="12.75" customHeight="1">
      <c r="A1585" s="600" t="s">
        <v>6221</v>
      </c>
      <c r="B1585" s="601">
        <v>4</v>
      </c>
      <c r="C1585" s="600" t="s">
        <v>144</v>
      </c>
      <c r="D1585" s="600" t="s">
        <v>65</v>
      </c>
      <c r="E1585" s="600" t="s">
        <v>1229</v>
      </c>
      <c r="F1585" s="602">
        <v>13</v>
      </c>
      <c r="G1585" s="602">
        <v>0</v>
      </c>
      <c r="H1585" s="602">
        <v>5</v>
      </c>
      <c r="I1585" s="602">
        <v>7</v>
      </c>
      <c r="J1585" s="602">
        <v>1</v>
      </c>
    </row>
    <row r="1586" spans="1:10" s="193" customFormat="1" ht="12.75">
      <c r="A1586" s="600" t="s">
        <v>5326</v>
      </c>
      <c r="B1586" s="601">
        <v>4</v>
      </c>
      <c r="C1586" s="600" t="s">
        <v>144</v>
      </c>
      <c r="D1586" s="600" t="s">
        <v>66</v>
      </c>
      <c r="E1586" s="600" t="s">
        <v>1207</v>
      </c>
      <c r="F1586" s="602">
        <v>2420</v>
      </c>
      <c r="G1586" s="602">
        <v>130</v>
      </c>
      <c r="H1586" s="602">
        <v>1596</v>
      </c>
      <c r="I1586" s="602">
        <v>581</v>
      </c>
      <c r="J1586" s="602">
        <v>113</v>
      </c>
    </row>
    <row r="1587" spans="1:10" s="193" customFormat="1" ht="12.75" customHeight="1">
      <c r="A1587" s="600" t="s">
        <v>6222</v>
      </c>
      <c r="B1587" s="601">
        <v>4</v>
      </c>
      <c r="C1587" s="600" t="s">
        <v>144</v>
      </c>
      <c r="D1587" s="600" t="s">
        <v>97</v>
      </c>
      <c r="E1587" s="600" t="s">
        <v>1207</v>
      </c>
      <c r="F1587" s="602">
        <v>7</v>
      </c>
      <c r="G1587" s="602">
        <v>0</v>
      </c>
      <c r="H1587" s="602">
        <v>5</v>
      </c>
      <c r="I1587" s="602">
        <v>2</v>
      </c>
      <c r="J1587" s="602">
        <v>0</v>
      </c>
    </row>
    <row r="1588" spans="1:10" s="193" customFormat="1" ht="12.75" customHeight="1">
      <c r="A1588" s="600" t="s">
        <v>6223</v>
      </c>
      <c r="B1588" s="601">
        <v>4</v>
      </c>
      <c r="C1588" s="600" t="s">
        <v>144</v>
      </c>
      <c r="D1588" s="600" t="s">
        <v>98</v>
      </c>
      <c r="E1588" s="600" t="s">
        <v>1207</v>
      </c>
      <c r="F1588" s="602">
        <v>12</v>
      </c>
      <c r="G1588" s="602">
        <v>0</v>
      </c>
      <c r="H1588" s="602">
        <v>10</v>
      </c>
      <c r="I1588" s="602">
        <v>2</v>
      </c>
      <c r="J1588" s="602">
        <v>0</v>
      </c>
    </row>
    <row r="1589" spans="1:10" s="193" customFormat="1" ht="12.75" customHeight="1">
      <c r="A1589" s="600" t="s">
        <v>6224</v>
      </c>
      <c r="B1589" s="601">
        <v>4</v>
      </c>
      <c r="C1589" s="600" t="s">
        <v>144</v>
      </c>
      <c r="D1589" s="600" t="s">
        <v>230</v>
      </c>
      <c r="E1589" s="600" t="s">
        <v>1207</v>
      </c>
      <c r="F1589" s="602">
        <v>1</v>
      </c>
      <c r="G1589" s="602">
        <v>0</v>
      </c>
      <c r="H1589" s="602">
        <v>1</v>
      </c>
      <c r="I1589" s="602">
        <v>0</v>
      </c>
      <c r="J1589" s="602">
        <v>0</v>
      </c>
    </row>
    <row r="1590" spans="1:10" s="193" customFormat="1" ht="12.75" customHeight="1">
      <c r="A1590" s="600" t="s">
        <v>6225</v>
      </c>
      <c r="B1590" s="601">
        <v>4</v>
      </c>
      <c r="C1590" s="600" t="s">
        <v>144</v>
      </c>
      <c r="D1590" s="600" t="s">
        <v>200</v>
      </c>
      <c r="E1590" s="600" t="s">
        <v>1207</v>
      </c>
      <c r="F1590" s="602">
        <v>19</v>
      </c>
      <c r="G1590" s="602">
        <v>6</v>
      </c>
      <c r="H1590" s="602">
        <v>10</v>
      </c>
      <c r="I1590" s="602">
        <v>2</v>
      </c>
      <c r="J1590" s="602">
        <v>1</v>
      </c>
    </row>
    <row r="1591" spans="1:10" s="193" customFormat="1" ht="12.75" customHeight="1">
      <c r="A1591" s="600" t="s">
        <v>6226</v>
      </c>
      <c r="B1591" s="601">
        <v>4</v>
      </c>
      <c r="C1591" s="600" t="s">
        <v>144</v>
      </c>
      <c r="D1591" s="600" t="s">
        <v>86</v>
      </c>
      <c r="E1591" s="600" t="s">
        <v>1207</v>
      </c>
      <c r="F1591" s="602">
        <v>10</v>
      </c>
      <c r="G1591" s="602">
        <v>1</v>
      </c>
      <c r="H1591" s="602">
        <v>7</v>
      </c>
      <c r="I1591" s="602">
        <v>2</v>
      </c>
      <c r="J1591" s="602">
        <v>0</v>
      </c>
    </row>
    <row r="1592" spans="1:10" s="193" customFormat="1" ht="12.75" customHeight="1">
      <c r="A1592" s="600" t="s">
        <v>6227</v>
      </c>
      <c r="B1592" s="601">
        <v>4</v>
      </c>
      <c r="C1592" s="600" t="s">
        <v>144</v>
      </c>
      <c r="D1592" s="600" t="s">
        <v>99</v>
      </c>
      <c r="E1592" s="600" t="s">
        <v>1207</v>
      </c>
      <c r="F1592" s="602">
        <v>10</v>
      </c>
      <c r="G1592" s="602">
        <v>4</v>
      </c>
      <c r="H1592" s="602">
        <v>5</v>
      </c>
      <c r="I1592" s="602">
        <v>0</v>
      </c>
      <c r="J1592" s="602">
        <v>1</v>
      </c>
    </row>
    <row r="1593" spans="1:10" s="193" customFormat="1" ht="12.75" customHeight="1">
      <c r="A1593" s="600" t="s">
        <v>6228</v>
      </c>
      <c r="B1593" s="601">
        <v>4</v>
      </c>
      <c r="C1593" s="600" t="s">
        <v>144</v>
      </c>
      <c r="D1593" s="600" t="s">
        <v>216</v>
      </c>
      <c r="E1593" s="600" t="s">
        <v>1207</v>
      </c>
      <c r="F1593" s="602">
        <v>49</v>
      </c>
      <c r="G1593" s="602">
        <v>4</v>
      </c>
      <c r="H1593" s="602">
        <v>25</v>
      </c>
      <c r="I1593" s="602">
        <v>17</v>
      </c>
      <c r="J1593" s="602">
        <v>3</v>
      </c>
    </row>
    <row r="1594" spans="1:10" s="193" customFormat="1" ht="12.75">
      <c r="A1594" s="600" t="s">
        <v>6229</v>
      </c>
      <c r="B1594" s="601">
        <v>4</v>
      </c>
      <c r="C1594" s="600" t="s">
        <v>144</v>
      </c>
      <c r="D1594" s="600" t="s">
        <v>23</v>
      </c>
      <c r="E1594" s="600" t="s">
        <v>1207</v>
      </c>
      <c r="F1594" s="602">
        <v>5</v>
      </c>
      <c r="G1594" s="602">
        <v>0</v>
      </c>
      <c r="H1594" s="602">
        <v>4</v>
      </c>
      <c r="I1594" s="602">
        <v>1</v>
      </c>
      <c r="J1594" s="602">
        <v>0</v>
      </c>
    </row>
    <row r="1595" spans="1:10" s="193" customFormat="1" ht="12.75">
      <c r="A1595" s="600" t="s">
        <v>6230</v>
      </c>
      <c r="B1595" s="601">
        <v>4</v>
      </c>
      <c r="C1595" s="600" t="s">
        <v>144</v>
      </c>
      <c r="D1595" s="600" t="s">
        <v>24</v>
      </c>
      <c r="E1595" s="600" t="s">
        <v>1207</v>
      </c>
      <c r="F1595" s="602">
        <v>4</v>
      </c>
      <c r="G1595" s="602">
        <v>2</v>
      </c>
      <c r="H1595" s="602">
        <v>2</v>
      </c>
      <c r="I1595" s="602">
        <v>0</v>
      </c>
      <c r="J1595" s="602">
        <v>0</v>
      </c>
    </row>
    <row r="1596" spans="1:10" s="193" customFormat="1" ht="12.75" customHeight="1">
      <c r="A1596" s="600" t="s">
        <v>6231</v>
      </c>
      <c r="B1596" s="601">
        <v>4</v>
      </c>
      <c r="C1596" s="600" t="s">
        <v>144</v>
      </c>
      <c r="D1596" s="600" t="s">
        <v>25</v>
      </c>
      <c r="E1596" s="600" t="s">
        <v>1207</v>
      </c>
      <c r="F1596" s="602">
        <v>11</v>
      </c>
      <c r="G1596" s="602">
        <v>0</v>
      </c>
      <c r="H1596" s="602">
        <v>6</v>
      </c>
      <c r="I1596" s="602">
        <v>5</v>
      </c>
      <c r="J1596" s="602">
        <v>0</v>
      </c>
    </row>
    <row r="1597" spans="1:10" s="193" customFormat="1" ht="12.75" customHeight="1">
      <c r="A1597" s="600" t="s">
        <v>6232</v>
      </c>
      <c r="B1597" s="601">
        <v>4</v>
      </c>
      <c r="C1597" s="600" t="s">
        <v>144</v>
      </c>
      <c r="D1597" s="600" t="s">
        <v>201</v>
      </c>
      <c r="E1597" s="600" t="s">
        <v>1207</v>
      </c>
      <c r="F1597" s="602">
        <v>11</v>
      </c>
      <c r="G1597" s="602">
        <v>1</v>
      </c>
      <c r="H1597" s="602">
        <v>10</v>
      </c>
      <c r="I1597" s="602">
        <v>0</v>
      </c>
      <c r="J1597" s="602">
        <v>0</v>
      </c>
    </row>
    <row r="1598" spans="1:10" s="193" customFormat="1" ht="12.75" customHeight="1">
      <c r="A1598" s="600" t="s">
        <v>6233</v>
      </c>
      <c r="B1598" s="601">
        <v>4</v>
      </c>
      <c r="C1598" s="600" t="s">
        <v>144</v>
      </c>
      <c r="D1598" s="600" t="s">
        <v>181</v>
      </c>
      <c r="E1598" s="600" t="s">
        <v>1207</v>
      </c>
      <c r="F1598" s="602">
        <v>13</v>
      </c>
      <c r="G1598" s="602">
        <v>0</v>
      </c>
      <c r="H1598" s="602">
        <v>13</v>
      </c>
      <c r="I1598" s="602">
        <v>0</v>
      </c>
      <c r="J1598" s="602">
        <v>0</v>
      </c>
    </row>
    <row r="1599" spans="1:10" s="193" customFormat="1" ht="12.75" customHeight="1">
      <c r="A1599" s="600" t="s">
        <v>6234</v>
      </c>
      <c r="B1599" s="601">
        <v>4</v>
      </c>
      <c r="C1599" s="600" t="s">
        <v>144</v>
      </c>
      <c r="D1599" s="600" t="s">
        <v>231</v>
      </c>
      <c r="E1599" s="600" t="s">
        <v>1207</v>
      </c>
      <c r="F1599" s="602">
        <v>12</v>
      </c>
      <c r="G1599" s="602">
        <v>1</v>
      </c>
      <c r="H1599" s="602">
        <v>5</v>
      </c>
      <c r="I1599" s="602">
        <v>5</v>
      </c>
      <c r="J1599" s="602">
        <v>1</v>
      </c>
    </row>
    <row r="1600" spans="1:10" s="193" customFormat="1" ht="12.75" customHeight="1">
      <c r="A1600" s="600" t="s">
        <v>6235</v>
      </c>
      <c r="B1600" s="601">
        <v>4</v>
      </c>
      <c r="C1600" s="600" t="s">
        <v>144</v>
      </c>
      <c r="D1600" s="600" t="s">
        <v>100</v>
      </c>
      <c r="E1600" s="600" t="s">
        <v>1207</v>
      </c>
      <c r="F1600" s="602">
        <v>4</v>
      </c>
      <c r="G1600" s="602">
        <v>0</v>
      </c>
      <c r="H1600" s="602">
        <v>3</v>
      </c>
      <c r="I1600" s="602">
        <v>1</v>
      </c>
      <c r="J1600" s="602">
        <v>0</v>
      </c>
    </row>
    <row r="1601" spans="1:10" s="193" customFormat="1" ht="12.75" customHeight="1">
      <c r="A1601" s="600" t="s">
        <v>6236</v>
      </c>
      <c r="B1601" s="601">
        <v>4</v>
      </c>
      <c r="C1601" s="600" t="s">
        <v>144</v>
      </c>
      <c r="D1601" s="600" t="s">
        <v>182</v>
      </c>
      <c r="E1601" s="600" t="s">
        <v>1207</v>
      </c>
      <c r="F1601" s="602">
        <v>7</v>
      </c>
      <c r="G1601" s="602">
        <v>2</v>
      </c>
      <c r="H1601" s="602">
        <v>3</v>
      </c>
      <c r="I1601" s="602">
        <v>2</v>
      </c>
      <c r="J1601" s="602">
        <v>0</v>
      </c>
    </row>
    <row r="1602" spans="1:10" s="193" customFormat="1" ht="12.75" customHeight="1">
      <c r="A1602" s="600" t="s">
        <v>6237</v>
      </c>
      <c r="B1602" s="601">
        <v>4</v>
      </c>
      <c r="C1602" s="600" t="s">
        <v>144</v>
      </c>
      <c r="D1602" s="600" t="s">
        <v>202</v>
      </c>
      <c r="E1602" s="600" t="s">
        <v>1207</v>
      </c>
      <c r="F1602" s="602">
        <v>22</v>
      </c>
      <c r="G1602" s="602">
        <v>1</v>
      </c>
      <c r="H1602" s="602">
        <v>16</v>
      </c>
      <c r="I1602" s="602">
        <v>5</v>
      </c>
      <c r="J1602" s="602">
        <v>0</v>
      </c>
    </row>
    <row r="1603" spans="1:10" s="193" customFormat="1" ht="12.75" customHeight="1">
      <c r="A1603" s="600" t="s">
        <v>6238</v>
      </c>
      <c r="B1603" s="601">
        <v>4</v>
      </c>
      <c r="C1603" s="600" t="s">
        <v>144</v>
      </c>
      <c r="D1603" s="600" t="s">
        <v>101</v>
      </c>
      <c r="E1603" s="600" t="s">
        <v>1207</v>
      </c>
      <c r="F1603" s="602">
        <v>29</v>
      </c>
      <c r="G1603" s="602">
        <v>1</v>
      </c>
      <c r="H1603" s="602">
        <v>24</v>
      </c>
      <c r="I1603" s="602">
        <v>2</v>
      </c>
      <c r="J1603" s="602">
        <v>2</v>
      </c>
    </row>
    <row r="1604" spans="1:10" s="193" customFormat="1" ht="12.75" customHeight="1">
      <c r="A1604" s="600" t="s">
        <v>6239</v>
      </c>
      <c r="B1604" s="601">
        <v>4</v>
      </c>
      <c r="C1604" s="600" t="s">
        <v>144</v>
      </c>
      <c r="D1604" s="600" t="s">
        <v>183</v>
      </c>
      <c r="E1604" s="600" t="s">
        <v>1207</v>
      </c>
      <c r="F1604" s="602">
        <v>44</v>
      </c>
      <c r="G1604" s="602">
        <v>1</v>
      </c>
      <c r="H1604" s="602">
        <v>37</v>
      </c>
      <c r="I1604" s="602">
        <v>4</v>
      </c>
      <c r="J1604" s="602">
        <v>2</v>
      </c>
    </row>
    <row r="1605" spans="1:10" s="193" customFormat="1" ht="12.75" customHeight="1">
      <c r="A1605" s="600" t="s">
        <v>6240</v>
      </c>
      <c r="B1605" s="601">
        <v>4</v>
      </c>
      <c r="C1605" s="600" t="s">
        <v>144</v>
      </c>
      <c r="D1605" s="600" t="s">
        <v>26</v>
      </c>
      <c r="E1605" s="600" t="s">
        <v>1207</v>
      </c>
      <c r="F1605" s="602">
        <v>6</v>
      </c>
      <c r="G1605" s="602">
        <v>0</v>
      </c>
      <c r="H1605" s="602">
        <v>4</v>
      </c>
      <c r="I1605" s="602">
        <v>2</v>
      </c>
      <c r="J1605" s="602">
        <v>0</v>
      </c>
    </row>
    <row r="1606" spans="1:10" s="193" customFormat="1" ht="12.75" customHeight="1">
      <c r="A1606" s="600" t="s">
        <v>6241</v>
      </c>
      <c r="B1606" s="601">
        <v>4</v>
      </c>
      <c r="C1606" s="600" t="s">
        <v>144</v>
      </c>
      <c r="D1606" s="600" t="s">
        <v>232</v>
      </c>
      <c r="E1606" s="600" t="s">
        <v>1207</v>
      </c>
      <c r="F1606" s="602">
        <v>5</v>
      </c>
      <c r="G1606" s="602">
        <v>0</v>
      </c>
      <c r="H1606" s="602">
        <v>3</v>
      </c>
      <c r="I1606" s="602">
        <v>2</v>
      </c>
      <c r="J1606" s="602">
        <v>0</v>
      </c>
    </row>
    <row r="1607" spans="1:10" s="193" customFormat="1" ht="12.75" customHeight="1">
      <c r="A1607" s="600" t="s">
        <v>6242</v>
      </c>
      <c r="B1607" s="601">
        <v>4</v>
      </c>
      <c r="C1607" s="600" t="s">
        <v>144</v>
      </c>
      <c r="D1607" s="600" t="s">
        <v>87</v>
      </c>
      <c r="E1607" s="600" t="s">
        <v>1207</v>
      </c>
      <c r="F1607" s="602">
        <v>38</v>
      </c>
      <c r="G1607" s="602">
        <v>5</v>
      </c>
      <c r="H1607" s="602">
        <v>21</v>
      </c>
      <c r="I1607" s="602">
        <v>11</v>
      </c>
      <c r="J1607" s="602">
        <v>1</v>
      </c>
    </row>
    <row r="1608" spans="1:10" s="193" customFormat="1" ht="12.75" customHeight="1">
      <c r="A1608" s="600" t="s">
        <v>6243</v>
      </c>
      <c r="B1608" s="601">
        <v>4</v>
      </c>
      <c r="C1608" s="600" t="s">
        <v>144</v>
      </c>
      <c r="D1608" s="600" t="s">
        <v>102</v>
      </c>
      <c r="E1608" s="600" t="s">
        <v>1207</v>
      </c>
      <c r="F1608" s="602">
        <v>5</v>
      </c>
      <c r="G1608" s="602">
        <v>0</v>
      </c>
      <c r="H1608" s="602">
        <v>4</v>
      </c>
      <c r="I1608" s="602">
        <v>1</v>
      </c>
      <c r="J1608" s="602">
        <v>0</v>
      </c>
    </row>
    <row r="1609" spans="1:10" s="193" customFormat="1" ht="12.75" customHeight="1">
      <c r="A1609" s="600" t="s">
        <v>6244</v>
      </c>
      <c r="B1609" s="601">
        <v>4</v>
      </c>
      <c r="C1609" s="600" t="s">
        <v>144</v>
      </c>
      <c r="D1609" s="600" t="s">
        <v>88</v>
      </c>
      <c r="E1609" s="600" t="s">
        <v>1207</v>
      </c>
      <c r="F1609" s="602">
        <v>26</v>
      </c>
      <c r="G1609" s="602">
        <v>0</v>
      </c>
      <c r="H1609" s="602">
        <v>19</v>
      </c>
      <c r="I1609" s="602">
        <v>7</v>
      </c>
      <c r="J1609" s="602">
        <v>0</v>
      </c>
    </row>
    <row r="1610" spans="1:10" s="193" customFormat="1" ht="12.75" customHeight="1">
      <c r="A1610" s="600" t="s">
        <v>6245</v>
      </c>
      <c r="B1610" s="601">
        <v>4</v>
      </c>
      <c r="C1610" s="600" t="s">
        <v>144</v>
      </c>
      <c r="D1610" s="600" t="s">
        <v>27</v>
      </c>
      <c r="E1610" s="600" t="s">
        <v>1207</v>
      </c>
      <c r="F1610" s="602">
        <v>7</v>
      </c>
      <c r="G1610" s="602">
        <v>0</v>
      </c>
      <c r="H1610" s="602">
        <v>6</v>
      </c>
      <c r="I1610" s="602">
        <v>1</v>
      </c>
      <c r="J1610" s="602">
        <v>0</v>
      </c>
    </row>
    <row r="1611" spans="1:10" s="193" customFormat="1" ht="12.75" customHeight="1">
      <c r="A1611" s="600" t="s">
        <v>6246</v>
      </c>
      <c r="B1611" s="601">
        <v>4</v>
      </c>
      <c r="C1611" s="600" t="s">
        <v>144</v>
      </c>
      <c r="D1611" s="600" t="s">
        <v>28</v>
      </c>
      <c r="E1611" s="600" t="s">
        <v>1207</v>
      </c>
      <c r="F1611" s="602">
        <v>16</v>
      </c>
      <c r="G1611" s="602">
        <v>0</v>
      </c>
      <c r="H1611" s="602">
        <v>8</v>
      </c>
      <c r="I1611" s="602">
        <v>5</v>
      </c>
      <c r="J1611" s="602">
        <v>3</v>
      </c>
    </row>
    <row r="1612" spans="1:10" s="193" customFormat="1" ht="12.75" customHeight="1">
      <c r="A1612" s="600" t="s">
        <v>6247</v>
      </c>
      <c r="B1612" s="601">
        <v>4</v>
      </c>
      <c r="C1612" s="600" t="s">
        <v>144</v>
      </c>
      <c r="D1612" s="600" t="s">
        <v>203</v>
      </c>
      <c r="E1612" s="600" t="s">
        <v>1207</v>
      </c>
      <c r="F1612" s="602">
        <v>23</v>
      </c>
      <c r="G1612" s="602">
        <v>3</v>
      </c>
      <c r="H1612" s="602">
        <v>16</v>
      </c>
      <c r="I1612" s="602">
        <v>3</v>
      </c>
      <c r="J1612" s="602">
        <v>1</v>
      </c>
    </row>
    <row r="1613" spans="1:10" s="193" customFormat="1" ht="12.75" customHeight="1">
      <c r="A1613" s="600" t="s">
        <v>6248</v>
      </c>
      <c r="B1613" s="601">
        <v>4</v>
      </c>
      <c r="C1613" s="600" t="s">
        <v>144</v>
      </c>
      <c r="D1613" s="600" t="s">
        <v>217</v>
      </c>
      <c r="E1613" s="600" t="s">
        <v>1207</v>
      </c>
      <c r="F1613" s="602">
        <v>11</v>
      </c>
      <c r="G1613" s="602">
        <v>0</v>
      </c>
      <c r="H1613" s="602">
        <v>8</v>
      </c>
      <c r="I1613" s="602">
        <v>2</v>
      </c>
      <c r="J1613" s="602">
        <v>1</v>
      </c>
    </row>
    <row r="1614" spans="1:10" s="193" customFormat="1" ht="12.75" customHeight="1">
      <c r="A1614" s="600" t="s">
        <v>6249</v>
      </c>
      <c r="B1614" s="601">
        <v>4</v>
      </c>
      <c r="C1614" s="600" t="s">
        <v>144</v>
      </c>
      <c r="D1614" s="600" t="s">
        <v>104</v>
      </c>
      <c r="E1614" s="600" t="s">
        <v>1207</v>
      </c>
      <c r="F1614" s="602">
        <v>17</v>
      </c>
      <c r="G1614" s="602">
        <v>0</v>
      </c>
      <c r="H1614" s="602">
        <v>8</v>
      </c>
      <c r="I1614" s="602">
        <v>5</v>
      </c>
      <c r="J1614" s="602">
        <v>4</v>
      </c>
    </row>
    <row r="1615" spans="1:10" s="193" customFormat="1" ht="12.75" customHeight="1">
      <c r="A1615" s="600" t="s">
        <v>6250</v>
      </c>
      <c r="B1615" s="601">
        <v>4</v>
      </c>
      <c r="C1615" s="600" t="s">
        <v>144</v>
      </c>
      <c r="D1615" s="600" t="s">
        <v>29</v>
      </c>
      <c r="E1615" s="600" t="s">
        <v>1207</v>
      </c>
      <c r="F1615" s="602">
        <v>26</v>
      </c>
      <c r="G1615" s="602">
        <v>2</v>
      </c>
      <c r="H1615" s="602">
        <v>12</v>
      </c>
      <c r="I1615" s="602">
        <v>11</v>
      </c>
      <c r="J1615" s="602">
        <v>1</v>
      </c>
    </row>
    <row r="1616" spans="1:10" s="193" customFormat="1" ht="12.75" customHeight="1">
      <c r="A1616" s="600" t="s">
        <v>6251</v>
      </c>
      <c r="B1616" s="601">
        <v>4</v>
      </c>
      <c r="C1616" s="600" t="s">
        <v>144</v>
      </c>
      <c r="D1616" s="600" t="s">
        <v>160</v>
      </c>
      <c r="E1616" s="600" t="s">
        <v>1207</v>
      </c>
      <c r="F1616" s="602">
        <v>7</v>
      </c>
      <c r="G1616" s="602">
        <v>1</v>
      </c>
      <c r="H1616" s="602">
        <v>4</v>
      </c>
      <c r="I1616" s="602">
        <v>2</v>
      </c>
      <c r="J1616" s="602">
        <v>0</v>
      </c>
    </row>
    <row r="1617" spans="1:10" s="193" customFormat="1" ht="12.75" customHeight="1">
      <c r="A1617" s="600" t="s">
        <v>6252</v>
      </c>
      <c r="B1617" s="601">
        <v>4</v>
      </c>
      <c r="C1617" s="600" t="s">
        <v>144</v>
      </c>
      <c r="D1617" s="600" t="s">
        <v>77</v>
      </c>
      <c r="E1617" s="600" t="s">
        <v>1207</v>
      </c>
      <c r="F1617" s="602">
        <v>9</v>
      </c>
      <c r="G1617" s="602">
        <v>0</v>
      </c>
      <c r="H1617" s="602">
        <v>7</v>
      </c>
      <c r="I1617" s="602">
        <v>2</v>
      </c>
      <c r="J1617" s="602">
        <v>0</v>
      </c>
    </row>
    <row r="1618" spans="1:10" s="193" customFormat="1" ht="12.75" customHeight="1">
      <c r="A1618" s="600" t="s">
        <v>6253</v>
      </c>
      <c r="B1618" s="601">
        <v>4</v>
      </c>
      <c r="C1618" s="600" t="s">
        <v>144</v>
      </c>
      <c r="D1618" s="600" t="s">
        <v>78</v>
      </c>
      <c r="E1618" s="600" t="s">
        <v>1207</v>
      </c>
      <c r="F1618" s="602">
        <v>33</v>
      </c>
      <c r="G1618" s="602">
        <v>1</v>
      </c>
      <c r="H1618" s="602">
        <v>22</v>
      </c>
      <c r="I1618" s="602">
        <v>10</v>
      </c>
      <c r="J1618" s="602">
        <v>0</v>
      </c>
    </row>
    <row r="1619" spans="1:10" s="193" customFormat="1" ht="12.75" customHeight="1">
      <c r="A1619" s="600" t="s">
        <v>6254</v>
      </c>
      <c r="B1619" s="601">
        <v>4</v>
      </c>
      <c r="C1619" s="600" t="s">
        <v>144</v>
      </c>
      <c r="D1619" s="600" t="s">
        <v>204</v>
      </c>
      <c r="E1619" s="600" t="s">
        <v>1207</v>
      </c>
      <c r="F1619" s="602">
        <v>29</v>
      </c>
      <c r="G1619" s="602">
        <v>2</v>
      </c>
      <c r="H1619" s="602">
        <v>22</v>
      </c>
      <c r="I1619" s="602">
        <v>2</v>
      </c>
      <c r="J1619" s="602">
        <v>3</v>
      </c>
    </row>
    <row r="1620" spans="1:10" s="193" customFormat="1" ht="12.75" customHeight="1">
      <c r="A1620" s="600" t="s">
        <v>6255</v>
      </c>
      <c r="B1620" s="601">
        <v>4</v>
      </c>
      <c r="C1620" s="600" t="s">
        <v>144</v>
      </c>
      <c r="D1620" s="600" t="s">
        <v>233</v>
      </c>
      <c r="E1620" s="600" t="s">
        <v>1207</v>
      </c>
      <c r="F1620" s="602">
        <v>10</v>
      </c>
      <c r="G1620" s="602">
        <v>0</v>
      </c>
      <c r="H1620" s="602">
        <v>6</v>
      </c>
      <c r="I1620" s="602">
        <v>4</v>
      </c>
      <c r="J1620" s="602">
        <v>0</v>
      </c>
    </row>
    <row r="1621" spans="1:10" s="193" customFormat="1" ht="12.75" customHeight="1">
      <c r="A1621" s="600" t="s">
        <v>6256</v>
      </c>
      <c r="B1621" s="601">
        <v>4</v>
      </c>
      <c r="C1621" s="600" t="s">
        <v>144</v>
      </c>
      <c r="D1621" s="600" t="s">
        <v>205</v>
      </c>
      <c r="E1621" s="600" t="s">
        <v>1207</v>
      </c>
      <c r="F1621" s="602">
        <v>38</v>
      </c>
      <c r="G1621" s="602">
        <v>3</v>
      </c>
      <c r="H1621" s="602">
        <v>22</v>
      </c>
      <c r="I1621" s="602">
        <v>13</v>
      </c>
      <c r="J1621" s="602">
        <v>0</v>
      </c>
    </row>
    <row r="1622" spans="1:10" s="193" customFormat="1" ht="12.75" customHeight="1">
      <c r="A1622" s="600" t="s">
        <v>6257</v>
      </c>
      <c r="B1622" s="601">
        <v>4</v>
      </c>
      <c r="C1622" s="600" t="s">
        <v>144</v>
      </c>
      <c r="D1622" s="600" t="s">
        <v>218</v>
      </c>
      <c r="E1622" s="600" t="s">
        <v>1207</v>
      </c>
      <c r="F1622" s="602">
        <v>5</v>
      </c>
      <c r="G1622" s="602">
        <v>0</v>
      </c>
      <c r="H1622" s="602">
        <v>4</v>
      </c>
      <c r="I1622" s="602">
        <v>0</v>
      </c>
      <c r="J1622" s="602">
        <v>1</v>
      </c>
    </row>
    <row r="1623" spans="1:10" s="193" customFormat="1" ht="12.75" customHeight="1">
      <c r="A1623" s="600" t="s">
        <v>6258</v>
      </c>
      <c r="B1623" s="601">
        <v>4</v>
      </c>
      <c r="C1623" s="600" t="s">
        <v>144</v>
      </c>
      <c r="D1623" s="600" t="s">
        <v>161</v>
      </c>
      <c r="E1623" s="600" t="s">
        <v>1207</v>
      </c>
      <c r="F1623" s="602">
        <v>27</v>
      </c>
      <c r="G1623" s="602">
        <v>1</v>
      </c>
      <c r="H1623" s="602">
        <v>22</v>
      </c>
      <c r="I1623" s="602">
        <v>4</v>
      </c>
      <c r="J1623" s="602">
        <v>0</v>
      </c>
    </row>
    <row r="1624" spans="1:10" s="193" customFormat="1" ht="12.75" customHeight="1">
      <c r="A1624" s="600" t="s">
        <v>6259</v>
      </c>
      <c r="B1624" s="601">
        <v>4</v>
      </c>
      <c r="C1624" s="600" t="s">
        <v>144</v>
      </c>
      <c r="D1624" s="600" t="s">
        <v>105</v>
      </c>
      <c r="E1624" s="600" t="s">
        <v>1207</v>
      </c>
      <c r="F1624" s="602">
        <v>11</v>
      </c>
      <c r="G1624" s="602">
        <v>0</v>
      </c>
      <c r="H1624" s="602">
        <v>5</v>
      </c>
      <c r="I1624" s="602">
        <v>4</v>
      </c>
      <c r="J1624" s="602">
        <v>2</v>
      </c>
    </row>
    <row r="1625" spans="1:10" s="193" customFormat="1" ht="12.75" customHeight="1">
      <c r="A1625" s="600" t="s">
        <v>6260</v>
      </c>
      <c r="B1625" s="601">
        <v>4</v>
      </c>
      <c r="C1625" s="600" t="s">
        <v>144</v>
      </c>
      <c r="D1625" s="600" t="s">
        <v>234</v>
      </c>
      <c r="E1625" s="600" t="s">
        <v>1207</v>
      </c>
      <c r="F1625" s="602">
        <v>18</v>
      </c>
      <c r="G1625" s="602">
        <v>2</v>
      </c>
      <c r="H1625" s="602">
        <v>13</v>
      </c>
      <c r="I1625" s="602">
        <v>3</v>
      </c>
      <c r="J1625" s="602">
        <v>0</v>
      </c>
    </row>
    <row r="1626" spans="1:10" s="193" customFormat="1" ht="12.75">
      <c r="A1626" s="600" t="s">
        <v>6261</v>
      </c>
      <c r="B1626" s="601">
        <v>4</v>
      </c>
      <c r="C1626" s="600" t="s">
        <v>144</v>
      </c>
      <c r="D1626" s="600" t="s">
        <v>184</v>
      </c>
      <c r="E1626" s="600" t="s">
        <v>1207</v>
      </c>
      <c r="F1626" s="602">
        <v>27</v>
      </c>
      <c r="G1626" s="602">
        <v>2</v>
      </c>
      <c r="H1626" s="602">
        <v>19</v>
      </c>
      <c r="I1626" s="602">
        <v>5</v>
      </c>
      <c r="J1626" s="602">
        <v>1</v>
      </c>
    </row>
    <row r="1627" spans="1:10" s="193" customFormat="1" ht="12.75" customHeight="1">
      <c r="A1627" s="600" t="s">
        <v>6262</v>
      </c>
      <c r="B1627" s="601">
        <v>4</v>
      </c>
      <c r="C1627" s="600" t="s">
        <v>144</v>
      </c>
      <c r="D1627" s="600" t="s">
        <v>106</v>
      </c>
      <c r="E1627" s="600" t="s">
        <v>1207</v>
      </c>
      <c r="F1627" s="602">
        <v>12</v>
      </c>
      <c r="G1627" s="602">
        <v>0</v>
      </c>
      <c r="H1627" s="602">
        <v>10</v>
      </c>
      <c r="I1627" s="602">
        <v>1</v>
      </c>
      <c r="J1627" s="602">
        <v>1</v>
      </c>
    </row>
    <row r="1628" spans="1:10" s="193" customFormat="1" ht="12.75" customHeight="1">
      <c r="A1628" s="600" t="s">
        <v>6263</v>
      </c>
      <c r="B1628" s="601">
        <v>4</v>
      </c>
      <c r="C1628" s="600" t="s">
        <v>144</v>
      </c>
      <c r="D1628" s="600" t="s">
        <v>89</v>
      </c>
      <c r="E1628" s="600" t="s">
        <v>1207</v>
      </c>
      <c r="F1628" s="602">
        <v>36</v>
      </c>
      <c r="G1628" s="602">
        <v>2</v>
      </c>
      <c r="H1628" s="602">
        <v>18</v>
      </c>
      <c r="I1628" s="602">
        <v>12</v>
      </c>
      <c r="J1628" s="602">
        <v>4</v>
      </c>
    </row>
    <row r="1629" spans="1:10" s="193" customFormat="1" ht="12.75" customHeight="1">
      <c r="A1629" s="600" t="s">
        <v>6264</v>
      </c>
      <c r="B1629" s="601">
        <v>4</v>
      </c>
      <c r="C1629" s="600" t="s">
        <v>144</v>
      </c>
      <c r="D1629" s="600" t="s">
        <v>162</v>
      </c>
      <c r="E1629" s="600" t="s">
        <v>1207</v>
      </c>
      <c r="F1629" s="602">
        <v>14</v>
      </c>
      <c r="G1629" s="602">
        <v>0</v>
      </c>
      <c r="H1629" s="602">
        <v>10</v>
      </c>
      <c r="I1629" s="602">
        <v>3</v>
      </c>
      <c r="J1629" s="602">
        <v>1</v>
      </c>
    </row>
    <row r="1630" spans="1:10" s="193" customFormat="1" ht="12.75" customHeight="1">
      <c r="A1630" s="600" t="s">
        <v>6265</v>
      </c>
      <c r="B1630" s="601">
        <v>4</v>
      </c>
      <c r="C1630" s="600" t="s">
        <v>144</v>
      </c>
      <c r="D1630" s="600" t="s">
        <v>206</v>
      </c>
      <c r="E1630" s="600" t="s">
        <v>1207</v>
      </c>
      <c r="F1630" s="602">
        <v>25</v>
      </c>
      <c r="G1630" s="602">
        <v>1</v>
      </c>
      <c r="H1630" s="602">
        <v>20</v>
      </c>
      <c r="I1630" s="602">
        <v>3</v>
      </c>
      <c r="J1630" s="602">
        <v>1</v>
      </c>
    </row>
    <row r="1631" spans="1:10" s="193" customFormat="1" ht="12.75" customHeight="1">
      <c r="A1631" s="600" t="s">
        <v>6266</v>
      </c>
      <c r="B1631" s="601">
        <v>4</v>
      </c>
      <c r="C1631" s="600" t="s">
        <v>144</v>
      </c>
      <c r="D1631" s="600" t="s">
        <v>107</v>
      </c>
      <c r="E1631" s="600" t="s">
        <v>1207</v>
      </c>
      <c r="F1631" s="602">
        <v>3</v>
      </c>
      <c r="G1631" s="602">
        <v>0</v>
      </c>
      <c r="H1631" s="602">
        <v>3</v>
      </c>
      <c r="I1631" s="602">
        <v>0</v>
      </c>
      <c r="J1631" s="602">
        <v>0</v>
      </c>
    </row>
    <row r="1632" spans="1:10" s="193" customFormat="1" ht="12.75" customHeight="1">
      <c r="A1632" s="600" t="s">
        <v>6267</v>
      </c>
      <c r="B1632" s="601">
        <v>4</v>
      </c>
      <c r="C1632" s="600" t="s">
        <v>144</v>
      </c>
      <c r="D1632" s="600" t="s">
        <v>108</v>
      </c>
      <c r="E1632" s="600" t="s">
        <v>1207</v>
      </c>
      <c r="F1632" s="602">
        <v>5</v>
      </c>
      <c r="G1632" s="602">
        <v>0</v>
      </c>
      <c r="H1632" s="602">
        <v>3</v>
      </c>
      <c r="I1632" s="602">
        <v>2</v>
      </c>
      <c r="J1632" s="602">
        <v>0</v>
      </c>
    </row>
    <row r="1633" spans="1:10" s="193" customFormat="1" ht="12.75" customHeight="1">
      <c r="A1633" s="600" t="s">
        <v>6268</v>
      </c>
      <c r="B1633" s="601">
        <v>4</v>
      </c>
      <c r="C1633" s="600" t="s">
        <v>144</v>
      </c>
      <c r="D1633" s="600" t="s">
        <v>30</v>
      </c>
      <c r="E1633" s="600" t="s">
        <v>1207</v>
      </c>
      <c r="F1633" s="602">
        <v>6</v>
      </c>
      <c r="G1633" s="602">
        <v>0</v>
      </c>
      <c r="H1633" s="602">
        <v>3</v>
      </c>
      <c r="I1633" s="602">
        <v>0</v>
      </c>
      <c r="J1633" s="602">
        <v>3</v>
      </c>
    </row>
    <row r="1634" spans="1:10" s="193" customFormat="1" ht="12.75" customHeight="1">
      <c r="A1634" s="600" t="s">
        <v>6269</v>
      </c>
      <c r="B1634" s="601">
        <v>4</v>
      </c>
      <c r="C1634" s="600" t="s">
        <v>144</v>
      </c>
      <c r="D1634" s="600" t="s">
        <v>109</v>
      </c>
      <c r="E1634" s="600" t="s">
        <v>1207</v>
      </c>
      <c r="F1634" s="602">
        <v>4</v>
      </c>
      <c r="G1634" s="602">
        <v>0</v>
      </c>
      <c r="H1634" s="602">
        <v>1</v>
      </c>
      <c r="I1634" s="602">
        <v>2</v>
      </c>
      <c r="J1634" s="602">
        <v>1</v>
      </c>
    </row>
    <row r="1635" spans="1:10" s="193" customFormat="1" ht="12.75" customHeight="1">
      <c r="A1635" s="600" t="s">
        <v>6270</v>
      </c>
      <c r="B1635" s="601">
        <v>4</v>
      </c>
      <c r="C1635" s="600" t="s">
        <v>144</v>
      </c>
      <c r="D1635" s="600" t="s">
        <v>185</v>
      </c>
      <c r="E1635" s="600" t="s">
        <v>1207</v>
      </c>
      <c r="F1635" s="602">
        <v>88</v>
      </c>
      <c r="G1635" s="602">
        <v>6</v>
      </c>
      <c r="H1635" s="602">
        <v>59</v>
      </c>
      <c r="I1635" s="602">
        <v>16</v>
      </c>
      <c r="J1635" s="602">
        <v>7</v>
      </c>
    </row>
    <row r="1636" spans="1:10" s="193" customFormat="1" ht="12.75" customHeight="1">
      <c r="A1636" s="600" t="s">
        <v>6271</v>
      </c>
      <c r="B1636" s="601">
        <v>4</v>
      </c>
      <c r="C1636" s="600" t="s">
        <v>144</v>
      </c>
      <c r="D1636" s="600" t="s">
        <v>110</v>
      </c>
      <c r="E1636" s="600" t="s">
        <v>1207</v>
      </c>
      <c r="F1636" s="602">
        <v>10</v>
      </c>
      <c r="G1636" s="602">
        <v>0</v>
      </c>
      <c r="H1636" s="602">
        <v>7</v>
      </c>
      <c r="I1636" s="602">
        <v>2</v>
      </c>
      <c r="J1636" s="602">
        <v>1</v>
      </c>
    </row>
    <row r="1637" spans="1:10" s="193" customFormat="1" ht="12.75" customHeight="1">
      <c r="A1637" s="600" t="s">
        <v>6272</v>
      </c>
      <c r="B1637" s="601">
        <v>4</v>
      </c>
      <c r="C1637" s="600" t="s">
        <v>144</v>
      </c>
      <c r="D1637" s="600" t="s">
        <v>111</v>
      </c>
      <c r="E1637" s="600" t="s">
        <v>1207</v>
      </c>
      <c r="F1637" s="602">
        <v>8</v>
      </c>
      <c r="G1637" s="602">
        <v>1</v>
      </c>
      <c r="H1637" s="602">
        <v>4</v>
      </c>
      <c r="I1637" s="602">
        <v>3</v>
      </c>
      <c r="J1637" s="602">
        <v>0</v>
      </c>
    </row>
    <row r="1638" spans="1:10" s="193" customFormat="1" ht="12.75" customHeight="1">
      <c r="A1638" s="600" t="s">
        <v>6273</v>
      </c>
      <c r="B1638" s="601">
        <v>4</v>
      </c>
      <c r="C1638" s="600" t="s">
        <v>144</v>
      </c>
      <c r="D1638" s="600" t="s">
        <v>163</v>
      </c>
      <c r="E1638" s="600" t="s">
        <v>1207</v>
      </c>
      <c r="F1638" s="602">
        <v>3</v>
      </c>
      <c r="G1638" s="602">
        <v>0</v>
      </c>
      <c r="H1638" s="602">
        <v>3</v>
      </c>
      <c r="I1638" s="602">
        <v>0</v>
      </c>
      <c r="J1638" s="602">
        <v>0</v>
      </c>
    </row>
    <row r="1639" spans="1:10" s="193" customFormat="1" ht="12.75" customHeight="1">
      <c r="A1639" s="600" t="s">
        <v>6274</v>
      </c>
      <c r="B1639" s="601">
        <v>4</v>
      </c>
      <c r="C1639" s="600" t="s">
        <v>144</v>
      </c>
      <c r="D1639" s="600" t="s">
        <v>112</v>
      </c>
      <c r="E1639" s="600" t="s">
        <v>1207</v>
      </c>
      <c r="F1639" s="602">
        <v>10</v>
      </c>
      <c r="G1639" s="602">
        <v>0</v>
      </c>
      <c r="H1639" s="602">
        <v>7</v>
      </c>
      <c r="I1639" s="602">
        <v>3</v>
      </c>
      <c r="J1639" s="602">
        <v>0</v>
      </c>
    </row>
    <row r="1640" spans="1:10" s="193" customFormat="1" ht="12.75" customHeight="1">
      <c r="A1640" s="600" t="s">
        <v>6275</v>
      </c>
      <c r="B1640" s="601">
        <v>4</v>
      </c>
      <c r="C1640" s="600" t="s">
        <v>144</v>
      </c>
      <c r="D1640" s="600" t="s">
        <v>219</v>
      </c>
      <c r="E1640" s="600" t="s">
        <v>1207</v>
      </c>
      <c r="F1640" s="602">
        <v>6</v>
      </c>
      <c r="G1640" s="602">
        <v>1</v>
      </c>
      <c r="H1640" s="602">
        <v>3</v>
      </c>
      <c r="I1640" s="602">
        <v>2</v>
      </c>
      <c r="J1640" s="602">
        <v>0</v>
      </c>
    </row>
    <row r="1641" spans="1:10" s="193" customFormat="1" ht="12.75" customHeight="1">
      <c r="A1641" s="600" t="s">
        <v>6276</v>
      </c>
      <c r="B1641" s="601">
        <v>4</v>
      </c>
      <c r="C1641" s="600" t="s">
        <v>144</v>
      </c>
      <c r="D1641" s="600" t="s">
        <v>90</v>
      </c>
      <c r="E1641" s="600" t="s">
        <v>1207</v>
      </c>
      <c r="F1641" s="602">
        <v>79</v>
      </c>
      <c r="G1641" s="602">
        <v>3</v>
      </c>
      <c r="H1641" s="602">
        <v>56</v>
      </c>
      <c r="I1641" s="602">
        <v>17</v>
      </c>
      <c r="J1641" s="602">
        <v>3</v>
      </c>
    </row>
    <row r="1642" spans="1:10" s="193" customFormat="1" ht="12.75" customHeight="1">
      <c r="A1642" s="600" t="s">
        <v>6277</v>
      </c>
      <c r="B1642" s="601">
        <v>4</v>
      </c>
      <c r="C1642" s="600" t="s">
        <v>144</v>
      </c>
      <c r="D1642" s="600" t="s">
        <v>113</v>
      </c>
      <c r="E1642" s="600" t="s">
        <v>1207</v>
      </c>
      <c r="F1642" s="602">
        <v>9</v>
      </c>
      <c r="G1642" s="602">
        <v>0</v>
      </c>
      <c r="H1642" s="602">
        <v>4</v>
      </c>
      <c r="I1642" s="602">
        <v>2</v>
      </c>
      <c r="J1642" s="602">
        <v>3</v>
      </c>
    </row>
    <row r="1643" spans="1:10" s="193" customFormat="1" ht="12.75" customHeight="1">
      <c r="A1643" s="600" t="s">
        <v>6278</v>
      </c>
      <c r="B1643" s="601">
        <v>4</v>
      </c>
      <c r="C1643" s="600" t="s">
        <v>144</v>
      </c>
      <c r="D1643" s="600" t="s">
        <v>114</v>
      </c>
      <c r="E1643" s="600" t="s">
        <v>1207</v>
      </c>
      <c r="F1643" s="602">
        <v>8</v>
      </c>
      <c r="G1643" s="602">
        <v>0</v>
      </c>
      <c r="H1643" s="602">
        <v>4</v>
      </c>
      <c r="I1643" s="602">
        <v>3</v>
      </c>
      <c r="J1643" s="602">
        <v>1</v>
      </c>
    </row>
    <row r="1644" spans="1:10" s="193" customFormat="1" ht="12.75" customHeight="1">
      <c r="A1644" s="600" t="s">
        <v>6279</v>
      </c>
      <c r="B1644" s="601">
        <v>4</v>
      </c>
      <c r="C1644" s="600" t="s">
        <v>144</v>
      </c>
      <c r="D1644" s="600" t="s">
        <v>186</v>
      </c>
      <c r="E1644" s="600" t="s">
        <v>1207</v>
      </c>
      <c r="F1644" s="602">
        <v>2</v>
      </c>
      <c r="G1644" s="602">
        <v>0</v>
      </c>
      <c r="H1644" s="602">
        <v>1</v>
      </c>
      <c r="I1644" s="602">
        <v>1</v>
      </c>
      <c r="J1644" s="602">
        <v>0</v>
      </c>
    </row>
    <row r="1645" spans="1:10" s="193" customFormat="1" ht="12.75" customHeight="1">
      <c r="A1645" s="600" t="s">
        <v>6280</v>
      </c>
      <c r="B1645" s="601">
        <v>4</v>
      </c>
      <c r="C1645" s="600" t="s">
        <v>144</v>
      </c>
      <c r="D1645" s="600" t="s">
        <v>115</v>
      </c>
      <c r="E1645" s="600" t="s">
        <v>1207</v>
      </c>
      <c r="F1645" s="602">
        <v>2</v>
      </c>
      <c r="G1645" s="602">
        <v>1</v>
      </c>
      <c r="H1645" s="602">
        <v>1</v>
      </c>
      <c r="I1645" s="602">
        <v>0</v>
      </c>
      <c r="J1645" s="602">
        <v>0</v>
      </c>
    </row>
    <row r="1646" spans="1:10" s="193" customFormat="1" ht="12.75" customHeight="1">
      <c r="A1646" s="600" t="s">
        <v>6281</v>
      </c>
      <c r="B1646" s="601">
        <v>4</v>
      </c>
      <c r="C1646" s="600" t="s">
        <v>144</v>
      </c>
      <c r="D1646" s="600" t="s">
        <v>146</v>
      </c>
      <c r="E1646" s="600" t="s">
        <v>1207</v>
      </c>
      <c r="F1646" s="602">
        <v>1</v>
      </c>
      <c r="G1646" s="602">
        <v>0</v>
      </c>
      <c r="H1646" s="602">
        <v>1</v>
      </c>
      <c r="I1646" s="602">
        <v>0</v>
      </c>
      <c r="J1646" s="602">
        <v>0</v>
      </c>
    </row>
    <row r="1647" spans="1:10" s="193" customFormat="1" ht="12.75" customHeight="1">
      <c r="A1647" s="600" t="s">
        <v>6282</v>
      </c>
      <c r="B1647" s="601">
        <v>4</v>
      </c>
      <c r="C1647" s="600" t="s">
        <v>144</v>
      </c>
      <c r="D1647" s="600" t="s">
        <v>187</v>
      </c>
      <c r="E1647" s="600" t="s">
        <v>1207</v>
      </c>
      <c r="F1647" s="602">
        <v>88</v>
      </c>
      <c r="G1647" s="602">
        <v>7</v>
      </c>
      <c r="H1647" s="602">
        <v>64</v>
      </c>
      <c r="I1647" s="602">
        <v>17</v>
      </c>
      <c r="J1647" s="602">
        <v>0</v>
      </c>
    </row>
    <row r="1648" spans="1:10" s="193" customFormat="1" ht="12.75" customHeight="1">
      <c r="A1648" s="600" t="s">
        <v>6283</v>
      </c>
      <c r="B1648" s="601">
        <v>4</v>
      </c>
      <c r="C1648" s="600" t="s">
        <v>144</v>
      </c>
      <c r="D1648" s="600" t="s">
        <v>235</v>
      </c>
      <c r="E1648" s="600" t="s">
        <v>1207</v>
      </c>
      <c r="F1648" s="602">
        <v>15</v>
      </c>
      <c r="G1648" s="602">
        <v>0</v>
      </c>
      <c r="H1648" s="602">
        <v>11</v>
      </c>
      <c r="I1648" s="602">
        <v>4</v>
      </c>
      <c r="J1648" s="602">
        <v>0</v>
      </c>
    </row>
    <row r="1649" spans="1:10" s="193" customFormat="1" ht="12.75" customHeight="1">
      <c r="A1649" s="600" t="s">
        <v>6284</v>
      </c>
      <c r="B1649" s="601">
        <v>4</v>
      </c>
      <c r="C1649" s="600" t="s">
        <v>144</v>
      </c>
      <c r="D1649" s="600" t="s">
        <v>147</v>
      </c>
      <c r="E1649" s="600" t="s">
        <v>1207</v>
      </c>
      <c r="F1649" s="602">
        <v>10</v>
      </c>
      <c r="G1649" s="602">
        <v>0</v>
      </c>
      <c r="H1649" s="602">
        <v>10</v>
      </c>
      <c r="I1649" s="602">
        <v>0</v>
      </c>
      <c r="J1649" s="602">
        <v>0</v>
      </c>
    </row>
    <row r="1650" spans="1:10" s="193" customFormat="1" ht="12.75" customHeight="1">
      <c r="A1650" s="600" t="s">
        <v>6285</v>
      </c>
      <c r="B1650" s="601">
        <v>4</v>
      </c>
      <c r="C1650" s="600" t="s">
        <v>144</v>
      </c>
      <c r="D1650" s="600" t="s">
        <v>118</v>
      </c>
      <c r="E1650" s="600" t="s">
        <v>1207</v>
      </c>
      <c r="F1650" s="602">
        <v>9</v>
      </c>
      <c r="G1650" s="602">
        <v>0</v>
      </c>
      <c r="H1650" s="602">
        <v>4</v>
      </c>
      <c r="I1650" s="602">
        <v>5</v>
      </c>
      <c r="J1650" s="602">
        <v>0</v>
      </c>
    </row>
    <row r="1651" spans="1:10" s="193" customFormat="1" ht="12.75" customHeight="1">
      <c r="A1651" s="600" t="s">
        <v>6286</v>
      </c>
      <c r="B1651" s="601">
        <v>4</v>
      </c>
      <c r="C1651" s="600" t="s">
        <v>144</v>
      </c>
      <c r="D1651" s="600" t="s">
        <v>31</v>
      </c>
      <c r="E1651" s="600" t="s">
        <v>1207</v>
      </c>
      <c r="F1651" s="602">
        <v>3</v>
      </c>
      <c r="G1651" s="602">
        <v>0</v>
      </c>
      <c r="H1651" s="602">
        <v>1</v>
      </c>
      <c r="I1651" s="602">
        <v>0</v>
      </c>
      <c r="J1651" s="602">
        <v>2</v>
      </c>
    </row>
    <row r="1652" spans="1:10" s="193" customFormat="1" ht="12.75" customHeight="1">
      <c r="A1652" s="600" t="s">
        <v>6287</v>
      </c>
      <c r="B1652" s="601">
        <v>4</v>
      </c>
      <c r="C1652" s="600" t="s">
        <v>144</v>
      </c>
      <c r="D1652" s="600" t="s">
        <v>148</v>
      </c>
      <c r="E1652" s="600" t="s">
        <v>1207</v>
      </c>
      <c r="F1652" s="602">
        <v>4</v>
      </c>
      <c r="G1652" s="602">
        <v>0</v>
      </c>
      <c r="H1652" s="602">
        <v>1</v>
      </c>
      <c r="I1652" s="602">
        <v>2</v>
      </c>
      <c r="J1652" s="602">
        <v>1</v>
      </c>
    </row>
    <row r="1653" spans="1:10" s="193" customFormat="1" ht="12.75" customHeight="1">
      <c r="A1653" s="600" t="s">
        <v>6288</v>
      </c>
      <c r="B1653" s="601">
        <v>4</v>
      </c>
      <c r="C1653" s="600" t="s">
        <v>144</v>
      </c>
      <c r="D1653" s="600" t="s">
        <v>32</v>
      </c>
      <c r="E1653" s="600" t="s">
        <v>1207</v>
      </c>
      <c r="F1653" s="602">
        <v>40</v>
      </c>
      <c r="G1653" s="602">
        <v>4</v>
      </c>
      <c r="H1653" s="602">
        <v>26</v>
      </c>
      <c r="I1653" s="602">
        <v>10</v>
      </c>
      <c r="J1653" s="602">
        <v>0</v>
      </c>
    </row>
    <row r="1654" spans="1:10" s="193" customFormat="1" ht="12.75" customHeight="1">
      <c r="A1654" s="600" t="s">
        <v>6289</v>
      </c>
      <c r="B1654" s="601">
        <v>4</v>
      </c>
      <c r="C1654" s="600" t="s">
        <v>144</v>
      </c>
      <c r="D1654" s="600" t="s">
        <v>119</v>
      </c>
      <c r="E1654" s="600" t="s">
        <v>1207</v>
      </c>
      <c r="F1654" s="602">
        <v>47</v>
      </c>
      <c r="G1654" s="602">
        <v>0</v>
      </c>
      <c r="H1654" s="602">
        <v>34</v>
      </c>
      <c r="I1654" s="602">
        <v>9</v>
      </c>
      <c r="J1654" s="602">
        <v>4</v>
      </c>
    </row>
    <row r="1655" spans="1:10" s="193" customFormat="1" ht="12.75" customHeight="1">
      <c r="A1655" s="600" t="s">
        <v>6290</v>
      </c>
      <c r="B1655" s="601">
        <v>4</v>
      </c>
      <c r="C1655" s="600" t="s">
        <v>144</v>
      </c>
      <c r="D1655" s="600" t="s">
        <v>79</v>
      </c>
      <c r="E1655" s="600" t="s">
        <v>1207</v>
      </c>
      <c r="F1655" s="602">
        <v>4</v>
      </c>
      <c r="G1655" s="602">
        <v>0</v>
      </c>
      <c r="H1655" s="602">
        <v>2</v>
      </c>
      <c r="I1655" s="602">
        <v>0</v>
      </c>
      <c r="J1655" s="602">
        <v>2</v>
      </c>
    </row>
    <row r="1656" spans="1:10" s="193" customFormat="1" ht="12.75" customHeight="1">
      <c r="A1656" s="600" t="s">
        <v>6291</v>
      </c>
      <c r="B1656" s="601">
        <v>4</v>
      </c>
      <c r="C1656" s="600" t="s">
        <v>144</v>
      </c>
      <c r="D1656" s="600" t="s">
        <v>80</v>
      </c>
      <c r="E1656" s="600" t="s">
        <v>1207</v>
      </c>
      <c r="F1656" s="602">
        <v>33</v>
      </c>
      <c r="G1656" s="602">
        <v>2</v>
      </c>
      <c r="H1656" s="602">
        <v>24</v>
      </c>
      <c r="I1656" s="602">
        <v>7</v>
      </c>
      <c r="J1656" s="602">
        <v>0</v>
      </c>
    </row>
    <row r="1657" spans="1:10" s="193" customFormat="1" ht="12.75" customHeight="1">
      <c r="A1657" s="600" t="s">
        <v>6292</v>
      </c>
      <c r="B1657" s="601">
        <v>4</v>
      </c>
      <c r="C1657" s="600" t="s">
        <v>144</v>
      </c>
      <c r="D1657" s="600" t="s">
        <v>149</v>
      </c>
      <c r="E1657" s="600" t="s">
        <v>1207</v>
      </c>
      <c r="F1657" s="602">
        <v>21</v>
      </c>
      <c r="G1657" s="602">
        <v>0</v>
      </c>
      <c r="H1657" s="602">
        <v>15</v>
      </c>
      <c r="I1657" s="602">
        <v>4</v>
      </c>
      <c r="J1657" s="602">
        <v>2</v>
      </c>
    </row>
    <row r="1658" spans="1:10" s="193" customFormat="1" ht="12.75" customHeight="1">
      <c r="A1658" s="600" t="s">
        <v>6293</v>
      </c>
      <c r="B1658" s="601">
        <v>4</v>
      </c>
      <c r="C1658" s="600" t="s">
        <v>144</v>
      </c>
      <c r="D1658" s="600" t="s">
        <v>81</v>
      </c>
      <c r="E1658" s="600" t="s">
        <v>1207</v>
      </c>
      <c r="F1658" s="602">
        <v>31</v>
      </c>
      <c r="G1658" s="602">
        <v>2</v>
      </c>
      <c r="H1658" s="602">
        <v>23</v>
      </c>
      <c r="I1658" s="602">
        <v>6</v>
      </c>
      <c r="J1658" s="602">
        <v>0</v>
      </c>
    </row>
    <row r="1659" spans="1:10" s="193" customFormat="1" ht="12.75" customHeight="1">
      <c r="A1659" s="600" t="s">
        <v>6294</v>
      </c>
      <c r="B1659" s="601">
        <v>4</v>
      </c>
      <c r="C1659" s="600" t="s">
        <v>144</v>
      </c>
      <c r="D1659" s="600" t="s">
        <v>33</v>
      </c>
      <c r="E1659" s="600" t="s">
        <v>1207</v>
      </c>
      <c r="F1659" s="602">
        <v>11</v>
      </c>
      <c r="G1659" s="602">
        <v>1</v>
      </c>
      <c r="H1659" s="602">
        <v>8</v>
      </c>
      <c r="I1659" s="602">
        <v>1</v>
      </c>
      <c r="J1659" s="602">
        <v>1</v>
      </c>
    </row>
    <row r="1660" spans="1:10" s="193" customFormat="1" ht="12.75" customHeight="1">
      <c r="A1660" s="600" t="s">
        <v>6295</v>
      </c>
      <c r="B1660" s="601">
        <v>4</v>
      </c>
      <c r="C1660" s="600" t="s">
        <v>144</v>
      </c>
      <c r="D1660" s="600" t="s">
        <v>91</v>
      </c>
      <c r="E1660" s="600" t="s">
        <v>1207</v>
      </c>
      <c r="F1660" s="602">
        <v>6</v>
      </c>
      <c r="G1660" s="602">
        <v>0</v>
      </c>
      <c r="H1660" s="602">
        <v>3</v>
      </c>
      <c r="I1660" s="602">
        <v>1</v>
      </c>
      <c r="J1660" s="602">
        <v>2</v>
      </c>
    </row>
    <row r="1661" spans="1:10" s="193" customFormat="1" ht="12.75" customHeight="1">
      <c r="A1661" s="600" t="s">
        <v>6296</v>
      </c>
      <c r="B1661" s="601">
        <v>4</v>
      </c>
      <c r="C1661" s="600" t="s">
        <v>144</v>
      </c>
      <c r="D1661" s="600" t="s">
        <v>34</v>
      </c>
      <c r="E1661" s="600" t="s">
        <v>1207</v>
      </c>
      <c r="F1661" s="602">
        <v>21</v>
      </c>
      <c r="G1661" s="602">
        <v>0</v>
      </c>
      <c r="H1661" s="602">
        <v>15</v>
      </c>
      <c r="I1661" s="602">
        <v>4</v>
      </c>
      <c r="J1661" s="602">
        <v>2</v>
      </c>
    </row>
    <row r="1662" spans="1:10" s="193" customFormat="1" ht="12.75" customHeight="1">
      <c r="A1662" s="600" t="s">
        <v>6297</v>
      </c>
      <c r="B1662" s="601">
        <v>4</v>
      </c>
      <c r="C1662" s="600" t="s">
        <v>144</v>
      </c>
      <c r="D1662" s="600" t="s">
        <v>188</v>
      </c>
      <c r="E1662" s="600" t="s">
        <v>1207</v>
      </c>
      <c r="F1662" s="602">
        <v>13</v>
      </c>
      <c r="G1662" s="602">
        <v>0</v>
      </c>
      <c r="H1662" s="602">
        <v>11</v>
      </c>
      <c r="I1662" s="602">
        <v>1</v>
      </c>
      <c r="J1662" s="602">
        <v>1</v>
      </c>
    </row>
    <row r="1663" spans="1:10" s="193" customFormat="1" ht="12.75" customHeight="1">
      <c r="A1663" s="600" t="s">
        <v>6298</v>
      </c>
      <c r="B1663" s="601">
        <v>4</v>
      </c>
      <c r="C1663" s="600" t="s">
        <v>144</v>
      </c>
      <c r="D1663" s="600" t="s">
        <v>150</v>
      </c>
      <c r="E1663" s="600" t="s">
        <v>1207</v>
      </c>
      <c r="F1663" s="602">
        <v>5</v>
      </c>
      <c r="G1663" s="602">
        <v>0</v>
      </c>
      <c r="H1663" s="602">
        <v>3</v>
      </c>
      <c r="I1663" s="602">
        <v>2</v>
      </c>
      <c r="J1663" s="602">
        <v>0</v>
      </c>
    </row>
    <row r="1664" spans="1:10" s="193" customFormat="1" ht="12.75" customHeight="1">
      <c r="A1664" s="600" t="s">
        <v>6299</v>
      </c>
      <c r="B1664" s="601">
        <v>4</v>
      </c>
      <c r="C1664" s="600" t="s">
        <v>144</v>
      </c>
      <c r="D1664" s="600" t="s">
        <v>164</v>
      </c>
      <c r="E1664" s="600" t="s">
        <v>1207</v>
      </c>
      <c r="F1664" s="602">
        <v>1</v>
      </c>
      <c r="G1664" s="602">
        <v>0</v>
      </c>
      <c r="H1664" s="602">
        <v>1</v>
      </c>
      <c r="I1664" s="602">
        <v>0</v>
      </c>
      <c r="J1664" s="602">
        <v>0</v>
      </c>
    </row>
    <row r="1665" spans="1:10" s="193" customFormat="1" ht="12.75" customHeight="1">
      <c r="A1665" s="600" t="s">
        <v>6300</v>
      </c>
      <c r="B1665" s="601">
        <v>4</v>
      </c>
      <c r="C1665" s="600" t="s">
        <v>144</v>
      </c>
      <c r="D1665" s="600" t="s">
        <v>189</v>
      </c>
      <c r="E1665" s="600" t="s">
        <v>1207</v>
      </c>
      <c r="F1665" s="602">
        <v>37</v>
      </c>
      <c r="G1665" s="602">
        <v>2</v>
      </c>
      <c r="H1665" s="602">
        <v>24</v>
      </c>
      <c r="I1665" s="602">
        <v>10</v>
      </c>
      <c r="J1665" s="602">
        <v>1</v>
      </c>
    </row>
    <row r="1666" spans="1:10" s="193" customFormat="1" ht="12.75" customHeight="1">
      <c r="A1666" s="600" t="s">
        <v>6301</v>
      </c>
      <c r="B1666" s="601">
        <v>4</v>
      </c>
      <c r="C1666" s="600" t="s">
        <v>144</v>
      </c>
      <c r="D1666" s="600" t="s">
        <v>165</v>
      </c>
      <c r="E1666" s="600" t="s">
        <v>1207</v>
      </c>
      <c r="F1666" s="602">
        <v>7</v>
      </c>
      <c r="G1666" s="602">
        <v>0</v>
      </c>
      <c r="H1666" s="602">
        <v>4</v>
      </c>
      <c r="I1666" s="602">
        <v>3</v>
      </c>
      <c r="J1666" s="602">
        <v>0</v>
      </c>
    </row>
    <row r="1667" spans="1:10" s="193" customFormat="1" ht="12.75" customHeight="1">
      <c r="A1667" s="600" t="s">
        <v>6302</v>
      </c>
      <c r="B1667" s="601">
        <v>4</v>
      </c>
      <c r="C1667" s="600" t="s">
        <v>144</v>
      </c>
      <c r="D1667" s="600" t="s">
        <v>151</v>
      </c>
      <c r="E1667" s="600" t="s">
        <v>1207</v>
      </c>
      <c r="F1667" s="602">
        <v>7</v>
      </c>
      <c r="G1667" s="602">
        <v>0</v>
      </c>
      <c r="H1667" s="602">
        <v>4</v>
      </c>
      <c r="I1667" s="602">
        <v>3</v>
      </c>
      <c r="J1667" s="602">
        <v>0</v>
      </c>
    </row>
    <row r="1668" spans="1:10" s="193" customFormat="1" ht="12.75" customHeight="1">
      <c r="A1668" s="600" t="s">
        <v>6303</v>
      </c>
      <c r="B1668" s="601">
        <v>4</v>
      </c>
      <c r="C1668" s="600" t="s">
        <v>144</v>
      </c>
      <c r="D1668" s="600" t="s">
        <v>92</v>
      </c>
      <c r="E1668" s="600" t="s">
        <v>1207</v>
      </c>
      <c r="F1668" s="602">
        <v>32</v>
      </c>
      <c r="G1668" s="602">
        <v>0</v>
      </c>
      <c r="H1668" s="602">
        <v>25</v>
      </c>
      <c r="I1668" s="602">
        <v>7</v>
      </c>
      <c r="J1668" s="602">
        <v>0</v>
      </c>
    </row>
    <row r="1669" spans="1:10" s="193" customFormat="1" ht="12.75" customHeight="1">
      <c r="A1669" s="600" t="s">
        <v>6304</v>
      </c>
      <c r="B1669" s="601">
        <v>4</v>
      </c>
      <c r="C1669" s="600" t="s">
        <v>144</v>
      </c>
      <c r="D1669" s="600" t="s">
        <v>59</v>
      </c>
      <c r="E1669" s="600" t="s">
        <v>1207</v>
      </c>
      <c r="F1669" s="602">
        <v>3</v>
      </c>
      <c r="G1669" s="602">
        <v>0</v>
      </c>
      <c r="H1669" s="602">
        <v>3</v>
      </c>
      <c r="I1669" s="602">
        <v>0</v>
      </c>
      <c r="J1669" s="602">
        <v>0</v>
      </c>
    </row>
    <row r="1670" spans="1:10" s="193" customFormat="1" ht="12.75" customHeight="1">
      <c r="A1670" s="600" t="s">
        <v>6305</v>
      </c>
      <c r="B1670" s="601">
        <v>4</v>
      </c>
      <c r="C1670" s="600" t="s">
        <v>144</v>
      </c>
      <c r="D1670" s="600" t="s">
        <v>60</v>
      </c>
      <c r="E1670" s="600" t="s">
        <v>1207</v>
      </c>
      <c r="F1670" s="602">
        <v>6</v>
      </c>
      <c r="G1670" s="602">
        <v>0</v>
      </c>
      <c r="H1670" s="602">
        <v>6</v>
      </c>
      <c r="I1670" s="602">
        <v>0</v>
      </c>
      <c r="J1670" s="602">
        <v>0</v>
      </c>
    </row>
    <row r="1671" spans="1:10" s="193" customFormat="1" ht="12.75" customHeight="1">
      <c r="A1671" s="600" t="s">
        <v>6306</v>
      </c>
      <c r="B1671" s="601">
        <v>4</v>
      </c>
      <c r="C1671" s="600" t="s">
        <v>144</v>
      </c>
      <c r="D1671" s="600" t="s">
        <v>208</v>
      </c>
      <c r="E1671" s="600" t="s">
        <v>1207</v>
      </c>
      <c r="F1671" s="602">
        <v>20</v>
      </c>
      <c r="G1671" s="602">
        <v>1</v>
      </c>
      <c r="H1671" s="602">
        <v>14</v>
      </c>
      <c r="I1671" s="602">
        <v>5</v>
      </c>
      <c r="J1671" s="602">
        <v>0</v>
      </c>
    </row>
    <row r="1672" spans="1:10" s="193" customFormat="1" ht="12.75" customHeight="1">
      <c r="A1672" s="600" t="s">
        <v>6307</v>
      </c>
      <c r="B1672" s="601">
        <v>4</v>
      </c>
      <c r="C1672" s="600" t="s">
        <v>144</v>
      </c>
      <c r="D1672" s="600" t="s">
        <v>166</v>
      </c>
      <c r="E1672" s="600" t="s">
        <v>1207</v>
      </c>
      <c r="F1672" s="602">
        <v>7</v>
      </c>
      <c r="G1672" s="602">
        <v>0</v>
      </c>
      <c r="H1672" s="602">
        <v>6</v>
      </c>
      <c r="I1672" s="602">
        <v>1</v>
      </c>
      <c r="J1672" s="602">
        <v>0</v>
      </c>
    </row>
    <row r="1673" spans="1:10" s="193" customFormat="1" ht="12.75" customHeight="1">
      <c r="A1673" s="600" t="s">
        <v>6308</v>
      </c>
      <c r="B1673" s="601">
        <v>4</v>
      </c>
      <c r="C1673" s="600" t="s">
        <v>144</v>
      </c>
      <c r="D1673" s="600" t="s">
        <v>61</v>
      </c>
      <c r="E1673" s="600" t="s">
        <v>1207</v>
      </c>
      <c r="F1673" s="602">
        <v>19</v>
      </c>
      <c r="G1673" s="602">
        <v>2</v>
      </c>
      <c r="H1673" s="602">
        <v>11</v>
      </c>
      <c r="I1673" s="602">
        <v>3</v>
      </c>
      <c r="J1673" s="602">
        <v>3</v>
      </c>
    </row>
    <row r="1674" spans="1:10" s="193" customFormat="1" ht="12.75" customHeight="1">
      <c r="A1674" s="600" t="s">
        <v>6309</v>
      </c>
      <c r="B1674" s="601">
        <v>4</v>
      </c>
      <c r="C1674" s="600" t="s">
        <v>144</v>
      </c>
      <c r="D1674" s="600" t="s">
        <v>82</v>
      </c>
      <c r="E1674" s="600" t="s">
        <v>1207</v>
      </c>
      <c r="F1674" s="602">
        <v>52</v>
      </c>
      <c r="G1674" s="602">
        <v>1</v>
      </c>
      <c r="H1674" s="602">
        <v>34</v>
      </c>
      <c r="I1674" s="602">
        <v>16</v>
      </c>
      <c r="J1674" s="602">
        <v>1</v>
      </c>
    </row>
    <row r="1675" spans="1:10" s="193" customFormat="1" ht="12.75" customHeight="1">
      <c r="A1675" s="600" t="s">
        <v>6310</v>
      </c>
      <c r="B1675" s="601">
        <v>4</v>
      </c>
      <c r="C1675" s="600" t="s">
        <v>144</v>
      </c>
      <c r="D1675" s="600" t="s">
        <v>167</v>
      </c>
      <c r="E1675" s="600" t="s">
        <v>1207</v>
      </c>
      <c r="F1675" s="602">
        <v>16</v>
      </c>
      <c r="G1675" s="602">
        <v>1</v>
      </c>
      <c r="H1675" s="602">
        <v>5</v>
      </c>
      <c r="I1675" s="602">
        <v>9</v>
      </c>
      <c r="J1675" s="602">
        <v>1</v>
      </c>
    </row>
    <row r="1676" spans="1:10" s="193" customFormat="1" ht="12.75" customHeight="1">
      <c r="A1676" s="600" t="s">
        <v>6311</v>
      </c>
      <c r="B1676" s="601">
        <v>4</v>
      </c>
      <c r="C1676" s="600" t="s">
        <v>144</v>
      </c>
      <c r="D1676" s="600" t="s">
        <v>83</v>
      </c>
      <c r="E1676" s="600" t="s">
        <v>1207</v>
      </c>
      <c r="F1676" s="602">
        <v>7</v>
      </c>
      <c r="G1676" s="602">
        <v>0</v>
      </c>
      <c r="H1676" s="602">
        <v>4</v>
      </c>
      <c r="I1676" s="602">
        <v>3</v>
      </c>
      <c r="J1676" s="602">
        <v>0</v>
      </c>
    </row>
    <row r="1677" spans="1:10" s="193" customFormat="1" ht="12.75">
      <c r="A1677" s="600" t="s">
        <v>6312</v>
      </c>
      <c r="B1677" s="601">
        <v>4</v>
      </c>
      <c r="C1677" s="600" t="s">
        <v>144</v>
      </c>
      <c r="D1677" s="600" t="s">
        <v>84</v>
      </c>
      <c r="E1677" s="600" t="s">
        <v>1207</v>
      </c>
      <c r="F1677" s="602">
        <v>23</v>
      </c>
      <c r="G1677" s="602">
        <v>1</v>
      </c>
      <c r="H1677" s="602">
        <v>15</v>
      </c>
      <c r="I1677" s="602">
        <v>6</v>
      </c>
      <c r="J1677" s="602">
        <v>1</v>
      </c>
    </row>
    <row r="1678" spans="1:10" s="193" customFormat="1" ht="12.75" customHeight="1">
      <c r="A1678" s="600" t="s">
        <v>6313</v>
      </c>
      <c r="B1678" s="601">
        <v>4</v>
      </c>
      <c r="C1678" s="600" t="s">
        <v>144</v>
      </c>
      <c r="D1678" s="600" t="s">
        <v>179</v>
      </c>
      <c r="E1678" s="600" t="s">
        <v>1207</v>
      </c>
      <c r="F1678" s="602">
        <v>1</v>
      </c>
      <c r="G1678" s="602">
        <v>0</v>
      </c>
      <c r="H1678" s="602">
        <v>1</v>
      </c>
      <c r="I1678" s="602">
        <v>0</v>
      </c>
      <c r="J1678" s="602">
        <v>0</v>
      </c>
    </row>
    <row r="1679" spans="1:10" s="193" customFormat="1" ht="12.75" customHeight="1">
      <c r="A1679" s="600" t="s">
        <v>6314</v>
      </c>
      <c r="B1679" s="601">
        <v>4</v>
      </c>
      <c r="C1679" s="600" t="s">
        <v>144</v>
      </c>
      <c r="D1679" s="600" t="s">
        <v>35</v>
      </c>
      <c r="E1679" s="600" t="s">
        <v>1207</v>
      </c>
      <c r="F1679" s="602">
        <v>9</v>
      </c>
      <c r="G1679" s="602">
        <v>0</v>
      </c>
      <c r="H1679" s="602">
        <v>6</v>
      </c>
      <c r="I1679" s="602">
        <v>2</v>
      </c>
      <c r="J1679" s="602">
        <v>1</v>
      </c>
    </row>
    <row r="1680" spans="1:10" s="193" customFormat="1" ht="12.75" customHeight="1">
      <c r="A1680" s="600" t="s">
        <v>6315</v>
      </c>
      <c r="B1680" s="601">
        <v>4</v>
      </c>
      <c r="C1680" s="600" t="s">
        <v>144</v>
      </c>
      <c r="D1680" s="600" t="s">
        <v>190</v>
      </c>
      <c r="E1680" s="600" t="s">
        <v>1207</v>
      </c>
      <c r="F1680" s="602">
        <v>41</v>
      </c>
      <c r="G1680" s="602">
        <v>1</v>
      </c>
      <c r="H1680" s="602">
        <v>33</v>
      </c>
      <c r="I1680" s="602">
        <v>5</v>
      </c>
      <c r="J1680" s="602">
        <v>2</v>
      </c>
    </row>
    <row r="1681" spans="1:10" s="193" customFormat="1" ht="12.75" customHeight="1">
      <c r="A1681" s="600" t="s">
        <v>6316</v>
      </c>
      <c r="B1681" s="601">
        <v>4</v>
      </c>
      <c r="C1681" s="600" t="s">
        <v>144</v>
      </c>
      <c r="D1681" s="600" t="s">
        <v>93</v>
      </c>
      <c r="E1681" s="600" t="s">
        <v>1207</v>
      </c>
      <c r="F1681" s="602">
        <v>10</v>
      </c>
      <c r="G1681" s="602">
        <v>0</v>
      </c>
      <c r="H1681" s="602">
        <v>4</v>
      </c>
      <c r="I1681" s="602">
        <v>6</v>
      </c>
      <c r="J1681" s="602">
        <v>0</v>
      </c>
    </row>
    <row r="1682" spans="1:10" s="193" customFormat="1" ht="12.75" customHeight="1">
      <c r="A1682" s="600" t="s">
        <v>6317</v>
      </c>
      <c r="B1682" s="601">
        <v>4</v>
      </c>
      <c r="C1682" s="600" t="s">
        <v>144</v>
      </c>
      <c r="D1682" s="600" t="s">
        <v>209</v>
      </c>
      <c r="E1682" s="600" t="s">
        <v>1207</v>
      </c>
      <c r="F1682" s="602">
        <v>9</v>
      </c>
      <c r="G1682" s="602">
        <v>0</v>
      </c>
      <c r="H1682" s="602">
        <v>7</v>
      </c>
      <c r="I1682" s="602">
        <v>2</v>
      </c>
      <c r="J1682" s="602">
        <v>0</v>
      </c>
    </row>
    <row r="1683" spans="1:10" s="193" customFormat="1" ht="12.75" customHeight="1">
      <c r="A1683" s="600" t="s">
        <v>6318</v>
      </c>
      <c r="B1683" s="601">
        <v>4</v>
      </c>
      <c r="C1683" s="600" t="s">
        <v>144</v>
      </c>
      <c r="D1683" s="600" t="s">
        <v>210</v>
      </c>
      <c r="E1683" s="600" t="s">
        <v>1207</v>
      </c>
      <c r="F1683" s="602">
        <v>11</v>
      </c>
      <c r="G1683" s="602">
        <v>3</v>
      </c>
      <c r="H1683" s="602">
        <v>5</v>
      </c>
      <c r="I1683" s="602">
        <v>3</v>
      </c>
      <c r="J1683" s="602">
        <v>0</v>
      </c>
    </row>
    <row r="1684" spans="1:10" s="193" customFormat="1" ht="12.75" customHeight="1">
      <c r="A1684" s="600" t="s">
        <v>6319</v>
      </c>
      <c r="B1684" s="601">
        <v>4</v>
      </c>
      <c r="C1684" s="600" t="s">
        <v>144</v>
      </c>
      <c r="D1684" s="600" t="s">
        <v>191</v>
      </c>
      <c r="E1684" s="600" t="s">
        <v>1207</v>
      </c>
      <c r="F1684" s="602">
        <v>1</v>
      </c>
      <c r="G1684" s="602">
        <v>0</v>
      </c>
      <c r="H1684" s="602">
        <v>1</v>
      </c>
      <c r="I1684" s="602">
        <v>0</v>
      </c>
      <c r="J1684" s="602">
        <v>0</v>
      </c>
    </row>
    <row r="1685" spans="1:10" s="193" customFormat="1" ht="12.75" customHeight="1">
      <c r="A1685" s="600" t="s">
        <v>6320</v>
      </c>
      <c r="B1685" s="601">
        <v>4</v>
      </c>
      <c r="C1685" s="600" t="s">
        <v>144</v>
      </c>
      <c r="D1685" s="600" t="s">
        <v>192</v>
      </c>
      <c r="E1685" s="600" t="s">
        <v>1207</v>
      </c>
      <c r="F1685" s="602">
        <v>10</v>
      </c>
      <c r="G1685" s="602">
        <v>0</v>
      </c>
      <c r="H1685" s="602">
        <v>9</v>
      </c>
      <c r="I1685" s="602">
        <v>0</v>
      </c>
      <c r="J1685" s="602">
        <v>1</v>
      </c>
    </row>
    <row r="1686" spans="1:10" s="193" customFormat="1" ht="12.75" customHeight="1">
      <c r="A1686" s="600" t="s">
        <v>6321</v>
      </c>
      <c r="B1686" s="601">
        <v>4</v>
      </c>
      <c r="C1686" s="600" t="s">
        <v>144</v>
      </c>
      <c r="D1686" s="600" t="s">
        <v>152</v>
      </c>
      <c r="E1686" s="600" t="s">
        <v>1207</v>
      </c>
      <c r="F1686" s="602">
        <v>11</v>
      </c>
      <c r="G1686" s="602">
        <v>1</v>
      </c>
      <c r="H1686" s="602">
        <v>8</v>
      </c>
      <c r="I1686" s="602">
        <v>1</v>
      </c>
      <c r="J1686" s="602">
        <v>1</v>
      </c>
    </row>
    <row r="1687" spans="1:10" s="193" customFormat="1" ht="12.75" customHeight="1">
      <c r="A1687" s="600" t="s">
        <v>6322</v>
      </c>
      <c r="B1687" s="601">
        <v>4</v>
      </c>
      <c r="C1687" s="600" t="s">
        <v>144</v>
      </c>
      <c r="D1687" s="600" t="s">
        <v>168</v>
      </c>
      <c r="E1687" s="600" t="s">
        <v>1207</v>
      </c>
      <c r="F1687" s="602">
        <v>4</v>
      </c>
      <c r="G1687" s="602">
        <v>0</v>
      </c>
      <c r="H1687" s="602">
        <v>3</v>
      </c>
      <c r="I1687" s="602">
        <v>1</v>
      </c>
      <c r="J1687" s="602">
        <v>0</v>
      </c>
    </row>
    <row r="1688" spans="1:10" s="193" customFormat="1" ht="12.75" customHeight="1">
      <c r="A1688" s="600" t="s">
        <v>6323</v>
      </c>
      <c r="B1688" s="601">
        <v>4</v>
      </c>
      <c r="C1688" s="600" t="s">
        <v>144</v>
      </c>
      <c r="D1688" s="600" t="s">
        <v>153</v>
      </c>
      <c r="E1688" s="600" t="s">
        <v>1207</v>
      </c>
      <c r="F1688" s="602">
        <v>7</v>
      </c>
      <c r="G1688" s="602">
        <v>0</v>
      </c>
      <c r="H1688" s="602">
        <v>5</v>
      </c>
      <c r="I1688" s="602">
        <v>1</v>
      </c>
      <c r="J1688" s="602">
        <v>1</v>
      </c>
    </row>
    <row r="1689" spans="1:10" s="193" customFormat="1" ht="12.75" customHeight="1">
      <c r="A1689" s="600" t="s">
        <v>6324</v>
      </c>
      <c r="B1689" s="601">
        <v>4</v>
      </c>
      <c r="C1689" s="600" t="s">
        <v>144</v>
      </c>
      <c r="D1689" s="600" t="s">
        <v>36</v>
      </c>
      <c r="E1689" s="600" t="s">
        <v>1207</v>
      </c>
      <c r="F1689" s="602">
        <v>6</v>
      </c>
      <c r="G1689" s="602">
        <v>0</v>
      </c>
      <c r="H1689" s="602">
        <v>3</v>
      </c>
      <c r="I1689" s="602">
        <v>3</v>
      </c>
      <c r="J1689" s="602">
        <v>0</v>
      </c>
    </row>
    <row r="1690" spans="1:10" s="193" customFormat="1" ht="12.75" customHeight="1">
      <c r="A1690" s="600" t="s">
        <v>6325</v>
      </c>
      <c r="B1690" s="601">
        <v>4</v>
      </c>
      <c r="C1690" s="600" t="s">
        <v>144</v>
      </c>
      <c r="D1690" s="600" t="s">
        <v>62</v>
      </c>
      <c r="E1690" s="600" t="s">
        <v>1207</v>
      </c>
      <c r="F1690" s="602">
        <v>9</v>
      </c>
      <c r="G1690" s="602">
        <v>2</v>
      </c>
      <c r="H1690" s="602">
        <v>3</v>
      </c>
      <c r="I1690" s="602">
        <v>4</v>
      </c>
      <c r="J1690" s="602">
        <v>0</v>
      </c>
    </row>
    <row r="1691" spans="1:10" s="193" customFormat="1" ht="12.75" customHeight="1">
      <c r="A1691" s="600" t="s">
        <v>6326</v>
      </c>
      <c r="B1691" s="601">
        <v>4</v>
      </c>
      <c r="C1691" s="600" t="s">
        <v>144</v>
      </c>
      <c r="D1691" s="600" t="s">
        <v>85</v>
      </c>
      <c r="E1691" s="600" t="s">
        <v>1207</v>
      </c>
      <c r="F1691" s="602">
        <v>7</v>
      </c>
      <c r="G1691" s="602">
        <v>3</v>
      </c>
      <c r="H1691" s="602">
        <v>2</v>
      </c>
      <c r="I1691" s="602">
        <v>1</v>
      </c>
      <c r="J1691" s="602">
        <v>1</v>
      </c>
    </row>
    <row r="1692" spans="1:10" s="193" customFormat="1" ht="12.75" customHeight="1">
      <c r="A1692" s="600" t="s">
        <v>6327</v>
      </c>
      <c r="B1692" s="601">
        <v>4</v>
      </c>
      <c r="C1692" s="600" t="s">
        <v>144</v>
      </c>
      <c r="D1692" s="600" t="s">
        <v>37</v>
      </c>
      <c r="E1692" s="600" t="s">
        <v>1207</v>
      </c>
      <c r="F1692" s="602">
        <v>5</v>
      </c>
      <c r="G1692" s="602">
        <v>0</v>
      </c>
      <c r="H1692" s="602">
        <v>3</v>
      </c>
      <c r="I1692" s="602">
        <v>0</v>
      </c>
      <c r="J1692" s="602">
        <v>2</v>
      </c>
    </row>
    <row r="1693" spans="1:10" s="193" customFormat="1" ht="12.75" customHeight="1">
      <c r="A1693" s="600" t="s">
        <v>6328</v>
      </c>
      <c r="B1693" s="601">
        <v>4</v>
      </c>
      <c r="C1693" s="600" t="s">
        <v>144</v>
      </c>
      <c r="D1693" s="600" t="s">
        <v>220</v>
      </c>
      <c r="E1693" s="600" t="s">
        <v>1207</v>
      </c>
      <c r="F1693" s="602">
        <v>6</v>
      </c>
      <c r="G1693" s="602">
        <v>0</v>
      </c>
      <c r="H1693" s="602">
        <v>4</v>
      </c>
      <c r="I1693" s="602">
        <v>2</v>
      </c>
      <c r="J1693" s="602">
        <v>0</v>
      </c>
    </row>
    <row r="1694" spans="1:10" s="193" customFormat="1" ht="12.75" customHeight="1">
      <c r="A1694" s="600" t="s">
        <v>6329</v>
      </c>
      <c r="B1694" s="601">
        <v>4</v>
      </c>
      <c r="C1694" s="600" t="s">
        <v>144</v>
      </c>
      <c r="D1694" s="600" t="s">
        <v>38</v>
      </c>
      <c r="E1694" s="600" t="s">
        <v>1207</v>
      </c>
      <c r="F1694" s="602">
        <v>4</v>
      </c>
      <c r="G1694" s="602">
        <v>0</v>
      </c>
      <c r="H1694" s="602">
        <v>1</v>
      </c>
      <c r="I1694" s="602">
        <v>3</v>
      </c>
      <c r="J1694" s="602">
        <v>0</v>
      </c>
    </row>
    <row r="1695" spans="1:10" s="193" customFormat="1" ht="12.75" customHeight="1">
      <c r="A1695" s="600" t="s">
        <v>6330</v>
      </c>
      <c r="B1695" s="601">
        <v>4</v>
      </c>
      <c r="C1695" s="600" t="s">
        <v>144</v>
      </c>
      <c r="D1695" s="600" t="s">
        <v>63</v>
      </c>
      <c r="E1695" s="600" t="s">
        <v>1207</v>
      </c>
      <c r="F1695" s="602">
        <v>8</v>
      </c>
      <c r="G1695" s="602">
        <v>2</v>
      </c>
      <c r="H1695" s="602">
        <v>6</v>
      </c>
      <c r="I1695" s="602">
        <v>0</v>
      </c>
      <c r="J1695" s="602">
        <v>0</v>
      </c>
    </row>
    <row r="1696" spans="1:10" s="193" customFormat="1" ht="12.75" customHeight="1">
      <c r="A1696" s="600" t="s">
        <v>6331</v>
      </c>
      <c r="B1696" s="601">
        <v>4</v>
      </c>
      <c r="C1696" s="600" t="s">
        <v>144</v>
      </c>
      <c r="D1696" s="600" t="s">
        <v>221</v>
      </c>
      <c r="E1696" s="600" t="s">
        <v>1207</v>
      </c>
      <c r="F1696" s="602">
        <v>9</v>
      </c>
      <c r="G1696" s="602">
        <v>0</v>
      </c>
      <c r="H1696" s="602">
        <v>7</v>
      </c>
      <c r="I1696" s="602">
        <v>2</v>
      </c>
      <c r="J1696" s="602">
        <v>0</v>
      </c>
    </row>
    <row r="1697" spans="1:10" s="193" customFormat="1" ht="12.75" customHeight="1">
      <c r="A1697" s="600" t="s">
        <v>6332</v>
      </c>
      <c r="B1697" s="601">
        <v>4</v>
      </c>
      <c r="C1697" s="600" t="s">
        <v>144</v>
      </c>
      <c r="D1697" s="600" t="s">
        <v>193</v>
      </c>
      <c r="E1697" s="600" t="s">
        <v>1207</v>
      </c>
      <c r="F1697" s="602">
        <v>7</v>
      </c>
      <c r="G1697" s="602">
        <v>0</v>
      </c>
      <c r="H1697" s="602">
        <v>5</v>
      </c>
      <c r="I1697" s="602">
        <v>2</v>
      </c>
      <c r="J1697" s="602">
        <v>0</v>
      </c>
    </row>
    <row r="1698" spans="1:10" s="193" customFormat="1" ht="12.75" customHeight="1">
      <c r="A1698" s="600" t="s">
        <v>6333</v>
      </c>
      <c r="B1698" s="601">
        <v>4</v>
      </c>
      <c r="C1698" s="600" t="s">
        <v>144</v>
      </c>
      <c r="D1698" s="600" t="s">
        <v>222</v>
      </c>
      <c r="E1698" s="600" t="s">
        <v>1207</v>
      </c>
      <c r="F1698" s="602">
        <v>18</v>
      </c>
      <c r="G1698" s="602">
        <v>0</v>
      </c>
      <c r="H1698" s="602">
        <v>6</v>
      </c>
      <c r="I1698" s="602">
        <v>11</v>
      </c>
      <c r="J1698" s="602">
        <v>1</v>
      </c>
    </row>
    <row r="1699" spans="1:10" s="193" customFormat="1" ht="12.75" customHeight="1">
      <c r="A1699" s="600" t="s">
        <v>6334</v>
      </c>
      <c r="B1699" s="601">
        <v>4</v>
      </c>
      <c r="C1699" s="600" t="s">
        <v>144</v>
      </c>
      <c r="D1699" s="600" t="s">
        <v>211</v>
      </c>
      <c r="E1699" s="600" t="s">
        <v>1207</v>
      </c>
      <c r="F1699" s="602">
        <v>33</v>
      </c>
      <c r="G1699" s="602">
        <v>0</v>
      </c>
      <c r="H1699" s="602">
        <v>17</v>
      </c>
      <c r="I1699" s="602">
        <v>15</v>
      </c>
      <c r="J1699" s="602">
        <v>1</v>
      </c>
    </row>
    <row r="1700" spans="1:10" s="193" customFormat="1" ht="12.75" customHeight="1">
      <c r="A1700" s="600" t="s">
        <v>6335</v>
      </c>
      <c r="B1700" s="601">
        <v>4</v>
      </c>
      <c r="C1700" s="600" t="s">
        <v>144</v>
      </c>
      <c r="D1700" s="600" t="s">
        <v>212</v>
      </c>
      <c r="E1700" s="600" t="s">
        <v>1207</v>
      </c>
      <c r="F1700" s="602">
        <v>9</v>
      </c>
      <c r="G1700" s="602">
        <v>0</v>
      </c>
      <c r="H1700" s="602">
        <v>8</v>
      </c>
      <c r="I1700" s="602">
        <v>1</v>
      </c>
      <c r="J1700" s="602">
        <v>0</v>
      </c>
    </row>
    <row r="1701" spans="1:10" s="193" customFormat="1" ht="12.75" customHeight="1">
      <c r="A1701" s="600" t="s">
        <v>6336</v>
      </c>
      <c r="B1701" s="601">
        <v>4</v>
      </c>
      <c r="C1701" s="600" t="s">
        <v>144</v>
      </c>
      <c r="D1701" s="600" t="s">
        <v>169</v>
      </c>
      <c r="E1701" s="600" t="s">
        <v>1207</v>
      </c>
      <c r="F1701" s="602">
        <v>7</v>
      </c>
      <c r="G1701" s="602">
        <v>0</v>
      </c>
      <c r="H1701" s="602">
        <v>3</v>
      </c>
      <c r="I1701" s="602">
        <v>4</v>
      </c>
      <c r="J1701" s="602">
        <v>0</v>
      </c>
    </row>
    <row r="1702" spans="1:10" s="193" customFormat="1" ht="12.75" customHeight="1">
      <c r="A1702" s="600" t="s">
        <v>6337</v>
      </c>
      <c r="B1702" s="601">
        <v>4</v>
      </c>
      <c r="C1702" s="600" t="s">
        <v>144</v>
      </c>
      <c r="D1702" s="600" t="s">
        <v>194</v>
      </c>
      <c r="E1702" s="600" t="s">
        <v>1207</v>
      </c>
      <c r="F1702" s="602">
        <v>13</v>
      </c>
      <c r="G1702" s="602">
        <v>1</v>
      </c>
      <c r="H1702" s="602">
        <v>8</v>
      </c>
      <c r="I1702" s="602">
        <v>4</v>
      </c>
      <c r="J1702" s="602">
        <v>0</v>
      </c>
    </row>
    <row r="1703" spans="1:10" s="193" customFormat="1" ht="12.75" customHeight="1">
      <c r="A1703" s="600" t="s">
        <v>6338</v>
      </c>
      <c r="B1703" s="601">
        <v>4</v>
      </c>
      <c r="C1703" s="600" t="s">
        <v>144</v>
      </c>
      <c r="D1703" s="600" t="s">
        <v>94</v>
      </c>
      <c r="E1703" s="600" t="s">
        <v>1207</v>
      </c>
      <c r="F1703" s="602">
        <v>6</v>
      </c>
      <c r="G1703" s="602">
        <v>1</v>
      </c>
      <c r="H1703" s="602">
        <v>3</v>
      </c>
      <c r="I1703" s="602">
        <v>1</v>
      </c>
      <c r="J1703" s="602">
        <v>1</v>
      </c>
    </row>
    <row r="1704" spans="1:10" s="193" customFormat="1" ht="12.75" customHeight="1">
      <c r="A1704" s="600" t="s">
        <v>6339</v>
      </c>
      <c r="B1704" s="601">
        <v>4</v>
      </c>
      <c r="C1704" s="600" t="s">
        <v>144</v>
      </c>
      <c r="D1704" s="600" t="s">
        <v>154</v>
      </c>
      <c r="E1704" s="600" t="s">
        <v>1207</v>
      </c>
      <c r="F1704" s="602">
        <v>7</v>
      </c>
      <c r="G1704" s="602">
        <v>0</v>
      </c>
      <c r="H1704" s="602">
        <v>6</v>
      </c>
      <c r="I1704" s="602">
        <v>1</v>
      </c>
      <c r="J1704" s="602">
        <v>0</v>
      </c>
    </row>
    <row r="1705" spans="1:10" s="193" customFormat="1" ht="12.75" customHeight="1">
      <c r="A1705" s="600" t="s">
        <v>6340</v>
      </c>
      <c r="B1705" s="601">
        <v>4</v>
      </c>
      <c r="C1705" s="600" t="s">
        <v>144</v>
      </c>
      <c r="D1705" s="600" t="s">
        <v>39</v>
      </c>
      <c r="E1705" s="600" t="s">
        <v>1207</v>
      </c>
      <c r="F1705" s="602">
        <v>2</v>
      </c>
      <c r="G1705" s="602">
        <v>0</v>
      </c>
      <c r="H1705" s="602">
        <v>2</v>
      </c>
      <c r="I1705" s="602">
        <v>0</v>
      </c>
      <c r="J1705" s="602">
        <v>0</v>
      </c>
    </row>
    <row r="1706" spans="1:10" s="193" customFormat="1" ht="12.75" customHeight="1">
      <c r="A1706" s="600" t="s">
        <v>6341</v>
      </c>
      <c r="B1706" s="601">
        <v>4</v>
      </c>
      <c r="C1706" s="600" t="s">
        <v>144</v>
      </c>
      <c r="D1706" s="600" t="s">
        <v>223</v>
      </c>
      <c r="E1706" s="600" t="s">
        <v>1207</v>
      </c>
      <c r="F1706" s="602">
        <v>44</v>
      </c>
      <c r="G1706" s="602">
        <v>4</v>
      </c>
      <c r="H1706" s="602">
        <v>28</v>
      </c>
      <c r="I1706" s="602">
        <v>9</v>
      </c>
      <c r="J1706" s="602">
        <v>3</v>
      </c>
    </row>
    <row r="1707" spans="1:10" s="193" customFormat="1" ht="12.75" customHeight="1">
      <c r="A1707" s="600" t="s">
        <v>6342</v>
      </c>
      <c r="B1707" s="601">
        <v>4</v>
      </c>
      <c r="C1707" s="600" t="s">
        <v>144</v>
      </c>
      <c r="D1707" s="600" t="s">
        <v>40</v>
      </c>
      <c r="E1707" s="600" t="s">
        <v>1207</v>
      </c>
      <c r="F1707" s="602">
        <v>9</v>
      </c>
      <c r="G1707" s="602">
        <v>0</v>
      </c>
      <c r="H1707" s="602">
        <v>6</v>
      </c>
      <c r="I1707" s="602">
        <v>2</v>
      </c>
      <c r="J1707" s="602">
        <v>1</v>
      </c>
    </row>
    <row r="1708" spans="1:10" s="193" customFormat="1" ht="12.75" customHeight="1">
      <c r="A1708" s="600" t="s">
        <v>6343</v>
      </c>
      <c r="B1708" s="601">
        <v>4</v>
      </c>
      <c r="C1708" s="600" t="s">
        <v>144</v>
      </c>
      <c r="D1708" s="600" t="s">
        <v>21</v>
      </c>
      <c r="E1708" s="600" t="s">
        <v>1207</v>
      </c>
      <c r="F1708" s="602">
        <v>6</v>
      </c>
      <c r="G1708" s="602">
        <v>0</v>
      </c>
      <c r="H1708" s="602">
        <v>3</v>
      </c>
      <c r="I1708" s="602">
        <v>3</v>
      </c>
      <c r="J1708" s="602">
        <v>0</v>
      </c>
    </row>
    <row r="1709" spans="1:10" s="193" customFormat="1" ht="12.75" customHeight="1">
      <c r="A1709" s="600" t="s">
        <v>6344</v>
      </c>
      <c r="B1709" s="601">
        <v>4</v>
      </c>
      <c r="C1709" s="600" t="s">
        <v>144</v>
      </c>
      <c r="D1709" s="600" t="s">
        <v>224</v>
      </c>
      <c r="E1709" s="600" t="s">
        <v>1207</v>
      </c>
      <c r="F1709" s="602">
        <v>3</v>
      </c>
      <c r="G1709" s="602">
        <v>0</v>
      </c>
      <c r="H1709" s="602">
        <v>3</v>
      </c>
      <c r="I1709" s="602">
        <v>0</v>
      </c>
      <c r="J1709" s="602">
        <v>0</v>
      </c>
    </row>
    <row r="1710" spans="1:10" s="193" customFormat="1" ht="12.75" customHeight="1">
      <c r="A1710" s="600" t="s">
        <v>6345</v>
      </c>
      <c r="B1710" s="601">
        <v>4</v>
      </c>
      <c r="C1710" s="600" t="s">
        <v>144</v>
      </c>
      <c r="D1710" s="600" t="s">
        <v>95</v>
      </c>
      <c r="E1710" s="600" t="s">
        <v>1207</v>
      </c>
      <c r="F1710" s="602">
        <v>23</v>
      </c>
      <c r="G1710" s="602">
        <v>1</v>
      </c>
      <c r="H1710" s="602">
        <v>13</v>
      </c>
      <c r="I1710" s="602">
        <v>9</v>
      </c>
      <c r="J1710" s="602">
        <v>0</v>
      </c>
    </row>
    <row r="1711" spans="1:10" s="193" customFormat="1" ht="12.75" customHeight="1">
      <c r="A1711" s="600" t="s">
        <v>6346</v>
      </c>
      <c r="B1711" s="601">
        <v>4</v>
      </c>
      <c r="C1711" s="600" t="s">
        <v>144</v>
      </c>
      <c r="D1711" s="600" t="s">
        <v>22</v>
      </c>
      <c r="E1711" s="600" t="s">
        <v>1207</v>
      </c>
      <c r="F1711" s="602">
        <v>17</v>
      </c>
      <c r="G1711" s="602">
        <v>0</v>
      </c>
      <c r="H1711" s="602">
        <v>11</v>
      </c>
      <c r="I1711" s="602">
        <v>6</v>
      </c>
      <c r="J1711" s="602">
        <v>0</v>
      </c>
    </row>
    <row r="1712" spans="1:10" s="193" customFormat="1" ht="12.75" customHeight="1">
      <c r="A1712" s="600" t="s">
        <v>6347</v>
      </c>
      <c r="B1712" s="601">
        <v>4</v>
      </c>
      <c r="C1712" s="600" t="s">
        <v>144</v>
      </c>
      <c r="D1712" s="600" t="s">
        <v>195</v>
      </c>
      <c r="E1712" s="600" t="s">
        <v>1207</v>
      </c>
      <c r="F1712" s="602">
        <v>77</v>
      </c>
      <c r="G1712" s="602">
        <v>2</v>
      </c>
      <c r="H1712" s="602">
        <v>61</v>
      </c>
      <c r="I1712" s="602">
        <v>14</v>
      </c>
      <c r="J1712" s="602">
        <v>0</v>
      </c>
    </row>
    <row r="1713" spans="1:10" s="193" customFormat="1" ht="12.75" customHeight="1">
      <c r="A1713" s="600" t="s">
        <v>6348</v>
      </c>
      <c r="B1713" s="601">
        <v>4</v>
      </c>
      <c r="C1713" s="600" t="s">
        <v>144</v>
      </c>
      <c r="D1713" s="600" t="s">
        <v>155</v>
      </c>
      <c r="E1713" s="600" t="s">
        <v>1207</v>
      </c>
      <c r="F1713" s="602">
        <v>15</v>
      </c>
      <c r="G1713" s="602">
        <v>1</v>
      </c>
      <c r="H1713" s="602">
        <v>11</v>
      </c>
      <c r="I1713" s="602">
        <v>3</v>
      </c>
      <c r="J1713" s="602">
        <v>0</v>
      </c>
    </row>
    <row r="1714" spans="1:10" s="193" customFormat="1" ht="12.75" customHeight="1">
      <c r="A1714" s="600" t="s">
        <v>6349</v>
      </c>
      <c r="B1714" s="601">
        <v>4</v>
      </c>
      <c r="C1714" s="600" t="s">
        <v>144</v>
      </c>
      <c r="D1714" s="600" t="s">
        <v>213</v>
      </c>
      <c r="E1714" s="600" t="s">
        <v>1207</v>
      </c>
      <c r="F1714" s="602">
        <v>19</v>
      </c>
      <c r="G1714" s="602">
        <v>1</v>
      </c>
      <c r="H1714" s="602">
        <v>12</v>
      </c>
      <c r="I1714" s="602">
        <v>6</v>
      </c>
      <c r="J1714" s="602">
        <v>0</v>
      </c>
    </row>
    <row r="1715" spans="1:10" s="193" customFormat="1" ht="12.75" customHeight="1">
      <c r="A1715" s="600" t="s">
        <v>6350</v>
      </c>
      <c r="B1715" s="601">
        <v>4</v>
      </c>
      <c r="C1715" s="600" t="s">
        <v>144</v>
      </c>
      <c r="D1715" s="600" t="s">
        <v>41</v>
      </c>
      <c r="E1715" s="600" t="s">
        <v>1207</v>
      </c>
      <c r="F1715" s="602">
        <v>14</v>
      </c>
      <c r="G1715" s="602">
        <v>1</v>
      </c>
      <c r="H1715" s="602">
        <v>7</v>
      </c>
      <c r="I1715" s="602">
        <v>6</v>
      </c>
      <c r="J1715" s="602">
        <v>0</v>
      </c>
    </row>
    <row r="1716" spans="1:10" s="193" customFormat="1" ht="12.75" customHeight="1">
      <c r="A1716" s="600" t="s">
        <v>6351</v>
      </c>
      <c r="B1716" s="601">
        <v>4</v>
      </c>
      <c r="C1716" s="600" t="s">
        <v>144</v>
      </c>
      <c r="D1716" s="600" t="s">
        <v>225</v>
      </c>
      <c r="E1716" s="600" t="s">
        <v>1207</v>
      </c>
      <c r="F1716" s="602">
        <v>4</v>
      </c>
      <c r="G1716" s="602">
        <v>0</v>
      </c>
      <c r="H1716" s="602">
        <v>2</v>
      </c>
      <c r="I1716" s="602">
        <v>1</v>
      </c>
      <c r="J1716" s="602">
        <v>1</v>
      </c>
    </row>
    <row r="1717" spans="1:10" s="193" customFormat="1" ht="12.75" customHeight="1">
      <c r="A1717" s="600" t="s">
        <v>6352</v>
      </c>
      <c r="B1717" s="601">
        <v>4</v>
      </c>
      <c r="C1717" s="600" t="s">
        <v>144</v>
      </c>
      <c r="D1717" s="600" t="s">
        <v>96</v>
      </c>
      <c r="E1717" s="600" t="s">
        <v>1207</v>
      </c>
      <c r="F1717" s="602">
        <v>5</v>
      </c>
      <c r="G1717" s="602">
        <v>0</v>
      </c>
      <c r="H1717" s="602">
        <v>4</v>
      </c>
      <c r="I1717" s="602">
        <v>1</v>
      </c>
      <c r="J1717" s="602">
        <v>0</v>
      </c>
    </row>
    <row r="1718" spans="1:10" s="193" customFormat="1" ht="12.75" customHeight="1">
      <c r="A1718" s="600" t="s">
        <v>6353</v>
      </c>
      <c r="B1718" s="601">
        <v>4</v>
      </c>
      <c r="C1718" s="600" t="s">
        <v>144</v>
      </c>
      <c r="D1718" s="600" t="s">
        <v>214</v>
      </c>
      <c r="E1718" s="600" t="s">
        <v>1207</v>
      </c>
      <c r="F1718" s="602">
        <v>5</v>
      </c>
      <c r="G1718" s="602">
        <v>0</v>
      </c>
      <c r="H1718" s="602">
        <v>3</v>
      </c>
      <c r="I1718" s="602">
        <v>2</v>
      </c>
      <c r="J1718" s="602">
        <v>0</v>
      </c>
    </row>
    <row r="1719" spans="1:10" s="193" customFormat="1" ht="12.75" customHeight="1">
      <c r="A1719" s="600" t="s">
        <v>6354</v>
      </c>
      <c r="B1719" s="601">
        <v>4</v>
      </c>
      <c r="C1719" s="600" t="s">
        <v>144</v>
      </c>
      <c r="D1719" s="600" t="s">
        <v>156</v>
      </c>
      <c r="E1719" s="600" t="s">
        <v>1207</v>
      </c>
      <c r="F1719" s="602">
        <v>2</v>
      </c>
      <c r="G1719" s="602">
        <v>0</v>
      </c>
      <c r="H1719" s="602">
        <v>2</v>
      </c>
      <c r="I1719" s="602">
        <v>0</v>
      </c>
      <c r="J1719" s="602">
        <v>0</v>
      </c>
    </row>
    <row r="1720" spans="1:10" s="193" customFormat="1" ht="12.75" customHeight="1">
      <c r="A1720" s="600" t="s">
        <v>6355</v>
      </c>
      <c r="B1720" s="601">
        <v>4</v>
      </c>
      <c r="C1720" s="600" t="s">
        <v>144</v>
      </c>
      <c r="D1720" s="600" t="s">
        <v>42</v>
      </c>
      <c r="E1720" s="600" t="s">
        <v>1207</v>
      </c>
      <c r="F1720" s="602">
        <v>12</v>
      </c>
      <c r="G1720" s="602">
        <v>0</v>
      </c>
      <c r="H1720" s="602">
        <v>10</v>
      </c>
      <c r="I1720" s="602">
        <v>2</v>
      </c>
      <c r="J1720" s="602">
        <v>0</v>
      </c>
    </row>
    <row r="1721" spans="1:10" s="193" customFormat="1" ht="12.75" customHeight="1">
      <c r="A1721" s="600" t="s">
        <v>6356</v>
      </c>
      <c r="B1721" s="601">
        <v>4</v>
      </c>
      <c r="C1721" s="600" t="s">
        <v>144</v>
      </c>
      <c r="D1721" s="600" t="s">
        <v>64</v>
      </c>
      <c r="E1721" s="600" t="s">
        <v>1207</v>
      </c>
      <c r="F1721" s="602">
        <v>17</v>
      </c>
      <c r="G1721" s="602">
        <v>3</v>
      </c>
      <c r="H1721" s="602">
        <v>7</v>
      </c>
      <c r="I1721" s="602">
        <v>7</v>
      </c>
      <c r="J1721" s="602">
        <v>0</v>
      </c>
    </row>
    <row r="1722" spans="1:10" s="193" customFormat="1" ht="12.75" customHeight="1">
      <c r="A1722" s="600" t="s">
        <v>6357</v>
      </c>
      <c r="B1722" s="601">
        <v>4</v>
      </c>
      <c r="C1722" s="600" t="s">
        <v>144</v>
      </c>
      <c r="D1722" s="600" t="s">
        <v>226</v>
      </c>
      <c r="E1722" s="600" t="s">
        <v>1207</v>
      </c>
      <c r="F1722" s="602">
        <v>8</v>
      </c>
      <c r="G1722" s="602">
        <v>0</v>
      </c>
      <c r="H1722" s="602">
        <v>6</v>
      </c>
      <c r="I1722" s="602">
        <v>2</v>
      </c>
      <c r="J1722" s="602">
        <v>0</v>
      </c>
    </row>
    <row r="1723" spans="1:10" s="193" customFormat="1" ht="12.75" customHeight="1">
      <c r="A1723" s="600" t="s">
        <v>6358</v>
      </c>
      <c r="B1723" s="601">
        <v>4</v>
      </c>
      <c r="C1723" s="600" t="s">
        <v>144</v>
      </c>
      <c r="D1723" s="600" t="s">
        <v>157</v>
      </c>
      <c r="E1723" s="600" t="s">
        <v>1207</v>
      </c>
      <c r="F1723" s="602">
        <v>14</v>
      </c>
      <c r="G1723" s="602">
        <v>0</v>
      </c>
      <c r="H1723" s="602">
        <v>8</v>
      </c>
      <c r="I1723" s="602">
        <v>5</v>
      </c>
      <c r="J1723" s="602">
        <v>1</v>
      </c>
    </row>
    <row r="1724" spans="1:10" s="193" customFormat="1" ht="12.75" customHeight="1">
      <c r="A1724" s="600" t="s">
        <v>6359</v>
      </c>
      <c r="B1724" s="601">
        <v>4</v>
      </c>
      <c r="C1724" s="600" t="s">
        <v>144</v>
      </c>
      <c r="D1724" s="600" t="s">
        <v>158</v>
      </c>
      <c r="E1724" s="600" t="s">
        <v>1207</v>
      </c>
      <c r="F1724" s="602">
        <v>10</v>
      </c>
      <c r="G1724" s="602">
        <v>0</v>
      </c>
      <c r="H1724" s="602">
        <v>7</v>
      </c>
      <c r="I1724" s="602">
        <v>2</v>
      </c>
      <c r="J1724" s="602">
        <v>1</v>
      </c>
    </row>
    <row r="1725" spans="1:10" s="193" customFormat="1" ht="12.75" customHeight="1">
      <c r="A1725" s="600" t="s">
        <v>6360</v>
      </c>
      <c r="B1725" s="601">
        <v>4</v>
      </c>
      <c r="C1725" s="600" t="s">
        <v>144</v>
      </c>
      <c r="D1725" s="600" t="s">
        <v>43</v>
      </c>
      <c r="E1725" s="600" t="s">
        <v>1207</v>
      </c>
      <c r="F1725" s="602">
        <v>4</v>
      </c>
      <c r="G1725" s="602">
        <v>0</v>
      </c>
      <c r="H1725" s="602">
        <v>2</v>
      </c>
      <c r="I1725" s="602">
        <v>2</v>
      </c>
      <c r="J1725" s="602">
        <v>0</v>
      </c>
    </row>
    <row r="1726" spans="1:10" s="193" customFormat="1" ht="12.75" customHeight="1">
      <c r="A1726" s="600" t="s">
        <v>6361</v>
      </c>
      <c r="B1726" s="601">
        <v>4</v>
      </c>
      <c r="C1726" s="600" t="s">
        <v>144</v>
      </c>
      <c r="D1726" s="600" t="s">
        <v>227</v>
      </c>
      <c r="E1726" s="600" t="s">
        <v>1207</v>
      </c>
      <c r="F1726" s="602">
        <v>37</v>
      </c>
      <c r="G1726" s="602">
        <v>4</v>
      </c>
      <c r="H1726" s="602">
        <v>19</v>
      </c>
      <c r="I1726" s="602">
        <v>12</v>
      </c>
      <c r="J1726" s="602">
        <v>2</v>
      </c>
    </row>
    <row r="1727" spans="1:10" s="193" customFormat="1" ht="12.75" customHeight="1">
      <c r="A1727" s="600" t="s">
        <v>6362</v>
      </c>
      <c r="B1727" s="601">
        <v>4</v>
      </c>
      <c r="C1727" s="600" t="s">
        <v>144</v>
      </c>
      <c r="D1727" s="600" t="s">
        <v>196</v>
      </c>
      <c r="E1727" s="600" t="s">
        <v>1207</v>
      </c>
      <c r="F1727" s="602">
        <v>28</v>
      </c>
      <c r="G1727" s="602">
        <v>5</v>
      </c>
      <c r="H1727" s="602">
        <v>14</v>
      </c>
      <c r="I1727" s="602">
        <v>6</v>
      </c>
      <c r="J1727" s="602">
        <v>3</v>
      </c>
    </row>
    <row r="1728" spans="1:10" s="193" customFormat="1" ht="12.75" customHeight="1">
      <c r="A1728" s="600" t="s">
        <v>6363</v>
      </c>
      <c r="B1728" s="601">
        <v>4</v>
      </c>
      <c r="C1728" s="600" t="s">
        <v>144</v>
      </c>
      <c r="D1728" s="600" t="s">
        <v>197</v>
      </c>
      <c r="E1728" s="600" t="s">
        <v>1207</v>
      </c>
      <c r="F1728" s="602">
        <v>49</v>
      </c>
      <c r="G1728" s="602">
        <v>3</v>
      </c>
      <c r="H1728" s="602">
        <v>37</v>
      </c>
      <c r="I1728" s="602">
        <v>6</v>
      </c>
      <c r="J1728" s="602">
        <v>3</v>
      </c>
    </row>
    <row r="1729" spans="1:10" s="193" customFormat="1" ht="12.75" customHeight="1">
      <c r="A1729" s="600" t="s">
        <v>6364</v>
      </c>
      <c r="B1729" s="601">
        <v>4</v>
      </c>
      <c r="C1729" s="600" t="s">
        <v>144</v>
      </c>
      <c r="D1729" s="600" t="s">
        <v>159</v>
      </c>
      <c r="E1729" s="600" t="s">
        <v>1207</v>
      </c>
      <c r="F1729" s="602">
        <v>4</v>
      </c>
      <c r="G1729" s="602">
        <v>0</v>
      </c>
      <c r="H1729" s="602">
        <v>1</v>
      </c>
      <c r="I1729" s="602">
        <v>3</v>
      </c>
      <c r="J1729" s="602">
        <v>0</v>
      </c>
    </row>
    <row r="1730" spans="1:10" s="193" customFormat="1" ht="12.75" customHeight="1">
      <c r="A1730" s="600" t="s">
        <v>6365</v>
      </c>
      <c r="B1730" s="601">
        <v>4</v>
      </c>
      <c r="C1730" s="600" t="s">
        <v>144</v>
      </c>
      <c r="D1730" s="600" t="s">
        <v>44</v>
      </c>
      <c r="E1730" s="600" t="s">
        <v>1207</v>
      </c>
      <c r="F1730" s="602">
        <v>7</v>
      </c>
      <c r="G1730" s="602">
        <v>0</v>
      </c>
      <c r="H1730" s="602">
        <v>5</v>
      </c>
      <c r="I1730" s="602">
        <v>2</v>
      </c>
      <c r="J1730" s="602">
        <v>0</v>
      </c>
    </row>
    <row r="1731" spans="1:10" s="193" customFormat="1" ht="12.75" customHeight="1">
      <c r="A1731" s="600" t="s">
        <v>6366</v>
      </c>
      <c r="B1731" s="601">
        <v>4</v>
      </c>
      <c r="C1731" s="600" t="s">
        <v>144</v>
      </c>
      <c r="D1731" s="600" t="s">
        <v>215</v>
      </c>
      <c r="E1731" s="600" t="s">
        <v>1207</v>
      </c>
      <c r="F1731" s="602">
        <v>42</v>
      </c>
      <c r="G1731" s="602">
        <v>2</v>
      </c>
      <c r="H1731" s="602">
        <v>25</v>
      </c>
      <c r="I1731" s="602">
        <v>13</v>
      </c>
      <c r="J1731" s="602">
        <v>2</v>
      </c>
    </row>
    <row r="1732" spans="1:10" s="193" customFormat="1" ht="12.75" customHeight="1">
      <c r="A1732" s="600" t="s">
        <v>6367</v>
      </c>
      <c r="B1732" s="601">
        <v>4</v>
      </c>
      <c r="C1732" s="600" t="s">
        <v>144</v>
      </c>
      <c r="D1732" s="600" t="s">
        <v>198</v>
      </c>
      <c r="E1732" s="600" t="s">
        <v>1207</v>
      </c>
      <c r="F1732" s="602">
        <v>8</v>
      </c>
      <c r="G1732" s="602">
        <v>1</v>
      </c>
      <c r="H1732" s="602">
        <v>7</v>
      </c>
      <c r="I1732" s="602">
        <v>0</v>
      </c>
      <c r="J1732" s="602">
        <v>0</v>
      </c>
    </row>
    <row r="1733" spans="1:10" s="193" customFormat="1" ht="12.75" customHeight="1">
      <c r="A1733" s="600" t="s">
        <v>6368</v>
      </c>
      <c r="B1733" s="601">
        <v>4</v>
      </c>
      <c r="C1733" s="600" t="s">
        <v>144</v>
      </c>
      <c r="D1733" s="600" t="s">
        <v>180</v>
      </c>
      <c r="E1733" s="600" t="s">
        <v>1207</v>
      </c>
      <c r="F1733" s="602">
        <v>9</v>
      </c>
      <c r="G1733" s="602">
        <v>0</v>
      </c>
      <c r="H1733" s="602">
        <v>4</v>
      </c>
      <c r="I1733" s="602">
        <v>4</v>
      </c>
      <c r="J1733" s="602">
        <v>1</v>
      </c>
    </row>
    <row r="1734" spans="1:10" s="193" customFormat="1" ht="12.75" customHeight="1">
      <c r="A1734" s="600" t="s">
        <v>6369</v>
      </c>
      <c r="B1734" s="601">
        <v>4</v>
      </c>
      <c r="C1734" s="600" t="s">
        <v>144</v>
      </c>
      <c r="D1734" s="600" t="s">
        <v>199</v>
      </c>
      <c r="E1734" s="600" t="s">
        <v>1207</v>
      </c>
      <c r="F1734" s="602">
        <v>21</v>
      </c>
      <c r="G1734" s="602">
        <v>1</v>
      </c>
      <c r="H1734" s="602">
        <v>17</v>
      </c>
      <c r="I1734" s="602">
        <v>3</v>
      </c>
      <c r="J1734" s="602">
        <v>0</v>
      </c>
    </row>
    <row r="1735" spans="1:10" s="193" customFormat="1" ht="12.75" customHeight="1">
      <c r="A1735" s="600" t="s">
        <v>6370</v>
      </c>
      <c r="B1735" s="601">
        <v>4</v>
      </c>
      <c r="C1735" s="600" t="s">
        <v>144</v>
      </c>
      <c r="D1735" s="600" t="s">
        <v>228</v>
      </c>
      <c r="E1735" s="600" t="s">
        <v>1207</v>
      </c>
      <c r="F1735" s="602">
        <v>6</v>
      </c>
      <c r="G1735" s="602">
        <v>1</v>
      </c>
      <c r="H1735" s="602">
        <v>3</v>
      </c>
      <c r="I1735" s="602">
        <v>1</v>
      </c>
      <c r="J1735" s="602">
        <v>1</v>
      </c>
    </row>
    <row r="1736" spans="1:10" s="193" customFormat="1" ht="12.75" customHeight="1">
      <c r="A1736" s="600" t="s">
        <v>6371</v>
      </c>
      <c r="B1736" s="601">
        <v>4</v>
      </c>
      <c r="C1736" s="600" t="s">
        <v>144</v>
      </c>
      <c r="D1736" s="600" t="s">
        <v>229</v>
      </c>
      <c r="E1736" s="600" t="s">
        <v>1207</v>
      </c>
      <c r="F1736" s="602">
        <v>25</v>
      </c>
      <c r="G1736" s="602">
        <v>1</v>
      </c>
      <c r="H1736" s="602">
        <v>14</v>
      </c>
      <c r="I1736" s="602">
        <v>7</v>
      </c>
      <c r="J1736" s="602">
        <v>3</v>
      </c>
    </row>
    <row r="1737" spans="1:10" s="193" customFormat="1" ht="12.75" customHeight="1">
      <c r="A1737" s="600" t="s">
        <v>6372</v>
      </c>
      <c r="B1737" s="601">
        <v>4</v>
      </c>
      <c r="C1737" s="600" t="s">
        <v>144</v>
      </c>
      <c r="D1737" s="600" t="s">
        <v>65</v>
      </c>
      <c r="E1737" s="600" t="s">
        <v>1207</v>
      </c>
      <c r="F1737" s="602">
        <v>13</v>
      </c>
      <c r="G1737" s="602">
        <v>0</v>
      </c>
      <c r="H1737" s="602">
        <v>5</v>
      </c>
      <c r="I1737" s="602">
        <v>7</v>
      </c>
      <c r="J1737" s="602">
        <v>1</v>
      </c>
    </row>
    <row r="1738" spans="1:10" s="193" customFormat="1" ht="12.75">
      <c r="A1738" s="600" t="s">
        <v>5327</v>
      </c>
      <c r="B1738" s="601">
        <v>4</v>
      </c>
      <c r="C1738" s="600" t="s">
        <v>144</v>
      </c>
      <c r="D1738" s="600" t="s">
        <v>66</v>
      </c>
      <c r="E1738" s="600" t="s">
        <v>1206</v>
      </c>
      <c r="F1738" s="602">
        <v>2420</v>
      </c>
      <c r="G1738" s="602">
        <v>114</v>
      </c>
      <c r="H1738" s="602">
        <v>1507</v>
      </c>
      <c r="I1738" s="602">
        <v>670</v>
      </c>
      <c r="J1738" s="602">
        <v>129</v>
      </c>
    </row>
    <row r="1739" spans="1:10" s="193" customFormat="1" ht="12.75" customHeight="1">
      <c r="A1739" s="600" t="s">
        <v>6373</v>
      </c>
      <c r="B1739" s="601">
        <v>4</v>
      </c>
      <c r="C1739" s="600" t="s">
        <v>144</v>
      </c>
      <c r="D1739" s="600" t="s">
        <v>97</v>
      </c>
      <c r="E1739" s="600" t="s">
        <v>1206</v>
      </c>
      <c r="F1739" s="602">
        <v>7</v>
      </c>
      <c r="G1739" s="602">
        <v>0</v>
      </c>
      <c r="H1739" s="602">
        <v>5</v>
      </c>
      <c r="I1739" s="602">
        <v>2</v>
      </c>
      <c r="J1739" s="602">
        <v>0</v>
      </c>
    </row>
    <row r="1740" spans="1:10" s="193" customFormat="1" ht="12.75" customHeight="1">
      <c r="A1740" s="600" t="s">
        <v>6374</v>
      </c>
      <c r="B1740" s="601">
        <v>4</v>
      </c>
      <c r="C1740" s="600" t="s">
        <v>144</v>
      </c>
      <c r="D1740" s="600" t="s">
        <v>98</v>
      </c>
      <c r="E1740" s="600" t="s">
        <v>1206</v>
      </c>
      <c r="F1740" s="602">
        <v>12</v>
      </c>
      <c r="G1740" s="602">
        <v>0</v>
      </c>
      <c r="H1740" s="602">
        <v>10</v>
      </c>
      <c r="I1740" s="602">
        <v>2</v>
      </c>
      <c r="J1740" s="602">
        <v>0</v>
      </c>
    </row>
    <row r="1741" spans="1:10" s="193" customFormat="1" ht="12.75" customHeight="1">
      <c r="A1741" s="600" t="s">
        <v>6375</v>
      </c>
      <c r="B1741" s="601">
        <v>4</v>
      </c>
      <c r="C1741" s="600" t="s">
        <v>144</v>
      </c>
      <c r="D1741" s="600" t="s">
        <v>230</v>
      </c>
      <c r="E1741" s="600" t="s">
        <v>1206</v>
      </c>
      <c r="F1741" s="602">
        <v>1</v>
      </c>
      <c r="G1741" s="602">
        <v>0</v>
      </c>
      <c r="H1741" s="602">
        <v>1</v>
      </c>
      <c r="I1741" s="602">
        <v>0</v>
      </c>
      <c r="J1741" s="602">
        <v>0</v>
      </c>
    </row>
    <row r="1742" spans="1:10" s="193" customFormat="1" ht="12.75" customHeight="1">
      <c r="A1742" s="600" t="s">
        <v>6376</v>
      </c>
      <c r="B1742" s="601">
        <v>4</v>
      </c>
      <c r="C1742" s="600" t="s">
        <v>144</v>
      </c>
      <c r="D1742" s="600" t="s">
        <v>200</v>
      </c>
      <c r="E1742" s="600" t="s">
        <v>1206</v>
      </c>
      <c r="F1742" s="602">
        <v>19</v>
      </c>
      <c r="G1742" s="602">
        <v>6</v>
      </c>
      <c r="H1742" s="602">
        <v>10</v>
      </c>
      <c r="I1742" s="602">
        <v>2</v>
      </c>
      <c r="J1742" s="602">
        <v>1</v>
      </c>
    </row>
    <row r="1743" spans="1:10" s="193" customFormat="1" ht="12.75" customHeight="1">
      <c r="A1743" s="600" t="s">
        <v>6377</v>
      </c>
      <c r="B1743" s="601">
        <v>4</v>
      </c>
      <c r="C1743" s="600" t="s">
        <v>144</v>
      </c>
      <c r="D1743" s="600" t="s">
        <v>86</v>
      </c>
      <c r="E1743" s="600" t="s">
        <v>1206</v>
      </c>
      <c r="F1743" s="602">
        <v>10</v>
      </c>
      <c r="G1743" s="602">
        <v>1</v>
      </c>
      <c r="H1743" s="602">
        <v>7</v>
      </c>
      <c r="I1743" s="602">
        <v>2</v>
      </c>
      <c r="J1743" s="602">
        <v>0</v>
      </c>
    </row>
    <row r="1744" spans="1:10" s="193" customFormat="1" ht="12.75" customHeight="1">
      <c r="A1744" s="600" t="s">
        <v>6378</v>
      </c>
      <c r="B1744" s="601">
        <v>4</v>
      </c>
      <c r="C1744" s="600" t="s">
        <v>144</v>
      </c>
      <c r="D1744" s="600" t="s">
        <v>99</v>
      </c>
      <c r="E1744" s="600" t="s">
        <v>1206</v>
      </c>
      <c r="F1744" s="602">
        <v>10</v>
      </c>
      <c r="G1744" s="602">
        <v>4</v>
      </c>
      <c r="H1744" s="602">
        <v>5</v>
      </c>
      <c r="I1744" s="602">
        <v>0</v>
      </c>
      <c r="J1744" s="602">
        <v>1</v>
      </c>
    </row>
    <row r="1745" spans="1:10" s="193" customFormat="1" ht="12.75" customHeight="1">
      <c r="A1745" s="600" t="s">
        <v>6379</v>
      </c>
      <c r="B1745" s="601">
        <v>4</v>
      </c>
      <c r="C1745" s="600" t="s">
        <v>144</v>
      </c>
      <c r="D1745" s="600" t="s">
        <v>216</v>
      </c>
      <c r="E1745" s="600" t="s">
        <v>1206</v>
      </c>
      <c r="F1745" s="602">
        <v>49</v>
      </c>
      <c r="G1745" s="602">
        <v>3</v>
      </c>
      <c r="H1745" s="602">
        <v>25</v>
      </c>
      <c r="I1745" s="602">
        <v>18</v>
      </c>
      <c r="J1745" s="602">
        <v>3</v>
      </c>
    </row>
    <row r="1746" spans="1:10" s="193" customFormat="1" ht="12.75">
      <c r="A1746" s="600" t="s">
        <v>6380</v>
      </c>
      <c r="B1746" s="601">
        <v>4</v>
      </c>
      <c r="C1746" s="600" t="s">
        <v>144</v>
      </c>
      <c r="D1746" s="600" t="s">
        <v>23</v>
      </c>
      <c r="E1746" s="600" t="s">
        <v>1206</v>
      </c>
      <c r="F1746" s="602">
        <v>5</v>
      </c>
      <c r="G1746" s="602">
        <v>0</v>
      </c>
      <c r="H1746" s="602">
        <v>4</v>
      </c>
      <c r="I1746" s="602">
        <v>1</v>
      </c>
      <c r="J1746" s="602">
        <v>0</v>
      </c>
    </row>
    <row r="1747" spans="1:10" s="193" customFormat="1" ht="12.75">
      <c r="A1747" s="600" t="s">
        <v>6381</v>
      </c>
      <c r="B1747" s="601">
        <v>4</v>
      </c>
      <c r="C1747" s="600" t="s">
        <v>144</v>
      </c>
      <c r="D1747" s="600" t="s">
        <v>24</v>
      </c>
      <c r="E1747" s="600" t="s">
        <v>1206</v>
      </c>
      <c r="F1747" s="602">
        <v>4</v>
      </c>
      <c r="G1747" s="602">
        <v>2</v>
      </c>
      <c r="H1747" s="602">
        <v>2</v>
      </c>
      <c r="I1747" s="602">
        <v>0</v>
      </c>
      <c r="J1747" s="602">
        <v>0</v>
      </c>
    </row>
    <row r="1748" spans="1:10" s="193" customFormat="1" ht="12.75" customHeight="1">
      <c r="A1748" s="600" t="s">
        <v>6382</v>
      </c>
      <c r="B1748" s="601">
        <v>4</v>
      </c>
      <c r="C1748" s="600" t="s">
        <v>144</v>
      </c>
      <c r="D1748" s="600" t="s">
        <v>25</v>
      </c>
      <c r="E1748" s="600" t="s">
        <v>1206</v>
      </c>
      <c r="F1748" s="602">
        <v>11</v>
      </c>
      <c r="G1748" s="602">
        <v>0</v>
      </c>
      <c r="H1748" s="602">
        <v>6</v>
      </c>
      <c r="I1748" s="602">
        <v>5</v>
      </c>
      <c r="J1748" s="602">
        <v>0</v>
      </c>
    </row>
    <row r="1749" spans="1:10" s="193" customFormat="1" ht="12.75" customHeight="1">
      <c r="A1749" s="600" t="s">
        <v>6383</v>
      </c>
      <c r="B1749" s="601">
        <v>4</v>
      </c>
      <c r="C1749" s="600" t="s">
        <v>144</v>
      </c>
      <c r="D1749" s="600" t="s">
        <v>201</v>
      </c>
      <c r="E1749" s="600" t="s">
        <v>1206</v>
      </c>
      <c r="F1749" s="602">
        <v>11</v>
      </c>
      <c r="G1749" s="602">
        <v>1</v>
      </c>
      <c r="H1749" s="602">
        <v>10</v>
      </c>
      <c r="I1749" s="602">
        <v>0</v>
      </c>
      <c r="J1749" s="602">
        <v>0</v>
      </c>
    </row>
    <row r="1750" spans="1:10" s="193" customFormat="1" ht="12.75" customHeight="1">
      <c r="A1750" s="600" t="s">
        <v>6384</v>
      </c>
      <c r="B1750" s="601">
        <v>4</v>
      </c>
      <c r="C1750" s="600" t="s">
        <v>144</v>
      </c>
      <c r="D1750" s="600" t="s">
        <v>181</v>
      </c>
      <c r="E1750" s="600" t="s">
        <v>1206</v>
      </c>
      <c r="F1750" s="602">
        <v>13</v>
      </c>
      <c r="G1750" s="602">
        <v>0</v>
      </c>
      <c r="H1750" s="602">
        <v>12</v>
      </c>
      <c r="I1750" s="602">
        <v>1</v>
      </c>
      <c r="J1750" s="602">
        <v>0</v>
      </c>
    </row>
    <row r="1751" spans="1:10" s="193" customFormat="1" ht="12.75" customHeight="1">
      <c r="A1751" s="600" t="s">
        <v>6385</v>
      </c>
      <c r="B1751" s="601">
        <v>4</v>
      </c>
      <c r="C1751" s="600" t="s">
        <v>144</v>
      </c>
      <c r="D1751" s="600" t="s">
        <v>231</v>
      </c>
      <c r="E1751" s="600" t="s">
        <v>1206</v>
      </c>
      <c r="F1751" s="602">
        <v>12</v>
      </c>
      <c r="G1751" s="602">
        <v>0</v>
      </c>
      <c r="H1751" s="602">
        <v>5</v>
      </c>
      <c r="I1751" s="602">
        <v>6</v>
      </c>
      <c r="J1751" s="602">
        <v>1</v>
      </c>
    </row>
    <row r="1752" spans="1:10" s="193" customFormat="1" ht="12.75" customHeight="1">
      <c r="A1752" s="600" t="s">
        <v>6386</v>
      </c>
      <c r="B1752" s="601">
        <v>4</v>
      </c>
      <c r="C1752" s="600" t="s">
        <v>144</v>
      </c>
      <c r="D1752" s="600" t="s">
        <v>100</v>
      </c>
      <c r="E1752" s="600" t="s">
        <v>1206</v>
      </c>
      <c r="F1752" s="602">
        <v>4</v>
      </c>
      <c r="G1752" s="602">
        <v>0</v>
      </c>
      <c r="H1752" s="602">
        <v>3</v>
      </c>
      <c r="I1752" s="602">
        <v>1</v>
      </c>
      <c r="J1752" s="602">
        <v>0</v>
      </c>
    </row>
    <row r="1753" spans="1:10" s="193" customFormat="1" ht="12.75" customHeight="1">
      <c r="A1753" s="600" t="s">
        <v>6387</v>
      </c>
      <c r="B1753" s="601">
        <v>4</v>
      </c>
      <c r="C1753" s="600" t="s">
        <v>144</v>
      </c>
      <c r="D1753" s="600" t="s">
        <v>182</v>
      </c>
      <c r="E1753" s="600" t="s">
        <v>1206</v>
      </c>
      <c r="F1753" s="602">
        <v>7</v>
      </c>
      <c r="G1753" s="602">
        <v>2</v>
      </c>
      <c r="H1753" s="602">
        <v>3</v>
      </c>
      <c r="I1753" s="602">
        <v>2</v>
      </c>
      <c r="J1753" s="602">
        <v>0</v>
      </c>
    </row>
    <row r="1754" spans="1:10" s="193" customFormat="1" ht="12.75" customHeight="1">
      <c r="A1754" s="600" t="s">
        <v>6388</v>
      </c>
      <c r="B1754" s="601">
        <v>4</v>
      </c>
      <c r="C1754" s="600" t="s">
        <v>144</v>
      </c>
      <c r="D1754" s="600" t="s">
        <v>202</v>
      </c>
      <c r="E1754" s="600" t="s">
        <v>1206</v>
      </c>
      <c r="F1754" s="602">
        <v>22</v>
      </c>
      <c r="G1754" s="602">
        <v>1</v>
      </c>
      <c r="H1754" s="602">
        <v>15</v>
      </c>
      <c r="I1754" s="602">
        <v>6</v>
      </c>
      <c r="J1754" s="602">
        <v>0</v>
      </c>
    </row>
    <row r="1755" spans="1:10" s="193" customFormat="1" ht="12.75" customHeight="1">
      <c r="A1755" s="600" t="s">
        <v>6389</v>
      </c>
      <c r="B1755" s="601">
        <v>4</v>
      </c>
      <c r="C1755" s="600" t="s">
        <v>144</v>
      </c>
      <c r="D1755" s="600" t="s">
        <v>101</v>
      </c>
      <c r="E1755" s="600" t="s">
        <v>1206</v>
      </c>
      <c r="F1755" s="602">
        <v>29</v>
      </c>
      <c r="G1755" s="602">
        <v>1</v>
      </c>
      <c r="H1755" s="602">
        <v>23</v>
      </c>
      <c r="I1755" s="602">
        <v>3</v>
      </c>
      <c r="J1755" s="602">
        <v>2</v>
      </c>
    </row>
    <row r="1756" spans="1:10" s="193" customFormat="1" ht="12.75" customHeight="1">
      <c r="A1756" s="600" t="s">
        <v>6390</v>
      </c>
      <c r="B1756" s="601">
        <v>4</v>
      </c>
      <c r="C1756" s="600" t="s">
        <v>144</v>
      </c>
      <c r="D1756" s="600" t="s">
        <v>183</v>
      </c>
      <c r="E1756" s="600" t="s">
        <v>1206</v>
      </c>
      <c r="F1756" s="602">
        <v>44</v>
      </c>
      <c r="G1756" s="602">
        <v>0</v>
      </c>
      <c r="H1756" s="602">
        <v>35</v>
      </c>
      <c r="I1756" s="602">
        <v>7</v>
      </c>
      <c r="J1756" s="602">
        <v>2</v>
      </c>
    </row>
    <row r="1757" spans="1:10" s="193" customFormat="1" ht="12.75" customHeight="1">
      <c r="A1757" s="600" t="s">
        <v>6391</v>
      </c>
      <c r="B1757" s="601">
        <v>4</v>
      </c>
      <c r="C1757" s="600" t="s">
        <v>144</v>
      </c>
      <c r="D1757" s="600" t="s">
        <v>26</v>
      </c>
      <c r="E1757" s="600" t="s">
        <v>1206</v>
      </c>
      <c r="F1757" s="602">
        <v>6</v>
      </c>
      <c r="G1757" s="602">
        <v>0</v>
      </c>
      <c r="H1757" s="602">
        <v>4</v>
      </c>
      <c r="I1757" s="602">
        <v>2</v>
      </c>
      <c r="J1757" s="602">
        <v>0</v>
      </c>
    </row>
    <row r="1758" spans="1:10" s="193" customFormat="1" ht="12.75" customHeight="1">
      <c r="A1758" s="600" t="s">
        <v>6392</v>
      </c>
      <c r="B1758" s="601">
        <v>4</v>
      </c>
      <c r="C1758" s="600" t="s">
        <v>144</v>
      </c>
      <c r="D1758" s="600" t="s">
        <v>232</v>
      </c>
      <c r="E1758" s="600" t="s">
        <v>1206</v>
      </c>
      <c r="F1758" s="602">
        <v>5</v>
      </c>
      <c r="G1758" s="602">
        <v>0</v>
      </c>
      <c r="H1758" s="602">
        <v>3</v>
      </c>
      <c r="I1758" s="602">
        <v>2</v>
      </c>
      <c r="J1758" s="602">
        <v>0</v>
      </c>
    </row>
    <row r="1759" spans="1:10" s="193" customFormat="1" ht="12.75" customHeight="1">
      <c r="A1759" s="600" t="s">
        <v>6393</v>
      </c>
      <c r="B1759" s="601">
        <v>4</v>
      </c>
      <c r="C1759" s="600" t="s">
        <v>144</v>
      </c>
      <c r="D1759" s="600" t="s">
        <v>87</v>
      </c>
      <c r="E1759" s="600" t="s">
        <v>1206</v>
      </c>
      <c r="F1759" s="602">
        <v>38</v>
      </c>
      <c r="G1759" s="602">
        <v>5</v>
      </c>
      <c r="H1759" s="602">
        <v>19</v>
      </c>
      <c r="I1759" s="602">
        <v>13</v>
      </c>
      <c r="J1759" s="602">
        <v>1</v>
      </c>
    </row>
    <row r="1760" spans="1:10" s="193" customFormat="1" ht="12.75" customHeight="1">
      <c r="A1760" s="600" t="s">
        <v>6394</v>
      </c>
      <c r="B1760" s="601">
        <v>4</v>
      </c>
      <c r="C1760" s="600" t="s">
        <v>144</v>
      </c>
      <c r="D1760" s="600" t="s">
        <v>102</v>
      </c>
      <c r="E1760" s="600" t="s">
        <v>1206</v>
      </c>
      <c r="F1760" s="602">
        <v>5</v>
      </c>
      <c r="G1760" s="602">
        <v>0</v>
      </c>
      <c r="H1760" s="602">
        <v>4</v>
      </c>
      <c r="I1760" s="602">
        <v>1</v>
      </c>
      <c r="J1760" s="602">
        <v>0</v>
      </c>
    </row>
    <row r="1761" spans="1:10" s="193" customFormat="1" ht="12.75" customHeight="1">
      <c r="A1761" s="600" t="s">
        <v>6395</v>
      </c>
      <c r="B1761" s="601">
        <v>4</v>
      </c>
      <c r="C1761" s="600" t="s">
        <v>144</v>
      </c>
      <c r="D1761" s="600" t="s">
        <v>88</v>
      </c>
      <c r="E1761" s="600" t="s">
        <v>1206</v>
      </c>
      <c r="F1761" s="602">
        <v>26</v>
      </c>
      <c r="G1761" s="602">
        <v>0</v>
      </c>
      <c r="H1761" s="602">
        <v>17</v>
      </c>
      <c r="I1761" s="602">
        <v>9</v>
      </c>
      <c r="J1761" s="602">
        <v>0</v>
      </c>
    </row>
    <row r="1762" spans="1:10" s="193" customFormat="1" ht="12.75" customHeight="1">
      <c r="A1762" s="600" t="s">
        <v>6396</v>
      </c>
      <c r="B1762" s="601">
        <v>4</v>
      </c>
      <c r="C1762" s="600" t="s">
        <v>144</v>
      </c>
      <c r="D1762" s="600" t="s">
        <v>27</v>
      </c>
      <c r="E1762" s="600" t="s">
        <v>1206</v>
      </c>
      <c r="F1762" s="602">
        <v>7</v>
      </c>
      <c r="G1762" s="602">
        <v>0</v>
      </c>
      <c r="H1762" s="602">
        <v>6</v>
      </c>
      <c r="I1762" s="602">
        <v>1</v>
      </c>
      <c r="J1762" s="602">
        <v>0</v>
      </c>
    </row>
    <row r="1763" spans="1:10" s="193" customFormat="1" ht="12.75" customHeight="1">
      <c r="A1763" s="600" t="s">
        <v>6397</v>
      </c>
      <c r="B1763" s="601">
        <v>4</v>
      </c>
      <c r="C1763" s="600" t="s">
        <v>144</v>
      </c>
      <c r="D1763" s="600" t="s">
        <v>28</v>
      </c>
      <c r="E1763" s="600" t="s">
        <v>1206</v>
      </c>
      <c r="F1763" s="602">
        <v>16</v>
      </c>
      <c r="G1763" s="602">
        <v>0</v>
      </c>
      <c r="H1763" s="602">
        <v>5</v>
      </c>
      <c r="I1763" s="602">
        <v>8</v>
      </c>
      <c r="J1763" s="602">
        <v>3</v>
      </c>
    </row>
    <row r="1764" spans="1:10" s="193" customFormat="1" ht="12.75" customHeight="1">
      <c r="A1764" s="600" t="s">
        <v>6398</v>
      </c>
      <c r="B1764" s="601">
        <v>4</v>
      </c>
      <c r="C1764" s="600" t="s">
        <v>144</v>
      </c>
      <c r="D1764" s="600" t="s">
        <v>203</v>
      </c>
      <c r="E1764" s="600" t="s">
        <v>1206</v>
      </c>
      <c r="F1764" s="602">
        <v>23</v>
      </c>
      <c r="G1764" s="602">
        <v>2</v>
      </c>
      <c r="H1764" s="602">
        <v>17</v>
      </c>
      <c r="I1764" s="602">
        <v>3</v>
      </c>
      <c r="J1764" s="602">
        <v>1</v>
      </c>
    </row>
    <row r="1765" spans="1:10" s="193" customFormat="1" ht="12.75" customHeight="1">
      <c r="A1765" s="600" t="s">
        <v>6399</v>
      </c>
      <c r="B1765" s="601">
        <v>4</v>
      </c>
      <c r="C1765" s="600" t="s">
        <v>144</v>
      </c>
      <c r="D1765" s="600" t="s">
        <v>217</v>
      </c>
      <c r="E1765" s="600" t="s">
        <v>1206</v>
      </c>
      <c r="F1765" s="602">
        <v>11</v>
      </c>
      <c r="G1765" s="602">
        <v>0</v>
      </c>
      <c r="H1765" s="602">
        <v>7</v>
      </c>
      <c r="I1765" s="602">
        <v>3</v>
      </c>
      <c r="J1765" s="602">
        <v>1</v>
      </c>
    </row>
    <row r="1766" spans="1:10" s="193" customFormat="1" ht="12.75" customHeight="1">
      <c r="A1766" s="600" t="s">
        <v>6400</v>
      </c>
      <c r="B1766" s="601">
        <v>4</v>
      </c>
      <c r="C1766" s="600" t="s">
        <v>144</v>
      </c>
      <c r="D1766" s="600" t="s">
        <v>104</v>
      </c>
      <c r="E1766" s="600" t="s">
        <v>1206</v>
      </c>
      <c r="F1766" s="602">
        <v>17</v>
      </c>
      <c r="G1766" s="602">
        <v>0</v>
      </c>
      <c r="H1766" s="602">
        <v>8</v>
      </c>
      <c r="I1766" s="602">
        <v>4</v>
      </c>
      <c r="J1766" s="602">
        <v>5</v>
      </c>
    </row>
    <row r="1767" spans="1:10" s="193" customFormat="1" ht="12.75" customHeight="1">
      <c r="A1767" s="600" t="s">
        <v>6401</v>
      </c>
      <c r="B1767" s="601">
        <v>4</v>
      </c>
      <c r="C1767" s="600" t="s">
        <v>144</v>
      </c>
      <c r="D1767" s="600" t="s">
        <v>29</v>
      </c>
      <c r="E1767" s="600" t="s">
        <v>1206</v>
      </c>
      <c r="F1767" s="602">
        <v>26</v>
      </c>
      <c r="G1767" s="602">
        <v>2</v>
      </c>
      <c r="H1767" s="602">
        <v>11</v>
      </c>
      <c r="I1767" s="602">
        <v>12</v>
      </c>
      <c r="J1767" s="602">
        <v>1</v>
      </c>
    </row>
    <row r="1768" spans="1:10" s="193" customFormat="1" ht="12.75" customHeight="1">
      <c r="A1768" s="600" t="s">
        <v>6402</v>
      </c>
      <c r="B1768" s="601">
        <v>4</v>
      </c>
      <c r="C1768" s="600" t="s">
        <v>144</v>
      </c>
      <c r="D1768" s="600" t="s">
        <v>160</v>
      </c>
      <c r="E1768" s="600" t="s">
        <v>1206</v>
      </c>
      <c r="F1768" s="602">
        <v>7</v>
      </c>
      <c r="G1768" s="602">
        <v>1</v>
      </c>
      <c r="H1768" s="602">
        <v>4</v>
      </c>
      <c r="I1768" s="602">
        <v>2</v>
      </c>
      <c r="J1768" s="602">
        <v>0</v>
      </c>
    </row>
    <row r="1769" spans="1:10" s="193" customFormat="1" ht="12.75" customHeight="1">
      <c r="A1769" s="600" t="s">
        <v>6403</v>
      </c>
      <c r="B1769" s="601">
        <v>4</v>
      </c>
      <c r="C1769" s="600" t="s">
        <v>144</v>
      </c>
      <c r="D1769" s="600" t="s">
        <v>77</v>
      </c>
      <c r="E1769" s="600" t="s">
        <v>1206</v>
      </c>
      <c r="F1769" s="602">
        <v>9</v>
      </c>
      <c r="G1769" s="602">
        <v>0</v>
      </c>
      <c r="H1769" s="602">
        <v>6</v>
      </c>
      <c r="I1769" s="602">
        <v>3</v>
      </c>
      <c r="J1769" s="602">
        <v>0</v>
      </c>
    </row>
    <row r="1770" spans="1:10" s="193" customFormat="1" ht="12.75" customHeight="1">
      <c r="A1770" s="600" t="s">
        <v>6404</v>
      </c>
      <c r="B1770" s="601">
        <v>4</v>
      </c>
      <c r="C1770" s="600" t="s">
        <v>144</v>
      </c>
      <c r="D1770" s="600" t="s">
        <v>78</v>
      </c>
      <c r="E1770" s="600" t="s">
        <v>1206</v>
      </c>
      <c r="F1770" s="602">
        <v>33</v>
      </c>
      <c r="G1770" s="602">
        <v>1</v>
      </c>
      <c r="H1770" s="602">
        <v>20</v>
      </c>
      <c r="I1770" s="602">
        <v>12</v>
      </c>
      <c r="J1770" s="602">
        <v>0</v>
      </c>
    </row>
    <row r="1771" spans="1:10" s="193" customFormat="1" ht="12.75" customHeight="1">
      <c r="A1771" s="600" t="s">
        <v>6405</v>
      </c>
      <c r="B1771" s="601">
        <v>4</v>
      </c>
      <c r="C1771" s="600" t="s">
        <v>144</v>
      </c>
      <c r="D1771" s="600" t="s">
        <v>204</v>
      </c>
      <c r="E1771" s="600" t="s">
        <v>1206</v>
      </c>
      <c r="F1771" s="602">
        <v>29</v>
      </c>
      <c r="G1771" s="602">
        <v>2</v>
      </c>
      <c r="H1771" s="602">
        <v>20</v>
      </c>
      <c r="I1771" s="602">
        <v>4</v>
      </c>
      <c r="J1771" s="602">
        <v>3</v>
      </c>
    </row>
    <row r="1772" spans="1:10" s="193" customFormat="1" ht="12.75" customHeight="1">
      <c r="A1772" s="600" t="s">
        <v>6406</v>
      </c>
      <c r="B1772" s="601">
        <v>4</v>
      </c>
      <c r="C1772" s="600" t="s">
        <v>144</v>
      </c>
      <c r="D1772" s="600" t="s">
        <v>233</v>
      </c>
      <c r="E1772" s="600" t="s">
        <v>1206</v>
      </c>
      <c r="F1772" s="602">
        <v>10</v>
      </c>
      <c r="G1772" s="602">
        <v>0</v>
      </c>
      <c r="H1772" s="602">
        <v>5</v>
      </c>
      <c r="I1772" s="602">
        <v>5</v>
      </c>
      <c r="J1772" s="602">
        <v>0</v>
      </c>
    </row>
    <row r="1773" spans="1:10" s="193" customFormat="1" ht="12.75" customHeight="1">
      <c r="A1773" s="600" t="s">
        <v>6407</v>
      </c>
      <c r="B1773" s="601">
        <v>4</v>
      </c>
      <c r="C1773" s="600" t="s">
        <v>144</v>
      </c>
      <c r="D1773" s="600" t="s">
        <v>205</v>
      </c>
      <c r="E1773" s="600" t="s">
        <v>1206</v>
      </c>
      <c r="F1773" s="602">
        <v>38</v>
      </c>
      <c r="G1773" s="602">
        <v>2</v>
      </c>
      <c r="H1773" s="602">
        <v>23</v>
      </c>
      <c r="I1773" s="602">
        <v>12</v>
      </c>
      <c r="J1773" s="602">
        <v>1</v>
      </c>
    </row>
    <row r="1774" spans="1:10" s="193" customFormat="1" ht="12.75" customHeight="1">
      <c r="A1774" s="600" t="s">
        <v>6408</v>
      </c>
      <c r="B1774" s="601">
        <v>4</v>
      </c>
      <c r="C1774" s="600" t="s">
        <v>144</v>
      </c>
      <c r="D1774" s="600" t="s">
        <v>218</v>
      </c>
      <c r="E1774" s="600" t="s">
        <v>1206</v>
      </c>
      <c r="F1774" s="602">
        <v>5</v>
      </c>
      <c r="G1774" s="602">
        <v>0</v>
      </c>
      <c r="H1774" s="602">
        <v>4</v>
      </c>
      <c r="I1774" s="602">
        <v>0</v>
      </c>
      <c r="J1774" s="602">
        <v>1</v>
      </c>
    </row>
    <row r="1775" spans="1:10" s="193" customFormat="1" ht="12.75" customHeight="1">
      <c r="A1775" s="600" t="s">
        <v>6409</v>
      </c>
      <c r="B1775" s="601">
        <v>4</v>
      </c>
      <c r="C1775" s="600" t="s">
        <v>144</v>
      </c>
      <c r="D1775" s="600" t="s">
        <v>161</v>
      </c>
      <c r="E1775" s="600" t="s">
        <v>1206</v>
      </c>
      <c r="F1775" s="602">
        <v>27</v>
      </c>
      <c r="G1775" s="602">
        <v>1</v>
      </c>
      <c r="H1775" s="602">
        <v>22</v>
      </c>
      <c r="I1775" s="602">
        <v>4</v>
      </c>
      <c r="J1775" s="602">
        <v>0</v>
      </c>
    </row>
    <row r="1776" spans="1:10" s="193" customFormat="1" ht="12.75" customHeight="1">
      <c r="A1776" s="600" t="s">
        <v>6410</v>
      </c>
      <c r="B1776" s="601">
        <v>4</v>
      </c>
      <c r="C1776" s="600" t="s">
        <v>144</v>
      </c>
      <c r="D1776" s="600" t="s">
        <v>105</v>
      </c>
      <c r="E1776" s="600" t="s">
        <v>1206</v>
      </c>
      <c r="F1776" s="602">
        <v>11</v>
      </c>
      <c r="G1776" s="602">
        <v>0</v>
      </c>
      <c r="H1776" s="602">
        <v>5</v>
      </c>
      <c r="I1776" s="602">
        <v>4</v>
      </c>
      <c r="J1776" s="602">
        <v>2</v>
      </c>
    </row>
    <row r="1777" spans="1:10" s="193" customFormat="1" ht="12.75" customHeight="1">
      <c r="A1777" s="600" t="s">
        <v>6411</v>
      </c>
      <c r="B1777" s="601">
        <v>4</v>
      </c>
      <c r="C1777" s="600" t="s">
        <v>144</v>
      </c>
      <c r="D1777" s="600" t="s">
        <v>234</v>
      </c>
      <c r="E1777" s="600" t="s">
        <v>1206</v>
      </c>
      <c r="F1777" s="602">
        <v>18</v>
      </c>
      <c r="G1777" s="602">
        <v>1</v>
      </c>
      <c r="H1777" s="602">
        <v>14</v>
      </c>
      <c r="I1777" s="602">
        <v>3</v>
      </c>
      <c r="J1777" s="602">
        <v>0</v>
      </c>
    </row>
    <row r="1778" spans="1:10" s="193" customFormat="1" ht="12.75">
      <c r="A1778" s="600" t="s">
        <v>6412</v>
      </c>
      <c r="B1778" s="601">
        <v>4</v>
      </c>
      <c r="C1778" s="600" t="s">
        <v>144</v>
      </c>
      <c r="D1778" s="600" t="s">
        <v>184</v>
      </c>
      <c r="E1778" s="600" t="s">
        <v>1206</v>
      </c>
      <c r="F1778" s="602">
        <v>27</v>
      </c>
      <c r="G1778" s="602">
        <v>1</v>
      </c>
      <c r="H1778" s="602">
        <v>19</v>
      </c>
      <c r="I1778" s="602">
        <v>6</v>
      </c>
      <c r="J1778" s="602">
        <v>1</v>
      </c>
    </row>
    <row r="1779" spans="1:10" s="193" customFormat="1" ht="12.75" customHeight="1">
      <c r="A1779" s="600" t="s">
        <v>6413</v>
      </c>
      <c r="B1779" s="601">
        <v>4</v>
      </c>
      <c r="C1779" s="600" t="s">
        <v>144</v>
      </c>
      <c r="D1779" s="600" t="s">
        <v>106</v>
      </c>
      <c r="E1779" s="600" t="s">
        <v>1206</v>
      </c>
      <c r="F1779" s="602">
        <v>12</v>
      </c>
      <c r="G1779" s="602">
        <v>0</v>
      </c>
      <c r="H1779" s="602">
        <v>10</v>
      </c>
      <c r="I1779" s="602">
        <v>1</v>
      </c>
      <c r="J1779" s="602">
        <v>1</v>
      </c>
    </row>
    <row r="1780" spans="1:10" s="193" customFormat="1" ht="12.75" customHeight="1">
      <c r="A1780" s="600" t="s">
        <v>6414</v>
      </c>
      <c r="B1780" s="601">
        <v>4</v>
      </c>
      <c r="C1780" s="600" t="s">
        <v>144</v>
      </c>
      <c r="D1780" s="600" t="s">
        <v>89</v>
      </c>
      <c r="E1780" s="600" t="s">
        <v>1206</v>
      </c>
      <c r="F1780" s="602">
        <v>36</v>
      </c>
      <c r="G1780" s="602">
        <v>2</v>
      </c>
      <c r="H1780" s="602">
        <v>15</v>
      </c>
      <c r="I1780" s="602">
        <v>15</v>
      </c>
      <c r="J1780" s="602">
        <v>4</v>
      </c>
    </row>
    <row r="1781" spans="1:10" s="193" customFormat="1" ht="12.75" customHeight="1">
      <c r="A1781" s="600" t="s">
        <v>6415</v>
      </c>
      <c r="B1781" s="601">
        <v>4</v>
      </c>
      <c r="C1781" s="600" t="s">
        <v>144</v>
      </c>
      <c r="D1781" s="600" t="s">
        <v>162</v>
      </c>
      <c r="E1781" s="600" t="s">
        <v>1206</v>
      </c>
      <c r="F1781" s="602">
        <v>14</v>
      </c>
      <c r="G1781" s="602">
        <v>0</v>
      </c>
      <c r="H1781" s="602">
        <v>11</v>
      </c>
      <c r="I1781" s="602">
        <v>2</v>
      </c>
      <c r="J1781" s="602">
        <v>1</v>
      </c>
    </row>
    <row r="1782" spans="1:10" s="193" customFormat="1" ht="12.75" customHeight="1">
      <c r="A1782" s="600" t="s">
        <v>6416</v>
      </c>
      <c r="B1782" s="601">
        <v>4</v>
      </c>
      <c r="C1782" s="600" t="s">
        <v>144</v>
      </c>
      <c r="D1782" s="600" t="s">
        <v>206</v>
      </c>
      <c r="E1782" s="600" t="s">
        <v>1206</v>
      </c>
      <c r="F1782" s="602">
        <v>25</v>
      </c>
      <c r="G1782" s="602">
        <v>1</v>
      </c>
      <c r="H1782" s="602">
        <v>19</v>
      </c>
      <c r="I1782" s="602">
        <v>4</v>
      </c>
      <c r="J1782" s="602">
        <v>1</v>
      </c>
    </row>
    <row r="1783" spans="1:10" s="193" customFormat="1" ht="12.75" customHeight="1">
      <c r="A1783" s="600" t="s">
        <v>6417</v>
      </c>
      <c r="B1783" s="601">
        <v>4</v>
      </c>
      <c r="C1783" s="600" t="s">
        <v>144</v>
      </c>
      <c r="D1783" s="600" t="s">
        <v>107</v>
      </c>
      <c r="E1783" s="600" t="s">
        <v>1206</v>
      </c>
      <c r="F1783" s="602">
        <v>3</v>
      </c>
      <c r="G1783" s="602">
        <v>0</v>
      </c>
      <c r="H1783" s="602">
        <v>3</v>
      </c>
      <c r="I1783" s="602">
        <v>0</v>
      </c>
      <c r="J1783" s="602">
        <v>0</v>
      </c>
    </row>
    <row r="1784" spans="1:10" s="193" customFormat="1" ht="12.75" customHeight="1">
      <c r="A1784" s="600" t="s">
        <v>6418</v>
      </c>
      <c r="B1784" s="601">
        <v>4</v>
      </c>
      <c r="C1784" s="600" t="s">
        <v>144</v>
      </c>
      <c r="D1784" s="600" t="s">
        <v>108</v>
      </c>
      <c r="E1784" s="600" t="s">
        <v>1206</v>
      </c>
      <c r="F1784" s="602">
        <v>5</v>
      </c>
      <c r="G1784" s="602">
        <v>0</v>
      </c>
      <c r="H1784" s="602">
        <v>2</v>
      </c>
      <c r="I1784" s="602">
        <v>3</v>
      </c>
      <c r="J1784" s="602">
        <v>0</v>
      </c>
    </row>
    <row r="1785" spans="1:10" s="193" customFormat="1" ht="12.75" customHeight="1">
      <c r="A1785" s="600" t="s">
        <v>6419</v>
      </c>
      <c r="B1785" s="601">
        <v>4</v>
      </c>
      <c r="C1785" s="600" t="s">
        <v>144</v>
      </c>
      <c r="D1785" s="600" t="s">
        <v>30</v>
      </c>
      <c r="E1785" s="600" t="s">
        <v>1206</v>
      </c>
      <c r="F1785" s="602">
        <v>6</v>
      </c>
      <c r="G1785" s="602">
        <v>0</v>
      </c>
      <c r="H1785" s="602">
        <v>2</v>
      </c>
      <c r="I1785" s="602">
        <v>1</v>
      </c>
      <c r="J1785" s="602">
        <v>3</v>
      </c>
    </row>
    <row r="1786" spans="1:10" s="193" customFormat="1" ht="12.75" customHeight="1">
      <c r="A1786" s="600" t="s">
        <v>6420</v>
      </c>
      <c r="B1786" s="601">
        <v>4</v>
      </c>
      <c r="C1786" s="600" t="s">
        <v>144</v>
      </c>
      <c r="D1786" s="600" t="s">
        <v>109</v>
      </c>
      <c r="E1786" s="600" t="s">
        <v>1206</v>
      </c>
      <c r="F1786" s="602">
        <v>4</v>
      </c>
      <c r="G1786" s="602">
        <v>0</v>
      </c>
      <c r="H1786" s="602">
        <v>1</v>
      </c>
      <c r="I1786" s="602">
        <v>2</v>
      </c>
      <c r="J1786" s="602">
        <v>1</v>
      </c>
    </row>
    <row r="1787" spans="1:10" s="193" customFormat="1" ht="12.75" customHeight="1">
      <c r="A1787" s="600" t="s">
        <v>6421</v>
      </c>
      <c r="B1787" s="601">
        <v>4</v>
      </c>
      <c r="C1787" s="600" t="s">
        <v>144</v>
      </c>
      <c r="D1787" s="600" t="s">
        <v>185</v>
      </c>
      <c r="E1787" s="600" t="s">
        <v>1206</v>
      </c>
      <c r="F1787" s="602">
        <v>88</v>
      </c>
      <c r="G1787" s="602">
        <v>5</v>
      </c>
      <c r="H1787" s="602">
        <v>60</v>
      </c>
      <c r="I1787" s="602">
        <v>16</v>
      </c>
      <c r="J1787" s="602">
        <v>7</v>
      </c>
    </row>
    <row r="1788" spans="1:10" s="193" customFormat="1" ht="12.75" customHeight="1">
      <c r="A1788" s="600" t="s">
        <v>6422</v>
      </c>
      <c r="B1788" s="601">
        <v>4</v>
      </c>
      <c r="C1788" s="600" t="s">
        <v>144</v>
      </c>
      <c r="D1788" s="600" t="s">
        <v>110</v>
      </c>
      <c r="E1788" s="600" t="s">
        <v>1206</v>
      </c>
      <c r="F1788" s="602">
        <v>10</v>
      </c>
      <c r="G1788" s="602">
        <v>0</v>
      </c>
      <c r="H1788" s="602">
        <v>7</v>
      </c>
      <c r="I1788" s="602">
        <v>2</v>
      </c>
      <c r="J1788" s="602">
        <v>1</v>
      </c>
    </row>
    <row r="1789" spans="1:10" s="193" customFormat="1" ht="12.75" customHeight="1">
      <c r="A1789" s="600" t="s">
        <v>6423</v>
      </c>
      <c r="B1789" s="601">
        <v>4</v>
      </c>
      <c r="C1789" s="600" t="s">
        <v>144</v>
      </c>
      <c r="D1789" s="600" t="s">
        <v>111</v>
      </c>
      <c r="E1789" s="600" t="s">
        <v>1206</v>
      </c>
      <c r="F1789" s="602">
        <v>8</v>
      </c>
      <c r="G1789" s="602">
        <v>1</v>
      </c>
      <c r="H1789" s="602">
        <v>4</v>
      </c>
      <c r="I1789" s="602">
        <v>3</v>
      </c>
      <c r="J1789" s="602">
        <v>0</v>
      </c>
    </row>
    <row r="1790" spans="1:10" s="193" customFormat="1" ht="12.75" customHeight="1">
      <c r="A1790" s="600" t="s">
        <v>6424</v>
      </c>
      <c r="B1790" s="601">
        <v>4</v>
      </c>
      <c r="C1790" s="600" t="s">
        <v>144</v>
      </c>
      <c r="D1790" s="600" t="s">
        <v>163</v>
      </c>
      <c r="E1790" s="600" t="s">
        <v>1206</v>
      </c>
      <c r="F1790" s="602">
        <v>3</v>
      </c>
      <c r="G1790" s="602">
        <v>0</v>
      </c>
      <c r="H1790" s="602">
        <v>3</v>
      </c>
      <c r="I1790" s="602">
        <v>0</v>
      </c>
      <c r="J1790" s="602">
        <v>0</v>
      </c>
    </row>
    <row r="1791" spans="1:10" s="193" customFormat="1" ht="12.75" customHeight="1">
      <c r="A1791" s="600" t="s">
        <v>6425</v>
      </c>
      <c r="B1791" s="601">
        <v>4</v>
      </c>
      <c r="C1791" s="600" t="s">
        <v>144</v>
      </c>
      <c r="D1791" s="600" t="s">
        <v>112</v>
      </c>
      <c r="E1791" s="600" t="s">
        <v>1206</v>
      </c>
      <c r="F1791" s="602">
        <v>10</v>
      </c>
      <c r="G1791" s="602">
        <v>0</v>
      </c>
      <c r="H1791" s="602">
        <v>7</v>
      </c>
      <c r="I1791" s="602">
        <v>2</v>
      </c>
      <c r="J1791" s="602">
        <v>1</v>
      </c>
    </row>
    <row r="1792" spans="1:10" s="193" customFormat="1" ht="12.75" customHeight="1">
      <c r="A1792" s="600" t="s">
        <v>6426</v>
      </c>
      <c r="B1792" s="601">
        <v>4</v>
      </c>
      <c r="C1792" s="600" t="s">
        <v>144</v>
      </c>
      <c r="D1792" s="600" t="s">
        <v>219</v>
      </c>
      <c r="E1792" s="600" t="s">
        <v>1206</v>
      </c>
      <c r="F1792" s="602">
        <v>6</v>
      </c>
      <c r="G1792" s="602">
        <v>1</v>
      </c>
      <c r="H1792" s="602">
        <v>3</v>
      </c>
      <c r="I1792" s="602">
        <v>2</v>
      </c>
      <c r="J1792" s="602">
        <v>0</v>
      </c>
    </row>
    <row r="1793" spans="1:10" s="193" customFormat="1" ht="12.75" customHeight="1">
      <c r="A1793" s="600" t="s">
        <v>6427</v>
      </c>
      <c r="B1793" s="601">
        <v>4</v>
      </c>
      <c r="C1793" s="600" t="s">
        <v>144</v>
      </c>
      <c r="D1793" s="600" t="s">
        <v>90</v>
      </c>
      <c r="E1793" s="600" t="s">
        <v>1206</v>
      </c>
      <c r="F1793" s="602">
        <v>79</v>
      </c>
      <c r="G1793" s="602">
        <v>3</v>
      </c>
      <c r="H1793" s="602">
        <v>48</v>
      </c>
      <c r="I1793" s="602">
        <v>23</v>
      </c>
      <c r="J1793" s="602">
        <v>5</v>
      </c>
    </row>
    <row r="1794" spans="1:10" s="193" customFormat="1" ht="12.75" customHeight="1">
      <c r="A1794" s="600" t="s">
        <v>6428</v>
      </c>
      <c r="B1794" s="601">
        <v>4</v>
      </c>
      <c r="C1794" s="600" t="s">
        <v>144</v>
      </c>
      <c r="D1794" s="600" t="s">
        <v>113</v>
      </c>
      <c r="E1794" s="600" t="s">
        <v>1206</v>
      </c>
      <c r="F1794" s="602">
        <v>9</v>
      </c>
      <c r="G1794" s="602">
        <v>0</v>
      </c>
      <c r="H1794" s="602">
        <v>4</v>
      </c>
      <c r="I1794" s="602">
        <v>2</v>
      </c>
      <c r="J1794" s="602">
        <v>3</v>
      </c>
    </row>
    <row r="1795" spans="1:10" s="193" customFormat="1" ht="12.75" customHeight="1">
      <c r="A1795" s="600" t="s">
        <v>6429</v>
      </c>
      <c r="B1795" s="601">
        <v>4</v>
      </c>
      <c r="C1795" s="600" t="s">
        <v>144</v>
      </c>
      <c r="D1795" s="600" t="s">
        <v>114</v>
      </c>
      <c r="E1795" s="600" t="s">
        <v>1206</v>
      </c>
      <c r="F1795" s="602">
        <v>8</v>
      </c>
      <c r="G1795" s="602">
        <v>0</v>
      </c>
      <c r="H1795" s="602">
        <v>3</v>
      </c>
      <c r="I1795" s="602">
        <v>4</v>
      </c>
      <c r="J1795" s="602">
        <v>1</v>
      </c>
    </row>
    <row r="1796" spans="1:10" s="193" customFormat="1" ht="12.75" customHeight="1">
      <c r="A1796" s="600" t="s">
        <v>6430</v>
      </c>
      <c r="B1796" s="601">
        <v>4</v>
      </c>
      <c r="C1796" s="600" t="s">
        <v>144</v>
      </c>
      <c r="D1796" s="600" t="s">
        <v>186</v>
      </c>
      <c r="E1796" s="600" t="s">
        <v>1206</v>
      </c>
      <c r="F1796" s="602">
        <v>2</v>
      </c>
      <c r="G1796" s="602">
        <v>0</v>
      </c>
      <c r="H1796" s="602">
        <v>1</v>
      </c>
      <c r="I1796" s="602">
        <v>1</v>
      </c>
      <c r="J1796" s="602">
        <v>0</v>
      </c>
    </row>
    <row r="1797" spans="1:10" s="193" customFormat="1" ht="12.75" customHeight="1">
      <c r="A1797" s="600" t="s">
        <v>6431</v>
      </c>
      <c r="B1797" s="601">
        <v>4</v>
      </c>
      <c r="C1797" s="600" t="s">
        <v>144</v>
      </c>
      <c r="D1797" s="600" t="s">
        <v>115</v>
      </c>
      <c r="E1797" s="600" t="s">
        <v>1206</v>
      </c>
      <c r="F1797" s="602">
        <v>2</v>
      </c>
      <c r="G1797" s="602">
        <v>1</v>
      </c>
      <c r="H1797" s="602">
        <v>1</v>
      </c>
      <c r="I1797" s="602">
        <v>0</v>
      </c>
      <c r="J1797" s="602">
        <v>0</v>
      </c>
    </row>
    <row r="1798" spans="1:10" s="193" customFormat="1" ht="12.75" customHeight="1">
      <c r="A1798" s="600" t="s">
        <v>6432</v>
      </c>
      <c r="B1798" s="601">
        <v>4</v>
      </c>
      <c r="C1798" s="600" t="s">
        <v>144</v>
      </c>
      <c r="D1798" s="600" t="s">
        <v>146</v>
      </c>
      <c r="E1798" s="600" t="s">
        <v>1206</v>
      </c>
      <c r="F1798" s="602">
        <v>1</v>
      </c>
      <c r="G1798" s="602">
        <v>0</v>
      </c>
      <c r="H1798" s="602">
        <v>0</v>
      </c>
      <c r="I1798" s="602">
        <v>1</v>
      </c>
      <c r="J1798" s="602">
        <v>0</v>
      </c>
    </row>
    <row r="1799" spans="1:10" s="193" customFormat="1" ht="12.75" customHeight="1">
      <c r="A1799" s="600" t="s">
        <v>6433</v>
      </c>
      <c r="B1799" s="601">
        <v>4</v>
      </c>
      <c r="C1799" s="600" t="s">
        <v>144</v>
      </c>
      <c r="D1799" s="600" t="s">
        <v>187</v>
      </c>
      <c r="E1799" s="600" t="s">
        <v>1206</v>
      </c>
      <c r="F1799" s="602">
        <v>88</v>
      </c>
      <c r="G1799" s="602">
        <v>6</v>
      </c>
      <c r="H1799" s="602">
        <v>62</v>
      </c>
      <c r="I1799" s="602">
        <v>19</v>
      </c>
      <c r="J1799" s="602">
        <v>1</v>
      </c>
    </row>
    <row r="1800" spans="1:10" s="193" customFormat="1" ht="12.75" customHeight="1">
      <c r="A1800" s="600" t="s">
        <v>6434</v>
      </c>
      <c r="B1800" s="601">
        <v>4</v>
      </c>
      <c r="C1800" s="600" t="s">
        <v>144</v>
      </c>
      <c r="D1800" s="600" t="s">
        <v>235</v>
      </c>
      <c r="E1800" s="600" t="s">
        <v>1206</v>
      </c>
      <c r="F1800" s="602">
        <v>15</v>
      </c>
      <c r="G1800" s="602">
        <v>0</v>
      </c>
      <c r="H1800" s="602">
        <v>10</v>
      </c>
      <c r="I1800" s="602">
        <v>5</v>
      </c>
      <c r="J1800" s="602">
        <v>0</v>
      </c>
    </row>
    <row r="1801" spans="1:10" s="193" customFormat="1" ht="12.75" customHeight="1">
      <c r="A1801" s="600" t="s">
        <v>6435</v>
      </c>
      <c r="B1801" s="601">
        <v>4</v>
      </c>
      <c r="C1801" s="600" t="s">
        <v>144</v>
      </c>
      <c r="D1801" s="600" t="s">
        <v>147</v>
      </c>
      <c r="E1801" s="600" t="s">
        <v>1206</v>
      </c>
      <c r="F1801" s="602">
        <v>10</v>
      </c>
      <c r="G1801" s="602">
        <v>0</v>
      </c>
      <c r="H1801" s="602">
        <v>10</v>
      </c>
      <c r="I1801" s="602">
        <v>0</v>
      </c>
      <c r="J1801" s="602">
        <v>0</v>
      </c>
    </row>
    <row r="1802" spans="1:10" s="193" customFormat="1" ht="12.75" customHeight="1">
      <c r="A1802" s="600" t="s">
        <v>6436</v>
      </c>
      <c r="B1802" s="601">
        <v>4</v>
      </c>
      <c r="C1802" s="600" t="s">
        <v>144</v>
      </c>
      <c r="D1802" s="600" t="s">
        <v>118</v>
      </c>
      <c r="E1802" s="600" t="s">
        <v>1206</v>
      </c>
      <c r="F1802" s="602">
        <v>9</v>
      </c>
      <c r="G1802" s="602">
        <v>0</v>
      </c>
      <c r="H1802" s="602">
        <v>3</v>
      </c>
      <c r="I1802" s="602">
        <v>6</v>
      </c>
      <c r="J1802" s="602">
        <v>0</v>
      </c>
    </row>
    <row r="1803" spans="1:10" s="193" customFormat="1" ht="12.75" customHeight="1">
      <c r="A1803" s="600" t="s">
        <v>6437</v>
      </c>
      <c r="B1803" s="601">
        <v>4</v>
      </c>
      <c r="C1803" s="600" t="s">
        <v>144</v>
      </c>
      <c r="D1803" s="600" t="s">
        <v>31</v>
      </c>
      <c r="E1803" s="600" t="s">
        <v>1206</v>
      </c>
      <c r="F1803" s="602">
        <v>3</v>
      </c>
      <c r="G1803" s="602">
        <v>0</v>
      </c>
      <c r="H1803" s="602">
        <v>1</v>
      </c>
      <c r="I1803" s="602">
        <v>0</v>
      </c>
      <c r="J1803" s="602">
        <v>2</v>
      </c>
    </row>
    <row r="1804" spans="1:10" s="193" customFormat="1" ht="12.75" customHeight="1">
      <c r="A1804" s="600" t="s">
        <v>6438</v>
      </c>
      <c r="B1804" s="601">
        <v>4</v>
      </c>
      <c r="C1804" s="600" t="s">
        <v>144</v>
      </c>
      <c r="D1804" s="600" t="s">
        <v>148</v>
      </c>
      <c r="E1804" s="600" t="s">
        <v>1206</v>
      </c>
      <c r="F1804" s="602">
        <v>4</v>
      </c>
      <c r="G1804" s="602">
        <v>0</v>
      </c>
      <c r="H1804" s="602">
        <v>1</v>
      </c>
      <c r="I1804" s="602">
        <v>2</v>
      </c>
      <c r="J1804" s="602">
        <v>1</v>
      </c>
    </row>
    <row r="1805" spans="1:10" s="193" customFormat="1" ht="12.75" customHeight="1">
      <c r="A1805" s="600" t="s">
        <v>6439</v>
      </c>
      <c r="B1805" s="601">
        <v>4</v>
      </c>
      <c r="C1805" s="600" t="s">
        <v>144</v>
      </c>
      <c r="D1805" s="600" t="s">
        <v>32</v>
      </c>
      <c r="E1805" s="600" t="s">
        <v>1206</v>
      </c>
      <c r="F1805" s="602">
        <v>40</v>
      </c>
      <c r="G1805" s="602">
        <v>3</v>
      </c>
      <c r="H1805" s="602">
        <v>23</v>
      </c>
      <c r="I1805" s="602">
        <v>14</v>
      </c>
      <c r="J1805" s="602">
        <v>0</v>
      </c>
    </row>
    <row r="1806" spans="1:10" s="193" customFormat="1" ht="12.75" customHeight="1">
      <c r="A1806" s="600" t="s">
        <v>6440</v>
      </c>
      <c r="B1806" s="601">
        <v>4</v>
      </c>
      <c r="C1806" s="600" t="s">
        <v>144</v>
      </c>
      <c r="D1806" s="600" t="s">
        <v>119</v>
      </c>
      <c r="E1806" s="600" t="s">
        <v>1206</v>
      </c>
      <c r="F1806" s="602">
        <v>47</v>
      </c>
      <c r="G1806" s="602">
        <v>0</v>
      </c>
      <c r="H1806" s="602">
        <v>30</v>
      </c>
      <c r="I1806" s="602">
        <v>12</v>
      </c>
      <c r="J1806" s="602">
        <v>5</v>
      </c>
    </row>
    <row r="1807" spans="1:10" s="193" customFormat="1" ht="12.75" customHeight="1">
      <c r="A1807" s="600" t="s">
        <v>6441</v>
      </c>
      <c r="B1807" s="601">
        <v>4</v>
      </c>
      <c r="C1807" s="600" t="s">
        <v>144</v>
      </c>
      <c r="D1807" s="600" t="s">
        <v>79</v>
      </c>
      <c r="E1807" s="600" t="s">
        <v>1206</v>
      </c>
      <c r="F1807" s="602">
        <v>4</v>
      </c>
      <c r="G1807" s="602">
        <v>0</v>
      </c>
      <c r="H1807" s="602">
        <v>2</v>
      </c>
      <c r="I1807" s="602">
        <v>0</v>
      </c>
      <c r="J1807" s="602">
        <v>2</v>
      </c>
    </row>
    <row r="1808" spans="1:10" s="193" customFormat="1" ht="12.75" customHeight="1">
      <c r="A1808" s="600" t="s">
        <v>6442</v>
      </c>
      <c r="B1808" s="601">
        <v>4</v>
      </c>
      <c r="C1808" s="600" t="s">
        <v>144</v>
      </c>
      <c r="D1808" s="600" t="s">
        <v>80</v>
      </c>
      <c r="E1808" s="600" t="s">
        <v>1206</v>
      </c>
      <c r="F1808" s="602">
        <v>33</v>
      </c>
      <c r="G1808" s="602">
        <v>2</v>
      </c>
      <c r="H1808" s="602">
        <v>21</v>
      </c>
      <c r="I1808" s="602">
        <v>10</v>
      </c>
      <c r="J1808" s="602">
        <v>0</v>
      </c>
    </row>
    <row r="1809" spans="1:10" s="193" customFormat="1" ht="12.75" customHeight="1">
      <c r="A1809" s="600" t="s">
        <v>6443</v>
      </c>
      <c r="B1809" s="601">
        <v>4</v>
      </c>
      <c r="C1809" s="600" t="s">
        <v>144</v>
      </c>
      <c r="D1809" s="600" t="s">
        <v>149</v>
      </c>
      <c r="E1809" s="600" t="s">
        <v>1206</v>
      </c>
      <c r="F1809" s="602">
        <v>21</v>
      </c>
      <c r="G1809" s="602">
        <v>0</v>
      </c>
      <c r="H1809" s="602">
        <v>14</v>
      </c>
      <c r="I1809" s="602">
        <v>5</v>
      </c>
      <c r="J1809" s="602">
        <v>2</v>
      </c>
    </row>
    <row r="1810" spans="1:10" s="193" customFormat="1" ht="12.75" customHeight="1">
      <c r="A1810" s="600" t="s">
        <v>6444</v>
      </c>
      <c r="B1810" s="601">
        <v>4</v>
      </c>
      <c r="C1810" s="600" t="s">
        <v>144</v>
      </c>
      <c r="D1810" s="600" t="s">
        <v>81</v>
      </c>
      <c r="E1810" s="600" t="s">
        <v>1206</v>
      </c>
      <c r="F1810" s="602">
        <v>31</v>
      </c>
      <c r="G1810" s="602">
        <v>2</v>
      </c>
      <c r="H1810" s="602">
        <v>19</v>
      </c>
      <c r="I1810" s="602">
        <v>10</v>
      </c>
      <c r="J1810" s="602">
        <v>0</v>
      </c>
    </row>
    <row r="1811" spans="1:10" s="193" customFormat="1" ht="12.75" customHeight="1">
      <c r="A1811" s="600" t="s">
        <v>6445</v>
      </c>
      <c r="B1811" s="601">
        <v>4</v>
      </c>
      <c r="C1811" s="600" t="s">
        <v>144</v>
      </c>
      <c r="D1811" s="600" t="s">
        <v>33</v>
      </c>
      <c r="E1811" s="600" t="s">
        <v>1206</v>
      </c>
      <c r="F1811" s="602">
        <v>11</v>
      </c>
      <c r="G1811" s="602">
        <v>1</v>
      </c>
      <c r="H1811" s="602">
        <v>8</v>
      </c>
      <c r="I1811" s="602">
        <v>1</v>
      </c>
      <c r="J1811" s="602">
        <v>1</v>
      </c>
    </row>
    <row r="1812" spans="1:10" s="193" customFormat="1" ht="12.75" customHeight="1">
      <c r="A1812" s="600" t="s">
        <v>6446</v>
      </c>
      <c r="B1812" s="601">
        <v>4</v>
      </c>
      <c r="C1812" s="600" t="s">
        <v>144</v>
      </c>
      <c r="D1812" s="600" t="s">
        <v>91</v>
      </c>
      <c r="E1812" s="600" t="s">
        <v>1206</v>
      </c>
      <c r="F1812" s="602">
        <v>6</v>
      </c>
      <c r="G1812" s="602">
        <v>0</v>
      </c>
      <c r="H1812" s="602">
        <v>2</v>
      </c>
      <c r="I1812" s="602">
        <v>1</v>
      </c>
      <c r="J1812" s="602">
        <v>3</v>
      </c>
    </row>
    <row r="1813" spans="1:10" s="193" customFormat="1" ht="12.75" customHeight="1">
      <c r="A1813" s="600" t="s">
        <v>6447</v>
      </c>
      <c r="B1813" s="601">
        <v>4</v>
      </c>
      <c r="C1813" s="600" t="s">
        <v>144</v>
      </c>
      <c r="D1813" s="600" t="s">
        <v>34</v>
      </c>
      <c r="E1813" s="600" t="s">
        <v>1206</v>
      </c>
      <c r="F1813" s="602">
        <v>21</v>
      </c>
      <c r="G1813" s="602">
        <v>0</v>
      </c>
      <c r="H1813" s="602">
        <v>13</v>
      </c>
      <c r="I1813" s="602">
        <v>6</v>
      </c>
      <c r="J1813" s="602">
        <v>2</v>
      </c>
    </row>
    <row r="1814" spans="1:10" s="193" customFormat="1" ht="12.75" customHeight="1">
      <c r="A1814" s="600" t="s">
        <v>6448</v>
      </c>
      <c r="B1814" s="601">
        <v>4</v>
      </c>
      <c r="C1814" s="600" t="s">
        <v>144</v>
      </c>
      <c r="D1814" s="600" t="s">
        <v>188</v>
      </c>
      <c r="E1814" s="600" t="s">
        <v>1206</v>
      </c>
      <c r="F1814" s="602">
        <v>13</v>
      </c>
      <c r="G1814" s="602">
        <v>0</v>
      </c>
      <c r="H1814" s="602">
        <v>10</v>
      </c>
      <c r="I1814" s="602">
        <v>2</v>
      </c>
      <c r="J1814" s="602">
        <v>1</v>
      </c>
    </row>
    <row r="1815" spans="1:10" s="193" customFormat="1" ht="12.75" customHeight="1">
      <c r="A1815" s="600" t="s">
        <v>6449</v>
      </c>
      <c r="B1815" s="601">
        <v>4</v>
      </c>
      <c r="C1815" s="600" t="s">
        <v>144</v>
      </c>
      <c r="D1815" s="600" t="s">
        <v>150</v>
      </c>
      <c r="E1815" s="600" t="s">
        <v>1206</v>
      </c>
      <c r="F1815" s="602">
        <v>5</v>
      </c>
      <c r="G1815" s="602">
        <v>0</v>
      </c>
      <c r="H1815" s="602">
        <v>3</v>
      </c>
      <c r="I1815" s="602">
        <v>2</v>
      </c>
      <c r="J1815" s="602">
        <v>0</v>
      </c>
    </row>
    <row r="1816" spans="1:10" s="193" customFormat="1" ht="12.75" customHeight="1">
      <c r="A1816" s="600" t="s">
        <v>6450</v>
      </c>
      <c r="B1816" s="601">
        <v>4</v>
      </c>
      <c r="C1816" s="600" t="s">
        <v>144</v>
      </c>
      <c r="D1816" s="600" t="s">
        <v>164</v>
      </c>
      <c r="E1816" s="600" t="s">
        <v>1206</v>
      </c>
      <c r="F1816" s="602">
        <v>1</v>
      </c>
      <c r="G1816" s="602">
        <v>0</v>
      </c>
      <c r="H1816" s="602">
        <v>1</v>
      </c>
      <c r="I1816" s="602">
        <v>0</v>
      </c>
      <c r="J1816" s="602">
        <v>0</v>
      </c>
    </row>
    <row r="1817" spans="1:10" s="193" customFormat="1" ht="12.75" customHeight="1">
      <c r="A1817" s="600" t="s">
        <v>6451</v>
      </c>
      <c r="B1817" s="601">
        <v>4</v>
      </c>
      <c r="C1817" s="600" t="s">
        <v>144</v>
      </c>
      <c r="D1817" s="600" t="s">
        <v>189</v>
      </c>
      <c r="E1817" s="600" t="s">
        <v>1206</v>
      </c>
      <c r="F1817" s="602">
        <v>37</v>
      </c>
      <c r="G1817" s="602">
        <v>2</v>
      </c>
      <c r="H1817" s="602">
        <v>21</v>
      </c>
      <c r="I1817" s="602">
        <v>13</v>
      </c>
      <c r="J1817" s="602">
        <v>1</v>
      </c>
    </row>
    <row r="1818" spans="1:10" s="193" customFormat="1" ht="12.75" customHeight="1">
      <c r="A1818" s="600" t="s">
        <v>6452</v>
      </c>
      <c r="B1818" s="601">
        <v>4</v>
      </c>
      <c r="C1818" s="600" t="s">
        <v>144</v>
      </c>
      <c r="D1818" s="600" t="s">
        <v>165</v>
      </c>
      <c r="E1818" s="600" t="s">
        <v>1206</v>
      </c>
      <c r="F1818" s="602">
        <v>7</v>
      </c>
      <c r="G1818" s="602">
        <v>0</v>
      </c>
      <c r="H1818" s="602">
        <v>4</v>
      </c>
      <c r="I1818" s="602">
        <v>3</v>
      </c>
      <c r="J1818" s="602">
        <v>0</v>
      </c>
    </row>
    <row r="1819" spans="1:10" s="193" customFormat="1" ht="12.75" customHeight="1">
      <c r="A1819" s="600" t="s">
        <v>6453</v>
      </c>
      <c r="B1819" s="601">
        <v>4</v>
      </c>
      <c r="C1819" s="600" t="s">
        <v>144</v>
      </c>
      <c r="D1819" s="600" t="s">
        <v>151</v>
      </c>
      <c r="E1819" s="600" t="s">
        <v>1206</v>
      </c>
      <c r="F1819" s="602">
        <v>7</v>
      </c>
      <c r="G1819" s="602">
        <v>0</v>
      </c>
      <c r="H1819" s="602">
        <v>4</v>
      </c>
      <c r="I1819" s="602">
        <v>3</v>
      </c>
      <c r="J1819" s="602">
        <v>0</v>
      </c>
    </row>
    <row r="1820" spans="1:10" s="193" customFormat="1" ht="12.75" customHeight="1">
      <c r="A1820" s="600" t="s">
        <v>6454</v>
      </c>
      <c r="B1820" s="601">
        <v>4</v>
      </c>
      <c r="C1820" s="600" t="s">
        <v>144</v>
      </c>
      <c r="D1820" s="600" t="s">
        <v>92</v>
      </c>
      <c r="E1820" s="600" t="s">
        <v>1206</v>
      </c>
      <c r="F1820" s="602">
        <v>32</v>
      </c>
      <c r="G1820" s="602">
        <v>0</v>
      </c>
      <c r="H1820" s="602">
        <v>23</v>
      </c>
      <c r="I1820" s="602">
        <v>9</v>
      </c>
      <c r="J1820" s="602">
        <v>0</v>
      </c>
    </row>
    <row r="1821" spans="1:10" s="193" customFormat="1" ht="12.75" customHeight="1">
      <c r="A1821" s="600" t="s">
        <v>6455</v>
      </c>
      <c r="B1821" s="601">
        <v>4</v>
      </c>
      <c r="C1821" s="600" t="s">
        <v>144</v>
      </c>
      <c r="D1821" s="600" t="s">
        <v>59</v>
      </c>
      <c r="E1821" s="600" t="s">
        <v>1206</v>
      </c>
      <c r="F1821" s="602">
        <v>3</v>
      </c>
      <c r="G1821" s="602">
        <v>0</v>
      </c>
      <c r="H1821" s="602">
        <v>3</v>
      </c>
      <c r="I1821" s="602">
        <v>0</v>
      </c>
      <c r="J1821" s="602">
        <v>0</v>
      </c>
    </row>
    <row r="1822" spans="1:10" s="193" customFormat="1" ht="12.75" customHeight="1">
      <c r="A1822" s="600" t="s">
        <v>6456</v>
      </c>
      <c r="B1822" s="601">
        <v>4</v>
      </c>
      <c r="C1822" s="600" t="s">
        <v>144</v>
      </c>
      <c r="D1822" s="600" t="s">
        <v>60</v>
      </c>
      <c r="E1822" s="600" t="s">
        <v>1206</v>
      </c>
      <c r="F1822" s="602">
        <v>6</v>
      </c>
      <c r="G1822" s="602">
        <v>0</v>
      </c>
      <c r="H1822" s="602">
        <v>5</v>
      </c>
      <c r="I1822" s="602">
        <v>1</v>
      </c>
      <c r="J1822" s="602">
        <v>0</v>
      </c>
    </row>
    <row r="1823" spans="1:10" s="193" customFormat="1" ht="12.75" customHeight="1">
      <c r="A1823" s="600" t="s">
        <v>6457</v>
      </c>
      <c r="B1823" s="601">
        <v>4</v>
      </c>
      <c r="C1823" s="600" t="s">
        <v>144</v>
      </c>
      <c r="D1823" s="600" t="s">
        <v>208</v>
      </c>
      <c r="E1823" s="600" t="s">
        <v>1206</v>
      </c>
      <c r="F1823" s="602">
        <v>20</v>
      </c>
      <c r="G1823" s="602">
        <v>0</v>
      </c>
      <c r="H1823" s="602">
        <v>15</v>
      </c>
      <c r="I1823" s="602">
        <v>5</v>
      </c>
      <c r="J1823" s="602">
        <v>0</v>
      </c>
    </row>
    <row r="1824" spans="1:10" s="193" customFormat="1" ht="12.75" customHeight="1">
      <c r="A1824" s="600" t="s">
        <v>6458</v>
      </c>
      <c r="B1824" s="601">
        <v>4</v>
      </c>
      <c r="C1824" s="600" t="s">
        <v>144</v>
      </c>
      <c r="D1824" s="600" t="s">
        <v>166</v>
      </c>
      <c r="E1824" s="600" t="s">
        <v>1206</v>
      </c>
      <c r="F1824" s="602">
        <v>7</v>
      </c>
      <c r="G1824" s="602">
        <v>0</v>
      </c>
      <c r="H1824" s="602">
        <v>6</v>
      </c>
      <c r="I1824" s="602">
        <v>1</v>
      </c>
      <c r="J1824" s="602">
        <v>0</v>
      </c>
    </row>
    <row r="1825" spans="1:10" s="193" customFormat="1" ht="12.75" customHeight="1">
      <c r="A1825" s="600" t="s">
        <v>6459</v>
      </c>
      <c r="B1825" s="601">
        <v>4</v>
      </c>
      <c r="C1825" s="600" t="s">
        <v>144</v>
      </c>
      <c r="D1825" s="600" t="s">
        <v>61</v>
      </c>
      <c r="E1825" s="600" t="s">
        <v>1206</v>
      </c>
      <c r="F1825" s="602">
        <v>19</v>
      </c>
      <c r="G1825" s="602">
        <v>2</v>
      </c>
      <c r="H1825" s="602">
        <v>11</v>
      </c>
      <c r="I1825" s="602">
        <v>3</v>
      </c>
      <c r="J1825" s="602">
        <v>3</v>
      </c>
    </row>
    <row r="1826" spans="1:10" s="193" customFormat="1" ht="12.75" customHeight="1">
      <c r="A1826" s="600" t="s">
        <v>6460</v>
      </c>
      <c r="B1826" s="601">
        <v>4</v>
      </c>
      <c r="C1826" s="600" t="s">
        <v>144</v>
      </c>
      <c r="D1826" s="600" t="s">
        <v>82</v>
      </c>
      <c r="E1826" s="600" t="s">
        <v>1206</v>
      </c>
      <c r="F1826" s="602">
        <v>52</v>
      </c>
      <c r="G1826" s="602">
        <v>1</v>
      </c>
      <c r="H1826" s="602">
        <v>30</v>
      </c>
      <c r="I1826" s="602">
        <v>20</v>
      </c>
      <c r="J1826" s="602">
        <v>1</v>
      </c>
    </row>
    <row r="1827" spans="1:10" s="193" customFormat="1" ht="12.75" customHeight="1">
      <c r="A1827" s="600" t="s">
        <v>6461</v>
      </c>
      <c r="B1827" s="601">
        <v>4</v>
      </c>
      <c r="C1827" s="600" t="s">
        <v>144</v>
      </c>
      <c r="D1827" s="600" t="s">
        <v>167</v>
      </c>
      <c r="E1827" s="600" t="s">
        <v>1206</v>
      </c>
      <c r="F1827" s="602">
        <v>16</v>
      </c>
      <c r="G1827" s="602">
        <v>1</v>
      </c>
      <c r="H1827" s="602">
        <v>5</v>
      </c>
      <c r="I1827" s="602">
        <v>8</v>
      </c>
      <c r="J1827" s="602">
        <v>2</v>
      </c>
    </row>
    <row r="1828" spans="1:10" s="193" customFormat="1" ht="12.75" customHeight="1">
      <c r="A1828" s="600" t="s">
        <v>6462</v>
      </c>
      <c r="B1828" s="601">
        <v>4</v>
      </c>
      <c r="C1828" s="600" t="s">
        <v>144</v>
      </c>
      <c r="D1828" s="600" t="s">
        <v>83</v>
      </c>
      <c r="E1828" s="600" t="s">
        <v>1206</v>
      </c>
      <c r="F1828" s="602">
        <v>7</v>
      </c>
      <c r="G1828" s="602">
        <v>0</v>
      </c>
      <c r="H1828" s="602">
        <v>3</v>
      </c>
      <c r="I1828" s="602">
        <v>4</v>
      </c>
      <c r="J1828" s="602">
        <v>0</v>
      </c>
    </row>
    <row r="1829" spans="1:10" s="193" customFormat="1" ht="12.75">
      <c r="A1829" s="600" t="s">
        <v>6463</v>
      </c>
      <c r="B1829" s="601">
        <v>4</v>
      </c>
      <c r="C1829" s="600" t="s">
        <v>144</v>
      </c>
      <c r="D1829" s="600" t="s">
        <v>84</v>
      </c>
      <c r="E1829" s="600" t="s">
        <v>1206</v>
      </c>
      <c r="F1829" s="602">
        <v>23</v>
      </c>
      <c r="G1829" s="602">
        <v>1</v>
      </c>
      <c r="H1829" s="602">
        <v>13</v>
      </c>
      <c r="I1829" s="602">
        <v>7</v>
      </c>
      <c r="J1829" s="602">
        <v>2</v>
      </c>
    </row>
    <row r="1830" spans="1:10" s="193" customFormat="1" ht="12.75" customHeight="1">
      <c r="A1830" s="600" t="s">
        <v>6464</v>
      </c>
      <c r="B1830" s="601">
        <v>4</v>
      </c>
      <c r="C1830" s="600" t="s">
        <v>144</v>
      </c>
      <c r="D1830" s="600" t="s">
        <v>179</v>
      </c>
      <c r="E1830" s="600" t="s">
        <v>1206</v>
      </c>
      <c r="F1830" s="602">
        <v>1</v>
      </c>
      <c r="G1830" s="602">
        <v>0</v>
      </c>
      <c r="H1830" s="602">
        <v>1</v>
      </c>
      <c r="I1830" s="602">
        <v>0</v>
      </c>
      <c r="J1830" s="602">
        <v>0</v>
      </c>
    </row>
    <row r="1831" spans="1:10" s="193" customFormat="1" ht="12.75" customHeight="1">
      <c r="A1831" s="600" t="s">
        <v>6465</v>
      </c>
      <c r="B1831" s="601">
        <v>4</v>
      </c>
      <c r="C1831" s="600" t="s">
        <v>144</v>
      </c>
      <c r="D1831" s="600" t="s">
        <v>35</v>
      </c>
      <c r="E1831" s="600" t="s">
        <v>1206</v>
      </c>
      <c r="F1831" s="602">
        <v>9</v>
      </c>
      <c r="G1831" s="602">
        <v>0</v>
      </c>
      <c r="H1831" s="602">
        <v>3</v>
      </c>
      <c r="I1831" s="602">
        <v>5</v>
      </c>
      <c r="J1831" s="602">
        <v>1</v>
      </c>
    </row>
    <row r="1832" spans="1:10" s="193" customFormat="1" ht="12.75" customHeight="1">
      <c r="A1832" s="600" t="s">
        <v>6466</v>
      </c>
      <c r="B1832" s="601">
        <v>4</v>
      </c>
      <c r="C1832" s="600" t="s">
        <v>144</v>
      </c>
      <c r="D1832" s="600" t="s">
        <v>190</v>
      </c>
      <c r="E1832" s="600" t="s">
        <v>1206</v>
      </c>
      <c r="F1832" s="602">
        <v>41</v>
      </c>
      <c r="G1832" s="602">
        <v>1</v>
      </c>
      <c r="H1832" s="602">
        <v>31</v>
      </c>
      <c r="I1832" s="602">
        <v>7</v>
      </c>
      <c r="J1832" s="602">
        <v>2</v>
      </c>
    </row>
    <row r="1833" spans="1:10" s="193" customFormat="1" ht="12.75" customHeight="1">
      <c r="A1833" s="600" t="s">
        <v>6467</v>
      </c>
      <c r="B1833" s="601">
        <v>4</v>
      </c>
      <c r="C1833" s="600" t="s">
        <v>144</v>
      </c>
      <c r="D1833" s="600" t="s">
        <v>93</v>
      </c>
      <c r="E1833" s="600" t="s">
        <v>1206</v>
      </c>
      <c r="F1833" s="602">
        <v>10</v>
      </c>
      <c r="G1833" s="602">
        <v>0</v>
      </c>
      <c r="H1833" s="602">
        <v>4</v>
      </c>
      <c r="I1833" s="602">
        <v>6</v>
      </c>
      <c r="J1833" s="602">
        <v>0</v>
      </c>
    </row>
    <row r="1834" spans="1:10" s="193" customFormat="1" ht="12.75" customHeight="1">
      <c r="A1834" s="600" t="s">
        <v>6468</v>
      </c>
      <c r="B1834" s="601">
        <v>4</v>
      </c>
      <c r="C1834" s="600" t="s">
        <v>144</v>
      </c>
      <c r="D1834" s="600" t="s">
        <v>209</v>
      </c>
      <c r="E1834" s="600" t="s">
        <v>1206</v>
      </c>
      <c r="F1834" s="602">
        <v>9</v>
      </c>
      <c r="G1834" s="602">
        <v>0</v>
      </c>
      <c r="H1834" s="602">
        <v>7</v>
      </c>
      <c r="I1834" s="602">
        <v>2</v>
      </c>
      <c r="J1834" s="602">
        <v>0</v>
      </c>
    </row>
    <row r="1835" spans="1:10" s="193" customFormat="1" ht="12.75" customHeight="1">
      <c r="A1835" s="600" t="s">
        <v>6469</v>
      </c>
      <c r="B1835" s="601">
        <v>4</v>
      </c>
      <c r="C1835" s="600" t="s">
        <v>144</v>
      </c>
      <c r="D1835" s="600" t="s">
        <v>210</v>
      </c>
      <c r="E1835" s="600" t="s">
        <v>1206</v>
      </c>
      <c r="F1835" s="602">
        <v>11</v>
      </c>
      <c r="G1835" s="602">
        <v>3</v>
      </c>
      <c r="H1835" s="602">
        <v>5</v>
      </c>
      <c r="I1835" s="602">
        <v>3</v>
      </c>
      <c r="J1835" s="602">
        <v>0</v>
      </c>
    </row>
    <row r="1836" spans="1:10" s="193" customFormat="1" ht="12.75" customHeight="1">
      <c r="A1836" s="600" t="s">
        <v>6470</v>
      </c>
      <c r="B1836" s="601">
        <v>4</v>
      </c>
      <c r="C1836" s="600" t="s">
        <v>144</v>
      </c>
      <c r="D1836" s="600" t="s">
        <v>191</v>
      </c>
      <c r="E1836" s="600" t="s">
        <v>1206</v>
      </c>
      <c r="F1836" s="602">
        <v>1</v>
      </c>
      <c r="G1836" s="602">
        <v>0</v>
      </c>
      <c r="H1836" s="602">
        <v>1</v>
      </c>
      <c r="I1836" s="602">
        <v>0</v>
      </c>
      <c r="J1836" s="602">
        <v>0</v>
      </c>
    </row>
    <row r="1837" spans="1:10" s="193" customFormat="1" ht="12.75" customHeight="1">
      <c r="A1837" s="600" t="s">
        <v>6471</v>
      </c>
      <c r="B1837" s="601">
        <v>4</v>
      </c>
      <c r="C1837" s="600" t="s">
        <v>144</v>
      </c>
      <c r="D1837" s="600" t="s">
        <v>192</v>
      </c>
      <c r="E1837" s="600" t="s">
        <v>1206</v>
      </c>
      <c r="F1837" s="602">
        <v>10</v>
      </c>
      <c r="G1837" s="602">
        <v>0</v>
      </c>
      <c r="H1837" s="602">
        <v>8</v>
      </c>
      <c r="I1837" s="602">
        <v>1</v>
      </c>
      <c r="J1837" s="602">
        <v>1</v>
      </c>
    </row>
    <row r="1838" spans="1:10" s="193" customFormat="1" ht="12.75" customHeight="1">
      <c r="A1838" s="600" t="s">
        <v>6472</v>
      </c>
      <c r="B1838" s="601">
        <v>4</v>
      </c>
      <c r="C1838" s="600" t="s">
        <v>144</v>
      </c>
      <c r="D1838" s="600" t="s">
        <v>152</v>
      </c>
      <c r="E1838" s="600" t="s">
        <v>1206</v>
      </c>
      <c r="F1838" s="602">
        <v>11</v>
      </c>
      <c r="G1838" s="602">
        <v>1</v>
      </c>
      <c r="H1838" s="602">
        <v>8</v>
      </c>
      <c r="I1838" s="602">
        <v>1</v>
      </c>
      <c r="J1838" s="602">
        <v>1</v>
      </c>
    </row>
    <row r="1839" spans="1:10" s="193" customFormat="1" ht="12.75" customHeight="1">
      <c r="A1839" s="600" t="s">
        <v>6473</v>
      </c>
      <c r="B1839" s="601">
        <v>4</v>
      </c>
      <c r="C1839" s="600" t="s">
        <v>144</v>
      </c>
      <c r="D1839" s="600" t="s">
        <v>168</v>
      </c>
      <c r="E1839" s="600" t="s">
        <v>1206</v>
      </c>
      <c r="F1839" s="602">
        <v>4</v>
      </c>
      <c r="G1839" s="602">
        <v>0</v>
      </c>
      <c r="H1839" s="602">
        <v>3</v>
      </c>
      <c r="I1839" s="602">
        <v>1</v>
      </c>
      <c r="J1839" s="602">
        <v>0</v>
      </c>
    </row>
    <row r="1840" spans="1:10" s="193" customFormat="1" ht="12.75" customHeight="1">
      <c r="A1840" s="600" t="s">
        <v>6474</v>
      </c>
      <c r="B1840" s="601">
        <v>4</v>
      </c>
      <c r="C1840" s="600" t="s">
        <v>144</v>
      </c>
      <c r="D1840" s="600" t="s">
        <v>153</v>
      </c>
      <c r="E1840" s="600" t="s">
        <v>1206</v>
      </c>
      <c r="F1840" s="602">
        <v>7</v>
      </c>
      <c r="G1840" s="602">
        <v>0</v>
      </c>
      <c r="H1840" s="602">
        <v>5</v>
      </c>
      <c r="I1840" s="602">
        <v>1</v>
      </c>
      <c r="J1840" s="602">
        <v>1</v>
      </c>
    </row>
    <row r="1841" spans="1:10" s="193" customFormat="1" ht="12.75" customHeight="1">
      <c r="A1841" s="600" t="s">
        <v>6475</v>
      </c>
      <c r="B1841" s="601">
        <v>4</v>
      </c>
      <c r="C1841" s="600" t="s">
        <v>144</v>
      </c>
      <c r="D1841" s="600" t="s">
        <v>36</v>
      </c>
      <c r="E1841" s="600" t="s">
        <v>1206</v>
      </c>
      <c r="F1841" s="602">
        <v>6</v>
      </c>
      <c r="G1841" s="602">
        <v>0</v>
      </c>
      <c r="H1841" s="602">
        <v>3</v>
      </c>
      <c r="I1841" s="602">
        <v>3</v>
      </c>
      <c r="J1841" s="602">
        <v>0</v>
      </c>
    </row>
    <row r="1842" spans="1:10" s="193" customFormat="1" ht="12.75" customHeight="1">
      <c r="A1842" s="600" t="s">
        <v>6476</v>
      </c>
      <c r="B1842" s="601">
        <v>4</v>
      </c>
      <c r="C1842" s="600" t="s">
        <v>144</v>
      </c>
      <c r="D1842" s="600" t="s">
        <v>62</v>
      </c>
      <c r="E1842" s="600" t="s">
        <v>1206</v>
      </c>
      <c r="F1842" s="602">
        <v>9</v>
      </c>
      <c r="G1842" s="602">
        <v>2</v>
      </c>
      <c r="H1842" s="602">
        <v>2</v>
      </c>
      <c r="I1842" s="602">
        <v>5</v>
      </c>
      <c r="J1842" s="602">
        <v>0</v>
      </c>
    </row>
    <row r="1843" spans="1:10" s="193" customFormat="1" ht="12.75" customHeight="1">
      <c r="A1843" s="600" t="s">
        <v>6477</v>
      </c>
      <c r="B1843" s="601">
        <v>4</v>
      </c>
      <c r="C1843" s="600" t="s">
        <v>144</v>
      </c>
      <c r="D1843" s="600" t="s">
        <v>85</v>
      </c>
      <c r="E1843" s="600" t="s">
        <v>1206</v>
      </c>
      <c r="F1843" s="602">
        <v>7</v>
      </c>
      <c r="G1843" s="602">
        <v>2</v>
      </c>
      <c r="H1843" s="602">
        <v>3</v>
      </c>
      <c r="I1843" s="602">
        <v>1</v>
      </c>
      <c r="J1843" s="602">
        <v>1</v>
      </c>
    </row>
    <row r="1844" spans="1:10" s="193" customFormat="1" ht="12.75" customHeight="1">
      <c r="A1844" s="600" t="s">
        <v>6478</v>
      </c>
      <c r="B1844" s="601">
        <v>4</v>
      </c>
      <c r="C1844" s="600" t="s">
        <v>144</v>
      </c>
      <c r="D1844" s="600" t="s">
        <v>37</v>
      </c>
      <c r="E1844" s="600" t="s">
        <v>1206</v>
      </c>
      <c r="F1844" s="602">
        <v>5</v>
      </c>
      <c r="G1844" s="602">
        <v>0</v>
      </c>
      <c r="H1844" s="602">
        <v>3</v>
      </c>
      <c r="I1844" s="602">
        <v>0</v>
      </c>
      <c r="J1844" s="602">
        <v>2</v>
      </c>
    </row>
    <row r="1845" spans="1:10" s="193" customFormat="1" ht="12.75" customHeight="1">
      <c r="A1845" s="600" t="s">
        <v>6479</v>
      </c>
      <c r="B1845" s="601">
        <v>4</v>
      </c>
      <c r="C1845" s="600" t="s">
        <v>144</v>
      </c>
      <c r="D1845" s="600" t="s">
        <v>220</v>
      </c>
      <c r="E1845" s="600" t="s">
        <v>1206</v>
      </c>
      <c r="F1845" s="602">
        <v>6</v>
      </c>
      <c r="G1845" s="602">
        <v>0</v>
      </c>
      <c r="H1845" s="602">
        <v>4</v>
      </c>
      <c r="I1845" s="602">
        <v>2</v>
      </c>
      <c r="J1845" s="602">
        <v>0</v>
      </c>
    </row>
    <row r="1846" spans="1:10" s="193" customFormat="1" ht="12.75" customHeight="1">
      <c r="A1846" s="600" t="s">
        <v>6480</v>
      </c>
      <c r="B1846" s="601">
        <v>4</v>
      </c>
      <c r="C1846" s="600" t="s">
        <v>144</v>
      </c>
      <c r="D1846" s="600" t="s">
        <v>38</v>
      </c>
      <c r="E1846" s="600" t="s">
        <v>1206</v>
      </c>
      <c r="F1846" s="602">
        <v>4</v>
      </c>
      <c r="G1846" s="602">
        <v>0</v>
      </c>
      <c r="H1846" s="602">
        <v>1</v>
      </c>
      <c r="I1846" s="602">
        <v>3</v>
      </c>
      <c r="J1846" s="602">
        <v>0</v>
      </c>
    </row>
    <row r="1847" spans="1:10" s="193" customFormat="1" ht="12.75" customHeight="1">
      <c r="A1847" s="600" t="s">
        <v>6481</v>
      </c>
      <c r="B1847" s="601">
        <v>4</v>
      </c>
      <c r="C1847" s="600" t="s">
        <v>144</v>
      </c>
      <c r="D1847" s="600" t="s">
        <v>63</v>
      </c>
      <c r="E1847" s="600" t="s">
        <v>1206</v>
      </c>
      <c r="F1847" s="602">
        <v>8</v>
      </c>
      <c r="G1847" s="602">
        <v>2</v>
      </c>
      <c r="H1847" s="602">
        <v>6</v>
      </c>
      <c r="I1847" s="602">
        <v>0</v>
      </c>
      <c r="J1847" s="602">
        <v>0</v>
      </c>
    </row>
    <row r="1848" spans="1:10" s="193" customFormat="1" ht="12.75" customHeight="1">
      <c r="A1848" s="600" t="s">
        <v>6482</v>
      </c>
      <c r="B1848" s="601">
        <v>4</v>
      </c>
      <c r="C1848" s="600" t="s">
        <v>144</v>
      </c>
      <c r="D1848" s="600" t="s">
        <v>221</v>
      </c>
      <c r="E1848" s="600" t="s">
        <v>1206</v>
      </c>
      <c r="F1848" s="602">
        <v>9</v>
      </c>
      <c r="G1848" s="602">
        <v>0</v>
      </c>
      <c r="H1848" s="602">
        <v>7</v>
      </c>
      <c r="I1848" s="602">
        <v>2</v>
      </c>
      <c r="J1848" s="602">
        <v>0</v>
      </c>
    </row>
    <row r="1849" spans="1:10" s="193" customFormat="1" ht="12.75" customHeight="1">
      <c r="A1849" s="600" t="s">
        <v>6483</v>
      </c>
      <c r="B1849" s="601">
        <v>4</v>
      </c>
      <c r="C1849" s="600" t="s">
        <v>144</v>
      </c>
      <c r="D1849" s="600" t="s">
        <v>193</v>
      </c>
      <c r="E1849" s="600" t="s">
        <v>1206</v>
      </c>
      <c r="F1849" s="602">
        <v>7</v>
      </c>
      <c r="G1849" s="602">
        <v>0</v>
      </c>
      <c r="H1849" s="602">
        <v>5</v>
      </c>
      <c r="I1849" s="602">
        <v>2</v>
      </c>
      <c r="J1849" s="602">
        <v>0</v>
      </c>
    </row>
    <row r="1850" spans="1:10" s="193" customFormat="1" ht="20.25" customHeight="1">
      <c r="A1850" s="600" t="s">
        <v>6484</v>
      </c>
      <c r="B1850" s="601">
        <v>4</v>
      </c>
      <c r="C1850" s="600" t="s">
        <v>144</v>
      </c>
      <c r="D1850" s="600" t="s">
        <v>222</v>
      </c>
      <c r="E1850" s="600" t="s">
        <v>1206</v>
      </c>
      <c r="F1850" s="602">
        <v>18</v>
      </c>
      <c r="G1850" s="602">
        <v>0</v>
      </c>
      <c r="H1850" s="602">
        <v>6</v>
      </c>
      <c r="I1850" s="602">
        <v>10</v>
      </c>
      <c r="J1850" s="602">
        <v>2</v>
      </c>
    </row>
    <row r="1851" spans="1:10" s="193" customFormat="1" ht="20.25" customHeight="1">
      <c r="A1851" s="600" t="s">
        <v>6485</v>
      </c>
      <c r="B1851" s="601">
        <v>4</v>
      </c>
      <c r="C1851" s="600" t="s">
        <v>144</v>
      </c>
      <c r="D1851" s="600" t="s">
        <v>211</v>
      </c>
      <c r="E1851" s="600" t="s">
        <v>1206</v>
      </c>
      <c r="F1851" s="602">
        <v>33</v>
      </c>
      <c r="G1851" s="602">
        <v>0</v>
      </c>
      <c r="H1851" s="602">
        <v>15</v>
      </c>
      <c r="I1851" s="602">
        <v>17</v>
      </c>
      <c r="J1851" s="602">
        <v>1</v>
      </c>
    </row>
    <row r="1852" spans="1:10" s="193" customFormat="1" ht="20.25" customHeight="1">
      <c r="A1852" s="600" t="s">
        <v>6486</v>
      </c>
      <c r="B1852" s="601">
        <v>4</v>
      </c>
      <c r="C1852" s="600" t="s">
        <v>144</v>
      </c>
      <c r="D1852" s="600" t="s">
        <v>212</v>
      </c>
      <c r="E1852" s="600" t="s">
        <v>1206</v>
      </c>
      <c r="F1852" s="602">
        <v>9</v>
      </c>
      <c r="G1852" s="602">
        <v>0</v>
      </c>
      <c r="H1852" s="602">
        <v>8</v>
      </c>
      <c r="I1852" s="602">
        <v>1</v>
      </c>
      <c r="J1852" s="602">
        <v>0</v>
      </c>
    </row>
    <row r="1853" spans="1:10" s="193" customFormat="1" ht="20.25" customHeight="1">
      <c r="A1853" s="600" t="s">
        <v>6487</v>
      </c>
      <c r="B1853" s="601">
        <v>4</v>
      </c>
      <c r="C1853" s="600" t="s">
        <v>144</v>
      </c>
      <c r="D1853" s="600" t="s">
        <v>169</v>
      </c>
      <c r="E1853" s="600" t="s">
        <v>1206</v>
      </c>
      <c r="F1853" s="602">
        <v>7</v>
      </c>
      <c r="G1853" s="602">
        <v>0</v>
      </c>
      <c r="H1853" s="602">
        <v>3</v>
      </c>
      <c r="I1853" s="602">
        <v>4</v>
      </c>
      <c r="J1853" s="602">
        <v>0</v>
      </c>
    </row>
    <row r="1854" spans="1:10" s="193" customFormat="1" ht="20.25" customHeight="1">
      <c r="A1854" s="600" t="s">
        <v>6488</v>
      </c>
      <c r="B1854" s="601">
        <v>4</v>
      </c>
      <c r="C1854" s="600" t="s">
        <v>144</v>
      </c>
      <c r="D1854" s="600" t="s">
        <v>194</v>
      </c>
      <c r="E1854" s="600" t="s">
        <v>1206</v>
      </c>
      <c r="F1854" s="602">
        <v>13</v>
      </c>
      <c r="G1854" s="602">
        <v>1</v>
      </c>
      <c r="H1854" s="602">
        <v>8</v>
      </c>
      <c r="I1854" s="602">
        <v>4</v>
      </c>
      <c r="J1854" s="602">
        <v>0</v>
      </c>
    </row>
    <row r="1855" spans="1:10" s="193" customFormat="1" ht="20.25" customHeight="1">
      <c r="A1855" s="600" t="s">
        <v>6489</v>
      </c>
      <c r="B1855" s="601">
        <v>4</v>
      </c>
      <c r="C1855" s="600" t="s">
        <v>144</v>
      </c>
      <c r="D1855" s="600" t="s">
        <v>94</v>
      </c>
      <c r="E1855" s="600" t="s">
        <v>1206</v>
      </c>
      <c r="F1855" s="602">
        <v>6</v>
      </c>
      <c r="G1855" s="602">
        <v>1</v>
      </c>
      <c r="H1855" s="602">
        <v>3</v>
      </c>
      <c r="I1855" s="602">
        <v>1</v>
      </c>
      <c r="J1855" s="602">
        <v>1</v>
      </c>
    </row>
    <row r="1856" spans="1:10" s="193" customFormat="1" ht="20.25" customHeight="1">
      <c r="A1856" s="600" t="s">
        <v>6490</v>
      </c>
      <c r="B1856" s="601">
        <v>4</v>
      </c>
      <c r="C1856" s="600" t="s">
        <v>144</v>
      </c>
      <c r="D1856" s="600" t="s">
        <v>154</v>
      </c>
      <c r="E1856" s="600" t="s">
        <v>1206</v>
      </c>
      <c r="F1856" s="602">
        <v>7</v>
      </c>
      <c r="G1856" s="602">
        <v>0</v>
      </c>
      <c r="H1856" s="602">
        <v>5</v>
      </c>
      <c r="I1856" s="602">
        <v>2</v>
      </c>
      <c r="J1856" s="602">
        <v>0</v>
      </c>
    </row>
    <row r="1857" spans="1:10" s="193" customFormat="1" ht="20.25" customHeight="1">
      <c r="A1857" s="600" t="s">
        <v>6491</v>
      </c>
      <c r="B1857" s="601">
        <v>4</v>
      </c>
      <c r="C1857" s="600" t="s">
        <v>144</v>
      </c>
      <c r="D1857" s="600" t="s">
        <v>39</v>
      </c>
      <c r="E1857" s="600" t="s">
        <v>1206</v>
      </c>
      <c r="F1857" s="602">
        <v>2</v>
      </c>
      <c r="G1857" s="602">
        <v>0</v>
      </c>
      <c r="H1857" s="602">
        <v>2</v>
      </c>
      <c r="I1857" s="602">
        <v>0</v>
      </c>
      <c r="J1857" s="602">
        <v>0</v>
      </c>
    </row>
    <row r="1858" spans="1:10" s="603" customFormat="1" ht="12.75" customHeight="1">
      <c r="A1858" s="600" t="s">
        <v>6492</v>
      </c>
      <c r="B1858" s="601">
        <v>4</v>
      </c>
      <c r="C1858" s="600" t="s">
        <v>144</v>
      </c>
      <c r="D1858" s="600" t="s">
        <v>223</v>
      </c>
      <c r="E1858" s="600" t="s">
        <v>1206</v>
      </c>
      <c r="F1858" s="602">
        <v>44</v>
      </c>
      <c r="G1858" s="602">
        <v>4</v>
      </c>
      <c r="H1858" s="602">
        <v>26</v>
      </c>
      <c r="I1858" s="602">
        <v>11</v>
      </c>
      <c r="J1858" s="602">
        <v>3</v>
      </c>
    </row>
    <row r="1859" spans="1:10" s="603" customFormat="1" ht="12.75" customHeight="1">
      <c r="A1859" s="600" t="s">
        <v>6493</v>
      </c>
      <c r="B1859" s="601">
        <v>4</v>
      </c>
      <c r="C1859" s="600" t="s">
        <v>144</v>
      </c>
      <c r="D1859" s="600" t="s">
        <v>40</v>
      </c>
      <c r="E1859" s="600" t="s">
        <v>1206</v>
      </c>
      <c r="F1859" s="602">
        <v>9</v>
      </c>
      <c r="G1859" s="602">
        <v>0</v>
      </c>
      <c r="H1859" s="602">
        <v>5</v>
      </c>
      <c r="I1859" s="602">
        <v>3</v>
      </c>
      <c r="J1859" s="602">
        <v>1</v>
      </c>
    </row>
    <row r="1860" spans="1:10" s="603" customFormat="1" ht="12.75" customHeight="1">
      <c r="A1860" s="600" t="s">
        <v>6494</v>
      </c>
      <c r="B1860" s="601">
        <v>4</v>
      </c>
      <c r="C1860" s="600" t="s">
        <v>144</v>
      </c>
      <c r="D1860" s="600" t="s">
        <v>21</v>
      </c>
      <c r="E1860" s="600" t="s">
        <v>1206</v>
      </c>
      <c r="F1860" s="602">
        <v>6</v>
      </c>
      <c r="G1860" s="602">
        <v>0</v>
      </c>
      <c r="H1860" s="602">
        <v>3</v>
      </c>
      <c r="I1860" s="602">
        <v>2</v>
      </c>
      <c r="J1860" s="602">
        <v>1</v>
      </c>
    </row>
    <row r="1861" spans="1:10" s="603" customFormat="1" ht="12.75" customHeight="1">
      <c r="A1861" s="600" t="s">
        <v>6495</v>
      </c>
      <c r="B1861" s="601">
        <v>4</v>
      </c>
      <c r="C1861" s="600" t="s">
        <v>144</v>
      </c>
      <c r="D1861" s="600" t="s">
        <v>224</v>
      </c>
      <c r="E1861" s="600" t="s">
        <v>1206</v>
      </c>
      <c r="F1861" s="602">
        <v>3</v>
      </c>
      <c r="G1861" s="602">
        <v>0</v>
      </c>
      <c r="H1861" s="602">
        <v>3</v>
      </c>
      <c r="I1861" s="602">
        <v>0</v>
      </c>
      <c r="J1861" s="602">
        <v>0</v>
      </c>
    </row>
    <row r="1862" spans="1:10" s="603" customFormat="1" ht="12.75" customHeight="1">
      <c r="A1862" s="600" t="s">
        <v>6496</v>
      </c>
      <c r="B1862" s="601">
        <v>4</v>
      </c>
      <c r="C1862" s="600" t="s">
        <v>144</v>
      </c>
      <c r="D1862" s="600" t="s">
        <v>95</v>
      </c>
      <c r="E1862" s="600" t="s">
        <v>1206</v>
      </c>
      <c r="F1862" s="602">
        <v>23</v>
      </c>
      <c r="G1862" s="602">
        <v>1</v>
      </c>
      <c r="H1862" s="602">
        <v>12</v>
      </c>
      <c r="I1862" s="602">
        <v>9</v>
      </c>
      <c r="J1862" s="602">
        <v>1</v>
      </c>
    </row>
    <row r="1863" spans="1:10" s="603" customFormat="1" ht="12.75" customHeight="1">
      <c r="A1863" s="600" t="s">
        <v>6497</v>
      </c>
      <c r="B1863" s="601">
        <v>4</v>
      </c>
      <c r="C1863" s="600" t="s">
        <v>144</v>
      </c>
      <c r="D1863" s="600" t="s">
        <v>22</v>
      </c>
      <c r="E1863" s="600" t="s">
        <v>1206</v>
      </c>
      <c r="F1863" s="602">
        <v>17</v>
      </c>
      <c r="G1863" s="602">
        <v>0</v>
      </c>
      <c r="H1863" s="602">
        <v>10</v>
      </c>
      <c r="I1863" s="602">
        <v>5</v>
      </c>
      <c r="J1863" s="602">
        <v>2</v>
      </c>
    </row>
    <row r="1864" spans="1:10" s="603" customFormat="1" ht="12.75" customHeight="1">
      <c r="A1864" s="600" t="s">
        <v>6498</v>
      </c>
      <c r="B1864" s="601">
        <v>4</v>
      </c>
      <c r="C1864" s="600" t="s">
        <v>144</v>
      </c>
      <c r="D1864" s="600" t="s">
        <v>195</v>
      </c>
      <c r="E1864" s="600" t="s">
        <v>1206</v>
      </c>
      <c r="F1864" s="602">
        <v>77</v>
      </c>
      <c r="G1864" s="602">
        <v>2</v>
      </c>
      <c r="H1864" s="602">
        <v>61</v>
      </c>
      <c r="I1864" s="602">
        <v>14</v>
      </c>
      <c r="J1864" s="602">
        <v>0</v>
      </c>
    </row>
    <row r="1865" spans="1:10" s="603" customFormat="1" ht="12.75" customHeight="1">
      <c r="A1865" s="600" t="s">
        <v>6499</v>
      </c>
      <c r="B1865" s="601">
        <v>4</v>
      </c>
      <c r="C1865" s="600" t="s">
        <v>144</v>
      </c>
      <c r="D1865" s="600" t="s">
        <v>155</v>
      </c>
      <c r="E1865" s="600" t="s">
        <v>1206</v>
      </c>
      <c r="F1865" s="602">
        <v>15</v>
      </c>
      <c r="G1865" s="602">
        <v>1</v>
      </c>
      <c r="H1865" s="602">
        <v>11</v>
      </c>
      <c r="I1865" s="602">
        <v>3</v>
      </c>
      <c r="J1865" s="602">
        <v>0</v>
      </c>
    </row>
    <row r="1866" spans="1:10" s="603" customFormat="1" ht="12.75" customHeight="1">
      <c r="A1866" s="600" t="s">
        <v>6500</v>
      </c>
      <c r="B1866" s="601">
        <v>4</v>
      </c>
      <c r="C1866" s="600" t="s">
        <v>144</v>
      </c>
      <c r="D1866" s="600" t="s">
        <v>213</v>
      </c>
      <c r="E1866" s="600" t="s">
        <v>1206</v>
      </c>
      <c r="F1866" s="602">
        <v>19</v>
      </c>
      <c r="G1866" s="602">
        <v>1</v>
      </c>
      <c r="H1866" s="602">
        <v>11</v>
      </c>
      <c r="I1866" s="602">
        <v>7</v>
      </c>
      <c r="J1866" s="602">
        <v>0</v>
      </c>
    </row>
    <row r="1867" spans="1:10" s="603" customFormat="1" ht="12.75" customHeight="1">
      <c r="A1867" s="600" t="s">
        <v>6501</v>
      </c>
      <c r="B1867" s="601">
        <v>4</v>
      </c>
      <c r="C1867" s="600" t="s">
        <v>144</v>
      </c>
      <c r="D1867" s="600" t="s">
        <v>41</v>
      </c>
      <c r="E1867" s="600" t="s">
        <v>1206</v>
      </c>
      <c r="F1867" s="602">
        <v>14</v>
      </c>
      <c r="G1867" s="602">
        <v>0</v>
      </c>
      <c r="H1867" s="602">
        <v>8</v>
      </c>
      <c r="I1867" s="602">
        <v>6</v>
      </c>
      <c r="J1867" s="602">
        <v>0</v>
      </c>
    </row>
    <row r="1868" spans="1:10" s="603" customFormat="1" ht="12.75" customHeight="1">
      <c r="A1868" s="600" t="s">
        <v>6502</v>
      </c>
      <c r="B1868" s="601">
        <v>4</v>
      </c>
      <c r="C1868" s="600" t="s">
        <v>144</v>
      </c>
      <c r="D1868" s="600" t="s">
        <v>225</v>
      </c>
      <c r="E1868" s="600" t="s">
        <v>1206</v>
      </c>
      <c r="F1868" s="602">
        <v>4</v>
      </c>
      <c r="G1868" s="602">
        <v>0</v>
      </c>
      <c r="H1868" s="602">
        <v>2</v>
      </c>
      <c r="I1868" s="602">
        <v>1</v>
      </c>
      <c r="J1868" s="602">
        <v>1</v>
      </c>
    </row>
    <row r="1869" spans="1:10" s="603" customFormat="1" ht="12.75" customHeight="1">
      <c r="A1869" s="600" t="s">
        <v>6503</v>
      </c>
      <c r="B1869" s="601">
        <v>4</v>
      </c>
      <c r="C1869" s="600" t="s">
        <v>144</v>
      </c>
      <c r="D1869" s="600" t="s">
        <v>96</v>
      </c>
      <c r="E1869" s="600" t="s">
        <v>1206</v>
      </c>
      <c r="F1869" s="602">
        <v>5</v>
      </c>
      <c r="G1869" s="602">
        <v>0</v>
      </c>
      <c r="H1869" s="602">
        <v>4</v>
      </c>
      <c r="I1869" s="602">
        <v>1</v>
      </c>
      <c r="J1869" s="602">
        <v>0</v>
      </c>
    </row>
    <row r="1870" spans="1:10" s="603" customFormat="1" ht="12.75" customHeight="1">
      <c r="A1870" s="600" t="s">
        <v>6504</v>
      </c>
      <c r="B1870" s="601">
        <v>4</v>
      </c>
      <c r="C1870" s="600" t="s">
        <v>144</v>
      </c>
      <c r="D1870" s="600" t="s">
        <v>214</v>
      </c>
      <c r="E1870" s="600" t="s">
        <v>1206</v>
      </c>
      <c r="F1870" s="602">
        <v>5</v>
      </c>
      <c r="G1870" s="602">
        <v>0</v>
      </c>
      <c r="H1870" s="602">
        <v>3</v>
      </c>
      <c r="I1870" s="602">
        <v>2</v>
      </c>
      <c r="J1870" s="602">
        <v>0</v>
      </c>
    </row>
    <row r="1871" spans="1:10" s="603" customFormat="1" ht="12.75" customHeight="1">
      <c r="A1871" s="600" t="s">
        <v>6505</v>
      </c>
      <c r="B1871" s="601">
        <v>4</v>
      </c>
      <c r="C1871" s="600" t="s">
        <v>144</v>
      </c>
      <c r="D1871" s="600" t="s">
        <v>156</v>
      </c>
      <c r="E1871" s="600" t="s">
        <v>1206</v>
      </c>
      <c r="F1871" s="602">
        <v>2</v>
      </c>
      <c r="G1871" s="602">
        <v>0</v>
      </c>
      <c r="H1871" s="602">
        <v>2</v>
      </c>
      <c r="I1871" s="602">
        <v>0</v>
      </c>
      <c r="J1871" s="602">
        <v>0</v>
      </c>
    </row>
    <row r="1872" spans="1:10" s="603" customFormat="1" ht="12.75" customHeight="1">
      <c r="A1872" s="600" t="s">
        <v>6506</v>
      </c>
      <c r="B1872" s="601">
        <v>4</v>
      </c>
      <c r="C1872" s="600" t="s">
        <v>144</v>
      </c>
      <c r="D1872" s="600" t="s">
        <v>42</v>
      </c>
      <c r="E1872" s="600" t="s">
        <v>1206</v>
      </c>
      <c r="F1872" s="602">
        <v>12</v>
      </c>
      <c r="G1872" s="602">
        <v>0</v>
      </c>
      <c r="H1872" s="602">
        <v>8</v>
      </c>
      <c r="I1872" s="602">
        <v>4</v>
      </c>
      <c r="J1872" s="602">
        <v>0</v>
      </c>
    </row>
    <row r="1873" spans="1:10" s="603" customFormat="1" ht="12.75" customHeight="1">
      <c r="A1873" s="600" t="s">
        <v>6507</v>
      </c>
      <c r="B1873" s="601">
        <v>4</v>
      </c>
      <c r="C1873" s="600" t="s">
        <v>144</v>
      </c>
      <c r="D1873" s="600" t="s">
        <v>64</v>
      </c>
      <c r="E1873" s="600" t="s">
        <v>1206</v>
      </c>
      <c r="F1873" s="602">
        <v>17</v>
      </c>
      <c r="G1873" s="602">
        <v>3</v>
      </c>
      <c r="H1873" s="602">
        <v>7</v>
      </c>
      <c r="I1873" s="602">
        <v>6</v>
      </c>
      <c r="J1873" s="602">
        <v>1</v>
      </c>
    </row>
    <row r="1874" spans="1:10" s="603" customFormat="1" ht="12.75" customHeight="1">
      <c r="A1874" s="600" t="s">
        <v>6508</v>
      </c>
      <c r="B1874" s="601">
        <v>4</v>
      </c>
      <c r="C1874" s="600" t="s">
        <v>144</v>
      </c>
      <c r="D1874" s="600" t="s">
        <v>226</v>
      </c>
      <c r="E1874" s="600" t="s">
        <v>1206</v>
      </c>
      <c r="F1874" s="602">
        <v>8</v>
      </c>
      <c r="G1874" s="602">
        <v>0</v>
      </c>
      <c r="H1874" s="602">
        <v>6</v>
      </c>
      <c r="I1874" s="602">
        <v>2</v>
      </c>
      <c r="J1874" s="602">
        <v>0</v>
      </c>
    </row>
    <row r="1875" spans="1:10" s="603" customFormat="1" ht="12.75" customHeight="1">
      <c r="A1875" s="600" t="s">
        <v>6509</v>
      </c>
      <c r="B1875" s="601">
        <v>4</v>
      </c>
      <c r="C1875" s="600" t="s">
        <v>144</v>
      </c>
      <c r="D1875" s="600" t="s">
        <v>157</v>
      </c>
      <c r="E1875" s="600" t="s">
        <v>1206</v>
      </c>
      <c r="F1875" s="602">
        <v>14</v>
      </c>
      <c r="G1875" s="602">
        <v>0</v>
      </c>
      <c r="H1875" s="602">
        <v>7</v>
      </c>
      <c r="I1875" s="602">
        <v>6</v>
      </c>
      <c r="J1875" s="602">
        <v>1</v>
      </c>
    </row>
    <row r="1876" spans="1:10" s="603" customFormat="1" ht="12.75" customHeight="1">
      <c r="A1876" s="600" t="s">
        <v>6510</v>
      </c>
      <c r="B1876" s="601">
        <v>4</v>
      </c>
      <c r="C1876" s="600" t="s">
        <v>144</v>
      </c>
      <c r="D1876" s="600" t="s">
        <v>158</v>
      </c>
      <c r="E1876" s="600" t="s">
        <v>1206</v>
      </c>
      <c r="F1876" s="602">
        <v>10</v>
      </c>
      <c r="G1876" s="602">
        <v>0</v>
      </c>
      <c r="H1876" s="602">
        <v>7</v>
      </c>
      <c r="I1876" s="602">
        <v>2</v>
      </c>
      <c r="J1876" s="602">
        <v>1</v>
      </c>
    </row>
    <row r="1877" spans="1:10" s="603" customFormat="1" ht="12.75" customHeight="1">
      <c r="A1877" s="600" t="s">
        <v>6511</v>
      </c>
      <c r="B1877" s="601">
        <v>4</v>
      </c>
      <c r="C1877" s="600" t="s">
        <v>144</v>
      </c>
      <c r="D1877" s="600" t="s">
        <v>43</v>
      </c>
      <c r="E1877" s="600" t="s">
        <v>1206</v>
      </c>
      <c r="F1877" s="602">
        <v>4</v>
      </c>
      <c r="G1877" s="602">
        <v>0</v>
      </c>
      <c r="H1877" s="602">
        <v>2</v>
      </c>
      <c r="I1877" s="602">
        <v>2</v>
      </c>
      <c r="J1877" s="602">
        <v>0</v>
      </c>
    </row>
    <row r="1878" spans="1:10" s="603" customFormat="1" ht="12.75" customHeight="1">
      <c r="A1878" s="600" t="s">
        <v>6512</v>
      </c>
      <c r="B1878" s="601">
        <v>4</v>
      </c>
      <c r="C1878" s="600" t="s">
        <v>144</v>
      </c>
      <c r="D1878" s="600" t="s">
        <v>227</v>
      </c>
      <c r="E1878" s="600" t="s">
        <v>1206</v>
      </c>
      <c r="F1878" s="602">
        <v>37</v>
      </c>
      <c r="G1878" s="602">
        <v>3</v>
      </c>
      <c r="H1878" s="602">
        <v>20</v>
      </c>
      <c r="I1878" s="602">
        <v>12</v>
      </c>
      <c r="J1878" s="602">
        <v>2</v>
      </c>
    </row>
    <row r="1879" spans="1:10" s="603" customFormat="1" ht="12.75" customHeight="1">
      <c r="A1879" s="600" t="s">
        <v>6513</v>
      </c>
      <c r="B1879" s="601">
        <v>4</v>
      </c>
      <c r="C1879" s="600" t="s">
        <v>144</v>
      </c>
      <c r="D1879" s="600" t="s">
        <v>196</v>
      </c>
      <c r="E1879" s="600" t="s">
        <v>1206</v>
      </c>
      <c r="F1879" s="602">
        <v>28</v>
      </c>
      <c r="G1879" s="602">
        <v>5</v>
      </c>
      <c r="H1879" s="602">
        <v>13</v>
      </c>
      <c r="I1879" s="602">
        <v>7</v>
      </c>
      <c r="J1879" s="602">
        <v>3</v>
      </c>
    </row>
    <row r="1880" spans="1:10" s="603" customFormat="1" ht="12.75" customHeight="1">
      <c r="A1880" s="600" t="s">
        <v>6514</v>
      </c>
      <c r="B1880" s="601">
        <v>4</v>
      </c>
      <c r="C1880" s="600" t="s">
        <v>144</v>
      </c>
      <c r="D1880" s="600" t="s">
        <v>197</v>
      </c>
      <c r="E1880" s="600" t="s">
        <v>1206</v>
      </c>
      <c r="F1880" s="602">
        <v>49</v>
      </c>
      <c r="G1880" s="602">
        <v>3</v>
      </c>
      <c r="H1880" s="602">
        <v>34</v>
      </c>
      <c r="I1880" s="602">
        <v>9</v>
      </c>
      <c r="J1880" s="602">
        <v>3</v>
      </c>
    </row>
    <row r="1881" spans="1:10" s="603" customFormat="1" ht="12.75" customHeight="1">
      <c r="A1881" s="600" t="s">
        <v>6515</v>
      </c>
      <c r="B1881" s="601">
        <v>4</v>
      </c>
      <c r="C1881" s="600" t="s">
        <v>144</v>
      </c>
      <c r="D1881" s="600" t="s">
        <v>159</v>
      </c>
      <c r="E1881" s="600" t="s">
        <v>1206</v>
      </c>
      <c r="F1881" s="602">
        <v>4</v>
      </c>
      <c r="G1881" s="602">
        <v>0</v>
      </c>
      <c r="H1881" s="602">
        <v>1</v>
      </c>
      <c r="I1881" s="602">
        <v>3</v>
      </c>
      <c r="J1881" s="602">
        <v>0</v>
      </c>
    </row>
    <row r="1882" spans="1:10" s="603" customFormat="1" ht="12.75" customHeight="1">
      <c r="A1882" s="600" t="s">
        <v>6516</v>
      </c>
      <c r="B1882" s="601">
        <v>4</v>
      </c>
      <c r="C1882" s="600" t="s">
        <v>144</v>
      </c>
      <c r="D1882" s="600" t="s">
        <v>44</v>
      </c>
      <c r="E1882" s="600" t="s">
        <v>1206</v>
      </c>
      <c r="F1882" s="602">
        <v>7</v>
      </c>
      <c r="G1882" s="602">
        <v>0</v>
      </c>
      <c r="H1882" s="602">
        <v>5</v>
      </c>
      <c r="I1882" s="602">
        <v>2</v>
      </c>
      <c r="J1882" s="602">
        <v>0</v>
      </c>
    </row>
    <row r="1883" spans="1:10" s="603" customFormat="1" ht="12.75" customHeight="1">
      <c r="A1883" s="600" t="s">
        <v>6517</v>
      </c>
      <c r="B1883" s="601">
        <v>4</v>
      </c>
      <c r="C1883" s="600" t="s">
        <v>144</v>
      </c>
      <c r="D1883" s="600" t="s">
        <v>215</v>
      </c>
      <c r="E1883" s="600" t="s">
        <v>1206</v>
      </c>
      <c r="F1883" s="602">
        <v>42</v>
      </c>
      <c r="G1883" s="602">
        <v>1</v>
      </c>
      <c r="H1883" s="602">
        <v>25</v>
      </c>
      <c r="I1883" s="602">
        <v>14</v>
      </c>
      <c r="J1883" s="602">
        <v>2</v>
      </c>
    </row>
    <row r="1884" spans="1:10" s="603" customFormat="1" ht="12.75" customHeight="1">
      <c r="A1884" s="600" t="s">
        <v>6518</v>
      </c>
      <c r="B1884" s="601">
        <v>4</v>
      </c>
      <c r="C1884" s="600" t="s">
        <v>144</v>
      </c>
      <c r="D1884" s="600" t="s">
        <v>198</v>
      </c>
      <c r="E1884" s="600" t="s">
        <v>1206</v>
      </c>
      <c r="F1884" s="602">
        <v>8</v>
      </c>
      <c r="G1884" s="602">
        <v>0</v>
      </c>
      <c r="H1884" s="602">
        <v>7</v>
      </c>
      <c r="I1884" s="602">
        <v>1</v>
      </c>
      <c r="J1884" s="602">
        <v>0</v>
      </c>
    </row>
    <row r="1885" spans="1:10" s="603" customFormat="1" ht="12.75" customHeight="1">
      <c r="A1885" s="600" t="s">
        <v>6519</v>
      </c>
      <c r="B1885" s="601">
        <v>4</v>
      </c>
      <c r="C1885" s="600" t="s">
        <v>144</v>
      </c>
      <c r="D1885" s="600" t="s">
        <v>180</v>
      </c>
      <c r="E1885" s="600" t="s">
        <v>1206</v>
      </c>
      <c r="F1885" s="602">
        <v>9</v>
      </c>
      <c r="G1885" s="602">
        <v>0</v>
      </c>
      <c r="H1885" s="602">
        <v>3</v>
      </c>
      <c r="I1885" s="602">
        <v>5</v>
      </c>
      <c r="J1885" s="602">
        <v>1</v>
      </c>
    </row>
    <row r="1886" spans="1:10" s="603" customFormat="1" ht="12.75" customHeight="1">
      <c r="A1886" s="600" t="s">
        <v>6520</v>
      </c>
      <c r="B1886" s="601">
        <v>4</v>
      </c>
      <c r="C1886" s="600" t="s">
        <v>144</v>
      </c>
      <c r="D1886" s="600" t="s">
        <v>199</v>
      </c>
      <c r="E1886" s="600" t="s">
        <v>1206</v>
      </c>
      <c r="F1886" s="602">
        <v>21</v>
      </c>
      <c r="G1886" s="602">
        <v>1</v>
      </c>
      <c r="H1886" s="602">
        <v>16</v>
      </c>
      <c r="I1886" s="602">
        <v>4</v>
      </c>
      <c r="J1886" s="602">
        <v>0</v>
      </c>
    </row>
    <row r="1887" spans="1:10" s="603" customFormat="1" ht="12.75" customHeight="1">
      <c r="A1887" s="600" t="s">
        <v>6521</v>
      </c>
      <c r="B1887" s="601">
        <v>4</v>
      </c>
      <c r="C1887" s="600" t="s">
        <v>144</v>
      </c>
      <c r="D1887" s="600" t="s">
        <v>228</v>
      </c>
      <c r="E1887" s="600" t="s">
        <v>1206</v>
      </c>
      <c r="F1887" s="602">
        <v>6</v>
      </c>
      <c r="G1887" s="602">
        <v>1</v>
      </c>
      <c r="H1887" s="602">
        <v>2</v>
      </c>
      <c r="I1887" s="602">
        <v>2</v>
      </c>
      <c r="J1887" s="602">
        <v>1</v>
      </c>
    </row>
    <row r="1888" spans="1:10" s="603" customFormat="1" ht="12.75" customHeight="1">
      <c r="A1888" s="600" t="s">
        <v>6522</v>
      </c>
      <c r="B1888" s="601">
        <v>4</v>
      </c>
      <c r="C1888" s="600" t="s">
        <v>144</v>
      </c>
      <c r="D1888" s="600" t="s">
        <v>229</v>
      </c>
      <c r="E1888" s="600" t="s">
        <v>1206</v>
      </c>
      <c r="F1888" s="602">
        <v>25</v>
      </c>
      <c r="G1888" s="602">
        <v>1</v>
      </c>
      <c r="H1888" s="602">
        <v>14</v>
      </c>
      <c r="I1888" s="602">
        <v>7</v>
      </c>
      <c r="J1888" s="602">
        <v>3</v>
      </c>
    </row>
    <row r="1889" spans="1:10" s="603" customFormat="1" ht="12.75" customHeight="1">
      <c r="A1889" s="600" t="s">
        <v>6523</v>
      </c>
      <c r="B1889" s="601">
        <v>4</v>
      </c>
      <c r="C1889" s="600" t="s">
        <v>144</v>
      </c>
      <c r="D1889" s="600" t="s">
        <v>65</v>
      </c>
      <c r="E1889" s="600" t="s">
        <v>1206</v>
      </c>
      <c r="F1889" s="602">
        <v>13</v>
      </c>
      <c r="G1889" s="602">
        <v>0</v>
      </c>
      <c r="H1889" s="602">
        <v>5</v>
      </c>
      <c r="I1889" s="602">
        <v>7</v>
      </c>
      <c r="J1889" s="602">
        <v>1</v>
      </c>
    </row>
    <row r="1890" spans="1:10" ht="15.75" customHeight="1">
      <c r="A1890" s="396"/>
      <c r="B1890" s="397"/>
      <c r="C1890" s="362"/>
      <c r="D1890" s="362"/>
      <c r="E1890" s="362"/>
      <c r="F1890" s="390"/>
      <c r="G1890" s="390"/>
      <c r="H1890" s="390"/>
      <c r="I1890" s="390"/>
      <c r="J1890" s="390"/>
    </row>
    <row r="1891" spans="1:10" ht="15.75" customHeight="1">
      <c r="A1891" s="396"/>
      <c r="B1891" s="397"/>
      <c r="C1891" s="362"/>
      <c r="D1891" s="362"/>
      <c r="E1891" s="362"/>
      <c r="F1891" s="390"/>
      <c r="G1891" s="390"/>
      <c r="H1891" s="390"/>
      <c r="I1891" s="390"/>
      <c r="J1891" s="390"/>
    </row>
    <row r="1892" spans="1:10" ht="15.75" customHeight="1">
      <c r="A1892" s="396"/>
      <c r="B1892" s="397"/>
      <c r="C1892" s="362"/>
      <c r="D1892" s="362"/>
      <c r="E1892" s="362"/>
      <c r="F1892" s="390"/>
      <c r="G1892" s="390"/>
      <c r="H1892" s="390"/>
      <c r="I1892" s="390"/>
      <c r="J1892" s="390"/>
    </row>
    <row r="1893" spans="1:10" ht="15.75" customHeight="1">
      <c r="A1893" s="396"/>
      <c r="B1893" s="397"/>
      <c r="C1893" s="362"/>
      <c r="D1893" s="362"/>
      <c r="E1893" s="362"/>
      <c r="F1893" s="390"/>
      <c r="G1893" s="390"/>
      <c r="H1893" s="390"/>
      <c r="I1893" s="390"/>
      <c r="J1893" s="390"/>
    </row>
    <row r="1894" spans="1:10" ht="15.75" customHeight="1">
      <c r="A1894" s="396"/>
      <c r="B1894" s="397"/>
      <c r="C1894" s="362"/>
      <c r="D1894" s="362"/>
      <c r="E1894" s="362"/>
      <c r="F1894" s="390"/>
      <c r="G1894" s="390"/>
      <c r="H1894" s="390"/>
      <c r="I1894" s="390"/>
      <c r="J1894" s="390"/>
    </row>
    <row r="1895" spans="1:10" ht="15.75" customHeight="1">
      <c r="A1895" s="396"/>
      <c r="B1895" s="397"/>
      <c r="C1895" s="362"/>
      <c r="D1895" s="362"/>
      <c r="E1895" s="362"/>
      <c r="F1895" s="390"/>
      <c r="G1895" s="390"/>
      <c r="H1895" s="390"/>
      <c r="I1895" s="390"/>
      <c r="J1895" s="390"/>
    </row>
    <row r="1896" spans="1:10" ht="15.75" customHeight="1">
      <c r="A1896" s="396"/>
      <c r="B1896" s="397"/>
      <c r="C1896" s="362"/>
      <c r="D1896" s="362"/>
      <c r="E1896" s="362"/>
      <c r="F1896" s="390"/>
      <c r="G1896" s="390"/>
      <c r="H1896" s="390"/>
      <c r="I1896" s="390"/>
      <c r="J1896" s="390"/>
    </row>
    <row r="1897" spans="1:10" ht="15.75" customHeight="1">
      <c r="A1897" s="396"/>
      <c r="B1897" s="397"/>
      <c r="C1897" s="362"/>
      <c r="D1897" s="362"/>
      <c r="E1897" s="362"/>
      <c r="F1897" s="390"/>
      <c r="G1897" s="390"/>
      <c r="H1897" s="390"/>
      <c r="I1897" s="390"/>
      <c r="J1897" s="390"/>
    </row>
    <row r="1898" spans="1:10" ht="15.75" customHeight="1">
      <c r="A1898" s="396"/>
      <c r="B1898" s="397"/>
      <c r="C1898" s="362"/>
      <c r="D1898" s="362"/>
      <c r="E1898" s="362"/>
      <c r="F1898" s="390"/>
      <c r="G1898" s="390"/>
      <c r="H1898" s="390"/>
      <c r="I1898" s="390"/>
      <c r="J1898" s="390"/>
    </row>
    <row r="1899" spans="1:10" ht="15.75" customHeight="1">
      <c r="A1899" s="396"/>
      <c r="B1899" s="397"/>
      <c r="C1899" s="362"/>
      <c r="D1899" s="362"/>
      <c r="E1899" s="362"/>
      <c r="F1899" s="390"/>
      <c r="G1899" s="390"/>
      <c r="H1899" s="390"/>
      <c r="I1899" s="390"/>
      <c r="J1899" s="390"/>
    </row>
    <row r="1900" spans="1:10" ht="15.75" customHeight="1">
      <c r="A1900" s="396"/>
      <c r="B1900" s="397"/>
      <c r="C1900" s="362"/>
      <c r="D1900" s="362"/>
      <c r="E1900" s="362"/>
      <c r="F1900" s="390"/>
      <c r="G1900" s="390"/>
      <c r="H1900" s="390"/>
      <c r="I1900" s="390"/>
      <c r="J1900" s="390"/>
    </row>
    <row r="1901" spans="1:10" ht="15.75" customHeight="1">
      <c r="A1901" s="396"/>
      <c r="B1901" s="397"/>
      <c r="C1901" s="362"/>
      <c r="D1901" s="362"/>
      <c r="E1901" s="362"/>
      <c r="F1901" s="390"/>
      <c r="G1901" s="390"/>
      <c r="H1901" s="390"/>
      <c r="I1901" s="390"/>
      <c r="J1901" s="390"/>
    </row>
    <row r="1902" spans="1:10" ht="15.75" customHeight="1">
      <c r="A1902" s="396"/>
      <c r="B1902" s="397"/>
      <c r="C1902" s="362"/>
      <c r="D1902" s="362"/>
      <c r="E1902" s="362"/>
      <c r="F1902" s="390"/>
      <c r="G1902" s="390"/>
      <c r="H1902" s="390"/>
      <c r="I1902" s="390"/>
      <c r="J1902" s="390"/>
    </row>
    <row r="1903" spans="1:10" ht="15.75" customHeight="1">
      <c r="A1903" s="396"/>
      <c r="B1903" s="397"/>
      <c r="C1903" s="362"/>
      <c r="D1903" s="362"/>
      <c r="E1903" s="362"/>
      <c r="F1903" s="390"/>
      <c r="G1903" s="390"/>
      <c r="H1903" s="390"/>
      <c r="I1903" s="390"/>
      <c r="J1903" s="390"/>
    </row>
    <row r="1904" spans="1:10" ht="15.75" customHeight="1">
      <c r="A1904" s="396"/>
      <c r="B1904" s="397"/>
      <c r="C1904" s="362"/>
      <c r="D1904" s="362"/>
      <c r="E1904" s="362"/>
      <c r="F1904" s="390"/>
      <c r="G1904" s="390"/>
      <c r="H1904" s="390"/>
      <c r="I1904" s="390"/>
      <c r="J1904" s="390"/>
    </row>
    <row r="1905" spans="1:10" ht="15.75" customHeight="1">
      <c r="A1905" s="396"/>
      <c r="B1905" s="397"/>
      <c r="C1905" s="362"/>
      <c r="D1905" s="362"/>
      <c r="E1905" s="362"/>
      <c r="F1905" s="390"/>
      <c r="G1905" s="390"/>
      <c r="H1905" s="390"/>
      <c r="I1905" s="390"/>
      <c r="J1905" s="390"/>
    </row>
    <row r="1906" spans="1:10" ht="15.75" customHeight="1">
      <c r="A1906" s="396"/>
      <c r="B1906" s="397"/>
      <c r="C1906" s="362"/>
      <c r="D1906" s="362"/>
      <c r="E1906" s="362"/>
      <c r="F1906" s="390"/>
      <c r="G1906" s="390"/>
      <c r="H1906" s="390"/>
      <c r="I1906" s="390"/>
      <c r="J1906" s="390"/>
    </row>
    <row r="1907" spans="1:10" ht="15.75" customHeight="1">
      <c r="A1907" s="396"/>
      <c r="B1907" s="397"/>
      <c r="C1907" s="362"/>
      <c r="D1907" s="362"/>
      <c r="E1907" s="362"/>
      <c r="F1907" s="390"/>
      <c r="G1907" s="390"/>
      <c r="H1907" s="390"/>
      <c r="I1907" s="390"/>
      <c r="J1907" s="390"/>
    </row>
    <row r="1908" spans="1:10" ht="15.75" customHeight="1">
      <c r="A1908" s="396"/>
      <c r="B1908" s="397"/>
      <c r="C1908" s="362"/>
      <c r="D1908" s="362"/>
      <c r="E1908" s="362"/>
      <c r="F1908" s="390"/>
      <c r="G1908" s="390"/>
      <c r="H1908" s="390"/>
      <c r="I1908" s="390"/>
      <c r="J1908" s="390"/>
    </row>
    <row r="1909" spans="1:10" ht="15.75" customHeight="1">
      <c r="A1909" s="396"/>
      <c r="B1909" s="397"/>
      <c r="C1909" s="362"/>
      <c r="D1909" s="362"/>
      <c r="E1909" s="362"/>
      <c r="F1909" s="390"/>
      <c r="G1909" s="390"/>
      <c r="H1909" s="390"/>
      <c r="I1909" s="390"/>
      <c r="J1909" s="390"/>
    </row>
    <row r="1910" spans="1:10" ht="15.75" customHeight="1">
      <c r="A1910" s="396"/>
      <c r="B1910" s="397"/>
      <c r="C1910" s="362"/>
      <c r="D1910" s="362"/>
      <c r="E1910" s="362"/>
      <c r="F1910" s="390"/>
      <c r="G1910" s="390"/>
      <c r="H1910" s="390"/>
      <c r="I1910" s="390"/>
      <c r="J1910" s="390"/>
    </row>
    <row r="1911" spans="1:10" ht="15.75" customHeight="1">
      <c r="A1911" s="396"/>
      <c r="B1911" s="397"/>
      <c r="C1911" s="362"/>
      <c r="D1911" s="362"/>
      <c r="E1911" s="362"/>
      <c r="F1911" s="390"/>
      <c r="G1911" s="390"/>
      <c r="H1911" s="390"/>
      <c r="I1911" s="390"/>
      <c r="J1911" s="390"/>
    </row>
    <row r="1912" spans="1:10" ht="15.75" customHeight="1">
      <c r="A1912" s="396"/>
      <c r="B1912" s="397"/>
      <c r="C1912" s="362"/>
      <c r="D1912" s="362"/>
      <c r="E1912" s="362"/>
      <c r="F1912" s="390"/>
      <c r="G1912" s="390"/>
      <c r="H1912" s="390"/>
      <c r="I1912" s="390"/>
      <c r="J1912" s="390"/>
    </row>
    <row r="1913" spans="1:10" ht="15.75" customHeight="1">
      <c r="A1913" s="396"/>
      <c r="B1913" s="397"/>
      <c r="C1913" s="362"/>
      <c r="D1913" s="362"/>
      <c r="E1913" s="362"/>
      <c r="F1913" s="390"/>
      <c r="G1913" s="390"/>
      <c r="H1913" s="390"/>
      <c r="I1913" s="390"/>
      <c r="J1913" s="390"/>
    </row>
    <row r="1914" spans="1:10" ht="15.75" customHeight="1">
      <c r="A1914" s="396"/>
      <c r="B1914" s="397"/>
      <c r="C1914" s="362"/>
      <c r="D1914" s="362"/>
      <c r="E1914" s="362"/>
      <c r="F1914" s="390"/>
      <c r="G1914" s="390"/>
      <c r="H1914" s="390"/>
      <c r="I1914" s="390"/>
      <c r="J1914" s="390"/>
    </row>
    <row r="1915" spans="1:10" ht="15.75" customHeight="1">
      <c r="A1915" s="396"/>
      <c r="B1915" s="397"/>
      <c r="C1915" s="362"/>
      <c r="D1915" s="362"/>
      <c r="E1915" s="362"/>
      <c r="F1915" s="390"/>
      <c r="G1915" s="390"/>
      <c r="H1915" s="390"/>
      <c r="I1915" s="390"/>
      <c r="J1915" s="390"/>
    </row>
    <row r="1916" spans="1:10" ht="15.75" customHeight="1">
      <c r="A1916" s="396"/>
      <c r="B1916" s="397"/>
      <c r="C1916" s="362"/>
      <c r="D1916" s="362"/>
      <c r="E1916" s="362"/>
      <c r="F1916" s="390"/>
      <c r="G1916" s="390"/>
      <c r="H1916" s="390"/>
      <c r="I1916" s="390"/>
      <c r="J1916" s="390"/>
    </row>
    <row r="1917" spans="1:10" ht="15.75" customHeight="1">
      <c r="A1917" s="396"/>
      <c r="B1917" s="397"/>
      <c r="C1917" s="362"/>
      <c r="D1917" s="362"/>
      <c r="E1917" s="362"/>
      <c r="F1917" s="390"/>
      <c r="G1917" s="390"/>
      <c r="H1917" s="390"/>
      <c r="I1917" s="390"/>
      <c r="J1917" s="390"/>
    </row>
    <row r="1918" spans="1:10" ht="15.75" customHeight="1">
      <c r="A1918" s="396"/>
      <c r="B1918" s="397"/>
      <c r="C1918" s="362"/>
      <c r="D1918" s="362"/>
      <c r="E1918" s="362"/>
      <c r="F1918" s="390"/>
      <c r="G1918" s="390"/>
      <c r="H1918" s="390"/>
      <c r="I1918" s="390"/>
      <c r="J1918" s="390"/>
    </row>
    <row r="1919" spans="1:10" ht="15.75" customHeight="1">
      <c r="A1919" s="396"/>
      <c r="B1919" s="397"/>
      <c r="C1919" s="362"/>
      <c r="D1919" s="362"/>
      <c r="E1919" s="362"/>
      <c r="F1919" s="390"/>
      <c r="G1919" s="390"/>
      <c r="H1919" s="390"/>
      <c r="I1919" s="390"/>
      <c r="J1919" s="390"/>
    </row>
    <row r="1920" spans="1:10" ht="15.75" customHeight="1">
      <c r="A1920" s="396"/>
      <c r="B1920" s="397"/>
      <c r="C1920" s="362"/>
      <c r="D1920" s="362"/>
      <c r="E1920" s="362"/>
      <c r="F1920" s="390"/>
      <c r="G1920" s="390"/>
      <c r="H1920" s="390"/>
      <c r="I1920" s="390"/>
      <c r="J1920" s="390"/>
    </row>
    <row r="1921" spans="1:10" ht="15.75" customHeight="1">
      <c r="A1921" s="396"/>
      <c r="B1921" s="397"/>
      <c r="C1921" s="362"/>
      <c r="D1921" s="362"/>
      <c r="E1921" s="362"/>
      <c r="F1921" s="390"/>
      <c r="G1921" s="390"/>
      <c r="H1921" s="390"/>
      <c r="I1921" s="390"/>
      <c r="J1921" s="390"/>
    </row>
    <row r="1922" spans="1:10" ht="15.75" customHeight="1">
      <c r="A1922" s="396"/>
      <c r="B1922" s="397"/>
      <c r="C1922" s="362"/>
      <c r="D1922" s="362"/>
      <c r="E1922" s="362"/>
      <c r="F1922" s="390"/>
      <c r="G1922" s="390"/>
      <c r="H1922" s="390"/>
      <c r="I1922" s="390"/>
      <c r="J1922" s="390"/>
    </row>
    <row r="1923" spans="1:10" ht="15.75" customHeight="1">
      <c r="A1923" s="396"/>
      <c r="B1923" s="397"/>
      <c r="C1923" s="362"/>
      <c r="D1923" s="362"/>
      <c r="E1923" s="362"/>
      <c r="F1923" s="390"/>
      <c r="G1923" s="390"/>
      <c r="H1923" s="390"/>
      <c r="I1923" s="390"/>
      <c r="J1923" s="390"/>
    </row>
    <row r="1924" spans="1:10" ht="15.75" customHeight="1">
      <c r="A1924" s="396"/>
      <c r="B1924" s="397"/>
      <c r="C1924" s="362"/>
      <c r="D1924" s="362"/>
      <c r="E1924" s="362"/>
      <c r="F1924" s="390"/>
      <c r="G1924" s="390"/>
      <c r="H1924" s="390"/>
      <c r="I1924" s="390"/>
      <c r="J1924" s="390"/>
    </row>
    <row r="1925" spans="1:10" ht="15.75" customHeight="1">
      <c r="A1925" s="396"/>
      <c r="B1925" s="397"/>
      <c r="C1925" s="362"/>
      <c r="D1925" s="362"/>
      <c r="E1925" s="362"/>
      <c r="F1925" s="390"/>
      <c r="G1925" s="390"/>
      <c r="H1925" s="390"/>
      <c r="I1925" s="390"/>
      <c r="J1925" s="390"/>
    </row>
    <row r="1926" spans="1:10" ht="15.75" customHeight="1">
      <c r="A1926" s="396"/>
      <c r="B1926" s="397"/>
      <c r="C1926" s="362"/>
      <c r="D1926" s="362"/>
      <c r="E1926" s="362"/>
      <c r="F1926" s="390"/>
      <c r="G1926" s="390"/>
      <c r="H1926" s="390"/>
      <c r="I1926" s="390"/>
      <c r="J1926" s="390"/>
    </row>
    <row r="1927" spans="1:10" ht="15.75" customHeight="1">
      <c r="A1927" s="396"/>
      <c r="B1927" s="397"/>
      <c r="C1927" s="362"/>
      <c r="D1927" s="362"/>
      <c r="E1927" s="362"/>
      <c r="F1927" s="390"/>
      <c r="G1927" s="390"/>
      <c r="H1927" s="390"/>
      <c r="I1927" s="390"/>
      <c r="J1927" s="390"/>
    </row>
    <row r="1928" spans="1:10" ht="15.75" customHeight="1">
      <c r="A1928" s="396"/>
      <c r="B1928" s="397"/>
      <c r="C1928" s="362"/>
      <c r="D1928" s="362"/>
      <c r="E1928" s="362"/>
      <c r="F1928" s="390"/>
      <c r="G1928" s="390"/>
      <c r="H1928" s="390"/>
      <c r="I1928" s="390"/>
      <c r="J1928" s="390"/>
    </row>
    <row r="1929" spans="1:10" ht="15.75" customHeight="1">
      <c r="A1929" s="396"/>
      <c r="B1929" s="397"/>
      <c r="C1929" s="362"/>
      <c r="D1929" s="362"/>
      <c r="E1929" s="362"/>
      <c r="F1929" s="390"/>
      <c r="G1929" s="390"/>
      <c r="H1929" s="390"/>
      <c r="I1929" s="390"/>
      <c r="J1929" s="390"/>
    </row>
    <row r="1930" spans="1:10" ht="15.75" customHeight="1">
      <c r="A1930" s="396"/>
      <c r="B1930" s="397"/>
      <c r="C1930" s="362"/>
      <c r="D1930" s="362"/>
      <c r="E1930" s="362"/>
      <c r="F1930" s="390"/>
      <c r="G1930" s="390"/>
      <c r="H1930" s="390"/>
      <c r="I1930" s="390"/>
      <c r="J1930" s="390"/>
    </row>
    <row r="1931" spans="1:10" ht="15.75" customHeight="1">
      <c r="A1931" s="396"/>
      <c r="B1931" s="397"/>
      <c r="C1931" s="362"/>
      <c r="D1931" s="362"/>
      <c r="E1931" s="362"/>
      <c r="F1931" s="390"/>
      <c r="G1931" s="390"/>
      <c r="H1931" s="390"/>
      <c r="I1931" s="390"/>
      <c r="J1931" s="390"/>
    </row>
    <row r="1932" spans="1:10" ht="15.75" customHeight="1">
      <c r="A1932" s="396"/>
      <c r="B1932" s="397"/>
      <c r="C1932" s="362"/>
      <c r="D1932" s="362"/>
      <c r="E1932" s="362"/>
      <c r="F1932" s="390"/>
      <c r="G1932" s="390"/>
      <c r="H1932" s="390"/>
      <c r="I1932" s="390"/>
      <c r="J1932" s="390"/>
    </row>
    <row r="1933" spans="1:10" ht="15.75" customHeight="1">
      <c r="A1933" s="396"/>
      <c r="B1933" s="397"/>
      <c r="C1933" s="362"/>
      <c r="D1933" s="362"/>
      <c r="E1933" s="362"/>
      <c r="F1933" s="390"/>
      <c r="G1933" s="390"/>
      <c r="H1933" s="390"/>
      <c r="I1933" s="390"/>
      <c r="J1933" s="390"/>
    </row>
    <row r="1934" spans="1:10" ht="15.75" customHeight="1">
      <c r="A1934" s="396"/>
      <c r="B1934" s="397"/>
      <c r="C1934" s="362"/>
      <c r="D1934" s="362"/>
      <c r="E1934" s="362"/>
      <c r="F1934" s="390"/>
      <c r="G1934" s="390"/>
      <c r="H1934" s="390"/>
      <c r="I1934" s="390"/>
      <c r="J1934" s="390"/>
    </row>
    <row r="1935" spans="1:10" ht="15.75" customHeight="1">
      <c r="A1935" s="396"/>
      <c r="B1935" s="397"/>
      <c r="C1935" s="362"/>
      <c r="D1935" s="362"/>
      <c r="E1935" s="362"/>
      <c r="F1935" s="390"/>
      <c r="G1935" s="390"/>
      <c r="H1935" s="390"/>
      <c r="I1935" s="390"/>
      <c r="J1935" s="390"/>
    </row>
    <row r="1936" spans="1:10" ht="15.75" customHeight="1">
      <c r="A1936" s="396"/>
      <c r="B1936" s="397"/>
      <c r="C1936" s="362"/>
      <c r="D1936" s="362"/>
      <c r="E1936" s="362"/>
      <c r="F1936" s="390"/>
      <c r="G1936" s="390"/>
      <c r="H1936" s="390"/>
      <c r="I1936" s="390"/>
      <c r="J1936" s="390"/>
    </row>
    <row r="1937" spans="1:10" ht="15.75" customHeight="1">
      <c r="A1937" s="396"/>
      <c r="B1937" s="397"/>
      <c r="C1937" s="362"/>
      <c r="D1937" s="362"/>
      <c r="E1937" s="362"/>
      <c r="F1937" s="390"/>
      <c r="G1937" s="390"/>
      <c r="H1937" s="390"/>
      <c r="I1937" s="390"/>
      <c r="J1937" s="390"/>
    </row>
    <row r="1938" spans="1:10" ht="15.75" customHeight="1">
      <c r="A1938" s="396"/>
      <c r="B1938" s="397"/>
      <c r="C1938" s="362"/>
      <c r="D1938" s="362"/>
      <c r="E1938" s="362"/>
      <c r="F1938" s="390"/>
      <c r="G1938" s="390"/>
      <c r="H1938" s="390"/>
      <c r="I1938" s="390"/>
      <c r="J1938" s="390"/>
    </row>
    <row r="1939" spans="1:10" ht="15.75" customHeight="1">
      <c r="A1939" s="396"/>
      <c r="B1939" s="397"/>
      <c r="C1939" s="362"/>
      <c r="D1939" s="362"/>
      <c r="E1939" s="362"/>
      <c r="F1939" s="390"/>
      <c r="G1939" s="390"/>
      <c r="H1939" s="390"/>
      <c r="I1939" s="390"/>
      <c r="J1939" s="390"/>
    </row>
    <row r="1940" spans="1:10" ht="15.75" customHeight="1">
      <c r="A1940" s="396"/>
      <c r="B1940" s="397"/>
      <c r="C1940" s="362"/>
      <c r="D1940" s="362"/>
      <c r="E1940" s="362"/>
      <c r="F1940" s="390"/>
      <c r="G1940" s="390"/>
      <c r="H1940" s="390"/>
      <c r="I1940" s="390"/>
      <c r="J1940" s="390"/>
    </row>
    <row r="1941" spans="1:10" ht="15.75" customHeight="1">
      <c r="A1941" s="396"/>
      <c r="B1941" s="397"/>
      <c r="C1941" s="362"/>
      <c r="D1941" s="362"/>
      <c r="E1941" s="362"/>
      <c r="F1941" s="390"/>
      <c r="G1941" s="390"/>
      <c r="H1941" s="390"/>
      <c r="I1941" s="390"/>
      <c r="J1941" s="390"/>
    </row>
    <row r="1942" spans="1:10" ht="15.75" customHeight="1">
      <c r="A1942" s="396"/>
      <c r="B1942" s="397"/>
      <c r="C1942" s="362"/>
      <c r="D1942" s="362"/>
      <c r="E1942" s="362"/>
      <c r="F1942" s="390"/>
      <c r="G1942" s="390"/>
      <c r="H1942" s="390"/>
      <c r="I1942" s="390"/>
      <c r="J1942" s="390"/>
    </row>
    <row r="1943" spans="1:10" ht="15.75" customHeight="1">
      <c r="A1943" s="396"/>
      <c r="B1943" s="397"/>
      <c r="C1943" s="362"/>
      <c r="D1943" s="362"/>
      <c r="E1943" s="362"/>
      <c r="F1943" s="390"/>
      <c r="G1943" s="390"/>
      <c r="H1943" s="390"/>
      <c r="I1943" s="390"/>
      <c r="J1943" s="390"/>
    </row>
    <row r="1944" spans="1:10" ht="15.75" customHeight="1">
      <c r="A1944" s="396"/>
      <c r="B1944" s="397"/>
      <c r="C1944" s="362"/>
      <c r="D1944" s="362"/>
      <c r="E1944" s="362"/>
      <c r="F1944" s="390"/>
      <c r="G1944" s="390"/>
      <c r="H1944" s="390"/>
      <c r="I1944" s="390"/>
      <c r="J1944" s="390"/>
    </row>
    <row r="1945" spans="1:10" ht="15.75" customHeight="1">
      <c r="A1945" s="396"/>
      <c r="B1945" s="397"/>
      <c r="C1945" s="362"/>
      <c r="D1945" s="362"/>
      <c r="E1945" s="362"/>
      <c r="F1945" s="390"/>
      <c r="G1945" s="390"/>
      <c r="H1945" s="390"/>
      <c r="I1945" s="390"/>
      <c r="J1945" s="390"/>
    </row>
    <row r="1946" spans="1:10" ht="15.75" customHeight="1">
      <c r="A1946" s="396"/>
      <c r="B1946" s="397"/>
      <c r="C1946" s="362"/>
      <c r="D1946" s="362"/>
      <c r="E1946" s="362"/>
      <c r="F1946" s="390"/>
      <c r="G1946" s="390"/>
      <c r="H1946" s="390"/>
      <c r="I1946" s="390"/>
      <c r="J1946" s="390"/>
    </row>
    <row r="1947" spans="1:10" ht="15.75" customHeight="1">
      <c r="A1947" s="396"/>
      <c r="B1947" s="397"/>
      <c r="C1947" s="362"/>
      <c r="D1947" s="362"/>
      <c r="E1947" s="362"/>
      <c r="F1947" s="390"/>
      <c r="G1947" s="390"/>
      <c r="H1947" s="390"/>
      <c r="I1947" s="390"/>
      <c r="J1947" s="390"/>
    </row>
    <row r="1948" spans="1:10" ht="15.75" customHeight="1">
      <c r="A1948" s="396"/>
      <c r="B1948" s="397"/>
      <c r="C1948" s="362"/>
      <c r="D1948" s="362"/>
      <c r="E1948" s="362"/>
      <c r="F1948" s="390"/>
      <c r="G1948" s="390"/>
      <c r="H1948" s="390"/>
      <c r="I1948" s="390"/>
      <c r="J1948" s="390"/>
    </row>
    <row r="1949" spans="1:10" ht="15.75" customHeight="1">
      <c r="A1949" s="396"/>
      <c r="B1949" s="397"/>
      <c r="C1949" s="362"/>
      <c r="D1949" s="362"/>
      <c r="E1949" s="362"/>
      <c r="F1949" s="390"/>
      <c r="G1949" s="390"/>
      <c r="H1949" s="390"/>
      <c r="I1949" s="390"/>
      <c r="J1949" s="390"/>
    </row>
    <row r="1950" spans="1:10" ht="15.75" customHeight="1">
      <c r="A1950" s="396"/>
      <c r="B1950" s="397"/>
      <c r="C1950" s="362"/>
      <c r="D1950" s="362"/>
      <c r="E1950" s="362"/>
      <c r="F1950" s="390"/>
      <c r="G1950" s="390"/>
      <c r="H1950" s="390"/>
      <c r="I1950" s="390"/>
      <c r="J1950" s="390"/>
    </row>
    <row r="1951" spans="1:10" ht="15.75" customHeight="1">
      <c r="A1951" s="396"/>
      <c r="B1951" s="397"/>
      <c r="C1951" s="362"/>
      <c r="D1951" s="362"/>
      <c r="E1951" s="362"/>
      <c r="F1951" s="390"/>
      <c r="G1951" s="390"/>
      <c r="H1951" s="390"/>
      <c r="I1951" s="390"/>
      <c r="J1951" s="390"/>
    </row>
    <row r="1952" spans="1:10" ht="15.75" customHeight="1">
      <c r="A1952" s="396"/>
      <c r="B1952" s="397"/>
      <c r="C1952" s="362"/>
      <c r="D1952" s="362"/>
      <c r="E1952" s="362"/>
      <c r="F1952" s="390"/>
      <c r="G1952" s="390"/>
      <c r="H1952" s="390"/>
      <c r="I1952" s="390"/>
      <c r="J1952" s="390"/>
    </row>
    <row r="1953" spans="1:10" ht="15.75" customHeight="1">
      <c r="A1953" s="396"/>
      <c r="B1953" s="397"/>
      <c r="C1953" s="362"/>
      <c r="D1953" s="362"/>
      <c r="E1953" s="362"/>
      <c r="F1953" s="390"/>
      <c r="G1953" s="390"/>
      <c r="H1953" s="390"/>
      <c r="I1953" s="390"/>
      <c r="J1953" s="390"/>
    </row>
    <row r="1954" spans="1:10" ht="15.75" customHeight="1">
      <c r="A1954" s="396"/>
      <c r="B1954" s="397"/>
      <c r="C1954" s="362"/>
      <c r="D1954" s="362"/>
      <c r="E1954" s="362"/>
      <c r="F1954" s="390"/>
      <c r="G1954" s="390"/>
      <c r="H1954" s="390"/>
      <c r="I1954" s="390"/>
      <c r="J1954" s="390"/>
    </row>
    <row r="1955" spans="1:10" ht="15.75" customHeight="1">
      <c r="A1955" s="396"/>
      <c r="B1955" s="397"/>
      <c r="C1955" s="362"/>
      <c r="D1955" s="362"/>
      <c r="E1955" s="362"/>
      <c r="F1955" s="390"/>
      <c r="G1955" s="390"/>
      <c r="H1955" s="390"/>
      <c r="I1955" s="390"/>
      <c r="J1955" s="390"/>
    </row>
    <row r="1956" spans="1:10" ht="15.75" customHeight="1">
      <c r="A1956" s="396"/>
      <c r="B1956" s="397"/>
      <c r="C1956" s="362"/>
      <c r="D1956" s="362"/>
      <c r="E1956" s="362"/>
      <c r="F1956" s="390"/>
      <c r="G1956" s="390"/>
      <c r="H1956" s="390"/>
      <c r="I1956" s="390"/>
      <c r="J1956" s="390"/>
    </row>
    <row r="1957" spans="1:10" ht="15.75" customHeight="1">
      <c r="A1957" s="396"/>
      <c r="B1957" s="397"/>
      <c r="C1957" s="362"/>
      <c r="D1957" s="362"/>
      <c r="E1957" s="362"/>
      <c r="F1957" s="390"/>
      <c r="G1957" s="390"/>
      <c r="H1957" s="390"/>
      <c r="I1957" s="390"/>
      <c r="J1957" s="390"/>
    </row>
    <row r="1958" spans="1:10" ht="15.75" customHeight="1">
      <c r="A1958" s="396"/>
      <c r="B1958" s="397"/>
      <c r="C1958" s="362"/>
      <c r="D1958" s="362"/>
      <c r="E1958" s="362"/>
      <c r="F1958" s="390"/>
      <c r="G1958" s="390"/>
      <c r="H1958" s="390"/>
      <c r="I1958" s="390"/>
      <c r="J1958" s="390"/>
    </row>
    <row r="1959" spans="1:10" ht="15.75" customHeight="1">
      <c r="A1959" s="396"/>
      <c r="B1959" s="397"/>
      <c r="C1959" s="362"/>
      <c r="D1959" s="362"/>
      <c r="E1959" s="362"/>
      <c r="F1959" s="390"/>
      <c r="G1959" s="390"/>
      <c r="H1959" s="390"/>
      <c r="I1959" s="390"/>
      <c r="J1959" s="390"/>
    </row>
    <row r="1960" spans="1:10" ht="15.75" customHeight="1">
      <c r="A1960" s="396"/>
      <c r="B1960" s="397"/>
      <c r="C1960" s="362"/>
      <c r="D1960" s="362"/>
      <c r="E1960" s="362"/>
      <c r="F1960" s="390"/>
      <c r="G1960" s="390"/>
      <c r="H1960" s="390"/>
      <c r="I1960" s="390"/>
      <c r="J1960" s="390"/>
    </row>
    <row r="1961" spans="1:10" ht="15.75" customHeight="1">
      <c r="A1961" s="396"/>
      <c r="B1961" s="397"/>
      <c r="C1961" s="362"/>
      <c r="D1961" s="362"/>
      <c r="E1961" s="362"/>
      <c r="F1961" s="390"/>
      <c r="G1961" s="390"/>
      <c r="H1961" s="390"/>
      <c r="I1961" s="390"/>
      <c r="J1961" s="390"/>
    </row>
    <row r="1962" spans="1:10" ht="15.75" customHeight="1">
      <c r="A1962" s="396"/>
      <c r="B1962" s="397"/>
      <c r="C1962" s="362"/>
      <c r="D1962" s="362"/>
      <c r="E1962" s="362"/>
      <c r="F1962" s="390"/>
      <c r="G1962" s="390"/>
      <c r="H1962" s="390"/>
      <c r="I1962" s="390"/>
      <c r="J1962" s="390"/>
    </row>
    <row r="1963" spans="1:10" ht="15.75" customHeight="1">
      <c r="A1963" s="396"/>
      <c r="B1963" s="397"/>
      <c r="C1963" s="362"/>
      <c r="D1963" s="362"/>
      <c r="E1963" s="362"/>
      <c r="F1963" s="390"/>
      <c r="G1963" s="390"/>
      <c r="H1963" s="390"/>
      <c r="I1963" s="390"/>
      <c r="J1963" s="390"/>
    </row>
    <row r="1964" spans="1:10" ht="15.75" customHeight="1">
      <c r="A1964" s="396"/>
      <c r="B1964" s="397"/>
      <c r="C1964" s="362"/>
      <c r="D1964" s="362"/>
      <c r="E1964" s="362"/>
      <c r="F1964" s="390"/>
      <c r="G1964" s="390"/>
      <c r="H1964" s="390"/>
      <c r="I1964" s="390"/>
      <c r="J1964" s="390"/>
    </row>
    <row r="1965" spans="1:10" ht="15.75" customHeight="1">
      <c r="A1965" s="396"/>
      <c r="B1965" s="397"/>
      <c r="C1965" s="362"/>
      <c r="D1965" s="362"/>
      <c r="E1965" s="362"/>
      <c r="F1965" s="390"/>
      <c r="G1965" s="390"/>
      <c r="H1965" s="390"/>
      <c r="I1965" s="390"/>
      <c r="J1965" s="390"/>
    </row>
    <row r="1966" spans="1:10" ht="15.75" customHeight="1">
      <c r="A1966" s="396"/>
      <c r="B1966" s="397"/>
      <c r="C1966" s="362"/>
      <c r="D1966" s="362"/>
      <c r="E1966" s="362"/>
      <c r="F1966" s="390"/>
      <c r="G1966" s="390"/>
      <c r="H1966" s="390"/>
      <c r="I1966" s="390"/>
      <c r="J1966" s="390"/>
    </row>
    <row r="1967" spans="1:10" ht="15.75" customHeight="1">
      <c r="A1967" s="396"/>
      <c r="B1967" s="397"/>
      <c r="C1967" s="362"/>
      <c r="D1967" s="362"/>
      <c r="E1967" s="362"/>
      <c r="F1967" s="390"/>
      <c r="G1967" s="390"/>
      <c r="H1967" s="390"/>
      <c r="I1967" s="390"/>
      <c r="J1967" s="390"/>
    </row>
    <row r="1968" spans="1:10" ht="15.75" customHeight="1">
      <c r="A1968" s="396"/>
      <c r="B1968" s="397"/>
      <c r="C1968" s="362"/>
      <c r="D1968" s="362"/>
      <c r="E1968" s="362"/>
      <c r="F1968" s="390"/>
      <c r="G1968" s="390"/>
      <c r="H1968" s="390"/>
      <c r="I1968" s="390"/>
      <c r="J1968" s="390"/>
    </row>
    <row r="1969" spans="1:10" ht="15.75" customHeight="1">
      <c r="A1969" s="396"/>
      <c r="B1969" s="397"/>
      <c r="C1969" s="362"/>
      <c r="D1969" s="362"/>
      <c r="E1969" s="362"/>
      <c r="F1969" s="390"/>
      <c r="G1969" s="390"/>
      <c r="H1969" s="390"/>
      <c r="I1969" s="390"/>
      <c r="J1969" s="390"/>
    </row>
    <row r="1970" spans="1:10" ht="15.75" customHeight="1">
      <c r="A1970" s="396"/>
      <c r="B1970" s="397"/>
      <c r="C1970" s="362"/>
      <c r="D1970" s="362"/>
      <c r="E1970" s="362"/>
      <c r="F1970" s="390"/>
      <c r="G1970" s="390"/>
      <c r="H1970" s="390"/>
      <c r="I1970" s="390"/>
      <c r="J1970" s="390"/>
    </row>
    <row r="1971" spans="1:10" ht="15.75" customHeight="1">
      <c r="A1971" s="396"/>
      <c r="B1971" s="397"/>
      <c r="C1971" s="362"/>
      <c r="D1971" s="362"/>
      <c r="E1971" s="362"/>
      <c r="F1971" s="390"/>
      <c r="G1971" s="390"/>
      <c r="H1971" s="390"/>
      <c r="I1971" s="390"/>
      <c r="J1971" s="390"/>
    </row>
    <row r="1972" spans="1:10" ht="15.75" customHeight="1">
      <c r="A1972" s="396"/>
      <c r="B1972" s="397"/>
      <c r="C1972" s="362"/>
      <c r="D1972" s="362"/>
      <c r="E1972" s="362"/>
      <c r="F1972" s="390"/>
      <c r="G1972" s="390"/>
      <c r="H1972" s="390"/>
      <c r="I1972" s="390"/>
      <c r="J1972" s="390"/>
    </row>
    <row r="1973" spans="1:10" ht="15.75" customHeight="1">
      <c r="A1973" s="396"/>
      <c r="B1973" s="397"/>
      <c r="C1973" s="362"/>
      <c r="D1973" s="362"/>
      <c r="E1973" s="362"/>
      <c r="F1973" s="390"/>
      <c r="G1973" s="390"/>
      <c r="H1973" s="390"/>
      <c r="I1973" s="390"/>
      <c r="J1973" s="390"/>
    </row>
    <row r="1974" spans="1:10" ht="15.75" customHeight="1">
      <c r="A1974" s="396"/>
      <c r="B1974" s="397"/>
      <c r="C1974" s="362"/>
      <c r="D1974" s="362"/>
      <c r="E1974" s="362"/>
      <c r="F1974" s="390"/>
      <c r="G1974" s="390"/>
      <c r="H1974" s="390"/>
      <c r="I1974" s="390"/>
      <c r="J1974" s="390"/>
    </row>
    <row r="1975" spans="1:10" ht="15.75" customHeight="1">
      <c r="A1975" s="396"/>
      <c r="B1975" s="397"/>
      <c r="C1975" s="362"/>
      <c r="D1975" s="362"/>
      <c r="E1975" s="362"/>
      <c r="F1975" s="390"/>
      <c r="G1975" s="390"/>
      <c r="H1975" s="390"/>
      <c r="I1975" s="390"/>
      <c r="J1975" s="390"/>
    </row>
    <row r="1976" spans="1:10" ht="15.75" customHeight="1">
      <c r="A1976" s="396"/>
      <c r="B1976" s="397"/>
      <c r="C1976" s="362"/>
      <c r="D1976" s="362"/>
      <c r="E1976" s="362"/>
      <c r="F1976" s="390"/>
      <c r="G1976" s="390"/>
      <c r="H1976" s="390"/>
      <c r="I1976" s="390"/>
      <c r="J1976" s="390"/>
    </row>
    <row r="1977" spans="1:10" ht="15.75" customHeight="1">
      <c r="A1977" s="396"/>
      <c r="B1977" s="397"/>
      <c r="C1977" s="362"/>
      <c r="D1977" s="362"/>
      <c r="E1977" s="362"/>
      <c r="F1977" s="390"/>
      <c r="G1977" s="390"/>
      <c r="H1977" s="390"/>
      <c r="I1977" s="390"/>
      <c r="J1977" s="390"/>
    </row>
    <row r="1978" spans="1:10" ht="15.75" customHeight="1">
      <c r="A1978" s="396"/>
      <c r="B1978" s="397"/>
      <c r="C1978" s="362"/>
      <c r="D1978" s="362"/>
      <c r="E1978" s="362"/>
      <c r="F1978" s="390"/>
      <c r="G1978" s="390"/>
      <c r="H1978" s="390"/>
      <c r="I1978" s="390"/>
      <c r="J1978" s="390"/>
    </row>
    <row r="1979" spans="1:10" ht="15.75" customHeight="1">
      <c r="A1979" s="396"/>
      <c r="B1979" s="397"/>
      <c r="C1979" s="362"/>
      <c r="D1979" s="362"/>
      <c r="E1979" s="362"/>
      <c r="F1979" s="390"/>
      <c r="G1979" s="390"/>
      <c r="H1979" s="390"/>
      <c r="I1979" s="390"/>
      <c r="J1979" s="390"/>
    </row>
    <row r="1980" spans="1:10" ht="15.75" customHeight="1">
      <c r="A1980" s="396"/>
      <c r="B1980" s="397"/>
      <c r="C1980" s="362"/>
      <c r="D1980" s="362"/>
      <c r="E1980" s="362"/>
      <c r="F1980" s="390"/>
      <c r="G1980" s="390"/>
      <c r="H1980" s="390"/>
      <c r="I1980" s="390"/>
      <c r="J1980" s="390"/>
    </row>
    <row r="1981" spans="1:10" ht="15.75" customHeight="1">
      <c r="A1981" s="396"/>
      <c r="B1981" s="397"/>
      <c r="C1981" s="362"/>
      <c r="D1981" s="362"/>
      <c r="E1981" s="362"/>
      <c r="F1981" s="390"/>
      <c r="G1981" s="390"/>
      <c r="H1981" s="390"/>
      <c r="I1981" s="390"/>
      <c r="J1981" s="390"/>
    </row>
    <row r="1982" spans="1:10" ht="15.75" customHeight="1">
      <c r="A1982" s="396"/>
      <c r="B1982" s="397"/>
      <c r="C1982" s="362"/>
      <c r="D1982" s="362"/>
      <c r="E1982" s="362"/>
      <c r="F1982" s="390"/>
      <c r="G1982" s="390"/>
      <c r="H1982" s="390"/>
      <c r="I1982" s="390"/>
      <c r="J1982" s="390"/>
    </row>
    <row r="1983" spans="1:10" ht="15.75" customHeight="1">
      <c r="A1983" s="396"/>
      <c r="B1983" s="397"/>
      <c r="C1983" s="362"/>
      <c r="D1983" s="362"/>
      <c r="E1983" s="362"/>
      <c r="F1983" s="390"/>
      <c r="G1983" s="390"/>
      <c r="H1983" s="390"/>
      <c r="I1983" s="390"/>
      <c r="J1983" s="390"/>
    </row>
    <row r="1984" spans="1:10" ht="15.75" customHeight="1">
      <c r="A1984" s="396"/>
      <c r="B1984" s="397"/>
      <c r="C1984" s="362"/>
      <c r="D1984" s="362"/>
      <c r="E1984" s="362"/>
      <c r="F1984" s="390"/>
      <c r="G1984" s="390"/>
      <c r="H1984" s="390"/>
      <c r="I1984" s="390"/>
      <c r="J1984" s="390"/>
    </row>
    <row r="1985" spans="1:10" ht="15.75" customHeight="1">
      <c r="A1985" s="396"/>
      <c r="B1985" s="397"/>
      <c r="C1985" s="362"/>
      <c r="D1985" s="362"/>
      <c r="E1985" s="362"/>
      <c r="F1985" s="390"/>
      <c r="G1985" s="390"/>
      <c r="H1985" s="390"/>
      <c r="I1985" s="390"/>
      <c r="J1985" s="390"/>
    </row>
    <row r="1986" spans="1:10" ht="15.75" customHeight="1">
      <c r="A1986" s="396"/>
      <c r="B1986" s="397"/>
      <c r="C1986" s="362"/>
      <c r="D1986" s="362"/>
      <c r="E1986" s="362"/>
      <c r="F1986" s="390"/>
      <c r="G1986" s="390"/>
      <c r="H1986" s="390"/>
      <c r="I1986" s="390"/>
      <c r="J1986" s="390"/>
    </row>
    <row r="1987" spans="1:10" ht="15.75" customHeight="1">
      <c r="A1987" s="396"/>
      <c r="B1987" s="397"/>
      <c r="C1987" s="362"/>
      <c r="D1987" s="362"/>
      <c r="E1987" s="362"/>
      <c r="F1987" s="390"/>
      <c r="G1987" s="390"/>
      <c r="H1987" s="390"/>
      <c r="I1987" s="390"/>
      <c r="J1987" s="390"/>
    </row>
    <row r="1988" spans="1:10" ht="15.75" customHeight="1">
      <c r="A1988" s="396"/>
      <c r="B1988" s="397"/>
      <c r="C1988" s="362"/>
      <c r="D1988" s="362"/>
      <c r="E1988" s="362"/>
      <c r="F1988" s="390"/>
      <c r="G1988" s="390"/>
      <c r="H1988" s="390"/>
      <c r="I1988" s="390"/>
      <c r="J1988" s="390"/>
    </row>
    <row r="1989" spans="1:10" ht="15.75" customHeight="1">
      <c r="A1989" s="396"/>
      <c r="B1989" s="397"/>
      <c r="C1989" s="362"/>
      <c r="D1989" s="362"/>
      <c r="E1989" s="362"/>
      <c r="F1989" s="390"/>
      <c r="G1989" s="390"/>
      <c r="H1989" s="390"/>
      <c r="I1989" s="390"/>
      <c r="J1989" s="390"/>
    </row>
    <row r="1990" spans="1:10" ht="15.75" customHeight="1">
      <c r="A1990" s="396"/>
      <c r="B1990" s="397"/>
      <c r="C1990" s="362"/>
      <c r="D1990" s="362"/>
      <c r="E1990" s="362"/>
      <c r="F1990" s="390"/>
      <c r="G1990" s="390"/>
      <c r="H1990" s="390"/>
      <c r="I1990" s="390"/>
      <c r="J1990" s="390"/>
    </row>
    <row r="1991" spans="1:10" ht="15.75" customHeight="1">
      <c r="A1991" s="396"/>
      <c r="B1991" s="397"/>
      <c r="C1991" s="362"/>
      <c r="D1991" s="362"/>
      <c r="E1991" s="362"/>
      <c r="F1991" s="390"/>
      <c r="G1991" s="390"/>
      <c r="H1991" s="390"/>
      <c r="I1991" s="390"/>
      <c r="J1991" s="390"/>
    </row>
    <row r="1992" spans="1:10" ht="15.75" customHeight="1">
      <c r="A1992" s="396"/>
      <c r="B1992" s="397"/>
      <c r="C1992" s="362"/>
      <c r="D1992" s="362"/>
      <c r="E1992" s="362"/>
      <c r="F1992" s="390"/>
      <c r="G1992" s="390"/>
      <c r="H1992" s="390"/>
      <c r="I1992" s="390"/>
      <c r="J1992" s="390"/>
    </row>
    <row r="1993" spans="1:10" ht="15.75" customHeight="1">
      <c r="A1993" s="396"/>
      <c r="B1993" s="397"/>
      <c r="C1993" s="362"/>
      <c r="D1993" s="362"/>
      <c r="E1993" s="362"/>
      <c r="F1993" s="390"/>
      <c r="G1993" s="390"/>
      <c r="H1993" s="390"/>
      <c r="I1993" s="390"/>
      <c r="J1993" s="390"/>
    </row>
    <row r="1994" spans="1:10" ht="15.75" customHeight="1">
      <c r="A1994" s="396"/>
      <c r="B1994" s="397"/>
      <c r="C1994" s="362"/>
      <c r="D1994" s="362"/>
      <c r="E1994" s="362"/>
      <c r="F1994" s="390"/>
      <c r="G1994" s="390"/>
      <c r="H1994" s="390"/>
      <c r="I1994" s="390"/>
      <c r="J1994" s="390"/>
    </row>
    <row r="1995" spans="1:10" ht="15.75" customHeight="1">
      <c r="A1995" s="396"/>
      <c r="B1995" s="397"/>
      <c r="C1995" s="362"/>
      <c r="D1995" s="362"/>
      <c r="E1995" s="362"/>
      <c r="F1995" s="390"/>
      <c r="G1995" s="390"/>
      <c r="H1995" s="390"/>
      <c r="I1995" s="390"/>
      <c r="J1995" s="390"/>
    </row>
    <row r="1996" spans="1:10" ht="15.75" customHeight="1">
      <c r="A1996" s="396"/>
      <c r="B1996" s="397"/>
      <c r="C1996" s="362"/>
      <c r="D1996" s="362"/>
      <c r="E1996" s="362"/>
      <c r="F1996" s="390"/>
      <c r="G1996" s="390"/>
      <c r="H1996" s="390"/>
      <c r="I1996" s="390"/>
      <c r="J1996" s="390"/>
    </row>
    <row r="1997" spans="1:10" ht="15.75" customHeight="1">
      <c r="A1997" s="396"/>
      <c r="B1997" s="397"/>
      <c r="C1997" s="362"/>
      <c r="D1997" s="362"/>
      <c r="E1997" s="362"/>
      <c r="F1997" s="390"/>
      <c r="G1997" s="390"/>
      <c r="H1997" s="390"/>
      <c r="I1997" s="390"/>
      <c r="J1997" s="390"/>
    </row>
    <row r="1998" spans="1:10" ht="15.75" customHeight="1">
      <c r="A1998" s="396"/>
      <c r="B1998" s="397"/>
      <c r="C1998" s="362"/>
      <c r="D1998" s="362"/>
      <c r="E1998" s="362"/>
      <c r="F1998" s="390"/>
      <c r="G1998" s="390"/>
      <c r="H1998" s="390"/>
      <c r="I1998" s="390"/>
      <c r="J1998" s="390"/>
    </row>
    <row r="1999" spans="1:10" ht="15.75" customHeight="1">
      <c r="A1999" s="396"/>
      <c r="B1999" s="397"/>
      <c r="C1999" s="362"/>
      <c r="D1999" s="362"/>
      <c r="E1999" s="362"/>
      <c r="F1999" s="390"/>
      <c r="G1999" s="390"/>
      <c r="H1999" s="390"/>
      <c r="I1999" s="390"/>
      <c r="J1999" s="390"/>
    </row>
    <row r="2000" spans="1:10" ht="15.75" customHeight="1">
      <c r="A2000" s="396"/>
      <c r="B2000" s="397"/>
      <c r="C2000" s="362"/>
      <c r="D2000" s="362"/>
      <c r="E2000" s="362"/>
      <c r="F2000" s="390"/>
      <c r="G2000" s="390"/>
      <c r="H2000" s="390"/>
      <c r="I2000" s="390"/>
      <c r="J2000" s="390"/>
    </row>
    <row r="2001" spans="1:10" ht="15.75" customHeight="1">
      <c r="A2001" s="396"/>
      <c r="B2001" s="397"/>
      <c r="C2001" s="362"/>
      <c r="D2001" s="362"/>
      <c r="E2001" s="362"/>
      <c r="F2001" s="390"/>
      <c r="G2001" s="390"/>
      <c r="H2001" s="390"/>
      <c r="I2001" s="390"/>
      <c r="J2001" s="390"/>
    </row>
    <row r="2002" spans="1:10" ht="15.75" customHeight="1">
      <c r="A2002" s="396"/>
      <c r="B2002" s="397"/>
      <c r="C2002" s="362"/>
      <c r="D2002" s="362"/>
      <c r="E2002" s="362"/>
      <c r="F2002" s="390"/>
      <c r="G2002" s="390"/>
      <c r="H2002" s="390"/>
      <c r="I2002" s="390"/>
      <c r="J2002" s="390"/>
    </row>
    <row r="2003" spans="1:10" ht="15.75" customHeight="1">
      <c r="A2003" s="396"/>
      <c r="B2003" s="397"/>
      <c r="C2003" s="362"/>
      <c r="D2003" s="362"/>
      <c r="E2003" s="362"/>
      <c r="F2003" s="390"/>
      <c r="G2003" s="390"/>
      <c r="H2003" s="390"/>
      <c r="I2003" s="390"/>
      <c r="J2003" s="390"/>
    </row>
    <row r="2004" spans="1:10" ht="15.75" customHeight="1">
      <c r="A2004" s="396"/>
      <c r="B2004" s="397"/>
      <c r="C2004" s="362"/>
      <c r="D2004" s="362"/>
      <c r="E2004" s="362"/>
      <c r="F2004" s="390"/>
      <c r="G2004" s="390"/>
      <c r="H2004" s="390"/>
      <c r="I2004" s="390"/>
      <c r="J2004" s="390"/>
    </row>
    <row r="2005" spans="1:10" ht="15.75" customHeight="1">
      <c r="A2005" s="396"/>
      <c r="B2005" s="397"/>
      <c r="C2005" s="362"/>
      <c r="D2005" s="362"/>
      <c r="E2005" s="362"/>
      <c r="F2005" s="390"/>
      <c r="G2005" s="390"/>
      <c r="H2005" s="390"/>
      <c r="I2005" s="390"/>
      <c r="J2005" s="390"/>
    </row>
    <row r="2006" spans="1:10" ht="15.75" customHeight="1">
      <c r="A2006" s="396"/>
      <c r="B2006" s="397"/>
      <c r="C2006" s="362"/>
      <c r="D2006" s="362"/>
      <c r="E2006" s="362"/>
      <c r="F2006" s="390"/>
      <c r="G2006" s="390"/>
      <c r="H2006" s="390"/>
      <c r="I2006" s="390"/>
      <c r="J2006" s="390"/>
    </row>
    <row r="2007" spans="1:10" ht="15.75" customHeight="1">
      <c r="A2007" s="396"/>
      <c r="B2007" s="397"/>
      <c r="C2007" s="362"/>
      <c r="D2007" s="362"/>
      <c r="E2007" s="362"/>
      <c r="F2007" s="390"/>
      <c r="G2007" s="390"/>
      <c r="H2007" s="390"/>
      <c r="I2007" s="390"/>
      <c r="J2007" s="390"/>
    </row>
    <row r="2008" spans="1:10" ht="15.75" customHeight="1">
      <c r="A2008" s="396"/>
      <c r="B2008" s="397"/>
      <c r="C2008" s="362"/>
      <c r="D2008" s="362"/>
      <c r="E2008" s="362"/>
      <c r="F2008" s="390"/>
      <c r="G2008" s="390"/>
      <c r="H2008" s="390"/>
      <c r="I2008" s="390"/>
      <c r="J2008" s="390"/>
    </row>
    <row r="2009" spans="1:10" ht="15.75" customHeight="1">
      <c r="A2009" s="396"/>
      <c r="B2009" s="397"/>
      <c r="C2009" s="362"/>
      <c r="D2009" s="362"/>
      <c r="E2009" s="362"/>
      <c r="F2009" s="390"/>
      <c r="G2009" s="390"/>
      <c r="H2009" s="390"/>
      <c r="I2009" s="390"/>
      <c r="J2009" s="390"/>
    </row>
    <row r="2010" spans="1:10" ht="15.75" customHeight="1">
      <c r="A2010" s="396"/>
      <c r="B2010" s="397"/>
      <c r="C2010" s="362"/>
      <c r="D2010" s="362"/>
      <c r="E2010" s="362"/>
      <c r="F2010" s="390"/>
      <c r="G2010" s="390"/>
      <c r="H2010" s="390"/>
      <c r="I2010" s="390"/>
      <c r="J2010" s="390"/>
    </row>
    <row r="2011" spans="1:10" ht="15.75" customHeight="1">
      <c r="A2011" s="396"/>
      <c r="B2011" s="397"/>
      <c r="C2011" s="362"/>
      <c r="D2011" s="362"/>
      <c r="E2011" s="362"/>
      <c r="F2011" s="390"/>
      <c r="G2011" s="390"/>
      <c r="H2011" s="390"/>
      <c r="I2011" s="390"/>
      <c r="J2011" s="390"/>
    </row>
    <row r="2012" spans="1:10" ht="15.75" customHeight="1">
      <c r="A2012" s="396"/>
      <c r="B2012" s="397"/>
      <c r="C2012" s="362"/>
      <c r="D2012" s="362"/>
      <c r="E2012" s="362"/>
      <c r="F2012" s="390"/>
      <c r="G2012" s="390"/>
      <c r="H2012" s="390"/>
      <c r="I2012" s="390"/>
      <c r="J2012" s="390"/>
    </row>
    <row r="2013" spans="1:10" ht="15.75" customHeight="1">
      <c r="A2013" s="396"/>
      <c r="B2013" s="397"/>
      <c r="C2013" s="362"/>
      <c r="D2013" s="362"/>
      <c r="E2013" s="362"/>
      <c r="F2013" s="390"/>
      <c r="G2013" s="390"/>
      <c r="H2013" s="390"/>
      <c r="I2013" s="390"/>
      <c r="J2013" s="390"/>
    </row>
    <row r="2014" spans="1:10" ht="15.75" customHeight="1">
      <c r="A2014" s="396"/>
      <c r="B2014" s="397"/>
      <c r="C2014" s="362"/>
      <c r="D2014" s="362"/>
      <c r="E2014" s="362"/>
      <c r="F2014" s="390"/>
      <c r="G2014" s="390"/>
      <c r="H2014" s="390"/>
      <c r="I2014" s="390"/>
      <c r="J2014" s="390"/>
    </row>
    <row r="2015" spans="1:10" ht="15.75" customHeight="1">
      <c r="A2015" s="396"/>
      <c r="B2015" s="397"/>
      <c r="C2015" s="362"/>
      <c r="D2015" s="362"/>
      <c r="E2015" s="362"/>
      <c r="F2015" s="390"/>
      <c r="G2015" s="390"/>
      <c r="H2015" s="390"/>
      <c r="I2015" s="390"/>
      <c r="J2015" s="390"/>
    </row>
    <row r="2016" spans="1:10" ht="15.75" customHeight="1">
      <c r="A2016" s="396"/>
      <c r="B2016" s="397"/>
      <c r="C2016" s="362"/>
      <c r="D2016" s="362"/>
      <c r="E2016" s="362"/>
      <c r="F2016" s="390"/>
      <c r="G2016" s="390"/>
      <c r="H2016" s="390"/>
      <c r="I2016" s="390"/>
      <c r="J2016" s="390"/>
    </row>
    <row r="2017" spans="1:10" ht="15.75" customHeight="1">
      <c r="A2017" s="396"/>
      <c r="B2017" s="397"/>
      <c r="C2017" s="362"/>
      <c r="D2017" s="362"/>
      <c r="E2017" s="362"/>
      <c r="F2017" s="390"/>
      <c r="G2017" s="390"/>
      <c r="H2017" s="390"/>
      <c r="I2017" s="390"/>
      <c r="J2017" s="390"/>
    </row>
    <row r="2018" spans="1:10" ht="15.75" customHeight="1">
      <c r="A2018" s="396"/>
      <c r="B2018" s="397"/>
      <c r="C2018" s="362"/>
      <c r="D2018" s="362"/>
      <c r="E2018" s="362"/>
      <c r="F2018" s="390"/>
      <c r="G2018" s="390"/>
      <c r="H2018" s="390"/>
      <c r="I2018" s="390"/>
      <c r="J2018" s="390"/>
    </row>
    <row r="2019" spans="1:10" ht="15.75" customHeight="1">
      <c r="A2019" s="396"/>
      <c r="B2019" s="397"/>
      <c r="C2019" s="362"/>
      <c r="D2019" s="362"/>
      <c r="E2019" s="362"/>
      <c r="F2019" s="390"/>
      <c r="G2019" s="390"/>
      <c r="H2019" s="390"/>
      <c r="I2019" s="390"/>
      <c r="J2019" s="390"/>
    </row>
    <row r="2020" spans="1:10" ht="15.75" customHeight="1">
      <c r="A2020" s="396"/>
      <c r="B2020" s="397"/>
      <c r="C2020" s="362"/>
      <c r="D2020" s="362"/>
      <c r="E2020" s="362"/>
      <c r="F2020" s="390"/>
      <c r="G2020" s="390"/>
      <c r="H2020" s="390"/>
      <c r="I2020" s="390"/>
      <c r="J2020" s="390"/>
    </row>
    <row r="2021" spans="1:10" ht="15.75" customHeight="1">
      <c r="A2021" s="396"/>
      <c r="B2021" s="397"/>
      <c r="C2021" s="362"/>
      <c r="D2021" s="362"/>
      <c r="E2021" s="362"/>
      <c r="F2021" s="390"/>
      <c r="G2021" s="390"/>
      <c r="H2021" s="390"/>
      <c r="I2021" s="390"/>
      <c r="J2021" s="390"/>
    </row>
    <row r="2022" spans="1:10" ht="15.75" customHeight="1">
      <c r="A2022" s="396"/>
      <c r="B2022" s="397"/>
      <c r="C2022" s="362"/>
      <c r="D2022" s="362"/>
      <c r="E2022" s="362"/>
      <c r="F2022" s="390"/>
      <c r="G2022" s="390"/>
      <c r="H2022" s="390"/>
      <c r="I2022" s="390"/>
      <c r="J2022" s="390"/>
    </row>
    <row r="2023" spans="1:10" ht="15.75" customHeight="1">
      <c r="A2023" s="396"/>
      <c r="B2023" s="397"/>
      <c r="C2023" s="362"/>
      <c r="D2023" s="362"/>
      <c r="E2023" s="362"/>
      <c r="F2023" s="390"/>
      <c r="G2023" s="390"/>
      <c r="H2023" s="390"/>
      <c r="I2023" s="390"/>
      <c r="J2023" s="390"/>
    </row>
    <row r="2024" spans="1:10" ht="15.75" customHeight="1">
      <c r="A2024" s="396"/>
      <c r="B2024" s="397"/>
      <c r="C2024" s="362"/>
      <c r="D2024" s="362"/>
      <c r="E2024" s="362"/>
      <c r="F2024" s="390"/>
      <c r="G2024" s="390"/>
      <c r="H2024" s="390"/>
      <c r="I2024" s="390"/>
      <c r="J2024" s="390"/>
    </row>
    <row r="2025" spans="1:10" ht="15.75" customHeight="1">
      <c r="A2025" s="396"/>
      <c r="B2025" s="397"/>
      <c r="C2025" s="362"/>
      <c r="D2025" s="362"/>
      <c r="E2025" s="362"/>
      <c r="F2025" s="390"/>
      <c r="G2025" s="390"/>
      <c r="H2025" s="390"/>
      <c r="I2025" s="390"/>
      <c r="J2025" s="390"/>
    </row>
    <row r="2026" spans="1:10" ht="15.75" customHeight="1">
      <c r="A2026" s="396"/>
      <c r="B2026" s="397"/>
      <c r="C2026" s="362"/>
      <c r="D2026" s="362"/>
      <c r="E2026" s="362"/>
      <c r="F2026" s="390"/>
      <c r="G2026" s="390"/>
      <c r="H2026" s="390"/>
      <c r="I2026" s="390"/>
      <c r="J2026" s="390"/>
    </row>
    <row r="2027" spans="1:10" ht="15.75" customHeight="1">
      <c r="A2027" s="396"/>
      <c r="B2027" s="397"/>
      <c r="C2027" s="362"/>
      <c r="D2027" s="362"/>
      <c r="E2027" s="362"/>
      <c r="F2027" s="390"/>
      <c r="G2027" s="390"/>
      <c r="H2027" s="390"/>
      <c r="I2027" s="390"/>
      <c r="J2027" s="390"/>
    </row>
    <row r="2028" spans="1:10" ht="15.75" customHeight="1">
      <c r="A2028" s="396"/>
      <c r="B2028" s="397"/>
      <c r="C2028" s="362"/>
      <c r="D2028" s="362"/>
      <c r="E2028" s="362"/>
      <c r="F2028" s="390"/>
      <c r="G2028" s="390"/>
      <c r="H2028" s="390"/>
      <c r="I2028" s="390"/>
      <c r="J2028" s="390"/>
    </row>
    <row r="2029" spans="1:10" ht="15.75" customHeight="1">
      <c r="A2029" s="396"/>
      <c r="B2029" s="397"/>
      <c r="C2029" s="362"/>
      <c r="D2029" s="362"/>
      <c r="E2029" s="362"/>
      <c r="F2029" s="390"/>
      <c r="G2029" s="390"/>
      <c r="H2029" s="390"/>
      <c r="I2029" s="390"/>
      <c r="J2029" s="390"/>
    </row>
    <row r="2030" spans="1:10" ht="15.75" customHeight="1">
      <c r="A2030" s="396"/>
      <c r="B2030" s="397"/>
      <c r="C2030" s="362"/>
      <c r="D2030" s="362"/>
      <c r="E2030" s="362"/>
      <c r="F2030" s="390"/>
      <c r="G2030" s="390"/>
      <c r="H2030" s="390"/>
      <c r="I2030" s="390"/>
      <c r="J2030" s="390"/>
    </row>
    <row r="2031" spans="1:10" ht="15.75" customHeight="1">
      <c r="A2031" s="396"/>
      <c r="B2031" s="397"/>
      <c r="C2031" s="362"/>
      <c r="D2031" s="362"/>
      <c r="E2031" s="362"/>
      <c r="F2031" s="390"/>
      <c r="G2031" s="390"/>
      <c r="H2031" s="390"/>
      <c r="I2031" s="390"/>
      <c r="J2031" s="390"/>
    </row>
    <row r="2032" spans="1:10" ht="15.75" customHeight="1">
      <c r="A2032" s="396"/>
      <c r="B2032" s="397"/>
      <c r="C2032" s="362"/>
      <c r="D2032" s="362"/>
      <c r="E2032" s="362"/>
      <c r="F2032" s="390"/>
      <c r="G2032" s="390"/>
      <c r="H2032" s="390"/>
      <c r="I2032" s="390"/>
      <c r="J2032" s="390"/>
    </row>
    <row r="2033" spans="1:10" ht="15.75" customHeight="1">
      <c r="A2033" s="396"/>
      <c r="B2033" s="397"/>
      <c r="C2033" s="362"/>
      <c r="D2033" s="362"/>
      <c r="E2033" s="362"/>
      <c r="F2033" s="390"/>
      <c r="G2033" s="390"/>
      <c r="H2033" s="390"/>
      <c r="I2033" s="390"/>
      <c r="J2033" s="390"/>
    </row>
    <row r="2034" spans="1:10" ht="15.75" customHeight="1">
      <c r="A2034" s="396"/>
      <c r="B2034" s="397"/>
      <c r="C2034" s="362"/>
      <c r="D2034" s="362"/>
      <c r="E2034" s="362"/>
      <c r="F2034" s="390"/>
      <c r="G2034" s="390"/>
      <c r="H2034" s="390"/>
      <c r="I2034" s="390"/>
      <c r="J2034" s="390"/>
    </row>
    <row r="2035" spans="1:10" ht="15.75" customHeight="1">
      <c r="A2035" s="396"/>
      <c r="B2035" s="397"/>
      <c r="C2035" s="362"/>
      <c r="D2035" s="362"/>
      <c r="E2035" s="362"/>
      <c r="F2035" s="390"/>
      <c r="G2035" s="390"/>
      <c r="H2035" s="390"/>
      <c r="I2035" s="390"/>
      <c r="J2035" s="390"/>
    </row>
    <row r="2036" spans="1:10" ht="15.75" customHeight="1">
      <c r="A2036" s="396"/>
      <c r="B2036" s="397"/>
      <c r="C2036" s="362"/>
      <c r="D2036" s="362"/>
      <c r="E2036" s="362"/>
      <c r="F2036" s="390"/>
      <c r="G2036" s="390"/>
      <c r="H2036" s="390"/>
      <c r="I2036" s="390"/>
      <c r="J2036" s="390"/>
    </row>
    <row r="2037" spans="1:10" ht="15.75" customHeight="1">
      <c r="A2037" s="396"/>
      <c r="B2037" s="397"/>
      <c r="C2037" s="362"/>
      <c r="D2037" s="362"/>
      <c r="E2037" s="362"/>
      <c r="F2037" s="390"/>
      <c r="G2037" s="390"/>
      <c r="H2037" s="390"/>
      <c r="I2037" s="390"/>
      <c r="J2037" s="390"/>
    </row>
    <row r="2038" spans="1:10" ht="15.75" customHeight="1">
      <c r="A2038" s="396"/>
      <c r="B2038" s="397"/>
      <c r="C2038" s="362"/>
      <c r="D2038" s="362"/>
      <c r="E2038" s="362"/>
      <c r="F2038" s="390"/>
      <c r="G2038" s="390"/>
      <c r="H2038" s="390"/>
      <c r="I2038" s="390"/>
      <c r="J2038" s="390"/>
    </row>
    <row r="2039" spans="1:10" ht="15.75" customHeight="1">
      <c r="A2039" s="396"/>
      <c r="B2039" s="397"/>
      <c r="C2039" s="362"/>
      <c r="D2039" s="362"/>
      <c r="E2039" s="362"/>
      <c r="F2039" s="390"/>
      <c r="G2039" s="390"/>
      <c r="H2039" s="390"/>
      <c r="I2039" s="390"/>
      <c r="J2039" s="390"/>
    </row>
    <row r="2040" spans="1:10" ht="15.75" customHeight="1">
      <c r="A2040" s="396"/>
      <c r="B2040" s="397"/>
      <c r="C2040" s="362"/>
      <c r="D2040" s="362"/>
      <c r="E2040" s="362"/>
      <c r="F2040" s="390"/>
      <c r="G2040" s="390"/>
      <c r="H2040" s="390"/>
      <c r="I2040" s="390"/>
      <c r="J2040" s="390"/>
    </row>
    <row r="2041" spans="1:10" ht="15.75" customHeight="1">
      <c r="A2041" s="396"/>
      <c r="B2041" s="397"/>
      <c r="C2041" s="362"/>
      <c r="D2041" s="362"/>
      <c r="E2041" s="362"/>
      <c r="F2041" s="390"/>
      <c r="G2041" s="390"/>
      <c r="H2041" s="390"/>
      <c r="I2041" s="390"/>
      <c r="J2041" s="390"/>
    </row>
    <row r="2042" spans="1:10" ht="15.75" customHeight="1">
      <c r="A2042" s="396"/>
      <c r="B2042" s="397"/>
      <c r="C2042" s="362"/>
      <c r="D2042" s="362"/>
      <c r="E2042" s="362"/>
      <c r="F2042" s="390"/>
      <c r="G2042" s="390"/>
      <c r="H2042" s="390"/>
      <c r="I2042" s="390"/>
      <c r="J2042" s="390"/>
    </row>
    <row r="2043" spans="1:10" ht="15.75" customHeight="1">
      <c r="A2043" s="396"/>
      <c r="B2043" s="397"/>
      <c r="C2043" s="362"/>
      <c r="D2043" s="362"/>
      <c r="E2043" s="362"/>
      <c r="F2043" s="390"/>
      <c r="G2043" s="390"/>
      <c r="H2043" s="390"/>
      <c r="I2043" s="390"/>
      <c r="J2043" s="390"/>
    </row>
    <row r="2044" spans="1:10" ht="15.75" customHeight="1">
      <c r="A2044" s="396"/>
      <c r="B2044" s="397"/>
      <c r="C2044" s="362"/>
      <c r="D2044" s="362"/>
      <c r="E2044" s="362"/>
      <c r="F2044" s="390"/>
      <c r="G2044" s="390"/>
      <c r="H2044" s="390"/>
      <c r="I2044" s="390"/>
      <c r="J2044" s="390"/>
    </row>
    <row r="2045" spans="1:10" ht="15.75" customHeight="1">
      <c r="A2045" s="396"/>
      <c r="B2045" s="397"/>
      <c r="C2045" s="362"/>
      <c r="D2045" s="362"/>
      <c r="E2045" s="362"/>
      <c r="F2045" s="390"/>
      <c r="G2045" s="390"/>
      <c r="H2045" s="390"/>
      <c r="I2045" s="390"/>
      <c r="J2045" s="390"/>
    </row>
    <row r="2046" spans="1:10" ht="15.75" customHeight="1">
      <c r="A2046" s="396"/>
      <c r="B2046" s="397"/>
      <c r="C2046" s="362"/>
      <c r="D2046" s="362"/>
      <c r="E2046" s="362"/>
      <c r="F2046" s="390"/>
      <c r="G2046" s="390"/>
      <c r="H2046" s="390"/>
      <c r="I2046" s="390"/>
      <c r="J2046" s="390"/>
    </row>
    <row r="2047" spans="1:10" ht="15.75" customHeight="1">
      <c r="A2047" s="396"/>
      <c r="B2047" s="397"/>
      <c r="C2047" s="362"/>
      <c r="D2047" s="362"/>
      <c r="E2047" s="362"/>
      <c r="F2047" s="390"/>
      <c r="G2047" s="390"/>
      <c r="H2047" s="390"/>
      <c r="I2047" s="390"/>
      <c r="J2047" s="390"/>
    </row>
    <row r="2048" spans="1:10" ht="15.75" customHeight="1">
      <c r="A2048" s="396"/>
      <c r="B2048" s="397"/>
      <c r="C2048" s="362"/>
      <c r="D2048" s="362"/>
      <c r="E2048" s="362"/>
      <c r="F2048" s="390"/>
      <c r="G2048" s="390"/>
      <c r="H2048" s="390"/>
      <c r="I2048" s="390"/>
      <c r="J2048" s="390"/>
    </row>
    <row r="2049" spans="1:10" ht="15.75" customHeight="1">
      <c r="A2049" s="396"/>
      <c r="B2049" s="397"/>
      <c r="C2049" s="362"/>
      <c r="D2049" s="362"/>
      <c r="E2049" s="362"/>
      <c r="F2049" s="390"/>
      <c r="G2049" s="390"/>
      <c r="H2049" s="390"/>
      <c r="I2049" s="390"/>
      <c r="J2049" s="390"/>
    </row>
    <row r="2050" spans="1:10" ht="15.75" customHeight="1">
      <c r="A2050" s="396"/>
      <c r="B2050" s="397"/>
      <c r="C2050" s="362"/>
      <c r="D2050" s="362"/>
      <c r="E2050" s="362"/>
      <c r="F2050" s="390"/>
      <c r="G2050" s="390"/>
      <c r="H2050" s="390"/>
      <c r="I2050" s="390"/>
      <c r="J2050" s="390"/>
    </row>
    <row r="2051" spans="1:10" ht="15.75" customHeight="1">
      <c r="A2051" s="396"/>
      <c r="B2051" s="397"/>
      <c r="C2051" s="362"/>
      <c r="D2051" s="362"/>
      <c r="E2051" s="362"/>
      <c r="F2051" s="390"/>
      <c r="G2051" s="390"/>
      <c r="H2051" s="390"/>
      <c r="I2051" s="390"/>
      <c r="J2051" s="390"/>
    </row>
    <row r="2052" spans="1:10" ht="15.75" customHeight="1">
      <c r="A2052" s="396"/>
      <c r="B2052" s="397"/>
      <c r="C2052" s="362"/>
      <c r="D2052" s="362"/>
      <c r="E2052" s="362"/>
      <c r="F2052" s="390"/>
      <c r="G2052" s="390"/>
      <c r="H2052" s="390"/>
      <c r="I2052" s="390"/>
      <c r="J2052" s="390"/>
    </row>
    <row r="2053" spans="1:10" ht="15.75" customHeight="1">
      <c r="A2053" s="396"/>
      <c r="B2053" s="397"/>
      <c r="C2053" s="362"/>
      <c r="D2053" s="362"/>
      <c r="E2053" s="362"/>
      <c r="F2053" s="390"/>
      <c r="G2053" s="390"/>
      <c r="H2053" s="390"/>
      <c r="I2053" s="390"/>
      <c r="J2053" s="390"/>
    </row>
    <row r="2054" spans="1:10" ht="15.75" customHeight="1">
      <c r="A2054" s="396"/>
      <c r="B2054" s="397"/>
      <c r="C2054" s="362"/>
      <c r="D2054" s="362"/>
      <c r="E2054" s="362"/>
      <c r="F2054" s="390"/>
      <c r="G2054" s="390"/>
      <c r="H2054" s="390"/>
      <c r="I2054" s="390"/>
      <c r="J2054" s="390"/>
    </row>
    <row r="2055" spans="1:10" ht="15.75" customHeight="1">
      <c r="A2055" s="396"/>
      <c r="B2055" s="397"/>
      <c r="C2055" s="362"/>
      <c r="D2055" s="362"/>
      <c r="E2055" s="362"/>
      <c r="F2055" s="390"/>
      <c r="G2055" s="390"/>
      <c r="H2055" s="390"/>
      <c r="I2055" s="390"/>
      <c r="J2055" s="390"/>
    </row>
    <row r="2056" spans="1:10" ht="15.75" customHeight="1">
      <c r="A2056" s="396"/>
      <c r="B2056" s="397"/>
      <c r="C2056" s="362"/>
      <c r="D2056" s="362"/>
      <c r="E2056" s="362"/>
      <c r="F2056" s="390"/>
      <c r="G2056" s="390"/>
      <c r="H2056" s="390"/>
      <c r="I2056" s="390"/>
      <c r="J2056" s="390"/>
    </row>
    <row r="2057" spans="1:10" ht="15.75" customHeight="1">
      <c r="A2057" s="396"/>
      <c r="B2057" s="397"/>
      <c r="C2057" s="362"/>
      <c r="D2057" s="362"/>
      <c r="E2057" s="362"/>
      <c r="F2057" s="390"/>
      <c r="G2057" s="390"/>
      <c r="H2057" s="390"/>
      <c r="I2057" s="390"/>
      <c r="J2057" s="390"/>
    </row>
    <row r="2058" spans="1:10" ht="15.75" customHeight="1">
      <c r="A2058" s="396"/>
      <c r="B2058" s="397"/>
      <c r="C2058" s="362"/>
      <c r="D2058" s="362"/>
      <c r="E2058" s="362"/>
      <c r="F2058" s="390"/>
      <c r="G2058" s="390"/>
      <c r="H2058" s="390"/>
      <c r="I2058" s="390"/>
      <c r="J2058" s="390"/>
    </row>
    <row r="2059" spans="1:10" ht="15.75" customHeight="1">
      <c r="A2059" s="396"/>
      <c r="B2059" s="397"/>
      <c r="C2059" s="362"/>
      <c r="D2059" s="362"/>
      <c r="E2059" s="362"/>
      <c r="F2059" s="390"/>
      <c r="G2059" s="390"/>
      <c r="H2059" s="390"/>
      <c r="I2059" s="390"/>
      <c r="J2059" s="390"/>
    </row>
    <row r="2060" spans="1:10" ht="15.75" customHeight="1">
      <c r="A2060" s="396"/>
      <c r="B2060" s="397"/>
      <c r="C2060" s="362"/>
      <c r="D2060" s="362"/>
      <c r="E2060" s="362"/>
      <c r="F2060" s="390"/>
      <c r="G2060" s="390"/>
      <c r="H2060" s="390"/>
      <c r="I2060" s="390"/>
      <c r="J2060" s="390"/>
    </row>
    <row r="2061" spans="1:10" ht="15.75" customHeight="1">
      <c r="A2061" s="396"/>
      <c r="B2061" s="397"/>
      <c r="C2061" s="362"/>
      <c r="D2061" s="362"/>
      <c r="E2061" s="362"/>
      <c r="F2061" s="390"/>
      <c r="G2061" s="390"/>
      <c r="H2061" s="390"/>
      <c r="I2061" s="390"/>
      <c r="J2061" s="390"/>
    </row>
    <row r="2062" spans="1:10" ht="15.75" customHeight="1">
      <c r="A2062" s="396"/>
      <c r="B2062" s="397"/>
      <c r="C2062" s="362"/>
      <c r="D2062" s="362"/>
      <c r="E2062" s="362"/>
      <c r="F2062" s="390"/>
      <c r="G2062" s="390"/>
      <c r="H2062" s="390"/>
      <c r="I2062" s="390"/>
      <c r="J2062" s="390"/>
    </row>
    <row r="2063" spans="1:10" ht="15.75" customHeight="1">
      <c r="A2063" s="396"/>
      <c r="B2063" s="397"/>
      <c r="C2063" s="362"/>
      <c r="D2063" s="362"/>
      <c r="E2063" s="362"/>
      <c r="F2063" s="390"/>
      <c r="G2063" s="390"/>
      <c r="H2063" s="390"/>
      <c r="I2063" s="390"/>
      <c r="J2063" s="390"/>
    </row>
    <row r="2064" spans="1:10" ht="15.75" customHeight="1">
      <c r="A2064" s="396"/>
      <c r="B2064" s="397"/>
      <c r="C2064" s="362"/>
      <c r="D2064" s="362"/>
      <c r="E2064" s="362"/>
      <c r="F2064" s="390"/>
      <c r="G2064" s="390"/>
      <c r="H2064" s="390"/>
      <c r="I2064" s="390"/>
      <c r="J2064" s="390"/>
    </row>
    <row r="2065" spans="1:10" ht="15.75" customHeight="1">
      <c r="A2065" s="396"/>
      <c r="B2065" s="397"/>
      <c r="C2065" s="362"/>
      <c r="D2065" s="362"/>
      <c r="E2065" s="362"/>
      <c r="F2065" s="390"/>
      <c r="G2065" s="390"/>
      <c r="H2065" s="390"/>
      <c r="I2065" s="390"/>
      <c r="J2065" s="390"/>
    </row>
    <row r="2066" spans="1:10" ht="15.75" customHeight="1">
      <c r="A2066" s="396"/>
      <c r="B2066" s="397"/>
      <c r="C2066" s="362"/>
      <c r="D2066" s="362"/>
      <c r="E2066" s="362"/>
      <c r="F2066" s="390"/>
      <c r="G2066" s="390"/>
      <c r="H2066" s="390"/>
      <c r="I2066" s="390"/>
      <c r="J2066" s="390"/>
    </row>
    <row r="2067" spans="1:10" ht="15.75" customHeight="1">
      <c r="A2067" s="396"/>
      <c r="B2067" s="397"/>
      <c r="C2067" s="362"/>
      <c r="D2067" s="362"/>
      <c r="E2067" s="362"/>
      <c r="F2067" s="390"/>
      <c r="G2067" s="390"/>
      <c r="H2067" s="390"/>
      <c r="I2067" s="390"/>
      <c r="J2067" s="390"/>
    </row>
    <row r="2068" spans="1:10" ht="15.75" customHeight="1">
      <c r="A2068" s="396"/>
      <c r="B2068" s="397"/>
      <c r="C2068" s="362"/>
      <c r="D2068" s="362"/>
      <c r="E2068" s="362"/>
      <c r="F2068" s="390"/>
      <c r="G2068" s="390"/>
      <c r="H2068" s="390"/>
      <c r="I2068" s="390"/>
      <c r="J2068" s="390"/>
    </row>
    <row r="2069" spans="1:10" ht="15.75" customHeight="1">
      <c r="A2069" s="396"/>
      <c r="B2069" s="397"/>
      <c r="C2069" s="362"/>
      <c r="D2069" s="362"/>
      <c r="E2069" s="362"/>
      <c r="F2069" s="390"/>
      <c r="G2069" s="390"/>
      <c r="H2069" s="390"/>
      <c r="I2069" s="390"/>
      <c r="J2069" s="390"/>
    </row>
    <row r="2070" spans="1:10" ht="15.75" customHeight="1">
      <c r="A2070" s="396"/>
      <c r="B2070" s="397"/>
      <c r="C2070" s="362"/>
      <c r="D2070" s="362"/>
      <c r="E2070" s="362"/>
      <c r="F2070" s="390"/>
      <c r="G2070" s="390"/>
      <c r="H2070" s="390"/>
      <c r="I2070" s="390"/>
      <c r="J2070" s="390"/>
    </row>
    <row r="2071" spans="1:10" ht="15.75" customHeight="1">
      <c r="A2071" s="396"/>
      <c r="B2071" s="397"/>
      <c r="C2071" s="362"/>
      <c r="D2071" s="362"/>
      <c r="E2071" s="362"/>
      <c r="F2071" s="390"/>
      <c r="G2071" s="390"/>
      <c r="H2071" s="390"/>
      <c r="I2071" s="390"/>
      <c r="J2071" s="390"/>
    </row>
    <row r="2072" spans="1:10" ht="15.75" customHeight="1">
      <c r="A2072" s="396"/>
      <c r="B2072" s="397"/>
      <c r="C2072" s="362"/>
      <c r="D2072" s="362"/>
      <c r="E2072" s="362"/>
      <c r="F2072" s="390"/>
      <c r="G2072" s="390"/>
      <c r="H2072" s="390"/>
      <c r="I2072" s="390"/>
      <c r="J2072" s="390"/>
    </row>
    <row r="2073" spans="1:10" ht="15.75" customHeight="1">
      <c r="A2073" s="396"/>
      <c r="B2073" s="397"/>
      <c r="C2073" s="362"/>
      <c r="D2073" s="362"/>
      <c r="E2073" s="362"/>
      <c r="F2073" s="390"/>
      <c r="G2073" s="390"/>
      <c r="H2073" s="390"/>
      <c r="I2073" s="390"/>
      <c r="J2073" s="390"/>
    </row>
    <row r="2074" spans="1:10" ht="15.75" customHeight="1">
      <c r="A2074" s="396"/>
      <c r="B2074" s="397"/>
      <c r="C2074" s="362"/>
      <c r="D2074" s="362"/>
      <c r="E2074" s="362"/>
      <c r="F2074" s="390"/>
      <c r="G2074" s="390"/>
      <c r="H2074" s="390"/>
      <c r="I2074" s="390"/>
      <c r="J2074" s="390"/>
    </row>
    <row r="2075" spans="1:10" ht="15.75" customHeight="1">
      <c r="A2075" s="396"/>
      <c r="B2075" s="397"/>
      <c r="C2075" s="362"/>
      <c r="D2075" s="362"/>
      <c r="E2075" s="362"/>
      <c r="F2075" s="390"/>
      <c r="G2075" s="390"/>
      <c r="H2075" s="390"/>
      <c r="I2075" s="390"/>
      <c r="J2075" s="390"/>
    </row>
    <row r="2076" spans="1:10" ht="15.75" customHeight="1">
      <c r="A2076" s="396"/>
      <c r="B2076" s="397"/>
      <c r="C2076" s="362"/>
      <c r="D2076" s="362"/>
      <c r="E2076" s="362"/>
      <c r="F2076" s="390"/>
      <c r="G2076" s="390"/>
      <c r="H2076" s="390"/>
      <c r="I2076" s="390"/>
      <c r="J2076" s="390"/>
    </row>
    <row r="2077" spans="1:10" ht="15.75" customHeight="1">
      <c r="A2077" s="396"/>
      <c r="B2077" s="397"/>
      <c r="C2077" s="362"/>
      <c r="D2077" s="362"/>
      <c r="E2077" s="362"/>
      <c r="F2077" s="390"/>
      <c r="G2077" s="390"/>
      <c r="H2077" s="390"/>
      <c r="I2077" s="390"/>
      <c r="J2077" s="390"/>
    </row>
    <row r="2078" spans="1:10" ht="15.75" customHeight="1">
      <c r="A2078" s="396"/>
      <c r="B2078" s="397"/>
      <c r="C2078" s="362"/>
      <c r="D2078" s="362"/>
      <c r="E2078" s="362"/>
      <c r="F2078" s="390"/>
      <c r="G2078" s="390"/>
      <c r="H2078" s="390"/>
      <c r="I2078" s="390"/>
      <c r="J2078" s="390"/>
    </row>
    <row r="2079" spans="1:10" ht="15.75" customHeight="1">
      <c r="A2079" s="396"/>
      <c r="B2079" s="397"/>
      <c r="C2079" s="362"/>
      <c r="D2079" s="362"/>
      <c r="E2079" s="362"/>
      <c r="F2079" s="390"/>
      <c r="G2079" s="390"/>
      <c r="H2079" s="390"/>
      <c r="I2079" s="390"/>
      <c r="J2079" s="390"/>
    </row>
    <row r="2080" spans="1:10" ht="15.75" customHeight="1">
      <c r="A2080" s="396"/>
      <c r="B2080" s="397"/>
      <c r="C2080" s="362"/>
      <c r="D2080" s="362"/>
      <c r="E2080" s="362"/>
      <c r="F2080" s="390"/>
      <c r="G2080" s="390"/>
      <c r="H2080" s="390"/>
      <c r="I2080" s="390"/>
      <c r="J2080" s="390"/>
    </row>
    <row r="2081" spans="1:10" ht="15.75" customHeight="1">
      <c r="A2081" s="396"/>
      <c r="B2081" s="397"/>
      <c r="C2081" s="362"/>
      <c r="D2081" s="362"/>
      <c r="E2081" s="362"/>
      <c r="F2081" s="390"/>
      <c r="G2081" s="390"/>
      <c r="H2081" s="390"/>
      <c r="I2081" s="390"/>
      <c r="J2081" s="390"/>
    </row>
    <row r="2082" spans="1:10" ht="15.75" customHeight="1">
      <c r="A2082" s="396"/>
      <c r="B2082" s="397"/>
      <c r="C2082" s="362"/>
      <c r="D2082" s="362"/>
      <c r="E2082" s="362"/>
      <c r="F2082" s="390"/>
      <c r="G2082" s="390"/>
      <c r="H2082" s="390"/>
      <c r="I2082" s="390"/>
      <c r="J2082" s="390"/>
    </row>
    <row r="2083" spans="1:10" ht="15.75" customHeight="1">
      <c r="A2083" s="396"/>
      <c r="B2083" s="397"/>
      <c r="C2083" s="362"/>
      <c r="D2083" s="362"/>
      <c r="E2083" s="362"/>
      <c r="F2083" s="390"/>
      <c r="G2083" s="390"/>
      <c r="H2083" s="390"/>
      <c r="I2083" s="390"/>
      <c r="J2083" s="390"/>
    </row>
    <row r="2084" spans="1:10" ht="15.75" customHeight="1">
      <c r="A2084" s="396"/>
      <c r="B2084" s="397"/>
      <c r="C2084" s="362"/>
      <c r="D2084" s="362"/>
      <c r="E2084" s="362"/>
      <c r="F2084" s="390"/>
      <c r="G2084" s="390"/>
      <c r="H2084" s="390"/>
      <c r="I2084" s="390"/>
      <c r="J2084" s="390"/>
    </row>
    <row r="2085" spans="1:10" ht="15.75" customHeight="1">
      <c r="A2085" s="396"/>
      <c r="B2085" s="397"/>
      <c r="C2085" s="362"/>
      <c r="D2085" s="362"/>
      <c r="E2085" s="362"/>
      <c r="F2085" s="390"/>
      <c r="G2085" s="390"/>
      <c r="H2085" s="390"/>
      <c r="I2085" s="390"/>
      <c r="J2085" s="390"/>
    </row>
    <row r="2086" spans="1:10" ht="15.75" customHeight="1">
      <c r="A2086" s="396"/>
      <c r="B2086" s="397"/>
      <c r="C2086" s="362"/>
      <c r="D2086" s="362"/>
      <c r="E2086" s="362"/>
      <c r="F2086" s="390"/>
      <c r="G2086" s="390"/>
      <c r="H2086" s="390"/>
      <c r="I2086" s="390"/>
      <c r="J2086" s="390"/>
    </row>
    <row r="2087" spans="1:10" ht="15.75" customHeight="1">
      <c r="A2087" s="396"/>
      <c r="B2087" s="397"/>
      <c r="C2087" s="362"/>
      <c r="D2087" s="362"/>
      <c r="E2087" s="362"/>
      <c r="F2087" s="390"/>
      <c r="G2087" s="390"/>
      <c r="H2087" s="390"/>
      <c r="I2087" s="390"/>
      <c r="J2087" s="390"/>
    </row>
    <row r="2088" spans="1:10" ht="15.75" customHeight="1">
      <c r="A2088" s="396"/>
      <c r="B2088" s="397"/>
      <c r="C2088" s="362"/>
      <c r="D2088" s="362"/>
      <c r="E2088" s="362"/>
      <c r="F2088" s="390"/>
      <c r="G2088" s="390"/>
      <c r="H2088" s="390"/>
      <c r="I2088" s="390"/>
      <c r="J2088" s="390"/>
    </row>
    <row r="2089" spans="1:10" ht="15.75" customHeight="1">
      <c r="A2089" s="396"/>
      <c r="B2089" s="397"/>
      <c r="C2089" s="362"/>
      <c r="D2089" s="362"/>
      <c r="E2089" s="362"/>
      <c r="F2089" s="390"/>
      <c r="G2089" s="390"/>
      <c r="H2089" s="390"/>
      <c r="I2089" s="390"/>
      <c r="J2089" s="390"/>
    </row>
    <row r="2090" spans="1:10" ht="15.75" customHeight="1">
      <c r="A2090" s="396"/>
      <c r="B2090" s="397"/>
      <c r="C2090" s="362"/>
      <c r="D2090" s="362"/>
      <c r="E2090" s="362"/>
      <c r="F2090" s="390"/>
      <c r="G2090" s="390"/>
      <c r="H2090" s="390"/>
      <c r="I2090" s="390"/>
      <c r="J2090" s="390"/>
    </row>
    <row r="2091" spans="1:10" ht="15.75" customHeight="1">
      <c r="A2091" s="396"/>
      <c r="B2091" s="397"/>
      <c r="C2091" s="362"/>
      <c r="D2091" s="362"/>
      <c r="E2091" s="362"/>
      <c r="F2091" s="390"/>
      <c r="G2091" s="390"/>
      <c r="H2091" s="390"/>
      <c r="I2091" s="390"/>
      <c r="J2091" s="390"/>
    </row>
    <row r="2092" spans="1:10" ht="15.75" customHeight="1">
      <c r="A2092" s="396"/>
      <c r="B2092" s="397"/>
      <c r="C2092" s="362"/>
      <c r="D2092" s="362"/>
      <c r="E2092" s="362"/>
      <c r="F2092" s="390"/>
      <c r="G2092" s="390"/>
      <c r="H2092" s="390"/>
      <c r="I2092" s="390"/>
      <c r="J2092" s="390"/>
    </row>
    <row r="2093" spans="1:10" ht="15.75" customHeight="1">
      <c r="A2093" s="396"/>
      <c r="B2093" s="397"/>
      <c r="C2093" s="362"/>
      <c r="D2093" s="362"/>
      <c r="E2093" s="362"/>
      <c r="F2093" s="390"/>
      <c r="G2093" s="390"/>
      <c r="H2093" s="390"/>
      <c r="I2093" s="390"/>
      <c r="J2093" s="390"/>
    </row>
    <row r="2094" spans="1:10" ht="15.75" customHeight="1">
      <c r="A2094" s="396"/>
      <c r="B2094" s="397"/>
      <c r="C2094" s="362"/>
      <c r="D2094" s="362"/>
      <c r="E2094" s="362"/>
      <c r="F2094" s="390"/>
      <c r="G2094" s="390"/>
      <c r="H2094" s="390"/>
      <c r="I2094" s="390"/>
      <c r="J2094" s="390"/>
    </row>
    <row r="2095" spans="1:10" ht="15.75" customHeight="1">
      <c r="A2095" s="396"/>
      <c r="B2095" s="397"/>
      <c r="C2095" s="362"/>
      <c r="D2095" s="362"/>
      <c r="E2095" s="362"/>
      <c r="F2095" s="390"/>
      <c r="G2095" s="390"/>
      <c r="H2095" s="390"/>
      <c r="I2095" s="390"/>
      <c r="J2095" s="390"/>
    </row>
    <row r="2096" spans="1:10" ht="15.75" customHeight="1">
      <c r="A2096" s="396"/>
      <c r="B2096" s="397"/>
      <c r="C2096" s="362"/>
      <c r="D2096" s="362"/>
      <c r="E2096" s="362"/>
      <c r="F2096" s="390"/>
      <c r="G2096" s="390"/>
      <c r="H2096" s="390"/>
      <c r="I2096" s="390"/>
      <c r="J2096" s="390"/>
    </row>
    <row r="2097" spans="1:10" ht="15.75" customHeight="1">
      <c r="A2097" s="396"/>
      <c r="B2097" s="397"/>
      <c r="C2097" s="362"/>
      <c r="D2097" s="362"/>
      <c r="E2097" s="362"/>
      <c r="F2097" s="390"/>
      <c r="G2097" s="390"/>
      <c r="H2097" s="390"/>
      <c r="I2097" s="390"/>
      <c r="J2097" s="390"/>
    </row>
    <row r="2098" spans="1:10" ht="15.75" customHeight="1">
      <c r="A2098" s="396"/>
      <c r="B2098" s="397"/>
      <c r="C2098" s="362"/>
      <c r="D2098" s="362"/>
      <c r="E2098" s="362"/>
      <c r="F2098" s="390"/>
      <c r="G2098" s="390"/>
      <c r="H2098" s="390"/>
      <c r="I2098" s="390"/>
      <c r="J2098" s="390"/>
    </row>
    <row r="2099" spans="1:10" ht="15.75" customHeight="1">
      <c r="A2099" s="396"/>
      <c r="B2099" s="397"/>
      <c r="C2099" s="362"/>
      <c r="D2099" s="362"/>
      <c r="E2099" s="362"/>
      <c r="F2099" s="390"/>
      <c r="G2099" s="390"/>
      <c r="H2099" s="390"/>
      <c r="I2099" s="390"/>
      <c r="J2099" s="390"/>
    </row>
    <row r="2100" spans="1:10" ht="15.75" customHeight="1">
      <c r="A2100" s="396"/>
      <c r="B2100" s="397"/>
      <c r="C2100" s="362"/>
      <c r="D2100" s="362"/>
      <c r="E2100" s="362"/>
      <c r="F2100" s="390"/>
      <c r="G2100" s="390"/>
      <c r="H2100" s="390"/>
      <c r="I2100" s="390"/>
      <c r="J2100" s="390"/>
    </row>
    <row r="2101" spans="1:10" ht="15.75" customHeight="1">
      <c r="A2101" s="396"/>
      <c r="B2101" s="397"/>
      <c r="C2101" s="362"/>
      <c r="D2101" s="362"/>
      <c r="E2101" s="362"/>
      <c r="F2101" s="390"/>
      <c r="G2101" s="390"/>
      <c r="H2101" s="390"/>
      <c r="I2101" s="390"/>
      <c r="J2101" s="390"/>
    </row>
    <row r="2102" spans="1:10" ht="15.75" customHeight="1">
      <c r="A2102" s="396"/>
      <c r="B2102" s="397"/>
      <c r="C2102" s="362"/>
      <c r="D2102" s="362"/>
      <c r="E2102" s="362"/>
      <c r="F2102" s="390"/>
      <c r="G2102" s="390"/>
      <c r="H2102" s="390"/>
      <c r="I2102" s="390"/>
      <c r="J2102" s="390"/>
    </row>
    <row r="2103" spans="1:10" ht="15.75" customHeight="1">
      <c r="A2103" s="396"/>
      <c r="B2103" s="397"/>
      <c r="C2103" s="362"/>
      <c r="D2103" s="362"/>
      <c r="E2103" s="362"/>
      <c r="F2103" s="390"/>
      <c r="G2103" s="390"/>
      <c r="H2103" s="390"/>
      <c r="I2103" s="390"/>
      <c r="J2103" s="390"/>
    </row>
    <row r="2104" spans="1:10" ht="15.75" customHeight="1">
      <c r="A2104" s="396"/>
      <c r="B2104" s="397"/>
      <c r="C2104" s="362"/>
      <c r="D2104" s="362"/>
      <c r="E2104" s="362"/>
      <c r="F2104" s="390"/>
      <c r="G2104" s="390"/>
      <c r="H2104" s="390"/>
      <c r="I2104" s="390"/>
      <c r="J2104" s="390"/>
    </row>
    <row r="2105" spans="1:10" ht="15.75" customHeight="1">
      <c r="A2105" s="396"/>
      <c r="B2105" s="397"/>
      <c r="C2105" s="362"/>
      <c r="D2105" s="362"/>
      <c r="E2105" s="362"/>
      <c r="F2105" s="390"/>
      <c r="G2105" s="390"/>
      <c r="H2105" s="390"/>
      <c r="I2105" s="390"/>
      <c r="J2105" s="390"/>
    </row>
    <row r="2106" spans="1:10" ht="15.75" customHeight="1">
      <c r="A2106" s="396"/>
      <c r="B2106" s="397"/>
      <c r="C2106" s="362"/>
      <c r="D2106" s="362"/>
      <c r="E2106" s="362"/>
      <c r="F2106" s="390"/>
      <c r="G2106" s="390"/>
      <c r="H2106" s="390"/>
      <c r="I2106" s="390"/>
      <c r="J2106" s="390"/>
    </row>
    <row r="2107" spans="1:10" ht="15.75" customHeight="1">
      <c r="A2107" s="396"/>
      <c r="B2107" s="397"/>
      <c r="C2107" s="362"/>
      <c r="D2107" s="362"/>
      <c r="E2107" s="362"/>
      <c r="F2107" s="390"/>
      <c r="G2107" s="390"/>
      <c r="H2107" s="390"/>
      <c r="I2107" s="390"/>
      <c r="J2107" s="390"/>
    </row>
    <row r="2108" spans="1:10" ht="15.75" customHeight="1">
      <c r="A2108" s="396"/>
      <c r="B2108" s="397"/>
      <c r="C2108" s="362"/>
      <c r="D2108" s="362"/>
      <c r="E2108" s="362"/>
      <c r="F2108" s="390"/>
      <c r="G2108" s="390"/>
      <c r="H2108" s="390"/>
      <c r="I2108" s="390"/>
      <c r="J2108" s="390"/>
    </row>
    <row r="2109" spans="1:10" ht="15.75" customHeight="1">
      <c r="A2109" s="396"/>
      <c r="B2109" s="397"/>
      <c r="C2109" s="362"/>
      <c r="D2109" s="362"/>
      <c r="E2109" s="362"/>
      <c r="F2109" s="390"/>
      <c r="G2109" s="390"/>
      <c r="H2109" s="390"/>
      <c r="I2109" s="390"/>
      <c r="J2109" s="390"/>
    </row>
    <row r="2110" spans="1:10" ht="15.75" customHeight="1">
      <c r="A2110" s="396"/>
      <c r="B2110" s="397"/>
      <c r="C2110" s="362"/>
      <c r="D2110" s="362"/>
      <c r="E2110" s="362"/>
      <c r="F2110" s="390"/>
      <c r="G2110" s="390"/>
      <c r="H2110" s="390"/>
      <c r="I2110" s="390"/>
      <c r="J2110" s="390"/>
    </row>
    <row r="2111" spans="1:10" ht="15.75" customHeight="1">
      <c r="A2111" s="396"/>
      <c r="B2111" s="397"/>
      <c r="C2111" s="362"/>
      <c r="D2111" s="362"/>
      <c r="E2111" s="362"/>
      <c r="F2111" s="390"/>
      <c r="G2111" s="390"/>
      <c r="H2111" s="390"/>
      <c r="I2111" s="390"/>
      <c r="J2111" s="390"/>
    </row>
    <row r="2112" spans="1:10" ht="15.75" customHeight="1">
      <c r="A2112" s="396"/>
      <c r="B2112" s="397"/>
      <c r="C2112" s="362"/>
      <c r="D2112" s="362"/>
      <c r="E2112" s="362"/>
      <c r="F2112" s="390"/>
      <c r="G2112" s="390"/>
      <c r="H2112" s="390"/>
      <c r="I2112" s="390"/>
      <c r="J2112" s="390"/>
    </row>
    <row r="2113" spans="1:10" ht="15.75" customHeight="1">
      <c r="A2113" s="396"/>
      <c r="B2113" s="397"/>
      <c r="C2113" s="362"/>
      <c r="D2113" s="362"/>
      <c r="E2113" s="362"/>
      <c r="F2113" s="390"/>
      <c r="G2113" s="390"/>
      <c r="H2113" s="390"/>
      <c r="I2113" s="390"/>
      <c r="J2113" s="390"/>
    </row>
    <row r="2114" spans="1:10" ht="15.75" customHeight="1">
      <c r="A2114" s="396"/>
      <c r="B2114" s="397"/>
      <c r="C2114" s="362"/>
      <c r="D2114" s="362"/>
      <c r="E2114" s="362"/>
      <c r="F2114" s="390"/>
      <c r="G2114" s="390"/>
      <c r="H2114" s="390"/>
      <c r="I2114" s="390"/>
      <c r="J2114" s="390"/>
    </row>
    <row r="2115" spans="1:10" ht="15.75" customHeight="1">
      <c r="A2115" s="396"/>
      <c r="B2115" s="397"/>
      <c r="C2115" s="362"/>
      <c r="D2115" s="362"/>
      <c r="E2115" s="362"/>
      <c r="F2115" s="390"/>
      <c r="G2115" s="390"/>
      <c r="H2115" s="390"/>
      <c r="I2115" s="390"/>
      <c r="J2115" s="390"/>
    </row>
    <row r="2116" spans="1:10" ht="15.75" customHeight="1">
      <c r="A2116" s="396"/>
      <c r="B2116" s="397"/>
      <c r="C2116" s="362"/>
      <c r="D2116" s="362"/>
      <c r="E2116" s="362"/>
      <c r="F2116" s="390"/>
      <c r="G2116" s="390"/>
      <c r="H2116" s="390"/>
      <c r="I2116" s="390"/>
      <c r="J2116" s="390"/>
    </row>
    <row r="2117" spans="1:10" ht="15.75" customHeight="1">
      <c r="A2117" s="396"/>
      <c r="B2117" s="397"/>
      <c r="C2117" s="362"/>
      <c r="D2117" s="362"/>
      <c r="E2117" s="362"/>
      <c r="F2117" s="390"/>
      <c r="G2117" s="390"/>
      <c r="H2117" s="390"/>
      <c r="I2117" s="390"/>
      <c r="J2117" s="390"/>
    </row>
    <row r="2118" spans="1:10" ht="15.75" customHeight="1">
      <c r="A2118" s="396"/>
      <c r="B2118" s="397"/>
      <c r="C2118" s="362"/>
      <c r="D2118" s="362"/>
      <c r="E2118" s="362"/>
      <c r="F2118" s="390"/>
      <c r="G2118" s="390"/>
      <c r="H2118" s="390"/>
      <c r="I2118" s="390"/>
      <c r="J2118" s="390"/>
    </row>
    <row r="2119" spans="1:10" ht="15.75" customHeight="1">
      <c r="A2119" s="396"/>
      <c r="B2119" s="397"/>
      <c r="C2119" s="362"/>
      <c r="D2119" s="362"/>
      <c r="E2119" s="362"/>
      <c r="F2119" s="390"/>
      <c r="G2119" s="390"/>
      <c r="H2119" s="390"/>
      <c r="I2119" s="390"/>
      <c r="J2119" s="390"/>
    </row>
    <row r="2120" spans="1:10" ht="15.75" customHeight="1">
      <c r="A2120" s="396"/>
      <c r="B2120" s="397"/>
      <c r="C2120" s="362"/>
      <c r="D2120" s="362"/>
      <c r="E2120" s="362"/>
      <c r="F2120" s="390"/>
      <c r="G2120" s="390"/>
      <c r="H2120" s="390"/>
      <c r="I2120" s="390"/>
      <c r="J2120" s="390"/>
    </row>
    <row r="2121" spans="1:10" ht="15.75" customHeight="1">
      <c r="A2121" s="396"/>
      <c r="B2121" s="397"/>
      <c r="C2121" s="362"/>
      <c r="D2121" s="362"/>
      <c r="E2121" s="362"/>
      <c r="F2121" s="390"/>
      <c r="G2121" s="390"/>
      <c r="H2121" s="390"/>
      <c r="I2121" s="390"/>
      <c r="J2121" s="390"/>
    </row>
    <row r="2122" spans="1:10" ht="15.75" customHeight="1">
      <c r="A2122" s="396"/>
      <c r="B2122" s="397"/>
      <c r="C2122" s="362"/>
      <c r="D2122" s="362"/>
      <c r="E2122" s="362"/>
      <c r="F2122" s="390"/>
      <c r="G2122" s="390"/>
      <c r="H2122" s="390"/>
      <c r="I2122" s="390"/>
      <c r="J2122" s="390"/>
    </row>
    <row r="2123" spans="1:10" ht="15.75" customHeight="1">
      <c r="A2123" s="396"/>
      <c r="B2123" s="397"/>
      <c r="C2123" s="362"/>
      <c r="D2123" s="362"/>
      <c r="E2123" s="362"/>
      <c r="F2123" s="390"/>
      <c r="G2123" s="390"/>
      <c r="H2123" s="390"/>
      <c r="I2123" s="390"/>
      <c r="J2123" s="390"/>
    </row>
    <row r="2124" spans="1:10" ht="15.75" customHeight="1">
      <c r="A2124" s="396"/>
      <c r="B2124" s="397"/>
      <c r="C2124" s="362"/>
      <c r="D2124" s="362"/>
      <c r="E2124" s="362"/>
      <c r="F2124" s="390"/>
      <c r="G2124" s="390"/>
      <c r="H2124" s="390"/>
      <c r="I2124" s="390"/>
      <c r="J2124" s="390"/>
    </row>
    <row r="2125" spans="1:10" ht="15.75" customHeight="1">
      <c r="A2125" s="396"/>
      <c r="B2125" s="397"/>
      <c r="C2125" s="362"/>
      <c r="D2125" s="362"/>
      <c r="E2125" s="362"/>
      <c r="F2125" s="390"/>
      <c r="G2125" s="390"/>
      <c r="H2125" s="390"/>
      <c r="I2125" s="390"/>
      <c r="J2125" s="390"/>
    </row>
    <row r="2126" spans="1:10" ht="15.75" customHeight="1">
      <c r="A2126" s="396"/>
      <c r="B2126" s="397"/>
      <c r="C2126" s="362"/>
      <c r="D2126" s="362"/>
      <c r="E2126" s="362"/>
      <c r="F2126" s="390"/>
      <c r="G2126" s="390"/>
      <c r="H2126" s="390"/>
      <c r="I2126" s="390"/>
      <c r="J2126" s="390"/>
    </row>
    <row r="2127" spans="1:10" ht="15.75" customHeight="1">
      <c r="A2127" s="396"/>
      <c r="B2127" s="397"/>
      <c r="C2127" s="362"/>
      <c r="D2127" s="362"/>
      <c r="E2127" s="362"/>
      <c r="F2127" s="390"/>
      <c r="G2127" s="390"/>
      <c r="H2127" s="390"/>
      <c r="I2127" s="390"/>
      <c r="J2127" s="390"/>
    </row>
    <row r="2128" spans="1:10" ht="15.75" customHeight="1">
      <c r="A2128" s="396"/>
      <c r="B2128" s="397"/>
      <c r="C2128" s="362"/>
      <c r="D2128" s="362"/>
      <c r="E2128" s="362"/>
      <c r="F2128" s="390"/>
      <c r="G2128" s="390"/>
      <c r="H2128" s="390"/>
      <c r="I2128" s="390"/>
      <c r="J2128" s="390"/>
    </row>
    <row r="2129" spans="1:10" ht="15.75" customHeight="1">
      <c r="A2129" s="396"/>
      <c r="B2129" s="397"/>
      <c r="C2129" s="362"/>
      <c r="D2129" s="362"/>
      <c r="E2129" s="362"/>
      <c r="F2129" s="390"/>
      <c r="G2129" s="390"/>
      <c r="H2129" s="390"/>
      <c r="I2129" s="390"/>
      <c r="J2129" s="390"/>
    </row>
    <row r="2130" spans="1:10" ht="15.75" customHeight="1">
      <c r="A2130" s="396"/>
      <c r="B2130" s="397"/>
      <c r="C2130" s="362"/>
      <c r="D2130" s="362"/>
      <c r="E2130" s="362"/>
      <c r="F2130" s="390"/>
      <c r="G2130" s="390"/>
      <c r="H2130" s="390"/>
      <c r="I2130" s="390"/>
      <c r="J2130" s="390"/>
    </row>
    <row r="2131" spans="1:10" ht="15.75" customHeight="1">
      <c r="A2131" s="396"/>
      <c r="B2131" s="397"/>
      <c r="C2131" s="362"/>
      <c r="D2131" s="362"/>
      <c r="E2131" s="362"/>
      <c r="F2131" s="390"/>
      <c r="G2131" s="390"/>
      <c r="H2131" s="390"/>
      <c r="I2131" s="390"/>
      <c r="J2131" s="390"/>
    </row>
    <row r="2132" spans="1:10" ht="15.75" customHeight="1">
      <c r="A2132" s="396"/>
      <c r="B2132" s="397"/>
      <c r="C2132" s="362"/>
      <c r="D2132" s="362"/>
      <c r="E2132" s="362"/>
      <c r="F2132" s="390"/>
      <c r="G2132" s="390"/>
      <c r="H2132" s="390"/>
      <c r="I2132" s="390"/>
      <c r="J2132" s="390"/>
    </row>
    <row r="2133" spans="1:10" ht="15.75" customHeight="1">
      <c r="A2133" s="396"/>
      <c r="B2133" s="397"/>
      <c r="C2133" s="362"/>
      <c r="D2133" s="362"/>
      <c r="E2133" s="362"/>
      <c r="F2133" s="390"/>
      <c r="G2133" s="390"/>
      <c r="H2133" s="390"/>
      <c r="I2133" s="390"/>
      <c r="J2133" s="390"/>
    </row>
    <row r="2134" spans="1:10" ht="15.75" customHeight="1">
      <c r="A2134" s="396"/>
      <c r="B2134" s="397"/>
      <c r="C2134" s="362"/>
      <c r="D2134" s="362"/>
      <c r="E2134" s="362"/>
      <c r="F2134" s="390"/>
      <c r="G2134" s="390"/>
      <c r="H2134" s="390"/>
      <c r="I2134" s="390"/>
      <c r="J2134" s="390"/>
    </row>
    <row r="2135" spans="1:10" ht="15.75" customHeight="1">
      <c r="A2135" s="396"/>
      <c r="B2135" s="397"/>
      <c r="C2135" s="362"/>
      <c r="D2135" s="362"/>
      <c r="E2135" s="362"/>
      <c r="F2135" s="390"/>
      <c r="G2135" s="390"/>
      <c r="H2135" s="390"/>
      <c r="I2135" s="390"/>
      <c r="J2135" s="390"/>
    </row>
    <row r="2136" spans="1:10" ht="15.75" customHeight="1">
      <c r="A2136" s="396"/>
      <c r="B2136" s="397"/>
      <c r="C2136" s="362"/>
      <c r="D2136" s="362"/>
      <c r="E2136" s="362"/>
      <c r="F2136" s="390"/>
      <c r="G2136" s="390"/>
      <c r="H2136" s="390"/>
      <c r="I2136" s="390"/>
      <c r="J2136" s="390"/>
    </row>
    <row r="2137" spans="1:10" ht="15.75" customHeight="1">
      <c r="A2137" s="396"/>
      <c r="B2137" s="397"/>
      <c r="C2137" s="362"/>
      <c r="D2137" s="362"/>
      <c r="E2137" s="362"/>
      <c r="F2137" s="390"/>
      <c r="G2137" s="390"/>
      <c r="H2137" s="390"/>
      <c r="I2137" s="390"/>
      <c r="J2137" s="390"/>
    </row>
    <row r="2138" spans="1:10" ht="15.75" customHeight="1">
      <c r="A2138" s="396"/>
      <c r="B2138" s="397"/>
      <c r="C2138" s="362"/>
      <c r="D2138" s="362"/>
      <c r="E2138" s="362"/>
      <c r="F2138" s="390"/>
      <c r="G2138" s="390"/>
      <c r="H2138" s="390"/>
      <c r="I2138" s="390"/>
      <c r="J2138" s="390"/>
    </row>
    <row r="2139" spans="1:10" ht="15.75" customHeight="1">
      <c r="A2139" s="396"/>
      <c r="B2139" s="397"/>
      <c r="C2139" s="362"/>
      <c r="D2139" s="362"/>
      <c r="E2139" s="362"/>
      <c r="F2139" s="390"/>
      <c r="G2139" s="390"/>
      <c r="H2139" s="390"/>
      <c r="I2139" s="390"/>
      <c r="J2139" s="390"/>
    </row>
    <row r="2140" spans="1:10" ht="15.75" customHeight="1">
      <c r="A2140" s="396"/>
      <c r="B2140" s="397"/>
      <c r="C2140" s="362"/>
      <c r="D2140" s="362"/>
      <c r="E2140" s="362"/>
      <c r="F2140" s="390"/>
      <c r="G2140" s="390"/>
      <c r="H2140" s="390"/>
      <c r="I2140" s="390"/>
      <c r="J2140" s="390"/>
    </row>
    <row r="2141" spans="1:10" ht="15.75" customHeight="1">
      <c r="A2141" s="396"/>
      <c r="B2141" s="397"/>
      <c r="C2141" s="362"/>
      <c r="D2141" s="362"/>
      <c r="E2141" s="362"/>
      <c r="F2141" s="390"/>
      <c r="G2141" s="390"/>
      <c r="H2141" s="390"/>
      <c r="I2141" s="390"/>
      <c r="J2141" s="390"/>
    </row>
    <row r="2142" spans="1:10" ht="15.75" customHeight="1">
      <c r="A2142" s="396"/>
      <c r="B2142" s="397"/>
      <c r="C2142" s="362"/>
      <c r="D2142" s="362"/>
      <c r="E2142" s="362"/>
      <c r="F2142" s="390"/>
      <c r="G2142" s="390"/>
      <c r="H2142" s="390"/>
      <c r="I2142" s="390"/>
      <c r="J2142" s="390"/>
    </row>
    <row r="2143" spans="1:10" ht="15.75" customHeight="1">
      <c r="A2143" s="396"/>
      <c r="B2143" s="397"/>
      <c r="C2143" s="362"/>
      <c r="D2143" s="362"/>
      <c r="E2143" s="362"/>
      <c r="F2143" s="390"/>
      <c r="G2143" s="390"/>
      <c r="H2143" s="390"/>
      <c r="I2143" s="390"/>
      <c r="J2143" s="390"/>
    </row>
    <row r="2144" spans="1:10" ht="15.75" customHeight="1">
      <c r="A2144" s="396"/>
      <c r="B2144" s="397"/>
      <c r="C2144" s="362"/>
      <c r="D2144" s="362"/>
      <c r="E2144" s="362"/>
      <c r="F2144" s="390"/>
      <c r="G2144" s="390"/>
      <c r="H2144" s="390"/>
      <c r="I2144" s="390"/>
      <c r="J2144" s="390"/>
    </row>
    <row r="2145" spans="1:10" ht="15.75" customHeight="1">
      <c r="A2145" s="396"/>
      <c r="B2145" s="397"/>
      <c r="C2145" s="362"/>
      <c r="D2145" s="362"/>
      <c r="E2145" s="362"/>
      <c r="F2145" s="390"/>
      <c r="G2145" s="390"/>
      <c r="H2145" s="390"/>
      <c r="I2145" s="390"/>
      <c r="J2145" s="390"/>
    </row>
    <row r="2146" spans="1:10" ht="15.75" customHeight="1">
      <c r="A2146" s="396"/>
      <c r="B2146" s="397"/>
      <c r="C2146" s="362"/>
      <c r="D2146" s="362"/>
      <c r="E2146" s="362"/>
      <c r="F2146" s="390"/>
      <c r="G2146" s="390"/>
      <c r="H2146" s="390"/>
      <c r="I2146" s="390"/>
      <c r="J2146" s="390"/>
    </row>
    <row r="2147" spans="1:10" ht="15.75" customHeight="1">
      <c r="A2147" s="396"/>
      <c r="B2147" s="397"/>
      <c r="C2147" s="362"/>
      <c r="D2147" s="362"/>
      <c r="E2147" s="362"/>
      <c r="F2147" s="390"/>
      <c r="G2147" s="390"/>
      <c r="H2147" s="390"/>
      <c r="I2147" s="390"/>
      <c r="J2147" s="390"/>
    </row>
    <row r="2148" spans="1:10" ht="15.75" customHeight="1">
      <c r="A2148" s="396"/>
      <c r="B2148" s="397"/>
      <c r="C2148" s="362"/>
      <c r="D2148" s="362"/>
      <c r="E2148" s="362"/>
      <c r="F2148" s="390"/>
      <c r="G2148" s="390"/>
      <c r="H2148" s="390"/>
      <c r="I2148" s="390"/>
      <c r="J2148" s="390"/>
    </row>
    <row r="2149" spans="1:10" ht="15.75" customHeight="1">
      <c r="A2149" s="396"/>
      <c r="B2149" s="397"/>
      <c r="C2149" s="362"/>
      <c r="D2149" s="362"/>
      <c r="E2149" s="362"/>
      <c r="F2149" s="390"/>
      <c r="G2149" s="390"/>
      <c r="H2149" s="390"/>
      <c r="I2149" s="390"/>
      <c r="J2149" s="390"/>
    </row>
    <row r="2150" spans="1:10" ht="15.75" customHeight="1">
      <c r="A2150" s="396"/>
      <c r="B2150" s="397"/>
      <c r="C2150" s="362"/>
      <c r="D2150" s="362"/>
      <c r="E2150" s="362"/>
      <c r="F2150" s="390"/>
      <c r="G2150" s="390"/>
      <c r="H2150" s="390"/>
      <c r="I2150" s="390"/>
      <c r="J2150" s="390"/>
    </row>
    <row r="2151" spans="1:10" ht="15.75" customHeight="1">
      <c r="A2151" s="396"/>
      <c r="B2151" s="397"/>
      <c r="C2151" s="362"/>
      <c r="D2151" s="362"/>
      <c r="E2151" s="362"/>
      <c r="F2151" s="390"/>
      <c r="G2151" s="390"/>
      <c r="H2151" s="390"/>
      <c r="I2151" s="390"/>
      <c r="J2151" s="390"/>
    </row>
    <row r="2152" spans="1:10" ht="15.75" customHeight="1">
      <c r="A2152" s="396"/>
      <c r="B2152" s="397"/>
      <c r="C2152" s="362"/>
      <c r="D2152" s="362"/>
      <c r="E2152" s="362"/>
      <c r="F2152" s="390"/>
      <c r="G2152" s="390"/>
      <c r="H2152" s="390"/>
      <c r="I2152" s="390"/>
      <c r="J2152" s="390"/>
    </row>
    <row r="2153" spans="1:10" ht="15.75" customHeight="1">
      <c r="A2153" s="396"/>
      <c r="B2153" s="397"/>
      <c r="C2153" s="362"/>
      <c r="D2153" s="362"/>
      <c r="E2153" s="362"/>
      <c r="F2153" s="390"/>
      <c r="G2153" s="390"/>
      <c r="H2153" s="390"/>
      <c r="I2153" s="390"/>
      <c r="J2153" s="390"/>
    </row>
    <row r="2154" spans="1:10" ht="15.75" customHeight="1">
      <c r="A2154" s="396"/>
      <c r="B2154" s="397"/>
      <c r="C2154" s="362"/>
      <c r="D2154" s="362"/>
      <c r="E2154" s="362"/>
      <c r="F2154" s="390"/>
      <c r="G2154" s="390"/>
      <c r="H2154" s="390"/>
      <c r="I2154" s="390"/>
      <c r="J2154" s="390"/>
    </row>
    <row r="2155" spans="1:10" ht="15.75" customHeight="1">
      <c r="A2155" s="396"/>
      <c r="B2155" s="397"/>
      <c r="C2155" s="362"/>
      <c r="D2155" s="362"/>
      <c r="E2155" s="362"/>
      <c r="F2155" s="390"/>
      <c r="G2155" s="390"/>
      <c r="H2155" s="390"/>
      <c r="I2155" s="390"/>
      <c r="J2155" s="390"/>
    </row>
    <row r="2156" spans="1:10" ht="15.75" customHeight="1">
      <c r="A2156" s="396"/>
      <c r="B2156" s="397"/>
      <c r="C2156" s="362"/>
      <c r="D2156" s="362"/>
      <c r="E2156" s="362"/>
      <c r="F2156" s="390"/>
      <c r="G2156" s="390"/>
      <c r="H2156" s="390"/>
      <c r="I2156" s="390"/>
      <c r="J2156" s="390"/>
    </row>
    <row r="2157" spans="1:10" ht="15.75" customHeight="1">
      <c r="A2157" s="396"/>
      <c r="B2157" s="397"/>
      <c r="C2157" s="362"/>
      <c r="D2157" s="362"/>
      <c r="E2157" s="362"/>
      <c r="F2157" s="390"/>
      <c r="G2157" s="390"/>
      <c r="H2157" s="390"/>
      <c r="I2157" s="390"/>
      <c r="J2157" s="390"/>
    </row>
    <row r="2158" spans="1:10" ht="15.75" customHeight="1">
      <c r="A2158" s="396"/>
      <c r="B2158" s="397"/>
      <c r="C2158" s="362"/>
      <c r="D2158" s="362"/>
      <c r="E2158" s="362"/>
      <c r="F2158" s="390"/>
      <c r="G2158" s="390"/>
      <c r="H2158" s="390"/>
      <c r="I2158" s="390"/>
      <c r="J2158" s="390"/>
    </row>
    <row r="2159" spans="1:10" ht="15.75" customHeight="1">
      <c r="A2159" s="396"/>
      <c r="B2159" s="397"/>
      <c r="C2159" s="362"/>
      <c r="D2159" s="362"/>
      <c r="E2159" s="362"/>
      <c r="F2159" s="390"/>
      <c r="G2159" s="390"/>
      <c r="H2159" s="390"/>
      <c r="I2159" s="390"/>
      <c r="J2159" s="390"/>
    </row>
    <row r="2160" spans="1:10" ht="15.75" customHeight="1">
      <c r="A2160" s="396"/>
      <c r="B2160" s="397"/>
      <c r="C2160" s="362"/>
      <c r="D2160" s="362"/>
      <c r="E2160" s="362"/>
      <c r="F2160" s="390"/>
      <c r="G2160" s="390"/>
      <c r="H2160" s="390"/>
      <c r="I2160" s="390"/>
      <c r="J2160" s="390"/>
    </row>
    <row r="2161" spans="1:10" ht="15.75" customHeight="1">
      <c r="A2161" s="396"/>
      <c r="B2161" s="397"/>
      <c r="C2161" s="362"/>
      <c r="D2161" s="362"/>
      <c r="E2161" s="362"/>
      <c r="F2161" s="390"/>
      <c r="G2161" s="390"/>
      <c r="H2161" s="390"/>
      <c r="I2161" s="390"/>
      <c r="J2161" s="390"/>
    </row>
    <row r="2162" spans="1:10" ht="15.75" customHeight="1">
      <c r="A2162" s="396"/>
      <c r="B2162" s="397"/>
      <c r="C2162" s="362"/>
      <c r="D2162" s="362"/>
      <c r="E2162" s="362"/>
      <c r="F2162" s="390"/>
      <c r="G2162" s="390"/>
      <c r="H2162" s="390"/>
      <c r="I2162" s="390"/>
      <c r="J2162" s="390"/>
    </row>
    <row r="2163" spans="1:10" ht="15.75" customHeight="1">
      <c r="A2163" s="396"/>
      <c r="B2163" s="397"/>
      <c r="C2163" s="362"/>
      <c r="D2163" s="362"/>
      <c r="E2163" s="362"/>
      <c r="F2163" s="390"/>
      <c r="G2163" s="390"/>
      <c r="H2163" s="390"/>
      <c r="I2163" s="390"/>
      <c r="J2163" s="390"/>
    </row>
    <row r="2164" spans="1:10" ht="15.75" customHeight="1">
      <c r="A2164" s="396"/>
      <c r="B2164" s="397"/>
      <c r="C2164" s="362"/>
      <c r="D2164" s="362"/>
      <c r="E2164" s="362"/>
      <c r="F2164" s="390"/>
      <c r="G2164" s="390"/>
      <c r="H2164" s="390"/>
      <c r="I2164" s="390"/>
      <c r="J2164" s="390"/>
    </row>
    <row r="2165" spans="1:10" ht="15.75" customHeight="1">
      <c r="A2165" s="396"/>
      <c r="B2165" s="397"/>
      <c r="C2165" s="362"/>
      <c r="D2165" s="362"/>
      <c r="E2165" s="362"/>
      <c r="F2165" s="390"/>
      <c r="G2165" s="390"/>
      <c r="H2165" s="390"/>
      <c r="I2165" s="390"/>
      <c r="J2165" s="390"/>
    </row>
    <row r="2166" spans="1:10" ht="15.75" customHeight="1">
      <c r="A2166" s="396"/>
      <c r="B2166" s="397"/>
      <c r="C2166" s="362"/>
      <c r="D2166" s="362"/>
      <c r="E2166" s="362"/>
      <c r="F2166" s="390"/>
      <c r="G2166" s="390"/>
      <c r="H2166" s="390"/>
      <c r="I2166" s="390"/>
      <c r="J2166" s="390"/>
    </row>
    <row r="2167" spans="1:10" ht="15.75" customHeight="1">
      <c r="A2167" s="396"/>
      <c r="B2167" s="397"/>
      <c r="C2167" s="362"/>
      <c r="D2167" s="362"/>
      <c r="E2167" s="362"/>
      <c r="F2167" s="390"/>
      <c r="G2167" s="390"/>
      <c r="H2167" s="390"/>
      <c r="I2167" s="390"/>
      <c r="J2167" s="390"/>
    </row>
    <row r="2168" spans="1:10" ht="15.75" customHeight="1">
      <c r="A2168" s="396"/>
      <c r="B2168" s="397"/>
      <c r="C2168" s="362"/>
      <c r="D2168" s="362"/>
      <c r="E2168" s="362"/>
      <c r="F2168" s="390"/>
      <c r="G2168" s="390"/>
      <c r="H2168" s="390"/>
      <c r="I2168" s="390"/>
      <c r="J2168" s="390"/>
    </row>
    <row r="2169" spans="1:10" ht="15.75" customHeight="1">
      <c r="A2169" s="396"/>
      <c r="B2169" s="397"/>
      <c r="C2169" s="362"/>
      <c r="D2169" s="362"/>
      <c r="E2169" s="362"/>
      <c r="F2169" s="390"/>
      <c r="G2169" s="390"/>
      <c r="H2169" s="390"/>
      <c r="I2169" s="390"/>
      <c r="J2169" s="390"/>
    </row>
    <row r="2170" spans="1:10" ht="15.75" customHeight="1">
      <c r="A2170" s="396"/>
      <c r="B2170" s="397"/>
      <c r="C2170" s="362"/>
      <c r="D2170" s="362"/>
      <c r="E2170" s="362"/>
      <c r="F2170" s="390"/>
      <c r="G2170" s="390"/>
      <c r="H2170" s="390"/>
      <c r="I2170" s="390"/>
      <c r="J2170" s="390"/>
    </row>
    <row r="2171" spans="1:10" ht="15.75" customHeight="1">
      <c r="A2171" s="396"/>
      <c r="B2171" s="397"/>
      <c r="C2171" s="362"/>
      <c r="D2171" s="362"/>
      <c r="E2171" s="362"/>
      <c r="F2171" s="390"/>
      <c r="G2171" s="390"/>
      <c r="H2171" s="390"/>
      <c r="I2171" s="390"/>
      <c r="J2171" s="390"/>
    </row>
    <row r="2172" spans="1:10" ht="15.75" customHeight="1">
      <c r="A2172" s="396"/>
      <c r="B2172" s="397"/>
      <c r="C2172" s="362"/>
      <c r="D2172" s="362"/>
      <c r="E2172" s="362"/>
      <c r="F2172" s="390"/>
      <c r="G2172" s="390"/>
      <c r="H2172" s="390"/>
      <c r="I2172" s="390"/>
      <c r="J2172" s="390"/>
    </row>
    <row r="2173" spans="1:10" ht="15.75" customHeight="1">
      <c r="A2173" s="396"/>
      <c r="B2173" s="397"/>
      <c r="C2173" s="362"/>
      <c r="D2173" s="362"/>
      <c r="E2173" s="362"/>
      <c r="F2173" s="390"/>
      <c r="G2173" s="390"/>
      <c r="H2173" s="390"/>
      <c r="I2173" s="390"/>
      <c r="J2173" s="390"/>
    </row>
    <row r="2174" spans="1:10" ht="15.75" customHeight="1">
      <c r="A2174" s="396"/>
      <c r="B2174" s="397"/>
      <c r="C2174" s="362"/>
      <c r="D2174" s="362"/>
      <c r="E2174" s="362"/>
      <c r="F2174" s="390"/>
      <c r="G2174" s="390"/>
      <c r="H2174" s="390"/>
      <c r="I2174" s="390"/>
      <c r="J2174" s="390"/>
    </row>
    <row r="2175" spans="1:10" ht="15.75" customHeight="1">
      <c r="A2175" s="396"/>
      <c r="B2175" s="397"/>
      <c r="C2175" s="362"/>
      <c r="D2175" s="362"/>
      <c r="E2175" s="362"/>
      <c r="F2175" s="390"/>
      <c r="G2175" s="390"/>
      <c r="H2175" s="390"/>
      <c r="I2175" s="390"/>
      <c r="J2175" s="390"/>
    </row>
    <row r="2176" spans="1:10" ht="15.75" customHeight="1">
      <c r="A2176" s="396"/>
      <c r="B2176" s="397"/>
      <c r="C2176" s="362"/>
      <c r="D2176" s="362"/>
      <c r="E2176" s="362"/>
      <c r="F2176" s="390"/>
      <c r="G2176" s="390"/>
      <c r="H2176" s="390"/>
      <c r="I2176" s="390"/>
      <c r="J2176" s="390"/>
    </row>
    <row r="2177" spans="1:10" ht="15.75" customHeight="1">
      <c r="A2177" s="396"/>
      <c r="B2177" s="397"/>
      <c r="C2177" s="362"/>
      <c r="D2177" s="362"/>
      <c r="E2177" s="362"/>
      <c r="F2177" s="390"/>
      <c r="G2177" s="390"/>
      <c r="H2177" s="390"/>
      <c r="I2177" s="390"/>
      <c r="J2177" s="390"/>
    </row>
    <row r="2178" spans="1:10" ht="15.75" customHeight="1">
      <c r="A2178" s="396"/>
      <c r="B2178" s="397"/>
      <c r="C2178" s="362"/>
      <c r="D2178" s="362"/>
      <c r="E2178" s="362"/>
      <c r="F2178" s="390"/>
      <c r="G2178" s="390"/>
      <c r="H2178" s="390"/>
      <c r="I2178" s="390"/>
      <c r="J2178" s="390"/>
    </row>
    <row r="2179" spans="1:10" ht="15.75" customHeight="1">
      <c r="A2179" s="396"/>
      <c r="B2179" s="397"/>
      <c r="C2179" s="362"/>
      <c r="D2179" s="362"/>
      <c r="E2179" s="362"/>
      <c r="F2179" s="390"/>
      <c r="G2179" s="390"/>
      <c r="H2179" s="390"/>
      <c r="I2179" s="390"/>
      <c r="J2179" s="390"/>
    </row>
    <row r="2180" spans="1:10" ht="15.75" customHeight="1">
      <c r="A2180" s="396"/>
      <c r="B2180" s="397"/>
      <c r="C2180" s="362"/>
      <c r="D2180" s="362"/>
      <c r="E2180" s="362"/>
      <c r="F2180" s="390"/>
      <c r="G2180" s="390"/>
      <c r="H2180" s="390"/>
      <c r="I2180" s="390"/>
      <c r="J2180" s="390"/>
    </row>
    <row r="2181" spans="1:10" ht="15.75" customHeight="1">
      <c r="A2181" s="396"/>
      <c r="B2181" s="397"/>
      <c r="C2181" s="362"/>
      <c r="D2181" s="362"/>
      <c r="E2181" s="362"/>
      <c r="F2181" s="390"/>
      <c r="G2181" s="390"/>
      <c r="H2181" s="390"/>
      <c r="I2181" s="390"/>
      <c r="J2181" s="390"/>
    </row>
    <row r="2182" spans="1:10" ht="15.75" customHeight="1">
      <c r="A2182" s="396"/>
      <c r="B2182" s="397"/>
      <c r="C2182" s="362"/>
      <c r="D2182" s="362"/>
      <c r="E2182" s="362"/>
      <c r="F2182" s="390"/>
      <c r="G2182" s="390"/>
      <c r="H2182" s="390"/>
      <c r="I2182" s="390"/>
      <c r="J2182" s="390"/>
    </row>
    <row r="2183" spans="1:10" ht="15.75" customHeight="1">
      <c r="A2183" s="396"/>
      <c r="B2183" s="397"/>
      <c r="C2183" s="362"/>
      <c r="D2183" s="362"/>
      <c r="E2183" s="362"/>
      <c r="F2183" s="390"/>
      <c r="G2183" s="390"/>
      <c r="H2183" s="390"/>
      <c r="I2183" s="390"/>
      <c r="J2183" s="390"/>
    </row>
    <row r="2184" spans="1:10" ht="15.75" customHeight="1">
      <c r="A2184" s="396"/>
      <c r="B2184" s="397"/>
      <c r="C2184" s="362"/>
      <c r="D2184" s="362"/>
      <c r="E2184" s="362"/>
      <c r="F2184" s="390"/>
      <c r="G2184" s="390"/>
      <c r="H2184" s="390"/>
      <c r="I2184" s="390"/>
      <c r="J2184" s="390"/>
    </row>
    <row r="2185" spans="1:10" ht="15.75" customHeight="1">
      <c r="A2185" s="396"/>
      <c r="B2185" s="397"/>
      <c r="C2185" s="362"/>
      <c r="D2185" s="362"/>
      <c r="E2185" s="362"/>
      <c r="F2185" s="390"/>
      <c r="G2185" s="390"/>
      <c r="H2185" s="390"/>
      <c r="I2185" s="390"/>
      <c r="J2185" s="390"/>
    </row>
    <row r="2186" spans="1:10" ht="15.75" customHeight="1">
      <c r="A2186" s="396"/>
      <c r="B2186" s="397"/>
      <c r="C2186" s="362"/>
      <c r="D2186" s="362"/>
      <c r="E2186" s="362"/>
      <c r="F2186" s="390"/>
      <c r="G2186" s="390"/>
      <c r="H2186" s="390"/>
      <c r="I2186" s="390"/>
      <c r="J2186" s="390"/>
    </row>
    <row r="2187" spans="1:10" ht="15.75" customHeight="1">
      <c r="A2187" s="396"/>
      <c r="B2187" s="397"/>
      <c r="C2187" s="362"/>
      <c r="D2187" s="362"/>
      <c r="E2187" s="362"/>
      <c r="F2187" s="390"/>
      <c r="G2187" s="390"/>
      <c r="H2187" s="390"/>
      <c r="I2187" s="390"/>
      <c r="J2187" s="390"/>
    </row>
    <row r="2188" spans="1:10" ht="15.75" customHeight="1">
      <c r="A2188" s="396"/>
      <c r="B2188" s="397"/>
      <c r="C2188" s="362"/>
      <c r="D2188" s="362"/>
      <c r="E2188" s="362"/>
      <c r="F2188" s="390"/>
      <c r="G2188" s="390"/>
      <c r="H2188" s="390"/>
      <c r="I2188" s="390"/>
      <c r="J2188" s="390"/>
    </row>
    <row r="2189" spans="1:10" ht="15.75" customHeight="1">
      <c r="A2189" s="396"/>
      <c r="B2189" s="397"/>
      <c r="C2189" s="362"/>
      <c r="D2189" s="362"/>
      <c r="E2189" s="362"/>
      <c r="F2189" s="390"/>
      <c r="G2189" s="390"/>
      <c r="H2189" s="390"/>
      <c r="I2189" s="390"/>
      <c r="J2189" s="390"/>
    </row>
    <row r="2190" spans="1:10" ht="15.75" customHeight="1">
      <c r="A2190" s="396"/>
      <c r="B2190" s="397"/>
      <c r="C2190" s="362"/>
      <c r="D2190" s="362"/>
      <c r="E2190" s="362"/>
      <c r="F2190" s="390"/>
      <c r="G2190" s="390"/>
      <c r="H2190" s="390"/>
      <c r="I2190" s="390"/>
      <c r="J2190" s="390"/>
    </row>
    <row r="2191" spans="1:10" ht="15.75" customHeight="1">
      <c r="A2191" s="396"/>
      <c r="B2191" s="397"/>
      <c r="C2191" s="362"/>
      <c r="D2191" s="362"/>
      <c r="E2191" s="362"/>
      <c r="F2191" s="390"/>
      <c r="G2191" s="390"/>
      <c r="H2191" s="390"/>
      <c r="I2191" s="390"/>
      <c r="J2191" s="390"/>
    </row>
    <row r="2192" spans="1:10" ht="15.75" customHeight="1">
      <c r="A2192" s="396"/>
      <c r="B2192" s="397"/>
      <c r="C2192" s="362"/>
      <c r="D2192" s="362"/>
      <c r="E2192" s="362"/>
      <c r="F2192" s="390"/>
      <c r="G2192" s="390"/>
      <c r="H2192" s="390"/>
      <c r="I2192" s="390"/>
      <c r="J2192" s="390"/>
    </row>
    <row r="2193" spans="1:10" ht="15.75" customHeight="1">
      <c r="A2193" s="396"/>
      <c r="B2193" s="397"/>
      <c r="C2193" s="362"/>
      <c r="D2193" s="362"/>
      <c r="E2193" s="362"/>
      <c r="F2193" s="390"/>
      <c r="G2193" s="390"/>
      <c r="H2193" s="390"/>
      <c r="I2193" s="390"/>
      <c r="J2193" s="390"/>
    </row>
    <row r="2194" spans="1:10" ht="15.75" customHeight="1">
      <c r="A2194" s="396"/>
      <c r="B2194" s="397"/>
      <c r="C2194" s="362"/>
      <c r="D2194" s="362"/>
      <c r="E2194" s="362"/>
      <c r="F2194" s="390"/>
      <c r="G2194" s="390"/>
      <c r="H2194" s="390"/>
      <c r="I2194" s="390"/>
      <c r="J2194" s="390"/>
    </row>
    <row r="2195" spans="1:10" ht="15.75" customHeight="1">
      <c r="A2195" s="396"/>
      <c r="B2195" s="397"/>
      <c r="C2195" s="362"/>
      <c r="D2195" s="362"/>
      <c r="E2195" s="362"/>
      <c r="F2195" s="390"/>
      <c r="G2195" s="390"/>
      <c r="H2195" s="390"/>
      <c r="I2195" s="390"/>
      <c r="J2195" s="390"/>
    </row>
    <row r="2196" spans="1:10" ht="15.75" customHeight="1">
      <c r="A2196" s="396"/>
      <c r="B2196" s="397"/>
      <c r="C2196" s="362"/>
      <c r="D2196" s="362"/>
      <c r="E2196" s="362"/>
      <c r="F2196" s="390"/>
      <c r="G2196" s="390"/>
      <c r="H2196" s="390"/>
      <c r="I2196" s="390"/>
      <c r="J2196" s="390"/>
    </row>
    <row r="2197" spans="1:10" ht="15.75" customHeight="1">
      <c r="A2197" s="396"/>
      <c r="B2197" s="397"/>
      <c r="C2197" s="362"/>
      <c r="D2197" s="362"/>
      <c r="E2197" s="362"/>
      <c r="F2197" s="390"/>
      <c r="G2197" s="390"/>
      <c r="H2197" s="390"/>
      <c r="I2197" s="390"/>
      <c r="J2197" s="390"/>
    </row>
    <row r="2198" spans="1:10" ht="15.75" customHeight="1">
      <c r="A2198" s="396"/>
      <c r="B2198" s="397"/>
      <c r="C2198" s="362"/>
      <c r="D2198" s="362"/>
      <c r="E2198" s="362"/>
      <c r="F2198" s="390"/>
      <c r="G2198" s="390"/>
      <c r="H2198" s="390"/>
      <c r="I2198" s="390"/>
      <c r="J2198" s="390"/>
    </row>
    <row r="2199" spans="1:10" ht="15.75" customHeight="1">
      <c r="A2199" s="396"/>
      <c r="B2199" s="397"/>
      <c r="C2199" s="362"/>
      <c r="D2199" s="362"/>
      <c r="E2199" s="362"/>
      <c r="F2199" s="390"/>
      <c r="G2199" s="390"/>
      <c r="H2199" s="390"/>
      <c r="I2199" s="390"/>
      <c r="J2199" s="390"/>
    </row>
    <row r="2200" spans="1:10" ht="15.75" customHeight="1">
      <c r="A2200" s="396"/>
      <c r="B2200" s="397"/>
      <c r="C2200" s="362"/>
      <c r="D2200" s="362"/>
      <c r="E2200" s="362"/>
      <c r="F2200" s="390"/>
      <c r="G2200" s="390"/>
      <c r="H2200" s="390"/>
      <c r="I2200" s="390"/>
      <c r="J2200" s="390"/>
    </row>
    <row r="2201" spans="1:10" ht="15.75" customHeight="1">
      <c r="A2201" s="396"/>
      <c r="B2201" s="397"/>
      <c r="C2201" s="362"/>
      <c r="D2201" s="362"/>
      <c r="E2201" s="362"/>
      <c r="F2201" s="390"/>
      <c r="G2201" s="390"/>
      <c r="H2201" s="390"/>
      <c r="I2201" s="390"/>
      <c r="J2201" s="390"/>
    </row>
    <row r="2202" spans="1:10" ht="15.75" customHeight="1">
      <c r="A2202" s="396"/>
      <c r="B2202" s="397"/>
      <c r="C2202" s="362"/>
      <c r="D2202" s="362"/>
      <c r="E2202" s="362"/>
      <c r="F2202" s="390"/>
      <c r="G2202" s="390"/>
      <c r="H2202" s="390"/>
      <c r="I2202" s="390"/>
      <c r="J2202" s="390"/>
    </row>
    <row r="2203" spans="1:10" ht="15.75" customHeight="1">
      <c r="A2203" s="396"/>
      <c r="B2203" s="397"/>
      <c r="C2203" s="362"/>
      <c r="D2203" s="362"/>
      <c r="E2203" s="362"/>
      <c r="F2203" s="390"/>
      <c r="G2203" s="390"/>
      <c r="H2203" s="390"/>
      <c r="I2203" s="390"/>
      <c r="J2203" s="390"/>
    </row>
    <row r="2204" spans="1:10" ht="15.75" customHeight="1">
      <c r="A2204" s="396"/>
      <c r="B2204" s="397"/>
      <c r="C2204" s="362"/>
      <c r="D2204" s="362"/>
      <c r="E2204" s="362"/>
      <c r="F2204" s="390"/>
      <c r="G2204" s="390"/>
      <c r="H2204" s="390"/>
      <c r="I2204" s="390"/>
      <c r="J2204" s="390"/>
    </row>
    <row r="2205" spans="1:10" ht="15.75" customHeight="1">
      <c r="A2205" s="396"/>
      <c r="B2205" s="397"/>
      <c r="C2205" s="362"/>
      <c r="D2205" s="362"/>
      <c r="E2205" s="362"/>
      <c r="F2205" s="390"/>
      <c r="G2205" s="390"/>
      <c r="H2205" s="390"/>
      <c r="I2205" s="390"/>
      <c r="J2205" s="390"/>
    </row>
    <row r="2206" spans="1:10" ht="15.75" customHeight="1">
      <c r="A2206" s="396"/>
      <c r="B2206" s="397"/>
      <c r="C2206" s="362"/>
      <c r="D2206" s="362"/>
      <c r="E2206" s="362"/>
      <c r="F2206" s="390"/>
      <c r="G2206" s="390"/>
      <c r="H2206" s="390"/>
      <c r="I2206" s="390"/>
      <c r="J2206" s="390"/>
    </row>
    <row r="2207" spans="1:10" ht="15.75" customHeight="1">
      <c r="A2207" s="396"/>
      <c r="B2207" s="397"/>
      <c r="C2207" s="362"/>
      <c r="D2207" s="362"/>
      <c r="E2207" s="362"/>
      <c r="F2207" s="390"/>
      <c r="G2207" s="390"/>
      <c r="H2207" s="390"/>
      <c r="I2207" s="390"/>
      <c r="J2207" s="390"/>
    </row>
    <row r="2208" spans="1:10" ht="15.75" customHeight="1">
      <c r="A2208" s="396"/>
      <c r="B2208" s="397"/>
      <c r="C2208" s="362"/>
      <c r="D2208" s="362"/>
      <c r="E2208" s="362"/>
      <c r="F2208" s="390"/>
      <c r="G2208" s="390"/>
      <c r="H2208" s="390"/>
      <c r="I2208" s="390"/>
      <c r="J2208" s="390"/>
    </row>
    <row r="2209" spans="1:10" ht="15.75" customHeight="1">
      <c r="A2209" s="396"/>
      <c r="B2209" s="397"/>
      <c r="C2209" s="362"/>
      <c r="D2209" s="362"/>
      <c r="E2209" s="362"/>
      <c r="F2209" s="390"/>
      <c r="G2209" s="390"/>
      <c r="H2209" s="390"/>
      <c r="I2209" s="390"/>
      <c r="J2209" s="390"/>
    </row>
    <row r="2210" spans="1:10" ht="15.75" customHeight="1">
      <c r="A2210" s="396"/>
      <c r="B2210" s="397"/>
      <c r="C2210" s="362"/>
      <c r="D2210" s="362"/>
      <c r="E2210" s="362"/>
      <c r="F2210" s="390"/>
      <c r="G2210" s="390"/>
      <c r="H2210" s="390"/>
      <c r="I2210" s="390"/>
      <c r="J2210" s="390"/>
    </row>
    <row r="2211" spans="1:10" ht="15.75" customHeight="1">
      <c r="A2211" s="396"/>
      <c r="B2211" s="397"/>
      <c r="C2211" s="362"/>
      <c r="D2211" s="362"/>
      <c r="E2211" s="362"/>
      <c r="F2211" s="390"/>
      <c r="G2211" s="390"/>
      <c r="H2211" s="390"/>
      <c r="I2211" s="390"/>
      <c r="J2211" s="390"/>
    </row>
    <row r="2212" spans="1:10" ht="15.75" customHeight="1">
      <c r="A2212" s="396"/>
      <c r="B2212" s="397"/>
      <c r="C2212" s="362"/>
      <c r="D2212" s="362"/>
      <c r="E2212" s="362"/>
      <c r="F2212" s="390"/>
      <c r="G2212" s="390"/>
      <c r="H2212" s="390"/>
      <c r="I2212" s="390"/>
      <c r="J2212" s="390"/>
    </row>
    <row r="2213" spans="1:10" ht="15.75" customHeight="1">
      <c r="A2213" s="396"/>
      <c r="B2213" s="397"/>
      <c r="C2213" s="362"/>
      <c r="D2213" s="362"/>
      <c r="E2213" s="362"/>
      <c r="F2213" s="390"/>
      <c r="G2213" s="390"/>
      <c r="H2213" s="390"/>
      <c r="I2213" s="390"/>
      <c r="J2213" s="390"/>
    </row>
    <row r="2214" spans="1:10" ht="15.75" customHeight="1">
      <c r="A2214" s="396"/>
      <c r="B2214" s="397"/>
      <c r="C2214" s="362"/>
      <c r="D2214" s="362"/>
      <c r="E2214" s="362"/>
      <c r="F2214" s="390"/>
      <c r="G2214" s="390"/>
      <c r="H2214" s="390"/>
      <c r="I2214" s="390"/>
      <c r="J2214" s="390"/>
    </row>
    <row r="2215" spans="1:10" ht="15.75" customHeight="1">
      <c r="A2215" s="396"/>
      <c r="B2215" s="397"/>
      <c r="C2215" s="362"/>
      <c r="D2215" s="362"/>
      <c r="E2215" s="362"/>
      <c r="F2215" s="390"/>
      <c r="G2215" s="390"/>
      <c r="H2215" s="390"/>
      <c r="I2215" s="390"/>
      <c r="J2215" s="390"/>
    </row>
    <row r="2216" spans="1:10" ht="15.75" customHeight="1">
      <c r="A2216" s="396"/>
      <c r="B2216" s="397"/>
      <c r="C2216" s="362"/>
      <c r="D2216" s="362"/>
      <c r="E2216" s="362"/>
      <c r="F2216" s="390"/>
      <c r="G2216" s="390"/>
      <c r="H2216" s="390"/>
      <c r="I2216" s="390"/>
      <c r="J2216" s="390"/>
    </row>
    <row r="2217" spans="1:10" ht="15.75" customHeight="1">
      <c r="A2217" s="396"/>
      <c r="B2217" s="397"/>
      <c r="C2217" s="362"/>
      <c r="D2217" s="362"/>
      <c r="E2217" s="362"/>
      <c r="F2217" s="390"/>
      <c r="G2217" s="390"/>
      <c r="H2217" s="390"/>
      <c r="I2217" s="390"/>
      <c r="J2217" s="390"/>
    </row>
    <row r="2218" spans="1:10" ht="15.75" customHeight="1">
      <c r="A2218" s="396"/>
      <c r="B2218" s="397"/>
      <c r="C2218" s="362"/>
      <c r="D2218" s="362"/>
      <c r="E2218" s="362"/>
      <c r="F2218" s="390"/>
      <c r="G2218" s="390"/>
      <c r="H2218" s="390"/>
      <c r="I2218" s="390"/>
      <c r="J2218" s="390"/>
    </row>
    <row r="2219" spans="1:10" ht="15.75" customHeight="1">
      <c r="A2219" s="396"/>
      <c r="B2219" s="397"/>
      <c r="C2219" s="362"/>
      <c r="D2219" s="362"/>
      <c r="E2219" s="362"/>
      <c r="F2219" s="390"/>
      <c r="G2219" s="390"/>
      <c r="H2219" s="390"/>
      <c r="I2219" s="390"/>
      <c r="J2219" s="390"/>
    </row>
    <row r="2220" spans="1:10" ht="15.75" customHeight="1">
      <c r="A2220" s="396"/>
      <c r="B2220" s="397"/>
      <c r="C2220" s="362"/>
      <c r="D2220" s="362"/>
      <c r="E2220" s="362"/>
      <c r="F2220" s="390"/>
      <c r="G2220" s="390"/>
      <c r="H2220" s="390"/>
      <c r="I2220" s="390"/>
      <c r="J2220" s="390"/>
    </row>
    <row r="2221" spans="1:10" ht="15.75" customHeight="1">
      <c r="A2221" s="396"/>
      <c r="B2221" s="397"/>
      <c r="C2221" s="362"/>
      <c r="D2221" s="362"/>
      <c r="E2221" s="362"/>
      <c r="F2221" s="390"/>
      <c r="G2221" s="390"/>
      <c r="H2221" s="390"/>
      <c r="I2221" s="390"/>
      <c r="J2221" s="390"/>
    </row>
    <row r="2222" spans="1:10" ht="15.75" customHeight="1">
      <c r="A2222" s="396"/>
      <c r="B2222" s="397"/>
      <c r="C2222" s="362"/>
      <c r="D2222" s="362"/>
      <c r="E2222" s="362"/>
      <c r="F2222" s="390"/>
      <c r="G2222" s="390"/>
      <c r="H2222" s="390"/>
      <c r="I2222" s="390"/>
      <c r="J2222" s="390"/>
    </row>
    <row r="2223" spans="1:10" ht="15.75" customHeight="1">
      <c r="A2223" s="396"/>
      <c r="B2223" s="397"/>
      <c r="C2223" s="362"/>
      <c r="D2223" s="362"/>
      <c r="E2223" s="362"/>
      <c r="F2223" s="390"/>
      <c r="G2223" s="390"/>
      <c r="H2223" s="390"/>
      <c r="I2223" s="390"/>
      <c r="J2223" s="390"/>
    </row>
    <row r="2224" spans="1:10" ht="15.75" customHeight="1">
      <c r="A2224" s="396"/>
      <c r="B2224" s="397"/>
      <c r="C2224" s="362"/>
      <c r="D2224" s="362"/>
      <c r="E2224" s="362"/>
      <c r="F2224" s="390"/>
      <c r="G2224" s="390"/>
      <c r="H2224" s="390"/>
      <c r="I2224" s="390"/>
      <c r="J2224" s="390"/>
    </row>
    <row r="2225" spans="1:10" ht="15.75" customHeight="1">
      <c r="A2225" s="396"/>
      <c r="B2225" s="397"/>
      <c r="C2225" s="362"/>
      <c r="D2225" s="362"/>
      <c r="E2225" s="362"/>
      <c r="F2225" s="390"/>
      <c r="G2225" s="390"/>
      <c r="H2225" s="390"/>
      <c r="I2225" s="390"/>
      <c r="J2225" s="390"/>
    </row>
    <row r="2226" spans="1:10" ht="15.75" customHeight="1">
      <c r="A2226" s="396"/>
      <c r="B2226" s="397"/>
      <c r="C2226" s="362"/>
      <c r="D2226" s="362"/>
      <c r="E2226" s="362"/>
      <c r="F2226" s="390"/>
      <c r="G2226" s="390"/>
      <c r="H2226" s="390"/>
      <c r="I2226" s="390"/>
      <c r="J2226" s="390"/>
    </row>
    <row r="2227" spans="1:10" ht="15.75" customHeight="1">
      <c r="A2227" s="396"/>
      <c r="B2227" s="397"/>
      <c r="C2227" s="362"/>
      <c r="D2227" s="362"/>
      <c r="E2227" s="362"/>
      <c r="F2227" s="390"/>
      <c r="G2227" s="390"/>
      <c r="H2227" s="390"/>
      <c r="I2227" s="390"/>
      <c r="J2227" s="390"/>
    </row>
    <row r="2228" spans="1:10" ht="15.75" customHeight="1">
      <c r="A2228" s="396"/>
      <c r="B2228" s="397"/>
      <c r="C2228" s="362"/>
      <c r="D2228" s="362"/>
      <c r="E2228" s="362"/>
      <c r="F2228" s="390"/>
      <c r="G2228" s="390"/>
      <c r="H2228" s="390"/>
      <c r="I2228" s="390"/>
      <c r="J2228" s="390"/>
    </row>
    <row r="2229" spans="1:10" ht="15.75" customHeight="1">
      <c r="A2229" s="396"/>
      <c r="B2229" s="397"/>
      <c r="C2229" s="362"/>
      <c r="D2229" s="362"/>
      <c r="E2229" s="362"/>
      <c r="F2229" s="390"/>
      <c r="G2229" s="390"/>
      <c r="H2229" s="390"/>
      <c r="I2229" s="390"/>
      <c r="J2229" s="390"/>
    </row>
    <row r="2230" spans="1:10" ht="15.75" customHeight="1">
      <c r="A2230" s="396"/>
      <c r="B2230" s="397"/>
      <c r="C2230" s="362"/>
      <c r="D2230" s="362"/>
      <c r="E2230" s="362"/>
      <c r="F2230" s="390"/>
      <c r="G2230" s="390"/>
      <c r="H2230" s="390"/>
      <c r="I2230" s="390"/>
      <c r="J2230" s="390"/>
    </row>
    <row r="2231" spans="1:10" ht="15.75" customHeight="1">
      <c r="A2231" s="396"/>
      <c r="B2231" s="397"/>
      <c r="C2231" s="362"/>
      <c r="D2231" s="362"/>
      <c r="E2231" s="362"/>
      <c r="F2231" s="390"/>
      <c r="G2231" s="390"/>
      <c r="H2231" s="390"/>
      <c r="I2231" s="390"/>
      <c r="J2231" s="390"/>
    </row>
    <row r="2232" spans="1:10" ht="15.75" customHeight="1">
      <c r="A2232" s="396"/>
      <c r="B2232" s="397"/>
      <c r="C2232" s="362"/>
      <c r="D2232" s="362"/>
      <c r="E2232" s="362"/>
      <c r="F2232" s="390"/>
      <c r="G2232" s="390"/>
      <c r="H2232" s="390"/>
      <c r="I2232" s="390"/>
      <c r="J2232" s="390"/>
    </row>
    <row r="2233" spans="1:10" ht="15.75" customHeight="1">
      <c r="A2233" s="396"/>
      <c r="B2233" s="397"/>
      <c r="C2233" s="362"/>
      <c r="D2233" s="362"/>
      <c r="E2233" s="362"/>
      <c r="F2233" s="390"/>
      <c r="G2233" s="390"/>
      <c r="H2233" s="390"/>
      <c r="I2233" s="390"/>
      <c r="J2233" s="390"/>
    </row>
    <row r="2234" spans="1:10" ht="15.75" customHeight="1">
      <c r="A2234" s="396"/>
      <c r="B2234" s="397"/>
      <c r="C2234" s="362"/>
      <c r="D2234" s="362"/>
      <c r="E2234" s="362"/>
      <c r="F2234" s="390"/>
      <c r="G2234" s="390"/>
      <c r="H2234" s="390"/>
      <c r="I2234" s="390"/>
      <c r="J2234" s="390"/>
    </row>
    <row r="2235" spans="1:10" ht="15.75" customHeight="1">
      <c r="A2235" s="396"/>
      <c r="B2235" s="397"/>
      <c r="C2235" s="362"/>
      <c r="D2235" s="362"/>
      <c r="E2235" s="362"/>
      <c r="F2235" s="390"/>
      <c r="G2235" s="390"/>
      <c r="H2235" s="390"/>
      <c r="I2235" s="390"/>
      <c r="J2235" s="390"/>
    </row>
    <row r="2236" spans="1:10" ht="15.75" customHeight="1">
      <c r="A2236" s="396"/>
      <c r="B2236" s="397"/>
      <c r="C2236" s="362"/>
      <c r="D2236" s="362"/>
      <c r="E2236" s="362"/>
      <c r="F2236" s="390"/>
      <c r="G2236" s="390"/>
      <c r="H2236" s="390"/>
      <c r="I2236" s="390"/>
      <c r="J2236" s="390"/>
    </row>
    <row r="2237" spans="1:10" ht="15.75" customHeight="1">
      <c r="A2237" s="396"/>
      <c r="B2237" s="397"/>
      <c r="C2237" s="362"/>
      <c r="D2237" s="362"/>
      <c r="E2237" s="362"/>
      <c r="F2237" s="390"/>
      <c r="G2237" s="390"/>
      <c r="H2237" s="390"/>
      <c r="I2237" s="390"/>
      <c r="J2237" s="390"/>
    </row>
    <row r="2238" spans="1:10" ht="15.75" customHeight="1">
      <c r="A2238" s="396"/>
      <c r="B2238" s="397"/>
      <c r="C2238" s="362"/>
      <c r="D2238" s="362"/>
      <c r="E2238" s="362"/>
      <c r="F2238" s="390"/>
      <c r="G2238" s="390"/>
      <c r="H2238" s="390"/>
      <c r="I2238" s="390"/>
      <c r="J2238" s="390"/>
    </row>
    <row r="2239" spans="1:10" ht="15.75" customHeight="1">
      <c r="A2239" s="396"/>
      <c r="B2239" s="397"/>
      <c r="C2239" s="362"/>
      <c r="D2239" s="362"/>
      <c r="E2239" s="362"/>
      <c r="F2239" s="390"/>
      <c r="G2239" s="390"/>
      <c r="H2239" s="390"/>
      <c r="I2239" s="390"/>
      <c r="J2239" s="390"/>
    </row>
    <row r="2240" spans="1:10" ht="15.75" customHeight="1">
      <c r="A2240" s="396"/>
      <c r="B2240" s="397"/>
      <c r="C2240" s="362"/>
      <c r="D2240" s="362"/>
      <c r="E2240" s="362"/>
      <c r="F2240" s="390"/>
      <c r="G2240" s="390"/>
      <c r="H2240" s="390"/>
      <c r="I2240" s="390"/>
      <c r="J2240" s="390"/>
    </row>
    <row r="2241" spans="1:10" ht="15.75" customHeight="1">
      <c r="A2241" s="396"/>
      <c r="B2241" s="397"/>
      <c r="C2241" s="362"/>
      <c r="D2241" s="362"/>
      <c r="E2241" s="362"/>
      <c r="F2241" s="390"/>
      <c r="G2241" s="390"/>
      <c r="H2241" s="390"/>
      <c r="I2241" s="390"/>
      <c r="J2241" s="390"/>
    </row>
    <row r="2242" spans="1:10" ht="15.75" customHeight="1">
      <c r="A2242" s="396"/>
      <c r="B2242" s="397"/>
      <c r="C2242" s="362"/>
      <c r="D2242" s="362"/>
      <c r="E2242" s="362"/>
      <c r="F2242" s="390"/>
      <c r="G2242" s="390"/>
      <c r="H2242" s="390"/>
      <c r="I2242" s="390"/>
      <c r="J2242" s="390"/>
    </row>
    <row r="2243" spans="1:10" ht="15.75" customHeight="1">
      <c r="A2243" s="396"/>
      <c r="B2243" s="397"/>
      <c r="C2243" s="362"/>
      <c r="D2243" s="362"/>
      <c r="E2243" s="362"/>
      <c r="F2243" s="390"/>
      <c r="G2243" s="390"/>
      <c r="H2243" s="390"/>
      <c r="I2243" s="390"/>
      <c r="J2243" s="390"/>
    </row>
    <row r="2244" spans="1:10" ht="15.75" customHeight="1">
      <c r="A2244" s="396"/>
      <c r="B2244" s="397"/>
      <c r="C2244" s="362"/>
      <c r="D2244" s="362"/>
      <c r="E2244" s="362"/>
      <c r="F2244" s="390"/>
      <c r="G2244" s="390"/>
      <c r="H2244" s="390"/>
      <c r="I2244" s="390"/>
      <c r="J2244" s="390"/>
    </row>
    <row r="2245" spans="1:10" ht="15.75" customHeight="1">
      <c r="A2245" s="396"/>
      <c r="B2245" s="397"/>
      <c r="C2245" s="362"/>
      <c r="D2245" s="362"/>
      <c r="E2245" s="362"/>
      <c r="F2245" s="390"/>
      <c r="G2245" s="390"/>
      <c r="H2245" s="390"/>
      <c r="I2245" s="390"/>
      <c r="J2245" s="390"/>
    </row>
    <row r="2246" spans="1:10" ht="15.75" customHeight="1">
      <c r="A2246" s="396"/>
      <c r="B2246" s="397"/>
      <c r="C2246" s="362"/>
      <c r="D2246" s="362"/>
      <c r="E2246" s="362"/>
      <c r="F2246" s="390"/>
      <c r="G2246" s="390"/>
      <c r="H2246" s="390"/>
      <c r="I2246" s="390"/>
      <c r="J2246" s="390"/>
    </row>
    <row r="2247" spans="1:10" ht="15.75" customHeight="1">
      <c r="A2247" s="396"/>
      <c r="B2247" s="397"/>
      <c r="C2247" s="362"/>
      <c r="D2247" s="362"/>
      <c r="E2247" s="362"/>
      <c r="F2247" s="390"/>
      <c r="G2247" s="390"/>
      <c r="H2247" s="390"/>
      <c r="I2247" s="390"/>
      <c r="J2247" s="390"/>
    </row>
    <row r="2248" spans="1:10" ht="15.75" customHeight="1">
      <c r="A2248" s="396"/>
      <c r="B2248" s="397"/>
      <c r="C2248" s="362"/>
      <c r="D2248" s="362"/>
      <c r="E2248" s="362"/>
      <c r="F2248" s="390"/>
      <c r="G2248" s="390"/>
      <c r="H2248" s="390"/>
      <c r="I2248" s="390"/>
      <c r="J2248" s="390"/>
    </row>
    <row r="2249" spans="1:10" ht="15.75" customHeight="1">
      <c r="A2249" s="396"/>
      <c r="B2249" s="397"/>
      <c r="C2249" s="362"/>
      <c r="D2249" s="362"/>
      <c r="E2249" s="362"/>
      <c r="F2249" s="390"/>
      <c r="G2249" s="390"/>
      <c r="H2249" s="390"/>
      <c r="I2249" s="390"/>
      <c r="J2249" s="390"/>
    </row>
    <row r="2250" spans="1:10" ht="15.75" customHeight="1">
      <c r="A2250" s="396"/>
      <c r="B2250" s="397"/>
      <c r="C2250" s="362"/>
      <c r="D2250" s="362"/>
      <c r="E2250" s="362"/>
      <c r="F2250" s="390"/>
      <c r="G2250" s="390"/>
      <c r="H2250" s="390"/>
      <c r="I2250" s="390"/>
      <c r="J2250" s="390"/>
    </row>
    <row r="2251" spans="1:10" ht="15.75" customHeight="1">
      <c r="A2251" s="396"/>
      <c r="B2251" s="397"/>
      <c r="C2251" s="362"/>
      <c r="D2251" s="362"/>
      <c r="E2251" s="362"/>
      <c r="F2251" s="390"/>
      <c r="G2251" s="390"/>
      <c r="H2251" s="390"/>
      <c r="I2251" s="390"/>
      <c r="J2251" s="390"/>
    </row>
    <row r="2252" spans="1:10" ht="15.75" customHeight="1">
      <c r="A2252" s="396"/>
      <c r="B2252" s="397"/>
      <c r="C2252" s="362"/>
      <c r="D2252" s="362"/>
      <c r="E2252" s="362"/>
      <c r="F2252" s="390"/>
      <c r="G2252" s="390"/>
      <c r="H2252" s="390"/>
      <c r="I2252" s="390"/>
      <c r="J2252" s="390"/>
    </row>
    <row r="2253" spans="1:10" ht="15.75" customHeight="1">
      <c r="A2253" s="396"/>
      <c r="B2253" s="397"/>
      <c r="C2253" s="362"/>
      <c r="D2253" s="362"/>
      <c r="E2253" s="362"/>
      <c r="F2253" s="390"/>
      <c r="G2253" s="390"/>
      <c r="H2253" s="390"/>
      <c r="I2253" s="390"/>
      <c r="J2253" s="390"/>
    </row>
    <row r="2254" spans="1:10" ht="15.75" customHeight="1">
      <c r="A2254" s="396"/>
      <c r="B2254" s="397"/>
      <c r="C2254" s="362"/>
      <c r="D2254" s="362"/>
      <c r="E2254" s="362"/>
      <c r="F2254" s="390"/>
      <c r="G2254" s="390"/>
      <c r="H2254" s="390"/>
      <c r="I2254" s="390"/>
      <c r="J2254" s="390"/>
    </row>
    <row r="2255" spans="1:10" ht="15.75" customHeight="1">
      <c r="A2255" s="396"/>
      <c r="B2255" s="397"/>
      <c r="C2255" s="362"/>
      <c r="D2255" s="362"/>
      <c r="E2255" s="362"/>
      <c r="F2255" s="390"/>
      <c r="G2255" s="390"/>
      <c r="H2255" s="390"/>
      <c r="I2255" s="390"/>
      <c r="J2255" s="390"/>
    </row>
    <row r="2256" spans="1:10" ht="15.75" customHeight="1">
      <c r="A2256" s="396"/>
      <c r="B2256" s="397"/>
      <c r="C2256" s="362"/>
      <c r="D2256" s="362"/>
      <c r="E2256" s="362"/>
      <c r="F2256" s="390"/>
      <c r="G2256" s="390"/>
      <c r="H2256" s="390"/>
      <c r="I2256" s="390"/>
      <c r="J2256" s="390"/>
    </row>
    <row r="2257" spans="1:10" ht="15.75" customHeight="1">
      <c r="A2257" s="396"/>
      <c r="B2257" s="397"/>
      <c r="C2257" s="362"/>
      <c r="D2257" s="362"/>
      <c r="E2257" s="362"/>
      <c r="F2257" s="390"/>
      <c r="G2257" s="390"/>
      <c r="H2257" s="390"/>
      <c r="I2257" s="390"/>
      <c r="J2257" s="390"/>
    </row>
    <row r="2258" spans="1:10" ht="15.75" customHeight="1">
      <c r="A2258" s="396"/>
      <c r="B2258" s="397"/>
      <c r="C2258" s="362"/>
      <c r="D2258" s="362"/>
      <c r="E2258" s="362"/>
      <c r="F2258" s="390"/>
      <c r="G2258" s="390"/>
      <c r="H2258" s="390"/>
      <c r="I2258" s="390"/>
      <c r="J2258" s="390"/>
    </row>
    <row r="2259" spans="1:10" ht="15.75" customHeight="1">
      <c r="A2259" s="396"/>
      <c r="B2259" s="397"/>
      <c r="C2259" s="362"/>
      <c r="D2259" s="362"/>
      <c r="E2259" s="362"/>
      <c r="F2259" s="390"/>
      <c r="G2259" s="390"/>
      <c r="H2259" s="390"/>
      <c r="I2259" s="390"/>
      <c r="J2259" s="390"/>
    </row>
    <row r="2260" spans="1:10" ht="15.75" customHeight="1">
      <c r="A2260" s="396"/>
      <c r="B2260" s="397"/>
      <c r="C2260" s="362"/>
      <c r="D2260" s="362"/>
      <c r="E2260" s="362"/>
      <c r="F2260" s="390"/>
      <c r="G2260" s="390"/>
      <c r="H2260" s="390"/>
      <c r="I2260" s="390"/>
      <c r="J2260" s="390"/>
    </row>
    <row r="2261" spans="1:10" ht="15.75" customHeight="1">
      <c r="A2261" s="396"/>
      <c r="B2261" s="397"/>
      <c r="C2261" s="362"/>
      <c r="D2261" s="362"/>
      <c r="E2261" s="362"/>
      <c r="F2261" s="390"/>
      <c r="G2261" s="390"/>
      <c r="H2261" s="390"/>
      <c r="I2261" s="390"/>
      <c r="J2261" s="390"/>
    </row>
    <row r="2262" spans="1:10" ht="15.75" customHeight="1">
      <c r="A2262" s="396"/>
      <c r="B2262" s="397"/>
      <c r="C2262" s="362"/>
      <c r="D2262" s="362"/>
      <c r="E2262" s="362"/>
      <c r="F2262" s="390"/>
      <c r="G2262" s="390"/>
      <c r="H2262" s="390"/>
      <c r="I2262" s="390"/>
      <c r="J2262" s="390"/>
    </row>
    <row r="2263" spans="1:10" ht="15.75" customHeight="1">
      <c r="A2263" s="396"/>
      <c r="B2263" s="397"/>
      <c r="C2263" s="362"/>
      <c r="D2263" s="362"/>
      <c r="E2263" s="362"/>
      <c r="F2263" s="390"/>
      <c r="G2263" s="390"/>
      <c r="H2263" s="390"/>
      <c r="I2263" s="390"/>
      <c r="J2263" s="390"/>
    </row>
    <row r="2264" spans="1:10" ht="15.75" customHeight="1">
      <c r="A2264" s="396"/>
      <c r="B2264" s="397"/>
      <c r="C2264" s="362"/>
      <c r="D2264" s="362"/>
      <c r="E2264" s="362"/>
      <c r="F2264" s="390"/>
      <c r="G2264" s="390"/>
      <c r="H2264" s="390"/>
      <c r="I2264" s="390"/>
      <c r="J2264" s="390"/>
    </row>
    <row r="2265" spans="1:10" ht="15.75" customHeight="1">
      <c r="A2265" s="396"/>
      <c r="B2265" s="397"/>
      <c r="C2265" s="362"/>
      <c r="D2265" s="362"/>
      <c r="E2265" s="362"/>
      <c r="F2265" s="390"/>
      <c r="G2265" s="390"/>
      <c r="H2265" s="390"/>
      <c r="I2265" s="390"/>
      <c r="J2265" s="390"/>
    </row>
    <row r="2266" spans="1:10" ht="15.75" customHeight="1">
      <c r="A2266" s="396"/>
      <c r="B2266" s="397"/>
      <c r="C2266" s="362"/>
      <c r="D2266" s="362"/>
      <c r="E2266" s="362"/>
      <c r="F2266" s="390"/>
      <c r="G2266" s="390"/>
      <c r="H2266" s="390"/>
      <c r="I2266" s="390"/>
      <c r="J2266" s="390"/>
    </row>
    <row r="2267" spans="1:10" ht="15.75" customHeight="1">
      <c r="A2267" s="396"/>
      <c r="B2267" s="397"/>
      <c r="C2267" s="362"/>
      <c r="D2267" s="362"/>
      <c r="E2267" s="362"/>
      <c r="F2267" s="390"/>
      <c r="G2267" s="390"/>
      <c r="H2267" s="390"/>
      <c r="I2267" s="390"/>
      <c r="J2267" s="390"/>
    </row>
    <row r="2268" spans="1:10" ht="15.75" customHeight="1">
      <c r="A2268" s="396"/>
      <c r="B2268" s="397"/>
      <c r="C2268" s="362"/>
      <c r="D2268" s="362"/>
      <c r="E2268" s="362"/>
      <c r="F2268" s="390"/>
      <c r="G2268" s="390"/>
      <c r="H2268" s="390"/>
      <c r="I2268" s="390"/>
      <c r="J2268" s="390"/>
    </row>
    <row r="2269" spans="1:10" ht="15.75" customHeight="1">
      <c r="A2269" s="396"/>
      <c r="B2269" s="397"/>
      <c r="C2269" s="362"/>
      <c r="D2269" s="362"/>
      <c r="E2269" s="362"/>
      <c r="F2269" s="390"/>
      <c r="G2269" s="390"/>
      <c r="H2269" s="390"/>
      <c r="I2269" s="390"/>
      <c r="J2269" s="390"/>
    </row>
    <row r="2270" spans="1:10" ht="15.75" customHeight="1">
      <c r="A2270" s="396"/>
      <c r="B2270" s="397"/>
      <c r="C2270" s="362"/>
      <c r="D2270" s="362"/>
      <c r="E2270" s="362"/>
      <c r="F2270" s="390"/>
      <c r="G2270" s="390"/>
      <c r="H2270" s="390"/>
      <c r="I2270" s="390"/>
      <c r="J2270" s="390"/>
    </row>
    <row r="2271" spans="1:10" ht="15.75" customHeight="1">
      <c r="A2271" s="396"/>
      <c r="B2271" s="397"/>
      <c r="C2271" s="362"/>
      <c r="D2271" s="362"/>
      <c r="E2271" s="362"/>
      <c r="F2271" s="390"/>
      <c r="G2271" s="390"/>
      <c r="H2271" s="390"/>
      <c r="I2271" s="390"/>
      <c r="J2271" s="390"/>
    </row>
    <row r="2272" spans="1:10" ht="15.75" customHeight="1">
      <c r="A2272" s="396"/>
      <c r="B2272" s="397"/>
      <c r="C2272" s="362"/>
      <c r="D2272" s="362"/>
      <c r="E2272" s="362"/>
      <c r="F2272" s="390"/>
      <c r="G2272" s="390"/>
      <c r="H2272" s="390"/>
      <c r="I2272" s="390"/>
      <c r="J2272" s="390"/>
    </row>
    <row r="2273" spans="1:10" ht="15.75" customHeight="1">
      <c r="A2273" s="396"/>
      <c r="B2273" s="397"/>
      <c r="C2273" s="362"/>
      <c r="D2273" s="362"/>
      <c r="E2273" s="362"/>
      <c r="F2273" s="390"/>
      <c r="G2273" s="390"/>
      <c r="H2273" s="390"/>
      <c r="I2273" s="390"/>
      <c r="J2273" s="390"/>
    </row>
    <row r="2274" spans="1:10" ht="15.75" customHeight="1">
      <c r="A2274" s="396"/>
      <c r="B2274" s="397"/>
      <c r="C2274" s="362"/>
      <c r="D2274" s="362"/>
      <c r="E2274" s="362"/>
      <c r="F2274" s="390"/>
      <c r="G2274" s="390"/>
      <c r="H2274" s="390"/>
      <c r="I2274" s="390"/>
      <c r="J2274" s="390"/>
    </row>
    <row r="2275" spans="1:10" ht="15.75" customHeight="1">
      <c r="A2275" s="396"/>
      <c r="B2275" s="397"/>
      <c r="C2275" s="362"/>
      <c r="D2275" s="362"/>
      <c r="E2275" s="362"/>
      <c r="F2275" s="390"/>
      <c r="G2275" s="390"/>
      <c r="H2275" s="390"/>
      <c r="I2275" s="390"/>
      <c r="J2275" s="390"/>
    </row>
    <row r="2276" spans="1:10" ht="15.75" customHeight="1">
      <c r="A2276" s="396"/>
      <c r="B2276" s="397"/>
      <c r="C2276" s="362"/>
      <c r="D2276" s="362"/>
      <c r="E2276" s="362"/>
      <c r="F2276" s="390"/>
      <c r="G2276" s="390"/>
      <c r="H2276" s="390"/>
      <c r="I2276" s="390"/>
      <c r="J2276" s="390"/>
    </row>
    <row r="2277" spans="1:10" ht="15.75" customHeight="1">
      <c r="A2277" s="396"/>
      <c r="B2277" s="397"/>
      <c r="C2277" s="362"/>
      <c r="D2277" s="362"/>
      <c r="E2277" s="362"/>
      <c r="F2277" s="390"/>
      <c r="G2277" s="390"/>
      <c r="H2277" s="390"/>
      <c r="I2277" s="390"/>
      <c r="J2277" s="390"/>
    </row>
    <row r="2278" spans="1:10" ht="15.75" customHeight="1">
      <c r="A2278" s="396"/>
      <c r="B2278" s="397"/>
      <c r="C2278" s="362"/>
      <c r="D2278" s="362"/>
      <c r="E2278" s="362"/>
      <c r="F2278" s="390"/>
      <c r="G2278" s="390"/>
      <c r="H2278" s="390"/>
      <c r="I2278" s="390"/>
      <c r="J2278" s="390"/>
    </row>
    <row r="2279" spans="1:10" ht="15.75" customHeight="1">
      <c r="A2279" s="396"/>
      <c r="B2279" s="397"/>
      <c r="C2279" s="362"/>
      <c r="D2279" s="362"/>
      <c r="E2279" s="362"/>
      <c r="F2279" s="390"/>
      <c r="G2279" s="390"/>
      <c r="H2279" s="390"/>
      <c r="I2279" s="390"/>
      <c r="J2279" s="390"/>
    </row>
    <row r="2280" spans="1:10" ht="15.75" customHeight="1">
      <c r="A2280" s="396"/>
      <c r="B2280" s="397"/>
      <c r="C2280" s="362"/>
      <c r="D2280" s="362"/>
      <c r="E2280" s="362"/>
      <c r="F2280" s="390"/>
      <c r="G2280" s="390"/>
      <c r="H2280" s="390"/>
      <c r="I2280" s="390"/>
      <c r="J2280" s="390"/>
    </row>
    <row r="2281" spans="1:10" ht="15.75" customHeight="1">
      <c r="A2281" s="396"/>
      <c r="B2281" s="397"/>
      <c r="C2281" s="362"/>
      <c r="D2281" s="362"/>
      <c r="E2281" s="362"/>
      <c r="F2281" s="390"/>
      <c r="G2281" s="390"/>
      <c r="H2281" s="390"/>
      <c r="I2281" s="390"/>
      <c r="J2281" s="390"/>
    </row>
    <row r="2282" spans="1:10" ht="15.75" customHeight="1">
      <c r="A2282" s="396"/>
      <c r="B2282" s="397"/>
      <c r="C2282" s="362"/>
      <c r="D2282" s="362"/>
      <c r="E2282" s="362"/>
      <c r="F2282" s="390"/>
      <c r="G2282" s="390"/>
      <c r="H2282" s="390"/>
      <c r="I2282" s="390"/>
      <c r="J2282" s="390"/>
    </row>
    <row r="2283" spans="1:10" ht="15.75" customHeight="1">
      <c r="A2283" s="396"/>
      <c r="B2283" s="397"/>
      <c r="C2283" s="362"/>
      <c r="D2283" s="362"/>
      <c r="E2283" s="362"/>
      <c r="F2283" s="390"/>
      <c r="G2283" s="390"/>
      <c r="H2283" s="390"/>
      <c r="I2283" s="390"/>
      <c r="J2283" s="390"/>
    </row>
    <row r="2284" spans="1:10" ht="15.75" customHeight="1">
      <c r="A2284" s="396"/>
      <c r="B2284" s="397"/>
      <c r="C2284" s="362"/>
      <c r="D2284" s="362"/>
      <c r="E2284" s="362"/>
      <c r="F2284" s="390"/>
      <c r="G2284" s="390"/>
      <c r="H2284" s="390"/>
      <c r="I2284" s="390"/>
      <c r="J2284" s="390"/>
    </row>
    <row r="2285" spans="1:10" ht="15.75" customHeight="1">
      <c r="A2285" s="396"/>
      <c r="B2285" s="397"/>
      <c r="C2285" s="362"/>
      <c r="D2285" s="362"/>
      <c r="E2285" s="362"/>
      <c r="F2285" s="390"/>
      <c r="G2285" s="390"/>
      <c r="H2285" s="390"/>
      <c r="I2285" s="390"/>
      <c r="J2285" s="390"/>
    </row>
    <row r="2286" spans="1:10" ht="15.75" customHeight="1">
      <c r="A2286" s="396"/>
      <c r="B2286" s="397"/>
      <c r="C2286" s="362"/>
      <c r="D2286" s="362"/>
      <c r="E2286" s="362"/>
      <c r="F2286" s="390"/>
      <c r="G2286" s="390"/>
      <c r="H2286" s="390"/>
      <c r="I2286" s="390"/>
      <c r="J2286" s="390"/>
    </row>
    <row r="2287" spans="1:10" ht="15.75" customHeight="1">
      <c r="A2287" s="396"/>
      <c r="B2287" s="397"/>
      <c r="C2287" s="362"/>
      <c r="D2287" s="362"/>
      <c r="E2287" s="362"/>
      <c r="F2287" s="390"/>
      <c r="G2287" s="390"/>
      <c r="H2287" s="390"/>
      <c r="I2287" s="390"/>
      <c r="J2287" s="390"/>
    </row>
    <row r="2288" spans="1:10" ht="15.75" customHeight="1">
      <c r="A2288" s="396"/>
      <c r="B2288" s="397"/>
      <c r="C2288" s="362"/>
      <c r="D2288" s="362"/>
      <c r="E2288" s="362"/>
      <c r="F2288" s="390"/>
      <c r="G2288" s="390"/>
      <c r="H2288" s="390"/>
      <c r="I2288" s="390"/>
      <c r="J2288" s="390"/>
    </row>
    <row r="2289" spans="1:10" ht="15.75" customHeight="1">
      <c r="A2289" s="396"/>
      <c r="B2289" s="397"/>
      <c r="C2289" s="362"/>
      <c r="D2289" s="362"/>
      <c r="E2289" s="362"/>
      <c r="F2289" s="390"/>
      <c r="G2289" s="390"/>
      <c r="H2289" s="390"/>
      <c r="I2289" s="390"/>
      <c r="J2289" s="390"/>
    </row>
    <row r="2290" spans="1:10" ht="15.75" customHeight="1">
      <c r="A2290" s="396"/>
      <c r="B2290" s="397"/>
      <c r="C2290" s="362"/>
      <c r="D2290" s="362"/>
      <c r="E2290" s="362"/>
      <c r="F2290" s="390"/>
      <c r="G2290" s="390"/>
      <c r="H2290" s="390"/>
      <c r="I2290" s="390"/>
      <c r="J2290" s="390"/>
    </row>
    <row r="2291" spans="1:10" ht="15.75" customHeight="1">
      <c r="A2291" s="396"/>
      <c r="B2291" s="397"/>
      <c r="C2291" s="362"/>
      <c r="D2291" s="362"/>
      <c r="E2291" s="362"/>
      <c r="F2291" s="390"/>
      <c r="G2291" s="390"/>
      <c r="H2291" s="390"/>
      <c r="I2291" s="390"/>
      <c r="J2291" s="390"/>
    </row>
    <row r="2292" spans="1:10" ht="15.75" customHeight="1">
      <c r="A2292" s="396"/>
      <c r="B2292" s="397"/>
      <c r="C2292" s="362"/>
      <c r="D2292" s="362"/>
      <c r="E2292" s="362"/>
      <c r="F2292" s="390"/>
      <c r="G2292" s="390"/>
      <c r="H2292" s="390"/>
      <c r="I2292" s="390"/>
      <c r="J2292" s="390"/>
    </row>
    <row r="2293" spans="1:10" ht="15.75" customHeight="1">
      <c r="A2293" s="396"/>
      <c r="B2293" s="397"/>
      <c r="C2293" s="362"/>
      <c r="D2293" s="362"/>
      <c r="E2293" s="362"/>
      <c r="F2293" s="390"/>
      <c r="G2293" s="390"/>
      <c r="H2293" s="390"/>
      <c r="I2293" s="390"/>
      <c r="J2293" s="390"/>
    </row>
    <row r="2294" spans="1:10" ht="15.75" customHeight="1">
      <c r="A2294" s="396"/>
      <c r="B2294" s="397"/>
      <c r="C2294" s="362"/>
      <c r="D2294" s="362"/>
      <c r="E2294" s="362"/>
      <c r="F2294" s="390"/>
      <c r="G2294" s="390"/>
      <c r="H2294" s="390"/>
      <c r="I2294" s="390"/>
      <c r="J2294" s="390"/>
    </row>
    <row r="2295" spans="1:10" ht="15.75" customHeight="1">
      <c r="A2295" s="396"/>
      <c r="B2295" s="397"/>
      <c r="C2295" s="362"/>
      <c r="D2295" s="362"/>
      <c r="E2295" s="362"/>
      <c r="F2295" s="390"/>
      <c r="G2295" s="390"/>
      <c r="H2295" s="390"/>
      <c r="I2295" s="390"/>
      <c r="J2295" s="390"/>
    </row>
    <row r="2296" spans="1:10" ht="15.75" customHeight="1">
      <c r="A2296" s="396"/>
      <c r="B2296" s="397"/>
      <c r="C2296" s="362"/>
      <c r="D2296" s="362"/>
      <c r="E2296" s="362"/>
      <c r="F2296" s="390"/>
      <c r="G2296" s="390"/>
      <c r="H2296" s="390"/>
      <c r="I2296" s="390"/>
      <c r="J2296" s="390"/>
    </row>
    <row r="2297" spans="1:10" ht="15.75" customHeight="1">
      <c r="A2297" s="396"/>
      <c r="B2297" s="397"/>
      <c r="C2297" s="362"/>
      <c r="D2297" s="362"/>
      <c r="E2297" s="362"/>
      <c r="F2297" s="390"/>
      <c r="G2297" s="390"/>
      <c r="H2297" s="390"/>
      <c r="I2297" s="390"/>
      <c r="J2297" s="390"/>
    </row>
    <row r="2298" spans="1:10" ht="15.75" customHeight="1">
      <c r="A2298" s="396"/>
      <c r="B2298" s="397"/>
      <c r="C2298" s="362"/>
      <c r="D2298" s="362"/>
      <c r="E2298" s="362"/>
      <c r="F2298" s="390"/>
      <c r="G2298" s="390"/>
      <c r="H2298" s="390"/>
      <c r="I2298" s="390"/>
      <c r="J2298" s="390"/>
    </row>
    <row r="2299" spans="1:10" ht="15.75" customHeight="1">
      <c r="A2299" s="396"/>
      <c r="B2299" s="397"/>
      <c r="C2299" s="362"/>
      <c r="D2299" s="362"/>
      <c r="E2299" s="362"/>
      <c r="F2299" s="390"/>
      <c r="G2299" s="390"/>
      <c r="H2299" s="390"/>
      <c r="I2299" s="390"/>
      <c r="J2299" s="390"/>
    </row>
    <row r="2300" spans="1:10" ht="15.75" customHeight="1">
      <c r="A2300" s="396"/>
      <c r="B2300" s="397"/>
      <c r="C2300" s="362"/>
      <c r="D2300" s="362"/>
      <c r="E2300" s="362"/>
      <c r="F2300" s="390"/>
      <c r="G2300" s="390"/>
      <c r="H2300" s="390"/>
      <c r="I2300" s="390"/>
      <c r="J2300" s="390"/>
    </row>
    <row r="2301" spans="1:10" ht="15.75" customHeight="1">
      <c r="A2301" s="396"/>
      <c r="B2301" s="397"/>
      <c r="C2301" s="362"/>
      <c r="D2301" s="362"/>
      <c r="E2301" s="362"/>
      <c r="F2301" s="390"/>
      <c r="G2301" s="390"/>
      <c r="H2301" s="390"/>
      <c r="I2301" s="390"/>
      <c r="J2301" s="390"/>
    </row>
    <row r="2302" spans="1:10" ht="15.75" customHeight="1">
      <c r="A2302" s="396"/>
      <c r="B2302" s="397"/>
      <c r="C2302" s="362"/>
      <c r="D2302" s="362"/>
      <c r="E2302" s="362"/>
      <c r="F2302" s="390"/>
      <c r="G2302" s="390"/>
      <c r="H2302" s="390"/>
      <c r="I2302" s="390"/>
      <c r="J2302" s="390"/>
    </row>
    <row r="2303" spans="1:10" ht="15.75" customHeight="1">
      <c r="A2303" s="396"/>
      <c r="B2303" s="397"/>
      <c r="C2303" s="362"/>
      <c r="D2303" s="362"/>
      <c r="E2303" s="362"/>
      <c r="F2303" s="390"/>
      <c r="G2303" s="390"/>
      <c r="H2303" s="390"/>
      <c r="I2303" s="390"/>
      <c r="J2303" s="390"/>
    </row>
    <row r="2304" spans="1:10" ht="15.75" customHeight="1">
      <c r="A2304" s="396"/>
      <c r="B2304" s="397"/>
      <c r="C2304" s="362"/>
      <c r="D2304" s="362"/>
      <c r="E2304" s="362"/>
      <c r="F2304" s="390"/>
      <c r="G2304" s="390"/>
      <c r="H2304" s="390"/>
      <c r="I2304" s="390"/>
      <c r="J2304" s="390"/>
    </row>
    <row r="2305" spans="1:10" ht="15.75" customHeight="1">
      <c r="A2305" s="396"/>
      <c r="B2305" s="397"/>
      <c r="C2305" s="362"/>
      <c r="D2305" s="362"/>
      <c r="E2305" s="362"/>
      <c r="F2305" s="390"/>
      <c r="G2305" s="390"/>
      <c r="H2305" s="390"/>
      <c r="I2305" s="390"/>
      <c r="J2305" s="390"/>
    </row>
    <row r="2306" spans="1:10" ht="15.75" customHeight="1">
      <c r="A2306" s="396"/>
      <c r="B2306" s="397"/>
      <c r="C2306" s="362"/>
      <c r="D2306" s="362"/>
      <c r="E2306" s="362"/>
      <c r="F2306" s="390"/>
      <c r="G2306" s="390"/>
      <c r="H2306" s="390"/>
      <c r="I2306" s="390"/>
      <c r="J2306" s="390"/>
    </row>
    <row r="2307" spans="1:10" ht="15.75" customHeight="1">
      <c r="A2307" s="396"/>
      <c r="B2307" s="397"/>
      <c r="C2307" s="362"/>
      <c r="D2307" s="362"/>
      <c r="E2307" s="362"/>
      <c r="F2307" s="390"/>
      <c r="G2307" s="390"/>
      <c r="H2307" s="390"/>
      <c r="I2307" s="390"/>
      <c r="J2307" s="390"/>
    </row>
    <row r="2308" spans="1:10" ht="15.75" customHeight="1">
      <c r="A2308" s="396"/>
      <c r="B2308" s="397"/>
      <c r="C2308" s="362"/>
      <c r="D2308" s="362"/>
      <c r="E2308" s="362"/>
      <c r="F2308" s="390"/>
      <c r="G2308" s="390"/>
      <c r="H2308" s="390"/>
      <c r="I2308" s="390"/>
      <c r="J2308" s="390"/>
    </row>
    <row r="2309" spans="1:10" ht="15.75" customHeight="1">
      <c r="A2309" s="396"/>
      <c r="B2309" s="397"/>
      <c r="C2309" s="362"/>
      <c r="D2309" s="362"/>
      <c r="E2309" s="362"/>
      <c r="F2309" s="390"/>
      <c r="G2309" s="390"/>
      <c r="H2309" s="390"/>
      <c r="I2309" s="390"/>
      <c r="J2309" s="390"/>
    </row>
    <row r="2310" spans="1:10" ht="15.75" customHeight="1">
      <c r="A2310" s="396"/>
      <c r="B2310" s="397"/>
      <c r="C2310" s="362"/>
      <c r="D2310" s="362"/>
      <c r="E2310" s="362"/>
      <c r="F2310" s="390"/>
      <c r="G2310" s="390"/>
      <c r="H2310" s="390"/>
      <c r="I2310" s="390"/>
      <c r="J2310" s="390"/>
    </row>
    <row r="2311" spans="1:10" ht="15.75" customHeight="1">
      <c r="A2311" s="396"/>
      <c r="B2311" s="397"/>
      <c r="C2311" s="362"/>
      <c r="D2311" s="362"/>
      <c r="E2311" s="362"/>
      <c r="F2311" s="390"/>
      <c r="G2311" s="390"/>
      <c r="H2311" s="390"/>
      <c r="I2311" s="390"/>
      <c r="J2311" s="390"/>
    </row>
    <row r="2312" spans="1:10" ht="15.75" customHeight="1">
      <c r="A2312" s="396"/>
      <c r="B2312" s="397"/>
      <c r="C2312" s="362"/>
      <c r="D2312" s="362"/>
      <c r="E2312" s="362"/>
      <c r="F2312" s="390"/>
      <c r="G2312" s="390"/>
      <c r="H2312" s="390"/>
      <c r="I2312" s="390"/>
      <c r="J2312" s="390"/>
    </row>
    <row r="2313" spans="1:10" ht="15.75" customHeight="1">
      <c r="A2313" s="396"/>
      <c r="B2313" s="397"/>
      <c r="C2313" s="362"/>
      <c r="D2313" s="362"/>
      <c r="E2313" s="362"/>
      <c r="F2313" s="390"/>
      <c r="G2313" s="390"/>
      <c r="H2313" s="390"/>
      <c r="I2313" s="390"/>
      <c r="J2313" s="390"/>
    </row>
    <row r="2314" spans="1:10" ht="15.75" customHeight="1">
      <c r="A2314" s="396"/>
      <c r="B2314" s="397"/>
      <c r="C2314" s="362"/>
      <c r="D2314" s="362"/>
      <c r="E2314" s="362"/>
      <c r="F2314" s="390"/>
      <c r="G2314" s="390"/>
      <c r="H2314" s="390"/>
      <c r="I2314" s="390"/>
      <c r="J2314" s="390"/>
    </row>
    <row r="2315" spans="1:10" ht="15.75" customHeight="1">
      <c r="A2315" s="396"/>
      <c r="B2315" s="397"/>
      <c r="C2315" s="362"/>
      <c r="D2315" s="362"/>
      <c r="E2315" s="362"/>
      <c r="F2315" s="390"/>
      <c r="G2315" s="390"/>
      <c r="H2315" s="390"/>
      <c r="I2315" s="390"/>
      <c r="J2315" s="390"/>
    </row>
    <row r="2316" spans="1:10" ht="15.75" customHeight="1">
      <c r="A2316" s="396"/>
      <c r="B2316" s="397"/>
      <c r="C2316" s="362"/>
      <c r="D2316" s="362"/>
      <c r="E2316" s="362"/>
      <c r="F2316" s="390"/>
      <c r="G2316" s="390"/>
      <c r="H2316" s="390"/>
      <c r="I2316" s="390"/>
      <c r="J2316" s="390"/>
    </row>
    <row r="2317" spans="1:10" ht="15.75" customHeight="1">
      <c r="A2317" s="396"/>
      <c r="B2317" s="397"/>
      <c r="C2317" s="362"/>
      <c r="D2317" s="362"/>
      <c r="E2317" s="362"/>
      <c r="F2317" s="390"/>
      <c r="G2317" s="390"/>
      <c r="H2317" s="390"/>
      <c r="I2317" s="390"/>
      <c r="J2317" s="390"/>
    </row>
    <row r="2318" spans="1:10" ht="15.75" customHeight="1">
      <c r="A2318" s="396"/>
      <c r="B2318" s="397"/>
      <c r="C2318" s="362"/>
      <c r="D2318" s="362"/>
      <c r="E2318" s="362"/>
      <c r="F2318" s="390"/>
      <c r="G2318" s="390"/>
      <c r="H2318" s="390"/>
      <c r="I2318" s="390"/>
      <c r="J2318" s="390"/>
    </row>
    <row r="2319" spans="1:10" ht="15.75" customHeight="1">
      <c r="A2319" s="396"/>
      <c r="B2319" s="397"/>
      <c r="C2319" s="362"/>
      <c r="D2319" s="362"/>
      <c r="E2319" s="362"/>
      <c r="F2319" s="390"/>
      <c r="G2319" s="390"/>
      <c r="H2319" s="390"/>
      <c r="I2319" s="390"/>
      <c r="J2319" s="390"/>
    </row>
    <row r="2320" spans="1:10" ht="15.75" customHeight="1">
      <c r="A2320" s="396"/>
      <c r="B2320" s="397"/>
      <c r="C2320" s="362"/>
      <c r="D2320" s="362"/>
      <c r="E2320" s="362"/>
      <c r="F2320" s="390"/>
      <c r="G2320" s="390"/>
      <c r="H2320" s="390"/>
      <c r="I2320" s="390"/>
      <c r="J2320" s="390"/>
    </row>
    <row r="2321" spans="1:10" ht="15.75" customHeight="1">
      <c r="A2321" s="396"/>
      <c r="B2321" s="397"/>
      <c r="C2321" s="362"/>
      <c r="D2321" s="362"/>
      <c r="E2321" s="362"/>
      <c r="F2321" s="390"/>
      <c r="G2321" s="390"/>
      <c r="H2321" s="390"/>
      <c r="I2321" s="390"/>
      <c r="J2321" s="390"/>
    </row>
    <row r="2322" spans="1:10" ht="15.75" customHeight="1">
      <c r="A2322" s="396"/>
      <c r="B2322" s="397"/>
      <c r="C2322" s="362"/>
      <c r="D2322" s="362"/>
      <c r="E2322" s="362"/>
      <c r="F2322" s="390"/>
      <c r="G2322" s="390"/>
      <c r="H2322" s="390"/>
      <c r="I2322" s="390"/>
      <c r="J2322" s="390"/>
    </row>
    <row r="2323" spans="1:10" ht="15.75" customHeight="1">
      <c r="A2323" s="396"/>
      <c r="B2323" s="397"/>
      <c r="C2323" s="362"/>
      <c r="D2323" s="362"/>
      <c r="E2323" s="362"/>
      <c r="F2323" s="390"/>
      <c r="G2323" s="390"/>
      <c r="H2323" s="390"/>
      <c r="I2323" s="390"/>
      <c r="J2323" s="390"/>
    </row>
    <row r="2324" spans="1:10" ht="15.75" customHeight="1">
      <c r="A2324" s="396"/>
      <c r="B2324" s="397"/>
      <c r="C2324" s="362"/>
      <c r="D2324" s="362"/>
      <c r="E2324" s="362"/>
      <c r="F2324" s="390"/>
      <c r="G2324" s="390"/>
      <c r="H2324" s="390"/>
      <c r="I2324" s="390"/>
      <c r="J2324" s="390"/>
    </row>
    <row r="2325" spans="1:10" ht="15.75" customHeight="1">
      <c r="A2325" s="396"/>
      <c r="B2325" s="397"/>
      <c r="C2325" s="362"/>
      <c r="D2325" s="362"/>
      <c r="E2325" s="362"/>
      <c r="F2325" s="390"/>
      <c r="G2325" s="390"/>
      <c r="H2325" s="390"/>
      <c r="I2325" s="390"/>
      <c r="J2325" s="390"/>
    </row>
    <row r="2326" spans="1:10" ht="15.75" customHeight="1">
      <c r="A2326" s="396"/>
      <c r="B2326" s="397"/>
      <c r="C2326" s="362"/>
      <c r="D2326" s="362"/>
      <c r="E2326" s="362"/>
      <c r="F2326" s="390"/>
      <c r="G2326" s="390"/>
      <c r="H2326" s="390"/>
      <c r="I2326" s="390"/>
      <c r="J2326" s="390"/>
    </row>
    <row r="2327" spans="1:10" ht="15.75" customHeight="1">
      <c r="A2327" s="396"/>
      <c r="B2327" s="397"/>
      <c r="C2327" s="362"/>
      <c r="D2327" s="362"/>
      <c r="E2327" s="362"/>
      <c r="F2327" s="390"/>
      <c r="G2327" s="390"/>
      <c r="H2327" s="390"/>
      <c r="I2327" s="390"/>
      <c r="J2327" s="390"/>
    </row>
    <row r="2328" spans="1:10" ht="15.75" customHeight="1">
      <c r="A2328" s="396"/>
      <c r="B2328" s="397"/>
      <c r="C2328" s="362"/>
      <c r="D2328" s="362"/>
      <c r="E2328" s="362"/>
      <c r="F2328" s="390"/>
      <c r="G2328" s="390"/>
      <c r="H2328" s="390"/>
      <c r="I2328" s="390"/>
      <c r="J2328" s="390"/>
    </row>
    <row r="2329" spans="1:10" ht="15.75" customHeight="1">
      <c r="A2329" s="396"/>
      <c r="B2329" s="397"/>
      <c r="C2329" s="362"/>
      <c r="D2329" s="362"/>
      <c r="E2329" s="362"/>
      <c r="F2329" s="390"/>
      <c r="G2329" s="390"/>
      <c r="H2329" s="390"/>
      <c r="I2329" s="390"/>
      <c r="J2329" s="390"/>
    </row>
    <row r="2330" spans="1:10" ht="15.75" customHeight="1">
      <c r="A2330" s="396"/>
      <c r="B2330" s="397"/>
      <c r="C2330" s="362"/>
      <c r="D2330" s="362"/>
      <c r="E2330" s="362"/>
      <c r="F2330" s="390"/>
      <c r="G2330" s="390"/>
      <c r="H2330" s="390"/>
      <c r="I2330" s="390"/>
      <c r="J2330" s="390"/>
    </row>
    <row r="2331" spans="1:10" ht="15.75" customHeight="1">
      <c r="A2331" s="396"/>
      <c r="B2331" s="397"/>
      <c r="C2331" s="362"/>
      <c r="D2331" s="362"/>
      <c r="E2331" s="362"/>
      <c r="F2331" s="390"/>
      <c r="G2331" s="390"/>
      <c r="H2331" s="390"/>
      <c r="I2331" s="390"/>
      <c r="J2331" s="390"/>
    </row>
    <row r="2332" spans="1:10" ht="15.75" customHeight="1">
      <c r="A2332" s="396"/>
      <c r="B2332" s="397"/>
      <c r="C2332" s="362"/>
      <c r="D2332" s="362"/>
      <c r="E2332" s="362"/>
      <c r="F2332" s="390"/>
      <c r="G2332" s="390"/>
      <c r="H2332" s="390"/>
      <c r="I2332" s="390"/>
      <c r="J2332" s="390"/>
    </row>
    <row r="2333" spans="1:10" ht="15.75" customHeight="1">
      <c r="A2333" s="396"/>
      <c r="B2333" s="397"/>
      <c r="C2333" s="362"/>
      <c r="D2333" s="362"/>
      <c r="E2333" s="362"/>
      <c r="F2333" s="390"/>
      <c r="G2333" s="390"/>
      <c r="H2333" s="390"/>
      <c r="I2333" s="390"/>
      <c r="J2333" s="390"/>
    </row>
    <row r="2334" spans="1:10" ht="15.75" customHeight="1">
      <c r="A2334" s="396"/>
      <c r="B2334" s="397"/>
      <c r="C2334" s="362"/>
      <c r="D2334" s="362"/>
      <c r="E2334" s="362"/>
      <c r="F2334" s="390"/>
      <c r="G2334" s="390"/>
      <c r="H2334" s="390"/>
      <c r="I2334" s="390"/>
      <c r="J2334" s="390"/>
    </row>
    <row r="2335" spans="1:10" ht="15.75" customHeight="1">
      <c r="A2335" s="396"/>
      <c r="B2335" s="397"/>
      <c r="C2335" s="362"/>
      <c r="D2335" s="362"/>
      <c r="E2335" s="362"/>
      <c r="F2335" s="390"/>
      <c r="G2335" s="390"/>
      <c r="H2335" s="390"/>
      <c r="I2335" s="390"/>
      <c r="J2335" s="390"/>
    </row>
    <row r="2336" spans="1:10" ht="15.75" customHeight="1">
      <c r="A2336" s="396"/>
      <c r="B2336" s="397"/>
      <c r="C2336" s="362"/>
      <c r="D2336" s="362"/>
      <c r="E2336" s="362"/>
      <c r="F2336" s="390"/>
      <c r="G2336" s="390"/>
      <c r="H2336" s="390"/>
      <c r="I2336" s="390"/>
      <c r="J2336" s="390"/>
    </row>
    <row r="2337" spans="1:10" ht="15.75" customHeight="1">
      <c r="A2337" s="396"/>
      <c r="B2337" s="397"/>
      <c r="C2337" s="362"/>
      <c r="D2337" s="362"/>
      <c r="E2337" s="362"/>
      <c r="F2337" s="390"/>
      <c r="G2337" s="390"/>
      <c r="H2337" s="390"/>
      <c r="I2337" s="390"/>
      <c r="J2337" s="390"/>
    </row>
    <row r="2338" spans="1:10" ht="15.75" customHeight="1">
      <c r="A2338" s="396"/>
      <c r="B2338" s="397"/>
      <c r="C2338" s="362"/>
      <c r="D2338" s="362"/>
      <c r="E2338" s="362"/>
      <c r="F2338" s="390"/>
      <c r="G2338" s="390"/>
      <c r="H2338" s="390"/>
      <c r="I2338" s="390"/>
      <c r="J2338" s="390"/>
    </row>
    <row r="2339" spans="1:10" ht="15.75" customHeight="1">
      <c r="A2339" s="396"/>
      <c r="B2339" s="397"/>
      <c r="C2339" s="362"/>
      <c r="D2339" s="362"/>
      <c r="E2339" s="362"/>
      <c r="F2339" s="390"/>
      <c r="G2339" s="390"/>
      <c r="H2339" s="390"/>
      <c r="I2339" s="390"/>
      <c r="J2339" s="390"/>
    </row>
    <row r="2340" spans="1:10" ht="15.75" customHeight="1">
      <c r="A2340" s="396"/>
      <c r="B2340" s="397"/>
      <c r="C2340" s="362"/>
      <c r="D2340" s="362"/>
      <c r="E2340" s="362"/>
      <c r="F2340" s="390"/>
      <c r="G2340" s="390"/>
      <c r="H2340" s="390"/>
      <c r="I2340" s="390"/>
      <c r="J2340" s="390"/>
    </row>
    <row r="2341" spans="1:10" ht="15.75" customHeight="1">
      <c r="A2341" s="396"/>
      <c r="B2341" s="397"/>
      <c r="C2341" s="362"/>
      <c r="D2341" s="362"/>
      <c r="E2341" s="362"/>
      <c r="F2341" s="390"/>
      <c r="G2341" s="390"/>
      <c r="H2341" s="390"/>
      <c r="I2341" s="390"/>
      <c r="J2341" s="390"/>
    </row>
    <row r="2342" spans="1:10" ht="15.75" customHeight="1">
      <c r="A2342" s="396"/>
      <c r="B2342" s="397"/>
      <c r="C2342" s="362"/>
      <c r="D2342" s="362"/>
      <c r="E2342" s="362"/>
      <c r="F2342" s="390"/>
      <c r="G2342" s="390"/>
      <c r="H2342" s="390"/>
      <c r="I2342" s="390"/>
      <c r="J2342" s="390"/>
    </row>
    <row r="2343" spans="1:10" ht="15.75" customHeight="1">
      <c r="A2343" s="396"/>
      <c r="B2343" s="397"/>
      <c r="C2343" s="362"/>
      <c r="D2343" s="362"/>
      <c r="E2343" s="362"/>
      <c r="F2343" s="390"/>
      <c r="G2343" s="390"/>
      <c r="H2343" s="390"/>
      <c r="I2343" s="390"/>
      <c r="J2343" s="390"/>
    </row>
    <row r="2344" spans="1:10" ht="15.75" customHeight="1">
      <c r="A2344" s="396"/>
      <c r="B2344" s="397"/>
      <c r="C2344" s="362"/>
      <c r="D2344" s="362"/>
      <c r="E2344" s="362"/>
      <c r="F2344" s="390"/>
      <c r="G2344" s="390"/>
      <c r="H2344" s="390"/>
      <c r="I2344" s="390"/>
      <c r="J2344" s="390"/>
    </row>
    <row r="2345" spans="1:10" ht="15.75" customHeight="1">
      <c r="A2345" s="396"/>
      <c r="B2345" s="397"/>
      <c r="C2345" s="362"/>
      <c r="D2345" s="362"/>
      <c r="E2345" s="362"/>
      <c r="F2345" s="390"/>
      <c r="G2345" s="390"/>
      <c r="H2345" s="390"/>
      <c r="I2345" s="390"/>
      <c r="J2345" s="390"/>
    </row>
    <row r="2346" spans="1:10" ht="15.75" customHeight="1">
      <c r="A2346" s="396"/>
      <c r="B2346" s="397"/>
      <c r="C2346" s="362"/>
      <c r="D2346" s="362"/>
      <c r="E2346" s="362"/>
      <c r="F2346" s="390"/>
      <c r="G2346" s="390"/>
      <c r="H2346" s="390"/>
      <c r="I2346" s="390"/>
      <c r="J2346" s="390"/>
    </row>
    <row r="2347" spans="1:10" ht="15.75" customHeight="1">
      <c r="A2347" s="396"/>
      <c r="B2347" s="397"/>
      <c r="C2347" s="362"/>
      <c r="D2347" s="362"/>
      <c r="E2347" s="362"/>
      <c r="F2347" s="390"/>
      <c r="G2347" s="390"/>
      <c r="H2347" s="390"/>
      <c r="I2347" s="390"/>
      <c r="J2347" s="390"/>
    </row>
    <row r="2348" spans="1:10" ht="15.75" customHeight="1">
      <c r="A2348" s="396"/>
      <c r="B2348" s="397"/>
      <c r="C2348" s="362"/>
      <c r="D2348" s="362"/>
      <c r="E2348" s="362"/>
      <c r="F2348" s="390"/>
      <c r="G2348" s="390"/>
      <c r="H2348" s="390"/>
      <c r="I2348" s="390"/>
      <c r="J2348" s="390"/>
    </row>
    <row r="2349" spans="1:10" ht="15.75" customHeight="1">
      <c r="A2349" s="396"/>
      <c r="B2349" s="397"/>
      <c r="C2349" s="362"/>
      <c r="D2349" s="362"/>
      <c r="E2349" s="362"/>
      <c r="F2349" s="390"/>
      <c r="G2349" s="390"/>
      <c r="H2349" s="390"/>
      <c r="I2349" s="390"/>
      <c r="J2349" s="390"/>
    </row>
    <row r="2350" spans="1:10" ht="15.75" customHeight="1">
      <c r="A2350" s="396"/>
      <c r="B2350" s="397"/>
      <c r="C2350" s="362"/>
      <c r="D2350" s="362"/>
      <c r="E2350" s="362"/>
      <c r="F2350" s="390"/>
      <c r="G2350" s="390"/>
      <c r="H2350" s="390"/>
      <c r="I2350" s="390"/>
      <c r="J2350" s="390"/>
    </row>
    <row r="2351" spans="1:10" ht="15.75" customHeight="1">
      <c r="A2351" s="396"/>
      <c r="B2351" s="397"/>
      <c r="C2351" s="362"/>
      <c r="D2351" s="362"/>
      <c r="E2351" s="362"/>
      <c r="F2351" s="390"/>
      <c r="G2351" s="390"/>
      <c r="H2351" s="390"/>
      <c r="I2351" s="390"/>
      <c r="J2351" s="390"/>
    </row>
    <row r="2352" spans="1:10" ht="15.75" customHeight="1">
      <c r="A2352" s="396"/>
      <c r="B2352" s="397"/>
      <c r="C2352" s="362"/>
      <c r="D2352" s="362"/>
      <c r="E2352" s="362"/>
      <c r="F2352" s="390"/>
      <c r="G2352" s="390"/>
      <c r="H2352" s="390"/>
      <c r="I2352" s="390"/>
      <c r="J2352" s="390"/>
    </row>
    <row r="2353" spans="1:10" ht="15.75" customHeight="1">
      <c r="A2353" s="396"/>
      <c r="B2353" s="397"/>
      <c r="C2353" s="362"/>
      <c r="D2353" s="362"/>
      <c r="E2353" s="362"/>
      <c r="F2353" s="390"/>
      <c r="G2353" s="390"/>
      <c r="H2353" s="390"/>
      <c r="I2353" s="390"/>
      <c r="J2353" s="390"/>
    </row>
    <row r="2354" spans="1:10" ht="15.75" customHeight="1">
      <c r="A2354" s="396"/>
      <c r="B2354" s="397"/>
      <c r="C2354" s="362"/>
      <c r="D2354" s="362"/>
      <c r="E2354" s="362"/>
      <c r="F2354" s="390"/>
      <c r="G2354" s="390"/>
      <c r="H2354" s="390"/>
      <c r="I2354" s="390"/>
      <c r="J2354" s="390"/>
    </row>
    <row r="2355" spans="1:10" ht="15.75" customHeight="1">
      <c r="A2355" s="396"/>
      <c r="B2355" s="397"/>
      <c r="C2355" s="362"/>
      <c r="D2355" s="362"/>
      <c r="E2355" s="362"/>
      <c r="F2355" s="390"/>
      <c r="G2355" s="390"/>
      <c r="H2355" s="390"/>
      <c r="I2355" s="390"/>
      <c r="J2355" s="390"/>
    </row>
    <row r="2356" spans="1:10" ht="15.75" customHeight="1">
      <c r="A2356" s="396"/>
      <c r="B2356" s="397"/>
      <c r="C2356" s="362"/>
      <c r="D2356" s="362"/>
      <c r="E2356" s="362"/>
      <c r="F2356" s="390"/>
      <c r="G2356" s="390"/>
      <c r="H2356" s="390"/>
      <c r="I2356" s="390"/>
      <c r="J2356" s="390"/>
    </row>
    <row r="2357" spans="1:10" ht="15.75" customHeight="1">
      <c r="A2357" s="396"/>
      <c r="B2357" s="397"/>
      <c r="C2357" s="362"/>
      <c r="D2357" s="362"/>
      <c r="E2357" s="362"/>
      <c r="F2357" s="390"/>
      <c r="G2357" s="390"/>
      <c r="H2357" s="390"/>
      <c r="I2357" s="390"/>
      <c r="J2357" s="390"/>
    </row>
    <row r="2358" spans="1:10" ht="15.75" customHeight="1">
      <c r="A2358" s="396"/>
      <c r="B2358" s="397"/>
      <c r="C2358" s="362"/>
      <c r="D2358" s="362"/>
      <c r="E2358" s="362"/>
      <c r="F2358" s="390"/>
      <c r="G2358" s="390"/>
      <c r="H2358" s="390"/>
      <c r="I2358" s="390"/>
      <c r="J2358" s="390"/>
    </row>
    <row r="2359" spans="1:10" ht="15.75" customHeight="1">
      <c r="A2359" s="396"/>
      <c r="B2359" s="397"/>
      <c r="C2359" s="362"/>
      <c r="D2359" s="362"/>
      <c r="E2359" s="362"/>
      <c r="F2359" s="390"/>
      <c r="G2359" s="390"/>
      <c r="H2359" s="390"/>
      <c r="I2359" s="390"/>
      <c r="J2359" s="390"/>
    </row>
    <row r="2360" spans="1:10" ht="15.75" customHeight="1">
      <c r="A2360" s="396"/>
      <c r="B2360" s="397"/>
      <c r="C2360" s="362"/>
      <c r="D2360" s="362"/>
      <c r="E2360" s="362"/>
      <c r="F2360" s="390"/>
      <c r="G2360" s="390"/>
      <c r="H2360" s="390"/>
      <c r="I2360" s="390"/>
      <c r="J2360" s="390"/>
    </row>
    <row r="2361" spans="1:10" ht="15.75" customHeight="1">
      <c r="A2361" s="396"/>
      <c r="B2361" s="397"/>
      <c r="C2361" s="362"/>
      <c r="D2361" s="362"/>
      <c r="E2361" s="362"/>
      <c r="F2361" s="390"/>
      <c r="G2361" s="390"/>
      <c r="H2361" s="390"/>
      <c r="I2361" s="390"/>
      <c r="J2361" s="390"/>
    </row>
    <row r="2362" spans="1:10" ht="15.75" customHeight="1">
      <c r="A2362" s="396"/>
      <c r="B2362" s="397"/>
      <c r="C2362" s="362"/>
      <c r="D2362" s="362"/>
      <c r="E2362" s="362"/>
      <c r="F2362" s="390"/>
      <c r="G2362" s="390"/>
      <c r="H2362" s="390"/>
      <c r="I2362" s="390"/>
      <c r="J2362" s="390"/>
    </row>
    <row r="2363" spans="1:10" ht="15.75" customHeight="1">
      <c r="A2363" s="396"/>
      <c r="B2363" s="397"/>
      <c r="C2363" s="362"/>
      <c r="D2363" s="362"/>
      <c r="E2363" s="362"/>
      <c r="F2363" s="390"/>
      <c r="G2363" s="390"/>
      <c r="H2363" s="390"/>
      <c r="I2363" s="390"/>
      <c r="J2363" s="390"/>
    </row>
    <row r="2364" spans="1:10" ht="15.75" customHeight="1">
      <c r="A2364" s="396"/>
      <c r="B2364" s="397"/>
      <c r="C2364" s="362"/>
      <c r="D2364" s="362"/>
      <c r="E2364" s="362"/>
      <c r="F2364" s="390"/>
      <c r="G2364" s="390"/>
      <c r="H2364" s="390"/>
      <c r="I2364" s="390"/>
      <c r="J2364" s="390"/>
    </row>
    <row r="2365" spans="1:10" ht="15.75" customHeight="1">
      <c r="A2365" s="396"/>
      <c r="B2365" s="397"/>
      <c r="C2365" s="362"/>
      <c r="D2365" s="362"/>
      <c r="E2365" s="362"/>
      <c r="F2365" s="390"/>
      <c r="G2365" s="390"/>
      <c r="H2365" s="390"/>
      <c r="I2365" s="390"/>
      <c r="J2365" s="390"/>
    </row>
    <row r="2366" spans="1:10" ht="15.75" customHeight="1">
      <c r="A2366" s="396"/>
      <c r="B2366" s="397"/>
      <c r="C2366" s="362"/>
      <c r="D2366" s="362"/>
      <c r="E2366" s="362"/>
      <c r="F2366" s="390"/>
      <c r="G2366" s="390"/>
      <c r="H2366" s="390"/>
      <c r="I2366" s="390"/>
      <c r="J2366" s="390"/>
    </row>
    <row r="2367" spans="1:10" ht="15.75" customHeight="1">
      <c r="A2367" s="396"/>
      <c r="B2367" s="397"/>
      <c r="C2367" s="362"/>
      <c r="D2367" s="362"/>
      <c r="E2367" s="362"/>
      <c r="F2367" s="390"/>
      <c r="G2367" s="390"/>
      <c r="H2367" s="390"/>
      <c r="I2367" s="390"/>
      <c r="J2367" s="390"/>
    </row>
    <row r="2368" spans="1:10" ht="15.75" customHeight="1">
      <c r="A2368" s="396"/>
      <c r="B2368" s="397"/>
      <c r="C2368" s="362"/>
      <c r="D2368" s="362"/>
      <c r="E2368" s="362"/>
      <c r="F2368" s="390"/>
      <c r="G2368" s="390"/>
      <c r="H2368" s="390"/>
      <c r="I2368" s="390"/>
      <c r="J2368" s="390"/>
    </row>
    <row r="2369" spans="1:10" ht="15.75" customHeight="1">
      <c r="A2369" s="396"/>
      <c r="B2369" s="397"/>
      <c r="C2369" s="362"/>
      <c r="D2369" s="362"/>
      <c r="E2369" s="362"/>
      <c r="F2369" s="390"/>
      <c r="G2369" s="390"/>
      <c r="H2369" s="390"/>
      <c r="I2369" s="390"/>
      <c r="J2369" s="390"/>
    </row>
    <row r="2370" spans="1:10" ht="15.75" customHeight="1">
      <c r="A2370" s="396"/>
      <c r="B2370" s="397"/>
      <c r="C2370" s="362"/>
      <c r="D2370" s="362"/>
      <c r="E2370" s="362"/>
      <c r="F2370" s="390"/>
      <c r="G2370" s="390"/>
      <c r="H2370" s="390"/>
      <c r="I2370" s="390"/>
      <c r="J2370" s="390"/>
    </row>
    <row r="2371" spans="1:10" ht="15.75" customHeight="1">
      <c r="A2371" s="396"/>
      <c r="B2371" s="397"/>
      <c r="C2371" s="362"/>
      <c r="D2371" s="362"/>
      <c r="E2371" s="362"/>
      <c r="F2371" s="390"/>
      <c r="G2371" s="390"/>
      <c r="H2371" s="390"/>
      <c r="I2371" s="390"/>
      <c r="J2371" s="390"/>
    </row>
    <row r="2372" spans="1:10" ht="15.75" customHeight="1">
      <c r="A2372" s="396"/>
      <c r="B2372" s="397"/>
      <c r="C2372" s="362"/>
      <c r="D2372" s="362"/>
      <c r="E2372" s="362"/>
      <c r="F2372" s="390"/>
      <c r="G2372" s="390"/>
      <c r="H2372" s="390"/>
      <c r="I2372" s="390"/>
      <c r="J2372" s="390"/>
    </row>
    <row r="2373" spans="1:10" ht="15.75" customHeight="1">
      <c r="A2373" s="396"/>
      <c r="B2373" s="397"/>
      <c r="C2373" s="362"/>
      <c r="D2373" s="362"/>
      <c r="E2373" s="362"/>
      <c r="F2373" s="390"/>
      <c r="G2373" s="390"/>
      <c r="H2373" s="390"/>
      <c r="I2373" s="390"/>
      <c r="J2373" s="390"/>
    </row>
    <row r="2374" spans="1:10" ht="15.75" customHeight="1">
      <c r="A2374" s="396"/>
      <c r="B2374" s="397"/>
      <c r="C2374" s="362"/>
      <c r="D2374" s="362"/>
      <c r="E2374" s="362"/>
      <c r="F2374" s="390"/>
      <c r="G2374" s="390"/>
      <c r="H2374" s="390"/>
      <c r="I2374" s="390"/>
      <c r="J2374" s="390"/>
    </row>
    <row r="2375" spans="1:10" ht="15.75" customHeight="1">
      <c r="A2375" s="396"/>
      <c r="B2375" s="397"/>
      <c r="C2375" s="362"/>
      <c r="D2375" s="362"/>
      <c r="E2375" s="362"/>
      <c r="F2375" s="390"/>
      <c r="G2375" s="390"/>
      <c r="H2375" s="390"/>
      <c r="I2375" s="390"/>
      <c r="J2375" s="390"/>
    </row>
    <row r="2376" spans="1:10" ht="15.75" customHeight="1">
      <c r="A2376" s="396"/>
      <c r="B2376" s="397"/>
      <c r="C2376" s="362"/>
      <c r="D2376" s="362"/>
      <c r="E2376" s="362"/>
      <c r="F2376" s="390"/>
      <c r="G2376" s="390"/>
      <c r="H2376" s="390"/>
      <c r="I2376" s="390"/>
      <c r="J2376" s="390"/>
    </row>
    <row r="2377" spans="1:10" ht="15.75" customHeight="1">
      <c r="A2377" s="396"/>
      <c r="B2377" s="397"/>
      <c r="C2377" s="362"/>
      <c r="D2377" s="362"/>
      <c r="E2377" s="362"/>
      <c r="F2377" s="390"/>
      <c r="G2377" s="390"/>
      <c r="H2377" s="390"/>
      <c r="I2377" s="390"/>
      <c r="J2377" s="390"/>
    </row>
    <row r="2378" spans="1:10" ht="15.75" customHeight="1">
      <c r="A2378" s="396"/>
      <c r="B2378" s="397"/>
      <c r="C2378" s="362"/>
      <c r="D2378" s="362"/>
      <c r="E2378" s="362"/>
      <c r="F2378" s="390"/>
      <c r="G2378" s="390"/>
      <c r="H2378" s="390"/>
      <c r="I2378" s="390"/>
      <c r="J2378" s="390"/>
    </row>
    <row r="2379" spans="1:10" ht="15.75" customHeight="1">
      <c r="A2379" s="396"/>
      <c r="B2379" s="397"/>
      <c r="C2379" s="362"/>
      <c r="D2379" s="362"/>
      <c r="E2379" s="362"/>
      <c r="F2379" s="390"/>
      <c r="G2379" s="390"/>
      <c r="H2379" s="390"/>
      <c r="I2379" s="390"/>
      <c r="J2379" s="390"/>
    </row>
    <row r="2380" spans="1:10" ht="15.75" customHeight="1">
      <c r="A2380" s="396"/>
      <c r="B2380" s="397"/>
      <c r="C2380" s="362"/>
      <c r="D2380" s="362"/>
      <c r="E2380" s="362"/>
      <c r="F2380" s="390"/>
      <c r="G2380" s="390"/>
      <c r="H2380" s="390"/>
      <c r="I2380" s="390"/>
      <c r="J2380" s="390"/>
    </row>
    <row r="2381" spans="1:10" ht="15.75" customHeight="1">
      <c r="A2381" s="396"/>
      <c r="B2381" s="397"/>
      <c r="C2381" s="362"/>
      <c r="D2381" s="362"/>
      <c r="E2381" s="362"/>
      <c r="F2381" s="390"/>
      <c r="G2381" s="390"/>
      <c r="H2381" s="390"/>
      <c r="I2381" s="390"/>
      <c r="J2381" s="390"/>
    </row>
    <row r="2382" spans="1:10" ht="15.75" customHeight="1">
      <c r="A2382" s="396"/>
      <c r="B2382" s="397"/>
      <c r="C2382" s="362"/>
      <c r="D2382" s="362"/>
      <c r="E2382" s="362"/>
      <c r="F2382" s="390"/>
      <c r="G2382" s="390"/>
      <c r="H2382" s="390"/>
      <c r="I2382" s="390"/>
      <c r="J2382" s="390"/>
    </row>
    <row r="2383" spans="1:10" ht="15.75" customHeight="1">
      <c r="A2383" s="396"/>
      <c r="B2383" s="397"/>
      <c r="C2383" s="362"/>
      <c r="D2383" s="362"/>
      <c r="E2383" s="362"/>
      <c r="F2383" s="390"/>
      <c r="G2383" s="390"/>
      <c r="H2383" s="390"/>
      <c r="I2383" s="390"/>
      <c r="J2383" s="390"/>
    </row>
    <row r="2384" spans="1:10" ht="15.75" customHeight="1">
      <c r="A2384" s="396"/>
      <c r="B2384" s="397"/>
      <c r="C2384" s="362"/>
      <c r="D2384" s="362"/>
      <c r="E2384" s="362"/>
      <c r="F2384" s="390"/>
      <c r="G2384" s="390"/>
      <c r="H2384" s="390"/>
      <c r="I2384" s="390"/>
      <c r="J2384" s="390"/>
    </row>
    <row r="2385" spans="1:10" ht="15.75" customHeight="1">
      <c r="A2385" s="396"/>
      <c r="B2385" s="397"/>
      <c r="C2385" s="362"/>
      <c r="D2385" s="362"/>
      <c r="E2385" s="362"/>
      <c r="F2385" s="390"/>
      <c r="G2385" s="390"/>
      <c r="H2385" s="390"/>
      <c r="I2385" s="390"/>
      <c r="J2385" s="390"/>
    </row>
    <row r="2386" spans="1:10" ht="15.75" customHeight="1">
      <c r="A2386" s="396"/>
      <c r="B2386" s="397"/>
      <c r="C2386" s="362"/>
      <c r="D2386" s="362"/>
      <c r="E2386" s="362"/>
      <c r="F2386" s="390"/>
      <c r="G2386" s="390"/>
      <c r="H2386" s="390"/>
      <c r="I2386" s="390"/>
      <c r="J2386" s="390"/>
    </row>
    <row r="2387" spans="1:10" ht="15.75" customHeight="1">
      <c r="A2387" s="396"/>
      <c r="B2387" s="397"/>
      <c r="C2387" s="362"/>
      <c r="D2387" s="362"/>
      <c r="E2387" s="362"/>
      <c r="F2387" s="390"/>
      <c r="G2387" s="390"/>
      <c r="H2387" s="390"/>
      <c r="I2387" s="390"/>
      <c r="J2387" s="390"/>
    </row>
    <row r="2388" spans="1:10" ht="15.75" customHeight="1">
      <c r="A2388" s="396"/>
      <c r="B2388" s="397"/>
      <c r="C2388" s="362"/>
      <c r="D2388" s="362"/>
      <c r="E2388" s="362"/>
      <c r="F2388" s="390"/>
      <c r="G2388" s="390"/>
      <c r="H2388" s="390"/>
      <c r="I2388" s="390"/>
      <c r="J2388" s="390"/>
    </row>
    <row r="2389" spans="1:10" ht="15.75" customHeight="1">
      <c r="A2389" s="396"/>
      <c r="B2389" s="397"/>
      <c r="C2389" s="362"/>
      <c r="D2389" s="362"/>
      <c r="E2389" s="362"/>
      <c r="F2389" s="390"/>
      <c r="G2389" s="390"/>
      <c r="H2389" s="390"/>
      <c r="I2389" s="390"/>
      <c r="J2389" s="390"/>
    </row>
    <row r="2390" spans="1:10" ht="15.75" customHeight="1">
      <c r="A2390" s="396"/>
      <c r="B2390" s="397"/>
      <c r="C2390" s="362"/>
      <c r="D2390" s="362"/>
      <c r="E2390" s="362"/>
      <c r="F2390" s="390"/>
      <c r="G2390" s="390"/>
      <c r="H2390" s="390"/>
      <c r="I2390" s="390"/>
      <c r="J2390" s="390"/>
    </row>
    <row r="2391" spans="1:10" ht="15.75" customHeight="1">
      <c r="A2391" s="396"/>
      <c r="B2391" s="397"/>
      <c r="C2391" s="362"/>
      <c r="D2391" s="362"/>
      <c r="E2391" s="362"/>
      <c r="F2391" s="390"/>
      <c r="G2391" s="390"/>
      <c r="H2391" s="390"/>
      <c r="I2391" s="390"/>
      <c r="J2391" s="390"/>
    </row>
    <row r="2392" spans="1:10" ht="15.75" customHeight="1">
      <c r="A2392" s="396"/>
      <c r="B2392" s="397"/>
      <c r="C2392" s="362"/>
      <c r="D2392" s="362"/>
      <c r="E2392" s="362"/>
      <c r="F2392" s="390"/>
      <c r="G2392" s="390"/>
      <c r="H2392" s="390"/>
      <c r="I2392" s="390"/>
      <c r="J2392" s="390"/>
    </row>
    <row r="2393" spans="1:10" ht="15.75" customHeight="1">
      <c r="A2393" s="396"/>
      <c r="B2393" s="397"/>
      <c r="C2393" s="362"/>
      <c r="D2393" s="362"/>
      <c r="E2393" s="362"/>
      <c r="F2393" s="390"/>
      <c r="G2393" s="390"/>
      <c r="H2393" s="390"/>
      <c r="I2393" s="390"/>
      <c r="J2393" s="390"/>
    </row>
    <row r="2394" spans="1:10" ht="15.75" customHeight="1">
      <c r="A2394" s="396"/>
      <c r="B2394" s="397"/>
      <c r="C2394" s="362"/>
      <c r="D2394" s="362"/>
      <c r="E2394" s="362"/>
      <c r="F2394" s="390"/>
      <c r="G2394" s="390"/>
      <c r="H2394" s="390"/>
      <c r="I2394" s="390"/>
      <c r="J2394" s="390"/>
    </row>
    <row r="2395" spans="1:10" ht="15.75" customHeight="1">
      <c r="A2395" s="396"/>
      <c r="B2395" s="397"/>
      <c r="C2395" s="362"/>
      <c r="D2395" s="362"/>
      <c r="E2395" s="362"/>
      <c r="F2395" s="390"/>
      <c r="G2395" s="390"/>
      <c r="H2395" s="390"/>
      <c r="I2395" s="390"/>
      <c r="J2395" s="390"/>
    </row>
    <row r="2396" spans="1:10" ht="15.75" customHeight="1">
      <c r="A2396" s="396"/>
      <c r="B2396" s="397"/>
      <c r="C2396" s="362"/>
      <c r="D2396" s="362"/>
      <c r="E2396" s="362"/>
      <c r="F2396" s="390"/>
      <c r="G2396" s="390"/>
      <c r="H2396" s="390"/>
      <c r="I2396" s="390"/>
      <c r="J2396" s="390"/>
    </row>
    <row r="2397" spans="1:10" ht="15.75" customHeight="1">
      <c r="A2397" s="396"/>
      <c r="B2397" s="397"/>
      <c r="C2397" s="362"/>
      <c r="D2397" s="362"/>
      <c r="E2397" s="362"/>
      <c r="F2397" s="390"/>
      <c r="G2397" s="390"/>
      <c r="H2397" s="390"/>
      <c r="I2397" s="390"/>
      <c r="J2397" s="390"/>
    </row>
    <row r="2398" spans="1:10" ht="15.75" customHeight="1">
      <c r="A2398" s="396"/>
      <c r="B2398" s="397"/>
      <c r="C2398" s="362"/>
      <c r="D2398" s="362"/>
      <c r="E2398" s="362"/>
      <c r="F2398" s="390"/>
      <c r="G2398" s="390"/>
      <c r="H2398" s="390"/>
      <c r="I2398" s="390"/>
      <c r="J2398" s="390"/>
    </row>
    <row r="2399" spans="1:10" ht="15.75" customHeight="1">
      <c r="A2399" s="396"/>
      <c r="B2399" s="397"/>
      <c r="C2399" s="362"/>
      <c r="D2399" s="362"/>
      <c r="E2399" s="362"/>
      <c r="F2399" s="390"/>
      <c r="G2399" s="390"/>
      <c r="H2399" s="390"/>
      <c r="I2399" s="390"/>
      <c r="J2399" s="390"/>
    </row>
    <row r="2400" spans="1:10" ht="15.75" customHeight="1">
      <c r="A2400" s="396"/>
      <c r="B2400" s="397"/>
      <c r="C2400" s="362"/>
      <c r="D2400" s="362"/>
      <c r="E2400" s="362"/>
      <c r="F2400" s="390"/>
      <c r="G2400" s="390"/>
      <c r="H2400" s="390"/>
      <c r="I2400" s="390"/>
      <c r="J2400" s="390"/>
    </row>
    <row r="2401" spans="1:10" ht="15.75" customHeight="1">
      <c r="A2401" s="396"/>
      <c r="B2401" s="397"/>
      <c r="C2401" s="362"/>
      <c r="D2401" s="362"/>
      <c r="E2401" s="362"/>
      <c r="F2401" s="390"/>
      <c r="G2401" s="390"/>
      <c r="H2401" s="390"/>
      <c r="I2401" s="390"/>
      <c r="J2401" s="390"/>
    </row>
    <row r="2402" spans="1:10" ht="15.75" customHeight="1">
      <c r="A2402" s="396"/>
      <c r="B2402" s="397"/>
      <c r="C2402" s="362"/>
      <c r="D2402" s="362"/>
      <c r="E2402" s="362"/>
      <c r="F2402" s="390"/>
      <c r="G2402" s="390"/>
      <c r="H2402" s="390"/>
      <c r="I2402" s="390"/>
      <c r="J2402" s="390"/>
    </row>
    <row r="2403" spans="1:10" ht="15.75" customHeight="1">
      <c r="A2403" s="396"/>
      <c r="B2403" s="397"/>
      <c r="C2403" s="362"/>
      <c r="D2403" s="362"/>
      <c r="E2403" s="362"/>
      <c r="F2403" s="390"/>
      <c r="G2403" s="390"/>
      <c r="H2403" s="390"/>
      <c r="I2403" s="390"/>
      <c r="J2403" s="390"/>
    </row>
    <row r="2404" spans="1:10" ht="15.75" customHeight="1">
      <c r="A2404" s="396"/>
      <c r="B2404" s="397"/>
      <c r="C2404" s="362"/>
      <c r="D2404" s="362"/>
      <c r="E2404" s="362"/>
      <c r="F2404" s="390"/>
      <c r="G2404" s="390"/>
      <c r="H2404" s="390"/>
      <c r="I2404" s="390"/>
      <c r="J2404" s="390"/>
    </row>
    <row r="2405" spans="1:10" ht="15.75" customHeight="1">
      <c r="A2405" s="396"/>
      <c r="B2405" s="397"/>
      <c r="C2405" s="362"/>
      <c r="D2405" s="362"/>
      <c r="E2405" s="362"/>
      <c r="F2405" s="390"/>
      <c r="G2405" s="390"/>
      <c r="H2405" s="390"/>
      <c r="I2405" s="390"/>
      <c r="J2405" s="390"/>
    </row>
    <row r="2406" spans="1:10" ht="15.75" customHeight="1">
      <c r="A2406" s="396"/>
      <c r="B2406" s="397"/>
      <c r="C2406" s="362"/>
      <c r="D2406" s="362"/>
      <c r="E2406" s="362"/>
      <c r="F2406" s="390"/>
      <c r="G2406" s="390"/>
      <c r="H2406" s="390"/>
      <c r="I2406" s="390"/>
      <c r="J2406" s="390"/>
    </row>
    <row r="2407" spans="1:10" ht="15.75" customHeight="1">
      <c r="A2407" s="396"/>
      <c r="B2407" s="397"/>
      <c r="C2407" s="362"/>
      <c r="D2407" s="362"/>
      <c r="E2407" s="362"/>
      <c r="F2407" s="390"/>
      <c r="G2407" s="390"/>
      <c r="H2407" s="390"/>
      <c r="I2407" s="390"/>
      <c r="J2407" s="390"/>
    </row>
    <row r="2408" spans="1:10" ht="15.75" customHeight="1">
      <c r="A2408" s="396"/>
      <c r="B2408" s="397"/>
      <c r="C2408" s="362"/>
      <c r="D2408" s="362"/>
      <c r="E2408" s="362"/>
      <c r="F2408" s="390"/>
      <c r="G2408" s="390"/>
      <c r="H2408" s="390"/>
      <c r="I2408" s="390"/>
      <c r="J2408" s="390"/>
    </row>
    <row r="2409" spans="1:10" ht="15.75" customHeight="1">
      <c r="A2409" s="396"/>
      <c r="B2409" s="397"/>
      <c r="C2409" s="362"/>
      <c r="D2409" s="362"/>
      <c r="E2409" s="362"/>
      <c r="F2409" s="390"/>
      <c r="G2409" s="390"/>
      <c r="H2409" s="390"/>
      <c r="I2409" s="390"/>
      <c r="J2409" s="390"/>
    </row>
    <row r="2410" spans="1:10" ht="15.75" customHeight="1">
      <c r="A2410" s="396"/>
      <c r="B2410" s="397"/>
      <c r="C2410" s="362"/>
      <c r="D2410" s="362"/>
      <c r="E2410" s="362"/>
      <c r="F2410" s="390"/>
      <c r="G2410" s="390"/>
      <c r="H2410" s="390"/>
      <c r="I2410" s="390"/>
      <c r="J2410" s="390"/>
    </row>
    <row r="2411" spans="1:10" ht="15.75" customHeight="1">
      <c r="A2411" s="396"/>
      <c r="B2411" s="397"/>
      <c r="C2411" s="362"/>
      <c r="D2411" s="362"/>
      <c r="E2411" s="362"/>
      <c r="F2411" s="390"/>
      <c r="G2411" s="390"/>
      <c r="H2411" s="390"/>
      <c r="I2411" s="390"/>
      <c r="J2411" s="390"/>
    </row>
    <row r="2412" spans="1:10" ht="15.75" customHeight="1">
      <c r="A2412" s="396"/>
      <c r="B2412" s="397"/>
      <c r="C2412" s="362"/>
      <c r="D2412" s="362"/>
      <c r="E2412" s="362"/>
      <c r="F2412" s="390"/>
      <c r="G2412" s="390"/>
      <c r="H2412" s="390"/>
      <c r="I2412" s="390"/>
      <c r="J2412" s="390"/>
    </row>
    <row r="2413" spans="1:10" ht="15.75" customHeight="1">
      <c r="A2413" s="396"/>
      <c r="B2413" s="397"/>
      <c r="C2413" s="362"/>
      <c r="D2413" s="362"/>
      <c r="E2413" s="362"/>
      <c r="F2413" s="390"/>
      <c r="G2413" s="390"/>
      <c r="H2413" s="390"/>
      <c r="I2413" s="390"/>
      <c r="J2413" s="390"/>
    </row>
    <row r="2414" spans="1:10" ht="15.75" customHeight="1">
      <c r="A2414" s="396"/>
      <c r="B2414" s="397"/>
      <c r="C2414" s="362"/>
      <c r="D2414" s="362"/>
      <c r="E2414" s="362"/>
      <c r="F2414" s="390"/>
      <c r="G2414" s="390"/>
      <c r="H2414" s="390"/>
      <c r="I2414" s="390"/>
      <c r="J2414" s="390"/>
    </row>
    <row r="2415" spans="1:10" ht="15.75" customHeight="1">
      <c r="A2415" s="396"/>
      <c r="B2415" s="397"/>
      <c r="C2415" s="362"/>
      <c r="D2415" s="362"/>
      <c r="E2415" s="362"/>
      <c r="F2415" s="390"/>
      <c r="G2415" s="390"/>
      <c r="H2415" s="390"/>
      <c r="I2415" s="390"/>
      <c r="J2415" s="390"/>
    </row>
    <row r="2416" spans="1:10" ht="15.75" customHeight="1">
      <c r="A2416" s="396"/>
      <c r="B2416" s="397"/>
      <c r="C2416" s="362"/>
      <c r="D2416" s="362"/>
      <c r="E2416" s="362"/>
      <c r="F2416" s="390"/>
      <c r="G2416" s="390"/>
      <c r="H2416" s="390"/>
      <c r="I2416" s="390"/>
      <c r="J2416" s="390"/>
    </row>
    <row r="2417" spans="1:10" ht="15.75" customHeight="1">
      <c r="A2417" s="396"/>
      <c r="B2417" s="397"/>
      <c r="C2417" s="362"/>
      <c r="D2417" s="362"/>
      <c r="E2417" s="362"/>
      <c r="F2417" s="390"/>
      <c r="G2417" s="390"/>
      <c r="H2417" s="390"/>
      <c r="I2417" s="390"/>
      <c r="J2417" s="390"/>
    </row>
    <row r="2418" spans="1:10" ht="15.75" customHeight="1">
      <c r="A2418" s="396"/>
      <c r="B2418" s="397"/>
      <c r="C2418" s="362"/>
      <c r="D2418" s="362"/>
      <c r="E2418" s="362"/>
      <c r="F2418" s="390"/>
      <c r="G2418" s="390"/>
      <c r="H2418" s="390"/>
      <c r="I2418" s="390"/>
      <c r="J2418" s="390"/>
    </row>
    <row r="2419" spans="1:10" ht="15.75" customHeight="1">
      <c r="A2419" s="396"/>
      <c r="B2419" s="397"/>
      <c r="C2419" s="362"/>
      <c r="D2419" s="362"/>
      <c r="E2419" s="362"/>
      <c r="F2419" s="390"/>
      <c r="G2419" s="390"/>
      <c r="H2419" s="390"/>
      <c r="I2419" s="390"/>
      <c r="J2419" s="390"/>
    </row>
    <row r="2420" spans="1:10" ht="15.75" customHeight="1">
      <c r="A2420" s="396"/>
      <c r="B2420" s="397"/>
      <c r="C2420" s="362"/>
      <c r="D2420" s="362"/>
      <c r="E2420" s="362"/>
      <c r="F2420" s="390"/>
      <c r="G2420" s="390"/>
      <c r="H2420" s="390"/>
      <c r="I2420" s="390"/>
      <c r="J2420" s="390"/>
    </row>
    <row r="2421" spans="1:10" ht="15.75" customHeight="1">
      <c r="A2421" s="396"/>
      <c r="B2421" s="397"/>
      <c r="C2421" s="362"/>
      <c r="D2421" s="362"/>
      <c r="E2421" s="362"/>
      <c r="F2421" s="390"/>
      <c r="G2421" s="390"/>
      <c r="H2421" s="390"/>
      <c r="I2421" s="390"/>
      <c r="J2421" s="390"/>
    </row>
    <row r="2422" spans="1:10" ht="15.75" customHeight="1">
      <c r="A2422" s="396"/>
      <c r="B2422" s="397"/>
      <c r="C2422" s="362"/>
      <c r="D2422" s="362"/>
      <c r="E2422" s="362"/>
      <c r="F2422" s="390"/>
      <c r="G2422" s="390"/>
      <c r="H2422" s="390"/>
      <c r="I2422" s="390"/>
      <c r="J2422" s="390"/>
    </row>
    <row r="2423" spans="1:10" ht="15.75" customHeight="1">
      <c r="A2423" s="396"/>
      <c r="B2423" s="397"/>
      <c r="C2423" s="362"/>
      <c r="D2423" s="362"/>
      <c r="E2423" s="362"/>
      <c r="F2423" s="390"/>
      <c r="G2423" s="390"/>
      <c r="H2423" s="390"/>
      <c r="I2423" s="390"/>
      <c r="J2423" s="390"/>
    </row>
    <row r="2424" spans="1:10" ht="15.75" customHeight="1">
      <c r="A2424" s="396"/>
      <c r="B2424" s="397"/>
      <c r="C2424" s="362"/>
      <c r="D2424" s="362"/>
      <c r="E2424" s="362"/>
      <c r="F2424" s="390"/>
      <c r="G2424" s="390"/>
      <c r="H2424" s="390"/>
      <c r="I2424" s="390"/>
      <c r="J2424" s="390"/>
    </row>
    <row r="2425" spans="1:10" ht="15.75" customHeight="1">
      <c r="A2425" s="396"/>
      <c r="B2425" s="397"/>
      <c r="C2425" s="362"/>
      <c r="D2425" s="362"/>
      <c r="E2425" s="362"/>
      <c r="F2425" s="390"/>
      <c r="G2425" s="390"/>
      <c r="H2425" s="390"/>
      <c r="I2425" s="390"/>
      <c r="J2425" s="390"/>
    </row>
    <row r="2426" spans="1:10" ht="15.75" customHeight="1">
      <c r="A2426" s="396"/>
      <c r="B2426" s="397"/>
      <c r="C2426" s="362"/>
      <c r="D2426" s="362"/>
      <c r="E2426" s="362"/>
      <c r="F2426" s="390"/>
      <c r="G2426" s="390"/>
      <c r="H2426" s="390"/>
      <c r="I2426" s="390"/>
      <c r="J2426" s="390"/>
    </row>
    <row r="2427" spans="1:10" ht="15.75" customHeight="1">
      <c r="A2427" s="396"/>
      <c r="B2427" s="397"/>
      <c r="C2427" s="362"/>
      <c r="D2427" s="362"/>
      <c r="E2427" s="362"/>
      <c r="F2427" s="390"/>
      <c r="G2427" s="390"/>
      <c r="H2427" s="390"/>
      <c r="I2427" s="390"/>
      <c r="J2427" s="390"/>
    </row>
    <row r="2428" spans="1:10" ht="15.75" customHeight="1">
      <c r="A2428" s="396"/>
      <c r="B2428" s="397"/>
      <c r="C2428" s="362"/>
      <c r="D2428" s="362"/>
      <c r="E2428" s="362"/>
      <c r="F2428" s="390"/>
      <c r="G2428" s="390"/>
      <c r="H2428" s="390"/>
      <c r="I2428" s="390"/>
      <c r="J2428" s="390"/>
    </row>
    <row r="2429" spans="1:10" ht="15.75" customHeight="1">
      <c r="A2429" s="396"/>
      <c r="B2429" s="397"/>
      <c r="C2429" s="362"/>
      <c r="D2429" s="362"/>
      <c r="E2429" s="362"/>
      <c r="F2429" s="390"/>
      <c r="G2429" s="390"/>
      <c r="H2429" s="390"/>
      <c r="I2429" s="390"/>
      <c r="J2429" s="390"/>
    </row>
    <row r="2430" spans="1:10" ht="15.75" customHeight="1">
      <c r="A2430" s="396"/>
      <c r="B2430" s="397"/>
      <c r="C2430" s="362"/>
      <c r="D2430" s="362"/>
      <c r="E2430" s="362"/>
      <c r="F2430" s="390"/>
      <c r="G2430" s="390"/>
      <c r="H2430" s="390"/>
      <c r="I2430" s="390"/>
      <c r="J2430" s="390"/>
    </row>
    <row r="2431" spans="1:10" ht="15.75" customHeight="1">
      <c r="A2431" s="396"/>
      <c r="B2431" s="397"/>
      <c r="C2431" s="362"/>
      <c r="D2431" s="362"/>
      <c r="E2431" s="362"/>
      <c r="F2431" s="390"/>
      <c r="G2431" s="390"/>
      <c r="H2431" s="390"/>
      <c r="I2431" s="390"/>
      <c r="J2431" s="390"/>
    </row>
    <row r="2432" spans="1:10" ht="15.75" customHeight="1">
      <c r="A2432" s="396"/>
      <c r="B2432" s="397"/>
      <c r="C2432" s="362"/>
      <c r="D2432" s="362"/>
      <c r="E2432" s="362"/>
      <c r="F2432" s="390"/>
      <c r="G2432" s="390"/>
      <c r="H2432" s="390"/>
      <c r="I2432" s="390"/>
      <c r="J2432" s="390"/>
    </row>
    <row r="2433" spans="1:10" ht="15.75" customHeight="1">
      <c r="A2433" s="396"/>
      <c r="B2433" s="397"/>
      <c r="C2433" s="362"/>
      <c r="D2433" s="362"/>
      <c r="E2433" s="362"/>
      <c r="F2433" s="390"/>
      <c r="G2433" s="390"/>
      <c r="H2433" s="390"/>
      <c r="I2433" s="390"/>
      <c r="J2433" s="390"/>
    </row>
    <row r="2434" spans="1:10" ht="15.75" customHeight="1">
      <c r="A2434" s="396"/>
      <c r="B2434" s="397"/>
      <c r="C2434" s="362"/>
      <c r="D2434" s="362"/>
      <c r="E2434" s="362"/>
      <c r="F2434" s="390"/>
      <c r="G2434" s="390"/>
      <c r="H2434" s="390"/>
      <c r="I2434" s="390"/>
      <c r="J2434" s="390"/>
    </row>
    <row r="2435" spans="1:10" ht="15.75" customHeight="1">
      <c r="A2435" s="396"/>
      <c r="B2435" s="397"/>
      <c r="C2435" s="362"/>
      <c r="D2435" s="362"/>
      <c r="E2435" s="362"/>
      <c r="F2435" s="390"/>
      <c r="G2435" s="390"/>
      <c r="H2435" s="390"/>
      <c r="I2435" s="390"/>
      <c r="J2435" s="390"/>
    </row>
    <row r="2436" spans="1:10" ht="15.75" customHeight="1">
      <c r="A2436" s="396"/>
      <c r="B2436" s="397"/>
      <c r="C2436" s="362"/>
      <c r="D2436" s="362"/>
      <c r="E2436" s="362"/>
      <c r="F2436" s="390"/>
      <c r="G2436" s="390"/>
      <c r="H2436" s="390"/>
      <c r="I2436" s="390"/>
      <c r="J2436" s="390"/>
    </row>
    <row r="2437" spans="1:10" ht="15.75" customHeight="1">
      <c r="A2437" s="396"/>
      <c r="B2437" s="397"/>
      <c r="C2437" s="362"/>
      <c r="D2437" s="362"/>
      <c r="E2437" s="362"/>
      <c r="F2437" s="390"/>
      <c r="G2437" s="390"/>
      <c r="H2437" s="390"/>
      <c r="I2437" s="390"/>
      <c r="J2437" s="390"/>
    </row>
    <row r="2438" spans="1:10" ht="15.75" customHeight="1">
      <c r="A2438" s="396"/>
      <c r="B2438" s="397"/>
      <c r="C2438" s="362"/>
      <c r="D2438" s="362"/>
      <c r="E2438" s="362"/>
      <c r="F2438" s="390"/>
      <c r="G2438" s="390"/>
      <c r="H2438" s="390"/>
      <c r="I2438" s="390"/>
      <c r="J2438" s="390"/>
    </row>
    <row r="2439" spans="1:10" ht="15.75" customHeight="1">
      <c r="A2439" s="396"/>
      <c r="B2439" s="397"/>
      <c r="C2439" s="362"/>
      <c r="D2439" s="362"/>
      <c r="E2439" s="362"/>
      <c r="F2439" s="390"/>
      <c r="G2439" s="390"/>
      <c r="H2439" s="390"/>
      <c r="I2439" s="390"/>
      <c r="J2439" s="390"/>
    </row>
    <row r="2440" spans="1:10" ht="15.75" customHeight="1">
      <c r="A2440" s="396"/>
      <c r="B2440" s="397"/>
      <c r="C2440" s="362"/>
      <c r="D2440" s="362"/>
      <c r="E2440" s="362"/>
      <c r="F2440" s="390"/>
      <c r="G2440" s="390"/>
      <c r="H2440" s="390"/>
      <c r="I2440" s="390"/>
      <c r="J2440" s="390"/>
    </row>
    <row r="2441" spans="1:10" ht="15.75" customHeight="1">
      <c r="A2441" s="396"/>
      <c r="B2441" s="397"/>
      <c r="C2441" s="362"/>
      <c r="D2441" s="362"/>
      <c r="E2441" s="362"/>
      <c r="F2441" s="390"/>
      <c r="G2441" s="390"/>
      <c r="H2441" s="390"/>
      <c r="I2441" s="390"/>
      <c r="J2441" s="390"/>
    </row>
    <row r="2442" spans="1:10" ht="15.75" customHeight="1">
      <c r="A2442" s="396"/>
      <c r="B2442" s="397"/>
      <c r="C2442" s="362"/>
      <c r="D2442" s="362"/>
      <c r="E2442" s="362"/>
      <c r="F2442" s="390"/>
      <c r="G2442" s="390"/>
      <c r="H2442" s="390"/>
      <c r="I2442" s="390"/>
      <c r="J2442" s="390"/>
    </row>
    <row r="2443" spans="1:10" ht="15.75" customHeight="1">
      <c r="A2443" s="396"/>
      <c r="B2443" s="397"/>
      <c r="C2443" s="362"/>
      <c r="D2443" s="362"/>
      <c r="E2443" s="362"/>
      <c r="F2443" s="390"/>
      <c r="G2443" s="390"/>
      <c r="H2443" s="390"/>
      <c r="I2443" s="390"/>
      <c r="J2443" s="390"/>
    </row>
    <row r="2444" spans="1:10" ht="15.75" customHeight="1">
      <c r="A2444" s="396"/>
      <c r="B2444" s="397"/>
      <c r="C2444" s="362"/>
      <c r="D2444" s="362"/>
      <c r="E2444" s="362"/>
      <c r="F2444" s="390"/>
      <c r="G2444" s="390"/>
      <c r="H2444" s="390"/>
      <c r="I2444" s="390"/>
      <c r="J2444" s="390"/>
    </row>
    <row r="2445" spans="1:10" ht="15.75" customHeight="1">
      <c r="A2445" s="396"/>
      <c r="B2445" s="397"/>
      <c r="C2445" s="362"/>
      <c r="D2445" s="362"/>
      <c r="E2445" s="362"/>
      <c r="F2445" s="390"/>
      <c r="G2445" s="390"/>
      <c r="H2445" s="390"/>
      <c r="I2445" s="390"/>
      <c r="J2445" s="390"/>
    </row>
    <row r="2446" spans="1:10" ht="15.75" customHeight="1">
      <c r="A2446" s="396"/>
      <c r="B2446" s="397"/>
      <c r="C2446" s="362"/>
      <c r="D2446" s="362"/>
      <c r="E2446" s="362"/>
      <c r="F2446" s="390"/>
      <c r="G2446" s="390"/>
      <c r="H2446" s="390"/>
      <c r="I2446" s="390"/>
      <c r="J2446" s="390"/>
    </row>
    <row r="2447" spans="1:10" ht="15.75" customHeight="1">
      <c r="A2447" s="396"/>
      <c r="B2447" s="397"/>
      <c r="C2447" s="362"/>
      <c r="D2447" s="362"/>
      <c r="E2447" s="362"/>
      <c r="F2447" s="390"/>
      <c r="G2447" s="390"/>
      <c r="H2447" s="390"/>
      <c r="I2447" s="390"/>
      <c r="J2447" s="390"/>
    </row>
    <row r="2448" spans="1:10" ht="15.75" customHeight="1">
      <c r="A2448" s="396"/>
      <c r="B2448" s="397"/>
      <c r="C2448" s="362"/>
      <c r="D2448" s="362"/>
      <c r="E2448" s="362"/>
      <c r="F2448" s="390"/>
      <c r="G2448" s="390"/>
      <c r="H2448" s="390"/>
      <c r="I2448" s="390"/>
      <c r="J2448" s="390"/>
    </row>
    <row r="2449" spans="1:10" ht="15.75" customHeight="1">
      <c r="A2449" s="396"/>
      <c r="B2449" s="397"/>
      <c r="C2449" s="362"/>
      <c r="D2449" s="362"/>
      <c r="E2449" s="362"/>
      <c r="F2449" s="390"/>
      <c r="G2449" s="390"/>
      <c r="H2449" s="390"/>
      <c r="I2449" s="390"/>
      <c r="J2449" s="390"/>
    </row>
    <row r="2450" spans="1:10" ht="15.75" customHeight="1">
      <c r="A2450" s="396"/>
      <c r="B2450" s="397"/>
      <c r="C2450" s="362"/>
      <c r="D2450" s="362"/>
      <c r="E2450" s="362"/>
      <c r="F2450" s="390"/>
      <c r="G2450" s="390"/>
      <c r="H2450" s="390"/>
      <c r="I2450" s="390"/>
      <c r="J2450" s="390"/>
    </row>
    <row r="2451" spans="1:10" ht="15.75" customHeight="1">
      <c r="A2451" s="396"/>
      <c r="B2451" s="397"/>
      <c r="C2451" s="362"/>
      <c r="D2451" s="362"/>
      <c r="E2451" s="362"/>
      <c r="F2451" s="390"/>
      <c r="G2451" s="390"/>
      <c r="H2451" s="390"/>
      <c r="I2451" s="390"/>
      <c r="J2451" s="390"/>
    </row>
    <row r="2452" spans="1:10" ht="15.75" customHeight="1">
      <c r="A2452" s="396"/>
      <c r="B2452" s="397"/>
      <c r="C2452" s="362"/>
      <c r="D2452" s="362"/>
      <c r="E2452" s="362"/>
      <c r="F2452" s="390"/>
      <c r="G2452" s="390"/>
      <c r="H2452" s="390"/>
      <c r="I2452" s="390"/>
      <c r="J2452" s="390"/>
    </row>
    <row r="2453" spans="1:10" ht="15.75" customHeight="1">
      <c r="A2453" s="396"/>
      <c r="B2453" s="397"/>
      <c r="C2453" s="362"/>
      <c r="D2453" s="362"/>
      <c r="E2453" s="362"/>
      <c r="F2453" s="390"/>
      <c r="G2453" s="390"/>
      <c r="H2453" s="390"/>
      <c r="I2453" s="390"/>
      <c r="J2453" s="390"/>
    </row>
    <row r="2454" spans="1:10" ht="15.75" customHeight="1">
      <c r="A2454" s="396"/>
      <c r="B2454" s="397"/>
      <c r="C2454" s="362"/>
      <c r="D2454" s="362"/>
      <c r="E2454" s="362"/>
      <c r="F2454" s="390"/>
      <c r="G2454" s="390"/>
      <c r="H2454" s="390"/>
      <c r="I2454" s="390"/>
      <c r="J2454" s="390"/>
    </row>
    <row r="2455" spans="1:10" ht="15.75" customHeight="1">
      <c r="A2455" s="396"/>
      <c r="B2455" s="397"/>
      <c r="C2455" s="362"/>
      <c r="D2455" s="362"/>
      <c r="E2455" s="362"/>
      <c r="F2455" s="390"/>
      <c r="G2455" s="390"/>
      <c r="H2455" s="390"/>
      <c r="I2455" s="390"/>
      <c r="J2455" s="390"/>
    </row>
    <row r="2456" spans="1:10" ht="15.75" customHeight="1">
      <c r="A2456" s="396"/>
      <c r="B2456" s="397"/>
      <c r="C2456" s="362"/>
      <c r="D2456" s="362"/>
      <c r="E2456" s="362"/>
      <c r="F2456" s="390"/>
      <c r="G2456" s="390"/>
      <c r="H2456" s="390"/>
      <c r="I2456" s="390"/>
      <c r="J2456" s="390"/>
    </row>
    <row r="2457" spans="1:10" ht="15.75" customHeight="1">
      <c r="A2457" s="396"/>
      <c r="B2457" s="397"/>
      <c r="C2457" s="362"/>
      <c r="D2457" s="362"/>
      <c r="E2457" s="362"/>
      <c r="F2457" s="390"/>
      <c r="G2457" s="390"/>
      <c r="H2457" s="390"/>
      <c r="I2457" s="390"/>
      <c r="J2457" s="390"/>
    </row>
    <row r="2458" spans="1:10" ht="15.75" customHeight="1">
      <c r="A2458" s="396"/>
      <c r="B2458" s="397"/>
      <c r="C2458" s="362"/>
      <c r="D2458" s="362"/>
      <c r="E2458" s="362"/>
      <c r="F2458" s="390"/>
      <c r="G2458" s="390"/>
      <c r="H2458" s="390"/>
      <c r="I2458" s="390"/>
      <c r="J2458" s="390"/>
    </row>
    <row r="2459" spans="1:10" ht="15.75" customHeight="1">
      <c r="A2459" s="396"/>
      <c r="B2459" s="397"/>
      <c r="C2459" s="362"/>
      <c r="D2459" s="362"/>
      <c r="E2459" s="362"/>
      <c r="F2459" s="390"/>
      <c r="G2459" s="390"/>
      <c r="H2459" s="390"/>
      <c r="I2459" s="390"/>
      <c r="J2459" s="390"/>
    </row>
    <row r="2460" spans="1:10" ht="15.75" customHeight="1">
      <c r="A2460" s="396"/>
      <c r="B2460" s="397"/>
      <c r="C2460" s="362"/>
      <c r="D2460" s="362"/>
      <c r="E2460" s="362"/>
      <c r="F2460" s="390"/>
      <c r="G2460" s="390"/>
      <c r="H2460" s="390"/>
      <c r="I2460" s="390"/>
      <c r="J2460" s="390"/>
    </row>
    <row r="2461" spans="1:10" ht="15.75" customHeight="1">
      <c r="A2461" s="396"/>
      <c r="B2461" s="397"/>
      <c r="C2461" s="362"/>
      <c r="D2461" s="362"/>
      <c r="E2461" s="362"/>
      <c r="F2461" s="390"/>
      <c r="G2461" s="390"/>
      <c r="H2461" s="390"/>
      <c r="I2461" s="390"/>
      <c r="J2461" s="390"/>
    </row>
    <row r="2462" spans="1:10" ht="15.75" customHeight="1">
      <c r="A2462" s="396"/>
      <c r="B2462" s="397"/>
      <c r="C2462" s="362"/>
      <c r="D2462" s="362"/>
      <c r="E2462" s="362"/>
      <c r="F2462" s="390"/>
      <c r="G2462" s="390"/>
      <c r="H2462" s="390"/>
      <c r="I2462" s="390"/>
      <c r="J2462" s="390"/>
    </row>
    <row r="2463" spans="1:10" ht="15.75" customHeight="1">
      <c r="A2463" s="396"/>
      <c r="B2463" s="397"/>
      <c r="C2463" s="362"/>
      <c r="D2463" s="362"/>
      <c r="E2463" s="362"/>
      <c r="F2463" s="390"/>
      <c r="G2463" s="390"/>
      <c r="H2463" s="390"/>
      <c r="I2463" s="390"/>
      <c r="J2463" s="390"/>
    </row>
    <row r="2464" spans="1:10" ht="15.75" customHeight="1">
      <c r="A2464" s="396"/>
      <c r="B2464" s="397"/>
      <c r="C2464" s="362"/>
      <c r="D2464" s="362"/>
      <c r="E2464" s="362"/>
      <c r="F2464" s="390"/>
      <c r="G2464" s="390"/>
      <c r="H2464" s="390"/>
      <c r="I2464" s="390"/>
      <c r="J2464" s="390"/>
    </row>
    <row r="2465" spans="1:10" ht="15.75" customHeight="1">
      <c r="A2465" s="396"/>
      <c r="B2465" s="397"/>
      <c r="C2465" s="362"/>
      <c r="D2465" s="362"/>
      <c r="E2465" s="362"/>
      <c r="F2465" s="390"/>
      <c r="G2465" s="390"/>
      <c r="H2465" s="390"/>
      <c r="I2465" s="390"/>
      <c r="J2465" s="390"/>
    </row>
    <row r="2466" spans="1:10" ht="15.75" customHeight="1">
      <c r="A2466" s="396"/>
      <c r="B2466" s="397"/>
      <c r="C2466" s="362"/>
      <c r="D2466" s="362"/>
      <c r="E2466" s="362"/>
      <c r="F2466" s="390"/>
      <c r="G2466" s="390"/>
      <c r="H2466" s="390"/>
      <c r="I2466" s="390"/>
      <c r="J2466" s="390"/>
    </row>
    <row r="2467" spans="1:10" ht="15.75" customHeight="1">
      <c r="A2467" s="396"/>
      <c r="B2467" s="397"/>
      <c r="C2467" s="362"/>
      <c r="D2467" s="362"/>
      <c r="E2467" s="362"/>
      <c r="F2467" s="390"/>
      <c r="G2467" s="390"/>
      <c r="H2467" s="390"/>
      <c r="I2467" s="390"/>
      <c r="J2467" s="390"/>
    </row>
    <row r="2468" spans="1:10" ht="15.75" customHeight="1">
      <c r="A2468" s="396"/>
      <c r="B2468" s="397"/>
      <c r="C2468" s="362"/>
      <c r="D2468" s="362"/>
      <c r="E2468" s="362"/>
      <c r="F2468" s="390"/>
      <c r="G2468" s="390"/>
      <c r="H2468" s="390"/>
      <c r="I2468" s="390"/>
      <c r="J2468" s="390"/>
    </row>
    <row r="2469" spans="1:10" ht="15.75" customHeight="1">
      <c r="A2469" s="396"/>
      <c r="B2469" s="397"/>
      <c r="C2469" s="362"/>
      <c r="D2469" s="362"/>
      <c r="E2469" s="362"/>
      <c r="F2469" s="390"/>
      <c r="G2469" s="390"/>
      <c r="H2469" s="390"/>
      <c r="I2469" s="390"/>
      <c r="J2469" s="390"/>
    </row>
    <row r="2470" spans="1:10" ht="15.75" customHeight="1">
      <c r="A2470" s="396"/>
      <c r="B2470" s="397"/>
      <c r="C2470" s="362"/>
      <c r="D2470" s="362"/>
      <c r="E2470" s="362"/>
      <c r="F2470" s="390"/>
      <c r="G2470" s="390"/>
      <c r="H2470" s="390"/>
      <c r="I2470" s="390"/>
      <c r="J2470" s="390"/>
    </row>
    <row r="2471" spans="1:10" ht="15.75" customHeight="1">
      <c r="A2471" s="396"/>
      <c r="B2471" s="397"/>
      <c r="C2471" s="362"/>
      <c r="D2471" s="362"/>
      <c r="E2471" s="362"/>
      <c r="F2471" s="390"/>
      <c r="G2471" s="390"/>
      <c r="H2471" s="390"/>
      <c r="I2471" s="390"/>
      <c r="J2471" s="390"/>
    </row>
    <row r="2472" spans="1:10" ht="15.75" customHeight="1">
      <c r="A2472" s="396"/>
      <c r="B2472" s="397"/>
      <c r="C2472" s="362"/>
      <c r="D2472" s="362"/>
      <c r="E2472" s="362"/>
      <c r="F2472" s="390"/>
      <c r="G2472" s="390"/>
      <c r="H2472" s="390"/>
      <c r="I2472" s="390"/>
      <c r="J2472" s="390"/>
    </row>
    <row r="2473" spans="1:10" ht="15.75" customHeight="1">
      <c r="A2473" s="396"/>
      <c r="B2473" s="397"/>
      <c r="C2473" s="362"/>
      <c r="D2473" s="362"/>
      <c r="E2473" s="362"/>
      <c r="F2473" s="390"/>
      <c r="G2473" s="390"/>
      <c r="H2473" s="390"/>
      <c r="I2473" s="390"/>
      <c r="J2473" s="390"/>
    </row>
    <row r="2474" spans="1:10" ht="15.75" customHeight="1">
      <c r="A2474" s="396"/>
      <c r="B2474" s="397"/>
      <c r="C2474" s="362"/>
      <c r="D2474" s="362"/>
      <c r="E2474" s="362"/>
      <c r="F2474" s="390"/>
      <c r="G2474" s="390"/>
      <c r="H2474" s="390"/>
      <c r="I2474" s="390"/>
      <c r="J2474" s="390"/>
    </row>
    <row r="2475" spans="1:10" ht="15.75" customHeight="1">
      <c r="A2475" s="396"/>
      <c r="B2475" s="397"/>
      <c r="C2475" s="362"/>
      <c r="D2475" s="362"/>
      <c r="E2475" s="362"/>
      <c r="F2475" s="390"/>
      <c r="G2475" s="390"/>
      <c r="H2475" s="390"/>
      <c r="I2475" s="390"/>
      <c r="J2475" s="390"/>
    </row>
    <row r="2476" spans="1:10" ht="15.75" customHeight="1">
      <c r="A2476" s="396"/>
      <c r="B2476" s="397"/>
      <c r="C2476" s="362"/>
      <c r="D2476" s="362"/>
      <c r="E2476" s="362"/>
      <c r="F2476" s="390"/>
      <c r="G2476" s="390"/>
      <c r="H2476" s="390"/>
      <c r="I2476" s="390"/>
      <c r="J2476" s="390"/>
    </row>
    <row r="2477" spans="1:10" ht="15.75" customHeight="1">
      <c r="A2477" s="396"/>
      <c r="B2477" s="397"/>
      <c r="C2477" s="362"/>
      <c r="D2477" s="362"/>
      <c r="E2477" s="362"/>
      <c r="F2477" s="390"/>
      <c r="G2477" s="390"/>
      <c r="H2477" s="390"/>
      <c r="I2477" s="390"/>
      <c r="J2477" s="390"/>
    </row>
    <row r="2478" spans="1:10" ht="15.75" customHeight="1">
      <c r="A2478" s="396"/>
      <c r="B2478" s="397"/>
      <c r="C2478" s="362"/>
      <c r="D2478" s="362"/>
      <c r="E2478" s="362"/>
      <c r="F2478" s="390"/>
      <c r="G2478" s="390"/>
      <c r="H2478" s="390"/>
      <c r="I2478" s="390"/>
      <c r="J2478" s="390"/>
    </row>
    <row r="2479" spans="1:10" ht="15.75" customHeight="1">
      <c r="A2479" s="396"/>
      <c r="B2479" s="397"/>
      <c r="C2479" s="362"/>
      <c r="D2479" s="362"/>
      <c r="E2479" s="362"/>
      <c r="F2479" s="390"/>
      <c r="G2479" s="390"/>
      <c r="H2479" s="390"/>
      <c r="I2479" s="390"/>
      <c r="J2479" s="390"/>
    </row>
    <row r="2480" spans="1:10" ht="15.75" customHeight="1">
      <c r="A2480" s="396"/>
      <c r="B2480" s="397"/>
      <c r="C2480" s="362"/>
      <c r="D2480" s="362"/>
      <c r="E2480" s="362"/>
      <c r="F2480" s="390"/>
      <c r="G2480" s="390"/>
      <c r="H2480" s="390"/>
      <c r="I2480" s="390"/>
      <c r="J2480" s="390"/>
    </row>
    <row r="2481" spans="1:10" ht="15.75" customHeight="1">
      <c r="A2481" s="396"/>
      <c r="B2481" s="397"/>
      <c r="C2481" s="362"/>
      <c r="D2481" s="362"/>
      <c r="E2481" s="362"/>
      <c r="F2481" s="390"/>
      <c r="G2481" s="390"/>
      <c r="H2481" s="390"/>
      <c r="I2481" s="390"/>
      <c r="J2481" s="390"/>
    </row>
    <row r="2482" spans="1:10" ht="15.75" customHeight="1">
      <c r="A2482" s="396"/>
      <c r="B2482" s="397"/>
      <c r="C2482" s="362"/>
      <c r="D2482" s="362"/>
      <c r="E2482" s="362"/>
      <c r="F2482" s="390"/>
      <c r="G2482" s="390"/>
      <c r="H2482" s="390"/>
      <c r="I2482" s="390"/>
      <c r="J2482" s="390"/>
    </row>
    <row r="2483" spans="1:10" ht="15.75" customHeight="1">
      <c r="A2483" s="396"/>
      <c r="B2483" s="397"/>
      <c r="C2483" s="362"/>
      <c r="D2483" s="362"/>
      <c r="E2483" s="362"/>
      <c r="F2483" s="390"/>
      <c r="G2483" s="390"/>
      <c r="H2483" s="390"/>
      <c r="I2483" s="390"/>
      <c r="J2483" s="390"/>
    </row>
    <row r="2484" spans="1:10" ht="15.75" customHeight="1">
      <c r="A2484" s="396"/>
      <c r="B2484" s="397"/>
      <c r="C2484" s="362"/>
      <c r="D2484" s="362"/>
      <c r="E2484" s="362"/>
      <c r="F2484" s="390"/>
      <c r="G2484" s="390"/>
      <c r="H2484" s="390"/>
      <c r="I2484" s="390"/>
      <c r="J2484" s="390"/>
    </row>
    <row r="2485" spans="1:10" ht="15.75" customHeight="1">
      <c r="A2485" s="396"/>
      <c r="B2485" s="397"/>
      <c r="C2485" s="362"/>
      <c r="D2485" s="362"/>
      <c r="E2485" s="362"/>
      <c r="F2485" s="390"/>
      <c r="G2485" s="390"/>
      <c r="H2485" s="390"/>
      <c r="I2485" s="390"/>
      <c r="J2485" s="390"/>
    </row>
    <row r="2486" spans="1:10" ht="15.75" customHeight="1">
      <c r="A2486" s="396"/>
      <c r="B2486" s="397"/>
      <c r="C2486" s="362"/>
      <c r="D2486" s="362"/>
      <c r="E2486" s="362"/>
      <c r="F2486" s="390"/>
      <c r="G2486" s="390"/>
      <c r="H2486" s="390"/>
      <c r="I2486" s="390"/>
      <c r="J2486" s="390"/>
    </row>
    <row r="2487" spans="1:10" ht="15.75" customHeight="1">
      <c r="A2487" s="396"/>
      <c r="B2487" s="397"/>
      <c r="C2487" s="362"/>
      <c r="D2487" s="362"/>
      <c r="E2487" s="362"/>
      <c r="F2487" s="390"/>
      <c r="G2487" s="390"/>
      <c r="H2487" s="390"/>
      <c r="I2487" s="390"/>
      <c r="J2487" s="390"/>
    </row>
    <row r="2488" spans="1:10" ht="15.75" customHeight="1">
      <c r="A2488" s="396"/>
      <c r="B2488" s="397"/>
      <c r="C2488" s="362"/>
      <c r="D2488" s="362"/>
      <c r="E2488" s="362"/>
      <c r="F2488" s="390"/>
      <c r="G2488" s="390"/>
      <c r="H2488" s="390"/>
      <c r="I2488" s="390"/>
      <c r="J2488" s="390"/>
    </row>
    <row r="2489" spans="1:10" ht="15.75" customHeight="1">
      <c r="A2489" s="396"/>
      <c r="B2489" s="397"/>
      <c r="C2489" s="362"/>
      <c r="D2489" s="362"/>
      <c r="E2489" s="362"/>
      <c r="F2489" s="390"/>
      <c r="G2489" s="390"/>
      <c r="H2489" s="390"/>
      <c r="I2489" s="390"/>
      <c r="J2489" s="390"/>
    </row>
    <row r="2490" spans="1:10" ht="15.75" customHeight="1">
      <c r="A2490" s="396"/>
      <c r="B2490" s="397"/>
      <c r="C2490" s="362"/>
      <c r="D2490" s="362"/>
      <c r="E2490" s="362"/>
      <c r="F2490" s="390"/>
      <c r="G2490" s="390"/>
      <c r="H2490" s="390"/>
      <c r="I2490" s="390"/>
      <c r="J2490" s="390"/>
    </row>
    <row r="2491" spans="1:10" ht="15.75" customHeight="1">
      <c r="A2491" s="396"/>
      <c r="B2491" s="397"/>
      <c r="C2491" s="362"/>
      <c r="D2491" s="362"/>
      <c r="E2491" s="362"/>
      <c r="F2491" s="390"/>
      <c r="G2491" s="390"/>
      <c r="H2491" s="390"/>
      <c r="I2491" s="390"/>
      <c r="J2491" s="390"/>
    </row>
    <row r="2492" spans="1:10" ht="15.75" customHeight="1">
      <c r="A2492" s="396"/>
      <c r="B2492" s="397"/>
      <c r="C2492" s="362"/>
      <c r="D2492" s="362"/>
      <c r="E2492" s="362"/>
      <c r="F2492" s="390"/>
      <c r="G2492" s="390"/>
      <c r="H2492" s="390"/>
      <c r="I2492" s="390"/>
      <c r="J2492" s="390"/>
    </row>
    <row r="2493" spans="1:10" ht="15.75" customHeight="1">
      <c r="A2493" s="396"/>
      <c r="B2493" s="397"/>
      <c r="C2493" s="362"/>
      <c r="D2493" s="362"/>
      <c r="E2493" s="362"/>
      <c r="F2493" s="390"/>
      <c r="G2493" s="390"/>
      <c r="H2493" s="390"/>
      <c r="I2493" s="390"/>
      <c r="J2493" s="390"/>
    </row>
    <row r="2494" spans="1:10" ht="15.75" customHeight="1">
      <c r="A2494" s="396"/>
      <c r="B2494" s="397"/>
      <c r="C2494" s="362"/>
      <c r="D2494" s="362"/>
      <c r="E2494" s="362"/>
      <c r="F2494" s="390"/>
      <c r="G2494" s="390"/>
      <c r="H2494" s="390"/>
      <c r="I2494" s="390"/>
      <c r="J2494" s="390"/>
    </row>
    <row r="2495" spans="1:10" ht="15.75" customHeight="1">
      <c r="A2495" s="396"/>
      <c r="B2495" s="397"/>
      <c r="C2495" s="362"/>
      <c r="D2495" s="362"/>
      <c r="E2495" s="362"/>
      <c r="F2495" s="390"/>
      <c r="G2495" s="390"/>
      <c r="H2495" s="390"/>
      <c r="I2495" s="390"/>
      <c r="J2495" s="390"/>
    </row>
    <row r="2496" spans="1:10" ht="15.75" customHeight="1">
      <c r="A2496" s="396"/>
      <c r="B2496" s="397"/>
      <c r="C2496" s="362"/>
      <c r="D2496" s="362"/>
      <c r="E2496" s="362"/>
      <c r="F2496" s="390"/>
      <c r="G2496" s="390"/>
      <c r="H2496" s="390"/>
      <c r="I2496" s="390"/>
      <c r="J2496" s="390"/>
    </row>
    <row r="2497" spans="1:10" ht="15.75" customHeight="1">
      <c r="A2497" s="396"/>
      <c r="B2497" s="397"/>
      <c r="C2497" s="362"/>
      <c r="D2497" s="362"/>
      <c r="E2497" s="362"/>
      <c r="F2497" s="390"/>
      <c r="G2497" s="390"/>
      <c r="H2497" s="390"/>
      <c r="I2497" s="390"/>
      <c r="J2497" s="390"/>
    </row>
    <row r="2498" spans="1:10" ht="15.75" customHeight="1">
      <c r="A2498" s="396"/>
      <c r="B2498" s="397"/>
      <c r="C2498" s="362"/>
      <c r="D2498" s="362"/>
      <c r="E2498" s="362"/>
      <c r="F2498" s="390"/>
      <c r="G2498" s="390"/>
      <c r="H2498" s="390"/>
      <c r="I2498" s="390"/>
      <c r="J2498" s="390"/>
    </row>
    <row r="2499" spans="1:10" ht="15.75" customHeight="1">
      <c r="A2499" s="396"/>
      <c r="B2499" s="397"/>
      <c r="C2499" s="362"/>
      <c r="D2499" s="362"/>
      <c r="E2499" s="362"/>
      <c r="F2499" s="390"/>
      <c r="G2499" s="390"/>
      <c r="H2499" s="390"/>
      <c r="I2499" s="390"/>
      <c r="J2499" s="390"/>
    </row>
    <row r="2500" spans="1:10" ht="15.75" customHeight="1">
      <c r="A2500" s="396"/>
      <c r="B2500" s="397"/>
      <c r="C2500" s="362"/>
      <c r="D2500" s="362"/>
      <c r="E2500" s="362"/>
      <c r="F2500" s="390"/>
      <c r="G2500" s="390"/>
      <c r="H2500" s="390"/>
      <c r="I2500" s="390"/>
      <c r="J2500" s="390"/>
    </row>
    <row r="2501" spans="1:10" ht="15.75" customHeight="1">
      <c r="A2501" s="396"/>
      <c r="B2501" s="397"/>
      <c r="C2501" s="362"/>
      <c r="D2501" s="362"/>
      <c r="E2501" s="362"/>
      <c r="F2501" s="390"/>
      <c r="G2501" s="390"/>
      <c r="H2501" s="390"/>
      <c r="I2501" s="390"/>
      <c r="J2501" s="390"/>
    </row>
    <row r="2502" spans="1:10" ht="15.75" customHeight="1">
      <c r="A2502" s="396"/>
      <c r="B2502" s="397"/>
      <c r="C2502" s="362"/>
      <c r="D2502" s="362"/>
      <c r="E2502" s="362"/>
      <c r="F2502" s="390"/>
      <c r="G2502" s="390"/>
      <c r="H2502" s="390"/>
      <c r="I2502" s="390"/>
      <c r="J2502" s="390"/>
    </row>
    <row r="2503" spans="1:10" ht="15.75" customHeight="1">
      <c r="A2503" s="396"/>
      <c r="B2503" s="397"/>
      <c r="C2503" s="362"/>
      <c r="D2503" s="362"/>
      <c r="E2503" s="362"/>
      <c r="F2503" s="390"/>
      <c r="G2503" s="390"/>
      <c r="H2503" s="390"/>
      <c r="I2503" s="390"/>
      <c r="J2503" s="390"/>
    </row>
    <row r="2504" spans="1:10" ht="15.75" customHeight="1">
      <c r="A2504" s="396"/>
      <c r="B2504" s="397"/>
      <c r="C2504" s="362"/>
      <c r="D2504" s="362"/>
      <c r="E2504" s="362"/>
      <c r="F2504" s="390"/>
      <c r="G2504" s="390"/>
      <c r="H2504" s="390"/>
      <c r="I2504" s="390"/>
      <c r="J2504" s="390"/>
    </row>
    <row r="2505" spans="1:10" ht="15.75" customHeight="1">
      <c r="A2505" s="396"/>
      <c r="B2505" s="397"/>
      <c r="C2505" s="362"/>
      <c r="D2505" s="362"/>
      <c r="E2505" s="362"/>
      <c r="F2505" s="390"/>
      <c r="G2505" s="390"/>
      <c r="H2505" s="390"/>
      <c r="I2505" s="390"/>
      <c r="J2505" s="390"/>
    </row>
    <row r="2506" spans="1:10" ht="15.75" customHeight="1">
      <c r="A2506" s="396"/>
      <c r="B2506" s="397"/>
      <c r="C2506" s="362"/>
      <c r="D2506" s="362"/>
      <c r="E2506" s="362"/>
      <c r="F2506" s="390"/>
      <c r="G2506" s="390"/>
      <c r="H2506" s="390"/>
      <c r="I2506" s="390"/>
      <c r="J2506" s="390"/>
    </row>
    <row r="2507" spans="1:10" ht="15.75" customHeight="1">
      <c r="A2507" s="396"/>
      <c r="B2507" s="397"/>
      <c r="C2507" s="362"/>
      <c r="D2507" s="362"/>
      <c r="E2507" s="362"/>
      <c r="F2507" s="390"/>
      <c r="G2507" s="390"/>
      <c r="H2507" s="390"/>
      <c r="I2507" s="390"/>
      <c r="J2507" s="390"/>
    </row>
    <row r="2508" spans="1:10" ht="15.75" customHeight="1">
      <c r="A2508" s="396"/>
      <c r="B2508" s="397"/>
      <c r="C2508" s="362"/>
      <c r="D2508" s="362"/>
      <c r="E2508" s="362"/>
      <c r="F2508" s="390"/>
      <c r="G2508" s="390"/>
      <c r="H2508" s="390"/>
      <c r="I2508" s="390"/>
      <c r="J2508" s="390"/>
    </row>
    <row r="2509" spans="1:10" ht="15.75" customHeight="1">
      <c r="A2509" s="396"/>
      <c r="B2509" s="397"/>
      <c r="C2509" s="362"/>
      <c r="D2509" s="362"/>
      <c r="E2509" s="362"/>
      <c r="F2509" s="390"/>
      <c r="G2509" s="390"/>
      <c r="H2509" s="390"/>
      <c r="I2509" s="390"/>
      <c r="J2509" s="390"/>
    </row>
    <row r="2510" spans="1:10" ht="15.75" customHeight="1">
      <c r="A2510" s="396"/>
      <c r="B2510" s="397"/>
      <c r="C2510" s="362"/>
      <c r="D2510" s="362"/>
      <c r="E2510" s="362"/>
      <c r="F2510" s="390"/>
      <c r="G2510" s="390"/>
      <c r="H2510" s="390"/>
      <c r="I2510" s="390"/>
      <c r="J2510" s="390"/>
    </row>
    <row r="2511" spans="1:10" ht="15.75" customHeight="1">
      <c r="A2511" s="396"/>
      <c r="B2511" s="397"/>
      <c r="C2511" s="362"/>
      <c r="D2511" s="362"/>
      <c r="E2511" s="362"/>
      <c r="F2511" s="390"/>
      <c r="G2511" s="390"/>
      <c r="H2511" s="390"/>
      <c r="I2511" s="390"/>
      <c r="J2511" s="390"/>
    </row>
    <row r="2512" spans="1:10" ht="15.75" customHeight="1">
      <c r="A2512" s="396"/>
      <c r="B2512" s="397"/>
      <c r="C2512" s="362"/>
      <c r="D2512" s="362"/>
      <c r="E2512" s="362"/>
      <c r="F2512" s="390"/>
      <c r="G2512" s="390"/>
      <c r="H2512" s="390"/>
      <c r="I2512" s="390"/>
      <c r="J2512" s="390"/>
    </row>
    <row r="2513" spans="1:10" ht="15.75" customHeight="1">
      <c r="A2513" s="396"/>
      <c r="B2513" s="397"/>
      <c r="C2513" s="362"/>
      <c r="D2513" s="362"/>
      <c r="E2513" s="362"/>
      <c r="F2513" s="390"/>
      <c r="G2513" s="390"/>
      <c r="H2513" s="390"/>
      <c r="I2513" s="390"/>
      <c r="J2513" s="390"/>
    </row>
    <row r="2514" spans="1:10" ht="15.75" customHeight="1">
      <c r="A2514" s="396"/>
      <c r="B2514" s="397"/>
      <c r="C2514" s="362"/>
      <c r="D2514" s="362"/>
      <c r="E2514" s="362"/>
      <c r="F2514" s="390"/>
      <c r="G2514" s="390"/>
      <c r="H2514" s="390"/>
      <c r="I2514" s="390"/>
      <c r="J2514" s="390"/>
    </row>
    <row r="2515" spans="1:10" ht="15.75" customHeight="1">
      <c r="A2515" s="396"/>
      <c r="B2515" s="397"/>
      <c r="C2515" s="362"/>
      <c r="D2515" s="362"/>
      <c r="E2515" s="362"/>
      <c r="F2515" s="390"/>
      <c r="G2515" s="390"/>
      <c r="H2515" s="390"/>
      <c r="I2515" s="390"/>
      <c r="J2515" s="390"/>
    </row>
    <row r="2516" spans="1:10" ht="15.75" customHeight="1">
      <c r="A2516" s="396"/>
      <c r="B2516" s="397"/>
      <c r="C2516" s="362"/>
      <c r="D2516" s="362"/>
      <c r="E2516" s="362"/>
      <c r="F2516" s="390"/>
      <c r="G2516" s="390"/>
      <c r="H2516" s="390"/>
      <c r="I2516" s="390"/>
      <c r="J2516" s="390"/>
    </row>
    <row r="2517" spans="1:10" ht="15.75" customHeight="1">
      <c r="A2517" s="396"/>
      <c r="B2517" s="397"/>
      <c r="C2517" s="362"/>
      <c r="D2517" s="362"/>
      <c r="E2517" s="362"/>
      <c r="F2517" s="390"/>
      <c r="G2517" s="390"/>
      <c r="H2517" s="390"/>
      <c r="I2517" s="390"/>
      <c r="J2517" s="390"/>
    </row>
    <row r="2518" spans="1:10" ht="15.75" customHeight="1">
      <c r="A2518" s="396"/>
      <c r="B2518" s="397"/>
      <c r="C2518" s="362"/>
      <c r="D2518" s="362"/>
      <c r="E2518" s="362"/>
      <c r="F2518" s="390"/>
      <c r="G2518" s="390"/>
      <c r="H2518" s="390"/>
      <c r="I2518" s="390"/>
      <c r="J2518" s="390"/>
    </row>
    <row r="2519" spans="1:10" ht="15.75" customHeight="1">
      <c r="A2519" s="396"/>
      <c r="B2519" s="397"/>
      <c r="C2519" s="362"/>
      <c r="D2519" s="362"/>
      <c r="E2519" s="362"/>
      <c r="F2519" s="390"/>
      <c r="G2519" s="390"/>
      <c r="H2519" s="390"/>
      <c r="I2519" s="390"/>
      <c r="J2519" s="390"/>
    </row>
    <row r="2520" spans="1:10" ht="15.75" customHeight="1">
      <c r="A2520" s="396"/>
      <c r="B2520" s="397"/>
      <c r="C2520" s="362"/>
      <c r="D2520" s="362"/>
      <c r="E2520" s="362"/>
      <c r="F2520" s="390"/>
      <c r="G2520" s="390"/>
      <c r="H2520" s="390"/>
      <c r="I2520" s="390"/>
      <c r="J2520" s="390"/>
    </row>
    <row r="2521" spans="1:10" ht="15.75" customHeight="1">
      <c r="A2521" s="396"/>
      <c r="B2521" s="397"/>
      <c r="C2521" s="362"/>
      <c r="D2521" s="362"/>
      <c r="E2521" s="362"/>
      <c r="F2521" s="390"/>
      <c r="G2521" s="390"/>
      <c r="H2521" s="390"/>
      <c r="I2521" s="390"/>
      <c r="J2521" s="390"/>
    </row>
    <row r="2522" spans="1:10" ht="15.75" customHeight="1">
      <c r="A2522" s="396"/>
      <c r="B2522" s="397"/>
      <c r="C2522" s="362"/>
      <c r="D2522" s="362"/>
      <c r="E2522" s="362"/>
      <c r="F2522" s="390"/>
      <c r="G2522" s="390"/>
      <c r="H2522" s="390"/>
      <c r="I2522" s="390"/>
      <c r="J2522" s="390"/>
    </row>
    <row r="2523" spans="1:10" ht="15.75" customHeight="1">
      <c r="A2523" s="396"/>
      <c r="B2523" s="397"/>
      <c r="C2523" s="362"/>
      <c r="D2523" s="362"/>
      <c r="E2523" s="362"/>
      <c r="F2523" s="390"/>
      <c r="G2523" s="390"/>
      <c r="H2523" s="390"/>
      <c r="I2523" s="390"/>
      <c r="J2523" s="390"/>
    </row>
    <row r="2524" spans="1:10" ht="15.75" customHeight="1">
      <c r="A2524" s="396"/>
      <c r="B2524" s="397"/>
      <c r="C2524" s="362"/>
      <c r="D2524" s="362"/>
      <c r="E2524" s="362"/>
      <c r="F2524" s="390"/>
      <c r="G2524" s="390"/>
      <c r="H2524" s="390"/>
      <c r="I2524" s="390"/>
      <c r="J2524" s="390"/>
    </row>
    <row r="2525" spans="1:10" ht="15.75" customHeight="1">
      <c r="A2525" s="396"/>
      <c r="B2525" s="397"/>
      <c r="C2525" s="362"/>
      <c r="D2525" s="362"/>
      <c r="E2525" s="362"/>
      <c r="F2525" s="390"/>
      <c r="G2525" s="390"/>
      <c r="H2525" s="390"/>
      <c r="I2525" s="390"/>
      <c r="J2525" s="390"/>
    </row>
    <row r="2526" spans="1:10" ht="15.75" customHeight="1">
      <c r="A2526" s="396"/>
      <c r="B2526" s="397"/>
      <c r="C2526" s="362"/>
      <c r="D2526" s="362"/>
      <c r="E2526" s="362"/>
      <c r="F2526" s="390"/>
      <c r="G2526" s="390"/>
      <c r="H2526" s="390"/>
      <c r="I2526" s="390"/>
      <c r="J2526" s="390"/>
    </row>
    <row r="2527" spans="1:10" ht="15.75" customHeight="1">
      <c r="A2527" s="396"/>
      <c r="B2527" s="397"/>
      <c r="C2527" s="362"/>
      <c r="D2527" s="362"/>
      <c r="E2527" s="362"/>
      <c r="F2527" s="390"/>
      <c r="G2527" s="390"/>
      <c r="H2527" s="390"/>
      <c r="I2527" s="390"/>
      <c r="J2527" s="390"/>
    </row>
    <row r="2528" spans="1:10" ht="15.75" customHeight="1">
      <c r="A2528" s="396"/>
      <c r="B2528" s="397"/>
      <c r="C2528" s="362"/>
      <c r="D2528" s="362"/>
      <c r="E2528" s="362"/>
      <c r="F2528" s="390"/>
      <c r="G2528" s="390"/>
      <c r="H2528" s="390"/>
      <c r="I2528" s="390"/>
      <c r="J2528" s="390"/>
    </row>
    <row r="2529" spans="1:10" ht="15.75" customHeight="1">
      <c r="A2529" s="396"/>
      <c r="B2529" s="397"/>
      <c r="C2529" s="362"/>
      <c r="D2529" s="362"/>
      <c r="E2529" s="362"/>
      <c r="F2529" s="390"/>
      <c r="G2529" s="390"/>
      <c r="H2529" s="390"/>
      <c r="I2529" s="390"/>
      <c r="J2529" s="390"/>
    </row>
    <row r="2530" spans="1:10" ht="15.75" customHeight="1">
      <c r="A2530" s="396"/>
      <c r="B2530" s="397"/>
      <c r="C2530" s="362"/>
      <c r="D2530" s="362"/>
      <c r="E2530" s="362"/>
      <c r="F2530" s="390"/>
      <c r="G2530" s="390"/>
      <c r="H2530" s="390"/>
      <c r="I2530" s="390"/>
      <c r="J2530" s="390"/>
    </row>
    <row r="2531" spans="1:10" ht="15.75" customHeight="1">
      <c r="A2531" s="396"/>
      <c r="B2531" s="397"/>
      <c r="C2531" s="362"/>
      <c r="D2531" s="362"/>
      <c r="E2531" s="362"/>
      <c r="F2531" s="390"/>
      <c r="G2531" s="390"/>
      <c r="H2531" s="390"/>
      <c r="I2531" s="390"/>
      <c r="J2531" s="390"/>
    </row>
    <row r="2532" spans="1:10" ht="15.75" customHeight="1">
      <c r="A2532" s="396"/>
      <c r="B2532" s="397"/>
      <c r="C2532" s="362"/>
      <c r="D2532" s="362"/>
      <c r="E2532" s="362"/>
      <c r="F2532" s="390"/>
      <c r="G2532" s="390"/>
      <c r="H2532" s="390"/>
      <c r="I2532" s="390"/>
      <c r="J2532" s="390"/>
    </row>
    <row r="2533" spans="1:10" ht="15.75" customHeight="1">
      <c r="A2533" s="396"/>
      <c r="B2533" s="397"/>
      <c r="C2533" s="362"/>
      <c r="D2533" s="362"/>
      <c r="E2533" s="362"/>
      <c r="F2533" s="390"/>
      <c r="G2533" s="390"/>
      <c r="H2533" s="390"/>
      <c r="I2533" s="390"/>
      <c r="J2533" s="390"/>
    </row>
    <row r="2534" spans="1:10" ht="15.75" customHeight="1">
      <c r="A2534" s="396"/>
      <c r="B2534" s="397"/>
      <c r="C2534" s="362"/>
      <c r="D2534" s="362"/>
      <c r="E2534" s="362"/>
      <c r="F2534" s="390"/>
      <c r="G2534" s="390"/>
      <c r="H2534" s="390"/>
      <c r="I2534" s="390"/>
      <c r="J2534" s="390"/>
    </row>
    <row r="2535" spans="1:10" ht="15.75" customHeight="1">
      <c r="A2535" s="396"/>
      <c r="B2535" s="397"/>
      <c r="C2535" s="362"/>
      <c r="D2535" s="362"/>
      <c r="E2535" s="362"/>
      <c r="F2535" s="390"/>
      <c r="G2535" s="390"/>
      <c r="H2535" s="390"/>
      <c r="I2535" s="390"/>
      <c r="J2535" s="390"/>
    </row>
    <row r="2536" spans="1:10" ht="15.75" customHeight="1">
      <c r="A2536" s="396"/>
      <c r="B2536" s="397"/>
      <c r="C2536" s="362"/>
      <c r="D2536" s="362"/>
      <c r="E2536" s="362"/>
      <c r="F2536" s="390"/>
      <c r="G2536" s="390"/>
      <c r="H2536" s="390"/>
      <c r="I2536" s="390"/>
      <c r="J2536" s="390"/>
    </row>
    <row r="2537" spans="1:10" ht="15.75" customHeight="1">
      <c r="A2537" s="396"/>
      <c r="B2537" s="397"/>
      <c r="C2537" s="362"/>
      <c r="D2537" s="362"/>
      <c r="E2537" s="362"/>
      <c r="F2537" s="390"/>
      <c r="G2537" s="390"/>
      <c r="H2537" s="390"/>
      <c r="I2537" s="390"/>
      <c r="J2537" s="390"/>
    </row>
    <row r="2538" spans="1:10" ht="15.75" customHeight="1">
      <c r="A2538" s="396"/>
      <c r="B2538" s="397"/>
      <c r="C2538" s="362"/>
      <c r="D2538" s="362"/>
      <c r="E2538" s="362"/>
      <c r="F2538" s="390"/>
      <c r="G2538" s="390"/>
      <c r="H2538" s="390"/>
      <c r="I2538" s="390"/>
      <c r="J2538" s="390"/>
    </row>
    <row r="2539" spans="1:10" ht="15.75" customHeight="1">
      <c r="A2539" s="396"/>
      <c r="B2539" s="397"/>
      <c r="C2539" s="362"/>
      <c r="D2539" s="362"/>
      <c r="E2539" s="362"/>
      <c r="F2539" s="390"/>
      <c r="G2539" s="390"/>
      <c r="H2539" s="390"/>
      <c r="I2539" s="390"/>
      <c r="J2539" s="390"/>
    </row>
    <row r="2540" spans="1:10" ht="15.75" customHeight="1">
      <c r="A2540" s="396"/>
      <c r="B2540" s="397"/>
      <c r="C2540" s="362"/>
      <c r="D2540" s="362"/>
      <c r="E2540" s="362"/>
      <c r="F2540" s="390"/>
      <c r="G2540" s="390"/>
      <c r="H2540" s="390"/>
      <c r="I2540" s="390"/>
      <c r="J2540" s="390"/>
    </row>
    <row r="2541" spans="1:10" ht="15.75" customHeight="1">
      <c r="A2541" s="396"/>
      <c r="B2541" s="397"/>
      <c r="C2541" s="362"/>
      <c r="D2541" s="362"/>
      <c r="E2541" s="362"/>
      <c r="F2541" s="390"/>
      <c r="G2541" s="390"/>
      <c r="H2541" s="390"/>
      <c r="I2541" s="390"/>
      <c r="J2541" s="390"/>
    </row>
    <row r="2542" spans="1:10" ht="15.75" customHeight="1">
      <c r="A2542" s="396"/>
      <c r="B2542" s="397"/>
      <c r="C2542" s="362"/>
      <c r="D2542" s="362"/>
      <c r="E2542" s="362"/>
      <c r="F2542" s="390"/>
      <c r="G2542" s="390"/>
      <c r="H2542" s="390"/>
      <c r="I2542" s="390"/>
      <c r="J2542" s="390"/>
    </row>
    <row r="2543" spans="1:10" ht="15.75" customHeight="1">
      <c r="A2543" s="396"/>
      <c r="B2543" s="397"/>
      <c r="C2543" s="362"/>
      <c r="D2543" s="362"/>
      <c r="E2543" s="362"/>
      <c r="F2543" s="390"/>
      <c r="G2543" s="390"/>
      <c r="H2543" s="390"/>
      <c r="I2543" s="390"/>
      <c r="J2543" s="390"/>
    </row>
    <row r="2544" spans="1:10" ht="15.75" customHeight="1">
      <c r="A2544" s="396"/>
      <c r="B2544" s="397"/>
      <c r="C2544" s="362"/>
      <c r="D2544" s="362"/>
      <c r="E2544" s="362"/>
      <c r="F2544" s="390"/>
      <c r="G2544" s="390"/>
      <c r="H2544" s="390"/>
      <c r="I2544" s="390"/>
      <c r="J2544" s="390"/>
    </row>
    <row r="2545" spans="1:10" ht="15.75" customHeight="1">
      <c r="A2545" s="396"/>
      <c r="B2545" s="397"/>
      <c r="C2545" s="362"/>
      <c r="D2545" s="362"/>
      <c r="E2545" s="362"/>
      <c r="F2545" s="390"/>
      <c r="G2545" s="390"/>
      <c r="H2545" s="390"/>
      <c r="I2545" s="390"/>
      <c r="J2545" s="390"/>
    </row>
    <row r="2546" spans="1:10" ht="15.75" customHeight="1">
      <c r="A2546" s="396"/>
      <c r="B2546" s="397"/>
      <c r="C2546" s="362"/>
      <c r="D2546" s="362"/>
      <c r="E2546" s="362"/>
      <c r="F2546" s="390"/>
      <c r="G2546" s="390"/>
      <c r="H2546" s="390"/>
      <c r="I2546" s="390"/>
      <c r="J2546" s="390"/>
    </row>
    <row r="2547" spans="1:10" ht="15.75" customHeight="1">
      <c r="A2547" s="396"/>
      <c r="B2547" s="397"/>
      <c r="C2547" s="362"/>
      <c r="D2547" s="362"/>
      <c r="E2547" s="362"/>
      <c r="F2547" s="390"/>
      <c r="G2547" s="390"/>
      <c r="H2547" s="390"/>
      <c r="I2547" s="390"/>
      <c r="J2547" s="390"/>
    </row>
    <row r="2548" spans="1:10" ht="15.75" customHeight="1">
      <c r="A2548" s="396"/>
      <c r="B2548" s="397"/>
      <c r="C2548" s="362"/>
      <c r="D2548" s="362"/>
      <c r="E2548" s="362"/>
      <c r="F2548" s="390"/>
      <c r="G2548" s="390"/>
      <c r="H2548" s="390"/>
      <c r="I2548" s="390"/>
      <c r="J2548" s="390"/>
    </row>
    <row r="2549" spans="1:10" ht="15.75" customHeight="1">
      <c r="A2549" s="396"/>
      <c r="B2549" s="397"/>
      <c r="C2549" s="362"/>
      <c r="D2549" s="362"/>
      <c r="E2549" s="362"/>
      <c r="F2549" s="390"/>
      <c r="G2549" s="390"/>
      <c r="H2549" s="390"/>
      <c r="I2549" s="390"/>
      <c r="J2549" s="390"/>
    </row>
    <row r="2550" spans="1:10" ht="15.75" customHeight="1">
      <c r="A2550" s="396"/>
      <c r="B2550" s="397"/>
      <c r="C2550" s="362"/>
      <c r="D2550" s="362"/>
      <c r="E2550" s="362"/>
      <c r="F2550" s="390"/>
      <c r="G2550" s="390"/>
      <c r="H2550" s="390"/>
      <c r="I2550" s="390"/>
      <c r="J2550" s="390"/>
    </row>
    <row r="2551" spans="1:10" ht="15.75" customHeight="1">
      <c r="A2551" s="396"/>
      <c r="B2551" s="397"/>
      <c r="C2551" s="362"/>
      <c r="D2551" s="362"/>
      <c r="E2551" s="362"/>
      <c r="F2551" s="390"/>
      <c r="G2551" s="390"/>
      <c r="H2551" s="390"/>
      <c r="I2551" s="390"/>
      <c r="J2551" s="390"/>
    </row>
    <row r="2552" spans="1:10" ht="15.75" customHeight="1">
      <c r="A2552" s="396"/>
      <c r="B2552" s="397"/>
      <c r="C2552" s="362"/>
      <c r="D2552" s="362"/>
      <c r="E2552" s="362"/>
      <c r="F2552" s="390"/>
      <c r="G2552" s="390"/>
      <c r="H2552" s="390"/>
      <c r="I2552" s="390"/>
      <c r="J2552" s="390"/>
    </row>
    <row r="2553" spans="1:10" ht="15.75" customHeight="1">
      <c r="A2553" s="396"/>
      <c r="B2553" s="397"/>
      <c r="C2553" s="362"/>
      <c r="D2553" s="362"/>
      <c r="E2553" s="362"/>
      <c r="F2553" s="390"/>
      <c r="G2553" s="390"/>
      <c r="H2553" s="390"/>
      <c r="I2553" s="390"/>
      <c r="J2553" s="390"/>
    </row>
    <row r="2554" spans="1:10" ht="15.75" customHeight="1">
      <c r="A2554" s="396"/>
      <c r="B2554" s="397"/>
      <c r="C2554" s="362"/>
      <c r="D2554" s="362"/>
      <c r="E2554" s="362"/>
      <c r="F2554" s="390"/>
      <c r="G2554" s="390"/>
      <c r="H2554" s="390"/>
      <c r="I2554" s="390"/>
      <c r="J2554" s="390"/>
    </row>
    <row r="2555" spans="1:10" ht="15.75" customHeight="1">
      <c r="A2555" s="396"/>
      <c r="B2555" s="397"/>
      <c r="C2555" s="362"/>
      <c r="D2555" s="362"/>
      <c r="E2555" s="362"/>
      <c r="F2555" s="390"/>
      <c r="G2555" s="390"/>
      <c r="H2555" s="390"/>
      <c r="I2555" s="390"/>
      <c r="J2555" s="390"/>
    </row>
    <row r="2556" spans="1:10" ht="15.75" customHeight="1">
      <c r="A2556" s="396"/>
      <c r="B2556" s="397"/>
      <c r="C2556" s="362"/>
      <c r="D2556" s="362"/>
      <c r="E2556" s="362"/>
      <c r="F2556" s="390"/>
      <c r="G2556" s="390"/>
      <c r="H2556" s="390"/>
      <c r="I2556" s="390"/>
      <c r="J2556" s="390"/>
    </row>
    <row r="2557" spans="1:10" ht="15.75" customHeight="1">
      <c r="A2557" s="396"/>
      <c r="B2557" s="397"/>
      <c r="C2557" s="362"/>
      <c r="D2557" s="362"/>
      <c r="E2557" s="362"/>
      <c r="F2557" s="390"/>
      <c r="G2557" s="390"/>
      <c r="H2557" s="390"/>
      <c r="I2557" s="390"/>
      <c r="J2557" s="390"/>
    </row>
    <row r="2558" spans="1:10" ht="15.75" customHeight="1">
      <c r="A2558" s="396"/>
      <c r="B2558" s="397"/>
      <c r="C2558" s="362"/>
      <c r="D2558" s="362"/>
      <c r="E2558" s="362"/>
      <c r="F2558" s="390"/>
      <c r="G2558" s="390"/>
      <c r="H2558" s="390"/>
      <c r="I2558" s="390"/>
      <c r="J2558" s="390"/>
    </row>
    <row r="2559" spans="1:10" ht="15.75" customHeight="1">
      <c r="A2559" s="396"/>
      <c r="B2559" s="397"/>
      <c r="C2559" s="362"/>
      <c r="D2559" s="362"/>
      <c r="E2559" s="362"/>
      <c r="F2559" s="390"/>
      <c r="G2559" s="390"/>
      <c r="H2559" s="390"/>
      <c r="I2559" s="390"/>
      <c r="J2559" s="390"/>
    </row>
    <row r="2560" spans="1:10" ht="15.75" customHeight="1">
      <c r="A2560" s="396"/>
      <c r="B2560" s="397"/>
      <c r="C2560" s="362"/>
      <c r="D2560" s="362"/>
      <c r="E2560" s="362"/>
      <c r="F2560" s="390"/>
      <c r="G2560" s="390"/>
      <c r="H2560" s="390"/>
      <c r="I2560" s="390"/>
      <c r="J2560" s="390"/>
    </row>
    <row r="2561" spans="1:10" ht="15.75" customHeight="1">
      <c r="A2561" s="396"/>
      <c r="B2561" s="397"/>
      <c r="C2561" s="362"/>
      <c r="D2561" s="362"/>
      <c r="E2561" s="362"/>
      <c r="F2561" s="390"/>
      <c r="G2561" s="390"/>
      <c r="H2561" s="390"/>
      <c r="I2561" s="390"/>
      <c r="J2561" s="390"/>
    </row>
    <row r="2562" spans="1:10" ht="15.75" customHeight="1">
      <c r="A2562" s="396"/>
      <c r="B2562" s="397"/>
      <c r="C2562" s="362"/>
      <c r="D2562" s="362"/>
      <c r="E2562" s="362"/>
      <c r="F2562" s="390"/>
      <c r="G2562" s="390"/>
      <c r="H2562" s="390"/>
      <c r="I2562" s="390"/>
      <c r="J2562" s="390"/>
    </row>
    <row r="2563" spans="1:10" ht="15.75" customHeight="1">
      <c r="A2563" s="396"/>
      <c r="B2563" s="397"/>
      <c r="C2563" s="362"/>
      <c r="D2563" s="362"/>
      <c r="E2563" s="362"/>
      <c r="F2563" s="390"/>
      <c r="G2563" s="390"/>
      <c r="H2563" s="390"/>
      <c r="I2563" s="390"/>
      <c r="J2563" s="390"/>
    </row>
    <row r="2564" spans="1:10" ht="15.75" customHeight="1">
      <c r="A2564" s="396"/>
      <c r="B2564" s="397"/>
      <c r="C2564" s="362"/>
      <c r="D2564" s="362"/>
      <c r="E2564" s="362"/>
      <c r="F2564" s="390"/>
      <c r="G2564" s="390"/>
      <c r="H2564" s="390"/>
      <c r="I2564" s="390"/>
      <c r="J2564" s="390"/>
    </row>
    <row r="2565" spans="1:10" ht="15.75" customHeight="1">
      <c r="A2565" s="396"/>
      <c r="B2565" s="397"/>
      <c r="C2565" s="362"/>
      <c r="D2565" s="362"/>
      <c r="E2565" s="362"/>
      <c r="F2565" s="390"/>
      <c r="G2565" s="390"/>
      <c r="H2565" s="390"/>
      <c r="I2565" s="390"/>
      <c r="J2565" s="390"/>
    </row>
    <row r="2566" spans="1:10" ht="15.75" customHeight="1">
      <c r="A2566" s="396"/>
      <c r="B2566" s="397"/>
      <c r="C2566" s="362"/>
      <c r="D2566" s="362"/>
      <c r="E2566" s="362"/>
      <c r="F2566" s="390"/>
      <c r="G2566" s="390"/>
      <c r="H2566" s="390"/>
      <c r="I2566" s="390"/>
      <c r="J2566" s="390"/>
    </row>
    <row r="2567" spans="1:10" ht="15.75" customHeight="1">
      <c r="A2567" s="396"/>
      <c r="B2567" s="397"/>
      <c r="C2567" s="362"/>
      <c r="D2567" s="362"/>
      <c r="E2567" s="362"/>
      <c r="F2567" s="390"/>
      <c r="G2567" s="390"/>
      <c r="H2567" s="390"/>
      <c r="I2567" s="390"/>
      <c r="J2567" s="390"/>
    </row>
    <row r="2568" spans="1:10" ht="15.75" customHeight="1">
      <c r="A2568" s="396"/>
      <c r="B2568" s="397"/>
      <c r="C2568" s="362"/>
      <c r="D2568" s="362"/>
      <c r="E2568" s="362"/>
      <c r="F2568" s="390"/>
      <c r="G2568" s="390"/>
      <c r="H2568" s="390"/>
      <c r="I2568" s="390"/>
      <c r="J2568" s="390"/>
    </row>
    <row r="2569" spans="1:10" ht="15.75" customHeight="1">
      <c r="A2569" s="396"/>
      <c r="B2569" s="397"/>
      <c r="C2569" s="362"/>
      <c r="D2569" s="362"/>
      <c r="E2569" s="362"/>
      <c r="F2569" s="390"/>
      <c r="G2569" s="390"/>
      <c r="H2569" s="390"/>
      <c r="I2569" s="390"/>
      <c r="J2569" s="390"/>
    </row>
    <row r="2570" spans="1:10" ht="15.75" customHeight="1">
      <c r="A2570" s="396"/>
      <c r="B2570" s="397"/>
      <c r="C2570" s="362"/>
      <c r="D2570" s="362"/>
      <c r="E2570" s="362"/>
      <c r="F2570" s="390"/>
      <c r="G2570" s="390"/>
      <c r="H2570" s="390"/>
      <c r="I2570" s="390"/>
      <c r="J2570" s="390"/>
    </row>
    <row r="2571" spans="1:10" ht="15.75" customHeight="1">
      <c r="A2571" s="396"/>
      <c r="B2571" s="397"/>
      <c r="C2571" s="362"/>
      <c r="D2571" s="362"/>
      <c r="E2571" s="362"/>
      <c r="F2571" s="390"/>
      <c r="G2571" s="390"/>
      <c r="H2571" s="390"/>
      <c r="I2571" s="390"/>
      <c r="J2571" s="390"/>
    </row>
    <row r="2572" spans="1:10" ht="15.75" customHeight="1">
      <c r="A2572" s="396"/>
      <c r="B2572" s="397"/>
      <c r="C2572" s="362"/>
      <c r="D2572" s="362"/>
      <c r="E2572" s="362"/>
      <c r="F2572" s="390"/>
      <c r="G2572" s="390"/>
      <c r="H2572" s="390"/>
      <c r="I2572" s="390"/>
      <c r="J2572" s="390"/>
    </row>
    <row r="2573" spans="1:10" ht="15.75" customHeight="1">
      <c r="A2573" s="396"/>
      <c r="B2573" s="397"/>
      <c r="C2573" s="362"/>
      <c r="D2573" s="362"/>
      <c r="E2573" s="362"/>
      <c r="F2573" s="390"/>
      <c r="G2573" s="390"/>
      <c r="H2573" s="390"/>
      <c r="I2573" s="390"/>
      <c r="J2573" s="390"/>
    </row>
    <row r="2574" spans="1:10" ht="15.75" customHeight="1">
      <c r="A2574" s="396"/>
      <c r="B2574" s="397"/>
      <c r="C2574" s="362"/>
      <c r="D2574" s="362"/>
      <c r="E2574" s="362"/>
      <c r="F2574" s="390"/>
      <c r="G2574" s="390"/>
      <c r="H2574" s="390"/>
      <c r="I2574" s="390"/>
      <c r="J2574" s="390"/>
    </row>
    <row r="2575" spans="1:10" ht="15.75" customHeight="1">
      <c r="A2575" s="396"/>
      <c r="B2575" s="397"/>
      <c r="C2575" s="362"/>
      <c r="D2575" s="362"/>
      <c r="E2575" s="362"/>
      <c r="F2575" s="390"/>
      <c r="G2575" s="390"/>
      <c r="H2575" s="390"/>
      <c r="I2575" s="390"/>
      <c r="J2575" s="390"/>
    </row>
    <row r="2576" spans="1:10" ht="15.75" customHeight="1">
      <c r="A2576" s="396"/>
      <c r="B2576" s="397"/>
      <c r="C2576" s="362"/>
      <c r="D2576" s="362"/>
      <c r="E2576" s="362"/>
      <c r="F2576" s="390"/>
      <c r="G2576" s="390"/>
      <c r="H2576" s="390"/>
      <c r="I2576" s="390"/>
      <c r="J2576" s="390"/>
    </row>
    <row r="2577" spans="1:10" ht="15.75" customHeight="1">
      <c r="A2577" s="396"/>
      <c r="B2577" s="397"/>
      <c r="C2577" s="362"/>
      <c r="D2577" s="362"/>
      <c r="E2577" s="362"/>
      <c r="F2577" s="390"/>
      <c r="G2577" s="390"/>
      <c r="H2577" s="390"/>
      <c r="I2577" s="390"/>
      <c r="J2577" s="390"/>
    </row>
    <row r="2578" spans="1:10" ht="15.75" customHeight="1">
      <c r="A2578" s="396"/>
      <c r="B2578" s="397"/>
      <c r="C2578" s="362"/>
      <c r="D2578" s="362"/>
      <c r="E2578" s="362"/>
      <c r="F2578" s="390"/>
      <c r="G2578" s="390"/>
      <c r="H2578" s="390"/>
      <c r="I2578" s="390"/>
      <c r="J2578" s="390"/>
    </row>
    <row r="2579" spans="1:10" ht="15.75" customHeight="1">
      <c r="A2579" s="396"/>
      <c r="B2579" s="397"/>
      <c r="C2579" s="362"/>
      <c r="D2579" s="362"/>
      <c r="E2579" s="362"/>
      <c r="F2579" s="390"/>
      <c r="G2579" s="390"/>
      <c r="H2579" s="390"/>
      <c r="I2579" s="390"/>
      <c r="J2579" s="390"/>
    </row>
    <row r="2580" spans="1:10" ht="15.75" customHeight="1">
      <c r="A2580" s="396"/>
      <c r="B2580" s="397"/>
      <c r="C2580" s="362"/>
      <c r="D2580" s="362"/>
      <c r="E2580" s="362"/>
      <c r="F2580" s="390"/>
      <c r="G2580" s="390"/>
      <c r="H2580" s="390"/>
      <c r="I2580" s="390"/>
      <c r="J2580" s="390"/>
    </row>
    <row r="2581" spans="1:10" ht="15.75" customHeight="1">
      <c r="A2581" s="396"/>
      <c r="B2581" s="397"/>
      <c r="C2581" s="362"/>
      <c r="D2581" s="362"/>
      <c r="E2581" s="362"/>
      <c r="F2581" s="390"/>
      <c r="G2581" s="390"/>
      <c r="H2581" s="390"/>
      <c r="I2581" s="390"/>
      <c r="J2581" s="390"/>
    </row>
    <row r="2582" spans="1:10" ht="15.75" customHeight="1">
      <c r="A2582" s="396"/>
      <c r="B2582" s="397"/>
      <c r="C2582" s="362"/>
      <c r="D2582" s="362"/>
      <c r="E2582" s="362"/>
      <c r="F2582" s="390"/>
      <c r="G2582" s="390"/>
      <c r="H2582" s="390"/>
      <c r="I2582" s="390"/>
      <c r="J2582" s="390"/>
    </row>
    <row r="2583" spans="1:10" ht="15.75" customHeight="1">
      <c r="A2583" s="396"/>
      <c r="B2583" s="397"/>
      <c r="C2583" s="362"/>
      <c r="D2583" s="362"/>
      <c r="E2583" s="362"/>
      <c r="F2583" s="390"/>
      <c r="G2583" s="390"/>
      <c r="H2583" s="390"/>
      <c r="I2583" s="390"/>
      <c r="J2583" s="390"/>
    </row>
    <row r="2584" spans="1:10" ht="15.75" customHeight="1">
      <c r="A2584" s="396"/>
      <c r="B2584" s="397"/>
      <c r="C2584" s="362"/>
      <c r="D2584" s="362"/>
      <c r="E2584" s="362"/>
      <c r="F2584" s="390"/>
      <c r="G2584" s="390"/>
      <c r="H2584" s="390"/>
      <c r="I2584" s="390"/>
      <c r="J2584" s="390"/>
    </row>
    <row r="2585" spans="1:10" ht="15.75" customHeight="1">
      <c r="A2585" s="396"/>
      <c r="B2585" s="397"/>
      <c r="C2585" s="362"/>
      <c r="D2585" s="362"/>
      <c r="E2585" s="362"/>
      <c r="F2585" s="390"/>
      <c r="G2585" s="390"/>
      <c r="H2585" s="390"/>
      <c r="I2585" s="390"/>
      <c r="J2585" s="390"/>
    </row>
    <row r="2586" spans="1:10" ht="15.75" customHeight="1">
      <c r="A2586" s="396"/>
      <c r="B2586" s="397"/>
      <c r="C2586" s="362"/>
      <c r="D2586" s="362"/>
      <c r="E2586" s="362"/>
      <c r="F2586" s="390"/>
      <c r="G2586" s="390"/>
      <c r="H2586" s="390"/>
      <c r="I2586" s="390"/>
      <c r="J2586" s="390"/>
    </row>
    <row r="2587" spans="1:10" ht="15.75" customHeight="1">
      <c r="A2587" s="396"/>
      <c r="B2587" s="397"/>
      <c r="C2587" s="362"/>
      <c r="D2587" s="362"/>
      <c r="E2587" s="362"/>
      <c r="F2587" s="390"/>
      <c r="G2587" s="390"/>
      <c r="H2587" s="390"/>
      <c r="I2587" s="390"/>
      <c r="J2587" s="390"/>
    </row>
    <row r="2588" spans="1:10" ht="15.75" customHeight="1">
      <c r="A2588" s="396"/>
      <c r="B2588" s="397"/>
      <c r="C2588" s="362"/>
      <c r="D2588" s="362"/>
      <c r="E2588" s="362"/>
      <c r="F2588" s="390"/>
      <c r="G2588" s="390"/>
      <c r="H2588" s="390"/>
      <c r="I2588" s="390"/>
      <c r="J2588" s="390"/>
    </row>
    <row r="2589" spans="1:10" ht="15.75" customHeight="1">
      <c r="A2589" s="396"/>
      <c r="B2589" s="397"/>
      <c r="C2589" s="362"/>
      <c r="D2589" s="362"/>
      <c r="E2589" s="362"/>
      <c r="F2589" s="390"/>
      <c r="G2589" s="390"/>
      <c r="H2589" s="390"/>
      <c r="I2589" s="390"/>
      <c r="J2589" s="390"/>
    </row>
    <row r="2590" spans="1:10" ht="15.75" customHeight="1">
      <c r="A2590" s="396"/>
      <c r="B2590" s="397"/>
      <c r="C2590" s="362"/>
      <c r="D2590" s="362"/>
      <c r="E2590" s="362"/>
      <c r="F2590" s="390"/>
      <c r="G2590" s="390"/>
      <c r="H2590" s="390"/>
      <c r="I2590" s="390"/>
      <c r="J2590" s="390"/>
    </row>
    <row r="2591" spans="1:10" ht="15.75" customHeight="1">
      <c r="A2591" s="396"/>
      <c r="B2591" s="397"/>
      <c r="C2591" s="362"/>
      <c r="D2591" s="362"/>
      <c r="E2591" s="362"/>
      <c r="F2591" s="390"/>
      <c r="G2591" s="390"/>
      <c r="H2591" s="390"/>
      <c r="I2591" s="390"/>
      <c r="J2591" s="390"/>
    </row>
    <row r="2592" spans="1:10" ht="15.75" customHeight="1">
      <c r="A2592" s="396"/>
      <c r="B2592" s="397"/>
      <c r="C2592" s="362"/>
      <c r="D2592" s="362"/>
      <c r="E2592" s="362"/>
      <c r="F2592" s="390"/>
      <c r="G2592" s="390"/>
      <c r="H2592" s="390"/>
      <c r="I2592" s="390"/>
      <c r="J2592" s="390"/>
    </row>
    <row r="2593" spans="1:10" ht="15.75" customHeight="1">
      <c r="A2593" s="396"/>
      <c r="B2593" s="397"/>
      <c r="C2593" s="362"/>
      <c r="D2593" s="362"/>
      <c r="E2593" s="362"/>
      <c r="F2593" s="390"/>
      <c r="G2593" s="390"/>
      <c r="H2593" s="390"/>
      <c r="I2593" s="390"/>
      <c r="J2593" s="390"/>
    </row>
    <row r="2594" spans="1:10" ht="15.75" customHeight="1">
      <c r="A2594" s="396"/>
      <c r="B2594" s="397"/>
      <c r="C2594" s="362"/>
      <c r="D2594" s="362"/>
      <c r="E2594" s="362"/>
      <c r="F2594" s="390"/>
      <c r="G2594" s="390"/>
      <c r="H2594" s="390"/>
      <c r="I2594" s="390"/>
      <c r="J2594" s="390"/>
    </row>
    <row r="2595" spans="1:10" ht="15.75" customHeight="1">
      <c r="A2595" s="396"/>
      <c r="B2595" s="397"/>
      <c r="C2595" s="362"/>
      <c r="D2595" s="362"/>
      <c r="E2595" s="362"/>
      <c r="F2595" s="390"/>
      <c r="G2595" s="390"/>
      <c r="H2595" s="390"/>
      <c r="I2595" s="390"/>
      <c r="J2595" s="390"/>
    </row>
    <row r="2596" spans="1:10" ht="15.75" customHeight="1">
      <c r="A2596" s="396"/>
      <c r="B2596" s="397"/>
      <c r="C2596" s="362"/>
      <c r="D2596" s="362"/>
      <c r="E2596" s="362"/>
      <c r="F2596" s="390"/>
      <c r="G2596" s="390"/>
      <c r="H2596" s="390"/>
      <c r="I2596" s="390"/>
      <c r="J2596" s="390"/>
    </row>
    <row r="2597" spans="1:10" ht="15.75" customHeight="1">
      <c r="A2597" s="396"/>
      <c r="B2597" s="397"/>
      <c r="C2597" s="362"/>
      <c r="D2597" s="362"/>
      <c r="E2597" s="362"/>
      <c r="F2597" s="390"/>
      <c r="G2597" s="390"/>
      <c r="H2597" s="390"/>
      <c r="I2597" s="390"/>
      <c r="J2597" s="390"/>
    </row>
    <row r="2598" spans="1:10" ht="15.75" customHeight="1">
      <c r="A2598" s="396"/>
      <c r="B2598" s="397"/>
      <c r="C2598" s="362"/>
      <c r="D2598" s="362"/>
      <c r="E2598" s="362"/>
      <c r="F2598" s="390"/>
      <c r="G2598" s="390"/>
      <c r="H2598" s="390"/>
      <c r="I2598" s="390"/>
      <c r="J2598" s="390"/>
    </row>
    <row r="2599" spans="1:10" ht="15.75" customHeight="1">
      <c r="A2599" s="396"/>
      <c r="B2599" s="397"/>
      <c r="C2599" s="362"/>
      <c r="D2599" s="362"/>
      <c r="E2599" s="362"/>
      <c r="F2599" s="390"/>
      <c r="G2599" s="390"/>
      <c r="H2599" s="390"/>
      <c r="I2599" s="390"/>
      <c r="J2599" s="390"/>
    </row>
    <row r="2600" spans="1:10" ht="15.75" customHeight="1">
      <c r="A2600" s="396"/>
      <c r="B2600" s="397"/>
      <c r="C2600" s="362"/>
      <c r="D2600" s="362"/>
      <c r="E2600" s="362"/>
      <c r="F2600" s="390"/>
      <c r="G2600" s="390"/>
      <c r="H2600" s="390"/>
      <c r="I2600" s="390"/>
      <c r="J2600" s="390"/>
    </row>
    <row r="2601" spans="1:10" ht="15.75" customHeight="1">
      <c r="A2601" s="396"/>
      <c r="B2601" s="397"/>
      <c r="C2601" s="362"/>
      <c r="D2601" s="362"/>
      <c r="E2601" s="362"/>
      <c r="F2601" s="390"/>
      <c r="G2601" s="390"/>
      <c r="H2601" s="390"/>
      <c r="I2601" s="390"/>
      <c r="J2601" s="390"/>
    </row>
    <row r="2602" spans="1:10" ht="15.75" customHeight="1">
      <c r="A2602" s="396"/>
      <c r="B2602" s="397"/>
      <c r="C2602" s="362"/>
      <c r="D2602" s="362"/>
      <c r="E2602" s="362"/>
      <c r="F2602" s="390"/>
      <c r="G2602" s="390"/>
      <c r="H2602" s="390"/>
      <c r="I2602" s="390"/>
      <c r="J2602" s="390"/>
    </row>
    <row r="2603" spans="1:10" ht="15.75" customHeight="1">
      <c r="A2603" s="396"/>
      <c r="B2603" s="397"/>
      <c r="C2603" s="362"/>
      <c r="D2603" s="362"/>
      <c r="E2603" s="362"/>
      <c r="F2603" s="390"/>
      <c r="G2603" s="390"/>
      <c r="H2603" s="390"/>
      <c r="I2603" s="390"/>
      <c r="J2603" s="390"/>
    </row>
    <row r="2604" spans="1:10" ht="15.75" customHeight="1">
      <c r="A2604" s="396"/>
      <c r="B2604" s="397"/>
      <c r="C2604" s="362"/>
      <c r="D2604" s="362"/>
      <c r="E2604" s="362"/>
      <c r="F2604" s="390"/>
      <c r="G2604" s="390"/>
      <c r="H2604" s="390"/>
      <c r="I2604" s="390"/>
      <c r="J2604" s="390"/>
    </row>
    <row r="2605" spans="1:10" ht="15.75" customHeight="1">
      <c r="A2605" s="396"/>
      <c r="B2605" s="397"/>
      <c r="C2605" s="362"/>
      <c r="D2605" s="362"/>
      <c r="E2605" s="362"/>
      <c r="F2605" s="390"/>
      <c r="G2605" s="390"/>
      <c r="H2605" s="390"/>
      <c r="I2605" s="390"/>
      <c r="J2605" s="390"/>
    </row>
    <row r="2606" spans="1:10" ht="15.75" customHeight="1">
      <c r="A2606" s="396"/>
      <c r="B2606" s="397"/>
      <c r="C2606" s="362"/>
      <c r="D2606" s="362"/>
      <c r="E2606" s="362"/>
      <c r="F2606" s="390"/>
      <c r="G2606" s="390"/>
      <c r="H2606" s="390"/>
      <c r="I2606" s="390"/>
      <c r="J2606" s="390"/>
    </row>
    <row r="2607" spans="1:10" ht="15.75" customHeight="1">
      <c r="A2607" s="396"/>
      <c r="B2607" s="397"/>
      <c r="C2607" s="362"/>
      <c r="D2607" s="362"/>
      <c r="E2607" s="362"/>
      <c r="F2607" s="390"/>
      <c r="G2607" s="390"/>
      <c r="H2607" s="390"/>
      <c r="I2607" s="390"/>
      <c r="J2607" s="390"/>
    </row>
    <row r="2608" spans="1:10" ht="15.75" customHeight="1">
      <c r="A2608" s="396"/>
      <c r="B2608" s="397"/>
      <c r="C2608" s="362"/>
      <c r="D2608" s="362"/>
      <c r="E2608" s="362"/>
      <c r="F2608" s="390"/>
      <c r="G2608" s="390"/>
      <c r="H2608" s="390"/>
      <c r="I2608" s="390"/>
      <c r="J2608" s="390"/>
    </row>
    <row r="2609" spans="1:10" ht="15.75" customHeight="1">
      <c r="A2609" s="396"/>
      <c r="B2609" s="397"/>
      <c r="C2609" s="362"/>
      <c r="D2609" s="362"/>
      <c r="E2609" s="362"/>
      <c r="F2609" s="390"/>
      <c r="G2609" s="390"/>
      <c r="H2609" s="390"/>
      <c r="I2609" s="390"/>
      <c r="J2609" s="390"/>
    </row>
    <row r="2610" spans="1:10" ht="15.75" customHeight="1">
      <c r="A2610" s="396"/>
      <c r="B2610" s="397"/>
      <c r="C2610" s="362"/>
      <c r="D2610" s="362"/>
      <c r="E2610" s="362"/>
      <c r="F2610" s="390"/>
      <c r="G2610" s="390"/>
      <c r="H2610" s="390"/>
      <c r="I2610" s="390"/>
      <c r="J2610" s="390"/>
    </row>
    <row r="2611" spans="1:10" ht="15.75" customHeight="1">
      <c r="A2611" s="396"/>
      <c r="B2611" s="397"/>
      <c r="C2611" s="362"/>
      <c r="D2611" s="362"/>
      <c r="E2611" s="362"/>
      <c r="F2611" s="390"/>
      <c r="G2611" s="390"/>
      <c r="H2611" s="390"/>
      <c r="I2611" s="390"/>
      <c r="J2611" s="390"/>
    </row>
    <row r="2612" spans="1:10" ht="15.75" customHeight="1">
      <c r="A2612" s="396"/>
      <c r="B2612" s="397"/>
      <c r="C2612" s="362"/>
      <c r="D2612" s="362"/>
      <c r="E2612" s="362"/>
      <c r="F2612" s="390"/>
      <c r="G2612" s="390"/>
      <c r="H2612" s="390"/>
      <c r="I2612" s="390"/>
      <c r="J2612" s="390"/>
    </row>
    <row r="2613" spans="1:10" ht="15.75" customHeight="1">
      <c r="A2613" s="396"/>
      <c r="B2613" s="397"/>
      <c r="C2613" s="362"/>
      <c r="D2613" s="362"/>
      <c r="E2613" s="362"/>
      <c r="F2613" s="390"/>
      <c r="G2613" s="390"/>
      <c r="H2613" s="390"/>
      <c r="I2613" s="390"/>
      <c r="J2613" s="390"/>
    </row>
    <row r="2614" spans="1:10" ht="15.75" customHeight="1">
      <c r="A2614" s="396"/>
      <c r="B2614" s="397"/>
      <c r="C2614" s="362"/>
      <c r="D2614" s="362"/>
      <c r="E2614" s="362"/>
      <c r="F2614" s="390"/>
      <c r="G2614" s="390"/>
      <c r="H2614" s="390"/>
      <c r="I2614" s="390"/>
      <c r="J2614" s="390"/>
    </row>
    <row r="2615" spans="1:10" ht="15.75" customHeight="1">
      <c r="A2615" s="396"/>
      <c r="B2615" s="397"/>
      <c r="C2615" s="362"/>
      <c r="D2615" s="362"/>
      <c r="E2615" s="362"/>
      <c r="F2615" s="390"/>
      <c r="G2615" s="390"/>
      <c r="H2615" s="390"/>
      <c r="I2615" s="390"/>
      <c r="J2615" s="390"/>
    </row>
    <row r="2616" spans="1:10" ht="15.75" customHeight="1">
      <c r="A2616" s="396"/>
      <c r="B2616" s="397"/>
      <c r="C2616" s="362"/>
      <c r="D2616" s="362"/>
      <c r="E2616" s="362"/>
      <c r="F2616" s="390"/>
      <c r="G2616" s="390"/>
      <c r="H2616" s="390"/>
      <c r="I2616" s="390"/>
      <c r="J2616" s="390"/>
    </row>
    <row r="2617" spans="1:10" ht="15.75" customHeight="1">
      <c r="A2617" s="396"/>
      <c r="B2617" s="397"/>
      <c r="C2617" s="362"/>
      <c r="D2617" s="362"/>
      <c r="E2617" s="362"/>
      <c r="F2617" s="390"/>
      <c r="G2617" s="390"/>
      <c r="H2617" s="390"/>
      <c r="I2617" s="390"/>
      <c r="J2617" s="390"/>
    </row>
    <row r="2618" spans="1:10" ht="15.75" customHeight="1">
      <c r="A2618" s="396"/>
      <c r="B2618" s="397"/>
      <c r="C2618" s="362"/>
      <c r="D2618" s="362"/>
      <c r="E2618" s="362"/>
      <c r="F2618" s="390"/>
      <c r="G2618" s="390"/>
      <c r="H2618" s="390"/>
      <c r="I2618" s="390"/>
      <c r="J2618" s="390"/>
    </row>
    <row r="2619" spans="1:10" ht="15.75" customHeight="1">
      <c r="A2619" s="396"/>
      <c r="B2619" s="397"/>
      <c r="C2619" s="362"/>
      <c r="D2619" s="362"/>
      <c r="E2619" s="362"/>
      <c r="F2619" s="390"/>
      <c r="G2619" s="390"/>
      <c r="H2619" s="390"/>
      <c r="I2619" s="390"/>
      <c r="J2619" s="390"/>
    </row>
    <row r="2620" spans="1:10" ht="15.75" customHeight="1">
      <c r="A2620" s="396"/>
      <c r="B2620" s="397"/>
      <c r="C2620" s="362"/>
      <c r="D2620" s="362"/>
      <c r="E2620" s="362"/>
      <c r="F2620" s="390"/>
      <c r="G2620" s="390"/>
      <c r="H2620" s="390"/>
      <c r="I2620" s="390"/>
      <c r="J2620" s="390"/>
    </row>
    <row r="2621" spans="1:10" ht="15.75" customHeight="1">
      <c r="A2621" s="396"/>
      <c r="B2621" s="397"/>
      <c r="C2621" s="362"/>
      <c r="D2621" s="362"/>
      <c r="E2621" s="362"/>
      <c r="F2621" s="390"/>
      <c r="G2621" s="390"/>
      <c r="H2621" s="390"/>
      <c r="I2621" s="390"/>
      <c r="J2621" s="390"/>
    </row>
    <row r="2622" spans="1:10" ht="15.75" customHeight="1">
      <c r="A2622" s="396"/>
      <c r="B2622" s="397"/>
      <c r="C2622" s="362"/>
      <c r="D2622" s="362"/>
      <c r="E2622" s="362"/>
      <c r="F2622" s="390"/>
      <c r="G2622" s="390"/>
      <c r="H2622" s="390"/>
      <c r="I2622" s="390"/>
      <c r="J2622" s="390"/>
    </row>
    <row r="2623" spans="1:10" ht="15.75" customHeight="1">
      <c r="A2623" s="396"/>
      <c r="B2623" s="397"/>
      <c r="C2623" s="362"/>
      <c r="D2623" s="362"/>
      <c r="E2623" s="362"/>
      <c r="F2623" s="390"/>
      <c r="G2623" s="390"/>
      <c r="H2623" s="390"/>
      <c r="I2623" s="390"/>
      <c r="J2623" s="390"/>
    </row>
    <row r="2624" spans="1:10" ht="15.75" customHeight="1">
      <c r="A2624" s="396"/>
      <c r="B2624" s="397"/>
      <c r="C2624" s="362"/>
      <c r="D2624" s="362"/>
      <c r="E2624" s="362"/>
      <c r="F2624" s="390"/>
      <c r="G2624" s="390"/>
      <c r="H2624" s="390"/>
      <c r="I2624" s="390"/>
      <c r="J2624" s="390"/>
    </row>
    <row r="2625" spans="1:10" ht="15.75" customHeight="1">
      <c r="A2625" s="396"/>
      <c r="B2625" s="397"/>
      <c r="C2625" s="362"/>
      <c r="D2625" s="362"/>
      <c r="E2625" s="362"/>
      <c r="F2625" s="390"/>
      <c r="G2625" s="390"/>
      <c r="H2625" s="390"/>
      <c r="I2625" s="390"/>
      <c r="J2625" s="390"/>
    </row>
    <row r="2626" spans="1:10" ht="15.75" customHeight="1">
      <c r="A2626" s="396"/>
      <c r="B2626" s="397"/>
      <c r="C2626" s="362"/>
      <c r="D2626" s="362"/>
      <c r="E2626" s="362"/>
      <c r="F2626" s="390"/>
      <c r="G2626" s="390"/>
      <c r="H2626" s="390"/>
      <c r="I2626" s="390"/>
      <c r="J2626" s="390"/>
    </row>
    <row r="2627" spans="1:10" ht="15.75" customHeight="1">
      <c r="A2627" s="396"/>
      <c r="B2627" s="397"/>
      <c r="C2627" s="362"/>
      <c r="D2627" s="362"/>
      <c r="E2627" s="362"/>
      <c r="F2627" s="390"/>
      <c r="G2627" s="390"/>
      <c r="H2627" s="390"/>
      <c r="I2627" s="390"/>
      <c r="J2627" s="390"/>
    </row>
    <row r="2628" spans="1:10" ht="15.75" customHeight="1">
      <c r="A2628" s="396"/>
      <c r="B2628" s="397"/>
      <c r="C2628" s="362"/>
      <c r="D2628" s="362"/>
      <c r="E2628" s="362"/>
      <c r="F2628" s="390"/>
      <c r="G2628" s="390"/>
      <c r="H2628" s="390"/>
      <c r="I2628" s="390"/>
      <c r="J2628" s="390"/>
    </row>
    <row r="2629" spans="1:10" ht="15.75" customHeight="1">
      <c r="A2629" s="396"/>
      <c r="B2629" s="397"/>
      <c r="C2629" s="362"/>
      <c r="D2629" s="362"/>
      <c r="E2629" s="362"/>
      <c r="F2629" s="390"/>
      <c r="G2629" s="390"/>
      <c r="H2629" s="390"/>
      <c r="I2629" s="390"/>
      <c r="J2629" s="390"/>
    </row>
    <row r="2630" spans="1:10" ht="15.75" customHeight="1">
      <c r="A2630" s="396"/>
      <c r="B2630" s="397"/>
      <c r="C2630" s="362"/>
      <c r="D2630" s="362"/>
      <c r="E2630" s="362"/>
      <c r="F2630" s="390"/>
      <c r="G2630" s="390"/>
      <c r="H2630" s="390"/>
      <c r="I2630" s="390"/>
      <c r="J2630" s="390"/>
    </row>
    <row r="2631" spans="1:10" ht="15.75" customHeight="1">
      <c r="A2631" s="396"/>
      <c r="B2631" s="397"/>
      <c r="C2631" s="362"/>
      <c r="D2631" s="362"/>
      <c r="E2631" s="362"/>
      <c r="F2631" s="390"/>
      <c r="G2631" s="390"/>
      <c r="H2631" s="390"/>
      <c r="I2631" s="390"/>
      <c r="J2631" s="390"/>
    </row>
    <row r="2632" spans="1:10" ht="15.75" customHeight="1">
      <c r="A2632" s="396"/>
      <c r="B2632" s="397"/>
      <c r="C2632" s="362"/>
      <c r="D2632" s="362"/>
      <c r="E2632" s="362"/>
      <c r="F2632" s="390"/>
      <c r="G2632" s="390"/>
      <c r="H2632" s="390"/>
      <c r="I2632" s="390"/>
      <c r="J2632" s="390"/>
    </row>
    <row r="2633" spans="1:10" ht="15.75" customHeight="1">
      <c r="A2633" s="396"/>
      <c r="B2633" s="397"/>
      <c r="C2633" s="362"/>
      <c r="D2633" s="362"/>
      <c r="E2633" s="362"/>
      <c r="F2633" s="390"/>
      <c r="G2633" s="390"/>
      <c r="H2633" s="390"/>
      <c r="I2633" s="390"/>
      <c r="J2633" s="390"/>
    </row>
    <row r="2634" spans="1:10" ht="15.75" customHeight="1">
      <c r="A2634" s="396"/>
      <c r="B2634" s="397"/>
      <c r="C2634" s="362"/>
      <c r="D2634" s="362"/>
      <c r="E2634" s="362"/>
      <c r="F2634" s="390"/>
      <c r="G2634" s="390"/>
      <c r="H2634" s="390"/>
      <c r="I2634" s="390"/>
      <c r="J2634" s="390"/>
    </row>
    <row r="2635" spans="1:10" ht="15.75" customHeight="1">
      <c r="A2635" s="396"/>
      <c r="B2635" s="397"/>
      <c r="C2635" s="362"/>
      <c r="D2635" s="362"/>
      <c r="E2635" s="362"/>
      <c r="F2635" s="390"/>
      <c r="G2635" s="390"/>
      <c r="H2635" s="390"/>
      <c r="I2635" s="390"/>
      <c r="J2635" s="390"/>
    </row>
    <row r="2636" spans="1:10" ht="15.75" customHeight="1">
      <c r="A2636" s="396"/>
      <c r="B2636" s="397"/>
      <c r="C2636" s="362"/>
      <c r="D2636" s="362"/>
      <c r="E2636" s="362"/>
      <c r="F2636" s="390"/>
      <c r="G2636" s="390"/>
      <c r="H2636" s="390"/>
      <c r="I2636" s="390"/>
      <c r="J2636" s="390"/>
    </row>
    <row r="2637" spans="1:10" ht="15.75" customHeight="1">
      <c r="A2637" s="396"/>
      <c r="B2637" s="397"/>
      <c r="C2637" s="362"/>
      <c r="D2637" s="362"/>
      <c r="E2637" s="362"/>
      <c r="F2637" s="390"/>
      <c r="G2637" s="390"/>
      <c r="H2637" s="390"/>
      <c r="I2637" s="390"/>
      <c r="J2637" s="390"/>
    </row>
    <row r="2638" spans="1:10" ht="15.75" customHeight="1">
      <c r="A2638" s="396"/>
      <c r="B2638" s="397"/>
      <c r="C2638" s="362"/>
      <c r="D2638" s="362"/>
      <c r="E2638" s="362"/>
      <c r="F2638" s="390"/>
      <c r="G2638" s="390"/>
      <c r="H2638" s="390"/>
      <c r="I2638" s="390"/>
      <c r="J2638" s="390"/>
    </row>
    <row r="2639" spans="1:10" ht="15.75" customHeight="1">
      <c r="A2639" s="396"/>
      <c r="B2639" s="397"/>
      <c r="C2639" s="362"/>
      <c r="D2639" s="362"/>
      <c r="E2639" s="362"/>
      <c r="F2639" s="390"/>
      <c r="G2639" s="390"/>
      <c r="H2639" s="390"/>
      <c r="I2639" s="390"/>
      <c r="J2639" s="390"/>
    </row>
    <row r="2640" spans="1:10" ht="15.75" customHeight="1">
      <c r="A2640" s="396"/>
      <c r="B2640" s="397"/>
      <c r="C2640" s="362"/>
      <c r="D2640" s="362"/>
      <c r="E2640" s="362"/>
      <c r="F2640" s="390"/>
      <c r="G2640" s="390"/>
      <c r="H2640" s="390"/>
      <c r="I2640" s="390"/>
      <c r="J2640" s="390"/>
    </row>
    <row r="2641" spans="1:10" ht="15.75" customHeight="1">
      <c r="A2641" s="396"/>
      <c r="B2641" s="397"/>
      <c r="C2641" s="362"/>
      <c r="D2641" s="362"/>
      <c r="E2641" s="362"/>
      <c r="F2641" s="390"/>
      <c r="G2641" s="390"/>
      <c r="H2641" s="390"/>
      <c r="I2641" s="390"/>
      <c r="J2641" s="390"/>
    </row>
    <row r="2642" spans="1:10" ht="15.75" customHeight="1">
      <c r="A2642" s="396"/>
      <c r="B2642" s="397"/>
      <c r="C2642" s="362"/>
      <c r="D2642" s="362"/>
      <c r="E2642" s="362"/>
      <c r="F2642" s="390"/>
      <c r="G2642" s="390"/>
      <c r="H2642" s="390"/>
      <c r="I2642" s="390"/>
      <c r="J2642" s="390"/>
    </row>
    <row r="2643" spans="1:10" ht="15.75" customHeight="1">
      <c r="A2643" s="396"/>
      <c r="B2643" s="397"/>
      <c r="C2643" s="362"/>
      <c r="D2643" s="362"/>
      <c r="E2643" s="362"/>
      <c r="F2643" s="390"/>
      <c r="G2643" s="390"/>
      <c r="H2643" s="390"/>
      <c r="I2643" s="390"/>
      <c r="J2643" s="390"/>
    </row>
    <row r="2644" spans="1:10" ht="15.75" customHeight="1">
      <c r="A2644" s="396"/>
      <c r="B2644" s="397"/>
      <c r="C2644" s="362"/>
      <c r="D2644" s="362"/>
      <c r="E2644" s="362"/>
      <c r="F2644" s="390"/>
      <c r="G2644" s="390"/>
      <c r="H2644" s="390"/>
      <c r="I2644" s="390"/>
      <c r="J2644" s="390"/>
    </row>
    <row r="2645" spans="1:10" ht="15.75" customHeight="1">
      <c r="A2645" s="396"/>
      <c r="B2645" s="397"/>
      <c r="C2645" s="362"/>
      <c r="D2645" s="362"/>
      <c r="E2645" s="362"/>
      <c r="F2645" s="390"/>
      <c r="G2645" s="390"/>
      <c r="H2645" s="390"/>
      <c r="I2645" s="390"/>
      <c r="J2645" s="390"/>
    </row>
    <row r="2646" spans="1:10" ht="15.75" customHeight="1">
      <c r="A2646" s="396"/>
      <c r="B2646" s="397"/>
      <c r="C2646" s="362"/>
      <c r="D2646" s="362"/>
      <c r="E2646" s="362"/>
      <c r="F2646" s="390"/>
      <c r="G2646" s="390"/>
      <c r="H2646" s="390"/>
      <c r="I2646" s="390"/>
      <c r="J2646" s="390"/>
    </row>
    <row r="2647" spans="1:10" ht="15.75" customHeight="1">
      <c r="A2647" s="396"/>
      <c r="B2647" s="397"/>
      <c r="C2647" s="362"/>
      <c r="D2647" s="362"/>
      <c r="E2647" s="362"/>
      <c r="F2647" s="390"/>
      <c r="G2647" s="390"/>
      <c r="H2647" s="390"/>
      <c r="I2647" s="390"/>
      <c r="J2647" s="390"/>
    </row>
    <row r="2648" spans="1:10" ht="15.75" customHeight="1">
      <c r="A2648" s="396"/>
      <c r="B2648" s="397"/>
      <c r="C2648" s="362"/>
      <c r="D2648" s="362"/>
      <c r="E2648" s="362"/>
      <c r="F2648" s="390"/>
      <c r="G2648" s="390"/>
      <c r="H2648" s="390"/>
      <c r="I2648" s="390"/>
      <c r="J2648" s="390"/>
    </row>
    <row r="2649" spans="1:10" ht="15.75" customHeight="1">
      <c r="A2649" s="396"/>
      <c r="B2649" s="397"/>
      <c r="C2649" s="362"/>
      <c r="D2649" s="362"/>
      <c r="E2649" s="362"/>
      <c r="F2649" s="390"/>
      <c r="G2649" s="390"/>
      <c r="H2649" s="390"/>
      <c r="I2649" s="390"/>
      <c r="J2649" s="390"/>
    </row>
    <row r="2650" spans="1:10" ht="15.75" customHeight="1">
      <c r="A2650" s="396"/>
      <c r="B2650" s="397"/>
      <c r="C2650" s="362"/>
      <c r="D2650" s="362"/>
      <c r="E2650" s="362"/>
      <c r="F2650" s="390"/>
      <c r="G2650" s="390"/>
      <c r="H2650" s="390"/>
      <c r="I2650" s="390"/>
      <c r="J2650" s="390"/>
    </row>
    <row r="2651" spans="1:10" ht="15.75" customHeight="1">
      <c r="A2651" s="396"/>
      <c r="B2651" s="397"/>
      <c r="C2651" s="362"/>
      <c r="D2651" s="362"/>
      <c r="E2651" s="362"/>
      <c r="F2651" s="390"/>
      <c r="G2651" s="390"/>
      <c r="H2651" s="390"/>
      <c r="I2651" s="390"/>
      <c r="J2651" s="390"/>
    </row>
    <row r="2652" spans="1:10" ht="15.75" customHeight="1">
      <c r="A2652" s="396"/>
      <c r="B2652" s="397"/>
      <c r="C2652" s="362"/>
      <c r="D2652" s="362"/>
      <c r="E2652" s="362"/>
      <c r="F2652" s="390"/>
      <c r="G2652" s="390"/>
      <c r="H2652" s="390"/>
      <c r="I2652" s="390"/>
      <c r="J2652" s="390"/>
    </row>
    <row r="2653" spans="1:10" ht="15.75" customHeight="1">
      <c r="A2653" s="396"/>
      <c r="B2653" s="397"/>
      <c r="C2653" s="362"/>
      <c r="D2653" s="362"/>
      <c r="E2653" s="362"/>
      <c r="F2653" s="390"/>
      <c r="G2653" s="390"/>
      <c r="H2653" s="390"/>
      <c r="I2653" s="390"/>
      <c r="J2653" s="390"/>
    </row>
    <row r="2654" spans="1:10" ht="15.75" customHeight="1">
      <c r="A2654" s="396"/>
      <c r="B2654" s="397"/>
      <c r="C2654" s="362"/>
      <c r="D2654" s="362"/>
      <c r="E2654" s="362"/>
      <c r="F2654" s="390"/>
      <c r="G2654" s="390"/>
      <c r="H2654" s="390"/>
      <c r="I2654" s="390"/>
      <c r="J2654" s="390"/>
    </row>
    <row r="2655" spans="1:10" ht="15.75" customHeight="1">
      <c r="A2655" s="396"/>
      <c r="B2655" s="397"/>
      <c r="C2655" s="362"/>
      <c r="D2655" s="362"/>
      <c r="E2655" s="362"/>
      <c r="F2655" s="390"/>
      <c r="G2655" s="390"/>
      <c r="H2655" s="390"/>
      <c r="I2655" s="390"/>
      <c r="J2655" s="390"/>
    </row>
    <row r="2656" spans="1:10" ht="15.75" customHeight="1">
      <c r="A2656" s="396"/>
      <c r="B2656" s="397"/>
      <c r="C2656" s="362"/>
      <c r="D2656" s="362"/>
      <c r="E2656" s="362"/>
      <c r="F2656" s="390"/>
      <c r="G2656" s="390"/>
      <c r="H2656" s="390"/>
      <c r="I2656" s="390"/>
      <c r="J2656" s="390"/>
    </row>
    <row r="2657" spans="1:10" ht="15.75" customHeight="1">
      <c r="A2657" s="396"/>
      <c r="B2657" s="397"/>
      <c r="C2657" s="362"/>
      <c r="D2657" s="362"/>
      <c r="E2657" s="362"/>
      <c r="F2657" s="390"/>
      <c r="G2657" s="390"/>
      <c r="H2657" s="390"/>
      <c r="I2657" s="390"/>
      <c r="J2657" s="390"/>
    </row>
    <row r="2658" spans="1:10" ht="15.75" customHeight="1">
      <c r="A2658" s="396"/>
      <c r="B2658" s="397"/>
      <c r="C2658" s="362"/>
      <c r="D2658" s="362"/>
      <c r="E2658" s="362"/>
      <c r="F2658" s="390"/>
      <c r="G2658" s="390"/>
      <c r="H2658" s="390"/>
      <c r="I2658" s="390"/>
      <c r="J2658" s="390"/>
    </row>
    <row r="2659" spans="1:10" ht="15.75" customHeight="1">
      <c r="A2659" s="396"/>
      <c r="B2659" s="397"/>
      <c r="C2659" s="362"/>
      <c r="D2659" s="362"/>
      <c r="E2659" s="362"/>
      <c r="F2659" s="390"/>
      <c r="G2659" s="390"/>
      <c r="H2659" s="390"/>
      <c r="I2659" s="390"/>
      <c r="J2659" s="390"/>
    </row>
    <row r="2660" spans="1:10" ht="15.75" customHeight="1">
      <c r="A2660" s="396"/>
      <c r="B2660" s="397"/>
      <c r="C2660" s="362"/>
      <c r="D2660" s="362"/>
      <c r="E2660" s="362"/>
      <c r="F2660" s="390"/>
      <c r="G2660" s="390"/>
      <c r="H2660" s="390"/>
      <c r="I2660" s="390"/>
      <c r="J2660" s="390"/>
    </row>
    <row r="2661" spans="1:10" ht="15.75" customHeight="1">
      <c r="A2661" s="396"/>
      <c r="B2661" s="397"/>
      <c r="C2661" s="362"/>
      <c r="D2661" s="362"/>
      <c r="E2661" s="362"/>
      <c r="F2661" s="390"/>
      <c r="G2661" s="390"/>
      <c r="H2661" s="390"/>
      <c r="I2661" s="390"/>
      <c r="J2661" s="390"/>
    </row>
    <row r="2662" spans="1:10" ht="15.75" customHeight="1">
      <c r="A2662" s="396"/>
      <c r="B2662" s="397"/>
      <c r="C2662" s="362"/>
      <c r="D2662" s="362"/>
      <c r="E2662" s="362"/>
      <c r="F2662" s="390"/>
      <c r="G2662" s="390"/>
      <c r="H2662" s="390"/>
      <c r="I2662" s="390"/>
      <c r="J2662" s="390"/>
    </row>
    <row r="2663" spans="1:10" ht="15.75" customHeight="1">
      <c r="A2663" s="396"/>
      <c r="B2663" s="397"/>
      <c r="C2663" s="362"/>
      <c r="D2663" s="362"/>
      <c r="E2663" s="362"/>
      <c r="F2663" s="390"/>
      <c r="G2663" s="390"/>
      <c r="H2663" s="390"/>
      <c r="I2663" s="390"/>
      <c r="J2663" s="390"/>
    </row>
    <row r="2664" spans="1:10" ht="15.75" customHeight="1">
      <c r="A2664" s="396"/>
      <c r="B2664" s="397"/>
      <c r="C2664" s="362"/>
      <c r="D2664" s="362"/>
      <c r="E2664" s="362"/>
      <c r="F2664" s="390"/>
      <c r="G2664" s="390"/>
      <c r="H2664" s="390"/>
      <c r="I2664" s="390"/>
      <c r="J2664" s="390"/>
    </row>
    <row r="2665" spans="1:10" ht="15.75" customHeight="1">
      <c r="A2665" s="396"/>
      <c r="B2665" s="397"/>
      <c r="C2665" s="362"/>
      <c r="D2665" s="362"/>
      <c r="E2665" s="362"/>
      <c r="F2665" s="390"/>
      <c r="G2665" s="390"/>
      <c r="H2665" s="390"/>
      <c r="I2665" s="390"/>
      <c r="J2665" s="390"/>
    </row>
    <row r="2666" spans="1:10" ht="15.75" customHeight="1">
      <c r="A2666" s="396"/>
      <c r="B2666" s="397"/>
      <c r="C2666" s="362"/>
      <c r="D2666" s="362"/>
      <c r="E2666" s="362"/>
      <c r="F2666" s="390"/>
      <c r="G2666" s="390"/>
      <c r="H2666" s="390"/>
      <c r="I2666" s="390"/>
      <c r="J2666" s="390"/>
    </row>
    <row r="2667" spans="1:10" ht="15.75" customHeight="1">
      <c r="A2667" s="396"/>
      <c r="B2667" s="397"/>
      <c r="C2667" s="362"/>
      <c r="D2667" s="362"/>
      <c r="E2667" s="362"/>
      <c r="F2667" s="390"/>
      <c r="G2667" s="390"/>
      <c r="H2667" s="390"/>
      <c r="I2667" s="390"/>
      <c r="J2667" s="390"/>
    </row>
    <row r="2668" spans="1:10" ht="15.75" customHeight="1">
      <c r="A2668" s="396"/>
      <c r="B2668" s="397"/>
      <c r="C2668" s="362"/>
      <c r="D2668" s="362"/>
      <c r="E2668" s="362"/>
      <c r="F2668" s="390"/>
      <c r="G2668" s="390"/>
      <c r="H2668" s="390"/>
      <c r="I2668" s="390"/>
      <c r="J2668" s="390"/>
    </row>
    <row r="2669" spans="1:10" ht="15.75" customHeight="1">
      <c r="A2669" s="396"/>
      <c r="B2669" s="397"/>
      <c r="C2669" s="362"/>
      <c r="D2669" s="362"/>
      <c r="E2669" s="362"/>
      <c r="F2669" s="390"/>
      <c r="G2669" s="390"/>
      <c r="H2669" s="390"/>
      <c r="I2669" s="390"/>
      <c r="J2669" s="390"/>
    </row>
    <row r="2670" spans="1:10" ht="15.75" customHeight="1">
      <c r="A2670" s="396"/>
      <c r="B2670" s="397"/>
      <c r="C2670" s="362"/>
      <c r="D2670" s="362"/>
      <c r="E2670" s="362"/>
      <c r="F2670" s="390"/>
      <c r="G2670" s="390"/>
      <c r="H2670" s="390"/>
      <c r="I2670" s="390"/>
      <c r="J2670" s="390"/>
    </row>
    <row r="2671" spans="1:10" ht="15.75" customHeight="1">
      <c r="A2671" s="396"/>
      <c r="B2671" s="397"/>
      <c r="C2671" s="362"/>
      <c r="D2671" s="362"/>
      <c r="E2671" s="362"/>
      <c r="F2671" s="390"/>
      <c r="G2671" s="390"/>
      <c r="H2671" s="390"/>
      <c r="I2671" s="390"/>
      <c r="J2671" s="390"/>
    </row>
    <row r="2672" spans="1:10" ht="15.75" customHeight="1">
      <c r="A2672" s="396"/>
      <c r="B2672" s="397"/>
      <c r="C2672" s="362"/>
      <c r="D2672" s="362"/>
      <c r="E2672" s="362"/>
      <c r="F2672" s="390"/>
      <c r="G2672" s="390"/>
      <c r="H2672" s="390"/>
      <c r="I2672" s="390"/>
      <c r="J2672" s="390"/>
    </row>
    <row r="2673" spans="1:10" ht="15.75" customHeight="1">
      <c r="A2673" s="396"/>
      <c r="B2673" s="397"/>
      <c r="C2673" s="362"/>
      <c r="D2673" s="362"/>
      <c r="E2673" s="362"/>
      <c r="F2673" s="390"/>
      <c r="G2673" s="390"/>
      <c r="H2673" s="390"/>
      <c r="I2673" s="390"/>
      <c r="J2673" s="390"/>
    </row>
    <row r="2674" spans="1:10" ht="15.75" customHeight="1">
      <c r="A2674" s="396"/>
      <c r="B2674" s="397"/>
      <c r="C2674" s="362"/>
      <c r="D2674" s="362"/>
      <c r="E2674" s="362"/>
      <c r="F2674" s="390"/>
      <c r="G2674" s="390"/>
      <c r="H2674" s="390"/>
      <c r="I2674" s="390"/>
      <c r="J2674" s="390"/>
    </row>
    <row r="2675" spans="1:10" ht="15.75" customHeight="1">
      <c r="A2675" s="396"/>
      <c r="B2675" s="397"/>
      <c r="C2675" s="362"/>
      <c r="D2675" s="362"/>
      <c r="E2675" s="362"/>
      <c r="F2675" s="390"/>
      <c r="G2675" s="390"/>
      <c r="H2675" s="390"/>
      <c r="I2675" s="390"/>
      <c r="J2675" s="390"/>
    </row>
    <row r="2676" spans="1:10" ht="15.75" customHeight="1">
      <c r="A2676" s="396"/>
      <c r="B2676" s="397"/>
      <c r="C2676" s="362"/>
      <c r="D2676" s="362"/>
      <c r="E2676" s="362"/>
      <c r="F2676" s="390"/>
      <c r="G2676" s="390"/>
      <c r="H2676" s="390"/>
      <c r="I2676" s="390"/>
      <c r="J2676" s="390"/>
    </row>
    <row r="2677" spans="1:10" ht="15.75" customHeight="1">
      <c r="A2677" s="396"/>
      <c r="B2677" s="397"/>
      <c r="C2677" s="362"/>
      <c r="D2677" s="362"/>
      <c r="E2677" s="362"/>
      <c r="F2677" s="390"/>
      <c r="G2677" s="390"/>
      <c r="H2677" s="390"/>
      <c r="I2677" s="390"/>
      <c r="J2677" s="390"/>
    </row>
    <row r="2678" spans="1:10" ht="15.75" customHeight="1">
      <c r="A2678" s="396"/>
      <c r="B2678" s="397"/>
      <c r="C2678" s="362"/>
      <c r="D2678" s="362"/>
      <c r="E2678" s="362"/>
      <c r="F2678" s="390"/>
      <c r="G2678" s="390"/>
      <c r="H2678" s="390"/>
      <c r="I2678" s="390"/>
      <c r="J2678" s="390"/>
    </row>
    <row r="2679" spans="1:10" ht="15.75" customHeight="1">
      <c r="A2679" s="396"/>
      <c r="B2679" s="397"/>
      <c r="C2679" s="362"/>
      <c r="D2679" s="362"/>
      <c r="E2679" s="362"/>
      <c r="F2679" s="390"/>
      <c r="G2679" s="390"/>
      <c r="H2679" s="390"/>
      <c r="I2679" s="390"/>
      <c r="J2679" s="390"/>
    </row>
    <row r="2680" spans="1:10" ht="15.75" customHeight="1">
      <c r="A2680" s="396"/>
      <c r="B2680" s="397"/>
      <c r="C2680" s="362"/>
      <c r="D2680" s="362"/>
      <c r="E2680" s="362"/>
      <c r="F2680" s="390"/>
      <c r="G2680" s="390"/>
      <c r="H2680" s="390"/>
      <c r="I2680" s="390"/>
      <c r="J2680" s="390"/>
    </row>
    <row r="2681" spans="1:10" ht="15.75" customHeight="1">
      <c r="A2681" s="396"/>
      <c r="B2681" s="397"/>
      <c r="C2681" s="362"/>
      <c r="D2681" s="362"/>
      <c r="E2681" s="362"/>
      <c r="F2681" s="390"/>
      <c r="G2681" s="390"/>
      <c r="H2681" s="390"/>
      <c r="I2681" s="390"/>
      <c r="J2681" s="390"/>
    </row>
    <row r="2682" spans="1:10" ht="15.75" customHeight="1">
      <c r="A2682" s="396"/>
      <c r="B2682" s="397"/>
      <c r="C2682" s="362"/>
      <c r="D2682" s="362"/>
      <c r="E2682" s="362"/>
      <c r="F2682" s="390"/>
      <c r="G2682" s="390"/>
      <c r="H2682" s="390"/>
      <c r="I2682" s="390"/>
      <c r="J2682" s="390"/>
    </row>
    <row r="2683" spans="1:10" ht="15.75" customHeight="1">
      <c r="A2683" s="396"/>
      <c r="B2683" s="397"/>
      <c r="C2683" s="362"/>
      <c r="D2683" s="362"/>
      <c r="E2683" s="362"/>
      <c r="F2683" s="390"/>
      <c r="G2683" s="390"/>
      <c r="H2683" s="390"/>
      <c r="I2683" s="390"/>
      <c r="J2683" s="390"/>
    </row>
    <row r="2684" spans="1:10" ht="15.75" customHeight="1">
      <c r="A2684" s="396"/>
      <c r="B2684" s="397"/>
      <c r="C2684" s="362"/>
      <c r="D2684" s="362"/>
      <c r="E2684" s="362"/>
      <c r="F2684" s="390"/>
      <c r="G2684" s="390"/>
      <c r="H2684" s="390"/>
      <c r="I2684" s="390"/>
      <c r="J2684" s="390"/>
    </row>
    <row r="2685" spans="1:10" ht="15.75" customHeight="1">
      <c r="A2685" s="396"/>
      <c r="B2685" s="397"/>
      <c r="C2685" s="362"/>
      <c r="D2685" s="362"/>
      <c r="E2685" s="362"/>
      <c r="F2685" s="390"/>
      <c r="G2685" s="390"/>
      <c r="H2685" s="390"/>
      <c r="I2685" s="390"/>
      <c r="J2685" s="390"/>
    </row>
    <row r="2686" spans="1:10" ht="15.75" customHeight="1">
      <c r="A2686" s="396"/>
      <c r="B2686" s="397"/>
      <c r="C2686" s="362"/>
      <c r="D2686" s="362"/>
      <c r="E2686" s="362"/>
      <c r="F2686" s="390"/>
      <c r="G2686" s="390"/>
      <c r="H2686" s="390"/>
      <c r="I2686" s="390"/>
      <c r="J2686" s="390"/>
    </row>
    <row r="2687" spans="1:10" ht="15.75" customHeight="1">
      <c r="A2687" s="396"/>
      <c r="B2687" s="397"/>
      <c r="C2687" s="362"/>
      <c r="D2687" s="362"/>
      <c r="E2687" s="362"/>
      <c r="F2687" s="390"/>
      <c r="G2687" s="390"/>
      <c r="H2687" s="390"/>
      <c r="I2687" s="390"/>
      <c r="J2687" s="390"/>
    </row>
    <row r="2688" spans="1:10" ht="15.75" customHeight="1">
      <c r="A2688" s="396"/>
      <c r="B2688" s="397"/>
      <c r="C2688" s="362"/>
      <c r="D2688" s="362"/>
      <c r="E2688" s="362"/>
      <c r="F2688" s="390"/>
      <c r="G2688" s="390"/>
      <c r="H2688" s="390"/>
      <c r="I2688" s="390"/>
      <c r="J2688" s="390"/>
    </row>
    <row r="2689" spans="1:10" ht="15.75" customHeight="1">
      <c r="A2689" s="396"/>
      <c r="B2689" s="397"/>
      <c r="C2689" s="362"/>
      <c r="D2689" s="362"/>
      <c r="E2689" s="362"/>
      <c r="F2689" s="390"/>
      <c r="G2689" s="390"/>
      <c r="H2689" s="390"/>
      <c r="I2689" s="390"/>
      <c r="J2689" s="390"/>
    </row>
    <row r="2690" spans="1:10" ht="15.75" customHeight="1">
      <c r="A2690" s="396"/>
      <c r="B2690" s="397"/>
      <c r="C2690" s="362"/>
      <c r="D2690" s="362"/>
      <c r="E2690" s="362"/>
      <c r="F2690" s="390"/>
      <c r="G2690" s="390"/>
      <c r="H2690" s="390"/>
      <c r="I2690" s="390"/>
      <c r="J2690" s="390"/>
    </row>
    <row r="2691" spans="1:10" ht="15.75" customHeight="1">
      <c r="A2691" s="396"/>
      <c r="B2691" s="397"/>
      <c r="C2691" s="362"/>
      <c r="D2691" s="362"/>
      <c r="E2691" s="362"/>
      <c r="F2691" s="390"/>
      <c r="G2691" s="390"/>
      <c r="H2691" s="390"/>
      <c r="I2691" s="390"/>
      <c r="J2691" s="390"/>
    </row>
    <row r="2692" spans="1:10" ht="15.75" customHeight="1">
      <c r="A2692" s="396"/>
      <c r="B2692" s="397"/>
      <c r="C2692" s="362"/>
      <c r="D2692" s="362"/>
      <c r="E2692" s="362"/>
      <c r="F2692" s="390"/>
      <c r="G2692" s="390"/>
      <c r="H2692" s="390"/>
      <c r="I2692" s="390"/>
      <c r="J2692" s="390"/>
    </row>
    <row r="2693" spans="1:10" ht="15.75" customHeight="1">
      <c r="A2693" s="396"/>
      <c r="B2693" s="397"/>
      <c r="C2693" s="362"/>
      <c r="D2693" s="362"/>
      <c r="E2693" s="362"/>
      <c r="F2693" s="390"/>
      <c r="G2693" s="390"/>
      <c r="H2693" s="390"/>
      <c r="I2693" s="390"/>
      <c r="J2693" s="390"/>
    </row>
    <row r="2694" spans="1:10" ht="15.75" customHeight="1">
      <c r="A2694" s="396"/>
      <c r="B2694" s="397"/>
      <c r="C2694" s="362"/>
      <c r="D2694" s="362"/>
      <c r="E2694" s="362"/>
      <c r="F2694" s="390"/>
      <c r="G2694" s="390"/>
      <c r="H2694" s="390"/>
      <c r="I2694" s="390"/>
      <c r="J2694" s="390"/>
    </row>
    <row r="2695" spans="1:10" ht="15.75" customHeight="1">
      <c r="A2695" s="396"/>
      <c r="B2695" s="397"/>
      <c r="C2695" s="362"/>
      <c r="D2695" s="362"/>
      <c r="E2695" s="362"/>
      <c r="F2695" s="390"/>
      <c r="G2695" s="390"/>
      <c r="H2695" s="390"/>
      <c r="I2695" s="390"/>
      <c r="J2695" s="390"/>
    </row>
    <row r="2696" spans="1:10" ht="15.75" customHeight="1">
      <c r="A2696" s="396"/>
      <c r="B2696" s="397"/>
      <c r="C2696" s="362"/>
      <c r="D2696" s="362"/>
      <c r="E2696" s="362"/>
      <c r="F2696" s="390"/>
      <c r="G2696" s="390"/>
      <c r="H2696" s="390"/>
      <c r="I2696" s="390"/>
      <c r="J2696" s="390"/>
    </row>
    <row r="2697" spans="1:10" ht="15.75" customHeight="1">
      <c r="A2697" s="396"/>
      <c r="B2697" s="397"/>
      <c r="C2697" s="362"/>
      <c r="D2697" s="362"/>
      <c r="E2697" s="362"/>
      <c r="F2697" s="390"/>
      <c r="G2697" s="390"/>
      <c r="H2697" s="390"/>
      <c r="I2697" s="390"/>
      <c r="J2697" s="390"/>
    </row>
    <row r="2698" spans="1:10" ht="15.75" customHeight="1">
      <c r="A2698" s="396"/>
      <c r="B2698" s="397"/>
      <c r="C2698" s="362"/>
      <c r="D2698" s="362"/>
      <c r="E2698" s="362"/>
      <c r="F2698" s="390"/>
      <c r="G2698" s="390"/>
      <c r="H2698" s="390"/>
      <c r="I2698" s="390"/>
      <c r="J2698" s="390"/>
    </row>
    <row r="2699" spans="1:10" ht="15.75" customHeight="1">
      <c r="A2699" s="396"/>
      <c r="B2699" s="397"/>
      <c r="C2699" s="362"/>
      <c r="D2699" s="362"/>
      <c r="E2699" s="362"/>
      <c r="F2699" s="390"/>
      <c r="G2699" s="390"/>
      <c r="H2699" s="390"/>
      <c r="I2699" s="390"/>
      <c r="J2699" s="390"/>
    </row>
    <row r="2700" spans="1:10" ht="15.75" customHeight="1">
      <c r="A2700" s="396"/>
      <c r="B2700" s="397"/>
      <c r="C2700" s="362"/>
      <c r="D2700" s="362"/>
      <c r="E2700" s="362"/>
      <c r="F2700" s="390"/>
      <c r="G2700" s="390"/>
      <c r="H2700" s="390"/>
      <c r="I2700" s="390"/>
      <c r="J2700" s="390"/>
    </row>
    <row r="2701" spans="1:10" ht="15.75" customHeight="1">
      <c r="A2701" s="396"/>
      <c r="B2701" s="397"/>
      <c r="C2701" s="362"/>
      <c r="D2701" s="362"/>
      <c r="E2701" s="362"/>
      <c r="F2701" s="390"/>
      <c r="G2701" s="390"/>
      <c r="H2701" s="390"/>
      <c r="I2701" s="390"/>
      <c r="J2701" s="390"/>
    </row>
    <row r="2702" spans="1:10" ht="15.75" customHeight="1">
      <c r="A2702" s="396"/>
      <c r="B2702" s="397"/>
      <c r="C2702" s="362"/>
      <c r="D2702" s="362"/>
      <c r="E2702" s="362"/>
      <c r="F2702" s="390"/>
      <c r="G2702" s="390"/>
      <c r="H2702" s="390"/>
      <c r="I2702" s="390"/>
      <c r="J2702" s="390"/>
    </row>
    <row r="2703" spans="1:10" ht="15.75" customHeight="1">
      <c r="A2703" s="396"/>
      <c r="B2703" s="397"/>
      <c r="C2703" s="362"/>
      <c r="D2703" s="362"/>
      <c r="E2703" s="362"/>
      <c r="F2703" s="390"/>
      <c r="G2703" s="390"/>
      <c r="H2703" s="390"/>
      <c r="I2703" s="390"/>
      <c r="J2703" s="390"/>
    </row>
    <row r="2704" spans="1:10" ht="15.75" customHeight="1">
      <c r="A2704" s="396"/>
      <c r="B2704" s="397"/>
      <c r="C2704" s="362"/>
      <c r="D2704" s="362"/>
      <c r="E2704" s="362"/>
      <c r="F2704" s="390"/>
      <c r="G2704" s="390"/>
      <c r="H2704" s="390"/>
      <c r="I2704" s="390"/>
      <c r="J2704" s="390"/>
    </row>
    <row r="2705" spans="1:10" ht="15.75" customHeight="1">
      <c r="A2705" s="396"/>
      <c r="B2705" s="397"/>
      <c r="C2705" s="362"/>
      <c r="D2705" s="362"/>
      <c r="E2705" s="362"/>
      <c r="F2705" s="390"/>
      <c r="G2705" s="390"/>
      <c r="H2705" s="390"/>
      <c r="I2705" s="390"/>
      <c r="J2705" s="390"/>
    </row>
    <row r="2706" spans="1:10" ht="15.75" customHeight="1">
      <c r="A2706" s="396"/>
      <c r="B2706" s="397"/>
      <c r="C2706" s="362"/>
      <c r="D2706" s="362"/>
      <c r="E2706" s="362"/>
      <c r="F2706" s="390"/>
      <c r="G2706" s="390"/>
      <c r="H2706" s="390"/>
      <c r="I2706" s="390"/>
      <c r="J2706" s="390"/>
    </row>
    <row r="2707" spans="1:10" ht="15.75" customHeight="1">
      <c r="A2707" s="396"/>
      <c r="B2707" s="397"/>
      <c r="C2707" s="362"/>
      <c r="D2707" s="362"/>
      <c r="E2707" s="362"/>
      <c r="F2707" s="390"/>
      <c r="G2707" s="390"/>
      <c r="H2707" s="390"/>
      <c r="I2707" s="390"/>
      <c r="J2707" s="390"/>
    </row>
    <row r="2708" spans="1:10" ht="15.75" customHeight="1">
      <c r="A2708" s="396"/>
      <c r="B2708" s="397"/>
      <c r="C2708" s="362"/>
      <c r="D2708" s="362"/>
      <c r="E2708" s="362"/>
      <c r="F2708" s="390"/>
      <c r="G2708" s="390"/>
      <c r="H2708" s="390"/>
      <c r="I2708" s="390"/>
      <c r="J2708" s="390"/>
    </row>
    <row r="2709" spans="1:10" ht="15.75" customHeight="1">
      <c r="A2709" s="396"/>
      <c r="B2709" s="397"/>
      <c r="C2709" s="362"/>
      <c r="D2709" s="362"/>
      <c r="E2709" s="362"/>
      <c r="F2709" s="390"/>
      <c r="G2709" s="390"/>
      <c r="H2709" s="390"/>
      <c r="I2709" s="390"/>
      <c r="J2709" s="390"/>
    </row>
    <row r="2710" spans="1:10" ht="15.75" customHeight="1">
      <c r="A2710" s="396"/>
      <c r="B2710" s="397"/>
      <c r="C2710" s="362"/>
      <c r="D2710" s="362"/>
      <c r="E2710" s="362"/>
      <c r="F2710" s="390"/>
      <c r="G2710" s="390"/>
      <c r="H2710" s="390"/>
      <c r="I2710" s="390"/>
      <c r="J2710" s="390"/>
    </row>
    <row r="2711" spans="1:10" ht="15.75" customHeight="1">
      <c r="A2711" s="396"/>
      <c r="B2711" s="397"/>
      <c r="C2711" s="362"/>
      <c r="D2711" s="362"/>
      <c r="E2711" s="362"/>
      <c r="F2711" s="390"/>
      <c r="G2711" s="390"/>
      <c r="H2711" s="390"/>
      <c r="I2711" s="390"/>
      <c r="J2711" s="390"/>
    </row>
    <row r="2712" spans="1:10" ht="15.75" customHeight="1">
      <c r="A2712" s="396"/>
      <c r="B2712" s="397"/>
      <c r="C2712" s="362"/>
      <c r="D2712" s="362"/>
      <c r="E2712" s="362"/>
      <c r="F2712" s="390"/>
      <c r="G2712" s="390"/>
      <c r="H2712" s="390"/>
      <c r="I2712" s="390"/>
      <c r="J2712" s="390"/>
    </row>
    <row r="2713" spans="1:10" ht="15.75" customHeight="1">
      <c r="A2713" s="396"/>
      <c r="B2713" s="397"/>
      <c r="C2713" s="362"/>
      <c r="D2713" s="362"/>
      <c r="E2713" s="362"/>
      <c r="F2713" s="390"/>
      <c r="G2713" s="390"/>
      <c r="H2713" s="390"/>
      <c r="I2713" s="390"/>
      <c r="J2713" s="390"/>
    </row>
    <row r="2714" spans="1:10" ht="15.75" customHeight="1">
      <c r="A2714" s="396"/>
      <c r="B2714" s="397"/>
      <c r="C2714" s="362"/>
      <c r="D2714" s="362"/>
      <c r="E2714" s="362"/>
      <c r="F2714" s="390"/>
      <c r="G2714" s="390"/>
      <c r="H2714" s="390"/>
      <c r="I2714" s="390"/>
      <c r="J2714" s="390"/>
    </row>
    <row r="2715" spans="1:10" ht="15.75" customHeight="1">
      <c r="A2715" s="396"/>
      <c r="B2715" s="397"/>
      <c r="C2715" s="362"/>
      <c r="D2715" s="362"/>
      <c r="E2715" s="362"/>
      <c r="F2715" s="390"/>
      <c r="G2715" s="390"/>
      <c r="H2715" s="390"/>
      <c r="I2715" s="390"/>
      <c r="J2715" s="390"/>
    </row>
    <row r="2716" spans="1:10" ht="15.75" customHeight="1">
      <c r="A2716" s="396"/>
      <c r="B2716" s="397"/>
      <c r="C2716" s="362"/>
      <c r="D2716" s="362"/>
      <c r="E2716" s="362"/>
      <c r="F2716" s="390"/>
      <c r="G2716" s="390"/>
      <c r="H2716" s="390"/>
      <c r="I2716" s="390"/>
      <c r="J2716" s="390"/>
    </row>
    <row r="2717" spans="1:10" ht="15.75" customHeight="1">
      <c r="A2717" s="396"/>
      <c r="B2717" s="397"/>
      <c r="C2717" s="362"/>
      <c r="D2717" s="362"/>
      <c r="E2717" s="362"/>
      <c r="F2717" s="390"/>
      <c r="G2717" s="390"/>
      <c r="H2717" s="390"/>
      <c r="I2717" s="390"/>
      <c r="J2717" s="390"/>
    </row>
    <row r="2718" spans="1:10" ht="15.75" customHeight="1">
      <c r="A2718" s="396"/>
      <c r="B2718" s="397"/>
      <c r="C2718" s="362"/>
      <c r="D2718" s="362"/>
      <c r="E2718" s="362"/>
      <c r="F2718" s="390"/>
      <c r="G2718" s="390"/>
      <c r="H2718" s="390"/>
      <c r="I2718" s="390"/>
      <c r="J2718" s="390"/>
    </row>
    <row r="2719" spans="1:10" ht="15.75" customHeight="1">
      <c r="A2719" s="396"/>
      <c r="B2719" s="397"/>
      <c r="C2719" s="362"/>
      <c r="D2719" s="362"/>
      <c r="E2719" s="362"/>
      <c r="F2719" s="390"/>
      <c r="G2719" s="390"/>
      <c r="H2719" s="390"/>
      <c r="I2719" s="390"/>
      <c r="J2719" s="390"/>
    </row>
    <row r="2720" spans="1:10" ht="15.75" customHeight="1">
      <c r="A2720" s="396"/>
      <c r="B2720" s="397"/>
      <c r="C2720" s="362"/>
      <c r="D2720" s="362"/>
      <c r="E2720" s="362"/>
      <c r="F2720" s="390"/>
      <c r="G2720" s="390"/>
      <c r="H2720" s="390"/>
      <c r="I2720" s="390"/>
      <c r="J2720" s="390"/>
    </row>
    <row r="2721" spans="1:10" ht="15.75" customHeight="1">
      <c r="A2721" s="396"/>
      <c r="B2721" s="397"/>
      <c r="C2721" s="362"/>
      <c r="D2721" s="362"/>
      <c r="E2721" s="362"/>
      <c r="F2721" s="390"/>
      <c r="G2721" s="390"/>
      <c r="H2721" s="390"/>
      <c r="I2721" s="390"/>
      <c r="J2721" s="390"/>
    </row>
    <row r="2722" spans="1:10" ht="15.75" customHeight="1">
      <c r="A2722" s="396"/>
      <c r="B2722" s="397"/>
      <c r="C2722" s="362"/>
      <c r="D2722" s="362"/>
      <c r="E2722" s="362"/>
      <c r="F2722" s="390"/>
      <c r="G2722" s="390"/>
      <c r="H2722" s="390"/>
      <c r="I2722" s="390"/>
      <c r="J2722" s="390"/>
    </row>
    <row r="2723" spans="1:10" ht="15.75" customHeight="1">
      <c r="A2723" s="396"/>
      <c r="B2723" s="397"/>
      <c r="C2723" s="362"/>
      <c r="D2723" s="362"/>
      <c r="E2723" s="362"/>
      <c r="F2723" s="390"/>
      <c r="G2723" s="390"/>
      <c r="H2723" s="390"/>
      <c r="I2723" s="390"/>
      <c r="J2723" s="390"/>
    </row>
    <row r="2724" spans="1:10" ht="15.75" customHeight="1">
      <c r="A2724" s="396"/>
      <c r="B2724" s="397"/>
      <c r="C2724" s="362"/>
      <c r="D2724" s="362"/>
      <c r="E2724" s="362"/>
      <c r="F2724" s="390"/>
      <c r="G2724" s="390"/>
      <c r="H2724" s="390"/>
      <c r="I2724" s="390"/>
      <c r="J2724" s="390"/>
    </row>
    <row r="2725" spans="1:10" ht="15.75" customHeight="1">
      <c r="A2725" s="396"/>
      <c r="B2725" s="397"/>
      <c r="C2725" s="362"/>
      <c r="D2725" s="362"/>
      <c r="E2725" s="362"/>
      <c r="F2725" s="390"/>
      <c r="G2725" s="390"/>
      <c r="H2725" s="390"/>
      <c r="I2725" s="390"/>
      <c r="J2725" s="390"/>
    </row>
    <row r="2726" spans="1:10" ht="15.75" customHeight="1">
      <c r="A2726" s="396"/>
      <c r="B2726" s="397"/>
      <c r="C2726" s="362"/>
      <c r="D2726" s="362"/>
      <c r="E2726" s="362"/>
      <c r="F2726" s="390"/>
      <c r="G2726" s="390"/>
      <c r="H2726" s="390"/>
      <c r="I2726" s="390"/>
      <c r="J2726" s="390"/>
    </row>
    <row r="2727" spans="1:10" ht="15.75" customHeight="1">
      <c r="A2727" s="396"/>
      <c r="B2727" s="397"/>
      <c r="C2727" s="362"/>
      <c r="D2727" s="362"/>
      <c r="E2727" s="362"/>
      <c r="F2727" s="390"/>
      <c r="G2727" s="390"/>
      <c r="H2727" s="390"/>
      <c r="I2727" s="390"/>
      <c r="J2727" s="390"/>
    </row>
    <row r="2728" spans="1:10" ht="15.75" customHeight="1">
      <c r="A2728" s="396"/>
      <c r="B2728" s="397"/>
      <c r="C2728" s="362"/>
      <c r="D2728" s="362"/>
      <c r="E2728" s="362"/>
      <c r="F2728" s="390"/>
      <c r="G2728" s="390"/>
      <c r="H2728" s="390"/>
      <c r="I2728" s="390"/>
      <c r="J2728" s="390"/>
    </row>
    <row r="2729" spans="1:10" ht="15.75" customHeight="1">
      <c r="A2729" s="396"/>
      <c r="B2729" s="397"/>
      <c r="C2729" s="362"/>
      <c r="D2729" s="362"/>
      <c r="E2729" s="362"/>
      <c r="F2729" s="390"/>
      <c r="G2729" s="390"/>
      <c r="H2729" s="390"/>
      <c r="I2729" s="390"/>
      <c r="J2729" s="390"/>
    </row>
    <row r="2730" spans="1:10" ht="15.75" customHeight="1">
      <c r="A2730" s="396"/>
      <c r="B2730" s="397"/>
      <c r="C2730" s="362"/>
      <c r="D2730" s="362"/>
      <c r="E2730" s="362"/>
      <c r="F2730" s="390"/>
      <c r="G2730" s="390"/>
      <c r="H2730" s="390"/>
      <c r="I2730" s="390"/>
      <c r="J2730" s="390"/>
    </row>
    <row r="2731" spans="1:10" ht="15.75" customHeight="1">
      <c r="A2731" s="396"/>
      <c r="B2731" s="397"/>
      <c r="C2731" s="362"/>
      <c r="D2731" s="362"/>
      <c r="E2731" s="362"/>
      <c r="F2731" s="390"/>
      <c r="G2731" s="390"/>
      <c r="H2731" s="390"/>
      <c r="I2731" s="390"/>
      <c r="J2731" s="390"/>
    </row>
    <row r="2732" spans="1:10" ht="15.75" customHeight="1">
      <c r="A2732" s="396"/>
      <c r="B2732" s="397"/>
      <c r="C2732" s="362"/>
      <c r="D2732" s="362"/>
      <c r="E2732" s="362"/>
      <c r="F2732" s="390"/>
      <c r="G2732" s="390"/>
      <c r="H2732" s="390"/>
      <c r="I2732" s="390"/>
      <c r="J2732" s="390"/>
    </row>
    <row r="2733" spans="1:10" ht="15.75" customHeight="1">
      <c r="A2733" s="396"/>
      <c r="B2733" s="397"/>
      <c r="C2733" s="362"/>
      <c r="D2733" s="362"/>
      <c r="E2733" s="362"/>
      <c r="F2733" s="390"/>
      <c r="G2733" s="390"/>
      <c r="H2733" s="390"/>
      <c r="I2733" s="390"/>
      <c r="J2733" s="390"/>
    </row>
    <row r="2734" spans="1:10" ht="15.75" customHeight="1">
      <c r="A2734" s="396"/>
      <c r="B2734" s="397"/>
      <c r="C2734" s="362"/>
      <c r="D2734" s="362"/>
      <c r="E2734" s="362"/>
      <c r="F2734" s="390"/>
      <c r="G2734" s="390"/>
      <c r="H2734" s="390"/>
      <c r="I2734" s="390"/>
      <c r="J2734" s="390"/>
    </row>
    <row r="2735" spans="1:10" ht="15.75" customHeight="1">
      <c r="A2735" s="396"/>
      <c r="B2735" s="397"/>
      <c r="C2735" s="362"/>
      <c r="D2735" s="362"/>
      <c r="E2735" s="362"/>
      <c r="F2735" s="390"/>
      <c r="G2735" s="390"/>
      <c r="H2735" s="390"/>
      <c r="I2735" s="390"/>
      <c r="J2735" s="390"/>
    </row>
    <row r="2736" spans="1:10" ht="15.75" customHeight="1">
      <c r="A2736" s="396"/>
      <c r="B2736" s="397"/>
      <c r="C2736" s="362"/>
      <c r="D2736" s="362"/>
      <c r="E2736" s="362"/>
      <c r="F2736" s="390"/>
      <c r="G2736" s="390"/>
      <c r="H2736" s="390"/>
      <c r="I2736" s="390"/>
      <c r="J2736" s="390"/>
    </row>
    <row r="2737" spans="1:10" ht="15.75" customHeight="1">
      <c r="A2737" s="396"/>
      <c r="B2737" s="397"/>
      <c r="C2737" s="362"/>
      <c r="D2737" s="362"/>
      <c r="E2737" s="362"/>
      <c r="F2737" s="390"/>
      <c r="G2737" s="390"/>
      <c r="H2737" s="390"/>
      <c r="I2737" s="390"/>
      <c r="J2737" s="390"/>
    </row>
    <row r="2738" spans="1:10" ht="15.75" customHeight="1">
      <c r="A2738" s="396"/>
      <c r="B2738" s="397"/>
      <c r="C2738" s="362"/>
      <c r="D2738" s="362"/>
      <c r="E2738" s="362"/>
      <c r="F2738" s="390"/>
      <c r="G2738" s="390"/>
      <c r="H2738" s="390"/>
      <c r="I2738" s="390"/>
      <c r="J2738" s="390"/>
    </row>
    <row r="2739" spans="1:10" ht="15.75" customHeight="1">
      <c r="A2739" s="396"/>
      <c r="B2739" s="397"/>
      <c r="C2739" s="362"/>
      <c r="D2739" s="362"/>
      <c r="E2739" s="362"/>
      <c r="F2739" s="390"/>
      <c r="G2739" s="390"/>
      <c r="H2739" s="390"/>
      <c r="I2739" s="390"/>
      <c r="J2739" s="390"/>
    </row>
    <row r="2740" spans="1:10" ht="15.75" customHeight="1">
      <c r="A2740" s="396"/>
      <c r="B2740" s="397"/>
      <c r="C2740" s="362"/>
      <c r="D2740" s="362"/>
      <c r="E2740" s="362"/>
      <c r="F2740" s="390"/>
      <c r="G2740" s="390"/>
      <c r="H2740" s="390"/>
      <c r="I2740" s="390"/>
      <c r="J2740" s="390"/>
    </row>
    <row r="2741" spans="1:10" ht="15.75" customHeight="1">
      <c r="A2741" s="396"/>
      <c r="B2741" s="397"/>
      <c r="C2741" s="362"/>
      <c r="D2741" s="362"/>
      <c r="E2741" s="362"/>
      <c r="F2741" s="390"/>
      <c r="G2741" s="390"/>
      <c r="H2741" s="390"/>
      <c r="I2741" s="390"/>
      <c r="J2741" s="390"/>
    </row>
    <row r="2742" spans="1:10" ht="15.75" customHeight="1">
      <c r="A2742" s="396"/>
      <c r="B2742" s="397"/>
      <c r="C2742" s="362"/>
      <c r="D2742" s="362"/>
      <c r="E2742" s="362"/>
      <c r="F2742" s="390"/>
      <c r="G2742" s="390"/>
      <c r="H2742" s="390"/>
      <c r="I2742" s="390"/>
      <c r="J2742" s="390"/>
    </row>
    <row r="2743" spans="1:10" ht="15.75" customHeight="1">
      <c r="A2743" s="396"/>
      <c r="B2743" s="397"/>
      <c r="C2743" s="362"/>
      <c r="D2743" s="362"/>
      <c r="E2743" s="362"/>
      <c r="F2743" s="390"/>
      <c r="G2743" s="390"/>
      <c r="H2743" s="390"/>
      <c r="I2743" s="390"/>
      <c r="J2743" s="390"/>
    </row>
    <row r="2744" spans="1:10" ht="15.75" customHeight="1">
      <c r="A2744" s="396"/>
      <c r="B2744" s="397"/>
      <c r="C2744" s="362"/>
      <c r="D2744" s="362"/>
      <c r="E2744" s="362"/>
      <c r="F2744" s="390"/>
      <c r="G2744" s="390"/>
      <c r="H2744" s="390"/>
      <c r="I2744" s="390"/>
      <c r="J2744" s="390"/>
    </row>
    <row r="2745" spans="1:10" ht="15.75" customHeight="1">
      <c r="A2745" s="396"/>
      <c r="B2745" s="397"/>
      <c r="C2745" s="362"/>
      <c r="D2745" s="362"/>
      <c r="E2745" s="362"/>
      <c r="F2745" s="390"/>
      <c r="G2745" s="390"/>
      <c r="H2745" s="390"/>
      <c r="I2745" s="390"/>
      <c r="J2745" s="390"/>
    </row>
    <row r="2746" spans="1:10" ht="15.75" customHeight="1">
      <c r="A2746" s="396"/>
      <c r="B2746" s="397"/>
      <c r="C2746" s="362"/>
      <c r="D2746" s="362"/>
      <c r="E2746" s="362"/>
      <c r="F2746" s="390"/>
      <c r="G2746" s="390"/>
      <c r="H2746" s="390"/>
      <c r="I2746" s="390"/>
      <c r="J2746" s="390"/>
    </row>
    <row r="2747" spans="1:10" ht="15.75" customHeight="1">
      <c r="A2747" s="396"/>
      <c r="B2747" s="397"/>
      <c r="C2747" s="362"/>
      <c r="D2747" s="362"/>
      <c r="E2747" s="362"/>
      <c r="F2747" s="390"/>
      <c r="G2747" s="390"/>
      <c r="H2747" s="390"/>
      <c r="I2747" s="390"/>
      <c r="J2747" s="390"/>
    </row>
    <row r="2748" spans="1:10" ht="15.75" customHeight="1">
      <c r="A2748" s="396"/>
      <c r="B2748" s="397"/>
      <c r="C2748" s="362"/>
      <c r="D2748" s="362"/>
      <c r="E2748" s="362"/>
      <c r="F2748" s="390"/>
      <c r="G2748" s="390"/>
      <c r="H2748" s="390"/>
      <c r="I2748" s="390"/>
      <c r="J2748" s="390"/>
    </row>
    <row r="2749" spans="1:10" ht="15.75" customHeight="1">
      <c r="A2749" s="396"/>
      <c r="B2749" s="397"/>
      <c r="C2749" s="362"/>
      <c r="D2749" s="362"/>
      <c r="E2749" s="362"/>
      <c r="F2749" s="390"/>
      <c r="G2749" s="390"/>
      <c r="H2749" s="390"/>
      <c r="I2749" s="390"/>
      <c r="J2749" s="390"/>
    </row>
    <row r="2750" spans="1:10" ht="15.75" customHeight="1">
      <c r="A2750" s="396"/>
      <c r="B2750" s="397"/>
      <c r="C2750" s="362"/>
      <c r="D2750" s="362"/>
      <c r="E2750" s="362"/>
      <c r="F2750" s="390"/>
      <c r="G2750" s="390"/>
      <c r="H2750" s="390"/>
      <c r="I2750" s="390"/>
      <c r="J2750" s="390"/>
    </row>
    <row r="2751" spans="1:10" ht="15.75" customHeight="1">
      <c r="A2751" s="396"/>
      <c r="B2751" s="397"/>
      <c r="C2751" s="362"/>
      <c r="D2751" s="362"/>
      <c r="E2751" s="362"/>
      <c r="F2751" s="390"/>
      <c r="G2751" s="390"/>
      <c r="H2751" s="390"/>
      <c r="I2751" s="390"/>
      <c r="J2751" s="390"/>
    </row>
    <row r="2752" spans="1:10" ht="15.75" customHeight="1">
      <c r="A2752" s="396"/>
      <c r="B2752" s="397"/>
      <c r="C2752" s="362"/>
      <c r="D2752" s="362"/>
      <c r="E2752" s="362"/>
      <c r="F2752" s="390"/>
      <c r="G2752" s="390"/>
      <c r="H2752" s="390"/>
      <c r="I2752" s="390"/>
      <c r="J2752" s="390"/>
    </row>
    <row r="2753" spans="1:10" ht="15.75" customHeight="1">
      <c r="A2753" s="396"/>
      <c r="B2753" s="397"/>
      <c r="C2753" s="362"/>
      <c r="D2753" s="362"/>
      <c r="E2753" s="362"/>
      <c r="F2753" s="390"/>
      <c r="G2753" s="390"/>
      <c r="H2753" s="390"/>
      <c r="I2753" s="390"/>
      <c r="J2753" s="390"/>
    </row>
    <row r="2754" spans="1:10" ht="15.75" customHeight="1">
      <c r="A2754" s="396"/>
      <c r="B2754" s="397"/>
      <c r="C2754" s="362"/>
      <c r="D2754" s="362"/>
      <c r="E2754" s="362"/>
      <c r="F2754" s="390"/>
      <c r="G2754" s="390"/>
      <c r="H2754" s="390"/>
      <c r="I2754" s="390"/>
      <c r="J2754" s="390"/>
    </row>
    <row r="2755" spans="1:10" ht="15.75" customHeight="1">
      <c r="A2755" s="396"/>
      <c r="B2755" s="397"/>
      <c r="C2755" s="362"/>
      <c r="D2755" s="362"/>
      <c r="E2755" s="362"/>
      <c r="F2755" s="390"/>
      <c r="G2755" s="390"/>
      <c r="H2755" s="390"/>
      <c r="I2755" s="390"/>
      <c r="J2755" s="390"/>
    </row>
    <row r="2756" spans="1:10" ht="15.75" customHeight="1">
      <c r="A2756" s="396"/>
      <c r="B2756" s="397"/>
      <c r="C2756" s="362"/>
      <c r="D2756" s="362"/>
      <c r="E2756" s="362"/>
      <c r="F2756" s="390"/>
      <c r="G2756" s="390"/>
      <c r="H2756" s="390"/>
      <c r="I2756" s="390"/>
      <c r="J2756" s="390"/>
    </row>
    <row r="2757" spans="1:10" ht="15.75" customHeight="1">
      <c r="A2757" s="396"/>
      <c r="B2757" s="397"/>
      <c r="C2757" s="362"/>
      <c r="D2757" s="362"/>
      <c r="E2757" s="362"/>
      <c r="F2757" s="390"/>
      <c r="G2757" s="390"/>
      <c r="H2757" s="390"/>
      <c r="I2757" s="390"/>
      <c r="J2757" s="390"/>
    </row>
    <row r="2758" spans="1:10" ht="15.75" customHeight="1">
      <c r="A2758" s="396"/>
      <c r="B2758" s="397"/>
      <c r="C2758" s="362"/>
      <c r="D2758" s="362"/>
      <c r="E2758" s="362"/>
      <c r="F2758" s="390"/>
      <c r="G2758" s="390"/>
      <c r="H2758" s="390"/>
      <c r="I2758" s="390"/>
      <c r="J2758" s="390"/>
    </row>
    <row r="2759" spans="1:10" ht="15.75" customHeight="1">
      <c r="A2759" s="396"/>
      <c r="B2759" s="397"/>
      <c r="C2759" s="362"/>
      <c r="D2759" s="362"/>
      <c r="E2759" s="362"/>
      <c r="F2759" s="390"/>
      <c r="G2759" s="390"/>
      <c r="H2759" s="390"/>
      <c r="I2759" s="390"/>
      <c r="J2759" s="390"/>
    </row>
    <row r="2760" spans="1:10" ht="15.75" customHeight="1">
      <c r="A2760" s="396"/>
      <c r="B2760" s="397"/>
      <c r="C2760" s="362"/>
      <c r="D2760" s="362"/>
      <c r="E2760" s="362"/>
      <c r="F2760" s="390"/>
      <c r="G2760" s="390"/>
      <c r="H2760" s="390"/>
      <c r="I2760" s="390"/>
      <c r="J2760" s="390"/>
    </row>
    <row r="2761" spans="1:10" ht="15.75" customHeight="1">
      <c r="A2761" s="396"/>
      <c r="B2761" s="397"/>
      <c r="C2761" s="362"/>
      <c r="D2761" s="362"/>
      <c r="E2761" s="362"/>
      <c r="F2761" s="390"/>
      <c r="G2761" s="390"/>
      <c r="H2761" s="390"/>
      <c r="I2761" s="390"/>
      <c r="J2761" s="390"/>
    </row>
    <row r="2762" spans="1:10" ht="15.75" customHeight="1">
      <c r="A2762" s="396"/>
      <c r="B2762" s="397"/>
      <c r="C2762" s="362"/>
      <c r="D2762" s="362"/>
      <c r="E2762" s="362"/>
      <c r="F2762" s="390"/>
      <c r="G2762" s="390"/>
      <c r="H2762" s="390"/>
      <c r="I2762" s="390"/>
      <c r="J2762" s="390"/>
    </row>
    <row r="2763" spans="1:10" ht="15.75" customHeight="1">
      <c r="A2763" s="396"/>
      <c r="B2763" s="397"/>
      <c r="C2763" s="362"/>
      <c r="D2763" s="362"/>
      <c r="E2763" s="362"/>
      <c r="F2763" s="390"/>
      <c r="G2763" s="390"/>
      <c r="H2763" s="390"/>
      <c r="I2763" s="390"/>
      <c r="J2763" s="390"/>
    </row>
    <row r="2764" spans="1:10" ht="15.75" customHeight="1">
      <c r="A2764" s="396"/>
      <c r="B2764" s="397"/>
      <c r="C2764" s="362"/>
      <c r="D2764" s="362"/>
      <c r="E2764" s="362"/>
      <c r="F2764" s="390"/>
      <c r="G2764" s="390"/>
      <c r="H2764" s="390"/>
      <c r="I2764" s="390"/>
      <c r="J2764" s="390"/>
    </row>
    <row r="2765" spans="1:10" ht="15.75" customHeight="1">
      <c r="A2765" s="396"/>
      <c r="B2765" s="397"/>
      <c r="C2765" s="362"/>
      <c r="D2765" s="362"/>
      <c r="E2765" s="362"/>
      <c r="F2765" s="390"/>
      <c r="G2765" s="390"/>
      <c r="H2765" s="390"/>
      <c r="I2765" s="390"/>
      <c r="J2765" s="390"/>
    </row>
    <row r="2766" spans="1:10" ht="15.75" customHeight="1">
      <c r="A2766" s="396"/>
      <c r="B2766" s="397"/>
      <c r="C2766" s="362"/>
      <c r="D2766" s="362"/>
      <c r="E2766" s="362"/>
      <c r="F2766" s="390"/>
      <c r="G2766" s="390"/>
      <c r="H2766" s="390"/>
      <c r="I2766" s="390"/>
      <c r="J2766" s="390"/>
    </row>
    <row r="2767" spans="1:10" ht="15.75" customHeight="1">
      <c r="A2767" s="396"/>
      <c r="B2767" s="397"/>
      <c r="C2767" s="362"/>
      <c r="D2767" s="362"/>
      <c r="E2767" s="362"/>
      <c r="F2767" s="390"/>
      <c r="G2767" s="390"/>
      <c r="H2767" s="390"/>
      <c r="I2767" s="390"/>
      <c r="J2767" s="390"/>
    </row>
    <row r="2768" spans="1:10" ht="15.75" customHeight="1">
      <c r="A2768" s="396"/>
      <c r="B2768" s="397"/>
      <c r="C2768" s="362"/>
      <c r="D2768" s="362"/>
      <c r="E2768" s="362"/>
      <c r="F2768" s="390"/>
      <c r="G2768" s="390"/>
      <c r="H2768" s="390"/>
      <c r="I2768" s="390"/>
      <c r="J2768" s="390"/>
    </row>
    <row r="2769" spans="1:10" ht="15.75" customHeight="1">
      <c r="A2769" s="396"/>
      <c r="B2769" s="397"/>
      <c r="C2769" s="362"/>
      <c r="D2769" s="362"/>
      <c r="E2769" s="362"/>
      <c r="F2769" s="390"/>
      <c r="G2769" s="390"/>
      <c r="H2769" s="390"/>
      <c r="I2769" s="390"/>
      <c r="J2769" s="390"/>
    </row>
    <row r="2770" spans="1:10" ht="15.75" customHeight="1">
      <c r="A2770" s="396"/>
      <c r="B2770" s="397"/>
      <c r="C2770" s="362"/>
      <c r="D2770" s="362"/>
      <c r="E2770" s="362"/>
      <c r="F2770" s="390"/>
      <c r="G2770" s="390"/>
      <c r="H2770" s="390"/>
      <c r="I2770" s="390"/>
      <c r="J2770" s="390"/>
    </row>
    <row r="2771" spans="1:10" ht="15.75" customHeight="1">
      <c r="A2771" s="396"/>
      <c r="B2771" s="397"/>
      <c r="C2771" s="362"/>
      <c r="D2771" s="362"/>
      <c r="E2771" s="362"/>
      <c r="F2771" s="390"/>
      <c r="G2771" s="390"/>
      <c r="H2771" s="390"/>
      <c r="I2771" s="390"/>
      <c r="J2771" s="390"/>
    </row>
    <row r="2772" spans="1:10" ht="15.75" customHeight="1">
      <c r="A2772" s="396"/>
      <c r="B2772" s="397"/>
      <c r="C2772" s="362"/>
      <c r="D2772" s="362"/>
      <c r="E2772" s="362"/>
      <c r="F2772" s="390"/>
      <c r="G2772" s="390"/>
      <c r="H2772" s="390"/>
      <c r="I2772" s="390"/>
      <c r="J2772" s="390"/>
    </row>
    <row r="2773" spans="1:10" ht="15.75" customHeight="1">
      <c r="A2773" s="396"/>
      <c r="B2773" s="397"/>
      <c r="C2773" s="362"/>
      <c r="D2773" s="362"/>
      <c r="E2773" s="362"/>
      <c r="F2773" s="390"/>
      <c r="G2773" s="390"/>
      <c r="H2773" s="390"/>
      <c r="I2773" s="390"/>
      <c r="J2773" s="390"/>
    </row>
    <row r="2774" spans="1:10" ht="15.75" customHeight="1">
      <c r="A2774" s="396"/>
      <c r="B2774" s="397"/>
      <c r="C2774" s="362"/>
      <c r="D2774" s="362"/>
      <c r="E2774" s="362"/>
      <c r="F2774" s="390"/>
      <c r="G2774" s="390"/>
      <c r="H2774" s="390"/>
      <c r="I2774" s="390"/>
      <c r="J2774" s="390"/>
    </row>
    <row r="2775" spans="1:10" ht="15.75" customHeight="1">
      <c r="A2775" s="396"/>
      <c r="B2775" s="397"/>
      <c r="C2775" s="362"/>
      <c r="D2775" s="362"/>
      <c r="E2775" s="362"/>
      <c r="F2775" s="390"/>
      <c r="G2775" s="390"/>
      <c r="H2775" s="390"/>
      <c r="I2775" s="390"/>
      <c r="J2775" s="390"/>
    </row>
    <row r="2776" spans="1:10" ht="15.75" customHeight="1">
      <c r="A2776" s="396"/>
      <c r="B2776" s="397"/>
      <c r="C2776" s="362"/>
      <c r="D2776" s="362"/>
      <c r="E2776" s="362"/>
      <c r="F2776" s="390"/>
      <c r="G2776" s="390"/>
      <c r="H2776" s="390"/>
      <c r="I2776" s="390"/>
      <c r="J2776" s="390"/>
    </row>
    <row r="2777" spans="1:10" ht="15.75" customHeight="1">
      <c r="A2777" s="396"/>
      <c r="B2777" s="397"/>
      <c r="C2777" s="362"/>
      <c r="D2777" s="362"/>
      <c r="E2777" s="362"/>
      <c r="F2777" s="390"/>
      <c r="G2777" s="390"/>
      <c r="H2777" s="390"/>
      <c r="I2777" s="390"/>
      <c r="J2777" s="390"/>
    </row>
    <row r="2778" spans="1:10" ht="15.75" customHeight="1">
      <c r="A2778" s="396"/>
      <c r="B2778" s="397"/>
      <c r="C2778" s="362"/>
      <c r="D2778" s="362"/>
      <c r="E2778" s="362"/>
      <c r="F2778" s="390"/>
      <c r="G2778" s="390"/>
      <c r="H2778" s="390"/>
      <c r="I2778" s="390"/>
      <c r="J2778" s="390"/>
    </row>
    <row r="2779" spans="1:10" ht="15.75" customHeight="1">
      <c r="A2779" s="396"/>
      <c r="B2779" s="397"/>
      <c r="C2779" s="362"/>
      <c r="D2779" s="362"/>
      <c r="E2779" s="362"/>
      <c r="F2779" s="390"/>
      <c r="G2779" s="390"/>
      <c r="H2779" s="390"/>
      <c r="I2779" s="390"/>
      <c r="J2779" s="390"/>
    </row>
    <row r="2780" spans="1:10" ht="15.75" customHeight="1">
      <c r="A2780" s="396"/>
      <c r="B2780" s="397"/>
      <c r="C2780" s="362"/>
      <c r="D2780" s="362"/>
      <c r="E2780" s="362"/>
      <c r="F2780" s="390"/>
      <c r="G2780" s="390"/>
      <c r="H2780" s="390"/>
      <c r="I2780" s="390"/>
      <c r="J2780" s="390"/>
    </row>
    <row r="2781" spans="1:10" ht="15.75" customHeight="1">
      <c r="A2781" s="396"/>
      <c r="B2781" s="397"/>
      <c r="C2781" s="362"/>
      <c r="D2781" s="362"/>
      <c r="E2781" s="362"/>
      <c r="F2781" s="390"/>
      <c r="G2781" s="390"/>
      <c r="H2781" s="390"/>
      <c r="I2781" s="390"/>
      <c r="J2781" s="390"/>
    </row>
    <row r="2782" spans="1:10" ht="15.75" customHeight="1">
      <c r="A2782" s="396"/>
      <c r="B2782" s="397"/>
      <c r="C2782" s="362"/>
      <c r="D2782" s="362"/>
      <c r="E2782" s="362"/>
      <c r="F2782" s="390"/>
      <c r="G2782" s="390"/>
      <c r="H2782" s="390"/>
      <c r="I2782" s="390"/>
      <c r="J2782" s="390"/>
    </row>
    <row r="2783" spans="1:10" ht="15.75" customHeight="1">
      <c r="A2783" s="396"/>
      <c r="B2783" s="397"/>
      <c r="C2783" s="362"/>
      <c r="D2783" s="362"/>
      <c r="E2783" s="362"/>
      <c r="F2783" s="390"/>
      <c r="G2783" s="390"/>
      <c r="H2783" s="390"/>
      <c r="I2783" s="390"/>
      <c r="J2783" s="390"/>
    </row>
    <row r="2784" spans="1:10" ht="15.75" customHeight="1">
      <c r="A2784" s="396"/>
      <c r="B2784" s="397"/>
      <c r="C2784" s="362"/>
      <c r="D2784" s="362"/>
      <c r="E2784" s="362"/>
      <c r="F2784" s="390"/>
      <c r="G2784" s="390"/>
      <c r="H2784" s="390"/>
      <c r="I2784" s="390"/>
      <c r="J2784" s="390"/>
    </row>
    <row r="2785" spans="1:10" ht="15.75" customHeight="1">
      <c r="A2785" s="396"/>
      <c r="B2785" s="397"/>
      <c r="C2785" s="362"/>
      <c r="D2785" s="362"/>
      <c r="E2785" s="362"/>
      <c r="F2785" s="390"/>
      <c r="G2785" s="390"/>
      <c r="H2785" s="390"/>
      <c r="I2785" s="390"/>
      <c r="J2785" s="390"/>
    </row>
    <row r="2786" spans="1:10" ht="15.75" customHeight="1">
      <c r="A2786" s="396"/>
      <c r="B2786" s="397"/>
      <c r="C2786" s="362"/>
      <c r="D2786" s="362"/>
      <c r="E2786" s="362"/>
      <c r="F2786" s="390"/>
      <c r="G2786" s="390"/>
      <c r="H2786" s="390"/>
      <c r="I2786" s="390"/>
      <c r="J2786" s="390"/>
    </row>
    <row r="2787" spans="1:10" ht="15.75" customHeight="1">
      <c r="A2787" s="396"/>
      <c r="B2787" s="397"/>
      <c r="C2787" s="362"/>
      <c r="D2787" s="362"/>
      <c r="E2787" s="362"/>
      <c r="F2787" s="390"/>
      <c r="G2787" s="390"/>
      <c r="H2787" s="390"/>
      <c r="I2787" s="390"/>
      <c r="J2787" s="390"/>
    </row>
    <row r="2788" spans="1:10" ht="15.75" customHeight="1">
      <c r="A2788" s="396"/>
      <c r="B2788" s="397"/>
      <c r="C2788" s="362"/>
      <c r="D2788" s="362"/>
      <c r="E2788" s="362"/>
      <c r="F2788" s="390"/>
      <c r="G2788" s="390"/>
      <c r="H2788" s="390"/>
      <c r="I2788" s="390"/>
      <c r="J2788" s="390"/>
    </row>
    <row r="2789" spans="1:10" ht="15.75" customHeight="1">
      <c r="A2789" s="396"/>
      <c r="B2789" s="397"/>
      <c r="C2789" s="362"/>
      <c r="D2789" s="362"/>
      <c r="E2789" s="362"/>
      <c r="F2789" s="390"/>
      <c r="G2789" s="390"/>
      <c r="H2789" s="390"/>
      <c r="I2789" s="390"/>
      <c r="J2789" s="390"/>
    </row>
    <row r="2790" spans="1:10" ht="15.75" customHeight="1">
      <c r="A2790" s="396"/>
      <c r="B2790" s="397"/>
      <c r="C2790" s="362"/>
      <c r="D2790" s="362"/>
      <c r="E2790" s="362"/>
      <c r="F2790" s="390"/>
      <c r="G2790" s="390"/>
      <c r="H2790" s="390"/>
      <c r="I2790" s="390"/>
      <c r="J2790" s="390"/>
    </row>
    <row r="2791" spans="1:10" ht="15.75" customHeight="1">
      <c r="A2791" s="396"/>
      <c r="B2791" s="397"/>
      <c r="C2791" s="362"/>
      <c r="D2791" s="362"/>
      <c r="E2791" s="362"/>
      <c r="F2791" s="390"/>
      <c r="G2791" s="390"/>
      <c r="H2791" s="390"/>
      <c r="I2791" s="390"/>
      <c r="J2791" s="390"/>
    </row>
    <row r="2792" spans="1:10" ht="15.75" customHeight="1">
      <c r="A2792" s="396"/>
      <c r="B2792" s="397"/>
      <c r="C2792" s="362"/>
      <c r="D2792" s="362"/>
      <c r="E2792" s="362"/>
      <c r="F2792" s="390"/>
      <c r="G2792" s="390"/>
      <c r="H2792" s="390"/>
      <c r="I2792" s="390"/>
      <c r="J2792" s="390"/>
    </row>
    <row r="2793" spans="1:10" ht="15.75" customHeight="1">
      <c r="A2793" s="396"/>
      <c r="B2793" s="397"/>
      <c r="C2793" s="362"/>
      <c r="D2793" s="362"/>
      <c r="E2793" s="362"/>
      <c r="F2793" s="390"/>
      <c r="G2793" s="390"/>
      <c r="H2793" s="390"/>
      <c r="I2793" s="390"/>
      <c r="J2793" s="390"/>
    </row>
    <row r="2794" spans="1:10" ht="15.75" customHeight="1">
      <c r="A2794" s="396"/>
      <c r="B2794" s="397"/>
      <c r="C2794" s="362"/>
      <c r="D2794" s="362"/>
      <c r="E2794" s="362"/>
      <c r="F2794" s="390"/>
      <c r="G2794" s="390"/>
      <c r="H2794" s="390"/>
      <c r="I2794" s="390"/>
      <c r="J2794" s="390"/>
    </row>
    <row r="2795" spans="1:10" ht="15.75" customHeight="1">
      <c r="A2795" s="396"/>
      <c r="B2795" s="397"/>
      <c r="C2795" s="362"/>
      <c r="D2795" s="362"/>
      <c r="E2795" s="362"/>
      <c r="F2795" s="390"/>
      <c r="G2795" s="390"/>
      <c r="H2795" s="390"/>
      <c r="I2795" s="390"/>
      <c r="J2795" s="390"/>
    </row>
    <row r="2796" spans="1:10" ht="15.75" customHeight="1">
      <c r="A2796" s="396"/>
      <c r="B2796" s="397"/>
      <c r="C2796" s="362"/>
      <c r="D2796" s="362"/>
      <c r="E2796" s="362"/>
      <c r="F2796" s="390"/>
      <c r="G2796" s="390"/>
      <c r="H2796" s="390"/>
      <c r="I2796" s="390"/>
      <c r="J2796" s="390"/>
    </row>
    <row r="2797" spans="1:10" ht="15.75" customHeight="1">
      <c r="A2797" s="396"/>
      <c r="B2797" s="397"/>
      <c r="C2797" s="362"/>
      <c r="D2797" s="362"/>
      <c r="E2797" s="362"/>
      <c r="F2797" s="390"/>
      <c r="G2797" s="390"/>
      <c r="H2797" s="390"/>
      <c r="I2797" s="390"/>
      <c r="J2797" s="390"/>
    </row>
    <row r="2798" spans="1:10" ht="15.75" customHeight="1">
      <c r="A2798" s="396"/>
      <c r="B2798" s="397"/>
      <c r="C2798" s="362"/>
      <c r="D2798" s="362"/>
      <c r="E2798" s="362"/>
      <c r="F2798" s="390"/>
      <c r="G2798" s="390"/>
      <c r="H2798" s="390"/>
      <c r="I2798" s="390"/>
      <c r="J2798" s="390"/>
    </row>
    <row r="2799" spans="1:10" ht="15.75" customHeight="1">
      <c r="A2799" s="396"/>
      <c r="B2799" s="397"/>
      <c r="C2799" s="362"/>
      <c r="D2799" s="362"/>
      <c r="E2799" s="362"/>
      <c r="F2799" s="390"/>
      <c r="G2799" s="390"/>
      <c r="H2799" s="390"/>
      <c r="I2799" s="390"/>
      <c r="J2799" s="390"/>
    </row>
    <row r="2800" spans="1:10" ht="15.75" customHeight="1">
      <c r="A2800" s="396"/>
      <c r="B2800" s="397"/>
      <c r="C2800" s="362"/>
      <c r="D2800" s="362"/>
      <c r="E2800" s="362"/>
      <c r="F2800" s="390"/>
      <c r="G2800" s="390"/>
      <c r="H2800" s="390"/>
      <c r="I2800" s="390"/>
      <c r="J2800" s="390"/>
    </row>
    <row r="2801" spans="1:10" ht="15.75" customHeight="1">
      <c r="A2801" s="396"/>
      <c r="B2801" s="397"/>
      <c r="C2801" s="362"/>
      <c r="D2801" s="362"/>
      <c r="E2801" s="362"/>
      <c r="F2801" s="390"/>
      <c r="G2801" s="390"/>
      <c r="H2801" s="390"/>
      <c r="I2801" s="390"/>
      <c r="J2801" s="390"/>
    </row>
    <row r="2802" spans="1:10" ht="15.75" customHeight="1">
      <c r="A2802" s="396"/>
      <c r="B2802" s="397"/>
      <c r="C2802" s="362"/>
      <c r="D2802" s="362"/>
      <c r="E2802" s="362"/>
      <c r="F2802" s="390"/>
      <c r="G2802" s="390"/>
      <c r="H2802" s="390"/>
      <c r="I2802" s="390"/>
      <c r="J2802" s="390"/>
    </row>
    <row r="2803" spans="1:10" ht="15.75" customHeight="1">
      <c r="A2803" s="396"/>
      <c r="B2803" s="397"/>
      <c r="C2803" s="362"/>
      <c r="D2803" s="362"/>
      <c r="E2803" s="362"/>
      <c r="F2803" s="390"/>
      <c r="G2803" s="390"/>
      <c r="H2803" s="390"/>
      <c r="I2803" s="390"/>
      <c r="J2803" s="390"/>
    </row>
    <row r="2804" spans="1:10" ht="15.75" customHeight="1">
      <c r="A2804" s="396"/>
      <c r="B2804" s="397"/>
      <c r="C2804" s="362"/>
      <c r="D2804" s="362"/>
      <c r="E2804" s="362"/>
      <c r="F2804" s="390"/>
      <c r="G2804" s="390"/>
      <c r="H2804" s="390"/>
      <c r="I2804" s="390"/>
      <c r="J2804" s="390"/>
    </row>
    <row r="2805" spans="1:10" ht="15.75" customHeight="1">
      <c r="A2805" s="396"/>
      <c r="B2805" s="397"/>
      <c r="C2805" s="362"/>
      <c r="D2805" s="362"/>
      <c r="E2805" s="362"/>
      <c r="F2805" s="390"/>
      <c r="G2805" s="390"/>
      <c r="H2805" s="390"/>
      <c r="I2805" s="390"/>
      <c r="J2805" s="390"/>
    </row>
    <row r="2806" spans="1:10" ht="15.75" customHeight="1">
      <c r="A2806" s="396"/>
      <c r="B2806" s="397"/>
      <c r="C2806" s="362"/>
      <c r="D2806" s="362"/>
      <c r="E2806" s="362"/>
      <c r="F2806" s="390"/>
      <c r="G2806" s="390"/>
      <c r="H2806" s="390"/>
      <c r="I2806" s="390"/>
      <c r="J2806" s="390"/>
    </row>
    <row r="2807" spans="1:10" ht="15.75" customHeight="1">
      <c r="A2807" s="396"/>
      <c r="B2807" s="397"/>
      <c r="C2807" s="362"/>
      <c r="D2807" s="362"/>
      <c r="E2807" s="362"/>
      <c r="F2807" s="390"/>
      <c r="G2807" s="390"/>
      <c r="H2807" s="390"/>
      <c r="I2807" s="390"/>
      <c r="J2807" s="390"/>
    </row>
    <row r="2808" spans="1:10" ht="15.75" customHeight="1">
      <c r="A2808" s="396"/>
      <c r="B2808" s="397"/>
      <c r="C2808" s="362"/>
      <c r="D2808" s="362"/>
      <c r="E2808" s="362"/>
      <c r="F2808" s="390"/>
      <c r="G2808" s="390"/>
      <c r="H2808" s="390"/>
      <c r="I2808" s="390"/>
      <c r="J2808" s="390"/>
    </row>
    <row r="2809" spans="1:10" ht="15.75" customHeight="1">
      <c r="A2809" s="396"/>
      <c r="B2809" s="397"/>
      <c r="C2809" s="362"/>
      <c r="D2809" s="362"/>
      <c r="E2809" s="362"/>
      <c r="F2809" s="390"/>
      <c r="G2809" s="390"/>
      <c r="H2809" s="390"/>
      <c r="I2809" s="390"/>
      <c r="J2809" s="390"/>
    </row>
    <row r="2810" spans="1:10" ht="15.75" customHeight="1">
      <c r="A2810" s="396"/>
      <c r="B2810" s="397"/>
      <c r="C2810" s="362"/>
      <c r="D2810" s="362"/>
      <c r="E2810" s="362"/>
      <c r="F2810" s="390"/>
      <c r="G2810" s="390"/>
      <c r="H2810" s="390"/>
      <c r="I2810" s="390"/>
      <c r="J2810" s="390"/>
    </row>
    <row r="2811" spans="1:10" ht="15.75" customHeight="1">
      <c r="A2811" s="396"/>
      <c r="B2811" s="397"/>
      <c r="C2811" s="362"/>
      <c r="D2811" s="362"/>
      <c r="E2811" s="362"/>
      <c r="F2811" s="390"/>
      <c r="G2811" s="390"/>
      <c r="H2811" s="390"/>
      <c r="I2811" s="390"/>
      <c r="J2811" s="390"/>
    </row>
    <row r="2812" spans="1:10" ht="15.75" customHeight="1">
      <c r="A2812" s="396"/>
      <c r="B2812" s="397"/>
      <c r="C2812" s="362"/>
      <c r="D2812" s="362"/>
      <c r="E2812" s="362"/>
      <c r="F2812" s="390"/>
      <c r="G2812" s="390"/>
      <c r="H2812" s="390"/>
      <c r="I2812" s="390"/>
      <c r="J2812" s="390"/>
    </row>
    <row r="2813" spans="1:10" ht="15.75" customHeight="1">
      <c r="A2813" s="396"/>
      <c r="B2813" s="397"/>
      <c r="C2813" s="362"/>
      <c r="D2813" s="362"/>
      <c r="E2813" s="362"/>
      <c r="F2813" s="390"/>
      <c r="G2813" s="390"/>
      <c r="H2813" s="390"/>
      <c r="I2813" s="390"/>
      <c r="J2813" s="390"/>
    </row>
    <row r="2814" spans="1:10" ht="15.75" customHeight="1">
      <c r="A2814" s="396"/>
      <c r="B2814" s="397"/>
      <c r="C2814" s="362"/>
      <c r="D2814" s="362"/>
      <c r="E2814" s="362"/>
      <c r="F2814" s="390"/>
      <c r="G2814" s="390"/>
      <c r="H2814" s="390"/>
      <c r="I2814" s="390"/>
      <c r="J2814" s="390"/>
    </row>
    <row r="2815" spans="1:10" ht="15.75" customHeight="1">
      <c r="A2815" s="396"/>
      <c r="B2815" s="397"/>
      <c r="C2815" s="362"/>
      <c r="D2815" s="362"/>
      <c r="E2815" s="362"/>
      <c r="F2815" s="390"/>
      <c r="G2815" s="390"/>
      <c r="H2815" s="390"/>
      <c r="I2815" s="390"/>
      <c r="J2815" s="390"/>
    </row>
    <row r="2816" spans="1:10" ht="15.75" customHeight="1">
      <c r="A2816" s="396"/>
      <c r="B2816" s="397"/>
      <c r="C2816" s="362"/>
      <c r="D2816" s="362"/>
      <c r="E2816" s="362"/>
      <c r="F2816" s="390"/>
      <c r="G2816" s="390"/>
      <c r="H2816" s="390"/>
      <c r="I2816" s="390"/>
      <c r="J2816" s="390"/>
    </row>
    <row r="2817" spans="1:10" ht="15.75" customHeight="1">
      <c r="A2817" s="396"/>
      <c r="B2817" s="397"/>
      <c r="C2817" s="362"/>
      <c r="D2817" s="362"/>
      <c r="E2817" s="362"/>
      <c r="F2817" s="390"/>
      <c r="G2817" s="390"/>
      <c r="H2817" s="390"/>
      <c r="I2817" s="390"/>
      <c r="J2817" s="390"/>
    </row>
    <row r="2818" spans="1:10" ht="15.75" customHeight="1">
      <c r="A2818" s="396"/>
      <c r="B2818" s="397"/>
      <c r="C2818" s="362"/>
      <c r="D2818" s="362"/>
      <c r="E2818" s="362"/>
      <c r="F2818" s="390"/>
      <c r="G2818" s="390"/>
      <c r="H2818" s="390"/>
      <c r="I2818" s="390"/>
      <c r="J2818" s="390"/>
    </row>
    <row r="2819" spans="1:10" ht="15.75" customHeight="1">
      <c r="A2819" s="396"/>
      <c r="B2819" s="397"/>
      <c r="C2819" s="362"/>
      <c r="D2819" s="362"/>
      <c r="E2819" s="362"/>
      <c r="F2819" s="390"/>
      <c r="G2819" s="390"/>
      <c r="H2819" s="390"/>
      <c r="I2819" s="390"/>
      <c r="J2819" s="390"/>
    </row>
    <row r="2820" spans="1:10" ht="15.75" customHeight="1">
      <c r="A2820" s="396"/>
      <c r="B2820" s="397"/>
      <c r="C2820" s="362"/>
      <c r="D2820" s="362"/>
      <c r="E2820" s="362"/>
      <c r="F2820" s="390"/>
      <c r="G2820" s="390"/>
      <c r="H2820" s="390"/>
      <c r="I2820" s="390"/>
      <c r="J2820" s="390"/>
    </row>
    <row r="2821" spans="1:10" ht="15.75" customHeight="1">
      <c r="A2821" s="396"/>
      <c r="B2821" s="397"/>
      <c r="C2821" s="362"/>
      <c r="D2821" s="362"/>
      <c r="E2821" s="362"/>
      <c r="F2821" s="390"/>
      <c r="G2821" s="390"/>
      <c r="H2821" s="390"/>
      <c r="I2821" s="390"/>
      <c r="J2821" s="390"/>
    </row>
    <row r="2822" spans="1:10" ht="15.75" customHeight="1">
      <c r="A2822" s="396"/>
      <c r="B2822" s="397"/>
      <c r="C2822" s="362"/>
      <c r="D2822" s="362"/>
      <c r="E2822" s="362"/>
      <c r="F2822" s="390"/>
      <c r="G2822" s="390"/>
      <c r="H2822" s="390"/>
      <c r="I2822" s="390"/>
      <c r="J2822" s="390"/>
    </row>
    <row r="2823" spans="1:10" ht="15.75" customHeight="1">
      <c r="A2823" s="396"/>
      <c r="B2823" s="397"/>
      <c r="C2823" s="362"/>
      <c r="D2823" s="362"/>
      <c r="E2823" s="362"/>
      <c r="F2823" s="390"/>
      <c r="G2823" s="390"/>
      <c r="H2823" s="390"/>
      <c r="I2823" s="390"/>
      <c r="J2823" s="390"/>
    </row>
    <row r="2824" spans="1:10" ht="15.75" customHeight="1">
      <c r="A2824" s="396"/>
      <c r="B2824" s="397"/>
      <c r="C2824" s="362"/>
      <c r="D2824" s="362"/>
      <c r="E2824" s="362"/>
      <c r="F2824" s="390"/>
      <c r="G2824" s="390"/>
      <c r="H2824" s="390"/>
      <c r="I2824" s="390"/>
      <c r="J2824" s="390"/>
    </row>
    <row r="2825" spans="1:10" ht="15.75" customHeight="1">
      <c r="A2825" s="396"/>
      <c r="B2825" s="397"/>
      <c r="C2825" s="362"/>
      <c r="D2825" s="362"/>
      <c r="E2825" s="362"/>
      <c r="F2825" s="390"/>
      <c r="G2825" s="390"/>
      <c r="H2825" s="390"/>
      <c r="I2825" s="390"/>
      <c r="J2825" s="390"/>
    </row>
    <row r="2826" spans="1:10" ht="15.75" customHeight="1">
      <c r="A2826" s="396"/>
      <c r="B2826" s="397"/>
      <c r="C2826" s="362"/>
      <c r="D2826" s="362"/>
      <c r="E2826" s="362"/>
      <c r="F2826" s="390"/>
      <c r="G2826" s="390"/>
      <c r="H2826" s="390"/>
      <c r="I2826" s="390"/>
      <c r="J2826" s="390"/>
    </row>
    <row r="2827" spans="1:10" ht="15.75" customHeight="1">
      <c r="A2827" s="396"/>
      <c r="B2827" s="397"/>
      <c r="C2827" s="362"/>
      <c r="D2827" s="362"/>
      <c r="E2827" s="362"/>
      <c r="F2827" s="390"/>
      <c r="G2827" s="390"/>
      <c r="H2827" s="390"/>
      <c r="I2827" s="390"/>
      <c r="J2827" s="390"/>
    </row>
    <row r="2828" spans="1:10" ht="15.75" customHeight="1">
      <c r="A2828" s="396"/>
      <c r="B2828" s="397"/>
      <c r="C2828" s="362"/>
      <c r="D2828" s="362"/>
      <c r="E2828" s="362"/>
      <c r="F2828" s="390"/>
      <c r="G2828" s="390"/>
      <c r="H2828" s="390"/>
      <c r="I2828" s="390"/>
      <c r="J2828" s="390"/>
    </row>
    <row r="2829" spans="1:10" ht="15.75" customHeight="1">
      <c r="A2829" s="396"/>
      <c r="B2829" s="397"/>
      <c r="C2829" s="362"/>
      <c r="D2829" s="362"/>
      <c r="E2829" s="362"/>
      <c r="F2829" s="390"/>
      <c r="G2829" s="390"/>
      <c r="H2829" s="390"/>
      <c r="I2829" s="390"/>
      <c r="J2829" s="390"/>
    </row>
    <row r="2830" spans="1:10" ht="15.75" customHeight="1">
      <c r="A2830" s="396"/>
      <c r="B2830" s="397"/>
      <c r="C2830" s="362"/>
      <c r="D2830" s="362"/>
      <c r="E2830" s="362"/>
      <c r="F2830" s="390"/>
      <c r="G2830" s="390"/>
      <c r="H2830" s="390"/>
      <c r="I2830" s="390"/>
      <c r="J2830" s="390"/>
    </row>
    <row r="2831" spans="1:10" ht="15.75" customHeight="1">
      <c r="A2831" s="396"/>
      <c r="B2831" s="397"/>
      <c r="C2831" s="362"/>
      <c r="D2831" s="362"/>
      <c r="E2831" s="362"/>
      <c r="F2831" s="390"/>
      <c r="G2831" s="390"/>
      <c r="H2831" s="390"/>
      <c r="I2831" s="390"/>
      <c r="J2831" s="390"/>
    </row>
    <row r="2832" spans="1:10" ht="15.75" customHeight="1">
      <c r="A2832" s="396"/>
      <c r="B2832" s="397"/>
      <c r="C2832" s="362"/>
      <c r="D2832" s="362"/>
      <c r="E2832" s="362"/>
      <c r="F2832" s="390"/>
      <c r="G2832" s="390"/>
      <c r="H2832" s="390"/>
      <c r="I2832" s="390"/>
      <c r="J2832" s="390"/>
    </row>
    <row r="2833" spans="1:10" ht="15.75" customHeight="1">
      <c r="A2833" s="396"/>
      <c r="B2833" s="397"/>
      <c r="C2833" s="362"/>
      <c r="D2833" s="362"/>
      <c r="E2833" s="362"/>
      <c r="F2833" s="390"/>
      <c r="G2833" s="390"/>
      <c r="H2833" s="390"/>
      <c r="I2833" s="390"/>
      <c r="J2833" s="390"/>
    </row>
    <row r="2834" spans="1:10" ht="15.75" customHeight="1">
      <c r="A2834" s="396"/>
      <c r="B2834" s="397"/>
      <c r="C2834" s="362"/>
      <c r="D2834" s="362"/>
      <c r="E2834" s="362"/>
      <c r="F2834" s="390"/>
      <c r="G2834" s="390"/>
      <c r="H2834" s="390"/>
      <c r="I2834" s="390"/>
      <c r="J2834" s="390"/>
    </row>
    <row r="2835" spans="1:10" ht="15.75" customHeight="1">
      <c r="A2835" s="396"/>
      <c r="B2835" s="397"/>
      <c r="C2835" s="362"/>
      <c r="D2835" s="362"/>
      <c r="E2835" s="362"/>
      <c r="F2835" s="390"/>
      <c r="G2835" s="390"/>
      <c r="H2835" s="390"/>
      <c r="I2835" s="390"/>
      <c r="J2835" s="390"/>
    </row>
    <row r="2836" spans="1:10" ht="15.75" customHeight="1">
      <c r="A2836" s="396"/>
      <c r="B2836" s="397"/>
      <c r="C2836" s="362"/>
      <c r="D2836" s="362"/>
      <c r="E2836" s="362"/>
      <c r="F2836" s="390"/>
      <c r="G2836" s="390"/>
      <c r="H2836" s="390"/>
      <c r="I2836" s="390"/>
      <c r="J2836" s="390"/>
    </row>
    <row r="2837" spans="1:10" ht="15.75" customHeight="1">
      <c r="A2837" s="396"/>
      <c r="B2837" s="397"/>
      <c r="C2837" s="362"/>
      <c r="D2837" s="362"/>
      <c r="E2837" s="362"/>
      <c r="F2837" s="390"/>
      <c r="G2837" s="390"/>
      <c r="H2837" s="390"/>
      <c r="I2837" s="390"/>
      <c r="J2837" s="390"/>
    </row>
    <row r="2838" spans="1:10" ht="15.75" customHeight="1">
      <c r="A2838" s="396"/>
      <c r="B2838" s="397"/>
      <c r="C2838" s="362"/>
      <c r="D2838" s="362"/>
      <c r="E2838" s="362"/>
      <c r="F2838" s="390"/>
      <c r="G2838" s="390"/>
      <c r="H2838" s="390"/>
      <c r="I2838" s="390"/>
      <c r="J2838" s="390"/>
    </row>
    <row r="2839" spans="1:10" ht="15.75" customHeight="1">
      <c r="A2839" s="396"/>
      <c r="B2839" s="397"/>
      <c r="C2839" s="362"/>
      <c r="D2839" s="362"/>
      <c r="E2839" s="362"/>
      <c r="F2839" s="390"/>
      <c r="G2839" s="390"/>
      <c r="H2839" s="390"/>
      <c r="I2839" s="390"/>
      <c r="J2839" s="390"/>
    </row>
    <row r="2840" spans="1:10" ht="15.75" customHeight="1">
      <c r="A2840" s="396"/>
      <c r="B2840" s="397"/>
      <c r="C2840" s="362"/>
      <c r="D2840" s="362"/>
      <c r="E2840" s="362"/>
      <c r="F2840" s="390"/>
      <c r="G2840" s="390"/>
      <c r="H2840" s="390"/>
      <c r="I2840" s="390"/>
      <c r="J2840" s="390"/>
    </row>
    <row r="2841" spans="1:10" ht="15.75" customHeight="1">
      <c r="A2841" s="396"/>
      <c r="B2841" s="397"/>
      <c r="C2841" s="362"/>
      <c r="D2841" s="362"/>
      <c r="E2841" s="362"/>
      <c r="F2841" s="390"/>
      <c r="G2841" s="390"/>
      <c r="H2841" s="390"/>
      <c r="I2841" s="390"/>
      <c r="J2841" s="390"/>
    </row>
    <row r="2842" spans="1:10" ht="15.75" customHeight="1">
      <c r="A2842" s="396"/>
      <c r="B2842" s="397"/>
      <c r="C2842" s="362"/>
      <c r="D2842" s="362"/>
      <c r="E2842" s="362"/>
      <c r="F2842" s="390"/>
      <c r="G2842" s="390"/>
      <c r="H2842" s="390"/>
      <c r="I2842" s="390"/>
      <c r="J2842" s="390"/>
    </row>
    <row r="2843" spans="1:10" ht="15.75" customHeight="1">
      <c r="A2843" s="396"/>
      <c r="B2843" s="397"/>
      <c r="C2843" s="362"/>
      <c r="D2843" s="362"/>
      <c r="E2843" s="362"/>
      <c r="F2843" s="390"/>
      <c r="G2843" s="390"/>
      <c r="H2843" s="390"/>
      <c r="I2843" s="390"/>
      <c r="J2843" s="390"/>
    </row>
    <row r="2844" spans="1:10" ht="15.75" customHeight="1">
      <c r="A2844" s="396"/>
      <c r="B2844" s="397"/>
      <c r="C2844" s="362"/>
      <c r="D2844" s="362"/>
      <c r="E2844" s="362"/>
      <c r="F2844" s="390"/>
      <c r="G2844" s="390"/>
      <c r="H2844" s="390"/>
      <c r="I2844" s="390"/>
      <c r="J2844" s="390"/>
    </row>
    <row r="2845" spans="1:10" ht="15.75" customHeight="1">
      <c r="A2845" s="396"/>
      <c r="B2845" s="397"/>
      <c r="C2845" s="362"/>
      <c r="D2845" s="362"/>
      <c r="E2845" s="362"/>
      <c r="F2845" s="390"/>
      <c r="G2845" s="390"/>
      <c r="H2845" s="390"/>
      <c r="I2845" s="390"/>
      <c r="J2845" s="390"/>
    </row>
    <row r="2846" spans="1:10" ht="15.75" customHeight="1">
      <c r="A2846" s="396"/>
      <c r="B2846" s="397"/>
      <c r="C2846" s="362"/>
      <c r="D2846" s="362"/>
      <c r="E2846" s="362"/>
      <c r="F2846" s="390"/>
      <c r="G2846" s="390"/>
      <c r="H2846" s="390"/>
      <c r="I2846" s="390"/>
      <c r="J2846" s="390"/>
    </row>
    <row r="2847" spans="1:10" ht="15.75" customHeight="1">
      <c r="A2847" s="396"/>
      <c r="B2847" s="397"/>
      <c r="C2847" s="362"/>
      <c r="D2847" s="362"/>
      <c r="E2847" s="362"/>
      <c r="F2847" s="390"/>
      <c r="G2847" s="390"/>
      <c r="H2847" s="390"/>
      <c r="I2847" s="390"/>
      <c r="J2847" s="390"/>
    </row>
    <row r="2848" spans="1:10" ht="15.75" customHeight="1">
      <c r="A2848" s="396"/>
      <c r="B2848" s="397"/>
      <c r="C2848" s="362"/>
      <c r="D2848" s="362"/>
      <c r="E2848" s="362"/>
      <c r="F2848" s="390"/>
      <c r="G2848" s="390"/>
      <c r="H2848" s="390"/>
      <c r="I2848" s="390"/>
      <c r="J2848" s="390"/>
    </row>
    <row r="2849" spans="1:10" ht="15.75" customHeight="1">
      <c r="A2849" s="396"/>
      <c r="B2849" s="397"/>
      <c r="C2849" s="362"/>
      <c r="D2849" s="362"/>
      <c r="E2849" s="362"/>
      <c r="F2849" s="390"/>
      <c r="G2849" s="390"/>
      <c r="H2849" s="390"/>
      <c r="I2849" s="390"/>
      <c r="J2849" s="390"/>
    </row>
    <row r="2850" spans="1:10" ht="15.75" customHeight="1">
      <c r="A2850" s="396"/>
      <c r="B2850" s="397"/>
      <c r="C2850" s="362"/>
      <c r="D2850" s="362"/>
      <c r="E2850" s="362"/>
      <c r="F2850" s="390"/>
      <c r="G2850" s="390"/>
      <c r="H2850" s="390"/>
      <c r="I2850" s="390"/>
      <c r="J2850" s="390"/>
    </row>
    <row r="2851" spans="1:10" ht="15.75" customHeight="1">
      <c r="A2851" s="396"/>
      <c r="B2851" s="397"/>
      <c r="C2851" s="362"/>
      <c r="D2851" s="362"/>
      <c r="E2851" s="362"/>
      <c r="F2851" s="390"/>
      <c r="G2851" s="390"/>
      <c r="H2851" s="390"/>
      <c r="I2851" s="390"/>
      <c r="J2851" s="390"/>
    </row>
    <row r="2852" spans="1:10" ht="15.75" customHeight="1">
      <c r="A2852" s="396"/>
      <c r="B2852" s="397"/>
      <c r="C2852" s="362"/>
      <c r="D2852" s="362"/>
      <c r="E2852" s="362"/>
      <c r="F2852" s="390"/>
      <c r="G2852" s="390"/>
      <c r="H2852" s="390"/>
      <c r="I2852" s="390"/>
      <c r="J2852" s="390"/>
    </row>
    <row r="2853" spans="1:10" ht="15.75" customHeight="1">
      <c r="A2853" s="396"/>
      <c r="B2853" s="397"/>
      <c r="C2853" s="362"/>
      <c r="D2853" s="362"/>
      <c r="E2853" s="362"/>
      <c r="F2853" s="390"/>
      <c r="G2853" s="390"/>
      <c r="H2853" s="390"/>
      <c r="I2853" s="390"/>
      <c r="J2853" s="390"/>
    </row>
    <row r="2854" spans="1:10" ht="15.75" customHeight="1">
      <c r="A2854" s="396"/>
      <c r="B2854" s="397"/>
      <c r="C2854" s="362"/>
      <c r="D2854" s="362"/>
      <c r="E2854" s="362"/>
      <c r="F2854" s="390"/>
      <c r="G2854" s="390"/>
      <c r="H2854" s="390"/>
      <c r="I2854" s="390"/>
      <c r="J2854" s="390"/>
    </row>
    <row r="2855" spans="1:10" ht="15.75" customHeight="1">
      <c r="A2855" s="396"/>
      <c r="B2855" s="397"/>
      <c r="C2855" s="362"/>
      <c r="D2855" s="362"/>
      <c r="E2855" s="362"/>
      <c r="F2855" s="390"/>
      <c r="G2855" s="390"/>
      <c r="H2855" s="390"/>
      <c r="I2855" s="390"/>
      <c r="J2855" s="390"/>
    </row>
    <row r="2856" spans="1:10" ht="15.75" customHeight="1">
      <c r="A2856" s="396"/>
      <c r="B2856" s="397"/>
      <c r="C2856" s="362"/>
      <c r="D2856" s="362"/>
      <c r="E2856" s="362"/>
      <c r="F2856" s="390"/>
      <c r="G2856" s="390"/>
      <c r="H2856" s="390"/>
      <c r="I2856" s="390"/>
      <c r="J2856" s="390"/>
    </row>
    <row r="2857" spans="1:10" ht="15.75" customHeight="1">
      <c r="A2857" s="396"/>
      <c r="B2857" s="397"/>
      <c r="C2857" s="362"/>
      <c r="D2857" s="362"/>
      <c r="E2857" s="362"/>
      <c r="F2857" s="390"/>
      <c r="G2857" s="390"/>
      <c r="H2857" s="390"/>
      <c r="I2857" s="390"/>
      <c r="J2857" s="390"/>
    </row>
    <row r="2858" spans="1:10" ht="15.75" customHeight="1">
      <c r="A2858" s="396"/>
      <c r="B2858" s="397"/>
      <c r="C2858" s="362"/>
      <c r="D2858" s="362"/>
      <c r="E2858" s="362"/>
      <c r="F2858" s="390"/>
      <c r="G2858" s="390"/>
      <c r="H2858" s="390"/>
      <c r="I2858" s="390"/>
      <c r="J2858" s="390"/>
    </row>
    <row r="2859" spans="1:10" ht="15.75" customHeight="1">
      <c r="A2859" s="396"/>
      <c r="B2859" s="397"/>
      <c r="C2859" s="362"/>
      <c r="D2859" s="362"/>
      <c r="E2859" s="362"/>
      <c r="F2859" s="390"/>
      <c r="G2859" s="390"/>
      <c r="H2859" s="390"/>
      <c r="I2859" s="390"/>
      <c r="J2859" s="390"/>
    </row>
    <row r="2860" spans="1:10" ht="15.75" customHeight="1">
      <c r="A2860" s="396"/>
      <c r="B2860" s="397"/>
      <c r="C2860" s="362"/>
      <c r="D2860" s="362"/>
      <c r="E2860" s="362"/>
      <c r="F2860" s="390"/>
      <c r="G2860" s="390"/>
      <c r="H2860" s="390"/>
      <c r="I2860" s="390"/>
      <c r="J2860" s="390"/>
    </row>
    <row r="2861" spans="1:10" ht="15.75" customHeight="1">
      <c r="A2861" s="396"/>
      <c r="B2861" s="397"/>
      <c r="C2861" s="362"/>
      <c r="D2861" s="362"/>
      <c r="E2861" s="362"/>
      <c r="F2861" s="390"/>
      <c r="G2861" s="390"/>
      <c r="H2861" s="390"/>
      <c r="I2861" s="390"/>
      <c r="J2861" s="390"/>
    </row>
    <row r="2862" spans="1:10" ht="15.75" customHeight="1">
      <c r="A2862" s="396"/>
      <c r="B2862" s="397"/>
      <c r="C2862" s="362"/>
      <c r="D2862" s="362"/>
      <c r="E2862" s="362"/>
      <c r="F2862" s="390"/>
      <c r="G2862" s="390"/>
      <c r="H2862" s="390"/>
      <c r="I2862" s="390"/>
      <c r="J2862" s="390"/>
    </row>
    <row r="2863" spans="1:10" ht="15.75" customHeight="1">
      <c r="A2863" s="396"/>
      <c r="B2863" s="397"/>
      <c r="C2863" s="362"/>
      <c r="D2863" s="362"/>
      <c r="E2863" s="362"/>
      <c r="F2863" s="390"/>
      <c r="G2863" s="390"/>
      <c r="H2863" s="390"/>
      <c r="I2863" s="390"/>
      <c r="J2863" s="390"/>
    </row>
    <row r="2864" spans="1:10" ht="15.75" customHeight="1">
      <c r="A2864" s="396"/>
      <c r="B2864" s="397"/>
      <c r="C2864" s="362"/>
      <c r="D2864" s="362"/>
      <c r="E2864" s="362"/>
      <c r="F2864" s="390"/>
      <c r="G2864" s="390"/>
      <c r="H2864" s="390"/>
      <c r="I2864" s="390"/>
      <c r="J2864" s="390"/>
    </row>
    <row r="2865" spans="1:10" ht="15.75" customHeight="1">
      <c r="A2865" s="396"/>
      <c r="B2865" s="397"/>
      <c r="C2865" s="362"/>
      <c r="D2865" s="362"/>
      <c r="E2865" s="362"/>
      <c r="F2865" s="390"/>
      <c r="G2865" s="390"/>
      <c r="H2865" s="390"/>
      <c r="I2865" s="390"/>
      <c r="J2865" s="390"/>
    </row>
    <row r="2866" spans="1:10" ht="15.75" customHeight="1">
      <c r="A2866" s="396"/>
      <c r="B2866" s="397"/>
      <c r="C2866" s="362"/>
      <c r="D2866" s="362"/>
      <c r="E2866" s="362"/>
      <c r="F2866" s="390"/>
      <c r="G2866" s="390"/>
      <c r="H2866" s="390"/>
      <c r="I2866" s="390"/>
      <c r="J2866" s="390"/>
    </row>
    <row r="2867" spans="1:10" ht="15.75" customHeight="1">
      <c r="A2867" s="396"/>
      <c r="B2867" s="397"/>
      <c r="C2867" s="362"/>
      <c r="D2867" s="362"/>
      <c r="E2867" s="362"/>
      <c r="F2867" s="390"/>
      <c r="G2867" s="390"/>
      <c r="H2867" s="390"/>
      <c r="I2867" s="390"/>
      <c r="J2867" s="390"/>
    </row>
    <row r="2868" spans="1:10" ht="15.75" customHeight="1">
      <c r="A2868" s="396"/>
      <c r="B2868" s="397"/>
      <c r="C2868" s="362"/>
      <c r="D2868" s="362"/>
      <c r="E2868" s="362"/>
      <c r="F2868" s="390"/>
      <c r="G2868" s="390"/>
      <c r="H2868" s="390"/>
      <c r="I2868" s="390"/>
      <c r="J2868" s="390"/>
    </row>
    <row r="2869" spans="1:10" ht="15.75" customHeight="1">
      <c r="A2869" s="396"/>
      <c r="B2869" s="397"/>
      <c r="C2869" s="362"/>
      <c r="D2869" s="362"/>
      <c r="E2869" s="362"/>
      <c r="F2869" s="390"/>
      <c r="G2869" s="390"/>
      <c r="H2869" s="390"/>
      <c r="I2869" s="390"/>
      <c r="J2869" s="390"/>
    </row>
    <row r="2870" spans="1:10" ht="15.75" customHeight="1">
      <c r="A2870" s="396"/>
      <c r="B2870" s="397"/>
      <c r="C2870" s="362"/>
      <c r="D2870" s="362"/>
      <c r="E2870" s="362"/>
      <c r="F2870" s="390"/>
      <c r="G2870" s="390"/>
      <c r="H2870" s="390"/>
      <c r="I2870" s="390"/>
      <c r="J2870" s="390"/>
    </row>
    <row r="2871" spans="1:10" ht="15.75" customHeight="1">
      <c r="A2871" s="396"/>
      <c r="B2871" s="397"/>
      <c r="C2871" s="362"/>
      <c r="D2871" s="362"/>
      <c r="E2871" s="362"/>
      <c r="F2871" s="390"/>
      <c r="G2871" s="390"/>
      <c r="H2871" s="390"/>
      <c r="I2871" s="390"/>
      <c r="J2871" s="390"/>
    </row>
    <row r="2872" spans="1:10" ht="15.75" customHeight="1">
      <c r="A2872" s="396"/>
      <c r="B2872" s="397"/>
      <c r="C2872" s="362"/>
      <c r="D2872" s="362"/>
      <c r="E2872" s="362"/>
      <c r="F2872" s="390"/>
      <c r="G2872" s="390"/>
      <c r="H2872" s="390"/>
      <c r="I2872" s="390"/>
      <c r="J2872" s="390"/>
    </row>
    <row r="2873" spans="1:10" ht="15.75" customHeight="1">
      <c r="A2873" s="396"/>
      <c r="B2873" s="397"/>
      <c r="C2873" s="362"/>
      <c r="D2873" s="362"/>
      <c r="E2873" s="362"/>
      <c r="F2873" s="390"/>
      <c r="G2873" s="390"/>
      <c r="H2873" s="390"/>
      <c r="I2873" s="390"/>
      <c r="J2873" s="390"/>
    </row>
    <row r="2874" spans="1:10" ht="15.75" customHeight="1">
      <c r="A2874" s="396"/>
      <c r="B2874" s="397"/>
      <c r="C2874" s="362"/>
      <c r="D2874" s="362"/>
      <c r="E2874" s="362"/>
      <c r="F2874" s="390"/>
      <c r="G2874" s="390"/>
      <c r="H2874" s="390"/>
      <c r="I2874" s="390"/>
      <c r="J2874" s="390"/>
    </row>
    <row r="2875" spans="1:10" ht="15.75" customHeight="1">
      <c r="A2875" s="396"/>
      <c r="B2875" s="397"/>
      <c r="C2875" s="362"/>
      <c r="D2875" s="362"/>
      <c r="E2875" s="362"/>
      <c r="F2875" s="390"/>
      <c r="G2875" s="390"/>
      <c r="H2875" s="390"/>
      <c r="I2875" s="390"/>
      <c r="J2875" s="390"/>
    </row>
    <row r="2876" spans="1:10" ht="15.75" customHeight="1">
      <c r="A2876" s="396"/>
      <c r="B2876" s="397"/>
      <c r="C2876" s="362"/>
      <c r="D2876" s="362"/>
      <c r="E2876" s="362"/>
      <c r="F2876" s="390"/>
      <c r="G2876" s="390"/>
      <c r="H2876" s="390"/>
      <c r="I2876" s="390"/>
      <c r="J2876" s="390"/>
    </row>
    <row r="2877" spans="1:10" ht="15.75" customHeight="1">
      <c r="A2877" s="396"/>
      <c r="B2877" s="397"/>
      <c r="C2877" s="362"/>
      <c r="D2877" s="362"/>
      <c r="E2877" s="362"/>
      <c r="F2877" s="390"/>
      <c r="G2877" s="390"/>
      <c r="H2877" s="390"/>
      <c r="I2877" s="390"/>
      <c r="J2877" s="390"/>
    </row>
    <row r="2878" spans="1:10" ht="15.75" customHeight="1">
      <c r="A2878" s="396"/>
      <c r="B2878" s="397"/>
      <c r="C2878" s="362"/>
      <c r="D2878" s="362"/>
      <c r="E2878" s="362"/>
      <c r="F2878" s="390"/>
      <c r="G2878" s="390"/>
      <c r="H2878" s="390"/>
      <c r="I2878" s="390"/>
      <c r="J2878" s="390"/>
    </row>
    <row r="2879" spans="1:10" ht="15.75" customHeight="1">
      <c r="A2879" s="396"/>
      <c r="B2879" s="397"/>
      <c r="C2879" s="362"/>
      <c r="D2879" s="362"/>
      <c r="E2879" s="362"/>
      <c r="F2879" s="390"/>
      <c r="G2879" s="390"/>
      <c r="H2879" s="390"/>
      <c r="I2879" s="390"/>
      <c r="J2879" s="390"/>
    </row>
    <row r="2880" spans="1:10" ht="15.75" customHeight="1">
      <c r="A2880" s="396"/>
      <c r="B2880" s="397"/>
      <c r="C2880" s="362"/>
      <c r="D2880" s="362"/>
      <c r="E2880" s="362"/>
      <c r="F2880" s="390"/>
      <c r="G2880" s="390"/>
      <c r="H2880" s="390"/>
      <c r="I2880" s="390"/>
      <c r="J2880" s="390"/>
    </row>
    <row r="2881" spans="1:10" ht="15.75" customHeight="1">
      <c r="A2881" s="396"/>
      <c r="B2881" s="397"/>
      <c r="C2881" s="362"/>
      <c r="D2881" s="362"/>
      <c r="E2881" s="362"/>
      <c r="F2881" s="390"/>
      <c r="G2881" s="390"/>
      <c r="H2881" s="390"/>
      <c r="I2881" s="390"/>
      <c r="J2881" s="390"/>
    </row>
    <row r="2882" spans="1:10" ht="15.75" customHeight="1">
      <c r="A2882" s="396"/>
      <c r="B2882" s="397"/>
      <c r="C2882" s="362"/>
      <c r="D2882" s="362"/>
      <c r="E2882" s="362"/>
      <c r="F2882" s="390"/>
      <c r="G2882" s="390"/>
      <c r="H2882" s="390"/>
      <c r="I2882" s="390"/>
      <c r="J2882" s="390"/>
    </row>
    <row r="2883" spans="1:10" ht="15.75" customHeight="1">
      <c r="A2883" s="396"/>
      <c r="B2883" s="397"/>
      <c r="C2883" s="362"/>
      <c r="D2883" s="362"/>
      <c r="E2883" s="362"/>
      <c r="F2883" s="390"/>
      <c r="G2883" s="390"/>
      <c r="H2883" s="390"/>
      <c r="I2883" s="390"/>
      <c r="J2883" s="390"/>
    </row>
    <row r="2884" spans="1:10" ht="15.75" customHeight="1">
      <c r="A2884" s="396"/>
      <c r="B2884" s="397"/>
      <c r="C2884" s="362"/>
      <c r="D2884" s="362"/>
      <c r="E2884" s="362"/>
      <c r="F2884" s="390"/>
      <c r="G2884" s="390"/>
      <c r="H2884" s="390"/>
      <c r="I2884" s="390"/>
      <c r="J2884" s="390"/>
    </row>
    <row r="2885" spans="1:10" ht="15.75" customHeight="1">
      <c r="A2885" s="396"/>
      <c r="B2885" s="397"/>
      <c r="C2885" s="362"/>
      <c r="D2885" s="362"/>
      <c r="E2885" s="362"/>
      <c r="F2885" s="390"/>
      <c r="G2885" s="390"/>
      <c r="H2885" s="390"/>
      <c r="I2885" s="390"/>
      <c r="J2885" s="390"/>
    </row>
    <row r="2886" spans="1:10" ht="15.75" customHeight="1">
      <c r="A2886" s="396"/>
      <c r="B2886" s="397"/>
      <c r="C2886" s="362"/>
      <c r="D2886" s="362"/>
      <c r="E2886" s="362"/>
      <c r="F2886" s="390"/>
      <c r="G2886" s="390"/>
      <c r="H2886" s="390"/>
      <c r="I2886" s="390"/>
      <c r="J2886" s="390"/>
    </row>
    <row r="2887" spans="1:10" ht="15.75" customHeight="1">
      <c r="A2887" s="396"/>
      <c r="B2887" s="397"/>
      <c r="C2887" s="362"/>
      <c r="D2887" s="362"/>
      <c r="E2887" s="362"/>
      <c r="F2887" s="390"/>
      <c r="G2887" s="390"/>
      <c r="H2887" s="390"/>
      <c r="I2887" s="390"/>
      <c r="J2887" s="390"/>
    </row>
    <row r="2888" spans="1:10" ht="15.75" customHeight="1">
      <c r="A2888" s="396"/>
      <c r="B2888" s="397"/>
      <c r="C2888" s="362"/>
      <c r="D2888" s="362"/>
      <c r="E2888" s="362"/>
      <c r="F2888" s="390"/>
      <c r="G2888" s="390"/>
      <c r="H2888" s="390"/>
      <c r="I2888" s="390"/>
      <c r="J2888" s="390"/>
    </row>
    <row r="2889" spans="1:10" ht="15.75" customHeight="1">
      <c r="A2889" s="396"/>
      <c r="B2889" s="397"/>
      <c r="C2889" s="362"/>
      <c r="D2889" s="362"/>
      <c r="E2889" s="362"/>
      <c r="F2889" s="390"/>
      <c r="G2889" s="390"/>
      <c r="H2889" s="390"/>
      <c r="I2889" s="390"/>
      <c r="J2889" s="390"/>
    </row>
    <row r="2890" spans="1:10" ht="15.75" customHeight="1">
      <c r="A2890" s="396"/>
      <c r="B2890" s="397"/>
      <c r="C2890" s="362"/>
      <c r="D2890" s="362"/>
      <c r="E2890" s="362"/>
      <c r="F2890" s="390"/>
      <c r="G2890" s="390"/>
      <c r="H2890" s="390"/>
      <c r="I2890" s="390"/>
      <c r="J2890" s="390"/>
    </row>
    <row r="2891" spans="1:10" ht="15.75" customHeight="1">
      <c r="A2891" s="396"/>
      <c r="B2891" s="397"/>
      <c r="C2891" s="362"/>
      <c r="D2891" s="362"/>
      <c r="E2891" s="362"/>
      <c r="F2891" s="390"/>
      <c r="G2891" s="390"/>
      <c r="H2891" s="390"/>
      <c r="I2891" s="390"/>
      <c r="J2891" s="390"/>
    </row>
    <row r="2892" spans="1:10" ht="15.75" customHeight="1">
      <c r="A2892" s="396"/>
      <c r="B2892" s="397"/>
      <c r="C2892" s="362"/>
      <c r="D2892" s="362"/>
      <c r="E2892" s="362"/>
      <c r="F2892" s="390"/>
      <c r="G2892" s="390"/>
      <c r="H2892" s="390"/>
      <c r="I2892" s="390"/>
      <c r="J2892" s="390"/>
    </row>
    <row r="2893" spans="1:10" ht="15.75" customHeight="1">
      <c r="A2893" s="396"/>
      <c r="B2893" s="397"/>
      <c r="C2893" s="362"/>
      <c r="D2893" s="362"/>
      <c r="E2893" s="362"/>
      <c r="F2893" s="390"/>
      <c r="G2893" s="390"/>
      <c r="H2893" s="390"/>
      <c r="I2893" s="390"/>
      <c r="J2893" s="390"/>
    </row>
    <row r="2894" spans="1:10" ht="15.75" customHeight="1">
      <c r="A2894" s="396"/>
      <c r="B2894" s="397"/>
      <c r="C2894" s="362"/>
      <c r="D2894" s="362"/>
      <c r="E2894" s="362"/>
      <c r="F2894" s="390"/>
      <c r="G2894" s="390"/>
      <c r="H2894" s="390"/>
      <c r="I2894" s="390"/>
      <c r="J2894" s="390"/>
    </row>
    <row r="2895" spans="1:10" ht="15.75" customHeight="1">
      <c r="A2895" s="396"/>
      <c r="B2895" s="397"/>
      <c r="C2895" s="362"/>
      <c r="D2895" s="362"/>
      <c r="E2895" s="362"/>
      <c r="F2895" s="390"/>
      <c r="G2895" s="390"/>
      <c r="H2895" s="390"/>
      <c r="I2895" s="390"/>
      <c r="J2895" s="390"/>
    </row>
    <row r="2896" spans="1:10" ht="15.75" customHeight="1">
      <c r="A2896" s="396"/>
      <c r="B2896" s="397"/>
      <c r="C2896" s="362"/>
      <c r="D2896" s="362"/>
      <c r="E2896" s="362"/>
      <c r="F2896" s="390"/>
      <c r="G2896" s="390"/>
      <c r="H2896" s="390"/>
      <c r="I2896" s="390"/>
      <c r="J2896" s="390"/>
    </row>
    <row r="2897" spans="1:10" ht="15.75" customHeight="1">
      <c r="A2897" s="396"/>
      <c r="B2897" s="397"/>
      <c r="C2897" s="362"/>
      <c r="D2897" s="362"/>
      <c r="E2897" s="362"/>
      <c r="F2897" s="390"/>
      <c r="G2897" s="390"/>
      <c r="H2897" s="390"/>
      <c r="I2897" s="390"/>
      <c r="J2897" s="390"/>
    </row>
    <row r="2898" spans="1:10" ht="15.75" customHeight="1">
      <c r="A2898" s="396"/>
      <c r="B2898" s="397"/>
      <c r="C2898" s="362"/>
      <c r="D2898" s="362"/>
      <c r="E2898" s="362"/>
      <c r="F2898" s="390"/>
      <c r="G2898" s="390"/>
      <c r="H2898" s="390"/>
      <c r="I2898" s="390"/>
      <c r="J2898" s="390"/>
    </row>
    <row r="2899" spans="1:10" ht="15.75" customHeight="1">
      <c r="A2899" s="396"/>
      <c r="B2899" s="397"/>
      <c r="C2899" s="362"/>
      <c r="D2899" s="362"/>
      <c r="E2899" s="362"/>
      <c r="F2899" s="390"/>
      <c r="G2899" s="390"/>
      <c r="H2899" s="390"/>
      <c r="I2899" s="390"/>
      <c r="J2899" s="390"/>
    </row>
    <row r="2900" spans="1:10" ht="15.75" customHeight="1">
      <c r="A2900" s="396"/>
      <c r="B2900" s="397"/>
      <c r="C2900" s="362"/>
      <c r="D2900" s="362"/>
      <c r="E2900" s="362"/>
      <c r="F2900" s="390"/>
      <c r="G2900" s="390"/>
      <c r="H2900" s="390"/>
      <c r="I2900" s="390"/>
      <c r="J2900" s="390"/>
    </row>
    <row r="2901" spans="1:10" ht="15.75" customHeight="1">
      <c r="A2901" s="396"/>
      <c r="B2901" s="397"/>
      <c r="C2901" s="362"/>
      <c r="D2901" s="362"/>
      <c r="E2901" s="362"/>
      <c r="F2901" s="390"/>
      <c r="G2901" s="390"/>
      <c r="H2901" s="390"/>
      <c r="I2901" s="390"/>
      <c r="J2901" s="390"/>
    </row>
    <row r="2902" spans="1:10" ht="15.75" customHeight="1">
      <c r="A2902" s="396"/>
      <c r="B2902" s="397"/>
      <c r="C2902" s="362"/>
      <c r="D2902" s="362"/>
      <c r="E2902" s="362"/>
      <c r="F2902" s="390"/>
      <c r="G2902" s="390"/>
      <c r="H2902" s="390"/>
      <c r="I2902" s="390"/>
      <c r="J2902" s="390"/>
    </row>
    <row r="2903" spans="1:10" ht="15.75" customHeight="1">
      <c r="A2903" s="396"/>
      <c r="B2903" s="397"/>
      <c r="C2903" s="362"/>
      <c r="D2903" s="362"/>
      <c r="E2903" s="362"/>
      <c r="F2903" s="390"/>
      <c r="G2903" s="390"/>
      <c r="H2903" s="390"/>
      <c r="I2903" s="390"/>
      <c r="J2903" s="390"/>
    </row>
    <row r="2904" spans="1:10" ht="15.75" customHeight="1">
      <c r="A2904" s="396"/>
      <c r="B2904" s="397"/>
      <c r="C2904" s="362"/>
      <c r="D2904" s="362"/>
      <c r="E2904" s="362"/>
      <c r="F2904" s="390"/>
      <c r="G2904" s="390"/>
      <c r="H2904" s="390"/>
      <c r="I2904" s="390"/>
      <c r="J2904" s="390"/>
    </row>
    <row r="2905" spans="1:10" ht="15.75" customHeight="1">
      <c r="A2905" s="396"/>
      <c r="B2905" s="397"/>
      <c r="C2905" s="362"/>
      <c r="D2905" s="362"/>
      <c r="E2905" s="362"/>
      <c r="F2905" s="390"/>
      <c r="G2905" s="390"/>
      <c r="H2905" s="390"/>
      <c r="I2905" s="390"/>
      <c r="J2905" s="390"/>
    </row>
    <row r="2906" spans="1:10" ht="15.75" customHeight="1">
      <c r="A2906" s="396"/>
      <c r="B2906" s="397"/>
      <c r="C2906" s="362"/>
      <c r="D2906" s="362"/>
      <c r="E2906" s="362"/>
      <c r="F2906" s="390"/>
      <c r="G2906" s="390"/>
      <c r="H2906" s="390"/>
      <c r="I2906" s="390"/>
      <c r="J2906" s="390"/>
    </row>
    <row r="2907" spans="1:10" ht="15.75" customHeight="1">
      <c r="A2907" s="396"/>
      <c r="B2907" s="397"/>
      <c r="C2907" s="362"/>
      <c r="D2907" s="362"/>
      <c r="E2907" s="362"/>
      <c r="F2907" s="390"/>
      <c r="G2907" s="390"/>
      <c r="H2907" s="390"/>
      <c r="I2907" s="390"/>
      <c r="J2907" s="390"/>
    </row>
    <row r="2908" spans="1:10" ht="15.75" customHeight="1">
      <c r="A2908" s="396"/>
      <c r="B2908" s="397"/>
      <c r="C2908" s="362"/>
      <c r="D2908" s="362"/>
      <c r="E2908" s="362"/>
      <c r="F2908" s="390"/>
      <c r="G2908" s="390"/>
      <c r="H2908" s="390"/>
      <c r="I2908" s="390"/>
      <c r="J2908" s="390"/>
    </row>
    <row r="2909" spans="1:10" ht="15.75" customHeight="1">
      <c r="A2909" s="396"/>
      <c r="B2909" s="397"/>
      <c r="C2909" s="362"/>
      <c r="D2909" s="362"/>
      <c r="E2909" s="362"/>
      <c r="F2909" s="390"/>
      <c r="G2909" s="390"/>
      <c r="H2909" s="390"/>
      <c r="I2909" s="390"/>
      <c r="J2909" s="390"/>
    </row>
    <row r="2910" spans="1:10" ht="15.75" customHeight="1">
      <c r="A2910" s="396"/>
      <c r="B2910" s="397"/>
      <c r="C2910" s="362"/>
      <c r="D2910" s="362"/>
      <c r="E2910" s="362"/>
      <c r="F2910" s="390"/>
      <c r="G2910" s="390"/>
      <c r="H2910" s="390"/>
      <c r="I2910" s="390"/>
      <c r="J2910" s="390"/>
    </row>
    <row r="2911" spans="1:10" ht="15.75" customHeight="1">
      <c r="A2911" s="396"/>
      <c r="B2911" s="397"/>
      <c r="C2911" s="362"/>
      <c r="D2911" s="362"/>
      <c r="E2911" s="362"/>
      <c r="F2911" s="390"/>
      <c r="G2911" s="390"/>
      <c r="H2911" s="390"/>
      <c r="I2911" s="390"/>
      <c r="J2911" s="390"/>
    </row>
    <row r="2912" spans="1:10" ht="15.75" customHeight="1">
      <c r="A2912" s="396"/>
      <c r="B2912" s="397"/>
      <c r="C2912" s="362"/>
      <c r="D2912" s="362"/>
      <c r="E2912" s="362"/>
      <c r="F2912" s="390"/>
      <c r="G2912" s="390"/>
      <c r="H2912" s="390"/>
      <c r="I2912" s="390"/>
      <c r="J2912" s="390"/>
    </row>
    <row r="2913" spans="1:10" ht="15.75" customHeight="1">
      <c r="A2913" s="396"/>
      <c r="B2913" s="397"/>
      <c r="C2913" s="362"/>
      <c r="D2913" s="362"/>
      <c r="E2913" s="362"/>
      <c r="F2913" s="390"/>
      <c r="G2913" s="390"/>
      <c r="H2913" s="390"/>
      <c r="I2913" s="390"/>
      <c r="J2913" s="390"/>
    </row>
    <row r="2914" spans="1:10" ht="15.75" customHeight="1">
      <c r="A2914" s="396"/>
      <c r="B2914" s="397"/>
      <c r="C2914" s="362"/>
      <c r="D2914" s="362"/>
      <c r="E2914" s="362"/>
      <c r="F2914" s="390"/>
      <c r="G2914" s="390"/>
      <c r="H2914" s="390"/>
      <c r="I2914" s="390"/>
      <c r="J2914" s="390"/>
    </row>
    <row r="2915" spans="1:10" ht="15.75" customHeight="1">
      <c r="A2915" s="396"/>
      <c r="B2915" s="397"/>
      <c r="C2915" s="362"/>
      <c r="D2915" s="362"/>
      <c r="E2915" s="362"/>
      <c r="F2915" s="390"/>
      <c r="G2915" s="390"/>
      <c r="H2915" s="390"/>
      <c r="I2915" s="390"/>
      <c r="J2915" s="390"/>
    </row>
    <row r="2916" spans="1:10" ht="15.75" customHeight="1">
      <c r="A2916" s="396"/>
      <c r="B2916" s="397"/>
      <c r="C2916" s="362"/>
      <c r="D2916" s="362"/>
      <c r="E2916" s="362"/>
      <c r="F2916" s="390"/>
      <c r="G2916" s="390"/>
      <c r="H2916" s="390"/>
      <c r="I2916" s="390"/>
      <c r="J2916" s="390"/>
    </row>
    <row r="2917" spans="1:10" ht="15.75" customHeight="1">
      <c r="A2917" s="396"/>
      <c r="B2917" s="397"/>
      <c r="C2917" s="362"/>
      <c r="D2917" s="362"/>
      <c r="E2917" s="362"/>
      <c r="F2917" s="390"/>
      <c r="G2917" s="390"/>
      <c r="H2917" s="390"/>
      <c r="I2917" s="390"/>
      <c r="J2917" s="390"/>
    </row>
    <row r="2918" spans="1:10" ht="15.75" customHeight="1">
      <c r="A2918" s="396"/>
      <c r="B2918" s="397"/>
      <c r="C2918" s="362"/>
      <c r="D2918" s="362"/>
      <c r="E2918" s="362"/>
      <c r="F2918" s="390"/>
      <c r="G2918" s="390"/>
      <c r="H2918" s="390"/>
      <c r="I2918" s="390"/>
      <c r="J2918" s="390"/>
    </row>
    <row r="2919" spans="1:10" ht="15.75" customHeight="1">
      <c r="A2919" s="396"/>
      <c r="B2919" s="397"/>
      <c r="C2919" s="362"/>
      <c r="D2919" s="362"/>
      <c r="E2919" s="362"/>
      <c r="F2919" s="390"/>
      <c r="G2919" s="390"/>
      <c r="H2919" s="390"/>
      <c r="I2919" s="390"/>
      <c r="J2919" s="390"/>
    </row>
    <row r="2920" spans="1:10" ht="15.75" customHeight="1">
      <c r="A2920" s="396"/>
      <c r="B2920" s="397"/>
      <c r="C2920" s="362"/>
      <c r="D2920" s="362"/>
      <c r="E2920" s="362"/>
      <c r="F2920" s="390"/>
      <c r="G2920" s="390"/>
      <c r="H2920" s="390"/>
      <c r="I2920" s="390"/>
      <c r="J2920" s="390"/>
    </row>
    <row r="2921" spans="1:10" ht="15.75" customHeight="1">
      <c r="A2921" s="396"/>
      <c r="B2921" s="397"/>
      <c r="C2921" s="362"/>
      <c r="D2921" s="362"/>
      <c r="E2921" s="362"/>
      <c r="F2921" s="390"/>
      <c r="G2921" s="390"/>
      <c r="H2921" s="390"/>
      <c r="I2921" s="390"/>
      <c r="J2921" s="390"/>
    </row>
    <row r="2922" spans="1:10" ht="15.75" customHeight="1">
      <c r="A2922" s="396"/>
      <c r="B2922" s="397"/>
      <c r="C2922" s="362"/>
      <c r="D2922" s="362"/>
      <c r="E2922" s="362"/>
      <c r="F2922" s="390"/>
      <c r="G2922" s="390"/>
      <c r="H2922" s="390"/>
      <c r="I2922" s="390"/>
      <c r="J2922" s="390"/>
    </row>
    <row r="2923" spans="1:10" ht="15.75" customHeight="1">
      <c r="A2923" s="396"/>
      <c r="B2923" s="397"/>
      <c r="C2923" s="362"/>
      <c r="D2923" s="362"/>
      <c r="E2923" s="362"/>
      <c r="F2923" s="390"/>
      <c r="G2923" s="390"/>
      <c r="H2923" s="390"/>
      <c r="I2923" s="390"/>
      <c r="J2923" s="390"/>
    </row>
    <row r="2924" spans="1:10" ht="15.75" customHeight="1">
      <c r="A2924" s="396"/>
      <c r="B2924" s="397"/>
      <c r="C2924" s="362"/>
      <c r="D2924" s="362"/>
      <c r="E2924" s="362"/>
      <c r="F2924" s="390"/>
      <c r="G2924" s="390"/>
      <c r="H2924" s="390"/>
      <c r="I2924" s="390"/>
      <c r="J2924" s="390"/>
    </row>
    <row r="2925" spans="1:10" ht="15.75" customHeight="1">
      <c r="A2925" s="396"/>
      <c r="B2925" s="397"/>
      <c r="C2925" s="362"/>
      <c r="D2925" s="362"/>
      <c r="E2925" s="362"/>
      <c r="F2925" s="390"/>
      <c r="G2925" s="390"/>
      <c r="H2925" s="390"/>
      <c r="I2925" s="390"/>
      <c r="J2925" s="390"/>
    </row>
    <row r="2926" spans="1:10" ht="15.75" customHeight="1">
      <c r="A2926" s="396"/>
      <c r="B2926" s="397"/>
      <c r="C2926" s="362"/>
      <c r="D2926" s="362"/>
      <c r="E2926" s="362"/>
      <c r="F2926" s="390"/>
      <c r="G2926" s="390"/>
      <c r="H2926" s="390"/>
      <c r="I2926" s="390"/>
      <c r="J2926" s="390"/>
    </row>
    <row r="2927" spans="1:10" ht="15.75" customHeight="1">
      <c r="A2927" s="396"/>
      <c r="B2927" s="397"/>
      <c r="C2927" s="362"/>
      <c r="D2927" s="362"/>
      <c r="E2927" s="362"/>
      <c r="F2927" s="390"/>
      <c r="G2927" s="390"/>
      <c r="H2927" s="390"/>
      <c r="I2927" s="390"/>
      <c r="J2927" s="390"/>
    </row>
    <row r="2928" spans="1:10" ht="15.75" customHeight="1">
      <c r="A2928" s="396"/>
      <c r="B2928" s="397"/>
      <c r="C2928" s="362"/>
      <c r="D2928" s="362"/>
      <c r="E2928" s="362"/>
      <c r="F2928" s="390"/>
      <c r="G2928" s="390"/>
      <c r="H2928" s="390"/>
      <c r="I2928" s="390"/>
      <c r="J2928" s="390"/>
    </row>
    <row r="2929" spans="1:10" ht="15.75" customHeight="1">
      <c r="A2929" s="396"/>
      <c r="B2929" s="397"/>
      <c r="C2929" s="362"/>
      <c r="D2929" s="362"/>
      <c r="E2929" s="362"/>
      <c r="F2929" s="390"/>
      <c r="G2929" s="390"/>
      <c r="H2929" s="390"/>
      <c r="I2929" s="390"/>
      <c r="J2929" s="390"/>
    </row>
    <row r="2930" spans="1:10" ht="15.75" customHeight="1">
      <c r="A2930" s="396"/>
      <c r="B2930" s="397"/>
      <c r="C2930" s="362"/>
      <c r="D2930" s="362"/>
      <c r="E2930" s="362"/>
      <c r="F2930" s="390"/>
      <c r="G2930" s="390"/>
      <c r="H2930" s="390"/>
      <c r="I2930" s="390"/>
      <c r="J2930" s="390"/>
    </row>
    <row r="2931" spans="1:10" ht="15.75" customHeight="1">
      <c r="A2931" s="396"/>
      <c r="B2931" s="397"/>
      <c r="C2931" s="362"/>
      <c r="D2931" s="362"/>
      <c r="E2931" s="362"/>
      <c r="F2931" s="390"/>
      <c r="G2931" s="390"/>
      <c r="H2931" s="390"/>
      <c r="I2931" s="390"/>
      <c r="J2931" s="390"/>
    </row>
    <row r="2932" spans="1:10" ht="15.75" customHeight="1">
      <c r="A2932" s="396"/>
      <c r="B2932" s="397"/>
      <c r="C2932" s="362"/>
      <c r="D2932" s="362"/>
      <c r="E2932" s="362"/>
      <c r="F2932" s="390"/>
      <c r="G2932" s="390"/>
      <c r="H2932" s="390"/>
      <c r="I2932" s="390"/>
      <c r="J2932" s="390"/>
    </row>
    <row r="2933" spans="1:10" ht="15.75" customHeight="1">
      <c r="A2933" s="396"/>
      <c r="B2933" s="397"/>
      <c r="C2933" s="362"/>
      <c r="D2933" s="362"/>
      <c r="E2933" s="362"/>
      <c r="F2933" s="390"/>
      <c r="G2933" s="390"/>
      <c r="H2933" s="390"/>
      <c r="I2933" s="390"/>
      <c r="J2933" s="390"/>
    </row>
    <row r="2934" spans="1:10" ht="15.75" customHeight="1">
      <c r="A2934" s="396"/>
      <c r="B2934" s="397"/>
      <c r="C2934" s="362"/>
      <c r="D2934" s="362"/>
      <c r="E2934" s="362"/>
      <c r="F2934" s="390"/>
      <c r="G2934" s="390"/>
      <c r="H2934" s="390"/>
      <c r="I2934" s="390"/>
      <c r="J2934" s="390"/>
    </row>
    <row r="2935" spans="1:10" ht="15.75" customHeight="1">
      <c r="A2935" s="396"/>
      <c r="B2935" s="397"/>
      <c r="C2935" s="362"/>
      <c r="D2935" s="362"/>
      <c r="E2935" s="362"/>
      <c r="F2935" s="390"/>
      <c r="G2935" s="390"/>
      <c r="H2935" s="390"/>
      <c r="I2935" s="390"/>
      <c r="J2935" s="390"/>
    </row>
    <row r="2936" spans="1:10" ht="15.75" customHeight="1">
      <c r="A2936" s="396"/>
      <c r="B2936" s="397"/>
      <c r="C2936" s="362"/>
      <c r="D2936" s="362"/>
      <c r="E2936" s="362"/>
      <c r="F2936" s="390"/>
      <c r="G2936" s="390"/>
      <c r="H2936" s="390"/>
      <c r="I2936" s="390"/>
      <c r="J2936" s="390"/>
    </row>
    <row r="2937" spans="1:10" ht="15.75" customHeight="1">
      <c r="A2937" s="396"/>
      <c r="B2937" s="397"/>
      <c r="C2937" s="362"/>
      <c r="D2937" s="362"/>
      <c r="E2937" s="362"/>
      <c r="F2937" s="390"/>
      <c r="G2937" s="390"/>
      <c r="H2937" s="390"/>
      <c r="I2937" s="390"/>
      <c r="J2937" s="390"/>
    </row>
    <row r="2938" spans="1:10" ht="15.75" customHeight="1">
      <c r="A2938" s="396"/>
      <c r="B2938" s="397"/>
      <c r="C2938" s="362"/>
      <c r="D2938" s="362"/>
      <c r="E2938" s="362"/>
      <c r="F2938" s="390"/>
      <c r="G2938" s="390"/>
      <c r="H2938" s="390"/>
      <c r="I2938" s="390"/>
      <c r="J2938" s="390"/>
    </row>
    <row r="2939" spans="1:10" ht="15.75" customHeight="1">
      <c r="A2939" s="396"/>
      <c r="B2939" s="397"/>
      <c r="C2939" s="362"/>
      <c r="D2939" s="362"/>
      <c r="E2939" s="362"/>
      <c r="F2939" s="390"/>
      <c r="G2939" s="390"/>
      <c r="H2939" s="390"/>
      <c r="I2939" s="390"/>
      <c r="J2939" s="390"/>
    </row>
    <row r="2940" spans="1:10" ht="15.75" customHeight="1">
      <c r="A2940" s="396"/>
      <c r="B2940" s="397"/>
      <c r="C2940" s="362"/>
      <c r="D2940" s="362"/>
      <c r="E2940" s="362"/>
      <c r="F2940" s="390"/>
      <c r="G2940" s="390"/>
      <c r="H2940" s="390"/>
      <c r="I2940" s="390"/>
      <c r="J2940" s="390"/>
    </row>
    <row r="2941" spans="1:10" ht="15.75" customHeight="1">
      <c r="A2941" s="396"/>
      <c r="B2941" s="397"/>
      <c r="C2941" s="362"/>
      <c r="D2941" s="362"/>
      <c r="E2941" s="362"/>
      <c r="F2941" s="390"/>
      <c r="G2941" s="390"/>
      <c r="H2941" s="390"/>
      <c r="I2941" s="390"/>
      <c r="J2941" s="390"/>
    </row>
    <row r="2942" spans="1:10" ht="15.75" customHeight="1">
      <c r="A2942" s="396"/>
      <c r="B2942" s="397"/>
      <c r="C2942" s="362"/>
      <c r="D2942" s="362"/>
      <c r="E2942" s="362"/>
      <c r="F2942" s="390"/>
      <c r="G2942" s="390"/>
      <c r="H2942" s="390"/>
      <c r="I2942" s="390"/>
      <c r="J2942" s="390"/>
    </row>
    <row r="2943" spans="1:10" ht="15.75" customHeight="1">
      <c r="A2943" s="396"/>
      <c r="B2943" s="397"/>
      <c r="C2943" s="362"/>
      <c r="D2943" s="362"/>
      <c r="E2943" s="362"/>
      <c r="F2943" s="390"/>
      <c r="G2943" s="390"/>
      <c r="H2943" s="390"/>
      <c r="I2943" s="390"/>
      <c r="J2943" s="390"/>
    </row>
    <row r="2944" spans="1:10" ht="15.75" customHeight="1">
      <c r="A2944" s="396"/>
      <c r="B2944" s="397"/>
      <c r="C2944" s="362"/>
      <c r="D2944" s="362"/>
      <c r="E2944" s="362"/>
      <c r="F2944" s="390"/>
      <c r="G2944" s="390"/>
      <c r="H2944" s="390"/>
      <c r="I2944" s="390"/>
      <c r="J2944" s="390"/>
    </row>
    <row r="2945" spans="1:10" ht="15.75" customHeight="1">
      <c r="A2945" s="396"/>
      <c r="B2945" s="397"/>
      <c r="C2945" s="362"/>
      <c r="D2945" s="362"/>
      <c r="E2945" s="362"/>
      <c r="F2945" s="390"/>
      <c r="G2945" s="390"/>
      <c r="H2945" s="390"/>
      <c r="I2945" s="390"/>
      <c r="J2945" s="390"/>
    </row>
    <row r="2946" spans="1:10" ht="15.75" customHeight="1">
      <c r="A2946" s="396"/>
      <c r="B2946" s="397"/>
      <c r="C2946" s="362"/>
      <c r="D2946" s="362"/>
      <c r="E2946" s="362"/>
      <c r="F2946" s="390"/>
      <c r="G2946" s="390"/>
      <c r="H2946" s="390"/>
      <c r="I2946" s="390"/>
      <c r="J2946" s="390"/>
    </row>
    <row r="2947" spans="1:10" ht="15.75" customHeight="1">
      <c r="A2947" s="396"/>
      <c r="B2947" s="397"/>
      <c r="C2947" s="362"/>
      <c r="D2947" s="362"/>
      <c r="E2947" s="362"/>
      <c r="F2947" s="390"/>
      <c r="G2947" s="390"/>
      <c r="H2947" s="390"/>
      <c r="I2947" s="390"/>
      <c r="J2947" s="390"/>
    </row>
    <row r="2948" spans="1:10" ht="15.75" customHeight="1">
      <c r="A2948" s="396"/>
      <c r="B2948" s="397"/>
      <c r="C2948" s="362"/>
      <c r="D2948" s="362"/>
      <c r="E2948" s="362"/>
      <c r="F2948" s="390"/>
      <c r="G2948" s="390"/>
      <c r="H2948" s="390"/>
      <c r="I2948" s="390"/>
      <c r="J2948" s="390"/>
    </row>
    <row r="2949" spans="1:10" ht="15.75" customHeight="1">
      <c r="A2949" s="396"/>
      <c r="B2949" s="397"/>
      <c r="C2949" s="362"/>
      <c r="D2949" s="362"/>
      <c r="E2949" s="362"/>
      <c r="F2949" s="390"/>
      <c r="G2949" s="390"/>
      <c r="H2949" s="390"/>
      <c r="I2949" s="390"/>
      <c r="J2949" s="390"/>
    </row>
    <row r="2950" spans="1:10" ht="15.75" customHeight="1">
      <c r="A2950" s="396"/>
      <c r="B2950" s="397"/>
      <c r="C2950" s="362"/>
      <c r="D2950" s="362"/>
      <c r="E2950" s="362"/>
      <c r="F2950" s="390"/>
      <c r="G2950" s="390"/>
      <c r="H2950" s="390"/>
      <c r="I2950" s="390"/>
      <c r="J2950" s="390"/>
    </row>
    <row r="2951" spans="1:10" ht="15.75" customHeight="1">
      <c r="A2951" s="396"/>
      <c r="B2951" s="397"/>
      <c r="C2951" s="362"/>
      <c r="D2951" s="362"/>
      <c r="E2951" s="362"/>
      <c r="F2951" s="390"/>
      <c r="G2951" s="390"/>
      <c r="H2951" s="390"/>
      <c r="I2951" s="390"/>
      <c r="J2951" s="390"/>
    </row>
    <row r="2952" spans="1:10" ht="15.75" customHeight="1">
      <c r="A2952" s="396"/>
      <c r="B2952" s="397"/>
      <c r="C2952" s="362"/>
      <c r="D2952" s="362"/>
      <c r="E2952" s="362"/>
      <c r="F2952" s="390"/>
      <c r="G2952" s="390"/>
      <c r="H2952" s="390"/>
      <c r="I2952" s="390"/>
      <c r="J2952" s="390"/>
    </row>
    <row r="2953" spans="1:10" ht="15.75" customHeight="1">
      <c r="A2953" s="396"/>
      <c r="B2953" s="397"/>
      <c r="C2953" s="362"/>
      <c r="D2953" s="362"/>
      <c r="E2953" s="362"/>
      <c r="F2953" s="390"/>
      <c r="G2953" s="390"/>
      <c r="H2953" s="390"/>
      <c r="I2953" s="390"/>
      <c r="J2953" s="390"/>
    </row>
    <row r="2954" spans="1:10" ht="15.75" customHeight="1">
      <c r="A2954" s="396"/>
      <c r="B2954" s="397"/>
      <c r="C2954" s="362"/>
      <c r="D2954" s="362"/>
      <c r="E2954" s="362"/>
      <c r="F2954" s="390"/>
      <c r="G2954" s="390"/>
      <c r="H2954" s="390"/>
      <c r="I2954" s="390"/>
      <c r="J2954" s="390"/>
    </row>
    <row r="2955" spans="1:10" ht="15.75" customHeight="1">
      <c r="A2955" s="396"/>
      <c r="B2955" s="397"/>
      <c r="C2955" s="362"/>
      <c r="D2955" s="362"/>
      <c r="E2955" s="362"/>
      <c r="F2955" s="390"/>
      <c r="G2955" s="390"/>
      <c r="H2955" s="390"/>
      <c r="I2955" s="390"/>
      <c r="J2955" s="390"/>
    </row>
    <row r="2956" spans="1:10" ht="15.75" customHeight="1">
      <c r="A2956" s="396"/>
      <c r="B2956" s="397"/>
      <c r="C2956" s="362"/>
      <c r="D2956" s="362"/>
      <c r="E2956" s="362"/>
      <c r="F2956" s="390"/>
      <c r="G2956" s="390"/>
      <c r="H2956" s="390"/>
      <c r="I2956" s="390"/>
      <c r="J2956" s="390"/>
    </row>
    <row r="2957" spans="1:10" ht="15.75" customHeight="1">
      <c r="A2957" s="396"/>
      <c r="B2957" s="397"/>
      <c r="C2957" s="362"/>
      <c r="D2957" s="362"/>
      <c r="E2957" s="362"/>
      <c r="F2957" s="390"/>
      <c r="G2957" s="390"/>
      <c r="H2957" s="390"/>
      <c r="I2957" s="390"/>
      <c r="J2957" s="390"/>
    </row>
    <row r="2958" spans="1:10" ht="15.75" customHeight="1">
      <c r="A2958" s="396"/>
      <c r="B2958" s="397"/>
      <c r="C2958" s="362"/>
      <c r="D2958" s="362"/>
      <c r="E2958" s="362"/>
      <c r="F2958" s="390"/>
      <c r="G2958" s="390"/>
      <c r="H2958" s="390"/>
      <c r="I2958" s="390"/>
      <c r="J2958" s="390"/>
    </row>
    <row r="2959" spans="1:10" ht="15.75" customHeight="1">
      <c r="A2959" s="396"/>
      <c r="B2959" s="397"/>
      <c r="C2959" s="362"/>
      <c r="D2959" s="362"/>
      <c r="E2959" s="362"/>
      <c r="F2959" s="390"/>
      <c r="G2959" s="390"/>
      <c r="H2959" s="390"/>
      <c r="I2959" s="390"/>
      <c r="J2959" s="390"/>
    </row>
    <row r="2960" spans="1:10" ht="15.75" customHeight="1">
      <c r="A2960" s="396"/>
      <c r="B2960" s="397"/>
      <c r="C2960" s="362"/>
      <c r="D2960" s="362"/>
      <c r="E2960" s="362"/>
      <c r="F2960" s="390"/>
      <c r="G2960" s="390"/>
      <c r="H2960" s="390"/>
      <c r="I2960" s="390"/>
      <c r="J2960" s="390"/>
    </row>
    <row r="2961" spans="1:10" ht="15.75" customHeight="1">
      <c r="A2961" s="396"/>
      <c r="B2961" s="397"/>
      <c r="C2961" s="362"/>
      <c r="D2961" s="362"/>
      <c r="E2961" s="362"/>
      <c r="F2961" s="390"/>
      <c r="G2961" s="390"/>
      <c r="H2961" s="390"/>
      <c r="I2961" s="390"/>
      <c r="J2961" s="390"/>
    </row>
    <row r="2962" spans="1:10" ht="15.75" customHeight="1">
      <c r="A2962" s="396"/>
      <c r="B2962" s="397"/>
      <c r="C2962" s="362"/>
      <c r="D2962" s="362"/>
      <c r="E2962" s="362"/>
      <c r="F2962" s="390"/>
      <c r="G2962" s="390"/>
      <c r="H2962" s="390"/>
      <c r="I2962" s="390"/>
      <c r="J2962" s="390"/>
    </row>
    <row r="2963" spans="1:10" ht="15.75" customHeight="1">
      <c r="A2963" s="396"/>
      <c r="B2963" s="397"/>
      <c r="C2963" s="362"/>
      <c r="D2963" s="362"/>
      <c r="E2963" s="362"/>
      <c r="F2963" s="390"/>
      <c r="G2963" s="390"/>
      <c r="H2963" s="390"/>
      <c r="I2963" s="390"/>
      <c r="J2963" s="390"/>
    </row>
    <row r="2964" spans="1:10" ht="15.75" customHeight="1">
      <c r="A2964" s="396"/>
      <c r="B2964" s="397"/>
      <c r="C2964" s="362"/>
      <c r="D2964" s="362"/>
      <c r="E2964" s="362"/>
      <c r="F2964" s="390"/>
      <c r="G2964" s="390"/>
      <c r="H2964" s="390"/>
      <c r="I2964" s="390"/>
      <c r="J2964" s="390"/>
    </row>
    <row r="2965" spans="1:10" ht="15.75" customHeight="1">
      <c r="A2965" s="396"/>
      <c r="B2965" s="397"/>
      <c r="C2965" s="362"/>
      <c r="D2965" s="362"/>
      <c r="E2965" s="362"/>
      <c r="F2965" s="390"/>
      <c r="G2965" s="390"/>
      <c r="H2965" s="390"/>
      <c r="I2965" s="390"/>
      <c r="J2965" s="390"/>
    </row>
    <row r="2966" spans="1:10" ht="15.75" customHeight="1">
      <c r="A2966" s="396"/>
      <c r="B2966" s="397"/>
      <c r="C2966" s="362"/>
      <c r="D2966" s="362"/>
      <c r="E2966" s="362"/>
      <c r="F2966" s="390"/>
      <c r="G2966" s="390"/>
      <c r="H2966" s="390"/>
      <c r="I2966" s="390"/>
      <c r="J2966" s="390"/>
    </row>
    <row r="2967" spans="1:10" ht="15.75" customHeight="1">
      <c r="A2967" s="396"/>
      <c r="B2967" s="397"/>
      <c r="C2967" s="362"/>
      <c r="D2967" s="362"/>
      <c r="E2967" s="362"/>
      <c r="F2967" s="390"/>
      <c r="G2967" s="390"/>
      <c r="H2967" s="390"/>
      <c r="I2967" s="390"/>
      <c r="J2967" s="390"/>
    </row>
    <row r="2968" spans="1:10" ht="15.75" customHeight="1">
      <c r="A2968" s="396"/>
      <c r="B2968" s="397"/>
      <c r="C2968" s="362"/>
      <c r="D2968" s="362"/>
      <c r="E2968" s="362"/>
      <c r="F2968" s="390"/>
      <c r="G2968" s="390"/>
      <c r="H2968" s="390"/>
      <c r="I2968" s="390"/>
      <c r="J2968" s="390"/>
    </row>
    <row r="2969" spans="1:10" ht="15.75" customHeight="1">
      <c r="A2969" s="396"/>
      <c r="B2969" s="397"/>
      <c r="C2969" s="362"/>
      <c r="D2969" s="362"/>
      <c r="E2969" s="362"/>
      <c r="F2969" s="390"/>
      <c r="G2969" s="390"/>
      <c r="H2969" s="390"/>
      <c r="I2969" s="390"/>
      <c r="J2969" s="390"/>
    </row>
    <row r="2970" spans="1:10" ht="15.75" customHeight="1">
      <c r="A2970" s="396"/>
      <c r="B2970" s="397"/>
      <c r="C2970" s="362"/>
      <c r="D2970" s="362"/>
      <c r="E2970" s="362"/>
      <c r="F2970" s="390"/>
      <c r="G2970" s="390"/>
      <c r="H2970" s="390"/>
      <c r="I2970" s="390"/>
      <c r="J2970" s="390"/>
    </row>
    <row r="2971" spans="1:10" ht="15.75" customHeight="1">
      <c r="A2971" s="396"/>
      <c r="B2971" s="397"/>
      <c r="C2971" s="362"/>
      <c r="D2971" s="362"/>
      <c r="E2971" s="362"/>
      <c r="F2971" s="390"/>
      <c r="G2971" s="390"/>
      <c r="H2971" s="390"/>
      <c r="I2971" s="390"/>
      <c r="J2971" s="390"/>
    </row>
    <row r="2972" spans="1:10" ht="15.75" customHeight="1">
      <c r="A2972" s="396"/>
      <c r="B2972" s="397"/>
      <c r="C2972" s="362"/>
      <c r="D2972" s="362"/>
      <c r="E2972" s="362"/>
      <c r="F2972" s="390"/>
      <c r="G2972" s="390"/>
      <c r="H2972" s="390"/>
      <c r="I2972" s="390"/>
      <c r="J2972" s="390"/>
    </row>
    <row r="2973" spans="1:10" ht="15.75" customHeight="1">
      <c r="A2973" s="396"/>
      <c r="B2973" s="397"/>
      <c r="C2973" s="362"/>
      <c r="D2973" s="362"/>
      <c r="E2973" s="362"/>
      <c r="F2973" s="390"/>
      <c r="G2973" s="390"/>
      <c r="H2973" s="390"/>
      <c r="I2973" s="390"/>
      <c r="J2973" s="390"/>
    </row>
    <row r="2974" spans="1:10" ht="15.75" customHeight="1">
      <c r="A2974" s="396"/>
      <c r="B2974" s="397"/>
      <c r="C2974" s="362"/>
      <c r="D2974" s="362"/>
      <c r="E2974" s="362"/>
      <c r="F2974" s="390"/>
      <c r="G2974" s="390"/>
      <c r="H2974" s="390"/>
      <c r="I2974" s="390"/>
      <c r="J2974" s="390"/>
    </row>
    <row r="2975" spans="1:10" ht="15.75" customHeight="1">
      <c r="A2975" s="396"/>
      <c r="B2975" s="397"/>
      <c r="C2975" s="362"/>
      <c r="D2975" s="362"/>
      <c r="E2975" s="362"/>
      <c r="F2975" s="390"/>
      <c r="G2975" s="390"/>
      <c r="H2975" s="390"/>
      <c r="I2975" s="390"/>
      <c r="J2975" s="390"/>
    </row>
    <row r="2976" spans="1:10" ht="15.75" customHeight="1">
      <c r="A2976" s="396"/>
      <c r="B2976" s="397"/>
      <c r="C2976" s="362"/>
      <c r="D2976" s="362"/>
      <c r="E2976" s="362"/>
      <c r="F2976" s="390"/>
      <c r="G2976" s="390"/>
      <c r="H2976" s="390"/>
      <c r="I2976" s="390"/>
      <c r="J2976" s="390"/>
    </row>
    <row r="2977" spans="1:10" ht="15.75" customHeight="1">
      <c r="A2977" s="396"/>
      <c r="B2977" s="397"/>
      <c r="C2977" s="362"/>
      <c r="D2977" s="362"/>
      <c r="E2977" s="362"/>
      <c r="F2977" s="390"/>
      <c r="G2977" s="390"/>
      <c r="H2977" s="390"/>
      <c r="I2977" s="390"/>
      <c r="J2977" s="390"/>
    </row>
    <row r="2978" spans="1:10" ht="15.75" customHeight="1">
      <c r="A2978" s="396"/>
      <c r="B2978" s="397"/>
      <c r="C2978" s="362"/>
      <c r="D2978" s="362"/>
      <c r="E2978" s="362"/>
      <c r="F2978" s="390"/>
      <c r="G2978" s="390"/>
      <c r="H2978" s="390"/>
      <c r="I2978" s="390"/>
      <c r="J2978" s="390"/>
    </row>
    <row r="2979" spans="1:10" ht="15.75" customHeight="1">
      <c r="A2979" s="396"/>
      <c r="B2979" s="397"/>
      <c r="C2979" s="362"/>
      <c r="D2979" s="362"/>
      <c r="E2979" s="362"/>
      <c r="F2979" s="390"/>
      <c r="G2979" s="390"/>
      <c r="H2979" s="390"/>
      <c r="I2979" s="390"/>
      <c r="J2979" s="390"/>
    </row>
    <row r="2980" spans="1:10" ht="15.75" customHeight="1">
      <c r="A2980" s="396"/>
      <c r="B2980" s="397"/>
      <c r="C2980" s="362"/>
      <c r="D2980" s="362"/>
      <c r="E2980" s="362"/>
      <c r="F2980" s="390"/>
      <c r="G2980" s="390"/>
      <c r="H2980" s="390"/>
      <c r="I2980" s="390"/>
      <c r="J2980" s="390"/>
    </row>
    <row r="2981" spans="1:10" ht="15.75" customHeight="1">
      <c r="A2981" s="396"/>
      <c r="B2981" s="397"/>
      <c r="C2981" s="362"/>
      <c r="D2981" s="362"/>
      <c r="E2981" s="362"/>
      <c r="F2981" s="390"/>
      <c r="G2981" s="390"/>
      <c r="H2981" s="390"/>
      <c r="I2981" s="390"/>
      <c r="J2981" s="390"/>
    </row>
    <row r="2982" spans="1:10" ht="15.75" customHeight="1">
      <c r="A2982" s="396"/>
      <c r="B2982" s="397"/>
      <c r="C2982" s="362"/>
      <c r="D2982" s="362"/>
      <c r="E2982" s="362"/>
      <c r="F2982" s="390"/>
      <c r="G2982" s="390"/>
      <c r="H2982" s="390"/>
      <c r="I2982" s="390"/>
      <c r="J2982" s="390"/>
    </row>
    <row r="2983" spans="1:10" ht="15.75" customHeight="1">
      <c r="A2983" s="396"/>
      <c r="B2983" s="397"/>
      <c r="C2983" s="362"/>
      <c r="D2983" s="362"/>
      <c r="E2983" s="362"/>
      <c r="F2983" s="390"/>
      <c r="G2983" s="390"/>
      <c r="H2983" s="390"/>
      <c r="I2983" s="390"/>
      <c r="J2983" s="390"/>
    </row>
    <row r="2984" spans="1:10" ht="15.75" customHeight="1">
      <c r="A2984" s="396"/>
      <c r="B2984" s="397"/>
      <c r="C2984" s="362"/>
      <c r="D2984" s="362"/>
      <c r="E2984" s="362"/>
      <c r="F2984" s="390"/>
      <c r="G2984" s="390"/>
      <c r="H2984" s="390"/>
      <c r="I2984" s="390"/>
      <c r="J2984" s="390"/>
    </row>
    <row r="2985" spans="1:10" ht="15.75" customHeight="1">
      <c r="A2985" s="396"/>
      <c r="B2985" s="397"/>
      <c r="C2985" s="362"/>
      <c r="D2985" s="362"/>
      <c r="E2985" s="362"/>
      <c r="F2985" s="390"/>
      <c r="G2985" s="390"/>
      <c r="H2985" s="390"/>
      <c r="I2985" s="390"/>
      <c r="J2985" s="390"/>
    </row>
    <row r="2986" spans="1:10" ht="15.75" customHeight="1">
      <c r="A2986" s="396"/>
      <c r="B2986" s="397"/>
      <c r="C2986" s="362"/>
      <c r="D2986" s="362"/>
      <c r="E2986" s="362"/>
      <c r="F2986" s="390"/>
      <c r="G2986" s="390"/>
      <c r="H2986" s="390"/>
      <c r="I2986" s="390"/>
      <c r="J2986" s="390"/>
    </row>
    <row r="2987" spans="1:10" ht="15.75" customHeight="1">
      <c r="A2987" s="396"/>
      <c r="B2987" s="397"/>
      <c r="C2987" s="362"/>
      <c r="D2987" s="362"/>
      <c r="E2987" s="362"/>
      <c r="F2987" s="390"/>
      <c r="G2987" s="390"/>
      <c r="H2987" s="390"/>
      <c r="I2987" s="390"/>
      <c r="J2987" s="390"/>
    </row>
    <row r="2988" spans="1:10" ht="15.75" customHeight="1">
      <c r="A2988" s="396"/>
      <c r="B2988" s="397"/>
      <c r="C2988" s="362"/>
      <c r="D2988" s="362"/>
      <c r="E2988" s="362"/>
      <c r="F2988" s="390"/>
      <c r="G2988" s="390"/>
      <c r="H2988" s="390"/>
      <c r="I2988" s="390"/>
      <c r="J2988" s="390"/>
    </row>
    <row r="2989" spans="1:10" ht="15.75" customHeight="1">
      <c r="A2989" s="396"/>
      <c r="B2989" s="397"/>
      <c r="C2989" s="362"/>
      <c r="D2989" s="362"/>
      <c r="E2989" s="362"/>
      <c r="F2989" s="390"/>
      <c r="G2989" s="390"/>
      <c r="H2989" s="390"/>
      <c r="I2989" s="390"/>
      <c r="J2989" s="390"/>
    </row>
    <row r="2990" spans="1:10" ht="15.75" customHeight="1">
      <c r="A2990" s="396"/>
      <c r="B2990" s="397"/>
      <c r="C2990" s="362"/>
      <c r="D2990" s="362"/>
      <c r="E2990" s="362"/>
      <c r="F2990" s="390"/>
      <c r="G2990" s="390"/>
      <c r="H2990" s="390"/>
      <c r="I2990" s="390"/>
      <c r="J2990" s="390"/>
    </row>
    <row r="2991" spans="1:10" ht="15.75" customHeight="1">
      <c r="A2991" s="396"/>
      <c r="B2991" s="397"/>
      <c r="C2991" s="362"/>
      <c r="D2991" s="362"/>
      <c r="E2991" s="362"/>
      <c r="F2991" s="390"/>
      <c r="G2991" s="390"/>
      <c r="H2991" s="390"/>
      <c r="I2991" s="390"/>
      <c r="J2991" s="390"/>
    </row>
    <row r="2992" spans="1:10" ht="15.75" customHeight="1">
      <c r="A2992" s="396"/>
      <c r="B2992" s="397"/>
      <c r="C2992" s="362"/>
      <c r="D2992" s="362"/>
      <c r="E2992" s="362"/>
      <c r="F2992" s="390"/>
      <c r="G2992" s="390"/>
      <c r="H2992" s="390"/>
      <c r="I2992" s="390"/>
      <c r="J2992" s="390"/>
    </row>
    <row r="2993" spans="1:10" ht="15.75" customHeight="1">
      <c r="A2993" s="396"/>
      <c r="B2993" s="397"/>
      <c r="C2993" s="362"/>
      <c r="D2993" s="362"/>
      <c r="E2993" s="362"/>
      <c r="F2993" s="390"/>
      <c r="G2993" s="390"/>
      <c r="H2993" s="390"/>
      <c r="I2993" s="390"/>
      <c r="J2993" s="390"/>
    </row>
    <row r="2994" spans="1:10" ht="15.75" customHeight="1">
      <c r="A2994" s="396"/>
      <c r="B2994" s="397"/>
      <c r="C2994" s="362"/>
      <c r="D2994" s="362"/>
      <c r="E2994" s="362"/>
      <c r="F2994" s="390"/>
      <c r="G2994" s="390"/>
      <c r="H2994" s="390"/>
      <c r="I2994" s="390"/>
      <c r="J2994" s="390"/>
    </row>
    <row r="2995" spans="1:10" ht="15.75" customHeight="1">
      <c r="A2995" s="396"/>
      <c r="B2995" s="397"/>
      <c r="C2995" s="362"/>
      <c r="D2995" s="362"/>
      <c r="E2995" s="362"/>
      <c r="F2995" s="390"/>
      <c r="G2995" s="390"/>
      <c r="H2995" s="390"/>
      <c r="I2995" s="390"/>
      <c r="J2995" s="390"/>
    </row>
    <row r="2996" spans="1:10" ht="15.75" customHeight="1">
      <c r="A2996" s="396"/>
      <c r="B2996" s="397"/>
      <c r="C2996" s="362"/>
      <c r="D2996" s="362"/>
      <c r="E2996" s="362"/>
      <c r="F2996" s="390"/>
      <c r="G2996" s="390"/>
      <c r="H2996" s="390"/>
      <c r="I2996" s="390"/>
      <c r="J2996" s="390"/>
    </row>
    <row r="2997" spans="1:10" ht="15.75" customHeight="1">
      <c r="A2997" s="396"/>
      <c r="B2997" s="397"/>
      <c r="C2997" s="362"/>
      <c r="D2997" s="362"/>
      <c r="E2997" s="362"/>
      <c r="F2997" s="390"/>
      <c r="G2997" s="390"/>
      <c r="H2997" s="390"/>
      <c r="I2997" s="390"/>
      <c r="J2997" s="390"/>
    </row>
    <row r="2998" spans="1:10" ht="15.75" customHeight="1">
      <c r="A2998" s="396"/>
      <c r="B2998" s="397"/>
      <c r="C2998" s="362"/>
      <c r="D2998" s="362"/>
      <c r="E2998" s="362"/>
      <c r="F2998" s="390"/>
      <c r="G2998" s="390"/>
      <c r="H2998" s="390"/>
      <c r="I2998" s="390"/>
      <c r="J2998" s="390"/>
    </row>
    <row r="2999" spans="1:10" ht="15.75" customHeight="1">
      <c r="A2999" s="396"/>
      <c r="B2999" s="397"/>
      <c r="C2999" s="362"/>
      <c r="D2999" s="362"/>
      <c r="E2999" s="362"/>
      <c r="F2999" s="390"/>
      <c r="G2999" s="390"/>
      <c r="H2999" s="390"/>
      <c r="I2999" s="390"/>
      <c r="J2999" s="390"/>
    </row>
    <row r="3000" spans="1:10" ht="15.75" customHeight="1">
      <c r="A3000" s="396"/>
      <c r="B3000" s="397"/>
      <c r="C3000" s="362"/>
      <c r="D3000" s="362"/>
      <c r="E3000" s="362"/>
      <c r="F3000" s="390"/>
      <c r="G3000" s="390"/>
      <c r="H3000" s="390"/>
      <c r="I3000" s="390"/>
      <c r="J3000" s="390"/>
    </row>
    <row r="3001" spans="1:10" ht="15.75" customHeight="1">
      <c r="A3001" s="396"/>
      <c r="B3001" s="397"/>
      <c r="C3001" s="362"/>
      <c r="D3001" s="362"/>
      <c r="E3001" s="362"/>
      <c r="F3001" s="390"/>
      <c r="G3001" s="390"/>
      <c r="H3001" s="390"/>
      <c r="I3001" s="390"/>
      <c r="J3001" s="390"/>
    </row>
    <row r="3002" spans="1:10" ht="15.75" customHeight="1">
      <c r="A3002" s="396"/>
      <c r="B3002" s="397"/>
      <c r="C3002" s="362"/>
      <c r="D3002" s="362"/>
      <c r="E3002" s="362"/>
      <c r="F3002" s="390"/>
      <c r="G3002" s="390"/>
      <c r="H3002" s="390"/>
      <c r="I3002" s="390"/>
      <c r="J3002" s="390"/>
    </row>
    <row r="3003" spans="1:10" ht="15.75" customHeight="1">
      <c r="A3003" s="396"/>
      <c r="B3003" s="397"/>
      <c r="C3003" s="362"/>
      <c r="D3003" s="362"/>
      <c r="E3003" s="362"/>
      <c r="F3003" s="390"/>
      <c r="G3003" s="390"/>
      <c r="H3003" s="390"/>
      <c r="I3003" s="390"/>
      <c r="J3003" s="390"/>
    </row>
    <row r="3004" spans="1:10" ht="15.75" customHeight="1">
      <c r="A3004" s="396"/>
      <c r="B3004" s="397"/>
      <c r="C3004" s="362"/>
      <c r="D3004" s="362"/>
      <c r="E3004" s="362"/>
      <c r="F3004" s="390"/>
      <c r="G3004" s="390"/>
      <c r="H3004" s="390"/>
      <c r="I3004" s="390"/>
      <c r="J3004" s="390"/>
    </row>
    <row r="3005" spans="1:10" ht="15.75" customHeight="1">
      <c r="A3005" s="396"/>
      <c r="B3005" s="397"/>
      <c r="C3005" s="362"/>
      <c r="D3005" s="362"/>
      <c r="E3005" s="362"/>
      <c r="F3005" s="390"/>
      <c r="G3005" s="390"/>
      <c r="H3005" s="390"/>
      <c r="I3005" s="390"/>
      <c r="J3005" s="390"/>
    </row>
    <row r="3006" spans="1:10" ht="15.75" customHeight="1">
      <c r="A3006" s="396"/>
      <c r="B3006" s="397"/>
      <c r="C3006" s="362"/>
      <c r="D3006" s="362"/>
      <c r="E3006" s="362"/>
      <c r="F3006" s="390"/>
      <c r="G3006" s="390"/>
      <c r="H3006" s="390"/>
      <c r="I3006" s="390"/>
      <c r="J3006" s="390"/>
    </row>
    <row r="3007" spans="1:10" ht="15.75" customHeight="1">
      <c r="A3007" s="396"/>
      <c r="B3007" s="397"/>
      <c r="C3007" s="362"/>
      <c r="D3007" s="362"/>
      <c r="E3007" s="362"/>
      <c r="F3007" s="390"/>
      <c r="G3007" s="390"/>
      <c r="H3007" s="390"/>
      <c r="I3007" s="390"/>
      <c r="J3007" s="390"/>
    </row>
    <row r="3008" spans="1:10" ht="15.75" customHeight="1">
      <c r="A3008" s="396"/>
      <c r="B3008" s="397"/>
      <c r="C3008" s="362"/>
      <c r="D3008" s="362"/>
      <c r="E3008" s="362"/>
      <c r="F3008" s="390"/>
      <c r="G3008" s="390"/>
      <c r="H3008" s="390"/>
      <c r="I3008" s="390"/>
      <c r="J3008" s="390"/>
    </row>
    <row r="3009" spans="1:10" ht="15.75" customHeight="1">
      <c r="A3009" s="396"/>
      <c r="B3009" s="397"/>
      <c r="C3009" s="362"/>
      <c r="D3009" s="362"/>
      <c r="E3009" s="362"/>
      <c r="F3009" s="390"/>
      <c r="G3009" s="390"/>
      <c r="H3009" s="390"/>
      <c r="I3009" s="390"/>
      <c r="J3009" s="390"/>
    </row>
    <row r="3010" spans="1:10" ht="15.75" customHeight="1">
      <c r="A3010" s="396"/>
      <c r="B3010" s="397"/>
      <c r="C3010" s="362"/>
      <c r="D3010" s="362"/>
      <c r="E3010" s="362"/>
      <c r="F3010" s="390"/>
      <c r="G3010" s="390"/>
      <c r="H3010" s="390"/>
      <c r="I3010" s="390"/>
      <c r="J3010" s="390"/>
    </row>
    <row r="3011" spans="1:10" ht="15.75" customHeight="1">
      <c r="A3011" s="396"/>
      <c r="B3011" s="397"/>
      <c r="C3011" s="362"/>
      <c r="D3011" s="362"/>
      <c r="E3011" s="362"/>
      <c r="F3011" s="390"/>
      <c r="G3011" s="390"/>
      <c r="H3011" s="390"/>
      <c r="I3011" s="390"/>
      <c r="J3011" s="390"/>
    </row>
    <row r="3012" spans="1:10" ht="15.75" customHeight="1">
      <c r="A3012" s="396"/>
      <c r="B3012" s="397"/>
      <c r="C3012" s="362"/>
      <c r="D3012" s="362"/>
      <c r="E3012" s="362"/>
      <c r="F3012" s="390"/>
      <c r="G3012" s="390"/>
      <c r="H3012" s="390"/>
      <c r="I3012" s="390"/>
      <c r="J3012" s="390"/>
    </row>
    <row r="3013" spans="1:10" ht="15.75" customHeight="1">
      <c r="A3013" s="396"/>
      <c r="B3013" s="397"/>
      <c r="C3013" s="362"/>
      <c r="D3013" s="362"/>
      <c r="E3013" s="362"/>
      <c r="F3013" s="390"/>
      <c r="G3013" s="390"/>
      <c r="H3013" s="390"/>
      <c r="I3013" s="390"/>
      <c r="J3013" s="390"/>
    </row>
    <row r="3014" spans="1:10" ht="15.75" customHeight="1">
      <c r="A3014" s="396"/>
      <c r="B3014" s="397"/>
      <c r="C3014" s="362"/>
      <c r="D3014" s="362"/>
      <c r="E3014" s="362"/>
      <c r="F3014" s="390"/>
      <c r="G3014" s="390"/>
      <c r="H3014" s="390"/>
      <c r="I3014" s="390"/>
      <c r="J3014" s="390"/>
    </row>
    <row r="3015" spans="1:10" ht="15.75" customHeight="1">
      <c r="A3015" s="396"/>
      <c r="B3015" s="397"/>
      <c r="C3015" s="362"/>
      <c r="D3015" s="362"/>
      <c r="E3015" s="362"/>
      <c r="F3015" s="390"/>
      <c r="G3015" s="390"/>
      <c r="H3015" s="390"/>
      <c r="I3015" s="390"/>
      <c r="J3015" s="390"/>
    </row>
    <row r="3016" spans="1:10" ht="15.75" customHeight="1">
      <c r="A3016" s="396"/>
      <c r="B3016" s="397"/>
      <c r="C3016" s="362"/>
      <c r="D3016" s="362"/>
      <c r="E3016" s="362"/>
      <c r="F3016" s="390"/>
      <c r="G3016" s="390"/>
      <c r="H3016" s="390"/>
      <c r="I3016" s="390"/>
      <c r="J3016" s="390"/>
    </row>
    <row r="3017" spans="1:10" ht="15.75" customHeight="1">
      <c r="A3017" s="396"/>
      <c r="B3017" s="397"/>
      <c r="C3017" s="362"/>
      <c r="D3017" s="362"/>
      <c r="E3017" s="362"/>
      <c r="F3017" s="390"/>
      <c r="G3017" s="390"/>
      <c r="H3017" s="390"/>
      <c r="I3017" s="390"/>
      <c r="J3017" s="390"/>
    </row>
    <row r="3018" spans="1:10" ht="15.75" customHeight="1">
      <c r="A3018" s="396"/>
      <c r="B3018" s="397"/>
      <c r="C3018" s="362"/>
      <c r="D3018" s="362"/>
      <c r="E3018" s="362"/>
      <c r="F3018" s="390"/>
      <c r="G3018" s="390"/>
      <c r="H3018" s="390"/>
      <c r="I3018" s="390"/>
      <c r="J3018" s="390"/>
    </row>
    <row r="3019" spans="1:10" ht="15.75" customHeight="1">
      <c r="A3019" s="396"/>
      <c r="B3019" s="397"/>
      <c r="C3019" s="362"/>
      <c r="D3019" s="362"/>
      <c r="E3019" s="362"/>
      <c r="F3019" s="390"/>
      <c r="G3019" s="390"/>
      <c r="H3019" s="390"/>
      <c r="I3019" s="390"/>
      <c r="J3019" s="390"/>
    </row>
    <row r="3020" spans="1:10" ht="15.75" customHeight="1">
      <c r="A3020" s="396"/>
      <c r="B3020" s="397"/>
      <c r="C3020" s="362"/>
      <c r="D3020" s="362"/>
      <c r="E3020" s="362"/>
      <c r="F3020" s="390"/>
      <c r="G3020" s="390"/>
      <c r="H3020" s="390"/>
      <c r="I3020" s="390"/>
      <c r="J3020" s="390"/>
    </row>
    <row r="3021" spans="1:10" ht="15.75" customHeight="1">
      <c r="A3021" s="396"/>
      <c r="B3021" s="397"/>
      <c r="C3021" s="362"/>
      <c r="D3021" s="362"/>
      <c r="E3021" s="362"/>
      <c r="F3021" s="390"/>
      <c r="G3021" s="390"/>
      <c r="H3021" s="390"/>
      <c r="I3021" s="390"/>
      <c r="J3021" s="390"/>
    </row>
    <row r="3022" spans="1:10" ht="15.75" customHeight="1">
      <c r="A3022" s="396"/>
      <c r="B3022" s="397"/>
      <c r="C3022" s="362"/>
      <c r="D3022" s="362"/>
      <c r="E3022" s="362"/>
      <c r="F3022" s="390"/>
      <c r="G3022" s="390"/>
      <c r="H3022" s="390"/>
      <c r="I3022" s="390"/>
      <c r="J3022" s="390"/>
    </row>
    <row r="3023" spans="1:10" ht="15.75" customHeight="1">
      <c r="A3023" s="396"/>
      <c r="B3023" s="397"/>
      <c r="C3023" s="362"/>
      <c r="D3023" s="362"/>
      <c r="E3023" s="362"/>
      <c r="F3023" s="390"/>
      <c r="G3023" s="390"/>
      <c r="H3023" s="390"/>
      <c r="I3023" s="390"/>
      <c r="J3023" s="390"/>
    </row>
    <row r="3024" spans="1:10" ht="15.75" customHeight="1">
      <c r="A3024" s="396"/>
      <c r="B3024" s="397"/>
      <c r="C3024" s="362"/>
      <c r="D3024" s="362"/>
      <c r="E3024" s="362"/>
      <c r="F3024" s="390"/>
      <c r="G3024" s="390"/>
      <c r="H3024" s="390"/>
      <c r="I3024" s="390"/>
      <c r="J3024" s="390"/>
    </row>
    <row r="3025" spans="1:10" ht="15.75" customHeight="1">
      <c r="A3025" s="396"/>
      <c r="B3025" s="397"/>
      <c r="C3025" s="362"/>
      <c r="D3025" s="362"/>
      <c r="E3025" s="362"/>
      <c r="F3025" s="390"/>
      <c r="G3025" s="390"/>
      <c r="H3025" s="390"/>
      <c r="I3025" s="390"/>
      <c r="J3025" s="390"/>
    </row>
    <row r="3026" spans="1:10" ht="15.75" customHeight="1">
      <c r="A3026" s="396"/>
      <c r="B3026" s="397"/>
      <c r="C3026" s="362"/>
      <c r="D3026" s="362"/>
      <c r="E3026" s="362"/>
      <c r="F3026" s="390"/>
      <c r="G3026" s="390"/>
      <c r="H3026" s="390"/>
      <c r="I3026" s="390"/>
      <c r="J3026" s="390"/>
    </row>
    <row r="3027" spans="1:10" ht="15.75" customHeight="1">
      <c r="A3027" s="396"/>
      <c r="B3027" s="397"/>
      <c r="C3027" s="362"/>
      <c r="D3027" s="362"/>
      <c r="E3027" s="362"/>
      <c r="F3027" s="390"/>
      <c r="G3027" s="390"/>
      <c r="H3027" s="390"/>
      <c r="I3027" s="390"/>
      <c r="J3027" s="390"/>
    </row>
    <row r="3028" spans="1:10" ht="15.75" customHeight="1">
      <c r="A3028" s="396"/>
      <c r="B3028" s="397"/>
      <c r="C3028" s="362"/>
      <c r="D3028" s="362"/>
      <c r="E3028" s="362"/>
      <c r="F3028" s="390"/>
      <c r="G3028" s="390"/>
      <c r="H3028" s="390"/>
      <c r="I3028" s="390"/>
      <c r="J3028" s="390"/>
    </row>
    <row r="3029" spans="1:10" ht="15.75" customHeight="1">
      <c r="A3029" s="396"/>
      <c r="B3029" s="397"/>
      <c r="C3029" s="362"/>
      <c r="D3029" s="362"/>
      <c r="E3029" s="362"/>
      <c r="F3029" s="390"/>
      <c r="G3029" s="390"/>
      <c r="H3029" s="390"/>
      <c r="I3029" s="390"/>
      <c r="J3029" s="390"/>
    </row>
    <row r="3030" spans="1:10" ht="15.75" customHeight="1">
      <c r="A3030" s="396"/>
      <c r="B3030" s="397"/>
      <c r="C3030" s="362"/>
      <c r="D3030" s="362"/>
      <c r="E3030" s="362"/>
      <c r="F3030" s="390"/>
      <c r="G3030" s="390"/>
      <c r="H3030" s="390"/>
      <c r="I3030" s="390"/>
      <c r="J3030" s="390"/>
    </row>
    <row r="3031" spans="1:10" ht="15.75" customHeight="1">
      <c r="A3031" s="396"/>
      <c r="B3031" s="397"/>
      <c r="C3031" s="362"/>
      <c r="D3031" s="362"/>
      <c r="E3031" s="362"/>
      <c r="F3031" s="390"/>
      <c r="G3031" s="390"/>
      <c r="H3031" s="390"/>
      <c r="I3031" s="390"/>
      <c r="J3031" s="390"/>
    </row>
    <row r="3032" spans="1:10" ht="15.75" customHeight="1">
      <c r="A3032" s="396"/>
      <c r="B3032" s="397"/>
      <c r="C3032" s="362"/>
      <c r="D3032" s="362"/>
      <c r="E3032" s="362"/>
      <c r="F3032" s="390"/>
      <c r="G3032" s="390"/>
      <c r="H3032" s="390"/>
      <c r="I3032" s="390"/>
      <c r="J3032" s="390"/>
    </row>
    <row r="3033" spans="1:10" ht="15.75" customHeight="1">
      <c r="A3033" s="396"/>
      <c r="B3033" s="397"/>
      <c r="C3033" s="362"/>
      <c r="D3033" s="362"/>
      <c r="E3033" s="362"/>
      <c r="F3033" s="390"/>
      <c r="G3033" s="390"/>
      <c r="H3033" s="390"/>
      <c r="I3033" s="390"/>
      <c r="J3033" s="390"/>
    </row>
    <row r="3034" spans="1:10" ht="15.75" customHeight="1">
      <c r="A3034" s="396"/>
      <c r="B3034" s="397"/>
      <c r="C3034" s="362"/>
      <c r="D3034" s="362"/>
      <c r="E3034" s="362"/>
      <c r="F3034" s="390"/>
      <c r="G3034" s="390"/>
      <c r="H3034" s="390"/>
      <c r="I3034" s="390"/>
      <c r="J3034" s="390"/>
    </row>
    <row r="3035" spans="1:10" ht="15.75" customHeight="1">
      <c r="A3035" s="396"/>
      <c r="B3035" s="397"/>
      <c r="C3035" s="362"/>
      <c r="D3035" s="362"/>
      <c r="E3035" s="362"/>
      <c r="F3035" s="390"/>
      <c r="G3035" s="390"/>
      <c r="H3035" s="390"/>
      <c r="I3035" s="390"/>
      <c r="J3035" s="390"/>
    </row>
    <row r="3036" spans="1:10" ht="15.75" customHeight="1">
      <c r="A3036" s="396"/>
      <c r="B3036" s="397"/>
      <c r="C3036" s="362"/>
      <c r="D3036" s="362"/>
      <c r="E3036" s="362"/>
      <c r="F3036" s="390"/>
      <c r="G3036" s="390"/>
      <c r="H3036" s="390"/>
      <c r="I3036" s="390"/>
      <c r="J3036" s="390"/>
    </row>
    <row r="3037" spans="1:10" ht="15.75" customHeight="1">
      <c r="A3037" s="396"/>
      <c r="B3037" s="397"/>
      <c r="C3037" s="362"/>
      <c r="D3037" s="362"/>
      <c r="E3037" s="362"/>
      <c r="F3037" s="390"/>
      <c r="G3037" s="390"/>
      <c r="H3037" s="390"/>
      <c r="I3037" s="390"/>
      <c r="J3037" s="390"/>
    </row>
    <row r="3038" spans="1:10" ht="15.75" customHeight="1">
      <c r="A3038" s="396"/>
      <c r="B3038" s="397"/>
      <c r="C3038" s="362"/>
      <c r="D3038" s="362"/>
      <c r="E3038" s="362"/>
      <c r="F3038" s="390"/>
      <c r="G3038" s="390"/>
      <c r="H3038" s="390"/>
      <c r="I3038" s="390"/>
      <c r="J3038" s="390"/>
    </row>
    <row r="3039" spans="1:10" ht="15.75" customHeight="1">
      <c r="A3039" s="396"/>
      <c r="B3039" s="397"/>
      <c r="C3039" s="362"/>
      <c r="D3039" s="362"/>
      <c r="E3039" s="362"/>
      <c r="F3039" s="390"/>
      <c r="G3039" s="390"/>
      <c r="H3039" s="390"/>
      <c r="I3039" s="390"/>
      <c r="J3039" s="390"/>
    </row>
    <row r="3040" spans="1:10" ht="15.75" customHeight="1">
      <c r="A3040" s="396"/>
      <c r="B3040" s="397"/>
      <c r="C3040" s="362"/>
      <c r="D3040" s="362"/>
      <c r="E3040" s="362"/>
      <c r="F3040" s="390"/>
      <c r="G3040" s="390"/>
      <c r="H3040" s="390"/>
      <c r="I3040" s="390"/>
      <c r="J3040" s="390"/>
    </row>
    <row r="3041" spans="1:10" ht="15.75" customHeight="1">
      <c r="A3041" s="396"/>
      <c r="B3041" s="397"/>
      <c r="C3041" s="362"/>
      <c r="D3041" s="362"/>
      <c r="E3041" s="362"/>
      <c r="F3041" s="390"/>
      <c r="G3041" s="390"/>
      <c r="H3041" s="390"/>
      <c r="I3041" s="390"/>
      <c r="J3041" s="390"/>
    </row>
    <row r="3042" spans="1:10" ht="15.75" customHeight="1">
      <c r="A3042" s="396"/>
      <c r="B3042" s="397"/>
      <c r="C3042" s="362"/>
      <c r="D3042" s="362"/>
      <c r="E3042" s="362"/>
      <c r="F3042" s="390"/>
      <c r="G3042" s="390"/>
      <c r="H3042" s="390"/>
      <c r="I3042" s="390"/>
      <c r="J3042" s="390"/>
    </row>
    <row r="3043" spans="1:10" ht="15.75" customHeight="1">
      <c r="A3043" s="396"/>
      <c r="B3043" s="397"/>
      <c r="C3043" s="362"/>
      <c r="D3043" s="362"/>
      <c r="E3043" s="362"/>
      <c r="F3043" s="390"/>
      <c r="G3043" s="390"/>
      <c r="H3043" s="390"/>
      <c r="I3043" s="390"/>
      <c r="J3043" s="390"/>
    </row>
    <row r="3044" spans="1:10" ht="15.75" customHeight="1">
      <c r="A3044" s="396"/>
      <c r="B3044" s="397"/>
      <c r="C3044" s="362"/>
      <c r="D3044" s="362"/>
      <c r="E3044" s="362"/>
      <c r="F3044" s="390"/>
      <c r="G3044" s="390"/>
      <c r="H3044" s="390"/>
      <c r="I3044" s="390"/>
      <c r="J3044" s="390"/>
    </row>
    <row r="3045" spans="1:10" ht="15.75" customHeight="1">
      <c r="A3045" s="396"/>
      <c r="B3045" s="397"/>
      <c r="C3045" s="362"/>
      <c r="D3045" s="362"/>
      <c r="E3045" s="362"/>
      <c r="F3045" s="390"/>
      <c r="G3045" s="390"/>
      <c r="H3045" s="390"/>
      <c r="I3045" s="390"/>
      <c r="J3045" s="390"/>
    </row>
    <row r="3046" spans="1:10" ht="15.75" customHeight="1">
      <c r="A3046" s="396"/>
      <c r="B3046" s="397"/>
      <c r="C3046" s="362"/>
      <c r="D3046" s="362"/>
      <c r="E3046" s="362"/>
      <c r="F3046" s="390"/>
      <c r="G3046" s="390"/>
      <c r="H3046" s="390"/>
      <c r="I3046" s="390"/>
      <c r="J3046" s="390"/>
    </row>
    <row r="3047" spans="1:10" ht="15.75" customHeight="1">
      <c r="A3047" s="396"/>
      <c r="B3047" s="397"/>
      <c r="C3047" s="362"/>
      <c r="D3047" s="362"/>
      <c r="E3047" s="362"/>
      <c r="F3047" s="390"/>
      <c r="G3047" s="390"/>
      <c r="H3047" s="390"/>
      <c r="I3047" s="390"/>
      <c r="J3047" s="390"/>
    </row>
    <row r="3048" spans="1:10" ht="15.75" customHeight="1">
      <c r="A3048" s="396"/>
      <c r="B3048" s="397"/>
      <c r="C3048" s="362"/>
      <c r="D3048" s="362"/>
      <c r="E3048" s="362"/>
      <c r="F3048" s="390"/>
      <c r="G3048" s="390"/>
      <c r="H3048" s="390"/>
      <c r="I3048" s="390"/>
      <c r="J3048" s="390"/>
    </row>
    <row r="3049" spans="1:10" ht="15.75" customHeight="1">
      <c r="A3049" s="396"/>
      <c r="B3049" s="397"/>
      <c r="C3049" s="362"/>
      <c r="D3049" s="362"/>
      <c r="E3049" s="362"/>
      <c r="F3049" s="390"/>
      <c r="G3049" s="390"/>
      <c r="H3049" s="390"/>
      <c r="I3049" s="390"/>
      <c r="J3049" s="390"/>
    </row>
    <row r="3050" spans="1:10" ht="15.75" customHeight="1">
      <c r="A3050" s="396"/>
      <c r="B3050" s="397"/>
      <c r="C3050" s="362"/>
      <c r="D3050" s="362"/>
      <c r="E3050" s="362"/>
      <c r="F3050" s="390"/>
      <c r="G3050" s="390"/>
      <c r="H3050" s="390"/>
      <c r="I3050" s="390"/>
      <c r="J3050" s="390"/>
    </row>
    <row r="3051" spans="1:10" ht="15.75" customHeight="1">
      <c r="A3051" s="396"/>
      <c r="B3051" s="397"/>
      <c r="C3051" s="362"/>
      <c r="D3051" s="362"/>
      <c r="E3051" s="362"/>
      <c r="F3051" s="390"/>
      <c r="G3051" s="390"/>
      <c r="H3051" s="390"/>
      <c r="I3051" s="390"/>
      <c r="J3051" s="390"/>
    </row>
    <row r="3052" spans="1:10" ht="15.75" customHeight="1">
      <c r="A3052" s="396"/>
      <c r="B3052" s="397"/>
      <c r="C3052" s="362"/>
      <c r="D3052" s="362"/>
      <c r="E3052" s="362"/>
      <c r="F3052" s="390"/>
      <c r="G3052" s="390"/>
      <c r="H3052" s="390"/>
      <c r="I3052" s="390"/>
      <c r="J3052" s="390"/>
    </row>
    <row r="3053" spans="1:10" ht="15.75" customHeight="1">
      <c r="A3053" s="396"/>
      <c r="B3053" s="397"/>
      <c r="C3053" s="362"/>
      <c r="D3053" s="362"/>
      <c r="E3053" s="362"/>
      <c r="F3053" s="390"/>
      <c r="G3053" s="390"/>
      <c r="H3053" s="390"/>
      <c r="I3053" s="390"/>
      <c r="J3053" s="390"/>
    </row>
    <row r="3054" spans="1:10" ht="15.75" customHeight="1">
      <c r="A3054" s="396"/>
      <c r="B3054" s="397"/>
      <c r="C3054" s="362"/>
      <c r="D3054" s="362"/>
      <c r="E3054" s="362"/>
      <c r="F3054" s="390"/>
      <c r="G3054" s="390"/>
      <c r="H3054" s="390"/>
      <c r="I3054" s="390"/>
      <c r="J3054" s="390"/>
    </row>
    <row r="3055" spans="1:10" ht="15.75" customHeight="1">
      <c r="A3055" s="396"/>
      <c r="B3055" s="397"/>
      <c r="C3055" s="362"/>
      <c r="D3055" s="362"/>
      <c r="E3055" s="362"/>
      <c r="F3055" s="390"/>
      <c r="G3055" s="390"/>
      <c r="H3055" s="390"/>
      <c r="I3055" s="390"/>
      <c r="J3055" s="390"/>
    </row>
    <row r="3056" spans="1:10" ht="15.75" customHeight="1">
      <c r="A3056" s="396"/>
      <c r="B3056" s="397"/>
      <c r="C3056" s="362"/>
      <c r="D3056" s="362"/>
      <c r="E3056" s="362"/>
      <c r="F3056" s="390"/>
      <c r="G3056" s="390"/>
      <c r="H3056" s="390"/>
      <c r="I3056" s="390"/>
      <c r="J3056" s="390"/>
    </row>
    <row r="3057" spans="1:10" ht="15.75" customHeight="1">
      <c r="A3057" s="396"/>
      <c r="B3057" s="397"/>
      <c r="C3057" s="362"/>
      <c r="D3057" s="362"/>
      <c r="E3057" s="362"/>
      <c r="F3057" s="390"/>
      <c r="G3057" s="390"/>
      <c r="H3057" s="390"/>
      <c r="I3057" s="390"/>
      <c r="J3057" s="390"/>
    </row>
    <row r="3058" spans="1:10" ht="15.75" customHeight="1">
      <c r="A3058" s="396"/>
      <c r="B3058" s="397"/>
      <c r="C3058" s="362"/>
      <c r="D3058" s="362"/>
      <c r="E3058" s="362"/>
      <c r="F3058" s="390"/>
      <c r="G3058" s="390"/>
      <c r="H3058" s="390"/>
      <c r="I3058" s="390"/>
      <c r="J3058" s="390"/>
    </row>
    <row r="3059" spans="1:10" ht="15.75" customHeight="1">
      <c r="A3059" s="396"/>
      <c r="B3059" s="397"/>
      <c r="C3059" s="362"/>
      <c r="D3059" s="362"/>
      <c r="E3059" s="362"/>
      <c r="F3059" s="390"/>
      <c r="G3059" s="390"/>
      <c r="H3059" s="390"/>
      <c r="I3059" s="390"/>
      <c r="J3059" s="390"/>
    </row>
    <row r="3060" spans="1:10" ht="15.75" customHeight="1">
      <c r="A3060" s="396"/>
      <c r="B3060" s="397"/>
      <c r="C3060" s="362"/>
      <c r="D3060" s="362"/>
      <c r="E3060" s="362"/>
      <c r="F3060" s="390"/>
      <c r="G3060" s="390"/>
      <c r="H3060" s="390"/>
      <c r="I3060" s="390"/>
      <c r="J3060" s="390"/>
    </row>
    <row r="3061" spans="1:10" ht="15.75" customHeight="1">
      <c r="A3061" s="396"/>
      <c r="B3061" s="397"/>
      <c r="C3061" s="362"/>
      <c r="D3061" s="362"/>
      <c r="E3061" s="362"/>
      <c r="F3061" s="390"/>
      <c r="G3061" s="390"/>
      <c r="H3061" s="390"/>
      <c r="I3061" s="390"/>
      <c r="J3061" s="390"/>
    </row>
    <row r="3062" spans="1:10" ht="15.75" customHeight="1">
      <c r="A3062" s="396"/>
      <c r="B3062" s="397"/>
      <c r="C3062" s="362"/>
      <c r="D3062" s="362"/>
      <c r="E3062" s="362"/>
      <c r="F3062" s="390"/>
      <c r="G3062" s="390"/>
      <c r="H3062" s="390"/>
      <c r="I3062" s="390"/>
      <c r="J3062" s="390"/>
    </row>
    <row r="3063" spans="1:10" ht="15.75" customHeight="1">
      <c r="A3063" s="396"/>
      <c r="B3063" s="397"/>
      <c r="C3063" s="362"/>
      <c r="D3063" s="362"/>
      <c r="E3063" s="362"/>
      <c r="F3063" s="390"/>
      <c r="G3063" s="390"/>
      <c r="H3063" s="390"/>
      <c r="I3063" s="390"/>
      <c r="J3063" s="390"/>
    </row>
    <row r="3064" spans="1:10" ht="15.75" customHeight="1">
      <c r="A3064" s="396"/>
      <c r="B3064" s="397"/>
      <c r="C3064" s="362"/>
      <c r="D3064" s="362"/>
      <c r="E3064" s="362"/>
      <c r="F3064" s="390"/>
      <c r="G3064" s="390"/>
      <c r="H3064" s="390"/>
      <c r="I3064" s="390"/>
      <c r="J3064" s="390"/>
    </row>
    <row r="3065" spans="1:10" ht="15.75" customHeight="1">
      <c r="A3065" s="396"/>
      <c r="B3065" s="397"/>
      <c r="C3065" s="362"/>
      <c r="D3065" s="362"/>
      <c r="E3065" s="362"/>
      <c r="F3065" s="390"/>
      <c r="G3065" s="390"/>
      <c r="H3065" s="390"/>
      <c r="I3065" s="390"/>
      <c r="J3065" s="390"/>
    </row>
    <row r="3066" spans="1:10" ht="15.75" customHeight="1">
      <c r="A3066" s="396"/>
      <c r="B3066" s="397"/>
      <c r="C3066" s="362"/>
      <c r="D3066" s="362"/>
      <c r="E3066" s="362"/>
      <c r="F3066" s="390"/>
      <c r="G3066" s="390"/>
      <c r="H3066" s="390"/>
      <c r="I3066" s="390"/>
      <c r="J3066" s="390"/>
    </row>
    <row r="3067" spans="1:10" ht="15.75" customHeight="1">
      <c r="A3067" s="396"/>
      <c r="B3067" s="397"/>
      <c r="C3067" s="362"/>
      <c r="D3067" s="362"/>
      <c r="E3067" s="362"/>
      <c r="F3067" s="390"/>
      <c r="G3067" s="390"/>
      <c r="H3067" s="390"/>
      <c r="I3067" s="390"/>
      <c r="J3067" s="390"/>
    </row>
    <row r="3068" spans="1:10" ht="15.75" customHeight="1">
      <c r="A3068" s="396"/>
      <c r="B3068" s="397"/>
      <c r="C3068" s="362"/>
      <c r="D3068" s="362"/>
      <c r="E3068" s="362"/>
      <c r="F3068" s="390"/>
      <c r="G3068" s="390"/>
      <c r="H3068" s="390"/>
      <c r="I3068" s="390"/>
      <c r="J3068" s="390"/>
    </row>
    <row r="3069" spans="1:10" ht="15.75" customHeight="1">
      <c r="A3069" s="396"/>
      <c r="B3069" s="397"/>
      <c r="C3069" s="362"/>
      <c r="D3069" s="362"/>
      <c r="E3069" s="362"/>
      <c r="F3069" s="390"/>
      <c r="G3069" s="390"/>
      <c r="H3069" s="390"/>
      <c r="I3069" s="390"/>
      <c r="J3069" s="390"/>
    </row>
    <row r="3070" spans="1:10" ht="15.75" customHeight="1">
      <c r="A3070" s="396"/>
      <c r="B3070" s="397"/>
      <c r="C3070" s="362"/>
      <c r="D3070" s="362"/>
      <c r="E3070" s="362"/>
      <c r="F3070" s="390"/>
      <c r="G3070" s="390"/>
      <c r="H3070" s="390"/>
      <c r="I3070" s="390"/>
      <c r="J3070" s="390"/>
    </row>
    <row r="3071" spans="1:10" ht="15.75" customHeight="1">
      <c r="A3071" s="396"/>
      <c r="B3071" s="397"/>
      <c r="C3071" s="362"/>
      <c r="D3071" s="362"/>
      <c r="E3071" s="362"/>
      <c r="F3071" s="390"/>
      <c r="G3071" s="390"/>
      <c r="H3071" s="390"/>
      <c r="I3071" s="390"/>
      <c r="J3071" s="390"/>
    </row>
    <row r="3072" spans="1:10" ht="15.75" customHeight="1">
      <c r="A3072" s="396"/>
      <c r="B3072" s="397"/>
      <c r="C3072" s="362"/>
      <c r="D3072" s="362"/>
      <c r="E3072" s="362"/>
      <c r="F3072" s="390"/>
      <c r="G3072" s="390"/>
      <c r="H3072" s="390"/>
      <c r="I3072" s="390"/>
      <c r="J3072" s="390"/>
    </row>
    <row r="3073" spans="1:10" ht="15.75" customHeight="1">
      <c r="A3073" s="396"/>
      <c r="B3073" s="397"/>
      <c r="C3073" s="362"/>
      <c r="D3073" s="362"/>
      <c r="E3073" s="362"/>
      <c r="F3073" s="390"/>
      <c r="G3073" s="390"/>
      <c r="H3073" s="390"/>
      <c r="I3073" s="390"/>
      <c r="J3073" s="390"/>
    </row>
    <row r="3074" spans="1:10" ht="15.75" customHeight="1">
      <c r="A3074" s="396"/>
      <c r="B3074" s="397"/>
      <c r="C3074" s="362"/>
      <c r="D3074" s="362"/>
      <c r="E3074" s="362"/>
      <c r="F3074" s="390"/>
      <c r="G3074" s="390"/>
      <c r="H3074" s="390"/>
      <c r="I3074" s="390"/>
      <c r="J3074" s="390"/>
    </row>
    <row r="3075" spans="1:10" ht="15.75" customHeight="1">
      <c r="A3075" s="396"/>
      <c r="B3075" s="397"/>
      <c r="C3075" s="362"/>
      <c r="D3075" s="362"/>
      <c r="E3075" s="362"/>
      <c r="F3075" s="390"/>
      <c r="G3075" s="390"/>
      <c r="H3075" s="390"/>
      <c r="I3075" s="390"/>
      <c r="J3075" s="390"/>
    </row>
    <row r="3076" spans="1:10" ht="15.75" customHeight="1">
      <c r="A3076" s="396"/>
      <c r="B3076" s="397"/>
      <c r="C3076" s="362"/>
      <c r="D3076" s="362"/>
      <c r="E3076" s="362"/>
      <c r="F3076" s="390"/>
      <c r="G3076" s="390"/>
      <c r="H3076" s="390"/>
      <c r="I3076" s="390"/>
      <c r="J3076" s="390"/>
    </row>
    <row r="3077" spans="1:10" ht="15.75" customHeight="1">
      <c r="A3077" s="396"/>
      <c r="B3077" s="397"/>
      <c r="C3077" s="362"/>
      <c r="D3077" s="362"/>
      <c r="E3077" s="362"/>
      <c r="F3077" s="390"/>
      <c r="G3077" s="390"/>
      <c r="H3077" s="390"/>
      <c r="I3077" s="390"/>
      <c r="J3077" s="390"/>
    </row>
    <row r="3078" spans="1:10" ht="15.75" customHeight="1">
      <c r="A3078" s="396"/>
      <c r="B3078" s="397"/>
      <c r="C3078" s="362"/>
      <c r="D3078" s="362"/>
      <c r="E3078" s="362"/>
      <c r="F3078" s="390"/>
      <c r="G3078" s="390"/>
      <c r="H3078" s="390"/>
      <c r="I3078" s="390"/>
      <c r="J3078" s="390"/>
    </row>
    <row r="3079" spans="1:10" ht="15.75" customHeight="1">
      <c r="A3079" s="396"/>
      <c r="B3079" s="397"/>
      <c r="C3079" s="362"/>
      <c r="D3079" s="362"/>
      <c r="E3079" s="362"/>
      <c r="F3079" s="390"/>
      <c r="G3079" s="390"/>
      <c r="H3079" s="390"/>
      <c r="I3079" s="390"/>
      <c r="J3079" s="390"/>
    </row>
    <row r="3080" spans="1:10" ht="15.75" customHeight="1">
      <c r="A3080" s="396"/>
      <c r="B3080" s="397"/>
      <c r="C3080" s="362"/>
      <c r="D3080" s="362"/>
      <c r="E3080" s="362"/>
      <c r="F3080" s="390"/>
      <c r="G3080" s="390"/>
      <c r="H3080" s="390"/>
      <c r="I3080" s="390"/>
      <c r="J3080" s="390"/>
    </row>
    <row r="3081" spans="1:10" ht="15.75" customHeight="1">
      <c r="A3081" s="396"/>
      <c r="B3081" s="397"/>
      <c r="C3081" s="362"/>
      <c r="D3081" s="362"/>
      <c r="E3081" s="362"/>
      <c r="F3081" s="390"/>
      <c r="G3081" s="390"/>
      <c r="H3081" s="390"/>
      <c r="I3081" s="390"/>
      <c r="J3081" s="390"/>
    </row>
    <row r="3082" spans="1:10" ht="15.75" customHeight="1">
      <c r="A3082" s="396"/>
      <c r="B3082" s="397"/>
      <c r="C3082" s="362"/>
      <c r="D3082" s="362"/>
      <c r="E3082" s="362"/>
      <c r="F3082" s="390"/>
      <c r="G3082" s="390"/>
      <c r="H3082" s="390"/>
      <c r="I3082" s="390"/>
      <c r="J3082" s="390"/>
    </row>
    <row r="3083" spans="1:10" ht="15.75" customHeight="1">
      <c r="A3083" s="396"/>
      <c r="B3083" s="397"/>
      <c r="C3083" s="362"/>
      <c r="D3083" s="362"/>
      <c r="E3083" s="362"/>
      <c r="F3083" s="390"/>
      <c r="G3083" s="390"/>
      <c r="H3083" s="390"/>
      <c r="I3083" s="390"/>
      <c r="J3083" s="390"/>
    </row>
    <row r="3084" spans="1:10" ht="15.75" customHeight="1">
      <c r="A3084" s="396"/>
      <c r="B3084" s="397"/>
      <c r="C3084" s="362"/>
      <c r="D3084" s="362"/>
      <c r="E3084" s="362"/>
      <c r="F3084" s="390"/>
      <c r="G3084" s="390"/>
      <c r="H3084" s="390"/>
      <c r="I3084" s="390"/>
      <c r="J3084" s="390"/>
    </row>
    <row r="3085" spans="1:10" ht="15.75" customHeight="1">
      <c r="A3085" s="396"/>
      <c r="B3085" s="397"/>
      <c r="C3085" s="362"/>
      <c r="D3085" s="362"/>
      <c r="E3085" s="362"/>
      <c r="F3085" s="390"/>
      <c r="G3085" s="390"/>
      <c r="H3085" s="390"/>
      <c r="I3085" s="390"/>
      <c r="J3085" s="390"/>
    </row>
    <row r="3086" spans="1:10" ht="15.75" customHeight="1">
      <c r="A3086" s="396"/>
      <c r="B3086" s="397"/>
      <c r="C3086" s="362"/>
      <c r="D3086" s="362"/>
      <c r="E3086" s="362"/>
      <c r="F3086" s="390"/>
      <c r="G3086" s="390"/>
      <c r="H3086" s="390"/>
      <c r="I3086" s="390"/>
      <c r="J3086" s="390"/>
    </row>
    <row r="3087" spans="1:10" ht="15.75" customHeight="1">
      <c r="A3087" s="396"/>
      <c r="B3087" s="397"/>
      <c r="C3087" s="362"/>
      <c r="D3087" s="362"/>
      <c r="E3087" s="362"/>
      <c r="F3087" s="390"/>
      <c r="G3087" s="390"/>
      <c r="H3087" s="390"/>
      <c r="I3087" s="390"/>
      <c r="J3087" s="390"/>
    </row>
    <row r="3088" spans="1:10" ht="15.75" customHeight="1">
      <c r="A3088" s="396"/>
      <c r="B3088" s="397"/>
      <c r="C3088" s="362"/>
      <c r="D3088" s="362"/>
      <c r="E3088" s="362"/>
      <c r="F3088" s="390"/>
      <c r="G3088" s="390"/>
      <c r="H3088" s="390"/>
      <c r="I3088" s="390"/>
      <c r="J3088" s="390"/>
    </row>
    <row r="3089" spans="1:10" ht="15.75" customHeight="1">
      <c r="A3089" s="396"/>
      <c r="B3089" s="397"/>
      <c r="C3089" s="362"/>
      <c r="D3089" s="362"/>
      <c r="E3089" s="362"/>
      <c r="F3089" s="390"/>
      <c r="G3089" s="390"/>
      <c r="H3089" s="390"/>
      <c r="I3089" s="390"/>
      <c r="J3089" s="390"/>
    </row>
    <row r="3090" spans="1:10" ht="15.75" customHeight="1">
      <c r="A3090" s="396"/>
      <c r="B3090" s="397"/>
      <c r="C3090" s="362"/>
      <c r="D3090" s="362"/>
      <c r="E3090" s="362"/>
      <c r="F3090" s="390"/>
      <c r="G3090" s="390"/>
      <c r="H3090" s="390"/>
      <c r="I3090" s="390"/>
      <c r="J3090" s="390"/>
    </row>
    <row r="3091" spans="1:10" ht="15.75" customHeight="1">
      <c r="A3091" s="396"/>
      <c r="B3091" s="397"/>
      <c r="C3091" s="362"/>
      <c r="D3091" s="362"/>
      <c r="E3091" s="362"/>
      <c r="F3091" s="390"/>
      <c r="G3091" s="390"/>
      <c r="H3091" s="390"/>
      <c r="I3091" s="390"/>
      <c r="J3091" s="390"/>
    </row>
    <row r="3092" spans="1:10" ht="15.75" customHeight="1">
      <c r="A3092" s="396"/>
      <c r="B3092" s="397"/>
      <c r="C3092" s="362"/>
      <c r="D3092" s="362"/>
      <c r="E3092" s="362"/>
      <c r="F3092" s="390"/>
      <c r="G3092" s="390"/>
      <c r="H3092" s="390"/>
      <c r="I3092" s="390"/>
      <c r="J3092" s="390"/>
    </row>
    <row r="3093" spans="1:10" ht="15.75" customHeight="1">
      <c r="A3093" s="396"/>
      <c r="B3093" s="397"/>
      <c r="C3093" s="362"/>
      <c r="D3093" s="362"/>
      <c r="E3093" s="362"/>
      <c r="F3093" s="390"/>
      <c r="G3093" s="390"/>
      <c r="H3093" s="390"/>
      <c r="I3093" s="390"/>
      <c r="J3093" s="390"/>
    </row>
    <row r="3094" spans="1:10" ht="15.75" customHeight="1">
      <c r="A3094" s="396"/>
      <c r="B3094" s="397"/>
      <c r="C3094" s="362"/>
      <c r="D3094" s="362"/>
      <c r="E3094" s="362"/>
      <c r="F3094" s="390"/>
      <c r="G3094" s="390"/>
      <c r="H3094" s="390"/>
      <c r="I3094" s="390"/>
      <c r="J3094" s="390"/>
    </row>
    <row r="3095" spans="1:10" ht="15.75" customHeight="1">
      <c r="A3095" s="396"/>
      <c r="B3095" s="397"/>
      <c r="C3095" s="362"/>
      <c r="D3095" s="362"/>
      <c r="E3095" s="362"/>
      <c r="F3095" s="390"/>
      <c r="G3095" s="390"/>
      <c r="H3095" s="390"/>
      <c r="I3095" s="390"/>
      <c r="J3095" s="390"/>
    </row>
    <row r="3096" spans="1:10" ht="15.75" customHeight="1">
      <c r="A3096" s="396"/>
      <c r="B3096" s="397"/>
      <c r="C3096" s="362"/>
      <c r="D3096" s="362"/>
      <c r="E3096" s="362"/>
      <c r="F3096" s="390"/>
      <c r="G3096" s="390"/>
      <c r="H3096" s="390"/>
      <c r="I3096" s="390"/>
      <c r="J3096" s="390"/>
    </row>
    <row r="3097" spans="1:10" ht="15.75" customHeight="1">
      <c r="A3097" s="396"/>
      <c r="B3097" s="397"/>
      <c r="C3097" s="362"/>
      <c r="D3097" s="362"/>
      <c r="E3097" s="362"/>
      <c r="F3097" s="390"/>
      <c r="G3097" s="390"/>
      <c r="H3097" s="390"/>
      <c r="I3097" s="390"/>
      <c r="J3097" s="390"/>
    </row>
    <row r="3098" spans="1:10" ht="15.75" customHeight="1">
      <c r="A3098" s="396"/>
      <c r="B3098" s="397"/>
      <c r="C3098" s="362"/>
      <c r="D3098" s="362"/>
      <c r="E3098" s="362"/>
      <c r="F3098" s="390"/>
      <c r="G3098" s="390"/>
      <c r="H3098" s="390"/>
      <c r="I3098" s="390"/>
      <c r="J3098" s="390"/>
    </row>
    <row r="3099" spans="1:10" ht="15.75" customHeight="1">
      <c r="A3099" s="396"/>
      <c r="B3099" s="397"/>
      <c r="C3099" s="362"/>
      <c r="D3099" s="362"/>
      <c r="E3099" s="362"/>
      <c r="F3099" s="390"/>
      <c r="G3099" s="390"/>
      <c r="H3099" s="390"/>
      <c r="I3099" s="390"/>
      <c r="J3099" s="390"/>
    </row>
    <row r="3100" spans="1:10" ht="15.75" customHeight="1">
      <c r="A3100" s="396"/>
      <c r="B3100" s="397"/>
      <c r="C3100" s="362"/>
      <c r="D3100" s="362"/>
      <c r="E3100" s="362"/>
      <c r="F3100" s="390"/>
      <c r="G3100" s="390"/>
      <c r="H3100" s="390"/>
      <c r="I3100" s="390"/>
      <c r="J3100" s="390"/>
    </row>
    <row r="3101" spans="1:10" ht="15.75" customHeight="1">
      <c r="A3101" s="396"/>
      <c r="B3101" s="397"/>
      <c r="C3101" s="362"/>
      <c r="D3101" s="362"/>
      <c r="E3101" s="362"/>
      <c r="F3101" s="390"/>
      <c r="G3101" s="390"/>
      <c r="H3101" s="390"/>
      <c r="I3101" s="390"/>
      <c r="J3101" s="390"/>
    </row>
    <row r="3102" spans="1:10" ht="15.75" customHeight="1">
      <c r="A3102" s="396"/>
      <c r="B3102" s="397"/>
      <c r="C3102" s="362"/>
      <c r="D3102" s="362"/>
      <c r="E3102" s="362"/>
      <c r="F3102" s="390"/>
      <c r="G3102" s="390"/>
      <c r="H3102" s="390"/>
      <c r="I3102" s="390"/>
      <c r="J3102" s="390"/>
    </row>
    <row r="3103" spans="1:10" ht="15.75" customHeight="1">
      <c r="A3103" s="396"/>
      <c r="B3103" s="397"/>
      <c r="C3103" s="362"/>
      <c r="D3103" s="362"/>
      <c r="E3103" s="362"/>
      <c r="F3103" s="390"/>
      <c r="G3103" s="390"/>
      <c r="H3103" s="390"/>
      <c r="I3103" s="390"/>
      <c r="J3103" s="390"/>
    </row>
    <row r="3104" spans="1:10" ht="15.75" customHeight="1">
      <c r="A3104" s="396"/>
      <c r="B3104" s="397"/>
      <c r="C3104" s="362"/>
      <c r="D3104" s="362"/>
      <c r="E3104" s="362"/>
      <c r="F3104" s="390"/>
      <c r="G3104" s="390"/>
      <c r="H3104" s="390"/>
      <c r="I3104" s="390"/>
      <c r="J3104" s="390"/>
    </row>
    <row r="3105" spans="1:10" ht="15.75" customHeight="1">
      <c r="A3105" s="396"/>
      <c r="B3105" s="397"/>
      <c r="C3105" s="362"/>
      <c r="D3105" s="362"/>
      <c r="E3105" s="362"/>
      <c r="F3105" s="390"/>
      <c r="G3105" s="390"/>
      <c r="H3105" s="390"/>
      <c r="I3105" s="390"/>
      <c r="J3105" s="390"/>
    </row>
    <row r="3106" spans="1:10" ht="15.75" customHeight="1">
      <c r="A3106" s="396"/>
      <c r="B3106" s="397"/>
      <c r="C3106" s="362"/>
      <c r="D3106" s="362"/>
      <c r="E3106" s="362"/>
      <c r="F3106" s="390"/>
      <c r="G3106" s="390"/>
      <c r="H3106" s="390"/>
      <c r="I3106" s="390"/>
      <c r="J3106" s="390"/>
    </row>
    <row r="3107" spans="1:10" ht="15.75" customHeight="1">
      <c r="A3107" s="396"/>
      <c r="B3107" s="397"/>
      <c r="C3107" s="362"/>
      <c r="D3107" s="362"/>
      <c r="E3107" s="362"/>
      <c r="F3107" s="390"/>
      <c r="G3107" s="390"/>
      <c r="H3107" s="390"/>
      <c r="I3107" s="390"/>
      <c r="J3107" s="390"/>
    </row>
    <row r="3108" spans="1:10" ht="15.75" customHeight="1">
      <c r="A3108" s="396"/>
      <c r="B3108" s="397"/>
      <c r="C3108" s="362"/>
      <c r="D3108" s="362"/>
      <c r="E3108" s="362"/>
      <c r="F3108" s="390"/>
      <c r="G3108" s="390"/>
      <c r="H3108" s="390"/>
      <c r="I3108" s="390"/>
      <c r="J3108" s="390"/>
    </row>
    <row r="3109" spans="1:10" ht="15.75" customHeight="1">
      <c r="A3109" s="396"/>
      <c r="B3109" s="397"/>
      <c r="C3109" s="362"/>
      <c r="D3109" s="362"/>
      <c r="E3109" s="362"/>
      <c r="F3109" s="390"/>
      <c r="G3109" s="390"/>
      <c r="H3109" s="390"/>
      <c r="I3109" s="390"/>
      <c r="J3109" s="390"/>
    </row>
    <row r="3110" spans="1:10" ht="15.75" customHeight="1">
      <c r="A3110" s="396"/>
      <c r="B3110" s="397"/>
      <c r="C3110" s="362"/>
      <c r="D3110" s="362"/>
      <c r="E3110" s="362"/>
      <c r="F3110" s="390"/>
      <c r="G3110" s="390"/>
      <c r="H3110" s="390"/>
      <c r="I3110" s="390"/>
      <c r="J3110" s="390"/>
    </row>
    <row r="3111" spans="1:10" ht="15.75" customHeight="1">
      <c r="A3111" s="396"/>
      <c r="B3111" s="397"/>
      <c r="C3111" s="362"/>
      <c r="D3111" s="362"/>
      <c r="E3111" s="362"/>
      <c r="F3111" s="390"/>
      <c r="G3111" s="390"/>
      <c r="H3111" s="390"/>
      <c r="I3111" s="390"/>
      <c r="J3111" s="390"/>
    </row>
    <row r="3112" spans="1:10" ht="15.75" customHeight="1">
      <c r="A3112" s="396"/>
      <c r="B3112" s="397"/>
      <c r="C3112" s="362"/>
      <c r="D3112" s="362"/>
      <c r="E3112" s="362"/>
      <c r="F3112" s="390"/>
      <c r="G3112" s="390"/>
      <c r="H3112" s="390"/>
      <c r="I3112" s="390"/>
      <c r="J3112" s="390"/>
    </row>
    <row r="3113" spans="1:10" ht="15.75" customHeight="1">
      <c r="A3113" s="396"/>
      <c r="B3113" s="397"/>
      <c r="C3113" s="362"/>
      <c r="D3113" s="362"/>
      <c r="E3113" s="362"/>
      <c r="F3113" s="390"/>
      <c r="G3113" s="390"/>
      <c r="H3113" s="390"/>
      <c r="I3113" s="390"/>
      <c r="J3113" s="390"/>
    </row>
    <row r="3114" spans="1:10" ht="15.75" customHeight="1">
      <c r="A3114" s="396"/>
      <c r="B3114" s="397"/>
      <c r="C3114" s="362"/>
      <c r="D3114" s="362"/>
      <c r="E3114" s="362"/>
      <c r="F3114" s="390"/>
      <c r="G3114" s="390"/>
      <c r="H3114" s="390"/>
      <c r="I3114" s="390"/>
      <c r="J3114" s="390"/>
    </row>
    <row r="3115" spans="1:10" ht="15.75" customHeight="1">
      <c r="A3115" s="396"/>
      <c r="B3115" s="397"/>
      <c r="C3115" s="362"/>
      <c r="D3115" s="362"/>
      <c r="E3115" s="362"/>
      <c r="F3115" s="390"/>
      <c r="G3115" s="390"/>
      <c r="H3115" s="390"/>
      <c r="I3115" s="390"/>
      <c r="J3115" s="390"/>
    </row>
    <row r="3116" spans="1:10" ht="15.75" customHeight="1">
      <c r="A3116" s="396"/>
      <c r="B3116" s="397"/>
      <c r="C3116" s="362"/>
      <c r="D3116" s="362"/>
      <c r="E3116" s="362"/>
      <c r="F3116" s="390"/>
      <c r="G3116" s="390"/>
      <c r="H3116" s="390"/>
      <c r="I3116" s="390"/>
      <c r="J3116" s="390"/>
    </row>
    <row r="3117" spans="1:10" ht="15.75" customHeight="1">
      <c r="A3117" s="396"/>
      <c r="B3117" s="397"/>
      <c r="C3117" s="362"/>
      <c r="D3117" s="362"/>
      <c r="E3117" s="362"/>
      <c r="F3117" s="390"/>
      <c r="G3117" s="390"/>
      <c r="H3117" s="390"/>
      <c r="I3117" s="390"/>
      <c r="J3117" s="390"/>
    </row>
    <row r="3118" spans="1:10" ht="15.75" customHeight="1">
      <c r="A3118" s="396"/>
      <c r="B3118" s="397"/>
      <c r="C3118" s="362"/>
      <c r="D3118" s="362"/>
      <c r="E3118" s="362"/>
      <c r="F3118" s="390"/>
      <c r="G3118" s="390"/>
      <c r="H3118" s="390"/>
      <c r="I3118" s="390"/>
      <c r="J3118" s="390"/>
    </row>
    <row r="3119" spans="1:10" ht="15.75" customHeight="1">
      <c r="A3119" s="396"/>
      <c r="B3119" s="397"/>
      <c r="C3119" s="362"/>
      <c r="D3119" s="362"/>
      <c r="E3119" s="362"/>
      <c r="F3119" s="390"/>
      <c r="G3119" s="390"/>
      <c r="H3119" s="390"/>
      <c r="I3119" s="390"/>
      <c r="J3119" s="390"/>
    </row>
    <row r="3120" spans="1:10" ht="15.75" customHeight="1">
      <c r="A3120" s="396"/>
      <c r="B3120" s="397"/>
      <c r="C3120" s="362"/>
      <c r="D3120" s="362"/>
      <c r="E3120" s="362"/>
      <c r="F3120" s="390"/>
      <c r="G3120" s="390"/>
      <c r="H3120" s="390"/>
      <c r="I3120" s="390"/>
      <c r="J3120" s="390"/>
    </row>
    <row r="3121" spans="1:10" ht="15.75" customHeight="1">
      <c r="A3121" s="396"/>
      <c r="B3121" s="397"/>
      <c r="C3121" s="362"/>
      <c r="D3121" s="362"/>
      <c r="E3121" s="362"/>
      <c r="F3121" s="390"/>
      <c r="G3121" s="390"/>
      <c r="H3121" s="390"/>
      <c r="I3121" s="390"/>
      <c r="J3121" s="390"/>
    </row>
    <row r="3122" spans="1:10" ht="15.75" customHeight="1">
      <c r="A3122" s="396"/>
      <c r="B3122" s="397"/>
      <c r="C3122" s="362"/>
      <c r="D3122" s="362"/>
      <c r="E3122" s="362"/>
      <c r="F3122" s="390"/>
      <c r="G3122" s="390"/>
      <c r="H3122" s="390"/>
      <c r="I3122" s="390"/>
      <c r="J3122" s="390"/>
    </row>
    <row r="3123" spans="1:10" ht="15.75" customHeight="1">
      <c r="A3123" s="396"/>
      <c r="B3123" s="397"/>
      <c r="C3123" s="362"/>
      <c r="D3123" s="362"/>
      <c r="E3123" s="362"/>
      <c r="F3123" s="390"/>
      <c r="G3123" s="390"/>
      <c r="H3123" s="390"/>
      <c r="I3123" s="390"/>
      <c r="J3123" s="390"/>
    </row>
    <row r="3124" spans="1:10" ht="15.75" customHeight="1">
      <c r="A3124" s="396"/>
      <c r="B3124" s="397"/>
      <c r="C3124" s="362"/>
      <c r="D3124" s="362"/>
      <c r="E3124" s="362"/>
      <c r="F3124" s="390"/>
      <c r="G3124" s="390"/>
      <c r="H3124" s="390"/>
      <c r="I3124" s="390"/>
      <c r="J3124" s="390"/>
    </row>
    <row r="3125" spans="1:10" ht="15.75" customHeight="1">
      <c r="A3125" s="396"/>
      <c r="B3125" s="397"/>
      <c r="C3125" s="362"/>
      <c r="D3125" s="362"/>
      <c r="E3125" s="362"/>
      <c r="F3125" s="390"/>
      <c r="G3125" s="390"/>
      <c r="H3125" s="390"/>
      <c r="I3125" s="390"/>
      <c r="J3125" s="390"/>
    </row>
    <row r="3126" spans="1:10" ht="15.75" customHeight="1">
      <c r="A3126" s="396"/>
      <c r="B3126" s="397"/>
      <c r="C3126" s="362"/>
      <c r="D3126" s="362"/>
      <c r="E3126" s="362"/>
      <c r="F3126" s="390"/>
      <c r="G3126" s="390"/>
      <c r="H3126" s="390"/>
      <c r="I3126" s="390"/>
      <c r="J3126" s="390"/>
    </row>
    <row r="3127" spans="1:10" ht="15.75" customHeight="1">
      <c r="A3127" s="396"/>
      <c r="B3127" s="397"/>
      <c r="C3127" s="362"/>
      <c r="D3127" s="362"/>
      <c r="E3127" s="362"/>
      <c r="F3127" s="390"/>
      <c r="G3127" s="390"/>
      <c r="H3127" s="390"/>
      <c r="I3127" s="390"/>
      <c r="J3127" s="390"/>
    </row>
    <row r="3128" spans="1:10" ht="15.75" customHeight="1">
      <c r="A3128" s="396"/>
      <c r="B3128" s="397"/>
      <c r="C3128" s="362"/>
      <c r="D3128" s="362"/>
      <c r="E3128" s="362"/>
      <c r="F3128" s="390"/>
      <c r="G3128" s="390"/>
      <c r="H3128" s="390"/>
      <c r="I3128" s="390"/>
      <c r="J3128" s="390"/>
    </row>
    <row r="3129" spans="1:10" ht="15.75" customHeight="1">
      <c r="A3129" s="396"/>
      <c r="B3129" s="397"/>
      <c r="C3129" s="362"/>
      <c r="D3129" s="362"/>
      <c r="E3129" s="362"/>
      <c r="F3129" s="390"/>
      <c r="G3129" s="390"/>
      <c r="H3129" s="390"/>
      <c r="I3129" s="390"/>
      <c r="J3129" s="390"/>
    </row>
    <row r="3130" spans="1:10" ht="15.75" customHeight="1">
      <c r="A3130" s="396"/>
      <c r="B3130" s="397"/>
      <c r="C3130" s="362"/>
      <c r="D3130" s="362"/>
      <c r="E3130" s="362"/>
      <c r="F3130" s="390"/>
      <c r="G3130" s="390"/>
      <c r="H3130" s="390"/>
      <c r="I3130" s="390"/>
      <c r="J3130" s="390"/>
    </row>
    <row r="3131" spans="1:10" ht="15.75" customHeight="1">
      <c r="A3131" s="396"/>
      <c r="B3131" s="397"/>
      <c r="C3131" s="362"/>
      <c r="D3131" s="362"/>
      <c r="E3131" s="362"/>
      <c r="F3131" s="390"/>
      <c r="G3131" s="390"/>
      <c r="H3131" s="390"/>
      <c r="I3131" s="390"/>
      <c r="J3131" s="390"/>
    </row>
    <row r="3132" spans="1:10" ht="15.75" customHeight="1">
      <c r="A3132" s="396"/>
      <c r="B3132" s="397"/>
      <c r="C3132" s="362"/>
      <c r="D3132" s="362"/>
      <c r="E3132" s="362"/>
      <c r="F3132" s="390"/>
      <c r="G3132" s="390"/>
      <c r="H3132" s="390"/>
      <c r="I3132" s="390"/>
      <c r="J3132" s="390"/>
    </row>
    <row r="3133" spans="1:10" ht="15.75" customHeight="1">
      <c r="A3133" s="396"/>
      <c r="B3133" s="397"/>
      <c r="C3133" s="362"/>
      <c r="D3133" s="362"/>
      <c r="E3133" s="362"/>
      <c r="F3133" s="390"/>
      <c r="G3133" s="390"/>
      <c r="H3133" s="390"/>
      <c r="I3133" s="390"/>
      <c r="J3133" s="390"/>
    </row>
    <row r="3134" spans="1:10" ht="15.75" customHeight="1">
      <c r="A3134" s="396"/>
      <c r="B3134" s="397"/>
      <c r="C3134" s="362"/>
      <c r="D3134" s="362"/>
      <c r="E3134" s="362"/>
      <c r="F3134" s="390"/>
      <c r="G3134" s="390"/>
      <c r="H3134" s="390"/>
      <c r="I3134" s="390"/>
      <c r="J3134" s="390"/>
    </row>
    <row r="3135" spans="1:10" ht="15.75" customHeight="1">
      <c r="A3135" s="396"/>
      <c r="B3135" s="397"/>
      <c r="C3135" s="362"/>
      <c r="D3135" s="362"/>
      <c r="E3135" s="362"/>
      <c r="F3135" s="390"/>
      <c r="G3135" s="390"/>
      <c r="H3135" s="390"/>
      <c r="I3135" s="390"/>
      <c r="J3135" s="390"/>
    </row>
    <row r="3136" spans="1:10" ht="15.75" customHeight="1">
      <c r="A3136" s="396"/>
      <c r="B3136" s="397"/>
      <c r="C3136" s="362"/>
      <c r="D3136" s="362"/>
      <c r="E3136" s="362"/>
      <c r="F3136" s="390"/>
      <c r="G3136" s="390"/>
      <c r="H3136" s="390"/>
      <c r="I3136" s="390"/>
      <c r="J3136" s="390"/>
    </row>
    <row r="3137" spans="1:10" ht="15.75" customHeight="1">
      <c r="A3137" s="396"/>
      <c r="B3137" s="397"/>
      <c r="C3137" s="362"/>
      <c r="D3137" s="362"/>
      <c r="E3137" s="362"/>
      <c r="F3137" s="390"/>
      <c r="G3137" s="390"/>
      <c r="H3137" s="390"/>
      <c r="I3137" s="390"/>
      <c r="J3137" s="390"/>
    </row>
    <row r="3138" spans="1:10" ht="15.75" customHeight="1">
      <c r="A3138" s="396"/>
      <c r="B3138" s="397"/>
      <c r="C3138" s="362"/>
      <c r="D3138" s="362"/>
      <c r="E3138" s="362"/>
      <c r="F3138" s="390"/>
      <c r="G3138" s="390"/>
      <c r="H3138" s="390"/>
      <c r="I3138" s="390"/>
      <c r="J3138" s="390"/>
    </row>
    <row r="3139" spans="1:10" ht="15.75" customHeight="1">
      <c r="A3139" s="396"/>
      <c r="B3139" s="397"/>
      <c r="C3139" s="362"/>
      <c r="D3139" s="362"/>
      <c r="E3139" s="362"/>
      <c r="F3139" s="390"/>
      <c r="G3139" s="390"/>
      <c r="H3139" s="390"/>
      <c r="I3139" s="390"/>
      <c r="J3139" s="390"/>
    </row>
    <row r="3140" spans="1:10" ht="15.75" customHeight="1">
      <c r="A3140" s="396"/>
      <c r="B3140" s="397"/>
      <c r="C3140" s="362"/>
      <c r="D3140" s="362"/>
      <c r="E3140" s="362"/>
      <c r="F3140" s="390"/>
      <c r="G3140" s="390"/>
      <c r="H3140" s="390"/>
      <c r="I3140" s="390"/>
      <c r="J3140" s="390"/>
    </row>
    <row r="3141" spans="1:10" ht="15.75" customHeight="1">
      <c r="A3141" s="396"/>
      <c r="B3141" s="397"/>
      <c r="C3141" s="362"/>
      <c r="D3141" s="362"/>
      <c r="E3141" s="362"/>
      <c r="F3141" s="390"/>
      <c r="G3141" s="390"/>
      <c r="H3141" s="390"/>
      <c r="I3141" s="390"/>
      <c r="J3141" s="390"/>
    </row>
    <row r="3142" spans="1:10" ht="15.75" customHeight="1">
      <c r="A3142" s="396"/>
      <c r="B3142" s="397"/>
      <c r="C3142" s="362"/>
      <c r="D3142" s="362"/>
      <c r="E3142" s="362"/>
      <c r="F3142" s="390"/>
      <c r="G3142" s="390"/>
      <c r="H3142" s="390"/>
      <c r="I3142" s="390"/>
      <c r="J3142" s="390"/>
    </row>
    <row r="3143" spans="1:10" ht="15.75" customHeight="1">
      <c r="A3143" s="396"/>
      <c r="B3143" s="397"/>
      <c r="C3143" s="362"/>
      <c r="D3143" s="362"/>
      <c r="E3143" s="362"/>
      <c r="F3143" s="390"/>
      <c r="G3143" s="390"/>
      <c r="H3143" s="390"/>
      <c r="I3143" s="390"/>
      <c r="J3143" s="390"/>
    </row>
    <row r="3144" spans="1:10" ht="15.75" customHeight="1">
      <c r="A3144" s="396"/>
      <c r="B3144" s="397"/>
      <c r="C3144" s="362"/>
      <c r="D3144" s="362"/>
      <c r="E3144" s="362"/>
      <c r="F3144" s="390"/>
      <c r="G3144" s="390"/>
      <c r="H3144" s="390"/>
      <c r="I3144" s="390"/>
      <c r="J3144" s="390"/>
    </row>
    <row r="3145" spans="1:10" ht="15.75" customHeight="1">
      <c r="A3145" s="396"/>
      <c r="B3145" s="397"/>
      <c r="C3145" s="362"/>
      <c r="D3145" s="362"/>
      <c r="E3145" s="362"/>
      <c r="F3145" s="390"/>
      <c r="G3145" s="390"/>
      <c r="H3145" s="390"/>
      <c r="I3145" s="390"/>
      <c r="J3145" s="390"/>
    </row>
    <row r="3146" spans="1:10" ht="15.75" customHeight="1">
      <c r="A3146" s="396"/>
      <c r="B3146" s="397"/>
      <c r="C3146" s="362"/>
      <c r="D3146" s="362"/>
      <c r="E3146" s="362"/>
      <c r="F3146" s="390"/>
      <c r="G3146" s="390"/>
      <c r="H3146" s="390"/>
      <c r="I3146" s="390"/>
      <c r="J3146" s="390"/>
    </row>
    <row r="3147" spans="1:10" ht="15.75" customHeight="1">
      <c r="A3147" s="396"/>
      <c r="B3147" s="397"/>
      <c r="C3147" s="362"/>
      <c r="D3147" s="362"/>
      <c r="E3147" s="362"/>
      <c r="F3147" s="390"/>
      <c r="G3147" s="390"/>
      <c r="H3147" s="390"/>
      <c r="I3147" s="390"/>
      <c r="J3147" s="390"/>
    </row>
    <row r="3148" spans="1:10" ht="15.75" customHeight="1">
      <c r="A3148" s="396"/>
      <c r="B3148" s="397"/>
      <c r="C3148" s="362"/>
      <c r="D3148" s="362"/>
      <c r="E3148" s="362"/>
      <c r="F3148" s="390"/>
      <c r="G3148" s="390"/>
      <c r="H3148" s="390"/>
      <c r="I3148" s="390"/>
      <c r="J3148" s="390"/>
    </row>
    <row r="3149" spans="1:10" ht="15.75" customHeight="1">
      <c r="A3149" s="396"/>
      <c r="B3149" s="397"/>
      <c r="C3149" s="362"/>
      <c r="D3149" s="362"/>
      <c r="E3149" s="362"/>
      <c r="F3149" s="390"/>
      <c r="G3149" s="390"/>
      <c r="H3149" s="390"/>
      <c r="I3149" s="390"/>
      <c r="J3149" s="390"/>
    </row>
    <row r="3150" spans="1:10" ht="15.75" customHeight="1">
      <c r="A3150" s="396"/>
      <c r="B3150" s="397"/>
      <c r="C3150" s="362"/>
      <c r="D3150" s="362"/>
      <c r="E3150" s="362"/>
      <c r="F3150" s="390"/>
      <c r="G3150" s="390"/>
      <c r="H3150" s="390"/>
      <c r="I3150" s="390"/>
      <c r="J3150" s="390"/>
    </row>
    <row r="3151" spans="1:10" ht="15.75" customHeight="1">
      <c r="A3151" s="396"/>
      <c r="B3151" s="397"/>
      <c r="C3151" s="362"/>
      <c r="D3151" s="362"/>
      <c r="E3151" s="362"/>
      <c r="F3151" s="390"/>
      <c r="G3151" s="390"/>
      <c r="H3151" s="390"/>
      <c r="I3151" s="390"/>
      <c r="J3151" s="390"/>
    </row>
    <row r="3152" spans="1:10" ht="15.75" customHeight="1">
      <c r="A3152" s="396"/>
      <c r="B3152" s="397"/>
      <c r="C3152" s="362"/>
      <c r="D3152" s="362"/>
      <c r="E3152" s="362"/>
      <c r="F3152" s="390"/>
      <c r="G3152" s="390"/>
      <c r="H3152" s="390"/>
      <c r="I3152" s="390"/>
      <c r="J3152" s="390"/>
    </row>
    <row r="3153" spans="1:10" ht="15.75" customHeight="1">
      <c r="A3153" s="396"/>
      <c r="B3153" s="397"/>
      <c r="C3153" s="362"/>
      <c r="D3153" s="362"/>
      <c r="E3153" s="362"/>
      <c r="F3153" s="390"/>
      <c r="G3153" s="390"/>
      <c r="H3153" s="390"/>
      <c r="I3153" s="390"/>
      <c r="J3153" s="390"/>
    </row>
    <row r="3154" spans="1:10" ht="15.75" customHeight="1">
      <c r="A3154" s="396"/>
      <c r="B3154" s="397"/>
      <c r="C3154" s="362"/>
      <c r="D3154" s="362"/>
      <c r="E3154" s="362"/>
      <c r="F3154" s="390"/>
      <c r="G3154" s="390"/>
      <c r="H3154" s="390"/>
      <c r="I3154" s="390"/>
      <c r="J3154" s="390"/>
    </row>
    <row r="3155" spans="1:10" ht="15.75" customHeight="1">
      <c r="A3155" s="396"/>
      <c r="B3155" s="397"/>
      <c r="C3155" s="362"/>
      <c r="D3155" s="362"/>
      <c r="E3155" s="362"/>
      <c r="F3155" s="390"/>
      <c r="G3155" s="390"/>
      <c r="H3155" s="390"/>
      <c r="I3155" s="390"/>
      <c r="J3155" s="390"/>
    </row>
    <row r="3156" spans="1:10" ht="15.75" customHeight="1">
      <c r="A3156" s="396"/>
      <c r="B3156" s="397"/>
      <c r="C3156" s="362"/>
      <c r="D3156" s="362"/>
      <c r="E3156" s="362"/>
      <c r="F3156" s="390"/>
      <c r="G3156" s="390"/>
      <c r="H3156" s="390"/>
      <c r="I3156" s="390"/>
      <c r="J3156" s="390"/>
    </row>
    <row r="3157" spans="1:10" ht="15.75" customHeight="1">
      <c r="A3157" s="396"/>
      <c r="B3157" s="397"/>
      <c r="C3157" s="362"/>
      <c r="D3157" s="362"/>
      <c r="E3157" s="362"/>
      <c r="F3157" s="390"/>
      <c r="G3157" s="390"/>
      <c r="H3157" s="390"/>
      <c r="I3157" s="390"/>
      <c r="J3157" s="390"/>
    </row>
    <row r="3158" spans="1:10" ht="15.75" customHeight="1">
      <c r="A3158" s="396"/>
      <c r="B3158" s="397"/>
      <c r="C3158" s="362"/>
      <c r="D3158" s="362"/>
      <c r="E3158" s="362"/>
      <c r="F3158" s="390"/>
      <c r="G3158" s="390"/>
      <c r="H3158" s="390"/>
      <c r="I3158" s="390"/>
      <c r="J3158" s="390"/>
    </row>
    <row r="3159" spans="1:10" ht="15.75" customHeight="1">
      <c r="A3159" s="396"/>
      <c r="B3159" s="397"/>
      <c r="C3159" s="362"/>
      <c r="D3159" s="362"/>
      <c r="E3159" s="362"/>
      <c r="F3159" s="390"/>
      <c r="G3159" s="390"/>
      <c r="H3159" s="390"/>
      <c r="I3159" s="390"/>
      <c r="J3159" s="390"/>
    </row>
    <row r="3160" spans="1:10" ht="15.75" customHeight="1">
      <c r="A3160" s="396"/>
      <c r="B3160" s="397"/>
      <c r="C3160" s="362"/>
      <c r="D3160" s="362"/>
      <c r="E3160" s="362"/>
      <c r="F3160" s="390"/>
      <c r="G3160" s="390"/>
      <c r="H3160" s="390"/>
      <c r="I3160" s="390"/>
      <c r="J3160" s="390"/>
    </row>
    <row r="3161" spans="1:10" ht="15.75" customHeight="1">
      <c r="A3161" s="396"/>
      <c r="B3161" s="397"/>
      <c r="C3161" s="362"/>
      <c r="D3161" s="362"/>
      <c r="E3161" s="362"/>
      <c r="F3161" s="390"/>
      <c r="G3161" s="390"/>
      <c r="H3161" s="390"/>
      <c r="I3161" s="390"/>
      <c r="J3161" s="390"/>
    </row>
    <row r="3162" spans="1:10" ht="15.75" customHeight="1">
      <c r="A3162" s="396"/>
      <c r="B3162" s="397"/>
      <c r="C3162" s="362"/>
      <c r="D3162" s="362"/>
      <c r="E3162" s="362"/>
      <c r="F3162" s="390"/>
      <c r="G3162" s="390"/>
      <c r="H3162" s="390"/>
      <c r="I3162" s="390"/>
      <c r="J3162" s="390"/>
    </row>
    <row r="3163" spans="1:10" ht="15.75" customHeight="1">
      <c r="A3163" s="396"/>
      <c r="B3163" s="397"/>
      <c r="C3163" s="362"/>
      <c r="D3163" s="362"/>
      <c r="E3163" s="362"/>
      <c r="F3163" s="390"/>
      <c r="G3163" s="390"/>
      <c r="H3163" s="390"/>
      <c r="I3163" s="390"/>
      <c r="J3163" s="390"/>
    </row>
    <row r="3164" spans="1:10" ht="15.75" customHeight="1">
      <c r="A3164" s="396"/>
      <c r="B3164" s="397"/>
      <c r="C3164" s="362"/>
      <c r="D3164" s="362"/>
      <c r="E3164" s="362"/>
      <c r="F3164" s="390"/>
      <c r="G3164" s="390"/>
      <c r="H3164" s="390"/>
      <c r="I3164" s="390"/>
      <c r="J3164" s="390"/>
    </row>
    <row r="3165" spans="1:10" ht="15.75" customHeight="1">
      <c r="A3165" s="396"/>
      <c r="B3165" s="397"/>
      <c r="C3165" s="362"/>
      <c r="D3165" s="362"/>
      <c r="E3165" s="362"/>
      <c r="F3165" s="390"/>
      <c r="G3165" s="390"/>
      <c r="H3165" s="390"/>
      <c r="I3165" s="390"/>
      <c r="J3165" s="390"/>
    </row>
    <row r="3166" spans="1:10" ht="15.75" customHeight="1">
      <c r="A3166" s="396"/>
      <c r="B3166" s="397"/>
      <c r="C3166" s="362"/>
      <c r="D3166" s="362"/>
      <c r="E3166" s="362"/>
      <c r="F3166" s="390"/>
      <c r="G3166" s="390"/>
      <c r="H3166" s="390"/>
      <c r="I3166" s="390"/>
      <c r="J3166" s="390"/>
    </row>
    <row r="3167" spans="1:10" ht="15.75" customHeight="1">
      <c r="A3167" s="396"/>
      <c r="B3167" s="397"/>
      <c r="C3167" s="362"/>
      <c r="D3167" s="362"/>
      <c r="E3167" s="362"/>
      <c r="F3167" s="390"/>
      <c r="G3167" s="390"/>
      <c r="H3167" s="390"/>
      <c r="I3167" s="390"/>
      <c r="J3167" s="390"/>
    </row>
    <row r="3168" spans="1:10" ht="15.75" customHeight="1">
      <c r="A3168" s="396"/>
      <c r="B3168" s="397"/>
      <c r="C3168" s="362"/>
      <c r="D3168" s="362"/>
      <c r="E3168" s="362"/>
      <c r="F3168" s="390"/>
      <c r="G3168" s="390"/>
      <c r="H3168" s="390"/>
      <c r="I3168" s="390"/>
      <c r="J3168" s="390"/>
    </row>
    <row r="3169" spans="1:10" ht="15.75" customHeight="1">
      <c r="A3169" s="396"/>
      <c r="B3169" s="397"/>
      <c r="C3169" s="362"/>
      <c r="D3169" s="362"/>
      <c r="E3169" s="362"/>
      <c r="F3169" s="390"/>
      <c r="G3169" s="390"/>
      <c r="H3169" s="390"/>
      <c r="I3169" s="390"/>
      <c r="J3169" s="390"/>
    </row>
    <row r="3170" spans="1:10" ht="15.75" customHeight="1">
      <c r="A3170" s="396"/>
      <c r="B3170" s="397"/>
      <c r="C3170" s="362"/>
      <c r="D3170" s="362"/>
      <c r="E3170" s="362"/>
      <c r="F3170" s="390"/>
      <c r="G3170" s="390"/>
      <c r="H3170" s="390"/>
      <c r="I3170" s="390"/>
      <c r="J3170" s="390"/>
    </row>
    <row r="3171" spans="1:10" ht="15.75" customHeight="1">
      <c r="A3171" s="396"/>
      <c r="B3171" s="397"/>
      <c r="C3171" s="362"/>
      <c r="D3171" s="362"/>
      <c r="E3171" s="362"/>
      <c r="F3171" s="390"/>
      <c r="G3171" s="390"/>
      <c r="H3171" s="390"/>
      <c r="I3171" s="390"/>
      <c r="J3171" s="390"/>
    </row>
    <row r="3172" spans="1:10" ht="15.75" customHeight="1">
      <c r="A3172" s="396"/>
      <c r="B3172" s="397"/>
      <c r="C3172" s="362"/>
      <c r="D3172" s="362"/>
      <c r="E3172" s="362"/>
      <c r="F3172" s="390"/>
      <c r="G3172" s="390"/>
      <c r="H3172" s="390"/>
      <c r="I3172" s="390"/>
      <c r="J3172" s="390"/>
    </row>
    <row r="3173" spans="1:10" ht="15.75" customHeight="1">
      <c r="A3173" s="396"/>
      <c r="B3173" s="397"/>
      <c r="C3173" s="362"/>
      <c r="D3173" s="362"/>
      <c r="E3173" s="362"/>
      <c r="F3173" s="390"/>
      <c r="G3173" s="390"/>
      <c r="H3173" s="390"/>
      <c r="I3173" s="390"/>
      <c r="J3173" s="390"/>
    </row>
    <row r="3174" spans="1:10" ht="15.75" customHeight="1">
      <c r="A3174" s="396"/>
      <c r="B3174" s="397"/>
      <c r="C3174" s="362"/>
      <c r="D3174" s="362"/>
      <c r="E3174" s="362"/>
      <c r="F3174" s="390"/>
      <c r="G3174" s="390"/>
      <c r="H3174" s="390"/>
      <c r="I3174" s="390"/>
      <c r="J3174" s="390"/>
    </row>
    <row r="3175" spans="1:10" ht="15.75" customHeight="1">
      <c r="A3175" s="396"/>
      <c r="B3175" s="397"/>
      <c r="C3175" s="362"/>
      <c r="D3175" s="362"/>
      <c r="E3175" s="362"/>
      <c r="F3175" s="390"/>
      <c r="G3175" s="390"/>
      <c r="H3175" s="390"/>
      <c r="I3175" s="390"/>
      <c r="J3175" s="390"/>
    </row>
    <row r="3176" spans="1:10" ht="15.75" customHeight="1">
      <c r="A3176" s="396"/>
      <c r="B3176" s="397"/>
      <c r="C3176" s="362"/>
      <c r="D3176" s="362"/>
      <c r="E3176" s="362"/>
      <c r="F3176" s="390"/>
      <c r="G3176" s="390"/>
      <c r="H3176" s="390"/>
      <c r="I3176" s="390"/>
      <c r="J3176" s="390"/>
    </row>
    <row r="3177" spans="1:10" ht="15.75" customHeight="1">
      <c r="A3177" s="396"/>
      <c r="B3177" s="397"/>
      <c r="C3177" s="362"/>
      <c r="D3177" s="362"/>
      <c r="E3177" s="362"/>
      <c r="F3177" s="390"/>
      <c r="G3177" s="390"/>
      <c r="H3177" s="390"/>
      <c r="I3177" s="390"/>
      <c r="J3177" s="390"/>
    </row>
    <row r="3178" spans="1:10" ht="15.75" customHeight="1">
      <c r="A3178" s="396"/>
      <c r="B3178" s="397"/>
      <c r="C3178" s="362"/>
      <c r="D3178" s="362"/>
      <c r="E3178" s="362"/>
      <c r="F3178" s="390"/>
      <c r="G3178" s="390"/>
      <c r="H3178" s="390"/>
      <c r="I3178" s="390"/>
      <c r="J3178" s="390"/>
    </row>
    <row r="3179" spans="1:10" ht="15.75" customHeight="1">
      <c r="A3179" s="396"/>
      <c r="B3179" s="397"/>
      <c r="C3179" s="362"/>
      <c r="D3179" s="362"/>
      <c r="E3179" s="362"/>
      <c r="F3179" s="390"/>
      <c r="G3179" s="390"/>
      <c r="H3179" s="390"/>
      <c r="I3179" s="390"/>
      <c r="J3179" s="390"/>
    </row>
    <row r="3180" spans="1:10" ht="15.75" customHeight="1">
      <c r="A3180" s="396"/>
      <c r="B3180" s="397"/>
      <c r="C3180" s="362"/>
      <c r="D3180" s="362"/>
      <c r="E3180" s="362"/>
      <c r="F3180" s="390"/>
      <c r="G3180" s="390"/>
      <c r="H3180" s="390"/>
      <c r="I3180" s="390"/>
      <c r="J3180" s="390"/>
    </row>
    <row r="3181" spans="1:10" ht="15.75" customHeight="1">
      <c r="A3181" s="396"/>
      <c r="B3181" s="397"/>
      <c r="C3181" s="362"/>
      <c r="D3181" s="362"/>
      <c r="E3181" s="362"/>
      <c r="F3181" s="390"/>
      <c r="G3181" s="390"/>
      <c r="H3181" s="390"/>
      <c r="I3181" s="390"/>
      <c r="J3181" s="390"/>
    </row>
    <row r="3182" spans="1:10" ht="15.75" customHeight="1">
      <c r="A3182" s="396"/>
      <c r="B3182" s="397"/>
      <c r="C3182" s="362"/>
      <c r="D3182" s="362"/>
      <c r="E3182" s="362"/>
      <c r="F3182" s="390"/>
      <c r="G3182" s="390"/>
      <c r="H3182" s="390"/>
      <c r="I3182" s="390"/>
      <c r="J3182" s="390"/>
    </row>
    <row r="3183" spans="1:10" ht="15.75" customHeight="1">
      <c r="A3183" s="396"/>
      <c r="B3183" s="397"/>
      <c r="C3183" s="362"/>
      <c r="D3183" s="362"/>
      <c r="E3183" s="362"/>
      <c r="F3183" s="390"/>
      <c r="G3183" s="390"/>
      <c r="H3183" s="390"/>
      <c r="I3183" s="390"/>
      <c r="J3183" s="390"/>
    </row>
    <row r="3184" spans="1:10" ht="15.75" customHeight="1">
      <c r="A3184" s="396"/>
      <c r="B3184" s="397"/>
      <c r="C3184" s="362"/>
      <c r="D3184" s="362"/>
      <c r="E3184" s="362"/>
      <c r="F3184" s="390"/>
      <c r="G3184" s="390"/>
      <c r="H3184" s="390"/>
      <c r="I3184" s="390"/>
      <c r="J3184" s="390"/>
    </row>
    <row r="3185" spans="1:10" ht="15.75" customHeight="1">
      <c r="A3185" s="396"/>
      <c r="B3185" s="397"/>
      <c r="C3185" s="362"/>
      <c r="D3185" s="362"/>
      <c r="E3185" s="362"/>
      <c r="F3185" s="390"/>
      <c r="G3185" s="390"/>
      <c r="H3185" s="390"/>
      <c r="I3185" s="390"/>
      <c r="J3185" s="390"/>
    </row>
    <row r="3186" spans="1:10" ht="15.75" customHeight="1">
      <c r="A3186" s="396"/>
      <c r="B3186" s="397"/>
      <c r="C3186" s="362"/>
      <c r="D3186" s="362"/>
      <c r="E3186" s="362"/>
      <c r="F3186" s="390"/>
      <c r="G3186" s="390"/>
      <c r="H3186" s="390"/>
      <c r="I3186" s="390"/>
      <c r="J3186" s="390"/>
    </row>
    <row r="3187" spans="1:10" ht="15.75" customHeight="1">
      <c r="A3187" s="396"/>
      <c r="B3187" s="397"/>
      <c r="C3187" s="362"/>
      <c r="D3187" s="362"/>
      <c r="E3187" s="362"/>
      <c r="F3187" s="390"/>
      <c r="G3187" s="390"/>
      <c r="H3187" s="390"/>
      <c r="I3187" s="390"/>
      <c r="J3187" s="390"/>
    </row>
    <row r="3188" spans="1:10" ht="15.75" customHeight="1">
      <c r="A3188" s="396"/>
      <c r="B3188" s="397"/>
      <c r="C3188" s="362"/>
      <c r="D3188" s="362"/>
      <c r="E3188" s="362"/>
      <c r="F3188" s="390"/>
      <c r="G3188" s="390"/>
      <c r="H3188" s="390"/>
      <c r="I3188" s="390"/>
      <c r="J3188" s="390"/>
    </row>
    <row r="3189" spans="1:10" ht="15.75" customHeight="1">
      <c r="A3189" s="396"/>
      <c r="B3189" s="397"/>
      <c r="C3189" s="362"/>
      <c r="D3189" s="362"/>
      <c r="E3189" s="362"/>
      <c r="F3189" s="390"/>
      <c r="G3189" s="390"/>
      <c r="H3189" s="390"/>
      <c r="I3189" s="390"/>
      <c r="J3189" s="390"/>
    </row>
    <row r="3190" spans="1:10" ht="15.75" customHeight="1">
      <c r="A3190" s="396"/>
      <c r="B3190" s="397"/>
      <c r="C3190" s="362"/>
      <c r="D3190" s="362"/>
      <c r="E3190" s="362"/>
      <c r="F3190" s="390"/>
      <c r="G3190" s="390"/>
      <c r="H3190" s="390"/>
      <c r="I3190" s="390"/>
      <c r="J3190" s="390"/>
    </row>
    <row r="3191" spans="1:10" ht="15.75" customHeight="1">
      <c r="A3191" s="396"/>
      <c r="B3191" s="397"/>
      <c r="C3191" s="362"/>
      <c r="D3191" s="362"/>
      <c r="E3191" s="362"/>
      <c r="F3191" s="390"/>
      <c r="G3191" s="390"/>
      <c r="H3191" s="390"/>
      <c r="I3191" s="390"/>
      <c r="J3191" s="390"/>
    </row>
    <row r="3192" spans="1:10" ht="15.75" customHeight="1">
      <c r="A3192" s="396"/>
      <c r="B3192" s="397"/>
      <c r="C3192" s="362"/>
      <c r="D3192" s="362"/>
      <c r="E3192" s="362"/>
      <c r="F3192" s="390"/>
      <c r="G3192" s="390"/>
      <c r="H3192" s="390"/>
      <c r="I3192" s="390"/>
      <c r="J3192" s="390"/>
    </row>
    <row r="3193" spans="1:10" ht="15.75" customHeight="1">
      <c r="A3193" s="396"/>
      <c r="B3193" s="397"/>
      <c r="C3193" s="362"/>
      <c r="D3193" s="362"/>
      <c r="E3193" s="362"/>
      <c r="F3193" s="390"/>
      <c r="G3193" s="390"/>
      <c r="H3193" s="390"/>
      <c r="I3193" s="390"/>
      <c r="J3193" s="390"/>
    </row>
    <row r="3194" spans="1:10" ht="15.75" customHeight="1">
      <c r="A3194" s="396"/>
      <c r="B3194" s="397"/>
      <c r="C3194" s="362"/>
      <c r="D3194" s="362"/>
      <c r="E3194" s="362"/>
      <c r="F3194" s="390"/>
      <c r="G3194" s="390"/>
      <c r="H3194" s="390"/>
      <c r="I3194" s="390"/>
      <c r="J3194" s="390"/>
    </row>
    <row r="3195" spans="1:10" ht="15.75" customHeight="1">
      <c r="A3195" s="396"/>
      <c r="B3195" s="397"/>
      <c r="C3195" s="362"/>
      <c r="D3195" s="362"/>
      <c r="E3195" s="362"/>
      <c r="F3195" s="390"/>
      <c r="G3195" s="390"/>
      <c r="H3195" s="390"/>
      <c r="I3195" s="390"/>
      <c r="J3195" s="390"/>
    </row>
    <row r="3196" spans="1:10" ht="15.75" customHeight="1">
      <c r="A3196" s="396"/>
      <c r="B3196" s="397"/>
      <c r="C3196" s="362"/>
      <c r="D3196" s="362"/>
      <c r="E3196" s="362"/>
      <c r="F3196" s="390"/>
      <c r="G3196" s="390"/>
      <c r="H3196" s="390"/>
      <c r="I3196" s="390"/>
      <c r="J3196" s="390"/>
    </row>
    <row r="3197" spans="1:10" ht="15.75" customHeight="1">
      <c r="A3197" s="396"/>
      <c r="B3197" s="397"/>
      <c r="C3197" s="362"/>
      <c r="D3197" s="362"/>
      <c r="E3197" s="362"/>
      <c r="F3197" s="390"/>
      <c r="G3197" s="390"/>
      <c r="H3197" s="390"/>
      <c r="I3197" s="390"/>
      <c r="J3197" s="390"/>
    </row>
    <row r="3198" spans="1:10" ht="15.75" customHeight="1">
      <c r="A3198" s="396"/>
      <c r="B3198" s="397"/>
      <c r="C3198" s="362"/>
      <c r="D3198" s="362"/>
      <c r="E3198" s="362"/>
      <c r="F3198" s="390"/>
      <c r="G3198" s="390"/>
      <c r="H3198" s="390"/>
      <c r="I3198" s="390"/>
      <c r="J3198" s="390"/>
    </row>
    <row r="3199" spans="1:10" ht="15.75" customHeight="1">
      <c r="A3199" s="396"/>
      <c r="B3199" s="397"/>
      <c r="C3199" s="362"/>
      <c r="D3199" s="362"/>
      <c r="E3199" s="362"/>
      <c r="F3199" s="390"/>
      <c r="G3199" s="390"/>
      <c r="H3199" s="390"/>
      <c r="I3199" s="390"/>
      <c r="J3199" s="390"/>
    </row>
    <row r="3200" spans="1:10" ht="15.75" customHeight="1">
      <c r="A3200" s="396"/>
      <c r="B3200" s="397"/>
      <c r="C3200" s="362"/>
      <c r="D3200" s="362"/>
      <c r="E3200" s="362"/>
      <c r="F3200" s="390"/>
      <c r="G3200" s="390"/>
      <c r="H3200" s="390"/>
      <c r="I3200" s="390"/>
      <c r="J3200" s="390"/>
    </row>
    <row r="3201" spans="1:10" ht="15.75" customHeight="1">
      <c r="A3201" s="396"/>
      <c r="B3201" s="397"/>
      <c r="C3201" s="362"/>
      <c r="D3201" s="362"/>
      <c r="E3201" s="362"/>
      <c r="F3201" s="390"/>
      <c r="G3201" s="390"/>
      <c r="H3201" s="390"/>
      <c r="I3201" s="390"/>
      <c r="J3201" s="390"/>
    </row>
    <row r="3202" spans="1:10" ht="15.75" customHeight="1">
      <c r="A3202" s="396"/>
      <c r="B3202" s="397"/>
      <c r="C3202" s="362"/>
      <c r="D3202" s="362"/>
      <c r="E3202" s="362"/>
      <c r="F3202" s="390"/>
      <c r="G3202" s="390"/>
      <c r="H3202" s="390"/>
      <c r="I3202" s="390"/>
      <c r="J3202" s="390"/>
    </row>
    <row r="3203" spans="1:10" ht="15.75" customHeight="1">
      <c r="A3203" s="396"/>
      <c r="B3203" s="397"/>
      <c r="C3203" s="362"/>
      <c r="D3203" s="362"/>
      <c r="E3203" s="362"/>
      <c r="F3203" s="390"/>
      <c r="G3203" s="390"/>
      <c r="H3203" s="390"/>
      <c r="I3203" s="390"/>
      <c r="J3203" s="390"/>
    </row>
    <row r="3204" spans="1:10" ht="15.75" customHeight="1">
      <c r="A3204" s="396"/>
      <c r="B3204" s="397"/>
      <c r="C3204" s="362"/>
      <c r="D3204" s="362"/>
      <c r="E3204" s="362"/>
      <c r="F3204" s="390"/>
      <c r="G3204" s="390"/>
      <c r="H3204" s="390"/>
      <c r="I3204" s="390"/>
      <c r="J3204" s="390"/>
    </row>
    <row r="3205" spans="1:10" ht="15.75" customHeight="1">
      <c r="A3205" s="396"/>
      <c r="B3205" s="397"/>
      <c r="C3205" s="362"/>
      <c r="D3205" s="362"/>
      <c r="E3205" s="362"/>
      <c r="F3205" s="390"/>
      <c r="G3205" s="390"/>
      <c r="H3205" s="390"/>
      <c r="I3205" s="390"/>
      <c r="J3205" s="390"/>
    </row>
    <row r="3206" spans="1:10" ht="15.75" customHeight="1">
      <c r="A3206" s="396"/>
      <c r="B3206" s="397"/>
      <c r="C3206" s="362"/>
      <c r="D3206" s="362"/>
      <c r="E3206" s="362"/>
      <c r="F3206" s="390"/>
      <c r="G3206" s="390"/>
      <c r="H3206" s="390"/>
      <c r="I3206" s="390"/>
      <c r="J3206" s="390"/>
    </row>
    <row r="3207" spans="1:10" ht="15.75" customHeight="1">
      <c r="A3207" s="396"/>
      <c r="B3207" s="397"/>
      <c r="C3207" s="362"/>
      <c r="D3207" s="362"/>
      <c r="E3207" s="362"/>
      <c r="F3207" s="390"/>
      <c r="G3207" s="390"/>
      <c r="H3207" s="390"/>
      <c r="I3207" s="390"/>
      <c r="J3207" s="390"/>
    </row>
    <row r="3208" spans="1:10" ht="15.75" customHeight="1">
      <c r="A3208" s="396"/>
      <c r="B3208" s="397"/>
      <c r="C3208" s="362"/>
      <c r="D3208" s="362"/>
      <c r="E3208" s="362"/>
      <c r="F3208" s="390"/>
      <c r="G3208" s="390"/>
      <c r="H3208" s="390"/>
      <c r="I3208" s="390"/>
      <c r="J3208" s="390"/>
    </row>
    <row r="3209" spans="1:10" ht="15.75" customHeight="1">
      <c r="A3209" s="396"/>
      <c r="B3209" s="397"/>
      <c r="C3209" s="362"/>
      <c r="D3209" s="362"/>
      <c r="E3209" s="362"/>
      <c r="F3209" s="390"/>
      <c r="G3209" s="390"/>
      <c r="H3209" s="390"/>
      <c r="I3209" s="390"/>
      <c r="J3209" s="390"/>
    </row>
    <row r="3210" spans="1:10" ht="15.75" customHeight="1">
      <c r="A3210" s="396"/>
      <c r="B3210" s="397"/>
      <c r="C3210" s="362"/>
      <c r="D3210" s="362"/>
      <c r="E3210" s="362"/>
      <c r="F3210" s="390"/>
      <c r="G3210" s="390"/>
      <c r="H3210" s="390"/>
      <c r="I3210" s="390"/>
      <c r="J3210" s="390"/>
    </row>
    <row r="3211" spans="1:10" ht="15.75" customHeight="1">
      <c r="A3211" s="396"/>
      <c r="B3211" s="397"/>
      <c r="C3211" s="362"/>
      <c r="D3211" s="362"/>
      <c r="E3211" s="362"/>
      <c r="F3211" s="390"/>
      <c r="G3211" s="390"/>
      <c r="H3211" s="390"/>
      <c r="I3211" s="390"/>
      <c r="J3211" s="390"/>
    </row>
    <row r="3212" spans="1:10" ht="15.75" customHeight="1">
      <c r="A3212" s="396"/>
      <c r="B3212" s="397"/>
      <c r="C3212" s="362"/>
      <c r="D3212" s="362"/>
      <c r="E3212" s="362"/>
      <c r="F3212" s="390"/>
      <c r="G3212" s="390"/>
      <c r="H3212" s="390"/>
      <c r="I3212" s="390"/>
      <c r="J3212" s="390"/>
    </row>
    <row r="3213" spans="1:10" ht="15.75" customHeight="1">
      <c r="A3213" s="396"/>
      <c r="B3213" s="397"/>
      <c r="C3213" s="362"/>
      <c r="D3213" s="362"/>
      <c r="E3213" s="362"/>
      <c r="F3213" s="390"/>
      <c r="G3213" s="390"/>
      <c r="H3213" s="390"/>
      <c r="I3213" s="390"/>
      <c r="J3213" s="390"/>
    </row>
    <row r="3214" spans="1:10" ht="15.75" customHeight="1">
      <c r="A3214" s="396"/>
      <c r="B3214" s="397"/>
      <c r="C3214" s="362"/>
      <c r="D3214" s="362"/>
      <c r="E3214" s="362"/>
      <c r="F3214" s="390"/>
      <c r="G3214" s="390"/>
      <c r="H3214" s="390"/>
      <c r="I3214" s="390"/>
      <c r="J3214" s="390"/>
    </row>
    <row r="3215" spans="1:10" ht="15.75" customHeight="1">
      <c r="A3215" s="396"/>
      <c r="B3215" s="397"/>
      <c r="C3215" s="362"/>
      <c r="D3215" s="362"/>
      <c r="E3215" s="362"/>
      <c r="F3215" s="390"/>
      <c r="G3215" s="390"/>
      <c r="H3215" s="390"/>
      <c r="I3215" s="390"/>
      <c r="J3215" s="390"/>
    </row>
    <row r="3216" spans="1:10" ht="15.75" customHeight="1">
      <c r="A3216" s="396"/>
      <c r="B3216" s="397"/>
      <c r="C3216" s="362"/>
      <c r="D3216" s="362"/>
      <c r="E3216" s="362"/>
      <c r="F3216" s="390"/>
      <c r="G3216" s="390"/>
      <c r="H3216" s="390"/>
      <c r="I3216" s="390"/>
      <c r="J3216" s="390"/>
    </row>
    <row r="3217" spans="1:10" ht="15.75" customHeight="1">
      <c r="A3217" s="396"/>
      <c r="B3217" s="397"/>
      <c r="C3217" s="362"/>
      <c r="D3217" s="362"/>
      <c r="E3217" s="362"/>
      <c r="F3217" s="390"/>
      <c r="G3217" s="390"/>
      <c r="H3217" s="390"/>
      <c r="I3217" s="390"/>
      <c r="J3217" s="390"/>
    </row>
    <row r="3218" spans="1:10" ht="15.75" customHeight="1">
      <c r="A3218" s="396"/>
      <c r="B3218" s="397"/>
      <c r="C3218" s="362"/>
      <c r="D3218" s="362"/>
      <c r="E3218" s="362"/>
      <c r="F3218" s="390"/>
      <c r="G3218" s="390"/>
      <c r="H3218" s="390"/>
      <c r="I3218" s="390"/>
      <c r="J3218" s="390"/>
    </row>
    <row r="3219" spans="1:10" ht="15.75" customHeight="1">
      <c r="A3219" s="396"/>
      <c r="B3219" s="397"/>
      <c r="C3219" s="362"/>
      <c r="D3219" s="362"/>
      <c r="E3219" s="362"/>
      <c r="F3219" s="390"/>
      <c r="G3219" s="390"/>
      <c r="H3219" s="390"/>
      <c r="I3219" s="390"/>
      <c r="J3219" s="390"/>
    </row>
    <row r="3220" spans="1:10" ht="15.75" customHeight="1">
      <c r="A3220" s="396"/>
      <c r="B3220" s="397"/>
      <c r="C3220" s="362"/>
      <c r="D3220" s="362"/>
      <c r="E3220" s="362"/>
      <c r="F3220" s="390"/>
      <c r="G3220" s="390"/>
      <c r="H3220" s="390"/>
      <c r="I3220" s="390"/>
      <c r="J3220" s="390"/>
    </row>
    <row r="3221" spans="1:10" ht="15.75" customHeight="1">
      <c r="A3221" s="396"/>
      <c r="B3221" s="397"/>
      <c r="C3221" s="362"/>
      <c r="D3221" s="362"/>
      <c r="E3221" s="362"/>
      <c r="F3221" s="390"/>
      <c r="G3221" s="390"/>
      <c r="H3221" s="390"/>
      <c r="I3221" s="390"/>
      <c r="J3221" s="390"/>
    </row>
    <row r="3222" spans="1:10" ht="15.75" customHeight="1">
      <c r="A3222" s="396"/>
      <c r="B3222" s="397"/>
      <c r="C3222" s="362"/>
      <c r="D3222" s="362"/>
      <c r="E3222" s="362"/>
      <c r="F3222" s="390"/>
      <c r="G3222" s="390"/>
      <c r="H3222" s="390"/>
      <c r="I3222" s="390"/>
      <c r="J3222" s="390"/>
    </row>
    <row r="3223" spans="1:10" ht="15.75" customHeight="1">
      <c r="A3223" s="396"/>
      <c r="B3223" s="397"/>
      <c r="C3223" s="362"/>
      <c r="D3223" s="362"/>
      <c r="E3223" s="362"/>
      <c r="F3223" s="390"/>
      <c r="G3223" s="390"/>
      <c r="H3223" s="390"/>
      <c r="I3223" s="390"/>
      <c r="J3223" s="390"/>
    </row>
    <row r="3224" spans="1:10" ht="15.75" customHeight="1">
      <c r="A3224" s="396"/>
      <c r="B3224" s="397"/>
      <c r="C3224" s="362"/>
      <c r="D3224" s="362"/>
      <c r="E3224" s="362"/>
      <c r="F3224" s="390"/>
      <c r="G3224" s="390"/>
      <c r="H3224" s="390"/>
      <c r="I3224" s="390"/>
      <c r="J3224" s="390"/>
    </row>
    <row r="3225" spans="1:10" ht="15.75" customHeight="1">
      <c r="A3225" s="396"/>
      <c r="B3225" s="397"/>
      <c r="C3225" s="362"/>
      <c r="D3225" s="362"/>
      <c r="E3225" s="362"/>
      <c r="F3225" s="390"/>
      <c r="G3225" s="390"/>
      <c r="H3225" s="390"/>
      <c r="I3225" s="390"/>
      <c r="J3225" s="390"/>
    </row>
    <row r="3226" spans="1:10" ht="15.75" customHeight="1">
      <c r="A3226" s="396"/>
      <c r="B3226" s="397"/>
      <c r="C3226" s="362"/>
      <c r="D3226" s="362"/>
      <c r="E3226" s="362"/>
      <c r="F3226" s="390"/>
      <c r="G3226" s="390"/>
      <c r="H3226" s="390"/>
      <c r="I3226" s="390"/>
      <c r="J3226" s="390"/>
    </row>
    <row r="3227" spans="1:10" ht="15.75" customHeight="1">
      <c r="A3227" s="396"/>
      <c r="B3227" s="397"/>
      <c r="C3227" s="362"/>
      <c r="D3227" s="362"/>
      <c r="E3227" s="362"/>
      <c r="F3227" s="390"/>
      <c r="G3227" s="390"/>
      <c r="H3227" s="390"/>
      <c r="I3227" s="390"/>
      <c r="J3227" s="390"/>
    </row>
    <row r="3228" spans="1:10" ht="15.75" customHeight="1">
      <c r="A3228" s="396"/>
      <c r="B3228" s="397"/>
      <c r="C3228" s="362"/>
      <c r="D3228" s="362"/>
      <c r="E3228" s="362"/>
      <c r="F3228" s="390"/>
      <c r="G3228" s="390"/>
      <c r="H3228" s="390"/>
      <c r="I3228" s="390"/>
      <c r="J3228" s="390"/>
    </row>
    <row r="3229" spans="1:10" ht="15.75" customHeight="1">
      <c r="A3229" s="396"/>
      <c r="B3229" s="397"/>
      <c r="C3229" s="362"/>
      <c r="D3229" s="362"/>
      <c r="E3229" s="362"/>
      <c r="F3229" s="390"/>
      <c r="G3229" s="390"/>
      <c r="H3229" s="390"/>
      <c r="I3229" s="390"/>
      <c r="J3229" s="390"/>
    </row>
    <row r="3230" spans="1:10" ht="15.75" customHeight="1">
      <c r="A3230" s="396"/>
      <c r="B3230" s="397"/>
      <c r="C3230" s="362"/>
      <c r="D3230" s="362"/>
      <c r="E3230" s="362"/>
      <c r="F3230" s="390"/>
      <c r="G3230" s="390"/>
      <c r="H3230" s="390"/>
      <c r="I3230" s="390"/>
      <c r="J3230" s="390"/>
    </row>
    <row r="3231" spans="1:10" ht="15.75" customHeight="1">
      <c r="A3231" s="396"/>
      <c r="B3231" s="397"/>
      <c r="C3231" s="362"/>
      <c r="D3231" s="362"/>
      <c r="E3231" s="362"/>
      <c r="F3231" s="390"/>
      <c r="G3231" s="390"/>
      <c r="H3231" s="390"/>
      <c r="I3231" s="390"/>
      <c r="J3231" s="390"/>
    </row>
    <row r="3232" spans="1:10" ht="15.75" customHeight="1">
      <c r="A3232" s="396"/>
      <c r="B3232" s="397"/>
      <c r="C3232" s="362"/>
      <c r="D3232" s="362"/>
      <c r="E3232" s="362"/>
      <c r="F3232" s="390"/>
      <c r="G3232" s="390"/>
      <c r="H3232" s="390"/>
      <c r="I3232" s="390"/>
      <c r="J3232" s="390"/>
    </row>
    <row r="3233" spans="1:10" ht="15.75" customHeight="1">
      <c r="A3233" s="396"/>
      <c r="B3233" s="397"/>
      <c r="C3233" s="362"/>
      <c r="D3233" s="362"/>
      <c r="E3233" s="362"/>
      <c r="F3233" s="390"/>
      <c r="G3233" s="390"/>
      <c r="H3233" s="390"/>
      <c r="I3233" s="390"/>
      <c r="J3233" s="390"/>
    </row>
    <row r="3234" spans="1:10" ht="15.75" customHeight="1">
      <c r="A3234" s="396"/>
      <c r="B3234" s="397"/>
      <c r="C3234" s="362"/>
      <c r="D3234" s="362"/>
      <c r="E3234" s="362"/>
      <c r="F3234" s="390"/>
      <c r="G3234" s="390"/>
      <c r="H3234" s="390"/>
      <c r="I3234" s="390"/>
      <c r="J3234" s="390"/>
    </row>
    <row r="3235" spans="1:10" ht="15.75" customHeight="1">
      <c r="A3235" s="396"/>
      <c r="B3235" s="397"/>
      <c r="C3235" s="362"/>
      <c r="D3235" s="362"/>
      <c r="E3235" s="362"/>
      <c r="F3235" s="390"/>
      <c r="G3235" s="390"/>
      <c r="H3235" s="390"/>
      <c r="I3235" s="390"/>
      <c r="J3235" s="390"/>
    </row>
    <row r="3236" spans="1:10" ht="15.75" customHeight="1">
      <c r="A3236" s="396"/>
      <c r="B3236" s="397"/>
      <c r="C3236" s="362"/>
      <c r="D3236" s="362"/>
      <c r="E3236" s="362"/>
      <c r="F3236" s="390"/>
      <c r="G3236" s="390"/>
      <c r="H3236" s="390"/>
      <c r="I3236" s="390"/>
      <c r="J3236" s="390"/>
    </row>
    <row r="3237" spans="1:10" ht="15.75" customHeight="1">
      <c r="A3237" s="396"/>
      <c r="B3237" s="397"/>
      <c r="C3237" s="362"/>
      <c r="D3237" s="362"/>
      <c r="E3237" s="362"/>
      <c r="F3237" s="390"/>
      <c r="G3237" s="390"/>
      <c r="H3237" s="390"/>
      <c r="I3237" s="390"/>
      <c r="J3237" s="390"/>
    </row>
    <row r="3238" spans="1:10" ht="15.75" customHeight="1">
      <c r="A3238" s="396"/>
      <c r="B3238" s="397"/>
      <c r="C3238" s="362"/>
      <c r="D3238" s="362"/>
      <c r="E3238" s="362"/>
      <c r="F3238" s="390"/>
      <c r="G3238" s="390"/>
      <c r="H3238" s="390"/>
      <c r="I3238" s="390"/>
      <c r="J3238" s="390"/>
    </row>
    <row r="3239" spans="1:10" ht="15.75" customHeight="1">
      <c r="A3239" s="396"/>
      <c r="B3239" s="397"/>
      <c r="C3239" s="362"/>
      <c r="D3239" s="362"/>
      <c r="E3239" s="362"/>
      <c r="F3239" s="390"/>
      <c r="G3239" s="390"/>
      <c r="H3239" s="390"/>
      <c r="I3239" s="390"/>
      <c r="J3239" s="390"/>
    </row>
    <row r="3240" spans="1:10" ht="15.75" customHeight="1">
      <c r="A3240" s="396"/>
      <c r="B3240" s="397"/>
      <c r="C3240" s="362"/>
      <c r="D3240" s="362"/>
      <c r="E3240" s="362"/>
      <c r="F3240" s="390"/>
      <c r="G3240" s="390"/>
      <c r="H3240" s="390"/>
      <c r="I3240" s="390"/>
      <c r="J3240" s="390"/>
    </row>
    <row r="3241" spans="1:10" ht="15.75" customHeight="1">
      <c r="A3241" s="396"/>
      <c r="B3241" s="397"/>
      <c r="C3241" s="362"/>
      <c r="D3241" s="362"/>
      <c r="E3241" s="362"/>
      <c r="F3241" s="390"/>
      <c r="G3241" s="390"/>
      <c r="H3241" s="390"/>
      <c r="I3241" s="390"/>
      <c r="J3241" s="390"/>
    </row>
    <row r="3242" spans="1:10" ht="15.75" customHeight="1">
      <c r="A3242" s="396"/>
      <c r="B3242" s="397"/>
      <c r="C3242" s="362"/>
      <c r="D3242" s="362"/>
      <c r="E3242" s="362"/>
      <c r="F3242" s="390"/>
      <c r="G3242" s="390"/>
      <c r="H3242" s="390"/>
      <c r="I3242" s="390"/>
      <c r="J3242" s="390"/>
    </row>
    <row r="3243" spans="1:10" ht="15.75" customHeight="1">
      <c r="A3243" s="396"/>
      <c r="B3243" s="397"/>
      <c r="C3243" s="362"/>
      <c r="D3243" s="362"/>
      <c r="E3243" s="362"/>
      <c r="F3243" s="390"/>
      <c r="G3243" s="390"/>
      <c r="H3243" s="390"/>
      <c r="I3243" s="390"/>
      <c r="J3243" s="390"/>
    </row>
    <row r="3244" spans="1:10" ht="15.75" customHeight="1">
      <c r="A3244" s="396"/>
      <c r="B3244" s="397"/>
      <c r="C3244" s="362"/>
      <c r="D3244" s="362"/>
      <c r="E3244" s="362"/>
      <c r="F3244" s="390"/>
      <c r="G3244" s="390"/>
      <c r="H3244" s="390"/>
      <c r="I3244" s="390"/>
      <c r="J3244" s="390"/>
    </row>
    <row r="3245" spans="1:10" ht="15.75" customHeight="1">
      <c r="A3245" s="396"/>
      <c r="B3245" s="397"/>
      <c r="C3245" s="362"/>
      <c r="D3245" s="362"/>
      <c r="E3245" s="362"/>
      <c r="F3245" s="390"/>
      <c r="G3245" s="390"/>
      <c r="H3245" s="390"/>
      <c r="I3245" s="390"/>
      <c r="J3245" s="390"/>
    </row>
    <row r="3246" spans="1:10" ht="15.75" customHeight="1">
      <c r="A3246" s="396"/>
      <c r="B3246" s="397"/>
      <c r="C3246" s="362"/>
      <c r="D3246" s="362"/>
      <c r="E3246" s="362"/>
      <c r="F3246" s="390"/>
      <c r="G3246" s="390"/>
      <c r="H3246" s="390"/>
      <c r="I3246" s="390"/>
      <c r="J3246" s="390"/>
    </row>
    <row r="3247" spans="1:10" ht="15.75" customHeight="1">
      <c r="A3247" s="396"/>
      <c r="B3247" s="397"/>
      <c r="C3247" s="362"/>
      <c r="D3247" s="362"/>
      <c r="E3247" s="362"/>
      <c r="F3247" s="390"/>
      <c r="G3247" s="390"/>
      <c r="H3247" s="390"/>
      <c r="I3247" s="390"/>
      <c r="J3247" s="390"/>
    </row>
    <row r="3248" spans="1:10" ht="15.75" customHeight="1">
      <c r="A3248" s="396"/>
      <c r="B3248" s="397"/>
      <c r="C3248" s="362"/>
      <c r="D3248" s="362"/>
      <c r="E3248" s="362"/>
      <c r="F3248" s="390"/>
      <c r="G3248" s="390"/>
      <c r="H3248" s="390"/>
      <c r="I3248" s="390"/>
      <c r="J3248" s="390"/>
    </row>
    <row r="3249" spans="1:10" ht="15.75" customHeight="1">
      <c r="A3249" s="396"/>
      <c r="B3249" s="397"/>
      <c r="C3249" s="362"/>
      <c r="D3249" s="362"/>
      <c r="E3249" s="362"/>
      <c r="F3249" s="390"/>
      <c r="G3249" s="390"/>
      <c r="H3249" s="390"/>
      <c r="I3249" s="390"/>
      <c r="J3249" s="390"/>
    </row>
    <row r="3250" spans="1:10" ht="15.75" customHeight="1">
      <c r="A3250" s="396"/>
      <c r="B3250" s="397"/>
      <c r="C3250" s="362"/>
      <c r="D3250" s="362"/>
      <c r="E3250" s="362"/>
      <c r="F3250" s="390"/>
      <c r="G3250" s="390"/>
      <c r="H3250" s="390"/>
      <c r="I3250" s="390"/>
      <c r="J3250" s="390"/>
    </row>
    <row r="3251" spans="1:10" ht="15.75" customHeight="1">
      <c r="A3251" s="396"/>
      <c r="B3251" s="397"/>
      <c r="C3251" s="362"/>
      <c r="D3251" s="362"/>
      <c r="E3251" s="362"/>
      <c r="F3251" s="390"/>
      <c r="G3251" s="390"/>
      <c r="H3251" s="390"/>
      <c r="I3251" s="390"/>
      <c r="J3251" s="390"/>
    </row>
    <row r="3252" spans="1:10" ht="15.75" customHeight="1">
      <c r="A3252" s="396"/>
      <c r="B3252" s="397"/>
      <c r="C3252" s="362"/>
      <c r="D3252" s="362"/>
      <c r="E3252" s="362"/>
      <c r="F3252" s="390"/>
      <c r="G3252" s="390"/>
      <c r="H3252" s="390"/>
      <c r="I3252" s="390"/>
      <c r="J3252" s="390"/>
    </row>
    <row r="3253" spans="1:10" ht="15.75" customHeight="1">
      <c r="A3253" s="396"/>
      <c r="B3253" s="397"/>
      <c r="C3253" s="362"/>
      <c r="D3253" s="362"/>
      <c r="E3253" s="362"/>
      <c r="F3253" s="390"/>
      <c r="G3253" s="390"/>
      <c r="H3253" s="390"/>
      <c r="I3253" s="390"/>
      <c r="J3253" s="390"/>
    </row>
    <row r="3254" spans="1:10" ht="15.75" customHeight="1">
      <c r="A3254" s="396"/>
      <c r="B3254" s="397"/>
      <c r="C3254" s="362"/>
      <c r="D3254" s="362"/>
      <c r="E3254" s="362"/>
      <c r="F3254" s="390"/>
      <c r="G3254" s="390"/>
      <c r="H3254" s="390"/>
      <c r="I3254" s="390"/>
      <c r="J3254" s="390"/>
    </row>
    <row r="3255" spans="1:10" ht="15.75" customHeight="1">
      <c r="A3255" s="396"/>
      <c r="B3255" s="397"/>
      <c r="C3255" s="362"/>
      <c r="D3255" s="362"/>
      <c r="E3255" s="362"/>
      <c r="F3255" s="390"/>
      <c r="G3255" s="390"/>
      <c r="H3255" s="390"/>
      <c r="I3255" s="390"/>
      <c r="J3255" s="390"/>
    </row>
    <row r="3256" spans="1:10" ht="15.75" customHeight="1">
      <c r="A3256" s="396"/>
      <c r="B3256" s="397"/>
      <c r="C3256" s="362"/>
      <c r="D3256" s="362"/>
      <c r="E3256" s="362"/>
      <c r="F3256" s="390"/>
      <c r="G3256" s="390"/>
      <c r="H3256" s="390"/>
      <c r="I3256" s="390"/>
      <c r="J3256" s="390"/>
    </row>
    <row r="3257" spans="1:10" ht="15.75" customHeight="1">
      <c r="A3257" s="396"/>
      <c r="B3257" s="397"/>
      <c r="C3257" s="362"/>
      <c r="D3257" s="362"/>
      <c r="E3257" s="362"/>
      <c r="F3257" s="390"/>
      <c r="G3257" s="390"/>
      <c r="H3257" s="390"/>
      <c r="I3257" s="390"/>
      <c r="J3257" s="390"/>
    </row>
    <row r="3258" spans="1:10" ht="15.75" customHeight="1">
      <c r="A3258" s="396"/>
      <c r="B3258" s="397"/>
      <c r="C3258" s="362"/>
      <c r="D3258" s="362"/>
      <c r="E3258" s="362"/>
      <c r="F3258" s="390"/>
      <c r="G3258" s="390"/>
      <c r="H3258" s="390"/>
      <c r="I3258" s="390"/>
      <c r="J3258" s="390"/>
    </row>
    <row r="3259" spans="1:10" ht="15.75" customHeight="1">
      <c r="A3259" s="396"/>
      <c r="B3259" s="397"/>
      <c r="C3259" s="362"/>
      <c r="D3259" s="362"/>
      <c r="E3259" s="362"/>
      <c r="F3259" s="390"/>
      <c r="G3259" s="390"/>
      <c r="H3259" s="390"/>
      <c r="I3259" s="390"/>
      <c r="J3259" s="390"/>
    </row>
    <row r="3260" spans="1:10" ht="15.75" customHeight="1">
      <c r="A3260" s="396"/>
      <c r="B3260" s="397"/>
      <c r="C3260" s="362"/>
      <c r="D3260" s="362"/>
      <c r="E3260" s="362"/>
      <c r="F3260" s="390"/>
      <c r="G3260" s="390"/>
      <c r="H3260" s="390"/>
      <c r="I3260" s="390"/>
      <c r="J3260" s="390"/>
    </row>
    <row r="3261" spans="1:10" ht="15.75" customHeight="1">
      <c r="A3261" s="396"/>
      <c r="B3261" s="397"/>
      <c r="C3261" s="362"/>
      <c r="D3261" s="362"/>
      <c r="E3261" s="362"/>
      <c r="F3261" s="390"/>
      <c r="G3261" s="390"/>
      <c r="H3261" s="390"/>
      <c r="I3261" s="390"/>
      <c r="J3261" s="390"/>
    </row>
    <row r="3262" spans="1:10" ht="15.75" customHeight="1">
      <c r="A3262" s="396"/>
      <c r="B3262" s="397"/>
      <c r="C3262" s="362"/>
      <c r="D3262" s="362"/>
      <c r="E3262" s="362"/>
      <c r="F3262" s="390"/>
      <c r="G3262" s="390"/>
      <c r="H3262" s="390"/>
      <c r="I3262" s="390"/>
      <c r="J3262" s="390"/>
    </row>
    <row r="3263" spans="1:10" ht="15.75" customHeight="1">
      <c r="A3263" s="396"/>
      <c r="B3263" s="397"/>
      <c r="C3263" s="362"/>
      <c r="D3263" s="362"/>
      <c r="E3263" s="362"/>
      <c r="F3263" s="390"/>
      <c r="G3263" s="390"/>
      <c r="H3263" s="390"/>
      <c r="I3263" s="390"/>
      <c r="J3263" s="390"/>
    </row>
    <row r="3264" spans="1:10" ht="15.75" customHeight="1">
      <c r="A3264" s="396"/>
      <c r="B3264" s="397"/>
      <c r="C3264" s="362"/>
      <c r="D3264" s="362"/>
      <c r="E3264" s="362"/>
      <c r="F3264" s="390"/>
      <c r="G3264" s="390"/>
      <c r="H3264" s="390"/>
      <c r="I3264" s="390"/>
      <c r="J3264" s="390"/>
    </row>
    <row r="3265" spans="1:10" ht="15.75" customHeight="1">
      <c r="A3265" s="396"/>
      <c r="B3265" s="397"/>
      <c r="C3265" s="362"/>
      <c r="D3265" s="362"/>
      <c r="E3265" s="362"/>
      <c r="F3265" s="390"/>
      <c r="G3265" s="390"/>
      <c r="H3265" s="390"/>
      <c r="I3265" s="390"/>
      <c r="J3265" s="390"/>
    </row>
    <row r="3266" spans="1:10" ht="15.75" customHeight="1">
      <c r="A3266" s="396"/>
      <c r="B3266" s="397"/>
      <c r="C3266" s="362"/>
      <c r="D3266" s="362"/>
      <c r="E3266" s="362"/>
      <c r="F3266" s="390"/>
      <c r="G3266" s="390"/>
      <c r="H3266" s="390"/>
      <c r="I3266" s="390"/>
      <c r="J3266" s="390"/>
    </row>
    <row r="3267" spans="1:10" ht="15.75" customHeight="1">
      <c r="A3267" s="396"/>
      <c r="B3267" s="397"/>
      <c r="C3267" s="362"/>
      <c r="D3267" s="362"/>
      <c r="E3267" s="362"/>
      <c r="F3267" s="390"/>
      <c r="G3267" s="390"/>
      <c r="H3267" s="390"/>
      <c r="I3267" s="390"/>
      <c r="J3267" s="390"/>
    </row>
    <row r="3268" spans="1:10" ht="15.75" customHeight="1">
      <c r="A3268" s="396"/>
      <c r="B3268" s="397"/>
      <c r="C3268" s="362"/>
      <c r="D3268" s="362"/>
      <c r="E3268" s="362"/>
      <c r="F3268" s="390"/>
      <c r="G3268" s="390"/>
      <c r="H3268" s="390"/>
      <c r="I3268" s="390"/>
      <c r="J3268" s="390"/>
    </row>
    <row r="3269" spans="1:10" ht="15.75" customHeight="1">
      <c r="A3269" s="396"/>
      <c r="B3269" s="397"/>
      <c r="C3269" s="362"/>
      <c r="D3269" s="362"/>
      <c r="E3269" s="362"/>
      <c r="F3269" s="390"/>
      <c r="G3269" s="390"/>
      <c r="H3269" s="390"/>
      <c r="I3269" s="390"/>
      <c r="J3269" s="390"/>
    </row>
    <row r="3270" spans="1:10" ht="15.75" customHeight="1">
      <c r="A3270" s="396"/>
      <c r="B3270" s="397"/>
      <c r="C3270" s="362"/>
      <c r="D3270" s="362"/>
      <c r="E3270" s="362"/>
      <c r="F3270" s="390"/>
      <c r="G3270" s="390"/>
      <c r="H3270" s="390"/>
      <c r="I3270" s="390"/>
      <c r="J3270" s="390"/>
    </row>
    <row r="3271" spans="1:10" ht="15.75" customHeight="1">
      <c r="A3271" s="396"/>
      <c r="B3271" s="397"/>
      <c r="C3271" s="362"/>
      <c r="D3271" s="362"/>
      <c r="E3271" s="362"/>
      <c r="F3271" s="390"/>
      <c r="G3271" s="390"/>
      <c r="H3271" s="390"/>
      <c r="I3271" s="390"/>
      <c r="J3271" s="390"/>
    </row>
    <row r="3272" spans="1:10" ht="15.75" customHeight="1">
      <c r="A3272" s="396"/>
      <c r="B3272" s="397"/>
      <c r="C3272" s="362"/>
      <c r="D3272" s="362"/>
      <c r="E3272" s="362"/>
      <c r="F3272" s="390"/>
      <c r="G3272" s="390"/>
      <c r="H3272" s="390"/>
      <c r="I3272" s="390"/>
      <c r="J3272" s="390"/>
    </row>
    <row r="3273" spans="1:10" ht="15.75" customHeight="1">
      <c r="A3273" s="396"/>
      <c r="B3273" s="397"/>
      <c r="C3273" s="362"/>
      <c r="D3273" s="362"/>
      <c r="E3273" s="362"/>
      <c r="F3273" s="390"/>
      <c r="G3273" s="390"/>
      <c r="H3273" s="390"/>
      <c r="I3273" s="390"/>
      <c r="J3273" s="390"/>
    </row>
    <row r="3274" spans="1:10" ht="15.75" customHeight="1">
      <c r="A3274" s="396"/>
      <c r="B3274" s="397"/>
      <c r="C3274" s="362"/>
      <c r="D3274" s="362"/>
      <c r="E3274" s="362"/>
      <c r="F3274" s="390"/>
      <c r="G3274" s="390"/>
      <c r="H3274" s="390"/>
      <c r="I3274" s="390"/>
      <c r="J3274" s="390"/>
    </row>
    <row r="3275" spans="1:10" ht="15.75" customHeight="1">
      <c r="A3275" s="396"/>
      <c r="B3275" s="397"/>
      <c r="C3275" s="362"/>
      <c r="D3275" s="362"/>
      <c r="E3275" s="362"/>
      <c r="F3275" s="390"/>
      <c r="G3275" s="390"/>
      <c r="H3275" s="390"/>
      <c r="I3275" s="390"/>
      <c r="J3275" s="390"/>
    </row>
    <row r="3276" spans="1:10" ht="15.75" customHeight="1">
      <c r="A3276" s="396"/>
      <c r="B3276" s="397"/>
      <c r="C3276" s="362"/>
      <c r="D3276" s="362"/>
      <c r="E3276" s="362"/>
      <c r="F3276" s="390"/>
      <c r="G3276" s="390"/>
      <c r="H3276" s="390"/>
      <c r="I3276" s="390"/>
      <c r="J3276" s="390"/>
    </row>
    <row r="3277" spans="1:10" ht="15.75" customHeight="1">
      <c r="A3277" s="396"/>
      <c r="B3277" s="397"/>
      <c r="C3277" s="362"/>
      <c r="D3277" s="362"/>
      <c r="E3277" s="362"/>
      <c r="F3277" s="390"/>
      <c r="G3277" s="390"/>
      <c r="H3277" s="390"/>
      <c r="I3277" s="390"/>
      <c r="J3277" s="390"/>
    </row>
    <row r="3278" spans="1:10" ht="15.75" customHeight="1">
      <c r="A3278" s="396"/>
      <c r="B3278" s="397"/>
      <c r="C3278" s="362"/>
      <c r="D3278" s="362"/>
      <c r="E3278" s="362"/>
      <c r="F3278" s="390"/>
      <c r="G3278" s="390"/>
      <c r="H3278" s="390"/>
      <c r="I3278" s="390"/>
      <c r="J3278" s="390"/>
    </row>
    <row r="3279" spans="1:10" ht="15.75" customHeight="1">
      <c r="A3279" s="396"/>
      <c r="B3279" s="397"/>
      <c r="C3279" s="362"/>
      <c r="D3279" s="362"/>
      <c r="E3279" s="362"/>
      <c r="F3279" s="390"/>
      <c r="G3279" s="390"/>
      <c r="H3279" s="390"/>
      <c r="I3279" s="390"/>
      <c r="J3279" s="390"/>
    </row>
    <row r="3280" spans="1:10" ht="15.75" customHeight="1">
      <c r="A3280" s="396"/>
      <c r="B3280" s="397"/>
      <c r="C3280" s="362"/>
      <c r="D3280" s="362"/>
      <c r="E3280" s="362"/>
      <c r="F3280" s="390"/>
      <c r="G3280" s="390"/>
      <c r="H3280" s="390"/>
      <c r="I3280" s="390"/>
      <c r="J3280" s="390"/>
    </row>
    <row r="3281" spans="1:10" ht="15.75" customHeight="1">
      <c r="A3281" s="396"/>
      <c r="B3281" s="397"/>
      <c r="C3281" s="362"/>
      <c r="D3281" s="362"/>
      <c r="E3281" s="362"/>
      <c r="F3281" s="390"/>
      <c r="G3281" s="390"/>
      <c r="H3281" s="390"/>
      <c r="I3281" s="390"/>
      <c r="J3281" s="390"/>
    </row>
    <row r="3282" spans="1:10" ht="15.75" customHeight="1">
      <c r="A3282" s="396"/>
      <c r="B3282" s="397"/>
      <c r="C3282" s="362"/>
      <c r="D3282" s="362"/>
      <c r="E3282" s="362"/>
      <c r="F3282" s="390"/>
      <c r="G3282" s="390"/>
      <c r="H3282" s="390"/>
      <c r="I3282" s="390"/>
      <c r="J3282" s="390"/>
    </row>
    <row r="3283" spans="1:10" ht="15.75" customHeight="1">
      <c r="A3283" s="396"/>
      <c r="B3283" s="397"/>
      <c r="C3283" s="362"/>
      <c r="D3283" s="362"/>
      <c r="E3283" s="362"/>
      <c r="F3283" s="390"/>
      <c r="G3283" s="390"/>
      <c r="H3283" s="390"/>
      <c r="I3283" s="390"/>
      <c r="J3283" s="390"/>
    </row>
    <row r="3284" spans="1:10" ht="15.75" customHeight="1">
      <c r="A3284" s="396"/>
      <c r="B3284" s="397"/>
      <c r="C3284" s="362"/>
      <c r="D3284" s="362"/>
      <c r="E3284" s="362"/>
      <c r="F3284" s="390"/>
      <c r="G3284" s="390"/>
      <c r="H3284" s="390"/>
      <c r="I3284" s="390"/>
      <c r="J3284" s="390"/>
    </row>
    <row r="3285" spans="1:10" ht="15.75" customHeight="1">
      <c r="A3285" s="396"/>
      <c r="B3285" s="397"/>
      <c r="C3285" s="362"/>
      <c r="D3285" s="362"/>
      <c r="E3285" s="362"/>
      <c r="F3285" s="390"/>
      <c r="G3285" s="390"/>
      <c r="H3285" s="390"/>
      <c r="I3285" s="390"/>
      <c r="J3285" s="390"/>
    </row>
    <row r="3286" spans="1:10" ht="15.75" customHeight="1">
      <c r="A3286" s="396"/>
      <c r="B3286" s="397"/>
      <c r="C3286" s="362"/>
      <c r="D3286" s="362"/>
      <c r="E3286" s="362"/>
      <c r="F3286" s="390"/>
      <c r="G3286" s="390"/>
      <c r="H3286" s="390"/>
      <c r="I3286" s="390"/>
      <c r="J3286" s="390"/>
    </row>
    <row r="3287" spans="1:10" ht="15.75" customHeight="1">
      <c r="A3287" s="396"/>
      <c r="B3287" s="397"/>
      <c r="C3287" s="362"/>
      <c r="D3287" s="362"/>
      <c r="E3287" s="362"/>
      <c r="F3287" s="390"/>
      <c r="G3287" s="390"/>
      <c r="H3287" s="390"/>
      <c r="I3287" s="390"/>
      <c r="J3287" s="390"/>
    </row>
    <row r="3288" spans="1:10" ht="15.75" customHeight="1">
      <c r="A3288" s="396"/>
      <c r="B3288" s="397"/>
      <c r="C3288" s="362"/>
      <c r="D3288" s="362"/>
      <c r="E3288" s="362"/>
      <c r="F3288" s="390"/>
      <c r="G3288" s="390"/>
      <c r="H3288" s="390"/>
      <c r="I3288" s="390"/>
      <c r="J3288" s="390"/>
    </row>
    <row r="3289" spans="1:10" ht="15.75" customHeight="1">
      <c r="A3289" s="396"/>
      <c r="B3289" s="397"/>
      <c r="C3289" s="362"/>
      <c r="D3289" s="362"/>
      <c r="E3289" s="362"/>
      <c r="F3289" s="390"/>
      <c r="G3289" s="390"/>
      <c r="H3289" s="390"/>
      <c r="I3289" s="390"/>
      <c r="J3289" s="390"/>
    </row>
    <row r="3290" spans="1:10" ht="15.75" customHeight="1">
      <c r="A3290" s="396"/>
      <c r="B3290" s="397"/>
      <c r="C3290" s="362"/>
      <c r="D3290" s="362"/>
      <c r="E3290" s="362"/>
      <c r="F3290" s="390"/>
      <c r="G3290" s="390"/>
      <c r="H3290" s="390"/>
      <c r="I3290" s="390"/>
      <c r="J3290" s="390"/>
    </row>
    <row r="3291" spans="1:10" ht="15.75" customHeight="1">
      <c r="A3291" s="396"/>
      <c r="B3291" s="397"/>
      <c r="C3291" s="362"/>
      <c r="D3291" s="362"/>
      <c r="E3291" s="362"/>
      <c r="F3291" s="390"/>
      <c r="G3291" s="390"/>
      <c r="H3291" s="390"/>
      <c r="I3291" s="390"/>
      <c r="J3291" s="390"/>
    </row>
    <row r="3292" spans="1:10" ht="15.75" customHeight="1">
      <c r="A3292" s="396"/>
      <c r="B3292" s="397"/>
      <c r="C3292" s="362"/>
      <c r="D3292" s="362"/>
      <c r="E3292" s="362"/>
      <c r="F3292" s="390"/>
      <c r="G3292" s="390"/>
      <c r="H3292" s="390"/>
      <c r="I3292" s="390"/>
      <c r="J3292" s="390"/>
    </row>
    <row r="3293" spans="1:10" ht="15.75" customHeight="1">
      <c r="A3293" s="396"/>
      <c r="B3293" s="397"/>
      <c r="C3293" s="362"/>
      <c r="D3293" s="362"/>
      <c r="E3293" s="362"/>
      <c r="F3293" s="390"/>
      <c r="G3293" s="390"/>
      <c r="H3293" s="390"/>
      <c r="I3293" s="390"/>
      <c r="J3293" s="390"/>
    </row>
    <row r="3294" spans="1:10" ht="15.75" customHeight="1">
      <c r="A3294" s="396"/>
      <c r="B3294" s="397"/>
      <c r="C3294" s="362"/>
      <c r="D3294" s="362"/>
      <c r="E3294" s="362"/>
      <c r="F3294" s="390"/>
      <c r="G3294" s="390"/>
      <c r="H3294" s="390"/>
      <c r="I3294" s="390"/>
      <c r="J3294" s="390"/>
    </row>
    <row r="3295" spans="1:10" ht="15.75" customHeight="1">
      <c r="A3295" s="396"/>
      <c r="B3295" s="397"/>
      <c r="C3295" s="362"/>
      <c r="D3295" s="362"/>
      <c r="E3295" s="362"/>
      <c r="F3295" s="390"/>
      <c r="G3295" s="390"/>
      <c r="H3295" s="390"/>
      <c r="I3295" s="390"/>
      <c r="J3295" s="390"/>
    </row>
    <row r="3296" spans="1:10" ht="15.75" customHeight="1">
      <c r="A3296" s="396"/>
      <c r="B3296" s="397"/>
      <c r="C3296" s="362"/>
      <c r="D3296" s="362"/>
      <c r="E3296" s="362"/>
      <c r="F3296" s="390"/>
      <c r="G3296" s="390"/>
      <c r="H3296" s="390"/>
      <c r="I3296" s="390"/>
      <c r="J3296" s="390"/>
    </row>
    <row r="3297" spans="1:10" ht="15.75" customHeight="1">
      <c r="A3297" s="396"/>
      <c r="B3297" s="397"/>
      <c r="C3297" s="362"/>
      <c r="D3297" s="362"/>
      <c r="E3297" s="362"/>
      <c r="F3297" s="390"/>
      <c r="G3297" s="390"/>
      <c r="H3297" s="390"/>
      <c r="I3297" s="390"/>
      <c r="J3297" s="390"/>
    </row>
    <row r="3298" spans="1:10" ht="15.75" customHeight="1">
      <c r="A3298" s="396"/>
      <c r="B3298" s="397"/>
      <c r="C3298" s="362"/>
      <c r="D3298" s="362"/>
      <c r="E3298" s="362"/>
      <c r="F3298" s="390"/>
      <c r="G3298" s="390"/>
      <c r="H3298" s="390"/>
      <c r="I3298" s="390"/>
      <c r="J3298" s="390"/>
    </row>
    <row r="3299" spans="1:10" ht="15.75" customHeight="1">
      <c r="A3299" s="396"/>
      <c r="B3299" s="397"/>
      <c r="C3299" s="362"/>
      <c r="D3299" s="362"/>
      <c r="E3299" s="362"/>
      <c r="F3299" s="390"/>
      <c r="G3299" s="390"/>
      <c r="H3299" s="390"/>
      <c r="I3299" s="390"/>
      <c r="J3299" s="390"/>
    </row>
    <row r="3300" spans="1:10" ht="15.75" customHeight="1">
      <c r="A3300" s="396"/>
      <c r="B3300" s="397"/>
      <c r="C3300" s="362"/>
      <c r="D3300" s="362"/>
      <c r="E3300" s="362"/>
      <c r="F3300" s="390"/>
      <c r="G3300" s="390"/>
      <c r="H3300" s="390"/>
      <c r="I3300" s="390"/>
      <c r="J3300" s="390"/>
    </row>
    <row r="3301" spans="1:10" ht="15.75" customHeight="1">
      <c r="A3301" s="396"/>
      <c r="B3301" s="397"/>
      <c r="C3301" s="362"/>
      <c r="D3301" s="362"/>
      <c r="E3301" s="362"/>
      <c r="F3301" s="390"/>
      <c r="G3301" s="390"/>
      <c r="H3301" s="390"/>
      <c r="I3301" s="390"/>
      <c r="J3301" s="390"/>
    </row>
    <row r="3302" spans="1:10" ht="15.75" customHeight="1">
      <c r="A3302" s="396"/>
      <c r="B3302" s="397"/>
      <c r="C3302" s="362"/>
      <c r="D3302" s="362"/>
      <c r="E3302" s="362"/>
      <c r="F3302" s="390"/>
      <c r="G3302" s="390"/>
      <c r="H3302" s="390"/>
      <c r="I3302" s="390"/>
      <c r="J3302" s="390"/>
    </row>
    <row r="3303" spans="1:10" ht="15.75" customHeight="1">
      <c r="A3303" s="396"/>
      <c r="B3303" s="397"/>
      <c r="C3303" s="362"/>
      <c r="D3303" s="362"/>
      <c r="E3303" s="362"/>
      <c r="F3303" s="390"/>
      <c r="G3303" s="390"/>
      <c r="H3303" s="390"/>
      <c r="I3303" s="390"/>
      <c r="J3303" s="390"/>
    </row>
    <row r="3304" spans="1:10" ht="15.75" customHeight="1">
      <c r="A3304" s="396"/>
      <c r="B3304" s="397"/>
      <c r="C3304" s="362"/>
      <c r="D3304" s="362"/>
      <c r="E3304" s="362"/>
      <c r="F3304" s="390"/>
      <c r="G3304" s="390"/>
      <c r="H3304" s="390"/>
      <c r="I3304" s="390"/>
      <c r="J3304" s="390"/>
    </row>
    <row r="3305" spans="1:10" ht="15.75" customHeight="1">
      <c r="A3305" s="396"/>
      <c r="B3305" s="397"/>
      <c r="C3305" s="362"/>
      <c r="D3305" s="362"/>
      <c r="E3305" s="362"/>
      <c r="F3305" s="390"/>
      <c r="G3305" s="390"/>
      <c r="H3305" s="390"/>
      <c r="I3305" s="390"/>
      <c r="J3305" s="390"/>
    </row>
    <row r="3306" spans="1:10" ht="15.75" customHeight="1">
      <c r="A3306" s="396"/>
      <c r="B3306" s="397"/>
      <c r="C3306" s="362"/>
      <c r="D3306" s="362"/>
      <c r="E3306" s="362"/>
      <c r="F3306" s="390"/>
      <c r="G3306" s="390"/>
      <c r="H3306" s="390"/>
      <c r="I3306" s="390"/>
      <c r="J3306" s="390"/>
    </row>
    <row r="3307" spans="1:10" ht="15.75" customHeight="1">
      <c r="A3307" s="396"/>
      <c r="B3307" s="397"/>
      <c r="C3307" s="362"/>
      <c r="D3307" s="362"/>
      <c r="E3307" s="362"/>
      <c r="F3307" s="390"/>
      <c r="G3307" s="390"/>
      <c r="H3307" s="390"/>
      <c r="I3307" s="390"/>
      <c r="J3307" s="390"/>
    </row>
    <row r="3308" spans="1:10" ht="15.75" customHeight="1">
      <c r="A3308" s="396"/>
      <c r="B3308" s="397"/>
      <c r="C3308" s="362"/>
      <c r="D3308" s="362"/>
      <c r="E3308" s="362"/>
      <c r="F3308" s="390"/>
      <c r="G3308" s="390"/>
      <c r="H3308" s="390"/>
      <c r="I3308" s="390"/>
      <c r="J3308" s="390"/>
    </row>
    <row r="3309" spans="1:10" ht="15.75" customHeight="1">
      <c r="A3309" s="396"/>
      <c r="B3309" s="397"/>
      <c r="C3309" s="362"/>
      <c r="D3309" s="362"/>
      <c r="E3309" s="362"/>
      <c r="F3309" s="390"/>
      <c r="G3309" s="390"/>
      <c r="H3309" s="390"/>
      <c r="I3309" s="390"/>
      <c r="J3309" s="390"/>
    </row>
    <row r="3310" spans="1:10" ht="15.75" customHeight="1">
      <c r="A3310" s="396"/>
      <c r="B3310" s="397"/>
      <c r="C3310" s="362"/>
      <c r="D3310" s="362"/>
      <c r="E3310" s="362"/>
      <c r="F3310" s="390"/>
      <c r="G3310" s="390"/>
      <c r="H3310" s="390"/>
      <c r="I3310" s="390"/>
      <c r="J3310" s="390"/>
    </row>
    <row r="3311" spans="1:10" ht="15.75" customHeight="1">
      <c r="A3311" s="396"/>
      <c r="B3311" s="397"/>
      <c r="C3311" s="362"/>
      <c r="D3311" s="362"/>
      <c r="E3311" s="362"/>
      <c r="F3311" s="390"/>
      <c r="G3311" s="390"/>
      <c r="H3311" s="390"/>
      <c r="I3311" s="390"/>
      <c r="J3311" s="390"/>
    </row>
    <row r="3312" spans="1:10" ht="15.75" customHeight="1">
      <c r="A3312" s="396"/>
      <c r="B3312" s="397"/>
      <c r="C3312" s="362"/>
      <c r="D3312" s="362"/>
      <c r="E3312" s="362"/>
      <c r="F3312" s="390"/>
      <c r="G3312" s="390"/>
      <c r="H3312" s="390"/>
      <c r="I3312" s="390"/>
      <c r="J3312" s="390"/>
    </row>
    <row r="3313" spans="1:10" ht="15.75" customHeight="1">
      <c r="A3313" s="396"/>
      <c r="B3313" s="397"/>
      <c r="C3313" s="362"/>
      <c r="D3313" s="362"/>
      <c r="E3313" s="362"/>
      <c r="F3313" s="390"/>
      <c r="G3313" s="390"/>
      <c r="H3313" s="390"/>
      <c r="I3313" s="390"/>
      <c r="J3313" s="390"/>
    </row>
    <row r="3314" spans="1:10" ht="15.75" customHeight="1">
      <c r="A3314" s="396"/>
      <c r="B3314" s="397"/>
      <c r="C3314" s="362"/>
      <c r="D3314" s="362"/>
      <c r="E3314" s="362"/>
      <c r="F3314" s="390"/>
      <c r="G3314" s="390"/>
      <c r="H3314" s="390"/>
      <c r="I3314" s="390"/>
      <c r="J3314" s="390"/>
    </row>
    <row r="3315" spans="1:10" ht="15.75" customHeight="1">
      <c r="A3315" s="396"/>
      <c r="B3315" s="397"/>
      <c r="C3315" s="362"/>
      <c r="D3315" s="362"/>
      <c r="E3315" s="362"/>
      <c r="F3315" s="390"/>
      <c r="G3315" s="390"/>
      <c r="H3315" s="390"/>
      <c r="I3315" s="390"/>
      <c r="J3315" s="390"/>
    </row>
    <row r="3316" spans="1:10" ht="15.75" customHeight="1">
      <c r="A3316" s="396"/>
      <c r="B3316" s="397"/>
      <c r="C3316" s="362"/>
      <c r="D3316" s="362"/>
      <c r="E3316" s="362"/>
      <c r="F3316" s="390"/>
      <c r="G3316" s="390"/>
      <c r="H3316" s="390"/>
      <c r="I3316" s="390"/>
      <c r="J3316" s="390"/>
    </row>
    <row r="3317" spans="1:10" ht="15.75" customHeight="1">
      <c r="A3317" s="396"/>
      <c r="B3317" s="397"/>
      <c r="C3317" s="362"/>
      <c r="D3317" s="362"/>
      <c r="E3317" s="362"/>
      <c r="F3317" s="390"/>
      <c r="G3317" s="390"/>
      <c r="H3317" s="390"/>
      <c r="I3317" s="390"/>
      <c r="J3317" s="390"/>
    </row>
    <row r="3318" spans="1:10" ht="15.75" customHeight="1">
      <c r="A3318" s="396"/>
      <c r="B3318" s="397"/>
      <c r="C3318" s="362"/>
      <c r="D3318" s="362"/>
      <c r="E3318" s="362"/>
      <c r="F3318" s="390"/>
      <c r="G3318" s="390"/>
      <c r="H3318" s="390"/>
      <c r="I3318" s="390"/>
      <c r="J3318" s="390"/>
    </row>
    <row r="3319" spans="1:10" ht="15.75" customHeight="1">
      <c r="A3319" s="396"/>
      <c r="B3319" s="397"/>
      <c r="C3319" s="362"/>
      <c r="D3319" s="362"/>
      <c r="E3319" s="362"/>
      <c r="F3319" s="390"/>
      <c r="G3319" s="390"/>
      <c r="H3319" s="390"/>
      <c r="I3319" s="390"/>
      <c r="J3319" s="390"/>
    </row>
    <row r="3320" spans="1:10" ht="15.75" customHeight="1">
      <c r="A3320" s="396"/>
      <c r="B3320" s="397"/>
      <c r="C3320" s="362"/>
      <c r="D3320" s="362"/>
      <c r="E3320" s="362"/>
      <c r="F3320" s="390"/>
      <c r="G3320" s="390"/>
      <c r="H3320" s="390"/>
      <c r="I3320" s="390"/>
      <c r="J3320" s="390"/>
    </row>
    <row r="3321" spans="1:10" ht="15.75" customHeight="1">
      <c r="A3321" s="396"/>
      <c r="B3321" s="397"/>
      <c r="C3321" s="362"/>
      <c r="D3321" s="362"/>
      <c r="E3321" s="362"/>
      <c r="F3321" s="390"/>
      <c r="G3321" s="390"/>
      <c r="H3321" s="390"/>
      <c r="I3321" s="390"/>
      <c r="J3321" s="390"/>
    </row>
    <row r="3322" spans="1:10" ht="15.75" customHeight="1">
      <c r="A3322" s="396"/>
      <c r="B3322" s="397"/>
      <c r="C3322" s="362"/>
      <c r="D3322" s="362"/>
      <c r="E3322" s="362"/>
      <c r="F3322" s="390"/>
      <c r="G3322" s="390"/>
      <c r="H3322" s="390"/>
      <c r="I3322" s="390"/>
      <c r="J3322" s="390"/>
    </row>
    <row r="3323" spans="1:10" ht="15.75" customHeight="1">
      <c r="A3323" s="396"/>
      <c r="B3323" s="397"/>
      <c r="C3323" s="362"/>
      <c r="D3323" s="362"/>
      <c r="E3323" s="362"/>
      <c r="F3323" s="390"/>
      <c r="G3323" s="390"/>
      <c r="H3323" s="390"/>
      <c r="I3323" s="390"/>
      <c r="J3323" s="390"/>
    </row>
    <row r="3324" spans="1:10" ht="15.75" customHeight="1">
      <c r="A3324" s="396"/>
      <c r="B3324" s="397"/>
      <c r="C3324" s="362"/>
      <c r="D3324" s="362"/>
      <c r="E3324" s="362"/>
      <c r="F3324" s="390"/>
      <c r="G3324" s="390"/>
      <c r="H3324" s="390"/>
      <c r="I3324" s="390"/>
      <c r="J3324" s="390"/>
    </row>
    <row r="3325" spans="1:10" ht="15.75" customHeight="1">
      <c r="A3325" s="396"/>
      <c r="B3325" s="397"/>
      <c r="C3325" s="362"/>
      <c r="D3325" s="362"/>
      <c r="E3325" s="362"/>
      <c r="F3325" s="390"/>
      <c r="G3325" s="390"/>
      <c r="H3325" s="390"/>
      <c r="I3325" s="390"/>
      <c r="J3325" s="390"/>
    </row>
    <row r="3326" spans="1:10" ht="15.75" customHeight="1">
      <c r="A3326" s="396"/>
      <c r="B3326" s="397"/>
      <c r="C3326" s="362"/>
      <c r="D3326" s="362"/>
      <c r="E3326" s="362"/>
      <c r="F3326" s="390"/>
      <c r="G3326" s="390"/>
      <c r="H3326" s="390"/>
      <c r="I3326" s="390"/>
      <c r="J3326" s="390"/>
    </row>
    <row r="3327" spans="1:10" ht="15.75" customHeight="1">
      <c r="A3327" s="396"/>
      <c r="B3327" s="397"/>
      <c r="C3327" s="362"/>
      <c r="D3327" s="362"/>
      <c r="E3327" s="362"/>
      <c r="F3327" s="390"/>
      <c r="G3327" s="390"/>
      <c r="H3327" s="390"/>
      <c r="I3327" s="390"/>
      <c r="J3327" s="390"/>
    </row>
    <row r="3328" spans="1:10" ht="15.75" customHeight="1">
      <c r="A3328" s="396"/>
      <c r="B3328" s="397"/>
      <c r="C3328" s="362"/>
      <c r="D3328" s="362"/>
      <c r="E3328" s="362"/>
      <c r="F3328" s="390"/>
      <c r="G3328" s="390"/>
      <c r="H3328" s="390"/>
      <c r="I3328" s="390"/>
      <c r="J3328" s="390"/>
    </row>
    <row r="3329" spans="1:10" ht="15.75" customHeight="1">
      <c r="A3329" s="396"/>
      <c r="B3329" s="397"/>
      <c r="C3329" s="362"/>
      <c r="D3329" s="362"/>
      <c r="E3329" s="362"/>
      <c r="F3329" s="390"/>
      <c r="G3329" s="390"/>
      <c r="H3329" s="390"/>
      <c r="I3329" s="390"/>
      <c r="J3329" s="390"/>
    </row>
    <row r="3330" spans="1:10" ht="15.75" customHeight="1">
      <c r="A3330" s="396"/>
      <c r="B3330" s="397"/>
      <c r="C3330" s="362"/>
      <c r="D3330" s="362"/>
      <c r="E3330" s="362"/>
      <c r="F3330" s="390"/>
      <c r="G3330" s="390"/>
      <c r="H3330" s="390"/>
      <c r="I3330" s="390"/>
      <c r="J3330" s="390"/>
    </row>
    <row r="3331" spans="1:10" ht="15.75" customHeight="1">
      <c r="A3331" s="396"/>
      <c r="B3331" s="397"/>
      <c r="C3331" s="362"/>
      <c r="D3331" s="362"/>
      <c r="E3331" s="362"/>
      <c r="F3331" s="390"/>
      <c r="G3331" s="390"/>
      <c r="H3331" s="390"/>
      <c r="I3331" s="390"/>
      <c r="J3331" s="390"/>
    </row>
    <row r="3332" spans="1:10" ht="15.75" customHeight="1">
      <c r="A3332" s="396"/>
      <c r="B3332" s="397"/>
      <c r="C3332" s="362"/>
      <c r="D3332" s="362"/>
      <c r="E3332" s="362"/>
      <c r="F3332" s="390"/>
      <c r="G3332" s="390"/>
      <c r="H3332" s="390"/>
      <c r="I3332" s="390"/>
      <c r="J3332" s="390"/>
    </row>
    <row r="3333" spans="1:10" ht="15.75" customHeight="1">
      <c r="A3333" s="396"/>
      <c r="B3333" s="397"/>
      <c r="C3333" s="362"/>
      <c r="D3333" s="362"/>
      <c r="E3333" s="362"/>
      <c r="F3333" s="390"/>
      <c r="G3333" s="390"/>
      <c r="H3333" s="390"/>
      <c r="I3333" s="390"/>
      <c r="J3333" s="390"/>
    </row>
    <row r="3334" spans="1:10" ht="15.75" customHeight="1">
      <c r="A3334" s="396"/>
      <c r="B3334" s="397"/>
      <c r="C3334" s="362"/>
      <c r="D3334" s="362"/>
      <c r="E3334" s="362"/>
      <c r="F3334" s="390"/>
      <c r="G3334" s="390"/>
      <c r="H3334" s="390"/>
      <c r="I3334" s="390"/>
      <c r="J3334" s="390"/>
    </row>
    <row r="3335" spans="1:10" ht="15.75" customHeight="1">
      <c r="A3335" s="396"/>
      <c r="B3335" s="397"/>
      <c r="C3335" s="362"/>
      <c r="D3335" s="362"/>
      <c r="E3335" s="362"/>
      <c r="F3335" s="390"/>
      <c r="G3335" s="390"/>
      <c r="H3335" s="390"/>
      <c r="I3335" s="390"/>
      <c r="J3335" s="390"/>
    </row>
    <row r="3336" spans="1:10" ht="15.75" customHeight="1">
      <c r="A3336" s="396"/>
      <c r="B3336" s="397"/>
      <c r="C3336" s="362"/>
      <c r="D3336" s="362"/>
      <c r="E3336" s="362"/>
      <c r="F3336" s="390"/>
      <c r="G3336" s="390"/>
      <c r="H3336" s="390"/>
      <c r="I3336" s="390"/>
      <c r="J3336" s="390"/>
    </row>
    <row r="3337" spans="1:10" ht="15.75" customHeight="1">
      <c r="A3337" s="396"/>
      <c r="B3337" s="397"/>
      <c r="C3337" s="362"/>
      <c r="D3337" s="362"/>
      <c r="E3337" s="362"/>
      <c r="F3337" s="390"/>
      <c r="G3337" s="390"/>
      <c r="H3337" s="390"/>
      <c r="I3337" s="390"/>
      <c r="J3337" s="390"/>
    </row>
    <row r="3338" spans="1:10" ht="15.75" customHeight="1">
      <c r="A3338" s="396"/>
      <c r="B3338" s="397"/>
      <c r="C3338" s="362"/>
      <c r="D3338" s="362"/>
      <c r="E3338" s="362"/>
      <c r="F3338" s="390"/>
      <c r="G3338" s="390"/>
      <c r="H3338" s="390"/>
      <c r="I3338" s="390"/>
      <c r="J3338" s="390"/>
    </row>
    <row r="3339" spans="1:10" ht="15.75" customHeight="1">
      <c r="A3339" s="396"/>
      <c r="B3339" s="397"/>
      <c r="C3339" s="362"/>
      <c r="D3339" s="362"/>
      <c r="E3339" s="362"/>
      <c r="F3339" s="390"/>
      <c r="G3339" s="390"/>
      <c r="H3339" s="390"/>
      <c r="I3339" s="390"/>
      <c r="J3339" s="390"/>
    </row>
    <row r="3340" spans="1:10" ht="15.75" customHeight="1">
      <c r="A3340" s="396"/>
      <c r="B3340" s="397"/>
      <c r="C3340" s="362"/>
      <c r="D3340" s="362"/>
      <c r="E3340" s="362"/>
      <c r="F3340" s="390"/>
      <c r="G3340" s="390"/>
      <c r="H3340" s="390"/>
      <c r="I3340" s="390"/>
      <c r="J3340" s="390"/>
    </row>
    <row r="3341" spans="1:10" ht="15.75" customHeight="1">
      <c r="A3341" s="396"/>
      <c r="B3341" s="397"/>
      <c r="C3341" s="362"/>
      <c r="D3341" s="362"/>
      <c r="E3341" s="362"/>
      <c r="F3341" s="390"/>
      <c r="G3341" s="390"/>
      <c r="H3341" s="390"/>
      <c r="I3341" s="390"/>
      <c r="J3341" s="390"/>
    </row>
    <row r="3342" spans="1:10" ht="15.75" customHeight="1">
      <c r="A3342" s="396"/>
      <c r="B3342" s="397"/>
      <c r="C3342" s="362"/>
      <c r="D3342" s="362"/>
      <c r="E3342" s="362"/>
      <c r="F3342" s="390"/>
      <c r="G3342" s="390"/>
      <c r="H3342" s="390"/>
      <c r="I3342" s="390"/>
      <c r="J3342" s="390"/>
    </row>
    <row r="3343" spans="1:10" ht="15.75" customHeight="1">
      <c r="A3343" s="396"/>
      <c r="B3343" s="397"/>
      <c r="C3343" s="362"/>
      <c r="D3343" s="362"/>
      <c r="E3343" s="362"/>
      <c r="F3343" s="390"/>
      <c r="G3343" s="390"/>
      <c r="H3343" s="390"/>
      <c r="I3343" s="390"/>
      <c r="J3343" s="390"/>
    </row>
    <row r="3344" spans="1:10" ht="15.75" customHeight="1">
      <c r="A3344" s="396"/>
      <c r="B3344" s="397"/>
      <c r="C3344" s="362"/>
      <c r="D3344" s="362"/>
      <c r="E3344" s="362"/>
      <c r="F3344" s="390"/>
      <c r="G3344" s="390"/>
      <c r="H3344" s="390"/>
      <c r="I3344" s="390"/>
      <c r="J3344" s="390"/>
    </row>
    <row r="3345" spans="1:10" ht="15.75" customHeight="1">
      <c r="A3345" s="396"/>
      <c r="B3345" s="397"/>
      <c r="C3345" s="362"/>
      <c r="D3345" s="362"/>
      <c r="E3345" s="362"/>
      <c r="F3345" s="390"/>
      <c r="G3345" s="390"/>
      <c r="H3345" s="390"/>
      <c r="I3345" s="390"/>
      <c r="J3345" s="390"/>
    </row>
    <row r="3346" spans="1:10" ht="15.75" customHeight="1">
      <c r="A3346" s="396"/>
      <c r="B3346" s="397"/>
      <c r="C3346" s="362"/>
      <c r="D3346" s="362"/>
      <c r="E3346" s="362"/>
      <c r="F3346" s="390"/>
      <c r="G3346" s="390"/>
      <c r="H3346" s="390"/>
      <c r="I3346" s="390"/>
      <c r="J3346" s="390"/>
    </row>
    <row r="3347" spans="1:10" ht="15.75" customHeight="1">
      <c r="A3347" s="396"/>
      <c r="B3347" s="397"/>
      <c r="C3347" s="362"/>
      <c r="D3347" s="362"/>
      <c r="E3347" s="362"/>
      <c r="F3347" s="390"/>
      <c r="G3347" s="390"/>
      <c r="H3347" s="390"/>
      <c r="I3347" s="390"/>
      <c r="J3347" s="390"/>
    </row>
    <row r="3348" spans="1:10" ht="15.75" customHeight="1">
      <c r="A3348" s="396"/>
      <c r="B3348" s="397"/>
      <c r="C3348" s="362"/>
      <c r="D3348" s="362"/>
      <c r="E3348" s="362"/>
      <c r="F3348" s="390"/>
      <c r="G3348" s="390"/>
      <c r="H3348" s="390"/>
      <c r="I3348" s="390"/>
      <c r="J3348" s="390"/>
    </row>
    <row r="3349" spans="1:10" ht="15.75" customHeight="1">
      <c r="A3349" s="396"/>
      <c r="B3349" s="397"/>
      <c r="C3349" s="362"/>
      <c r="D3349" s="362"/>
      <c r="E3349" s="362"/>
      <c r="F3349" s="390"/>
      <c r="G3349" s="390"/>
      <c r="H3349" s="390"/>
      <c r="I3349" s="390"/>
      <c r="J3349" s="390"/>
    </row>
    <row r="3350" spans="1:10" ht="15.75" customHeight="1">
      <c r="A3350" s="396"/>
      <c r="B3350" s="397"/>
      <c r="C3350" s="362"/>
      <c r="D3350" s="362"/>
      <c r="E3350" s="362"/>
      <c r="F3350" s="390"/>
      <c r="G3350" s="390"/>
      <c r="H3350" s="390"/>
      <c r="I3350" s="390"/>
      <c r="J3350" s="390"/>
    </row>
    <row r="3351" spans="1:10" ht="15.75" customHeight="1">
      <c r="A3351" s="396"/>
      <c r="B3351" s="397"/>
      <c r="C3351" s="362"/>
      <c r="D3351" s="362"/>
      <c r="E3351" s="362"/>
      <c r="F3351" s="390"/>
      <c r="G3351" s="390"/>
      <c r="H3351" s="390"/>
      <c r="I3351" s="390"/>
      <c r="J3351" s="390"/>
    </row>
    <row r="3352" spans="1:10" ht="15.75" customHeight="1">
      <c r="A3352" s="396"/>
      <c r="B3352" s="397"/>
      <c r="C3352" s="362"/>
      <c r="D3352" s="362"/>
      <c r="E3352" s="362"/>
      <c r="F3352" s="390"/>
      <c r="G3352" s="390"/>
      <c r="H3352" s="390"/>
      <c r="I3352" s="390"/>
      <c r="J3352" s="390"/>
    </row>
    <row r="3353" spans="1:10" ht="15.75" customHeight="1">
      <c r="A3353" s="396"/>
      <c r="B3353" s="397"/>
      <c r="C3353" s="362"/>
      <c r="D3353" s="362"/>
      <c r="E3353" s="362"/>
      <c r="F3353" s="390"/>
      <c r="G3353" s="390"/>
      <c r="H3353" s="390"/>
      <c r="I3353" s="390"/>
      <c r="J3353" s="390"/>
    </row>
    <row r="3354" spans="1:10" ht="15.75" customHeight="1">
      <c r="A3354" s="396"/>
      <c r="B3354" s="397"/>
      <c r="C3354" s="362"/>
      <c r="D3354" s="362"/>
      <c r="E3354" s="362"/>
      <c r="F3354" s="390"/>
      <c r="G3354" s="390"/>
      <c r="H3354" s="390"/>
      <c r="I3354" s="390"/>
      <c r="J3354" s="390"/>
    </row>
    <row r="3355" spans="1:10" ht="15.75" customHeight="1">
      <c r="A3355" s="396"/>
      <c r="B3355" s="397"/>
      <c r="C3355" s="362"/>
      <c r="D3355" s="362"/>
      <c r="E3355" s="362"/>
      <c r="F3355" s="390"/>
      <c r="G3355" s="390"/>
      <c r="H3355" s="390"/>
      <c r="I3355" s="390"/>
      <c r="J3355" s="390"/>
    </row>
    <row r="3356" spans="1:10" ht="15.75" customHeight="1">
      <c r="A3356" s="396"/>
      <c r="B3356" s="397"/>
      <c r="C3356" s="362"/>
      <c r="D3356" s="362"/>
      <c r="E3356" s="362"/>
      <c r="F3356" s="390"/>
      <c r="G3356" s="390"/>
      <c r="H3356" s="390"/>
      <c r="I3356" s="390"/>
      <c r="J3356" s="390"/>
    </row>
    <row r="3357" spans="1:10" ht="15.75" customHeight="1">
      <c r="A3357" s="396"/>
      <c r="B3357" s="397"/>
      <c r="C3357" s="362"/>
      <c r="D3357" s="362"/>
      <c r="E3357" s="362"/>
      <c r="F3357" s="390"/>
      <c r="G3357" s="390"/>
      <c r="H3357" s="390"/>
      <c r="I3357" s="390"/>
      <c r="J3357" s="390"/>
    </row>
    <row r="3358" spans="1:10" ht="15.75" customHeight="1">
      <c r="A3358" s="396"/>
      <c r="B3358" s="397"/>
      <c r="C3358" s="362"/>
      <c r="D3358" s="362"/>
      <c r="E3358" s="362"/>
      <c r="F3358" s="390"/>
      <c r="G3358" s="390"/>
      <c r="H3358" s="390"/>
      <c r="I3358" s="390"/>
      <c r="J3358" s="390"/>
    </row>
    <row r="3359" spans="1:10" ht="15.75" customHeight="1">
      <c r="A3359" s="396"/>
      <c r="B3359" s="397"/>
      <c r="C3359" s="362"/>
      <c r="D3359" s="362"/>
      <c r="E3359" s="362"/>
      <c r="F3359" s="390"/>
      <c r="G3359" s="390"/>
      <c r="H3359" s="390"/>
      <c r="I3359" s="390"/>
      <c r="J3359" s="390"/>
    </row>
    <row r="3360" spans="1:10" ht="15.75" customHeight="1">
      <c r="A3360" s="396"/>
      <c r="B3360" s="397"/>
      <c r="C3360" s="362"/>
      <c r="D3360" s="362"/>
      <c r="E3360" s="362"/>
      <c r="F3360" s="390"/>
      <c r="G3360" s="390"/>
      <c r="H3360" s="390"/>
      <c r="I3360" s="390"/>
      <c r="J3360" s="390"/>
    </row>
    <row r="3361" spans="1:10" ht="15.75" customHeight="1">
      <c r="A3361" s="396"/>
      <c r="B3361" s="397"/>
      <c r="C3361" s="362"/>
      <c r="D3361" s="362"/>
      <c r="E3361" s="362"/>
      <c r="F3361" s="390"/>
      <c r="G3361" s="390"/>
      <c r="H3361" s="390"/>
      <c r="I3361" s="390"/>
      <c r="J3361" s="390"/>
    </row>
    <row r="3362" spans="1:10" ht="15.75" customHeight="1">
      <c r="A3362" s="396"/>
      <c r="B3362" s="397"/>
      <c r="C3362" s="362"/>
      <c r="D3362" s="362"/>
      <c r="E3362" s="362"/>
      <c r="F3362" s="390"/>
      <c r="G3362" s="390"/>
      <c r="H3362" s="390"/>
      <c r="I3362" s="390"/>
      <c r="J3362" s="390"/>
    </row>
    <row r="3363" spans="1:10" ht="15.75" customHeight="1">
      <c r="A3363" s="396"/>
      <c r="B3363" s="397"/>
      <c r="C3363" s="362"/>
      <c r="D3363" s="362"/>
      <c r="E3363" s="362"/>
      <c r="F3363" s="390"/>
      <c r="G3363" s="390"/>
      <c r="H3363" s="390"/>
      <c r="I3363" s="390"/>
      <c r="J3363" s="390"/>
    </row>
    <row r="3364" spans="1:10" ht="15.75" customHeight="1">
      <c r="A3364" s="396"/>
      <c r="B3364" s="397"/>
      <c r="C3364" s="362"/>
      <c r="D3364" s="362"/>
      <c r="E3364" s="362"/>
      <c r="F3364" s="390"/>
      <c r="G3364" s="390"/>
      <c r="H3364" s="390"/>
      <c r="I3364" s="390"/>
      <c r="J3364" s="390"/>
    </row>
    <row r="3365" spans="1:10" ht="15.75" customHeight="1">
      <c r="A3365" s="396"/>
      <c r="B3365" s="397"/>
      <c r="C3365" s="362"/>
      <c r="D3365" s="362"/>
      <c r="E3365" s="362"/>
      <c r="F3365" s="390"/>
      <c r="G3365" s="390"/>
      <c r="H3365" s="390"/>
      <c r="I3365" s="390"/>
      <c r="J3365" s="390"/>
    </row>
    <row r="3366" spans="1:10" ht="15.75" customHeight="1">
      <c r="A3366" s="396"/>
      <c r="B3366" s="397"/>
      <c r="C3366" s="362"/>
      <c r="D3366" s="362"/>
      <c r="E3366" s="362"/>
      <c r="F3366" s="390"/>
      <c r="G3366" s="390"/>
      <c r="H3366" s="390"/>
      <c r="I3366" s="390"/>
      <c r="J3366" s="390"/>
    </row>
    <row r="3367" spans="1:10" ht="15.75" customHeight="1">
      <c r="A3367" s="396"/>
      <c r="B3367" s="397"/>
      <c r="C3367" s="362"/>
      <c r="D3367" s="362"/>
      <c r="E3367" s="362"/>
      <c r="F3367" s="390"/>
      <c r="G3367" s="390"/>
      <c r="H3367" s="390"/>
      <c r="I3367" s="390"/>
      <c r="J3367" s="390"/>
    </row>
    <row r="3368" spans="1:10" ht="15.75" customHeight="1">
      <c r="A3368" s="396"/>
      <c r="B3368" s="397"/>
      <c r="C3368" s="362"/>
      <c r="D3368" s="362"/>
      <c r="E3368" s="362"/>
      <c r="F3368" s="390"/>
      <c r="G3368" s="390"/>
      <c r="H3368" s="390"/>
      <c r="I3368" s="390"/>
      <c r="J3368" s="390"/>
    </row>
    <row r="3369" spans="1:10" ht="15.75" customHeight="1">
      <c r="A3369" s="396"/>
      <c r="B3369" s="397"/>
      <c r="C3369" s="362"/>
      <c r="D3369" s="362"/>
      <c r="E3369" s="362"/>
      <c r="F3369" s="390"/>
      <c r="G3369" s="390"/>
      <c r="H3369" s="390"/>
      <c r="I3369" s="390"/>
      <c r="J3369" s="390"/>
    </row>
    <row r="3370" spans="1:10" ht="15.75" customHeight="1">
      <c r="A3370" s="396"/>
      <c r="B3370" s="397"/>
      <c r="C3370" s="362"/>
      <c r="D3370" s="362"/>
      <c r="E3370" s="362"/>
      <c r="F3370" s="390"/>
      <c r="G3370" s="390"/>
      <c r="H3370" s="390"/>
      <c r="I3370" s="390"/>
      <c r="J3370" s="390"/>
    </row>
    <row r="3371" spans="1:10" ht="15.75" customHeight="1">
      <c r="A3371" s="396"/>
      <c r="B3371" s="397"/>
      <c r="C3371" s="362"/>
      <c r="D3371" s="362"/>
      <c r="E3371" s="362"/>
      <c r="F3371" s="390"/>
      <c r="G3371" s="390"/>
      <c r="H3371" s="390"/>
      <c r="I3371" s="390"/>
      <c r="J3371" s="390"/>
    </row>
    <row r="3372" spans="1:10" ht="15.75" customHeight="1">
      <c r="A3372" s="396"/>
      <c r="B3372" s="397"/>
      <c r="C3372" s="362"/>
      <c r="D3372" s="362"/>
      <c r="E3372" s="362"/>
      <c r="F3372" s="390"/>
      <c r="G3372" s="390"/>
      <c r="H3372" s="390"/>
      <c r="I3372" s="390"/>
      <c r="J3372" s="390"/>
    </row>
    <row r="3373" spans="1:10" ht="15.75" customHeight="1">
      <c r="A3373" s="396"/>
      <c r="B3373" s="397"/>
      <c r="C3373" s="362"/>
      <c r="D3373" s="362"/>
      <c r="E3373" s="362"/>
      <c r="F3373" s="390"/>
      <c r="G3373" s="390"/>
      <c r="H3373" s="390"/>
      <c r="I3373" s="390"/>
      <c r="J3373" s="390"/>
    </row>
    <row r="3374" spans="1:10" ht="15.75" customHeight="1">
      <c r="A3374" s="396"/>
      <c r="B3374" s="397"/>
      <c r="C3374" s="362"/>
      <c r="D3374" s="362"/>
      <c r="E3374" s="362"/>
      <c r="F3374" s="390"/>
      <c r="G3374" s="390"/>
      <c r="H3374" s="390"/>
      <c r="I3374" s="390"/>
      <c r="J3374" s="390"/>
    </row>
    <row r="3375" spans="1:10" ht="15.75" customHeight="1">
      <c r="A3375" s="396"/>
      <c r="B3375" s="397"/>
      <c r="C3375" s="362"/>
      <c r="D3375" s="362"/>
      <c r="E3375" s="362"/>
      <c r="F3375" s="390"/>
      <c r="G3375" s="390"/>
      <c r="H3375" s="390"/>
      <c r="I3375" s="390"/>
      <c r="J3375" s="390"/>
    </row>
    <row r="3376" spans="1:10" ht="15.75" customHeight="1">
      <c r="A3376" s="396"/>
      <c r="B3376" s="397"/>
      <c r="C3376" s="362"/>
      <c r="D3376" s="362"/>
      <c r="E3376" s="362"/>
      <c r="F3376" s="390"/>
      <c r="G3376" s="390"/>
      <c r="H3376" s="390"/>
      <c r="I3376" s="390"/>
      <c r="J3376" s="390"/>
    </row>
    <row r="3377" spans="1:10" ht="15.75" customHeight="1">
      <c r="A3377" s="396"/>
      <c r="B3377" s="397"/>
      <c r="C3377" s="362"/>
      <c r="D3377" s="362"/>
      <c r="E3377" s="362"/>
      <c r="F3377" s="390"/>
      <c r="G3377" s="390"/>
      <c r="H3377" s="390"/>
      <c r="I3377" s="390"/>
      <c r="J3377" s="390"/>
    </row>
    <row r="3378" spans="1:10" ht="15.75" customHeight="1">
      <c r="A3378" s="396"/>
      <c r="B3378" s="397"/>
      <c r="C3378" s="362"/>
      <c r="D3378" s="362"/>
      <c r="E3378" s="362"/>
      <c r="F3378" s="390"/>
      <c r="G3378" s="390"/>
      <c r="H3378" s="390"/>
      <c r="I3378" s="390"/>
      <c r="J3378" s="390"/>
    </row>
    <row r="3379" spans="1:10" ht="15.75" customHeight="1">
      <c r="A3379" s="396"/>
      <c r="B3379" s="397"/>
      <c r="C3379" s="362"/>
      <c r="D3379" s="362"/>
      <c r="E3379" s="362"/>
      <c r="F3379" s="390"/>
      <c r="G3379" s="390"/>
      <c r="H3379" s="390"/>
      <c r="I3379" s="390"/>
      <c r="J3379" s="390"/>
    </row>
    <row r="3380" spans="1:10" ht="15.75" customHeight="1">
      <c r="A3380" s="396"/>
      <c r="B3380" s="397"/>
      <c r="C3380" s="362"/>
      <c r="D3380" s="362"/>
      <c r="E3380" s="362"/>
      <c r="F3380" s="390"/>
      <c r="G3380" s="390"/>
      <c r="H3380" s="390"/>
      <c r="I3380" s="390"/>
      <c r="J3380" s="390"/>
    </row>
    <row r="3381" spans="1:10" ht="15.75" customHeight="1">
      <c r="A3381" s="396"/>
      <c r="B3381" s="397"/>
      <c r="C3381" s="362"/>
      <c r="D3381" s="362"/>
      <c r="E3381" s="362"/>
      <c r="F3381" s="390"/>
      <c r="G3381" s="390"/>
      <c r="H3381" s="390"/>
      <c r="I3381" s="390"/>
      <c r="J3381" s="390"/>
    </row>
    <row r="3382" spans="1:10" ht="15.75" customHeight="1">
      <c r="A3382" s="396"/>
      <c r="B3382" s="397"/>
      <c r="C3382" s="362"/>
      <c r="D3382" s="362"/>
      <c r="E3382" s="362"/>
      <c r="F3382" s="390"/>
      <c r="G3382" s="390"/>
      <c r="H3382" s="390"/>
      <c r="I3382" s="390"/>
      <c r="J3382" s="390"/>
    </row>
    <row r="3383" spans="1:10" ht="15.75" customHeight="1">
      <c r="A3383" s="396"/>
      <c r="B3383" s="397"/>
      <c r="C3383" s="362"/>
      <c r="D3383" s="362"/>
      <c r="E3383" s="362"/>
      <c r="F3383" s="390"/>
      <c r="G3383" s="390"/>
      <c r="H3383" s="390"/>
      <c r="I3383" s="390"/>
      <c r="J3383" s="390"/>
    </row>
    <row r="3384" spans="1:10" ht="15.75" customHeight="1">
      <c r="A3384" s="396"/>
      <c r="B3384" s="397"/>
      <c r="C3384" s="362"/>
      <c r="D3384" s="362"/>
      <c r="E3384" s="362"/>
      <c r="F3384" s="390"/>
      <c r="G3384" s="390"/>
      <c r="H3384" s="390"/>
      <c r="I3384" s="390"/>
      <c r="J3384" s="390"/>
    </row>
    <row r="3385" spans="1:10" ht="15.75" customHeight="1">
      <c r="A3385" s="396"/>
      <c r="B3385" s="397"/>
      <c r="C3385" s="362"/>
      <c r="D3385" s="362"/>
      <c r="E3385" s="362"/>
      <c r="F3385" s="390"/>
      <c r="G3385" s="390"/>
      <c r="H3385" s="390"/>
      <c r="I3385" s="390"/>
      <c r="J3385" s="390"/>
    </row>
    <row r="3386" spans="1:10" ht="15.75" customHeight="1">
      <c r="A3386" s="396"/>
      <c r="B3386" s="397"/>
      <c r="C3386" s="362"/>
      <c r="D3386" s="362"/>
      <c r="E3386" s="362"/>
      <c r="F3386" s="390"/>
      <c r="G3386" s="390"/>
      <c r="H3386" s="390"/>
      <c r="I3386" s="390"/>
      <c r="J3386" s="390"/>
    </row>
    <row r="3387" spans="1:10" ht="15.75" customHeight="1">
      <c r="A3387" s="396"/>
      <c r="B3387" s="397"/>
      <c r="C3387" s="362"/>
      <c r="D3387" s="362"/>
      <c r="E3387" s="362"/>
      <c r="F3387" s="390"/>
      <c r="G3387" s="390"/>
      <c r="H3387" s="390"/>
      <c r="I3387" s="390"/>
      <c r="J3387" s="390"/>
    </row>
    <row r="3388" spans="1:10" ht="15.75" customHeight="1">
      <c r="A3388" s="396"/>
      <c r="B3388" s="397"/>
      <c r="C3388" s="362"/>
      <c r="D3388" s="362"/>
      <c r="E3388" s="362"/>
      <c r="F3388" s="390"/>
      <c r="G3388" s="390"/>
      <c r="H3388" s="390"/>
      <c r="I3388" s="390"/>
      <c r="J3388" s="390"/>
    </row>
    <row r="3389" spans="1:10" ht="15.75" customHeight="1">
      <c r="A3389" s="396"/>
      <c r="B3389" s="397"/>
      <c r="C3389" s="362"/>
      <c r="D3389" s="362"/>
      <c r="E3389" s="362"/>
      <c r="F3389" s="390"/>
      <c r="G3389" s="390"/>
      <c r="H3389" s="390"/>
      <c r="I3389" s="390"/>
      <c r="J3389" s="390"/>
    </row>
    <row r="3390" spans="1:10" ht="15.75" customHeight="1">
      <c r="A3390" s="396"/>
      <c r="B3390" s="397"/>
      <c r="C3390" s="362"/>
      <c r="D3390" s="362"/>
      <c r="E3390" s="362"/>
      <c r="F3390" s="390"/>
      <c r="G3390" s="390"/>
      <c r="H3390" s="390"/>
      <c r="I3390" s="390"/>
      <c r="J3390" s="390"/>
    </row>
    <row r="3391" spans="1:10" ht="15.75" customHeight="1">
      <c r="A3391" s="396"/>
      <c r="B3391" s="397"/>
      <c r="C3391" s="362"/>
      <c r="D3391" s="362"/>
      <c r="E3391" s="362"/>
      <c r="F3391" s="390"/>
      <c r="G3391" s="390"/>
      <c r="H3391" s="390"/>
      <c r="I3391" s="390"/>
      <c r="J3391" s="390"/>
    </row>
    <row r="3392" spans="1:10" ht="15.75" customHeight="1">
      <c r="A3392" s="396"/>
      <c r="B3392" s="397"/>
      <c r="C3392" s="362"/>
      <c r="D3392" s="362"/>
      <c r="E3392" s="362"/>
      <c r="F3392" s="390"/>
      <c r="G3392" s="390"/>
      <c r="H3392" s="390"/>
      <c r="I3392" s="390"/>
      <c r="J3392" s="390"/>
    </row>
    <row r="3393" spans="1:10" ht="15.75" customHeight="1">
      <c r="A3393" s="396"/>
      <c r="B3393" s="397"/>
      <c r="C3393" s="362"/>
      <c r="D3393" s="362"/>
      <c r="E3393" s="362"/>
      <c r="F3393" s="390"/>
      <c r="G3393" s="390"/>
      <c r="H3393" s="390"/>
      <c r="I3393" s="390"/>
      <c r="J3393" s="390"/>
    </row>
    <row r="3394" spans="1:10" ht="15.75" customHeight="1">
      <c r="A3394" s="396"/>
      <c r="B3394" s="397"/>
      <c r="C3394" s="362"/>
      <c r="D3394" s="362"/>
      <c r="E3394" s="362"/>
      <c r="F3394" s="390"/>
      <c r="G3394" s="390"/>
      <c r="H3394" s="390"/>
      <c r="I3394" s="390"/>
      <c r="J3394" s="390"/>
    </row>
    <row r="3395" spans="1:10" ht="15.75" customHeight="1">
      <c r="A3395" s="396"/>
      <c r="B3395" s="397"/>
      <c r="C3395" s="362"/>
      <c r="D3395" s="362"/>
      <c r="E3395" s="362"/>
      <c r="F3395" s="390"/>
      <c r="G3395" s="390"/>
      <c r="H3395" s="390"/>
      <c r="I3395" s="390"/>
      <c r="J3395" s="390"/>
    </row>
    <row r="3396" spans="1:10" ht="15.75" customHeight="1">
      <c r="A3396" s="396"/>
      <c r="B3396" s="397"/>
      <c r="C3396" s="362"/>
      <c r="D3396" s="362"/>
      <c r="E3396" s="362"/>
      <c r="F3396" s="390"/>
      <c r="G3396" s="390"/>
      <c r="H3396" s="390"/>
      <c r="I3396" s="390"/>
      <c r="J3396" s="390"/>
    </row>
    <row r="3397" spans="1:10" ht="15.75" customHeight="1">
      <c r="A3397" s="396"/>
      <c r="B3397" s="397"/>
      <c r="C3397" s="362"/>
      <c r="D3397" s="362"/>
      <c r="E3397" s="362"/>
      <c r="F3397" s="390"/>
      <c r="G3397" s="390"/>
      <c r="H3397" s="390"/>
      <c r="I3397" s="390"/>
      <c r="J3397" s="390"/>
    </row>
    <row r="3398" spans="1:10" ht="15.75" customHeight="1">
      <c r="A3398" s="396"/>
      <c r="B3398" s="397"/>
      <c r="C3398" s="362"/>
      <c r="D3398" s="362"/>
      <c r="E3398" s="362"/>
      <c r="F3398" s="390"/>
      <c r="G3398" s="390"/>
      <c r="H3398" s="390"/>
      <c r="I3398" s="390"/>
      <c r="J3398" s="390"/>
    </row>
    <row r="3399" spans="1:10" ht="15.75" customHeight="1">
      <c r="A3399" s="396"/>
      <c r="B3399" s="397"/>
      <c r="C3399" s="362"/>
      <c r="D3399" s="362"/>
      <c r="E3399" s="362"/>
      <c r="F3399" s="390"/>
      <c r="G3399" s="390"/>
      <c r="H3399" s="390"/>
      <c r="I3399" s="390"/>
      <c r="J3399" s="390"/>
    </row>
    <row r="3400" spans="1:10" ht="15.75" customHeight="1">
      <c r="A3400" s="396"/>
      <c r="B3400" s="397"/>
      <c r="C3400" s="362"/>
      <c r="D3400" s="362"/>
      <c r="E3400" s="362"/>
      <c r="F3400" s="390"/>
      <c r="G3400" s="390"/>
      <c r="H3400" s="390"/>
      <c r="I3400" s="390"/>
      <c r="J3400" s="390"/>
    </row>
    <row r="3401" spans="1:10" ht="15.75" customHeight="1">
      <c r="A3401" s="396"/>
      <c r="B3401" s="397"/>
      <c r="C3401" s="362"/>
      <c r="D3401" s="362"/>
      <c r="E3401" s="362"/>
      <c r="F3401" s="390"/>
      <c r="G3401" s="390"/>
      <c r="H3401" s="390"/>
      <c r="I3401" s="390"/>
      <c r="J3401" s="390"/>
    </row>
    <row r="3402" spans="1:10" ht="15.75" customHeight="1">
      <c r="A3402" s="396"/>
      <c r="B3402" s="397"/>
      <c r="C3402" s="362"/>
      <c r="D3402" s="362"/>
      <c r="E3402" s="362"/>
      <c r="F3402" s="390"/>
      <c r="G3402" s="390"/>
      <c r="H3402" s="390"/>
      <c r="I3402" s="390"/>
      <c r="J3402" s="390"/>
    </row>
    <row r="3403" spans="1:10" ht="15.75" customHeight="1">
      <c r="A3403" s="396"/>
      <c r="B3403" s="397"/>
      <c r="C3403" s="362"/>
      <c r="D3403" s="362"/>
      <c r="E3403" s="362"/>
      <c r="F3403" s="390"/>
      <c r="G3403" s="390"/>
      <c r="H3403" s="390"/>
      <c r="I3403" s="390"/>
      <c r="J3403" s="390"/>
    </row>
    <row r="3404" spans="1:10" ht="15.75" customHeight="1">
      <c r="A3404" s="396"/>
      <c r="B3404" s="397"/>
      <c r="C3404" s="362"/>
      <c r="D3404" s="362"/>
      <c r="E3404" s="362"/>
      <c r="F3404" s="390"/>
      <c r="G3404" s="390"/>
      <c r="H3404" s="390"/>
      <c r="I3404" s="390"/>
      <c r="J3404" s="390"/>
    </row>
    <row r="3405" spans="1:10" ht="15.75" customHeight="1">
      <c r="A3405" s="396"/>
      <c r="B3405" s="397"/>
      <c r="C3405" s="362"/>
      <c r="D3405" s="362"/>
      <c r="E3405" s="362"/>
      <c r="F3405" s="390"/>
      <c r="G3405" s="390"/>
      <c r="H3405" s="390"/>
      <c r="I3405" s="390"/>
      <c r="J3405" s="390"/>
    </row>
    <row r="3406" spans="1:10" ht="15.75" customHeight="1">
      <c r="A3406" s="396"/>
      <c r="B3406" s="397"/>
      <c r="C3406" s="362"/>
      <c r="D3406" s="362"/>
      <c r="E3406" s="362"/>
      <c r="F3406" s="390"/>
      <c r="G3406" s="390"/>
      <c r="H3406" s="390"/>
      <c r="I3406" s="390"/>
      <c r="J3406" s="390"/>
    </row>
    <row r="3407" spans="1:10" ht="15.75" customHeight="1">
      <c r="A3407" s="396"/>
      <c r="B3407" s="397"/>
      <c r="C3407" s="362"/>
      <c r="D3407" s="362"/>
      <c r="E3407" s="362"/>
      <c r="F3407" s="390"/>
      <c r="G3407" s="390"/>
      <c r="H3407" s="390"/>
      <c r="I3407" s="390"/>
      <c r="J3407" s="390"/>
    </row>
    <row r="3408" spans="1:10" ht="15.75" customHeight="1">
      <c r="A3408" s="396"/>
      <c r="B3408" s="397"/>
      <c r="C3408" s="362"/>
      <c r="D3408" s="362"/>
      <c r="E3408" s="362"/>
      <c r="F3408" s="390"/>
      <c r="G3408" s="390"/>
      <c r="H3408" s="390"/>
      <c r="I3408" s="390"/>
      <c r="J3408" s="390"/>
    </row>
    <row r="3409" spans="1:10" ht="15.75" customHeight="1">
      <c r="A3409" s="396"/>
      <c r="B3409" s="397"/>
      <c r="C3409" s="362"/>
      <c r="D3409" s="362"/>
      <c r="E3409" s="362"/>
      <c r="F3409" s="390"/>
      <c r="G3409" s="390"/>
      <c r="H3409" s="390"/>
      <c r="I3409" s="390"/>
      <c r="J3409" s="390"/>
    </row>
    <row r="3410" spans="1:10" ht="15.75" customHeight="1">
      <c r="A3410" s="396"/>
      <c r="B3410" s="397"/>
      <c r="C3410" s="362"/>
      <c r="D3410" s="362"/>
      <c r="E3410" s="362"/>
      <c r="F3410" s="390"/>
      <c r="G3410" s="390"/>
      <c r="H3410" s="390"/>
      <c r="I3410" s="390"/>
      <c r="J3410" s="390"/>
    </row>
    <row r="3411" spans="1:10" ht="15.75" customHeight="1">
      <c r="A3411" s="396"/>
      <c r="B3411" s="397"/>
      <c r="C3411" s="362"/>
      <c r="D3411" s="362"/>
      <c r="E3411" s="362"/>
      <c r="F3411" s="390"/>
      <c r="G3411" s="390"/>
      <c r="H3411" s="390"/>
      <c r="I3411" s="390"/>
      <c r="J3411" s="390"/>
    </row>
    <row r="3412" spans="1:10" ht="15.75" customHeight="1">
      <c r="A3412" s="396"/>
      <c r="B3412" s="397"/>
      <c r="C3412" s="362"/>
      <c r="D3412" s="362"/>
      <c r="E3412" s="362"/>
      <c r="F3412" s="390"/>
      <c r="G3412" s="390"/>
      <c r="H3412" s="390"/>
      <c r="I3412" s="390"/>
      <c r="J3412" s="390"/>
    </row>
    <row r="3413" spans="1:10" ht="15.75" customHeight="1">
      <c r="A3413" s="396"/>
      <c r="B3413" s="397"/>
      <c r="C3413" s="362"/>
      <c r="D3413" s="362"/>
      <c r="E3413" s="362"/>
      <c r="F3413" s="390"/>
      <c r="G3413" s="390"/>
      <c r="H3413" s="390"/>
      <c r="I3413" s="390"/>
      <c r="J3413" s="390"/>
    </row>
    <row r="3414" spans="1:10" ht="15.75" customHeight="1">
      <c r="A3414" s="396"/>
      <c r="B3414" s="397"/>
      <c r="C3414" s="362"/>
      <c r="D3414" s="362"/>
      <c r="E3414" s="362"/>
      <c r="F3414" s="390"/>
      <c r="G3414" s="390"/>
      <c r="H3414" s="390"/>
      <c r="I3414" s="390"/>
      <c r="J3414" s="390"/>
    </row>
    <row r="3415" spans="1:10" ht="15.75" customHeight="1">
      <c r="A3415" s="396"/>
      <c r="B3415" s="397"/>
      <c r="C3415" s="362"/>
      <c r="D3415" s="362"/>
      <c r="E3415" s="362"/>
      <c r="F3415" s="390"/>
      <c r="G3415" s="390"/>
      <c r="H3415" s="390"/>
      <c r="I3415" s="390"/>
      <c r="J3415" s="390"/>
    </row>
    <row r="3416" spans="1:10" ht="15.75" customHeight="1">
      <c r="A3416" s="396"/>
      <c r="B3416" s="397"/>
      <c r="C3416" s="362"/>
      <c r="D3416" s="362"/>
      <c r="E3416" s="362"/>
      <c r="F3416" s="390"/>
      <c r="G3416" s="390"/>
      <c r="H3416" s="390"/>
      <c r="I3416" s="390"/>
      <c r="J3416" s="390"/>
    </row>
    <row r="3417" spans="1:10" ht="15.75" customHeight="1">
      <c r="A3417" s="396"/>
      <c r="B3417" s="397"/>
      <c r="C3417" s="362"/>
      <c r="D3417" s="362"/>
      <c r="E3417" s="362"/>
      <c r="F3417" s="390"/>
      <c r="G3417" s="390"/>
      <c r="H3417" s="390"/>
      <c r="I3417" s="390"/>
      <c r="J3417" s="390"/>
    </row>
    <row r="3418" spans="1:10" ht="15.75" customHeight="1">
      <c r="A3418" s="396"/>
      <c r="B3418" s="397"/>
      <c r="C3418" s="362"/>
      <c r="D3418" s="362"/>
      <c r="E3418" s="362"/>
      <c r="F3418" s="390"/>
      <c r="G3418" s="390"/>
      <c r="H3418" s="390"/>
      <c r="I3418" s="390"/>
      <c r="J3418" s="390"/>
    </row>
    <row r="3419" spans="1:10" ht="15.75" customHeight="1">
      <c r="A3419" s="396"/>
      <c r="B3419" s="397"/>
      <c r="C3419" s="362"/>
      <c r="D3419" s="362"/>
      <c r="E3419" s="362"/>
      <c r="F3419" s="390"/>
      <c r="G3419" s="390"/>
      <c r="H3419" s="390"/>
      <c r="I3419" s="390"/>
      <c r="J3419" s="390"/>
    </row>
    <row r="3420" spans="1:10" ht="15.75" customHeight="1">
      <c r="A3420" s="396"/>
      <c r="B3420" s="397"/>
      <c r="C3420" s="362"/>
      <c r="D3420" s="362"/>
      <c r="E3420" s="362"/>
      <c r="F3420" s="390"/>
      <c r="G3420" s="390"/>
      <c r="H3420" s="390"/>
      <c r="I3420" s="390"/>
      <c r="J3420" s="390"/>
    </row>
    <row r="3421" spans="1:10" ht="15.75" customHeight="1">
      <c r="A3421" s="396"/>
      <c r="B3421" s="397"/>
      <c r="C3421" s="362"/>
      <c r="D3421" s="362"/>
      <c r="E3421" s="362"/>
      <c r="F3421" s="390"/>
      <c r="G3421" s="390"/>
      <c r="H3421" s="390"/>
      <c r="I3421" s="390"/>
      <c r="J3421" s="390"/>
    </row>
    <row r="3422" spans="1:10" ht="15.75" customHeight="1">
      <c r="A3422" s="396"/>
      <c r="B3422" s="397"/>
      <c r="C3422" s="362"/>
      <c r="D3422" s="362"/>
      <c r="E3422" s="362"/>
      <c r="F3422" s="390"/>
      <c r="G3422" s="390"/>
      <c r="H3422" s="390"/>
      <c r="I3422" s="390"/>
      <c r="J3422" s="390"/>
    </row>
    <row r="3423" spans="1:10" ht="15.75" customHeight="1">
      <c r="A3423" s="396"/>
      <c r="B3423" s="397"/>
      <c r="C3423" s="362"/>
      <c r="D3423" s="362"/>
      <c r="E3423" s="362"/>
      <c r="F3423" s="390"/>
      <c r="G3423" s="390"/>
      <c r="H3423" s="390"/>
      <c r="I3423" s="390"/>
      <c r="J3423" s="390"/>
    </row>
    <row r="3424" spans="1:10" ht="15.75" customHeight="1">
      <c r="A3424" s="396"/>
      <c r="B3424" s="397"/>
      <c r="C3424" s="362"/>
      <c r="D3424" s="362"/>
      <c r="E3424" s="362"/>
      <c r="F3424" s="390"/>
      <c r="G3424" s="390"/>
      <c r="H3424" s="390"/>
      <c r="I3424" s="390"/>
      <c r="J3424" s="390"/>
    </row>
    <row r="3425" spans="1:10" ht="15.75" customHeight="1">
      <c r="A3425" s="396"/>
      <c r="B3425" s="397"/>
      <c r="C3425" s="362"/>
      <c r="D3425" s="362"/>
      <c r="E3425" s="362"/>
      <c r="F3425" s="390"/>
      <c r="G3425" s="390"/>
      <c r="H3425" s="390"/>
      <c r="I3425" s="390"/>
      <c r="J3425" s="390"/>
    </row>
    <row r="3426" spans="1:10" ht="15.75" customHeight="1">
      <c r="A3426" s="396"/>
      <c r="B3426" s="397"/>
      <c r="C3426" s="362"/>
      <c r="D3426" s="362"/>
      <c r="E3426" s="362"/>
      <c r="F3426" s="390"/>
      <c r="G3426" s="390"/>
      <c r="H3426" s="390"/>
      <c r="I3426" s="390"/>
      <c r="J3426" s="390"/>
    </row>
    <row r="3427" spans="1:10" ht="15.75" customHeight="1">
      <c r="A3427" s="396"/>
      <c r="B3427" s="397"/>
      <c r="C3427" s="362"/>
      <c r="D3427" s="362"/>
      <c r="E3427" s="362"/>
      <c r="F3427" s="390"/>
      <c r="G3427" s="390"/>
      <c r="H3427" s="390"/>
      <c r="I3427" s="390"/>
      <c r="J3427" s="390"/>
    </row>
    <row r="3428" spans="1:10" ht="15.75" customHeight="1">
      <c r="A3428" s="396"/>
      <c r="B3428" s="397"/>
      <c r="C3428" s="362"/>
      <c r="D3428" s="362"/>
      <c r="E3428" s="362"/>
      <c r="F3428" s="390"/>
      <c r="G3428" s="390"/>
      <c r="H3428" s="390"/>
      <c r="I3428" s="390"/>
      <c r="J3428" s="390"/>
    </row>
    <row r="3429" spans="1:10" ht="15.75" customHeight="1">
      <c r="A3429" s="396"/>
      <c r="B3429" s="397"/>
      <c r="C3429" s="362"/>
      <c r="D3429" s="362"/>
      <c r="E3429" s="362"/>
      <c r="F3429" s="390"/>
      <c r="G3429" s="390"/>
      <c r="H3429" s="390"/>
      <c r="I3429" s="390"/>
      <c r="J3429" s="390"/>
    </row>
    <row r="3430" spans="1:10" ht="15.75" customHeight="1">
      <c r="A3430" s="396"/>
      <c r="B3430" s="397"/>
      <c r="C3430" s="362"/>
      <c r="D3430" s="362"/>
      <c r="E3430" s="362"/>
      <c r="F3430" s="390"/>
      <c r="G3430" s="390"/>
      <c r="H3430" s="390"/>
      <c r="I3430" s="390"/>
      <c r="J3430" s="390"/>
    </row>
    <row r="3431" spans="1:10" ht="15.75" customHeight="1">
      <c r="A3431" s="396"/>
      <c r="B3431" s="397"/>
      <c r="C3431" s="362"/>
      <c r="D3431" s="362"/>
      <c r="E3431" s="362"/>
      <c r="F3431" s="390"/>
      <c r="G3431" s="390"/>
      <c r="H3431" s="390"/>
      <c r="I3431" s="390"/>
      <c r="J3431" s="390"/>
    </row>
    <row r="3432" spans="1:10" ht="15.75" customHeight="1">
      <c r="A3432" s="396"/>
      <c r="B3432" s="397"/>
      <c r="C3432" s="362"/>
      <c r="D3432" s="362"/>
      <c r="E3432" s="362"/>
      <c r="F3432" s="390"/>
      <c r="G3432" s="390"/>
      <c r="H3432" s="390"/>
      <c r="I3432" s="390"/>
      <c r="J3432" s="390"/>
    </row>
    <row r="3433" spans="1:10" ht="15.75" customHeight="1">
      <c r="A3433" s="396"/>
      <c r="B3433" s="397"/>
      <c r="C3433" s="362"/>
      <c r="D3433" s="362"/>
      <c r="E3433" s="362"/>
      <c r="F3433" s="390"/>
      <c r="G3433" s="390"/>
      <c r="H3433" s="390"/>
      <c r="I3433" s="390"/>
      <c r="J3433" s="390"/>
    </row>
    <row r="3434" spans="1:10" ht="15.75" customHeight="1">
      <c r="A3434" s="396"/>
      <c r="B3434" s="397"/>
      <c r="C3434" s="362"/>
      <c r="D3434" s="362"/>
      <c r="E3434" s="362"/>
      <c r="F3434" s="390"/>
      <c r="G3434" s="390"/>
      <c r="H3434" s="390"/>
      <c r="I3434" s="390"/>
      <c r="J3434" s="390"/>
    </row>
    <row r="3435" spans="1:10" ht="15.75" customHeight="1">
      <c r="A3435" s="396"/>
      <c r="B3435" s="397"/>
      <c r="C3435" s="362"/>
      <c r="D3435" s="362"/>
      <c r="E3435" s="362"/>
      <c r="F3435" s="390"/>
      <c r="G3435" s="390"/>
      <c r="H3435" s="390"/>
      <c r="I3435" s="390"/>
      <c r="J3435" s="390"/>
    </row>
    <row r="3436" spans="1:10" ht="15.75" customHeight="1">
      <c r="A3436" s="396"/>
      <c r="B3436" s="397"/>
      <c r="C3436" s="362"/>
      <c r="D3436" s="362"/>
      <c r="E3436" s="362"/>
      <c r="F3436" s="390"/>
      <c r="G3436" s="390"/>
      <c r="H3436" s="390"/>
      <c r="I3436" s="390"/>
      <c r="J3436" s="390"/>
    </row>
    <row r="3437" spans="1:10" ht="15.75" customHeight="1">
      <c r="A3437" s="396"/>
      <c r="B3437" s="397"/>
      <c r="C3437" s="362"/>
      <c r="D3437" s="362"/>
      <c r="E3437" s="362"/>
      <c r="F3437" s="390"/>
      <c r="G3437" s="390"/>
      <c r="H3437" s="390"/>
      <c r="I3437" s="390"/>
      <c r="J3437" s="390"/>
    </row>
    <row r="3438" spans="1:10" ht="15.75" customHeight="1">
      <c r="A3438" s="396"/>
      <c r="B3438" s="397"/>
      <c r="C3438" s="362"/>
      <c r="D3438" s="362"/>
      <c r="E3438" s="362"/>
      <c r="F3438" s="390"/>
      <c r="G3438" s="390"/>
      <c r="H3438" s="390"/>
      <c r="I3438" s="390"/>
      <c r="J3438" s="390"/>
    </row>
    <row r="3439" spans="1:10" ht="15.75" customHeight="1">
      <c r="A3439" s="396"/>
      <c r="B3439" s="397"/>
      <c r="C3439" s="362"/>
      <c r="D3439" s="362"/>
      <c r="E3439" s="362"/>
      <c r="F3439" s="390"/>
      <c r="G3439" s="390"/>
      <c r="H3439" s="390"/>
      <c r="I3439" s="390"/>
      <c r="J3439" s="390"/>
    </row>
    <row r="3440" spans="1:10" ht="15.75" customHeight="1">
      <c r="A3440" s="396"/>
      <c r="B3440" s="397"/>
      <c r="C3440" s="362"/>
      <c r="D3440" s="362"/>
      <c r="E3440" s="362"/>
      <c r="F3440" s="390"/>
      <c r="G3440" s="390"/>
      <c r="H3440" s="390"/>
      <c r="I3440" s="390"/>
      <c r="J3440" s="390"/>
    </row>
    <row r="3441" spans="1:10" ht="15.75" customHeight="1">
      <c r="A3441" s="396"/>
      <c r="B3441" s="397"/>
      <c r="C3441" s="362"/>
      <c r="D3441" s="362"/>
      <c r="E3441" s="362"/>
      <c r="F3441" s="390"/>
      <c r="G3441" s="390"/>
      <c r="H3441" s="390"/>
      <c r="I3441" s="390"/>
      <c r="J3441" s="390"/>
    </row>
    <row r="3442" spans="1:10" ht="15.75" customHeight="1">
      <c r="A3442" s="396"/>
      <c r="B3442" s="397"/>
      <c r="C3442" s="362"/>
      <c r="D3442" s="362"/>
      <c r="E3442" s="362"/>
      <c r="F3442" s="390"/>
      <c r="G3442" s="390"/>
      <c r="H3442" s="390"/>
      <c r="I3442" s="390"/>
      <c r="J3442" s="390"/>
    </row>
    <row r="3443" spans="1:10" ht="15.75" customHeight="1">
      <c r="A3443" s="396"/>
      <c r="B3443" s="397"/>
      <c r="C3443" s="362"/>
      <c r="D3443" s="362"/>
      <c r="E3443" s="362"/>
      <c r="F3443" s="390"/>
      <c r="G3443" s="390"/>
      <c r="H3443" s="390"/>
      <c r="I3443" s="390"/>
      <c r="J3443" s="390"/>
    </row>
    <row r="3444" spans="1:10" ht="15.75" customHeight="1">
      <c r="A3444" s="396"/>
      <c r="B3444" s="397"/>
      <c r="C3444" s="362"/>
      <c r="D3444" s="362"/>
      <c r="E3444" s="362"/>
      <c r="F3444" s="390"/>
      <c r="G3444" s="390"/>
      <c r="H3444" s="390"/>
      <c r="I3444" s="390"/>
      <c r="J3444" s="390"/>
    </row>
    <row r="3445" spans="1:10" ht="15.75" customHeight="1">
      <c r="A3445" s="396"/>
      <c r="B3445" s="397"/>
      <c r="C3445" s="362"/>
      <c r="D3445" s="362"/>
      <c r="E3445" s="362"/>
      <c r="F3445" s="390"/>
      <c r="G3445" s="390"/>
      <c r="H3445" s="390"/>
      <c r="I3445" s="390"/>
      <c r="J3445" s="390"/>
    </row>
    <row r="3446" spans="1:10" ht="15.75" customHeight="1">
      <c r="A3446" s="396"/>
      <c r="B3446" s="397"/>
      <c r="C3446" s="362"/>
      <c r="D3446" s="362"/>
      <c r="E3446" s="362"/>
      <c r="F3446" s="390"/>
      <c r="G3446" s="390"/>
      <c r="H3446" s="390"/>
      <c r="I3446" s="390"/>
      <c r="J3446" s="390"/>
    </row>
    <row r="3447" spans="1:10" ht="15.75" customHeight="1">
      <c r="A3447" s="396"/>
      <c r="B3447" s="397"/>
      <c r="C3447" s="362"/>
      <c r="D3447" s="362"/>
      <c r="E3447" s="362"/>
      <c r="F3447" s="390"/>
      <c r="G3447" s="390"/>
      <c r="H3447" s="390"/>
      <c r="I3447" s="390"/>
      <c r="J3447" s="390"/>
    </row>
    <row r="3448" spans="1:10" ht="15.75" customHeight="1">
      <c r="A3448" s="396"/>
      <c r="B3448" s="397"/>
      <c r="C3448" s="362"/>
      <c r="D3448" s="362"/>
      <c r="E3448" s="362"/>
      <c r="F3448" s="390"/>
      <c r="G3448" s="390"/>
      <c r="H3448" s="390"/>
      <c r="I3448" s="390"/>
      <c r="J3448" s="390"/>
    </row>
    <row r="3449" spans="1:10" ht="15.75" customHeight="1">
      <c r="A3449" s="396"/>
      <c r="B3449" s="397"/>
      <c r="C3449" s="362"/>
      <c r="D3449" s="362"/>
      <c r="E3449" s="362"/>
      <c r="F3449" s="390"/>
      <c r="G3449" s="390"/>
      <c r="H3449" s="390"/>
      <c r="I3449" s="390"/>
      <c r="J3449" s="390"/>
    </row>
    <row r="3450" spans="1:10" ht="15.75" customHeight="1">
      <c r="A3450" s="396"/>
      <c r="B3450" s="397"/>
      <c r="C3450" s="362"/>
      <c r="D3450" s="362"/>
      <c r="E3450" s="362"/>
      <c r="F3450" s="390"/>
      <c r="G3450" s="390"/>
      <c r="H3450" s="390"/>
      <c r="I3450" s="390"/>
      <c r="J3450" s="390"/>
    </row>
    <row r="3451" spans="1:10" ht="15.75" customHeight="1">
      <c r="A3451" s="396"/>
      <c r="B3451" s="397"/>
      <c r="C3451" s="362"/>
      <c r="D3451" s="362"/>
      <c r="E3451" s="362"/>
      <c r="F3451" s="390"/>
      <c r="G3451" s="390"/>
      <c r="H3451" s="390"/>
      <c r="I3451" s="390"/>
      <c r="J3451" s="390"/>
    </row>
    <row r="3452" spans="1:10" ht="15.75" customHeight="1">
      <c r="A3452" s="396"/>
      <c r="B3452" s="397"/>
      <c r="C3452" s="362"/>
      <c r="D3452" s="362"/>
      <c r="E3452" s="362"/>
      <c r="F3452" s="390"/>
      <c r="G3452" s="390"/>
      <c r="H3452" s="390"/>
      <c r="I3452" s="390"/>
      <c r="J3452" s="390"/>
    </row>
    <row r="3453" spans="1:10" ht="15.75" customHeight="1">
      <c r="A3453" s="396"/>
      <c r="B3453" s="397"/>
      <c r="C3453" s="362"/>
      <c r="D3453" s="362"/>
      <c r="E3453" s="362"/>
      <c r="F3453" s="390"/>
      <c r="G3453" s="390"/>
      <c r="H3453" s="390"/>
      <c r="I3453" s="390"/>
      <c r="J3453" s="390"/>
    </row>
    <row r="3454" spans="1:10" ht="15.75" customHeight="1">
      <c r="A3454" s="396"/>
      <c r="B3454" s="397"/>
      <c r="C3454" s="362"/>
      <c r="D3454" s="362"/>
      <c r="E3454" s="362"/>
      <c r="F3454" s="390"/>
      <c r="G3454" s="390"/>
      <c r="H3454" s="390"/>
      <c r="I3454" s="390"/>
      <c r="J3454" s="390"/>
    </row>
    <row r="3455" spans="1:10" ht="15.75" customHeight="1">
      <c r="A3455" s="396"/>
      <c r="B3455" s="397"/>
      <c r="C3455" s="362"/>
      <c r="D3455" s="362"/>
      <c r="E3455" s="362"/>
      <c r="F3455" s="390"/>
      <c r="G3455" s="390"/>
      <c r="H3455" s="390"/>
      <c r="I3455" s="390"/>
      <c r="J3455" s="390"/>
    </row>
    <row r="3456" spans="1:10" ht="15.75" customHeight="1">
      <c r="A3456" s="396"/>
      <c r="B3456" s="397"/>
      <c r="C3456" s="362"/>
      <c r="D3456" s="362"/>
      <c r="E3456" s="362"/>
      <c r="F3456" s="390"/>
      <c r="G3456" s="390"/>
      <c r="H3456" s="390"/>
      <c r="I3456" s="390"/>
      <c r="J3456" s="390"/>
    </row>
    <row r="3457" spans="1:10" ht="15.75" customHeight="1">
      <c r="A3457" s="396"/>
      <c r="B3457" s="397"/>
      <c r="C3457" s="362"/>
      <c r="D3457" s="362"/>
      <c r="E3457" s="362"/>
      <c r="F3457" s="390"/>
      <c r="G3457" s="390"/>
      <c r="H3457" s="390"/>
      <c r="I3457" s="390"/>
      <c r="J3457" s="390"/>
    </row>
    <row r="3458" spans="1:10" ht="15.75" customHeight="1">
      <c r="A3458" s="396"/>
      <c r="B3458" s="397"/>
      <c r="C3458" s="362"/>
      <c r="D3458" s="362"/>
      <c r="E3458" s="362"/>
      <c r="F3458" s="390"/>
      <c r="G3458" s="390"/>
      <c r="H3458" s="390"/>
      <c r="I3458" s="390"/>
      <c r="J3458" s="390"/>
    </row>
    <row r="3459" spans="1:10" ht="15.75" customHeight="1">
      <c r="A3459" s="396"/>
      <c r="B3459" s="397"/>
      <c r="C3459" s="362"/>
      <c r="D3459" s="362"/>
      <c r="E3459" s="362"/>
      <c r="F3459" s="390"/>
      <c r="G3459" s="390"/>
      <c r="H3459" s="390"/>
      <c r="I3459" s="390"/>
      <c r="J3459" s="390"/>
    </row>
    <row r="3460" spans="1:10" ht="15.75" customHeight="1">
      <c r="A3460" s="396"/>
      <c r="B3460" s="397"/>
      <c r="C3460" s="362"/>
      <c r="D3460" s="362"/>
      <c r="E3460" s="362"/>
      <c r="F3460" s="390"/>
      <c r="G3460" s="390"/>
      <c r="H3460" s="390"/>
      <c r="I3460" s="390"/>
      <c r="J3460" s="390"/>
    </row>
    <row r="3461" spans="1:10" ht="15.75" customHeight="1">
      <c r="A3461" s="396"/>
      <c r="B3461" s="397"/>
      <c r="C3461" s="362"/>
      <c r="D3461" s="362"/>
      <c r="E3461" s="362"/>
      <c r="F3461" s="390"/>
      <c r="G3461" s="390"/>
      <c r="H3461" s="390"/>
      <c r="I3461" s="390"/>
      <c r="J3461" s="390"/>
    </row>
    <row r="3462" spans="1:10" ht="15.75" customHeight="1">
      <c r="A3462" s="396"/>
      <c r="B3462" s="397"/>
      <c r="C3462" s="362"/>
      <c r="D3462" s="362"/>
      <c r="E3462" s="362"/>
      <c r="F3462" s="390"/>
      <c r="G3462" s="390"/>
      <c r="H3462" s="390"/>
      <c r="I3462" s="390"/>
      <c r="J3462" s="390"/>
    </row>
    <row r="3463" spans="1:10" ht="15.75" customHeight="1">
      <c r="A3463" s="396"/>
      <c r="B3463" s="397"/>
      <c r="C3463" s="362"/>
      <c r="D3463" s="362"/>
      <c r="E3463" s="362"/>
      <c r="F3463" s="390"/>
      <c r="G3463" s="390"/>
      <c r="H3463" s="390"/>
      <c r="I3463" s="390"/>
      <c r="J3463" s="390"/>
    </row>
    <row r="3464" spans="1:10" ht="15.75" customHeight="1">
      <c r="A3464" s="396"/>
      <c r="B3464" s="397"/>
      <c r="C3464" s="362"/>
      <c r="D3464" s="362"/>
      <c r="E3464" s="362"/>
      <c r="F3464" s="390"/>
      <c r="G3464" s="390"/>
      <c r="H3464" s="390"/>
      <c r="I3464" s="390"/>
      <c r="J3464" s="390"/>
    </row>
    <row r="3465" spans="1:10" ht="15.75" customHeight="1">
      <c r="A3465" s="396"/>
      <c r="B3465" s="397"/>
      <c r="C3465" s="362"/>
      <c r="D3465" s="362"/>
      <c r="E3465" s="362"/>
      <c r="F3465" s="390"/>
      <c r="G3465" s="390"/>
      <c r="H3465" s="390"/>
      <c r="I3465" s="390"/>
      <c r="J3465" s="390"/>
    </row>
    <row r="3466" spans="1:10" ht="15.75" customHeight="1">
      <c r="A3466" s="396"/>
      <c r="B3466" s="397"/>
      <c r="C3466" s="362"/>
      <c r="D3466" s="362"/>
      <c r="E3466" s="362"/>
      <c r="F3466" s="390"/>
      <c r="G3466" s="390"/>
      <c r="H3466" s="390"/>
      <c r="I3466" s="390"/>
      <c r="J3466" s="390"/>
    </row>
    <row r="3467" spans="1:10" ht="15.75" customHeight="1">
      <c r="A3467" s="396"/>
      <c r="B3467" s="397"/>
      <c r="C3467" s="362"/>
      <c r="D3467" s="362"/>
      <c r="E3467" s="362"/>
      <c r="F3467" s="390"/>
      <c r="G3467" s="390"/>
      <c r="H3467" s="390"/>
      <c r="I3467" s="390"/>
      <c r="J3467" s="390"/>
    </row>
    <row r="3468" spans="1:10" ht="15.75" customHeight="1">
      <c r="A3468" s="396"/>
      <c r="B3468" s="397"/>
      <c r="C3468" s="362"/>
      <c r="D3468" s="362"/>
      <c r="E3468" s="362"/>
      <c r="F3468" s="390"/>
      <c r="G3468" s="390"/>
      <c r="H3468" s="390"/>
      <c r="I3468" s="390"/>
      <c r="J3468" s="390"/>
    </row>
    <row r="3469" spans="1:10" ht="15.75" customHeight="1">
      <c r="A3469" s="396"/>
      <c r="B3469" s="397"/>
      <c r="C3469" s="362"/>
      <c r="D3469" s="362"/>
      <c r="E3469" s="362"/>
      <c r="F3469" s="390"/>
      <c r="G3469" s="390"/>
      <c r="H3469" s="390"/>
      <c r="I3469" s="390"/>
      <c r="J3469" s="390"/>
    </row>
    <row r="3470" spans="1:10" ht="15.75" customHeight="1">
      <c r="A3470" s="396"/>
      <c r="B3470" s="397"/>
      <c r="C3470" s="362"/>
      <c r="D3470" s="362"/>
      <c r="E3470" s="362"/>
      <c r="F3470" s="390"/>
      <c r="G3470" s="390"/>
      <c r="H3470" s="390"/>
      <c r="I3470" s="390"/>
      <c r="J3470" s="390"/>
    </row>
    <row r="3471" spans="1:10" ht="15.75" customHeight="1">
      <c r="A3471" s="396"/>
      <c r="B3471" s="397"/>
      <c r="C3471" s="362"/>
      <c r="D3471" s="362"/>
      <c r="E3471" s="362"/>
      <c r="F3471" s="390"/>
      <c r="G3471" s="390"/>
      <c r="H3471" s="390"/>
      <c r="I3471" s="390"/>
      <c r="J3471" s="390"/>
    </row>
    <row r="3472" spans="1:10" ht="15.75" customHeight="1">
      <c r="A3472" s="396"/>
      <c r="B3472" s="397"/>
      <c r="C3472" s="362"/>
      <c r="D3472" s="362"/>
      <c r="E3472" s="362"/>
      <c r="F3472" s="390"/>
      <c r="G3472" s="390"/>
      <c r="H3472" s="390"/>
      <c r="I3472" s="390"/>
      <c r="J3472" s="390"/>
    </row>
    <row r="3473" spans="1:10" ht="15.75" customHeight="1">
      <c r="A3473" s="396"/>
      <c r="B3473" s="397"/>
      <c r="C3473" s="362"/>
      <c r="D3473" s="362"/>
      <c r="E3473" s="362"/>
      <c r="F3473" s="390"/>
      <c r="G3473" s="390"/>
      <c r="H3473" s="390"/>
      <c r="I3473" s="390"/>
      <c r="J3473" s="390"/>
    </row>
    <row r="3474" spans="1:10" ht="15.75" customHeight="1">
      <c r="A3474" s="396"/>
      <c r="B3474" s="397"/>
      <c r="C3474" s="362"/>
      <c r="D3474" s="362"/>
      <c r="E3474" s="362"/>
      <c r="F3474" s="390"/>
      <c r="G3474" s="390"/>
      <c r="H3474" s="390"/>
      <c r="I3474" s="390"/>
      <c r="J3474" s="390"/>
    </row>
    <row r="3475" spans="1:10" ht="15.75" customHeight="1">
      <c r="A3475" s="396"/>
      <c r="B3475" s="397"/>
      <c r="C3475" s="362"/>
      <c r="D3475" s="362"/>
      <c r="E3475" s="362"/>
      <c r="F3475" s="390"/>
      <c r="G3475" s="390"/>
      <c r="H3475" s="390"/>
      <c r="I3475" s="390"/>
      <c r="J3475" s="390"/>
    </row>
    <row r="3476" spans="1:10" ht="15.75" customHeight="1">
      <c r="A3476" s="396"/>
      <c r="B3476" s="397"/>
      <c r="C3476" s="362"/>
      <c r="D3476" s="362"/>
      <c r="E3476" s="362"/>
      <c r="F3476" s="390"/>
      <c r="G3476" s="390"/>
      <c r="H3476" s="390"/>
      <c r="I3476" s="390"/>
      <c r="J3476" s="390"/>
    </row>
    <row r="3477" spans="1:10" ht="15.75" customHeight="1">
      <c r="A3477" s="396"/>
      <c r="B3477" s="397"/>
      <c r="C3477" s="362"/>
      <c r="D3477" s="362"/>
      <c r="E3477" s="362"/>
      <c r="F3477" s="390"/>
      <c r="G3477" s="390"/>
      <c r="H3477" s="390"/>
      <c r="I3477" s="390"/>
      <c r="J3477" s="390"/>
    </row>
    <row r="3478" spans="1:10" ht="15.75" customHeight="1">
      <c r="A3478" s="396"/>
      <c r="B3478" s="397"/>
      <c r="C3478" s="362"/>
      <c r="D3478" s="362"/>
      <c r="E3478" s="362"/>
      <c r="F3478" s="390"/>
      <c r="G3478" s="390"/>
      <c r="H3478" s="390"/>
      <c r="I3478" s="390"/>
      <c r="J3478" s="390"/>
    </row>
    <row r="3479" spans="1:10" ht="15.75" customHeight="1">
      <c r="A3479" s="396"/>
      <c r="B3479" s="397"/>
      <c r="C3479" s="362"/>
      <c r="D3479" s="362"/>
      <c r="E3479" s="362"/>
      <c r="F3479" s="390"/>
      <c r="G3479" s="390"/>
      <c r="H3479" s="390"/>
      <c r="I3479" s="390"/>
      <c r="J3479" s="390"/>
    </row>
    <row r="3480" spans="1:10" ht="15.75" customHeight="1">
      <c r="A3480" s="396"/>
      <c r="B3480" s="397"/>
      <c r="C3480" s="362"/>
      <c r="D3480" s="362"/>
      <c r="E3480" s="362"/>
      <c r="F3480" s="390"/>
      <c r="G3480" s="390"/>
      <c r="H3480" s="390"/>
      <c r="I3480" s="390"/>
      <c r="J3480" s="390"/>
    </row>
    <row r="3481" spans="1:10" ht="15.75" customHeight="1">
      <c r="A3481" s="396"/>
      <c r="B3481" s="397"/>
      <c r="C3481" s="362"/>
      <c r="D3481" s="362"/>
      <c r="E3481" s="362"/>
      <c r="F3481" s="390"/>
      <c r="G3481" s="390"/>
      <c r="H3481" s="390"/>
      <c r="I3481" s="390"/>
      <c r="J3481" s="390"/>
    </row>
    <row r="3482" spans="1:10" ht="15.75" customHeight="1">
      <c r="A3482" s="396"/>
      <c r="B3482" s="397"/>
      <c r="C3482" s="362"/>
      <c r="D3482" s="362"/>
      <c r="E3482" s="362"/>
      <c r="F3482" s="390"/>
      <c r="G3482" s="390"/>
      <c r="H3482" s="390"/>
      <c r="I3482" s="390"/>
      <c r="J3482" s="390"/>
    </row>
    <row r="3483" spans="1:10" ht="15.75" customHeight="1">
      <c r="A3483" s="396"/>
      <c r="B3483" s="397"/>
      <c r="C3483" s="362"/>
      <c r="D3483" s="362"/>
      <c r="E3483" s="362"/>
      <c r="F3483" s="390"/>
      <c r="G3483" s="390"/>
      <c r="H3483" s="390"/>
      <c r="I3483" s="390"/>
      <c r="J3483" s="390"/>
    </row>
    <row r="3484" spans="1:10" ht="15.75" customHeight="1">
      <c r="A3484" s="396"/>
      <c r="B3484" s="397"/>
      <c r="C3484" s="362"/>
      <c r="D3484" s="362"/>
      <c r="E3484" s="362"/>
      <c r="F3484" s="390"/>
      <c r="G3484" s="390"/>
      <c r="H3484" s="390"/>
      <c r="I3484" s="390"/>
      <c r="J3484" s="390"/>
    </row>
    <row r="3485" spans="1:10" ht="15.75" customHeight="1">
      <c r="A3485" s="396"/>
      <c r="B3485" s="397"/>
      <c r="C3485" s="362"/>
      <c r="D3485" s="362"/>
      <c r="E3485" s="362"/>
      <c r="F3485" s="390"/>
      <c r="G3485" s="390"/>
      <c r="H3485" s="390"/>
      <c r="I3485" s="390"/>
      <c r="J3485" s="390"/>
    </row>
    <row r="3486" spans="1:10" ht="15.75" customHeight="1">
      <c r="A3486" s="396"/>
      <c r="B3486" s="397"/>
      <c r="C3486" s="362"/>
      <c r="D3486" s="362"/>
      <c r="E3486" s="362"/>
      <c r="F3486" s="390"/>
      <c r="G3486" s="390"/>
      <c r="H3486" s="390"/>
      <c r="I3486" s="390"/>
      <c r="J3486" s="390"/>
    </row>
    <row r="3487" spans="1:10" ht="15.75" customHeight="1">
      <c r="A3487" s="396"/>
      <c r="B3487" s="397"/>
      <c r="C3487" s="362"/>
      <c r="D3487" s="362"/>
      <c r="E3487" s="362"/>
      <c r="F3487" s="390"/>
      <c r="G3487" s="390"/>
      <c r="H3487" s="390"/>
      <c r="I3487" s="390"/>
      <c r="J3487" s="390"/>
    </row>
    <row r="3488" spans="1:10" ht="15.75" customHeight="1">
      <c r="A3488" s="396"/>
      <c r="B3488" s="397"/>
      <c r="C3488" s="362"/>
      <c r="D3488" s="362"/>
      <c r="E3488" s="362"/>
      <c r="F3488" s="390"/>
      <c r="G3488" s="390"/>
      <c r="H3488" s="390"/>
      <c r="I3488" s="390"/>
      <c r="J3488" s="390"/>
    </row>
    <row r="3489" spans="1:10" ht="15.75" customHeight="1">
      <c r="A3489" s="396"/>
      <c r="B3489" s="397"/>
      <c r="C3489" s="362"/>
      <c r="D3489" s="362"/>
      <c r="E3489" s="362"/>
      <c r="F3489" s="390"/>
      <c r="G3489" s="390"/>
      <c r="H3489" s="390"/>
      <c r="I3489" s="390"/>
      <c r="J3489" s="390"/>
    </row>
    <row r="3490" spans="1:10" ht="15.75" customHeight="1">
      <c r="A3490" s="396"/>
      <c r="B3490" s="397"/>
      <c r="C3490" s="362"/>
      <c r="D3490" s="362"/>
      <c r="E3490" s="362"/>
      <c r="F3490" s="390"/>
      <c r="G3490" s="390"/>
      <c r="H3490" s="390"/>
      <c r="I3490" s="390"/>
      <c r="J3490" s="390"/>
    </row>
    <row r="3491" spans="1:10" ht="15.75" customHeight="1">
      <c r="A3491" s="396"/>
      <c r="B3491" s="397"/>
      <c r="C3491" s="362"/>
      <c r="D3491" s="362"/>
      <c r="E3491" s="362"/>
      <c r="F3491" s="390"/>
      <c r="G3491" s="390"/>
      <c r="H3491" s="390"/>
      <c r="I3491" s="390"/>
      <c r="J3491" s="390"/>
    </row>
    <row r="3492" spans="1:10" ht="15.75" customHeight="1">
      <c r="A3492" s="396"/>
      <c r="B3492" s="397"/>
      <c r="C3492" s="362"/>
      <c r="D3492" s="362"/>
      <c r="E3492" s="362"/>
      <c r="F3492" s="390"/>
      <c r="G3492" s="390"/>
      <c r="H3492" s="390"/>
      <c r="I3492" s="390"/>
      <c r="J3492" s="390"/>
    </row>
    <row r="3493" spans="1:10" ht="15.75" customHeight="1">
      <c r="A3493" s="396"/>
      <c r="B3493" s="397"/>
      <c r="C3493" s="362"/>
      <c r="D3493" s="362"/>
      <c r="E3493" s="362"/>
      <c r="F3493" s="390"/>
      <c r="G3493" s="390"/>
      <c r="H3493" s="390"/>
      <c r="I3493" s="390"/>
      <c r="J3493" s="390"/>
    </row>
    <row r="3494" spans="1:10" ht="15.75" customHeight="1">
      <c r="A3494" s="396"/>
      <c r="B3494" s="397"/>
      <c r="C3494" s="362"/>
      <c r="D3494" s="362"/>
      <c r="E3494" s="362"/>
      <c r="F3494" s="390"/>
      <c r="G3494" s="390"/>
      <c r="H3494" s="390"/>
      <c r="I3494" s="390"/>
      <c r="J3494" s="390"/>
    </row>
    <row r="3495" spans="1:10" ht="15.75" customHeight="1">
      <c r="A3495" s="396"/>
      <c r="B3495" s="397"/>
      <c r="C3495" s="362"/>
      <c r="D3495" s="362"/>
      <c r="E3495" s="362"/>
      <c r="F3495" s="390"/>
      <c r="G3495" s="390"/>
      <c r="H3495" s="390"/>
      <c r="I3495" s="390"/>
      <c r="J3495" s="390"/>
    </row>
    <row r="3496" spans="1:10" ht="15.75" customHeight="1">
      <c r="A3496" s="396"/>
      <c r="B3496" s="397"/>
      <c r="C3496" s="362"/>
      <c r="D3496" s="362"/>
      <c r="E3496" s="362"/>
      <c r="F3496" s="390"/>
      <c r="G3496" s="390"/>
      <c r="H3496" s="390"/>
      <c r="I3496" s="390"/>
      <c r="J3496" s="390"/>
    </row>
    <row r="3497" spans="1:10" ht="15.75" customHeight="1">
      <c r="A3497" s="396"/>
      <c r="B3497" s="397"/>
      <c r="C3497" s="362"/>
      <c r="D3497" s="362"/>
      <c r="E3497" s="362"/>
      <c r="F3497" s="390"/>
      <c r="G3497" s="390"/>
      <c r="H3497" s="390"/>
      <c r="I3497" s="390"/>
      <c r="J3497" s="390"/>
    </row>
    <row r="3498" spans="1:10" ht="15.75" customHeight="1">
      <c r="A3498" s="396"/>
      <c r="B3498" s="397"/>
      <c r="C3498" s="362"/>
      <c r="D3498" s="362"/>
      <c r="E3498" s="362"/>
      <c r="F3498" s="390"/>
      <c r="G3498" s="390"/>
      <c r="H3498" s="390"/>
      <c r="I3498" s="390"/>
      <c r="J3498" s="390"/>
    </row>
    <row r="3499" spans="1:10" ht="15.75" customHeight="1">
      <c r="A3499" s="396"/>
      <c r="B3499" s="397"/>
      <c r="C3499" s="362"/>
      <c r="D3499" s="362"/>
      <c r="E3499" s="362"/>
      <c r="F3499" s="390"/>
      <c r="G3499" s="390"/>
      <c r="H3499" s="390"/>
      <c r="I3499" s="390"/>
      <c r="J3499" s="390"/>
    </row>
    <row r="3500" spans="1:10" ht="15.75" customHeight="1">
      <c r="A3500" s="396"/>
      <c r="B3500" s="397"/>
      <c r="C3500" s="362"/>
      <c r="D3500" s="362"/>
      <c r="E3500" s="362"/>
      <c r="F3500" s="390"/>
      <c r="G3500" s="390"/>
      <c r="H3500" s="390"/>
      <c r="I3500" s="390"/>
      <c r="J3500" s="390"/>
    </row>
    <row r="3501" spans="1:10" ht="15.75" customHeight="1">
      <c r="A3501" s="396"/>
      <c r="B3501" s="397"/>
      <c r="C3501" s="362"/>
      <c r="D3501" s="362"/>
      <c r="E3501" s="362"/>
      <c r="F3501" s="390"/>
      <c r="G3501" s="390"/>
      <c r="H3501" s="390"/>
      <c r="I3501" s="390"/>
      <c r="J3501" s="390"/>
    </row>
    <row r="3502" spans="1:10" ht="15.75" customHeight="1">
      <c r="A3502" s="396"/>
      <c r="B3502" s="397"/>
      <c r="C3502" s="362"/>
      <c r="D3502" s="362"/>
      <c r="E3502" s="362"/>
      <c r="F3502" s="390"/>
      <c r="G3502" s="390"/>
      <c r="H3502" s="390"/>
      <c r="I3502" s="390"/>
      <c r="J3502" s="390"/>
    </row>
    <row r="3503" spans="1:10" ht="15.75" customHeight="1">
      <c r="A3503" s="396"/>
      <c r="B3503" s="397"/>
      <c r="C3503" s="362"/>
      <c r="D3503" s="362"/>
      <c r="E3503" s="362"/>
      <c r="F3503" s="390"/>
      <c r="G3503" s="390"/>
      <c r="H3503" s="390"/>
      <c r="I3503" s="390"/>
      <c r="J3503" s="390"/>
    </row>
    <row r="3504" spans="1:10" ht="15.75" customHeight="1">
      <c r="A3504" s="396"/>
      <c r="B3504" s="397"/>
      <c r="C3504" s="362"/>
      <c r="D3504" s="362"/>
      <c r="E3504" s="362"/>
      <c r="F3504" s="390"/>
      <c r="G3504" s="390"/>
      <c r="H3504" s="390"/>
      <c r="I3504" s="390"/>
      <c r="J3504" s="390"/>
    </row>
    <row r="3505" spans="1:10" ht="15.75" customHeight="1">
      <c r="A3505" s="396"/>
      <c r="B3505" s="397"/>
      <c r="C3505" s="362"/>
      <c r="D3505" s="362"/>
      <c r="E3505" s="362"/>
      <c r="F3505" s="390"/>
      <c r="G3505" s="390"/>
      <c r="H3505" s="390"/>
      <c r="I3505" s="390"/>
      <c r="J3505" s="390"/>
    </row>
    <row r="3506" spans="1:10" ht="15.75" customHeight="1">
      <c r="A3506" s="396"/>
      <c r="B3506" s="397"/>
      <c r="C3506" s="362"/>
      <c r="D3506" s="362"/>
      <c r="E3506" s="362"/>
      <c r="F3506" s="390"/>
      <c r="G3506" s="390"/>
      <c r="H3506" s="390"/>
      <c r="I3506" s="390"/>
      <c r="J3506" s="390"/>
    </row>
    <row r="3507" spans="1:10" ht="15.75" customHeight="1">
      <c r="A3507" s="396"/>
      <c r="B3507" s="397"/>
      <c r="C3507" s="362"/>
      <c r="D3507" s="362"/>
      <c r="E3507" s="362"/>
      <c r="F3507" s="390"/>
      <c r="G3507" s="390"/>
      <c r="H3507" s="390"/>
      <c r="I3507" s="390"/>
      <c r="J3507" s="390"/>
    </row>
    <row r="3508" spans="1:10" ht="15.75" customHeight="1">
      <c r="A3508" s="396"/>
      <c r="B3508" s="397"/>
      <c r="C3508" s="362"/>
      <c r="D3508" s="362"/>
      <c r="E3508" s="362"/>
      <c r="F3508" s="390"/>
      <c r="G3508" s="390"/>
      <c r="H3508" s="390"/>
      <c r="I3508" s="390"/>
      <c r="J3508" s="390"/>
    </row>
    <row r="3509" spans="1:10" ht="15.75" customHeight="1">
      <c r="A3509" s="396"/>
      <c r="B3509" s="397"/>
      <c r="C3509" s="362"/>
      <c r="D3509" s="362"/>
      <c r="E3509" s="362"/>
      <c r="F3509" s="390"/>
      <c r="G3509" s="390"/>
      <c r="H3509" s="390"/>
      <c r="I3509" s="390"/>
      <c r="J3509" s="390"/>
    </row>
    <row r="3510" spans="1:10" ht="15.75" customHeight="1">
      <c r="A3510" s="396"/>
      <c r="B3510" s="397"/>
      <c r="C3510" s="362"/>
      <c r="D3510" s="362"/>
      <c r="E3510" s="362"/>
      <c r="F3510" s="390"/>
      <c r="G3510" s="390"/>
      <c r="H3510" s="390"/>
      <c r="I3510" s="390"/>
      <c r="J3510" s="390"/>
    </row>
    <row r="3511" spans="1:10" ht="15.75" customHeight="1">
      <c r="A3511" s="396"/>
      <c r="B3511" s="397"/>
      <c r="C3511" s="362"/>
      <c r="D3511" s="362"/>
      <c r="E3511" s="362"/>
      <c r="F3511" s="390"/>
      <c r="G3511" s="390"/>
      <c r="H3511" s="390"/>
      <c r="I3511" s="390"/>
      <c r="J3511" s="390"/>
    </row>
    <row r="3512" spans="1:10" ht="15.75" customHeight="1">
      <c r="A3512" s="396"/>
      <c r="B3512" s="397"/>
      <c r="C3512" s="362"/>
      <c r="D3512" s="362"/>
      <c r="E3512" s="362"/>
      <c r="F3512" s="390"/>
      <c r="G3512" s="390"/>
      <c r="H3512" s="390"/>
      <c r="I3512" s="390"/>
      <c r="J3512" s="390"/>
    </row>
    <row r="3513" spans="1:10" ht="15.75" customHeight="1">
      <c r="A3513" s="396"/>
      <c r="B3513" s="397"/>
      <c r="C3513" s="362"/>
      <c r="D3513" s="362"/>
      <c r="E3513" s="362"/>
      <c r="F3513" s="390"/>
      <c r="G3513" s="390"/>
      <c r="H3513" s="390"/>
      <c r="I3513" s="390"/>
      <c r="J3513" s="390"/>
    </row>
    <row r="3514" spans="1:10" ht="15.75" customHeight="1">
      <c r="A3514" s="396"/>
      <c r="B3514" s="397"/>
      <c r="C3514" s="362"/>
      <c r="D3514" s="362"/>
      <c r="E3514" s="362"/>
      <c r="F3514" s="390"/>
      <c r="G3514" s="390"/>
      <c r="H3514" s="390"/>
      <c r="I3514" s="390"/>
      <c r="J3514" s="390"/>
    </row>
    <row r="3515" spans="1:10" ht="15.75" customHeight="1">
      <c r="A3515" s="396"/>
      <c r="B3515" s="397"/>
      <c r="C3515" s="362"/>
      <c r="D3515" s="362"/>
      <c r="E3515" s="362"/>
      <c r="F3515" s="390"/>
      <c r="G3515" s="390"/>
      <c r="H3515" s="390"/>
      <c r="I3515" s="390"/>
      <c r="J3515" s="390"/>
    </row>
    <row r="3516" spans="1:10" ht="15.75" customHeight="1">
      <c r="A3516" s="396"/>
      <c r="B3516" s="397"/>
      <c r="C3516" s="362"/>
      <c r="D3516" s="362"/>
      <c r="E3516" s="362"/>
      <c r="F3516" s="390"/>
      <c r="G3516" s="390"/>
      <c r="H3516" s="390"/>
      <c r="I3516" s="390"/>
      <c r="J3516" s="390"/>
    </row>
    <row r="3517" spans="1:10" ht="15.75" customHeight="1">
      <c r="A3517" s="396"/>
      <c r="B3517" s="397"/>
      <c r="C3517" s="362"/>
      <c r="D3517" s="362"/>
      <c r="E3517" s="362"/>
      <c r="F3517" s="390"/>
      <c r="G3517" s="390"/>
      <c r="H3517" s="390"/>
      <c r="I3517" s="390"/>
      <c r="J3517" s="390"/>
    </row>
    <row r="3518" spans="1:10" ht="15.75" customHeight="1">
      <c r="A3518" s="396"/>
      <c r="B3518" s="397"/>
      <c r="C3518" s="362"/>
      <c r="D3518" s="362"/>
      <c r="E3518" s="362"/>
      <c r="F3518" s="390"/>
      <c r="G3518" s="390"/>
      <c r="H3518" s="390"/>
      <c r="I3518" s="390"/>
      <c r="J3518" s="390"/>
    </row>
    <row r="3519" spans="1:10" ht="15.75" customHeight="1">
      <c r="A3519" s="396"/>
      <c r="B3519" s="397"/>
      <c r="C3519" s="362"/>
      <c r="D3519" s="362"/>
      <c r="E3519" s="362"/>
      <c r="F3519" s="390"/>
      <c r="G3519" s="390"/>
      <c r="H3519" s="390"/>
      <c r="I3519" s="390"/>
      <c r="J3519" s="390"/>
    </row>
    <row r="3520" spans="1:10" ht="15.75" customHeight="1">
      <c r="A3520" s="396"/>
      <c r="B3520" s="397"/>
      <c r="C3520" s="362"/>
      <c r="D3520" s="362"/>
      <c r="E3520" s="362"/>
      <c r="F3520" s="390"/>
      <c r="G3520" s="390"/>
      <c r="H3520" s="390"/>
      <c r="I3520" s="390"/>
      <c r="J3520" s="390"/>
    </row>
    <row r="3521" spans="1:10" ht="15.75" customHeight="1">
      <c r="A3521" s="396"/>
      <c r="B3521" s="397"/>
      <c r="C3521" s="362"/>
      <c r="D3521" s="362"/>
      <c r="E3521" s="362"/>
      <c r="F3521" s="390"/>
      <c r="G3521" s="390"/>
      <c r="H3521" s="390"/>
      <c r="I3521" s="390"/>
      <c r="J3521" s="390"/>
    </row>
    <row r="3522" spans="1:10" ht="15.75" customHeight="1">
      <c r="A3522" s="396"/>
      <c r="B3522" s="397"/>
      <c r="C3522" s="362"/>
      <c r="D3522" s="362"/>
      <c r="E3522" s="362"/>
      <c r="F3522" s="390"/>
      <c r="G3522" s="390"/>
      <c r="H3522" s="390"/>
      <c r="I3522" s="390"/>
      <c r="J3522" s="390"/>
    </row>
    <row r="3523" spans="1:10" ht="15.75" customHeight="1">
      <c r="A3523" s="396"/>
      <c r="B3523" s="397"/>
      <c r="C3523" s="362"/>
      <c r="D3523" s="362"/>
      <c r="E3523" s="362"/>
      <c r="F3523" s="390"/>
      <c r="G3523" s="390"/>
      <c r="H3523" s="390"/>
      <c r="I3523" s="390"/>
      <c r="J3523" s="390"/>
    </row>
    <row r="3524" spans="1:10" ht="15.75" customHeight="1">
      <c r="A3524" s="396"/>
      <c r="B3524" s="397"/>
      <c r="C3524" s="362"/>
      <c r="D3524" s="362"/>
      <c r="E3524" s="362"/>
      <c r="F3524" s="390"/>
      <c r="G3524" s="390"/>
      <c r="H3524" s="390"/>
      <c r="I3524" s="390"/>
      <c r="J3524" s="390"/>
    </row>
    <row r="3525" spans="1:10" ht="15.75" customHeight="1">
      <c r="A3525" s="396"/>
      <c r="B3525" s="397"/>
      <c r="C3525" s="362"/>
      <c r="D3525" s="362"/>
      <c r="E3525" s="362"/>
      <c r="F3525" s="390"/>
      <c r="G3525" s="390"/>
      <c r="H3525" s="390"/>
      <c r="I3525" s="390"/>
      <c r="J3525" s="390"/>
    </row>
    <row r="3526" spans="1:10" ht="15.75" customHeight="1">
      <c r="A3526" s="396"/>
      <c r="B3526" s="397"/>
      <c r="C3526" s="362"/>
      <c r="D3526" s="362"/>
      <c r="E3526" s="362"/>
      <c r="F3526" s="390"/>
      <c r="G3526" s="390"/>
      <c r="H3526" s="390"/>
      <c r="I3526" s="390"/>
      <c r="J3526" s="390"/>
    </row>
    <row r="3527" spans="1:10" ht="15.75" customHeight="1">
      <c r="A3527" s="396"/>
      <c r="B3527" s="397"/>
      <c r="C3527" s="362"/>
      <c r="D3527" s="362"/>
      <c r="E3527" s="362"/>
      <c r="F3527" s="390"/>
      <c r="G3527" s="390"/>
      <c r="H3527" s="390"/>
      <c r="I3527" s="390"/>
      <c r="J3527" s="390"/>
    </row>
    <row r="3528" spans="1:10" ht="15.75" customHeight="1">
      <c r="A3528" s="396"/>
      <c r="B3528" s="397"/>
      <c r="C3528" s="362"/>
      <c r="D3528" s="362"/>
      <c r="E3528" s="362"/>
      <c r="F3528" s="390"/>
      <c r="G3528" s="390"/>
      <c r="H3528" s="390"/>
      <c r="I3528" s="390"/>
      <c r="J3528" s="390"/>
    </row>
    <row r="3529" spans="1:10" ht="15.75" customHeight="1">
      <c r="A3529" s="396"/>
      <c r="B3529" s="397"/>
      <c r="C3529" s="362"/>
      <c r="D3529" s="362"/>
      <c r="E3529" s="362"/>
      <c r="F3529" s="390"/>
      <c r="G3529" s="390"/>
      <c r="H3529" s="390"/>
      <c r="I3529" s="390"/>
      <c r="J3529" s="390"/>
    </row>
    <row r="3530" spans="1:10" ht="15.75" customHeight="1">
      <c r="A3530" s="396"/>
      <c r="B3530" s="397"/>
      <c r="C3530" s="362"/>
      <c r="D3530" s="362"/>
      <c r="E3530" s="362"/>
      <c r="F3530" s="390"/>
      <c r="G3530" s="390"/>
      <c r="H3530" s="390"/>
      <c r="I3530" s="390"/>
      <c r="J3530" s="390"/>
    </row>
    <row r="3531" spans="1:10" ht="15.75" customHeight="1">
      <c r="A3531" s="396"/>
      <c r="B3531" s="397"/>
      <c r="C3531" s="362"/>
      <c r="D3531" s="362"/>
      <c r="E3531" s="362"/>
      <c r="F3531" s="390"/>
      <c r="G3531" s="390"/>
      <c r="H3531" s="390"/>
      <c r="I3531" s="390"/>
      <c r="J3531" s="390"/>
    </row>
    <row r="3532" spans="1:10" ht="15.75" customHeight="1">
      <c r="A3532" s="396"/>
      <c r="B3532" s="397"/>
      <c r="C3532" s="362"/>
      <c r="D3532" s="362"/>
      <c r="E3532" s="362"/>
      <c r="F3532" s="390"/>
      <c r="G3532" s="390"/>
      <c r="H3532" s="390"/>
      <c r="I3532" s="390"/>
      <c r="J3532" s="390"/>
    </row>
    <row r="3533" spans="1:10" ht="15.75" customHeight="1">
      <c r="A3533" s="396"/>
      <c r="B3533" s="397"/>
      <c r="C3533" s="362"/>
      <c r="D3533" s="362"/>
      <c r="E3533" s="362"/>
      <c r="F3533" s="390"/>
      <c r="G3533" s="390"/>
      <c r="H3533" s="390"/>
      <c r="I3533" s="390"/>
      <c r="J3533" s="390"/>
    </row>
    <row r="3534" spans="1:10" ht="15.75" customHeight="1">
      <c r="A3534" s="396"/>
      <c r="B3534" s="397"/>
      <c r="C3534" s="362"/>
      <c r="D3534" s="362"/>
      <c r="E3534" s="362"/>
      <c r="F3534" s="390"/>
      <c r="G3534" s="390"/>
      <c r="H3534" s="390"/>
      <c r="I3534" s="390"/>
      <c r="J3534" s="390"/>
    </row>
    <row r="3535" spans="1:10" ht="15.75" customHeight="1">
      <c r="A3535" s="396"/>
      <c r="B3535" s="397"/>
      <c r="C3535" s="362"/>
      <c r="D3535" s="362"/>
      <c r="E3535" s="362"/>
      <c r="F3535" s="390"/>
      <c r="G3535" s="390"/>
      <c r="H3535" s="390"/>
      <c r="I3535" s="390"/>
      <c r="J3535" s="390"/>
    </row>
    <row r="3536" spans="1:10" ht="15.75" customHeight="1">
      <c r="A3536" s="396"/>
      <c r="B3536" s="397"/>
      <c r="C3536" s="362"/>
      <c r="D3536" s="362"/>
      <c r="E3536" s="362"/>
      <c r="F3536" s="390"/>
      <c r="G3536" s="390"/>
      <c r="H3536" s="390"/>
      <c r="I3536" s="390"/>
      <c r="J3536" s="390"/>
    </row>
    <row r="3537" spans="1:10" ht="15.75" customHeight="1">
      <c r="A3537" s="396"/>
      <c r="B3537" s="397"/>
      <c r="C3537" s="362"/>
      <c r="D3537" s="362"/>
      <c r="E3537" s="362"/>
      <c r="F3537" s="390"/>
      <c r="G3537" s="390"/>
      <c r="H3537" s="390"/>
      <c r="I3537" s="390"/>
      <c r="J3537" s="390"/>
    </row>
    <row r="3538" spans="1:10" ht="15.75" customHeight="1">
      <c r="A3538" s="396"/>
      <c r="B3538" s="397"/>
      <c r="C3538" s="362"/>
      <c r="D3538" s="362"/>
      <c r="E3538" s="362"/>
      <c r="F3538" s="390"/>
      <c r="G3538" s="390"/>
      <c r="H3538" s="390"/>
      <c r="I3538" s="390"/>
      <c r="J3538" s="390"/>
    </row>
    <row r="3539" spans="1:10" ht="15.75" customHeight="1">
      <c r="A3539" s="396"/>
      <c r="B3539" s="397"/>
      <c r="C3539" s="362"/>
      <c r="D3539" s="362"/>
      <c r="E3539" s="362"/>
      <c r="F3539" s="390"/>
      <c r="G3539" s="390"/>
      <c r="H3539" s="390"/>
      <c r="I3539" s="390"/>
      <c r="J3539" s="390"/>
    </row>
    <row r="3540" spans="1:10" ht="15.75" customHeight="1">
      <c r="A3540" s="396"/>
      <c r="B3540" s="397"/>
      <c r="C3540" s="362"/>
      <c r="D3540" s="362"/>
      <c r="E3540" s="362"/>
      <c r="F3540" s="390"/>
      <c r="G3540" s="390"/>
      <c r="H3540" s="390"/>
      <c r="I3540" s="390"/>
      <c r="J3540" s="390"/>
    </row>
    <row r="3541" spans="1:10" ht="15.75" customHeight="1">
      <c r="A3541" s="396"/>
      <c r="B3541" s="397"/>
      <c r="C3541" s="362"/>
      <c r="D3541" s="362"/>
      <c r="E3541" s="362"/>
      <c r="F3541" s="390"/>
      <c r="G3541" s="390"/>
      <c r="H3541" s="390"/>
      <c r="I3541" s="390"/>
      <c r="J3541" s="390"/>
    </row>
    <row r="3542" spans="1:10" ht="15.75" customHeight="1">
      <c r="A3542" s="396"/>
      <c r="B3542" s="397"/>
      <c r="C3542" s="362"/>
      <c r="D3542" s="362"/>
      <c r="E3542" s="362"/>
      <c r="F3542" s="390"/>
      <c r="G3542" s="390"/>
      <c r="H3542" s="390"/>
      <c r="I3542" s="390"/>
      <c r="J3542" s="390"/>
    </row>
    <row r="3543" spans="1:10" ht="15.75" customHeight="1">
      <c r="A3543" s="396"/>
      <c r="B3543" s="397"/>
      <c r="C3543" s="362"/>
      <c r="D3543" s="362"/>
      <c r="E3543" s="362"/>
      <c r="F3543" s="390"/>
      <c r="G3543" s="390"/>
      <c r="H3543" s="390"/>
      <c r="I3543" s="390"/>
      <c r="J3543" s="390"/>
    </row>
    <row r="3544" spans="1:10" ht="15.75" customHeight="1">
      <c r="A3544" s="396"/>
      <c r="B3544" s="397"/>
      <c r="C3544" s="362"/>
      <c r="D3544" s="362"/>
      <c r="E3544" s="362"/>
      <c r="F3544" s="390"/>
      <c r="G3544" s="390"/>
      <c r="H3544" s="390"/>
      <c r="I3544" s="390"/>
      <c r="J3544" s="390"/>
    </row>
    <row r="3545" spans="1:10" ht="15.75" customHeight="1">
      <c r="A3545" s="396"/>
      <c r="B3545" s="397"/>
      <c r="C3545" s="362"/>
      <c r="D3545" s="362"/>
      <c r="E3545" s="362"/>
      <c r="F3545" s="390"/>
      <c r="G3545" s="390"/>
      <c r="H3545" s="390"/>
      <c r="I3545" s="390"/>
      <c r="J3545" s="390"/>
    </row>
    <row r="3546" spans="1:10" ht="15.75" customHeight="1">
      <c r="A3546" s="396"/>
      <c r="B3546" s="397"/>
      <c r="C3546" s="362"/>
      <c r="D3546" s="362"/>
      <c r="E3546" s="362"/>
      <c r="F3546" s="390"/>
      <c r="G3546" s="390"/>
      <c r="H3546" s="390"/>
      <c r="I3546" s="390"/>
      <c r="J3546" s="390"/>
    </row>
    <row r="3547" spans="1:10" ht="15.75" customHeight="1">
      <c r="A3547" s="396"/>
      <c r="B3547" s="397"/>
      <c r="C3547" s="362"/>
      <c r="D3547" s="362"/>
      <c r="E3547" s="362"/>
      <c r="F3547" s="390"/>
      <c r="G3547" s="390"/>
      <c r="H3547" s="390"/>
      <c r="I3547" s="390"/>
      <c r="J3547" s="390"/>
    </row>
    <row r="3548" spans="1:10" ht="15.75" customHeight="1">
      <c r="A3548" s="396"/>
      <c r="B3548" s="397"/>
      <c r="C3548" s="362"/>
      <c r="D3548" s="362"/>
      <c r="E3548" s="362"/>
      <c r="F3548" s="390"/>
      <c r="G3548" s="390"/>
      <c r="H3548" s="390"/>
      <c r="I3548" s="390"/>
      <c r="J3548" s="390"/>
    </row>
    <row r="3549" spans="1:10" ht="15.75" customHeight="1">
      <c r="A3549" s="396"/>
      <c r="B3549" s="397"/>
      <c r="C3549" s="362"/>
      <c r="D3549" s="362"/>
      <c r="E3549" s="362"/>
      <c r="F3549" s="390"/>
      <c r="G3549" s="390"/>
      <c r="H3549" s="390"/>
      <c r="I3549" s="390"/>
      <c r="J3549" s="390"/>
    </row>
    <row r="3550" spans="1:10" ht="15.75" customHeight="1">
      <c r="A3550" s="396"/>
      <c r="B3550" s="397"/>
      <c r="C3550" s="362"/>
      <c r="D3550" s="362"/>
      <c r="E3550" s="362"/>
      <c r="F3550" s="390"/>
      <c r="G3550" s="390"/>
      <c r="H3550" s="390"/>
      <c r="I3550" s="390"/>
      <c r="J3550" s="390"/>
    </row>
    <row r="3551" spans="1:10" ht="15.75" customHeight="1">
      <c r="A3551" s="396"/>
      <c r="B3551" s="397"/>
      <c r="C3551" s="362"/>
      <c r="D3551" s="362"/>
      <c r="E3551" s="362"/>
      <c r="F3551" s="390"/>
      <c r="G3551" s="390"/>
      <c r="H3551" s="390"/>
      <c r="I3551" s="390"/>
      <c r="J3551" s="390"/>
    </row>
    <row r="3552" spans="1:10" ht="15.75" customHeight="1">
      <c r="A3552" s="396"/>
      <c r="B3552" s="397"/>
      <c r="C3552" s="362"/>
      <c r="D3552" s="362"/>
      <c r="E3552" s="362"/>
      <c r="F3552" s="390"/>
      <c r="G3552" s="390"/>
      <c r="H3552" s="390"/>
      <c r="I3552" s="390"/>
      <c r="J3552" s="390"/>
    </row>
    <row r="3553" spans="1:10" ht="15.75" customHeight="1">
      <c r="A3553" s="396"/>
      <c r="B3553" s="397"/>
      <c r="C3553" s="362"/>
      <c r="D3553" s="362"/>
      <c r="E3553" s="362"/>
      <c r="F3553" s="390"/>
      <c r="G3553" s="390"/>
      <c r="H3553" s="390"/>
      <c r="I3553" s="390"/>
      <c r="J3553" s="390"/>
    </row>
    <row r="3554" spans="1:10" ht="15.75" customHeight="1">
      <c r="A3554" s="396"/>
      <c r="B3554" s="397"/>
      <c r="C3554" s="362"/>
      <c r="D3554" s="362"/>
      <c r="E3554" s="362"/>
      <c r="F3554" s="390"/>
      <c r="G3554" s="390"/>
      <c r="H3554" s="390"/>
      <c r="I3554" s="390"/>
      <c r="J3554" s="390"/>
    </row>
    <row r="3555" spans="1:10" ht="15.75" customHeight="1">
      <c r="A3555" s="396"/>
      <c r="B3555" s="397"/>
      <c r="C3555" s="362"/>
      <c r="D3555" s="362"/>
      <c r="E3555" s="362"/>
      <c r="F3555" s="390"/>
      <c r="G3555" s="390"/>
      <c r="H3555" s="390"/>
      <c r="I3555" s="390"/>
      <c r="J3555" s="390"/>
    </row>
    <row r="3556" spans="1:10" ht="15.75" customHeight="1">
      <c r="A3556" s="396"/>
      <c r="B3556" s="397"/>
      <c r="C3556" s="362"/>
      <c r="D3556" s="362"/>
      <c r="E3556" s="362"/>
      <c r="F3556" s="390"/>
      <c r="G3556" s="390"/>
      <c r="H3556" s="390"/>
      <c r="I3556" s="390"/>
      <c r="J3556" s="390"/>
    </row>
    <row r="3557" spans="1:10" ht="15.75" customHeight="1">
      <c r="A3557" s="396"/>
      <c r="B3557" s="397"/>
      <c r="C3557" s="362"/>
      <c r="D3557" s="362"/>
      <c r="E3557" s="362"/>
      <c r="F3557" s="390"/>
      <c r="G3557" s="390"/>
      <c r="H3557" s="390"/>
      <c r="I3557" s="390"/>
      <c r="J3557" s="390"/>
    </row>
    <row r="3558" spans="1:10" ht="15.75" customHeight="1">
      <c r="A3558" s="396"/>
      <c r="B3558" s="397"/>
      <c r="C3558" s="362"/>
      <c r="D3558" s="362"/>
      <c r="E3558" s="362"/>
      <c r="F3558" s="390"/>
      <c r="G3558" s="390"/>
      <c r="H3558" s="390"/>
      <c r="I3558" s="390"/>
      <c r="J3558" s="390"/>
    </row>
    <row r="3559" spans="1:10" ht="15.75" customHeight="1">
      <c r="A3559" s="396"/>
      <c r="B3559" s="397"/>
      <c r="C3559" s="362"/>
      <c r="D3559" s="362"/>
      <c r="E3559" s="362"/>
      <c r="F3559" s="390"/>
      <c r="G3559" s="390"/>
      <c r="H3559" s="390"/>
      <c r="I3559" s="390"/>
      <c r="J3559" s="390"/>
    </row>
    <row r="3560" spans="1:10" ht="15.75" customHeight="1">
      <c r="A3560" s="396"/>
      <c r="B3560" s="397"/>
      <c r="C3560" s="362"/>
      <c r="D3560" s="362"/>
      <c r="E3560" s="362"/>
      <c r="F3560" s="390"/>
      <c r="G3560" s="390"/>
      <c r="H3560" s="390"/>
      <c r="I3560" s="390"/>
      <c r="J3560" s="390"/>
    </row>
    <row r="3561" spans="1:10" ht="15.75" customHeight="1">
      <c r="A3561" s="396"/>
      <c r="B3561" s="397"/>
      <c r="C3561" s="362"/>
      <c r="D3561" s="362"/>
      <c r="E3561" s="362"/>
      <c r="F3561" s="390"/>
      <c r="G3561" s="390"/>
      <c r="H3561" s="390"/>
      <c r="I3561" s="390"/>
      <c r="J3561" s="390"/>
    </row>
    <row r="3562" spans="1:10" ht="15.75" customHeight="1">
      <c r="A3562" s="396"/>
      <c r="B3562" s="397"/>
      <c r="C3562" s="362"/>
      <c r="D3562" s="362"/>
      <c r="E3562" s="362"/>
      <c r="F3562" s="390"/>
      <c r="G3562" s="390"/>
      <c r="H3562" s="390"/>
      <c r="I3562" s="390"/>
      <c r="J3562" s="390"/>
    </row>
    <row r="3563" spans="1:10" ht="15.75" customHeight="1">
      <c r="A3563" s="396"/>
      <c r="B3563" s="397"/>
      <c r="C3563" s="362"/>
      <c r="D3563" s="362"/>
      <c r="E3563" s="362"/>
      <c r="F3563" s="390"/>
      <c r="G3563" s="390"/>
      <c r="H3563" s="390"/>
      <c r="I3563" s="390"/>
      <c r="J3563" s="390"/>
    </row>
    <row r="3564" spans="1:10" ht="15.75" customHeight="1">
      <c r="A3564" s="396"/>
      <c r="B3564" s="397"/>
      <c r="C3564" s="362"/>
      <c r="D3564" s="362"/>
      <c r="E3564" s="362"/>
      <c r="F3564" s="390"/>
      <c r="G3564" s="390"/>
      <c r="H3564" s="390"/>
      <c r="I3564" s="390"/>
      <c r="J3564" s="390"/>
    </row>
    <row r="3565" spans="1:10" ht="15.75" customHeight="1">
      <c r="A3565" s="396"/>
      <c r="B3565" s="397"/>
      <c r="C3565" s="362"/>
      <c r="D3565" s="362"/>
      <c r="E3565" s="362"/>
      <c r="F3565" s="390"/>
      <c r="G3565" s="390"/>
      <c r="H3565" s="390"/>
      <c r="I3565" s="390"/>
      <c r="J3565" s="390"/>
    </row>
    <row r="3566" spans="1:10" ht="15.75" customHeight="1">
      <c r="A3566" s="396"/>
      <c r="B3566" s="397"/>
      <c r="C3566" s="362"/>
      <c r="D3566" s="362"/>
      <c r="E3566" s="362"/>
      <c r="F3566" s="390"/>
      <c r="G3566" s="390"/>
      <c r="H3566" s="390"/>
      <c r="I3566" s="390"/>
      <c r="J3566" s="390"/>
    </row>
    <row r="3567" spans="1:10" ht="15.75" customHeight="1">
      <c r="A3567" s="396"/>
      <c r="B3567" s="397"/>
      <c r="C3567" s="362"/>
      <c r="D3567" s="362"/>
      <c r="E3567" s="362"/>
      <c r="F3567" s="390"/>
      <c r="G3567" s="390"/>
      <c r="H3567" s="390"/>
      <c r="I3567" s="390"/>
      <c r="J3567" s="390"/>
    </row>
    <row r="3568" spans="1:10" ht="15.75" customHeight="1">
      <c r="A3568" s="396"/>
      <c r="B3568" s="397"/>
      <c r="C3568" s="362"/>
      <c r="D3568" s="362"/>
      <c r="E3568" s="362"/>
      <c r="F3568" s="390"/>
      <c r="G3568" s="390"/>
      <c r="H3568" s="390"/>
      <c r="I3568" s="390"/>
      <c r="J3568" s="390"/>
    </row>
    <row r="3569" spans="1:10" ht="15.75" customHeight="1">
      <c r="A3569" s="396"/>
      <c r="B3569" s="397"/>
      <c r="C3569" s="362"/>
      <c r="D3569" s="362"/>
      <c r="E3569" s="362"/>
      <c r="F3569" s="390"/>
      <c r="G3569" s="390"/>
      <c r="H3569" s="390"/>
      <c r="I3569" s="390"/>
      <c r="J3569" s="390"/>
    </row>
    <row r="3570" spans="1:10" ht="15.75" customHeight="1">
      <c r="A3570" s="396"/>
      <c r="B3570" s="397"/>
      <c r="C3570" s="362"/>
      <c r="D3570" s="362"/>
      <c r="E3570" s="362"/>
      <c r="F3570" s="390"/>
      <c r="G3570" s="390"/>
      <c r="H3570" s="390"/>
      <c r="I3570" s="390"/>
      <c r="J3570" s="390"/>
    </row>
    <row r="3571" spans="1:10" ht="15.75" customHeight="1">
      <c r="A3571" s="396"/>
      <c r="B3571" s="397"/>
      <c r="C3571" s="362"/>
      <c r="D3571" s="362"/>
      <c r="E3571" s="362"/>
      <c r="F3571" s="390"/>
      <c r="G3571" s="390"/>
      <c r="H3571" s="390"/>
      <c r="I3571" s="390"/>
      <c r="J3571" s="390"/>
    </row>
    <row r="3572" spans="1:10" ht="15.75" customHeight="1">
      <c r="A3572" s="396"/>
      <c r="B3572" s="397"/>
      <c r="C3572" s="362"/>
      <c r="D3572" s="362"/>
      <c r="E3572" s="362"/>
      <c r="F3572" s="390"/>
      <c r="G3572" s="390"/>
      <c r="H3572" s="390"/>
      <c r="I3572" s="390"/>
      <c r="J3572" s="390"/>
    </row>
    <row r="3573" spans="1:10" ht="15.75" customHeight="1">
      <c r="A3573" s="396"/>
      <c r="B3573" s="397"/>
      <c r="C3573" s="362"/>
      <c r="D3573" s="362"/>
      <c r="E3573" s="362"/>
      <c r="F3573" s="390"/>
      <c r="G3573" s="390"/>
      <c r="H3573" s="390"/>
      <c r="I3573" s="390"/>
      <c r="J3573" s="390"/>
    </row>
    <row r="3574" spans="1:10" ht="15.75" customHeight="1">
      <c r="A3574" s="396"/>
      <c r="B3574" s="397"/>
      <c r="C3574" s="362"/>
      <c r="D3574" s="362"/>
      <c r="E3574" s="362"/>
      <c r="F3574" s="390"/>
      <c r="G3574" s="390"/>
      <c r="H3574" s="390"/>
      <c r="I3574" s="390"/>
      <c r="J3574" s="390"/>
    </row>
    <row r="3575" spans="1:10" ht="15.75" customHeight="1">
      <c r="A3575" s="396"/>
      <c r="B3575" s="397"/>
      <c r="C3575" s="362"/>
      <c r="D3575" s="362"/>
      <c r="E3575" s="362"/>
      <c r="F3575" s="390"/>
      <c r="G3575" s="390"/>
      <c r="H3575" s="390"/>
      <c r="I3575" s="390"/>
      <c r="J3575" s="390"/>
    </row>
    <row r="3576" spans="1:10" ht="15.75" customHeight="1">
      <c r="A3576" s="396"/>
      <c r="B3576" s="397"/>
      <c r="C3576" s="362"/>
      <c r="D3576" s="362"/>
      <c r="E3576" s="362"/>
      <c r="F3576" s="390"/>
      <c r="G3576" s="390"/>
      <c r="H3576" s="390"/>
      <c r="I3576" s="390"/>
      <c r="J3576" s="390"/>
    </row>
    <row r="3577" spans="1:10" ht="15.75" customHeight="1">
      <c r="A3577" s="396"/>
      <c r="B3577" s="397"/>
      <c r="C3577" s="362"/>
      <c r="D3577" s="362"/>
      <c r="E3577" s="362"/>
      <c r="F3577" s="390"/>
      <c r="G3577" s="390"/>
      <c r="H3577" s="390"/>
      <c r="I3577" s="390"/>
      <c r="J3577" s="390"/>
    </row>
    <row r="3578" spans="1:10" ht="15.75" customHeight="1">
      <c r="A3578" s="396"/>
      <c r="B3578" s="397"/>
      <c r="C3578" s="362"/>
      <c r="D3578" s="362"/>
      <c r="E3578" s="362"/>
      <c r="F3578" s="390"/>
      <c r="G3578" s="390"/>
      <c r="H3578" s="390"/>
      <c r="I3578" s="390"/>
      <c r="J3578" s="390"/>
    </row>
    <row r="3579" spans="1:10" ht="15.75" customHeight="1">
      <c r="A3579" s="396"/>
      <c r="B3579" s="397"/>
      <c r="C3579" s="362"/>
      <c r="D3579" s="362"/>
      <c r="E3579" s="362"/>
      <c r="F3579" s="390"/>
      <c r="G3579" s="390"/>
      <c r="H3579" s="390"/>
      <c r="I3579" s="390"/>
      <c r="J3579" s="390"/>
    </row>
    <row r="3580" spans="1:10" ht="15.75" customHeight="1">
      <c r="A3580" s="396"/>
      <c r="B3580" s="397"/>
      <c r="C3580" s="362"/>
      <c r="D3580" s="362"/>
      <c r="E3580" s="362"/>
      <c r="F3580" s="390"/>
      <c r="G3580" s="390"/>
      <c r="H3580" s="390"/>
      <c r="I3580" s="390"/>
      <c r="J3580" s="390"/>
    </row>
    <row r="3581" spans="1:10" ht="15.75" customHeight="1">
      <c r="A3581" s="396"/>
      <c r="B3581" s="397"/>
      <c r="C3581" s="362"/>
      <c r="D3581" s="362"/>
      <c r="E3581" s="362"/>
      <c r="F3581" s="390"/>
      <c r="G3581" s="390"/>
      <c r="H3581" s="390"/>
      <c r="I3581" s="390"/>
      <c r="J3581" s="390"/>
    </row>
    <row r="3582" spans="1:10" ht="15.75" customHeight="1">
      <c r="A3582" s="396"/>
      <c r="B3582" s="397"/>
      <c r="C3582" s="362"/>
      <c r="D3582" s="362"/>
      <c r="E3582" s="362"/>
      <c r="F3582" s="390"/>
      <c r="G3582" s="390"/>
      <c r="H3582" s="390"/>
      <c r="I3582" s="390"/>
      <c r="J3582" s="390"/>
    </row>
    <row r="3583" spans="1:10" ht="15.75" customHeight="1">
      <c r="A3583" s="396"/>
      <c r="B3583" s="397"/>
      <c r="C3583" s="362"/>
      <c r="D3583" s="362"/>
      <c r="E3583" s="362"/>
      <c r="F3583" s="390"/>
      <c r="G3583" s="390"/>
      <c r="H3583" s="390"/>
      <c r="I3583" s="390"/>
      <c r="J3583" s="390"/>
    </row>
    <row r="3584" spans="1:10" ht="15.75" customHeight="1">
      <c r="A3584" s="396"/>
      <c r="B3584" s="397"/>
      <c r="C3584" s="362"/>
      <c r="D3584" s="362"/>
      <c r="E3584" s="362"/>
      <c r="F3584" s="390"/>
      <c r="G3584" s="390"/>
      <c r="H3584" s="390"/>
      <c r="I3584" s="390"/>
      <c r="J3584" s="390"/>
    </row>
    <row r="3585" spans="1:10" ht="15.75" customHeight="1">
      <c r="A3585" s="396"/>
      <c r="B3585" s="397"/>
      <c r="C3585" s="362"/>
      <c r="D3585" s="362"/>
      <c r="E3585" s="362"/>
      <c r="F3585" s="390"/>
      <c r="G3585" s="390"/>
      <c r="H3585" s="390"/>
      <c r="I3585" s="390"/>
      <c r="J3585" s="390"/>
    </row>
    <row r="3586" spans="1:10" ht="15.75" customHeight="1">
      <c r="A3586" s="396"/>
      <c r="B3586" s="397"/>
      <c r="C3586" s="362"/>
      <c r="D3586" s="362"/>
      <c r="E3586" s="362"/>
      <c r="F3586" s="390"/>
      <c r="G3586" s="390"/>
      <c r="H3586" s="390"/>
      <c r="I3586" s="390"/>
      <c r="J3586" s="390"/>
    </row>
    <row r="3587" spans="1:10" ht="15.75" customHeight="1">
      <c r="A3587" s="396"/>
      <c r="B3587" s="397"/>
      <c r="C3587" s="362"/>
      <c r="D3587" s="362"/>
      <c r="E3587" s="362"/>
      <c r="F3587" s="390"/>
      <c r="G3587" s="390"/>
      <c r="H3587" s="390"/>
      <c r="I3587" s="390"/>
      <c r="J3587" s="390"/>
    </row>
    <row r="3588" spans="1:10" ht="15.75" customHeight="1">
      <c r="A3588" s="396"/>
      <c r="B3588" s="397"/>
      <c r="C3588" s="362"/>
      <c r="D3588" s="362"/>
      <c r="E3588" s="362"/>
      <c r="F3588" s="390"/>
      <c r="G3588" s="390"/>
      <c r="H3588" s="390"/>
      <c r="I3588" s="390"/>
      <c r="J3588" s="390"/>
    </row>
    <row r="3589" spans="1:10" ht="15.75" customHeight="1">
      <c r="A3589" s="396"/>
      <c r="B3589" s="397"/>
      <c r="C3589" s="362"/>
      <c r="D3589" s="362"/>
      <c r="E3589" s="362"/>
      <c r="F3589" s="390"/>
      <c r="G3589" s="390"/>
      <c r="H3589" s="390"/>
      <c r="I3589" s="390"/>
      <c r="J3589" s="390"/>
    </row>
    <row r="3590" spans="1:10" ht="15.75" customHeight="1">
      <c r="A3590" s="396"/>
      <c r="B3590" s="397"/>
      <c r="C3590" s="362"/>
      <c r="D3590" s="362"/>
      <c r="E3590" s="362"/>
      <c r="F3590" s="390"/>
      <c r="G3590" s="390"/>
      <c r="H3590" s="390"/>
      <c r="I3590" s="390"/>
      <c r="J3590" s="390"/>
    </row>
    <row r="3591" spans="1:10" ht="15.75" customHeight="1">
      <c r="A3591" s="396"/>
      <c r="B3591" s="397"/>
      <c r="C3591" s="362"/>
      <c r="D3591" s="362"/>
      <c r="E3591" s="362"/>
      <c r="F3591" s="390"/>
      <c r="G3591" s="390"/>
      <c r="H3591" s="390"/>
      <c r="I3591" s="390"/>
      <c r="J3591" s="390"/>
    </row>
    <row r="3592" spans="1:10" ht="15.75" customHeight="1">
      <c r="A3592" s="396"/>
      <c r="B3592" s="397"/>
      <c r="C3592" s="362"/>
      <c r="D3592" s="362"/>
      <c r="E3592" s="362"/>
      <c r="F3592" s="390"/>
      <c r="G3592" s="390"/>
      <c r="H3592" s="390"/>
      <c r="I3592" s="390"/>
      <c r="J3592" s="390"/>
    </row>
    <row r="3593" spans="1:10" ht="15.75" customHeight="1">
      <c r="A3593" s="396"/>
      <c r="B3593" s="397"/>
      <c r="C3593" s="362"/>
      <c r="D3593" s="362"/>
      <c r="E3593" s="362"/>
      <c r="F3593" s="390"/>
      <c r="G3593" s="390"/>
      <c r="H3593" s="390"/>
      <c r="I3593" s="390"/>
      <c r="J3593" s="390"/>
    </row>
    <row r="3594" spans="1:10" ht="15.75" customHeight="1">
      <c r="A3594" s="396"/>
      <c r="B3594" s="397"/>
      <c r="C3594" s="362"/>
      <c r="D3594" s="362"/>
      <c r="E3594" s="362"/>
      <c r="F3594" s="390"/>
      <c r="G3594" s="390"/>
      <c r="H3594" s="390"/>
      <c r="I3594" s="390"/>
      <c r="J3594" s="390"/>
    </row>
    <row r="3595" spans="1:10" ht="15.75" customHeight="1">
      <c r="A3595" s="396"/>
      <c r="B3595" s="397"/>
      <c r="C3595" s="362"/>
      <c r="D3595" s="362"/>
      <c r="E3595" s="362"/>
      <c r="F3595" s="390"/>
      <c r="G3595" s="390"/>
      <c r="H3595" s="390"/>
      <c r="I3595" s="390"/>
      <c r="J3595" s="390"/>
    </row>
    <row r="3596" spans="1:10" ht="15.75" customHeight="1">
      <c r="A3596" s="396"/>
      <c r="B3596" s="397"/>
      <c r="C3596" s="362"/>
      <c r="D3596" s="362"/>
      <c r="E3596" s="362"/>
      <c r="F3596" s="390"/>
      <c r="G3596" s="390"/>
      <c r="H3596" s="390"/>
      <c r="I3596" s="390"/>
      <c r="J3596" s="390"/>
    </row>
    <row r="3597" spans="1:10" ht="15.75" customHeight="1">
      <c r="A3597" s="396"/>
      <c r="B3597" s="397"/>
      <c r="C3597" s="362"/>
      <c r="D3597" s="362"/>
      <c r="E3597" s="362"/>
      <c r="F3597" s="390"/>
      <c r="G3597" s="390"/>
      <c r="H3597" s="390"/>
      <c r="I3597" s="390"/>
      <c r="J3597" s="390"/>
    </row>
    <row r="3598" spans="1:10" ht="15.75" customHeight="1">
      <c r="A3598" s="396"/>
      <c r="B3598" s="397"/>
      <c r="C3598" s="362"/>
      <c r="D3598" s="362"/>
      <c r="E3598" s="362"/>
      <c r="F3598" s="390"/>
      <c r="G3598" s="390"/>
      <c r="H3598" s="390"/>
      <c r="I3598" s="390"/>
      <c r="J3598" s="390"/>
    </row>
    <row r="3599" spans="1:10" ht="15.75" customHeight="1">
      <c r="A3599" s="396"/>
      <c r="B3599" s="397"/>
      <c r="C3599" s="362"/>
      <c r="D3599" s="362"/>
      <c r="E3599" s="362"/>
      <c r="F3599" s="390"/>
      <c r="G3599" s="390"/>
      <c r="H3599" s="390"/>
      <c r="I3599" s="390"/>
      <c r="J3599" s="390"/>
    </row>
    <row r="3600" spans="1:10" ht="15.75" customHeight="1">
      <c r="A3600" s="396"/>
      <c r="B3600" s="397"/>
      <c r="C3600" s="362"/>
      <c r="D3600" s="362"/>
      <c r="E3600" s="362"/>
      <c r="F3600" s="390"/>
      <c r="G3600" s="390"/>
      <c r="H3600" s="390"/>
      <c r="I3600" s="390"/>
      <c r="J3600" s="390"/>
    </row>
    <row r="3601" spans="1:10" ht="15.75" customHeight="1">
      <c r="A3601" s="396"/>
      <c r="B3601" s="397"/>
      <c r="C3601" s="362"/>
      <c r="D3601" s="362"/>
      <c r="E3601" s="362"/>
      <c r="F3601" s="390"/>
      <c r="G3601" s="390"/>
      <c r="H3601" s="390"/>
      <c r="I3601" s="390"/>
      <c r="J3601" s="390"/>
    </row>
    <row r="3602" spans="1:10" ht="15.75" customHeight="1">
      <c r="A3602" s="396"/>
      <c r="B3602" s="397"/>
      <c r="C3602" s="362"/>
      <c r="D3602" s="362"/>
      <c r="E3602" s="362"/>
      <c r="F3602" s="390"/>
      <c r="G3602" s="390"/>
      <c r="H3602" s="390"/>
      <c r="I3602" s="390"/>
      <c r="J3602" s="390"/>
    </row>
    <row r="3603" spans="1:10" ht="15.75" customHeight="1">
      <c r="A3603" s="396"/>
      <c r="B3603" s="397"/>
      <c r="C3603" s="362"/>
      <c r="D3603" s="362"/>
      <c r="E3603" s="362"/>
      <c r="F3603" s="390"/>
      <c r="G3603" s="390"/>
      <c r="H3603" s="390"/>
      <c r="I3603" s="390"/>
      <c r="J3603" s="390"/>
    </row>
    <row r="3604" spans="1:10" ht="15.75" customHeight="1">
      <c r="A3604" s="396"/>
      <c r="B3604" s="397"/>
      <c r="C3604" s="362"/>
      <c r="D3604" s="362"/>
      <c r="E3604" s="362"/>
      <c r="F3604" s="390"/>
      <c r="G3604" s="390"/>
      <c r="H3604" s="390"/>
      <c r="I3604" s="390"/>
      <c r="J3604" s="390"/>
    </row>
    <row r="3605" spans="1:10" ht="15.75" customHeight="1">
      <c r="A3605" s="396"/>
      <c r="B3605" s="397"/>
      <c r="C3605" s="362"/>
      <c r="D3605" s="362"/>
      <c r="E3605" s="362"/>
      <c r="F3605" s="390"/>
      <c r="G3605" s="390"/>
      <c r="H3605" s="390"/>
      <c r="I3605" s="390"/>
      <c r="J3605" s="390"/>
    </row>
    <row r="3606" spans="1:10" ht="15.75" customHeight="1">
      <c r="A3606" s="396"/>
      <c r="B3606" s="397"/>
      <c r="C3606" s="362"/>
      <c r="D3606" s="362"/>
      <c r="E3606" s="362"/>
      <c r="F3606" s="390"/>
      <c r="G3606" s="390"/>
      <c r="H3606" s="390"/>
      <c r="I3606" s="390"/>
      <c r="J3606" s="390"/>
    </row>
    <row r="3607" spans="1:10" ht="15.75" customHeight="1">
      <c r="A3607" s="396"/>
      <c r="B3607" s="397"/>
      <c r="C3607" s="362"/>
      <c r="D3607" s="362"/>
      <c r="E3607" s="362"/>
      <c r="F3607" s="390"/>
      <c r="G3607" s="390"/>
      <c r="H3607" s="390"/>
      <c r="I3607" s="390"/>
      <c r="J3607" s="390"/>
    </row>
    <row r="3608" spans="1:10" ht="15.75" customHeight="1">
      <c r="A3608" s="396"/>
      <c r="B3608" s="397"/>
      <c r="C3608" s="362"/>
      <c r="D3608" s="362"/>
      <c r="E3608" s="362"/>
      <c r="F3608" s="390"/>
      <c r="G3608" s="390"/>
      <c r="H3608" s="390"/>
      <c r="I3608" s="390"/>
      <c r="J3608" s="390"/>
    </row>
    <row r="3609" spans="1:10" ht="15.75" customHeight="1">
      <c r="A3609" s="396"/>
      <c r="B3609" s="397"/>
      <c r="C3609" s="362"/>
      <c r="D3609" s="362"/>
      <c r="E3609" s="362"/>
      <c r="F3609" s="390"/>
      <c r="G3609" s="390"/>
      <c r="H3609" s="390"/>
      <c r="I3609" s="390"/>
      <c r="J3609" s="390"/>
    </row>
    <row r="3610" spans="1:10" ht="15.75" customHeight="1">
      <c r="A3610" s="396"/>
      <c r="B3610" s="397"/>
      <c r="C3610" s="362"/>
      <c r="D3610" s="362"/>
      <c r="E3610" s="362"/>
      <c r="F3610" s="390"/>
      <c r="G3610" s="390"/>
      <c r="H3610" s="390"/>
      <c r="I3610" s="390"/>
      <c r="J3610" s="390"/>
    </row>
    <row r="3611" spans="1:10" ht="15.75" customHeight="1">
      <c r="A3611" s="396"/>
      <c r="B3611" s="397"/>
      <c r="C3611" s="362"/>
      <c r="D3611" s="362"/>
      <c r="E3611" s="362"/>
      <c r="F3611" s="390"/>
      <c r="G3611" s="390"/>
      <c r="H3611" s="390"/>
      <c r="I3611" s="390"/>
      <c r="J3611" s="390"/>
    </row>
    <row r="3612" spans="1:10" ht="15.75" customHeight="1">
      <c r="A3612" s="396"/>
      <c r="B3612" s="397"/>
      <c r="C3612" s="362"/>
      <c r="D3612" s="362"/>
      <c r="E3612" s="362"/>
      <c r="F3612" s="390"/>
      <c r="G3612" s="390"/>
      <c r="H3612" s="390"/>
      <c r="I3612" s="390"/>
      <c r="J3612" s="390"/>
    </row>
    <row r="3613" spans="1:10" ht="15.75" customHeight="1">
      <c r="A3613" s="396"/>
      <c r="B3613" s="397"/>
      <c r="C3613" s="362"/>
      <c r="D3613" s="362"/>
      <c r="E3613" s="362"/>
      <c r="F3613" s="390"/>
      <c r="G3613" s="390"/>
      <c r="H3613" s="390"/>
      <c r="I3613" s="390"/>
      <c r="J3613" s="390"/>
    </row>
    <row r="3614" spans="1:10" ht="15.75" customHeight="1">
      <c r="A3614" s="396"/>
      <c r="B3614" s="397"/>
      <c r="C3614" s="362"/>
      <c r="D3614" s="362"/>
      <c r="E3614" s="362"/>
      <c r="F3614" s="390"/>
      <c r="G3614" s="390"/>
      <c r="H3614" s="390"/>
      <c r="I3614" s="390"/>
      <c r="J3614" s="390"/>
    </row>
    <row r="3615" spans="1:10" ht="15.75" customHeight="1">
      <c r="A3615" s="396"/>
      <c r="B3615" s="397"/>
      <c r="C3615" s="362"/>
      <c r="D3615" s="362"/>
      <c r="E3615" s="362"/>
      <c r="F3615" s="390"/>
      <c r="G3615" s="390"/>
      <c r="H3615" s="390"/>
      <c r="I3615" s="390"/>
      <c r="J3615" s="390"/>
    </row>
    <row r="3616" spans="1:10" ht="15.75" customHeight="1">
      <c r="A3616" s="396"/>
      <c r="B3616" s="397"/>
      <c r="C3616" s="362"/>
      <c r="D3616" s="362"/>
      <c r="E3616" s="362"/>
      <c r="F3616" s="390"/>
      <c r="G3616" s="390"/>
      <c r="H3616" s="390"/>
      <c r="I3616" s="390"/>
      <c r="J3616" s="390"/>
    </row>
    <row r="3617" spans="1:10" ht="15.75" customHeight="1">
      <c r="A3617" s="396"/>
      <c r="B3617" s="397"/>
      <c r="C3617" s="362"/>
      <c r="D3617" s="362"/>
      <c r="E3617" s="362"/>
      <c r="F3617" s="390"/>
      <c r="G3617" s="390"/>
      <c r="H3617" s="390"/>
      <c r="I3617" s="390"/>
      <c r="J3617" s="390"/>
    </row>
    <row r="3618" spans="1:10" ht="15.75" customHeight="1">
      <c r="A3618" s="396"/>
      <c r="B3618" s="397"/>
      <c r="C3618" s="362"/>
      <c r="D3618" s="362"/>
      <c r="E3618" s="362"/>
      <c r="F3618" s="390"/>
      <c r="G3618" s="390"/>
      <c r="H3618" s="390"/>
      <c r="I3618" s="390"/>
      <c r="J3618" s="390"/>
    </row>
    <row r="3619" spans="1:10" ht="15.75" customHeight="1">
      <c r="A3619" s="396"/>
      <c r="B3619" s="397"/>
      <c r="C3619" s="362"/>
      <c r="D3619" s="362"/>
      <c r="E3619" s="362"/>
      <c r="F3619" s="390"/>
      <c r="G3619" s="390"/>
      <c r="H3619" s="390"/>
      <c r="I3619" s="390"/>
      <c r="J3619" s="390"/>
    </row>
    <row r="3620" spans="1:10" ht="15.75" customHeight="1">
      <c r="A3620" s="396"/>
      <c r="B3620" s="397"/>
      <c r="C3620" s="362"/>
      <c r="D3620" s="362"/>
      <c r="E3620" s="362"/>
      <c r="F3620" s="390"/>
      <c r="G3620" s="390"/>
      <c r="H3620" s="390"/>
      <c r="I3620" s="390"/>
      <c r="J3620" s="390"/>
    </row>
    <row r="3621" spans="1:10" ht="15.75" customHeight="1">
      <c r="A3621" s="396"/>
      <c r="B3621" s="397"/>
      <c r="C3621" s="362"/>
      <c r="D3621" s="362"/>
      <c r="E3621" s="362"/>
      <c r="F3621" s="390"/>
      <c r="G3621" s="390"/>
      <c r="H3621" s="390"/>
      <c r="I3621" s="390"/>
      <c r="J3621" s="390"/>
    </row>
    <row r="3622" spans="1:10" ht="15.75" customHeight="1">
      <c r="A3622" s="396"/>
      <c r="B3622" s="397"/>
      <c r="C3622" s="362"/>
      <c r="D3622" s="362"/>
      <c r="E3622" s="362"/>
      <c r="F3622" s="390"/>
      <c r="G3622" s="390"/>
      <c r="H3622" s="390"/>
      <c r="I3622" s="390"/>
      <c r="J3622" s="390"/>
    </row>
    <row r="3623" spans="1:10" ht="15.75" customHeight="1">
      <c r="A3623" s="396"/>
      <c r="B3623" s="397"/>
      <c r="C3623" s="362"/>
      <c r="D3623" s="362"/>
      <c r="E3623" s="362"/>
      <c r="F3623" s="390"/>
      <c r="G3623" s="390"/>
      <c r="H3623" s="390"/>
      <c r="I3623" s="390"/>
      <c r="J3623" s="390"/>
    </row>
    <row r="3624" spans="1:10" ht="15.75" customHeight="1">
      <c r="A3624" s="396"/>
      <c r="B3624" s="397"/>
      <c r="C3624" s="362"/>
      <c r="D3624" s="362"/>
      <c r="E3624" s="362"/>
      <c r="F3624" s="390"/>
      <c r="G3624" s="390"/>
      <c r="H3624" s="390"/>
      <c r="I3624" s="390"/>
      <c r="J3624" s="390"/>
    </row>
    <row r="3625" spans="1:10" ht="15.75" customHeight="1">
      <c r="A3625" s="396"/>
      <c r="B3625" s="397"/>
      <c r="C3625" s="362"/>
      <c r="D3625" s="362"/>
      <c r="E3625" s="362"/>
      <c r="F3625" s="390"/>
      <c r="G3625" s="390"/>
      <c r="H3625" s="390"/>
      <c r="I3625" s="390"/>
      <c r="J3625" s="390"/>
    </row>
    <row r="3626" spans="1:10" ht="15.75" customHeight="1">
      <c r="A3626" s="396"/>
      <c r="B3626" s="397"/>
      <c r="C3626" s="362"/>
      <c r="D3626" s="362"/>
      <c r="E3626" s="362"/>
      <c r="F3626" s="390"/>
      <c r="G3626" s="390"/>
      <c r="H3626" s="390"/>
      <c r="I3626" s="390"/>
      <c r="J3626" s="390"/>
    </row>
    <row r="3627" spans="1:10" ht="15.75" customHeight="1">
      <c r="A3627" s="396"/>
      <c r="B3627" s="397"/>
      <c r="C3627" s="362"/>
      <c r="D3627" s="362"/>
      <c r="E3627" s="362"/>
      <c r="F3627" s="390"/>
      <c r="G3627" s="390"/>
      <c r="H3627" s="390"/>
      <c r="I3627" s="390"/>
      <c r="J3627" s="390"/>
    </row>
    <row r="3628" spans="1:10" ht="15.75" customHeight="1">
      <c r="A3628" s="396"/>
      <c r="B3628" s="397"/>
      <c r="C3628" s="362"/>
      <c r="D3628" s="362"/>
      <c r="E3628" s="362"/>
      <c r="F3628" s="390"/>
      <c r="G3628" s="390"/>
      <c r="H3628" s="390"/>
      <c r="I3628" s="390"/>
      <c r="J3628" s="390"/>
    </row>
    <row r="3629" spans="1:10" ht="15.75" customHeight="1">
      <c r="A3629" s="396"/>
      <c r="B3629" s="397"/>
      <c r="C3629" s="362"/>
      <c r="D3629" s="362"/>
      <c r="E3629" s="362"/>
      <c r="F3629" s="390"/>
      <c r="G3629" s="390"/>
      <c r="H3629" s="390"/>
      <c r="I3629" s="390"/>
      <c r="J3629" s="390"/>
    </row>
    <row r="3630" spans="1:10" ht="15.75" customHeight="1">
      <c r="A3630" s="396"/>
      <c r="B3630" s="397"/>
      <c r="C3630" s="362"/>
      <c r="D3630" s="362"/>
      <c r="E3630" s="362"/>
      <c r="F3630" s="390"/>
      <c r="G3630" s="390"/>
      <c r="H3630" s="390"/>
      <c r="I3630" s="390"/>
      <c r="J3630" s="390"/>
    </row>
    <row r="3631" spans="1:10" ht="15.75" customHeight="1">
      <c r="A3631" s="396"/>
      <c r="B3631" s="397"/>
      <c r="C3631" s="362"/>
      <c r="D3631" s="362"/>
      <c r="E3631" s="362"/>
      <c r="F3631" s="390"/>
      <c r="G3631" s="390"/>
      <c r="H3631" s="390"/>
      <c r="I3631" s="390"/>
      <c r="J3631" s="390"/>
    </row>
    <row r="3632" spans="1:10" ht="15.75" customHeight="1">
      <c r="A3632" s="396"/>
      <c r="B3632" s="397"/>
      <c r="C3632" s="362"/>
      <c r="D3632" s="362"/>
      <c r="E3632" s="362"/>
      <c r="F3632" s="390"/>
      <c r="G3632" s="390"/>
      <c r="H3632" s="390"/>
      <c r="I3632" s="390"/>
      <c r="J3632" s="390"/>
    </row>
    <row r="3633" spans="1:10" ht="15.75" customHeight="1">
      <c r="A3633" s="396"/>
      <c r="B3633" s="397"/>
      <c r="C3633" s="362"/>
      <c r="D3633" s="362"/>
      <c r="E3633" s="362"/>
      <c r="F3633" s="390"/>
      <c r="G3633" s="390"/>
      <c r="H3633" s="390"/>
      <c r="I3633" s="390"/>
      <c r="J3633" s="390"/>
    </row>
    <row r="3634" spans="1:10" ht="15.75" customHeight="1">
      <c r="A3634" s="396"/>
      <c r="B3634" s="397"/>
      <c r="C3634" s="362"/>
      <c r="D3634" s="362"/>
      <c r="E3634" s="362"/>
      <c r="F3634" s="390"/>
      <c r="G3634" s="390"/>
      <c r="H3634" s="390"/>
      <c r="I3634" s="390"/>
      <c r="J3634" s="390"/>
    </row>
    <row r="3635" spans="1:10" ht="15.75" customHeight="1">
      <c r="A3635" s="396"/>
      <c r="B3635" s="397"/>
      <c r="C3635" s="362"/>
      <c r="D3635" s="362"/>
      <c r="E3635" s="362"/>
      <c r="F3635" s="390"/>
      <c r="G3635" s="390"/>
      <c r="H3635" s="390"/>
      <c r="I3635" s="390"/>
      <c r="J3635" s="390"/>
    </row>
    <row r="3636" spans="1:10" ht="15.75" customHeight="1">
      <c r="A3636" s="396"/>
      <c r="B3636" s="397"/>
      <c r="C3636" s="362"/>
      <c r="D3636" s="362"/>
      <c r="E3636" s="362"/>
      <c r="F3636" s="390"/>
      <c r="G3636" s="390"/>
      <c r="H3636" s="390"/>
      <c r="I3636" s="390"/>
      <c r="J3636" s="390"/>
    </row>
    <row r="3637" spans="1:10" ht="15.75" customHeight="1">
      <c r="A3637" s="396"/>
      <c r="B3637" s="397"/>
      <c r="C3637" s="362"/>
      <c r="D3637" s="362"/>
      <c r="E3637" s="362"/>
      <c r="F3637" s="390"/>
      <c r="G3637" s="390"/>
      <c r="H3637" s="390"/>
      <c r="I3637" s="390"/>
      <c r="J3637" s="390"/>
    </row>
    <row r="3638" spans="1:10" ht="15.75" customHeight="1">
      <c r="A3638" s="396"/>
      <c r="B3638" s="397"/>
      <c r="C3638" s="362"/>
      <c r="D3638" s="362"/>
      <c r="E3638" s="362"/>
      <c r="F3638" s="390"/>
      <c r="G3638" s="390"/>
      <c r="H3638" s="390"/>
      <c r="I3638" s="390"/>
      <c r="J3638" s="390"/>
    </row>
    <row r="3639" spans="1:10" ht="15.75" customHeight="1">
      <c r="A3639" s="396"/>
      <c r="B3639" s="397"/>
      <c r="C3639" s="362"/>
      <c r="D3639" s="362"/>
      <c r="E3639" s="362"/>
      <c r="F3639" s="390"/>
      <c r="G3639" s="390"/>
      <c r="H3639" s="390"/>
      <c r="I3639" s="390"/>
      <c r="J3639" s="390"/>
    </row>
    <row r="3640" spans="1:10" ht="15.75" customHeight="1">
      <c r="A3640" s="396"/>
      <c r="B3640" s="397"/>
      <c r="C3640" s="362"/>
      <c r="D3640" s="362"/>
      <c r="E3640" s="362"/>
      <c r="F3640" s="390"/>
      <c r="G3640" s="390"/>
      <c r="H3640" s="390"/>
      <c r="I3640" s="390"/>
      <c r="J3640" s="390"/>
    </row>
    <row r="3641" spans="1:10" ht="15.75" customHeight="1">
      <c r="A3641" s="396"/>
      <c r="B3641" s="397"/>
      <c r="C3641" s="362"/>
      <c r="D3641" s="362"/>
      <c r="E3641" s="362"/>
      <c r="F3641" s="390"/>
      <c r="G3641" s="390"/>
      <c r="H3641" s="390"/>
      <c r="I3641" s="390"/>
      <c r="J3641" s="390"/>
    </row>
    <row r="3642" spans="1:10" ht="15.75" customHeight="1">
      <c r="A3642" s="396"/>
      <c r="B3642" s="397"/>
      <c r="C3642" s="362"/>
      <c r="D3642" s="362"/>
      <c r="E3642" s="362"/>
      <c r="F3642" s="390"/>
      <c r="G3642" s="390"/>
      <c r="H3642" s="390"/>
      <c r="I3642" s="390"/>
      <c r="J3642" s="390"/>
    </row>
    <row r="3643" spans="1:10" ht="15.75" customHeight="1">
      <c r="A3643" s="396"/>
      <c r="B3643" s="397"/>
      <c r="C3643" s="362"/>
      <c r="D3643" s="362"/>
      <c r="E3643" s="362"/>
      <c r="F3643" s="390"/>
      <c r="G3643" s="390"/>
      <c r="H3643" s="390"/>
      <c r="I3643" s="390"/>
      <c r="J3643" s="390"/>
    </row>
    <row r="3644" spans="1:10" ht="15.75" customHeight="1">
      <c r="A3644" s="396"/>
      <c r="B3644" s="397"/>
      <c r="C3644" s="362"/>
      <c r="D3644" s="362"/>
      <c r="E3644" s="362"/>
      <c r="F3644" s="390"/>
      <c r="G3644" s="390"/>
      <c r="H3644" s="390"/>
      <c r="I3644" s="390"/>
      <c r="J3644" s="390"/>
    </row>
    <row r="3645" spans="1:10" ht="15.75" customHeight="1">
      <c r="A3645" s="396"/>
      <c r="B3645" s="397"/>
      <c r="C3645" s="362"/>
      <c r="D3645" s="362"/>
      <c r="E3645" s="362"/>
      <c r="F3645" s="390"/>
      <c r="G3645" s="390"/>
      <c r="H3645" s="390"/>
      <c r="I3645" s="390"/>
      <c r="J3645" s="390"/>
    </row>
    <row r="3646" spans="1:10" ht="15.75" customHeight="1">
      <c r="A3646" s="396"/>
      <c r="B3646" s="397"/>
      <c r="C3646" s="362"/>
      <c r="D3646" s="362"/>
      <c r="E3646" s="362"/>
      <c r="F3646" s="390"/>
      <c r="G3646" s="390"/>
      <c r="H3646" s="390"/>
      <c r="I3646" s="390"/>
      <c r="J3646" s="390"/>
    </row>
    <row r="3647" spans="1:10" ht="15.75" customHeight="1">
      <c r="A3647" s="396"/>
      <c r="B3647" s="397"/>
      <c r="C3647" s="362"/>
      <c r="D3647" s="362"/>
      <c r="E3647" s="362"/>
      <c r="F3647" s="390"/>
      <c r="G3647" s="390"/>
      <c r="H3647" s="390"/>
      <c r="I3647" s="390"/>
      <c r="J3647" s="390"/>
    </row>
    <row r="3648" spans="1:10" ht="15.75" customHeight="1">
      <c r="A3648" s="396"/>
      <c r="B3648" s="397"/>
      <c r="C3648" s="362"/>
      <c r="D3648" s="362"/>
      <c r="E3648" s="362"/>
      <c r="F3648" s="390"/>
      <c r="G3648" s="390"/>
      <c r="H3648" s="390"/>
      <c r="I3648" s="390"/>
      <c r="J3648" s="390"/>
    </row>
    <row r="3649" spans="1:10" ht="15.75" customHeight="1">
      <c r="A3649" s="396"/>
      <c r="B3649" s="397"/>
      <c r="C3649" s="362"/>
      <c r="D3649" s="362"/>
      <c r="E3649" s="362"/>
      <c r="F3649" s="390"/>
      <c r="G3649" s="390"/>
      <c r="H3649" s="390"/>
      <c r="I3649" s="390"/>
      <c r="J3649" s="390"/>
    </row>
    <row r="3650" spans="1:10" ht="15.75" customHeight="1">
      <c r="A3650" s="396"/>
      <c r="B3650" s="397"/>
      <c r="C3650" s="362"/>
      <c r="D3650" s="362"/>
      <c r="E3650" s="362"/>
      <c r="F3650" s="390"/>
      <c r="G3650" s="390"/>
      <c r="H3650" s="390"/>
      <c r="I3650" s="390"/>
      <c r="J3650" s="390"/>
    </row>
    <row r="3651" spans="1:10" ht="15.75" customHeight="1">
      <c r="A3651" s="396"/>
      <c r="B3651" s="397"/>
      <c r="C3651" s="362"/>
      <c r="D3651" s="362"/>
      <c r="E3651" s="362"/>
      <c r="F3651" s="390"/>
      <c r="G3651" s="390"/>
      <c r="H3651" s="390"/>
      <c r="I3651" s="390"/>
      <c r="J3651" s="390"/>
    </row>
    <row r="3652" spans="1:10" ht="15.75" customHeight="1">
      <c r="A3652" s="396"/>
      <c r="B3652" s="397"/>
      <c r="C3652" s="362"/>
      <c r="D3652" s="362"/>
      <c r="E3652" s="362"/>
      <c r="F3652" s="390"/>
      <c r="G3652" s="390"/>
      <c r="H3652" s="390"/>
      <c r="I3652" s="390"/>
      <c r="J3652" s="390"/>
    </row>
    <row r="3653" spans="1:10" ht="15.75" customHeight="1">
      <c r="A3653" s="396"/>
      <c r="B3653" s="397"/>
      <c r="C3653" s="362"/>
      <c r="D3653" s="362"/>
      <c r="E3653" s="362"/>
      <c r="F3653" s="390"/>
      <c r="G3653" s="390"/>
      <c r="H3653" s="390"/>
      <c r="I3653" s="390"/>
      <c r="J3653" s="390"/>
    </row>
    <row r="3654" spans="1:10" ht="15.75" customHeight="1">
      <c r="A3654" s="396"/>
      <c r="B3654" s="397"/>
      <c r="C3654" s="362"/>
      <c r="D3654" s="362"/>
      <c r="E3654" s="362"/>
      <c r="F3654" s="390"/>
      <c r="G3654" s="390"/>
      <c r="H3654" s="390"/>
      <c r="I3654" s="390"/>
      <c r="J3654" s="390"/>
    </row>
    <row r="3655" spans="1:10" ht="15.75" customHeight="1">
      <c r="A3655" s="396"/>
      <c r="B3655" s="397"/>
      <c r="C3655" s="362"/>
      <c r="D3655" s="362"/>
      <c r="E3655" s="362"/>
      <c r="F3655" s="390"/>
      <c r="G3655" s="390"/>
      <c r="H3655" s="390"/>
      <c r="I3655" s="390"/>
      <c r="J3655" s="390"/>
    </row>
    <row r="3656" spans="1:10" ht="15.75" customHeight="1">
      <c r="A3656" s="396"/>
      <c r="B3656" s="397"/>
      <c r="C3656" s="362"/>
      <c r="D3656" s="362"/>
      <c r="E3656" s="362"/>
      <c r="F3656" s="390"/>
      <c r="G3656" s="390"/>
      <c r="H3656" s="390"/>
      <c r="I3656" s="390"/>
      <c r="J3656" s="390"/>
    </row>
    <row r="3657" spans="1:10" ht="15.75" customHeight="1">
      <c r="A3657" s="396"/>
      <c r="B3657" s="397"/>
      <c r="C3657" s="362"/>
      <c r="D3657" s="362"/>
      <c r="E3657" s="362"/>
      <c r="F3657" s="390"/>
      <c r="G3657" s="390"/>
      <c r="H3657" s="390"/>
      <c r="I3657" s="390"/>
      <c r="J3657" s="390"/>
    </row>
    <row r="3658" spans="1:10" ht="15.75" customHeight="1">
      <c r="A3658" s="396"/>
      <c r="B3658" s="397"/>
      <c r="C3658" s="362"/>
      <c r="D3658" s="362"/>
      <c r="E3658" s="362"/>
      <c r="F3658" s="390"/>
      <c r="G3658" s="390"/>
      <c r="H3658" s="390"/>
      <c r="I3658" s="390"/>
      <c r="J3658" s="390"/>
    </row>
    <row r="3659" spans="1:10" ht="15.75" customHeight="1">
      <c r="A3659" s="396"/>
      <c r="B3659" s="397"/>
      <c r="C3659" s="362"/>
      <c r="D3659" s="362"/>
      <c r="E3659" s="362"/>
      <c r="F3659" s="390"/>
      <c r="G3659" s="390"/>
      <c r="H3659" s="390"/>
      <c r="I3659" s="390"/>
      <c r="J3659" s="390"/>
    </row>
    <row r="3660" spans="1:10" ht="15.75" customHeight="1">
      <c r="A3660" s="396"/>
      <c r="B3660" s="397"/>
      <c r="C3660" s="362"/>
      <c r="D3660" s="362"/>
      <c r="E3660" s="362"/>
      <c r="F3660" s="390"/>
      <c r="G3660" s="390"/>
      <c r="H3660" s="390"/>
      <c r="I3660" s="390"/>
      <c r="J3660" s="390"/>
    </row>
    <row r="3661" spans="1:10" ht="15.75" customHeight="1">
      <c r="A3661" s="396"/>
      <c r="B3661" s="397"/>
      <c r="C3661" s="362"/>
      <c r="D3661" s="362"/>
      <c r="E3661" s="362"/>
      <c r="F3661" s="390"/>
      <c r="G3661" s="390"/>
      <c r="H3661" s="390"/>
      <c r="I3661" s="390"/>
      <c r="J3661" s="390"/>
    </row>
    <row r="3662" spans="1:10" ht="15.75" customHeight="1">
      <c r="A3662" s="396"/>
      <c r="B3662" s="397"/>
      <c r="C3662" s="362"/>
      <c r="D3662" s="362"/>
      <c r="E3662" s="362"/>
      <c r="F3662" s="390"/>
      <c r="G3662" s="390"/>
      <c r="H3662" s="390"/>
      <c r="I3662" s="390"/>
      <c r="J3662" s="390"/>
    </row>
    <row r="3663" spans="1:10" ht="15.75" customHeight="1">
      <c r="A3663" s="396"/>
      <c r="B3663" s="397"/>
      <c r="C3663" s="362"/>
      <c r="D3663" s="362"/>
      <c r="E3663" s="362"/>
      <c r="F3663" s="390"/>
      <c r="G3663" s="390"/>
      <c r="H3663" s="390"/>
      <c r="I3663" s="390"/>
      <c r="J3663" s="390"/>
    </row>
    <row r="3664" spans="1:10" ht="15.75" customHeight="1">
      <c r="A3664" s="396"/>
      <c r="B3664" s="397"/>
      <c r="C3664" s="362"/>
      <c r="D3664" s="362"/>
      <c r="E3664" s="362"/>
      <c r="F3664" s="390"/>
      <c r="G3664" s="390"/>
      <c r="H3664" s="390"/>
      <c r="I3664" s="390"/>
      <c r="J3664" s="390"/>
    </row>
    <row r="3665" spans="1:10" ht="15.75" customHeight="1">
      <c r="A3665" s="396"/>
      <c r="B3665" s="397"/>
      <c r="C3665" s="362"/>
      <c r="D3665" s="362"/>
      <c r="E3665" s="362"/>
      <c r="F3665" s="390"/>
      <c r="G3665" s="390"/>
      <c r="H3665" s="390"/>
      <c r="I3665" s="390"/>
      <c r="J3665" s="390"/>
    </row>
    <row r="3666" spans="1:10" ht="15.75" customHeight="1">
      <c r="A3666" s="396"/>
      <c r="B3666" s="397"/>
      <c r="C3666" s="362"/>
      <c r="D3666" s="362"/>
      <c r="E3666" s="362"/>
      <c r="F3666" s="390"/>
      <c r="G3666" s="390"/>
      <c r="H3666" s="390"/>
      <c r="I3666" s="390"/>
      <c r="J3666" s="390"/>
    </row>
    <row r="3667" spans="1:10" ht="15.75" customHeight="1">
      <c r="A3667" s="396"/>
      <c r="B3667" s="397"/>
      <c r="C3667" s="362"/>
      <c r="D3667" s="362"/>
      <c r="E3667" s="362"/>
      <c r="F3667" s="390"/>
      <c r="G3667" s="390"/>
      <c r="H3667" s="390"/>
      <c r="I3667" s="390"/>
      <c r="J3667" s="390"/>
    </row>
    <row r="3668" spans="1:10" ht="15.75" customHeight="1">
      <c r="A3668" s="396"/>
      <c r="B3668" s="397"/>
      <c r="C3668" s="362"/>
      <c r="D3668" s="362"/>
      <c r="E3668" s="362"/>
      <c r="F3668" s="390"/>
      <c r="G3668" s="390"/>
      <c r="H3668" s="390"/>
      <c r="I3668" s="390"/>
      <c r="J3668" s="390"/>
    </row>
    <row r="3669" spans="1:10" ht="15.75" customHeight="1">
      <c r="A3669" s="396"/>
      <c r="B3669" s="397"/>
      <c r="C3669" s="362"/>
      <c r="D3669" s="362"/>
      <c r="E3669" s="362"/>
      <c r="F3669" s="390"/>
      <c r="G3669" s="390"/>
      <c r="H3669" s="390"/>
      <c r="I3669" s="390"/>
      <c r="J3669" s="390"/>
    </row>
    <row r="3670" spans="1:10" ht="15.75" customHeight="1">
      <c r="A3670" s="396"/>
      <c r="B3670" s="397"/>
      <c r="C3670" s="362"/>
      <c r="D3670" s="362"/>
      <c r="E3670" s="362"/>
      <c r="F3670" s="390"/>
      <c r="G3670" s="390"/>
      <c r="H3670" s="390"/>
      <c r="I3670" s="390"/>
      <c r="J3670" s="390"/>
    </row>
    <row r="3671" spans="1:10" ht="15.75" customHeight="1">
      <c r="A3671" s="396"/>
      <c r="B3671" s="397"/>
      <c r="C3671" s="362"/>
      <c r="D3671" s="362"/>
      <c r="E3671" s="362"/>
      <c r="F3671" s="390"/>
      <c r="G3671" s="390"/>
      <c r="H3671" s="390"/>
      <c r="I3671" s="390"/>
      <c r="J3671" s="390"/>
    </row>
    <row r="3672" spans="1:10" ht="15.75" customHeight="1">
      <c r="A3672" s="396"/>
      <c r="B3672" s="397"/>
      <c r="C3672" s="362"/>
      <c r="D3672" s="362"/>
      <c r="E3672" s="362"/>
      <c r="F3672" s="390"/>
      <c r="G3672" s="390"/>
      <c r="H3672" s="390"/>
      <c r="I3672" s="390"/>
      <c r="J3672" s="390"/>
    </row>
    <row r="3673" spans="1:10" ht="15.75" customHeight="1">
      <c r="A3673" s="396"/>
      <c r="B3673" s="397"/>
      <c r="C3673" s="362"/>
      <c r="D3673" s="362"/>
      <c r="E3673" s="362"/>
      <c r="F3673" s="390"/>
      <c r="G3673" s="390"/>
      <c r="H3673" s="390"/>
      <c r="I3673" s="390"/>
      <c r="J3673" s="390"/>
    </row>
    <row r="3674" spans="1:10" ht="15.75" customHeight="1">
      <c r="A3674" s="396"/>
      <c r="B3674" s="397"/>
      <c r="C3674" s="362"/>
      <c r="D3674" s="362"/>
      <c r="E3674" s="362"/>
      <c r="F3674" s="390"/>
      <c r="G3674" s="390"/>
      <c r="H3674" s="390"/>
      <c r="I3674" s="390"/>
      <c r="J3674" s="390"/>
    </row>
    <row r="3675" spans="1:10" ht="15.75" customHeight="1">
      <c r="A3675" s="396"/>
      <c r="B3675" s="397"/>
      <c r="C3675" s="362"/>
      <c r="D3675" s="362"/>
      <c r="E3675" s="362"/>
      <c r="F3675" s="390"/>
      <c r="G3675" s="390"/>
      <c r="H3675" s="390"/>
      <c r="I3675" s="390"/>
      <c r="J3675" s="390"/>
    </row>
    <row r="3676" spans="1:10" ht="15.75" customHeight="1">
      <c r="A3676" s="396"/>
      <c r="B3676" s="397"/>
      <c r="C3676" s="362"/>
      <c r="D3676" s="362"/>
      <c r="E3676" s="362"/>
      <c r="F3676" s="390"/>
      <c r="G3676" s="390"/>
      <c r="H3676" s="390"/>
      <c r="I3676" s="390"/>
      <c r="J3676" s="390"/>
    </row>
    <row r="3677" spans="1:10" ht="15.75" customHeight="1">
      <c r="A3677" s="396"/>
      <c r="B3677" s="397"/>
      <c r="C3677" s="362"/>
      <c r="D3677" s="362"/>
      <c r="E3677" s="362"/>
      <c r="F3677" s="390"/>
      <c r="G3677" s="390"/>
      <c r="H3677" s="390"/>
      <c r="I3677" s="390"/>
      <c r="J3677" s="390"/>
    </row>
    <row r="3678" spans="1:10" ht="15.75" customHeight="1">
      <c r="A3678" s="396"/>
      <c r="B3678" s="397"/>
      <c r="C3678" s="362"/>
      <c r="D3678" s="362"/>
      <c r="E3678" s="362"/>
      <c r="F3678" s="390"/>
      <c r="G3678" s="390"/>
      <c r="H3678" s="390"/>
      <c r="I3678" s="390"/>
      <c r="J3678" s="390"/>
    </row>
    <row r="3679" spans="1:10" ht="15.75" customHeight="1">
      <c r="A3679" s="396"/>
      <c r="B3679" s="397"/>
      <c r="C3679" s="362"/>
      <c r="D3679" s="362"/>
      <c r="E3679" s="362"/>
      <c r="F3679" s="390"/>
      <c r="G3679" s="390"/>
      <c r="H3679" s="390"/>
      <c r="I3679" s="390"/>
      <c r="J3679" s="390"/>
    </row>
    <row r="3680" spans="1:10" ht="15.75" customHeight="1">
      <c r="A3680" s="396"/>
      <c r="B3680" s="397"/>
      <c r="C3680" s="362"/>
      <c r="D3680" s="362"/>
      <c r="E3680" s="362"/>
      <c r="F3680" s="390"/>
      <c r="G3680" s="390"/>
      <c r="H3680" s="390"/>
      <c r="I3680" s="390"/>
      <c r="J3680" s="390"/>
    </row>
    <row r="3681" spans="1:10" ht="15.75" customHeight="1">
      <c r="A3681" s="396"/>
      <c r="B3681" s="397"/>
      <c r="C3681" s="362"/>
      <c r="D3681" s="362"/>
      <c r="E3681" s="362"/>
      <c r="F3681" s="390"/>
      <c r="G3681" s="390"/>
      <c r="H3681" s="390"/>
      <c r="I3681" s="390"/>
      <c r="J3681" s="390"/>
    </row>
    <row r="3682" spans="1:10" ht="15.75" customHeight="1">
      <c r="A3682" s="396"/>
      <c r="B3682" s="397"/>
      <c r="C3682" s="362"/>
      <c r="D3682" s="362"/>
      <c r="E3682" s="362"/>
      <c r="F3682" s="390"/>
      <c r="G3682" s="390"/>
      <c r="H3682" s="390"/>
      <c r="I3682" s="390"/>
      <c r="J3682" s="390"/>
    </row>
    <row r="3683" spans="1:10" ht="15.75" customHeight="1">
      <c r="A3683" s="396"/>
      <c r="B3683" s="397"/>
      <c r="C3683" s="362"/>
      <c r="D3683" s="362"/>
      <c r="E3683" s="362"/>
      <c r="F3683" s="390"/>
      <c r="G3683" s="390"/>
      <c r="H3683" s="390"/>
      <c r="I3683" s="390"/>
      <c r="J3683" s="390"/>
    </row>
    <row r="3684" spans="1:10" ht="15.75" customHeight="1">
      <c r="A3684" s="396"/>
      <c r="B3684" s="397"/>
      <c r="C3684" s="362"/>
      <c r="D3684" s="362"/>
      <c r="E3684" s="362"/>
      <c r="F3684" s="390"/>
      <c r="G3684" s="390"/>
      <c r="H3684" s="390"/>
      <c r="I3684" s="390"/>
      <c r="J3684" s="390"/>
    </row>
    <row r="3685" spans="1:10" ht="15.75" customHeight="1">
      <c r="A3685" s="396"/>
      <c r="B3685" s="397"/>
      <c r="C3685" s="362"/>
      <c r="D3685" s="362"/>
      <c r="E3685" s="362"/>
      <c r="F3685" s="390"/>
      <c r="G3685" s="390"/>
      <c r="H3685" s="390"/>
      <c r="I3685" s="390"/>
      <c r="J3685" s="390"/>
    </row>
    <row r="3686" spans="1:10" ht="15.75" customHeight="1">
      <c r="A3686" s="396"/>
      <c r="B3686" s="397"/>
      <c r="C3686" s="362"/>
      <c r="D3686" s="362"/>
      <c r="E3686" s="362"/>
      <c r="F3686" s="390"/>
      <c r="G3686" s="390"/>
      <c r="H3686" s="390"/>
      <c r="I3686" s="390"/>
      <c r="J3686" s="390"/>
    </row>
    <row r="3687" spans="1:10" ht="15.75" customHeight="1">
      <c r="A3687" s="396"/>
      <c r="B3687" s="397"/>
      <c r="C3687" s="362"/>
      <c r="D3687" s="362"/>
      <c r="E3687" s="362"/>
      <c r="F3687" s="390"/>
      <c r="G3687" s="390"/>
      <c r="H3687" s="390"/>
      <c r="I3687" s="390"/>
      <c r="J3687" s="390"/>
    </row>
    <row r="3688" spans="1:10" ht="15.75" customHeight="1">
      <c r="A3688" s="396"/>
      <c r="B3688" s="397"/>
      <c r="C3688" s="362"/>
      <c r="D3688" s="362"/>
      <c r="E3688" s="362"/>
      <c r="F3688" s="390"/>
      <c r="G3688" s="390"/>
      <c r="H3688" s="390"/>
      <c r="I3688" s="390"/>
      <c r="J3688" s="390"/>
    </row>
    <row r="3689" spans="1:10" ht="15.75" customHeight="1">
      <c r="A3689" s="396"/>
      <c r="B3689" s="397"/>
      <c r="C3689" s="362"/>
      <c r="D3689" s="362"/>
      <c r="E3689" s="362"/>
      <c r="F3689" s="390"/>
      <c r="G3689" s="390"/>
      <c r="H3689" s="390"/>
      <c r="I3689" s="390"/>
      <c r="J3689" s="390"/>
    </row>
    <row r="3690" spans="1:10" ht="15.75" customHeight="1">
      <c r="A3690" s="396"/>
      <c r="B3690" s="397"/>
      <c r="C3690" s="362"/>
      <c r="D3690" s="362"/>
      <c r="E3690" s="362"/>
      <c r="F3690" s="390"/>
      <c r="G3690" s="390"/>
      <c r="H3690" s="390"/>
      <c r="I3690" s="390"/>
      <c r="J3690" s="390"/>
    </row>
    <row r="3691" spans="1:10" ht="15.75" customHeight="1">
      <c r="A3691" s="396"/>
      <c r="B3691" s="397"/>
      <c r="C3691" s="362"/>
      <c r="D3691" s="362"/>
      <c r="E3691" s="362"/>
      <c r="F3691" s="390"/>
      <c r="G3691" s="390"/>
      <c r="H3691" s="390"/>
      <c r="I3691" s="390"/>
      <c r="J3691" s="390"/>
    </row>
    <row r="3692" spans="1:10" ht="15.75" customHeight="1">
      <c r="A3692" s="396"/>
      <c r="B3692" s="397"/>
      <c r="C3692" s="362"/>
      <c r="D3692" s="362"/>
      <c r="E3692" s="362"/>
      <c r="F3692" s="390"/>
      <c r="G3692" s="390"/>
      <c r="H3692" s="390"/>
      <c r="I3692" s="390"/>
      <c r="J3692" s="390"/>
    </row>
    <row r="3693" spans="1:10" ht="15.75" customHeight="1">
      <c r="A3693" s="396"/>
      <c r="B3693" s="397"/>
      <c r="C3693" s="362"/>
      <c r="D3693" s="362"/>
      <c r="E3693" s="362"/>
      <c r="F3693" s="390"/>
      <c r="G3693" s="390"/>
      <c r="H3693" s="390"/>
      <c r="I3693" s="390"/>
      <c r="J3693" s="390"/>
    </row>
    <row r="3694" spans="1:10" ht="15.75" customHeight="1">
      <c r="A3694" s="396"/>
      <c r="B3694" s="397"/>
      <c r="C3694" s="362"/>
      <c r="D3694" s="362"/>
      <c r="E3694" s="362"/>
      <c r="F3694" s="390"/>
      <c r="G3694" s="390"/>
      <c r="H3694" s="390"/>
      <c r="I3694" s="390"/>
      <c r="J3694" s="390"/>
    </row>
    <row r="3695" spans="1:10" ht="15.75" customHeight="1">
      <c r="A3695" s="396"/>
      <c r="B3695" s="397"/>
      <c r="C3695" s="362"/>
      <c r="D3695" s="362"/>
      <c r="E3695" s="362"/>
      <c r="F3695" s="390"/>
      <c r="G3695" s="390"/>
      <c r="H3695" s="390"/>
      <c r="I3695" s="390"/>
      <c r="J3695" s="390"/>
    </row>
    <row r="3696" spans="1:10" ht="15.75" customHeight="1">
      <c r="A3696" s="396"/>
      <c r="B3696" s="397"/>
      <c r="C3696" s="362"/>
      <c r="D3696" s="362"/>
      <c r="E3696" s="362"/>
      <c r="F3696" s="390"/>
      <c r="G3696" s="390"/>
      <c r="H3696" s="390"/>
      <c r="I3696" s="390"/>
      <c r="J3696" s="390"/>
    </row>
    <row r="3697" spans="1:10" ht="15.75" customHeight="1">
      <c r="A3697" s="396"/>
      <c r="B3697" s="397"/>
      <c r="C3697" s="362"/>
      <c r="D3697" s="362"/>
      <c r="E3697" s="362"/>
      <c r="F3697" s="390"/>
      <c r="G3697" s="390"/>
      <c r="H3697" s="390"/>
      <c r="I3697" s="390"/>
      <c r="J3697" s="390"/>
    </row>
    <row r="3698" spans="1:10" ht="15.75" customHeight="1">
      <c r="A3698" s="396"/>
      <c r="B3698" s="397"/>
      <c r="C3698" s="362"/>
      <c r="D3698" s="362"/>
      <c r="E3698" s="362"/>
      <c r="F3698" s="390"/>
      <c r="G3698" s="390"/>
      <c r="H3698" s="390"/>
      <c r="I3698" s="390"/>
      <c r="J3698" s="390"/>
    </row>
    <row r="3699" spans="1:10" ht="15.75" customHeight="1">
      <c r="A3699" s="396"/>
      <c r="B3699" s="397"/>
      <c r="C3699" s="362"/>
      <c r="D3699" s="362"/>
      <c r="E3699" s="362"/>
      <c r="F3699" s="390"/>
      <c r="G3699" s="390"/>
      <c r="H3699" s="390"/>
      <c r="I3699" s="390"/>
      <c r="J3699" s="390"/>
    </row>
    <row r="3700" spans="1:10" ht="15.75" customHeight="1">
      <c r="A3700" s="396"/>
      <c r="B3700" s="397"/>
      <c r="C3700" s="362"/>
      <c r="D3700" s="362"/>
      <c r="E3700" s="362"/>
      <c r="F3700" s="390"/>
      <c r="G3700" s="390"/>
      <c r="H3700" s="390"/>
      <c r="I3700" s="390"/>
      <c r="J3700" s="390"/>
    </row>
    <row r="3701" spans="1:10" ht="15.75" customHeight="1">
      <c r="A3701" s="396"/>
      <c r="B3701" s="397"/>
      <c r="C3701" s="362"/>
      <c r="D3701" s="362"/>
      <c r="E3701" s="362"/>
      <c r="F3701" s="390"/>
      <c r="G3701" s="390"/>
      <c r="H3701" s="390"/>
      <c r="I3701" s="390"/>
      <c r="J3701" s="390"/>
    </row>
    <row r="3702" spans="1:10" ht="15.75" customHeight="1">
      <c r="A3702" s="396"/>
      <c r="B3702" s="397"/>
      <c r="C3702" s="362"/>
      <c r="D3702" s="362"/>
      <c r="E3702" s="362"/>
      <c r="F3702" s="390"/>
      <c r="G3702" s="390"/>
      <c r="H3702" s="390"/>
      <c r="I3702" s="390"/>
      <c r="J3702" s="390"/>
    </row>
    <row r="3703" spans="1:10" ht="15.75" customHeight="1">
      <c r="A3703" s="396"/>
      <c r="B3703" s="397"/>
      <c r="C3703" s="362"/>
      <c r="D3703" s="362"/>
      <c r="E3703" s="362"/>
      <c r="F3703" s="390"/>
      <c r="G3703" s="390"/>
      <c r="H3703" s="390"/>
      <c r="I3703" s="390"/>
      <c r="J3703" s="390"/>
    </row>
    <row r="3704" spans="1:10" ht="15.75" customHeight="1">
      <c r="A3704" s="396"/>
      <c r="B3704" s="397"/>
      <c r="C3704" s="362"/>
      <c r="D3704" s="362"/>
      <c r="E3704" s="362"/>
      <c r="F3704" s="390"/>
      <c r="G3704" s="390"/>
      <c r="H3704" s="390"/>
      <c r="I3704" s="390"/>
      <c r="J3704" s="390"/>
    </row>
    <row r="3705" spans="1:10" ht="15.75" customHeight="1">
      <c r="A3705" s="396"/>
      <c r="B3705" s="397"/>
      <c r="C3705" s="362"/>
      <c r="D3705" s="362"/>
      <c r="E3705" s="362"/>
      <c r="F3705" s="390"/>
      <c r="G3705" s="390"/>
      <c r="H3705" s="390"/>
      <c r="I3705" s="390"/>
      <c r="J3705" s="390"/>
    </row>
    <row r="3706" spans="1:10" ht="15.75" customHeight="1">
      <c r="A3706" s="396"/>
      <c r="B3706" s="397"/>
      <c r="C3706" s="362"/>
      <c r="D3706" s="362"/>
      <c r="E3706" s="362"/>
      <c r="F3706" s="390"/>
      <c r="G3706" s="390"/>
      <c r="H3706" s="390"/>
      <c r="I3706" s="390"/>
      <c r="J3706" s="390"/>
    </row>
    <row r="3707" spans="1:10" ht="15.75" customHeight="1">
      <c r="A3707" s="396"/>
      <c r="B3707" s="397"/>
      <c r="C3707" s="362"/>
      <c r="D3707" s="362"/>
      <c r="E3707" s="362"/>
      <c r="F3707" s="390"/>
      <c r="G3707" s="390"/>
      <c r="H3707" s="390"/>
      <c r="I3707" s="390"/>
      <c r="J3707" s="390"/>
    </row>
    <row r="3708" spans="1:10" ht="15.75" customHeight="1">
      <c r="A3708" s="396"/>
      <c r="B3708" s="397"/>
      <c r="C3708" s="362"/>
      <c r="D3708" s="362"/>
      <c r="E3708" s="362"/>
      <c r="F3708" s="390"/>
      <c r="G3708" s="390"/>
      <c r="H3708" s="390"/>
      <c r="I3708" s="390"/>
      <c r="J3708" s="390"/>
    </row>
    <row r="3709" spans="1:10" ht="15.75" customHeight="1">
      <c r="A3709" s="396"/>
      <c r="B3709" s="397"/>
      <c r="C3709" s="362"/>
      <c r="D3709" s="362"/>
      <c r="E3709" s="362"/>
      <c r="F3709" s="390"/>
      <c r="G3709" s="390"/>
      <c r="H3709" s="390"/>
      <c r="I3709" s="390"/>
      <c r="J3709" s="390"/>
    </row>
    <row r="3710" spans="1:10" ht="15.75" customHeight="1">
      <c r="A3710" s="396"/>
      <c r="B3710" s="397"/>
      <c r="C3710" s="362"/>
      <c r="D3710" s="362"/>
      <c r="E3710" s="362"/>
      <c r="F3710" s="390"/>
      <c r="G3710" s="390"/>
      <c r="H3710" s="390"/>
      <c r="I3710" s="390"/>
      <c r="J3710" s="390"/>
    </row>
    <row r="3711" spans="1:10" ht="15.75" customHeight="1">
      <c r="A3711" s="396"/>
      <c r="B3711" s="397"/>
      <c r="C3711" s="362"/>
      <c r="D3711" s="362"/>
      <c r="E3711" s="362"/>
      <c r="F3711" s="390"/>
      <c r="G3711" s="390"/>
      <c r="H3711" s="390"/>
      <c r="I3711" s="390"/>
      <c r="J3711" s="390"/>
    </row>
    <row r="3712" spans="1:10" ht="15.75" customHeight="1">
      <c r="A3712" s="396"/>
      <c r="B3712" s="397"/>
      <c r="C3712" s="362"/>
      <c r="D3712" s="362"/>
      <c r="E3712" s="362"/>
      <c r="F3712" s="390"/>
      <c r="G3712" s="390"/>
      <c r="H3712" s="390"/>
      <c r="I3712" s="390"/>
      <c r="J3712" s="390"/>
    </row>
    <row r="3713" spans="1:10" ht="15.75" customHeight="1">
      <c r="A3713" s="396"/>
      <c r="B3713" s="397"/>
      <c r="C3713" s="362"/>
      <c r="D3713" s="362"/>
      <c r="E3713" s="362"/>
      <c r="F3713" s="390"/>
      <c r="G3713" s="390"/>
      <c r="H3713" s="390"/>
      <c r="I3713" s="390"/>
      <c r="J3713" s="390"/>
    </row>
    <row r="3714" spans="1:10" ht="15.75" customHeight="1">
      <c r="A3714" s="396"/>
      <c r="B3714" s="397"/>
      <c r="C3714" s="362"/>
      <c r="D3714" s="362"/>
      <c r="E3714" s="362"/>
      <c r="F3714" s="390"/>
      <c r="G3714" s="390"/>
      <c r="H3714" s="390"/>
      <c r="I3714" s="390"/>
      <c r="J3714" s="390"/>
    </row>
    <row r="3715" spans="1:10" ht="15.75" customHeight="1">
      <c r="A3715" s="396"/>
      <c r="B3715" s="397"/>
      <c r="C3715" s="362"/>
      <c r="D3715" s="362"/>
      <c r="E3715" s="362"/>
      <c r="F3715" s="390"/>
      <c r="G3715" s="390"/>
      <c r="H3715" s="390"/>
      <c r="I3715" s="390"/>
      <c r="J3715" s="390"/>
    </row>
    <row r="3716" spans="1:10" ht="15.75" customHeight="1">
      <c r="A3716" s="396"/>
      <c r="B3716" s="397"/>
      <c r="C3716" s="362"/>
      <c r="D3716" s="362"/>
      <c r="E3716" s="362"/>
      <c r="F3716" s="390"/>
      <c r="G3716" s="390"/>
      <c r="H3716" s="390"/>
      <c r="I3716" s="390"/>
      <c r="J3716" s="390"/>
    </row>
    <row r="3717" spans="1:10" ht="15.75" customHeight="1">
      <c r="A3717" s="396"/>
      <c r="B3717" s="397"/>
      <c r="C3717" s="362"/>
      <c r="D3717" s="362"/>
      <c r="E3717" s="362"/>
      <c r="F3717" s="390"/>
      <c r="G3717" s="390"/>
      <c r="H3717" s="390"/>
      <c r="I3717" s="390"/>
      <c r="J3717" s="390"/>
    </row>
    <row r="3718" spans="1:10" ht="15.75" customHeight="1">
      <c r="A3718" s="396"/>
      <c r="B3718" s="397"/>
      <c r="C3718" s="362"/>
      <c r="D3718" s="362"/>
      <c r="E3718" s="362"/>
      <c r="F3718" s="390"/>
      <c r="G3718" s="390"/>
      <c r="H3718" s="390"/>
      <c r="I3718" s="390"/>
      <c r="J3718" s="390"/>
    </row>
    <row r="3719" spans="1:10" ht="15.75" customHeight="1">
      <c r="A3719" s="396"/>
      <c r="B3719" s="397"/>
      <c r="C3719" s="362"/>
      <c r="D3719" s="362"/>
      <c r="E3719" s="362"/>
      <c r="F3719" s="390"/>
      <c r="G3719" s="390"/>
      <c r="H3719" s="390"/>
      <c r="I3719" s="390"/>
      <c r="J3719" s="390"/>
    </row>
    <row r="3720" spans="1:10" ht="15.75" customHeight="1">
      <c r="A3720" s="396"/>
      <c r="B3720" s="397"/>
      <c r="C3720" s="362"/>
      <c r="D3720" s="362"/>
      <c r="E3720" s="362"/>
      <c r="F3720" s="390"/>
      <c r="G3720" s="390"/>
      <c r="H3720" s="390"/>
      <c r="I3720" s="390"/>
      <c r="J3720" s="390"/>
    </row>
    <row r="3721" spans="1:10" ht="15.75" customHeight="1">
      <c r="A3721" s="396"/>
      <c r="B3721" s="397"/>
      <c r="C3721" s="362"/>
      <c r="D3721" s="362"/>
      <c r="E3721" s="362"/>
      <c r="F3721" s="390"/>
      <c r="G3721" s="390"/>
      <c r="H3721" s="390"/>
      <c r="I3721" s="390"/>
      <c r="J3721" s="390"/>
    </row>
    <row r="3722" spans="1:10" ht="15.75" customHeight="1">
      <c r="A3722" s="396"/>
      <c r="B3722" s="397"/>
      <c r="C3722" s="362"/>
      <c r="D3722" s="362"/>
      <c r="E3722" s="362"/>
      <c r="F3722" s="390"/>
      <c r="G3722" s="390"/>
      <c r="H3722" s="390"/>
      <c r="I3722" s="390"/>
      <c r="J3722" s="390"/>
    </row>
    <row r="3723" spans="1:10" ht="15.75" customHeight="1">
      <c r="A3723" s="396"/>
      <c r="B3723" s="397"/>
      <c r="C3723" s="362"/>
      <c r="D3723" s="362"/>
      <c r="E3723" s="362"/>
      <c r="F3723" s="390"/>
      <c r="G3723" s="390"/>
      <c r="H3723" s="390"/>
      <c r="I3723" s="390"/>
      <c r="J3723" s="390"/>
    </row>
    <row r="3724" spans="1:10" ht="15.75" customHeight="1">
      <c r="A3724" s="396"/>
      <c r="B3724" s="397"/>
      <c r="C3724" s="362"/>
      <c r="D3724" s="362"/>
      <c r="E3724" s="362"/>
      <c r="F3724" s="390"/>
      <c r="G3724" s="390"/>
      <c r="H3724" s="390"/>
      <c r="I3724" s="390"/>
      <c r="J3724" s="390"/>
    </row>
    <row r="3725" spans="1:10" ht="15.75" customHeight="1">
      <c r="A3725" s="396"/>
      <c r="B3725" s="397"/>
      <c r="C3725" s="362"/>
      <c r="D3725" s="362"/>
      <c r="E3725" s="362"/>
      <c r="F3725" s="390"/>
      <c r="G3725" s="390"/>
      <c r="H3725" s="390"/>
      <c r="I3725" s="390"/>
      <c r="J3725" s="390"/>
    </row>
    <row r="3726" spans="1:10" ht="15.75" customHeight="1">
      <c r="A3726" s="396"/>
      <c r="B3726" s="397"/>
      <c r="C3726" s="362"/>
      <c r="D3726" s="362"/>
      <c r="E3726" s="362"/>
      <c r="F3726" s="390"/>
      <c r="G3726" s="390"/>
      <c r="H3726" s="390"/>
      <c r="I3726" s="390"/>
      <c r="J3726" s="390"/>
    </row>
    <row r="3727" spans="1:10" ht="15.75" customHeight="1">
      <c r="A3727" s="396"/>
      <c r="B3727" s="397"/>
      <c r="C3727" s="362"/>
      <c r="D3727" s="362"/>
      <c r="E3727" s="362"/>
      <c r="F3727" s="390"/>
      <c r="G3727" s="390"/>
      <c r="H3727" s="390"/>
      <c r="I3727" s="390"/>
      <c r="J3727" s="390"/>
    </row>
    <row r="3728" spans="1:10" ht="15.75" customHeight="1">
      <c r="A3728" s="396"/>
      <c r="B3728" s="397"/>
      <c r="C3728" s="362"/>
      <c r="D3728" s="362"/>
      <c r="E3728" s="362"/>
      <c r="F3728" s="390"/>
      <c r="G3728" s="390"/>
      <c r="H3728" s="390"/>
      <c r="I3728" s="390"/>
      <c r="J3728" s="390"/>
    </row>
    <row r="3729" spans="1:10" ht="15.75" customHeight="1">
      <c r="A3729" s="396"/>
      <c r="B3729" s="397"/>
      <c r="C3729" s="362"/>
      <c r="D3729" s="362"/>
      <c r="E3729" s="362"/>
      <c r="F3729" s="390"/>
      <c r="G3729" s="390"/>
      <c r="H3729" s="390"/>
      <c r="I3729" s="390"/>
      <c r="J3729" s="390"/>
    </row>
    <row r="3730" spans="1:10" ht="15.75" customHeight="1">
      <c r="A3730" s="396"/>
      <c r="B3730" s="397"/>
      <c r="C3730" s="362"/>
      <c r="D3730" s="362"/>
      <c r="E3730" s="362"/>
      <c r="F3730" s="390"/>
      <c r="G3730" s="390"/>
      <c r="H3730" s="390"/>
      <c r="I3730" s="390"/>
      <c r="J3730" s="390"/>
    </row>
    <row r="3731" spans="1:10" ht="15.75" customHeight="1">
      <c r="A3731" s="396"/>
      <c r="B3731" s="397"/>
      <c r="C3731" s="362"/>
      <c r="D3731" s="362"/>
      <c r="E3731" s="362"/>
      <c r="F3731" s="390"/>
      <c r="G3731" s="390"/>
      <c r="H3731" s="390"/>
      <c r="I3731" s="390"/>
      <c r="J3731" s="390"/>
    </row>
    <row r="3732" spans="1:10" ht="15.75" customHeight="1">
      <c r="A3732" s="396"/>
      <c r="B3732" s="397"/>
      <c r="C3732" s="362"/>
      <c r="D3732" s="362"/>
      <c r="E3732" s="362"/>
      <c r="F3732" s="390"/>
      <c r="G3732" s="390"/>
      <c r="H3732" s="390"/>
      <c r="I3732" s="390"/>
      <c r="J3732" s="390"/>
    </row>
    <row r="3733" spans="1:10" ht="15.75" customHeight="1">
      <c r="A3733" s="396"/>
      <c r="B3733" s="397"/>
      <c r="C3733" s="362"/>
      <c r="D3733" s="362"/>
      <c r="E3733" s="362"/>
      <c r="F3733" s="390"/>
      <c r="G3733" s="390"/>
      <c r="H3733" s="390"/>
      <c r="I3733" s="390"/>
      <c r="J3733" s="390"/>
    </row>
    <row r="3734" spans="1:10" ht="15.75" customHeight="1">
      <c r="A3734" s="396"/>
      <c r="B3734" s="397"/>
      <c r="C3734" s="362"/>
      <c r="D3734" s="362"/>
      <c r="E3734" s="362"/>
      <c r="F3734" s="390"/>
      <c r="G3734" s="390"/>
      <c r="H3734" s="390"/>
      <c r="I3734" s="390"/>
      <c r="J3734" s="390"/>
    </row>
    <row r="3735" spans="1:10" ht="15.75" customHeight="1">
      <c r="A3735" s="396"/>
      <c r="B3735" s="397"/>
      <c r="C3735" s="362"/>
      <c r="D3735" s="362"/>
      <c r="E3735" s="362"/>
      <c r="F3735" s="390"/>
      <c r="G3735" s="390"/>
      <c r="H3735" s="390"/>
      <c r="I3735" s="390"/>
      <c r="J3735" s="390"/>
    </row>
    <row r="3736" spans="1:10" ht="15.75" customHeight="1">
      <c r="A3736" s="396"/>
      <c r="B3736" s="397"/>
      <c r="C3736" s="362"/>
      <c r="D3736" s="362"/>
      <c r="E3736" s="362"/>
      <c r="F3736" s="390"/>
      <c r="G3736" s="390"/>
      <c r="H3736" s="390"/>
      <c r="I3736" s="390"/>
      <c r="J3736" s="390"/>
    </row>
    <row r="3737" spans="1:10" ht="15.75" customHeight="1">
      <c r="A3737" s="396"/>
      <c r="B3737" s="397"/>
      <c r="C3737" s="362"/>
      <c r="D3737" s="362"/>
      <c r="E3737" s="362"/>
      <c r="F3737" s="390"/>
      <c r="G3737" s="390"/>
      <c r="H3737" s="390"/>
      <c r="I3737" s="390"/>
      <c r="J3737" s="390"/>
    </row>
    <row r="3738" spans="1:10" ht="15.75" customHeight="1">
      <c r="A3738" s="396"/>
      <c r="B3738" s="397"/>
      <c r="C3738" s="362"/>
      <c r="D3738" s="362"/>
      <c r="E3738" s="362"/>
      <c r="F3738" s="390"/>
      <c r="G3738" s="390"/>
      <c r="H3738" s="390"/>
      <c r="I3738" s="390"/>
      <c r="J3738" s="390"/>
    </row>
    <row r="3739" spans="1:10" ht="15.75" customHeight="1">
      <c r="A3739" s="396"/>
      <c r="B3739" s="397"/>
      <c r="C3739" s="362"/>
      <c r="D3739" s="362"/>
      <c r="E3739" s="362"/>
      <c r="F3739" s="390"/>
      <c r="G3739" s="390"/>
      <c r="H3739" s="390"/>
      <c r="I3739" s="390"/>
      <c r="J3739" s="390"/>
    </row>
    <row r="3740" spans="1:10" ht="15.75" customHeight="1">
      <c r="A3740" s="396"/>
      <c r="B3740" s="397"/>
      <c r="C3740" s="362"/>
      <c r="D3740" s="362"/>
      <c r="E3740" s="362"/>
      <c r="F3740" s="390"/>
      <c r="G3740" s="390"/>
      <c r="H3740" s="390"/>
      <c r="I3740" s="390"/>
      <c r="J3740" s="390"/>
    </row>
    <row r="3741" spans="1:10" ht="15.75" customHeight="1">
      <c r="A3741" s="396"/>
      <c r="B3741" s="397"/>
      <c r="C3741" s="362"/>
      <c r="D3741" s="362"/>
      <c r="E3741" s="362"/>
      <c r="F3741" s="390"/>
      <c r="G3741" s="390"/>
      <c r="H3741" s="390"/>
      <c r="I3741" s="390"/>
      <c r="J3741" s="390"/>
    </row>
    <row r="3742" spans="1:10" ht="15.75" customHeight="1">
      <c r="A3742" s="396"/>
      <c r="B3742" s="397"/>
      <c r="C3742" s="362"/>
      <c r="D3742" s="362"/>
      <c r="E3742" s="362"/>
      <c r="F3742" s="390"/>
      <c r="G3742" s="390"/>
      <c r="H3742" s="390"/>
      <c r="I3742" s="390"/>
      <c r="J3742" s="390"/>
    </row>
    <row r="3743" spans="1:10" ht="15.75" customHeight="1">
      <c r="A3743" s="396"/>
      <c r="B3743" s="397"/>
      <c r="C3743" s="362"/>
      <c r="D3743" s="362"/>
      <c r="E3743" s="362"/>
      <c r="F3743" s="390"/>
      <c r="G3743" s="390"/>
      <c r="H3743" s="390"/>
      <c r="I3743" s="390"/>
      <c r="J3743" s="390"/>
    </row>
    <row r="3744" spans="1:10" ht="15.75" customHeight="1">
      <c r="A3744" s="396"/>
      <c r="B3744" s="397"/>
      <c r="C3744" s="362"/>
      <c r="D3744" s="362"/>
      <c r="E3744" s="362"/>
      <c r="F3744" s="390"/>
      <c r="G3744" s="390"/>
      <c r="H3744" s="390"/>
      <c r="I3744" s="390"/>
      <c r="J3744" s="390"/>
    </row>
    <row r="3745" spans="1:10" ht="15.75" customHeight="1">
      <c r="A3745" s="396"/>
      <c r="B3745" s="397"/>
      <c r="C3745" s="362"/>
      <c r="D3745" s="362"/>
      <c r="E3745" s="362"/>
      <c r="F3745" s="390"/>
      <c r="G3745" s="390"/>
      <c r="H3745" s="390"/>
      <c r="I3745" s="390"/>
      <c r="J3745" s="390"/>
    </row>
    <row r="3746" spans="1:10" ht="15.75" customHeight="1">
      <c r="A3746" s="396"/>
      <c r="B3746" s="397"/>
      <c r="C3746" s="362"/>
      <c r="D3746" s="362"/>
      <c r="E3746" s="362"/>
      <c r="F3746" s="390"/>
      <c r="G3746" s="390"/>
      <c r="H3746" s="390"/>
      <c r="I3746" s="390"/>
      <c r="J3746" s="390"/>
    </row>
    <row r="3747" spans="1:10" ht="15.75" customHeight="1">
      <c r="A3747" s="396"/>
      <c r="B3747" s="397"/>
      <c r="C3747" s="362"/>
      <c r="D3747" s="362"/>
      <c r="E3747" s="362"/>
      <c r="F3747" s="390"/>
      <c r="G3747" s="390"/>
      <c r="H3747" s="390"/>
      <c r="I3747" s="390"/>
      <c r="J3747" s="390"/>
    </row>
    <row r="3748" spans="1:10" ht="15.75" customHeight="1">
      <c r="A3748" s="396"/>
      <c r="B3748" s="397"/>
      <c r="C3748" s="362"/>
      <c r="D3748" s="362"/>
      <c r="E3748" s="362"/>
      <c r="F3748" s="390"/>
      <c r="G3748" s="390"/>
      <c r="H3748" s="390"/>
      <c r="I3748" s="390"/>
      <c r="J3748" s="390"/>
    </row>
    <row r="3749" spans="1:10" ht="15.75" customHeight="1">
      <c r="A3749" s="396"/>
      <c r="B3749" s="397"/>
      <c r="C3749" s="362"/>
      <c r="D3749" s="362"/>
      <c r="E3749" s="362"/>
      <c r="F3749" s="390"/>
      <c r="G3749" s="390"/>
      <c r="H3749" s="390"/>
      <c r="I3749" s="390"/>
      <c r="J3749" s="390"/>
    </row>
    <row r="3750" spans="1:10" ht="15.75" customHeight="1">
      <c r="A3750" s="396"/>
      <c r="B3750" s="397"/>
      <c r="C3750" s="362"/>
      <c r="D3750" s="362"/>
      <c r="E3750" s="362"/>
      <c r="F3750" s="390"/>
      <c r="G3750" s="390"/>
      <c r="H3750" s="390"/>
      <c r="I3750" s="390"/>
      <c r="J3750" s="390"/>
    </row>
    <row r="3751" spans="1:10" ht="15.75" customHeight="1">
      <c r="A3751" s="396"/>
      <c r="B3751" s="397"/>
      <c r="C3751" s="362"/>
      <c r="D3751" s="362"/>
      <c r="E3751" s="362"/>
      <c r="F3751" s="390"/>
      <c r="G3751" s="390"/>
      <c r="H3751" s="390"/>
      <c r="I3751" s="390"/>
      <c r="J3751" s="390"/>
    </row>
    <row r="3752" spans="1:10" ht="15.75" customHeight="1">
      <c r="A3752" s="396"/>
      <c r="B3752" s="397"/>
      <c r="C3752" s="362"/>
      <c r="D3752" s="362"/>
      <c r="E3752" s="362"/>
      <c r="F3752" s="390"/>
      <c r="G3752" s="390"/>
      <c r="H3752" s="390"/>
      <c r="I3752" s="390"/>
      <c r="J3752" s="390"/>
    </row>
    <row r="3753" spans="1:10" ht="15.75" customHeight="1">
      <c r="A3753" s="396"/>
      <c r="B3753" s="397"/>
      <c r="C3753" s="362"/>
      <c r="D3753" s="362"/>
      <c r="E3753" s="362"/>
      <c r="F3753" s="390"/>
      <c r="G3753" s="390"/>
      <c r="H3753" s="390"/>
      <c r="I3753" s="390"/>
      <c r="J3753" s="390"/>
    </row>
    <row r="3754" spans="1:10" ht="15.75" customHeight="1">
      <c r="A3754" s="396"/>
      <c r="B3754" s="397"/>
      <c r="C3754" s="362"/>
      <c r="D3754" s="362"/>
      <c r="E3754" s="362"/>
      <c r="F3754" s="390"/>
      <c r="G3754" s="390"/>
      <c r="H3754" s="390"/>
      <c r="I3754" s="390"/>
      <c r="J3754" s="390"/>
    </row>
    <row r="3755" spans="1:10" ht="15.75" customHeight="1">
      <c r="A3755" s="396"/>
      <c r="B3755" s="397"/>
      <c r="C3755" s="362"/>
      <c r="D3755" s="362"/>
      <c r="E3755" s="362"/>
      <c r="F3755" s="390"/>
      <c r="G3755" s="390"/>
      <c r="H3755" s="390"/>
      <c r="I3755" s="390"/>
      <c r="J3755" s="390"/>
    </row>
    <row r="3756" spans="1:10" ht="15.75" customHeight="1">
      <c r="A3756" s="396"/>
      <c r="B3756" s="397"/>
      <c r="C3756" s="362"/>
      <c r="D3756" s="362"/>
      <c r="E3756" s="362"/>
      <c r="F3756" s="390"/>
      <c r="G3756" s="390"/>
      <c r="H3756" s="390"/>
      <c r="I3756" s="390"/>
      <c r="J3756" s="390"/>
    </row>
    <row r="3757" spans="1:10" ht="15.75" customHeight="1">
      <c r="A3757" s="396"/>
      <c r="B3757" s="397"/>
      <c r="C3757" s="362"/>
      <c r="D3757" s="362"/>
      <c r="E3757" s="362"/>
      <c r="F3757" s="390"/>
      <c r="G3757" s="390"/>
      <c r="H3757" s="390"/>
      <c r="I3757" s="390"/>
      <c r="J3757" s="390"/>
    </row>
    <row r="3758" spans="1:10" ht="15.75" customHeight="1">
      <c r="A3758" s="396"/>
      <c r="B3758" s="397"/>
      <c r="C3758" s="362"/>
      <c r="D3758" s="362"/>
      <c r="E3758" s="362"/>
      <c r="F3758" s="390"/>
      <c r="G3758" s="390"/>
      <c r="H3758" s="390"/>
      <c r="I3758" s="390"/>
      <c r="J3758" s="390"/>
    </row>
    <row r="3759" spans="1:10" ht="15.75" customHeight="1">
      <c r="A3759" s="396"/>
      <c r="B3759" s="397"/>
      <c r="C3759" s="362"/>
      <c r="D3759" s="362"/>
      <c r="E3759" s="362"/>
      <c r="F3759" s="390"/>
      <c r="G3759" s="390"/>
      <c r="H3759" s="390"/>
      <c r="I3759" s="390"/>
      <c r="J3759" s="390"/>
    </row>
    <row r="3760" spans="1:10" ht="15.75" customHeight="1">
      <c r="A3760" s="396"/>
      <c r="B3760" s="397"/>
      <c r="C3760" s="362"/>
      <c r="D3760" s="362"/>
      <c r="E3760" s="362"/>
      <c r="F3760" s="390"/>
      <c r="G3760" s="390"/>
      <c r="H3760" s="390"/>
      <c r="I3760" s="390"/>
      <c r="J3760" s="390"/>
    </row>
    <row r="3761" spans="1:10" ht="15.75" customHeight="1">
      <c r="A3761" s="396"/>
      <c r="B3761" s="397"/>
      <c r="C3761" s="362"/>
      <c r="D3761" s="362"/>
      <c r="E3761" s="362"/>
      <c r="F3761" s="390"/>
      <c r="G3761" s="390"/>
      <c r="H3761" s="390"/>
      <c r="I3761" s="390"/>
      <c r="J3761" s="390"/>
    </row>
    <row r="3762" spans="1:10" ht="15.75" customHeight="1">
      <c r="A3762" s="396"/>
      <c r="B3762" s="397"/>
      <c r="C3762" s="362"/>
      <c r="D3762" s="362"/>
      <c r="E3762" s="362"/>
      <c r="F3762" s="390"/>
      <c r="G3762" s="390"/>
      <c r="H3762" s="390"/>
      <c r="I3762" s="390"/>
      <c r="J3762" s="390"/>
    </row>
    <row r="3763" spans="1:10" ht="15.75" customHeight="1">
      <c r="A3763" s="396"/>
      <c r="B3763" s="397"/>
      <c r="C3763" s="362"/>
      <c r="D3763" s="362"/>
      <c r="E3763" s="362"/>
      <c r="F3763" s="390"/>
      <c r="G3763" s="390"/>
      <c r="H3763" s="390"/>
      <c r="I3763" s="390"/>
      <c r="J3763" s="390"/>
    </row>
    <row r="3764" spans="1:10" ht="15.75" customHeight="1">
      <c r="A3764" s="396"/>
      <c r="B3764" s="397"/>
      <c r="C3764" s="362"/>
      <c r="D3764" s="362"/>
      <c r="E3764" s="362"/>
      <c r="F3764" s="390"/>
      <c r="G3764" s="390"/>
      <c r="H3764" s="390"/>
      <c r="I3764" s="390"/>
      <c r="J3764" s="390"/>
    </row>
    <row r="3765" spans="1:10" ht="15.75" customHeight="1">
      <c r="A3765" s="396"/>
      <c r="B3765" s="397"/>
      <c r="C3765" s="362"/>
      <c r="D3765" s="362"/>
      <c r="E3765" s="362"/>
      <c r="F3765" s="390"/>
      <c r="G3765" s="390"/>
      <c r="H3765" s="390"/>
      <c r="I3765" s="390"/>
      <c r="J3765" s="390"/>
    </row>
    <row r="3766" spans="1:10" ht="15.75" customHeight="1">
      <c r="A3766" s="396"/>
      <c r="B3766" s="397"/>
      <c r="C3766" s="362"/>
      <c r="D3766" s="362"/>
      <c r="E3766" s="362"/>
      <c r="F3766" s="390"/>
      <c r="G3766" s="390"/>
      <c r="H3766" s="390"/>
      <c r="I3766" s="390"/>
      <c r="J3766" s="390"/>
    </row>
    <row r="3767" spans="1:10" ht="15.75" customHeight="1">
      <c r="A3767" s="396"/>
      <c r="B3767" s="397"/>
      <c r="C3767" s="362"/>
      <c r="D3767" s="362"/>
      <c r="E3767" s="362"/>
      <c r="F3767" s="390"/>
      <c r="G3767" s="390"/>
      <c r="H3767" s="390"/>
      <c r="I3767" s="390"/>
      <c r="J3767" s="390"/>
    </row>
    <row r="3768" spans="1:10" ht="15.75" customHeight="1">
      <c r="A3768" s="396"/>
      <c r="B3768" s="397"/>
      <c r="C3768" s="362"/>
      <c r="D3768" s="362"/>
      <c r="E3768" s="362"/>
      <c r="F3768" s="390"/>
      <c r="G3768" s="390"/>
      <c r="H3768" s="390"/>
      <c r="I3768" s="390"/>
      <c r="J3768" s="390"/>
    </row>
    <row r="3769" spans="1:10" ht="15.75" customHeight="1">
      <c r="A3769" s="396"/>
      <c r="B3769" s="397"/>
      <c r="C3769" s="362"/>
      <c r="D3769" s="362"/>
      <c r="E3769" s="362"/>
      <c r="F3769" s="390"/>
      <c r="G3769" s="390"/>
      <c r="H3769" s="390"/>
      <c r="I3769" s="390"/>
      <c r="J3769" s="390"/>
    </row>
    <row r="3770" spans="1:10" ht="15.75" customHeight="1">
      <c r="A3770" s="396"/>
      <c r="B3770" s="397"/>
      <c r="C3770" s="362"/>
      <c r="D3770" s="362"/>
      <c r="E3770" s="362"/>
      <c r="F3770" s="390"/>
      <c r="G3770" s="390"/>
      <c r="H3770" s="390"/>
      <c r="I3770" s="390"/>
      <c r="J3770" s="390"/>
    </row>
    <row r="3771" spans="1:10" ht="15.75" customHeight="1">
      <c r="A3771" s="396"/>
      <c r="B3771" s="397"/>
      <c r="C3771" s="362"/>
      <c r="D3771" s="362"/>
      <c r="E3771" s="362"/>
      <c r="F3771" s="390"/>
      <c r="G3771" s="390"/>
      <c r="H3771" s="390"/>
      <c r="I3771" s="390"/>
      <c r="J3771" s="390"/>
    </row>
    <row r="3772" spans="1:10" ht="15.75" customHeight="1">
      <c r="A3772" s="396"/>
      <c r="B3772" s="397"/>
      <c r="C3772" s="362"/>
      <c r="D3772" s="362"/>
      <c r="E3772" s="362"/>
      <c r="F3772" s="390"/>
      <c r="G3772" s="390"/>
      <c r="H3772" s="390"/>
      <c r="I3772" s="390"/>
      <c r="J3772" s="390"/>
    </row>
    <row r="3773" spans="1:10" ht="15.75" customHeight="1">
      <c r="A3773" s="396"/>
      <c r="B3773" s="397"/>
      <c r="C3773" s="362"/>
      <c r="D3773" s="362"/>
      <c r="E3773" s="362"/>
      <c r="F3773" s="390"/>
      <c r="G3773" s="390"/>
      <c r="H3773" s="390"/>
      <c r="I3773" s="390"/>
      <c r="J3773" s="390"/>
    </row>
    <row r="3774" spans="1:10" ht="15.75" customHeight="1">
      <c r="A3774" s="396"/>
      <c r="B3774" s="397"/>
      <c r="C3774" s="362"/>
      <c r="D3774" s="362"/>
      <c r="E3774" s="362"/>
      <c r="F3774" s="390"/>
      <c r="G3774" s="390"/>
      <c r="H3774" s="390"/>
      <c r="I3774" s="390"/>
      <c r="J3774" s="390"/>
    </row>
    <row r="3775" spans="1:10" ht="15.75" customHeight="1">
      <c r="A3775" s="396"/>
      <c r="B3775" s="397"/>
      <c r="C3775" s="362"/>
      <c r="D3775" s="362"/>
      <c r="E3775" s="362"/>
      <c r="F3775" s="390"/>
      <c r="G3775" s="390"/>
      <c r="H3775" s="390"/>
      <c r="I3775" s="390"/>
      <c r="J3775" s="390"/>
    </row>
    <row r="3776" spans="1:10" ht="15.75" customHeight="1">
      <c r="A3776" s="396"/>
      <c r="B3776" s="397"/>
      <c r="C3776" s="362"/>
      <c r="D3776" s="362"/>
      <c r="E3776" s="362"/>
      <c r="F3776" s="390"/>
      <c r="G3776" s="390"/>
      <c r="H3776" s="390"/>
      <c r="I3776" s="390"/>
      <c r="J3776" s="390"/>
    </row>
    <row r="3777" spans="1:10" ht="15.75" customHeight="1">
      <c r="A3777" s="396"/>
      <c r="B3777" s="397"/>
      <c r="C3777" s="362"/>
      <c r="D3777" s="362"/>
      <c r="E3777" s="362"/>
      <c r="F3777" s="390"/>
      <c r="G3777" s="390"/>
      <c r="H3777" s="390"/>
      <c r="I3777" s="390"/>
      <c r="J3777" s="390"/>
    </row>
    <row r="3778" spans="1:10" ht="15.75" customHeight="1">
      <c r="A3778" s="396"/>
      <c r="B3778" s="397"/>
      <c r="C3778" s="362"/>
      <c r="D3778" s="362"/>
      <c r="E3778" s="362"/>
      <c r="F3778" s="390"/>
      <c r="G3778" s="390"/>
      <c r="H3778" s="390"/>
      <c r="I3778" s="390"/>
      <c r="J3778" s="390"/>
    </row>
    <row r="3779" spans="1:10" ht="15.75" customHeight="1">
      <c r="A3779" s="396"/>
      <c r="B3779" s="397"/>
      <c r="C3779" s="362"/>
      <c r="D3779" s="362"/>
      <c r="E3779" s="362"/>
      <c r="F3779" s="390"/>
      <c r="G3779" s="390"/>
      <c r="H3779" s="390"/>
      <c r="I3779" s="390"/>
      <c r="J3779" s="390"/>
    </row>
    <row r="3780" spans="1:10" ht="15.75" customHeight="1">
      <c r="A3780" s="396"/>
      <c r="B3780" s="397"/>
      <c r="C3780" s="362"/>
      <c r="D3780" s="362"/>
      <c r="E3780" s="362"/>
      <c r="F3780" s="390"/>
      <c r="G3780" s="390"/>
      <c r="H3780" s="390"/>
      <c r="I3780" s="390"/>
      <c r="J3780" s="390"/>
    </row>
    <row r="3781" spans="1:10" ht="15.75" customHeight="1">
      <c r="A3781" s="396"/>
      <c r="B3781" s="397"/>
      <c r="C3781" s="362"/>
      <c r="D3781" s="362"/>
      <c r="E3781" s="362"/>
      <c r="F3781" s="390"/>
      <c r="G3781" s="390"/>
      <c r="H3781" s="390"/>
      <c r="I3781" s="390"/>
      <c r="J3781" s="390"/>
    </row>
    <row r="3782" spans="1:10" ht="15.75" customHeight="1">
      <c r="A3782" s="396"/>
      <c r="B3782" s="397"/>
      <c r="C3782" s="362"/>
      <c r="D3782" s="362"/>
      <c r="E3782" s="362"/>
      <c r="F3782" s="390"/>
      <c r="G3782" s="390"/>
      <c r="H3782" s="390"/>
      <c r="I3782" s="390"/>
      <c r="J3782" s="390"/>
    </row>
    <row r="3783" spans="1:10" ht="15.75" customHeight="1">
      <c r="A3783" s="396"/>
      <c r="B3783" s="397"/>
      <c r="C3783" s="362"/>
      <c r="D3783" s="362"/>
      <c r="E3783" s="362"/>
      <c r="F3783" s="390"/>
      <c r="G3783" s="390"/>
      <c r="H3783" s="390"/>
      <c r="I3783" s="390"/>
      <c r="J3783" s="390"/>
    </row>
    <row r="3784" spans="1:10" ht="15.75" customHeight="1">
      <c r="A3784" s="396"/>
      <c r="B3784" s="397"/>
      <c r="C3784" s="362"/>
      <c r="D3784" s="362"/>
      <c r="E3784" s="362"/>
      <c r="F3784" s="390"/>
      <c r="G3784" s="390"/>
      <c r="H3784" s="390"/>
      <c r="I3784" s="390"/>
      <c r="J3784" s="390"/>
    </row>
    <row r="3785" spans="1:10" ht="15.75" customHeight="1">
      <c r="A3785" s="396"/>
      <c r="B3785" s="397"/>
      <c r="C3785" s="362"/>
      <c r="D3785" s="362"/>
      <c r="E3785" s="362"/>
      <c r="F3785" s="390"/>
      <c r="G3785" s="390"/>
      <c r="H3785" s="390"/>
      <c r="I3785" s="390"/>
      <c r="J3785" s="390"/>
    </row>
    <row r="3786" spans="1:10" ht="15.75" customHeight="1">
      <c r="A3786" s="396"/>
      <c r="B3786" s="397"/>
      <c r="C3786" s="362"/>
      <c r="D3786" s="362"/>
      <c r="E3786" s="362"/>
      <c r="F3786" s="390"/>
      <c r="G3786" s="390"/>
      <c r="H3786" s="390"/>
      <c r="I3786" s="390"/>
      <c r="J3786" s="390"/>
    </row>
    <row r="3787" spans="1:10" ht="15.75" customHeight="1">
      <c r="A3787" s="396"/>
      <c r="B3787" s="397"/>
      <c r="C3787" s="362"/>
      <c r="D3787" s="362"/>
      <c r="E3787" s="362"/>
      <c r="F3787" s="390"/>
      <c r="G3787" s="390"/>
      <c r="H3787" s="390"/>
      <c r="I3787" s="390"/>
      <c r="J3787" s="390"/>
    </row>
    <row r="3788" spans="1:10" ht="15.75" customHeight="1">
      <c r="A3788" s="396"/>
      <c r="B3788" s="397"/>
      <c r="C3788" s="362"/>
      <c r="D3788" s="362"/>
      <c r="E3788" s="362"/>
      <c r="F3788" s="390"/>
      <c r="G3788" s="390"/>
      <c r="H3788" s="390"/>
      <c r="I3788" s="390"/>
      <c r="J3788" s="390"/>
    </row>
    <row r="3789" spans="1:10" ht="15.75" customHeight="1">
      <c r="A3789" s="396"/>
      <c r="B3789" s="397"/>
      <c r="C3789" s="362"/>
      <c r="D3789" s="362"/>
      <c r="E3789" s="362"/>
      <c r="F3789" s="390"/>
      <c r="G3789" s="390"/>
      <c r="H3789" s="390"/>
      <c r="I3789" s="390"/>
      <c r="J3789" s="390"/>
    </row>
    <row r="3790" spans="1:10" ht="15.75" customHeight="1">
      <c r="A3790" s="396"/>
      <c r="B3790" s="397"/>
      <c r="C3790" s="362"/>
      <c r="D3790" s="362"/>
      <c r="E3790" s="362"/>
      <c r="F3790" s="390"/>
      <c r="G3790" s="390"/>
      <c r="H3790" s="390"/>
      <c r="I3790" s="390"/>
      <c r="J3790" s="390"/>
    </row>
    <row r="3791" spans="1:10" ht="15.75" customHeight="1">
      <c r="A3791" s="396"/>
      <c r="B3791" s="397"/>
      <c r="C3791" s="362"/>
      <c r="D3791" s="362"/>
      <c r="E3791" s="362"/>
      <c r="F3791" s="390"/>
      <c r="G3791" s="390"/>
      <c r="H3791" s="390"/>
      <c r="I3791" s="390"/>
      <c r="J3791" s="390"/>
    </row>
    <row r="3792" spans="1:10" ht="15.75" customHeight="1">
      <c r="A3792" s="396"/>
      <c r="B3792" s="397"/>
      <c r="C3792" s="362"/>
      <c r="D3792" s="362"/>
      <c r="E3792" s="362"/>
      <c r="F3792" s="390"/>
      <c r="G3792" s="390"/>
      <c r="H3792" s="390"/>
      <c r="I3792" s="390"/>
      <c r="J3792" s="390"/>
    </row>
    <row r="3793" spans="1:10" ht="15.75" customHeight="1">
      <c r="A3793" s="396"/>
      <c r="B3793" s="397"/>
      <c r="C3793" s="362"/>
      <c r="D3793" s="362"/>
      <c r="E3793" s="362"/>
      <c r="F3793" s="390"/>
      <c r="G3793" s="390"/>
      <c r="H3793" s="390"/>
      <c r="I3793" s="390"/>
      <c r="J3793" s="390"/>
    </row>
    <row r="3794" spans="1:10" ht="15.75" customHeight="1">
      <c r="A3794" s="396"/>
      <c r="B3794" s="397"/>
      <c r="C3794" s="362"/>
      <c r="D3794" s="362"/>
      <c r="E3794" s="362"/>
      <c r="F3794" s="390"/>
      <c r="G3794" s="390"/>
      <c r="H3794" s="390"/>
      <c r="I3794" s="390"/>
      <c r="J3794" s="390"/>
    </row>
    <row r="3795" spans="1:10" ht="15.75" customHeight="1">
      <c r="A3795" s="396"/>
      <c r="B3795" s="397"/>
      <c r="C3795" s="362"/>
      <c r="D3795" s="362"/>
      <c r="E3795" s="362"/>
      <c r="F3795" s="390"/>
      <c r="G3795" s="390"/>
      <c r="H3795" s="390"/>
      <c r="I3795" s="390"/>
      <c r="J3795" s="390"/>
    </row>
    <row r="3796" spans="1:10" ht="15.75" customHeight="1">
      <c r="A3796" s="396"/>
      <c r="B3796" s="397"/>
      <c r="C3796" s="362"/>
      <c r="D3796" s="362"/>
      <c r="E3796" s="362"/>
      <c r="F3796" s="390"/>
      <c r="G3796" s="390"/>
      <c r="H3796" s="390"/>
      <c r="I3796" s="390"/>
      <c r="J3796" s="390"/>
    </row>
    <row r="3797" spans="1:10" ht="15.75" customHeight="1">
      <c r="A3797" s="396"/>
      <c r="B3797" s="397"/>
      <c r="C3797" s="362"/>
      <c r="D3797" s="362"/>
      <c r="E3797" s="362"/>
      <c r="F3797" s="390"/>
      <c r="G3797" s="390"/>
      <c r="H3797" s="390"/>
      <c r="I3797" s="390"/>
      <c r="J3797" s="390"/>
    </row>
    <row r="3798" spans="1:10" ht="15.75" customHeight="1">
      <c r="A3798" s="396"/>
      <c r="B3798" s="397"/>
      <c r="C3798" s="362"/>
      <c r="D3798" s="362"/>
      <c r="E3798" s="362"/>
      <c r="F3798" s="390"/>
      <c r="G3798" s="390"/>
      <c r="H3798" s="390"/>
      <c r="I3798" s="390"/>
      <c r="J3798" s="390"/>
    </row>
    <row r="3799" spans="1:10" ht="15.75" customHeight="1">
      <c r="A3799" s="396"/>
      <c r="B3799" s="397"/>
      <c r="C3799" s="362"/>
      <c r="D3799" s="362"/>
      <c r="E3799" s="362"/>
      <c r="F3799" s="390"/>
      <c r="G3799" s="390"/>
      <c r="H3799" s="390"/>
      <c r="I3799" s="390"/>
      <c r="J3799" s="390"/>
    </row>
    <row r="3800" spans="1:10" ht="15.75" customHeight="1">
      <c r="A3800" s="396"/>
      <c r="B3800" s="397"/>
      <c r="C3800" s="362"/>
      <c r="D3800" s="362"/>
      <c r="E3800" s="362"/>
      <c r="F3800" s="390"/>
      <c r="G3800" s="390"/>
      <c r="H3800" s="390"/>
      <c r="I3800" s="390"/>
      <c r="J3800" s="390"/>
    </row>
    <row r="3801" spans="1:10" ht="15.75" customHeight="1">
      <c r="A3801" s="396"/>
      <c r="B3801" s="397"/>
      <c r="C3801" s="362"/>
      <c r="D3801" s="362"/>
      <c r="E3801" s="362"/>
      <c r="F3801" s="390"/>
      <c r="G3801" s="390"/>
      <c r="H3801" s="390"/>
      <c r="I3801" s="390"/>
      <c r="J3801" s="390"/>
    </row>
    <row r="3802" spans="1:10" ht="15.75" customHeight="1">
      <c r="A3802" s="396"/>
      <c r="B3802" s="397"/>
      <c r="C3802" s="362"/>
      <c r="D3802" s="362"/>
      <c r="E3802" s="362"/>
      <c r="F3802" s="390"/>
      <c r="G3802" s="390"/>
      <c r="H3802" s="390"/>
      <c r="I3802" s="390"/>
      <c r="J3802" s="390"/>
    </row>
    <row r="3803" spans="1:10" ht="15.75" customHeight="1">
      <c r="A3803" s="396"/>
      <c r="B3803" s="397"/>
      <c r="C3803" s="362"/>
      <c r="D3803" s="362"/>
      <c r="E3803" s="362"/>
      <c r="F3803" s="390"/>
      <c r="G3803" s="390"/>
      <c r="H3803" s="390"/>
      <c r="I3803" s="390"/>
      <c r="J3803" s="390"/>
    </row>
    <row r="3804" spans="1:10" ht="15.75" customHeight="1">
      <c r="A3804" s="396"/>
      <c r="B3804" s="397"/>
      <c r="C3804" s="362"/>
      <c r="D3804" s="362"/>
      <c r="E3804" s="362"/>
      <c r="F3804" s="390"/>
      <c r="G3804" s="390"/>
      <c r="H3804" s="390"/>
      <c r="I3804" s="390"/>
      <c r="J3804" s="390"/>
    </row>
    <row r="3805" spans="1:10" ht="15.75" customHeight="1">
      <c r="A3805" s="396"/>
      <c r="B3805" s="397"/>
      <c r="C3805" s="362"/>
      <c r="D3805" s="362"/>
      <c r="E3805" s="362"/>
      <c r="F3805" s="390"/>
      <c r="G3805" s="390"/>
      <c r="H3805" s="390"/>
      <c r="I3805" s="390"/>
      <c r="J3805" s="390"/>
    </row>
    <row r="3806" spans="1:10" ht="15.75" customHeight="1">
      <c r="A3806" s="396"/>
      <c r="B3806" s="397"/>
      <c r="C3806" s="362"/>
      <c r="D3806" s="362"/>
      <c r="E3806" s="362"/>
      <c r="F3806" s="390"/>
      <c r="G3806" s="390"/>
      <c r="H3806" s="390"/>
      <c r="I3806" s="390"/>
      <c r="J3806" s="390"/>
    </row>
    <row r="3807" spans="1:10" ht="15.75" customHeight="1">
      <c r="A3807" s="396"/>
      <c r="B3807" s="397"/>
      <c r="C3807" s="362"/>
      <c r="D3807" s="362"/>
      <c r="E3807" s="362"/>
      <c r="F3807" s="390"/>
      <c r="G3807" s="390"/>
      <c r="H3807" s="390"/>
      <c r="I3807" s="390"/>
      <c r="J3807" s="390"/>
    </row>
    <row r="3808" spans="1:10" ht="15.75" customHeight="1">
      <c r="A3808" s="396"/>
      <c r="B3808" s="397"/>
      <c r="C3808" s="362"/>
      <c r="D3808" s="362"/>
      <c r="E3808" s="362"/>
      <c r="F3808" s="390"/>
      <c r="G3808" s="390"/>
      <c r="H3808" s="390"/>
      <c r="I3808" s="390"/>
      <c r="J3808" s="390"/>
    </row>
    <row r="3809" spans="1:10" ht="15.75" customHeight="1">
      <c r="A3809" s="396"/>
      <c r="B3809" s="397"/>
      <c r="C3809" s="362"/>
      <c r="D3809" s="362"/>
      <c r="E3809" s="362"/>
      <c r="F3809" s="390"/>
      <c r="G3809" s="390"/>
      <c r="H3809" s="390"/>
      <c r="I3809" s="390"/>
      <c r="J3809" s="390"/>
    </row>
    <row r="3810" spans="1:10" ht="15.75" customHeight="1">
      <c r="A3810" s="396"/>
      <c r="B3810" s="397"/>
      <c r="C3810" s="362"/>
      <c r="D3810" s="362"/>
      <c r="E3810" s="362"/>
      <c r="F3810" s="390"/>
      <c r="G3810" s="390"/>
      <c r="H3810" s="390"/>
      <c r="I3810" s="390"/>
      <c r="J3810" s="390"/>
    </row>
    <row r="3811" spans="1:10" ht="15.75" customHeight="1">
      <c r="A3811" s="396"/>
      <c r="B3811" s="397"/>
      <c r="C3811" s="362"/>
      <c r="D3811" s="362"/>
      <c r="E3811" s="362"/>
      <c r="F3811" s="390"/>
      <c r="G3811" s="390"/>
      <c r="H3811" s="390"/>
      <c r="I3811" s="390"/>
      <c r="J3811" s="390"/>
    </row>
    <row r="3812" spans="1:10" ht="15.75" customHeight="1">
      <c r="A3812" s="396"/>
      <c r="B3812" s="397"/>
      <c r="C3812" s="362"/>
      <c r="D3812" s="362"/>
      <c r="E3812" s="362"/>
      <c r="F3812" s="390"/>
      <c r="G3812" s="390"/>
      <c r="H3812" s="390"/>
      <c r="I3812" s="390"/>
      <c r="J3812" s="390"/>
    </row>
    <row r="3813" spans="1:10" ht="15.75" customHeight="1">
      <c r="A3813" s="396"/>
      <c r="B3813" s="397"/>
      <c r="C3813" s="362"/>
      <c r="D3813" s="362"/>
      <c r="E3813" s="362"/>
      <c r="F3813" s="390"/>
      <c r="G3813" s="390"/>
      <c r="H3813" s="390"/>
      <c r="I3813" s="390"/>
      <c r="J3813" s="390"/>
    </row>
    <row r="3814" spans="1:10" ht="15.75" customHeight="1">
      <c r="A3814" s="396"/>
      <c r="B3814" s="397"/>
      <c r="C3814" s="362"/>
      <c r="D3814" s="362"/>
      <c r="E3814" s="362"/>
      <c r="F3814" s="390"/>
      <c r="G3814" s="390"/>
      <c r="H3814" s="390"/>
      <c r="I3814" s="390"/>
      <c r="J3814" s="390"/>
    </row>
    <row r="3815" spans="1:10" ht="15.75" customHeight="1">
      <c r="A3815" s="396"/>
      <c r="B3815" s="397"/>
      <c r="C3815" s="362"/>
      <c r="D3815" s="362"/>
      <c r="E3815" s="362"/>
      <c r="F3815" s="390"/>
      <c r="G3815" s="390"/>
      <c r="H3815" s="390"/>
      <c r="I3815" s="390"/>
      <c r="J3815" s="390"/>
    </row>
    <row r="3816" spans="1:10" ht="15.75" customHeight="1">
      <c r="A3816" s="396"/>
      <c r="B3816" s="397"/>
      <c r="C3816" s="362"/>
      <c r="D3816" s="362"/>
      <c r="E3816" s="362"/>
      <c r="F3816" s="390"/>
      <c r="G3816" s="390"/>
      <c r="H3816" s="390"/>
      <c r="I3816" s="390"/>
      <c r="J3816" s="390"/>
    </row>
    <row r="3817" spans="1:10" ht="15.75" customHeight="1">
      <c r="A3817" s="396"/>
      <c r="B3817" s="397"/>
      <c r="C3817" s="362"/>
      <c r="D3817" s="362"/>
      <c r="E3817" s="362"/>
      <c r="F3817" s="390"/>
      <c r="G3817" s="390"/>
      <c r="H3817" s="390"/>
      <c r="I3817" s="390"/>
      <c r="J3817" s="390"/>
    </row>
    <row r="3818" spans="1:10" ht="15.75" customHeight="1">
      <c r="A3818" s="396"/>
      <c r="B3818" s="397"/>
      <c r="C3818" s="362"/>
      <c r="D3818" s="362"/>
      <c r="E3818" s="362"/>
      <c r="F3818" s="390"/>
      <c r="G3818" s="390"/>
      <c r="H3818" s="390"/>
      <c r="I3818" s="390"/>
      <c r="J3818" s="390"/>
    </row>
    <row r="3819" spans="1:10" ht="15.75" customHeight="1">
      <c r="A3819" s="396"/>
      <c r="B3819" s="397"/>
      <c r="C3819" s="362"/>
      <c r="D3819" s="362"/>
      <c r="E3819" s="362"/>
      <c r="F3819" s="390"/>
      <c r="G3819" s="390"/>
      <c r="H3819" s="390"/>
      <c r="I3819" s="390"/>
      <c r="J3819" s="390"/>
    </row>
    <row r="3820" spans="1:10" ht="15.75" customHeight="1">
      <c r="A3820" s="396"/>
      <c r="B3820" s="397"/>
      <c r="C3820" s="362"/>
      <c r="D3820" s="362"/>
      <c r="E3820" s="362"/>
      <c r="F3820" s="390"/>
      <c r="G3820" s="390"/>
      <c r="H3820" s="390"/>
      <c r="I3820" s="390"/>
      <c r="J3820" s="390"/>
    </row>
    <row r="3821" spans="1:10" ht="15.75" customHeight="1">
      <c r="A3821" s="396"/>
      <c r="B3821" s="397"/>
      <c r="C3821" s="362"/>
      <c r="D3821" s="362"/>
      <c r="E3821" s="362"/>
      <c r="F3821" s="390"/>
      <c r="G3821" s="390"/>
      <c r="H3821" s="390"/>
      <c r="I3821" s="390"/>
      <c r="J3821" s="390"/>
    </row>
    <row r="3822" spans="1:10" ht="15.75" customHeight="1">
      <c r="A3822" s="396"/>
      <c r="B3822" s="397"/>
      <c r="C3822" s="362"/>
      <c r="D3822" s="362"/>
      <c r="E3822" s="362"/>
      <c r="F3822" s="390"/>
      <c r="G3822" s="390"/>
      <c r="H3822" s="390"/>
      <c r="I3822" s="390"/>
      <c r="J3822" s="390"/>
    </row>
    <row r="3823" spans="1:10" ht="15.75" customHeight="1">
      <c r="A3823" s="396"/>
      <c r="B3823" s="397"/>
      <c r="C3823" s="362"/>
      <c r="D3823" s="362"/>
      <c r="E3823" s="362"/>
      <c r="F3823" s="390"/>
      <c r="G3823" s="390"/>
      <c r="H3823" s="390"/>
      <c r="I3823" s="390"/>
      <c r="J3823" s="390"/>
    </row>
    <row r="3824" spans="1:10" ht="15.75" customHeight="1">
      <c r="A3824" s="396"/>
      <c r="B3824" s="397"/>
      <c r="C3824" s="362"/>
      <c r="D3824" s="362"/>
      <c r="E3824" s="362"/>
      <c r="F3824" s="390"/>
      <c r="G3824" s="390"/>
      <c r="H3824" s="390"/>
      <c r="I3824" s="390"/>
      <c r="J3824" s="390"/>
    </row>
    <row r="3825" spans="1:10" ht="15.75" customHeight="1">
      <c r="A3825" s="396"/>
      <c r="B3825" s="397"/>
      <c r="C3825" s="362"/>
      <c r="D3825" s="362"/>
      <c r="E3825" s="362"/>
      <c r="F3825" s="390"/>
      <c r="G3825" s="390"/>
      <c r="H3825" s="390"/>
      <c r="I3825" s="390"/>
      <c r="J3825" s="390"/>
    </row>
    <row r="3826" spans="1:10" ht="15.75" customHeight="1">
      <c r="A3826" s="396"/>
      <c r="B3826" s="397"/>
      <c r="C3826" s="362"/>
      <c r="D3826" s="362"/>
      <c r="E3826" s="362"/>
      <c r="F3826" s="390"/>
      <c r="G3826" s="390"/>
      <c r="H3826" s="390"/>
      <c r="I3826" s="390"/>
      <c r="J3826" s="390"/>
    </row>
    <row r="3827" spans="1:10" ht="15.75" customHeight="1">
      <c r="A3827" s="396"/>
      <c r="B3827" s="397"/>
      <c r="C3827" s="362"/>
      <c r="D3827" s="362"/>
      <c r="E3827" s="362"/>
      <c r="F3827" s="390"/>
      <c r="G3827" s="390"/>
      <c r="H3827" s="390"/>
      <c r="I3827" s="390"/>
      <c r="J3827" s="390"/>
    </row>
    <row r="3828" spans="1:10" ht="15.75" customHeight="1">
      <c r="A3828" s="396"/>
      <c r="B3828" s="397"/>
      <c r="C3828" s="362"/>
      <c r="D3828" s="362"/>
      <c r="E3828" s="362"/>
      <c r="F3828" s="390"/>
      <c r="G3828" s="390"/>
      <c r="H3828" s="390"/>
      <c r="I3828" s="390"/>
      <c r="J3828" s="390"/>
    </row>
    <row r="3829" spans="1:10" ht="15.75" customHeight="1">
      <c r="A3829" s="396"/>
      <c r="B3829" s="397"/>
      <c r="C3829" s="362"/>
      <c r="D3829" s="362"/>
      <c r="E3829" s="362"/>
      <c r="F3829" s="390"/>
      <c r="G3829" s="390"/>
      <c r="H3829" s="390"/>
      <c r="I3829" s="390"/>
      <c r="J3829" s="390"/>
    </row>
    <row r="3830" spans="1:10" ht="15.75" customHeight="1">
      <c r="A3830" s="396"/>
      <c r="B3830" s="397"/>
      <c r="C3830" s="362"/>
      <c r="D3830" s="362"/>
      <c r="E3830" s="362"/>
      <c r="F3830" s="390"/>
      <c r="G3830" s="390"/>
      <c r="H3830" s="390"/>
      <c r="I3830" s="390"/>
      <c r="J3830" s="390"/>
    </row>
    <row r="3831" spans="1:10" ht="15.75" customHeight="1">
      <c r="A3831" s="396"/>
      <c r="B3831" s="397"/>
      <c r="C3831" s="362"/>
      <c r="D3831" s="362"/>
      <c r="E3831" s="362"/>
      <c r="F3831" s="390"/>
      <c r="G3831" s="390"/>
      <c r="H3831" s="390"/>
      <c r="I3831" s="390"/>
      <c r="J3831" s="390"/>
    </row>
    <row r="3832" spans="1:10" ht="15.75" customHeight="1">
      <c r="A3832" s="396"/>
      <c r="B3832" s="397"/>
      <c r="C3832" s="362"/>
      <c r="D3832" s="362"/>
      <c r="E3832" s="362"/>
      <c r="F3832" s="390"/>
      <c r="G3832" s="390"/>
      <c r="H3832" s="390"/>
      <c r="I3832" s="390"/>
      <c r="J3832" s="390"/>
    </row>
    <row r="3833" spans="1:10" ht="15.75" customHeight="1">
      <c r="A3833" s="396"/>
      <c r="B3833" s="397"/>
      <c r="C3833" s="362"/>
      <c r="D3833" s="362"/>
      <c r="E3833" s="362"/>
      <c r="F3833" s="390"/>
      <c r="G3833" s="390"/>
      <c r="H3833" s="390"/>
      <c r="I3833" s="390"/>
      <c r="J3833" s="390"/>
    </row>
    <row r="3834" spans="1:10" ht="15.75" customHeight="1">
      <c r="A3834" s="396"/>
      <c r="B3834" s="397"/>
      <c r="C3834" s="362"/>
      <c r="D3834" s="362"/>
      <c r="E3834" s="362"/>
      <c r="F3834" s="390"/>
      <c r="G3834" s="390"/>
      <c r="H3834" s="390"/>
      <c r="I3834" s="390"/>
      <c r="J3834" s="390"/>
    </row>
    <row r="3835" spans="1:10" ht="15.75" customHeight="1">
      <c r="A3835" s="396"/>
      <c r="B3835" s="397"/>
      <c r="C3835" s="362"/>
      <c r="D3835" s="362"/>
      <c r="E3835" s="362"/>
      <c r="F3835" s="390"/>
      <c r="G3835" s="390"/>
      <c r="H3835" s="390"/>
      <c r="I3835" s="390"/>
      <c r="J3835" s="390"/>
    </row>
    <row r="3836" spans="1:10" ht="15.75" customHeight="1">
      <c r="A3836" s="396"/>
      <c r="B3836" s="397"/>
      <c r="C3836" s="362"/>
      <c r="D3836" s="362"/>
      <c r="E3836" s="362"/>
      <c r="F3836" s="390"/>
      <c r="G3836" s="390"/>
      <c r="H3836" s="390"/>
      <c r="I3836" s="390"/>
      <c r="J3836" s="390"/>
    </row>
    <row r="3837" spans="1:10" ht="15.75" customHeight="1">
      <c r="A3837" s="396"/>
      <c r="B3837" s="397"/>
      <c r="C3837" s="362"/>
      <c r="D3837" s="362"/>
      <c r="E3837" s="362"/>
      <c r="F3837" s="390"/>
      <c r="G3837" s="390"/>
      <c r="H3837" s="390"/>
      <c r="I3837" s="390"/>
      <c r="J3837" s="390"/>
    </row>
    <row r="3838" spans="1:10" ht="15.75" customHeight="1">
      <c r="A3838" s="396"/>
      <c r="B3838" s="397"/>
      <c r="C3838" s="362"/>
      <c r="D3838" s="362"/>
      <c r="E3838" s="362"/>
      <c r="F3838" s="390"/>
      <c r="G3838" s="390"/>
      <c r="H3838" s="390"/>
      <c r="I3838" s="390"/>
      <c r="J3838" s="390"/>
    </row>
    <row r="3839" spans="1:10" ht="15.75" customHeight="1">
      <c r="A3839" s="396"/>
      <c r="B3839" s="397"/>
      <c r="C3839" s="362"/>
      <c r="D3839" s="362"/>
      <c r="E3839" s="362"/>
      <c r="F3839" s="390"/>
      <c r="G3839" s="390"/>
      <c r="H3839" s="390"/>
      <c r="I3839" s="390"/>
      <c r="J3839" s="390"/>
    </row>
    <row r="3840" spans="1:10" ht="15.75" customHeight="1">
      <c r="A3840" s="396"/>
      <c r="B3840" s="397"/>
      <c r="C3840" s="362"/>
      <c r="D3840" s="362"/>
      <c r="E3840" s="362"/>
      <c r="F3840" s="390"/>
      <c r="G3840" s="390"/>
      <c r="H3840" s="390"/>
      <c r="I3840" s="390"/>
      <c r="J3840" s="390"/>
    </row>
    <row r="3841" spans="1:10" ht="15.75" customHeight="1">
      <c r="A3841" s="396"/>
      <c r="B3841" s="397"/>
      <c r="C3841" s="362"/>
      <c r="D3841" s="362"/>
      <c r="E3841" s="362"/>
      <c r="F3841" s="390"/>
      <c r="G3841" s="390"/>
      <c r="H3841" s="390"/>
      <c r="I3841" s="390"/>
      <c r="J3841" s="390"/>
    </row>
    <row r="3842" spans="1:10" ht="15.75" customHeight="1">
      <c r="A3842" s="396"/>
      <c r="B3842" s="397"/>
      <c r="C3842" s="362"/>
      <c r="D3842" s="362"/>
      <c r="E3842" s="362"/>
      <c r="F3842" s="390"/>
      <c r="G3842" s="390"/>
      <c r="H3842" s="390"/>
      <c r="I3842" s="390"/>
      <c r="J3842" s="390"/>
    </row>
    <row r="3843" spans="1:10" ht="15.75" customHeight="1">
      <c r="A3843" s="396"/>
      <c r="B3843" s="397"/>
      <c r="C3843" s="362"/>
      <c r="D3843" s="362"/>
      <c r="E3843" s="362"/>
      <c r="F3843" s="390"/>
      <c r="G3843" s="390"/>
      <c r="H3843" s="390"/>
      <c r="I3843" s="390"/>
      <c r="J3843" s="390"/>
    </row>
    <row r="3844" spans="1:10" ht="15.75" customHeight="1">
      <c r="A3844" s="396"/>
      <c r="B3844" s="397"/>
      <c r="C3844" s="362"/>
      <c r="D3844" s="362"/>
      <c r="E3844" s="362"/>
      <c r="F3844" s="390"/>
      <c r="G3844" s="390"/>
      <c r="H3844" s="390"/>
      <c r="I3844" s="390"/>
      <c r="J3844" s="390"/>
    </row>
    <row r="3845" spans="1:10" ht="15.75" customHeight="1">
      <c r="A3845" s="396"/>
      <c r="B3845" s="397"/>
      <c r="C3845" s="362"/>
      <c r="D3845" s="362"/>
      <c r="E3845" s="362"/>
      <c r="F3845" s="390"/>
      <c r="G3845" s="390"/>
      <c r="H3845" s="390"/>
      <c r="I3845" s="390"/>
      <c r="J3845" s="390"/>
    </row>
    <row r="3846" spans="1:10" ht="15.75" customHeight="1">
      <c r="A3846" s="396"/>
      <c r="B3846" s="397"/>
      <c r="C3846" s="362"/>
      <c r="D3846" s="362"/>
      <c r="E3846" s="362"/>
      <c r="F3846" s="390"/>
      <c r="G3846" s="390"/>
      <c r="H3846" s="390"/>
      <c r="I3846" s="390"/>
      <c r="J3846" s="390"/>
    </row>
    <row r="3847" spans="1:10" ht="15.75" customHeight="1">
      <c r="A3847" s="396"/>
      <c r="B3847" s="397"/>
      <c r="C3847" s="362"/>
      <c r="D3847" s="362"/>
      <c r="E3847" s="362"/>
      <c r="F3847" s="390"/>
      <c r="G3847" s="390"/>
      <c r="H3847" s="390"/>
      <c r="I3847" s="390"/>
      <c r="J3847" s="390"/>
    </row>
    <row r="3848" spans="1:10" ht="15.75" customHeight="1">
      <c r="A3848" s="396"/>
      <c r="B3848" s="397"/>
      <c r="C3848" s="362"/>
      <c r="D3848" s="362"/>
      <c r="E3848" s="362"/>
      <c r="F3848" s="390"/>
      <c r="G3848" s="390"/>
      <c r="H3848" s="390"/>
      <c r="I3848" s="390"/>
      <c r="J3848" s="390"/>
    </row>
    <row r="3849" spans="1:10" ht="15.75" customHeight="1">
      <c r="A3849" s="396"/>
      <c r="B3849" s="397"/>
      <c r="C3849" s="362"/>
      <c r="D3849" s="362"/>
      <c r="E3849" s="362"/>
      <c r="F3849" s="390"/>
      <c r="G3849" s="390"/>
      <c r="H3849" s="390"/>
      <c r="I3849" s="390"/>
      <c r="J3849" s="390"/>
    </row>
    <row r="3850" spans="1:10" ht="15.75" customHeight="1">
      <c r="A3850" s="396"/>
      <c r="B3850" s="397"/>
      <c r="C3850" s="362"/>
      <c r="D3850" s="362"/>
      <c r="E3850" s="362"/>
      <c r="F3850" s="390"/>
      <c r="G3850" s="390"/>
      <c r="H3850" s="390"/>
      <c r="I3850" s="390"/>
      <c r="J3850" s="390"/>
    </row>
    <row r="3851" spans="1:10" ht="15.75" customHeight="1">
      <c r="A3851" s="396"/>
      <c r="B3851" s="397"/>
      <c r="C3851" s="362"/>
      <c r="D3851" s="362"/>
      <c r="E3851" s="362"/>
      <c r="F3851" s="390"/>
      <c r="G3851" s="390"/>
      <c r="H3851" s="390"/>
      <c r="I3851" s="390"/>
      <c r="J3851" s="390"/>
    </row>
    <row r="3852" spans="1:10" ht="15.75" customHeight="1">
      <c r="A3852" s="396"/>
      <c r="B3852" s="397"/>
      <c r="C3852" s="362"/>
      <c r="D3852" s="362"/>
      <c r="E3852" s="362"/>
      <c r="F3852" s="390"/>
      <c r="G3852" s="390"/>
      <c r="H3852" s="390"/>
      <c r="I3852" s="390"/>
      <c r="J3852" s="390"/>
    </row>
    <row r="3853" spans="1:10" ht="15.75" customHeight="1">
      <c r="A3853" s="396"/>
      <c r="B3853" s="397"/>
      <c r="C3853" s="362"/>
      <c r="D3853" s="362"/>
      <c r="E3853" s="362"/>
      <c r="F3853" s="390"/>
      <c r="G3853" s="390"/>
      <c r="H3853" s="390"/>
      <c r="I3853" s="390"/>
      <c r="J3853" s="390"/>
    </row>
    <row r="3854" spans="1:10" ht="15.75" customHeight="1">
      <c r="A3854" s="396"/>
      <c r="B3854" s="397"/>
      <c r="C3854" s="362"/>
      <c r="D3854" s="362"/>
      <c r="E3854" s="362"/>
      <c r="F3854" s="390"/>
      <c r="G3854" s="390"/>
      <c r="H3854" s="390"/>
      <c r="I3854" s="390"/>
      <c r="J3854" s="390"/>
    </row>
    <row r="3855" spans="1:10" ht="15.75" customHeight="1">
      <c r="A3855" s="396"/>
      <c r="B3855" s="397"/>
      <c r="C3855" s="362"/>
      <c r="D3855" s="362"/>
      <c r="E3855" s="362"/>
      <c r="F3855" s="390"/>
      <c r="G3855" s="390"/>
      <c r="H3855" s="390"/>
      <c r="I3855" s="390"/>
      <c r="J3855" s="390"/>
    </row>
    <row r="3856" spans="1:10" ht="15.75" customHeight="1">
      <c r="A3856" s="396"/>
      <c r="B3856" s="397"/>
      <c r="C3856" s="362"/>
      <c r="D3856" s="362"/>
      <c r="E3856" s="362"/>
      <c r="F3856" s="390"/>
      <c r="G3856" s="390"/>
      <c r="H3856" s="390"/>
      <c r="I3856" s="390"/>
      <c r="J3856" s="390"/>
    </row>
    <row r="3857" spans="1:10" ht="15.75" customHeight="1">
      <c r="A3857" s="396"/>
      <c r="B3857" s="397"/>
      <c r="C3857" s="362"/>
      <c r="D3857" s="362"/>
      <c r="E3857" s="362"/>
      <c r="F3857" s="390"/>
      <c r="G3857" s="390"/>
      <c r="H3857" s="390"/>
      <c r="I3857" s="390"/>
      <c r="J3857" s="390"/>
    </row>
    <row r="3858" spans="1:10" ht="15.75" customHeight="1">
      <c r="A3858" s="396"/>
      <c r="B3858" s="397"/>
      <c r="C3858" s="362"/>
      <c r="D3858" s="362"/>
      <c r="E3858" s="362"/>
      <c r="F3858" s="390"/>
      <c r="G3858" s="390"/>
      <c r="H3858" s="390"/>
      <c r="I3858" s="390"/>
      <c r="J3858" s="390"/>
    </row>
    <row r="3859" spans="1:10" ht="15.75" customHeight="1">
      <c r="A3859" s="396"/>
      <c r="B3859" s="397"/>
      <c r="C3859" s="362"/>
      <c r="D3859" s="362"/>
      <c r="E3859" s="362"/>
      <c r="F3859" s="390"/>
      <c r="G3859" s="390"/>
      <c r="H3859" s="390"/>
      <c r="I3859" s="390"/>
      <c r="J3859" s="390"/>
    </row>
    <row r="3860" spans="1:10" ht="15.75" customHeight="1">
      <c r="A3860" s="396"/>
      <c r="B3860" s="397"/>
      <c r="C3860" s="362"/>
      <c r="D3860" s="362"/>
      <c r="E3860" s="362"/>
      <c r="F3860" s="390"/>
      <c r="G3860" s="390"/>
      <c r="H3860" s="390"/>
      <c r="I3860" s="390"/>
      <c r="J3860" s="390"/>
    </row>
    <row r="3861" spans="1:10" ht="15.75" customHeight="1">
      <c r="A3861" s="396"/>
      <c r="B3861" s="397"/>
      <c r="C3861" s="362"/>
      <c r="D3861" s="362"/>
      <c r="E3861" s="362"/>
      <c r="F3861" s="390"/>
      <c r="G3861" s="390"/>
      <c r="H3861" s="390"/>
      <c r="I3861" s="390"/>
      <c r="J3861" s="390"/>
    </row>
    <row r="3862" spans="1:10" ht="15.75" customHeight="1">
      <c r="A3862" s="396"/>
      <c r="B3862" s="397"/>
      <c r="C3862" s="362"/>
      <c r="D3862" s="362"/>
      <c r="E3862" s="362"/>
      <c r="F3862" s="390"/>
      <c r="G3862" s="390"/>
      <c r="H3862" s="390"/>
      <c r="I3862" s="390"/>
      <c r="J3862" s="390"/>
    </row>
    <row r="3863" spans="1:10" ht="15.75" customHeight="1">
      <c r="A3863" s="396"/>
      <c r="B3863" s="397"/>
      <c r="C3863" s="362"/>
      <c r="D3863" s="362"/>
      <c r="E3863" s="362"/>
      <c r="F3863" s="390"/>
      <c r="G3863" s="390"/>
      <c r="H3863" s="390"/>
      <c r="I3863" s="390"/>
      <c r="J3863" s="390"/>
    </row>
    <row r="3864" spans="1:10" ht="15.75" customHeight="1">
      <c r="A3864" s="396"/>
      <c r="B3864" s="397"/>
      <c r="C3864" s="362"/>
      <c r="D3864" s="362"/>
      <c r="E3864" s="362"/>
      <c r="F3864" s="390"/>
      <c r="G3864" s="390"/>
      <c r="H3864" s="390"/>
      <c r="I3864" s="390"/>
      <c r="J3864" s="390"/>
    </row>
    <row r="3865" spans="1:10" ht="15.75" customHeight="1">
      <c r="A3865" s="396"/>
      <c r="B3865" s="397"/>
      <c r="C3865" s="362"/>
      <c r="D3865" s="362"/>
      <c r="E3865" s="362"/>
      <c r="F3865" s="390"/>
      <c r="G3865" s="390"/>
      <c r="H3865" s="390"/>
      <c r="I3865" s="390"/>
      <c r="J3865" s="390"/>
    </row>
    <row r="3866" spans="1:10" ht="15.75" customHeight="1">
      <c r="A3866" s="396"/>
      <c r="B3866" s="397"/>
      <c r="C3866" s="362"/>
      <c r="D3866" s="362"/>
      <c r="E3866" s="362"/>
      <c r="F3866" s="390"/>
      <c r="G3866" s="390"/>
      <c r="H3866" s="390"/>
      <c r="I3866" s="390"/>
      <c r="J3866" s="390"/>
    </row>
    <row r="3867" spans="1:10" ht="15.75" customHeight="1">
      <c r="A3867" s="396"/>
      <c r="B3867" s="397"/>
      <c r="C3867" s="362"/>
      <c r="D3867" s="362"/>
      <c r="E3867" s="362"/>
      <c r="F3867" s="390"/>
      <c r="G3867" s="390"/>
      <c r="H3867" s="390"/>
      <c r="I3867" s="390"/>
      <c r="J3867" s="390"/>
    </row>
    <row r="3868" spans="1:10" ht="15.75" customHeight="1">
      <c r="A3868" s="396"/>
      <c r="B3868" s="397"/>
      <c r="C3868" s="362"/>
      <c r="D3868" s="362"/>
      <c r="E3868" s="362"/>
      <c r="F3868" s="390"/>
      <c r="G3868" s="390"/>
      <c r="H3868" s="390"/>
      <c r="I3868" s="390"/>
      <c r="J3868" s="390"/>
    </row>
    <row r="3869" spans="1:10" ht="15.75" customHeight="1">
      <c r="A3869" s="396"/>
      <c r="B3869" s="397"/>
      <c r="C3869" s="362"/>
      <c r="D3869" s="362"/>
      <c r="E3869" s="362"/>
      <c r="F3869" s="390"/>
      <c r="G3869" s="390"/>
      <c r="H3869" s="390"/>
      <c r="I3869" s="390"/>
      <c r="J3869" s="390"/>
    </row>
    <row r="3870" spans="1:10" ht="15.75" customHeight="1">
      <c r="A3870" s="396"/>
      <c r="B3870" s="397"/>
      <c r="C3870" s="362"/>
      <c r="D3870" s="362"/>
      <c r="E3870" s="362"/>
      <c r="F3870" s="390"/>
      <c r="G3870" s="390"/>
      <c r="H3870" s="390"/>
      <c r="I3870" s="390"/>
      <c r="J3870" s="390"/>
    </row>
    <row r="3871" spans="1:10" ht="15.75" customHeight="1">
      <c r="A3871" s="396"/>
      <c r="B3871" s="397"/>
      <c r="C3871" s="362"/>
      <c r="D3871" s="362"/>
      <c r="E3871" s="362"/>
      <c r="F3871" s="390"/>
      <c r="G3871" s="390"/>
      <c r="H3871" s="390"/>
      <c r="I3871" s="390"/>
      <c r="J3871" s="390"/>
    </row>
    <row r="3872" spans="1:10" ht="15.75" customHeight="1">
      <c r="A3872" s="396"/>
      <c r="B3872" s="397"/>
      <c r="C3872" s="362"/>
      <c r="D3872" s="362"/>
      <c r="E3872" s="362"/>
      <c r="F3872" s="390"/>
      <c r="G3872" s="390"/>
      <c r="H3872" s="390"/>
      <c r="I3872" s="390"/>
      <c r="J3872" s="390"/>
    </row>
    <row r="3873" spans="1:10" ht="15.75" customHeight="1">
      <c r="A3873" s="396"/>
      <c r="B3873" s="397"/>
      <c r="C3873" s="362"/>
      <c r="D3873" s="362"/>
      <c r="E3873" s="362"/>
      <c r="F3873" s="390"/>
      <c r="G3873" s="390"/>
      <c r="H3873" s="390"/>
      <c r="I3873" s="390"/>
      <c r="J3873" s="390"/>
    </row>
    <row r="3874" spans="1:10" ht="15.75" customHeight="1">
      <c r="A3874" s="396"/>
      <c r="B3874" s="397"/>
      <c r="C3874" s="362"/>
      <c r="D3874" s="362"/>
      <c r="E3874" s="362"/>
      <c r="F3874" s="390"/>
      <c r="G3874" s="390"/>
      <c r="H3874" s="390"/>
      <c r="I3874" s="390"/>
      <c r="J3874" s="390"/>
    </row>
    <row r="3875" spans="1:10" ht="15.75" customHeight="1">
      <c r="A3875" s="396"/>
      <c r="B3875" s="397"/>
      <c r="C3875" s="362"/>
      <c r="D3875" s="362"/>
      <c r="E3875" s="362"/>
      <c r="F3875" s="390"/>
      <c r="G3875" s="390"/>
      <c r="H3875" s="390"/>
      <c r="I3875" s="390"/>
      <c r="J3875" s="390"/>
    </row>
    <row r="3876" spans="1:10" ht="15.75" customHeight="1">
      <c r="A3876" s="396"/>
      <c r="B3876" s="397"/>
      <c r="C3876" s="362"/>
      <c r="D3876" s="362"/>
      <c r="E3876" s="362"/>
      <c r="F3876" s="390"/>
      <c r="G3876" s="390"/>
      <c r="H3876" s="390"/>
      <c r="I3876" s="390"/>
      <c r="J3876" s="390"/>
    </row>
    <row r="3877" spans="1:10" ht="15.75" customHeight="1">
      <c r="A3877" s="396"/>
      <c r="B3877" s="397"/>
      <c r="C3877" s="362"/>
      <c r="D3877" s="362"/>
      <c r="E3877" s="362"/>
      <c r="F3877" s="390"/>
      <c r="G3877" s="390"/>
      <c r="H3877" s="390"/>
      <c r="I3877" s="390"/>
      <c r="J3877" s="390"/>
    </row>
    <row r="3878" spans="1:10" ht="15.75" customHeight="1">
      <c r="A3878" s="396"/>
      <c r="B3878" s="397"/>
      <c r="C3878" s="362"/>
      <c r="D3878" s="362"/>
      <c r="E3878" s="362"/>
      <c r="F3878" s="390"/>
      <c r="G3878" s="390"/>
      <c r="H3878" s="390"/>
      <c r="I3878" s="390"/>
      <c r="J3878" s="390"/>
    </row>
    <row r="3879" spans="1:10" ht="15.75" customHeight="1">
      <c r="A3879" s="396"/>
      <c r="B3879" s="397"/>
      <c r="C3879" s="362"/>
      <c r="D3879" s="362"/>
      <c r="E3879" s="362"/>
      <c r="F3879" s="390"/>
      <c r="G3879" s="390"/>
      <c r="H3879" s="390"/>
      <c r="I3879" s="390"/>
      <c r="J3879" s="390"/>
    </row>
    <row r="3880" spans="1:10" ht="15.75" customHeight="1">
      <c r="A3880" s="396"/>
      <c r="B3880" s="397"/>
      <c r="C3880" s="362"/>
      <c r="D3880" s="362"/>
      <c r="E3880" s="362"/>
      <c r="F3880" s="390"/>
      <c r="G3880" s="390"/>
      <c r="H3880" s="390"/>
      <c r="I3880" s="390"/>
      <c r="J3880" s="390"/>
    </row>
    <row r="3881" spans="1:10" ht="15.75" customHeight="1">
      <c r="A3881" s="396"/>
      <c r="B3881" s="397"/>
      <c r="C3881" s="362"/>
      <c r="D3881" s="362"/>
      <c r="E3881" s="362"/>
      <c r="F3881" s="390"/>
      <c r="G3881" s="390"/>
      <c r="H3881" s="390"/>
      <c r="I3881" s="390"/>
      <c r="J3881" s="390"/>
    </row>
    <row r="3882" spans="1:10" ht="15.75" customHeight="1">
      <c r="A3882" s="396"/>
      <c r="B3882" s="397"/>
      <c r="C3882" s="362"/>
      <c r="D3882" s="362"/>
      <c r="E3882" s="362"/>
      <c r="F3882" s="390"/>
      <c r="G3882" s="390"/>
      <c r="H3882" s="390"/>
      <c r="I3882" s="390"/>
      <c r="J3882" s="390"/>
    </row>
    <row r="3883" spans="1:10" ht="15.75" customHeight="1">
      <c r="A3883" s="396"/>
      <c r="B3883" s="397"/>
      <c r="C3883" s="362"/>
      <c r="D3883" s="362"/>
      <c r="E3883" s="362"/>
      <c r="F3883" s="390"/>
      <c r="G3883" s="390"/>
      <c r="H3883" s="390"/>
      <c r="I3883" s="390"/>
      <c r="J3883" s="390"/>
    </row>
    <row r="3884" spans="1:10" ht="15.75" customHeight="1">
      <c r="A3884" s="396"/>
      <c r="B3884" s="397"/>
      <c r="C3884" s="362"/>
      <c r="D3884" s="362"/>
      <c r="E3884" s="362"/>
      <c r="F3884" s="390"/>
      <c r="G3884" s="390"/>
      <c r="H3884" s="390"/>
      <c r="I3884" s="390"/>
      <c r="J3884" s="390"/>
    </row>
    <row r="3885" spans="1:10" ht="15.75" customHeight="1">
      <c r="A3885" s="396"/>
      <c r="B3885" s="397"/>
      <c r="C3885" s="362"/>
      <c r="D3885" s="362"/>
      <c r="E3885" s="362"/>
      <c r="F3885" s="390"/>
      <c r="G3885" s="390"/>
      <c r="H3885" s="390"/>
      <c r="I3885" s="390"/>
      <c r="J3885" s="390"/>
    </row>
    <row r="3886" spans="1:10" ht="15.75" customHeight="1">
      <c r="A3886" s="396"/>
      <c r="B3886" s="397"/>
      <c r="C3886" s="362"/>
      <c r="D3886" s="362"/>
      <c r="E3886" s="362"/>
      <c r="F3886" s="390"/>
      <c r="G3886" s="390"/>
      <c r="H3886" s="390"/>
      <c r="I3886" s="390"/>
      <c r="J3886" s="390"/>
    </row>
    <row r="3887" spans="1:10" ht="15.75" customHeight="1">
      <c r="A3887" s="396"/>
      <c r="B3887" s="397"/>
      <c r="C3887" s="362"/>
      <c r="D3887" s="362"/>
      <c r="E3887" s="362"/>
      <c r="F3887" s="390"/>
      <c r="G3887" s="390"/>
      <c r="H3887" s="390"/>
      <c r="I3887" s="390"/>
      <c r="J3887" s="390"/>
    </row>
    <row r="3888" spans="1:10" ht="15.75" customHeight="1">
      <c r="A3888" s="396"/>
      <c r="B3888" s="397"/>
      <c r="C3888" s="362"/>
      <c r="D3888" s="362"/>
      <c r="E3888" s="362"/>
      <c r="F3888" s="390"/>
      <c r="G3888" s="390"/>
      <c r="H3888" s="390"/>
      <c r="I3888" s="390"/>
      <c r="J3888" s="390"/>
    </row>
    <row r="3889" spans="1:10" ht="15.75" customHeight="1">
      <c r="A3889" s="396"/>
      <c r="B3889" s="397"/>
      <c r="C3889" s="362"/>
      <c r="D3889" s="362"/>
      <c r="E3889" s="362"/>
      <c r="F3889" s="390"/>
      <c r="G3889" s="390"/>
      <c r="H3889" s="390"/>
      <c r="I3889" s="390"/>
      <c r="J3889" s="390"/>
    </row>
    <row r="3890" spans="1:10" ht="15.75" customHeight="1">
      <c r="A3890" s="396"/>
      <c r="B3890" s="397"/>
      <c r="C3890" s="362"/>
      <c r="D3890" s="362"/>
      <c r="E3890" s="362"/>
      <c r="F3890" s="390"/>
      <c r="G3890" s="390"/>
      <c r="H3890" s="390"/>
      <c r="I3890" s="390"/>
      <c r="J3890" s="390"/>
    </row>
    <row r="3891" spans="1:10" ht="15.75" customHeight="1">
      <c r="A3891" s="396"/>
      <c r="B3891" s="397"/>
      <c r="C3891" s="362"/>
      <c r="D3891" s="362"/>
      <c r="E3891" s="362"/>
      <c r="F3891" s="390"/>
      <c r="G3891" s="390"/>
      <c r="H3891" s="390"/>
      <c r="I3891" s="390"/>
      <c r="J3891" s="390"/>
    </row>
    <row r="3892" spans="1:10" ht="15.75" customHeight="1">
      <c r="A3892" s="396"/>
      <c r="B3892" s="397"/>
      <c r="C3892" s="362"/>
      <c r="D3892" s="362"/>
      <c r="E3892" s="362"/>
      <c r="F3892" s="390"/>
      <c r="G3892" s="390"/>
      <c r="H3892" s="390"/>
      <c r="I3892" s="390"/>
      <c r="J3892" s="390"/>
    </row>
    <row r="3893" spans="1:10" ht="15.75" customHeight="1">
      <c r="A3893" s="396"/>
      <c r="B3893" s="397"/>
      <c r="C3893" s="362"/>
      <c r="D3893" s="362"/>
      <c r="E3893" s="362"/>
      <c r="F3893" s="390"/>
      <c r="G3893" s="390"/>
      <c r="H3893" s="390"/>
      <c r="I3893" s="390"/>
      <c r="J3893" s="390"/>
    </row>
    <row r="3894" spans="1:10" ht="15.75" customHeight="1">
      <c r="A3894" s="396"/>
      <c r="B3894" s="397"/>
      <c r="C3894" s="362"/>
      <c r="D3894" s="362"/>
      <c r="E3894" s="362"/>
      <c r="F3894" s="390"/>
      <c r="G3894" s="390"/>
      <c r="H3894" s="390"/>
      <c r="I3894" s="390"/>
      <c r="J3894" s="390"/>
    </row>
    <row r="3895" spans="1:10" ht="15.75" customHeight="1">
      <c r="A3895" s="396"/>
      <c r="B3895" s="397"/>
      <c r="C3895" s="362"/>
      <c r="D3895" s="362"/>
      <c r="E3895" s="362"/>
      <c r="F3895" s="390"/>
      <c r="G3895" s="390"/>
      <c r="H3895" s="390"/>
      <c r="I3895" s="390"/>
      <c r="J3895" s="390"/>
    </row>
    <row r="3896" spans="1:10" ht="15.75" customHeight="1">
      <c r="A3896" s="396"/>
      <c r="B3896" s="397"/>
      <c r="C3896" s="362"/>
      <c r="D3896" s="362"/>
      <c r="E3896" s="362"/>
      <c r="F3896" s="390"/>
      <c r="G3896" s="390"/>
      <c r="H3896" s="390"/>
      <c r="I3896" s="390"/>
      <c r="J3896" s="390"/>
    </row>
    <row r="3897" spans="1:10" ht="15.75" customHeight="1">
      <c r="A3897" s="396"/>
      <c r="B3897" s="397"/>
      <c r="C3897" s="362"/>
      <c r="D3897" s="362"/>
      <c r="E3897" s="362"/>
      <c r="F3897" s="390"/>
      <c r="G3897" s="390"/>
      <c r="H3897" s="390"/>
      <c r="I3897" s="390"/>
      <c r="J3897" s="390"/>
    </row>
    <row r="3898" spans="1:10" ht="15.75" customHeight="1">
      <c r="A3898" s="396"/>
      <c r="B3898" s="397"/>
      <c r="C3898" s="362"/>
      <c r="D3898" s="362"/>
      <c r="E3898" s="362"/>
      <c r="F3898" s="390"/>
      <c r="G3898" s="390"/>
      <c r="H3898" s="390"/>
      <c r="I3898" s="390"/>
      <c r="J3898" s="390"/>
    </row>
    <row r="3899" spans="1:10" ht="15.75" customHeight="1">
      <c r="A3899" s="396"/>
      <c r="B3899" s="397"/>
      <c r="C3899" s="362"/>
      <c r="D3899" s="362"/>
      <c r="E3899" s="362"/>
      <c r="F3899" s="390"/>
      <c r="G3899" s="390"/>
      <c r="H3899" s="390"/>
      <c r="I3899" s="390"/>
      <c r="J3899" s="390"/>
    </row>
    <row r="3900" spans="1:10" ht="15.75" customHeight="1">
      <c r="A3900" s="396"/>
      <c r="B3900" s="397"/>
      <c r="C3900" s="362"/>
      <c r="D3900" s="362"/>
      <c r="E3900" s="362"/>
      <c r="F3900" s="390"/>
      <c r="G3900" s="390"/>
      <c r="H3900" s="390"/>
      <c r="I3900" s="390"/>
      <c r="J3900" s="390"/>
    </row>
    <row r="3901" spans="1:10" ht="15.75" customHeight="1">
      <c r="A3901" s="396"/>
      <c r="B3901" s="397"/>
      <c r="C3901" s="362"/>
      <c r="D3901" s="362"/>
      <c r="E3901" s="362"/>
      <c r="F3901" s="390"/>
      <c r="G3901" s="390"/>
      <c r="H3901" s="390"/>
      <c r="I3901" s="390"/>
      <c r="J3901" s="390"/>
    </row>
    <row r="3902" spans="1:10" ht="15.75" customHeight="1">
      <c r="A3902" s="396"/>
      <c r="B3902" s="397"/>
      <c r="C3902" s="362"/>
      <c r="D3902" s="362"/>
      <c r="E3902" s="362"/>
      <c r="F3902" s="390"/>
      <c r="G3902" s="390"/>
      <c r="H3902" s="390"/>
      <c r="I3902" s="390"/>
      <c r="J3902" s="390"/>
    </row>
    <row r="3903" spans="1:10" ht="15.75" customHeight="1">
      <c r="A3903" s="396"/>
      <c r="B3903" s="397"/>
      <c r="C3903" s="362"/>
      <c r="D3903" s="362"/>
      <c r="E3903" s="362"/>
      <c r="F3903" s="390"/>
      <c r="G3903" s="390"/>
      <c r="H3903" s="390"/>
      <c r="I3903" s="390"/>
      <c r="J3903" s="390"/>
    </row>
    <row r="3904" spans="1:10" ht="15.75" customHeight="1">
      <c r="A3904" s="396"/>
      <c r="B3904" s="397"/>
      <c r="C3904" s="362"/>
      <c r="D3904" s="362"/>
      <c r="E3904" s="362"/>
      <c r="F3904" s="390"/>
      <c r="G3904" s="390"/>
      <c r="H3904" s="390"/>
      <c r="I3904" s="390"/>
      <c r="J3904" s="390"/>
    </row>
    <row r="3905" spans="1:10" ht="15.75" customHeight="1">
      <c r="A3905" s="396"/>
      <c r="B3905" s="397"/>
      <c r="C3905" s="362"/>
      <c r="D3905" s="362"/>
      <c r="E3905" s="362"/>
      <c r="F3905" s="390"/>
      <c r="G3905" s="390"/>
      <c r="H3905" s="390"/>
      <c r="I3905" s="390"/>
      <c r="J3905" s="390"/>
    </row>
    <row r="3906" spans="1:10" ht="15.75" customHeight="1">
      <c r="A3906" s="396"/>
      <c r="B3906" s="397"/>
      <c r="C3906" s="362"/>
      <c r="D3906" s="362"/>
      <c r="E3906" s="362"/>
      <c r="F3906" s="390"/>
      <c r="G3906" s="390"/>
      <c r="H3906" s="390"/>
      <c r="I3906" s="390"/>
      <c r="J3906" s="390"/>
    </row>
    <row r="3907" spans="1:10" ht="15.75" customHeight="1">
      <c r="A3907" s="396"/>
      <c r="B3907" s="397"/>
      <c r="C3907" s="362"/>
      <c r="D3907" s="362"/>
      <c r="E3907" s="362"/>
      <c r="F3907" s="390"/>
      <c r="G3907" s="390"/>
      <c r="H3907" s="390"/>
      <c r="I3907" s="390"/>
      <c r="J3907" s="390"/>
    </row>
    <row r="3908" spans="1:10" ht="15.75" customHeight="1">
      <c r="A3908" s="396"/>
      <c r="B3908" s="397"/>
      <c r="C3908" s="362"/>
      <c r="D3908" s="362"/>
      <c r="E3908" s="362"/>
      <c r="F3908" s="390"/>
      <c r="G3908" s="390"/>
      <c r="H3908" s="390"/>
      <c r="I3908" s="390"/>
      <c r="J3908" s="390"/>
    </row>
    <row r="3909" spans="1:10" ht="15.75" customHeight="1">
      <c r="A3909" s="396"/>
      <c r="B3909" s="397"/>
      <c r="C3909" s="362"/>
      <c r="D3909" s="362"/>
      <c r="E3909" s="362"/>
      <c r="F3909" s="390"/>
      <c r="G3909" s="390"/>
      <c r="H3909" s="390"/>
      <c r="I3909" s="390"/>
      <c r="J3909" s="390"/>
    </row>
    <row r="3910" spans="1:10" ht="15.75" customHeight="1">
      <c r="A3910" s="396"/>
      <c r="B3910" s="397"/>
      <c r="C3910" s="362"/>
      <c r="D3910" s="362"/>
      <c r="E3910" s="362"/>
      <c r="F3910" s="390"/>
      <c r="G3910" s="390"/>
      <c r="H3910" s="390"/>
      <c r="I3910" s="390"/>
      <c r="J3910" s="390"/>
    </row>
    <row r="3911" spans="1:10" ht="15.75" customHeight="1">
      <c r="A3911" s="396"/>
      <c r="B3911" s="397"/>
      <c r="C3911" s="362"/>
      <c r="D3911" s="362"/>
      <c r="E3911" s="362"/>
      <c r="F3911" s="390"/>
      <c r="G3911" s="390"/>
      <c r="H3911" s="390"/>
      <c r="I3911" s="390"/>
      <c r="J3911" s="390"/>
    </row>
    <row r="3912" spans="1:10" ht="15.75" customHeight="1">
      <c r="A3912" s="396"/>
      <c r="B3912" s="397"/>
      <c r="C3912" s="362"/>
      <c r="D3912" s="362"/>
      <c r="E3912" s="362"/>
      <c r="F3912" s="390"/>
      <c r="G3912" s="390"/>
      <c r="H3912" s="390"/>
      <c r="I3912" s="390"/>
      <c r="J3912" s="390"/>
    </row>
    <row r="3913" spans="1:10" ht="15.75" customHeight="1">
      <c r="A3913" s="396"/>
      <c r="B3913" s="397"/>
      <c r="C3913" s="362"/>
      <c r="D3913" s="362"/>
      <c r="E3913" s="362"/>
      <c r="F3913" s="390"/>
      <c r="G3913" s="390"/>
      <c r="H3913" s="390"/>
      <c r="I3913" s="390"/>
      <c r="J3913" s="390"/>
    </row>
    <row r="3914" spans="1:10" ht="15.75" customHeight="1">
      <c r="A3914" s="396"/>
      <c r="B3914" s="397"/>
      <c r="C3914" s="362"/>
      <c r="D3914" s="362"/>
      <c r="E3914" s="362"/>
      <c r="F3914" s="390"/>
      <c r="G3914" s="390"/>
      <c r="H3914" s="390"/>
      <c r="I3914" s="390"/>
      <c r="J3914" s="390"/>
    </row>
    <row r="3915" spans="1:10" ht="15.75" customHeight="1">
      <c r="A3915" s="396"/>
      <c r="B3915" s="397"/>
      <c r="C3915" s="362"/>
      <c r="D3915" s="362"/>
      <c r="E3915" s="362"/>
      <c r="F3915" s="390"/>
      <c r="G3915" s="390"/>
      <c r="H3915" s="390"/>
      <c r="I3915" s="390"/>
      <c r="J3915" s="390"/>
    </row>
    <row r="3916" spans="1:10" ht="15.75" customHeight="1">
      <c r="A3916" s="396"/>
      <c r="B3916" s="397"/>
      <c r="C3916" s="362"/>
      <c r="D3916" s="362"/>
      <c r="E3916" s="362"/>
      <c r="F3916" s="390"/>
      <c r="G3916" s="390"/>
      <c r="H3916" s="390"/>
      <c r="I3916" s="390"/>
      <c r="J3916" s="390"/>
    </row>
    <row r="3917" spans="1:10" ht="15.75" customHeight="1">
      <c r="A3917" s="396"/>
      <c r="B3917" s="397"/>
      <c r="C3917" s="362"/>
      <c r="D3917" s="362"/>
      <c r="E3917" s="362"/>
      <c r="F3917" s="390"/>
      <c r="G3917" s="390"/>
      <c r="H3917" s="390"/>
      <c r="I3917" s="390"/>
      <c r="J3917" s="390"/>
    </row>
    <row r="3918" spans="1:10" ht="15.75" customHeight="1">
      <c r="A3918" s="396"/>
      <c r="B3918" s="397"/>
      <c r="C3918" s="362"/>
      <c r="D3918" s="362"/>
      <c r="E3918" s="362"/>
      <c r="F3918" s="390"/>
      <c r="G3918" s="390"/>
      <c r="H3918" s="390"/>
      <c r="I3918" s="390"/>
      <c r="J3918" s="390"/>
    </row>
    <row r="3919" spans="1:10" ht="15.75" customHeight="1">
      <c r="A3919" s="396"/>
      <c r="B3919" s="397"/>
      <c r="C3919" s="362"/>
      <c r="D3919" s="362"/>
      <c r="E3919" s="362"/>
      <c r="F3919" s="390"/>
      <c r="G3919" s="390"/>
      <c r="H3919" s="390"/>
      <c r="I3919" s="390"/>
      <c r="J3919" s="390"/>
    </row>
    <row r="3920" spans="1:10" ht="15.75" customHeight="1">
      <c r="A3920" s="396"/>
      <c r="B3920" s="397"/>
      <c r="C3920" s="362"/>
      <c r="D3920" s="362"/>
      <c r="E3920" s="362"/>
      <c r="F3920" s="390"/>
      <c r="G3920" s="390"/>
      <c r="H3920" s="390"/>
      <c r="I3920" s="390"/>
      <c r="J3920" s="390"/>
    </row>
    <row r="3921" spans="1:10" ht="15.75" customHeight="1">
      <c r="A3921" s="396"/>
      <c r="B3921" s="397"/>
      <c r="C3921" s="362"/>
      <c r="D3921" s="362"/>
      <c r="E3921" s="362"/>
      <c r="F3921" s="390"/>
      <c r="G3921" s="390"/>
      <c r="H3921" s="390"/>
      <c r="I3921" s="390"/>
      <c r="J3921" s="390"/>
    </row>
    <row r="3922" spans="1:10" ht="15.75" customHeight="1">
      <c r="A3922" s="396"/>
      <c r="B3922" s="397"/>
      <c r="C3922" s="362"/>
      <c r="D3922" s="362"/>
      <c r="E3922" s="362"/>
      <c r="F3922" s="390"/>
      <c r="G3922" s="390"/>
      <c r="H3922" s="390"/>
      <c r="I3922" s="390"/>
      <c r="J3922" s="390"/>
    </row>
    <row r="3923" spans="1:10" ht="15.75" customHeight="1">
      <c r="A3923" s="396"/>
      <c r="B3923" s="397"/>
      <c r="C3923" s="362"/>
      <c r="D3923" s="362"/>
      <c r="E3923" s="362"/>
      <c r="F3923" s="390"/>
      <c r="G3923" s="390"/>
      <c r="H3923" s="390"/>
      <c r="I3923" s="390"/>
      <c r="J3923" s="390"/>
    </row>
    <row r="3924" spans="1:10" ht="15.75" customHeight="1">
      <c r="A3924" s="396"/>
      <c r="B3924" s="397"/>
      <c r="C3924" s="362"/>
      <c r="D3924" s="362"/>
      <c r="E3924" s="362"/>
      <c r="F3924" s="390"/>
      <c r="G3924" s="390"/>
      <c r="H3924" s="390"/>
      <c r="I3924" s="390"/>
      <c r="J3924" s="390"/>
    </row>
    <row r="3925" spans="1:10" ht="15.75" customHeight="1">
      <c r="A3925" s="396"/>
      <c r="B3925" s="397"/>
      <c r="C3925" s="362"/>
      <c r="D3925" s="362"/>
      <c r="E3925" s="362"/>
      <c r="F3925" s="390"/>
      <c r="G3925" s="390"/>
      <c r="H3925" s="390"/>
      <c r="I3925" s="390"/>
      <c r="J3925" s="390"/>
    </row>
    <row r="3926" spans="1:10" ht="15.75" customHeight="1">
      <c r="A3926" s="396"/>
      <c r="B3926" s="397"/>
      <c r="C3926" s="362"/>
      <c r="D3926" s="362"/>
      <c r="E3926" s="362"/>
      <c r="F3926" s="390"/>
      <c r="G3926" s="390"/>
      <c r="H3926" s="390"/>
      <c r="I3926" s="390"/>
      <c r="J3926" s="390"/>
    </row>
    <row r="3927" spans="1:10" ht="15.75" customHeight="1">
      <c r="A3927" s="396"/>
      <c r="B3927" s="397"/>
      <c r="C3927" s="362"/>
      <c r="D3927" s="362"/>
      <c r="E3927" s="362"/>
      <c r="F3927" s="390"/>
      <c r="G3927" s="390"/>
      <c r="H3927" s="390"/>
      <c r="I3927" s="390"/>
      <c r="J3927" s="390"/>
    </row>
    <row r="3928" spans="1:10" ht="15.75" customHeight="1">
      <c r="A3928" s="396"/>
      <c r="B3928" s="397"/>
      <c r="C3928" s="362"/>
      <c r="D3928" s="362"/>
      <c r="E3928" s="362"/>
      <c r="F3928" s="390"/>
      <c r="G3928" s="390"/>
      <c r="H3928" s="390"/>
      <c r="I3928" s="390"/>
      <c r="J3928" s="390"/>
    </row>
    <row r="3929" spans="1:10" ht="15.75" customHeight="1">
      <c r="A3929" s="396"/>
      <c r="B3929" s="397"/>
      <c r="C3929" s="362"/>
      <c r="D3929" s="362"/>
      <c r="E3929" s="362"/>
      <c r="F3929" s="390"/>
      <c r="G3929" s="390"/>
      <c r="H3929" s="390"/>
      <c r="I3929" s="390"/>
      <c r="J3929" s="390"/>
    </row>
    <row r="3930" spans="1:10" ht="15.75" customHeight="1">
      <c r="A3930" s="396"/>
      <c r="B3930" s="397"/>
      <c r="C3930" s="362"/>
      <c r="D3930" s="362"/>
      <c r="E3930" s="362"/>
      <c r="F3930" s="390"/>
      <c r="G3930" s="390"/>
      <c r="H3930" s="390"/>
      <c r="I3930" s="390"/>
      <c r="J3930" s="390"/>
    </row>
    <row r="3931" spans="1:10" ht="15.75" customHeight="1">
      <c r="A3931" s="396"/>
      <c r="B3931" s="397"/>
      <c r="C3931" s="362"/>
      <c r="D3931" s="362"/>
      <c r="E3931" s="362"/>
      <c r="F3931" s="390"/>
      <c r="G3931" s="390"/>
      <c r="H3931" s="390"/>
      <c r="I3931" s="390"/>
      <c r="J3931" s="390"/>
    </row>
    <row r="3932" spans="1:10" ht="15.75" customHeight="1">
      <c r="A3932" s="396"/>
      <c r="B3932" s="397"/>
      <c r="C3932" s="362"/>
      <c r="D3932" s="362"/>
      <c r="E3932" s="362"/>
      <c r="F3932" s="390"/>
      <c r="G3932" s="390"/>
      <c r="H3932" s="390"/>
      <c r="I3932" s="390"/>
      <c r="J3932" s="390"/>
    </row>
    <row r="3933" spans="1:10" ht="15.75" customHeight="1">
      <c r="A3933" s="396"/>
      <c r="B3933" s="397"/>
      <c r="C3933" s="362"/>
      <c r="D3933" s="362"/>
      <c r="E3933" s="362"/>
      <c r="F3933" s="390"/>
      <c r="G3933" s="390"/>
      <c r="H3933" s="390"/>
      <c r="I3933" s="390"/>
      <c r="J3933" s="390"/>
    </row>
    <row r="3934" spans="1:10" ht="15.75" customHeight="1">
      <c r="A3934" s="396"/>
      <c r="B3934" s="397"/>
      <c r="C3934" s="362"/>
      <c r="D3934" s="362"/>
      <c r="E3934" s="362"/>
      <c r="F3934" s="390"/>
      <c r="G3934" s="390"/>
      <c r="H3934" s="390"/>
      <c r="I3934" s="390"/>
      <c r="J3934" s="390"/>
    </row>
    <row r="3935" spans="1:10" ht="15.75" customHeight="1">
      <c r="A3935" s="396"/>
      <c r="B3935" s="397"/>
      <c r="C3935" s="362"/>
      <c r="D3935" s="362"/>
      <c r="E3935" s="362"/>
      <c r="F3935" s="390"/>
      <c r="G3935" s="390"/>
      <c r="H3935" s="390"/>
      <c r="I3935" s="390"/>
      <c r="J3935" s="390"/>
    </row>
    <row r="3936" spans="1:10" ht="15.75" customHeight="1">
      <c r="A3936" s="396"/>
      <c r="B3936" s="397"/>
      <c r="C3936" s="362"/>
      <c r="D3936" s="362"/>
      <c r="E3936" s="362"/>
      <c r="F3936" s="390"/>
      <c r="G3936" s="390"/>
      <c r="H3936" s="390"/>
      <c r="I3936" s="390"/>
      <c r="J3936" s="390"/>
    </row>
    <row r="3937" spans="1:10" ht="15.75" customHeight="1">
      <c r="A3937" s="396"/>
      <c r="B3937" s="397"/>
      <c r="C3937" s="362"/>
      <c r="D3937" s="362"/>
      <c r="E3937" s="362"/>
      <c r="F3937" s="390"/>
      <c r="G3937" s="390"/>
      <c r="H3937" s="390"/>
      <c r="I3937" s="390"/>
      <c r="J3937" s="390"/>
    </row>
    <row r="3938" spans="1:10" ht="15.75" customHeight="1">
      <c r="A3938" s="396"/>
      <c r="B3938" s="397"/>
      <c r="C3938" s="362"/>
      <c r="D3938" s="362"/>
      <c r="E3938" s="362"/>
      <c r="F3938" s="390"/>
      <c r="G3938" s="390"/>
      <c r="H3938" s="390"/>
      <c r="I3938" s="390"/>
      <c r="J3938" s="390"/>
    </row>
    <row r="3939" spans="1:10" ht="15.75" customHeight="1">
      <c r="A3939" s="396"/>
      <c r="B3939" s="397"/>
      <c r="C3939" s="362"/>
      <c r="D3939" s="362"/>
      <c r="E3939" s="362"/>
      <c r="F3939" s="390"/>
      <c r="G3939" s="390"/>
      <c r="H3939" s="390"/>
      <c r="I3939" s="390"/>
      <c r="J3939" s="390"/>
    </row>
    <row r="3940" spans="1:10" ht="15.75" customHeight="1">
      <c r="A3940" s="396"/>
      <c r="B3940" s="397"/>
      <c r="C3940" s="362"/>
      <c r="D3940" s="362"/>
      <c r="E3940" s="362"/>
      <c r="F3940" s="390"/>
      <c r="G3940" s="390"/>
      <c r="H3940" s="390"/>
      <c r="I3940" s="390"/>
      <c r="J3940" s="390"/>
    </row>
    <row r="3941" spans="1:10" ht="15.75" customHeight="1">
      <c r="A3941" s="396"/>
      <c r="B3941" s="397"/>
      <c r="C3941" s="362"/>
      <c r="D3941" s="362"/>
      <c r="E3941" s="362"/>
      <c r="F3941" s="390"/>
      <c r="G3941" s="390"/>
      <c r="H3941" s="390"/>
      <c r="I3941" s="390"/>
      <c r="J3941" s="390"/>
    </row>
    <row r="3942" spans="1:10" ht="15.75" customHeight="1">
      <c r="A3942" s="396"/>
      <c r="B3942" s="397"/>
      <c r="C3942" s="362"/>
      <c r="D3942" s="362"/>
      <c r="E3942" s="362"/>
      <c r="F3942" s="390"/>
      <c r="G3942" s="390"/>
      <c r="H3942" s="390"/>
      <c r="I3942" s="390"/>
      <c r="J3942" s="390"/>
    </row>
    <row r="3943" spans="1:10" ht="15.75" customHeight="1">
      <c r="A3943" s="396"/>
      <c r="B3943" s="397"/>
      <c r="C3943" s="362"/>
      <c r="D3943" s="362"/>
      <c r="E3943" s="362"/>
      <c r="F3943" s="390"/>
      <c r="G3943" s="390"/>
      <c r="H3943" s="390"/>
      <c r="I3943" s="390"/>
      <c r="J3943" s="390"/>
    </row>
    <row r="3944" spans="1:10" ht="15.75" customHeight="1">
      <c r="A3944" s="396"/>
      <c r="B3944" s="397"/>
      <c r="C3944" s="362"/>
      <c r="D3944" s="362"/>
      <c r="E3944" s="362"/>
      <c r="F3944" s="390"/>
      <c r="G3944" s="390"/>
      <c r="H3944" s="390"/>
      <c r="I3944" s="390"/>
      <c r="J3944" s="390"/>
    </row>
    <row r="3945" spans="1:10" ht="15.75" customHeight="1">
      <c r="A3945" s="396"/>
      <c r="B3945" s="397"/>
      <c r="C3945" s="362"/>
      <c r="D3945" s="362"/>
      <c r="E3945" s="362"/>
      <c r="F3945" s="390"/>
      <c r="G3945" s="390"/>
      <c r="H3945" s="390"/>
      <c r="I3945" s="390"/>
      <c r="J3945" s="390"/>
    </row>
    <row r="3946" spans="1:10" ht="15.75" customHeight="1">
      <c r="A3946" s="396"/>
      <c r="B3946" s="397"/>
      <c r="C3946" s="362"/>
      <c r="D3946" s="362"/>
      <c r="E3946" s="362"/>
      <c r="F3946" s="390"/>
      <c r="G3946" s="390"/>
      <c r="H3946" s="390"/>
      <c r="I3946" s="390"/>
      <c r="J3946" s="390"/>
    </row>
    <row r="3947" spans="1:10" ht="15.75" customHeight="1">
      <c r="A3947" s="396"/>
      <c r="B3947" s="397"/>
      <c r="C3947" s="362"/>
      <c r="D3947" s="362"/>
      <c r="E3947" s="362"/>
      <c r="F3947" s="390"/>
      <c r="G3947" s="390"/>
      <c r="H3947" s="390"/>
      <c r="I3947" s="390"/>
      <c r="J3947" s="390"/>
    </row>
    <row r="3948" spans="1:10" ht="15.75" customHeight="1">
      <c r="A3948" s="396"/>
      <c r="B3948" s="397"/>
      <c r="C3948" s="362"/>
      <c r="D3948" s="362"/>
      <c r="E3948" s="362"/>
      <c r="F3948" s="390"/>
      <c r="G3948" s="390"/>
      <c r="H3948" s="390"/>
      <c r="I3948" s="390"/>
      <c r="J3948" s="390"/>
    </row>
    <row r="3949" spans="1:10" ht="15.75" customHeight="1">
      <c r="A3949" s="396"/>
      <c r="B3949" s="397"/>
      <c r="C3949" s="362"/>
      <c r="D3949" s="362"/>
      <c r="E3949" s="362"/>
      <c r="F3949" s="390"/>
      <c r="G3949" s="390"/>
      <c r="H3949" s="390"/>
      <c r="I3949" s="390"/>
      <c r="J3949" s="390"/>
    </row>
    <row r="3950" spans="1:10" ht="15.75" customHeight="1">
      <c r="A3950" s="396"/>
      <c r="B3950" s="397"/>
      <c r="C3950" s="362"/>
      <c r="D3950" s="362"/>
      <c r="E3950" s="362"/>
      <c r="F3950" s="390"/>
      <c r="G3950" s="390"/>
      <c r="H3950" s="390"/>
      <c r="I3950" s="390"/>
      <c r="J3950" s="390"/>
    </row>
    <row r="3951" spans="1:10" ht="15.75" customHeight="1">
      <c r="A3951" s="396"/>
      <c r="B3951" s="397"/>
      <c r="C3951" s="362"/>
      <c r="D3951" s="362"/>
      <c r="E3951" s="362"/>
      <c r="F3951" s="390"/>
      <c r="G3951" s="390"/>
      <c r="H3951" s="390"/>
      <c r="I3951" s="390"/>
      <c r="J3951" s="390"/>
    </row>
    <row r="3952" spans="1:10" ht="15.75" customHeight="1">
      <c r="A3952" s="396"/>
      <c r="B3952" s="397"/>
      <c r="C3952" s="362"/>
      <c r="D3952" s="362"/>
      <c r="E3952" s="362"/>
      <c r="F3952" s="390"/>
      <c r="G3952" s="390"/>
      <c r="H3952" s="390"/>
      <c r="I3952" s="390"/>
      <c r="J3952" s="390"/>
    </row>
    <row r="3953" spans="1:10" ht="15.75" customHeight="1">
      <c r="A3953" s="396"/>
      <c r="B3953" s="397"/>
      <c r="C3953" s="362"/>
      <c r="D3953" s="362"/>
      <c r="E3953" s="362"/>
      <c r="F3953" s="390"/>
      <c r="G3953" s="390"/>
      <c r="H3953" s="390"/>
      <c r="I3953" s="390"/>
      <c r="J3953" s="390"/>
    </row>
    <row r="3954" spans="1:10" ht="15.75" customHeight="1">
      <c r="A3954" s="396"/>
      <c r="B3954" s="397"/>
      <c r="C3954" s="362"/>
      <c r="D3954" s="362"/>
      <c r="E3954" s="362"/>
      <c r="F3954" s="390"/>
      <c r="G3954" s="390"/>
      <c r="H3954" s="390"/>
      <c r="I3954" s="390"/>
      <c r="J3954" s="390"/>
    </row>
    <row r="3955" spans="1:10" ht="15.75" customHeight="1">
      <c r="A3955" s="396"/>
      <c r="B3955" s="397"/>
      <c r="C3955" s="362"/>
      <c r="D3955" s="362"/>
      <c r="E3955" s="362"/>
      <c r="F3955" s="390"/>
      <c r="G3955" s="390"/>
      <c r="H3955" s="390"/>
      <c r="I3955" s="390"/>
      <c r="J3955" s="390"/>
    </row>
    <row r="3956" spans="1:10" ht="15.75" customHeight="1">
      <c r="A3956" s="396"/>
      <c r="B3956" s="397"/>
      <c r="C3956" s="362"/>
      <c r="D3956" s="362"/>
      <c r="E3956" s="362"/>
      <c r="F3956" s="390"/>
      <c r="G3956" s="390"/>
      <c r="H3956" s="390"/>
      <c r="I3956" s="390"/>
      <c r="J3956" s="390"/>
    </row>
    <row r="3957" spans="1:10" ht="15.75" customHeight="1">
      <c r="A3957" s="396"/>
      <c r="B3957" s="397"/>
      <c r="C3957" s="362"/>
      <c r="D3957" s="362"/>
      <c r="E3957" s="362"/>
      <c r="F3957" s="390"/>
      <c r="G3957" s="390"/>
      <c r="H3957" s="390"/>
      <c r="I3957" s="390"/>
      <c r="J3957" s="390"/>
    </row>
    <row r="3958" spans="1:10" ht="15.75" customHeight="1">
      <c r="A3958" s="396"/>
      <c r="B3958" s="397"/>
      <c r="C3958" s="362"/>
      <c r="D3958" s="362"/>
      <c r="E3958" s="362"/>
      <c r="F3958" s="390"/>
      <c r="G3958" s="390"/>
      <c r="H3958" s="390"/>
      <c r="I3958" s="390"/>
      <c r="J3958" s="390"/>
    </row>
    <row r="3959" spans="1:10" ht="15.75" customHeight="1">
      <c r="A3959" s="396"/>
      <c r="B3959" s="397"/>
      <c r="C3959" s="362"/>
      <c r="D3959" s="362"/>
      <c r="E3959" s="362"/>
      <c r="F3959" s="390"/>
      <c r="G3959" s="390"/>
      <c r="H3959" s="390"/>
      <c r="I3959" s="390"/>
      <c r="J3959" s="390"/>
    </row>
    <row r="3960" spans="1:10" ht="15.75" customHeight="1">
      <c r="A3960" s="396"/>
      <c r="B3960" s="397"/>
      <c r="C3960" s="362"/>
      <c r="D3960" s="362"/>
      <c r="E3960" s="362"/>
      <c r="F3960" s="390"/>
      <c r="G3960" s="390"/>
      <c r="H3960" s="390"/>
      <c r="I3960" s="390"/>
      <c r="J3960" s="390"/>
    </row>
    <row r="3961" spans="1:10" ht="15.75" customHeight="1">
      <c r="A3961" s="396"/>
      <c r="B3961" s="397"/>
      <c r="C3961" s="362"/>
      <c r="D3961" s="362"/>
      <c r="E3961" s="362"/>
      <c r="F3961" s="390"/>
      <c r="G3961" s="390"/>
      <c r="H3961" s="390"/>
      <c r="I3961" s="390"/>
      <c r="J3961" s="390"/>
    </row>
    <row r="3962" spans="1:10" ht="15.75" customHeight="1">
      <c r="A3962" s="396"/>
      <c r="B3962" s="397"/>
      <c r="C3962" s="362"/>
      <c r="D3962" s="362"/>
      <c r="E3962" s="362"/>
      <c r="F3962" s="390"/>
      <c r="G3962" s="390"/>
      <c r="H3962" s="390"/>
      <c r="I3962" s="390"/>
      <c r="J3962" s="390"/>
    </row>
    <row r="3963" spans="1:10" ht="15.75" customHeight="1">
      <c r="A3963" s="396"/>
      <c r="B3963" s="397"/>
      <c r="C3963" s="362"/>
      <c r="D3963" s="362"/>
      <c r="E3963" s="362"/>
      <c r="F3963" s="390"/>
      <c r="G3963" s="390"/>
      <c r="H3963" s="390"/>
      <c r="I3963" s="390"/>
      <c r="J3963" s="390"/>
    </row>
    <row r="3964" spans="1:10" ht="15.75" customHeight="1">
      <c r="A3964" s="396"/>
      <c r="B3964" s="397"/>
      <c r="C3964" s="362"/>
      <c r="D3964" s="362"/>
      <c r="E3964" s="362"/>
      <c r="F3964" s="390"/>
      <c r="G3964" s="390"/>
      <c r="H3964" s="390"/>
      <c r="I3964" s="390"/>
      <c r="J3964" s="390"/>
    </row>
    <row r="3965" spans="1:10" ht="15.75" customHeight="1">
      <c r="A3965" s="396"/>
      <c r="B3965" s="397"/>
      <c r="C3965" s="362"/>
      <c r="D3965" s="362"/>
      <c r="E3965" s="362"/>
      <c r="F3965" s="390"/>
      <c r="G3965" s="390"/>
      <c r="H3965" s="390"/>
      <c r="I3965" s="390"/>
      <c r="J3965" s="390"/>
    </row>
    <row r="3966" spans="1:10" ht="15.75" customHeight="1">
      <c r="A3966" s="396"/>
      <c r="B3966" s="397"/>
      <c r="C3966" s="362"/>
      <c r="D3966" s="362"/>
      <c r="E3966" s="362"/>
      <c r="F3966" s="390"/>
      <c r="G3966" s="390"/>
      <c r="H3966" s="390"/>
      <c r="I3966" s="390"/>
      <c r="J3966" s="390"/>
    </row>
    <row r="3967" spans="1:10" ht="15.75" customHeight="1">
      <c r="A3967" s="396"/>
      <c r="B3967" s="397"/>
      <c r="C3967" s="362"/>
      <c r="D3967" s="362"/>
      <c r="E3967" s="362"/>
      <c r="F3967" s="390"/>
      <c r="G3967" s="390"/>
      <c r="H3967" s="390"/>
      <c r="I3967" s="390"/>
      <c r="J3967" s="390"/>
    </row>
    <row r="3968" spans="1:10" ht="15.75" customHeight="1">
      <c r="A3968" s="396"/>
      <c r="B3968" s="397"/>
      <c r="C3968" s="362"/>
      <c r="D3968" s="362"/>
      <c r="E3968" s="362"/>
      <c r="F3968" s="390"/>
      <c r="G3968" s="390"/>
      <c r="H3968" s="390"/>
      <c r="I3968" s="390"/>
      <c r="J3968" s="390"/>
    </row>
    <row r="3969" spans="1:10" ht="15.75" customHeight="1">
      <c r="A3969" s="396"/>
      <c r="B3969" s="397"/>
      <c r="C3969" s="362"/>
      <c r="D3969" s="362"/>
      <c r="E3969" s="362"/>
      <c r="F3969" s="390"/>
      <c r="G3969" s="390"/>
      <c r="H3969" s="390"/>
      <c r="I3969" s="390"/>
      <c r="J3969" s="390"/>
    </row>
    <row r="3970" spans="1:10" ht="15.75" customHeight="1">
      <c r="A3970" s="396"/>
      <c r="B3970" s="397"/>
      <c r="C3970" s="362"/>
      <c r="D3970" s="362"/>
      <c r="E3970" s="362"/>
      <c r="F3970" s="390"/>
      <c r="G3970" s="390"/>
      <c r="H3970" s="390"/>
      <c r="I3970" s="390"/>
      <c r="J3970" s="390"/>
    </row>
    <row r="3971" spans="1:10" ht="15.75" customHeight="1">
      <c r="A3971" s="396"/>
      <c r="B3971" s="397"/>
      <c r="C3971" s="362"/>
      <c r="D3971" s="362"/>
      <c r="E3971" s="362"/>
      <c r="F3971" s="390"/>
      <c r="G3971" s="390"/>
      <c r="H3971" s="390"/>
      <c r="I3971" s="390"/>
      <c r="J3971" s="390"/>
    </row>
    <row r="3972" spans="1:10" ht="15.75" customHeight="1">
      <c r="A3972" s="396"/>
      <c r="B3972" s="397"/>
      <c r="C3972" s="362"/>
      <c r="D3972" s="362"/>
      <c r="E3972" s="362"/>
      <c r="F3972" s="390"/>
      <c r="G3972" s="390"/>
      <c r="H3972" s="390"/>
      <c r="I3972" s="390"/>
      <c r="J3972" s="390"/>
    </row>
    <row r="3973" spans="1:10" ht="15.75" customHeight="1">
      <c r="A3973" s="396"/>
      <c r="B3973" s="397"/>
      <c r="C3973" s="362"/>
      <c r="D3973" s="362"/>
      <c r="E3973" s="362"/>
      <c r="F3973" s="390"/>
      <c r="G3973" s="390"/>
      <c r="H3973" s="390"/>
      <c r="I3973" s="390"/>
      <c r="J3973" s="390"/>
    </row>
    <row r="3974" spans="1:10" ht="15.75" customHeight="1">
      <c r="A3974" s="396"/>
      <c r="B3974" s="397"/>
      <c r="C3974" s="362"/>
      <c r="D3974" s="362"/>
      <c r="E3974" s="362"/>
      <c r="F3974" s="390"/>
      <c r="G3974" s="390"/>
      <c r="H3974" s="390"/>
      <c r="I3974" s="390"/>
      <c r="J3974" s="390"/>
    </row>
    <row r="3975" spans="1:10" ht="15.75" customHeight="1">
      <c r="A3975" s="396"/>
      <c r="B3975" s="397"/>
      <c r="C3975" s="362"/>
      <c r="D3975" s="362"/>
      <c r="E3975" s="362"/>
      <c r="F3975" s="390"/>
      <c r="G3975" s="390"/>
      <c r="H3975" s="390"/>
      <c r="I3975" s="390"/>
      <c r="J3975" s="390"/>
    </row>
    <row r="3976" spans="1:10" ht="15.75" customHeight="1">
      <c r="A3976" s="396"/>
      <c r="B3976" s="397"/>
      <c r="C3976" s="362"/>
      <c r="D3976" s="362"/>
      <c r="E3976" s="362"/>
      <c r="F3976" s="390"/>
      <c r="G3976" s="390"/>
      <c r="H3976" s="390"/>
      <c r="I3976" s="390"/>
      <c r="J3976" s="390"/>
    </row>
    <row r="3977" spans="1:10" ht="15.75" customHeight="1">
      <c r="A3977" s="396"/>
      <c r="B3977" s="397"/>
      <c r="C3977" s="362"/>
      <c r="D3977" s="362"/>
      <c r="E3977" s="362"/>
      <c r="F3977" s="390"/>
      <c r="G3977" s="390"/>
      <c r="H3977" s="390"/>
      <c r="I3977" s="390"/>
      <c r="J3977" s="390"/>
    </row>
    <row r="3978" spans="1:10" ht="15.75" customHeight="1">
      <c r="A3978" s="396"/>
      <c r="B3978" s="397"/>
      <c r="C3978" s="362"/>
      <c r="D3978" s="362"/>
      <c r="E3978" s="362"/>
      <c r="F3978" s="390"/>
      <c r="G3978" s="390"/>
      <c r="H3978" s="390"/>
      <c r="I3978" s="390"/>
      <c r="J3978" s="390"/>
    </row>
    <row r="3979" spans="1:10" ht="15.75" customHeight="1">
      <c r="A3979" s="396"/>
      <c r="B3979" s="397"/>
      <c r="C3979" s="362"/>
      <c r="D3979" s="362"/>
      <c r="E3979" s="362"/>
      <c r="F3979" s="390"/>
      <c r="G3979" s="390"/>
      <c r="H3979" s="390"/>
      <c r="I3979" s="390"/>
      <c r="J3979" s="390"/>
    </row>
    <row r="3980" spans="1:10" ht="15.75" customHeight="1">
      <c r="A3980" s="396"/>
      <c r="B3980" s="397"/>
      <c r="C3980" s="362"/>
      <c r="D3980" s="362"/>
      <c r="E3980" s="362"/>
      <c r="F3980" s="390"/>
      <c r="G3980" s="390"/>
      <c r="H3980" s="390"/>
      <c r="I3980" s="390"/>
      <c r="J3980" s="390"/>
    </row>
    <row r="3981" spans="1:10" ht="15.75" customHeight="1">
      <c r="A3981" s="396"/>
      <c r="B3981" s="397"/>
      <c r="C3981" s="362"/>
      <c r="D3981" s="362"/>
      <c r="E3981" s="362"/>
      <c r="F3981" s="390"/>
      <c r="G3981" s="390"/>
      <c r="H3981" s="390"/>
      <c r="I3981" s="390"/>
      <c r="J3981" s="390"/>
    </row>
    <row r="3982" spans="1:10" ht="15.75" customHeight="1">
      <c r="A3982" s="396"/>
      <c r="B3982" s="397"/>
      <c r="C3982" s="362"/>
      <c r="D3982" s="362"/>
      <c r="E3982" s="362"/>
      <c r="F3982" s="390"/>
      <c r="G3982" s="390"/>
      <c r="H3982" s="390"/>
      <c r="I3982" s="390"/>
      <c r="J3982" s="390"/>
    </row>
    <row r="3983" spans="1:10" ht="15.75" customHeight="1">
      <c r="A3983" s="396"/>
      <c r="B3983" s="397"/>
      <c r="C3983" s="362"/>
      <c r="D3983" s="362"/>
      <c r="E3983" s="362"/>
      <c r="F3983" s="390"/>
      <c r="G3983" s="390"/>
      <c r="H3983" s="390"/>
      <c r="I3983" s="390"/>
      <c r="J3983" s="390"/>
    </row>
    <row r="3984" spans="1:10" ht="15.75" customHeight="1">
      <c r="A3984" s="396"/>
      <c r="B3984" s="397"/>
      <c r="C3984" s="362"/>
      <c r="D3984" s="362"/>
      <c r="E3984" s="362"/>
      <c r="F3984" s="390"/>
      <c r="G3984" s="390"/>
      <c r="H3984" s="390"/>
      <c r="I3984" s="390"/>
      <c r="J3984" s="390"/>
    </row>
    <row r="3985" spans="1:10" ht="15.75" customHeight="1">
      <c r="A3985" s="396"/>
      <c r="B3985" s="397"/>
      <c r="C3985" s="362"/>
      <c r="D3985" s="362"/>
      <c r="E3985" s="362"/>
      <c r="F3985" s="390"/>
      <c r="G3985" s="390"/>
      <c r="H3985" s="390"/>
      <c r="I3985" s="390"/>
      <c r="J3985" s="390"/>
    </row>
    <row r="3986" spans="1:10" ht="15.75" customHeight="1">
      <c r="A3986" s="396"/>
      <c r="B3986" s="397"/>
      <c r="C3986" s="362"/>
      <c r="D3986" s="362"/>
      <c r="E3986" s="362"/>
      <c r="F3986" s="390"/>
      <c r="G3986" s="390"/>
      <c r="H3986" s="390"/>
      <c r="I3986" s="390"/>
      <c r="J3986" s="390"/>
    </row>
    <row r="3987" spans="1:10" ht="15.75" customHeight="1">
      <c r="A3987" s="396"/>
      <c r="B3987" s="397"/>
      <c r="C3987" s="362"/>
      <c r="D3987" s="362"/>
      <c r="E3987" s="362"/>
      <c r="F3987" s="390"/>
      <c r="G3987" s="390"/>
      <c r="H3987" s="390"/>
      <c r="I3987" s="390"/>
      <c r="J3987" s="390"/>
    </row>
    <row r="3988" spans="1:10" ht="15.75" customHeight="1">
      <c r="A3988" s="396"/>
      <c r="B3988" s="397"/>
      <c r="C3988" s="362"/>
      <c r="D3988" s="362"/>
      <c r="E3988" s="362"/>
      <c r="F3988" s="390"/>
      <c r="G3988" s="390"/>
      <c r="H3988" s="390"/>
      <c r="I3988" s="390"/>
      <c r="J3988" s="390"/>
    </row>
    <row r="3989" spans="1:10" ht="15.75" customHeight="1">
      <c r="A3989" s="396"/>
      <c r="B3989" s="397"/>
      <c r="C3989" s="362"/>
      <c r="D3989" s="362"/>
      <c r="E3989" s="362"/>
      <c r="F3989" s="390"/>
      <c r="G3989" s="390"/>
      <c r="H3989" s="390"/>
      <c r="I3989" s="390"/>
      <c r="J3989" s="390"/>
    </row>
    <row r="3990" spans="1:10" ht="15.75" customHeight="1">
      <c r="A3990" s="396"/>
      <c r="B3990" s="397"/>
      <c r="C3990" s="362"/>
      <c r="D3990" s="362"/>
      <c r="E3990" s="362"/>
      <c r="F3990" s="390"/>
      <c r="G3990" s="390"/>
      <c r="H3990" s="390"/>
      <c r="I3990" s="390"/>
      <c r="J3990" s="390"/>
    </row>
    <row r="3991" spans="1:10" ht="15.75" customHeight="1">
      <c r="A3991" s="396"/>
      <c r="B3991" s="397"/>
      <c r="C3991" s="362"/>
      <c r="D3991" s="362"/>
      <c r="E3991" s="362"/>
      <c r="F3991" s="390"/>
      <c r="G3991" s="390"/>
      <c r="H3991" s="390"/>
      <c r="I3991" s="390"/>
      <c r="J3991" s="390"/>
    </row>
    <row r="3992" spans="1:10" ht="15.75" customHeight="1">
      <c r="A3992" s="396"/>
      <c r="B3992" s="397"/>
      <c r="C3992" s="362"/>
      <c r="D3992" s="362"/>
      <c r="E3992" s="362"/>
      <c r="F3992" s="390"/>
      <c r="G3992" s="390"/>
      <c r="H3992" s="390"/>
      <c r="I3992" s="390"/>
      <c r="J3992" s="390"/>
    </row>
    <row r="3993" spans="1:10" ht="15.75" customHeight="1">
      <c r="A3993" s="396"/>
      <c r="B3993" s="397"/>
      <c r="C3993" s="362"/>
      <c r="D3993" s="362"/>
      <c r="E3993" s="362"/>
      <c r="F3993" s="390"/>
      <c r="G3993" s="390"/>
      <c r="H3993" s="390"/>
      <c r="I3993" s="390"/>
      <c r="J3993" s="390"/>
    </row>
    <row r="3994" spans="1:10" ht="15.75" customHeight="1">
      <c r="A3994" s="396"/>
      <c r="B3994" s="397"/>
      <c r="C3994" s="362"/>
      <c r="D3994" s="362"/>
      <c r="E3994" s="362"/>
      <c r="F3994" s="390"/>
      <c r="G3994" s="390"/>
      <c r="H3994" s="390"/>
      <c r="I3994" s="390"/>
      <c r="J3994" s="390"/>
    </row>
    <row r="3995" spans="1:10" ht="15.75" customHeight="1">
      <c r="A3995" s="396"/>
      <c r="B3995" s="397"/>
      <c r="C3995" s="362"/>
      <c r="D3995" s="362"/>
      <c r="E3995" s="362"/>
      <c r="F3995" s="390"/>
      <c r="G3995" s="390"/>
      <c r="H3995" s="390"/>
      <c r="I3995" s="390"/>
      <c r="J3995" s="390"/>
    </row>
    <row r="3996" spans="1:10" ht="15.75" customHeight="1">
      <c r="A3996" s="396"/>
      <c r="B3996" s="397"/>
      <c r="C3996" s="362"/>
      <c r="D3996" s="362"/>
      <c r="E3996" s="362"/>
      <c r="F3996" s="390"/>
      <c r="G3996" s="390"/>
      <c r="H3996" s="390"/>
      <c r="I3996" s="390"/>
      <c r="J3996" s="390"/>
    </row>
    <row r="3997" spans="1:10" ht="15.75" customHeight="1">
      <c r="A3997" s="396"/>
      <c r="B3997" s="397"/>
      <c r="C3997" s="362"/>
      <c r="D3997" s="362"/>
      <c r="E3997" s="362"/>
      <c r="F3997" s="390"/>
      <c r="G3997" s="390"/>
      <c r="H3997" s="390"/>
      <c r="I3997" s="390"/>
      <c r="J3997" s="390"/>
    </row>
    <row r="3998" spans="1:10" ht="15.75" customHeight="1">
      <c r="A3998" s="396"/>
      <c r="B3998" s="397"/>
      <c r="C3998" s="362"/>
      <c r="D3998" s="362"/>
      <c r="E3998" s="362"/>
      <c r="F3998" s="390"/>
      <c r="G3998" s="390"/>
      <c r="H3998" s="390"/>
      <c r="I3998" s="390"/>
      <c r="J3998" s="390"/>
    </row>
    <row r="3999" spans="1:10" ht="15.75" customHeight="1">
      <c r="A3999" s="396"/>
      <c r="B3999" s="397"/>
      <c r="C3999" s="362"/>
      <c r="D3999" s="362"/>
      <c r="E3999" s="362"/>
      <c r="F3999" s="390"/>
      <c r="G3999" s="390"/>
      <c r="H3999" s="390"/>
      <c r="I3999" s="390"/>
      <c r="J3999" s="390"/>
    </row>
    <row r="4000" spans="1:10" ht="15.75" customHeight="1">
      <c r="A4000" s="396"/>
      <c r="B4000" s="397"/>
      <c r="C4000" s="362"/>
      <c r="D4000" s="362"/>
      <c r="E4000" s="362"/>
      <c r="F4000" s="390"/>
      <c r="G4000" s="390"/>
      <c r="H4000" s="390"/>
      <c r="I4000" s="390"/>
      <c r="J4000" s="390"/>
    </row>
    <row r="4001" spans="1:10" ht="15.75" customHeight="1">
      <c r="A4001" s="396"/>
      <c r="B4001" s="397"/>
      <c r="C4001" s="362"/>
      <c r="D4001" s="362"/>
      <c r="E4001" s="362"/>
      <c r="F4001" s="390"/>
      <c r="G4001" s="390"/>
      <c r="H4001" s="390"/>
      <c r="I4001" s="390"/>
      <c r="J4001" s="390"/>
    </row>
    <row r="4002" spans="1:10" ht="15.75" customHeight="1">
      <c r="A4002" s="396"/>
      <c r="B4002" s="397"/>
      <c r="C4002" s="362"/>
      <c r="D4002" s="362"/>
      <c r="E4002" s="362"/>
      <c r="F4002" s="390"/>
      <c r="G4002" s="390"/>
      <c r="H4002" s="390"/>
      <c r="I4002" s="390"/>
      <c r="J4002" s="390"/>
    </row>
    <row r="4003" spans="1:10" ht="15.75" customHeight="1">
      <c r="A4003" s="396"/>
      <c r="B4003" s="397"/>
      <c r="C4003" s="362"/>
      <c r="D4003" s="362"/>
      <c r="E4003" s="362"/>
      <c r="F4003" s="390"/>
      <c r="G4003" s="390"/>
      <c r="H4003" s="390"/>
      <c r="I4003" s="390"/>
      <c r="J4003" s="390"/>
    </row>
    <row r="4004" spans="1:10" ht="15.75" customHeight="1">
      <c r="A4004" s="396"/>
      <c r="B4004" s="397"/>
      <c r="C4004" s="362"/>
      <c r="D4004" s="362"/>
      <c r="E4004" s="362"/>
      <c r="F4004" s="390"/>
      <c r="G4004" s="390"/>
      <c r="H4004" s="390"/>
      <c r="I4004" s="390"/>
      <c r="J4004" s="390"/>
    </row>
    <row r="4005" spans="1:10" ht="15.75" customHeight="1">
      <c r="A4005" s="396"/>
      <c r="B4005" s="397"/>
      <c r="C4005" s="362"/>
      <c r="D4005" s="362"/>
      <c r="E4005" s="362"/>
      <c r="F4005" s="390"/>
      <c r="G4005" s="390"/>
      <c r="H4005" s="390"/>
      <c r="I4005" s="390"/>
      <c r="J4005" s="390"/>
    </row>
    <row r="4006" spans="1:10" ht="15.75" customHeight="1">
      <c r="A4006" s="396"/>
      <c r="B4006" s="397"/>
      <c r="C4006" s="362"/>
      <c r="D4006" s="362"/>
      <c r="E4006" s="362"/>
      <c r="F4006" s="390"/>
      <c r="G4006" s="390"/>
      <c r="H4006" s="390"/>
      <c r="I4006" s="390"/>
      <c r="J4006" s="390"/>
    </row>
    <row r="4007" spans="1:10" ht="15.75" customHeight="1">
      <c r="A4007" s="396"/>
      <c r="B4007" s="397"/>
      <c r="C4007" s="362"/>
      <c r="D4007" s="362"/>
      <c r="E4007" s="362"/>
      <c r="F4007" s="390"/>
      <c r="G4007" s="390"/>
      <c r="H4007" s="390"/>
      <c r="I4007" s="390"/>
      <c r="J4007" s="390"/>
    </row>
    <row r="4008" spans="1:10" ht="15.75" customHeight="1">
      <c r="A4008" s="396"/>
      <c r="B4008" s="397"/>
      <c r="C4008" s="362"/>
      <c r="D4008" s="362"/>
      <c r="E4008" s="362"/>
      <c r="F4008" s="390"/>
      <c r="G4008" s="390"/>
      <c r="H4008" s="390"/>
      <c r="I4008" s="390"/>
      <c r="J4008" s="390"/>
    </row>
    <row r="4009" spans="1:10" ht="15.75" customHeight="1">
      <c r="A4009" s="396"/>
      <c r="B4009" s="397"/>
      <c r="C4009" s="362"/>
      <c r="D4009" s="362"/>
      <c r="E4009" s="362"/>
      <c r="F4009" s="390"/>
      <c r="G4009" s="390"/>
      <c r="H4009" s="390"/>
      <c r="I4009" s="390"/>
      <c r="J4009" s="390"/>
    </row>
    <row r="4010" spans="1:10" ht="15.75" customHeight="1">
      <c r="A4010" s="396"/>
      <c r="B4010" s="397"/>
      <c r="C4010" s="362"/>
      <c r="D4010" s="362"/>
      <c r="E4010" s="362"/>
      <c r="F4010" s="390"/>
      <c r="G4010" s="390"/>
      <c r="H4010" s="390"/>
      <c r="I4010" s="390"/>
      <c r="J4010" s="390"/>
    </row>
    <row r="4011" spans="1:10" ht="15.75" customHeight="1">
      <c r="A4011" s="396"/>
      <c r="B4011" s="397"/>
      <c r="C4011" s="362"/>
      <c r="D4011" s="362"/>
      <c r="E4011" s="362"/>
      <c r="F4011" s="390"/>
      <c r="G4011" s="390"/>
      <c r="H4011" s="390"/>
      <c r="I4011" s="390"/>
      <c r="J4011" s="390"/>
    </row>
    <row r="4012" spans="1:10" ht="15.75" customHeight="1">
      <c r="A4012" s="396"/>
      <c r="B4012" s="397"/>
      <c r="C4012" s="362"/>
      <c r="D4012" s="362"/>
      <c r="E4012" s="362"/>
      <c r="F4012" s="390"/>
      <c r="G4012" s="390"/>
      <c r="H4012" s="390"/>
      <c r="I4012" s="390"/>
      <c r="J4012" s="390"/>
    </row>
    <row r="4013" spans="1:10" ht="15.75" customHeight="1">
      <c r="A4013" s="396"/>
      <c r="B4013" s="397"/>
      <c r="C4013" s="362"/>
      <c r="D4013" s="362"/>
      <c r="E4013" s="362"/>
      <c r="F4013" s="390"/>
      <c r="G4013" s="390"/>
      <c r="H4013" s="390"/>
      <c r="I4013" s="390"/>
      <c r="J4013" s="390"/>
    </row>
    <row r="4014" spans="1:10" ht="15.75" customHeight="1">
      <c r="A4014" s="396"/>
      <c r="B4014" s="397"/>
      <c r="C4014" s="362"/>
      <c r="D4014" s="362"/>
      <c r="E4014" s="362"/>
      <c r="F4014" s="390"/>
      <c r="G4014" s="390"/>
      <c r="H4014" s="390"/>
      <c r="I4014" s="390"/>
      <c r="J4014" s="390"/>
    </row>
    <row r="4015" spans="1:10" ht="15.75" customHeight="1">
      <c r="A4015" s="396"/>
      <c r="B4015" s="397"/>
      <c r="C4015" s="362"/>
      <c r="D4015" s="362"/>
      <c r="E4015" s="362"/>
      <c r="F4015" s="390"/>
      <c r="G4015" s="390"/>
      <c r="H4015" s="390"/>
      <c r="I4015" s="390"/>
      <c r="J4015" s="390"/>
    </row>
    <row r="4016" spans="1:10" ht="15.75" customHeight="1">
      <c r="A4016" s="396"/>
      <c r="B4016" s="397"/>
      <c r="C4016" s="362"/>
      <c r="D4016" s="362"/>
      <c r="E4016" s="362"/>
      <c r="F4016" s="390"/>
      <c r="G4016" s="390"/>
      <c r="H4016" s="390"/>
      <c r="I4016" s="390"/>
      <c r="J4016" s="390"/>
    </row>
    <row r="4017" spans="1:10" ht="15.75" customHeight="1">
      <c r="A4017" s="396"/>
      <c r="B4017" s="397"/>
      <c r="C4017" s="362"/>
      <c r="D4017" s="362"/>
      <c r="E4017" s="362"/>
      <c r="F4017" s="390"/>
      <c r="G4017" s="390"/>
      <c r="H4017" s="390"/>
      <c r="I4017" s="390"/>
      <c r="J4017" s="390"/>
    </row>
    <row r="4018" spans="1:10" ht="15.75" customHeight="1">
      <c r="A4018" s="396"/>
      <c r="B4018" s="397"/>
      <c r="C4018" s="362"/>
      <c r="D4018" s="362"/>
      <c r="E4018" s="362"/>
      <c r="F4018" s="390"/>
      <c r="G4018" s="390"/>
      <c r="H4018" s="390"/>
      <c r="I4018" s="390"/>
      <c r="J4018" s="390"/>
    </row>
    <row r="4019" spans="1:10" ht="15.75" customHeight="1">
      <c r="A4019" s="396"/>
      <c r="B4019" s="397"/>
      <c r="C4019" s="362"/>
      <c r="D4019" s="362"/>
      <c r="E4019" s="362"/>
      <c r="F4019" s="390"/>
      <c r="G4019" s="390"/>
      <c r="H4019" s="390"/>
      <c r="I4019" s="390"/>
      <c r="J4019" s="390"/>
    </row>
    <row r="4020" spans="1:10" ht="15.75" customHeight="1">
      <c r="A4020" s="396"/>
      <c r="B4020" s="397"/>
      <c r="C4020" s="362"/>
      <c r="D4020" s="362"/>
      <c r="E4020" s="362"/>
      <c r="F4020" s="390"/>
      <c r="G4020" s="390"/>
      <c r="H4020" s="390"/>
      <c r="I4020" s="390"/>
      <c r="J4020" s="390"/>
    </row>
    <row r="4021" spans="1:10" ht="15.75" customHeight="1">
      <c r="A4021" s="396"/>
      <c r="B4021" s="397"/>
      <c r="C4021" s="362"/>
      <c r="D4021" s="362"/>
      <c r="E4021" s="362"/>
      <c r="F4021" s="390"/>
      <c r="G4021" s="390"/>
      <c r="H4021" s="390"/>
      <c r="I4021" s="390"/>
      <c r="J4021" s="390"/>
    </row>
    <row r="4022" spans="1:10" ht="15.75" customHeight="1">
      <c r="A4022" s="396"/>
      <c r="B4022" s="397"/>
      <c r="C4022" s="362"/>
      <c r="D4022" s="362"/>
      <c r="E4022" s="362"/>
      <c r="F4022" s="390"/>
      <c r="G4022" s="390"/>
      <c r="H4022" s="390"/>
      <c r="I4022" s="390"/>
      <c r="J4022" s="390"/>
    </row>
    <row r="4023" spans="1:10" ht="15.75" customHeight="1">
      <c r="A4023" s="396"/>
      <c r="B4023" s="397"/>
      <c r="C4023" s="362"/>
      <c r="D4023" s="362"/>
      <c r="E4023" s="362"/>
      <c r="F4023" s="390"/>
      <c r="G4023" s="390"/>
      <c r="H4023" s="390"/>
      <c r="I4023" s="390"/>
      <c r="J4023" s="390"/>
    </row>
    <row r="4024" spans="1:10" ht="15.75" customHeight="1">
      <c r="A4024" s="396"/>
      <c r="B4024" s="397"/>
      <c r="C4024" s="362"/>
      <c r="D4024" s="362"/>
      <c r="E4024" s="362"/>
      <c r="F4024" s="390"/>
      <c r="G4024" s="390"/>
      <c r="H4024" s="390"/>
      <c r="I4024" s="390"/>
      <c r="J4024" s="390"/>
    </row>
    <row r="4025" spans="1:10" ht="15.75" customHeight="1">
      <c r="A4025" s="396"/>
      <c r="B4025" s="397"/>
      <c r="C4025" s="362"/>
      <c r="D4025" s="362"/>
      <c r="E4025" s="362"/>
      <c r="F4025" s="390"/>
      <c r="G4025" s="390"/>
      <c r="H4025" s="390"/>
      <c r="I4025" s="390"/>
      <c r="J4025" s="390"/>
    </row>
    <row r="4026" spans="1:10" ht="15.75" customHeight="1">
      <c r="A4026" s="396"/>
      <c r="B4026" s="397"/>
      <c r="C4026" s="362"/>
      <c r="D4026" s="362"/>
      <c r="E4026" s="362"/>
      <c r="F4026" s="390"/>
      <c r="G4026" s="390"/>
      <c r="H4026" s="390"/>
      <c r="I4026" s="390"/>
      <c r="J4026" s="390"/>
    </row>
    <row r="4027" spans="1:10" ht="15.75" customHeight="1">
      <c r="A4027" s="396"/>
      <c r="B4027" s="397"/>
      <c r="C4027" s="362"/>
      <c r="D4027" s="362"/>
      <c r="E4027" s="362"/>
      <c r="F4027" s="390"/>
      <c r="G4027" s="390"/>
      <c r="H4027" s="390"/>
      <c r="I4027" s="390"/>
      <c r="J4027" s="390"/>
    </row>
    <row r="4028" spans="1:10" ht="15.75" customHeight="1">
      <c r="A4028" s="396"/>
      <c r="B4028" s="397"/>
      <c r="C4028" s="362"/>
      <c r="D4028" s="362"/>
      <c r="E4028" s="362"/>
      <c r="F4028" s="390"/>
      <c r="G4028" s="390"/>
      <c r="H4028" s="390"/>
      <c r="I4028" s="390"/>
      <c r="J4028" s="390"/>
    </row>
    <row r="4029" spans="1:10" ht="15.75" customHeight="1">
      <c r="A4029" s="396"/>
      <c r="B4029" s="397"/>
      <c r="C4029" s="362"/>
      <c r="D4029" s="362"/>
      <c r="E4029" s="362"/>
      <c r="F4029" s="390"/>
      <c r="G4029" s="390"/>
      <c r="H4029" s="390"/>
      <c r="I4029" s="390"/>
      <c r="J4029" s="390"/>
    </row>
    <row r="4030" spans="1:10" ht="15.75" customHeight="1">
      <c r="A4030" s="396"/>
      <c r="B4030" s="397"/>
      <c r="C4030" s="362"/>
      <c r="D4030" s="362"/>
      <c r="E4030" s="362"/>
      <c r="F4030" s="390"/>
      <c r="G4030" s="390"/>
      <c r="H4030" s="390"/>
      <c r="I4030" s="390"/>
      <c r="J4030" s="390"/>
    </row>
    <row r="4031" spans="1:10" ht="15.75" customHeight="1">
      <c r="A4031" s="396"/>
      <c r="B4031" s="397"/>
      <c r="C4031" s="362"/>
      <c r="D4031" s="362"/>
      <c r="E4031" s="362"/>
      <c r="F4031" s="390"/>
      <c r="G4031" s="390"/>
      <c r="H4031" s="390"/>
      <c r="I4031" s="390"/>
      <c r="J4031" s="390"/>
    </row>
    <row r="4032" spans="1:10" ht="15.75" customHeight="1">
      <c r="A4032" s="396"/>
      <c r="B4032" s="397"/>
      <c r="C4032" s="362"/>
      <c r="D4032" s="362"/>
      <c r="E4032" s="362"/>
      <c r="F4032" s="390"/>
      <c r="G4032" s="390"/>
      <c r="H4032" s="390"/>
      <c r="I4032" s="390"/>
      <c r="J4032" s="390"/>
    </row>
    <row r="4033" spans="1:10" ht="15.75" customHeight="1">
      <c r="A4033" s="396"/>
      <c r="B4033" s="397"/>
      <c r="C4033" s="362"/>
      <c r="D4033" s="362"/>
      <c r="E4033" s="362"/>
      <c r="F4033" s="390"/>
      <c r="G4033" s="390"/>
      <c r="H4033" s="390"/>
      <c r="I4033" s="390"/>
      <c r="J4033" s="390"/>
    </row>
    <row r="4034" spans="1:10" ht="15.75" customHeight="1">
      <c r="A4034" s="396"/>
      <c r="B4034" s="397"/>
      <c r="C4034" s="362"/>
      <c r="D4034" s="362"/>
      <c r="E4034" s="362"/>
      <c r="F4034" s="390"/>
      <c r="G4034" s="390"/>
      <c r="H4034" s="390"/>
      <c r="I4034" s="390"/>
      <c r="J4034" s="390"/>
    </row>
    <row r="4035" spans="1:10" ht="15.75" customHeight="1">
      <c r="A4035" s="396"/>
      <c r="B4035" s="397"/>
      <c r="C4035" s="362"/>
      <c r="D4035" s="362"/>
      <c r="E4035" s="362"/>
      <c r="F4035" s="390"/>
      <c r="G4035" s="390"/>
      <c r="H4035" s="390"/>
      <c r="I4035" s="390"/>
      <c r="J4035" s="390"/>
    </row>
    <row r="4036" spans="1:10" ht="15.75" customHeight="1">
      <c r="A4036" s="396"/>
      <c r="B4036" s="397"/>
      <c r="C4036" s="362"/>
      <c r="D4036" s="362"/>
      <c r="E4036" s="362"/>
      <c r="F4036" s="390"/>
      <c r="G4036" s="390"/>
      <c r="H4036" s="390"/>
      <c r="I4036" s="390"/>
      <c r="J4036" s="390"/>
    </row>
    <row r="4037" spans="1:10" ht="15.75" customHeight="1">
      <c r="A4037" s="396"/>
      <c r="B4037" s="397"/>
      <c r="C4037" s="362"/>
      <c r="D4037" s="362"/>
      <c r="E4037" s="362"/>
      <c r="F4037" s="390"/>
      <c r="G4037" s="390"/>
      <c r="H4037" s="390"/>
      <c r="I4037" s="390"/>
      <c r="J4037" s="390"/>
    </row>
    <row r="4038" spans="1:10" ht="15.75" customHeight="1">
      <c r="A4038" s="396"/>
      <c r="B4038" s="397"/>
      <c r="C4038" s="362"/>
      <c r="D4038" s="362"/>
      <c r="E4038" s="362"/>
      <c r="F4038" s="390"/>
      <c r="G4038" s="390"/>
      <c r="H4038" s="390"/>
      <c r="I4038" s="390"/>
      <c r="J4038" s="390"/>
    </row>
    <row r="4039" spans="1:10" ht="15.75" customHeight="1">
      <c r="A4039" s="396"/>
      <c r="B4039" s="397"/>
      <c r="C4039" s="362"/>
      <c r="D4039" s="362"/>
      <c r="E4039" s="362"/>
      <c r="F4039" s="390"/>
      <c r="G4039" s="390"/>
      <c r="H4039" s="390"/>
      <c r="I4039" s="390"/>
      <c r="J4039" s="390"/>
    </row>
    <row r="4040" spans="1:10" ht="15.75" customHeight="1">
      <c r="A4040" s="396"/>
      <c r="B4040" s="397"/>
      <c r="C4040" s="362"/>
      <c r="D4040" s="362"/>
      <c r="E4040" s="362"/>
      <c r="F4040" s="390"/>
      <c r="G4040" s="390"/>
      <c r="H4040" s="390"/>
      <c r="I4040" s="390"/>
      <c r="J4040" s="390"/>
    </row>
    <row r="4041" spans="1:10" ht="15.75" customHeight="1">
      <c r="A4041" s="396"/>
      <c r="B4041" s="397"/>
      <c r="C4041" s="362"/>
      <c r="D4041" s="362"/>
      <c r="E4041" s="362"/>
      <c r="F4041" s="390"/>
      <c r="G4041" s="390"/>
      <c r="H4041" s="390"/>
      <c r="I4041" s="390"/>
      <c r="J4041" s="390"/>
    </row>
    <row r="4042" spans="1:10" ht="15.75" customHeight="1">
      <c r="A4042" s="396"/>
      <c r="B4042" s="397"/>
      <c r="C4042" s="362"/>
      <c r="D4042" s="362"/>
      <c r="E4042" s="362"/>
      <c r="F4042" s="390"/>
      <c r="G4042" s="390"/>
      <c r="H4042" s="390"/>
      <c r="I4042" s="390"/>
      <c r="J4042" s="390"/>
    </row>
    <row r="4043" spans="1:10" ht="15.75" customHeight="1">
      <c r="A4043" s="396"/>
      <c r="B4043" s="397"/>
      <c r="C4043" s="362"/>
      <c r="D4043" s="362"/>
      <c r="E4043" s="362"/>
      <c r="F4043" s="390"/>
      <c r="G4043" s="390"/>
      <c r="H4043" s="390"/>
      <c r="I4043" s="390"/>
      <c r="J4043" s="390"/>
    </row>
    <row r="4044" spans="1:10" ht="15.75" customHeight="1">
      <c r="A4044" s="396"/>
      <c r="B4044" s="397"/>
      <c r="C4044" s="362"/>
      <c r="D4044" s="362"/>
      <c r="E4044" s="362"/>
      <c r="F4044" s="390"/>
      <c r="G4044" s="390"/>
      <c r="H4044" s="390"/>
      <c r="I4044" s="390"/>
      <c r="J4044" s="390"/>
    </row>
    <row r="4045" spans="1:10" ht="15.75" customHeight="1">
      <c r="A4045" s="396"/>
      <c r="B4045" s="397"/>
      <c r="C4045" s="362"/>
      <c r="D4045" s="362"/>
      <c r="E4045" s="362"/>
      <c r="F4045" s="390"/>
      <c r="G4045" s="390"/>
      <c r="H4045" s="390"/>
      <c r="I4045" s="390"/>
      <c r="J4045" s="390"/>
    </row>
    <row r="4046" spans="1:10" ht="15.75" customHeight="1">
      <c r="A4046" s="396"/>
      <c r="B4046" s="397"/>
      <c r="C4046" s="362"/>
      <c r="D4046" s="362"/>
      <c r="E4046" s="362"/>
      <c r="F4046" s="390"/>
      <c r="G4046" s="390"/>
      <c r="H4046" s="390"/>
      <c r="I4046" s="390"/>
      <c r="J4046" s="390"/>
    </row>
    <row r="4047" spans="1:10" ht="15.75" customHeight="1">
      <c r="A4047" s="396"/>
      <c r="B4047" s="397"/>
      <c r="C4047" s="362"/>
      <c r="D4047" s="362"/>
      <c r="E4047" s="362"/>
      <c r="F4047" s="390"/>
      <c r="G4047" s="390"/>
      <c r="H4047" s="390"/>
      <c r="I4047" s="390"/>
      <c r="J4047" s="390"/>
    </row>
    <row r="4048" spans="1:10" ht="15.75" customHeight="1">
      <c r="A4048" s="396"/>
      <c r="B4048" s="397"/>
      <c r="C4048" s="362"/>
      <c r="D4048" s="362"/>
      <c r="E4048" s="362"/>
      <c r="F4048" s="390"/>
      <c r="G4048" s="390"/>
      <c r="H4048" s="390"/>
      <c r="I4048" s="390"/>
      <c r="J4048" s="390"/>
    </row>
    <row r="4049" spans="1:10" ht="15.75" customHeight="1">
      <c r="A4049" s="396"/>
      <c r="B4049" s="397"/>
      <c r="C4049" s="362"/>
      <c r="D4049" s="362"/>
      <c r="E4049" s="362"/>
      <c r="F4049" s="390"/>
      <c r="G4049" s="390"/>
      <c r="H4049" s="390"/>
      <c r="I4049" s="390"/>
      <c r="J4049" s="390"/>
    </row>
    <row r="4050" spans="1:10" ht="15.75" customHeight="1">
      <c r="A4050" s="396"/>
      <c r="B4050" s="397"/>
      <c r="C4050" s="362"/>
      <c r="D4050" s="362"/>
      <c r="E4050" s="362"/>
      <c r="F4050" s="390"/>
      <c r="G4050" s="390"/>
      <c r="H4050" s="390"/>
      <c r="I4050" s="390"/>
      <c r="J4050" s="390"/>
    </row>
    <row r="4051" spans="1:10" ht="15.75" customHeight="1">
      <c r="A4051" s="396"/>
      <c r="B4051" s="397"/>
      <c r="C4051" s="362"/>
      <c r="D4051" s="362"/>
      <c r="E4051" s="362"/>
      <c r="F4051" s="390"/>
      <c r="G4051" s="390"/>
      <c r="H4051" s="390"/>
      <c r="I4051" s="390"/>
      <c r="J4051" s="390"/>
    </row>
    <row r="4052" spans="1:10" ht="15.75" customHeight="1">
      <c r="A4052" s="396"/>
      <c r="B4052" s="397"/>
      <c r="C4052" s="362"/>
      <c r="D4052" s="362"/>
      <c r="E4052" s="362"/>
      <c r="F4052" s="390"/>
      <c r="G4052" s="390"/>
      <c r="H4052" s="390"/>
      <c r="I4052" s="390"/>
      <c r="J4052" s="390"/>
    </row>
    <row r="4053" spans="1:10" ht="15.75" customHeight="1">
      <c r="A4053" s="396"/>
      <c r="B4053" s="397"/>
      <c r="C4053" s="362"/>
      <c r="D4053" s="362"/>
      <c r="E4053" s="362"/>
      <c r="F4053" s="390"/>
      <c r="G4053" s="390"/>
      <c r="H4053" s="390"/>
      <c r="I4053" s="390"/>
      <c r="J4053" s="390"/>
    </row>
    <row r="4054" spans="1:10" ht="15.75" customHeight="1">
      <c r="A4054" s="396"/>
      <c r="B4054" s="397"/>
      <c r="C4054" s="362"/>
      <c r="D4054" s="362"/>
      <c r="E4054" s="362"/>
      <c r="F4054" s="390"/>
      <c r="G4054" s="390"/>
      <c r="H4054" s="390"/>
      <c r="I4054" s="390"/>
      <c r="J4054" s="390"/>
    </row>
    <row r="4055" spans="1:10" ht="15.75" customHeight="1">
      <c r="A4055" s="396"/>
      <c r="B4055" s="397"/>
      <c r="C4055" s="362"/>
      <c r="D4055" s="362"/>
      <c r="E4055" s="362"/>
      <c r="F4055" s="390"/>
      <c r="G4055" s="390"/>
      <c r="H4055" s="390"/>
      <c r="I4055" s="390"/>
      <c r="J4055" s="390"/>
    </row>
    <row r="4056" spans="1:10" ht="15.75" customHeight="1">
      <c r="A4056" s="396"/>
      <c r="B4056" s="397"/>
      <c r="C4056" s="362"/>
      <c r="D4056" s="362"/>
      <c r="E4056" s="362"/>
      <c r="F4056" s="390"/>
      <c r="G4056" s="390"/>
      <c r="H4056" s="390"/>
      <c r="I4056" s="390"/>
      <c r="J4056" s="390"/>
    </row>
    <row r="4057" spans="1:10" ht="15.75" customHeight="1">
      <c r="A4057" s="396"/>
      <c r="B4057" s="397"/>
      <c r="C4057" s="362"/>
      <c r="D4057" s="362"/>
      <c r="E4057" s="362"/>
      <c r="F4057" s="390"/>
      <c r="G4057" s="390"/>
      <c r="H4057" s="390"/>
      <c r="I4057" s="390"/>
      <c r="J4057" s="390"/>
    </row>
    <row r="4058" spans="1:10" ht="15.75" customHeight="1">
      <c r="A4058" s="396"/>
      <c r="B4058" s="397"/>
      <c r="C4058" s="362"/>
      <c r="D4058" s="362"/>
      <c r="E4058" s="362"/>
      <c r="F4058" s="390"/>
      <c r="G4058" s="390"/>
      <c r="H4058" s="390"/>
      <c r="I4058" s="390"/>
      <c r="J4058" s="390"/>
    </row>
    <row r="4059" spans="1:10" ht="15.75" customHeight="1">
      <c r="A4059" s="396"/>
      <c r="B4059" s="397"/>
      <c r="C4059" s="362"/>
      <c r="D4059" s="362"/>
      <c r="E4059" s="362"/>
      <c r="F4059" s="390"/>
      <c r="G4059" s="390"/>
      <c r="H4059" s="390"/>
      <c r="I4059" s="390"/>
      <c r="J4059" s="390"/>
    </row>
    <row r="4060" spans="1:10" ht="15.75" customHeight="1">
      <c r="A4060" s="396"/>
      <c r="B4060" s="397"/>
      <c r="C4060" s="362"/>
      <c r="D4060" s="362"/>
      <c r="E4060" s="362"/>
      <c r="F4060" s="390"/>
      <c r="G4060" s="390"/>
      <c r="H4060" s="390"/>
      <c r="I4060" s="390"/>
      <c r="J4060" s="390"/>
    </row>
    <row r="4061" spans="1:10" ht="15.75" customHeight="1">
      <c r="A4061" s="396"/>
      <c r="B4061" s="397"/>
      <c r="C4061" s="362"/>
      <c r="D4061" s="362"/>
      <c r="E4061" s="362"/>
      <c r="F4061" s="390"/>
      <c r="G4061" s="390"/>
      <c r="H4061" s="390"/>
      <c r="I4061" s="390"/>
      <c r="J4061" s="390"/>
    </row>
    <row r="4062" spans="1:10" ht="15.75" customHeight="1">
      <c r="A4062" s="396"/>
      <c r="B4062" s="397"/>
      <c r="C4062" s="362"/>
      <c r="D4062" s="362"/>
      <c r="E4062" s="362"/>
      <c r="F4062" s="390"/>
      <c r="G4062" s="390"/>
      <c r="H4062" s="390"/>
      <c r="I4062" s="390"/>
      <c r="J4062" s="390"/>
    </row>
    <row r="4063" spans="1:10" ht="15.75" customHeight="1">
      <c r="A4063" s="396"/>
      <c r="B4063" s="397"/>
      <c r="C4063" s="362"/>
      <c r="D4063" s="362"/>
      <c r="E4063" s="362"/>
      <c r="F4063" s="390"/>
      <c r="G4063" s="390"/>
      <c r="H4063" s="390"/>
      <c r="I4063" s="390"/>
      <c r="J4063" s="390"/>
    </row>
    <row r="4064" spans="1:10" ht="15.75" customHeight="1">
      <c r="A4064" s="396"/>
      <c r="B4064" s="397"/>
      <c r="C4064" s="362"/>
      <c r="D4064" s="362"/>
      <c r="E4064" s="362"/>
      <c r="F4064" s="390"/>
      <c r="G4064" s="390"/>
      <c r="H4064" s="390"/>
      <c r="I4064" s="390"/>
      <c r="J4064" s="390"/>
    </row>
    <row r="4065" spans="1:10" ht="15.75" customHeight="1">
      <c r="A4065" s="396"/>
      <c r="B4065" s="397"/>
      <c r="C4065" s="362"/>
      <c r="D4065" s="362"/>
      <c r="E4065" s="362"/>
      <c r="F4065" s="390"/>
      <c r="G4065" s="390"/>
      <c r="H4065" s="390"/>
      <c r="I4065" s="390"/>
      <c r="J4065" s="390"/>
    </row>
    <row r="4066" spans="1:10" ht="15.75" customHeight="1">
      <c r="A4066" s="396"/>
      <c r="B4066" s="397"/>
      <c r="C4066" s="362"/>
      <c r="D4066" s="362"/>
      <c r="E4066" s="362"/>
      <c r="F4066" s="390"/>
      <c r="G4066" s="390"/>
      <c r="H4066" s="390"/>
      <c r="I4066" s="390"/>
      <c r="J4066" s="390"/>
    </row>
    <row r="4067" spans="1:10" ht="15.75" customHeight="1">
      <c r="A4067" s="396"/>
      <c r="B4067" s="397"/>
      <c r="C4067" s="362"/>
      <c r="D4067" s="362"/>
      <c r="E4067" s="362"/>
      <c r="F4067" s="390"/>
      <c r="G4067" s="390"/>
      <c r="H4067" s="390"/>
      <c r="I4067" s="390"/>
      <c r="J4067" s="390"/>
    </row>
    <row r="4068" spans="1:10" ht="15.75" customHeight="1">
      <c r="A4068" s="396"/>
      <c r="B4068" s="397"/>
      <c r="C4068" s="362"/>
      <c r="D4068" s="362"/>
      <c r="E4068" s="362"/>
      <c r="F4068" s="390"/>
      <c r="G4068" s="390"/>
      <c r="H4068" s="390"/>
      <c r="I4068" s="390"/>
      <c r="J4068" s="390"/>
    </row>
    <row r="4069" spans="1:10" ht="15.75" customHeight="1">
      <c r="A4069" s="396"/>
      <c r="B4069" s="397"/>
      <c r="C4069" s="362"/>
      <c r="D4069" s="362"/>
      <c r="E4069" s="362"/>
      <c r="F4069" s="390"/>
      <c r="G4069" s="390"/>
      <c r="H4069" s="390"/>
      <c r="I4069" s="390"/>
      <c r="J4069" s="390"/>
    </row>
    <row r="4070" spans="1:10" ht="15.75" customHeight="1">
      <c r="A4070" s="396"/>
      <c r="B4070" s="397"/>
      <c r="C4070" s="362"/>
      <c r="D4070" s="362"/>
      <c r="E4070" s="362"/>
      <c r="F4070" s="390"/>
      <c r="G4070" s="390"/>
      <c r="H4070" s="390"/>
      <c r="I4070" s="390"/>
      <c r="J4070" s="390"/>
    </row>
    <row r="4071" spans="1:10" ht="15.75" customHeight="1">
      <c r="A4071" s="396"/>
      <c r="B4071" s="397"/>
      <c r="C4071" s="362"/>
      <c r="D4071" s="362"/>
      <c r="E4071" s="362"/>
      <c r="F4071" s="390"/>
      <c r="G4071" s="390"/>
      <c r="H4071" s="390"/>
      <c r="I4071" s="390"/>
      <c r="J4071" s="390"/>
    </row>
    <row r="4072" spans="1:10" ht="15.75" customHeight="1">
      <c r="A4072" s="396"/>
      <c r="B4072" s="397"/>
      <c r="C4072" s="362"/>
      <c r="D4072" s="362"/>
      <c r="E4072" s="362"/>
      <c r="F4072" s="390"/>
      <c r="G4072" s="390"/>
      <c r="H4072" s="390"/>
      <c r="I4072" s="390"/>
      <c r="J4072" s="390"/>
    </row>
    <row r="4073" spans="1:10" ht="15.75" customHeight="1">
      <c r="A4073" s="396"/>
      <c r="B4073" s="397"/>
      <c r="C4073" s="362"/>
      <c r="D4073" s="362"/>
      <c r="E4073" s="362"/>
      <c r="F4073" s="390"/>
      <c r="G4073" s="390"/>
      <c r="H4073" s="390"/>
      <c r="I4073" s="390"/>
      <c r="J4073" s="390"/>
    </row>
    <row r="4074" spans="1:10" ht="15.75" customHeight="1">
      <c r="A4074" s="396"/>
      <c r="B4074" s="397"/>
      <c r="C4074" s="362"/>
      <c r="D4074" s="362"/>
      <c r="E4074" s="362"/>
      <c r="F4074" s="390"/>
      <c r="G4074" s="390"/>
      <c r="H4074" s="390"/>
      <c r="I4074" s="390"/>
      <c r="J4074" s="390"/>
    </row>
    <row r="4075" spans="1:10" ht="15.75" customHeight="1">
      <c r="A4075" s="396"/>
      <c r="B4075" s="397"/>
      <c r="C4075" s="362"/>
      <c r="D4075" s="362"/>
      <c r="E4075" s="362"/>
      <c r="F4075" s="390"/>
      <c r="G4075" s="390"/>
      <c r="H4075" s="390"/>
      <c r="I4075" s="390"/>
      <c r="J4075" s="390"/>
    </row>
    <row r="4076" spans="1:10" ht="15.75" customHeight="1">
      <c r="A4076" s="396"/>
      <c r="B4076" s="397"/>
      <c r="C4076" s="362"/>
      <c r="D4076" s="362"/>
      <c r="E4076" s="362"/>
      <c r="F4076" s="390"/>
      <c r="G4076" s="390"/>
      <c r="H4076" s="390"/>
      <c r="I4076" s="390"/>
      <c r="J4076" s="390"/>
    </row>
    <row r="4077" spans="1:10" ht="15.75" customHeight="1">
      <c r="A4077" s="396"/>
      <c r="B4077" s="397"/>
      <c r="C4077" s="362"/>
      <c r="D4077" s="362"/>
      <c r="E4077" s="362"/>
      <c r="F4077" s="390"/>
      <c r="G4077" s="390"/>
      <c r="H4077" s="390"/>
      <c r="I4077" s="390"/>
      <c r="J4077" s="390"/>
    </row>
    <row r="4078" spans="1:10" ht="15.75" customHeight="1">
      <c r="A4078" s="396"/>
      <c r="B4078" s="397"/>
      <c r="C4078" s="362"/>
      <c r="D4078" s="362"/>
      <c r="E4078" s="362"/>
      <c r="F4078" s="390"/>
      <c r="G4078" s="390"/>
      <c r="H4078" s="390"/>
      <c r="I4078" s="390"/>
      <c r="J4078" s="390"/>
    </row>
    <row r="4079" spans="1:10" ht="15.75" customHeight="1">
      <c r="A4079" s="396"/>
      <c r="B4079" s="397"/>
      <c r="C4079" s="362"/>
      <c r="D4079" s="362"/>
      <c r="E4079" s="362"/>
      <c r="F4079" s="390"/>
      <c r="G4079" s="390"/>
      <c r="H4079" s="390"/>
      <c r="I4079" s="390"/>
      <c r="J4079" s="390"/>
    </row>
    <row r="4080" spans="1:10" ht="15.75" customHeight="1">
      <c r="A4080" s="396"/>
      <c r="B4080" s="397"/>
      <c r="C4080" s="362"/>
      <c r="D4080" s="362"/>
      <c r="E4080" s="362"/>
      <c r="F4080" s="390"/>
      <c r="G4080" s="390"/>
      <c r="H4080" s="390"/>
      <c r="I4080" s="390"/>
      <c r="J4080" s="390"/>
    </row>
    <row r="4081" spans="1:10" ht="15.75" customHeight="1">
      <c r="A4081" s="396"/>
      <c r="B4081" s="397"/>
      <c r="C4081" s="362"/>
      <c r="D4081" s="362"/>
      <c r="E4081" s="362"/>
      <c r="F4081" s="390"/>
      <c r="G4081" s="390"/>
      <c r="H4081" s="390"/>
      <c r="I4081" s="390"/>
      <c r="J4081" s="390"/>
    </row>
    <row r="4082" spans="1:10" ht="15.75" customHeight="1">
      <c r="A4082" s="396"/>
      <c r="B4082" s="397"/>
      <c r="C4082" s="362"/>
      <c r="D4082" s="362"/>
      <c r="E4082" s="362"/>
      <c r="F4082" s="390"/>
      <c r="G4082" s="390"/>
      <c r="H4082" s="390"/>
      <c r="I4082" s="390"/>
      <c r="J4082" s="390"/>
    </row>
    <row r="4083" spans="1:10" ht="15.75" customHeight="1">
      <c r="A4083" s="396"/>
      <c r="B4083" s="397"/>
      <c r="C4083" s="362"/>
      <c r="D4083" s="362"/>
      <c r="E4083" s="362"/>
      <c r="F4083" s="390"/>
      <c r="G4083" s="390"/>
      <c r="H4083" s="390"/>
      <c r="I4083" s="390"/>
      <c r="J4083" s="390"/>
    </row>
    <row r="4084" spans="1:10" ht="15.75" customHeight="1">
      <c r="A4084" s="396"/>
      <c r="B4084" s="397"/>
      <c r="C4084" s="362"/>
      <c r="D4084" s="362"/>
      <c r="E4084" s="362"/>
      <c r="F4084" s="390"/>
      <c r="G4084" s="390"/>
      <c r="H4084" s="390"/>
      <c r="I4084" s="390"/>
      <c r="J4084" s="390"/>
    </row>
    <row r="4085" spans="1:10" ht="15.75" customHeight="1">
      <c r="A4085" s="396"/>
      <c r="B4085" s="397"/>
      <c r="C4085" s="362"/>
      <c r="D4085" s="362"/>
      <c r="E4085" s="362"/>
      <c r="F4085" s="390"/>
      <c r="G4085" s="390"/>
      <c r="H4085" s="390"/>
      <c r="I4085" s="390"/>
      <c r="J4085" s="390"/>
    </row>
    <row r="4086" spans="1:10" ht="15.75" customHeight="1">
      <c r="A4086" s="396"/>
      <c r="B4086" s="397"/>
      <c r="C4086" s="362"/>
      <c r="D4086" s="362"/>
      <c r="E4086" s="362"/>
      <c r="F4086" s="390"/>
      <c r="G4086" s="390"/>
      <c r="H4086" s="390"/>
      <c r="I4086" s="390"/>
      <c r="J4086" s="390"/>
    </row>
    <row r="4087" spans="1:10" ht="15.75" customHeight="1">
      <c r="A4087" s="396"/>
      <c r="B4087" s="397"/>
      <c r="C4087" s="362"/>
      <c r="D4087" s="362"/>
      <c r="E4087" s="362"/>
      <c r="F4087" s="390"/>
      <c r="G4087" s="390"/>
      <c r="H4087" s="390"/>
      <c r="I4087" s="390"/>
      <c r="J4087" s="390"/>
    </row>
    <row r="4088" spans="1:10" ht="15.75" customHeight="1">
      <c r="A4088" s="396"/>
      <c r="B4088" s="397"/>
      <c r="C4088" s="362"/>
      <c r="D4088" s="362"/>
      <c r="E4088" s="362"/>
      <c r="F4088" s="390"/>
      <c r="G4088" s="390"/>
      <c r="H4088" s="390"/>
      <c r="I4088" s="390"/>
      <c r="J4088" s="390"/>
    </row>
    <row r="4089" spans="1:10" ht="15.75" customHeight="1">
      <c r="A4089" s="396"/>
      <c r="B4089" s="397"/>
      <c r="C4089" s="362"/>
      <c r="D4089" s="362"/>
      <c r="E4089" s="362"/>
      <c r="F4089" s="390"/>
      <c r="G4089" s="390"/>
      <c r="H4089" s="390"/>
      <c r="I4089" s="390"/>
      <c r="J4089" s="390"/>
    </row>
    <row r="4090" spans="1:10" ht="15.75" customHeight="1">
      <c r="A4090" s="396"/>
      <c r="B4090" s="397"/>
      <c r="C4090" s="362"/>
      <c r="D4090" s="362"/>
      <c r="E4090" s="362"/>
      <c r="F4090" s="390"/>
      <c r="G4090" s="390"/>
      <c r="H4090" s="390"/>
      <c r="I4090" s="390"/>
      <c r="J4090" s="390"/>
    </row>
    <row r="4091" spans="1:10" ht="15.75" customHeight="1">
      <c r="A4091" s="396"/>
      <c r="B4091" s="397"/>
      <c r="C4091" s="362"/>
      <c r="D4091" s="362"/>
      <c r="E4091" s="362"/>
      <c r="F4091" s="390"/>
      <c r="G4091" s="390"/>
      <c r="H4091" s="390"/>
      <c r="I4091" s="390"/>
      <c r="J4091" s="390"/>
    </row>
    <row r="4092" spans="1:10" ht="15.75" customHeight="1">
      <c r="A4092" s="396"/>
      <c r="B4092" s="397"/>
      <c r="C4092" s="362"/>
      <c r="D4092" s="362"/>
      <c r="E4092" s="362"/>
      <c r="F4092" s="390"/>
      <c r="G4092" s="390"/>
      <c r="H4092" s="390"/>
      <c r="I4092" s="390"/>
      <c r="J4092" s="390"/>
    </row>
    <row r="4093" spans="1:10" ht="15.75" customHeight="1">
      <c r="A4093" s="396"/>
      <c r="B4093" s="397"/>
      <c r="C4093" s="362"/>
      <c r="D4093" s="362"/>
      <c r="E4093" s="362"/>
      <c r="F4093" s="390"/>
      <c r="G4093" s="390"/>
      <c r="H4093" s="390"/>
      <c r="I4093" s="390"/>
      <c r="J4093" s="390"/>
    </row>
    <row r="4094" spans="1:10" ht="15.75" customHeight="1">
      <c r="A4094" s="396"/>
      <c r="B4094" s="397"/>
      <c r="C4094" s="362"/>
      <c r="D4094" s="362"/>
      <c r="E4094" s="362"/>
      <c r="F4094" s="390"/>
      <c r="G4094" s="390"/>
      <c r="H4094" s="390"/>
      <c r="I4094" s="390"/>
      <c r="J4094" s="390"/>
    </row>
    <row r="4095" spans="1:10" ht="15.75" customHeight="1">
      <c r="A4095" s="396"/>
      <c r="B4095" s="397"/>
      <c r="C4095" s="362"/>
      <c r="D4095" s="362"/>
      <c r="E4095" s="362"/>
      <c r="F4095" s="390"/>
      <c r="G4095" s="390"/>
      <c r="H4095" s="390"/>
      <c r="I4095" s="390"/>
      <c r="J4095" s="390"/>
    </row>
    <row r="4096" spans="1:10" ht="15.75" customHeight="1">
      <c r="A4096" s="396"/>
      <c r="B4096" s="397"/>
      <c r="C4096" s="362"/>
      <c r="D4096" s="362"/>
      <c r="E4096" s="362"/>
      <c r="F4096" s="390"/>
      <c r="G4096" s="390"/>
      <c r="H4096" s="390"/>
      <c r="I4096" s="390"/>
      <c r="J4096" s="390"/>
    </row>
    <row r="4097" spans="1:10" ht="15.75" customHeight="1">
      <c r="A4097" s="396"/>
      <c r="B4097" s="397"/>
      <c r="C4097" s="362"/>
      <c r="D4097" s="362"/>
      <c r="E4097" s="362"/>
      <c r="F4097" s="390"/>
      <c r="G4097" s="390"/>
      <c r="H4097" s="390"/>
      <c r="I4097" s="390"/>
      <c r="J4097" s="390"/>
    </row>
    <row r="4098" spans="1:10" ht="15.75" customHeight="1">
      <c r="A4098" s="396"/>
      <c r="B4098" s="397"/>
      <c r="C4098" s="362"/>
      <c r="D4098" s="362"/>
      <c r="E4098" s="362"/>
      <c r="F4098" s="390"/>
      <c r="G4098" s="390"/>
      <c r="H4098" s="390"/>
      <c r="I4098" s="390"/>
      <c r="J4098" s="390"/>
    </row>
    <row r="4099" spans="1:10" ht="15.75" customHeight="1">
      <c r="A4099" s="396"/>
      <c r="B4099" s="397"/>
      <c r="C4099" s="362"/>
      <c r="D4099" s="362"/>
      <c r="E4099" s="362"/>
      <c r="F4099" s="390"/>
      <c r="G4099" s="390"/>
      <c r="H4099" s="390"/>
      <c r="I4099" s="390"/>
      <c r="J4099" s="390"/>
    </row>
    <row r="4100" spans="1:10" ht="15.75" customHeight="1">
      <c r="A4100" s="396"/>
      <c r="B4100" s="397"/>
      <c r="C4100" s="362"/>
      <c r="D4100" s="362"/>
      <c r="E4100" s="362"/>
      <c r="F4100" s="390"/>
      <c r="G4100" s="390"/>
      <c r="H4100" s="390"/>
      <c r="I4100" s="390"/>
      <c r="J4100" s="390"/>
    </row>
    <row r="4101" spans="1:10" ht="15.75" customHeight="1">
      <c r="A4101" s="396"/>
      <c r="B4101" s="397"/>
      <c r="C4101" s="362"/>
      <c r="D4101" s="362"/>
      <c r="E4101" s="362"/>
      <c r="F4101" s="390"/>
      <c r="G4101" s="390"/>
      <c r="H4101" s="390"/>
      <c r="I4101" s="390"/>
      <c r="J4101" s="390"/>
    </row>
    <row r="4102" spans="1:10" ht="15.75" customHeight="1">
      <c r="A4102" s="396"/>
      <c r="B4102" s="397"/>
      <c r="C4102" s="362"/>
      <c r="D4102" s="362"/>
      <c r="E4102" s="362"/>
      <c r="F4102" s="390"/>
      <c r="G4102" s="390"/>
      <c r="H4102" s="390"/>
      <c r="I4102" s="390"/>
      <c r="J4102" s="390"/>
    </row>
    <row r="4103" spans="1:10" ht="15.75" customHeight="1">
      <c r="A4103" s="396"/>
      <c r="B4103" s="397"/>
      <c r="C4103" s="362"/>
      <c r="D4103" s="362"/>
      <c r="E4103" s="362"/>
      <c r="F4103" s="390"/>
      <c r="G4103" s="390"/>
      <c r="H4103" s="390"/>
      <c r="I4103" s="390"/>
      <c r="J4103" s="390"/>
    </row>
    <row r="4104" spans="1:10" ht="15.75" customHeight="1">
      <c r="A4104" s="396"/>
      <c r="B4104" s="397"/>
      <c r="C4104" s="362"/>
      <c r="D4104" s="362"/>
      <c r="E4104" s="362"/>
      <c r="F4104" s="390"/>
      <c r="G4104" s="390"/>
      <c r="H4104" s="390"/>
      <c r="I4104" s="390"/>
      <c r="J4104" s="390"/>
    </row>
    <row r="4105" spans="1:10" ht="15.75" customHeight="1">
      <c r="A4105" s="396"/>
      <c r="B4105" s="397"/>
      <c r="C4105" s="362"/>
      <c r="D4105" s="362"/>
      <c r="E4105" s="362"/>
      <c r="F4105" s="390"/>
      <c r="G4105" s="390"/>
      <c r="H4105" s="390"/>
      <c r="I4105" s="390"/>
      <c r="J4105" s="390"/>
    </row>
    <row r="4106" spans="1:10" ht="15.75" customHeight="1">
      <c r="A4106" s="396"/>
      <c r="B4106" s="397"/>
      <c r="C4106" s="362"/>
      <c r="D4106" s="362"/>
      <c r="E4106" s="362"/>
      <c r="F4106" s="390"/>
      <c r="G4106" s="390"/>
      <c r="H4106" s="390"/>
      <c r="I4106" s="390"/>
      <c r="J4106" s="390"/>
    </row>
    <row r="4107" spans="1:10" ht="15.75" customHeight="1">
      <c r="A4107" s="396"/>
      <c r="B4107" s="397"/>
      <c r="C4107" s="362"/>
      <c r="D4107" s="362"/>
      <c r="E4107" s="362"/>
      <c r="F4107" s="390"/>
      <c r="G4107" s="390"/>
      <c r="H4107" s="390"/>
      <c r="I4107" s="390"/>
      <c r="J4107" s="390"/>
    </row>
    <row r="4108" spans="1:10" ht="15.75" customHeight="1">
      <c r="A4108" s="396"/>
      <c r="B4108" s="397"/>
      <c r="C4108" s="362"/>
      <c r="D4108" s="362"/>
      <c r="E4108" s="362"/>
      <c r="F4108" s="390"/>
      <c r="G4108" s="390"/>
      <c r="H4108" s="390"/>
      <c r="I4108" s="390"/>
      <c r="J4108" s="390"/>
    </row>
    <row r="4109" spans="1:10" ht="15.75" customHeight="1">
      <c r="A4109" s="396"/>
      <c r="B4109" s="397"/>
      <c r="C4109" s="362"/>
      <c r="D4109" s="362"/>
      <c r="E4109" s="362"/>
      <c r="F4109" s="390"/>
      <c r="G4109" s="390"/>
      <c r="H4109" s="390"/>
      <c r="I4109" s="390"/>
      <c r="J4109" s="390"/>
    </row>
    <row r="4110" spans="1:10" ht="15.75" customHeight="1">
      <c r="A4110" s="396"/>
      <c r="B4110" s="397"/>
      <c r="C4110" s="362"/>
      <c r="D4110" s="362"/>
      <c r="E4110" s="362"/>
      <c r="F4110" s="390"/>
      <c r="G4110" s="390"/>
      <c r="H4110" s="390"/>
      <c r="I4110" s="390"/>
      <c r="J4110" s="390"/>
    </row>
    <row r="4111" spans="1:10" ht="15.75" customHeight="1">
      <c r="A4111" s="396"/>
      <c r="B4111" s="397"/>
      <c r="C4111" s="362"/>
      <c r="D4111" s="362"/>
      <c r="E4111" s="362"/>
      <c r="F4111" s="390"/>
      <c r="G4111" s="390"/>
      <c r="H4111" s="390"/>
      <c r="I4111" s="390"/>
      <c r="J4111" s="390"/>
    </row>
    <row r="4112" spans="1:10" ht="15.75" customHeight="1">
      <c r="A4112" s="396"/>
      <c r="B4112" s="397"/>
      <c r="C4112" s="362"/>
      <c r="D4112" s="362"/>
      <c r="E4112" s="362"/>
      <c r="F4112" s="390"/>
      <c r="G4112" s="390"/>
      <c r="H4112" s="390"/>
      <c r="I4112" s="390"/>
      <c r="J4112" s="390"/>
    </row>
    <row r="4113" spans="1:10" ht="15.75" customHeight="1">
      <c r="A4113" s="396"/>
      <c r="B4113" s="397"/>
      <c r="C4113" s="362"/>
      <c r="D4113" s="362"/>
      <c r="E4113" s="362"/>
      <c r="F4113" s="390"/>
      <c r="G4113" s="390"/>
      <c r="H4113" s="390"/>
      <c r="I4113" s="390"/>
      <c r="J4113" s="390"/>
    </row>
    <row r="4114" spans="1:10" ht="15.75" customHeight="1">
      <c r="A4114" s="396"/>
      <c r="B4114" s="397"/>
      <c r="C4114" s="362"/>
      <c r="D4114" s="362"/>
      <c r="E4114" s="362"/>
      <c r="F4114" s="390"/>
      <c r="G4114" s="390"/>
      <c r="H4114" s="390"/>
      <c r="I4114" s="390"/>
      <c r="J4114" s="390"/>
    </row>
    <row r="4115" spans="1:10" ht="15.75" customHeight="1">
      <c r="A4115" s="396"/>
      <c r="B4115" s="397"/>
      <c r="C4115" s="362"/>
      <c r="D4115" s="362"/>
      <c r="E4115" s="362"/>
      <c r="F4115" s="390"/>
      <c r="G4115" s="390"/>
      <c r="H4115" s="390"/>
      <c r="I4115" s="390"/>
      <c r="J4115" s="390"/>
    </row>
    <row r="4116" spans="1:10" ht="15.75" customHeight="1">
      <c r="A4116" s="396"/>
      <c r="B4116" s="397"/>
      <c r="C4116" s="362"/>
      <c r="D4116" s="362"/>
      <c r="E4116" s="362"/>
      <c r="F4116" s="390"/>
      <c r="G4116" s="390"/>
      <c r="H4116" s="390"/>
      <c r="I4116" s="390"/>
      <c r="J4116" s="390"/>
    </row>
    <row r="4117" spans="1:10" ht="15.75" customHeight="1">
      <c r="A4117" s="396"/>
      <c r="B4117" s="397"/>
      <c r="C4117" s="362"/>
      <c r="D4117" s="362"/>
      <c r="E4117" s="362"/>
      <c r="F4117" s="390"/>
      <c r="G4117" s="390"/>
      <c r="H4117" s="390"/>
      <c r="I4117" s="390"/>
      <c r="J4117" s="390"/>
    </row>
    <row r="4118" spans="1:10" ht="15.75" customHeight="1">
      <c r="A4118" s="396"/>
      <c r="B4118" s="397"/>
      <c r="C4118" s="362"/>
      <c r="D4118" s="362"/>
      <c r="E4118" s="362"/>
      <c r="F4118" s="390"/>
      <c r="G4118" s="390"/>
      <c r="H4118" s="390"/>
      <c r="I4118" s="390"/>
      <c r="J4118" s="390"/>
    </row>
    <row r="4119" spans="1:10" ht="15.75" customHeight="1">
      <c r="A4119" s="396"/>
      <c r="B4119" s="397"/>
      <c r="C4119" s="362"/>
      <c r="D4119" s="362"/>
      <c r="E4119" s="362"/>
      <c r="F4119" s="390"/>
      <c r="G4119" s="390"/>
      <c r="H4119" s="390"/>
      <c r="I4119" s="390"/>
      <c r="J4119" s="390"/>
    </row>
    <row r="4120" spans="1:10" ht="15.75" customHeight="1">
      <c r="A4120" s="396"/>
      <c r="B4120" s="397"/>
      <c r="C4120" s="362"/>
      <c r="D4120" s="362"/>
      <c r="E4120" s="362"/>
      <c r="F4120" s="390"/>
      <c r="G4120" s="390"/>
      <c r="H4120" s="390"/>
      <c r="I4120" s="390"/>
      <c r="J4120" s="390"/>
    </row>
    <row r="4121" spans="1:10" ht="15.75" customHeight="1">
      <c r="A4121" s="396"/>
      <c r="B4121" s="397"/>
      <c r="C4121" s="362"/>
      <c r="D4121" s="362"/>
      <c r="E4121" s="362"/>
      <c r="F4121" s="390"/>
      <c r="G4121" s="390"/>
      <c r="H4121" s="390"/>
      <c r="I4121" s="390"/>
      <c r="J4121" s="390"/>
    </row>
    <row r="4122" spans="1:10" ht="15.75" customHeight="1">
      <c r="A4122" s="396"/>
      <c r="B4122" s="397"/>
      <c r="C4122" s="362"/>
      <c r="D4122" s="362"/>
      <c r="E4122" s="362"/>
      <c r="F4122" s="390"/>
      <c r="G4122" s="390"/>
      <c r="H4122" s="390"/>
      <c r="I4122" s="390"/>
      <c r="J4122" s="390"/>
    </row>
    <row r="4123" spans="1:10" ht="15.75" customHeight="1">
      <c r="A4123" s="396"/>
      <c r="B4123" s="397"/>
      <c r="C4123" s="362"/>
      <c r="D4123" s="362"/>
      <c r="E4123" s="362"/>
      <c r="F4123" s="390"/>
      <c r="G4123" s="390"/>
      <c r="H4123" s="390"/>
      <c r="I4123" s="390"/>
      <c r="J4123" s="390"/>
    </row>
    <row r="4124" spans="1:10" ht="15.75" customHeight="1">
      <c r="A4124" s="396"/>
      <c r="B4124" s="397"/>
      <c r="C4124" s="362"/>
      <c r="D4124" s="362"/>
      <c r="E4124" s="362"/>
      <c r="F4124" s="390"/>
      <c r="G4124" s="390"/>
      <c r="H4124" s="390"/>
      <c r="I4124" s="390"/>
      <c r="J4124" s="390"/>
    </row>
    <row r="4125" spans="1:10" ht="15.75" customHeight="1">
      <c r="A4125" s="396"/>
      <c r="B4125" s="397"/>
      <c r="C4125" s="362"/>
      <c r="D4125" s="362"/>
      <c r="E4125" s="362"/>
      <c r="F4125" s="390"/>
      <c r="G4125" s="390"/>
      <c r="H4125" s="390"/>
      <c r="I4125" s="390"/>
      <c r="J4125" s="390"/>
    </row>
    <row r="4126" spans="1:10" ht="15.75" customHeight="1">
      <c r="A4126" s="396"/>
      <c r="B4126" s="397"/>
      <c r="C4126" s="362"/>
      <c r="D4126" s="362"/>
      <c r="E4126" s="362"/>
      <c r="F4126" s="390"/>
      <c r="G4126" s="390"/>
      <c r="H4126" s="390"/>
      <c r="I4126" s="390"/>
      <c r="J4126" s="390"/>
    </row>
    <row r="4127" spans="1:10" ht="15.75" customHeight="1">
      <c r="A4127" s="396"/>
      <c r="B4127" s="397"/>
      <c r="C4127" s="362"/>
      <c r="D4127" s="362"/>
      <c r="E4127" s="362"/>
      <c r="F4127" s="390"/>
      <c r="G4127" s="390"/>
      <c r="H4127" s="390"/>
      <c r="I4127" s="390"/>
      <c r="J4127" s="390"/>
    </row>
    <row r="4128" spans="1:10" ht="15.75" customHeight="1">
      <c r="A4128" s="396"/>
      <c r="B4128" s="397"/>
      <c r="C4128" s="362"/>
      <c r="D4128" s="362"/>
      <c r="E4128" s="362"/>
      <c r="F4128" s="390"/>
      <c r="G4128" s="390"/>
      <c r="H4128" s="390"/>
      <c r="I4128" s="390"/>
      <c r="J4128" s="390"/>
    </row>
    <row r="4129" spans="1:10" ht="15.75" customHeight="1">
      <c r="A4129" s="396"/>
      <c r="B4129" s="397"/>
      <c r="C4129" s="362"/>
      <c r="D4129" s="362"/>
      <c r="E4129" s="362"/>
      <c r="F4129" s="390"/>
      <c r="G4129" s="390"/>
      <c r="H4129" s="390"/>
      <c r="I4129" s="390"/>
      <c r="J4129" s="390"/>
    </row>
    <row r="4130" spans="1:10" ht="15.75" customHeight="1">
      <c r="A4130" s="396"/>
      <c r="B4130" s="397"/>
      <c r="C4130" s="362"/>
      <c r="D4130" s="362"/>
      <c r="E4130" s="362"/>
      <c r="F4130" s="390"/>
      <c r="G4130" s="390"/>
      <c r="H4130" s="390"/>
      <c r="I4130" s="390"/>
      <c r="J4130" s="390"/>
    </row>
    <row r="4131" spans="1:10" ht="15.75" customHeight="1">
      <c r="A4131" s="396"/>
      <c r="B4131" s="397"/>
      <c r="C4131" s="362"/>
      <c r="D4131" s="362"/>
      <c r="E4131" s="362"/>
      <c r="F4131" s="390"/>
      <c r="G4131" s="390"/>
      <c r="H4131" s="390"/>
      <c r="I4131" s="390"/>
      <c r="J4131" s="390"/>
    </row>
    <row r="4132" spans="1:10" ht="15.75" customHeight="1">
      <c r="A4132" s="396"/>
      <c r="B4132" s="397"/>
      <c r="C4132" s="362"/>
      <c r="D4132" s="362"/>
      <c r="E4132" s="362"/>
      <c r="F4132" s="390"/>
      <c r="G4132" s="390"/>
      <c r="H4132" s="390"/>
      <c r="I4132" s="390"/>
      <c r="J4132" s="390"/>
    </row>
    <row r="4133" spans="1:10" ht="15.75" customHeight="1">
      <c r="A4133" s="396"/>
      <c r="B4133" s="397"/>
      <c r="C4133" s="362"/>
      <c r="D4133" s="362"/>
      <c r="E4133" s="362"/>
      <c r="F4133" s="390"/>
      <c r="G4133" s="390"/>
      <c r="H4133" s="390"/>
      <c r="I4133" s="390"/>
      <c r="J4133" s="390"/>
    </row>
    <row r="4134" spans="1:10" ht="15.75" customHeight="1">
      <c r="A4134" s="396"/>
      <c r="B4134" s="397"/>
      <c r="C4134" s="362"/>
      <c r="D4134" s="362"/>
      <c r="E4134" s="362"/>
      <c r="F4134" s="390"/>
      <c r="G4134" s="390"/>
      <c r="H4134" s="390"/>
      <c r="I4134" s="390"/>
      <c r="J4134" s="390"/>
    </row>
    <row r="4135" spans="1:10" ht="15.75" customHeight="1">
      <c r="A4135" s="396"/>
      <c r="B4135" s="397"/>
      <c r="C4135" s="362"/>
      <c r="D4135" s="362"/>
      <c r="E4135" s="362"/>
      <c r="F4135" s="390"/>
      <c r="G4135" s="390"/>
      <c r="H4135" s="390"/>
      <c r="I4135" s="390"/>
      <c r="J4135" s="390"/>
    </row>
    <row r="4136" spans="1:10" ht="15.75" customHeight="1">
      <c r="A4136" s="396"/>
      <c r="B4136" s="397"/>
      <c r="C4136" s="362"/>
      <c r="D4136" s="362"/>
      <c r="E4136" s="362"/>
      <c r="F4136" s="390"/>
      <c r="G4136" s="390"/>
      <c r="H4136" s="390"/>
      <c r="I4136" s="390"/>
      <c r="J4136" s="390"/>
    </row>
    <row r="4137" spans="1:10" ht="15.75" customHeight="1">
      <c r="A4137" s="396"/>
      <c r="B4137" s="397"/>
      <c r="C4137" s="362"/>
      <c r="D4137" s="362"/>
      <c r="E4137" s="362"/>
      <c r="F4137" s="390"/>
      <c r="G4137" s="390"/>
      <c r="H4137" s="390"/>
      <c r="I4137" s="390"/>
      <c r="J4137" s="390"/>
    </row>
    <row r="4138" spans="1:10" ht="15.75" customHeight="1">
      <c r="A4138" s="396"/>
      <c r="B4138" s="397"/>
      <c r="C4138" s="362"/>
      <c r="D4138" s="362"/>
      <c r="E4138" s="362"/>
      <c r="F4138" s="390"/>
      <c r="G4138" s="390"/>
      <c r="H4138" s="390"/>
      <c r="I4138" s="390"/>
      <c r="J4138" s="390"/>
    </row>
    <row r="4139" spans="1:10" ht="15.75" customHeight="1">
      <c r="A4139" s="396"/>
      <c r="B4139" s="397"/>
      <c r="C4139" s="362"/>
      <c r="D4139" s="362"/>
      <c r="E4139" s="362"/>
      <c r="F4139" s="390"/>
      <c r="G4139" s="390"/>
      <c r="H4139" s="390"/>
      <c r="I4139" s="390"/>
      <c r="J4139" s="390"/>
    </row>
    <row r="4140" spans="1:10" ht="15.75" customHeight="1">
      <c r="A4140" s="396"/>
      <c r="B4140" s="397"/>
      <c r="C4140" s="362"/>
      <c r="D4140" s="362"/>
      <c r="E4140" s="362"/>
      <c r="F4140" s="390"/>
      <c r="G4140" s="390"/>
      <c r="H4140" s="390"/>
      <c r="I4140" s="390"/>
      <c r="J4140" s="390"/>
    </row>
    <row r="4141" spans="1:10" ht="15.75" customHeight="1">
      <c r="A4141" s="396"/>
      <c r="B4141" s="397"/>
      <c r="C4141" s="362"/>
      <c r="D4141" s="362"/>
      <c r="E4141" s="362"/>
      <c r="F4141" s="390"/>
      <c r="G4141" s="390"/>
      <c r="H4141" s="390"/>
      <c r="I4141" s="390"/>
      <c r="J4141" s="390"/>
    </row>
    <row r="4142" spans="1:10" ht="15.75" customHeight="1">
      <c r="A4142" s="396"/>
      <c r="B4142" s="397"/>
      <c r="C4142" s="362"/>
      <c r="D4142" s="362"/>
      <c r="E4142" s="362"/>
      <c r="F4142" s="390"/>
      <c r="G4142" s="390"/>
      <c r="H4142" s="390"/>
      <c r="I4142" s="390"/>
      <c r="J4142" s="390"/>
    </row>
    <row r="4143" spans="1:10" ht="15.75" customHeight="1">
      <c r="A4143" s="396"/>
      <c r="B4143" s="397"/>
      <c r="C4143" s="362"/>
      <c r="D4143" s="362"/>
      <c r="E4143" s="362"/>
      <c r="F4143" s="390"/>
      <c r="G4143" s="390"/>
      <c r="H4143" s="390"/>
      <c r="I4143" s="390"/>
      <c r="J4143" s="390"/>
    </row>
    <row r="4144" spans="1:10" ht="15.75" customHeight="1">
      <c r="A4144" s="396"/>
      <c r="B4144" s="397"/>
      <c r="C4144" s="362"/>
      <c r="D4144" s="362"/>
      <c r="E4144" s="362"/>
      <c r="F4144" s="390"/>
      <c r="G4144" s="390"/>
      <c r="H4144" s="390"/>
      <c r="I4144" s="390"/>
      <c r="J4144" s="390"/>
    </row>
    <row r="4145" spans="1:10" ht="15.75" customHeight="1">
      <c r="A4145" s="396"/>
      <c r="B4145" s="397"/>
      <c r="C4145" s="362"/>
      <c r="D4145" s="362"/>
      <c r="E4145" s="362"/>
      <c r="F4145" s="390"/>
      <c r="G4145" s="390"/>
      <c r="H4145" s="390"/>
      <c r="I4145" s="390"/>
      <c r="J4145" s="390"/>
    </row>
    <row r="4146" spans="1:10" ht="15.75" customHeight="1">
      <c r="A4146" s="396"/>
      <c r="B4146" s="397"/>
      <c r="C4146" s="362"/>
      <c r="D4146" s="362"/>
      <c r="E4146" s="362"/>
      <c r="F4146" s="390"/>
      <c r="G4146" s="390"/>
      <c r="H4146" s="390"/>
      <c r="I4146" s="390"/>
      <c r="J4146" s="390"/>
    </row>
    <row r="4147" spans="1:10" ht="15.75" customHeight="1">
      <c r="A4147" s="396"/>
      <c r="B4147" s="397"/>
      <c r="C4147" s="362"/>
      <c r="D4147" s="362"/>
      <c r="E4147" s="362"/>
      <c r="F4147" s="390"/>
      <c r="G4147" s="390"/>
      <c r="H4147" s="390"/>
      <c r="I4147" s="390"/>
      <c r="J4147" s="390"/>
    </row>
    <row r="4148" spans="1:10" ht="15.75" customHeight="1">
      <c r="A4148" s="396"/>
      <c r="B4148" s="397"/>
      <c r="C4148" s="362"/>
      <c r="D4148" s="362"/>
      <c r="E4148" s="362"/>
      <c r="F4148" s="390"/>
      <c r="G4148" s="390"/>
      <c r="H4148" s="390"/>
      <c r="I4148" s="390"/>
      <c r="J4148" s="390"/>
    </row>
    <row r="4149" spans="1:10" ht="15.75" customHeight="1">
      <c r="A4149" s="396"/>
      <c r="B4149" s="397"/>
      <c r="C4149" s="362"/>
      <c r="D4149" s="362"/>
      <c r="E4149" s="362"/>
      <c r="F4149" s="390"/>
      <c r="G4149" s="390"/>
      <c r="H4149" s="390"/>
      <c r="I4149" s="390"/>
      <c r="J4149" s="390"/>
    </row>
    <row r="4150" spans="1:10" ht="15.75" customHeight="1">
      <c r="A4150" s="396"/>
      <c r="B4150" s="397"/>
      <c r="C4150" s="362"/>
      <c r="D4150" s="362"/>
      <c r="E4150" s="362"/>
      <c r="F4150" s="390"/>
      <c r="G4150" s="390"/>
      <c r="H4150" s="390"/>
      <c r="I4150" s="390"/>
      <c r="J4150" s="390"/>
    </row>
    <row r="4151" spans="1:10" ht="15.75" customHeight="1">
      <c r="A4151" s="396"/>
      <c r="B4151" s="397"/>
      <c r="C4151" s="362"/>
      <c r="D4151" s="362"/>
      <c r="E4151" s="362"/>
      <c r="F4151" s="390"/>
      <c r="G4151" s="390"/>
      <c r="H4151" s="390"/>
      <c r="I4151" s="390"/>
      <c r="J4151" s="390"/>
    </row>
    <row r="4152" spans="1:10" ht="15.75" customHeight="1">
      <c r="A4152" s="396"/>
      <c r="B4152" s="397"/>
      <c r="C4152" s="362"/>
      <c r="D4152" s="362"/>
      <c r="E4152" s="362"/>
      <c r="F4152" s="390"/>
      <c r="G4152" s="390"/>
      <c r="H4152" s="390"/>
      <c r="I4152" s="390"/>
      <c r="J4152" s="390"/>
    </row>
    <row r="4153" spans="1:10" ht="15.75" customHeight="1">
      <c r="A4153" s="396"/>
      <c r="B4153" s="397"/>
      <c r="C4153" s="362"/>
      <c r="D4153" s="362"/>
      <c r="E4153" s="362"/>
      <c r="F4153" s="390"/>
      <c r="G4153" s="390"/>
      <c r="H4153" s="390"/>
      <c r="I4153" s="390"/>
      <c r="J4153" s="390"/>
    </row>
    <row r="4154" spans="1:10" ht="15.75" customHeight="1">
      <c r="A4154" s="396"/>
      <c r="B4154" s="397"/>
      <c r="C4154" s="362"/>
      <c r="D4154" s="362"/>
      <c r="E4154" s="362"/>
      <c r="F4154" s="390"/>
      <c r="G4154" s="390"/>
      <c r="H4154" s="390"/>
      <c r="I4154" s="390"/>
      <c r="J4154" s="390"/>
    </row>
    <row r="4155" spans="1:10" ht="15.75" customHeight="1">
      <c r="A4155" s="396"/>
      <c r="B4155" s="397"/>
      <c r="C4155" s="362"/>
      <c r="D4155" s="362"/>
      <c r="E4155" s="362"/>
      <c r="F4155" s="390"/>
      <c r="G4155" s="390"/>
      <c r="H4155" s="390"/>
      <c r="I4155" s="390"/>
      <c r="J4155" s="390"/>
    </row>
    <row r="4156" spans="1:10" ht="15.75" customHeight="1">
      <c r="A4156" s="396"/>
      <c r="B4156" s="397"/>
      <c r="C4156" s="362"/>
      <c r="D4156" s="362"/>
      <c r="E4156" s="362"/>
      <c r="F4156" s="390"/>
      <c r="G4156" s="390"/>
      <c r="H4156" s="390"/>
      <c r="I4156" s="390"/>
      <c r="J4156" s="390"/>
    </row>
    <row r="4157" spans="1:10" ht="15.75" customHeight="1">
      <c r="A4157" s="396"/>
      <c r="B4157" s="397"/>
      <c r="C4157" s="362"/>
      <c r="D4157" s="362"/>
      <c r="E4157" s="362"/>
      <c r="F4157" s="390"/>
      <c r="G4157" s="390"/>
      <c r="H4157" s="390"/>
      <c r="I4157" s="390"/>
      <c r="J4157" s="390"/>
    </row>
    <row r="4158" spans="1:10" ht="15.75" customHeight="1">
      <c r="A4158" s="396"/>
      <c r="B4158" s="397"/>
      <c r="C4158" s="362"/>
      <c r="D4158" s="362"/>
      <c r="E4158" s="362"/>
      <c r="F4158" s="390"/>
      <c r="G4158" s="390"/>
      <c r="H4158" s="390"/>
      <c r="I4158" s="390"/>
      <c r="J4158" s="390"/>
    </row>
    <row r="4159" spans="1:10" ht="15.75" customHeight="1">
      <c r="A4159" s="396"/>
      <c r="B4159" s="397"/>
      <c r="C4159" s="362"/>
      <c r="D4159" s="362"/>
      <c r="E4159" s="362"/>
      <c r="F4159" s="390"/>
      <c r="G4159" s="390"/>
      <c r="H4159" s="390"/>
      <c r="I4159" s="390"/>
      <c r="J4159" s="390"/>
    </row>
    <row r="4160" spans="1:10" ht="15.75" customHeight="1">
      <c r="A4160" s="396"/>
      <c r="B4160" s="397"/>
      <c r="C4160" s="362"/>
      <c r="D4160" s="362"/>
      <c r="E4160" s="362"/>
      <c r="F4160" s="390"/>
      <c r="G4160" s="390"/>
      <c r="H4160" s="390"/>
      <c r="I4160" s="390"/>
      <c r="J4160" s="390"/>
    </row>
    <row r="4161" spans="1:10" ht="15.75" customHeight="1">
      <c r="A4161" s="396"/>
      <c r="B4161" s="397"/>
      <c r="C4161" s="362"/>
      <c r="D4161" s="362"/>
      <c r="E4161" s="362"/>
      <c r="F4161" s="390"/>
      <c r="G4161" s="390"/>
      <c r="H4161" s="390"/>
      <c r="I4161" s="390"/>
      <c r="J4161" s="390"/>
    </row>
    <row r="4162" spans="1:10" ht="15.75" customHeight="1">
      <c r="A4162" s="396"/>
      <c r="B4162" s="397"/>
      <c r="C4162" s="362"/>
      <c r="D4162" s="362"/>
      <c r="E4162" s="362"/>
      <c r="F4162" s="390"/>
      <c r="G4162" s="390"/>
      <c r="H4162" s="390"/>
      <c r="I4162" s="390"/>
      <c r="J4162" s="390"/>
    </row>
    <row r="4163" spans="1:10" ht="15.75" customHeight="1">
      <c r="A4163" s="396"/>
      <c r="B4163" s="397"/>
      <c r="C4163" s="362"/>
      <c r="D4163" s="362"/>
      <c r="E4163" s="362"/>
      <c r="F4163" s="390"/>
      <c r="G4163" s="390"/>
      <c r="H4163" s="390"/>
      <c r="I4163" s="390"/>
      <c r="J4163" s="390"/>
    </row>
    <row r="4164" spans="1:10" ht="15.75" customHeight="1">
      <c r="A4164" s="396"/>
      <c r="B4164" s="397"/>
      <c r="C4164" s="362"/>
      <c r="D4164" s="362"/>
      <c r="E4164" s="362"/>
      <c r="F4164" s="390"/>
      <c r="G4164" s="390"/>
      <c r="H4164" s="390"/>
      <c r="I4164" s="390"/>
      <c r="J4164" s="390"/>
    </row>
    <row r="4165" spans="1:10" ht="15.75" customHeight="1">
      <c r="A4165" s="396"/>
      <c r="B4165" s="397"/>
      <c r="C4165" s="362"/>
      <c r="D4165" s="362"/>
      <c r="E4165" s="362"/>
      <c r="F4165" s="390"/>
      <c r="G4165" s="390"/>
      <c r="H4165" s="390"/>
      <c r="I4165" s="390"/>
      <c r="J4165" s="390"/>
    </row>
    <row r="4166" spans="1:10" ht="15.75" customHeight="1">
      <c r="A4166" s="396"/>
      <c r="B4166" s="397"/>
      <c r="C4166" s="362"/>
      <c r="D4166" s="362"/>
      <c r="E4166" s="362"/>
      <c r="F4166" s="390"/>
      <c r="G4166" s="390"/>
      <c r="H4166" s="390"/>
      <c r="I4166" s="390"/>
      <c r="J4166" s="390"/>
    </row>
    <row r="4167" spans="1:10" ht="15.75" customHeight="1">
      <c r="A4167" s="396"/>
      <c r="B4167" s="397"/>
      <c r="C4167" s="362"/>
      <c r="D4167" s="362"/>
      <c r="E4167" s="362"/>
      <c r="F4167" s="390"/>
      <c r="G4167" s="390"/>
      <c r="H4167" s="390"/>
      <c r="I4167" s="390"/>
      <c r="J4167" s="390"/>
    </row>
    <row r="4168" spans="1:10" ht="15.75" customHeight="1">
      <c r="A4168" s="396"/>
      <c r="B4168" s="397"/>
      <c r="C4168" s="362"/>
      <c r="D4168" s="362"/>
      <c r="E4168" s="362"/>
      <c r="F4168" s="390"/>
      <c r="G4168" s="390"/>
      <c r="H4168" s="390"/>
      <c r="I4168" s="390"/>
      <c r="J4168" s="390"/>
    </row>
    <row r="4169" spans="1:10" ht="15.75" customHeight="1">
      <c r="A4169" s="396"/>
      <c r="B4169" s="397"/>
      <c r="C4169" s="362"/>
      <c r="D4169" s="362"/>
      <c r="E4169" s="362"/>
      <c r="F4169" s="390"/>
      <c r="G4169" s="390"/>
      <c r="H4169" s="390"/>
      <c r="I4169" s="390"/>
      <c r="J4169" s="390"/>
    </row>
    <row r="4170" spans="1:10" ht="15.75" customHeight="1">
      <c r="A4170" s="396"/>
      <c r="B4170" s="397"/>
      <c r="C4170" s="362"/>
      <c r="D4170" s="362"/>
      <c r="E4170" s="362"/>
      <c r="F4170" s="390"/>
      <c r="G4170" s="390"/>
      <c r="H4170" s="390"/>
      <c r="I4170" s="390"/>
      <c r="J4170" s="390"/>
    </row>
    <row r="4171" spans="1:10" ht="15.75" customHeight="1">
      <c r="A4171" s="396"/>
      <c r="B4171" s="397"/>
      <c r="C4171" s="362"/>
      <c r="D4171" s="362"/>
      <c r="E4171" s="362"/>
      <c r="F4171" s="390"/>
      <c r="G4171" s="390"/>
      <c r="H4171" s="390"/>
      <c r="I4171" s="390"/>
      <c r="J4171" s="390"/>
    </row>
    <row r="4172" spans="1:10" ht="15.75" customHeight="1">
      <c r="A4172" s="396"/>
      <c r="B4172" s="397"/>
      <c r="C4172" s="362"/>
      <c r="D4172" s="362"/>
      <c r="E4172" s="362"/>
      <c r="F4172" s="390"/>
      <c r="G4172" s="390"/>
      <c r="H4172" s="390"/>
      <c r="I4172" s="390"/>
      <c r="J4172" s="390"/>
    </row>
    <row r="4173" spans="1:10" ht="15.75" customHeight="1">
      <c r="A4173" s="396"/>
      <c r="B4173" s="397"/>
      <c r="C4173" s="362"/>
      <c r="D4173" s="362"/>
      <c r="E4173" s="362"/>
      <c r="F4173" s="390"/>
      <c r="G4173" s="390"/>
      <c r="H4173" s="390"/>
      <c r="I4173" s="390"/>
      <c r="J4173" s="390"/>
    </row>
    <row r="4174" spans="1:10" ht="15.75" customHeight="1">
      <c r="A4174" s="396"/>
      <c r="B4174" s="397"/>
      <c r="C4174" s="362"/>
      <c r="D4174" s="362"/>
      <c r="E4174" s="362"/>
      <c r="F4174" s="390"/>
      <c r="G4174" s="390"/>
      <c r="H4174" s="390"/>
      <c r="I4174" s="390"/>
      <c r="J4174" s="390"/>
    </row>
    <row r="4175" spans="1:10" ht="15.75" customHeight="1">
      <c r="A4175" s="396"/>
      <c r="B4175" s="397"/>
      <c r="C4175" s="362"/>
      <c r="D4175" s="362"/>
      <c r="E4175" s="362"/>
      <c r="F4175" s="390"/>
      <c r="G4175" s="390"/>
      <c r="H4175" s="390"/>
      <c r="I4175" s="390"/>
      <c r="J4175" s="390"/>
    </row>
    <row r="4176" spans="1:10" ht="15.75" customHeight="1">
      <c r="A4176" s="396"/>
      <c r="B4176" s="397"/>
      <c r="C4176" s="362"/>
      <c r="D4176" s="362"/>
      <c r="E4176" s="362"/>
      <c r="F4176" s="390"/>
      <c r="G4176" s="390"/>
      <c r="H4176" s="390"/>
      <c r="I4176" s="390"/>
      <c r="J4176" s="390"/>
    </row>
    <row r="4177" spans="1:10" ht="15.75" customHeight="1">
      <c r="A4177" s="396"/>
      <c r="B4177" s="397"/>
      <c r="C4177" s="362"/>
      <c r="D4177" s="362"/>
      <c r="E4177" s="362"/>
      <c r="F4177" s="390"/>
      <c r="G4177" s="390"/>
      <c r="H4177" s="390"/>
      <c r="I4177" s="390"/>
      <c r="J4177" s="390"/>
    </row>
    <row r="4178" spans="1:10" ht="15.75" customHeight="1">
      <c r="A4178" s="396"/>
      <c r="B4178" s="397"/>
      <c r="C4178" s="362"/>
      <c r="D4178" s="362"/>
      <c r="E4178" s="362"/>
      <c r="F4178" s="390"/>
      <c r="G4178" s="390"/>
      <c r="H4178" s="390"/>
      <c r="I4178" s="390"/>
      <c r="J4178" s="390"/>
    </row>
    <row r="4179" spans="1:10" ht="15.75" customHeight="1">
      <c r="A4179" s="396"/>
      <c r="B4179" s="397"/>
      <c r="C4179" s="362"/>
      <c r="D4179" s="362"/>
      <c r="E4179" s="362"/>
      <c r="F4179" s="390"/>
      <c r="G4179" s="390"/>
      <c r="H4179" s="390"/>
      <c r="I4179" s="390"/>
      <c r="J4179" s="390"/>
    </row>
    <row r="4180" spans="1:10" ht="15.75" customHeight="1">
      <c r="A4180" s="396"/>
      <c r="B4180" s="397"/>
      <c r="C4180" s="362"/>
      <c r="D4180" s="362"/>
      <c r="E4180" s="362"/>
      <c r="F4180" s="390"/>
      <c r="G4180" s="390"/>
      <c r="H4180" s="390"/>
      <c r="I4180" s="390"/>
      <c r="J4180" s="390"/>
    </row>
    <row r="4181" spans="1:10" ht="15.75" customHeight="1">
      <c r="A4181" s="396"/>
      <c r="B4181" s="397"/>
      <c r="C4181" s="362"/>
      <c r="D4181" s="362"/>
      <c r="E4181" s="362"/>
      <c r="F4181" s="390"/>
      <c r="G4181" s="390"/>
      <c r="H4181" s="390"/>
      <c r="I4181" s="390"/>
      <c r="J4181" s="390"/>
    </row>
    <row r="4182" spans="1:10" ht="15.75" customHeight="1">
      <c r="A4182" s="396"/>
      <c r="B4182" s="397"/>
      <c r="C4182" s="362"/>
      <c r="D4182" s="362"/>
      <c r="E4182" s="362"/>
      <c r="F4182" s="390"/>
      <c r="G4182" s="390"/>
      <c r="H4182" s="390"/>
      <c r="I4182" s="390"/>
      <c r="J4182" s="390"/>
    </row>
    <row r="4183" spans="1:10" ht="15.75" customHeight="1">
      <c r="A4183" s="396"/>
      <c r="B4183" s="397"/>
      <c r="C4183" s="362"/>
      <c r="D4183" s="362"/>
      <c r="E4183" s="362"/>
      <c r="F4183" s="390"/>
      <c r="G4183" s="390"/>
      <c r="H4183" s="390"/>
      <c r="I4183" s="390"/>
      <c r="J4183" s="390"/>
    </row>
    <row r="4184" spans="1:10" ht="15.75" customHeight="1">
      <c r="A4184" s="396"/>
      <c r="B4184" s="397"/>
      <c r="C4184" s="362"/>
      <c r="D4184" s="362"/>
      <c r="E4184" s="362"/>
      <c r="F4184" s="390"/>
      <c r="G4184" s="390"/>
      <c r="H4184" s="390"/>
      <c r="I4184" s="390"/>
      <c r="J4184" s="390"/>
    </row>
    <row r="4185" spans="1:10" ht="15.75" customHeight="1">
      <c r="A4185" s="396"/>
      <c r="B4185" s="397"/>
      <c r="C4185" s="362"/>
      <c r="D4185" s="362"/>
      <c r="E4185" s="362"/>
      <c r="F4185" s="390"/>
      <c r="G4185" s="390"/>
      <c r="H4185" s="390"/>
      <c r="I4185" s="390"/>
      <c r="J4185" s="390"/>
    </row>
    <row r="4186" spans="1:10" ht="15.75" customHeight="1">
      <c r="A4186" s="396"/>
      <c r="B4186" s="397"/>
      <c r="C4186" s="362"/>
      <c r="D4186" s="362"/>
      <c r="E4186" s="362"/>
      <c r="F4186" s="390"/>
      <c r="G4186" s="390"/>
      <c r="H4186" s="390"/>
      <c r="I4186" s="390"/>
      <c r="J4186" s="390"/>
    </row>
    <row r="4187" spans="1:10" ht="15.75" customHeight="1">
      <c r="A4187" s="396"/>
      <c r="B4187" s="397"/>
      <c r="C4187" s="362"/>
      <c r="D4187" s="362"/>
      <c r="E4187" s="362"/>
      <c r="F4187" s="390"/>
      <c r="G4187" s="390"/>
      <c r="H4187" s="390"/>
      <c r="I4187" s="390"/>
      <c r="J4187" s="390"/>
    </row>
    <row r="4188" spans="1:10" ht="15.75" customHeight="1">
      <c r="A4188" s="396"/>
      <c r="B4188" s="397"/>
      <c r="C4188" s="362"/>
      <c r="D4188" s="362"/>
      <c r="E4188" s="362"/>
      <c r="F4188" s="390"/>
      <c r="G4188" s="390"/>
      <c r="H4188" s="390"/>
      <c r="I4188" s="390"/>
      <c r="J4188" s="390"/>
    </row>
    <row r="4189" spans="1:10" ht="15.75" customHeight="1">
      <c r="A4189" s="396"/>
      <c r="B4189" s="397"/>
      <c r="C4189" s="362"/>
      <c r="D4189" s="362"/>
      <c r="E4189" s="362"/>
      <c r="F4189" s="390"/>
      <c r="G4189" s="390"/>
      <c r="H4189" s="390"/>
      <c r="I4189" s="390"/>
      <c r="J4189" s="390"/>
    </row>
    <row r="4190" spans="1:10" ht="15.75" customHeight="1">
      <c r="A4190" s="396"/>
      <c r="B4190" s="397"/>
      <c r="C4190" s="362"/>
      <c r="D4190" s="362"/>
      <c r="E4190" s="362"/>
      <c r="F4190" s="390"/>
      <c r="G4190" s="390"/>
      <c r="H4190" s="390"/>
      <c r="I4190" s="390"/>
      <c r="J4190" s="390"/>
    </row>
    <row r="4191" spans="1:10" ht="15.75" customHeight="1">
      <c r="A4191" s="396"/>
      <c r="B4191" s="397"/>
      <c r="C4191" s="362"/>
      <c r="D4191" s="362"/>
      <c r="E4191" s="362"/>
      <c r="F4191" s="390"/>
      <c r="G4191" s="390"/>
      <c r="H4191" s="390"/>
      <c r="I4191" s="390"/>
      <c r="J4191" s="390"/>
    </row>
    <row r="4192" spans="1:10" ht="15.75" customHeight="1">
      <c r="A4192" s="396"/>
      <c r="B4192" s="397"/>
      <c r="C4192" s="362"/>
      <c r="D4192" s="362"/>
      <c r="E4192" s="362"/>
      <c r="F4192" s="390"/>
      <c r="G4192" s="390"/>
      <c r="H4192" s="390"/>
      <c r="I4192" s="390"/>
      <c r="J4192" s="390"/>
    </row>
    <row r="4193" spans="1:10" ht="15.75" customHeight="1">
      <c r="A4193" s="396"/>
      <c r="B4193" s="397"/>
      <c r="C4193" s="362"/>
      <c r="D4193" s="362"/>
      <c r="E4193" s="362"/>
      <c r="F4193" s="390"/>
      <c r="G4193" s="390"/>
      <c r="H4193" s="390"/>
      <c r="I4193" s="390"/>
      <c r="J4193" s="390"/>
    </row>
    <row r="4194" spans="1:10" ht="15.75" customHeight="1">
      <c r="A4194" s="396"/>
      <c r="B4194" s="397"/>
      <c r="C4194" s="362"/>
      <c r="D4194" s="362"/>
      <c r="E4194" s="362"/>
      <c r="F4194" s="390"/>
      <c r="G4194" s="390"/>
      <c r="H4194" s="390"/>
      <c r="I4194" s="390"/>
      <c r="J4194" s="390"/>
    </row>
    <row r="4195" spans="1:10" ht="15.75" customHeight="1">
      <c r="A4195" s="396"/>
      <c r="B4195" s="397"/>
      <c r="C4195" s="362"/>
      <c r="D4195" s="362"/>
      <c r="E4195" s="362"/>
      <c r="F4195" s="390"/>
      <c r="G4195" s="390"/>
      <c r="H4195" s="390"/>
      <c r="I4195" s="390"/>
      <c r="J4195" s="390"/>
    </row>
    <row r="4196" spans="1:10" ht="15.75" customHeight="1">
      <c r="A4196" s="396"/>
      <c r="B4196" s="397"/>
      <c r="C4196" s="362"/>
      <c r="D4196" s="362"/>
      <c r="E4196" s="362"/>
      <c r="F4196" s="390"/>
      <c r="G4196" s="390"/>
      <c r="H4196" s="390"/>
      <c r="I4196" s="390"/>
      <c r="J4196" s="390"/>
    </row>
    <row r="4197" spans="1:10" ht="15.75" customHeight="1">
      <c r="A4197" s="396"/>
      <c r="B4197" s="397"/>
      <c r="C4197" s="362"/>
      <c r="D4197" s="362"/>
      <c r="E4197" s="362"/>
      <c r="F4197" s="390"/>
      <c r="G4197" s="390"/>
      <c r="H4197" s="390"/>
      <c r="I4197" s="390"/>
      <c r="J4197" s="390"/>
    </row>
    <row r="4198" spans="1:10" ht="15.75" customHeight="1">
      <c r="A4198" s="396"/>
      <c r="B4198" s="397"/>
      <c r="C4198" s="362"/>
      <c r="D4198" s="362"/>
      <c r="E4198" s="362"/>
      <c r="F4198" s="390"/>
      <c r="G4198" s="390"/>
      <c r="H4198" s="390"/>
      <c r="I4198" s="390"/>
      <c r="J4198" s="390"/>
    </row>
    <row r="4199" spans="1:10" ht="15.75" customHeight="1">
      <c r="A4199" s="396"/>
      <c r="B4199" s="397"/>
      <c r="C4199" s="362"/>
      <c r="D4199" s="362"/>
      <c r="E4199" s="362"/>
      <c r="F4199" s="390"/>
      <c r="G4199" s="390"/>
      <c r="H4199" s="390"/>
      <c r="I4199" s="390"/>
      <c r="J4199" s="390"/>
    </row>
    <row r="4200" spans="1:10" ht="15.75" customHeight="1">
      <c r="A4200" s="396"/>
      <c r="B4200" s="397"/>
      <c r="C4200" s="362"/>
      <c r="D4200" s="362"/>
      <c r="E4200" s="362"/>
      <c r="F4200" s="390"/>
      <c r="G4200" s="390"/>
      <c r="H4200" s="390"/>
      <c r="I4200" s="390"/>
      <c r="J4200" s="390"/>
    </row>
    <row r="4201" spans="1:10" ht="15.75" customHeight="1">
      <c r="A4201" s="396"/>
      <c r="B4201" s="397"/>
      <c r="C4201" s="362"/>
      <c r="D4201" s="362"/>
      <c r="E4201" s="362"/>
      <c r="F4201" s="390"/>
      <c r="G4201" s="390"/>
      <c r="H4201" s="390"/>
      <c r="I4201" s="390"/>
      <c r="J4201" s="390"/>
    </row>
    <row r="4202" spans="1:10" ht="15.75" customHeight="1">
      <c r="A4202" s="396"/>
      <c r="B4202" s="397"/>
      <c r="C4202" s="362"/>
      <c r="D4202" s="362"/>
      <c r="E4202" s="362"/>
      <c r="F4202" s="390"/>
      <c r="G4202" s="390"/>
      <c r="H4202" s="390"/>
      <c r="I4202" s="390"/>
      <c r="J4202" s="390"/>
    </row>
    <row r="4203" spans="1:10" ht="15.75" customHeight="1">
      <c r="A4203" s="396"/>
      <c r="B4203" s="397"/>
      <c r="C4203" s="362"/>
      <c r="D4203" s="362"/>
      <c r="E4203" s="362"/>
      <c r="F4203" s="390"/>
      <c r="G4203" s="390"/>
      <c r="H4203" s="390"/>
      <c r="I4203" s="390"/>
      <c r="J4203" s="390"/>
    </row>
    <row r="4204" spans="1:10" ht="15.75" customHeight="1">
      <c r="A4204" s="396"/>
      <c r="B4204" s="397"/>
      <c r="C4204" s="362"/>
      <c r="D4204" s="362"/>
      <c r="E4204" s="362"/>
      <c r="F4204" s="390"/>
      <c r="G4204" s="390"/>
      <c r="H4204" s="390"/>
      <c r="I4204" s="390"/>
      <c r="J4204" s="390"/>
    </row>
    <row r="4205" spans="1:10" ht="15.75" customHeight="1">
      <c r="A4205" s="396"/>
      <c r="B4205" s="397"/>
      <c r="C4205" s="362"/>
      <c r="D4205" s="362"/>
      <c r="E4205" s="362"/>
      <c r="F4205" s="390"/>
      <c r="G4205" s="390"/>
      <c r="H4205" s="390"/>
      <c r="I4205" s="390"/>
      <c r="J4205" s="390"/>
    </row>
    <row r="4206" spans="1:10" ht="15.75" customHeight="1">
      <c r="A4206" s="396"/>
      <c r="B4206" s="397"/>
      <c r="C4206" s="362"/>
      <c r="D4206" s="362"/>
      <c r="E4206" s="362"/>
      <c r="F4206" s="390"/>
      <c r="G4206" s="390"/>
      <c r="H4206" s="390"/>
      <c r="I4206" s="390"/>
      <c r="J4206" s="390"/>
    </row>
    <row r="4207" spans="1:10" ht="15.75" customHeight="1">
      <c r="A4207" s="396"/>
      <c r="B4207" s="397"/>
      <c r="C4207" s="362"/>
      <c r="D4207" s="362"/>
      <c r="E4207" s="362"/>
      <c r="F4207" s="390"/>
      <c r="G4207" s="390"/>
      <c r="H4207" s="390"/>
      <c r="I4207" s="390"/>
      <c r="J4207" s="390"/>
    </row>
    <row r="4208" spans="1:10" ht="15.75" customHeight="1">
      <c r="A4208" s="396"/>
      <c r="B4208" s="397"/>
      <c r="C4208" s="362"/>
      <c r="D4208" s="362"/>
      <c r="E4208" s="362"/>
      <c r="F4208" s="390"/>
      <c r="G4208" s="390"/>
      <c r="H4208" s="390"/>
      <c r="I4208" s="390"/>
      <c r="J4208" s="390"/>
    </row>
    <row r="4209" spans="1:10" ht="15.75" customHeight="1">
      <c r="A4209" s="396"/>
      <c r="B4209" s="397"/>
      <c r="C4209" s="362"/>
      <c r="D4209" s="362"/>
      <c r="E4209" s="362"/>
      <c r="F4209" s="390"/>
      <c r="G4209" s="390"/>
      <c r="H4209" s="390"/>
      <c r="I4209" s="390"/>
      <c r="J4209" s="390"/>
    </row>
    <row r="4210" spans="1:10" ht="15.75" customHeight="1">
      <c r="A4210" s="396"/>
      <c r="B4210" s="397"/>
      <c r="C4210" s="362"/>
      <c r="D4210" s="362"/>
      <c r="E4210" s="362"/>
      <c r="F4210" s="390"/>
      <c r="G4210" s="390"/>
      <c r="H4210" s="390"/>
      <c r="I4210" s="390"/>
      <c r="J4210" s="390"/>
    </row>
    <row r="4211" spans="1:10" ht="15.75" customHeight="1">
      <c r="A4211" s="396"/>
      <c r="B4211" s="397"/>
      <c r="C4211" s="362"/>
      <c r="D4211" s="362"/>
      <c r="E4211" s="362"/>
      <c r="F4211" s="390"/>
      <c r="G4211" s="390"/>
      <c r="H4211" s="390"/>
      <c r="I4211" s="390"/>
      <c r="J4211" s="390"/>
    </row>
    <row r="4212" spans="1:10" ht="15.75" customHeight="1">
      <c r="A4212" s="396"/>
      <c r="B4212" s="397"/>
      <c r="C4212" s="362"/>
      <c r="D4212" s="362"/>
      <c r="E4212" s="362"/>
      <c r="F4212" s="390"/>
      <c r="G4212" s="390"/>
      <c r="H4212" s="390"/>
      <c r="I4212" s="390"/>
      <c r="J4212" s="390"/>
    </row>
    <row r="4213" spans="1:10" ht="15.75" customHeight="1">
      <c r="A4213" s="396"/>
      <c r="B4213" s="397"/>
      <c r="C4213" s="362"/>
      <c r="D4213" s="362"/>
      <c r="E4213" s="362"/>
      <c r="F4213" s="390"/>
      <c r="G4213" s="390"/>
      <c r="H4213" s="390"/>
      <c r="I4213" s="390"/>
      <c r="J4213" s="390"/>
    </row>
    <row r="4214" spans="1:10" ht="15.75" customHeight="1">
      <c r="A4214" s="396"/>
      <c r="B4214" s="397"/>
      <c r="C4214" s="362"/>
      <c r="D4214" s="362"/>
      <c r="E4214" s="362"/>
      <c r="F4214" s="390"/>
      <c r="G4214" s="390"/>
      <c r="H4214" s="390"/>
      <c r="I4214" s="390"/>
      <c r="J4214" s="390"/>
    </row>
    <row r="4215" spans="1:10" ht="15.75" customHeight="1">
      <c r="A4215" s="396"/>
      <c r="B4215" s="397"/>
      <c r="C4215" s="362"/>
      <c r="D4215" s="362"/>
      <c r="E4215" s="362"/>
      <c r="F4215" s="390"/>
      <c r="G4215" s="390"/>
      <c r="H4215" s="390"/>
      <c r="I4215" s="390"/>
      <c r="J4215" s="390"/>
    </row>
    <row r="4216" spans="1:10" ht="15.75" customHeight="1">
      <c r="A4216" s="396"/>
      <c r="B4216" s="397"/>
      <c r="C4216" s="362"/>
      <c r="D4216" s="362"/>
      <c r="E4216" s="362"/>
      <c r="F4216" s="390"/>
      <c r="G4216" s="390"/>
      <c r="H4216" s="390"/>
      <c r="I4216" s="390"/>
      <c r="J4216" s="390"/>
    </row>
    <row r="4217" spans="1:10" ht="15.75" customHeight="1">
      <c r="A4217" s="396"/>
      <c r="B4217" s="397"/>
      <c r="C4217" s="362"/>
      <c r="D4217" s="362"/>
      <c r="E4217" s="362"/>
      <c r="F4217" s="390"/>
      <c r="G4217" s="390"/>
      <c r="H4217" s="390"/>
      <c r="I4217" s="390"/>
      <c r="J4217" s="390"/>
    </row>
    <row r="4218" spans="1:10" ht="15.75" customHeight="1">
      <c r="A4218" s="396"/>
      <c r="B4218" s="397"/>
      <c r="C4218" s="362"/>
      <c r="D4218" s="362"/>
      <c r="E4218" s="362"/>
      <c r="F4218" s="390"/>
      <c r="G4218" s="390"/>
      <c r="H4218" s="390"/>
      <c r="I4218" s="390"/>
      <c r="J4218" s="390"/>
    </row>
    <row r="4219" spans="1:10" ht="15.75" customHeight="1">
      <c r="A4219" s="396"/>
      <c r="B4219" s="397"/>
      <c r="C4219" s="362"/>
      <c r="D4219" s="362"/>
      <c r="E4219" s="362"/>
      <c r="F4219" s="390"/>
      <c r="G4219" s="390"/>
      <c r="H4219" s="390"/>
      <c r="I4219" s="390"/>
      <c r="J4219" s="390"/>
    </row>
    <row r="4220" spans="1:10" ht="15.75" customHeight="1">
      <c r="A4220" s="396"/>
      <c r="B4220" s="397"/>
      <c r="C4220" s="362"/>
      <c r="D4220" s="362"/>
      <c r="E4220" s="362"/>
      <c r="F4220" s="390"/>
      <c r="G4220" s="390"/>
      <c r="H4220" s="390"/>
      <c r="I4220" s="390"/>
      <c r="J4220" s="390"/>
    </row>
    <row r="4221" spans="1:10" ht="15.75" customHeight="1">
      <c r="A4221" s="396"/>
      <c r="B4221" s="397"/>
      <c r="C4221" s="362"/>
      <c r="D4221" s="362"/>
      <c r="E4221" s="362"/>
      <c r="F4221" s="390"/>
      <c r="G4221" s="390"/>
      <c r="H4221" s="390"/>
      <c r="I4221" s="390"/>
      <c r="J4221" s="390"/>
    </row>
    <row r="4222" spans="1:10" ht="15.75" customHeight="1">
      <c r="A4222" s="396"/>
      <c r="B4222" s="397"/>
      <c r="C4222" s="362"/>
      <c r="D4222" s="362"/>
      <c r="E4222" s="362"/>
      <c r="F4222" s="390"/>
      <c r="G4222" s="390"/>
      <c r="H4222" s="390"/>
      <c r="I4222" s="390"/>
      <c r="J4222" s="390"/>
    </row>
    <row r="4223" spans="1:10" ht="15.75" customHeight="1">
      <c r="A4223" s="396"/>
      <c r="B4223" s="397"/>
      <c r="C4223" s="362"/>
      <c r="D4223" s="362"/>
      <c r="E4223" s="362"/>
      <c r="F4223" s="390"/>
      <c r="G4223" s="390"/>
      <c r="H4223" s="390"/>
      <c r="I4223" s="390"/>
      <c r="J4223" s="390"/>
    </row>
    <row r="4224" spans="1:10" ht="15.75" customHeight="1">
      <c r="A4224" s="396"/>
      <c r="B4224" s="397"/>
      <c r="C4224" s="362"/>
      <c r="D4224" s="362"/>
      <c r="E4224" s="362"/>
      <c r="F4224" s="390"/>
      <c r="G4224" s="390"/>
      <c r="H4224" s="390"/>
      <c r="I4224" s="390"/>
      <c r="J4224" s="390"/>
    </row>
    <row r="4225" spans="1:10" ht="15.75" customHeight="1">
      <c r="A4225" s="396"/>
      <c r="B4225" s="397"/>
      <c r="C4225" s="362"/>
      <c r="D4225" s="362"/>
      <c r="E4225" s="362"/>
      <c r="F4225" s="390"/>
      <c r="G4225" s="390"/>
      <c r="H4225" s="390"/>
      <c r="I4225" s="390"/>
      <c r="J4225" s="390"/>
    </row>
    <row r="4226" spans="1:10" ht="15.75" customHeight="1">
      <c r="A4226" s="396"/>
      <c r="B4226" s="397"/>
      <c r="C4226" s="362"/>
      <c r="D4226" s="362"/>
      <c r="E4226" s="362"/>
      <c r="F4226" s="390"/>
      <c r="G4226" s="390"/>
      <c r="H4226" s="390"/>
      <c r="I4226" s="390"/>
      <c r="J4226" s="390"/>
    </row>
    <row r="4227" spans="1:10" ht="15.75" customHeight="1">
      <c r="A4227" s="396"/>
      <c r="B4227" s="397"/>
      <c r="C4227" s="362"/>
      <c r="D4227" s="362"/>
      <c r="E4227" s="362"/>
      <c r="F4227" s="390"/>
      <c r="G4227" s="390"/>
      <c r="H4227" s="390"/>
      <c r="I4227" s="390"/>
      <c r="J4227" s="390"/>
    </row>
    <row r="4228" spans="1:10" ht="15.75" customHeight="1">
      <c r="A4228" s="396"/>
      <c r="B4228" s="397"/>
      <c r="C4228" s="362"/>
      <c r="D4228" s="362"/>
      <c r="E4228" s="362"/>
      <c r="F4228" s="390"/>
      <c r="G4228" s="390"/>
      <c r="H4228" s="390"/>
      <c r="I4228" s="390"/>
      <c r="J4228" s="390"/>
    </row>
    <row r="4229" spans="1:10" ht="15.75" customHeight="1">
      <c r="A4229" s="396"/>
      <c r="B4229" s="397"/>
      <c r="C4229" s="362"/>
      <c r="D4229" s="362"/>
      <c r="E4229" s="362"/>
      <c r="F4229" s="390"/>
      <c r="G4229" s="390"/>
      <c r="H4229" s="390"/>
      <c r="I4229" s="390"/>
      <c r="J4229" s="390"/>
    </row>
    <row r="4230" spans="1:10" ht="15.75" customHeight="1">
      <c r="A4230" s="396"/>
      <c r="B4230" s="397"/>
      <c r="C4230" s="362"/>
      <c r="D4230" s="362"/>
      <c r="E4230" s="362"/>
      <c r="F4230" s="390"/>
      <c r="G4230" s="390"/>
      <c r="H4230" s="390"/>
      <c r="I4230" s="390"/>
      <c r="J4230" s="390"/>
    </row>
    <row r="4231" spans="1:10" ht="15.75" customHeight="1">
      <c r="A4231" s="396"/>
      <c r="B4231" s="397"/>
      <c r="C4231" s="362"/>
      <c r="D4231" s="362"/>
      <c r="E4231" s="362"/>
      <c r="F4231" s="390"/>
      <c r="G4231" s="390"/>
      <c r="H4231" s="390"/>
      <c r="I4231" s="390"/>
      <c r="J4231" s="390"/>
    </row>
    <row r="4232" spans="1:10" ht="15.75" customHeight="1">
      <c r="A4232" s="396"/>
      <c r="B4232" s="397"/>
      <c r="C4232" s="362"/>
      <c r="D4232" s="362"/>
      <c r="E4232" s="362"/>
      <c r="F4232" s="390"/>
      <c r="G4232" s="390"/>
      <c r="H4232" s="390"/>
      <c r="I4232" s="390"/>
      <c r="J4232" s="390"/>
    </row>
    <row r="4233" spans="1:10" ht="15.75" customHeight="1">
      <c r="A4233" s="396"/>
      <c r="B4233" s="397"/>
      <c r="C4233" s="362"/>
      <c r="D4233" s="362"/>
      <c r="E4233" s="362"/>
      <c r="F4233" s="390"/>
      <c r="G4233" s="390"/>
      <c r="H4233" s="390"/>
      <c r="I4233" s="390"/>
      <c r="J4233" s="390"/>
    </row>
    <row r="4234" spans="1:10" ht="15.75" customHeight="1">
      <c r="A4234" s="396"/>
      <c r="B4234" s="397"/>
      <c r="C4234" s="362"/>
      <c r="D4234" s="362"/>
      <c r="E4234" s="362"/>
      <c r="F4234" s="390"/>
      <c r="G4234" s="390"/>
      <c r="H4234" s="390"/>
      <c r="I4234" s="390"/>
      <c r="J4234" s="390"/>
    </row>
    <row r="4235" spans="1:10" ht="15.75" customHeight="1">
      <c r="A4235" s="396"/>
      <c r="B4235" s="397"/>
      <c r="C4235" s="362"/>
      <c r="D4235" s="362"/>
      <c r="E4235" s="362"/>
      <c r="F4235" s="390"/>
      <c r="G4235" s="390"/>
      <c r="H4235" s="390"/>
      <c r="I4235" s="390"/>
      <c r="J4235" s="390"/>
    </row>
    <row r="4236" spans="1:10" ht="15.75" customHeight="1">
      <c r="A4236" s="396"/>
      <c r="B4236" s="397"/>
      <c r="C4236" s="362"/>
      <c r="D4236" s="362"/>
      <c r="E4236" s="362"/>
      <c r="F4236" s="390"/>
      <c r="G4236" s="390"/>
      <c r="H4236" s="390"/>
      <c r="I4236" s="390"/>
      <c r="J4236" s="390"/>
    </row>
    <row r="4237" spans="1:10" ht="15.75" customHeight="1">
      <c r="A4237" s="396"/>
      <c r="B4237" s="397"/>
      <c r="C4237" s="362"/>
      <c r="D4237" s="362"/>
      <c r="E4237" s="362"/>
      <c r="F4237" s="390"/>
      <c r="G4237" s="390"/>
      <c r="H4237" s="390"/>
      <c r="I4237" s="390"/>
      <c r="J4237" s="390"/>
    </row>
    <row r="4238" spans="1:10" ht="15.75" customHeight="1">
      <c r="A4238" s="396"/>
      <c r="B4238" s="397"/>
      <c r="C4238" s="362"/>
      <c r="D4238" s="362"/>
      <c r="E4238" s="362"/>
      <c r="F4238" s="390"/>
      <c r="G4238" s="390"/>
      <c r="H4238" s="390"/>
      <c r="I4238" s="390"/>
      <c r="J4238" s="390"/>
    </row>
    <row r="4239" spans="1:10" ht="15.75" customHeight="1">
      <c r="A4239" s="396"/>
      <c r="B4239" s="397"/>
      <c r="C4239" s="362"/>
      <c r="D4239" s="362"/>
      <c r="E4239" s="362"/>
      <c r="F4239" s="390"/>
      <c r="G4239" s="390"/>
      <c r="H4239" s="390"/>
      <c r="I4239" s="390"/>
      <c r="J4239" s="390"/>
    </row>
    <row r="4240" spans="1:10" ht="15.75" customHeight="1">
      <c r="A4240" s="396"/>
      <c r="B4240" s="397"/>
      <c r="C4240" s="362"/>
      <c r="D4240" s="362"/>
      <c r="E4240" s="362"/>
      <c r="F4240" s="390"/>
      <c r="G4240" s="390"/>
      <c r="H4240" s="390"/>
      <c r="I4240" s="390"/>
      <c r="J4240" s="390"/>
    </row>
    <row r="4241" spans="1:10" ht="15.75" customHeight="1">
      <c r="A4241" s="396"/>
      <c r="B4241" s="397"/>
      <c r="C4241" s="362"/>
      <c r="D4241" s="362"/>
      <c r="E4241" s="362"/>
      <c r="F4241" s="390"/>
      <c r="G4241" s="390"/>
      <c r="H4241" s="390"/>
      <c r="I4241" s="390"/>
      <c r="J4241" s="390"/>
    </row>
    <row r="4242" spans="1:10" ht="15.75" customHeight="1">
      <c r="A4242" s="396"/>
      <c r="B4242" s="397"/>
      <c r="C4242" s="362"/>
      <c r="D4242" s="362"/>
      <c r="E4242" s="362"/>
      <c r="F4242" s="390"/>
      <c r="G4242" s="390"/>
      <c r="H4242" s="390"/>
      <c r="I4242" s="390"/>
      <c r="J4242" s="390"/>
    </row>
    <row r="4243" spans="1:10" ht="15.75" customHeight="1">
      <c r="A4243" s="396"/>
      <c r="B4243" s="397"/>
      <c r="C4243" s="362"/>
      <c r="D4243" s="362"/>
      <c r="E4243" s="362"/>
      <c r="F4243" s="390"/>
      <c r="G4243" s="390"/>
      <c r="H4243" s="390"/>
      <c r="I4243" s="390"/>
      <c r="J4243" s="390"/>
    </row>
    <row r="4244" spans="1:10" ht="15.75" customHeight="1">
      <c r="A4244" s="396"/>
      <c r="B4244" s="397"/>
      <c r="C4244" s="362"/>
      <c r="D4244" s="362"/>
      <c r="E4244" s="362"/>
      <c r="F4244" s="390"/>
      <c r="G4244" s="390"/>
      <c r="H4244" s="390"/>
      <c r="I4244" s="390"/>
      <c r="J4244" s="390"/>
    </row>
    <row r="4245" spans="1:10" ht="15.75" customHeight="1">
      <c r="A4245" s="396"/>
      <c r="B4245" s="397"/>
      <c r="C4245" s="362"/>
      <c r="D4245" s="362"/>
      <c r="E4245" s="362"/>
      <c r="F4245" s="390"/>
      <c r="G4245" s="390"/>
      <c r="H4245" s="390"/>
      <c r="I4245" s="390"/>
      <c r="J4245" s="390"/>
    </row>
    <row r="4246" spans="1:10" ht="15.75" customHeight="1">
      <c r="A4246" s="396"/>
      <c r="B4246" s="397"/>
      <c r="C4246" s="362"/>
      <c r="D4246" s="362"/>
      <c r="E4246" s="362"/>
      <c r="F4246" s="390"/>
      <c r="G4246" s="390"/>
      <c r="H4246" s="390"/>
      <c r="I4246" s="390"/>
      <c r="J4246" s="390"/>
    </row>
    <row r="4247" spans="1:10" ht="15.75" customHeight="1">
      <c r="A4247" s="396"/>
      <c r="B4247" s="397"/>
      <c r="C4247" s="362"/>
      <c r="D4247" s="362"/>
      <c r="E4247" s="362"/>
      <c r="F4247" s="390"/>
      <c r="G4247" s="390"/>
      <c r="H4247" s="390"/>
      <c r="I4247" s="390"/>
      <c r="J4247" s="390"/>
    </row>
    <row r="4248" spans="1:10" ht="15.75" customHeight="1">
      <c r="A4248" s="396"/>
      <c r="B4248" s="397"/>
      <c r="C4248" s="362"/>
      <c r="D4248" s="362"/>
      <c r="E4248" s="362"/>
      <c r="F4248" s="390"/>
      <c r="G4248" s="390"/>
      <c r="H4248" s="390"/>
      <c r="I4248" s="390"/>
      <c r="J4248" s="390"/>
    </row>
    <row r="4249" spans="1:10" ht="15.75" customHeight="1">
      <c r="A4249" s="396"/>
      <c r="B4249" s="397"/>
      <c r="C4249" s="362"/>
      <c r="D4249" s="362"/>
      <c r="E4249" s="362"/>
      <c r="F4249" s="390"/>
      <c r="G4249" s="390"/>
      <c r="H4249" s="390"/>
      <c r="I4249" s="390"/>
      <c r="J4249" s="390"/>
    </row>
    <row r="4250" spans="1:10" ht="15.75" customHeight="1">
      <c r="A4250" s="396"/>
      <c r="B4250" s="397"/>
      <c r="C4250" s="362"/>
      <c r="D4250" s="362"/>
      <c r="E4250" s="362"/>
      <c r="F4250" s="390"/>
      <c r="G4250" s="390"/>
      <c r="H4250" s="390"/>
      <c r="I4250" s="390"/>
      <c r="J4250" s="390"/>
    </row>
    <row r="4251" spans="1:10" ht="15.75" customHeight="1">
      <c r="A4251" s="396"/>
      <c r="B4251" s="397"/>
      <c r="C4251" s="362"/>
      <c r="D4251" s="362"/>
      <c r="E4251" s="362"/>
      <c r="F4251" s="390"/>
      <c r="G4251" s="390"/>
      <c r="H4251" s="390"/>
      <c r="I4251" s="390"/>
      <c r="J4251" s="390"/>
    </row>
    <row r="4252" spans="1:10" ht="15.75" customHeight="1">
      <c r="A4252" s="396"/>
      <c r="B4252" s="397"/>
      <c r="C4252" s="362"/>
      <c r="D4252" s="362"/>
      <c r="E4252" s="362"/>
      <c r="F4252" s="390"/>
      <c r="G4252" s="390"/>
      <c r="H4252" s="390"/>
      <c r="I4252" s="390"/>
      <c r="J4252" s="390"/>
    </row>
    <row r="4253" spans="1:10" ht="15.75" customHeight="1">
      <c r="A4253" s="396"/>
      <c r="B4253" s="397"/>
      <c r="C4253" s="362"/>
      <c r="D4253" s="362"/>
      <c r="E4253" s="362"/>
      <c r="F4253" s="390"/>
      <c r="G4253" s="390"/>
      <c r="H4253" s="390"/>
      <c r="I4253" s="390"/>
      <c r="J4253" s="390"/>
    </row>
    <row r="4254" spans="1:10" ht="15.75" customHeight="1">
      <c r="A4254" s="396"/>
      <c r="B4254" s="397"/>
      <c r="C4254" s="362"/>
      <c r="D4254" s="362"/>
      <c r="E4254" s="362"/>
      <c r="F4254" s="390"/>
      <c r="G4254" s="390"/>
      <c r="H4254" s="390"/>
      <c r="I4254" s="390"/>
      <c r="J4254" s="390"/>
    </row>
    <row r="4255" spans="1:10" ht="15.75" customHeight="1">
      <c r="A4255" s="396"/>
      <c r="B4255" s="397"/>
      <c r="C4255" s="362"/>
      <c r="D4255" s="362"/>
      <c r="E4255" s="362"/>
      <c r="F4255" s="390"/>
      <c r="G4255" s="390"/>
      <c r="H4255" s="390"/>
      <c r="I4255" s="390"/>
      <c r="J4255" s="390"/>
    </row>
    <row r="4256" spans="1:10" ht="15.75" customHeight="1">
      <c r="A4256" s="396"/>
      <c r="B4256" s="397"/>
      <c r="C4256" s="362"/>
      <c r="D4256" s="362"/>
      <c r="E4256" s="362"/>
      <c r="F4256" s="390"/>
      <c r="G4256" s="390"/>
      <c r="H4256" s="390"/>
      <c r="I4256" s="390"/>
      <c r="J4256" s="390"/>
    </row>
    <row r="4257" spans="1:10" ht="15.75" customHeight="1">
      <c r="A4257" s="396"/>
      <c r="B4257" s="397"/>
      <c r="C4257" s="362"/>
      <c r="D4257" s="362"/>
      <c r="E4257" s="362"/>
      <c r="F4257" s="390"/>
      <c r="G4257" s="390"/>
      <c r="H4257" s="390"/>
      <c r="I4257" s="390"/>
      <c r="J4257" s="390"/>
    </row>
    <row r="4258" spans="1:10" ht="15.75" customHeight="1">
      <c r="A4258" s="396"/>
      <c r="B4258" s="397"/>
      <c r="C4258" s="362"/>
      <c r="D4258" s="362"/>
      <c r="E4258" s="362"/>
      <c r="F4258" s="390"/>
      <c r="G4258" s="390"/>
      <c r="H4258" s="390"/>
      <c r="I4258" s="390"/>
      <c r="J4258" s="390"/>
    </row>
    <row r="4259" spans="1:10" ht="15.75" customHeight="1">
      <c r="A4259" s="396"/>
      <c r="B4259" s="397"/>
      <c r="C4259" s="362"/>
      <c r="D4259" s="362"/>
      <c r="E4259" s="362"/>
      <c r="F4259" s="390"/>
      <c r="G4259" s="390"/>
      <c r="H4259" s="390"/>
      <c r="I4259" s="390"/>
      <c r="J4259" s="390"/>
    </row>
    <row r="4260" spans="1:10" ht="15.75" customHeight="1">
      <c r="A4260" s="396"/>
      <c r="B4260" s="397"/>
      <c r="C4260" s="362"/>
      <c r="D4260" s="362"/>
      <c r="E4260" s="362"/>
      <c r="F4260" s="390"/>
      <c r="G4260" s="390"/>
      <c r="H4260" s="390"/>
      <c r="I4260" s="390"/>
      <c r="J4260" s="390"/>
    </row>
    <row r="4261" spans="1:10" ht="15.75" customHeight="1">
      <c r="A4261" s="396"/>
      <c r="B4261" s="397"/>
      <c r="C4261" s="362"/>
      <c r="D4261" s="362"/>
      <c r="E4261" s="362"/>
      <c r="F4261" s="390"/>
      <c r="G4261" s="390"/>
      <c r="H4261" s="390"/>
      <c r="I4261" s="390"/>
      <c r="J4261" s="390"/>
    </row>
    <row r="4262" spans="1:10" ht="15.75" customHeight="1">
      <c r="A4262" s="396"/>
      <c r="B4262" s="397"/>
      <c r="C4262" s="362"/>
      <c r="D4262" s="362"/>
      <c r="E4262" s="362"/>
      <c r="F4262" s="390"/>
      <c r="G4262" s="390"/>
      <c r="H4262" s="390"/>
      <c r="I4262" s="390"/>
      <c r="J4262" s="390"/>
    </row>
    <row r="4263" spans="1:10" ht="15.75" customHeight="1">
      <c r="A4263" s="396"/>
      <c r="B4263" s="397"/>
      <c r="C4263" s="362"/>
      <c r="D4263" s="362"/>
      <c r="E4263" s="362"/>
      <c r="F4263" s="390"/>
      <c r="G4263" s="390"/>
      <c r="H4263" s="390"/>
      <c r="I4263" s="390"/>
      <c r="J4263" s="390"/>
    </row>
    <row r="4264" spans="1:10" ht="15.75" customHeight="1">
      <c r="A4264" s="396"/>
      <c r="B4264" s="397"/>
      <c r="C4264" s="362"/>
      <c r="D4264" s="362"/>
      <c r="E4264" s="362"/>
      <c r="F4264" s="390"/>
      <c r="G4264" s="390"/>
      <c r="H4264" s="390"/>
      <c r="I4264" s="390"/>
      <c r="J4264" s="390"/>
    </row>
    <row r="4265" spans="1:10" ht="15.75" customHeight="1">
      <c r="A4265" s="396"/>
      <c r="B4265" s="397"/>
      <c r="C4265" s="362"/>
      <c r="D4265" s="362"/>
      <c r="E4265" s="362"/>
      <c r="F4265" s="390"/>
      <c r="G4265" s="390"/>
      <c r="H4265" s="390"/>
      <c r="I4265" s="390"/>
      <c r="J4265" s="390"/>
    </row>
    <row r="4266" spans="1:10" ht="15.75" customHeight="1">
      <c r="A4266" s="396"/>
      <c r="B4266" s="397"/>
      <c r="C4266" s="362"/>
      <c r="D4266" s="362"/>
      <c r="E4266" s="362"/>
      <c r="F4266" s="390"/>
      <c r="G4266" s="390"/>
      <c r="H4266" s="390"/>
      <c r="I4266" s="390"/>
      <c r="J4266" s="390"/>
    </row>
    <row r="4267" spans="1:10" ht="15.75" customHeight="1">
      <c r="A4267" s="396"/>
      <c r="B4267" s="397"/>
      <c r="C4267" s="362"/>
      <c r="D4267" s="362"/>
      <c r="E4267" s="362"/>
      <c r="F4267" s="390"/>
      <c r="G4267" s="390"/>
      <c r="H4267" s="390"/>
      <c r="I4267" s="390"/>
      <c r="J4267" s="390"/>
    </row>
    <row r="4268" spans="1:10" ht="15.75" customHeight="1">
      <c r="A4268" s="396"/>
      <c r="B4268" s="397"/>
      <c r="C4268" s="362"/>
      <c r="D4268" s="362"/>
      <c r="E4268" s="362"/>
      <c r="F4268" s="390"/>
      <c r="G4268" s="390"/>
      <c r="H4268" s="390"/>
      <c r="I4268" s="390"/>
      <c r="J4268" s="390"/>
    </row>
    <row r="4269" spans="1:10" ht="15.75" customHeight="1">
      <c r="A4269" s="396"/>
      <c r="B4269" s="397"/>
      <c r="C4269" s="362"/>
      <c r="D4269" s="362"/>
      <c r="E4269" s="362"/>
      <c r="F4269" s="390"/>
      <c r="G4269" s="390"/>
      <c r="H4269" s="390"/>
      <c r="I4269" s="390"/>
      <c r="J4269" s="390"/>
    </row>
    <row r="4270" spans="1:10" ht="15.75" customHeight="1">
      <c r="A4270" s="396"/>
      <c r="B4270" s="397"/>
      <c r="C4270" s="362"/>
      <c r="D4270" s="362"/>
      <c r="E4270" s="362"/>
      <c r="F4270" s="390"/>
      <c r="G4270" s="390"/>
      <c r="H4270" s="390"/>
      <c r="I4270" s="390"/>
      <c r="J4270" s="390"/>
    </row>
    <row r="4271" spans="1:10" ht="15.75" customHeight="1">
      <c r="A4271" s="396"/>
      <c r="B4271" s="397"/>
      <c r="C4271" s="362"/>
      <c r="D4271" s="362"/>
      <c r="E4271" s="362"/>
      <c r="F4271" s="390"/>
      <c r="G4271" s="390"/>
      <c r="H4271" s="390"/>
      <c r="I4271" s="390"/>
      <c r="J4271" s="390"/>
    </row>
    <row r="4272" spans="1:10" ht="15.75" customHeight="1">
      <c r="A4272" s="396"/>
      <c r="B4272" s="397"/>
      <c r="C4272" s="362"/>
      <c r="D4272" s="362"/>
      <c r="E4272" s="362"/>
      <c r="F4272" s="390"/>
      <c r="G4272" s="390"/>
      <c r="H4272" s="390"/>
      <c r="I4272" s="390"/>
      <c r="J4272" s="390"/>
    </row>
    <row r="4273" spans="1:10" ht="15.75" customHeight="1">
      <c r="A4273" s="396"/>
      <c r="B4273" s="397"/>
      <c r="C4273" s="362"/>
      <c r="D4273" s="362"/>
      <c r="E4273" s="362"/>
      <c r="F4273" s="390"/>
      <c r="G4273" s="390"/>
      <c r="H4273" s="390"/>
      <c r="I4273" s="390"/>
      <c r="J4273" s="390"/>
    </row>
    <row r="4274" spans="1:10" ht="15.75" customHeight="1">
      <c r="A4274" s="396"/>
      <c r="B4274" s="397"/>
      <c r="C4274" s="362"/>
      <c r="D4274" s="362"/>
      <c r="E4274" s="362"/>
      <c r="F4274" s="390"/>
      <c r="G4274" s="390"/>
      <c r="H4274" s="390"/>
      <c r="I4274" s="390"/>
      <c r="J4274" s="390"/>
    </row>
    <row r="4275" spans="1:10" ht="15.75" customHeight="1">
      <c r="A4275" s="396"/>
      <c r="B4275" s="397"/>
      <c r="C4275" s="362"/>
      <c r="D4275" s="362"/>
      <c r="E4275" s="362"/>
      <c r="F4275" s="390"/>
      <c r="G4275" s="390"/>
      <c r="H4275" s="390"/>
      <c r="I4275" s="390"/>
      <c r="J4275" s="390"/>
    </row>
    <row r="4276" spans="1:10" ht="15.75" customHeight="1">
      <c r="A4276" s="396"/>
      <c r="B4276" s="397"/>
      <c r="C4276" s="362"/>
      <c r="D4276" s="362"/>
      <c r="E4276" s="362"/>
      <c r="F4276" s="390"/>
      <c r="G4276" s="390"/>
      <c r="H4276" s="390"/>
      <c r="I4276" s="390"/>
      <c r="J4276" s="390"/>
    </row>
    <row r="4277" spans="1:10" ht="15.75" customHeight="1">
      <c r="A4277" s="396"/>
      <c r="B4277" s="397"/>
      <c r="C4277" s="362"/>
      <c r="D4277" s="362"/>
      <c r="E4277" s="362"/>
      <c r="F4277" s="390"/>
      <c r="G4277" s="390"/>
      <c r="H4277" s="390"/>
      <c r="I4277" s="390"/>
      <c r="J4277" s="390"/>
    </row>
    <row r="4278" spans="1:10" ht="15.75" customHeight="1">
      <c r="A4278" s="396"/>
      <c r="B4278" s="397"/>
      <c r="C4278" s="362"/>
      <c r="D4278" s="362"/>
      <c r="E4278" s="362"/>
      <c r="F4278" s="390"/>
      <c r="G4278" s="390"/>
      <c r="H4278" s="390"/>
      <c r="I4278" s="390"/>
      <c r="J4278" s="390"/>
    </row>
    <row r="4279" spans="1:10" ht="15.75" customHeight="1">
      <c r="A4279" s="396"/>
      <c r="B4279" s="397"/>
      <c r="C4279" s="362"/>
      <c r="D4279" s="362"/>
      <c r="E4279" s="362"/>
      <c r="F4279" s="390"/>
      <c r="G4279" s="390"/>
      <c r="H4279" s="390"/>
      <c r="I4279" s="390"/>
      <c r="J4279" s="390"/>
    </row>
    <row r="4280" spans="1:10" ht="15.75" customHeight="1">
      <c r="A4280" s="396"/>
      <c r="B4280" s="397"/>
      <c r="C4280" s="362"/>
      <c r="D4280" s="362"/>
      <c r="E4280" s="362"/>
      <c r="F4280" s="390"/>
      <c r="G4280" s="390"/>
      <c r="H4280" s="390"/>
      <c r="I4280" s="390"/>
      <c r="J4280" s="390"/>
    </row>
    <row r="4281" spans="1:10" ht="15.75" customHeight="1">
      <c r="A4281" s="396"/>
      <c r="B4281" s="397"/>
      <c r="C4281" s="362"/>
      <c r="D4281" s="362"/>
      <c r="E4281" s="362"/>
      <c r="F4281" s="390"/>
      <c r="G4281" s="390"/>
      <c r="H4281" s="390"/>
      <c r="I4281" s="390"/>
      <c r="J4281" s="390"/>
    </row>
    <row r="4282" spans="1:10" ht="15.75" customHeight="1">
      <c r="A4282" s="396"/>
      <c r="B4282" s="397"/>
      <c r="C4282" s="362"/>
      <c r="D4282" s="362"/>
      <c r="E4282" s="362"/>
      <c r="F4282" s="390"/>
      <c r="G4282" s="390"/>
      <c r="H4282" s="390"/>
      <c r="I4282" s="390"/>
      <c r="J4282" s="390"/>
    </row>
    <row r="4283" spans="1:10" ht="15.75" customHeight="1">
      <c r="A4283" s="396"/>
      <c r="B4283" s="397"/>
      <c r="C4283" s="362"/>
      <c r="D4283" s="362"/>
      <c r="E4283" s="362"/>
      <c r="F4283" s="390"/>
      <c r="G4283" s="390"/>
      <c r="H4283" s="390"/>
      <c r="I4283" s="390"/>
      <c r="J4283" s="390"/>
    </row>
    <row r="4284" spans="1:10" ht="15.75" customHeight="1">
      <c r="A4284" s="396"/>
      <c r="B4284" s="397"/>
      <c r="C4284" s="362"/>
      <c r="D4284" s="362"/>
      <c r="E4284" s="362"/>
      <c r="F4284" s="390"/>
      <c r="G4284" s="390"/>
      <c r="H4284" s="390"/>
      <c r="I4284" s="390"/>
      <c r="J4284" s="390"/>
    </row>
    <row r="4285" spans="1:10" ht="15.75" customHeight="1">
      <c r="A4285" s="396"/>
      <c r="B4285" s="397"/>
      <c r="C4285" s="362"/>
      <c r="D4285" s="362"/>
      <c r="E4285" s="362"/>
      <c r="F4285" s="390"/>
      <c r="G4285" s="390"/>
      <c r="H4285" s="390"/>
      <c r="I4285" s="390"/>
      <c r="J4285" s="390"/>
    </row>
    <row r="4286" spans="1:10" ht="15.75" customHeight="1">
      <c r="A4286" s="396"/>
      <c r="B4286" s="397"/>
      <c r="C4286" s="362"/>
      <c r="D4286" s="362"/>
      <c r="E4286" s="362"/>
      <c r="F4286" s="390"/>
      <c r="G4286" s="390"/>
      <c r="H4286" s="390"/>
      <c r="I4286" s="390"/>
      <c r="J4286" s="390"/>
    </row>
    <row r="4287" spans="1:10" ht="15.75" customHeight="1">
      <c r="A4287" s="396"/>
      <c r="B4287" s="397"/>
      <c r="C4287" s="362"/>
      <c r="D4287" s="362"/>
      <c r="E4287" s="362"/>
      <c r="F4287" s="390"/>
      <c r="G4287" s="390"/>
      <c r="H4287" s="390"/>
      <c r="I4287" s="390"/>
      <c r="J4287" s="390"/>
    </row>
    <row r="4288" spans="1:10" ht="15.75" customHeight="1">
      <c r="A4288" s="396"/>
      <c r="B4288" s="397"/>
      <c r="C4288" s="362"/>
      <c r="D4288" s="362"/>
      <c r="E4288" s="362"/>
      <c r="F4288" s="390"/>
      <c r="G4288" s="390"/>
      <c r="H4288" s="390"/>
      <c r="I4288" s="390"/>
      <c r="J4288" s="390"/>
    </row>
    <row r="4289" spans="1:10" ht="15.75" customHeight="1">
      <c r="A4289" s="396"/>
      <c r="B4289" s="397"/>
      <c r="C4289" s="362"/>
      <c r="D4289" s="362"/>
      <c r="E4289" s="362"/>
      <c r="F4289" s="390"/>
      <c r="G4289" s="390"/>
      <c r="H4289" s="390"/>
      <c r="I4289" s="390"/>
      <c r="J4289" s="390"/>
    </row>
    <row r="4290" spans="1:10" ht="15.75" customHeight="1">
      <c r="A4290" s="396"/>
      <c r="B4290" s="397"/>
      <c r="C4290" s="362"/>
      <c r="D4290" s="362"/>
      <c r="E4290" s="362"/>
      <c r="F4290" s="390"/>
      <c r="G4290" s="390"/>
      <c r="H4290" s="390"/>
      <c r="I4290" s="390"/>
      <c r="J4290" s="390"/>
    </row>
    <row r="4291" spans="1:10" ht="15.75" customHeight="1">
      <c r="A4291" s="396"/>
      <c r="B4291" s="397"/>
      <c r="C4291" s="362"/>
      <c r="D4291" s="362"/>
      <c r="E4291" s="362"/>
      <c r="F4291" s="390"/>
      <c r="G4291" s="390"/>
      <c r="H4291" s="390"/>
      <c r="I4291" s="390"/>
      <c r="J4291" s="390"/>
    </row>
    <row r="4292" spans="1:10" ht="15.75" customHeight="1">
      <c r="A4292" s="396"/>
      <c r="B4292" s="397"/>
      <c r="C4292" s="362"/>
      <c r="D4292" s="362"/>
      <c r="E4292" s="362"/>
      <c r="F4292" s="390"/>
      <c r="G4292" s="390"/>
      <c r="H4292" s="390"/>
      <c r="I4292" s="390"/>
      <c r="J4292" s="390"/>
    </row>
    <row r="4293" spans="1:10" ht="15.75" customHeight="1">
      <c r="A4293" s="396"/>
      <c r="B4293" s="397"/>
      <c r="C4293" s="362"/>
      <c r="D4293" s="362"/>
      <c r="E4293" s="362"/>
      <c r="F4293" s="390"/>
      <c r="G4293" s="390"/>
      <c r="H4293" s="390"/>
      <c r="I4293" s="390"/>
      <c r="J4293" s="390"/>
    </row>
    <row r="4294" spans="1:10" ht="15.75" customHeight="1">
      <c r="A4294" s="396"/>
      <c r="B4294" s="397"/>
      <c r="C4294" s="362"/>
      <c r="D4294" s="362"/>
      <c r="E4294" s="362"/>
      <c r="F4294" s="390"/>
      <c r="G4294" s="390"/>
      <c r="H4294" s="390"/>
      <c r="I4294" s="390"/>
      <c r="J4294" s="390"/>
    </row>
    <row r="4295" spans="1:10" ht="15.75" customHeight="1">
      <c r="A4295" s="396"/>
      <c r="B4295" s="397"/>
      <c r="C4295" s="362"/>
      <c r="D4295" s="362"/>
      <c r="E4295" s="362"/>
      <c r="F4295" s="390"/>
      <c r="G4295" s="390"/>
      <c r="H4295" s="390"/>
      <c r="I4295" s="390"/>
      <c r="J4295" s="390"/>
    </row>
    <row r="4296" spans="1:10" ht="15.75" customHeight="1">
      <c r="A4296" s="396"/>
      <c r="B4296" s="397"/>
      <c r="C4296" s="362"/>
      <c r="D4296" s="362"/>
      <c r="E4296" s="362"/>
      <c r="F4296" s="390"/>
      <c r="G4296" s="390"/>
      <c r="H4296" s="390"/>
      <c r="I4296" s="390"/>
      <c r="J4296" s="390"/>
    </row>
    <row r="4297" spans="1:10" ht="15.75" customHeight="1">
      <c r="A4297" s="396"/>
      <c r="B4297" s="397"/>
      <c r="C4297" s="362"/>
      <c r="D4297" s="362"/>
      <c r="E4297" s="362"/>
      <c r="F4297" s="390"/>
      <c r="G4297" s="390"/>
      <c r="H4297" s="390"/>
      <c r="I4297" s="390"/>
      <c r="J4297" s="390"/>
    </row>
    <row r="4298" spans="1:10" ht="15.75" customHeight="1">
      <c r="A4298" s="396"/>
      <c r="B4298" s="397"/>
      <c r="C4298" s="362"/>
      <c r="D4298" s="362"/>
      <c r="E4298" s="362"/>
      <c r="F4298" s="390"/>
      <c r="G4298" s="390"/>
      <c r="H4298" s="390"/>
      <c r="I4298" s="390"/>
      <c r="J4298" s="390"/>
    </row>
    <row r="4299" spans="1:10" ht="15.75" customHeight="1">
      <c r="A4299" s="396"/>
      <c r="B4299" s="397"/>
      <c r="C4299" s="362"/>
      <c r="D4299" s="362"/>
      <c r="E4299" s="362"/>
      <c r="F4299" s="390"/>
      <c r="G4299" s="390"/>
      <c r="H4299" s="390"/>
      <c r="I4299" s="390"/>
      <c r="J4299" s="390"/>
    </row>
    <row r="4300" spans="1:10" ht="15.75" customHeight="1">
      <c r="A4300" s="396"/>
      <c r="B4300" s="397"/>
      <c r="C4300" s="362"/>
      <c r="D4300" s="362"/>
      <c r="E4300" s="362"/>
      <c r="F4300" s="390"/>
      <c r="G4300" s="390"/>
      <c r="H4300" s="390"/>
      <c r="I4300" s="390"/>
      <c r="J4300" s="390"/>
    </row>
    <row r="4301" spans="1:10" ht="15.75" customHeight="1">
      <c r="A4301" s="396"/>
      <c r="B4301" s="397"/>
      <c r="C4301" s="362"/>
      <c r="D4301" s="362"/>
      <c r="E4301" s="362"/>
      <c r="F4301" s="390"/>
      <c r="G4301" s="390"/>
      <c r="H4301" s="390"/>
      <c r="I4301" s="390"/>
      <c r="J4301" s="390"/>
    </row>
    <row r="4302" spans="1:10" ht="15.75" customHeight="1">
      <c r="A4302" s="396"/>
      <c r="B4302" s="397"/>
      <c r="C4302" s="362"/>
      <c r="D4302" s="362"/>
      <c r="E4302" s="362"/>
      <c r="F4302" s="390"/>
      <c r="G4302" s="390"/>
      <c r="H4302" s="390"/>
      <c r="I4302" s="390"/>
      <c r="J4302" s="390"/>
    </row>
    <row r="4303" spans="1:10" ht="15.75" customHeight="1">
      <c r="A4303" s="396"/>
      <c r="B4303" s="397"/>
      <c r="C4303" s="362"/>
      <c r="D4303" s="362"/>
      <c r="E4303" s="362"/>
      <c r="F4303" s="390"/>
      <c r="G4303" s="390"/>
      <c r="H4303" s="390"/>
      <c r="I4303" s="390"/>
      <c r="J4303" s="390"/>
    </row>
    <row r="4304" spans="1:10" ht="15.75" customHeight="1">
      <c r="A4304" s="396"/>
      <c r="B4304" s="397"/>
      <c r="C4304" s="362"/>
      <c r="D4304" s="362"/>
      <c r="E4304" s="362"/>
      <c r="F4304" s="390"/>
      <c r="G4304" s="390"/>
      <c r="H4304" s="390"/>
      <c r="I4304" s="390"/>
      <c r="J4304" s="390"/>
    </row>
    <row r="4305" spans="1:10" ht="15.75" customHeight="1">
      <c r="A4305" s="396"/>
      <c r="B4305" s="397"/>
      <c r="C4305" s="362"/>
      <c r="D4305" s="362"/>
      <c r="E4305" s="362"/>
      <c r="F4305" s="390"/>
      <c r="G4305" s="390"/>
      <c r="H4305" s="390"/>
      <c r="I4305" s="390"/>
      <c r="J4305" s="390"/>
    </row>
    <row r="4306" spans="1:10" ht="15.75" customHeight="1">
      <c r="A4306" s="396"/>
      <c r="B4306" s="397"/>
      <c r="C4306" s="362"/>
      <c r="D4306" s="362"/>
      <c r="E4306" s="362"/>
      <c r="F4306" s="390"/>
      <c r="G4306" s="390"/>
      <c r="H4306" s="390"/>
      <c r="I4306" s="390"/>
      <c r="J4306" s="390"/>
    </row>
    <row r="4307" spans="1:10" ht="15.75" customHeight="1">
      <c r="A4307" s="396"/>
      <c r="B4307" s="397"/>
      <c r="C4307" s="362"/>
      <c r="D4307" s="362"/>
      <c r="E4307" s="362"/>
      <c r="F4307" s="390"/>
      <c r="G4307" s="390"/>
      <c r="H4307" s="390"/>
      <c r="I4307" s="390"/>
      <c r="J4307" s="390"/>
    </row>
    <row r="4308" spans="1:10" ht="15.75" customHeight="1">
      <c r="A4308" s="396"/>
      <c r="B4308" s="397"/>
      <c r="C4308" s="362"/>
      <c r="D4308" s="362"/>
      <c r="E4308" s="362"/>
      <c r="F4308" s="390"/>
      <c r="G4308" s="390"/>
      <c r="H4308" s="390"/>
      <c r="I4308" s="390"/>
      <c r="J4308" s="390"/>
    </row>
    <row r="4309" spans="1:10" ht="15.75" customHeight="1">
      <c r="A4309" s="396"/>
      <c r="B4309" s="397"/>
      <c r="C4309" s="362"/>
      <c r="D4309" s="362"/>
      <c r="E4309" s="362"/>
      <c r="F4309" s="390"/>
      <c r="G4309" s="390"/>
      <c r="H4309" s="390"/>
      <c r="I4309" s="390"/>
      <c r="J4309" s="390"/>
    </row>
    <row r="4310" spans="1:10" ht="15.75" customHeight="1">
      <c r="A4310" s="396"/>
      <c r="B4310" s="397"/>
      <c r="C4310" s="362"/>
      <c r="D4310" s="362"/>
      <c r="E4310" s="362"/>
      <c r="F4310" s="390"/>
      <c r="G4310" s="390"/>
      <c r="H4310" s="390"/>
      <c r="I4310" s="390"/>
      <c r="J4310" s="390"/>
    </row>
    <row r="4311" spans="1:10" ht="15.75" customHeight="1">
      <c r="A4311" s="396"/>
      <c r="B4311" s="397"/>
      <c r="C4311" s="362"/>
      <c r="D4311" s="362"/>
      <c r="E4311" s="362"/>
      <c r="F4311" s="390"/>
      <c r="G4311" s="390"/>
      <c r="H4311" s="390"/>
      <c r="I4311" s="390"/>
      <c r="J4311" s="390"/>
    </row>
    <row r="4312" spans="1:10" ht="15.75" customHeight="1">
      <c r="A4312" s="396"/>
      <c r="B4312" s="397"/>
      <c r="C4312" s="362"/>
      <c r="D4312" s="362"/>
      <c r="E4312" s="362"/>
      <c r="F4312" s="390"/>
      <c r="G4312" s="390"/>
      <c r="H4312" s="390"/>
      <c r="I4312" s="390"/>
      <c r="J4312" s="390"/>
    </row>
    <row r="4313" spans="1:10" ht="15.75" customHeight="1">
      <c r="A4313" s="396"/>
      <c r="B4313" s="397"/>
      <c r="C4313" s="362"/>
      <c r="D4313" s="362"/>
      <c r="E4313" s="362"/>
      <c r="F4313" s="390"/>
      <c r="G4313" s="390"/>
      <c r="H4313" s="390"/>
      <c r="I4313" s="390"/>
      <c r="J4313" s="390"/>
    </row>
    <row r="4314" spans="1:10" ht="15.75" customHeight="1">
      <c r="A4314" s="396"/>
      <c r="B4314" s="397"/>
      <c r="C4314" s="362"/>
      <c r="D4314" s="362"/>
      <c r="E4314" s="362"/>
      <c r="F4314" s="390"/>
      <c r="G4314" s="390"/>
      <c r="H4314" s="390"/>
      <c r="I4314" s="390"/>
      <c r="J4314" s="390"/>
    </row>
    <row r="4315" spans="1:10" ht="15.75" customHeight="1">
      <c r="A4315" s="396"/>
      <c r="B4315" s="397"/>
      <c r="C4315" s="362"/>
      <c r="D4315" s="362"/>
      <c r="E4315" s="362"/>
      <c r="F4315" s="390"/>
      <c r="G4315" s="390"/>
      <c r="H4315" s="390"/>
      <c r="I4315" s="390"/>
      <c r="J4315" s="390"/>
    </row>
    <row r="4316" spans="1:10" ht="15.75" customHeight="1">
      <c r="A4316" s="396"/>
      <c r="B4316" s="397"/>
      <c r="C4316" s="362"/>
      <c r="D4316" s="362"/>
      <c r="E4316" s="362"/>
      <c r="F4316" s="390"/>
      <c r="G4316" s="390"/>
      <c r="H4316" s="390"/>
      <c r="I4316" s="390"/>
      <c r="J4316" s="390"/>
    </row>
    <row r="4317" spans="1:10" ht="15.75" customHeight="1">
      <c r="A4317" s="396"/>
      <c r="B4317" s="397"/>
      <c r="C4317" s="362"/>
      <c r="D4317" s="362"/>
      <c r="E4317" s="362"/>
      <c r="F4317" s="390"/>
      <c r="G4317" s="390"/>
      <c r="H4317" s="390"/>
      <c r="I4317" s="390"/>
      <c r="J4317" s="390"/>
    </row>
    <row r="4318" spans="1:10" ht="15.75" customHeight="1">
      <c r="A4318" s="396"/>
      <c r="B4318" s="397"/>
      <c r="C4318" s="362"/>
      <c r="D4318" s="362"/>
      <c r="E4318" s="362"/>
      <c r="F4318" s="390"/>
      <c r="G4318" s="390"/>
      <c r="H4318" s="390"/>
      <c r="I4318" s="390"/>
      <c r="J4318" s="390"/>
    </row>
    <row r="4319" spans="1:10" ht="15.75" customHeight="1">
      <c r="A4319" s="396"/>
      <c r="B4319" s="397"/>
      <c r="C4319" s="362"/>
      <c r="D4319" s="362"/>
      <c r="E4319" s="362"/>
      <c r="F4319" s="390"/>
      <c r="G4319" s="390"/>
      <c r="H4319" s="390"/>
      <c r="I4319" s="390"/>
      <c r="J4319" s="390"/>
    </row>
    <row r="4320" spans="1:10" ht="15.75" customHeight="1">
      <c r="A4320" s="396"/>
      <c r="B4320" s="397"/>
      <c r="C4320" s="362"/>
      <c r="D4320" s="362"/>
      <c r="E4320" s="362"/>
      <c r="F4320" s="390"/>
      <c r="G4320" s="390"/>
      <c r="H4320" s="390"/>
      <c r="I4320" s="390"/>
      <c r="J4320" s="390"/>
    </row>
    <row r="4321" spans="1:10" ht="15.75" customHeight="1">
      <c r="A4321" s="396"/>
      <c r="B4321" s="397"/>
      <c r="C4321" s="362"/>
      <c r="D4321" s="362"/>
      <c r="E4321" s="362"/>
      <c r="F4321" s="390"/>
      <c r="G4321" s="390"/>
      <c r="H4321" s="390"/>
      <c r="I4321" s="390"/>
      <c r="J4321" s="390"/>
    </row>
    <row r="4322" spans="1:10" ht="15.75" customHeight="1">
      <c r="A4322" s="396"/>
      <c r="B4322" s="397"/>
      <c r="C4322" s="362"/>
      <c r="D4322" s="362"/>
      <c r="E4322" s="362"/>
      <c r="F4322" s="390"/>
      <c r="G4322" s="390"/>
      <c r="H4322" s="390"/>
      <c r="I4322" s="390"/>
      <c r="J4322" s="390"/>
    </row>
    <row r="4323" spans="1:10" ht="15.75" customHeight="1">
      <c r="A4323" s="396"/>
      <c r="B4323" s="397"/>
      <c r="C4323" s="362"/>
      <c r="D4323" s="362"/>
      <c r="E4323" s="362"/>
      <c r="F4323" s="390"/>
      <c r="G4323" s="390"/>
      <c r="H4323" s="390"/>
      <c r="I4323" s="390"/>
      <c r="J4323" s="390"/>
    </row>
    <row r="4324" spans="1:10" ht="15.75" customHeight="1">
      <c r="A4324" s="396"/>
      <c r="B4324" s="397"/>
      <c r="C4324" s="362"/>
      <c r="D4324" s="362"/>
      <c r="E4324" s="362"/>
      <c r="F4324" s="390"/>
      <c r="G4324" s="390"/>
      <c r="H4324" s="390"/>
      <c r="I4324" s="390"/>
      <c r="J4324" s="390"/>
    </row>
    <row r="4325" spans="1:10" ht="15.75" customHeight="1">
      <c r="A4325" s="396"/>
      <c r="B4325" s="397"/>
      <c r="C4325" s="362"/>
      <c r="D4325" s="362"/>
      <c r="E4325" s="362"/>
      <c r="F4325" s="390"/>
      <c r="G4325" s="390"/>
      <c r="H4325" s="390"/>
      <c r="I4325" s="390"/>
      <c r="J4325" s="390"/>
    </row>
    <row r="4326" spans="1:10" ht="15.75" customHeight="1">
      <c r="A4326" s="396"/>
      <c r="B4326" s="397"/>
      <c r="C4326" s="362"/>
      <c r="D4326" s="362"/>
      <c r="E4326" s="362"/>
      <c r="F4326" s="390"/>
      <c r="G4326" s="390"/>
      <c r="H4326" s="390"/>
      <c r="I4326" s="390"/>
      <c r="J4326" s="390"/>
    </row>
    <row r="4327" spans="1:10" ht="15.75" customHeight="1">
      <c r="A4327" s="396"/>
      <c r="B4327" s="397"/>
      <c r="C4327" s="362"/>
      <c r="D4327" s="362"/>
      <c r="E4327" s="362"/>
      <c r="F4327" s="390"/>
      <c r="G4327" s="390"/>
      <c r="H4327" s="390"/>
      <c r="I4327" s="390"/>
      <c r="J4327" s="390"/>
    </row>
    <row r="4328" spans="1:10" ht="15.75" customHeight="1">
      <c r="A4328" s="396"/>
      <c r="B4328" s="397"/>
      <c r="C4328" s="362"/>
      <c r="D4328" s="362"/>
      <c r="E4328" s="362"/>
      <c r="F4328" s="390"/>
      <c r="G4328" s="390"/>
      <c r="H4328" s="390"/>
      <c r="I4328" s="390"/>
      <c r="J4328" s="390"/>
    </row>
    <row r="4329" spans="1:10" ht="15.75" customHeight="1">
      <c r="A4329" s="396"/>
      <c r="B4329" s="397"/>
      <c r="C4329" s="362"/>
      <c r="D4329" s="362"/>
      <c r="E4329" s="362"/>
      <c r="F4329" s="390"/>
      <c r="G4329" s="390"/>
      <c r="H4329" s="390"/>
      <c r="I4329" s="390"/>
      <c r="J4329" s="390"/>
    </row>
    <row r="4330" spans="1:10" ht="15.75" customHeight="1">
      <c r="A4330" s="396"/>
      <c r="B4330" s="397"/>
      <c r="C4330" s="362"/>
      <c r="D4330" s="362"/>
      <c r="E4330" s="362"/>
      <c r="F4330" s="390"/>
      <c r="G4330" s="390"/>
      <c r="H4330" s="390"/>
      <c r="I4330" s="390"/>
      <c r="J4330" s="390"/>
    </row>
    <row r="4331" spans="1:10" ht="15.75" customHeight="1">
      <c r="A4331" s="396"/>
      <c r="B4331" s="397"/>
      <c r="C4331" s="362"/>
      <c r="D4331" s="362"/>
      <c r="E4331" s="362"/>
      <c r="F4331" s="390"/>
      <c r="G4331" s="390"/>
      <c r="H4331" s="390"/>
      <c r="I4331" s="390"/>
      <c r="J4331" s="390"/>
    </row>
    <row r="4332" spans="1:10" ht="15.75" customHeight="1">
      <c r="A4332" s="396"/>
      <c r="B4332" s="397"/>
      <c r="C4332" s="362"/>
      <c r="D4332" s="362"/>
      <c r="E4332" s="362"/>
      <c r="F4332" s="390"/>
      <c r="G4332" s="390"/>
      <c r="H4332" s="390"/>
      <c r="I4332" s="390"/>
      <c r="J4332" s="390"/>
    </row>
    <row r="4333" spans="1:10" ht="15.75" customHeight="1">
      <c r="A4333" s="396"/>
      <c r="B4333" s="397"/>
      <c r="C4333" s="362"/>
      <c r="D4333" s="362"/>
      <c r="E4333" s="362"/>
      <c r="F4333" s="390"/>
      <c r="G4333" s="390"/>
      <c r="H4333" s="390"/>
      <c r="I4333" s="390"/>
      <c r="J4333" s="390"/>
    </row>
    <row r="4334" spans="1:10" ht="15.75" customHeight="1">
      <c r="A4334" s="396"/>
      <c r="B4334" s="397"/>
      <c r="C4334" s="362"/>
      <c r="D4334" s="362"/>
      <c r="E4334" s="362"/>
      <c r="F4334" s="390"/>
      <c r="G4334" s="390"/>
      <c r="H4334" s="390"/>
      <c r="I4334" s="390"/>
      <c r="J4334" s="390"/>
    </row>
    <row r="4335" spans="1:10" ht="15.75" customHeight="1">
      <c r="A4335" s="396"/>
      <c r="B4335" s="397"/>
      <c r="C4335" s="362"/>
      <c r="D4335" s="362"/>
      <c r="E4335" s="362"/>
      <c r="F4335" s="390"/>
      <c r="G4335" s="390"/>
      <c r="H4335" s="390"/>
      <c r="I4335" s="390"/>
      <c r="J4335" s="390"/>
    </row>
    <row r="4336" spans="1:10" ht="15.75" customHeight="1">
      <c r="A4336" s="396"/>
      <c r="B4336" s="397"/>
      <c r="C4336" s="362"/>
      <c r="D4336" s="362"/>
      <c r="E4336" s="362"/>
      <c r="F4336" s="390"/>
      <c r="G4336" s="390"/>
      <c r="H4336" s="390"/>
      <c r="I4336" s="390"/>
      <c r="J4336" s="390"/>
    </row>
    <row r="4337" spans="1:10" ht="15.75" customHeight="1">
      <c r="A4337" s="396"/>
      <c r="B4337" s="397"/>
      <c r="C4337" s="362"/>
      <c r="D4337" s="362"/>
      <c r="E4337" s="362"/>
      <c r="F4337" s="390"/>
      <c r="G4337" s="390"/>
      <c r="H4337" s="390"/>
      <c r="I4337" s="390"/>
      <c r="J4337" s="390"/>
    </row>
    <row r="4338" spans="1:10" ht="15.75" customHeight="1">
      <c r="A4338" s="396"/>
      <c r="B4338" s="397"/>
      <c r="C4338" s="362"/>
      <c r="D4338" s="362"/>
      <c r="E4338" s="362"/>
      <c r="F4338" s="390"/>
      <c r="G4338" s="390"/>
      <c r="H4338" s="390"/>
      <c r="I4338" s="390"/>
      <c r="J4338" s="390"/>
    </row>
    <row r="4339" spans="1:10" ht="15.75" customHeight="1">
      <c r="A4339" s="396"/>
      <c r="B4339" s="397"/>
      <c r="C4339" s="362"/>
      <c r="D4339" s="362"/>
      <c r="E4339" s="362"/>
      <c r="F4339" s="390"/>
      <c r="G4339" s="390"/>
      <c r="H4339" s="390"/>
      <c r="I4339" s="390"/>
      <c r="J4339" s="390"/>
    </row>
    <row r="4340" spans="1:10" ht="15.75" customHeight="1">
      <c r="A4340" s="396"/>
      <c r="B4340" s="397"/>
      <c r="C4340" s="362"/>
      <c r="D4340" s="362"/>
      <c r="E4340" s="362"/>
      <c r="F4340" s="390"/>
      <c r="G4340" s="390"/>
      <c r="H4340" s="390"/>
      <c r="I4340" s="390"/>
      <c r="J4340" s="390"/>
    </row>
    <row r="4341" spans="1:10" ht="15.75" customHeight="1">
      <c r="A4341" s="396"/>
      <c r="B4341" s="397"/>
      <c r="C4341" s="362"/>
      <c r="D4341" s="362"/>
      <c r="E4341" s="362"/>
      <c r="F4341" s="390"/>
      <c r="G4341" s="390"/>
      <c r="H4341" s="390"/>
      <c r="I4341" s="390"/>
      <c r="J4341" s="390"/>
    </row>
    <row r="4342" spans="1:10" ht="15.75" customHeight="1">
      <c r="A4342" s="396"/>
      <c r="B4342" s="397"/>
      <c r="C4342" s="362"/>
      <c r="D4342" s="362"/>
      <c r="E4342" s="362"/>
      <c r="F4342" s="390"/>
      <c r="G4342" s="390"/>
      <c r="H4342" s="390"/>
      <c r="I4342" s="390"/>
      <c r="J4342" s="390"/>
    </row>
    <row r="4343" spans="1:10" ht="15.75" customHeight="1">
      <c r="A4343" s="396"/>
      <c r="B4343" s="397"/>
      <c r="C4343" s="362"/>
      <c r="D4343" s="362"/>
      <c r="E4343" s="362"/>
      <c r="F4343" s="390"/>
      <c r="G4343" s="390"/>
      <c r="H4343" s="390"/>
      <c r="I4343" s="390"/>
      <c r="J4343" s="390"/>
    </row>
    <row r="4344" spans="1:10" ht="15.75" customHeight="1">
      <c r="A4344" s="396"/>
      <c r="B4344" s="397"/>
      <c r="C4344" s="362"/>
      <c r="D4344" s="362"/>
      <c r="E4344" s="362"/>
      <c r="F4344" s="390"/>
      <c r="G4344" s="390"/>
      <c r="H4344" s="390"/>
      <c r="I4344" s="390"/>
      <c r="J4344" s="390"/>
    </row>
    <row r="4345" spans="1:10" ht="15.75" customHeight="1">
      <c r="A4345" s="396"/>
      <c r="B4345" s="397"/>
      <c r="C4345" s="362"/>
      <c r="D4345" s="362"/>
      <c r="E4345" s="362"/>
      <c r="F4345" s="390"/>
      <c r="G4345" s="390"/>
      <c r="H4345" s="390"/>
      <c r="I4345" s="390"/>
      <c r="J4345" s="390"/>
    </row>
    <row r="4346" spans="1:10" ht="15.75" customHeight="1">
      <c r="A4346" s="396"/>
      <c r="B4346" s="397"/>
      <c r="C4346" s="362"/>
      <c r="D4346" s="362"/>
      <c r="E4346" s="362"/>
      <c r="F4346" s="390"/>
      <c r="G4346" s="390"/>
      <c r="H4346" s="390"/>
      <c r="I4346" s="390"/>
      <c r="J4346" s="390"/>
    </row>
    <row r="4347" spans="1:10" ht="15.75" customHeight="1">
      <c r="A4347" s="396"/>
      <c r="B4347" s="397"/>
      <c r="C4347" s="362"/>
      <c r="D4347" s="362"/>
      <c r="E4347" s="362"/>
      <c r="F4347" s="390"/>
      <c r="G4347" s="390"/>
      <c r="H4347" s="390"/>
      <c r="I4347" s="390"/>
      <c r="J4347" s="390"/>
    </row>
    <row r="4348" spans="1:10" ht="15.75" customHeight="1">
      <c r="A4348" s="396"/>
      <c r="B4348" s="397"/>
      <c r="C4348" s="362"/>
      <c r="D4348" s="362"/>
      <c r="E4348" s="362"/>
      <c r="F4348" s="390"/>
      <c r="G4348" s="390"/>
      <c r="H4348" s="390"/>
      <c r="I4348" s="390"/>
      <c r="J4348" s="390"/>
    </row>
    <row r="4349" spans="1:10" ht="15.75" customHeight="1">
      <c r="A4349" s="396"/>
      <c r="B4349" s="397"/>
      <c r="C4349" s="362"/>
      <c r="D4349" s="362"/>
      <c r="E4349" s="362"/>
      <c r="F4349" s="390"/>
      <c r="G4349" s="390"/>
      <c r="H4349" s="390"/>
      <c r="I4349" s="390"/>
      <c r="J4349" s="390"/>
    </row>
    <row r="4350" spans="1:10" ht="15.75" customHeight="1">
      <c r="A4350" s="396"/>
      <c r="B4350" s="397"/>
      <c r="C4350" s="362"/>
      <c r="D4350" s="362"/>
      <c r="E4350" s="362"/>
      <c r="F4350" s="390"/>
      <c r="G4350" s="390"/>
      <c r="H4350" s="390"/>
      <c r="I4350" s="390"/>
      <c r="J4350" s="390"/>
    </row>
    <row r="4351" spans="1:10" ht="15.75" customHeight="1">
      <c r="A4351" s="396"/>
      <c r="B4351" s="397"/>
      <c r="C4351" s="362"/>
      <c r="D4351" s="362"/>
      <c r="E4351" s="362"/>
      <c r="F4351" s="390"/>
      <c r="G4351" s="390"/>
      <c r="H4351" s="390"/>
      <c r="I4351" s="390"/>
      <c r="J4351" s="390"/>
    </row>
    <row r="4352" spans="1:10" ht="15.75" customHeight="1">
      <c r="A4352" s="396"/>
      <c r="B4352" s="397"/>
      <c r="C4352" s="362"/>
      <c r="D4352" s="362"/>
      <c r="E4352" s="362"/>
      <c r="F4352" s="390"/>
      <c r="G4352" s="390"/>
      <c r="H4352" s="390"/>
      <c r="I4352" s="390"/>
      <c r="J4352" s="390"/>
    </row>
    <row r="4353" spans="1:10" ht="15.75" customHeight="1">
      <c r="A4353" s="396"/>
      <c r="B4353" s="397"/>
      <c r="C4353" s="362"/>
      <c r="D4353" s="362"/>
      <c r="E4353" s="362"/>
      <c r="F4353" s="390"/>
      <c r="G4353" s="390"/>
      <c r="H4353" s="390"/>
      <c r="I4353" s="390"/>
      <c r="J4353" s="390"/>
    </row>
    <row r="4354" spans="1:10" ht="15.75" customHeight="1">
      <c r="A4354" s="396"/>
      <c r="B4354" s="397"/>
      <c r="C4354" s="362"/>
      <c r="D4354" s="362"/>
      <c r="E4354" s="362"/>
      <c r="F4354" s="390"/>
      <c r="G4354" s="390"/>
      <c r="H4354" s="390"/>
      <c r="I4354" s="390"/>
      <c r="J4354" s="390"/>
    </row>
    <row r="4355" spans="1:10" ht="15.75" customHeight="1">
      <c r="A4355" s="396"/>
      <c r="B4355" s="397"/>
      <c r="C4355" s="362"/>
      <c r="D4355" s="362"/>
      <c r="E4355" s="362"/>
      <c r="F4355" s="390"/>
      <c r="G4355" s="390"/>
      <c r="H4355" s="390"/>
      <c r="I4355" s="390"/>
      <c r="J4355" s="390"/>
    </row>
    <row r="4356" spans="1:10" ht="15.75" customHeight="1">
      <c r="A4356" s="396"/>
      <c r="B4356" s="397"/>
      <c r="C4356" s="362"/>
      <c r="D4356" s="362"/>
      <c r="E4356" s="362"/>
      <c r="F4356" s="390"/>
      <c r="G4356" s="390"/>
      <c r="H4356" s="390"/>
      <c r="I4356" s="390"/>
      <c r="J4356" s="390"/>
    </row>
    <row r="4357" spans="1:10" ht="15.75" customHeight="1">
      <c r="A4357" s="396"/>
      <c r="B4357" s="397"/>
      <c r="C4357" s="362"/>
      <c r="D4357" s="362"/>
      <c r="E4357" s="362"/>
      <c r="F4357" s="390"/>
      <c r="G4357" s="390"/>
      <c r="H4357" s="390"/>
      <c r="I4357" s="390"/>
      <c r="J4357" s="390"/>
    </row>
    <row r="4358" spans="1:10" ht="15.75" customHeight="1">
      <c r="A4358" s="396"/>
      <c r="B4358" s="397"/>
      <c r="C4358" s="362"/>
      <c r="D4358" s="362"/>
      <c r="E4358" s="362"/>
      <c r="F4358" s="390"/>
      <c r="G4358" s="390"/>
      <c r="H4358" s="390"/>
      <c r="I4358" s="390"/>
      <c r="J4358" s="390"/>
    </row>
    <row r="4359" spans="1:10" ht="15.75" customHeight="1">
      <c r="A4359" s="396"/>
      <c r="B4359" s="397"/>
      <c r="C4359" s="362"/>
      <c r="D4359" s="362"/>
      <c r="E4359" s="362"/>
      <c r="F4359" s="390"/>
      <c r="G4359" s="390"/>
      <c r="H4359" s="390"/>
      <c r="I4359" s="390"/>
      <c r="J4359" s="390"/>
    </row>
    <row r="4360" spans="1:10" ht="15.75" customHeight="1">
      <c r="A4360" s="396"/>
      <c r="B4360" s="397"/>
      <c r="C4360" s="362"/>
      <c r="D4360" s="362"/>
      <c r="E4360" s="362"/>
      <c r="F4360" s="390"/>
      <c r="G4360" s="390"/>
      <c r="H4360" s="390"/>
      <c r="I4360" s="390"/>
      <c r="J4360" s="390"/>
    </row>
    <row r="4361" spans="1:10" ht="15.75" customHeight="1">
      <c r="A4361" s="396"/>
      <c r="B4361" s="397"/>
      <c r="C4361" s="362"/>
      <c r="D4361" s="362"/>
      <c r="E4361" s="362"/>
      <c r="F4361" s="390"/>
      <c r="G4361" s="390"/>
      <c r="H4361" s="390"/>
      <c r="I4361" s="390"/>
      <c r="J4361" s="390"/>
    </row>
    <row r="4362" spans="1:10" ht="15.75" customHeight="1">
      <c r="A4362" s="396"/>
      <c r="B4362" s="397"/>
      <c r="C4362" s="362"/>
      <c r="D4362" s="362"/>
      <c r="E4362" s="362"/>
      <c r="F4362" s="390"/>
      <c r="G4362" s="390"/>
      <c r="H4362" s="390"/>
      <c r="I4362" s="390"/>
      <c r="J4362" s="390"/>
    </row>
    <row r="4363" spans="1:10" ht="15.75" customHeight="1">
      <c r="A4363" s="396"/>
      <c r="B4363" s="397"/>
      <c r="C4363" s="362"/>
      <c r="D4363" s="362"/>
      <c r="E4363" s="362"/>
      <c r="F4363" s="390"/>
      <c r="G4363" s="390"/>
      <c r="H4363" s="390"/>
      <c r="I4363" s="390"/>
      <c r="J4363" s="390"/>
    </row>
    <row r="4364" spans="1:10" ht="15.75" customHeight="1">
      <c r="A4364" s="396"/>
      <c r="B4364" s="397"/>
      <c r="C4364" s="362"/>
      <c r="D4364" s="362"/>
      <c r="E4364" s="362"/>
      <c r="F4364" s="390"/>
      <c r="G4364" s="390"/>
      <c r="H4364" s="390"/>
      <c r="I4364" s="390"/>
      <c r="J4364" s="390"/>
    </row>
    <row r="4365" spans="1:10" ht="15.75" customHeight="1">
      <c r="A4365" s="396"/>
      <c r="B4365" s="397"/>
      <c r="C4365" s="362"/>
      <c r="D4365" s="362"/>
      <c r="E4365" s="362"/>
      <c r="F4365" s="390"/>
      <c r="G4365" s="390"/>
      <c r="H4365" s="390"/>
      <c r="I4365" s="390"/>
      <c r="J4365" s="390"/>
    </row>
    <row r="4366" spans="1:10" ht="15.75" customHeight="1">
      <c r="A4366" s="396"/>
      <c r="B4366" s="397"/>
      <c r="C4366" s="362"/>
      <c r="D4366" s="362"/>
      <c r="E4366" s="362"/>
      <c r="F4366" s="390"/>
      <c r="G4366" s="390"/>
      <c r="H4366" s="390"/>
      <c r="I4366" s="390"/>
      <c r="J4366" s="390"/>
    </row>
    <row r="4367" spans="1:10" ht="15.75" customHeight="1">
      <c r="A4367" s="396"/>
      <c r="B4367" s="397"/>
      <c r="C4367" s="362"/>
      <c r="D4367" s="362"/>
      <c r="E4367" s="362"/>
      <c r="F4367" s="390"/>
      <c r="G4367" s="390"/>
      <c r="H4367" s="390"/>
      <c r="I4367" s="390"/>
      <c r="J4367" s="390"/>
    </row>
    <row r="4368" spans="1:10" ht="15.75" customHeight="1">
      <c r="A4368" s="396"/>
      <c r="B4368" s="397"/>
      <c r="C4368" s="362"/>
      <c r="D4368" s="362"/>
      <c r="E4368" s="362"/>
      <c r="F4368" s="390"/>
      <c r="G4368" s="390"/>
      <c r="H4368" s="390"/>
      <c r="I4368" s="390"/>
      <c r="J4368" s="390"/>
    </row>
    <row r="4369" spans="1:10" ht="15.75" customHeight="1">
      <c r="A4369" s="396"/>
      <c r="B4369" s="397"/>
      <c r="C4369" s="362"/>
      <c r="D4369" s="362"/>
      <c r="E4369" s="362"/>
      <c r="F4369" s="390"/>
      <c r="G4369" s="390"/>
      <c r="H4369" s="390"/>
      <c r="I4369" s="390"/>
      <c r="J4369" s="390"/>
    </row>
    <row r="4370" spans="1:10" ht="15.75" customHeight="1">
      <c r="A4370" s="396"/>
      <c r="B4370" s="397"/>
      <c r="C4370" s="362"/>
      <c r="D4370" s="362"/>
      <c r="E4370" s="362"/>
      <c r="F4370" s="390"/>
      <c r="G4370" s="390"/>
      <c r="H4370" s="390"/>
      <c r="I4370" s="390"/>
      <c r="J4370" s="390"/>
    </row>
    <row r="4371" spans="1:10" ht="15.75" customHeight="1">
      <c r="A4371" s="396"/>
      <c r="B4371" s="397"/>
      <c r="C4371" s="362"/>
      <c r="D4371" s="362"/>
      <c r="E4371" s="362"/>
      <c r="F4371" s="390"/>
      <c r="G4371" s="390"/>
      <c r="H4371" s="390"/>
      <c r="I4371" s="390"/>
      <c r="J4371" s="390"/>
    </row>
    <row r="4372" spans="1:10" ht="15.75" customHeight="1">
      <c r="A4372" s="396"/>
      <c r="B4372" s="397"/>
      <c r="C4372" s="362"/>
      <c r="D4372" s="362"/>
      <c r="E4372" s="362"/>
      <c r="F4372" s="390"/>
      <c r="G4372" s="390"/>
      <c r="H4372" s="390"/>
      <c r="I4372" s="390"/>
      <c r="J4372" s="390"/>
    </row>
    <row r="4373" spans="1:10" ht="15.75" customHeight="1">
      <c r="A4373" s="396"/>
      <c r="B4373" s="397"/>
      <c r="C4373" s="362"/>
      <c r="D4373" s="362"/>
      <c r="E4373" s="362"/>
      <c r="F4373" s="390"/>
      <c r="G4373" s="390"/>
      <c r="H4373" s="390"/>
      <c r="I4373" s="390"/>
      <c r="J4373" s="390"/>
    </row>
    <row r="4374" spans="1:10" ht="15.75" customHeight="1">
      <c r="A4374" s="396"/>
      <c r="B4374" s="397"/>
      <c r="C4374" s="362"/>
      <c r="D4374" s="362"/>
      <c r="E4374" s="362"/>
      <c r="F4374" s="390"/>
      <c r="G4374" s="390"/>
      <c r="H4374" s="390"/>
      <c r="I4374" s="390"/>
      <c r="J4374" s="390"/>
    </row>
    <row r="4375" spans="1:10" ht="15.75" customHeight="1">
      <c r="A4375" s="396"/>
      <c r="B4375" s="397"/>
      <c r="C4375" s="362"/>
      <c r="D4375" s="362"/>
      <c r="E4375" s="362"/>
      <c r="F4375" s="390"/>
      <c r="G4375" s="390"/>
      <c r="H4375" s="390"/>
      <c r="I4375" s="390"/>
      <c r="J4375" s="390"/>
    </row>
    <row r="4376" spans="1:10" ht="15.75" customHeight="1">
      <c r="A4376" s="396"/>
      <c r="B4376" s="397"/>
      <c r="C4376" s="362"/>
      <c r="D4376" s="362"/>
      <c r="E4376" s="362"/>
      <c r="F4376" s="390"/>
      <c r="G4376" s="390"/>
      <c r="H4376" s="390"/>
      <c r="I4376" s="390"/>
      <c r="J4376" s="390"/>
    </row>
    <row r="4377" spans="1:10" ht="15.75" customHeight="1">
      <c r="A4377" s="396"/>
      <c r="B4377" s="397"/>
      <c r="C4377" s="362"/>
      <c r="D4377" s="362"/>
      <c r="E4377" s="362"/>
      <c r="F4377" s="390"/>
      <c r="G4377" s="390"/>
      <c r="H4377" s="390"/>
      <c r="I4377" s="390"/>
      <c r="J4377" s="390"/>
    </row>
    <row r="4378" spans="1:10" ht="15.75" customHeight="1">
      <c r="A4378" s="396"/>
      <c r="B4378" s="397"/>
      <c r="C4378" s="362"/>
      <c r="D4378" s="362"/>
      <c r="E4378" s="362"/>
      <c r="F4378" s="390"/>
      <c r="G4378" s="390"/>
      <c r="H4378" s="390"/>
      <c r="I4378" s="390"/>
      <c r="J4378" s="390"/>
    </row>
    <row r="4379" spans="1:10" ht="15.75" customHeight="1">
      <c r="A4379" s="396"/>
      <c r="B4379" s="397"/>
      <c r="C4379" s="362"/>
      <c r="D4379" s="362"/>
      <c r="E4379" s="362"/>
      <c r="F4379" s="390"/>
      <c r="G4379" s="390"/>
      <c r="H4379" s="390"/>
      <c r="I4379" s="390"/>
      <c r="J4379" s="390"/>
    </row>
    <row r="4380" spans="1:10" ht="15.75" customHeight="1">
      <c r="A4380" s="396"/>
      <c r="B4380" s="397"/>
      <c r="C4380" s="362"/>
      <c r="D4380" s="362"/>
      <c r="E4380" s="362"/>
      <c r="F4380" s="390"/>
      <c r="G4380" s="390"/>
      <c r="H4380" s="390"/>
      <c r="I4380" s="390"/>
      <c r="J4380" s="390"/>
    </row>
    <row r="4381" spans="1:10" ht="15.75" customHeight="1">
      <c r="A4381" s="396"/>
      <c r="B4381" s="397"/>
      <c r="C4381" s="362"/>
      <c r="D4381" s="362"/>
      <c r="E4381" s="362"/>
      <c r="F4381" s="390"/>
      <c r="G4381" s="390"/>
      <c r="H4381" s="390"/>
      <c r="I4381" s="390"/>
      <c r="J4381" s="390"/>
    </row>
    <row r="4382" spans="1:10" ht="15.75" customHeight="1">
      <c r="A4382" s="396"/>
      <c r="B4382" s="397"/>
      <c r="C4382" s="362"/>
      <c r="D4382" s="362"/>
      <c r="E4382" s="362"/>
      <c r="F4382" s="390"/>
      <c r="G4382" s="390"/>
      <c r="H4382" s="390"/>
      <c r="I4382" s="390"/>
      <c r="J4382" s="390"/>
    </row>
    <row r="4383" spans="1:10" ht="15.75" customHeight="1">
      <c r="A4383" s="396"/>
      <c r="B4383" s="397"/>
      <c r="C4383" s="362"/>
      <c r="D4383" s="362"/>
      <c r="E4383" s="362"/>
      <c r="F4383" s="390"/>
      <c r="G4383" s="390"/>
      <c r="H4383" s="390"/>
      <c r="I4383" s="390"/>
      <c r="J4383" s="390"/>
    </row>
    <row r="4384" spans="1:10" ht="15.75" customHeight="1">
      <c r="A4384" s="396"/>
      <c r="B4384" s="397"/>
      <c r="C4384" s="362"/>
      <c r="D4384" s="362"/>
      <c r="E4384" s="362"/>
      <c r="F4384" s="390"/>
      <c r="G4384" s="390"/>
      <c r="H4384" s="390"/>
      <c r="I4384" s="390"/>
      <c r="J4384" s="390"/>
    </row>
    <row r="4385" spans="1:10" ht="15.75" customHeight="1">
      <c r="A4385" s="396"/>
      <c r="B4385" s="397"/>
      <c r="C4385" s="362"/>
      <c r="D4385" s="362"/>
      <c r="E4385" s="362"/>
      <c r="F4385" s="390"/>
      <c r="G4385" s="390"/>
      <c r="H4385" s="390"/>
      <c r="I4385" s="390"/>
      <c r="J4385" s="390"/>
    </row>
    <row r="4386" spans="1:10" ht="15.75" customHeight="1">
      <c r="A4386" s="396"/>
      <c r="B4386" s="397"/>
      <c r="C4386" s="362"/>
      <c r="D4386" s="362"/>
      <c r="E4386" s="362"/>
      <c r="F4386" s="390"/>
      <c r="G4386" s="390"/>
      <c r="H4386" s="390"/>
      <c r="I4386" s="390"/>
      <c r="J4386" s="390"/>
    </row>
    <row r="4387" spans="1:10" ht="15.75" customHeight="1">
      <c r="A4387" s="396"/>
      <c r="B4387" s="397"/>
      <c r="C4387" s="362"/>
      <c r="D4387" s="362"/>
      <c r="E4387" s="362"/>
      <c r="F4387" s="390"/>
      <c r="G4387" s="390"/>
      <c r="H4387" s="390"/>
      <c r="I4387" s="390"/>
      <c r="J4387" s="390"/>
    </row>
    <row r="4388" spans="1:10" ht="15.75" customHeight="1">
      <c r="A4388" s="396"/>
      <c r="B4388" s="397"/>
      <c r="C4388" s="362"/>
      <c r="D4388" s="362"/>
      <c r="E4388" s="362"/>
      <c r="F4388" s="390"/>
      <c r="G4388" s="390"/>
      <c r="H4388" s="390"/>
      <c r="I4388" s="390"/>
      <c r="J4388" s="390"/>
    </row>
    <row r="4389" spans="1:10" ht="15.75" customHeight="1">
      <c r="A4389" s="396"/>
      <c r="B4389" s="397"/>
      <c r="C4389" s="362"/>
      <c r="D4389" s="362"/>
      <c r="E4389" s="362"/>
      <c r="F4389" s="390"/>
      <c r="G4389" s="390"/>
      <c r="H4389" s="390"/>
      <c r="I4389" s="390"/>
      <c r="J4389" s="390"/>
    </row>
    <row r="4390" spans="1:10" ht="15.75" customHeight="1">
      <c r="A4390" s="396"/>
      <c r="B4390" s="397"/>
      <c r="C4390" s="362"/>
      <c r="D4390" s="362"/>
      <c r="E4390" s="362"/>
      <c r="F4390" s="390"/>
      <c r="G4390" s="390"/>
      <c r="H4390" s="390"/>
      <c r="I4390" s="390"/>
      <c r="J4390" s="390"/>
    </row>
    <row r="4391" spans="1:10" ht="15.75" customHeight="1">
      <c r="A4391" s="396"/>
      <c r="B4391" s="397"/>
      <c r="C4391" s="362"/>
      <c r="D4391" s="362"/>
      <c r="E4391" s="362"/>
      <c r="F4391" s="390"/>
      <c r="G4391" s="390"/>
      <c r="H4391" s="390"/>
      <c r="I4391" s="390"/>
      <c r="J4391" s="390"/>
    </row>
    <row r="4392" spans="1:10" ht="15.75" customHeight="1">
      <c r="A4392" s="396"/>
      <c r="B4392" s="397"/>
      <c r="C4392" s="362"/>
      <c r="D4392" s="362"/>
      <c r="E4392" s="362"/>
      <c r="F4392" s="390"/>
      <c r="G4392" s="390"/>
      <c r="H4392" s="390"/>
      <c r="I4392" s="390"/>
      <c r="J4392" s="390"/>
    </row>
    <row r="4393" spans="1:10" ht="15.75" customHeight="1">
      <c r="A4393" s="396"/>
      <c r="B4393" s="397"/>
      <c r="C4393" s="362"/>
      <c r="D4393" s="362"/>
      <c r="E4393" s="362"/>
      <c r="F4393" s="390"/>
      <c r="G4393" s="390"/>
      <c r="H4393" s="390"/>
      <c r="I4393" s="390"/>
      <c r="J4393" s="390"/>
    </row>
    <row r="4394" spans="1:10" ht="15.75" customHeight="1">
      <c r="A4394" s="396"/>
      <c r="B4394" s="397"/>
      <c r="C4394" s="362"/>
      <c r="D4394" s="362"/>
      <c r="E4394" s="362"/>
      <c r="F4394" s="390"/>
      <c r="G4394" s="390"/>
      <c r="H4394" s="390"/>
      <c r="I4394" s="390"/>
      <c r="J4394" s="390"/>
    </row>
    <row r="4395" spans="1:10" ht="15.75" customHeight="1">
      <c r="A4395" s="396"/>
      <c r="B4395" s="397"/>
      <c r="C4395" s="362"/>
      <c r="D4395" s="362"/>
      <c r="E4395" s="362"/>
      <c r="F4395" s="390"/>
      <c r="G4395" s="390"/>
      <c r="H4395" s="390"/>
      <c r="I4395" s="390"/>
      <c r="J4395" s="390"/>
    </row>
    <row r="4396" spans="1:10" ht="15.75" customHeight="1">
      <c r="A4396" s="396"/>
      <c r="B4396" s="397"/>
      <c r="C4396" s="362"/>
      <c r="D4396" s="362"/>
      <c r="E4396" s="362"/>
      <c r="F4396" s="390"/>
      <c r="G4396" s="390"/>
      <c r="H4396" s="390"/>
      <c r="I4396" s="390"/>
      <c r="J4396" s="390"/>
    </row>
    <row r="4397" spans="1:10" ht="15.75" customHeight="1">
      <c r="A4397" s="396"/>
      <c r="B4397" s="397"/>
      <c r="C4397" s="362"/>
      <c r="D4397" s="362"/>
      <c r="E4397" s="362"/>
      <c r="F4397" s="390"/>
      <c r="G4397" s="390"/>
      <c r="H4397" s="390"/>
      <c r="I4397" s="390"/>
      <c r="J4397" s="390"/>
    </row>
    <row r="4398" spans="1:10" ht="15.75" customHeight="1">
      <c r="A4398" s="396"/>
      <c r="B4398" s="397"/>
      <c r="C4398" s="362"/>
      <c r="D4398" s="362"/>
      <c r="E4398" s="362"/>
      <c r="F4398" s="390"/>
      <c r="G4398" s="390"/>
      <c r="H4398" s="390"/>
      <c r="I4398" s="390"/>
      <c r="J4398" s="390"/>
    </row>
    <row r="4399" spans="1:10" ht="15.75" customHeight="1">
      <c r="A4399" s="396"/>
      <c r="B4399" s="397"/>
      <c r="C4399" s="362"/>
      <c r="D4399" s="362"/>
      <c r="E4399" s="362"/>
      <c r="F4399" s="390"/>
      <c r="G4399" s="390"/>
      <c r="H4399" s="390"/>
      <c r="I4399" s="390"/>
      <c r="J4399" s="390"/>
    </row>
    <row r="4400" spans="1:10" ht="15.75" customHeight="1">
      <c r="A4400" s="396"/>
      <c r="B4400" s="397"/>
      <c r="C4400" s="362"/>
      <c r="D4400" s="362"/>
      <c r="E4400" s="362"/>
      <c r="F4400" s="390"/>
      <c r="G4400" s="390"/>
      <c r="H4400" s="390"/>
      <c r="I4400" s="390"/>
      <c r="J4400" s="390"/>
    </row>
    <row r="4401" spans="1:10" ht="15.75" customHeight="1">
      <c r="A4401" s="396"/>
      <c r="B4401" s="397"/>
      <c r="C4401" s="362"/>
      <c r="D4401" s="362"/>
      <c r="E4401" s="362"/>
      <c r="F4401" s="390"/>
      <c r="G4401" s="390"/>
      <c r="H4401" s="390"/>
      <c r="I4401" s="390"/>
      <c r="J4401" s="390"/>
    </row>
    <row r="4402" spans="1:10" ht="15.75" customHeight="1">
      <c r="A4402" s="396"/>
      <c r="B4402" s="397"/>
      <c r="C4402" s="362"/>
      <c r="D4402" s="362"/>
      <c r="E4402" s="362"/>
      <c r="F4402" s="390"/>
      <c r="G4402" s="390"/>
      <c r="H4402" s="390"/>
      <c r="I4402" s="390"/>
      <c r="J4402" s="390"/>
    </row>
    <row r="4403" spans="1:10" ht="15.75" customHeight="1">
      <c r="A4403" s="396"/>
      <c r="B4403" s="397"/>
      <c r="C4403" s="362"/>
      <c r="D4403" s="362"/>
      <c r="E4403" s="362"/>
      <c r="F4403" s="390"/>
      <c r="G4403" s="390"/>
      <c r="H4403" s="390"/>
      <c r="I4403" s="390"/>
      <c r="J4403" s="390"/>
    </row>
    <row r="4404" spans="1:10" ht="15.75" customHeight="1">
      <c r="A4404" s="396"/>
      <c r="B4404" s="397"/>
      <c r="C4404" s="362"/>
      <c r="D4404" s="362"/>
      <c r="E4404" s="362"/>
      <c r="F4404" s="390"/>
      <c r="G4404" s="390"/>
      <c r="H4404" s="390"/>
      <c r="I4404" s="390"/>
      <c r="J4404" s="390"/>
    </row>
    <row r="4405" spans="1:10" ht="15.75" customHeight="1">
      <c r="A4405" s="396"/>
      <c r="B4405" s="397"/>
      <c r="C4405" s="362"/>
      <c r="D4405" s="362"/>
      <c r="E4405" s="362"/>
      <c r="F4405" s="390"/>
      <c r="G4405" s="390"/>
      <c r="H4405" s="390"/>
      <c r="I4405" s="390"/>
      <c r="J4405" s="390"/>
    </row>
    <row r="4406" spans="1:10" ht="15.75" customHeight="1">
      <c r="A4406" s="396"/>
      <c r="B4406" s="397"/>
      <c r="C4406" s="362"/>
      <c r="D4406" s="362"/>
      <c r="E4406" s="362"/>
      <c r="F4406" s="390"/>
      <c r="G4406" s="390"/>
      <c r="H4406" s="390"/>
      <c r="I4406" s="390"/>
      <c r="J4406" s="390"/>
    </row>
    <row r="4407" spans="1:10" ht="15.75" customHeight="1">
      <c r="A4407" s="396"/>
      <c r="B4407" s="397"/>
      <c r="C4407" s="362"/>
      <c r="D4407" s="362"/>
      <c r="E4407" s="362"/>
      <c r="F4407" s="390"/>
      <c r="G4407" s="390"/>
      <c r="H4407" s="390"/>
      <c r="I4407" s="390"/>
      <c r="J4407" s="390"/>
    </row>
    <row r="4408" spans="1:10" ht="15.75" customHeight="1">
      <c r="A4408" s="396"/>
      <c r="B4408" s="397"/>
      <c r="C4408" s="362"/>
      <c r="D4408" s="362"/>
      <c r="E4408" s="362"/>
      <c r="F4408" s="390"/>
      <c r="G4408" s="390"/>
      <c r="H4408" s="390"/>
      <c r="I4408" s="390"/>
      <c r="J4408" s="390"/>
    </row>
    <row r="4409" spans="1:10" ht="15.75" customHeight="1">
      <c r="A4409" s="396"/>
      <c r="B4409" s="397"/>
      <c r="C4409" s="362"/>
      <c r="D4409" s="362"/>
      <c r="E4409" s="362"/>
      <c r="F4409" s="390"/>
      <c r="G4409" s="390"/>
      <c r="H4409" s="390"/>
      <c r="I4409" s="390"/>
      <c r="J4409" s="390"/>
    </row>
    <row r="4410" spans="1:10" ht="15.75" customHeight="1">
      <c r="A4410" s="396"/>
      <c r="B4410" s="397"/>
      <c r="C4410" s="362"/>
      <c r="D4410" s="362"/>
      <c r="E4410" s="362"/>
      <c r="F4410" s="390"/>
      <c r="G4410" s="390"/>
      <c r="H4410" s="390"/>
      <c r="I4410" s="390"/>
      <c r="J4410" s="390"/>
    </row>
    <row r="4411" spans="1:10" ht="15.75" customHeight="1">
      <c r="A4411" s="396"/>
      <c r="B4411" s="397"/>
      <c r="C4411" s="362"/>
      <c r="D4411" s="362"/>
      <c r="E4411" s="362"/>
      <c r="F4411" s="390"/>
      <c r="G4411" s="390"/>
      <c r="H4411" s="390"/>
      <c r="I4411" s="390"/>
      <c r="J4411" s="390"/>
    </row>
    <row r="4412" spans="1:10" ht="15.75" customHeight="1">
      <c r="A4412" s="396"/>
      <c r="B4412" s="397"/>
      <c r="C4412" s="362"/>
      <c r="D4412" s="362"/>
      <c r="E4412" s="362"/>
      <c r="F4412" s="390"/>
      <c r="G4412" s="390"/>
      <c r="H4412" s="390"/>
      <c r="I4412" s="390"/>
      <c r="J4412" s="390"/>
    </row>
    <row r="4413" spans="1:10" ht="15.75" customHeight="1">
      <c r="A4413" s="396"/>
      <c r="B4413" s="397"/>
      <c r="C4413" s="362"/>
      <c r="D4413" s="362"/>
      <c r="E4413" s="362"/>
      <c r="F4413" s="390"/>
      <c r="G4413" s="390"/>
      <c r="H4413" s="390"/>
      <c r="I4413" s="390"/>
      <c r="J4413" s="390"/>
    </row>
    <row r="4414" spans="1:10" ht="15.75" customHeight="1">
      <c r="A4414" s="396"/>
      <c r="B4414" s="397"/>
      <c r="C4414" s="362"/>
      <c r="D4414" s="362"/>
      <c r="E4414" s="362"/>
      <c r="F4414" s="390"/>
      <c r="G4414" s="390"/>
      <c r="H4414" s="390"/>
      <c r="I4414" s="390"/>
      <c r="J4414" s="390"/>
    </row>
    <row r="4415" spans="1:10" ht="15.75" customHeight="1">
      <c r="A4415" s="396"/>
      <c r="B4415" s="397"/>
      <c r="C4415" s="362"/>
      <c r="D4415" s="362"/>
      <c r="E4415" s="362"/>
      <c r="F4415" s="390"/>
      <c r="G4415" s="390"/>
      <c r="H4415" s="390"/>
      <c r="I4415" s="390"/>
      <c r="J4415" s="390"/>
    </row>
    <row r="4416" spans="1:10" ht="15.75" customHeight="1">
      <c r="A4416" s="396"/>
      <c r="B4416" s="397"/>
      <c r="C4416" s="362"/>
      <c r="D4416" s="362"/>
      <c r="E4416" s="362"/>
      <c r="F4416" s="390"/>
      <c r="G4416" s="390"/>
      <c r="H4416" s="390"/>
      <c r="I4416" s="390"/>
      <c r="J4416" s="390"/>
    </row>
    <row r="4417" spans="1:10" ht="15.75" customHeight="1">
      <c r="A4417" s="396"/>
      <c r="B4417" s="397"/>
      <c r="C4417" s="362"/>
      <c r="D4417" s="362"/>
      <c r="E4417" s="362"/>
      <c r="F4417" s="390"/>
      <c r="G4417" s="390"/>
      <c r="H4417" s="390"/>
      <c r="I4417" s="390"/>
      <c r="J4417" s="390"/>
    </row>
    <row r="4418" spans="1:10" ht="15.75" customHeight="1">
      <c r="A4418" s="396"/>
      <c r="B4418" s="397"/>
      <c r="C4418" s="362"/>
      <c r="D4418" s="362"/>
      <c r="E4418" s="362"/>
      <c r="F4418" s="390"/>
      <c r="G4418" s="390"/>
      <c r="H4418" s="390"/>
      <c r="I4418" s="390"/>
      <c r="J4418" s="390"/>
    </row>
    <row r="4419" spans="1:10" ht="15.75" customHeight="1">
      <c r="A4419" s="396"/>
      <c r="B4419" s="397"/>
      <c r="C4419" s="362"/>
      <c r="D4419" s="362"/>
      <c r="E4419" s="362"/>
      <c r="F4419" s="390"/>
      <c r="G4419" s="390"/>
      <c r="H4419" s="390"/>
      <c r="I4419" s="390"/>
      <c r="J4419" s="390"/>
    </row>
    <row r="4420" spans="1:10" ht="15.75" customHeight="1">
      <c r="A4420" s="396"/>
      <c r="B4420" s="397"/>
      <c r="C4420" s="362"/>
      <c r="D4420" s="362"/>
      <c r="E4420" s="362"/>
      <c r="F4420" s="390"/>
      <c r="G4420" s="390"/>
      <c r="H4420" s="390"/>
      <c r="I4420" s="390"/>
      <c r="J4420" s="390"/>
    </row>
    <row r="4421" spans="1:10" ht="15.75" customHeight="1">
      <c r="A4421" s="396"/>
      <c r="B4421" s="397"/>
      <c r="C4421" s="362"/>
      <c r="D4421" s="362"/>
      <c r="E4421" s="362"/>
      <c r="F4421" s="390"/>
      <c r="G4421" s="390"/>
      <c r="H4421" s="390"/>
      <c r="I4421" s="390"/>
      <c r="J4421" s="390"/>
    </row>
    <row r="4422" spans="1:10" ht="15.75" customHeight="1">
      <c r="A4422" s="396"/>
      <c r="B4422" s="397"/>
      <c r="C4422" s="362"/>
      <c r="D4422" s="362"/>
      <c r="E4422" s="362"/>
      <c r="F4422" s="390"/>
      <c r="G4422" s="390"/>
      <c r="H4422" s="390"/>
      <c r="I4422" s="390"/>
      <c r="J4422" s="390"/>
    </row>
    <row r="4423" spans="1:10" ht="15.75" customHeight="1">
      <c r="A4423" s="396"/>
      <c r="B4423" s="397"/>
      <c r="C4423" s="362"/>
      <c r="D4423" s="362"/>
      <c r="E4423" s="362"/>
      <c r="F4423" s="390"/>
      <c r="G4423" s="390"/>
      <c r="H4423" s="390"/>
      <c r="I4423" s="390"/>
      <c r="J4423" s="390"/>
    </row>
    <row r="4424" spans="1:10" ht="15.75" customHeight="1">
      <c r="A4424" s="396"/>
      <c r="B4424" s="397"/>
      <c r="C4424" s="362"/>
      <c r="D4424" s="362"/>
      <c r="E4424" s="362"/>
      <c r="F4424" s="390"/>
      <c r="G4424" s="390"/>
      <c r="H4424" s="390"/>
      <c r="I4424" s="390"/>
      <c r="J4424" s="390"/>
    </row>
    <row r="4425" spans="1:10" ht="15.75" customHeight="1">
      <c r="A4425" s="396"/>
      <c r="B4425" s="397"/>
      <c r="C4425" s="362"/>
      <c r="D4425" s="362"/>
      <c r="E4425" s="362"/>
      <c r="F4425" s="390"/>
      <c r="G4425" s="390"/>
      <c r="H4425" s="390"/>
      <c r="I4425" s="390"/>
      <c r="J4425" s="390"/>
    </row>
    <row r="4426" spans="1:10" ht="15.75" customHeight="1">
      <c r="A4426" s="396"/>
      <c r="B4426" s="397"/>
      <c r="C4426" s="362"/>
      <c r="D4426" s="362"/>
      <c r="E4426" s="362"/>
      <c r="F4426" s="390"/>
      <c r="G4426" s="390"/>
      <c r="H4426" s="390"/>
      <c r="I4426" s="390"/>
      <c r="J4426" s="390"/>
    </row>
    <row r="4427" spans="1:10" ht="15.75" customHeight="1">
      <c r="A4427" s="396"/>
      <c r="B4427" s="397"/>
      <c r="C4427" s="362"/>
      <c r="D4427" s="362"/>
      <c r="E4427" s="362"/>
      <c r="F4427" s="390"/>
      <c r="G4427" s="390"/>
      <c r="H4427" s="390"/>
      <c r="I4427" s="390"/>
      <c r="J4427" s="390"/>
    </row>
    <row r="4428" spans="1:10" ht="15.75" customHeight="1">
      <c r="A4428" s="396"/>
      <c r="B4428" s="397"/>
      <c r="C4428" s="362"/>
      <c r="D4428" s="362"/>
      <c r="E4428" s="362"/>
      <c r="F4428" s="390"/>
      <c r="G4428" s="390"/>
      <c r="H4428" s="390"/>
      <c r="I4428" s="390"/>
      <c r="J4428" s="390"/>
    </row>
    <row r="4429" spans="1:10" ht="15.75" customHeight="1">
      <c r="A4429" s="396"/>
      <c r="B4429" s="397"/>
      <c r="C4429" s="362"/>
      <c r="D4429" s="362"/>
      <c r="E4429" s="362"/>
      <c r="F4429" s="390"/>
      <c r="G4429" s="390"/>
      <c r="H4429" s="390"/>
      <c r="I4429" s="390"/>
      <c r="J4429" s="390"/>
    </row>
    <row r="4430" spans="1:10" ht="15.75" customHeight="1">
      <c r="A4430" s="396"/>
      <c r="B4430" s="397"/>
      <c r="C4430" s="362"/>
      <c r="D4430" s="362"/>
      <c r="E4430" s="362"/>
      <c r="F4430" s="390"/>
      <c r="G4430" s="390"/>
      <c r="H4430" s="390"/>
      <c r="I4430" s="390"/>
      <c r="J4430" s="390"/>
    </row>
    <row r="4431" spans="1:10" ht="15.75" customHeight="1">
      <c r="A4431" s="396"/>
      <c r="B4431" s="397"/>
      <c r="C4431" s="362"/>
      <c r="D4431" s="362"/>
      <c r="E4431" s="362"/>
      <c r="F4431" s="390"/>
      <c r="G4431" s="390"/>
      <c r="H4431" s="390"/>
      <c r="I4431" s="390"/>
      <c r="J4431" s="390"/>
    </row>
    <row r="4432" spans="1:10" ht="15.75" customHeight="1">
      <c r="A4432" s="396"/>
      <c r="B4432" s="397"/>
      <c r="C4432" s="362"/>
      <c r="D4432" s="362"/>
      <c r="E4432" s="362"/>
      <c r="F4432" s="390"/>
      <c r="G4432" s="390"/>
      <c r="H4432" s="390"/>
      <c r="I4432" s="390"/>
      <c r="J4432" s="390"/>
    </row>
    <row r="4433" spans="1:10" ht="15.75" customHeight="1">
      <c r="A4433" s="396"/>
      <c r="B4433" s="397"/>
      <c r="C4433" s="362"/>
      <c r="D4433" s="362"/>
      <c r="E4433" s="362"/>
      <c r="F4433" s="390"/>
      <c r="G4433" s="390"/>
      <c r="H4433" s="390"/>
      <c r="I4433" s="390"/>
      <c r="J4433" s="390"/>
    </row>
    <row r="4434" spans="1:10" ht="15.75" customHeight="1">
      <c r="A4434" s="396"/>
      <c r="B4434" s="397"/>
      <c r="C4434" s="362"/>
      <c r="D4434" s="362"/>
      <c r="E4434" s="362"/>
      <c r="F4434" s="390"/>
      <c r="G4434" s="390"/>
      <c r="H4434" s="390"/>
      <c r="I4434" s="390"/>
      <c r="J4434" s="390"/>
    </row>
    <row r="4435" spans="1:10" ht="15.75" customHeight="1">
      <c r="A4435" s="396"/>
      <c r="B4435" s="397"/>
      <c r="C4435" s="362"/>
      <c r="D4435" s="362"/>
      <c r="E4435" s="362"/>
      <c r="F4435" s="390"/>
      <c r="G4435" s="390"/>
      <c r="H4435" s="390"/>
      <c r="I4435" s="390"/>
      <c r="J4435" s="390"/>
    </row>
    <row r="4436" spans="1:10" ht="15.75" customHeight="1">
      <c r="A4436" s="396"/>
      <c r="B4436" s="397"/>
      <c r="C4436" s="362"/>
      <c r="D4436" s="362"/>
      <c r="E4436" s="362"/>
      <c r="F4436" s="390"/>
      <c r="G4436" s="390"/>
      <c r="H4436" s="390"/>
      <c r="I4436" s="390"/>
      <c r="J4436" s="390"/>
    </row>
    <row r="4437" spans="1:10" ht="15.75" customHeight="1">
      <c r="A4437" s="396"/>
      <c r="B4437" s="397"/>
      <c r="C4437" s="362"/>
      <c r="D4437" s="362"/>
      <c r="E4437" s="362"/>
      <c r="F4437" s="390"/>
      <c r="G4437" s="390"/>
      <c r="H4437" s="390"/>
      <c r="I4437" s="390"/>
      <c r="J4437" s="390"/>
    </row>
    <row r="4438" spans="1:10" ht="15.75" customHeight="1">
      <c r="A4438" s="396"/>
      <c r="B4438" s="397"/>
      <c r="C4438" s="362"/>
      <c r="D4438" s="362"/>
      <c r="E4438" s="362"/>
      <c r="F4438" s="390"/>
      <c r="G4438" s="390"/>
      <c r="H4438" s="390"/>
      <c r="I4438" s="390"/>
      <c r="J4438" s="390"/>
    </row>
    <row r="4439" spans="1:10" ht="15.75" customHeight="1">
      <c r="A4439" s="396"/>
      <c r="B4439" s="397"/>
      <c r="C4439" s="362"/>
      <c r="D4439" s="362"/>
      <c r="E4439" s="362"/>
      <c r="F4439" s="390"/>
      <c r="G4439" s="390"/>
      <c r="H4439" s="390"/>
      <c r="I4439" s="390"/>
      <c r="J4439" s="390"/>
    </row>
    <row r="4440" spans="1:10" ht="15.75" customHeight="1">
      <c r="A4440" s="396"/>
      <c r="B4440" s="397"/>
      <c r="C4440" s="362"/>
      <c r="D4440" s="362"/>
      <c r="E4440" s="362"/>
      <c r="F4440" s="390"/>
      <c r="G4440" s="390"/>
      <c r="H4440" s="390"/>
      <c r="I4440" s="390"/>
      <c r="J4440" s="390"/>
    </row>
    <row r="4441" spans="1:10" ht="15.75" customHeight="1">
      <c r="A4441" s="396"/>
      <c r="B4441" s="397"/>
      <c r="C4441" s="362"/>
      <c r="D4441" s="362"/>
      <c r="E4441" s="362"/>
      <c r="F4441" s="390"/>
      <c r="G4441" s="390"/>
      <c r="H4441" s="390"/>
      <c r="I4441" s="390"/>
      <c r="J4441" s="390"/>
    </row>
    <row r="4442" spans="1:10" ht="15.75" customHeight="1">
      <c r="A4442" s="396"/>
      <c r="B4442" s="397"/>
      <c r="C4442" s="362"/>
      <c r="D4442" s="362"/>
      <c r="E4442" s="362"/>
      <c r="F4442" s="390"/>
      <c r="G4442" s="390"/>
      <c r="H4442" s="390"/>
      <c r="I4442" s="390"/>
      <c r="J4442" s="390"/>
    </row>
    <row r="4443" spans="1:10" ht="15.75" customHeight="1">
      <c r="A4443" s="396"/>
      <c r="B4443" s="397"/>
      <c r="C4443" s="362"/>
      <c r="D4443" s="362"/>
      <c r="E4443" s="362"/>
      <c r="F4443" s="390"/>
      <c r="G4443" s="390"/>
      <c r="H4443" s="390"/>
      <c r="I4443" s="390"/>
      <c r="J4443" s="390"/>
    </row>
    <row r="4444" spans="1:10" ht="15.75" customHeight="1">
      <c r="A4444" s="396"/>
      <c r="B4444" s="397"/>
      <c r="C4444" s="362"/>
      <c r="D4444" s="362"/>
      <c r="E4444" s="362"/>
      <c r="F4444" s="390"/>
      <c r="G4444" s="390"/>
      <c r="H4444" s="390"/>
      <c r="I4444" s="390"/>
      <c r="J4444" s="390"/>
    </row>
    <row r="4445" spans="1:10" ht="15.75" customHeight="1">
      <c r="A4445" s="396"/>
      <c r="B4445" s="397"/>
      <c r="C4445" s="362"/>
      <c r="D4445" s="362"/>
      <c r="E4445" s="362"/>
      <c r="F4445" s="390"/>
      <c r="G4445" s="390"/>
      <c r="H4445" s="390"/>
      <c r="I4445" s="390"/>
      <c r="J4445" s="390"/>
    </row>
    <row r="4446" spans="1:10" ht="15.75" customHeight="1">
      <c r="A4446" s="396"/>
      <c r="B4446" s="397"/>
      <c r="C4446" s="362"/>
      <c r="D4446" s="362"/>
      <c r="E4446" s="362"/>
      <c r="F4446" s="390"/>
      <c r="G4446" s="390"/>
      <c r="H4446" s="390"/>
      <c r="I4446" s="390"/>
      <c r="J4446" s="390"/>
    </row>
    <row r="4447" spans="1:10" ht="15.75" customHeight="1">
      <c r="A4447" s="396"/>
      <c r="B4447" s="397"/>
      <c r="C4447" s="362"/>
      <c r="D4447" s="362"/>
      <c r="E4447" s="362"/>
      <c r="F4447" s="390"/>
      <c r="G4447" s="390"/>
      <c r="H4447" s="390"/>
      <c r="I4447" s="390"/>
      <c r="J4447" s="390"/>
    </row>
    <row r="4448" spans="1:10" ht="15.75" customHeight="1">
      <c r="A4448" s="396"/>
      <c r="B4448" s="397"/>
      <c r="C4448" s="362"/>
      <c r="D4448" s="362"/>
      <c r="E4448" s="362"/>
      <c r="F4448" s="390"/>
      <c r="G4448" s="390"/>
      <c r="H4448" s="390"/>
      <c r="I4448" s="390"/>
      <c r="J4448" s="390"/>
    </row>
    <row r="4449" spans="1:10" ht="15.75" customHeight="1">
      <c r="A4449" s="396"/>
      <c r="B4449" s="397"/>
      <c r="C4449" s="362"/>
      <c r="D4449" s="362"/>
      <c r="E4449" s="362"/>
      <c r="F4449" s="390"/>
      <c r="G4449" s="390"/>
      <c r="H4449" s="390"/>
      <c r="I4449" s="390"/>
      <c r="J4449" s="390"/>
    </row>
    <row r="4450" spans="1:10" ht="15.75" customHeight="1">
      <c r="A4450" s="396"/>
      <c r="B4450" s="397"/>
      <c r="C4450" s="362"/>
      <c r="D4450" s="362"/>
      <c r="E4450" s="362"/>
      <c r="F4450" s="390"/>
      <c r="G4450" s="390"/>
      <c r="H4450" s="390"/>
      <c r="I4450" s="390"/>
      <c r="J4450" s="390"/>
    </row>
    <row r="4451" spans="1:10" ht="15.75" customHeight="1">
      <c r="A4451" s="396"/>
      <c r="B4451" s="397"/>
      <c r="C4451" s="362"/>
      <c r="D4451" s="362"/>
      <c r="E4451" s="362"/>
      <c r="F4451" s="390"/>
      <c r="G4451" s="390"/>
      <c r="H4451" s="390"/>
      <c r="I4451" s="390"/>
      <c r="J4451" s="390"/>
    </row>
    <row r="4452" spans="1:10" ht="15.75" customHeight="1">
      <c r="A4452" s="396"/>
      <c r="B4452" s="397"/>
      <c r="C4452" s="362"/>
      <c r="D4452" s="362"/>
      <c r="E4452" s="362"/>
      <c r="F4452" s="390"/>
      <c r="G4452" s="390"/>
      <c r="H4452" s="390"/>
      <c r="I4452" s="390"/>
      <c r="J4452" s="390"/>
    </row>
    <row r="4453" spans="1:10" ht="15.75" customHeight="1">
      <c r="A4453" s="396"/>
      <c r="B4453" s="397"/>
      <c r="C4453" s="362"/>
      <c r="D4453" s="362"/>
      <c r="E4453" s="362"/>
      <c r="F4453" s="390"/>
      <c r="G4453" s="390"/>
      <c r="H4453" s="390"/>
      <c r="I4453" s="390"/>
      <c r="J4453" s="390"/>
    </row>
    <row r="4454" spans="1:10" ht="15.75" customHeight="1">
      <c r="A4454" s="396"/>
      <c r="B4454" s="397"/>
      <c r="C4454" s="362"/>
      <c r="D4454" s="362"/>
      <c r="E4454" s="362"/>
      <c r="F4454" s="390"/>
      <c r="G4454" s="390"/>
      <c r="H4454" s="390"/>
      <c r="I4454" s="390"/>
      <c r="J4454" s="390"/>
    </row>
    <row r="4455" spans="1:10" ht="15.75" customHeight="1">
      <c r="A4455" s="396"/>
      <c r="B4455" s="397"/>
      <c r="C4455" s="362"/>
      <c r="D4455" s="362"/>
      <c r="E4455" s="362"/>
      <c r="F4455" s="390"/>
      <c r="G4455" s="390"/>
      <c r="H4455" s="390"/>
      <c r="I4455" s="390"/>
      <c r="J4455" s="390"/>
    </row>
    <row r="4456" spans="1:10" ht="15.75" customHeight="1">
      <c r="A4456" s="396"/>
      <c r="B4456" s="397"/>
      <c r="C4456" s="362"/>
      <c r="D4456" s="362"/>
      <c r="E4456" s="362"/>
      <c r="F4456" s="390"/>
      <c r="G4456" s="390"/>
      <c r="H4456" s="390"/>
      <c r="I4456" s="390"/>
      <c r="J4456" s="390"/>
    </row>
    <row r="4457" spans="1:10" ht="15.75" customHeight="1">
      <c r="A4457" s="396"/>
      <c r="B4457" s="397"/>
      <c r="C4457" s="362"/>
      <c r="D4457" s="362"/>
      <c r="E4457" s="362"/>
      <c r="F4457" s="390"/>
      <c r="G4457" s="390"/>
      <c r="H4457" s="390"/>
      <c r="I4457" s="390"/>
      <c r="J4457" s="390"/>
    </row>
    <row r="4458" spans="1:10" ht="15.75" customHeight="1">
      <c r="A4458" s="396"/>
      <c r="B4458" s="397"/>
      <c r="C4458" s="362"/>
      <c r="D4458" s="362"/>
      <c r="E4458" s="362"/>
      <c r="F4458" s="390"/>
      <c r="G4458" s="390"/>
      <c r="H4458" s="390"/>
      <c r="I4458" s="390"/>
      <c r="J4458" s="390"/>
    </row>
    <row r="4459" spans="1:10" ht="15.75" customHeight="1">
      <c r="A4459" s="396"/>
      <c r="B4459" s="397"/>
      <c r="C4459" s="362"/>
      <c r="D4459" s="362"/>
      <c r="E4459" s="362"/>
      <c r="F4459" s="390"/>
      <c r="G4459" s="390"/>
      <c r="H4459" s="390"/>
      <c r="I4459" s="390"/>
      <c r="J4459" s="390"/>
    </row>
    <row r="4460" spans="1:10" ht="15.75" customHeight="1">
      <c r="A4460" s="396"/>
      <c r="B4460" s="397"/>
      <c r="C4460" s="362"/>
      <c r="D4460" s="362"/>
      <c r="E4460" s="362"/>
      <c r="F4460" s="390"/>
      <c r="G4460" s="390"/>
      <c r="H4460" s="390"/>
      <c r="I4460" s="390"/>
      <c r="J4460" s="390"/>
    </row>
    <row r="4461" spans="1:10" ht="15.75" customHeight="1">
      <c r="A4461" s="396"/>
      <c r="B4461" s="397"/>
      <c r="C4461" s="362"/>
      <c r="D4461" s="362"/>
      <c r="E4461" s="362"/>
      <c r="F4461" s="390"/>
      <c r="G4461" s="390"/>
      <c r="H4461" s="390"/>
      <c r="I4461" s="390"/>
      <c r="J4461" s="390"/>
    </row>
    <row r="4462" spans="1:10" ht="15.75" customHeight="1">
      <c r="A4462" s="396"/>
      <c r="B4462" s="397"/>
      <c r="C4462" s="362"/>
      <c r="D4462" s="362"/>
      <c r="E4462" s="362"/>
      <c r="F4462" s="390"/>
      <c r="G4462" s="390"/>
      <c r="H4462" s="390"/>
      <c r="I4462" s="390"/>
      <c r="J4462" s="390"/>
    </row>
    <row r="4463" spans="1:10" ht="15.75" customHeight="1">
      <c r="A4463" s="396"/>
      <c r="B4463" s="397"/>
      <c r="C4463" s="362"/>
      <c r="D4463" s="362"/>
      <c r="E4463" s="362"/>
      <c r="F4463" s="390"/>
      <c r="G4463" s="390"/>
      <c r="H4463" s="390"/>
      <c r="I4463" s="390"/>
      <c r="J4463" s="390"/>
    </row>
    <row r="4464" spans="1:10" ht="15.75" customHeight="1">
      <c r="A4464" s="396"/>
      <c r="B4464" s="397"/>
      <c r="C4464" s="362"/>
      <c r="D4464" s="362"/>
      <c r="E4464" s="362"/>
      <c r="F4464" s="390"/>
      <c r="G4464" s="390"/>
      <c r="H4464" s="390"/>
      <c r="I4464" s="390"/>
      <c r="J4464" s="390"/>
    </row>
    <row r="4465" spans="1:10" ht="15.75" customHeight="1">
      <c r="A4465" s="396"/>
      <c r="B4465" s="397"/>
      <c r="C4465" s="362"/>
      <c r="D4465" s="362"/>
      <c r="E4465" s="362"/>
      <c r="F4465" s="390"/>
      <c r="G4465" s="390"/>
      <c r="H4465" s="390"/>
      <c r="I4465" s="390"/>
      <c r="J4465" s="390"/>
    </row>
    <row r="4466" spans="1:10" ht="15.75" customHeight="1">
      <c r="A4466" s="396"/>
      <c r="B4466" s="397"/>
      <c r="C4466" s="362"/>
      <c r="D4466" s="362"/>
      <c r="E4466" s="362"/>
      <c r="F4466" s="390"/>
      <c r="G4466" s="390"/>
      <c r="H4466" s="390"/>
      <c r="I4466" s="390"/>
      <c r="J4466" s="390"/>
    </row>
    <row r="4467" spans="1:10" ht="15.75" customHeight="1">
      <c r="A4467" s="396"/>
      <c r="B4467" s="397"/>
      <c r="C4467" s="362"/>
      <c r="D4467" s="362"/>
      <c r="E4467" s="362"/>
      <c r="F4467" s="390"/>
      <c r="G4467" s="390"/>
      <c r="H4467" s="390"/>
      <c r="I4467" s="390"/>
      <c r="J4467" s="390"/>
    </row>
    <row r="4468" spans="1:10" ht="15.75" customHeight="1">
      <c r="A4468" s="396"/>
      <c r="B4468" s="397"/>
      <c r="C4468" s="362"/>
      <c r="D4468" s="362"/>
      <c r="E4468" s="362"/>
      <c r="F4468" s="390"/>
      <c r="G4468" s="390"/>
      <c r="H4468" s="390"/>
      <c r="I4468" s="390"/>
      <c r="J4468" s="390"/>
    </row>
    <row r="4469" spans="1:10" ht="15.75" customHeight="1">
      <c r="A4469" s="396"/>
      <c r="B4469" s="397"/>
      <c r="C4469" s="362"/>
      <c r="D4469" s="362"/>
      <c r="E4469" s="362"/>
      <c r="F4469" s="390"/>
      <c r="G4469" s="390"/>
      <c r="H4469" s="390"/>
      <c r="I4469" s="390"/>
      <c r="J4469" s="390"/>
    </row>
    <row r="4470" spans="1:10" ht="15.75" customHeight="1">
      <c r="A4470" s="396"/>
      <c r="B4470" s="397"/>
      <c r="C4470" s="362"/>
      <c r="D4470" s="362"/>
      <c r="E4470" s="362"/>
      <c r="F4470" s="390"/>
      <c r="G4470" s="390"/>
      <c r="H4470" s="390"/>
      <c r="I4470" s="390"/>
      <c r="J4470" s="390"/>
    </row>
    <row r="4471" spans="1:10" ht="15.75" customHeight="1">
      <c r="A4471" s="396"/>
      <c r="B4471" s="397"/>
      <c r="C4471" s="362"/>
      <c r="D4471" s="362"/>
      <c r="E4471" s="362"/>
      <c r="F4471" s="390"/>
      <c r="G4471" s="390"/>
      <c r="H4471" s="390"/>
      <c r="I4471" s="390"/>
      <c r="J4471" s="390"/>
    </row>
    <row r="4472" spans="1:10" ht="15.75" customHeight="1">
      <c r="A4472" s="396"/>
      <c r="B4472" s="397"/>
      <c r="C4472" s="362"/>
      <c r="D4472" s="362"/>
      <c r="E4472" s="362"/>
      <c r="F4472" s="390"/>
      <c r="G4472" s="390"/>
      <c r="H4472" s="390"/>
      <c r="I4472" s="390"/>
      <c r="J4472" s="390"/>
    </row>
    <row r="4473" spans="1:10" ht="15.75" customHeight="1">
      <c r="A4473" s="396"/>
      <c r="B4473" s="397"/>
      <c r="C4473" s="362"/>
      <c r="D4473" s="362"/>
      <c r="E4473" s="362"/>
      <c r="F4473" s="390"/>
      <c r="G4473" s="390"/>
      <c r="H4473" s="390"/>
      <c r="I4473" s="390"/>
      <c r="J4473" s="390"/>
    </row>
    <row r="4474" spans="1:10" ht="15.75" customHeight="1">
      <c r="A4474" s="396"/>
      <c r="B4474" s="397"/>
      <c r="C4474" s="362"/>
      <c r="D4474" s="362"/>
      <c r="E4474" s="362"/>
      <c r="F4474" s="390"/>
      <c r="G4474" s="390"/>
      <c r="H4474" s="390"/>
      <c r="I4474" s="390"/>
      <c r="J4474" s="390"/>
    </row>
    <row r="4475" spans="1:10" ht="15.75" customHeight="1">
      <c r="A4475" s="396"/>
      <c r="B4475" s="397"/>
      <c r="C4475" s="362"/>
      <c r="D4475" s="362"/>
      <c r="E4475" s="362"/>
      <c r="F4475" s="390"/>
      <c r="G4475" s="390"/>
      <c r="H4475" s="390"/>
      <c r="I4475" s="390"/>
      <c r="J4475" s="390"/>
    </row>
    <row r="4476" spans="1:10" ht="15.75" customHeight="1">
      <c r="A4476" s="396"/>
      <c r="B4476" s="397"/>
      <c r="C4476" s="362"/>
      <c r="D4476" s="362"/>
      <c r="E4476" s="362"/>
      <c r="F4476" s="390"/>
      <c r="G4476" s="390"/>
      <c r="H4476" s="390"/>
      <c r="I4476" s="390"/>
      <c r="J4476" s="390"/>
    </row>
    <row r="4477" spans="1:10" ht="15.75" customHeight="1">
      <c r="A4477" s="396"/>
      <c r="B4477" s="397"/>
      <c r="C4477" s="362"/>
      <c r="D4477" s="362"/>
      <c r="E4477" s="362"/>
      <c r="F4477" s="390"/>
      <c r="G4477" s="390"/>
      <c r="H4477" s="390"/>
      <c r="I4477" s="390"/>
      <c r="J4477" s="390"/>
    </row>
    <row r="4478" spans="1:10" ht="15.75" customHeight="1">
      <c r="A4478" s="396"/>
      <c r="B4478" s="397"/>
      <c r="C4478" s="362"/>
      <c r="D4478" s="362"/>
      <c r="E4478" s="362"/>
      <c r="F4478" s="390"/>
      <c r="G4478" s="390"/>
      <c r="H4478" s="390"/>
      <c r="I4478" s="390"/>
      <c r="J4478" s="390"/>
    </row>
    <row r="4479" spans="1:10" ht="15.75" customHeight="1">
      <c r="A4479" s="396"/>
      <c r="B4479" s="397"/>
      <c r="C4479" s="362"/>
      <c r="D4479" s="362"/>
      <c r="E4479" s="362"/>
      <c r="F4479" s="390"/>
      <c r="G4479" s="390"/>
      <c r="H4479" s="390"/>
      <c r="I4479" s="390"/>
      <c r="J4479" s="390"/>
    </row>
    <row r="4480" spans="1:10" ht="15.75" customHeight="1">
      <c r="A4480" s="396"/>
      <c r="B4480" s="397"/>
      <c r="C4480" s="362"/>
      <c r="D4480" s="362"/>
      <c r="E4480" s="362"/>
      <c r="F4480" s="390"/>
      <c r="G4480" s="390"/>
      <c r="H4480" s="390"/>
      <c r="I4480" s="390"/>
      <c r="J4480" s="390"/>
    </row>
    <row r="4481" spans="1:10" ht="15.75" customHeight="1">
      <c r="A4481" s="396"/>
      <c r="B4481" s="397"/>
      <c r="C4481" s="362"/>
      <c r="D4481" s="362"/>
      <c r="E4481" s="362"/>
      <c r="F4481" s="390"/>
      <c r="G4481" s="390"/>
      <c r="H4481" s="390"/>
      <c r="I4481" s="390"/>
      <c r="J4481" s="390"/>
    </row>
    <row r="4482" spans="1:10" ht="15.75" customHeight="1">
      <c r="A4482" s="396"/>
      <c r="B4482" s="397"/>
      <c r="C4482" s="362"/>
      <c r="D4482" s="362"/>
      <c r="E4482" s="362"/>
      <c r="F4482" s="390"/>
      <c r="G4482" s="390"/>
      <c r="H4482" s="390"/>
      <c r="I4482" s="390"/>
      <c r="J4482" s="390"/>
    </row>
    <row r="4483" spans="1:10" ht="15.75" customHeight="1">
      <c r="A4483" s="396"/>
      <c r="B4483" s="397"/>
      <c r="C4483" s="362"/>
      <c r="D4483" s="362"/>
      <c r="E4483" s="362"/>
      <c r="F4483" s="390"/>
      <c r="G4483" s="390"/>
      <c r="H4483" s="390"/>
      <c r="I4483" s="390"/>
      <c r="J4483" s="390"/>
    </row>
    <row r="4484" spans="1:10" ht="15.75" customHeight="1">
      <c r="A4484" s="396"/>
      <c r="B4484" s="397"/>
      <c r="C4484" s="362"/>
      <c r="D4484" s="362"/>
      <c r="E4484" s="362"/>
      <c r="F4484" s="390"/>
      <c r="G4484" s="390"/>
      <c r="H4484" s="390"/>
      <c r="I4484" s="390"/>
      <c r="J4484" s="390"/>
    </row>
    <row r="4485" spans="1:10" ht="15.75" customHeight="1">
      <c r="A4485" s="396"/>
      <c r="B4485" s="397"/>
      <c r="C4485" s="362"/>
      <c r="D4485" s="362"/>
      <c r="E4485" s="362"/>
      <c r="F4485" s="390"/>
      <c r="G4485" s="390"/>
      <c r="H4485" s="390"/>
      <c r="I4485" s="390"/>
      <c r="J4485" s="390"/>
    </row>
    <row r="4486" spans="1:10" ht="15.75" customHeight="1">
      <c r="A4486" s="396"/>
      <c r="B4486" s="397"/>
      <c r="C4486" s="362"/>
      <c r="D4486" s="362"/>
      <c r="E4486" s="362"/>
      <c r="F4486" s="390"/>
      <c r="G4486" s="390"/>
      <c r="H4486" s="390"/>
      <c r="I4486" s="390"/>
      <c r="J4486" s="390"/>
    </row>
    <row r="4487" spans="1:10" ht="15.75" customHeight="1">
      <c r="A4487" s="396"/>
      <c r="B4487" s="397"/>
      <c r="C4487" s="362"/>
      <c r="D4487" s="362"/>
      <c r="E4487" s="362"/>
      <c r="F4487" s="390"/>
      <c r="G4487" s="390"/>
      <c r="H4487" s="390"/>
      <c r="I4487" s="390"/>
      <c r="J4487" s="390"/>
    </row>
    <row r="4488" spans="1:10" ht="15.75" customHeight="1">
      <c r="A4488" s="396"/>
      <c r="B4488" s="397"/>
      <c r="C4488" s="362"/>
      <c r="D4488" s="362"/>
      <c r="E4488" s="362"/>
      <c r="F4488" s="390"/>
      <c r="G4488" s="390"/>
      <c r="H4488" s="390"/>
      <c r="I4488" s="390"/>
      <c r="J4488" s="390"/>
    </row>
    <row r="4489" spans="1:10" ht="15.75" customHeight="1">
      <c r="A4489" s="396"/>
      <c r="B4489" s="397"/>
      <c r="C4489" s="362"/>
      <c r="D4489" s="362"/>
      <c r="E4489" s="362"/>
      <c r="F4489" s="390"/>
      <c r="G4489" s="390"/>
      <c r="H4489" s="390"/>
      <c r="I4489" s="390"/>
      <c r="J4489" s="390"/>
    </row>
    <row r="4490" spans="1:10" ht="15.75" customHeight="1">
      <c r="A4490" s="396"/>
      <c r="B4490" s="397"/>
      <c r="C4490" s="362"/>
      <c r="D4490" s="362"/>
      <c r="E4490" s="362"/>
      <c r="F4490" s="390"/>
      <c r="G4490" s="390"/>
      <c r="H4490" s="390"/>
      <c r="I4490" s="390"/>
      <c r="J4490" s="390"/>
    </row>
    <row r="4491" spans="1:10" ht="15.75" customHeight="1">
      <c r="A4491" s="396"/>
      <c r="B4491" s="397"/>
      <c r="C4491" s="362"/>
      <c r="D4491" s="362"/>
      <c r="E4491" s="362"/>
      <c r="F4491" s="390"/>
      <c r="G4491" s="390"/>
      <c r="H4491" s="390"/>
      <c r="I4491" s="390"/>
      <c r="J4491" s="390"/>
    </row>
    <row r="4492" spans="1:10" ht="15.75" customHeight="1">
      <c r="A4492" s="396"/>
      <c r="B4492" s="397"/>
      <c r="C4492" s="362"/>
      <c r="D4492" s="362"/>
      <c r="E4492" s="362"/>
      <c r="F4492" s="390"/>
      <c r="G4492" s="390"/>
      <c r="H4492" s="390"/>
      <c r="I4492" s="390"/>
      <c r="J4492" s="390"/>
    </row>
    <row r="4493" spans="1:10" ht="15.75" customHeight="1">
      <c r="A4493" s="396"/>
      <c r="B4493" s="397"/>
      <c r="C4493" s="362"/>
      <c r="D4493" s="362"/>
      <c r="E4493" s="362"/>
      <c r="F4493" s="390"/>
      <c r="G4493" s="390"/>
      <c r="H4493" s="390"/>
      <c r="I4493" s="390"/>
      <c r="J4493" s="390"/>
    </row>
    <row r="4494" spans="1:10" ht="15.75" customHeight="1">
      <c r="A4494" s="396"/>
      <c r="B4494" s="397"/>
      <c r="C4494" s="362"/>
      <c r="D4494" s="362"/>
      <c r="E4494" s="362"/>
      <c r="F4494" s="390"/>
      <c r="G4494" s="390"/>
      <c r="H4494" s="390"/>
      <c r="I4494" s="390"/>
      <c r="J4494" s="390"/>
    </row>
    <row r="4495" spans="1:10" ht="15.75" customHeight="1">
      <c r="A4495" s="396"/>
      <c r="B4495" s="397"/>
      <c r="C4495" s="362"/>
      <c r="D4495" s="362"/>
      <c r="E4495" s="362"/>
      <c r="F4495" s="390"/>
      <c r="G4495" s="390"/>
      <c r="H4495" s="390"/>
      <c r="I4495" s="390"/>
      <c r="J4495" s="390"/>
    </row>
    <row r="4496" spans="1:10" ht="15.75" customHeight="1">
      <c r="A4496" s="396"/>
      <c r="B4496" s="397"/>
      <c r="C4496" s="362"/>
      <c r="D4496" s="362"/>
      <c r="E4496" s="362"/>
      <c r="F4496" s="390"/>
      <c r="G4496" s="390"/>
      <c r="H4496" s="390"/>
      <c r="I4496" s="390"/>
      <c r="J4496" s="390"/>
    </row>
    <row r="4497" spans="1:10" ht="15.75" customHeight="1">
      <c r="A4497" s="396"/>
      <c r="B4497" s="397"/>
      <c r="C4497" s="362"/>
      <c r="D4497" s="362"/>
      <c r="E4497" s="362"/>
      <c r="F4497" s="390"/>
      <c r="G4497" s="390"/>
      <c r="H4497" s="390"/>
      <c r="I4497" s="390"/>
      <c r="J4497" s="390"/>
    </row>
    <row r="4498" spans="1:10" ht="15.75" customHeight="1">
      <c r="A4498" s="396"/>
      <c r="B4498" s="397"/>
      <c r="C4498" s="362"/>
      <c r="D4498" s="362"/>
      <c r="E4498" s="362"/>
      <c r="F4498" s="390"/>
      <c r="G4498" s="390"/>
      <c r="H4498" s="390"/>
      <c r="I4498" s="390"/>
      <c r="J4498" s="390"/>
    </row>
    <row r="4499" spans="1:10" ht="15.75" customHeight="1">
      <c r="A4499" s="396"/>
      <c r="B4499" s="397"/>
      <c r="C4499" s="362"/>
      <c r="D4499" s="362"/>
      <c r="E4499" s="362"/>
      <c r="F4499" s="390"/>
      <c r="G4499" s="390"/>
      <c r="H4499" s="390"/>
      <c r="I4499" s="390"/>
      <c r="J4499" s="390"/>
    </row>
    <row r="4500" spans="1:10" ht="15.75" customHeight="1">
      <c r="A4500" s="396"/>
      <c r="B4500" s="397"/>
      <c r="C4500" s="362"/>
      <c r="D4500" s="362"/>
      <c r="E4500" s="362"/>
      <c r="F4500" s="390"/>
      <c r="G4500" s="390"/>
      <c r="H4500" s="390"/>
      <c r="I4500" s="390"/>
      <c r="J4500" s="390"/>
    </row>
    <row r="4501" spans="1:10" ht="15.75" customHeight="1">
      <c r="A4501" s="396"/>
      <c r="B4501" s="397"/>
      <c r="C4501" s="362"/>
      <c r="D4501" s="362"/>
      <c r="E4501" s="362"/>
      <c r="F4501" s="390"/>
      <c r="G4501" s="390"/>
      <c r="H4501" s="390"/>
      <c r="I4501" s="390"/>
      <c r="J4501" s="390"/>
    </row>
    <row r="4502" spans="1:10" ht="15.75" customHeight="1">
      <c r="A4502" s="396"/>
      <c r="B4502" s="397"/>
      <c r="C4502" s="362"/>
      <c r="D4502" s="362"/>
      <c r="E4502" s="362"/>
      <c r="F4502" s="390"/>
      <c r="G4502" s="390"/>
      <c r="H4502" s="390"/>
      <c r="I4502" s="390"/>
      <c r="J4502" s="390"/>
    </row>
    <row r="4503" spans="1:10" ht="15.75" customHeight="1">
      <c r="A4503" s="396"/>
      <c r="B4503" s="397"/>
      <c r="C4503" s="362"/>
      <c r="D4503" s="362"/>
      <c r="E4503" s="362"/>
      <c r="F4503" s="390"/>
      <c r="G4503" s="390"/>
      <c r="H4503" s="390"/>
      <c r="I4503" s="390"/>
      <c r="J4503" s="390"/>
    </row>
    <row r="4504" spans="1:10" ht="15.75" customHeight="1">
      <c r="A4504" s="396"/>
      <c r="B4504" s="397"/>
      <c r="C4504" s="362"/>
      <c r="D4504" s="362"/>
      <c r="E4504" s="362"/>
      <c r="F4504" s="390"/>
      <c r="G4504" s="390"/>
      <c r="H4504" s="390"/>
      <c r="I4504" s="390"/>
      <c r="J4504" s="390"/>
    </row>
    <row r="4505" spans="1:10" ht="15.75" customHeight="1">
      <c r="A4505" s="396"/>
      <c r="B4505" s="397"/>
      <c r="C4505" s="362"/>
      <c r="D4505" s="362"/>
      <c r="E4505" s="362"/>
      <c r="F4505" s="390"/>
      <c r="G4505" s="390"/>
      <c r="H4505" s="390"/>
      <c r="I4505" s="390"/>
      <c r="J4505" s="390"/>
    </row>
    <row r="4506" spans="1:10" ht="15.75" customHeight="1">
      <c r="A4506" s="396"/>
      <c r="B4506" s="397"/>
      <c r="C4506" s="362"/>
      <c r="D4506" s="362"/>
      <c r="E4506" s="362"/>
      <c r="F4506" s="390"/>
      <c r="G4506" s="390"/>
      <c r="H4506" s="390"/>
      <c r="I4506" s="390"/>
      <c r="J4506" s="390"/>
    </row>
    <row r="4507" spans="1:10" ht="15.75" customHeight="1">
      <c r="A4507" s="396"/>
      <c r="B4507" s="397"/>
      <c r="C4507" s="362"/>
      <c r="D4507" s="362"/>
      <c r="E4507" s="362"/>
      <c r="F4507" s="390"/>
      <c r="G4507" s="390"/>
      <c r="H4507" s="390"/>
      <c r="I4507" s="390"/>
      <c r="J4507" s="390"/>
    </row>
    <row r="4508" spans="1:10" ht="15.75" customHeight="1">
      <c r="A4508" s="396"/>
      <c r="B4508" s="397"/>
      <c r="C4508" s="362"/>
      <c r="D4508" s="362"/>
      <c r="E4508" s="362"/>
      <c r="F4508" s="390"/>
      <c r="G4508" s="390"/>
      <c r="H4508" s="390"/>
      <c r="I4508" s="390"/>
      <c r="J4508" s="390"/>
    </row>
    <row r="4509" spans="1:10" ht="15.75" customHeight="1">
      <c r="A4509" s="396"/>
      <c r="B4509" s="397"/>
      <c r="C4509" s="362"/>
      <c r="D4509" s="362"/>
      <c r="E4509" s="362"/>
      <c r="F4509" s="390"/>
      <c r="G4509" s="390"/>
      <c r="H4509" s="390"/>
      <c r="I4509" s="390"/>
      <c r="J4509" s="390"/>
    </row>
    <row r="4510" spans="1:10" ht="15.75" customHeight="1">
      <c r="A4510" s="396"/>
      <c r="B4510" s="397"/>
      <c r="C4510" s="362"/>
      <c r="D4510" s="362"/>
      <c r="E4510" s="362"/>
      <c r="F4510" s="390"/>
      <c r="G4510" s="390"/>
      <c r="H4510" s="390"/>
      <c r="I4510" s="390"/>
      <c r="J4510" s="390"/>
    </row>
    <row r="4511" spans="1:10" ht="15.75" customHeight="1">
      <c r="A4511" s="396"/>
      <c r="B4511" s="397"/>
      <c r="C4511" s="362"/>
      <c r="D4511" s="362"/>
      <c r="E4511" s="362"/>
      <c r="F4511" s="390"/>
      <c r="G4511" s="390"/>
      <c r="H4511" s="390"/>
      <c r="I4511" s="390"/>
      <c r="J4511" s="390"/>
    </row>
    <row r="4512" spans="1:10" ht="15.75" customHeight="1">
      <c r="A4512" s="396"/>
      <c r="B4512" s="397"/>
      <c r="C4512" s="362"/>
      <c r="D4512" s="362"/>
      <c r="E4512" s="362"/>
      <c r="F4512" s="390"/>
      <c r="G4512" s="390"/>
      <c r="H4512" s="390"/>
      <c r="I4512" s="390"/>
      <c r="J4512" s="390"/>
    </row>
    <row r="4513" spans="1:10" ht="15.75" customHeight="1">
      <c r="A4513" s="396"/>
      <c r="B4513" s="397"/>
      <c r="C4513" s="362"/>
      <c r="D4513" s="362"/>
      <c r="E4513" s="362"/>
      <c r="F4513" s="390"/>
      <c r="G4513" s="390"/>
      <c r="H4513" s="390"/>
      <c r="I4513" s="390"/>
      <c r="J4513" s="390"/>
    </row>
    <row r="4514" spans="1:10" ht="15.75" customHeight="1">
      <c r="A4514" s="396"/>
      <c r="B4514" s="397"/>
      <c r="C4514" s="362"/>
      <c r="D4514" s="362"/>
      <c r="E4514" s="362"/>
      <c r="F4514" s="390"/>
      <c r="G4514" s="390"/>
      <c r="H4514" s="390"/>
      <c r="I4514" s="390"/>
      <c r="J4514" s="390"/>
    </row>
    <row r="4515" spans="1:10" ht="15.75" customHeight="1">
      <c r="A4515" s="396"/>
      <c r="B4515" s="397"/>
      <c r="C4515" s="362"/>
      <c r="D4515" s="362"/>
      <c r="E4515" s="362"/>
      <c r="F4515" s="390"/>
      <c r="G4515" s="390"/>
      <c r="H4515" s="390"/>
      <c r="I4515" s="390"/>
      <c r="J4515" s="390"/>
    </row>
    <row r="4516" spans="1:10" ht="15.75" customHeight="1">
      <c r="A4516" s="396"/>
      <c r="B4516" s="397"/>
      <c r="C4516" s="362"/>
      <c r="D4516" s="362"/>
      <c r="E4516" s="362"/>
      <c r="F4516" s="390"/>
      <c r="G4516" s="390"/>
      <c r="H4516" s="390"/>
      <c r="I4516" s="390"/>
      <c r="J4516" s="390"/>
    </row>
    <row r="4517" spans="1:10" ht="15.75" customHeight="1">
      <c r="A4517" s="396"/>
      <c r="B4517" s="397"/>
      <c r="C4517" s="362"/>
      <c r="D4517" s="362"/>
      <c r="E4517" s="362"/>
      <c r="F4517" s="390"/>
      <c r="G4517" s="390"/>
      <c r="H4517" s="390"/>
      <c r="I4517" s="390"/>
      <c r="J4517" s="390"/>
    </row>
    <row r="4518" spans="1:10" ht="15.75" customHeight="1">
      <c r="A4518" s="396"/>
      <c r="B4518" s="397"/>
      <c r="C4518" s="362"/>
      <c r="D4518" s="362"/>
      <c r="E4518" s="362"/>
      <c r="F4518" s="390"/>
      <c r="G4518" s="390"/>
      <c r="H4518" s="390"/>
      <c r="I4518" s="390"/>
      <c r="J4518" s="390"/>
    </row>
    <row r="4519" spans="1:10" ht="15.75" customHeight="1">
      <c r="A4519" s="396"/>
      <c r="B4519" s="397"/>
      <c r="C4519" s="362"/>
      <c r="D4519" s="362"/>
      <c r="E4519" s="362"/>
      <c r="F4519" s="390"/>
      <c r="G4519" s="390"/>
      <c r="H4519" s="390"/>
      <c r="I4519" s="390"/>
      <c r="J4519" s="390"/>
    </row>
    <row r="4520" spans="1:10" ht="15.75" customHeight="1">
      <c r="A4520" s="396"/>
      <c r="B4520" s="397"/>
      <c r="C4520" s="362"/>
      <c r="D4520" s="362"/>
      <c r="E4520" s="362"/>
      <c r="F4520" s="390"/>
      <c r="G4520" s="390"/>
      <c r="H4520" s="390"/>
      <c r="I4520" s="390"/>
      <c r="J4520" s="390"/>
    </row>
    <row r="4521" spans="1:10" ht="15.75" customHeight="1">
      <c r="A4521" s="396"/>
      <c r="B4521" s="397"/>
      <c r="C4521" s="362"/>
      <c r="D4521" s="362"/>
      <c r="E4521" s="362"/>
      <c r="F4521" s="390"/>
      <c r="G4521" s="390"/>
      <c r="H4521" s="390"/>
      <c r="I4521" s="390"/>
      <c r="J4521" s="390"/>
    </row>
    <row r="4522" spans="1:10" ht="15.75" customHeight="1">
      <c r="A4522" s="396"/>
      <c r="B4522" s="397"/>
      <c r="C4522" s="362"/>
      <c r="D4522" s="362"/>
      <c r="E4522" s="362"/>
      <c r="F4522" s="390"/>
      <c r="G4522" s="390"/>
      <c r="H4522" s="390"/>
      <c r="I4522" s="390"/>
      <c r="J4522" s="390"/>
    </row>
    <row r="4523" spans="1:10" ht="15.75" customHeight="1">
      <c r="A4523" s="396"/>
      <c r="B4523" s="397"/>
      <c r="C4523" s="362"/>
      <c r="D4523" s="362"/>
      <c r="E4523" s="362"/>
      <c r="F4523" s="390"/>
      <c r="G4523" s="390"/>
      <c r="H4523" s="390"/>
      <c r="I4523" s="390"/>
      <c r="J4523" s="390"/>
    </row>
    <row r="4524" spans="1:10" ht="15.75" customHeight="1">
      <c r="A4524" s="396"/>
      <c r="B4524" s="397"/>
      <c r="C4524" s="362"/>
      <c r="D4524" s="362"/>
      <c r="E4524" s="362"/>
      <c r="F4524" s="390"/>
      <c r="G4524" s="390"/>
      <c r="H4524" s="390"/>
      <c r="I4524" s="390"/>
      <c r="J4524" s="390"/>
    </row>
    <row r="4525" spans="1:10" ht="15.75" customHeight="1">
      <c r="A4525" s="396"/>
      <c r="B4525" s="397"/>
      <c r="C4525" s="362"/>
      <c r="D4525" s="362"/>
      <c r="E4525" s="362"/>
      <c r="F4525" s="390"/>
      <c r="G4525" s="390"/>
      <c r="H4525" s="390"/>
      <c r="I4525" s="390"/>
      <c r="J4525" s="390"/>
    </row>
    <row r="4526" spans="1:10" ht="15.75" customHeight="1">
      <c r="A4526" s="396"/>
      <c r="B4526" s="397"/>
      <c r="C4526" s="362"/>
      <c r="D4526" s="362"/>
      <c r="E4526" s="362"/>
      <c r="F4526" s="390"/>
      <c r="G4526" s="390"/>
      <c r="H4526" s="390"/>
      <c r="I4526" s="390"/>
      <c r="J4526" s="390"/>
    </row>
    <row r="4527" spans="1:10" ht="15.75" customHeight="1">
      <c r="A4527" s="396"/>
      <c r="B4527" s="397"/>
      <c r="C4527" s="362"/>
      <c r="D4527" s="362"/>
      <c r="E4527" s="362"/>
      <c r="F4527" s="390"/>
      <c r="G4527" s="390"/>
      <c r="H4527" s="390"/>
      <c r="I4527" s="390"/>
      <c r="J4527" s="390"/>
    </row>
    <row r="4528" spans="1:10" ht="15.75" customHeight="1">
      <c r="A4528" s="396"/>
      <c r="B4528" s="397"/>
      <c r="C4528" s="362"/>
      <c r="D4528" s="362"/>
      <c r="E4528" s="362"/>
      <c r="F4528" s="390"/>
      <c r="G4528" s="390"/>
      <c r="H4528" s="390"/>
      <c r="I4528" s="390"/>
      <c r="J4528" s="390"/>
    </row>
    <row r="4529" spans="1:10" ht="15.75" customHeight="1">
      <c r="A4529" s="396"/>
      <c r="B4529" s="397"/>
      <c r="C4529" s="362"/>
      <c r="D4529" s="362"/>
      <c r="E4529" s="362"/>
      <c r="F4529" s="390"/>
      <c r="G4529" s="390"/>
      <c r="H4529" s="390"/>
      <c r="I4529" s="390"/>
      <c r="J4529" s="390"/>
    </row>
    <row r="4530" spans="1:10" ht="15.75" customHeight="1">
      <c r="A4530" s="396"/>
      <c r="B4530" s="397"/>
      <c r="C4530" s="362"/>
      <c r="D4530" s="362"/>
      <c r="E4530" s="362"/>
      <c r="F4530" s="390"/>
      <c r="G4530" s="390"/>
      <c r="H4530" s="390"/>
      <c r="I4530" s="390"/>
      <c r="J4530" s="390"/>
    </row>
    <row r="4531" spans="1:10" ht="15.75" customHeight="1">
      <c r="A4531" s="396"/>
      <c r="B4531" s="397"/>
      <c r="C4531" s="362"/>
      <c r="D4531" s="362"/>
      <c r="E4531" s="362"/>
      <c r="F4531" s="390"/>
      <c r="G4531" s="390"/>
      <c r="H4531" s="390"/>
      <c r="I4531" s="390"/>
      <c r="J4531" s="390"/>
    </row>
    <row r="4532" spans="1:10" ht="15.75" customHeight="1">
      <c r="A4532" s="396"/>
      <c r="B4532" s="397"/>
      <c r="C4532" s="362"/>
      <c r="D4532" s="362"/>
      <c r="E4532" s="362"/>
      <c r="F4532" s="390"/>
      <c r="G4532" s="390"/>
      <c r="H4532" s="390"/>
      <c r="I4532" s="390"/>
      <c r="J4532" s="390"/>
    </row>
    <row r="4533" spans="1:10" ht="15.75" customHeight="1">
      <c r="A4533" s="396"/>
      <c r="B4533" s="397"/>
      <c r="C4533" s="362"/>
      <c r="D4533" s="362"/>
      <c r="E4533" s="362"/>
      <c r="F4533" s="390"/>
      <c r="G4533" s="390"/>
      <c r="H4533" s="390"/>
      <c r="I4533" s="390"/>
      <c r="J4533" s="390"/>
    </row>
    <row r="4534" spans="1:10" ht="15.75" customHeight="1">
      <c r="A4534" s="396"/>
      <c r="B4534" s="397"/>
      <c r="C4534" s="362"/>
      <c r="D4534" s="362"/>
      <c r="E4534" s="362"/>
      <c r="F4534" s="390"/>
      <c r="G4534" s="390"/>
      <c r="H4534" s="390"/>
      <c r="I4534" s="390"/>
      <c r="J4534" s="390"/>
    </row>
    <row r="4535" spans="1:10" ht="15.75" customHeight="1">
      <c r="A4535" s="396"/>
      <c r="B4535" s="397"/>
      <c r="C4535" s="362"/>
      <c r="D4535" s="362"/>
      <c r="E4535" s="362"/>
      <c r="F4535" s="390"/>
      <c r="G4535" s="390"/>
      <c r="H4535" s="390"/>
      <c r="I4535" s="390"/>
      <c r="J4535" s="390"/>
    </row>
    <row r="4536" spans="1:10" ht="15.75" customHeight="1">
      <c r="A4536" s="396"/>
      <c r="B4536" s="397"/>
      <c r="C4536" s="362"/>
      <c r="D4536" s="362"/>
      <c r="E4536" s="362"/>
      <c r="F4536" s="390"/>
      <c r="G4536" s="390"/>
      <c r="H4536" s="390"/>
      <c r="I4536" s="390"/>
      <c r="J4536" s="390"/>
    </row>
    <row r="4537" spans="1:10" ht="15.75" customHeight="1">
      <c r="A4537" s="396"/>
      <c r="B4537" s="397"/>
      <c r="C4537" s="362"/>
      <c r="D4537" s="362"/>
      <c r="E4537" s="362"/>
      <c r="F4537" s="390"/>
      <c r="G4537" s="390"/>
      <c r="H4537" s="390"/>
      <c r="I4537" s="390"/>
      <c r="J4537" s="390"/>
    </row>
    <row r="4538" spans="1:10" ht="15.75" customHeight="1">
      <c r="A4538" s="396"/>
      <c r="B4538" s="397"/>
      <c r="C4538" s="362"/>
      <c r="D4538" s="362"/>
      <c r="E4538" s="362"/>
      <c r="F4538" s="390"/>
      <c r="G4538" s="390"/>
      <c r="H4538" s="390"/>
      <c r="I4538" s="390"/>
      <c r="J4538" s="390"/>
    </row>
    <row r="4539" spans="1:10" ht="15.75" customHeight="1">
      <c r="A4539" s="396"/>
      <c r="B4539" s="397"/>
      <c r="C4539" s="362"/>
      <c r="D4539" s="362"/>
      <c r="E4539" s="362"/>
      <c r="F4539" s="390"/>
      <c r="G4539" s="390"/>
      <c r="H4539" s="390"/>
      <c r="I4539" s="390"/>
      <c r="J4539" s="390"/>
    </row>
    <row r="4540" spans="1:10" ht="15.75" customHeight="1">
      <c r="A4540" s="396"/>
      <c r="B4540" s="397"/>
      <c r="C4540" s="362"/>
      <c r="D4540" s="362"/>
      <c r="E4540" s="362"/>
      <c r="F4540" s="390"/>
      <c r="G4540" s="390"/>
      <c r="H4540" s="390"/>
      <c r="I4540" s="390"/>
      <c r="J4540" s="390"/>
    </row>
    <row r="4541" spans="1:10" ht="15.75" customHeight="1">
      <c r="A4541" s="396"/>
      <c r="B4541" s="397"/>
      <c r="C4541" s="362"/>
      <c r="D4541" s="362"/>
      <c r="E4541" s="362"/>
      <c r="F4541" s="390"/>
      <c r="G4541" s="390"/>
      <c r="H4541" s="390"/>
      <c r="I4541" s="390"/>
      <c r="J4541" s="390"/>
    </row>
    <row r="4542" spans="1:10" ht="15.75" customHeight="1">
      <c r="A4542" s="396"/>
      <c r="B4542" s="397"/>
      <c r="C4542" s="362"/>
      <c r="D4542" s="362"/>
      <c r="E4542" s="362"/>
      <c r="F4542" s="390"/>
      <c r="G4542" s="390"/>
      <c r="H4542" s="390"/>
      <c r="I4542" s="390"/>
      <c r="J4542" s="390"/>
    </row>
    <row r="4543" spans="1:10" ht="15.75" customHeight="1">
      <c r="A4543" s="396"/>
      <c r="B4543" s="397"/>
      <c r="C4543" s="362"/>
      <c r="D4543" s="362"/>
      <c r="E4543" s="362"/>
      <c r="F4543" s="390"/>
      <c r="G4543" s="390"/>
      <c r="H4543" s="390"/>
      <c r="I4543" s="390"/>
      <c r="J4543" s="390"/>
    </row>
    <row r="4544" spans="1:10" ht="15.75" customHeight="1">
      <c r="A4544" s="396"/>
      <c r="B4544" s="397"/>
      <c r="C4544" s="362"/>
      <c r="D4544" s="362"/>
      <c r="E4544" s="362"/>
      <c r="F4544" s="390"/>
      <c r="G4544" s="390"/>
      <c r="H4544" s="390"/>
      <c r="I4544" s="390"/>
      <c r="J4544" s="390"/>
    </row>
    <row r="4545" spans="1:10" ht="15.75" customHeight="1">
      <c r="A4545" s="396"/>
      <c r="B4545" s="397"/>
      <c r="C4545" s="362"/>
      <c r="D4545" s="362"/>
      <c r="E4545" s="362"/>
      <c r="F4545" s="390"/>
      <c r="G4545" s="390"/>
      <c r="H4545" s="390"/>
      <c r="I4545" s="390"/>
      <c r="J4545" s="390"/>
    </row>
    <row r="4546" spans="1:10" ht="15.75" customHeight="1">
      <c r="A4546" s="396"/>
      <c r="B4546" s="397"/>
      <c r="C4546" s="362"/>
      <c r="D4546" s="362"/>
      <c r="E4546" s="362"/>
      <c r="F4546" s="390"/>
      <c r="G4546" s="390"/>
      <c r="H4546" s="390"/>
      <c r="I4546" s="390"/>
      <c r="J4546" s="390"/>
    </row>
    <row r="4547" spans="1:10" ht="15.75" customHeight="1">
      <c r="A4547" s="396"/>
      <c r="B4547" s="397"/>
      <c r="C4547" s="362"/>
      <c r="D4547" s="362"/>
      <c r="E4547" s="362"/>
      <c r="F4547" s="390"/>
      <c r="G4547" s="390"/>
      <c r="H4547" s="390"/>
      <c r="I4547" s="390"/>
      <c r="J4547" s="390"/>
    </row>
    <row r="4548" spans="1:10" ht="15.75" customHeight="1">
      <c r="A4548" s="396"/>
      <c r="B4548" s="397"/>
      <c r="C4548" s="362"/>
      <c r="D4548" s="362"/>
      <c r="E4548" s="362"/>
      <c r="F4548" s="390"/>
      <c r="G4548" s="390"/>
      <c r="H4548" s="390"/>
      <c r="I4548" s="390"/>
      <c r="J4548" s="390"/>
    </row>
    <row r="4549" spans="1:10" ht="15.75" customHeight="1">
      <c r="A4549" s="396"/>
      <c r="B4549" s="397"/>
      <c r="C4549" s="362"/>
      <c r="D4549" s="362"/>
      <c r="E4549" s="362"/>
      <c r="F4549" s="390"/>
      <c r="G4549" s="390"/>
      <c r="H4549" s="390"/>
      <c r="I4549" s="390"/>
      <c r="J4549" s="390"/>
    </row>
    <row r="4550" spans="1:10" ht="15.75" customHeight="1">
      <c r="A4550" s="396"/>
      <c r="B4550" s="397"/>
      <c r="C4550" s="362"/>
      <c r="D4550" s="362"/>
      <c r="E4550" s="362"/>
      <c r="F4550" s="390"/>
      <c r="G4550" s="390"/>
      <c r="H4550" s="390"/>
      <c r="I4550" s="390"/>
      <c r="J4550" s="390"/>
    </row>
    <row r="4551" spans="1:10" ht="15.75" customHeight="1">
      <c r="A4551" s="396"/>
      <c r="B4551" s="397"/>
      <c r="C4551" s="362"/>
      <c r="D4551" s="362"/>
      <c r="E4551" s="362"/>
      <c r="F4551" s="390"/>
      <c r="G4551" s="390"/>
      <c r="H4551" s="390"/>
      <c r="I4551" s="390"/>
      <c r="J4551" s="390"/>
    </row>
    <row r="4552" spans="1:10" ht="15.75" customHeight="1">
      <c r="A4552" s="396"/>
      <c r="B4552" s="397"/>
      <c r="C4552" s="362"/>
      <c r="D4552" s="362"/>
      <c r="E4552" s="362"/>
      <c r="F4552" s="390"/>
      <c r="G4552" s="390"/>
      <c r="H4552" s="390"/>
      <c r="I4552" s="390"/>
      <c r="J4552" s="390"/>
    </row>
    <row r="4553" spans="1:10" ht="15.75" customHeight="1">
      <c r="A4553" s="396"/>
      <c r="B4553" s="397"/>
      <c r="C4553" s="362"/>
      <c r="D4553" s="362"/>
      <c r="E4553" s="362"/>
      <c r="F4553" s="390"/>
      <c r="G4553" s="390"/>
      <c r="H4553" s="390"/>
      <c r="I4553" s="390"/>
      <c r="J4553" s="390"/>
    </row>
    <row r="4554" spans="1:10" ht="15.75" customHeight="1">
      <c r="A4554" s="396"/>
      <c r="B4554" s="397"/>
      <c r="C4554" s="362"/>
      <c r="D4554" s="362"/>
      <c r="E4554" s="362"/>
      <c r="F4554" s="390"/>
      <c r="G4554" s="390"/>
      <c r="H4554" s="390"/>
      <c r="I4554" s="390"/>
      <c r="J4554" s="390"/>
    </row>
    <row r="4555" spans="1:10" ht="15.75" customHeight="1">
      <c r="A4555" s="396"/>
      <c r="B4555" s="397"/>
      <c r="C4555" s="362"/>
      <c r="D4555" s="362"/>
      <c r="E4555" s="362"/>
      <c r="F4555" s="390"/>
      <c r="G4555" s="390"/>
      <c r="H4555" s="390"/>
      <c r="I4555" s="390"/>
      <c r="J4555" s="390"/>
    </row>
    <row r="4556" spans="1:10" ht="15.75" customHeight="1">
      <c r="A4556" s="396"/>
      <c r="B4556" s="397"/>
      <c r="C4556" s="362"/>
      <c r="D4556" s="362"/>
      <c r="E4556" s="362"/>
      <c r="F4556" s="390"/>
      <c r="G4556" s="390"/>
      <c r="H4556" s="390"/>
      <c r="I4556" s="390"/>
      <c r="J4556" s="390"/>
    </row>
    <row r="4557" spans="1:10" ht="15.75" customHeight="1">
      <c r="A4557" s="396"/>
      <c r="B4557" s="397"/>
      <c r="C4557" s="362"/>
      <c r="D4557" s="362"/>
      <c r="E4557" s="362"/>
      <c r="F4557" s="390"/>
      <c r="G4557" s="390"/>
      <c r="H4557" s="390"/>
      <c r="I4557" s="390"/>
      <c r="J4557" s="390"/>
    </row>
    <row r="4558" spans="1:10" ht="15.75" customHeight="1">
      <c r="A4558" s="396"/>
      <c r="B4558" s="397"/>
      <c r="C4558" s="362"/>
      <c r="D4558" s="362"/>
      <c r="E4558" s="362"/>
      <c r="F4558" s="390"/>
      <c r="G4558" s="390"/>
      <c r="H4558" s="390"/>
      <c r="I4558" s="390"/>
      <c r="J4558" s="390"/>
    </row>
    <row r="4559" spans="1:10" ht="15.75" customHeight="1">
      <c r="A4559" s="396"/>
      <c r="B4559" s="397"/>
      <c r="C4559" s="362"/>
      <c r="D4559" s="362"/>
      <c r="E4559" s="362"/>
      <c r="F4559" s="390"/>
      <c r="G4559" s="390"/>
      <c r="H4559" s="390"/>
      <c r="I4559" s="390"/>
      <c r="J4559" s="390"/>
    </row>
    <row r="4560" spans="1:10" ht="15.75" customHeight="1">
      <c r="A4560" s="396"/>
      <c r="B4560" s="397"/>
      <c r="C4560" s="362"/>
      <c r="D4560" s="362"/>
      <c r="E4560" s="362"/>
      <c r="F4560" s="390"/>
      <c r="G4560" s="390"/>
      <c r="H4560" s="390"/>
      <c r="I4560" s="390"/>
      <c r="J4560" s="390"/>
    </row>
    <row r="4561" spans="1:10" ht="15.75" customHeight="1">
      <c r="A4561" s="396"/>
      <c r="B4561" s="397"/>
      <c r="C4561" s="362"/>
      <c r="D4561" s="362"/>
      <c r="E4561" s="362"/>
      <c r="F4561" s="390"/>
      <c r="G4561" s="390"/>
      <c r="H4561" s="390"/>
      <c r="I4561" s="390"/>
      <c r="J4561" s="390"/>
    </row>
    <row r="4562" spans="1:10" ht="15.75" customHeight="1">
      <c r="A4562" s="396"/>
      <c r="B4562" s="397"/>
      <c r="C4562" s="362"/>
      <c r="D4562" s="362"/>
      <c r="E4562" s="362"/>
      <c r="F4562" s="390"/>
      <c r="G4562" s="390"/>
      <c r="H4562" s="390"/>
      <c r="I4562" s="390"/>
      <c r="J4562" s="390"/>
    </row>
    <row r="4563" spans="1:10" ht="15.75" customHeight="1">
      <c r="A4563" s="396"/>
      <c r="B4563" s="397"/>
      <c r="C4563" s="362"/>
      <c r="D4563" s="362"/>
      <c r="E4563" s="362"/>
      <c r="F4563" s="390"/>
      <c r="G4563" s="390"/>
      <c r="H4563" s="390"/>
      <c r="I4563" s="390"/>
      <c r="J4563" s="390"/>
    </row>
    <row r="4564" spans="1:10" ht="15.75" customHeight="1">
      <c r="A4564" s="396"/>
      <c r="B4564" s="397"/>
      <c r="C4564" s="362"/>
      <c r="D4564" s="362"/>
      <c r="E4564" s="362"/>
      <c r="F4564" s="390"/>
      <c r="G4564" s="390"/>
      <c r="H4564" s="390"/>
      <c r="I4564" s="390"/>
      <c r="J4564" s="390"/>
    </row>
    <row r="4565" spans="1:10" ht="15.75" customHeight="1">
      <c r="A4565" s="396"/>
      <c r="B4565" s="397"/>
      <c r="C4565" s="362"/>
      <c r="D4565" s="362"/>
      <c r="E4565" s="362"/>
      <c r="F4565" s="390"/>
      <c r="G4565" s="390"/>
      <c r="H4565" s="390"/>
      <c r="I4565" s="390"/>
      <c r="J4565" s="390"/>
    </row>
    <row r="4566" spans="1:10" ht="15.75" customHeight="1">
      <c r="A4566" s="396"/>
      <c r="B4566" s="397"/>
      <c r="C4566" s="362"/>
      <c r="D4566" s="362"/>
      <c r="E4566" s="362"/>
      <c r="F4566" s="390"/>
      <c r="G4566" s="390"/>
      <c r="H4566" s="390"/>
      <c r="I4566" s="390"/>
      <c r="J4566" s="390"/>
    </row>
    <row r="4567" spans="1:10" ht="15.75" customHeight="1">
      <c r="A4567" s="396"/>
      <c r="B4567" s="397"/>
      <c r="C4567" s="362"/>
      <c r="D4567" s="362"/>
      <c r="E4567" s="362"/>
      <c r="F4567" s="390"/>
      <c r="G4567" s="390"/>
      <c r="H4567" s="390"/>
      <c r="I4567" s="390"/>
      <c r="J4567" s="390"/>
    </row>
    <row r="4568" spans="1:10" ht="15.75" customHeight="1">
      <c r="A4568" s="396"/>
      <c r="B4568" s="397"/>
      <c r="C4568" s="362"/>
      <c r="D4568" s="362"/>
      <c r="E4568" s="362"/>
      <c r="F4568" s="390"/>
      <c r="G4568" s="390"/>
      <c r="H4568" s="390"/>
      <c r="I4568" s="390"/>
      <c r="J4568" s="390"/>
    </row>
    <row r="4569" spans="1:10" ht="15.75" customHeight="1">
      <c r="A4569" s="396"/>
      <c r="B4569" s="397"/>
      <c r="C4569" s="362"/>
      <c r="D4569" s="362"/>
      <c r="E4569" s="362"/>
      <c r="F4569" s="390"/>
      <c r="G4569" s="390"/>
      <c r="H4569" s="390"/>
      <c r="I4569" s="390"/>
      <c r="J4569" s="390"/>
    </row>
    <row r="4570" spans="1:10" ht="15.75" customHeight="1">
      <c r="A4570" s="396"/>
      <c r="B4570" s="397"/>
      <c r="C4570" s="362"/>
      <c r="D4570" s="362"/>
      <c r="E4570" s="362"/>
      <c r="F4570" s="390"/>
      <c r="G4570" s="390"/>
      <c r="H4570" s="390"/>
      <c r="I4570" s="390"/>
      <c r="J4570" s="390"/>
    </row>
    <row r="4571" spans="1:10" ht="15.75" customHeight="1">
      <c r="A4571" s="396"/>
      <c r="B4571" s="397"/>
      <c r="C4571" s="362"/>
      <c r="D4571" s="362"/>
      <c r="E4571" s="362"/>
      <c r="F4571" s="390"/>
      <c r="G4571" s="390"/>
      <c r="H4571" s="390"/>
      <c r="I4571" s="390"/>
      <c r="J4571" s="390"/>
    </row>
    <row r="4572" spans="1:10" ht="15.75" customHeight="1">
      <c r="A4572" s="396"/>
      <c r="B4572" s="397"/>
      <c r="C4572" s="362"/>
      <c r="D4572" s="362"/>
      <c r="E4572" s="362"/>
      <c r="F4572" s="390"/>
      <c r="G4572" s="390"/>
      <c r="H4572" s="390"/>
      <c r="I4572" s="390"/>
      <c r="J4572" s="390"/>
    </row>
    <row r="4573" spans="1:10" ht="15.75" customHeight="1">
      <c r="A4573" s="396"/>
      <c r="B4573" s="397"/>
      <c r="C4573" s="362"/>
      <c r="D4573" s="362"/>
      <c r="E4573" s="362"/>
      <c r="F4573" s="390"/>
      <c r="G4573" s="390"/>
      <c r="H4573" s="390"/>
      <c r="I4573" s="390"/>
      <c r="J4573" s="390"/>
    </row>
    <row r="4574" spans="1:10" ht="15.75" customHeight="1">
      <c r="A4574" s="396"/>
      <c r="B4574" s="397"/>
      <c r="C4574" s="362"/>
      <c r="D4574" s="362"/>
      <c r="E4574" s="362"/>
      <c r="F4574" s="390"/>
      <c r="G4574" s="390"/>
      <c r="H4574" s="390"/>
      <c r="I4574" s="390"/>
      <c r="J4574" s="390"/>
    </row>
    <row r="4575" spans="1:10" ht="15.75" customHeight="1">
      <c r="A4575" s="396"/>
      <c r="B4575" s="397"/>
      <c r="C4575" s="362"/>
      <c r="D4575" s="362"/>
      <c r="E4575" s="362"/>
      <c r="F4575" s="390"/>
      <c r="G4575" s="390"/>
      <c r="H4575" s="390"/>
      <c r="I4575" s="390"/>
      <c r="J4575" s="390"/>
    </row>
    <row r="4576" spans="1:10" ht="15.75" customHeight="1">
      <c r="A4576" s="396"/>
      <c r="B4576" s="397"/>
      <c r="C4576" s="362"/>
      <c r="D4576" s="362"/>
      <c r="E4576" s="362"/>
      <c r="F4576" s="390"/>
      <c r="G4576" s="390"/>
      <c r="H4576" s="390"/>
      <c r="I4576" s="390"/>
      <c r="J4576" s="390"/>
    </row>
    <row r="4577" spans="1:10" ht="15.75" customHeight="1">
      <c r="A4577" s="396"/>
      <c r="B4577" s="397"/>
      <c r="C4577" s="362"/>
      <c r="D4577" s="362"/>
      <c r="E4577" s="362"/>
      <c r="F4577" s="390"/>
      <c r="G4577" s="390"/>
      <c r="H4577" s="390"/>
      <c r="I4577" s="390"/>
      <c r="J4577" s="390"/>
    </row>
    <row r="4578" spans="1:10" ht="15.75" customHeight="1">
      <c r="A4578" s="396"/>
      <c r="B4578" s="397"/>
      <c r="C4578" s="362"/>
      <c r="D4578" s="362"/>
      <c r="E4578" s="362"/>
      <c r="F4578" s="390"/>
      <c r="G4578" s="390"/>
      <c r="H4578" s="390"/>
      <c r="I4578" s="390"/>
      <c r="J4578" s="390"/>
    </row>
    <row r="4579" spans="1:10" ht="15.75" customHeight="1">
      <c r="A4579" s="396"/>
      <c r="B4579" s="397"/>
      <c r="C4579" s="362"/>
      <c r="D4579" s="362"/>
      <c r="E4579" s="362"/>
      <c r="F4579" s="390"/>
      <c r="G4579" s="390"/>
      <c r="H4579" s="390"/>
      <c r="I4579" s="390"/>
      <c r="J4579" s="390"/>
    </row>
    <row r="4580" spans="1:10" ht="15.75" customHeight="1">
      <c r="A4580" s="396"/>
      <c r="B4580" s="397"/>
      <c r="C4580" s="362"/>
      <c r="D4580" s="362"/>
      <c r="E4580" s="362"/>
      <c r="F4580" s="390"/>
      <c r="G4580" s="390"/>
      <c r="H4580" s="390"/>
      <c r="I4580" s="390"/>
      <c r="J4580" s="390"/>
    </row>
    <row r="4581" spans="1:10" ht="15.75" customHeight="1">
      <c r="A4581" s="396"/>
      <c r="B4581" s="397"/>
      <c r="C4581" s="362"/>
      <c r="D4581" s="362"/>
      <c r="E4581" s="362"/>
      <c r="F4581" s="390"/>
      <c r="G4581" s="390"/>
      <c r="H4581" s="390"/>
      <c r="I4581" s="390"/>
      <c r="J4581" s="390"/>
    </row>
    <row r="4582" spans="1:10" ht="15.75" customHeight="1">
      <c r="A4582" s="396"/>
      <c r="B4582" s="397"/>
      <c r="C4582" s="362"/>
      <c r="D4582" s="362"/>
      <c r="E4582" s="362"/>
      <c r="F4582" s="390"/>
      <c r="G4582" s="390"/>
      <c r="H4582" s="390"/>
      <c r="I4582" s="390"/>
      <c r="J4582" s="390"/>
    </row>
    <row r="4583" spans="1:10" ht="15.75" customHeight="1">
      <c r="A4583" s="396"/>
      <c r="B4583" s="397"/>
      <c r="C4583" s="362"/>
      <c r="D4583" s="362"/>
      <c r="E4583" s="362"/>
      <c r="F4583" s="390"/>
      <c r="G4583" s="390"/>
      <c r="H4583" s="390"/>
      <c r="I4583" s="390"/>
      <c r="J4583" s="390"/>
    </row>
    <row r="4584" spans="1:10" ht="15.75" customHeight="1">
      <c r="A4584" s="396"/>
      <c r="B4584" s="397"/>
      <c r="C4584" s="362"/>
      <c r="D4584" s="362"/>
      <c r="E4584" s="362"/>
      <c r="F4584" s="390"/>
      <c r="G4584" s="390"/>
      <c r="H4584" s="390"/>
      <c r="I4584" s="390"/>
      <c r="J4584" s="390"/>
    </row>
    <row r="4585" spans="1:10" ht="15.75" customHeight="1">
      <c r="A4585" s="396"/>
      <c r="B4585" s="397"/>
      <c r="C4585" s="362"/>
      <c r="D4585" s="362"/>
      <c r="E4585" s="362"/>
      <c r="F4585" s="390"/>
      <c r="G4585" s="390"/>
      <c r="H4585" s="390"/>
      <c r="I4585" s="390"/>
      <c r="J4585" s="390"/>
    </row>
    <row r="4586" spans="1:10" ht="15.75" customHeight="1">
      <c r="A4586" s="396"/>
      <c r="B4586" s="397"/>
      <c r="C4586" s="362"/>
      <c r="D4586" s="362"/>
      <c r="E4586" s="362"/>
      <c r="F4586" s="390"/>
      <c r="G4586" s="390"/>
      <c r="H4586" s="390"/>
      <c r="I4586" s="390"/>
      <c r="J4586" s="390"/>
    </row>
    <row r="4587" spans="1:10" ht="15.75" customHeight="1">
      <c r="A4587" s="396"/>
      <c r="B4587" s="397"/>
      <c r="C4587" s="362"/>
      <c r="D4587" s="362"/>
      <c r="E4587" s="362"/>
      <c r="F4587" s="390"/>
      <c r="G4587" s="390"/>
      <c r="H4587" s="390"/>
      <c r="I4587" s="390"/>
      <c r="J4587" s="390"/>
    </row>
    <row r="4588" spans="1:10" ht="15.75" customHeight="1">
      <c r="A4588" s="396"/>
      <c r="B4588" s="397"/>
      <c r="C4588" s="362"/>
      <c r="D4588" s="362"/>
      <c r="E4588" s="362"/>
      <c r="F4588" s="390"/>
      <c r="G4588" s="390"/>
      <c r="H4588" s="390"/>
      <c r="I4588" s="390"/>
      <c r="J4588" s="390"/>
    </row>
    <row r="4589" spans="1:10" ht="15.75" customHeight="1">
      <c r="A4589" s="396"/>
      <c r="B4589" s="397"/>
      <c r="C4589" s="362"/>
      <c r="D4589" s="362"/>
      <c r="E4589" s="362"/>
      <c r="F4589" s="390"/>
      <c r="G4589" s="390"/>
      <c r="H4589" s="390"/>
      <c r="I4589" s="390"/>
      <c r="J4589" s="390"/>
    </row>
    <row r="4590" spans="1:10" ht="15.75" customHeight="1">
      <c r="A4590" s="396"/>
      <c r="B4590" s="397"/>
      <c r="C4590" s="362"/>
      <c r="D4590" s="362"/>
      <c r="E4590" s="362"/>
      <c r="F4590" s="390"/>
      <c r="G4590" s="390"/>
      <c r="H4590" s="390"/>
      <c r="I4590" s="390"/>
      <c r="J4590" s="390"/>
    </row>
    <row r="4591" spans="1:10" ht="15.75" customHeight="1">
      <c r="A4591" s="396"/>
      <c r="B4591" s="397"/>
      <c r="C4591" s="362"/>
      <c r="D4591" s="362"/>
      <c r="E4591" s="362"/>
      <c r="F4591" s="390"/>
      <c r="G4591" s="390"/>
      <c r="H4591" s="390"/>
      <c r="I4591" s="390"/>
      <c r="J4591" s="390"/>
    </row>
    <row r="4592" spans="1:10" ht="15.75" customHeight="1">
      <c r="A4592" s="396"/>
      <c r="B4592" s="397"/>
      <c r="C4592" s="362"/>
      <c r="D4592" s="362"/>
      <c r="E4592" s="362"/>
      <c r="F4592" s="390"/>
      <c r="G4592" s="390"/>
      <c r="H4592" s="390"/>
      <c r="I4592" s="390"/>
      <c r="J4592" s="390"/>
    </row>
    <row r="4593" spans="1:10" ht="15.75" customHeight="1">
      <c r="A4593" s="396"/>
      <c r="B4593" s="397"/>
      <c r="C4593" s="362"/>
      <c r="D4593" s="362"/>
      <c r="E4593" s="362"/>
      <c r="F4593" s="390"/>
      <c r="G4593" s="390"/>
      <c r="H4593" s="390"/>
      <c r="I4593" s="390"/>
      <c r="J4593" s="390"/>
    </row>
    <row r="4594" spans="1:10" ht="15.75" customHeight="1">
      <c r="A4594" s="396"/>
      <c r="B4594" s="397"/>
      <c r="C4594" s="362"/>
      <c r="D4594" s="362"/>
      <c r="E4594" s="362"/>
      <c r="F4594" s="390"/>
      <c r="G4594" s="390"/>
      <c r="H4594" s="390"/>
      <c r="I4594" s="390"/>
      <c r="J4594" s="390"/>
    </row>
    <row r="4595" spans="1:10" ht="15.75" customHeight="1">
      <c r="A4595" s="396"/>
      <c r="B4595" s="397"/>
      <c r="C4595" s="362"/>
      <c r="D4595" s="362"/>
      <c r="E4595" s="362"/>
      <c r="F4595" s="390"/>
      <c r="G4595" s="390"/>
      <c r="H4595" s="390"/>
      <c r="I4595" s="390"/>
      <c r="J4595" s="390"/>
    </row>
    <row r="4596" spans="1:10" ht="15.75" customHeight="1">
      <c r="A4596" s="396"/>
      <c r="B4596" s="397"/>
      <c r="C4596" s="362"/>
      <c r="D4596" s="362"/>
      <c r="E4596" s="362"/>
      <c r="F4596" s="390"/>
      <c r="G4596" s="390"/>
      <c r="H4596" s="390"/>
      <c r="I4596" s="390"/>
      <c r="J4596" s="390"/>
    </row>
    <row r="4597" spans="1:10" ht="15.75" customHeight="1">
      <c r="A4597" s="396"/>
      <c r="B4597" s="397"/>
      <c r="C4597" s="362"/>
      <c r="D4597" s="362"/>
      <c r="E4597" s="362"/>
      <c r="F4597" s="390"/>
      <c r="G4597" s="390"/>
      <c r="H4597" s="390"/>
      <c r="I4597" s="390"/>
      <c r="J4597" s="390"/>
    </row>
    <row r="4598" spans="1:10" ht="15.75" customHeight="1">
      <c r="A4598" s="396"/>
      <c r="B4598" s="397"/>
      <c r="C4598" s="362"/>
      <c r="D4598" s="362"/>
      <c r="E4598" s="362"/>
      <c r="F4598" s="390"/>
      <c r="G4598" s="390"/>
      <c r="H4598" s="390"/>
      <c r="I4598" s="390"/>
      <c r="J4598" s="390"/>
    </row>
    <row r="4599" spans="1:10" ht="15.75" customHeight="1">
      <c r="A4599" s="396"/>
      <c r="B4599" s="397"/>
      <c r="C4599" s="362"/>
      <c r="D4599" s="362"/>
      <c r="E4599" s="362"/>
      <c r="F4599" s="390"/>
      <c r="G4599" s="390"/>
      <c r="H4599" s="390"/>
      <c r="I4599" s="390"/>
      <c r="J4599" s="390"/>
    </row>
    <row r="4600" spans="1:10" ht="15.75" customHeight="1">
      <c r="A4600" s="396"/>
      <c r="B4600" s="397"/>
      <c r="C4600" s="362"/>
      <c r="D4600" s="362"/>
      <c r="E4600" s="362"/>
      <c r="F4600" s="390"/>
      <c r="G4600" s="390"/>
      <c r="H4600" s="390"/>
      <c r="I4600" s="390"/>
      <c r="J4600" s="390"/>
    </row>
    <row r="4601" spans="1:10" ht="15.75" customHeight="1">
      <c r="A4601" s="396"/>
      <c r="B4601" s="397"/>
      <c r="C4601" s="362"/>
      <c r="D4601" s="362"/>
      <c r="E4601" s="362"/>
      <c r="F4601" s="390"/>
      <c r="G4601" s="390"/>
      <c r="H4601" s="390"/>
      <c r="I4601" s="390"/>
      <c r="J4601" s="390"/>
    </row>
    <row r="4602" spans="1:10" ht="15.75" customHeight="1">
      <c r="A4602" s="396"/>
      <c r="B4602" s="397"/>
      <c r="C4602" s="362"/>
      <c r="D4602" s="362"/>
      <c r="E4602" s="362"/>
      <c r="F4602" s="390"/>
      <c r="G4602" s="390"/>
      <c r="H4602" s="390"/>
      <c r="I4602" s="390"/>
      <c r="J4602" s="390"/>
    </row>
    <row r="4603" spans="1:10" ht="15.75" customHeight="1">
      <c r="A4603" s="396"/>
      <c r="B4603" s="397"/>
      <c r="C4603" s="362"/>
      <c r="D4603" s="362"/>
      <c r="E4603" s="362"/>
      <c r="F4603" s="390"/>
      <c r="G4603" s="390"/>
      <c r="H4603" s="390"/>
      <c r="I4603" s="390"/>
      <c r="J4603" s="390"/>
    </row>
    <row r="4604" spans="1:10" ht="15.75" customHeight="1">
      <c r="A4604" s="396"/>
      <c r="B4604" s="397"/>
      <c r="C4604" s="362"/>
      <c r="D4604" s="362"/>
      <c r="E4604" s="362"/>
      <c r="F4604" s="390"/>
      <c r="G4604" s="390"/>
      <c r="H4604" s="390"/>
      <c r="I4604" s="390"/>
      <c r="J4604" s="390"/>
    </row>
    <row r="4605" spans="1:10" ht="15.75" customHeight="1">
      <c r="A4605" s="396"/>
      <c r="B4605" s="397"/>
      <c r="C4605" s="362"/>
      <c r="D4605" s="362"/>
      <c r="E4605" s="362"/>
      <c r="F4605" s="390"/>
      <c r="G4605" s="390"/>
      <c r="H4605" s="390"/>
      <c r="I4605" s="390"/>
      <c r="J4605" s="390"/>
    </row>
    <row r="4606" spans="1:10" ht="15.75" customHeight="1">
      <c r="A4606" s="396"/>
      <c r="B4606" s="397"/>
      <c r="C4606" s="362"/>
      <c r="D4606" s="362"/>
      <c r="E4606" s="362"/>
      <c r="F4606" s="390"/>
      <c r="G4606" s="390"/>
      <c r="H4606" s="390"/>
      <c r="I4606" s="390"/>
      <c r="J4606" s="390"/>
    </row>
    <row r="4607" spans="1:10" ht="15.75" customHeight="1">
      <c r="A4607" s="396"/>
      <c r="B4607" s="397"/>
      <c r="C4607" s="362"/>
      <c r="D4607" s="362"/>
      <c r="E4607" s="362"/>
      <c r="F4607" s="390"/>
      <c r="G4607" s="390"/>
      <c r="H4607" s="390"/>
      <c r="I4607" s="390"/>
      <c r="J4607" s="390"/>
    </row>
    <row r="4608" spans="1:10" ht="15.75" customHeight="1">
      <c r="A4608" s="396"/>
      <c r="B4608" s="397"/>
      <c r="C4608" s="362"/>
      <c r="D4608" s="362"/>
      <c r="E4608" s="362"/>
      <c r="F4608" s="390"/>
      <c r="G4608" s="390"/>
      <c r="H4608" s="390"/>
      <c r="I4608" s="390"/>
      <c r="J4608" s="390"/>
    </row>
    <row r="4609" spans="1:10" ht="15.75" customHeight="1">
      <c r="A4609" s="396"/>
      <c r="B4609" s="397"/>
      <c r="C4609" s="362"/>
      <c r="D4609" s="362"/>
      <c r="E4609" s="362"/>
      <c r="F4609" s="390"/>
      <c r="G4609" s="390"/>
      <c r="H4609" s="390"/>
      <c r="I4609" s="390"/>
      <c r="J4609" s="390"/>
    </row>
    <row r="4610" spans="1:10" ht="15.75" customHeight="1">
      <c r="A4610" s="396"/>
      <c r="B4610" s="397"/>
      <c r="C4610" s="362"/>
      <c r="D4610" s="362"/>
      <c r="E4610" s="362"/>
      <c r="F4610" s="390"/>
      <c r="G4610" s="390"/>
      <c r="H4610" s="390"/>
      <c r="I4610" s="390"/>
      <c r="J4610" s="390"/>
    </row>
    <row r="4611" spans="1:10" ht="15.75" customHeight="1">
      <c r="A4611" s="396"/>
      <c r="B4611" s="397"/>
      <c r="C4611" s="362"/>
      <c r="D4611" s="362"/>
      <c r="E4611" s="362"/>
      <c r="F4611" s="390"/>
      <c r="G4611" s="390"/>
      <c r="H4611" s="390"/>
      <c r="I4611" s="390"/>
      <c r="J4611" s="390"/>
    </row>
    <row r="4612" spans="1:10" ht="15.75" customHeight="1">
      <c r="A4612" s="396"/>
      <c r="B4612" s="397"/>
      <c r="C4612" s="362"/>
      <c r="D4612" s="362"/>
      <c r="E4612" s="362"/>
      <c r="F4612" s="390"/>
      <c r="G4612" s="390"/>
      <c r="H4612" s="390"/>
      <c r="I4612" s="390"/>
      <c r="J4612" s="390"/>
    </row>
    <row r="4613" spans="1:10" ht="15.75" customHeight="1">
      <c r="A4613" s="396"/>
      <c r="B4613" s="397"/>
      <c r="C4613" s="362"/>
      <c r="D4613" s="362"/>
      <c r="E4613" s="362"/>
      <c r="F4613" s="390"/>
      <c r="G4613" s="390"/>
      <c r="H4613" s="390"/>
      <c r="I4613" s="390"/>
      <c r="J4613" s="390"/>
    </row>
    <row r="4614" spans="1:10" ht="15.75" customHeight="1">
      <c r="A4614" s="396"/>
      <c r="B4614" s="397"/>
      <c r="C4614" s="362"/>
      <c r="D4614" s="362"/>
      <c r="E4614" s="362"/>
      <c r="F4614" s="390"/>
      <c r="G4614" s="390"/>
      <c r="H4614" s="390"/>
      <c r="I4614" s="390"/>
      <c r="J4614" s="390"/>
    </row>
    <row r="4615" spans="1:10" ht="15.75" customHeight="1">
      <c r="A4615" s="396"/>
      <c r="B4615" s="397"/>
      <c r="C4615" s="362"/>
      <c r="D4615" s="362"/>
      <c r="E4615" s="362"/>
      <c r="F4615" s="390"/>
      <c r="G4615" s="390"/>
      <c r="H4615" s="390"/>
      <c r="I4615" s="390"/>
      <c r="J4615" s="390"/>
    </row>
    <row r="4616" spans="1:10" ht="15.75" customHeight="1">
      <c r="A4616" s="396"/>
      <c r="B4616" s="397"/>
      <c r="C4616" s="362"/>
      <c r="D4616" s="362"/>
      <c r="E4616" s="362"/>
      <c r="F4616" s="390"/>
      <c r="G4616" s="390"/>
      <c r="H4616" s="390"/>
      <c r="I4616" s="390"/>
      <c r="J4616" s="390"/>
    </row>
    <row r="4617" spans="1:10" ht="15.75" customHeight="1">
      <c r="A4617" s="396"/>
      <c r="B4617" s="397"/>
      <c r="C4617" s="362"/>
      <c r="D4617" s="362"/>
      <c r="E4617" s="362"/>
      <c r="F4617" s="390"/>
      <c r="G4617" s="390"/>
      <c r="H4617" s="390"/>
      <c r="I4617" s="390"/>
      <c r="J4617" s="390"/>
    </row>
    <row r="4618" spans="1:10" ht="15.75" customHeight="1">
      <c r="A4618" s="396"/>
      <c r="B4618" s="397"/>
      <c r="C4618" s="362"/>
      <c r="D4618" s="362"/>
      <c r="E4618" s="362"/>
      <c r="F4618" s="390"/>
      <c r="G4618" s="390"/>
      <c r="H4618" s="390"/>
      <c r="I4618" s="390"/>
      <c r="J4618" s="390"/>
    </row>
    <row r="4619" spans="1:10" ht="15.75" customHeight="1">
      <c r="A4619" s="396"/>
      <c r="B4619" s="397"/>
      <c r="C4619" s="362"/>
      <c r="D4619" s="362"/>
      <c r="E4619" s="362"/>
      <c r="F4619" s="390"/>
      <c r="G4619" s="390"/>
      <c r="H4619" s="390"/>
      <c r="I4619" s="390"/>
      <c r="J4619" s="390"/>
    </row>
    <row r="4620" spans="1:10" ht="15.75" customHeight="1">
      <c r="A4620" s="396"/>
      <c r="B4620" s="397"/>
      <c r="C4620" s="362"/>
      <c r="D4620" s="362"/>
      <c r="E4620" s="362"/>
      <c r="F4620" s="390"/>
      <c r="G4620" s="390"/>
      <c r="H4620" s="390"/>
      <c r="I4620" s="390"/>
      <c r="J4620" s="390"/>
    </row>
    <row r="4621" spans="1:10" ht="15.75" customHeight="1">
      <c r="A4621" s="396"/>
      <c r="B4621" s="397"/>
      <c r="C4621" s="362"/>
      <c r="D4621" s="362"/>
      <c r="E4621" s="362"/>
      <c r="F4621" s="390"/>
      <c r="G4621" s="390"/>
      <c r="H4621" s="390"/>
      <c r="I4621" s="390"/>
      <c r="J4621" s="390"/>
    </row>
    <row r="4622" spans="1:10" ht="15.75" customHeight="1">
      <c r="A4622" s="396"/>
      <c r="B4622" s="397"/>
      <c r="C4622" s="362"/>
      <c r="D4622" s="362"/>
      <c r="E4622" s="362"/>
      <c r="F4622" s="390"/>
      <c r="G4622" s="390"/>
      <c r="H4622" s="390"/>
      <c r="I4622" s="390"/>
      <c r="J4622" s="390"/>
    </row>
    <row r="4623" spans="1:10" ht="15.75" customHeight="1">
      <c r="A4623" s="396"/>
      <c r="B4623" s="397"/>
      <c r="C4623" s="362"/>
      <c r="D4623" s="362"/>
      <c r="E4623" s="362"/>
      <c r="F4623" s="390"/>
      <c r="G4623" s="390"/>
      <c r="H4623" s="390"/>
      <c r="I4623" s="390"/>
      <c r="J4623" s="390"/>
    </row>
    <row r="4624" spans="1:10" ht="15.75" customHeight="1">
      <c r="A4624" s="396"/>
      <c r="B4624" s="397"/>
      <c r="C4624" s="362"/>
      <c r="D4624" s="362"/>
      <c r="E4624" s="362"/>
      <c r="F4624" s="390"/>
      <c r="G4624" s="390"/>
      <c r="H4624" s="390"/>
      <c r="I4624" s="390"/>
      <c r="J4624" s="390"/>
    </row>
    <row r="4625" spans="1:10" ht="15.75" customHeight="1">
      <c r="A4625" s="396"/>
      <c r="B4625" s="397"/>
      <c r="C4625" s="362"/>
      <c r="D4625" s="362"/>
      <c r="E4625" s="362"/>
      <c r="F4625" s="390"/>
      <c r="G4625" s="390"/>
      <c r="H4625" s="390"/>
      <c r="I4625" s="390"/>
      <c r="J4625" s="390"/>
    </row>
    <row r="4626" spans="1:10" ht="15.75" customHeight="1">
      <c r="A4626" s="396"/>
      <c r="B4626" s="397"/>
      <c r="C4626" s="362"/>
      <c r="D4626" s="362"/>
      <c r="E4626" s="362"/>
      <c r="F4626" s="390"/>
      <c r="G4626" s="390"/>
      <c r="H4626" s="390"/>
      <c r="I4626" s="390"/>
      <c r="J4626" s="390"/>
    </row>
    <row r="4627" spans="1:10" ht="15.75" customHeight="1">
      <c r="A4627" s="396"/>
      <c r="B4627" s="397"/>
      <c r="C4627" s="362"/>
      <c r="D4627" s="362"/>
      <c r="E4627" s="362"/>
      <c r="F4627" s="390"/>
      <c r="G4627" s="390"/>
      <c r="H4627" s="390"/>
      <c r="I4627" s="390"/>
      <c r="J4627" s="390"/>
    </row>
    <row r="4628" spans="1:10" ht="15.75" customHeight="1">
      <c r="A4628" s="396"/>
      <c r="B4628" s="397"/>
      <c r="C4628" s="362"/>
      <c r="D4628" s="362"/>
      <c r="E4628" s="362"/>
      <c r="F4628" s="390"/>
      <c r="G4628" s="390"/>
      <c r="H4628" s="390"/>
      <c r="I4628" s="390"/>
      <c r="J4628" s="390"/>
    </row>
    <row r="4629" spans="1:10" ht="15.75" customHeight="1">
      <c r="A4629" s="396"/>
      <c r="B4629" s="397"/>
      <c r="C4629" s="362"/>
      <c r="D4629" s="362"/>
      <c r="E4629" s="362"/>
      <c r="F4629" s="390"/>
      <c r="G4629" s="390"/>
      <c r="H4629" s="390"/>
      <c r="I4629" s="390"/>
      <c r="J4629" s="390"/>
    </row>
    <row r="4630" spans="1:10" ht="15.75" customHeight="1">
      <c r="A4630" s="396"/>
      <c r="B4630" s="397"/>
      <c r="C4630" s="362"/>
      <c r="D4630" s="362"/>
      <c r="E4630" s="362"/>
      <c r="F4630" s="390"/>
      <c r="G4630" s="390"/>
      <c r="H4630" s="390"/>
      <c r="I4630" s="390"/>
      <c r="J4630" s="390"/>
    </row>
    <row r="4631" spans="1:10" ht="15.75" customHeight="1">
      <c r="A4631" s="396"/>
      <c r="B4631" s="397"/>
      <c r="C4631" s="362"/>
      <c r="D4631" s="362"/>
      <c r="E4631" s="362"/>
      <c r="F4631" s="390"/>
      <c r="G4631" s="390"/>
      <c r="H4631" s="390"/>
      <c r="I4631" s="390"/>
      <c r="J4631" s="390"/>
    </row>
    <row r="4632" spans="1:10" ht="15.75" customHeight="1">
      <c r="A4632" s="396"/>
      <c r="B4632" s="397"/>
      <c r="C4632" s="362"/>
      <c r="D4632" s="362"/>
      <c r="E4632" s="362"/>
      <c r="F4632" s="390"/>
      <c r="G4632" s="390"/>
      <c r="H4632" s="390"/>
      <c r="I4632" s="390"/>
      <c r="J4632" s="390"/>
    </row>
    <row r="4633" spans="1:10" ht="15.75" customHeight="1">
      <c r="A4633" s="396"/>
      <c r="B4633" s="397"/>
      <c r="C4633" s="362"/>
      <c r="D4633" s="362"/>
      <c r="E4633" s="362"/>
      <c r="F4633" s="390"/>
      <c r="G4633" s="390"/>
      <c r="H4633" s="390"/>
      <c r="I4633" s="390"/>
      <c r="J4633" s="390"/>
    </row>
    <row r="4634" spans="1:10" ht="15.75" customHeight="1">
      <c r="A4634" s="396"/>
      <c r="B4634" s="397"/>
      <c r="C4634" s="362"/>
      <c r="D4634" s="362"/>
      <c r="E4634" s="362"/>
      <c r="F4634" s="390"/>
      <c r="G4634" s="390"/>
      <c r="H4634" s="390"/>
      <c r="I4634" s="390"/>
      <c r="J4634" s="390"/>
    </row>
    <row r="4635" spans="1:10" ht="15.75" customHeight="1">
      <c r="A4635" s="396"/>
      <c r="B4635" s="397"/>
      <c r="C4635" s="362"/>
      <c r="D4635" s="362"/>
      <c r="E4635" s="362"/>
      <c r="F4635" s="390"/>
      <c r="G4635" s="390"/>
      <c r="H4635" s="390"/>
      <c r="I4635" s="390"/>
      <c r="J4635" s="390"/>
    </row>
    <row r="4636" spans="1:10" ht="15.75" customHeight="1">
      <c r="A4636" s="396"/>
      <c r="B4636" s="397"/>
      <c r="C4636" s="362"/>
      <c r="D4636" s="362"/>
      <c r="E4636" s="362"/>
      <c r="F4636" s="390"/>
      <c r="G4636" s="390"/>
      <c r="H4636" s="390"/>
      <c r="I4636" s="390"/>
      <c r="J4636" s="390"/>
    </row>
    <row r="4637" spans="1:10" ht="15.75" customHeight="1">
      <c r="A4637" s="396"/>
      <c r="B4637" s="397"/>
      <c r="C4637" s="362"/>
      <c r="D4637" s="362"/>
      <c r="E4637" s="362"/>
      <c r="F4637" s="390"/>
      <c r="G4637" s="390"/>
      <c r="H4637" s="390"/>
      <c r="I4637" s="390"/>
      <c r="J4637" s="390"/>
    </row>
    <row r="4638" spans="1:10" ht="15.75" customHeight="1">
      <c r="A4638" s="396"/>
      <c r="B4638" s="397"/>
      <c r="C4638" s="362"/>
      <c r="D4638" s="362"/>
      <c r="E4638" s="362"/>
      <c r="F4638" s="390"/>
      <c r="G4638" s="390"/>
      <c r="H4638" s="390"/>
      <c r="I4638" s="390"/>
      <c r="J4638" s="390"/>
    </row>
    <row r="4639" spans="1:10" ht="15.75" customHeight="1">
      <c r="A4639" s="396"/>
      <c r="B4639" s="397"/>
      <c r="C4639" s="362"/>
      <c r="D4639" s="362"/>
      <c r="E4639" s="362"/>
      <c r="F4639" s="390"/>
      <c r="G4639" s="390"/>
      <c r="H4639" s="390"/>
      <c r="I4639" s="390"/>
      <c r="J4639" s="390"/>
    </row>
    <row r="4640" spans="1:10" ht="15.75" customHeight="1">
      <c r="A4640" s="396"/>
      <c r="B4640" s="397"/>
      <c r="C4640" s="362"/>
      <c r="D4640" s="362"/>
      <c r="E4640" s="362"/>
      <c r="F4640" s="390"/>
      <c r="G4640" s="390"/>
      <c r="H4640" s="390"/>
      <c r="I4640" s="390"/>
      <c r="J4640" s="390"/>
    </row>
    <row r="4641" spans="1:10" ht="15.75" customHeight="1">
      <c r="A4641" s="396"/>
      <c r="B4641" s="397"/>
      <c r="C4641" s="362"/>
      <c r="D4641" s="362"/>
      <c r="E4641" s="362"/>
      <c r="F4641" s="390"/>
      <c r="G4641" s="390"/>
      <c r="H4641" s="390"/>
      <c r="I4641" s="390"/>
      <c r="J4641" s="390"/>
    </row>
    <row r="4642" spans="1:10" ht="15.75" customHeight="1">
      <c r="A4642" s="396"/>
      <c r="B4642" s="397"/>
      <c r="C4642" s="362"/>
      <c r="D4642" s="362"/>
      <c r="E4642" s="362"/>
      <c r="F4642" s="390"/>
      <c r="G4642" s="390"/>
      <c r="H4642" s="390"/>
      <c r="I4642" s="390"/>
      <c r="J4642" s="390"/>
    </row>
    <row r="4643" spans="1:10" ht="15.75" customHeight="1">
      <c r="A4643" s="396"/>
      <c r="B4643" s="397"/>
      <c r="C4643" s="362"/>
      <c r="D4643" s="362"/>
      <c r="E4643" s="362"/>
      <c r="F4643" s="390"/>
      <c r="G4643" s="390"/>
      <c r="H4643" s="390"/>
      <c r="I4643" s="390"/>
      <c r="J4643" s="390"/>
    </row>
    <row r="4644" spans="1:10" ht="15.75" customHeight="1">
      <c r="A4644" s="396"/>
      <c r="B4644" s="397"/>
      <c r="C4644" s="362"/>
      <c r="D4644" s="362"/>
      <c r="E4644" s="362"/>
      <c r="F4644" s="390"/>
      <c r="G4644" s="390"/>
      <c r="H4644" s="390"/>
      <c r="I4644" s="390"/>
      <c r="J4644" s="390"/>
    </row>
    <row r="4645" spans="1:10" ht="15.75" customHeight="1">
      <c r="A4645" s="396"/>
      <c r="B4645" s="397"/>
      <c r="C4645" s="362"/>
      <c r="D4645" s="362"/>
      <c r="E4645" s="362"/>
      <c r="F4645" s="390"/>
      <c r="G4645" s="390"/>
      <c r="H4645" s="390"/>
      <c r="I4645" s="390"/>
      <c r="J4645" s="390"/>
    </row>
    <row r="4646" spans="1:10" ht="15.75" customHeight="1">
      <c r="A4646" s="396"/>
      <c r="B4646" s="397"/>
      <c r="C4646" s="362"/>
      <c r="D4646" s="362"/>
      <c r="E4646" s="362"/>
      <c r="F4646" s="390"/>
      <c r="G4646" s="390"/>
      <c r="H4646" s="390"/>
      <c r="I4646" s="390"/>
      <c r="J4646" s="390"/>
    </row>
    <row r="4647" spans="1:10" ht="15.75" customHeight="1">
      <c r="A4647" s="396"/>
      <c r="B4647" s="397"/>
      <c r="C4647" s="362"/>
      <c r="D4647" s="362"/>
      <c r="E4647" s="362"/>
      <c r="F4647" s="390"/>
      <c r="G4647" s="390"/>
      <c r="H4647" s="390"/>
      <c r="I4647" s="390"/>
      <c r="J4647" s="390"/>
    </row>
    <row r="4648" spans="1:10" ht="15.75" customHeight="1">
      <c r="A4648" s="396"/>
      <c r="B4648" s="397"/>
      <c r="C4648" s="362"/>
      <c r="D4648" s="362"/>
      <c r="E4648" s="362"/>
      <c r="F4648" s="390"/>
      <c r="G4648" s="390"/>
      <c r="H4648" s="390"/>
      <c r="I4648" s="390"/>
      <c r="J4648" s="390"/>
    </row>
    <row r="4649" spans="1:10" ht="15.75" customHeight="1">
      <c r="A4649" s="396"/>
      <c r="B4649" s="397"/>
      <c r="C4649" s="362"/>
      <c r="D4649" s="362"/>
      <c r="E4649" s="362"/>
      <c r="F4649" s="390"/>
      <c r="G4649" s="390"/>
      <c r="H4649" s="390"/>
      <c r="I4649" s="390"/>
      <c r="J4649" s="390"/>
    </row>
    <row r="4650" spans="1:10" ht="15.75" customHeight="1">
      <c r="A4650" s="396"/>
      <c r="B4650" s="397"/>
      <c r="C4650" s="362"/>
      <c r="D4650" s="362"/>
      <c r="E4650" s="362"/>
      <c r="F4650" s="390"/>
      <c r="G4650" s="390"/>
      <c r="H4650" s="390"/>
      <c r="I4650" s="390"/>
      <c r="J4650" s="390"/>
    </row>
    <row r="4651" spans="1:10" ht="15.75" customHeight="1">
      <c r="A4651" s="396"/>
      <c r="B4651" s="397"/>
      <c r="C4651" s="362"/>
      <c r="D4651" s="362"/>
      <c r="E4651" s="362"/>
      <c r="F4651" s="390"/>
      <c r="G4651" s="390"/>
      <c r="H4651" s="390"/>
      <c r="I4651" s="390"/>
      <c r="J4651" s="390"/>
    </row>
    <row r="4652" spans="1:10" ht="15.75" customHeight="1">
      <c r="A4652" s="396"/>
      <c r="B4652" s="397"/>
      <c r="C4652" s="362"/>
      <c r="D4652" s="362"/>
      <c r="E4652" s="362"/>
      <c r="F4652" s="390"/>
      <c r="G4652" s="390"/>
      <c r="H4652" s="390"/>
      <c r="I4652" s="390"/>
      <c r="J4652" s="390"/>
    </row>
    <row r="4653" spans="1:10" ht="15.75" customHeight="1">
      <c r="A4653" s="396"/>
      <c r="B4653" s="397"/>
      <c r="C4653" s="362"/>
      <c r="D4653" s="362"/>
      <c r="E4653" s="362"/>
      <c r="F4653" s="390"/>
      <c r="G4653" s="390"/>
      <c r="H4653" s="390"/>
      <c r="I4653" s="390"/>
      <c r="J4653" s="390"/>
    </row>
    <row r="4654" spans="1:10" ht="15.75" customHeight="1">
      <c r="A4654" s="396"/>
      <c r="B4654" s="397"/>
      <c r="C4654" s="362"/>
      <c r="D4654" s="362"/>
      <c r="E4654" s="362"/>
      <c r="F4654" s="390"/>
      <c r="G4654" s="390"/>
      <c r="H4654" s="390"/>
      <c r="I4654" s="390"/>
      <c r="J4654" s="390"/>
    </row>
    <row r="4655" spans="1:10" ht="15.75" customHeight="1">
      <c r="A4655" s="396"/>
      <c r="B4655" s="397"/>
      <c r="C4655" s="362"/>
      <c r="D4655" s="362"/>
      <c r="E4655" s="362"/>
      <c r="F4655" s="390"/>
      <c r="G4655" s="390"/>
      <c r="H4655" s="390"/>
      <c r="I4655" s="390"/>
      <c r="J4655" s="390"/>
    </row>
    <row r="4656" spans="1:10" ht="15.75" customHeight="1">
      <c r="A4656" s="396"/>
      <c r="B4656" s="397"/>
      <c r="C4656" s="362"/>
      <c r="D4656" s="362"/>
      <c r="E4656" s="362"/>
      <c r="F4656" s="390"/>
      <c r="G4656" s="390"/>
      <c r="H4656" s="390"/>
      <c r="I4656" s="390"/>
      <c r="J4656" s="390"/>
    </row>
    <row r="4657" spans="1:10" ht="15.75" customHeight="1">
      <c r="A4657" s="396"/>
      <c r="B4657" s="397"/>
      <c r="C4657" s="362"/>
      <c r="D4657" s="362"/>
      <c r="E4657" s="362"/>
      <c r="F4657" s="390"/>
      <c r="G4657" s="390"/>
      <c r="H4657" s="390"/>
      <c r="I4657" s="390"/>
      <c r="J4657" s="390"/>
    </row>
    <row r="4658" spans="1:10" ht="15.75" customHeight="1">
      <c r="A4658" s="396"/>
      <c r="B4658" s="397"/>
      <c r="C4658" s="362"/>
      <c r="D4658" s="362"/>
      <c r="E4658" s="362"/>
      <c r="F4658" s="390"/>
      <c r="G4658" s="390"/>
      <c r="H4658" s="390"/>
      <c r="I4658" s="390"/>
      <c r="J4658" s="390"/>
    </row>
    <row r="4659" spans="1:10" ht="15.75" customHeight="1">
      <c r="A4659" s="396"/>
      <c r="B4659" s="397"/>
      <c r="C4659" s="362"/>
      <c r="D4659" s="362"/>
      <c r="E4659" s="362"/>
      <c r="F4659" s="390"/>
      <c r="G4659" s="390"/>
      <c r="H4659" s="390"/>
      <c r="I4659" s="390"/>
      <c r="J4659" s="390"/>
    </row>
    <row r="4660" spans="1:10" ht="15.75" customHeight="1">
      <c r="A4660" s="396"/>
      <c r="B4660" s="397"/>
      <c r="C4660" s="362"/>
      <c r="D4660" s="362"/>
      <c r="E4660" s="362"/>
      <c r="F4660" s="390"/>
      <c r="G4660" s="390"/>
      <c r="H4660" s="390"/>
      <c r="I4660" s="390"/>
      <c r="J4660" s="390"/>
    </row>
    <row r="4661" spans="1:10" ht="15.75" customHeight="1">
      <c r="A4661" s="396"/>
      <c r="B4661" s="397"/>
      <c r="C4661" s="362"/>
      <c r="D4661" s="362"/>
      <c r="E4661" s="362"/>
      <c r="F4661" s="390"/>
      <c r="G4661" s="390"/>
      <c r="H4661" s="390"/>
      <c r="I4661" s="390"/>
      <c r="J4661" s="390"/>
    </row>
    <row r="4662" spans="1:10" ht="15.75" customHeight="1">
      <c r="A4662" s="396"/>
      <c r="B4662" s="397"/>
      <c r="C4662" s="362"/>
      <c r="D4662" s="362"/>
      <c r="E4662" s="362"/>
      <c r="F4662" s="390"/>
      <c r="G4662" s="390"/>
      <c r="H4662" s="390"/>
      <c r="I4662" s="390"/>
      <c r="J4662" s="390"/>
    </row>
    <row r="4663" spans="1:10" ht="15.75" customHeight="1">
      <c r="A4663" s="396"/>
      <c r="B4663" s="397"/>
      <c r="C4663" s="362"/>
      <c r="D4663" s="362"/>
      <c r="E4663" s="362"/>
      <c r="F4663" s="390"/>
      <c r="G4663" s="390"/>
      <c r="H4663" s="390"/>
      <c r="I4663" s="390"/>
      <c r="J4663" s="390"/>
    </row>
    <row r="4664" spans="1:10" ht="15.75" customHeight="1">
      <c r="A4664" s="396"/>
      <c r="B4664" s="397"/>
      <c r="C4664" s="362"/>
      <c r="D4664" s="362"/>
      <c r="E4664" s="362"/>
      <c r="F4664" s="390"/>
      <c r="G4664" s="390"/>
      <c r="H4664" s="390"/>
      <c r="I4664" s="390"/>
      <c r="J4664" s="390"/>
    </row>
    <row r="4665" spans="1:10" ht="15.75" customHeight="1">
      <c r="A4665" s="396"/>
      <c r="B4665" s="397"/>
      <c r="C4665" s="362"/>
      <c r="D4665" s="362"/>
      <c r="E4665" s="362"/>
      <c r="F4665" s="390"/>
      <c r="G4665" s="390"/>
      <c r="H4665" s="390"/>
      <c r="I4665" s="390"/>
      <c r="J4665" s="390"/>
    </row>
    <row r="4666" spans="1:10" ht="15.75" customHeight="1">
      <c r="A4666" s="396"/>
      <c r="B4666" s="397"/>
      <c r="C4666" s="362"/>
      <c r="D4666" s="362"/>
      <c r="E4666" s="362"/>
      <c r="F4666" s="390"/>
      <c r="G4666" s="390"/>
      <c r="H4666" s="390"/>
      <c r="I4666" s="390"/>
      <c r="J4666" s="390"/>
    </row>
    <row r="4667" spans="1:10" ht="15.75" customHeight="1">
      <c r="A4667" s="396"/>
      <c r="B4667" s="397"/>
      <c r="C4667" s="362"/>
      <c r="D4667" s="362"/>
      <c r="E4667" s="362"/>
      <c r="F4667" s="390"/>
      <c r="G4667" s="390"/>
      <c r="H4667" s="390"/>
      <c r="I4667" s="390"/>
      <c r="J4667" s="390"/>
    </row>
    <row r="4668" spans="1:10" ht="15.75" customHeight="1">
      <c r="A4668" s="396"/>
      <c r="B4668" s="397"/>
      <c r="C4668" s="362"/>
      <c r="D4668" s="362"/>
      <c r="E4668" s="362"/>
      <c r="F4668" s="390"/>
      <c r="G4668" s="390"/>
      <c r="H4668" s="390"/>
      <c r="I4668" s="390"/>
      <c r="J4668" s="390"/>
    </row>
    <row r="4669" spans="1:10" ht="15.75" customHeight="1">
      <c r="A4669" s="396"/>
      <c r="B4669" s="397"/>
      <c r="C4669" s="362"/>
      <c r="D4669" s="362"/>
      <c r="E4669" s="362"/>
      <c r="F4669" s="390"/>
      <c r="G4669" s="390"/>
      <c r="H4669" s="390"/>
      <c r="I4669" s="390"/>
      <c r="J4669" s="390"/>
    </row>
    <row r="4670" spans="1:10" ht="15.75" customHeight="1">
      <c r="A4670" s="396"/>
      <c r="B4670" s="397"/>
      <c r="C4670" s="362"/>
      <c r="D4670" s="362"/>
      <c r="E4670" s="362"/>
      <c r="F4670" s="390"/>
      <c r="G4670" s="390"/>
      <c r="H4670" s="390"/>
      <c r="I4670" s="390"/>
      <c r="J4670" s="390"/>
    </row>
    <row r="4671" spans="1:10" ht="15.75" customHeight="1">
      <c r="A4671" s="396"/>
      <c r="B4671" s="397"/>
      <c r="C4671" s="362"/>
      <c r="D4671" s="362"/>
      <c r="E4671" s="362"/>
      <c r="F4671" s="390"/>
      <c r="G4671" s="390"/>
      <c r="H4671" s="390"/>
      <c r="I4671" s="390"/>
      <c r="J4671" s="390"/>
    </row>
    <row r="4672" spans="1:10" ht="15.75" customHeight="1">
      <c r="A4672" s="396"/>
      <c r="B4672" s="397"/>
      <c r="C4672" s="362"/>
      <c r="D4672" s="362"/>
      <c r="E4672" s="362"/>
      <c r="F4672" s="390"/>
      <c r="G4672" s="390"/>
      <c r="H4672" s="390"/>
      <c r="I4672" s="390"/>
      <c r="J4672" s="390"/>
    </row>
    <row r="4673" spans="1:10" ht="15.75" customHeight="1">
      <c r="A4673" s="396"/>
      <c r="B4673" s="397"/>
      <c r="C4673" s="362"/>
      <c r="D4673" s="362"/>
      <c r="E4673" s="362"/>
      <c r="F4673" s="390"/>
      <c r="G4673" s="390"/>
      <c r="H4673" s="390"/>
      <c r="I4673" s="390"/>
      <c r="J4673" s="390"/>
    </row>
    <row r="4674" spans="1:10" ht="15.75" customHeight="1">
      <c r="A4674" s="396"/>
      <c r="B4674" s="397"/>
      <c r="C4674" s="362"/>
      <c r="D4674" s="362"/>
      <c r="E4674" s="362"/>
      <c r="F4674" s="390"/>
      <c r="G4674" s="390"/>
      <c r="H4674" s="390"/>
      <c r="I4674" s="390"/>
      <c r="J4674" s="390"/>
    </row>
    <row r="4675" spans="1:10" ht="15.75" customHeight="1">
      <c r="A4675" s="396"/>
      <c r="B4675" s="397"/>
      <c r="C4675" s="362"/>
      <c r="D4675" s="362"/>
      <c r="E4675" s="362"/>
      <c r="F4675" s="390"/>
      <c r="G4675" s="390"/>
      <c r="H4675" s="390"/>
      <c r="I4675" s="390"/>
      <c r="J4675" s="390"/>
    </row>
    <row r="4676" spans="1:10" ht="15.75" customHeight="1">
      <c r="A4676" s="396"/>
      <c r="B4676" s="397"/>
      <c r="C4676" s="362"/>
      <c r="D4676" s="362"/>
      <c r="E4676" s="362"/>
      <c r="F4676" s="390"/>
      <c r="G4676" s="390"/>
      <c r="H4676" s="390"/>
      <c r="I4676" s="390"/>
      <c r="J4676" s="390"/>
    </row>
    <row r="4677" spans="1:10" ht="15.75" customHeight="1">
      <c r="A4677" s="396"/>
      <c r="B4677" s="397"/>
      <c r="C4677" s="362"/>
      <c r="D4677" s="362"/>
      <c r="E4677" s="362"/>
      <c r="F4677" s="390"/>
      <c r="G4677" s="390"/>
      <c r="H4677" s="390"/>
      <c r="I4677" s="390"/>
      <c r="J4677" s="390"/>
    </row>
    <row r="4678" spans="1:10" ht="15.75" customHeight="1">
      <c r="A4678" s="396"/>
      <c r="B4678" s="397"/>
      <c r="C4678" s="362"/>
      <c r="D4678" s="362"/>
      <c r="E4678" s="362"/>
      <c r="F4678" s="390"/>
      <c r="G4678" s="390"/>
      <c r="H4678" s="390"/>
      <c r="I4678" s="390"/>
      <c r="J4678" s="390"/>
    </row>
    <row r="4679" spans="1:10" ht="15.75" customHeight="1">
      <c r="A4679" s="396"/>
      <c r="B4679" s="397"/>
      <c r="C4679" s="362"/>
      <c r="D4679" s="362"/>
      <c r="E4679" s="362"/>
      <c r="F4679" s="390"/>
      <c r="G4679" s="390"/>
      <c r="H4679" s="390"/>
      <c r="I4679" s="390"/>
      <c r="J4679" s="390"/>
    </row>
    <row r="4680" spans="1:10" ht="15.75" customHeight="1">
      <c r="A4680" s="396"/>
      <c r="B4680" s="397"/>
      <c r="C4680" s="362"/>
      <c r="D4680" s="362"/>
      <c r="E4680" s="362"/>
      <c r="F4680" s="390"/>
      <c r="G4680" s="390"/>
      <c r="H4680" s="390"/>
      <c r="I4680" s="390"/>
      <c r="J4680" s="390"/>
    </row>
    <row r="4681" spans="1:10" ht="15.75" customHeight="1">
      <c r="A4681" s="396"/>
      <c r="B4681" s="397"/>
      <c r="C4681" s="362"/>
      <c r="D4681" s="362"/>
      <c r="E4681" s="362"/>
      <c r="F4681" s="390"/>
      <c r="G4681" s="390"/>
      <c r="H4681" s="390"/>
      <c r="I4681" s="390"/>
      <c r="J4681" s="390"/>
    </row>
    <row r="4682" spans="1:10" ht="15.75" customHeight="1">
      <c r="A4682" s="396"/>
      <c r="B4682" s="397"/>
      <c r="C4682" s="362"/>
      <c r="D4682" s="362"/>
      <c r="E4682" s="362"/>
      <c r="F4682" s="390"/>
      <c r="G4682" s="390"/>
      <c r="H4682" s="390"/>
      <c r="I4682" s="390"/>
      <c r="J4682" s="390"/>
    </row>
    <row r="4683" spans="1:10" ht="15.75" customHeight="1">
      <c r="A4683" s="396"/>
      <c r="B4683" s="397"/>
      <c r="C4683" s="362"/>
      <c r="D4683" s="362"/>
      <c r="E4683" s="362"/>
      <c r="F4683" s="390"/>
      <c r="G4683" s="390"/>
      <c r="H4683" s="390"/>
      <c r="I4683" s="390"/>
      <c r="J4683" s="390"/>
    </row>
    <row r="4684" spans="1:10" ht="15.75" customHeight="1">
      <c r="A4684" s="396"/>
      <c r="B4684" s="397"/>
      <c r="C4684" s="362"/>
      <c r="D4684" s="362"/>
      <c r="E4684" s="362"/>
      <c r="F4684" s="390"/>
      <c r="G4684" s="390"/>
      <c r="H4684" s="390"/>
      <c r="I4684" s="390"/>
      <c r="J4684" s="390"/>
    </row>
    <row r="4685" spans="1:10" ht="15.75" customHeight="1">
      <c r="A4685" s="396"/>
      <c r="B4685" s="397"/>
      <c r="C4685" s="362"/>
      <c r="D4685" s="362"/>
      <c r="E4685" s="362"/>
      <c r="F4685" s="390"/>
      <c r="G4685" s="390"/>
      <c r="H4685" s="390"/>
      <c r="I4685" s="390"/>
      <c r="J4685" s="390"/>
    </row>
    <row r="4686" spans="1:10" ht="15.75" customHeight="1">
      <c r="A4686" s="396"/>
      <c r="B4686" s="397"/>
      <c r="C4686" s="362"/>
      <c r="D4686" s="362"/>
      <c r="E4686" s="362"/>
      <c r="F4686" s="390"/>
      <c r="G4686" s="390"/>
      <c r="H4686" s="390"/>
      <c r="I4686" s="390"/>
      <c r="J4686" s="390"/>
    </row>
    <row r="4687" spans="1:10" ht="15.75" customHeight="1">
      <c r="A4687" s="396"/>
      <c r="B4687" s="397"/>
      <c r="C4687" s="362"/>
      <c r="D4687" s="362"/>
      <c r="E4687" s="362"/>
      <c r="F4687" s="390"/>
      <c r="G4687" s="390"/>
      <c r="H4687" s="390"/>
      <c r="I4687" s="390"/>
      <c r="J4687" s="390"/>
    </row>
    <row r="4688" spans="1:10" ht="15.75" customHeight="1">
      <c r="A4688" s="396"/>
      <c r="B4688" s="397"/>
      <c r="C4688" s="362"/>
      <c r="D4688" s="362"/>
      <c r="E4688" s="362"/>
      <c r="F4688" s="390"/>
      <c r="G4688" s="390"/>
      <c r="H4688" s="390"/>
      <c r="I4688" s="390"/>
      <c r="J4688" s="390"/>
    </row>
    <row r="4689" spans="1:10" ht="15.75" customHeight="1">
      <c r="A4689" s="396"/>
      <c r="B4689" s="397"/>
      <c r="C4689" s="362"/>
      <c r="D4689" s="362"/>
      <c r="E4689" s="362"/>
      <c r="F4689" s="390"/>
      <c r="G4689" s="390"/>
      <c r="H4689" s="390"/>
      <c r="I4689" s="390"/>
      <c r="J4689" s="390"/>
    </row>
    <row r="4690" spans="1:10" ht="15.75" customHeight="1">
      <c r="A4690" s="396"/>
      <c r="B4690" s="397"/>
      <c r="C4690" s="362"/>
      <c r="D4690" s="362"/>
      <c r="E4690" s="362"/>
      <c r="F4690" s="390"/>
      <c r="G4690" s="390"/>
      <c r="H4690" s="390"/>
      <c r="I4690" s="390"/>
      <c r="J4690" s="390"/>
    </row>
    <row r="4691" spans="1:10" ht="15.75" customHeight="1">
      <c r="A4691" s="396"/>
      <c r="B4691" s="397"/>
      <c r="C4691" s="362"/>
      <c r="D4691" s="362"/>
      <c r="E4691" s="362"/>
      <c r="F4691" s="390"/>
      <c r="G4691" s="390"/>
      <c r="H4691" s="390"/>
      <c r="I4691" s="390"/>
      <c r="J4691" s="390"/>
    </row>
    <row r="4692" spans="1:10" ht="15.75" customHeight="1">
      <c r="A4692" s="396"/>
      <c r="B4692" s="397"/>
      <c r="C4692" s="362"/>
      <c r="D4692" s="362"/>
      <c r="E4692" s="362"/>
      <c r="F4692" s="390"/>
      <c r="G4692" s="390"/>
      <c r="H4692" s="390"/>
      <c r="I4692" s="390"/>
      <c r="J4692" s="390"/>
    </row>
    <row r="4693" spans="1:10" ht="15.75" customHeight="1">
      <c r="A4693" s="396"/>
      <c r="B4693" s="397"/>
      <c r="C4693" s="362"/>
      <c r="D4693" s="362"/>
      <c r="E4693" s="362"/>
      <c r="F4693" s="390"/>
      <c r="G4693" s="390"/>
      <c r="H4693" s="390"/>
      <c r="I4693" s="390"/>
      <c r="J4693" s="390"/>
    </row>
    <row r="4694" spans="1:10" ht="15.75" customHeight="1">
      <c r="A4694" s="396"/>
      <c r="B4694" s="397"/>
      <c r="C4694" s="362"/>
      <c r="D4694" s="362"/>
      <c r="E4694" s="362"/>
      <c r="F4694" s="390"/>
      <c r="G4694" s="390"/>
      <c r="H4694" s="390"/>
      <c r="I4694" s="390"/>
      <c r="J4694" s="390"/>
    </row>
    <row r="4695" spans="1:10" ht="15.75" customHeight="1">
      <c r="A4695" s="396"/>
      <c r="B4695" s="397"/>
      <c r="C4695" s="362"/>
      <c r="D4695" s="362"/>
      <c r="E4695" s="362"/>
      <c r="F4695" s="390"/>
      <c r="G4695" s="390"/>
      <c r="H4695" s="390"/>
      <c r="I4695" s="390"/>
      <c r="J4695" s="390"/>
    </row>
    <row r="4696" spans="1:10" ht="15.75" customHeight="1">
      <c r="A4696" s="396"/>
      <c r="B4696" s="397"/>
      <c r="C4696" s="362"/>
      <c r="D4696" s="362"/>
      <c r="E4696" s="362"/>
      <c r="F4696" s="390"/>
      <c r="G4696" s="390"/>
      <c r="H4696" s="390"/>
      <c r="I4696" s="390"/>
      <c r="J4696" s="390"/>
    </row>
    <row r="4697" spans="1:10" ht="15.75" customHeight="1">
      <c r="A4697" s="396"/>
      <c r="B4697" s="397"/>
      <c r="C4697" s="362"/>
      <c r="D4697" s="362"/>
      <c r="E4697" s="362"/>
      <c r="F4697" s="390"/>
      <c r="G4697" s="390"/>
      <c r="H4697" s="390"/>
      <c r="I4697" s="390"/>
      <c r="J4697" s="390"/>
    </row>
    <row r="4698" spans="1:10" ht="15.75" customHeight="1">
      <c r="A4698" s="396"/>
      <c r="B4698" s="397"/>
      <c r="C4698" s="362"/>
      <c r="D4698" s="362"/>
      <c r="E4698" s="362"/>
      <c r="F4698" s="390"/>
      <c r="G4698" s="390"/>
      <c r="H4698" s="390"/>
      <c r="I4698" s="390"/>
      <c r="J4698" s="390"/>
    </row>
    <row r="4699" spans="1:10" ht="15.75" customHeight="1">
      <c r="A4699" s="396"/>
      <c r="B4699" s="397"/>
      <c r="C4699" s="362"/>
      <c r="D4699" s="362"/>
      <c r="E4699" s="362"/>
      <c r="F4699" s="390"/>
      <c r="G4699" s="390"/>
      <c r="H4699" s="390"/>
      <c r="I4699" s="390"/>
      <c r="J4699" s="390"/>
    </row>
    <row r="4700" spans="1:10" ht="15.75" customHeight="1">
      <c r="A4700" s="396"/>
      <c r="B4700" s="397"/>
      <c r="C4700" s="362"/>
      <c r="D4700" s="362"/>
      <c r="E4700" s="362"/>
      <c r="F4700" s="390"/>
      <c r="G4700" s="390"/>
      <c r="H4700" s="390"/>
      <c r="I4700" s="390"/>
      <c r="J4700" s="390"/>
    </row>
    <row r="4701" spans="1:10" ht="15.75" customHeight="1">
      <c r="A4701" s="396"/>
      <c r="B4701" s="397"/>
      <c r="C4701" s="362"/>
      <c r="D4701" s="362"/>
      <c r="E4701" s="362"/>
      <c r="F4701" s="390"/>
      <c r="G4701" s="390"/>
      <c r="H4701" s="390"/>
      <c r="I4701" s="390"/>
      <c r="J4701" s="390"/>
    </row>
    <row r="4702" spans="1:10" ht="15.75" customHeight="1">
      <c r="A4702" s="396"/>
      <c r="B4702" s="397"/>
      <c r="C4702" s="362"/>
      <c r="D4702" s="362"/>
      <c r="E4702" s="362"/>
      <c r="F4702" s="390"/>
      <c r="G4702" s="390"/>
      <c r="H4702" s="390"/>
      <c r="I4702" s="390"/>
      <c r="J4702" s="390"/>
    </row>
    <row r="4703" spans="1:10" ht="15.75" customHeight="1">
      <c r="A4703" s="396"/>
      <c r="B4703" s="397"/>
      <c r="C4703" s="362"/>
      <c r="D4703" s="362"/>
      <c r="E4703" s="362"/>
      <c r="F4703" s="390"/>
      <c r="G4703" s="390"/>
      <c r="H4703" s="390"/>
      <c r="I4703" s="390"/>
      <c r="J4703" s="390"/>
    </row>
    <row r="4704" spans="1:10" ht="15.75" customHeight="1">
      <c r="A4704" s="396"/>
      <c r="B4704" s="397"/>
      <c r="C4704" s="362"/>
      <c r="D4704" s="362"/>
      <c r="E4704" s="362"/>
      <c r="F4704" s="390"/>
      <c r="G4704" s="390"/>
      <c r="H4704" s="390"/>
      <c r="I4704" s="390"/>
      <c r="J4704" s="390"/>
    </row>
    <row r="4705" spans="1:10" ht="15.75" customHeight="1">
      <c r="A4705" s="396"/>
      <c r="B4705" s="397"/>
      <c r="C4705" s="362"/>
      <c r="D4705" s="362"/>
      <c r="E4705" s="362"/>
      <c r="F4705" s="390"/>
      <c r="G4705" s="390"/>
      <c r="H4705" s="390"/>
      <c r="I4705" s="390"/>
      <c r="J4705" s="390"/>
    </row>
    <row r="4706" spans="1:10" ht="15.75" customHeight="1">
      <c r="A4706" s="396"/>
      <c r="B4706" s="397"/>
      <c r="C4706" s="362"/>
      <c r="D4706" s="362"/>
      <c r="E4706" s="362"/>
      <c r="F4706" s="390"/>
      <c r="G4706" s="390"/>
      <c r="H4706" s="390"/>
      <c r="I4706" s="390"/>
      <c r="J4706" s="390"/>
    </row>
    <row r="4707" spans="1:10" ht="15.75" customHeight="1">
      <c r="A4707" s="396"/>
      <c r="B4707" s="397"/>
      <c r="C4707" s="362"/>
      <c r="D4707" s="362"/>
      <c r="E4707" s="362"/>
      <c r="F4707" s="390"/>
      <c r="G4707" s="390"/>
      <c r="H4707" s="390"/>
      <c r="I4707" s="390"/>
      <c r="J4707" s="390"/>
    </row>
    <row r="4708" spans="1:10" ht="15.75" customHeight="1">
      <c r="A4708" s="396"/>
      <c r="B4708" s="397"/>
      <c r="C4708" s="362"/>
      <c r="D4708" s="362"/>
      <c r="E4708" s="362"/>
      <c r="F4708" s="390"/>
      <c r="G4708" s="390"/>
      <c r="H4708" s="390"/>
      <c r="I4708" s="390"/>
      <c r="J4708" s="390"/>
    </row>
    <row r="4709" spans="1:10" ht="15.75" customHeight="1">
      <c r="A4709" s="396"/>
      <c r="B4709" s="397"/>
      <c r="C4709" s="362"/>
      <c r="D4709" s="362"/>
      <c r="E4709" s="362"/>
      <c r="F4709" s="390"/>
      <c r="G4709" s="390"/>
      <c r="H4709" s="390"/>
      <c r="I4709" s="390"/>
      <c r="J4709" s="390"/>
    </row>
    <row r="4710" spans="1:10" ht="15.75" customHeight="1">
      <c r="A4710" s="396"/>
      <c r="B4710" s="397"/>
      <c r="C4710" s="362"/>
      <c r="D4710" s="362"/>
      <c r="E4710" s="362"/>
      <c r="F4710" s="390"/>
      <c r="G4710" s="390"/>
      <c r="H4710" s="390"/>
      <c r="I4710" s="390"/>
      <c r="J4710" s="390"/>
    </row>
    <row r="4711" spans="1:10" ht="15.75" customHeight="1">
      <c r="A4711" s="396"/>
      <c r="B4711" s="397"/>
      <c r="C4711" s="362"/>
      <c r="D4711" s="362"/>
      <c r="E4711" s="362"/>
      <c r="F4711" s="390"/>
      <c r="G4711" s="390"/>
      <c r="H4711" s="390"/>
      <c r="I4711" s="390"/>
      <c r="J4711" s="390"/>
    </row>
    <row r="4712" spans="1:10" ht="15.75" customHeight="1">
      <c r="A4712" s="396"/>
      <c r="B4712" s="397"/>
      <c r="C4712" s="362"/>
      <c r="D4712" s="362"/>
      <c r="E4712" s="362"/>
      <c r="F4712" s="390"/>
      <c r="G4712" s="390"/>
      <c r="H4712" s="390"/>
      <c r="I4712" s="390"/>
      <c r="J4712" s="390"/>
    </row>
    <row r="4713" spans="1:10" ht="15.75" customHeight="1">
      <c r="A4713" s="396"/>
      <c r="B4713" s="397"/>
      <c r="C4713" s="362"/>
      <c r="D4713" s="362"/>
      <c r="E4713" s="362"/>
      <c r="F4713" s="390"/>
      <c r="G4713" s="390"/>
      <c r="H4713" s="390"/>
      <c r="I4713" s="390"/>
      <c r="J4713" s="390"/>
    </row>
    <row r="4714" spans="1:10" ht="15.75" customHeight="1">
      <c r="A4714" s="396"/>
      <c r="B4714" s="397"/>
      <c r="C4714" s="362"/>
      <c r="D4714" s="362"/>
      <c r="E4714" s="362"/>
      <c r="F4714" s="390"/>
      <c r="G4714" s="390"/>
      <c r="H4714" s="390"/>
      <c r="I4714" s="390"/>
      <c r="J4714" s="390"/>
    </row>
    <row r="4715" spans="1:10" ht="15.75" customHeight="1">
      <c r="A4715" s="396"/>
      <c r="B4715" s="397"/>
      <c r="C4715" s="362"/>
      <c r="D4715" s="362"/>
      <c r="E4715" s="362"/>
      <c r="F4715" s="390"/>
      <c r="G4715" s="390"/>
      <c r="H4715" s="390"/>
      <c r="I4715" s="390"/>
      <c r="J4715" s="390"/>
    </row>
    <row r="4716" spans="1:10" ht="15.75" customHeight="1">
      <c r="A4716" s="396"/>
      <c r="B4716" s="397"/>
      <c r="C4716" s="362"/>
      <c r="D4716" s="362"/>
      <c r="E4716" s="362"/>
      <c r="F4716" s="390"/>
      <c r="G4716" s="390"/>
      <c r="H4716" s="390"/>
      <c r="I4716" s="390"/>
      <c r="J4716" s="390"/>
    </row>
    <row r="4717" spans="1:10" ht="15.75" customHeight="1">
      <c r="A4717" s="396"/>
      <c r="B4717" s="397"/>
      <c r="C4717" s="362"/>
      <c r="D4717" s="362"/>
      <c r="E4717" s="362"/>
      <c r="F4717" s="390"/>
      <c r="G4717" s="390"/>
      <c r="H4717" s="390"/>
      <c r="I4717" s="390"/>
      <c r="J4717" s="390"/>
    </row>
    <row r="4718" spans="1:10" ht="15.75" customHeight="1">
      <c r="A4718" s="396"/>
      <c r="B4718" s="397"/>
      <c r="C4718" s="362"/>
      <c r="D4718" s="362"/>
      <c r="E4718" s="362"/>
      <c r="F4718" s="390"/>
      <c r="G4718" s="390"/>
      <c r="H4718" s="390"/>
      <c r="I4718" s="390"/>
      <c r="J4718" s="390"/>
    </row>
    <row r="4719" spans="1:10" ht="15.75" customHeight="1">
      <c r="A4719" s="396"/>
      <c r="B4719" s="397"/>
      <c r="C4719" s="362"/>
      <c r="D4719" s="362"/>
      <c r="E4719" s="362"/>
      <c r="F4719" s="390"/>
      <c r="G4719" s="390"/>
      <c r="H4719" s="390"/>
      <c r="I4719" s="390"/>
      <c r="J4719" s="390"/>
    </row>
    <row r="4720" spans="1:10" ht="15.75" customHeight="1">
      <c r="A4720" s="396"/>
      <c r="B4720" s="397"/>
      <c r="C4720" s="362"/>
      <c r="D4720" s="362"/>
      <c r="E4720" s="362"/>
      <c r="F4720" s="390"/>
      <c r="G4720" s="390"/>
      <c r="H4720" s="390"/>
      <c r="I4720" s="390"/>
      <c r="J4720" s="390"/>
    </row>
    <row r="4721" spans="1:10" ht="15.75" customHeight="1">
      <c r="A4721" s="396"/>
      <c r="B4721" s="397"/>
      <c r="C4721" s="362"/>
      <c r="D4721" s="362"/>
      <c r="E4721" s="362"/>
      <c r="F4721" s="390"/>
      <c r="G4721" s="390"/>
      <c r="H4721" s="390"/>
      <c r="I4721" s="390"/>
      <c r="J4721" s="390"/>
    </row>
    <row r="4722" spans="1:10" ht="15.75" customHeight="1">
      <c r="A4722" s="396"/>
      <c r="B4722" s="397"/>
      <c r="C4722" s="362"/>
      <c r="D4722" s="362"/>
      <c r="E4722" s="362"/>
      <c r="F4722" s="390"/>
      <c r="G4722" s="390"/>
      <c r="H4722" s="390"/>
      <c r="I4722" s="390"/>
      <c r="J4722" s="390"/>
    </row>
    <row r="4723" spans="1:10" ht="15.75" customHeight="1">
      <c r="A4723" s="396"/>
      <c r="B4723" s="397"/>
      <c r="C4723" s="362"/>
      <c r="D4723" s="362"/>
      <c r="E4723" s="362"/>
      <c r="F4723" s="390"/>
      <c r="G4723" s="390"/>
      <c r="H4723" s="390"/>
      <c r="I4723" s="390"/>
      <c r="J4723" s="390"/>
    </row>
    <row r="4724" spans="1:10" ht="15.75" customHeight="1">
      <c r="A4724" s="396"/>
      <c r="B4724" s="397"/>
      <c r="C4724" s="362"/>
      <c r="D4724" s="362"/>
      <c r="E4724" s="362"/>
      <c r="F4724" s="390"/>
      <c r="G4724" s="390"/>
      <c r="H4724" s="390"/>
      <c r="I4724" s="390"/>
      <c r="J4724" s="390"/>
    </row>
    <row r="4725" spans="1:10" ht="15.75" customHeight="1">
      <c r="A4725" s="396"/>
      <c r="B4725" s="397"/>
      <c r="C4725" s="362"/>
      <c r="D4725" s="362"/>
      <c r="E4725" s="362"/>
      <c r="F4725" s="390"/>
      <c r="G4725" s="390"/>
      <c r="H4725" s="390"/>
      <c r="I4725" s="390"/>
      <c r="J4725" s="390"/>
    </row>
    <row r="4726" spans="1:10" ht="15.75" customHeight="1">
      <c r="A4726" s="396"/>
      <c r="B4726" s="397"/>
      <c r="C4726" s="362"/>
      <c r="D4726" s="362"/>
      <c r="E4726" s="362"/>
      <c r="F4726" s="390"/>
      <c r="G4726" s="390"/>
      <c r="H4726" s="390"/>
      <c r="I4726" s="390"/>
      <c r="J4726" s="390"/>
    </row>
    <row r="4727" spans="1:10" ht="15.75" customHeight="1">
      <c r="A4727" s="396"/>
      <c r="B4727" s="397"/>
      <c r="C4727" s="362"/>
      <c r="D4727" s="362"/>
      <c r="E4727" s="362"/>
      <c r="F4727" s="390"/>
      <c r="G4727" s="390"/>
      <c r="H4727" s="390"/>
      <c r="I4727" s="390"/>
      <c r="J4727" s="390"/>
    </row>
    <row r="4728" spans="1:10" ht="15.75" customHeight="1">
      <c r="A4728" s="396"/>
      <c r="B4728" s="397"/>
      <c r="C4728" s="362"/>
      <c r="D4728" s="362"/>
      <c r="E4728" s="362"/>
      <c r="F4728" s="390"/>
      <c r="G4728" s="390"/>
      <c r="H4728" s="390"/>
      <c r="I4728" s="390"/>
      <c r="J4728" s="390"/>
    </row>
    <row r="4729" spans="1:10" ht="15.75" customHeight="1">
      <c r="A4729" s="396"/>
      <c r="B4729" s="397"/>
      <c r="C4729" s="362"/>
      <c r="D4729" s="362"/>
      <c r="E4729" s="362"/>
      <c r="F4729" s="390"/>
      <c r="G4729" s="390"/>
      <c r="H4729" s="390"/>
      <c r="I4729" s="390"/>
      <c r="J4729" s="390"/>
    </row>
    <row r="4730" spans="1:10" ht="15.75" customHeight="1">
      <c r="A4730" s="396"/>
      <c r="B4730" s="397"/>
      <c r="C4730" s="362"/>
      <c r="D4730" s="362"/>
      <c r="E4730" s="362"/>
      <c r="F4730" s="390"/>
      <c r="G4730" s="390"/>
      <c r="H4730" s="390"/>
      <c r="I4730" s="390"/>
      <c r="J4730" s="390"/>
    </row>
    <row r="4731" spans="1:10" ht="15.75" customHeight="1">
      <c r="A4731" s="396"/>
      <c r="B4731" s="397"/>
      <c r="C4731" s="362"/>
      <c r="D4731" s="362"/>
      <c r="E4731" s="362"/>
      <c r="F4731" s="390"/>
      <c r="G4731" s="390"/>
      <c r="H4731" s="390"/>
      <c r="I4731" s="390"/>
      <c r="J4731" s="390"/>
    </row>
    <row r="4732" spans="1:10" ht="15.75" customHeight="1">
      <c r="A4732" s="396"/>
      <c r="B4732" s="397"/>
      <c r="C4732" s="362"/>
      <c r="D4732" s="362"/>
      <c r="E4732" s="362"/>
      <c r="F4732" s="390"/>
      <c r="G4732" s="390"/>
      <c r="H4732" s="390"/>
      <c r="I4732" s="390"/>
      <c r="J4732" s="390"/>
    </row>
    <row r="4733" spans="1:10" ht="15.75" customHeight="1">
      <c r="A4733" s="396"/>
      <c r="B4733" s="397"/>
      <c r="C4733" s="362"/>
      <c r="D4733" s="362"/>
      <c r="E4733" s="362"/>
      <c r="F4733" s="390"/>
      <c r="G4733" s="390"/>
      <c r="H4733" s="390"/>
      <c r="I4733" s="390"/>
      <c r="J4733" s="390"/>
    </row>
    <row r="4734" spans="1:10" ht="15.75" customHeight="1">
      <c r="A4734" s="396"/>
      <c r="B4734" s="397"/>
      <c r="C4734" s="362"/>
      <c r="D4734" s="362"/>
      <c r="E4734" s="362"/>
      <c r="F4734" s="390"/>
      <c r="G4734" s="390"/>
      <c r="H4734" s="390"/>
      <c r="I4734" s="390"/>
      <c r="J4734" s="390"/>
    </row>
    <row r="4735" spans="1:10" ht="15.75" customHeight="1">
      <c r="A4735" s="396"/>
      <c r="B4735" s="397"/>
      <c r="C4735" s="362"/>
      <c r="D4735" s="362"/>
      <c r="E4735" s="362"/>
      <c r="F4735" s="390"/>
      <c r="G4735" s="390"/>
      <c r="H4735" s="390"/>
      <c r="I4735" s="390"/>
      <c r="J4735" s="390"/>
    </row>
    <row r="4736" spans="1:10" ht="15.75" customHeight="1">
      <c r="A4736" s="396"/>
      <c r="B4736" s="397"/>
      <c r="C4736" s="362"/>
      <c r="D4736" s="362"/>
      <c r="E4736" s="362"/>
      <c r="F4736" s="390"/>
      <c r="G4736" s="390"/>
      <c r="H4736" s="390"/>
      <c r="I4736" s="390"/>
      <c r="J4736" s="390"/>
    </row>
    <row r="4737" spans="1:10" ht="15.75" customHeight="1">
      <c r="A4737" s="396"/>
      <c r="B4737" s="397"/>
      <c r="C4737" s="362"/>
      <c r="D4737" s="362"/>
      <c r="E4737" s="362"/>
      <c r="F4737" s="390"/>
      <c r="G4737" s="390"/>
      <c r="H4737" s="390"/>
      <c r="I4737" s="390"/>
      <c r="J4737" s="390"/>
    </row>
    <row r="4738" spans="1:10" ht="15.75" customHeight="1">
      <c r="A4738" s="396"/>
      <c r="B4738" s="397"/>
      <c r="C4738" s="362"/>
      <c r="D4738" s="362"/>
      <c r="E4738" s="362"/>
      <c r="F4738" s="390"/>
      <c r="G4738" s="390"/>
      <c r="H4738" s="390"/>
      <c r="I4738" s="390"/>
      <c r="J4738" s="390"/>
    </row>
    <row r="4739" spans="1:10" ht="15.75" customHeight="1">
      <c r="A4739" s="396"/>
      <c r="B4739" s="397"/>
      <c r="C4739" s="362"/>
      <c r="D4739" s="362"/>
      <c r="E4739" s="362"/>
      <c r="F4739" s="390"/>
      <c r="G4739" s="390"/>
      <c r="H4739" s="390"/>
      <c r="I4739" s="390"/>
      <c r="J4739" s="390"/>
    </row>
    <row r="4740" spans="1:10" ht="15.75" customHeight="1">
      <c r="A4740" s="396"/>
      <c r="B4740" s="397"/>
      <c r="C4740" s="362"/>
      <c r="D4740" s="362"/>
      <c r="E4740" s="362"/>
      <c r="F4740" s="390"/>
      <c r="G4740" s="390"/>
      <c r="H4740" s="390"/>
      <c r="I4740" s="390"/>
      <c r="J4740" s="390"/>
    </row>
    <row r="4741" spans="1:10" ht="15.75" customHeight="1">
      <c r="A4741" s="396"/>
      <c r="B4741" s="397"/>
      <c r="C4741" s="362"/>
      <c r="D4741" s="362"/>
      <c r="E4741" s="362"/>
      <c r="F4741" s="390"/>
      <c r="G4741" s="390"/>
      <c r="H4741" s="390"/>
      <c r="I4741" s="390"/>
      <c r="J4741" s="390"/>
    </row>
    <row r="4742" spans="1:10" ht="15.75" customHeight="1">
      <c r="A4742" s="396"/>
      <c r="B4742" s="397"/>
      <c r="C4742" s="362"/>
      <c r="D4742" s="362"/>
      <c r="E4742" s="362"/>
      <c r="F4742" s="390"/>
      <c r="G4742" s="390"/>
      <c r="H4742" s="390"/>
      <c r="I4742" s="390"/>
      <c r="J4742" s="390"/>
    </row>
    <row r="4743" spans="1:10" ht="15.75" customHeight="1">
      <c r="A4743" s="396"/>
      <c r="B4743" s="397"/>
      <c r="C4743" s="362"/>
      <c r="D4743" s="362"/>
      <c r="E4743" s="362"/>
      <c r="F4743" s="390"/>
      <c r="G4743" s="390"/>
      <c r="H4743" s="390"/>
      <c r="I4743" s="390"/>
      <c r="J4743" s="390"/>
    </row>
    <row r="4744" spans="1:10" ht="15.75" customHeight="1">
      <c r="A4744" s="396"/>
      <c r="B4744" s="397"/>
      <c r="C4744" s="362"/>
      <c r="D4744" s="362"/>
      <c r="E4744" s="362"/>
      <c r="F4744" s="390"/>
      <c r="G4744" s="390"/>
      <c r="H4744" s="390"/>
      <c r="I4744" s="390"/>
      <c r="J4744" s="390"/>
    </row>
    <row r="4745" spans="1:10" ht="15.75" customHeight="1">
      <c r="A4745" s="396"/>
      <c r="B4745" s="397"/>
      <c r="C4745" s="362"/>
      <c r="D4745" s="362"/>
      <c r="E4745" s="362"/>
      <c r="F4745" s="390"/>
      <c r="G4745" s="390"/>
      <c r="H4745" s="390"/>
      <c r="I4745" s="390"/>
      <c r="J4745" s="390"/>
    </row>
    <row r="4746" spans="1:10" ht="15.75" customHeight="1">
      <c r="A4746" s="396"/>
      <c r="B4746" s="397"/>
      <c r="C4746" s="362"/>
      <c r="D4746" s="362"/>
      <c r="E4746" s="362"/>
      <c r="F4746" s="390"/>
      <c r="G4746" s="390"/>
      <c r="H4746" s="390"/>
      <c r="I4746" s="390"/>
      <c r="J4746" s="390"/>
    </row>
    <row r="4747" spans="1:10" ht="15.75" customHeight="1">
      <c r="A4747" s="396"/>
      <c r="B4747" s="397"/>
      <c r="C4747" s="362"/>
      <c r="D4747" s="362"/>
      <c r="E4747" s="362"/>
      <c r="F4747" s="390"/>
      <c r="G4747" s="390"/>
      <c r="H4747" s="390"/>
      <c r="I4747" s="390"/>
      <c r="J4747" s="390"/>
    </row>
    <row r="4748" spans="1:10" ht="15.75" customHeight="1">
      <c r="A4748" s="396"/>
      <c r="B4748" s="397"/>
      <c r="C4748" s="362"/>
      <c r="D4748" s="362"/>
      <c r="E4748" s="362"/>
      <c r="F4748" s="390"/>
      <c r="G4748" s="390"/>
      <c r="H4748" s="390"/>
      <c r="I4748" s="390"/>
      <c r="J4748" s="390"/>
    </row>
    <row r="4749" spans="1:10" ht="15.75" customHeight="1">
      <c r="A4749" s="396"/>
      <c r="B4749" s="397"/>
      <c r="C4749" s="362"/>
      <c r="D4749" s="362"/>
      <c r="E4749" s="362"/>
      <c r="F4749" s="390"/>
      <c r="G4749" s="390"/>
      <c r="H4749" s="390"/>
      <c r="I4749" s="390"/>
      <c r="J4749" s="390"/>
    </row>
    <row r="4750" spans="1:10" ht="15.75" customHeight="1">
      <c r="A4750" s="396"/>
      <c r="B4750" s="397"/>
      <c r="C4750" s="362"/>
      <c r="D4750" s="362"/>
      <c r="E4750" s="362"/>
      <c r="F4750" s="390"/>
      <c r="G4750" s="390"/>
      <c r="H4750" s="390"/>
      <c r="I4750" s="390"/>
      <c r="J4750" s="390"/>
    </row>
    <row r="4751" spans="1:10" ht="15.75" customHeight="1">
      <c r="A4751" s="396"/>
      <c r="B4751" s="397"/>
      <c r="C4751" s="362"/>
      <c r="D4751" s="362"/>
      <c r="E4751" s="362"/>
      <c r="F4751" s="390"/>
      <c r="G4751" s="390"/>
      <c r="H4751" s="390"/>
      <c r="I4751" s="390"/>
      <c r="J4751" s="390"/>
    </row>
    <row r="4752" spans="1:10" ht="15.75" customHeight="1">
      <c r="A4752" s="396"/>
      <c r="B4752" s="397"/>
      <c r="C4752" s="362"/>
      <c r="D4752" s="362"/>
      <c r="E4752" s="362"/>
      <c r="F4752" s="390"/>
      <c r="G4752" s="390"/>
      <c r="H4752" s="390"/>
      <c r="I4752" s="390"/>
      <c r="J4752" s="390"/>
    </row>
    <row r="4753" spans="1:10" ht="15.75" customHeight="1">
      <c r="A4753" s="396"/>
      <c r="B4753" s="397"/>
      <c r="C4753" s="362"/>
      <c r="D4753" s="362"/>
      <c r="E4753" s="362"/>
      <c r="F4753" s="390"/>
      <c r="G4753" s="390"/>
      <c r="H4753" s="390"/>
      <c r="I4753" s="390"/>
      <c r="J4753" s="390"/>
    </row>
    <row r="4754" spans="1:10" ht="15.75" customHeight="1">
      <c r="A4754" s="396"/>
      <c r="B4754" s="397"/>
      <c r="C4754" s="362"/>
      <c r="D4754" s="362"/>
      <c r="E4754" s="362"/>
      <c r="F4754" s="390"/>
      <c r="G4754" s="390"/>
      <c r="H4754" s="390"/>
      <c r="I4754" s="390"/>
      <c r="J4754" s="390"/>
    </row>
    <row r="4755" spans="1:10" ht="15.75" customHeight="1">
      <c r="A4755" s="396"/>
      <c r="B4755" s="397"/>
      <c r="C4755" s="362"/>
      <c r="D4755" s="362"/>
      <c r="E4755" s="362"/>
      <c r="F4755" s="390"/>
      <c r="G4755" s="390"/>
      <c r="H4755" s="390"/>
      <c r="I4755" s="390"/>
      <c r="J4755" s="390"/>
    </row>
    <row r="4756" spans="1:10" ht="15.75" customHeight="1">
      <c r="A4756" s="396"/>
      <c r="B4756" s="397"/>
      <c r="C4756" s="362"/>
      <c r="D4756" s="362"/>
      <c r="E4756" s="362"/>
      <c r="F4756" s="390"/>
      <c r="G4756" s="390"/>
      <c r="H4756" s="390"/>
      <c r="I4756" s="390"/>
      <c r="J4756" s="390"/>
    </row>
    <row r="4757" spans="1:10" ht="15.75" customHeight="1">
      <c r="A4757" s="396"/>
      <c r="B4757" s="397"/>
      <c r="C4757" s="362"/>
      <c r="D4757" s="362"/>
      <c r="E4757" s="362"/>
      <c r="F4757" s="390"/>
      <c r="G4757" s="390"/>
      <c r="H4757" s="390"/>
      <c r="I4757" s="390"/>
      <c r="J4757" s="390"/>
    </row>
    <row r="4758" spans="1:10" ht="15.75" customHeight="1">
      <c r="A4758" s="396"/>
      <c r="B4758" s="397"/>
      <c r="C4758" s="362"/>
      <c r="D4758" s="362"/>
      <c r="E4758" s="362"/>
      <c r="F4758" s="390"/>
      <c r="G4758" s="390"/>
      <c r="H4758" s="390"/>
      <c r="I4758" s="390"/>
      <c r="J4758" s="390"/>
    </row>
    <row r="4759" spans="1:10" ht="15.75" customHeight="1">
      <c r="A4759" s="396"/>
      <c r="B4759" s="397"/>
      <c r="C4759" s="362"/>
      <c r="D4759" s="362"/>
      <c r="E4759" s="362"/>
      <c r="F4759" s="390"/>
      <c r="G4759" s="390"/>
      <c r="H4759" s="390"/>
      <c r="I4759" s="390"/>
      <c r="J4759" s="390"/>
    </row>
    <row r="4760" spans="1:10" ht="15.75" customHeight="1">
      <c r="A4760" s="396"/>
      <c r="B4760" s="397"/>
      <c r="C4760" s="362"/>
      <c r="D4760" s="362"/>
      <c r="E4760" s="362"/>
      <c r="F4760" s="390"/>
      <c r="G4760" s="390"/>
      <c r="H4760" s="390"/>
      <c r="I4760" s="390"/>
      <c r="J4760" s="390"/>
    </row>
    <row r="4761" spans="1:10" ht="15.75" customHeight="1">
      <c r="A4761" s="396"/>
      <c r="B4761" s="397"/>
      <c r="C4761" s="362"/>
      <c r="D4761" s="362"/>
      <c r="E4761" s="362"/>
      <c r="F4761" s="390"/>
      <c r="G4761" s="390"/>
      <c r="H4761" s="390"/>
      <c r="I4761" s="390"/>
      <c r="J4761" s="390"/>
    </row>
    <row r="4762" spans="1:10" ht="15.75" customHeight="1">
      <c r="A4762" s="396"/>
      <c r="B4762" s="397"/>
      <c r="C4762" s="362"/>
      <c r="D4762" s="362"/>
      <c r="E4762" s="362"/>
      <c r="F4762" s="390"/>
      <c r="G4762" s="390"/>
      <c r="H4762" s="390"/>
      <c r="I4762" s="390"/>
      <c r="J4762" s="390"/>
    </row>
    <row r="4763" spans="1:10" ht="15.75" customHeight="1">
      <c r="A4763" s="396"/>
      <c r="B4763" s="397"/>
      <c r="C4763" s="362"/>
      <c r="D4763" s="362"/>
      <c r="E4763" s="362"/>
      <c r="F4763" s="390"/>
      <c r="G4763" s="390"/>
      <c r="H4763" s="390"/>
      <c r="I4763" s="390"/>
      <c r="J4763" s="390"/>
    </row>
    <row r="4764" spans="1:10" ht="15.75" customHeight="1">
      <c r="A4764" s="396"/>
      <c r="B4764" s="397"/>
      <c r="C4764" s="362"/>
      <c r="D4764" s="362"/>
      <c r="E4764" s="362"/>
      <c r="F4764" s="390"/>
      <c r="G4764" s="390"/>
      <c r="H4764" s="390"/>
      <c r="I4764" s="390"/>
      <c r="J4764" s="390"/>
    </row>
    <row r="4765" spans="1:10" ht="15.75" customHeight="1">
      <c r="A4765" s="396"/>
      <c r="B4765" s="397"/>
      <c r="C4765" s="362"/>
      <c r="D4765" s="362"/>
      <c r="E4765" s="362"/>
      <c r="F4765" s="390"/>
      <c r="G4765" s="390"/>
      <c r="H4765" s="390"/>
      <c r="I4765" s="390"/>
      <c r="J4765" s="390"/>
    </row>
    <row r="4766" spans="1:10" ht="15.75" customHeight="1">
      <c r="A4766" s="396"/>
      <c r="B4766" s="397"/>
      <c r="C4766" s="362"/>
      <c r="D4766" s="362"/>
      <c r="E4766" s="362"/>
      <c r="F4766" s="390"/>
      <c r="G4766" s="390"/>
      <c r="H4766" s="390"/>
      <c r="I4766" s="390"/>
      <c r="J4766" s="390"/>
    </row>
    <row r="4767" spans="1:10" ht="15.75" customHeight="1">
      <c r="A4767" s="396"/>
      <c r="B4767" s="397"/>
      <c r="C4767" s="362"/>
      <c r="D4767" s="362"/>
      <c r="E4767" s="362"/>
      <c r="F4767" s="390"/>
      <c r="G4767" s="390"/>
      <c r="H4767" s="390"/>
      <c r="I4767" s="390"/>
      <c r="J4767" s="390"/>
    </row>
    <row r="4768" spans="1:10" ht="15.75" customHeight="1">
      <c r="A4768" s="396"/>
      <c r="B4768" s="397"/>
      <c r="C4768" s="362"/>
      <c r="D4768" s="362"/>
      <c r="E4768" s="362"/>
      <c r="F4768" s="390"/>
      <c r="G4768" s="390"/>
      <c r="H4768" s="390"/>
      <c r="I4768" s="390"/>
      <c r="J4768" s="390"/>
    </row>
    <row r="4769" spans="1:10" ht="15.75" customHeight="1">
      <c r="A4769" s="396"/>
      <c r="B4769" s="397"/>
      <c r="C4769" s="362"/>
      <c r="D4769" s="362"/>
      <c r="E4769" s="362"/>
      <c r="F4769" s="390"/>
      <c r="G4769" s="390"/>
      <c r="H4769" s="390"/>
      <c r="I4769" s="390"/>
      <c r="J4769" s="390"/>
    </row>
    <row r="4770" spans="1:10" ht="15.75" customHeight="1">
      <c r="A4770" s="396"/>
      <c r="B4770" s="397"/>
      <c r="C4770" s="362"/>
      <c r="D4770" s="362"/>
      <c r="E4770" s="362"/>
      <c r="F4770" s="390"/>
      <c r="G4770" s="390"/>
      <c r="H4770" s="390"/>
      <c r="I4770" s="390"/>
      <c r="J4770" s="390"/>
    </row>
    <row r="4771" spans="1:10" ht="15.75" customHeight="1">
      <c r="A4771" s="396"/>
      <c r="B4771" s="397"/>
      <c r="C4771" s="362"/>
      <c r="D4771" s="362"/>
      <c r="E4771" s="362"/>
      <c r="F4771" s="390"/>
      <c r="G4771" s="390"/>
      <c r="H4771" s="390"/>
      <c r="I4771" s="390"/>
      <c r="J4771" s="390"/>
    </row>
    <row r="4772" spans="1:10" ht="15.75" customHeight="1">
      <c r="A4772" s="396"/>
      <c r="B4772" s="397"/>
      <c r="C4772" s="362"/>
      <c r="D4772" s="362"/>
      <c r="E4772" s="362"/>
      <c r="F4772" s="390"/>
      <c r="G4772" s="390"/>
      <c r="H4772" s="390"/>
      <c r="I4772" s="390"/>
      <c r="J4772" s="390"/>
    </row>
    <row r="4773" spans="1:10" ht="15.75" customHeight="1">
      <c r="A4773" s="396"/>
      <c r="B4773" s="397"/>
      <c r="C4773" s="362"/>
      <c r="D4773" s="362"/>
      <c r="E4773" s="362"/>
      <c r="F4773" s="390"/>
      <c r="G4773" s="390"/>
      <c r="H4773" s="390"/>
      <c r="I4773" s="390"/>
      <c r="J4773" s="390"/>
    </row>
    <row r="4774" spans="1:10" ht="15.75" customHeight="1">
      <c r="A4774" s="396"/>
      <c r="B4774" s="397"/>
      <c r="C4774" s="362"/>
      <c r="D4774" s="362"/>
      <c r="E4774" s="362"/>
      <c r="F4774" s="390"/>
      <c r="G4774" s="390"/>
      <c r="H4774" s="390"/>
      <c r="I4774" s="390"/>
      <c r="J4774" s="390"/>
    </row>
    <row r="4775" spans="1:10" ht="15.75" customHeight="1">
      <c r="A4775" s="396"/>
      <c r="B4775" s="397"/>
      <c r="C4775" s="362"/>
      <c r="D4775" s="362"/>
      <c r="E4775" s="362"/>
      <c r="F4775" s="390"/>
      <c r="G4775" s="390"/>
      <c r="H4775" s="390"/>
      <c r="I4775" s="390"/>
      <c r="J4775" s="390"/>
    </row>
    <row r="4776" spans="1:10" ht="15.75" customHeight="1">
      <c r="A4776" s="396"/>
      <c r="B4776" s="397"/>
      <c r="C4776" s="362"/>
      <c r="D4776" s="362"/>
      <c r="E4776" s="362"/>
      <c r="F4776" s="390"/>
      <c r="G4776" s="390"/>
      <c r="H4776" s="390"/>
      <c r="I4776" s="390"/>
      <c r="J4776" s="390"/>
    </row>
    <row r="4777" spans="1:10" ht="15.75" customHeight="1">
      <c r="A4777" s="396"/>
      <c r="B4777" s="397"/>
      <c r="C4777" s="362"/>
      <c r="D4777" s="362"/>
      <c r="E4777" s="362"/>
      <c r="F4777" s="390"/>
      <c r="G4777" s="390"/>
      <c r="H4777" s="390"/>
      <c r="I4777" s="390"/>
      <c r="J4777" s="390"/>
    </row>
    <row r="4778" spans="1:10" ht="15.75" customHeight="1">
      <c r="A4778" s="396"/>
      <c r="B4778" s="397"/>
      <c r="C4778" s="362"/>
      <c r="D4778" s="362"/>
      <c r="E4778" s="362"/>
      <c r="F4778" s="390"/>
      <c r="G4778" s="390"/>
      <c r="H4778" s="390"/>
      <c r="I4778" s="390"/>
      <c r="J4778" s="390"/>
    </row>
    <row r="4779" spans="1:10" ht="15.75" customHeight="1">
      <c r="A4779" s="396"/>
      <c r="B4779" s="397"/>
      <c r="C4779" s="362"/>
      <c r="D4779" s="362"/>
      <c r="E4779" s="362"/>
      <c r="F4779" s="390"/>
      <c r="G4779" s="390"/>
      <c r="H4779" s="390"/>
      <c r="I4779" s="390"/>
      <c r="J4779" s="390"/>
    </row>
    <row r="4780" spans="1:10" ht="15.75" customHeight="1">
      <c r="A4780" s="396"/>
      <c r="B4780" s="397"/>
      <c r="C4780" s="362"/>
      <c r="D4780" s="362"/>
      <c r="E4780" s="362"/>
      <c r="F4780" s="390"/>
      <c r="G4780" s="390"/>
      <c r="H4780" s="390"/>
      <c r="I4780" s="390"/>
      <c r="J4780" s="390"/>
    </row>
    <row r="4781" spans="1:10" ht="15.75" customHeight="1">
      <c r="A4781" s="396"/>
      <c r="B4781" s="397"/>
      <c r="C4781" s="362"/>
      <c r="D4781" s="362"/>
      <c r="E4781" s="362"/>
      <c r="F4781" s="390"/>
      <c r="G4781" s="390"/>
      <c r="H4781" s="390"/>
      <c r="I4781" s="390"/>
      <c r="J4781" s="390"/>
    </row>
    <row r="4782" spans="1:10" ht="15.75" customHeight="1">
      <c r="A4782" s="396"/>
      <c r="B4782" s="397"/>
      <c r="C4782" s="362"/>
      <c r="D4782" s="362"/>
      <c r="E4782" s="362"/>
      <c r="F4782" s="390"/>
      <c r="G4782" s="390"/>
      <c r="H4782" s="390"/>
      <c r="I4782" s="390"/>
      <c r="J4782" s="390"/>
    </row>
    <row r="4783" spans="1:10" ht="15.75" customHeight="1">
      <c r="A4783" s="396"/>
      <c r="B4783" s="397"/>
      <c r="C4783" s="362"/>
      <c r="D4783" s="362"/>
      <c r="E4783" s="362"/>
      <c r="F4783" s="390"/>
      <c r="G4783" s="390"/>
      <c r="H4783" s="390"/>
      <c r="I4783" s="390"/>
      <c r="J4783" s="390"/>
    </row>
    <row r="4784" spans="1:10" ht="15.75" customHeight="1">
      <c r="A4784" s="396"/>
      <c r="B4784" s="397"/>
      <c r="C4784" s="362"/>
      <c r="D4784" s="362"/>
      <c r="E4784" s="362"/>
      <c r="F4784" s="390"/>
      <c r="G4784" s="390"/>
      <c r="H4784" s="390"/>
      <c r="I4784" s="390"/>
      <c r="J4784" s="390"/>
    </row>
    <row r="4785" spans="1:10" ht="15.75" customHeight="1">
      <c r="A4785" s="396"/>
      <c r="B4785" s="397"/>
      <c r="C4785" s="362"/>
      <c r="D4785" s="362"/>
      <c r="E4785" s="362"/>
      <c r="F4785" s="390"/>
      <c r="G4785" s="390"/>
      <c r="H4785" s="390"/>
      <c r="I4785" s="390"/>
      <c r="J4785" s="390"/>
    </row>
    <row r="4786" spans="1:10" ht="15.75" customHeight="1">
      <c r="A4786" s="396"/>
      <c r="B4786" s="397"/>
      <c r="C4786" s="362"/>
      <c r="D4786" s="362"/>
      <c r="E4786" s="362"/>
      <c r="F4786" s="390"/>
      <c r="G4786" s="390"/>
      <c r="H4786" s="390"/>
      <c r="I4786" s="390"/>
      <c r="J4786" s="390"/>
    </row>
    <row r="4787" spans="1:10" ht="15.75" customHeight="1">
      <c r="A4787" s="396"/>
      <c r="B4787" s="397"/>
      <c r="C4787" s="362"/>
      <c r="D4787" s="362"/>
      <c r="E4787" s="362"/>
      <c r="F4787" s="390"/>
      <c r="G4787" s="390"/>
      <c r="H4787" s="390"/>
      <c r="I4787" s="390"/>
      <c r="J4787" s="390"/>
    </row>
    <row r="4788" spans="1:10" ht="15.75" customHeight="1">
      <c r="A4788" s="396"/>
      <c r="B4788" s="397"/>
      <c r="C4788" s="362"/>
      <c r="D4788" s="362"/>
      <c r="E4788" s="362"/>
      <c r="F4788" s="390"/>
      <c r="G4788" s="390"/>
      <c r="H4788" s="390"/>
      <c r="I4788" s="390"/>
      <c r="J4788" s="390"/>
    </row>
    <row r="4789" spans="1:10" ht="15.75" customHeight="1">
      <c r="A4789" s="396"/>
      <c r="B4789" s="397"/>
      <c r="C4789" s="362"/>
      <c r="D4789" s="362"/>
      <c r="E4789" s="362"/>
      <c r="F4789" s="390"/>
      <c r="G4789" s="390"/>
      <c r="H4789" s="390"/>
      <c r="I4789" s="390"/>
      <c r="J4789" s="390"/>
    </row>
    <row r="4790" spans="1:10" ht="15.75" customHeight="1">
      <c r="A4790" s="396"/>
      <c r="B4790" s="397"/>
      <c r="C4790" s="362"/>
      <c r="D4790" s="362"/>
      <c r="E4790" s="362"/>
      <c r="F4790" s="390"/>
      <c r="G4790" s="390"/>
      <c r="H4790" s="390"/>
      <c r="I4790" s="390"/>
      <c r="J4790" s="390"/>
    </row>
    <row r="4791" spans="1:10" ht="15.75" customHeight="1">
      <c r="A4791" s="396"/>
      <c r="B4791" s="397"/>
      <c r="C4791" s="362"/>
      <c r="D4791" s="362"/>
      <c r="E4791" s="362"/>
      <c r="F4791" s="390"/>
      <c r="G4791" s="390"/>
      <c r="H4791" s="390"/>
      <c r="I4791" s="390"/>
      <c r="J4791" s="390"/>
    </row>
    <row r="4792" spans="1:10" ht="15.75" customHeight="1">
      <c r="A4792" s="396"/>
      <c r="B4792" s="397"/>
      <c r="C4792" s="362"/>
      <c r="D4792" s="362"/>
      <c r="E4792" s="362"/>
      <c r="F4792" s="390"/>
      <c r="G4792" s="390"/>
      <c r="H4792" s="390"/>
      <c r="I4792" s="390"/>
      <c r="J4792" s="390"/>
    </row>
    <row r="4793" spans="1:10" ht="15.75" customHeight="1">
      <c r="A4793" s="396"/>
      <c r="B4793" s="397"/>
      <c r="C4793" s="362"/>
      <c r="D4793" s="362"/>
      <c r="E4793" s="362"/>
      <c r="F4793" s="390"/>
      <c r="G4793" s="390"/>
      <c r="H4793" s="390"/>
      <c r="I4793" s="390"/>
      <c r="J4793" s="390"/>
    </row>
    <row r="4794" spans="1:10" ht="15.75" customHeight="1">
      <c r="A4794" s="396"/>
      <c r="B4794" s="397"/>
      <c r="C4794" s="362"/>
      <c r="D4794" s="362"/>
      <c r="E4794" s="362"/>
      <c r="F4794" s="390"/>
      <c r="G4794" s="390"/>
      <c r="H4794" s="390"/>
      <c r="I4794" s="390"/>
      <c r="J4794" s="390"/>
    </row>
    <row r="4795" spans="1:10" ht="15.75" customHeight="1">
      <c r="A4795" s="396"/>
      <c r="B4795" s="397"/>
      <c r="C4795" s="362"/>
      <c r="D4795" s="362"/>
      <c r="E4795" s="362"/>
      <c r="F4795" s="390"/>
      <c r="G4795" s="390"/>
      <c r="H4795" s="390"/>
      <c r="I4795" s="390"/>
      <c r="J4795" s="390"/>
    </row>
    <row r="4796" spans="1:10" ht="15.75" customHeight="1">
      <c r="A4796" s="396"/>
      <c r="B4796" s="397"/>
      <c r="C4796" s="362"/>
      <c r="D4796" s="362"/>
      <c r="E4796" s="362"/>
      <c r="F4796" s="390"/>
      <c r="G4796" s="390"/>
      <c r="H4796" s="390"/>
      <c r="I4796" s="390"/>
      <c r="J4796" s="390"/>
    </row>
    <row r="4797" spans="1:10" ht="15.75" customHeight="1">
      <c r="A4797" s="396"/>
      <c r="B4797" s="397"/>
      <c r="C4797" s="362"/>
      <c r="D4797" s="362"/>
      <c r="E4797" s="362"/>
      <c r="F4797" s="390"/>
      <c r="G4797" s="390"/>
      <c r="H4797" s="390"/>
      <c r="I4797" s="390"/>
      <c r="J4797" s="390"/>
    </row>
    <row r="4798" spans="1:10" ht="15.75" customHeight="1">
      <c r="A4798" s="396"/>
      <c r="B4798" s="397"/>
      <c r="C4798" s="362"/>
      <c r="D4798" s="362"/>
      <c r="E4798" s="362"/>
      <c r="F4798" s="390"/>
      <c r="G4798" s="390"/>
      <c r="H4798" s="390"/>
      <c r="I4798" s="390"/>
      <c r="J4798" s="390"/>
    </row>
    <row r="4799" spans="1:10" ht="15.75" customHeight="1">
      <c r="A4799" s="396"/>
      <c r="B4799" s="397"/>
      <c r="C4799" s="362"/>
      <c r="D4799" s="362"/>
      <c r="E4799" s="362"/>
      <c r="F4799" s="390"/>
      <c r="G4799" s="390"/>
      <c r="H4799" s="390"/>
      <c r="I4799" s="390"/>
      <c r="J4799" s="390"/>
    </row>
    <row r="4800" spans="1:10" ht="15.75" customHeight="1">
      <c r="A4800" s="396"/>
      <c r="B4800" s="397"/>
      <c r="C4800" s="362"/>
      <c r="D4800" s="362"/>
      <c r="E4800" s="362"/>
      <c r="F4800" s="390"/>
      <c r="G4800" s="390"/>
      <c r="H4800" s="390"/>
      <c r="I4800" s="390"/>
      <c r="J4800" s="390"/>
    </row>
    <row r="4801" spans="1:10" ht="15.75" customHeight="1">
      <c r="A4801" s="396"/>
      <c r="B4801" s="397"/>
      <c r="C4801" s="362"/>
      <c r="D4801" s="362"/>
      <c r="E4801" s="362"/>
      <c r="F4801" s="390"/>
      <c r="G4801" s="390"/>
      <c r="H4801" s="390"/>
      <c r="I4801" s="390"/>
      <c r="J4801" s="390"/>
    </row>
    <row r="4802" spans="1:10" ht="15.75" customHeight="1">
      <c r="A4802" s="396"/>
      <c r="B4802" s="397"/>
      <c r="C4802" s="362"/>
      <c r="D4802" s="362"/>
      <c r="E4802" s="362"/>
      <c r="F4802" s="390"/>
      <c r="G4802" s="390"/>
      <c r="H4802" s="390"/>
      <c r="I4802" s="390"/>
      <c r="J4802" s="390"/>
    </row>
    <row r="4803" spans="1:10" ht="15.75" customHeight="1">
      <c r="A4803" s="396"/>
      <c r="B4803" s="397"/>
      <c r="C4803" s="362"/>
      <c r="D4803" s="362"/>
      <c r="E4803" s="362"/>
      <c r="F4803" s="390"/>
      <c r="G4803" s="390"/>
      <c r="H4803" s="390"/>
      <c r="I4803" s="390"/>
      <c r="J4803" s="390"/>
    </row>
    <row r="4804" spans="1:10" ht="15.75" customHeight="1">
      <c r="A4804" s="396"/>
      <c r="B4804" s="397"/>
      <c r="C4804" s="362"/>
      <c r="D4804" s="362"/>
      <c r="E4804" s="362"/>
      <c r="F4804" s="390"/>
      <c r="G4804" s="390"/>
      <c r="H4804" s="390"/>
      <c r="I4804" s="390"/>
      <c r="J4804" s="390"/>
    </row>
    <row r="4805" spans="1:10" ht="15.75" customHeight="1">
      <c r="A4805" s="396"/>
      <c r="B4805" s="397"/>
      <c r="C4805" s="362"/>
      <c r="D4805" s="362"/>
      <c r="E4805" s="362"/>
      <c r="F4805" s="390"/>
      <c r="G4805" s="390"/>
      <c r="H4805" s="390"/>
      <c r="I4805" s="390"/>
      <c r="J4805" s="390"/>
    </row>
    <row r="4806" spans="1:10" ht="15.75" customHeight="1">
      <c r="A4806" s="396"/>
      <c r="B4806" s="397"/>
      <c r="C4806" s="362"/>
      <c r="D4806" s="362"/>
      <c r="E4806" s="362"/>
      <c r="F4806" s="390"/>
      <c r="G4806" s="390"/>
      <c r="H4806" s="390"/>
      <c r="I4806" s="390"/>
      <c r="J4806" s="390"/>
    </row>
    <row r="4807" spans="1:10" ht="15.75" customHeight="1">
      <c r="A4807" s="396"/>
      <c r="B4807" s="397"/>
      <c r="C4807" s="362"/>
      <c r="D4807" s="362"/>
      <c r="E4807" s="362"/>
      <c r="F4807" s="390"/>
      <c r="G4807" s="390"/>
      <c r="H4807" s="390"/>
      <c r="I4807" s="390"/>
      <c r="J4807" s="390"/>
    </row>
    <row r="4808" spans="1:10" ht="15.75" customHeight="1">
      <c r="A4808" s="396"/>
      <c r="B4808" s="397"/>
      <c r="C4808" s="362"/>
      <c r="D4808" s="362"/>
      <c r="E4808" s="362"/>
      <c r="F4808" s="390"/>
      <c r="G4808" s="390"/>
      <c r="H4808" s="390"/>
      <c r="I4808" s="390"/>
      <c r="J4808" s="390"/>
    </row>
    <row r="4809" spans="1:10" ht="15.75" customHeight="1">
      <c r="A4809" s="396"/>
      <c r="B4809" s="397"/>
      <c r="C4809" s="362"/>
      <c r="D4809" s="362"/>
      <c r="E4809" s="362"/>
      <c r="F4809" s="390"/>
      <c r="G4809" s="390"/>
      <c r="H4809" s="390"/>
      <c r="I4809" s="390"/>
      <c r="J4809" s="390"/>
    </row>
    <row r="4810" spans="1:10" ht="15.75" customHeight="1">
      <c r="A4810" s="396"/>
      <c r="B4810" s="397"/>
      <c r="C4810" s="362"/>
      <c r="D4810" s="362"/>
      <c r="E4810" s="362"/>
      <c r="F4810" s="390"/>
      <c r="G4810" s="390"/>
      <c r="H4810" s="390"/>
      <c r="I4810" s="390"/>
      <c r="J4810" s="390"/>
    </row>
    <row r="4811" spans="1:10" ht="15.75" customHeight="1">
      <c r="A4811" s="396"/>
      <c r="B4811" s="397"/>
      <c r="C4811" s="362"/>
      <c r="D4811" s="362"/>
      <c r="E4811" s="362"/>
      <c r="F4811" s="390"/>
      <c r="G4811" s="390"/>
      <c r="H4811" s="390"/>
      <c r="I4811" s="390"/>
      <c r="J4811" s="390"/>
    </row>
    <row r="4812" spans="1:10" ht="15.75" customHeight="1">
      <c r="A4812" s="396"/>
      <c r="B4812" s="397"/>
      <c r="C4812" s="362"/>
      <c r="D4812" s="362"/>
      <c r="E4812" s="362"/>
      <c r="F4812" s="390"/>
      <c r="G4812" s="390"/>
      <c r="H4812" s="390"/>
      <c r="I4812" s="390"/>
      <c r="J4812" s="390"/>
    </row>
    <row r="4813" spans="1:10" ht="15.75" customHeight="1">
      <c r="A4813" s="396"/>
      <c r="B4813" s="397"/>
      <c r="C4813" s="362"/>
      <c r="D4813" s="362"/>
      <c r="E4813" s="362"/>
      <c r="F4813" s="390"/>
      <c r="G4813" s="390"/>
      <c r="H4813" s="390"/>
      <c r="I4813" s="390"/>
      <c r="J4813" s="390"/>
    </row>
    <row r="4814" spans="1:10" ht="15.75" customHeight="1">
      <c r="A4814" s="396"/>
      <c r="B4814" s="397"/>
      <c r="C4814" s="362"/>
      <c r="D4814" s="362"/>
      <c r="E4814" s="362"/>
      <c r="F4814" s="390"/>
      <c r="G4814" s="390"/>
      <c r="H4814" s="390"/>
      <c r="I4814" s="390"/>
      <c r="J4814" s="390"/>
    </row>
    <row r="4815" spans="1:10" ht="15.75" customHeight="1">
      <c r="A4815" s="396"/>
      <c r="B4815" s="397"/>
      <c r="C4815" s="362"/>
      <c r="D4815" s="362"/>
      <c r="E4815" s="362"/>
      <c r="F4815" s="390"/>
      <c r="G4815" s="390"/>
      <c r="H4815" s="390"/>
      <c r="I4815" s="390"/>
      <c r="J4815" s="390"/>
    </row>
    <row r="4816" spans="1:10" ht="15.75" customHeight="1">
      <c r="A4816" s="396"/>
      <c r="B4816" s="397"/>
      <c r="C4816" s="362"/>
      <c r="D4816" s="362"/>
      <c r="E4816" s="362"/>
      <c r="F4816" s="390"/>
      <c r="G4816" s="390"/>
      <c r="H4816" s="390"/>
      <c r="I4816" s="390"/>
      <c r="J4816" s="390"/>
    </row>
    <row r="4817" spans="1:10" ht="15.75" customHeight="1">
      <c r="A4817" s="396"/>
      <c r="B4817" s="397"/>
      <c r="C4817" s="362"/>
      <c r="D4817" s="362"/>
      <c r="E4817" s="362"/>
      <c r="F4817" s="390"/>
      <c r="G4817" s="390"/>
      <c r="H4817" s="390"/>
      <c r="I4817" s="390"/>
      <c r="J4817" s="390"/>
    </row>
    <row r="4818" spans="1:10" ht="15.75" customHeight="1">
      <c r="A4818" s="396"/>
      <c r="B4818" s="397"/>
      <c r="C4818" s="362"/>
      <c r="D4818" s="362"/>
      <c r="E4818" s="362"/>
      <c r="F4818" s="390"/>
      <c r="G4818" s="390"/>
      <c r="H4818" s="390"/>
      <c r="I4818" s="390"/>
      <c r="J4818" s="390"/>
    </row>
    <row r="4819" spans="1:10" ht="15.75" customHeight="1">
      <c r="A4819" s="396"/>
      <c r="B4819" s="397"/>
      <c r="C4819" s="362"/>
      <c r="D4819" s="362"/>
      <c r="E4819" s="362"/>
      <c r="F4819" s="390"/>
      <c r="G4819" s="390"/>
      <c r="H4819" s="390"/>
      <c r="I4819" s="390"/>
      <c r="J4819" s="390"/>
    </row>
    <row r="4820" spans="1:10" ht="15.75" customHeight="1">
      <c r="A4820" s="396"/>
      <c r="B4820" s="397"/>
      <c r="C4820" s="362"/>
      <c r="D4820" s="362"/>
      <c r="E4820" s="362"/>
      <c r="F4820" s="390"/>
      <c r="G4820" s="390"/>
      <c r="H4820" s="390"/>
      <c r="I4820" s="390"/>
      <c r="J4820" s="390"/>
    </row>
    <row r="4821" spans="1:10" ht="15.75" customHeight="1">
      <c r="A4821" s="396"/>
      <c r="B4821" s="397"/>
      <c r="C4821" s="362"/>
      <c r="D4821" s="362"/>
      <c r="E4821" s="362"/>
      <c r="F4821" s="390"/>
      <c r="G4821" s="390"/>
      <c r="H4821" s="390"/>
      <c r="I4821" s="390"/>
      <c r="J4821" s="390"/>
    </row>
    <row r="4822" spans="1:10" ht="15.75" customHeight="1">
      <c r="A4822" s="396"/>
      <c r="B4822" s="397"/>
      <c r="C4822" s="362"/>
      <c r="D4822" s="362"/>
      <c r="E4822" s="362"/>
      <c r="F4822" s="390"/>
      <c r="G4822" s="390"/>
      <c r="H4822" s="390"/>
      <c r="I4822" s="390"/>
      <c r="J4822" s="390"/>
    </row>
    <row r="4823" spans="1:10" ht="15.75" customHeight="1">
      <c r="A4823" s="396"/>
      <c r="B4823" s="397"/>
      <c r="C4823" s="362"/>
      <c r="D4823" s="362"/>
      <c r="E4823" s="362"/>
      <c r="F4823" s="390"/>
      <c r="G4823" s="390"/>
      <c r="H4823" s="390"/>
      <c r="I4823" s="390"/>
      <c r="J4823" s="390"/>
    </row>
    <row r="4824" spans="1:10" ht="15.75" customHeight="1">
      <c r="A4824" s="396"/>
      <c r="B4824" s="397"/>
      <c r="C4824" s="362"/>
      <c r="D4824" s="362"/>
      <c r="E4824" s="362"/>
      <c r="F4824" s="390"/>
      <c r="G4824" s="390"/>
      <c r="H4824" s="390"/>
      <c r="I4824" s="390"/>
      <c r="J4824" s="390"/>
    </row>
    <row r="4825" spans="1:10" ht="15.75" customHeight="1">
      <c r="A4825" s="396"/>
      <c r="B4825" s="397"/>
      <c r="C4825" s="362"/>
      <c r="D4825" s="362"/>
      <c r="E4825" s="362"/>
      <c r="F4825" s="390"/>
      <c r="G4825" s="390"/>
      <c r="H4825" s="390"/>
      <c r="I4825" s="390"/>
      <c r="J4825" s="390"/>
    </row>
    <row r="4826" spans="1:10" ht="15.75" customHeight="1">
      <c r="A4826" s="396"/>
      <c r="B4826" s="397"/>
      <c r="C4826" s="362"/>
      <c r="D4826" s="362"/>
      <c r="E4826" s="362"/>
      <c r="F4826" s="390"/>
      <c r="G4826" s="390"/>
      <c r="H4826" s="390"/>
      <c r="I4826" s="390"/>
      <c r="J4826" s="390"/>
    </row>
    <row r="4827" spans="1:10" ht="15.75" customHeight="1">
      <c r="A4827" s="396"/>
      <c r="B4827" s="397"/>
      <c r="C4827" s="362"/>
      <c r="D4827" s="362"/>
      <c r="E4827" s="362"/>
      <c r="F4827" s="390"/>
      <c r="G4827" s="390"/>
      <c r="H4827" s="390"/>
      <c r="I4827" s="390"/>
      <c r="J4827" s="390"/>
    </row>
    <row r="4828" spans="1:10" ht="15.75" customHeight="1">
      <c r="A4828" s="396"/>
      <c r="B4828" s="397"/>
      <c r="C4828" s="362"/>
      <c r="D4828" s="362"/>
      <c r="E4828" s="362"/>
      <c r="F4828" s="390"/>
      <c r="G4828" s="390"/>
      <c r="H4828" s="390"/>
      <c r="I4828" s="390"/>
      <c r="J4828" s="390"/>
    </row>
    <row r="4829" spans="1:10" ht="15.75" customHeight="1">
      <c r="A4829" s="396"/>
      <c r="B4829" s="397"/>
      <c r="C4829" s="362"/>
      <c r="D4829" s="362"/>
      <c r="E4829" s="362"/>
      <c r="F4829" s="390"/>
      <c r="G4829" s="390"/>
      <c r="H4829" s="390"/>
      <c r="I4829" s="390"/>
      <c r="J4829" s="390"/>
    </row>
    <row r="4830" spans="1:10" ht="15.75" customHeight="1">
      <c r="A4830" s="396"/>
      <c r="B4830" s="397"/>
      <c r="C4830" s="362"/>
      <c r="D4830" s="362"/>
      <c r="E4830" s="362"/>
      <c r="F4830" s="390"/>
      <c r="G4830" s="390"/>
      <c r="H4830" s="390"/>
      <c r="I4830" s="390"/>
      <c r="J4830" s="390"/>
    </row>
    <row r="4831" spans="1:10" ht="15.75" customHeight="1">
      <c r="A4831" s="396"/>
      <c r="B4831" s="397"/>
      <c r="C4831" s="362"/>
      <c r="D4831" s="362"/>
      <c r="E4831" s="362"/>
      <c r="F4831" s="390"/>
      <c r="G4831" s="390"/>
      <c r="H4831" s="390"/>
      <c r="I4831" s="390"/>
      <c r="J4831" s="390"/>
    </row>
    <row r="4832" spans="1:10" ht="15.75" customHeight="1">
      <c r="A4832" s="396"/>
      <c r="B4832" s="397"/>
      <c r="C4832" s="362"/>
      <c r="D4832" s="362"/>
      <c r="E4832" s="362"/>
      <c r="F4832" s="390"/>
      <c r="G4832" s="390"/>
      <c r="H4832" s="390"/>
      <c r="I4832" s="390"/>
      <c r="J4832" s="390"/>
    </row>
    <row r="4833" spans="1:10" ht="15.75" customHeight="1">
      <c r="A4833" s="396"/>
      <c r="B4833" s="397"/>
      <c r="C4833" s="362"/>
      <c r="D4833" s="362"/>
      <c r="E4833" s="362"/>
      <c r="F4833" s="390"/>
      <c r="G4833" s="390"/>
      <c r="H4833" s="390"/>
      <c r="I4833" s="390"/>
      <c r="J4833" s="390"/>
    </row>
    <row r="4834" spans="1:10" ht="15.75" customHeight="1">
      <c r="A4834" s="396"/>
      <c r="B4834" s="397"/>
      <c r="C4834" s="362"/>
      <c r="D4834" s="362"/>
      <c r="E4834" s="362"/>
      <c r="F4834" s="390"/>
      <c r="G4834" s="390"/>
      <c r="H4834" s="390"/>
      <c r="I4834" s="390"/>
      <c r="J4834" s="390"/>
    </row>
    <row r="4835" spans="1:10" ht="15.75" customHeight="1">
      <c r="A4835" s="396"/>
      <c r="B4835" s="397"/>
      <c r="C4835" s="362"/>
      <c r="D4835" s="362"/>
      <c r="E4835" s="362"/>
      <c r="F4835" s="390"/>
      <c r="G4835" s="390"/>
      <c r="H4835" s="390"/>
      <c r="I4835" s="390"/>
      <c r="J4835" s="390"/>
    </row>
    <row r="4836" spans="1:10" ht="15.75" customHeight="1">
      <c r="A4836" s="396"/>
      <c r="B4836" s="397"/>
      <c r="C4836" s="362"/>
      <c r="D4836" s="362"/>
      <c r="E4836" s="362"/>
      <c r="F4836" s="390"/>
      <c r="G4836" s="390"/>
      <c r="H4836" s="390"/>
      <c r="I4836" s="390"/>
      <c r="J4836" s="390"/>
    </row>
    <row r="4837" spans="1:10" ht="15.75" customHeight="1">
      <c r="A4837" s="396"/>
      <c r="B4837" s="397"/>
      <c r="C4837" s="362"/>
      <c r="D4837" s="362"/>
      <c r="E4837" s="362"/>
      <c r="F4837" s="390"/>
      <c r="G4837" s="390"/>
      <c r="H4837" s="390"/>
      <c r="I4837" s="390"/>
      <c r="J4837" s="390"/>
    </row>
    <row r="4838" spans="1:10" ht="15.75" customHeight="1">
      <c r="A4838" s="396"/>
      <c r="B4838" s="397"/>
      <c r="C4838" s="362"/>
      <c r="D4838" s="362"/>
      <c r="E4838" s="362"/>
      <c r="F4838" s="390"/>
      <c r="G4838" s="390"/>
      <c r="H4838" s="390"/>
      <c r="I4838" s="390"/>
      <c r="J4838" s="390"/>
    </row>
    <row r="4839" spans="1:10" ht="15.75" customHeight="1">
      <c r="A4839" s="396"/>
      <c r="B4839" s="397"/>
      <c r="C4839" s="362"/>
      <c r="D4839" s="362"/>
      <c r="E4839" s="362"/>
      <c r="F4839" s="390"/>
      <c r="G4839" s="390"/>
      <c r="H4839" s="390"/>
      <c r="I4839" s="390"/>
      <c r="J4839" s="390"/>
    </row>
    <row r="4840" spans="1:10" ht="15.75" customHeight="1">
      <c r="A4840" s="396"/>
      <c r="B4840" s="397"/>
      <c r="C4840" s="362"/>
      <c r="D4840" s="362"/>
      <c r="E4840" s="362"/>
      <c r="F4840" s="390"/>
      <c r="G4840" s="390"/>
      <c r="H4840" s="390"/>
      <c r="I4840" s="390"/>
      <c r="J4840" s="390"/>
    </row>
    <row r="4841" spans="1:10" ht="15.75" customHeight="1">
      <c r="A4841" s="396"/>
      <c r="B4841" s="397"/>
      <c r="C4841" s="362"/>
      <c r="D4841" s="362"/>
      <c r="E4841" s="362"/>
      <c r="F4841" s="390"/>
      <c r="G4841" s="390"/>
      <c r="H4841" s="390"/>
      <c r="I4841" s="390"/>
      <c r="J4841" s="390"/>
    </row>
    <row r="4842" spans="1:10" ht="15.75" customHeight="1">
      <c r="A4842" s="396"/>
      <c r="B4842" s="397"/>
      <c r="C4842" s="362"/>
      <c r="D4842" s="362"/>
      <c r="E4842" s="362"/>
      <c r="F4842" s="390"/>
      <c r="G4842" s="390"/>
      <c r="H4842" s="390"/>
      <c r="I4842" s="390"/>
      <c r="J4842" s="390"/>
    </row>
    <row r="4843" spans="1:10" ht="15.75" customHeight="1">
      <c r="A4843" s="396"/>
      <c r="B4843" s="397"/>
      <c r="C4843" s="362"/>
      <c r="D4843" s="362"/>
      <c r="E4843" s="362"/>
      <c r="F4843" s="390"/>
      <c r="G4843" s="390"/>
      <c r="H4843" s="390"/>
      <c r="I4843" s="390"/>
      <c r="J4843" s="390"/>
    </row>
    <row r="4844" spans="1:10" ht="15.75" customHeight="1">
      <c r="A4844" s="396"/>
      <c r="B4844" s="397"/>
      <c r="C4844" s="362"/>
      <c r="D4844" s="362"/>
      <c r="E4844" s="362"/>
      <c r="F4844" s="390"/>
      <c r="G4844" s="390"/>
      <c r="H4844" s="390"/>
      <c r="I4844" s="390"/>
      <c r="J4844" s="390"/>
    </row>
    <row r="4845" spans="1:10" ht="15.75" customHeight="1">
      <c r="A4845" s="396"/>
      <c r="B4845" s="397"/>
      <c r="C4845" s="362"/>
      <c r="D4845" s="362"/>
      <c r="E4845" s="362"/>
      <c r="F4845" s="390"/>
      <c r="G4845" s="390"/>
      <c r="H4845" s="390"/>
      <c r="I4845" s="390"/>
      <c r="J4845" s="390"/>
    </row>
    <row r="4846" spans="1:10" ht="15.75" customHeight="1">
      <c r="A4846" s="396"/>
      <c r="B4846" s="397"/>
      <c r="C4846" s="362"/>
      <c r="D4846" s="362"/>
      <c r="E4846" s="362"/>
      <c r="F4846" s="390"/>
      <c r="G4846" s="390"/>
      <c r="H4846" s="390"/>
      <c r="I4846" s="390"/>
      <c r="J4846" s="390"/>
    </row>
    <row r="4847" spans="1:10" ht="15.75" customHeight="1">
      <c r="A4847" s="396"/>
      <c r="B4847" s="397"/>
      <c r="C4847" s="362"/>
      <c r="D4847" s="362"/>
      <c r="E4847" s="362"/>
      <c r="F4847" s="390"/>
      <c r="G4847" s="390"/>
      <c r="H4847" s="390"/>
      <c r="I4847" s="390"/>
      <c r="J4847" s="390"/>
    </row>
    <row r="4848" spans="1:10" ht="15.75" customHeight="1">
      <c r="A4848" s="396"/>
      <c r="B4848" s="397"/>
      <c r="C4848" s="362"/>
      <c r="D4848" s="362"/>
      <c r="E4848" s="362"/>
      <c r="F4848" s="390"/>
      <c r="G4848" s="390"/>
      <c r="H4848" s="390"/>
      <c r="I4848" s="390"/>
      <c r="J4848" s="390"/>
    </row>
    <row r="4849" spans="1:10" ht="15.75" customHeight="1">
      <c r="A4849" s="396"/>
      <c r="B4849" s="397"/>
      <c r="C4849" s="362"/>
      <c r="D4849" s="362"/>
      <c r="E4849" s="362"/>
      <c r="F4849" s="390"/>
      <c r="G4849" s="390"/>
      <c r="H4849" s="390"/>
      <c r="I4849" s="390"/>
      <c r="J4849" s="390"/>
    </row>
    <row r="4850" spans="1:10" ht="15.75" customHeight="1">
      <c r="A4850" s="396"/>
      <c r="B4850" s="397"/>
      <c r="C4850" s="362"/>
      <c r="D4850" s="362"/>
      <c r="E4850" s="362"/>
      <c r="F4850" s="390"/>
      <c r="G4850" s="390"/>
      <c r="H4850" s="390"/>
      <c r="I4850" s="390"/>
      <c r="J4850" s="390"/>
    </row>
    <row r="4851" spans="1:10" ht="15.75" customHeight="1">
      <c r="A4851" s="396"/>
      <c r="B4851" s="397"/>
      <c r="C4851" s="362"/>
      <c r="D4851" s="362"/>
      <c r="E4851" s="362"/>
      <c r="F4851" s="390"/>
      <c r="G4851" s="390"/>
      <c r="H4851" s="390"/>
      <c r="I4851" s="390"/>
      <c r="J4851" s="390"/>
    </row>
    <row r="4852" spans="1:10" ht="15.75" customHeight="1">
      <c r="A4852" s="396"/>
      <c r="B4852" s="397"/>
      <c r="C4852" s="362"/>
      <c r="D4852" s="362"/>
      <c r="E4852" s="362"/>
      <c r="F4852" s="390"/>
      <c r="G4852" s="390"/>
      <c r="H4852" s="390"/>
      <c r="I4852" s="390"/>
      <c r="J4852" s="390"/>
    </row>
    <row r="4853" spans="1:10" ht="15.75" customHeight="1">
      <c r="A4853" s="396"/>
      <c r="B4853" s="397"/>
      <c r="C4853" s="362"/>
      <c r="D4853" s="362"/>
      <c r="E4853" s="362"/>
      <c r="F4853" s="390"/>
      <c r="G4853" s="390"/>
      <c r="H4853" s="390"/>
      <c r="I4853" s="390"/>
      <c r="J4853" s="390"/>
    </row>
    <row r="4854" spans="1:10" ht="15.75" customHeight="1">
      <c r="A4854" s="396"/>
      <c r="B4854" s="397"/>
      <c r="C4854" s="362"/>
      <c r="D4854" s="362"/>
      <c r="E4854" s="362"/>
      <c r="F4854" s="390"/>
      <c r="G4854" s="390"/>
      <c r="H4854" s="390"/>
      <c r="I4854" s="390"/>
      <c r="J4854" s="390"/>
    </row>
    <row r="4855" spans="1:10" ht="15.75" customHeight="1">
      <c r="A4855" s="396"/>
      <c r="B4855" s="397"/>
      <c r="C4855" s="362"/>
      <c r="D4855" s="362"/>
      <c r="E4855" s="362"/>
      <c r="F4855" s="390"/>
      <c r="G4855" s="390"/>
      <c r="H4855" s="390"/>
      <c r="I4855" s="390"/>
      <c r="J4855" s="390"/>
    </row>
    <row r="4856" spans="1:10" ht="15.75" customHeight="1">
      <c r="A4856" s="396"/>
      <c r="B4856" s="397"/>
      <c r="C4856" s="362"/>
      <c r="D4856" s="362"/>
      <c r="E4856" s="362"/>
      <c r="F4856" s="390"/>
      <c r="G4856" s="390"/>
      <c r="H4856" s="390"/>
      <c r="I4856" s="390"/>
      <c r="J4856" s="390"/>
    </row>
    <row r="4857" spans="1:10" ht="15.75" customHeight="1">
      <c r="A4857" s="396"/>
      <c r="B4857" s="397"/>
      <c r="C4857" s="362"/>
      <c r="D4857" s="362"/>
      <c r="E4857" s="362"/>
      <c r="F4857" s="390"/>
      <c r="G4857" s="390"/>
      <c r="H4857" s="390"/>
      <c r="I4857" s="390"/>
      <c r="J4857" s="390"/>
    </row>
    <row r="4858" spans="1:10" ht="15.75" customHeight="1">
      <c r="A4858" s="396"/>
      <c r="B4858" s="397"/>
      <c r="C4858" s="362"/>
      <c r="D4858" s="362"/>
      <c r="E4858" s="362"/>
      <c r="F4858" s="390"/>
      <c r="G4858" s="390"/>
      <c r="H4858" s="390"/>
      <c r="I4858" s="390"/>
      <c r="J4858" s="390"/>
    </row>
    <row r="4859" spans="1:10" ht="15.75" customHeight="1">
      <c r="A4859" s="396"/>
      <c r="B4859" s="397"/>
      <c r="C4859" s="362"/>
      <c r="D4859" s="362"/>
      <c r="E4859" s="362"/>
      <c r="F4859" s="390"/>
      <c r="G4859" s="390"/>
      <c r="H4859" s="390"/>
      <c r="I4859" s="390"/>
      <c r="J4859" s="390"/>
    </row>
    <row r="4860" spans="1:10" ht="15.75" customHeight="1">
      <c r="A4860" s="396"/>
      <c r="B4860" s="397"/>
      <c r="C4860" s="362"/>
      <c r="D4860" s="362"/>
      <c r="E4860" s="362"/>
      <c r="F4860" s="390"/>
      <c r="G4860" s="390"/>
      <c r="H4860" s="390"/>
      <c r="I4860" s="390"/>
      <c r="J4860" s="390"/>
    </row>
    <row r="4861" spans="1:10" ht="15.75" customHeight="1">
      <c r="A4861" s="396"/>
      <c r="B4861" s="397"/>
      <c r="C4861" s="362"/>
      <c r="D4861" s="362"/>
      <c r="E4861" s="362"/>
      <c r="F4861" s="390"/>
      <c r="G4861" s="390"/>
      <c r="H4861" s="390"/>
      <c r="I4861" s="390"/>
      <c r="J4861" s="390"/>
    </row>
    <row r="4862" spans="1:10" ht="15.75" customHeight="1">
      <c r="A4862" s="396"/>
      <c r="B4862" s="397"/>
      <c r="C4862" s="362"/>
      <c r="D4862" s="362"/>
      <c r="E4862" s="362"/>
      <c r="F4862" s="390"/>
      <c r="G4862" s="390"/>
      <c r="H4862" s="390"/>
      <c r="I4862" s="390"/>
      <c r="J4862" s="390"/>
    </row>
    <row r="4863" spans="1:10" ht="15.75" customHeight="1">
      <c r="A4863" s="396"/>
      <c r="B4863" s="397"/>
      <c r="C4863" s="362"/>
      <c r="D4863" s="362"/>
      <c r="E4863" s="362"/>
      <c r="F4863" s="390"/>
      <c r="G4863" s="390"/>
      <c r="H4863" s="390"/>
      <c r="I4863" s="390"/>
      <c r="J4863" s="390"/>
    </row>
    <row r="4864" spans="1:10" ht="15.75" customHeight="1">
      <c r="A4864" s="396"/>
      <c r="B4864" s="397"/>
      <c r="C4864" s="362"/>
      <c r="D4864" s="362"/>
      <c r="E4864" s="362"/>
      <c r="F4864" s="390"/>
      <c r="G4864" s="390"/>
      <c r="H4864" s="390"/>
      <c r="I4864" s="390"/>
      <c r="J4864" s="390"/>
    </row>
    <row r="4865" spans="1:10" ht="15.75" customHeight="1">
      <c r="A4865" s="396"/>
      <c r="B4865" s="397"/>
      <c r="C4865" s="362"/>
      <c r="D4865" s="362"/>
      <c r="E4865" s="362"/>
      <c r="F4865" s="390"/>
      <c r="G4865" s="390"/>
      <c r="H4865" s="390"/>
      <c r="I4865" s="390"/>
      <c r="J4865" s="390"/>
    </row>
    <row r="4866" spans="1:10" ht="15.75" customHeight="1">
      <c r="A4866" s="396"/>
      <c r="B4866" s="397"/>
      <c r="C4866" s="362"/>
      <c r="D4866" s="362"/>
      <c r="E4866" s="362"/>
      <c r="F4866" s="390"/>
      <c r="G4866" s="390"/>
      <c r="H4866" s="390"/>
      <c r="I4866" s="390"/>
      <c r="J4866" s="390"/>
    </row>
    <row r="4867" spans="1:10" ht="15.75" customHeight="1">
      <c r="A4867" s="396"/>
      <c r="B4867" s="397"/>
      <c r="C4867" s="362"/>
      <c r="D4867" s="362"/>
      <c r="E4867" s="362"/>
      <c r="F4867" s="390"/>
      <c r="G4867" s="390"/>
      <c r="H4867" s="390"/>
      <c r="I4867" s="390"/>
      <c r="J4867" s="390"/>
    </row>
    <row r="4868" spans="1:10" ht="15.75" customHeight="1">
      <c r="A4868" s="396"/>
      <c r="B4868" s="397"/>
      <c r="C4868" s="362"/>
      <c r="D4868" s="362"/>
      <c r="E4868" s="362"/>
      <c r="F4868" s="390"/>
      <c r="G4868" s="390"/>
      <c r="H4868" s="390"/>
      <c r="I4868" s="390"/>
      <c r="J4868" s="390"/>
    </row>
    <row r="4869" spans="1:10" ht="15.75" customHeight="1">
      <c r="A4869" s="396"/>
      <c r="B4869" s="397"/>
      <c r="C4869" s="362"/>
      <c r="D4869" s="362"/>
      <c r="E4869" s="362"/>
      <c r="F4869" s="390"/>
      <c r="G4869" s="390"/>
      <c r="H4869" s="390"/>
      <c r="I4869" s="390"/>
      <c r="J4869" s="390"/>
    </row>
    <row r="4870" spans="1:10" ht="15.75" customHeight="1">
      <c r="A4870" s="396"/>
      <c r="B4870" s="397"/>
      <c r="C4870" s="362"/>
      <c r="D4870" s="362"/>
      <c r="E4870" s="362"/>
      <c r="F4870" s="390"/>
      <c r="G4870" s="390"/>
      <c r="H4870" s="390"/>
      <c r="I4870" s="390"/>
      <c r="J4870" s="390"/>
    </row>
    <row r="4871" spans="1:10" ht="15.75" customHeight="1">
      <c r="A4871" s="396"/>
      <c r="B4871" s="397"/>
      <c r="C4871" s="362"/>
      <c r="D4871" s="362"/>
      <c r="E4871" s="362"/>
      <c r="F4871" s="390"/>
      <c r="G4871" s="390"/>
      <c r="H4871" s="390"/>
      <c r="I4871" s="390"/>
      <c r="J4871" s="390"/>
    </row>
    <row r="4872" spans="1:10" ht="15.75" customHeight="1">
      <c r="A4872" s="396"/>
      <c r="B4872" s="397"/>
      <c r="C4872" s="362"/>
      <c r="D4872" s="362"/>
      <c r="E4872" s="362"/>
      <c r="F4872" s="390"/>
      <c r="G4872" s="390"/>
      <c r="H4872" s="390"/>
      <c r="I4872" s="390"/>
      <c r="J4872" s="390"/>
    </row>
    <row r="4873" spans="1:10" ht="15.75" customHeight="1">
      <c r="A4873" s="396"/>
      <c r="B4873" s="397"/>
      <c r="C4873" s="362"/>
      <c r="D4873" s="362"/>
      <c r="E4873" s="362"/>
      <c r="F4873" s="390"/>
      <c r="G4873" s="390"/>
      <c r="H4873" s="390"/>
      <c r="I4873" s="390"/>
      <c r="J4873" s="390"/>
    </row>
    <row r="4874" spans="1:10" ht="15.75" customHeight="1">
      <c r="A4874" s="396"/>
      <c r="B4874" s="397"/>
      <c r="C4874" s="362"/>
      <c r="D4874" s="362"/>
      <c r="E4874" s="362"/>
      <c r="F4874" s="390"/>
      <c r="G4874" s="390"/>
      <c r="H4874" s="390"/>
      <c r="I4874" s="390"/>
      <c r="J4874" s="390"/>
    </row>
    <row r="4875" spans="1:10" ht="15.75" customHeight="1">
      <c r="A4875" s="396"/>
      <c r="B4875" s="397"/>
      <c r="C4875" s="362"/>
      <c r="D4875" s="362"/>
      <c r="E4875" s="362"/>
      <c r="F4875" s="390"/>
      <c r="G4875" s="390"/>
      <c r="H4875" s="390"/>
      <c r="I4875" s="390"/>
      <c r="J4875" s="390"/>
    </row>
    <row r="4876" spans="1:10" ht="15.75" customHeight="1">
      <c r="A4876" s="396"/>
      <c r="B4876" s="397"/>
      <c r="C4876" s="362"/>
      <c r="D4876" s="362"/>
      <c r="E4876" s="362"/>
      <c r="F4876" s="390"/>
      <c r="G4876" s="390"/>
      <c r="H4876" s="390"/>
      <c r="I4876" s="390"/>
      <c r="J4876" s="390"/>
    </row>
    <row r="4877" spans="1:10" ht="15.75" customHeight="1">
      <c r="A4877" s="396"/>
      <c r="B4877" s="397"/>
      <c r="C4877" s="362"/>
      <c r="D4877" s="362"/>
      <c r="E4877" s="362"/>
      <c r="F4877" s="390"/>
      <c r="G4877" s="390"/>
      <c r="H4877" s="390"/>
      <c r="I4877" s="390"/>
      <c r="J4877" s="390"/>
    </row>
    <row r="4878" spans="1:10" ht="15.75" customHeight="1">
      <c r="A4878" s="396"/>
      <c r="B4878" s="397"/>
      <c r="C4878" s="362"/>
      <c r="D4878" s="362"/>
      <c r="E4878" s="362"/>
      <c r="F4878" s="390"/>
      <c r="G4878" s="390"/>
      <c r="H4878" s="390"/>
      <c r="I4878" s="390"/>
      <c r="J4878" s="390"/>
    </row>
    <row r="4879" spans="1:10" ht="15.75" customHeight="1">
      <c r="A4879" s="396"/>
      <c r="B4879" s="397"/>
      <c r="C4879" s="362"/>
      <c r="D4879" s="362"/>
      <c r="E4879" s="362"/>
      <c r="F4879" s="390"/>
      <c r="G4879" s="390"/>
      <c r="H4879" s="390"/>
      <c r="I4879" s="390"/>
      <c r="J4879" s="390"/>
    </row>
    <row r="4880" spans="1:10" ht="15.75" customHeight="1">
      <c r="A4880" s="396"/>
      <c r="B4880" s="397"/>
      <c r="C4880" s="362"/>
      <c r="D4880" s="362"/>
      <c r="E4880" s="362"/>
      <c r="F4880" s="390"/>
      <c r="G4880" s="390"/>
      <c r="H4880" s="390"/>
      <c r="I4880" s="390"/>
      <c r="J4880" s="390"/>
    </row>
    <row r="4881" spans="1:10" ht="15.75" customHeight="1">
      <c r="A4881" s="396"/>
      <c r="B4881" s="397"/>
      <c r="C4881" s="362"/>
      <c r="D4881" s="362"/>
      <c r="E4881" s="362"/>
      <c r="F4881" s="390"/>
      <c r="G4881" s="390"/>
      <c r="H4881" s="390"/>
      <c r="I4881" s="390"/>
      <c r="J4881" s="390"/>
    </row>
    <row r="4882" spans="1:10" ht="15.75" customHeight="1">
      <c r="A4882" s="396"/>
      <c r="B4882" s="397"/>
      <c r="C4882" s="362"/>
      <c r="D4882" s="362"/>
      <c r="E4882" s="362"/>
      <c r="F4882" s="390"/>
      <c r="G4882" s="390"/>
      <c r="H4882" s="390"/>
      <c r="I4882" s="390"/>
      <c r="J4882" s="390"/>
    </row>
    <row r="4883" spans="1:10" ht="15.75" customHeight="1">
      <c r="A4883" s="396"/>
      <c r="B4883" s="397"/>
      <c r="C4883" s="362"/>
      <c r="D4883" s="362"/>
      <c r="E4883" s="362"/>
      <c r="F4883" s="390"/>
      <c r="G4883" s="390"/>
      <c r="H4883" s="390"/>
      <c r="I4883" s="390"/>
      <c r="J4883" s="390"/>
    </row>
    <row r="4884" spans="1:10" ht="15.75" customHeight="1">
      <c r="A4884" s="396"/>
      <c r="B4884" s="397"/>
      <c r="C4884" s="362"/>
      <c r="D4884" s="362"/>
      <c r="E4884" s="362"/>
      <c r="F4884" s="390"/>
      <c r="G4884" s="390"/>
      <c r="H4884" s="390"/>
      <c r="I4884" s="390"/>
      <c r="J4884" s="390"/>
    </row>
    <row r="4885" spans="1:10" ht="15.75" customHeight="1">
      <c r="A4885" s="396"/>
      <c r="B4885" s="397"/>
      <c r="C4885" s="362"/>
      <c r="D4885" s="362"/>
      <c r="E4885" s="362"/>
      <c r="F4885" s="390"/>
      <c r="G4885" s="390"/>
      <c r="H4885" s="390"/>
      <c r="I4885" s="390"/>
      <c r="J4885" s="390"/>
    </row>
    <row r="4886" spans="1:10" ht="15.75" customHeight="1">
      <c r="A4886" s="396"/>
      <c r="B4886" s="397"/>
      <c r="C4886" s="362"/>
      <c r="D4886" s="362"/>
      <c r="E4886" s="362"/>
      <c r="F4886" s="390"/>
      <c r="G4886" s="390"/>
      <c r="H4886" s="390"/>
      <c r="I4886" s="390"/>
      <c r="J4886" s="390"/>
    </row>
    <row r="4887" spans="1:10" ht="15.75" customHeight="1">
      <c r="A4887" s="396"/>
      <c r="B4887" s="397"/>
      <c r="C4887" s="362"/>
      <c r="D4887" s="362"/>
      <c r="E4887" s="362"/>
      <c r="F4887" s="390"/>
      <c r="G4887" s="390"/>
      <c r="H4887" s="390"/>
      <c r="I4887" s="390"/>
      <c r="J4887" s="390"/>
    </row>
    <row r="4888" spans="1:10" ht="15.75" customHeight="1">
      <c r="A4888" s="396"/>
      <c r="B4888" s="397"/>
      <c r="C4888" s="362"/>
      <c r="D4888" s="362"/>
      <c r="E4888" s="362"/>
      <c r="F4888" s="390"/>
      <c r="G4888" s="390"/>
      <c r="H4888" s="390"/>
      <c r="I4888" s="390"/>
      <c r="J4888" s="390"/>
    </row>
    <row r="4889" spans="1:10" ht="15.75" customHeight="1">
      <c r="A4889" s="396"/>
      <c r="B4889" s="397"/>
      <c r="C4889" s="362"/>
      <c r="D4889" s="362"/>
      <c r="E4889" s="362"/>
      <c r="F4889" s="390"/>
      <c r="G4889" s="390"/>
      <c r="H4889" s="390"/>
      <c r="I4889" s="390"/>
      <c r="J4889" s="390"/>
    </row>
    <row r="4890" spans="1:10" ht="15.75" customHeight="1">
      <c r="A4890" s="396"/>
      <c r="B4890" s="397"/>
      <c r="C4890" s="362"/>
      <c r="D4890" s="362"/>
      <c r="E4890" s="362"/>
      <c r="F4890" s="390"/>
      <c r="G4890" s="390"/>
      <c r="H4890" s="390"/>
      <c r="I4890" s="390"/>
      <c r="J4890" s="390"/>
    </row>
    <row r="4891" spans="1:10" ht="15.75" customHeight="1">
      <c r="A4891" s="396"/>
      <c r="B4891" s="397"/>
      <c r="C4891" s="362"/>
      <c r="D4891" s="362"/>
      <c r="E4891" s="362"/>
      <c r="F4891" s="390"/>
      <c r="G4891" s="390"/>
      <c r="H4891" s="390"/>
      <c r="I4891" s="390"/>
      <c r="J4891" s="390"/>
    </row>
    <row r="4892" spans="1:10" ht="15.75" customHeight="1">
      <c r="A4892" s="396"/>
      <c r="B4892" s="397"/>
      <c r="C4892" s="362"/>
      <c r="D4892" s="362"/>
      <c r="E4892" s="362"/>
      <c r="F4892" s="390"/>
      <c r="G4892" s="390"/>
      <c r="H4892" s="390"/>
      <c r="I4892" s="390"/>
      <c r="J4892" s="390"/>
    </row>
    <row r="4893" spans="1:10" ht="15.75" customHeight="1">
      <c r="A4893" s="396"/>
      <c r="B4893" s="397"/>
      <c r="C4893" s="362"/>
      <c r="D4893" s="362"/>
      <c r="E4893" s="362"/>
      <c r="F4893" s="390"/>
      <c r="G4893" s="390"/>
      <c r="H4893" s="390"/>
      <c r="I4893" s="390"/>
      <c r="J4893" s="390"/>
    </row>
    <row r="4894" spans="1:10" ht="15.75" customHeight="1">
      <c r="A4894" s="396"/>
      <c r="B4894" s="397"/>
      <c r="C4894" s="362"/>
      <c r="D4894" s="362"/>
      <c r="E4894" s="362"/>
      <c r="F4894" s="390"/>
      <c r="G4894" s="390"/>
      <c r="H4894" s="390"/>
      <c r="I4894" s="390"/>
      <c r="J4894" s="390"/>
    </row>
    <row r="4895" spans="1:10" ht="15.75" customHeight="1">
      <c r="A4895" s="396"/>
      <c r="B4895" s="397"/>
      <c r="C4895" s="362"/>
      <c r="D4895" s="362"/>
      <c r="E4895" s="362"/>
      <c r="F4895" s="390"/>
      <c r="G4895" s="390"/>
      <c r="H4895" s="390"/>
      <c r="I4895" s="390"/>
      <c r="J4895" s="390"/>
    </row>
    <row r="4896" spans="1:10" ht="15.75" customHeight="1">
      <c r="A4896" s="396"/>
      <c r="B4896" s="397"/>
      <c r="C4896" s="362"/>
      <c r="D4896" s="362"/>
      <c r="E4896" s="362"/>
      <c r="F4896" s="390"/>
      <c r="G4896" s="390"/>
      <c r="H4896" s="390"/>
      <c r="I4896" s="390"/>
      <c r="J4896" s="390"/>
    </row>
    <row r="4897" spans="1:10" ht="15.75" customHeight="1">
      <c r="A4897" s="396"/>
      <c r="B4897" s="397"/>
      <c r="C4897" s="362"/>
      <c r="D4897" s="362"/>
      <c r="E4897" s="362"/>
      <c r="F4897" s="390"/>
      <c r="G4897" s="390"/>
      <c r="H4897" s="390"/>
      <c r="I4897" s="390"/>
      <c r="J4897" s="390"/>
    </row>
    <row r="4898" spans="1:10" ht="15.75" customHeight="1">
      <c r="A4898" s="396"/>
      <c r="B4898" s="397"/>
      <c r="C4898" s="362"/>
      <c r="D4898" s="362"/>
      <c r="E4898" s="362"/>
      <c r="F4898" s="390"/>
      <c r="G4898" s="390"/>
      <c r="H4898" s="390"/>
      <c r="I4898" s="390"/>
      <c r="J4898" s="390"/>
    </row>
    <row r="4899" spans="1:10" ht="15.75" customHeight="1">
      <c r="A4899" s="396"/>
      <c r="B4899" s="397"/>
      <c r="C4899" s="362"/>
      <c r="D4899" s="362"/>
      <c r="E4899" s="362"/>
      <c r="F4899" s="390"/>
      <c r="G4899" s="390"/>
      <c r="H4899" s="390"/>
      <c r="I4899" s="390"/>
      <c r="J4899" s="390"/>
    </row>
    <row r="4900" spans="1:10" ht="15.75" customHeight="1">
      <c r="A4900" s="396"/>
      <c r="B4900" s="397"/>
      <c r="C4900" s="362"/>
      <c r="D4900" s="362"/>
      <c r="E4900" s="362"/>
      <c r="F4900" s="390"/>
      <c r="G4900" s="390"/>
      <c r="H4900" s="390"/>
      <c r="I4900" s="390"/>
      <c r="J4900" s="390"/>
    </row>
    <row r="4901" spans="1:10" ht="15.75" customHeight="1">
      <c r="A4901" s="396"/>
      <c r="B4901" s="397"/>
      <c r="C4901" s="362"/>
      <c r="D4901" s="362"/>
      <c r="E4901" s="362"/>
      <c r="F4901" s="390"/>
      <c r="G4901" s="390"/>
      <c r="H4901" s="390"/>
      <c r="I4901" s="390"/>
      <c r="J4901" s="390"/>
    </row>
    <row r="4902" spans="1:10" ht="15.75" customHeight="1">
      <c r="A4902" s="396"/>
      <c r="B4902" s="397"/>
      <c r="C4902" s="362"/>
      <c r="D4902" s="362"/>
      <c r="E4902" s="362"/>
      <c r="F4902" s="390"/>
      <c r="G4902" s="390"/>
      <c r="H4902" s="390"/>
      <c r="I4902" s="390"/>
      <c r="J4902" s="390"/>
    </row>
    <row r="4903" spans="1:10" ht="15.75" customHeight="1">
      <c r="A4903" s="396"/>
      <c r="B4903" s="397"/>
      <c r="C4903" s="362"/>
      <c r="D4903" s="362"/>
      <c r="E4903" s="362"/>
      <c r="F4903" s="390"/>
      <c r="G4903" s="390"/>
      <c r="H4903" s="390"/>
      <c r="I4903" s="390"/>
      <c r="J4903" s="390"/>
    </row>
    <row r="4904" spans="1:10" ht="15.75" customHeight="1">
      <c r="A4904" s="396"/>
      <c r="B4904" s="397"/>
      <c r="C4904" s="362"/>
      <c r="D4904" s="362"/>
      <c r="E4904" s="362"/>
      <c r="F4904" s="390"/>
      <c r="G4904" s="390"/>
      <c r="H4904" s="390"/>
      <c r="I4904" s="390"/>
      <c r="J4904" s="390"/>
    </row>
    <row r="4905" spans="1:10" ht="15.75" customHeight="1">
      <c r="A4905" s="396"/>
      <c r="B4905" s="397"/>
      <c r="C4905" s="362"/>
      <c r="D4905" s="362"/>
      <c r="E4905" s="362"/>
      <c r="F4905" s="390"/>
      <c r="G4905" s="390"/>
      <c r="H4905" s="390"/>
      <c r="I4905" s="390"/>
      <c r="J4905" s="390"/>
    </row>
    <row r="4906" spans="1:10" ht="15.75" customHeight="1">
      <c r="A4906" s="396"/>
      <c r="B4906" s="397"/>
      <c r="C4906" s="362"/>
      <c r="D4906" s="362"/>
      <c r="E4906" s="362"/>
      <c r="F4906" s="390"/>
      <c r="G4906" s="390"/>
      <c r="H4906" s="390"/>
      <c r="I4906" s="390"/>
      <c r="J4906" s="390"/>
    </row>
    <row r="4907" spans="1:10" ht="15.75" customHeight="1">
      <c r="A4907" s="396"/>
      <c r="B4907" s="397"/>
      <c r="C4907" s="362"/>
      <c r="D4907" s="362"/>
      <c r="E4907" s="362"/>
      <c r="F4907" s="390"/>
      <c r="G4907" s="390"/>
      <c r="H4907" s="390"/>
      <c r="I4907" s="390"/>
      <c r="J4907" s="390"/>
    </row>
    <row r="4908" spans="1:10" ht="15.75" customHeight="1">
      <c r="A4908" s="396"/>
      <c r="B4908" s="397"/>
      <c r="C4908" s="362"/>
      <c r="D4908" s="362"/>
      <c r="E4908" s="362"/>
      <c r="F4908" s="390"/>
      <c r="G4908" s="390"/>
      <c r="H4908" s="390"/>
      <c r="I4908" s="390"/>
      <c r="J4908" s="390"/>
    </row>
    <row r="4909" spans="1:10" ht="15.75" customHeight="1">
      <c r="A4909" s="396"/>
      <c r="B4909" s="397"/>
      <c r="C4909" s="362"/>
      <c r="D4909" s="362"/>
      <c r="E4909" s="362"/>
      <c r="F4909" s="390"/>
      <c r="G4909" s="390"/>
      <c r="H4909" s="390"/>
      <c r="I4909" s="390"/>
      <c r="J4909" s="390"/>
    </row>
    <row r="4910" spans="1:10" ht="15.75" customHeight="1">
      <c r="A4910" s="396"/>
      <c r="B4910" s="397"/>
      <c r="C4910" s="362"/>
      <c r="D4910" s="362"/>
      <c r="E4910" s="362"/>
      <c r="F4910" s="390"/>
      <c r="G4910" s="390"/>
      <c r="H4910" s="390"/>
      <c r="I4910" s="390"/>
      <c r="J4910" s="390"/>
    </row>
    <row r="4911" spans="1:10" ht="15.75" customHeight="1">
      <c r="A4911" s="396"/>
      <c r="B4911" s="397"/>
      <c r="C4911" s="362"/>
      <c r="D4911" s="362"/>
      <c r="E4911" s="362"/>
      <c r="F4911" s="390"/>
      <c r="G4911" s="390"/>
      <c r="H4911" s="390"/>
      <c r="I4911" s="390"/>
      <c r="J4911" s="390"/>
    </row>
    <row r="4912" spans="1:10" ht="15.75" customHeight="1">
      <c r="A4912" s="396"/>
      <c r="B4912" s="397"/>
      <c r="C4912" s="362"/>
      <c r="D4912" s="362"/>
      <c r="E4912" s="362"/>
      <c r="F4912" s="390"/>
      <c r="G4912" s="390"/>
      <c r="H4912" s="390"/>
      <c r="I4912" s="390"/>
      <c r="J4912" s="390"/>
    </row>
    <row r="4913" spans="1:10" ht="15.75" customHeight="1">
      <c r="A4913" s="396"/>
      <c r="B4913" s="397"/>
      <c r="C4913" s="362"/>
      <c r="D4913" s="362"/>
      <c r="E4913" s="362"/>
      <c r="F4913" s="390"/>
      <c r="G4913" s="390"/>
      <c r="H4913" s="390"/>
      <c r="I4913" s="390"/>
      <c r="J4913" s="390"/>
    </row>
    <row r="4914" spans="1:10" ht="15.75" customHeight="1">
      <c r="A4914" s="396"/>
      <c r="B4914" s="397"/>
      <c r="C4914" s="362"/>
      <c r="D4914" s="362"/>
      <c r="E4914" s="362"/>
      <c r="F4914" s="390"/>
      <c r="G4914" s="390"/>
      <c r="H4914" s="390"/>
      <c r="I4914" s="390"/>
      <c r="J4914" s="390"/>
    </row>
    <row r="4915" spans="1:10" ht="15.75" customHeight="1">
      <c r="A4915" s="396"/>
      <c r="B4915" s="397"/>
      <c r="C4915" s="362"/>
      <c r="D4915" s="362"/>
      <c r="E4915" s="362"/>
      <c r="F4915" s="390"/>
      <c r="G4915" s="390"/>
      <c r="H4915" s="390"/>
      <c r="I4915" s="390"/>
      <c r="J4915" s="390"/>
    </row>
    <row r="4916" spans="1:10" ht="15.75" customHeight="1">
      <c r="A4916" s="396"/>
      <c r="B4916" s="397"/>
      <c r="C4916" s="362"/>
      <c r="D4916" s="362"/>
      <c r="E4916" s="362"/>
      <c r="F4916" s="390"/>
      <c r="G4916" s="390"/>
      <c r="H4916" s="390"/>
      <c r="I4916" s="390"/>
      <c r="J4916" s="390"/>
    </row>
    <row r="4917" spans="1:10" ht="15.75" customHeight="1">
      <c r="A4917" s="396"/>
      <c r="B4917" s="397"/>
      <c r="C4917" s="362"/>
      <c r="D4917" s="362"/>
      <c r="E4917" s="362"/>
      <c r="F4917" s="390"/>
      <c r="G4917" s="390"/>
      <c r="H4917" s="390"/>
      <c r="I4917" s="390"/>
      <c r="J4917" s="390"/>
    </row>
    <row r="4918" spans="1:10" ht="15.75" customHeight="1">
      <c r="A4918" s="396"/>
      <c r="B4918" s="397"/>
      <c r="C4918" s="362"/>
      <c r="D4918" s="362"/>
      <c r="E4918" s="362"/>
      <c r="F4918" s="390"/>
      <c r="G4918" s="390"/>
      <c r="H4918" s="390"/>
      <c r="I4918" s="390"/>
      <c r="J4918" s="390"/>
    </row>
    <row r="4919" spans="1:10" ht="15.75" customHeight="1">
      <c r="A4919" s="396"/>
      <c r="B4919" s="397"/>
      <c r="C4919" s="362"/>
      <c r="D4919" s="362"/>
      <c r="E4919" s="362"/>
      <c r="F4919" s="390"/>
      <c r="G4919" s="390"/>
      <c r="H4919" s="390"/>
      <c r="I4919" s="390"/>
      <c r="J4919" s="390"/>
    </row>
    <row r="4920" spans="1:10" ht="15.75" customHeight="1">
      <c r="A4920" s="396"/>
      <c r="B4920" s="397"/>
      <c r="C4920" s="362"/>
      <c r="D4920" s="362"/>
      <c r="E4920" s="362"/>
      <c r="F4920" s="390"/>
      <c r="G4920" s="390"/>
      <c r="H4920" s="390"/>
      <c r="I4920" s="390"/>
      <c r="J4920" s="390"/>
    </row>
    <row r="4921" spans="1:10" ht="15.75" customHeight="1">
      <c r="A4921" s="396"/>
      <c r="B4921" s="397"/>
      <c r="C4921" s="362"/>
      <c r="D4921" s="362"/>
      <c r="E4921" s="362"/>
      <c r="F4921" s="390"/>
      <c r="G4921" s="390"/>
      <c r="H4921" s="390"/>
      <c r="I4921" s="390"/>
      <c r="J4921" s="390"/>
    </row>
    <row r="4922" spans="1:10" ht="15.75" customHeight="1">
      <c r="A4922" s="396"/>
      <c r="B4922" s="397"/>
      <c r="C4922" s="362"/>
      <c r="D4922" s="362"/>
      <c r="E4922" s="362"/>
      <c r="F4922" s="390"/>
      <c r="G4922" s="390"/>
      <c r="H4922" s="390"/>
      <c r="I4922" s="390"/>
      <c r="J4922" s="390"/>
    </row>
    <row r="4923" spans="1:10" ht="15.75" customHeight="1">
      <c r="A4923" s="396"/>
      <c r="B4923" s="397"/>
      <c r="C4923" s="362"/>
      <c r="D4923" s="362"/>
      <c r="E4923" s="362"/>
      <c r="F4923" s="390"/>
      <c r="G4923" s="390"/>
      <c r="H4923" s="390"/>
      <c r="I4923" s="390"/>
      <c r="J4923" s="390"/>
    </row>
    <row r="4924" spans="1:10" ht="15.75" customHeight="1">
      <c r="A4924" s="396"/>
      <c r="B4924" s="397"/>
      <c r="C4924" s="362"/>
      <c r="D4924" s="362"/>
      <c r="E4924" s="362"/>
      <c r="F4924" s="390"/>
      <c r="G4924" s="390"/>
      <c r="H4924" s="390"/>
      <c r="I4924" s="390"/>
      <c r="J4924" s="390"/>
    </row>
    <row r="4925" spans="1:10" ht="15.75" customHeight="1">
      <c r="A4925" s="396"/>
      <c r="B4925" s="397"/>
      <c r="C4925" s="362"/>
      <c r="D4925" s="362"/>
      <c r="E4925" s="362"/>
      <c r="F4925" s="390"/>
      <c r="G4925" s="390"/>
      <c r="H4925" s="390"/>
      <c r="I4925" s="390"/>
      <c r="J4925" s="390"/>
    </row>
    <row r="4926" spans="1:10" ht="15.75" customHeight="1">
      <c r="A4926" s="396"/>
      <c r="B4926" s="397"/>
      <c r="C4926" s="362"/>
      <c r="D4926" s="362"/>
      <c r="E4926" s="362"/>
      <c r="F4926" s="390"/>
      <c r="G4926" s="390"/>
      <c r="H4926" s="390"/>
      <c r="I4926" s="390"/>
      <c r="J4926" s="390"/>
    </row>
    <row r="4927" spans="1:10" ht="15.75" customHeight="1">
      <c r="A4927" s="396"/>
      <c r="B4927" s="397"/>
      <c r="C4927" s="362"/>
      <c r="D4927" s="362"/>
      <c r="E4927" s="362"/>
      <c r="F4927" s="390"/>
      <c r="G4927" s="390"/>
      <c r="H4927" s="390"/>
      <c r="I4927" s="390"/>
      <c r="J4927" s="390"/>
    </row>
    <row r="4928" spans="1:10" ht="15.75" customHeight="1">
      <c r="A4928" s="396"/>
      <c r="B4928" s="397"/>
      <c r="C4928" s="362"/>
      <c r="D4928" s="362"/>
      <c r="E4928" s="362"/>
      <c r="F4928" s="390"/>
      <c r="G4928" s="390"/>
      <c r="H4928" s="390"/>
      <c r="I4928" s="390"/>
      <c r="J4928" s="390"/>
    </row>
    <row r="4929" spans="1:10" ht="15.75" customHeight="1">
      <c r="A4929" s="396"/>
      <c r="B4929" s="397"/>
      <c r="C4929" s="362"/>
      <c r="D4929" s="362"/>
      <c r="E4929" s="362"/>
      <c r="F4929" s="390"/>
      <c r="G4929" s="390"/>
      <c r="H4929" s="390"/>
      <c r="I4929" s="390"/>
      <c r="J4929" s="390"/>
    </row>
    <row r="4930" spans="1:10" ht="15.75" customHeight="1">
      <c r="A4930" s="396"/>
      <c r="B4930" s="397"/>
      <c r="C4930" s="362"/>
      <c r="D4930" s="362"/>
      <c r="E4930" s="362"/>
      <c r="F4930" s="390"/>
      <c r="G4930" s="390"/>
      <c r="H4930" s="390"/>
      <c r="I4930" s="390"/>
      <c r="J4930" s="390"/>
    </row>
    <row r="4931" spans="1:10" ht="15.75" customHeight="1">
      <c r="A4931" s="396"/>
      <c r="B4931" s="397"/>
      <c r="C4931" s="362"/>
      <c r="D4931" s="362"/>
      <c r="E4931" s="362"/>
      <c r="F4931" s="390"/>
      <c r="G4931" s="390"/>
      <c r="H4931" s="390"/>
      <c r="I4931" s="390"/>
      <c r="J4931" s="390"/>
    </row>
    <row r="4932" spans="1:10" ht="15.75" customHeight="1">
      <c r="A4932" s="396"/>
      <c r="B4932" s="397"/>
      <c r="C4932" s="362"/>
      <c r="D4932" s="362"/>
      <c r="E4932" s="362"/>
      <c r="F4932" s="390"/>
      <c r="G4932" s="390"/>
      <c r="H4932" s="390"/>
      <c r="I4932" s="390"/>
      <c r="J4932" s="390"/>
    </row>
    <row r="4933" spans="1:10" ht="15.75" customHeight="1">
      <c r="A4933" s="396"/>
      <c r="B4933" s="397"/>
      <c r="C4933" s="362"/>
      <c r="D4933" s="362"/>
      <c r="E4933" s="362"/>
      <c r="F4933" s="390"/>
      <c r="G4933" s="390"/>
      <c r="H4933" s="390"/>
      <c r="I4933" s="390"/>
      <c r="J4933" s="390"/>
    </row>
    <row r="4934" spans="1:10" ht="15.75" customHeight="1">
      <c r="A4934" s="396"/>
      <c r="B4934" s="397"/>
      <c r="C4934" s="362"/>
      <c r="D4934" s="362"/>
      <c r="E4934" s="362"/>
      <c r="F4934" s="390"/>
      <c r="G4934" s="390"/>
      <c r="H4934" s="390"/>
      <c r="I4934" s="390"/>
      <c r="J4934" s="390"/>
    </row>
    <row r="4935" spans="1:10" ht="15.75" customHeight="1">
      <c r="A4935" s="396"/>
      <c r="B4935" s="397"/>
      <c r="C4935" s="362"/>
      <c r="D4935" s="362"/>
      <c r="E4935" s="362"/>
      <c r="F4935" s="390"/>
      <c r="G4935" s="390"/>
      <c r="H4935" s="390"/>
      <c r="I4935" s="390"/>
      <c r="J4935" s="390"/>
    </row>
    <row r="4936" spans="1:10" ht="15.75" customHeight="1">
      <c r="A4936" s="396"/>
      <c r="B4936" s="397"/>
      <c r="C4936" s="362"/>
      <c r="D4936" s="362"/>
      <c r="E4936" s="362"/>
      <c r="F4936" s="390"/>
      <c r="G4936" s="390"/>
      <c r="H4936" s="390"/>
      <c r="I4936" s="390"/>
      <c r="J4936" s="390"/>
    </row>
    <row r="4937" spans="1:10" ht="15.75" customHeight="1">
      <c r="A4937" s="396"/>
      <c r="B4937" s="397"/>
      <c r="C4937" s="362"/>
      <c r="D4937" s="362"/>
      <c r="E4937" s="362"/>
      <c r="F4937" s="390"/>
      <c r="G4937" s="390"/>
      <c r="H4937" s="390"/>
      <c r="I4937" s="390"/>
      <c r="J4937" s="390"/>
    </row>
    <row r="4938" spans="1:10" ht="15.75" customHeight="1">
      <c r="A4938" s="396"/>
      <c r="B4938" s="397"/>
      <c r="C4938" s="362"/>
      <c r="D4938" s="362"/>
      <c r="E4938" s="362"/>
      <c r="F4938" s="390"/>
      <c r="G4938" s="390"/>
      <c r="H4938" s="390"/>
      <c r="I4938" s="390"/>
      <c r="J4938" s="390"/>
    </row>
    <row r="4939" spans="1:10" ht="15.75" customHeight="1">
      <c r="A4939" s="396"/>
      <c r="B4939" s="397"/>
      <c r="C4939" s="362"/>
      <c r="D4939" s="362"/>
      <c r="E4939" s="362"/>
      <c r="F4939" s="390"/>
      <c r="G4939" s="390"/>
      <c r="H4939" s="390"/>
      <c r="I4939" s="390"/>
      <c r="J4939" s="390"/>
    </row>
    <row r="4940" spans="1:10" ht="15.75" customHeight="1">
      <c r="A4940" s="396"/>
      <c r="B4940" s="397"/>
      <c r="C4940" s="362"/>
      <c r="D4940" s="362"/>
      <c r="E4940" s="362"/>
      <c r="F4940" s="390"/>
      <c r="G4940" s="390"/>
      <c r="H4940" s="390"/>
      <c r="I4940" s="390"/>
      <c r="J4940" s="390"/>
    </row>
    <row r="4941" spans="1:10" ht="15.75" customHeight="1">
      <c r="A4941" s="396"/>
      <c r="B4941" s="397"/>
      <c r="C4941" s="362"/>
      <c r="D4941" s="362"/>
      <c r="E4941" s="362"/>
      <c r="F4941" s="390"/>
      <c r="G4941" s="390"/>
      <c r="H4941" s="390"/>
      <c r="I4941" s="390"/>
      <c r="J4941" s="390"/>
    </row>
    <row r="4942" spans="1:10" ht="15.75" customHeight="1">
      <c r="A4942" s="396"/>
      <c r="B4942" s="397"/>
      <c r="C4942" s="362"/>
      <c r="D4942" s="362"/>
      <c r="E4942" s="362"/>
      <c r="F4942" s="390"/>
      <c r="G4942" s="390"/>
      <c r="H4942" s="390"/>
      <c r="I4942" s="390"/>
      <c r="J4942" s="390"/>
    </row>
    <row r="4943" spans="1:10" ht="15.75" customHeight="1">
      <c r="A4943" s="396"/>
      <c r="B4943" s="397"/>
      <c r="C4943" s="362"/>
      <c r="D4943" s="362"/>
      <c r="E4943" s="362"/>
      <c r="F4943" s="390"/>
      <c r="G4943" s="390"/>
      <c r="H4943" s="390"/>
      <c r="I4943" s="390"/>
      <c r="J4943" s="390"/>
    </row>
    <row r="4944" spans="1:10" ht="15.75" customHeight="1">
      <c r="A4944" s="396"/>
      <c r="B4944" s="397"/>
      <c r="C4944" s="362"/>
      <c r="D4944" s="362"/>
      <c r="E4944" s="362"/>
      <c r="F4944" s="390"/>
      <c r="G4944" s="390"/>
      <c r="H4944" s="390"/>
      <c r="I4944" s="390"/>
      <c r="J4944" s="390"/>
    </row>
    <row r="4945" spans="1:10" ht="15.75" customHeight="1">
      <c r="A4945" s="396"/>
      <c r="B4945" s="397"/>
      <c r="C4945" s="362"/>
      <c r="D4945" s="362"/>
      <c r="E4945" s="362"/>
      <c r="F4945" s="390"/>
      <c r="G4945" s="390"/>
      <c r="H4945" s="390"/>
      <c r="I4945" s="390"/>
      <c r="J4945" s="390"/>
    </row>
    <row r="4946" spans="1:10" ht="15.75" customHeight="1">
      <c r="A4946" s="396"/>
      <c r="B4946" s="397"/>
      <c r="C4946" s="362"/>
      <c r="D4946" s="362"/>
      <c r="E4946" s="362"/>
      <c r="F4946" s="390"/>
      <c r="G4946" s="390"/>
      <c r="H4946" s="390"/>
      <c r="I4946" s="390"/>
      <c r="J4946" s="390"/>
    </row>
    <row r="4947" spans="1:10" ht="15.75" customHeight="1">
      <c r="A4947" s="396"/>
      <c r="B4947" s="397"/>
      <c r="C4947" s="362"/>
      <c r="D4947" s="362"/>
      <c r="E4947" s="362"/>
      <c r="F4947" s="390"/>
      <c r="G4947" s="390"/>
      <c r="H4947" s="390"/>
      <c r="I4947" s="390"/>
      <c r="J4947" s="390"/>
    </row>
    <row r="4948" spans="1:10" ht="15.75" customHeight="1">
      <c r="A4948" s="396"/>
      <c r="B4948" s="397"/>
      <c r="C4948" s="362"/>
      <c r="D4948" s="362"/>
      <c r="E4948" s="362"/>
      <c r="F4948" s="390"/>
      <c r="G4948" s="390"/>
      <c r="H4948" s="390"/>
      <c r="I4948" s="390"/>
      <c r="J4948" s="390"/>
    </row>
    <row r="4949" spans="1:10" ht="15.75" customHeight="1">
      <c r="A4949" s="396"/>
      <c r="B4949" s="397"/>
      <c r="C4949" s="362"/>
      <c r="D4949" s="362"/>
      <c r="E4949" s="362"/>
      <c r="F4949" s="390"/>
      <c r="G4949" s="390"/>
      <c r="H4949" s="390"/>
      <c r="I4949" s="390"/>
      <c r="J4949" s="390"/>
    </row>
    <row r="4950" spans="1:10" ht="15.75" customHeight="1">
      <c r="A4950" s="396"/>
      <c r="B4950" s="397"/>
      <c r="C4950" s="362"/>
      <c r="D4950" s="362"/>
      <c r="E4950" s="362"/>
      <c r="F4950" s="390"/>
      <c r="G4950" s="390"/>
      <c r="H4950" s="390"/>
      <c r="I4950" s="390"/>
      <c r="J4950" s="390"/>
    </row>
    <row r="4951" spans="1:10" ht="15.75" customHeight="1">
      <c r="A4951" s="396"/>
      <c r="B4951" s="397"/>
      <c r="C4951" s="362"/>
      <c r="D4951" s="362"/>
      <c r="E4951" s="362"/>
      <c r="F4951" s="390"/>
      <c r="G4951" s="390"/>
      <c r="H4951" s="390"/>
      <c r="I4951" s="390"/>
      <c r="J4951" s="390"/>
    </row>
    <row r="4952" spans="1:10" ht="15.75" customHeight="1">
      <c r="A4952" s="396"/>
      <c r="B4952" s="397"/>
      <c r="C4952" s="362"/>
      <c r="D4952" s="362"/>
      <c r="E4952" s="362"/>
      <c r="F4952" s="390"/>
      <c r="G4952" s="390"/>
      <c r="H4952" s="390"/>
      <c r="I4952" s="390"/>
      <c r="J4952" s="390"/>
    </row>
    <row r="4953" spans="1:10" ht="15.75" customHeight="1">
      <c r="A4953" s="396"/>
      <c r="B4953" s="397"/>
      <c r="C4953" s="362"/>
      <c r="D4953" s="362"/>
      <c r="E4953" s="362"/>
      <c r="F4953" s="390"/>
      <c r="G4953" s="390"/>
      <c r="H4953" s="390"/>
      <c r="I4953" s="390"/>
      <c r="J4953" s="390"/>
    </row>
    <row r="4954" spans="1:10" ht="15.75" customHeight="1">
      <c r="A4954" s="396"/>
      <c r="B4954" s="397"/>
      <c r="C4954" s="362"/>
      <c r="D4954" s="362"/>
      <c r="E4954" s="362"/>
      <c r="F4954" s="390"/>
      <c r="G4954" s="390"/>
      <c r="H4954" s="390"/>
      <c r="I4954" s="390"/>
      <c r="J4954" s="390"/>
    </row>
    <row r="4955" spans="1:10" ht="15.75" customHeight="1">
      <c r="A4955" s="396"/>
      <c r="B4955" s="397"/>
      <c r="C4955" s="362"/>
      <c r="D4955" s="362"/>
      <c r="E4955" s="362"/>
      <c r="F4955" s="390"/>
      <c r="G4955" s="390"/>
      <c r="H4955" s="390"/>
      <c r="I4955" s="390"/>
      <c r="J4955" s="390"/>
    </row>
    <row r="4956" spans="1:10" ht="15.75" customHeight="1">
      <c r="A4956" s="396"/>
      <c r="B4956" s="397"/>
      <c r="C4956" s="362"/>
      <c r="D4956" s="362"/>
      <c r="E4956" s="362"/>
      <c r="F4956" s="390"/>
      <c r="G4956" s="390"/>
      <c r="H4956" s="390"/>
      <c r="I4956" s="390"/>
      <c r="J4956" s="390"/>
    </row>
    <row r="4957" spans="1:10" ht="15.75" customHeight="1">
      <c r="A4957" s="396"/>
      <c r="B4957" s="397"/>
      <c r="C4957" s="362"/>
      <c r="D4957" s="362"/>
      <c r="E4957" s="362"/>
      <c r="F4957" s="390"/>
      <c r="G4957" s="390"/>
      <c r="H4957" s="390"/>
      <c r="I4957" s="390"/>
      <c r="J4957" s="390"/>
    </row>
    <row r="4958" spans="1:10" ht="15.75" customHeight="1">
      <c r="A4958" s="396"/>
      <c r="B4958" s="397"/>
      <c r="C4958" s="362"/>
      <c r="D4958" s="362"/>
      <c r="E4958" s="362"/>
      <c r="F4958" s="390"/>
      <c r="G4958" s="390"/>
      <c r="H4958" s="390"/>
      <c r="I4958" s="390"/>
      <c r="J4958" s="390"/>
    </row>
    <row r="4959" spans="1:10" ht="15.75" customHeight="1">
      <c r="A4959" s="396"/>
      <c r="B4959" s="397"/>
      <c r="C4959" s="362"/>
      <c r="D4959" s="362"/>
      <c r="E4959" s="362"/>
      <c r="F4959" s="390"/>
      <c r="G4959" s="390"/>
      <c r="H4959" s="390"/>
      <c r="I4959" s="390"/>
      <c r="J4959" s="390"/>
    </row>
    <row r="4960" spans="1:10" ht="15.75" customHeight="1">
      <c r="A4960" s="396"/>
      <c r="B4960" s="397"/>
      <c r="C4960" s="362"/>
      <c r="D4960" s="362"/>
      <c r="E4960" s="362"/>
      <c r="F4960" s="390"/>
      <c r="G4960" s="390"/>
      <c r="H4960" s="390"/>
      <c r="I4960" s="390"/>
      <c r="J4960" s="390"/>
    </row>
    <row r="4961" spans="1:10" ht="15.75" customHeight="1">
      <c r="A4961" s="396"/>
      <c r="B4961" s="397"/>
      <c r="C4961" s="362"/>
      <c r="D4961" s="362"/>
      <c r="E4961" s="362"/>
      <c r="F4961" s="390"/>
      <c r="G4961" s="390"/>
      <c r="H4961" s="390"/>
      <c r="I4961" s="390"/>
      <c r="J4961" s="390"/>
    </row>
    <row r="4962" spans="1:10" ht="15.75" customHeight="1">
      <c r="A4962" s="396"/>
      <c r="B4962" s="397"/>
      <c r="C4962" s="362"/>
      <c r="D4962" s="362"/>
      <c r="E4962" s="362"/>
      <c r="F4962" s="390"/>
      <c r="G4962" s="390"/>
      <c r="H4962" s="390"/>
      <c r="I4962" s="390"/>
      <c r="J4962" s="390"/>
    </row>
    <row r="4963" spans="1:10" ht="15.75" customHeight="1">
      <c r="A4963" s="396"/>
      <c r="B4963" s="397"/>
      <c r="C4963" s="362"/>
      <c r="D4963" s="362"/>
      <c r="E4963" s="362"/>
      <c r="F4963" s="390"/>
      <c r="G4963" s="390"/>
      <c r="H4963" s="390"/>
      <c r="I4963" s="390"/>
      <c r="J4963" s="390"/>
    </row>
    <row r="4964" spans="1:10" ht="15.75" customHeight="1">
      <c r="A4964" s="396"/>
      <c r="B4964" s="397"/>
      <c r="C4964" s="362"/>
      <c r="D4964" s="362"/>
      <c r="E4964" s="362"/>
      <c r="F4964" s="390"/>
      <c r="G4964" s="390"/>
      <c r="H4964" s="390"/>
      <c r="I4964" s="390"/>
      <c r="J4964" s="390"/>
    </row>
    <row r="4965" spans="1:10" ht="15.75" customHeight="1">
      <c r="A4965" s="396"/>
      <c r="B4965" s="397"/>
      <c r="C4965" s="362"/>
      <c r="D4965" s="362"/>
      <c r="E4965" s="362"/>
      <c r="F4965" s="390"/>
      <c r="G4965" s="390"/>
      <c r="H4965" s="390"/>
      <c r="I4965" s="390"/>
      <c r="J4965" s="390"/>
    </row>
    <row r="4966" spans="1:10" ht="15.75" customHeight="1">
      <c r="A4966" s="396"/>
      <c r="B4966" s="397"/>
      <c r="C4966" s="362"/>
      <c r="D4966" s="362"/>
      <c r="E4966" s="362"/>
      <c r="F4966" s="390"/>
      <c r="G4966" s="390"/>
      <c r="H4966" s="390"/>
      <c r="I4966" s="390"/>
      <c r="J4966" s="390"/>
    </row>
    <row r="4967" spans="1:10" ht="15.75" customHeight="1">
      <c r="A4967" s="396"/>
      <c r="B4967" s="397"/>
      <c r="C4967" s="362"/>
      <c r="D4967" s="362"/>
      <c r="E4967" s="362"/>
      <c r="F4967" s="390"/>
      <c r="G4967" s="390"/>
      <c r="H4967" s="390"/>
      <c r="I4967" s="390"/>
      <c r="J4967" s="390"/>
    </row>
    <row r="4968" spans="1:10" ht="15.75" customHeight="1">
      <c r="A4968" s="396"/>
      <c r="B4968" s="397"/>
      <c r="C4968" s="362"/>
      <c r="D4968" s="362"/>
      <c r="E4968" s="362"/>
      <c r="F4968" s="390"/>
      <c r="G4968" s="390"/>
      <c r="H4968" s="390"/>
      <c r="I4968" s="390"/>
      <c r="J4968" s="390"/>
    </row>
    <row r="4969" spans="1:10" ht="15.75" customHeight="1">
      <c r="A4969" s="396"/>
      <c r="B4969" s="397"/>
      <c r="C4969" s="362"/>
      <c r="D4969" s="362"/>
      <c r="E4969" s="362"/>
      <c r="F4969" s="390"/>
      <c r="G4969" s="390"/>
      <c r="H4969" s="390"/>
      <c r="I4969" s="390"/>
      <c r="J4969" s="390"/>
    </row>
    <row r="4970" spans="1:10" ht="15.75" customHeight="1">
      <c r="A4970" s="396"/>
      <c r="B4970" s="397"/>
      <c r="C4970" s="362"/>
      <c r="D4970" s="362"/>
      <c r="E4970" s="362"/>
      <c r="F4970" s="390"/>
      <c r="G4970" s="390"/>
      <c r="H4970" s="390"/>
      <c r="I4970" s="390"/>
      <c r="J4970" s="390"/>
    </row>
    <row r="4971" spans="1:10" ht="15.75" customHeight="1">
      <c r="A4971" s="396"/>
      <c r="B4971" s="397"/>
      <c r="C4971" s="362"/>
      <c r="D4971" s="362"/>
      <c r="E4971" s="362"/>
      <c r="F4971" s="390"/>
      <c r="G4971" s="390"/>
      <c r="H4971" s="390"/>
      <c r="I4971" s="390"/>
      <c r="J4971" s="390"/>
    </row>
    <row r="4972" spans="1:10" ht="15.75" customHeight="1">
      <c r="A4972" s="396"/>
      <c r="B4972" s="397"/>
      <c r="C4972" s="362"/>
      <c r="D4972" s="362"/>
      <c r="E4972" s="362"/>
      <c r="F4972" s="390"/>
      <c r="G4972" s="390"/>
      <c r="H4972" s="390"/>
      <c r="I4972" s="390"/>
      <c r="J4972" s="390"/>
    </row>
    <row r="4973" spans="1:10" ht="15.75" customHeight="1">
      <c r="A4973" s="396"/>
      <c r="B4973" s="397"/>
      <c r="C4973" s="362"/>
      <c r="D4973" s="362"/>
      <c r="E4973" s="362"/>
      <c r="F4973" s="390"/>
      <c r="G4973" s="390"/>
      <c r="H4973" s="390"/>
      <c r="I4973" s="390"/>
      <c r="J4973" s="390"/>
    </row>
    <row r="4974" spans="1:10" ht="15.75" customHeight="1">
      <c r="A4974" s="396"/>
      <c r="B4974" s="397"/>
      <c r="C4974" s="362"/>
      <c r="D4974" s="362"/>
      <c r="E4974" s="362"/>
      <c r="F4974" s="390"/>
      <c r="G4974" s="390"/>
      <c r="H4974" s="390"/>
      <c r="I4974" s="390"/>
      <c r="J4974" s="390"/>
    </row>
    <row r="4975" spans="1:10" ht="15.75" customHeight="1">
      <c r="A4975" s="396"/>
      <c r="B4975" s="397"/>
      <c r="C4975" s="362"/>
      <c r="D4975" s="362"/>
      <c r="E4975" s="362"/>
      <c r="F4975" s="390"/>
      <c r="G4975" s="390"/>
      <c r="H4975" s="390"/>
      <c r="I4975" s="390"/>
      <c r="J4975" s="390"/>
    </row>
    <row r="4976" spans="1:10" ht="15.75" customHeight="1">
      <c r="A4976" s="396"/>
      <c r="B4976" s="397"/>
      <c r="C4976" s="362"/>
      <c r="D4976" s="362"/>
      <c r="E4976" s="362"/>
      <c r="F4976" s="390"/>
      <c r="G4976" s="390"/>
      <c r="H4976" s="390"/>
      <c r="I4976" s="390"/>
      <c r="J4976" s="390"/>
    </row>
    <row r="4977" spans="1:10" ht="15.75" customHeight="1">
      <c r="A4977" s="396"/>
      <c r="B4977" s="397"/>
      <c r="C4977" s="362"/>
      <c r="D4977" s="362"/>
      <c r="E4977" s="362"/>
      <c r="F4977" s="390"/>
      <c r="G4977" s="390"/>
      <c r="H4977" s="390"/>
      <c r="I4977" s="390"/>
      <c r="J4977" s="390"/>
    </row>
    <row r="4978" spans="1:10" ht="15.75" customHeight="1">
      <c r="A4978" s="396"/>
      <c r="B4978" s="397"/>
      <c r="C4978" s="362"/>
      <c r="D4978" s="362"/>
      <c r="E4978" s="362"/>
      <c r="F4978" s="390"/>
      <c r="G4978" s="390"/>
      <c r="H4978" s="390"/>
      <c r="I4978" s="390"/>
      <c r="J4978" s="390"/>
    </row>
    <row r="4979" spans="1:10" ht="15.75" customHeight="1">
      <c r="A4979" s="396"/>
      <c r="B4979" s="397"/>
      <c r="C4979" s="362"/>
      <c r="D4979" s="362"/>
      <c r="E4979" s="362"/>
      <c r="F4979" s="390"/>
      <c r="G4979" s="390"/>
      <c r="H4979" s="390"/>
      <c r="I4979" s="390"/>
      <c r="J4979" s="390"/>
    </row>
    <row r="4980" spans="1:10" ht="15.75" customHeight="1">
      <c r="A4980" s="396"/>
      <c r="B4980" s="397"/>
      <c r="C4980" s="362"/>
      <c r="D4980" s="362"/>
      <c r="E4980" s="362"/>
      <c r="F4980" s="390"/>
      <c r="G4980" s="390"/>
      <c r="H4980" s="390"/>
      <c r="I4980" s="390"/>
      <c r="J4980" s="390"/>
    </row>
    <row r="4981" spans="1:10" ht="15.75" customHeight="1">
      <c r="A4981" s="396"/>
      <c r="B4981" s="397"/>
      <c r="C4981" s="362"/>
      <c r="D4981" s="362"/>
      <c r="E4981" s="362"/>
      <c r="F4981" s="390"/>
      <c r="G4981" s="390"/>
      <c r="H4981" s="390"/>
      <c r="I4981" s="390"/>
      <c r="J4981" s="390"/>
    </row>
    <row r="4982" spans="1:10" ht="15.75" customHeight="1">
      <c r="A4982" s="396"/>
      <c r="B4982" s="397"/>
      <c r="C4982" s="362"/>
      <c r="D4982" s="362"/>
      <c r="E4982" s="362"/>
      <c r="F4982" s="390"/>
      <c r="G4982" s="390"/>
      <c r="H4982" s="390"/>
      <c r="I4982" s="390"/>
      <c r="J4982" s="390"/>
    </row>
    <row r="4983" spans="1:10" ht="15.75" customHeight="1">
      <c r="A4983" s="396"/>
      <c r="B4983" s="397"/>
      <c r="C4983" s="362"/>
      <c r="D4983" s="362"/>
      <c r="E4983" s="362"/>
      <c r="F4983" s="390"/>
      <c r="G4983" s="390"/>
      <c r="H4983" s="390"/>
      <c r="I4983" s="390"/>
      <c r="J4983" s="390"/>
    </row>
    <row r="4984" spans="1:10" ht="15.75" customHeight="1">
      <c r="A4984" s="396"/>
      <c r="B4984" s="397"/>
      <c r="C4984" s="362"/>
      <c r="D4984" s="362"/>
      <c r="E4984" s="362"/>
      <c r="F4984" s="390"/>
      <c r="G4984" s="390"/>
      <c r="H4984" s="390"/>
      <c r="I4984" s="390"/>
      <c r="J4984" s="390"/>
    </row>
    <row r="4985" spans="1:10" ht="15.75" customHeight="1">
      <c r="A4985" s="396"/>
      <c r="B4985" s="397"/>
      <c r="C4985" s="362"/>
      <c r="D4985" s="362"/>
      <c r="E4985" s="362"/>
      <c r="F4985" s="390"/>
      <c r="G4985" s="390"/>
      <c r="H4985" s="390"/>
      <c r="I4985" s="390"/>
      <c r="J4985" s="390"/>
    </row>
    <row r="4986" spans="1:10" ht="15.75" customHeight="1">
      <c r="A4986" s="396"/>
      <c r="B4986" s="397"/>
      <c r="C4986" s="362"/>
      <c r="D4986" s="362"/>
      <c r="E4986" s="362"/>
      <c r="F4986" s="390"/>
      <c r="G4986" s="390"/>
      <c r="H4986" s="390"/>
      <c r="I4986" s="390"/>
      <c r="J4986" s="390"/>
    </row>
    <row r="4987" spans="1:10" ht="15.75" customHeight="1">
      <c r="A4987" s="396"/>
      <c r="B4987" s="397"/>
      <c r="C4987" s="362"/>
      <c r="D4987" s="362"/>
      <c r="E4987" s="362"/>
      <c r="F4987" s="390"/>
      <c r="G4987" s="390"/>
      <c r="H4987" s="390"/>
      <c r="I4987" s="390"/>
      <c r="J4987" s="390"/>
    </row>
    <row r="4988" spans="1:10" ht="15.75" customHeight="1">
      <c r="A4988" s="396"/>
      <c r="B4988" s="397"/>
      <c r="C4988" s="362"/>
      <c r="D4988" s="362"/>
      <c r="E4988" s="362"/>
      <c r="F4988" s="390"/>
      <c r="G4988" s="390"/>
      <c r="H4988" s="390"/>
      <c r="I4988" s="390"/>
      <c r="J4988" s="390"/>
    </row>
    <row r="4989" spans="1:10" ht="15.75" customHeight="1">
      <c r="A4989" s="396"/>
      <c r="B4989" s="397"/>
      <c r="C4989" s="362"/>
      <c r="D4989" s="362"/>
      <c r="E4989" s="362"/>
      <c r="F4989" s="390"/>
      <c r="G4989" s="390"/>
      <c r="H4989" s="390"/>
      <c r="I4989" s="390"/>
      <c r="J4989" s="390"/>
    </row>
    <row r="4990" spans="1:10" ht="15.75" customHeight="1">
      <c r="A4990" s="396"/>
      <c r="B4990" s="397"/>
      <c r="C4990" s="362"/>
      <c r="D4990" s="362"/>
      <c r="E4990" s="362"/>
      <c r="F4990" s="390"/>
      <c r="G4990" s="390"/>
      <c r="H4990" s="390"/>
      <c r="I4990" s="390"/>
      <c r="J4990" s="390"/>
    </row>
    <row r="4991" spans="1:10" ht="15.75" customHeight="1">
      <c r="A4991" s="396"/>
      <c r="B4991" s="397"/>
      <c r="C4991" s="362"/>
      <c r="D4991" s="362"/>
      <c r="E4991" s="362"/>
      <c r="F4991" s="390"/>
      <c r="G4991" s="390"/>
      <c r="H4991" s="390"/>
      <c r="I4991" s="390"/>
      <c r="J4991" s="390"/>
    </row>
    <row r="4992" spans="1:10" ht="15.75" customHeight="1">
      <c r="A4992" s="396"/>
      <c r="B4992" s="397"/>
      <c r="C4992" s="362"/>
      <c r="D4992" s="362"/>
      <c r="E4992" s="362"/>
      <c r="F4992" s="390"/>
      <c r="G4992" s="390"/>
      <c r="H4992" s="390"/>
      <c r="I4992" s="390"/>
      <c r="J4992" s="390"/>
    </row>
    <row r="4993" spans="1:10" ht="15.75" customHeight="1">
      <c r="A4993" s="396"/>
      <c r="B4993" s="397"/>
      <c r="C4993" s="362"/>
      <c r="D4993" s="362"/>
      <c r="E4993" s="362"/>
      <c r="F4993" s="390"/>
      <c r="G4993" s="390"/>
      <c r="H4993" s="390"/>
      <c r="I4993" s="390"/>
      <c r="J4993" s="390"/>
    </row>
    <row r="4994" spans="1:10" ht="15.75" customHeight="1">
      <c r="A4994" s="396"/>
      <c r="B4994" s="397"/>
      <c r="C4994" s="362"/>
      <c r="D4994" s="362"/>
      <c r="E4994" s="362"/>
      <c r="F4994" s="390"/>
      <c r="G4994" s="390"/>
      <c r="H4994" s="390"/>
      <c r="I4994" s="390"/>
      <c r="J4994" s="390"/>
    </row>
    <row r="4995" spans="1:10" ht="15.75" customHeight="1">
      <c r="A4995" s="396"/>
      <c r="B4995" s="397"/>
      <c r="C4995" s="362"/>
      <c r="D4995" s="362"/>
      <c r="E4995" s="362"/>
      <c r="F4995" s="390"/>
      <c r="G4995" s="390"/>
      <c r="H4995" s="390"/>
      <c r="I4995" s="390"/>
      <c r="J4995" s="390"/>
    </row>
    <row r="4996" spans="1:10" ht="15.75" customHeight="1">
      <c r="A4996" s="396"/>
      <c r="B4996" s="397"/>
      <c r="C4996" s="362"/>
      <c r="D4996" s="362"/>
      <c r="E4996" s="362"/>
      <c r="F4996" s="390"/>
      <c r="G4996" s="390"/>
      <c r="H4996" s="390"/>
      <c r="I4996" s="390"/>
      <c r="J4996" s="390"/>
    </row>
    <row r="4997" spans="1:10" ht="15.75" customHeight="1">
      <c r="A4997" s="396"/>
      <c r="B4997" s="397"/>
      <c r="C4997" s="362"/>
      <c r="D4997" s="362"/>
      <c r="E4997" s="362"/>
      <c r="F4997" s="390"/>
      <c r="G4997" s="390"/>
      <c r="H4997" s="390"/>
      <c r="I4997" s="390"/>
      <c r="J4997" s="390"/>
    </row>
    <row r="4998" spans="1:10" ht="15.75" customHeight="1">
      <c r="A4998" s="396"/>
      <c r="B4998" s="397"/>
      <c r="C4998" s="362"/>
      <c r="D4998" s="362"/>
      <c r="E4998" s="362"/>
      <c r="F4998" s="390"/>
      <c r="G4998" s="390"/>
      <c r="H4998" s="390"/>
      <c r="I4998" s="390"/>
      <c r="J4998" s="390"/>
    </row>
    <row r="4999" spans="1:10" ht="15.75" customHeight="1">
      <c r="A4999" s="396"/>
      <c r="B4999" s="397"/>
      <c r="C4999" s="362"/>
      <c r="D4999" s="362"/>
      <c r="E4999" s="362"/>
      <c r="F4999" s="390"/>
      <c r="G4999" s="390"/>
      <c r="H4999" s="390"/>
      <c r="I4999" s="390"/>
      <c r="J4999" s="390"/>
    </row>
    <row r="5000" spans="1:10" ht="15.75" customHeight="1">
      <c r="A5000" s="396"/>
      <c r="B5000" s="397"/>
      <c r="C5000" s="362"/>
      <c r="D5000" s="362"/>
      <c r="E5000" s="362"/>
      <c r="F5000" s="390"/>
      <c r="G5000" s="390"/>
      <c r="H5000" s="390"/>
      <c r="I5000" s="390"/>
      <c r="J5000" s="390"/>
    </row>
    <row r="5001" spans="1:10" ht="15.75" customHeight="1">
      <c r="A5001" s="396"/>
      <c r="B5001" s="397"/>
      <c r="C5001" s="362"/>
      <c r="D5001" s="362"/>
      <c r="E5001" s="362"/>
      <c r="F5001" s="390"/>
      <c r="G5001" s="390"/>
      <c r="H5001" s="390"/>
      <c r="I5001" s="390"/>
      <c r="J5001" s="390"/>
    </row>
    <row r="5002" spans="1:10" ht="15.75" customHeight="1">
      <c r="A5002" s="396"/>
      <c r="B5002" s="397"/>
      <c r="C5002" s="362"/>
      <c r="D5002" s="362"/>
      <c r="E5002" s="362"/>
      <c r="F5002" s="390"/>
      <c r="G5002" s="390"/>
      <c r="H5002" s="390"/>
      <c r="I5002" s="390"/>
      <c r="J5002" s="390"/>
    </row>
    <row r="5003" spans="1:10" ht="15.75" customHeight="1">
      <c r="A5003" s="396"/>
      <c r="B5003" s="397"/>
      <c r="C5003" s="362"/>
      <c r="D5003" s="362"/>
      <c r="E5003" s="362"/>
      <c r="F5003" s="390"/>
      <c r="G5003" s="390"/>
      <c r="H5003" s="390"/>
      <c r="I5003" s="390"/>
      <c r="J5003" s="390"/>
    </row>
    <row r="5004" spans="1:10" ht="15.75" customHeight="1">
      <c r="A5004" s="396"/>
      <c r="B5004" s="397"/>
      <c r="C5004" s="362"/>
      <c r="D5004" s="362"/>
      <c r="E5004" s="362"/>
      <c r="F5004" s="390"/>
      <c r="G5004" s="390"/>
      <c r="H5004" s="390"/>
      <c r="I5004" s="390"/>
      <c r="J5004" s="390"/>
    </row>
    <row r="5005" spans="1:10" ht="15.75" customHeight="1">
      <c r="A5005" s="396"/>
      <c r="B5005" s="397"/>
      <c r="C5005" s="362"/>
      <c r="D5005" s="362"/>
      <c r="E5005" s="362"/>
      <c r="F5005" s="390"/>
      <c r="G5005" s="390"/>
      <c r="H5005" s="390"/>
      <c r="I5005" s="390"/>
      <c r="J5005" s="390"/>
    </row>
    <row r="5006" spans="1:10" ht="15.75" customHeight="1">
      <c r="A5006" s="396"/>
      <c r="B5006" s="397"/>
      <c r="C5006" s="362"/>
      <c r="D5006" s="362"/>
      <c r="E5006" s="362"/>
      <c r="F5006" s="390"/>
      <c r="G5006" s="390"/>
      <c r="H5006" s="390"/>
      <c r="I5006" s="390"/>
      <c r="J5006" s="390"/>
    </row>
    <row r="5007" spans="1:10" ht="15.75" customHeight="1">
      <c r="A5007" s="396"/>
      <c r="B5007" s="397"/>
      <c r="C5007" s="362"/>
      <c r="D5007" s="362"/>
      <c r="E5007" s="362"/>
      <c r="F5007" s="390"/>
      <c r="G5007" s="390"/>
      <c r="H5007" s="390"/>
      <c r="I5007" s="390"/>
      <c r="J5007" s="390"/>
    </row>
    <row r="5008" spans="1:10" ht="15.75" customHeight="1">
      <c r="A5008" s="396"/>
      <c r="B5008" s="397"/>
      <c r="C5008" s="362"/>
      <c r="D5008" s="362"/>
      <c r="E5008" s="362"/>
      <c r="F5008" s="390"/>
      <c r="G5008" s="390"/>
      <c r="H5008" s="390"/>
      <c r="I5008" s="390"/>
      <c r="J5008" s="390"/>
    </row>
    <row r="5009" spans="1:10" ht="15.75" customHeight="1">
      <c r="A5009" s="396"/>
      <c r="B5009" s="397"/>
      <c r="C5009" s="362"/>
      <c r="D5009" s="362"/>
      <c r="E5009" s="362"/>
      <c r="F5009" s="390"/>
      <c r="G5009" s="390"/>
      <c r="H5009" s="390"/>
      <c r="I5009" s="390"/>
      <c r="J5009" s="390"/>
    </row>
    <row r="5010" spans="1:10" ht="15.75" customHeight="1">
      <c r="A5010" s="396"/>
      <c r="B5010" s="397"/>
      <c r="C5010" s="362"/>
      <c r="D5010" s="362"/>
      <c r="E5010" s="362"/>
      <c r="F5010" s="390"/>
      <c r="G5010" s="390"/>
      <c r="H5010" s="390"/>
      <c r="I5010" s="390"/>
      <c r="J5010" s="390"/>
    </row>
    <row r="5011" spans="1:10" ht="15.75" customHeight="1">
      <c r="A5011" s="396"/>
      <c r="B5011" s="397"/>
      <c r="C5011" s="362"/>
      <c r="D5011" s="362"/>
      <c r="E5011" s="362"/>
      <c r="F5011" s="390"/>
      <c r="G5011" s="390"/>
      <c r="H5011" s="390"/>
      <c r="I5011" s="390"/>
      <c r="J5011" s="390"/>
    </row>
    <row r="5012" spans="1:10" ht="15.75" customHeight="1">
      <c r="A5012" s="396"/>
      <c r="B5012" s="397"/>
      <c r="C5012" s="362"/>
      <c r="D5012" s="362"/>
      <c r="E5012" s="362"/>
      <c r="F5012" s="390"/>
      <c r="G5012" s="390"/>
      <c r="H5012" s="390"/>
      <c r="I5012" s="390"/>
      <c r="J5012" s="390"/>
    </row>
    <row r="5013" spans="1:10" ht="15.75" customHeight="1">
      <c r="A5013" s="396"/>
      <c r="B5013" s="397"/>
      <c r="C5013" s="362"/>
      <c r="D5013" s="362"/>
      <c r="E5013" s="362"/>
      <c r="F5013" s="390"/>
      <c r="G5013" s="390"/>
      <c r="H5013" s="390"/>
      <c r="I5013" s="390"/>
      <c r="J5013" s="390"/>
    </row>
    <row r="5014" spans="1:10" ht="15.75" customHeight="1">
      <c r="A5014" s="396"/>
      <c r="B5014" s="397"/>
      <c r="C5014" s="362"/>
      <c r="D5014" s="362"/>
      <c r="E5014" s="362"/>
      <c r="F5014" s="390"/>
      <c r="G5014" s="390"/>
      <c r="H5014" s="390"/>
      <c r="I5014" s="390"/>
      <c r="J5014" s="390"/>
    </row>
    <row r="5015" spans="1:10" ht="15.75" customHeight="1">
      <c r="A5015" s="396"/>
      <c r="B5015" s="397"/>
      <c r="C5015" s="362"/>
      <c r="D5015" s="362"/>
      <c r="E5015" s="362"/>
      <c r="F5015" s="390"/>
      <c r="G5015" s="390"/>
      <c r="H5015" s="390"/>
      <c r="I5015" s="390"/>
      <c r="J5015" s="390"/>
    </row>
    <row r="5016" spans="1:10" ht="15.75" customHeight="1">
      <c r="A5016" s="396"/>
      <c r="B5016" s="397"/>
      <c r="C5016" s="362"/>
      <c r="D5016" s="362"/>
      <c r="E5016" s="362"/>
      <c r="F5016" s="390"/>
      <c r="G5016" s="390"/>
      <c r="H5016" s="390"/>
      <c r="I5016" s="390"/>
      <c r="J5016" s="390"/>
    </row>
    <row r="5017" spans="1:10" ht="15.75" customHeight="1">
      <c r="A5017" s="396"/>
      <c r="B5017" s="397"/>
      <c r="C5017" s="362"/>
      <c r="D5017" s="362"/>
      <c r="E5017" s="362"/>
      <c r="F5017" s="390"/>
      <c r="G5017" s="390"/>
      <c r="H5017" s="390"/>
      <c r="I5017" s="390"/>
      <c r="J5017" s="390"/>
    </row>
    <row r="5018" spans="1:10" ht="15.75" customHeight="1">
      <c r="A5018" s="396"/>
      <c r="B5018" s="397"/>
      <c r="C5018" s="362"/>
      <c r="D5018" s="362"/>
      <c r="E5018" s="362"/>
      <c r="F5018" s="390"/>
      <c r="G5018" s="390"/>
      <c r="H5018" s="390"/>
      <c r="I5018" s="390"/>
      <c r="J5018" s="390"/>
    </row>
    <row r="5019" spans="1:10" ht="15.75" customHeight="1">
      <c r="A5019" s="396"/>
      <c r="B5019" s="397"/>
      <c r="C5019" s="362"/>
      <c r="D5019" s="362"/>
      <c r="E5019" s="362"/>
      <c r="F5019" s="390"/>
      <c r="G5019" s="390"/>
      <c r="H5019" s="390"/>
      <c r="I5019" s="390"/>
      <c r="J5019" s="390"/>
    </row>
    <row r="5020" spans="1:10" ht="15.75" customHeight="1">
      <c r="A5020" s="396"/>
      <c r="B5020" s="397"/>
      <c r="C5020" s="362"/>
      <c r="D5020" s="362"/>
      <c r="E5020" s="362"/>
      <c r="F5020" s="390"/>
      <c r="G5020" s="390"/>
      <c r="H5020" s="390"/>
      <c r="I5020" s="390"/>
      <c r="J5020" s="390"/>
    </row>
    <row r="5021" spans="1:10" ht="15.75" customHeight="1">
      <c r="A5021" s="396"/>
      <c r="B5021" s="397"/>
      <c r="C5021" s="362"/>
      <c r="D5021" s="362"/>
      <c r="E5021" s="362"/>
      <c r="F5021" s="390"/>
      <c r="G5021" s="390"/>
      <c r="H5021" s="390"/>
      <c r="I5021" s="390"/>
      <c r="J5021" s="390"/>
    </row>
    <row r="5022" spans="1:10" ht="15.75" customHeight="1">
      <c r="A5022" s="396"/>
      <c r="B5022" s="397"/>
      <c r="C5022" s="362"/>
      <c r="D5022" s="362"/>
      <c r="E5022" s="362"/>
      <c r="F5022" s="390"/>
      <c r="G5022" s="390"/>
      <c r="H5022" s="390"/>
      <c r="I5022" s="390"/>
      <c r="J5022" s="390"/>
    </row>
    <row r="5023" spans="1:10" ht="15.75" customHeight="1">
      <c r="A5023" s="396"/>
      <c r="B5023" s="397"/>
      <c r="C5023" s="362"/>
      <c r="D5023" s="362"/>
      <c r="E5023" s="362"/>
      <c r="F5023" s="390"/>
      <c r="G5023" s="390"/>
      <c r="H5023" s="390"/>
      <c r="I5023" s="390"/>
      <c r="J5023" s="390"/>
    </row>
    <row r="5024" spans="1:10" ht="15.75" customHeight="1">
      <c r="A5024" s="396"/>
      <c r="B5024" s="397"/>
      <c r="C5024" s="362"/>
      <c r="D5024" s="362"/>
      <c r="E5024" s="362"/>
      <c r="F5024" s="390"/>
      <c r="G5024" s="390"/>
      <c r="H5024" s="390"/>
      <c r="I5024" s="390"/>
      <c r="J5024" s="390"/>
    </row>
    <row r="5025" spans="1:10" ht="15.75" customHeight="1">
      <c r="A5025" s="396"/>
      <c r="B5025" s="397"/>
      <c r="C5025" s="362"/>
      <c r="D5025" s="362"/>
      <c r="E5025" s="362"/>
      <c r="F5025" s="390"/>
      <c r="G5025" s="390"/>
      <c r="H5025" s="390"/>
      <c r="I5025" s="390"/>
      <c r="J5025" s="390"/>
    </row>
    <row r="5026" spans="1:10" ht="15.75" customHeight="1">
      <c r="A5026" s="396"/>
      <c r="B5026" s="397"/>
      <c r="C5026" s="362"/>
      <c r="D5026" s="362"/>
      <c r="E5026" s="362"/>
      <c r="F5026" s="390"/>
      <c r="G5026" s="390"/>
      <c r="H5026" s="390"/>
      <c r="I5026" s="390"/>
      <c r="J5026" s="390"/>
    </row>
    <row r="5027" spans="1:10" ht="15.75" customHeight="1">
      <c r="A5027" s="396"/>
      <c r="B5027" s="397"/>
      <c r="C5027" s="362"/>
      <c r="D5027" s="362"/>
      <c r="E5027" s="362"/>
      <c r="F5027" s="390"/>
      <c r="G5027" s="390"/>
      <c r="H5027" s="390"/>
      <c r="I5027" s="390"/>
      <c r="J5027" s="390"/>
    </row>
    <row r="5028" spans="1:10" ht="15.75" customHeight="1">
      <c r="A5028" s="396"/>
      <c r="B5028" s="397"/>
      <c r="C5028" s="362"/>
      <c r="D5028" s="362"/>
      <c r="E5028" s="362"/>
      <c r="F5028" s="390"/>
      <c r="G5028" s="390"/>
      <c r="H5028" s="390"/>
      <c r="I5028" s="390"/>
      <c r="J5028" s="390"/>
    </row>
    <row r="5029" spans="1:10" ht="15.75" customHeight="1">
      <c r="A5029" s="396"/>
      <c r="B5029" s="397"/>
      <c r="C5029" s="362"/>
      <c r="D5029" s="362"/>
      <c r="E5029" s="362"/>
      <c r="F5029" s="390"/>
      <c r="G5029" s="390"/>
      <c r="H5029" s="390"/>
      <c r="I5029" s="390"/>
      <c r="J5029" s="390"/>
    </row>
    <row r="5030" spans="1:10" ht="15.75" customHeight="1">
      <c r="A5030" s="396"/>
      <c r="B5030" s="397"/>
      <c r="C5030" s="362"/>
      <c r="D5030" s="362"/>
      <c r="E5030" s="362"/>
      <c r="F5030" s="390"/>
      <c r="G5030" s="390"/>
      <c r="H5030" s="390"/>
      <c r="I5030" s="390"/>
      <c r="J5030" s="390"/>
    </row>
    <row r="5031" spans="1:10" ht="15.75" customHeight="1">
      <c r="A5031" s="396"/>
      <c r="B5031" s="397"/>
      <c r="C5031" s="362"/>
      <c r="D5031" s="362"/>
      <c r="E5031" s="362"/>
      <c r="F5031" s="390"/>
      <c r="G5031" s="390"/>
      <c r="H5031" s="390"/>
      <c r="I5031" s="390"/>
      <c r="J5031" s="390"/>
    </row>
    <row r="5032" spans="1:10" ht="15.75" customHeight="1">
      <c r="A5032" s="396"/>
      <c r="B5032" s="397"/>
      <c r="C5032" s="362"/>
      <c r="D5032" s="362"/>
      <c r="E5032" s="362"/>
      <c r="F5032" s="390"/>
      <c r="G5032" s="390"/>
      <c r="H5032" s="390"/>
      <c r="I5032" s="390"/>
      <c r="J5032" s="390"/>
    </row>
    <row r="5033" spans="1:10" ht="15.75" customHeight="1">
      <c r="A5033" s="396"/>
      <c r="B5033" s="397"/>
      <c r="C5033" s="362"/>
      <c r="D5033" s="362"/>
      <c r="E5033" s="362"/>
      <c r="F5033" s="390"/>
      <c r="G5033" s="390"/>
      <c r="H5033" s="390"/>
      <c r="I5033" s="390"/>
      <c r="J5033" s="390"/>
    </row>
    <row r="5034" spans="1:10" ht="15.75" customHeight="1">
      <c r="A5034" s="396"/>
      <c r="B5034" s="397"/>
      <c r="C5034" s="362"/>
      <c r="D5034" s="362"/>
      <c r="E5034" s="362"/>
      <c r="F5034" s="390"/>
      <c r="G5034" s="390"/>
      <c r="H5034" s="390"/>
      <c r="I5034" s="390"/>
      <c r="J5034" s="390"/>
    </row>
    <row r="5035" spans="1:10" ht="15.75" customHeight="1">
      <c r="A5035" s="396"/>
      <c r="B5035" s="397"/>
      <c r="C5035" s="362"/>
      <c r="D5035" s="362"/>
      <c r="E5035" s="362"/>
      <c r="F5035" s="390"/>
      <c r="G5035" s="390"/>
      <c r="H5035" s="390"/>
      <c r="I5035" s="390"/>
      <c r="J5035" s="390"/>
    </row>
    <row r="5036" spans="1:10" ht="15.75" customHeight="1">
      <c r="A5036" s="396"/>
      <c r="B5036" s="397"/>
      <c r="C5036" s="362"/>
      <c r="D5036" s="362"/>
      <c r="E5036" s="362"/>
      <c r="F5036" s="390"/>
      <c r="G5036" s="390"/>
      <c r="H5036" s="390"/>
      <c r="I5036" s="390"/>
      <c r="J5036" s="390"/>
    </row>
    <row r="5037" spans="1:10" ht="15.75" customHeight="1">
      <c r="A5037" s="396"/>
      <c r="B5037" s="397"/>
      <c r="C5037" s="362"/>
      <c r="D5037" s="362"/>
      <c r="E5037" s="362"/>
      <c r="F5037" s="390"/>
      <c r="G5037" s="390"/>
      <c r="H5037" s="390"/>
      <c r="I5037" s="390"/>
      <c r="J5037" s="390"/>
    </row>
    <row r="5038" spans="1:10" ht="15.75" customHeight="1">
      <c r="A5038" s="396"/>
      <c r="B5038" s="397"/>
      <c r="C5038" s="362"/>
      <c r="D5038" s="362"/>
      <c r="E5038" s="362"/>
      <c r="F5038" s="390"/>
      <c r="G5038" s="390"/>
      <c r="H5038" s="390"/>
      <c r="I5038" s="390"/>
      <c r="J5038" s="390"/>
    </row>
    <row r="5039" spans="1:10" ht="15.75" customHeight="1">
      <c r="A5039" s="396"/>
      <c r="B5039" s="397"/>
      <c r="C5039" s="362"/>
      <c r="D5039" s="362"/>
      <c r="E5039" s="362"/>
      <c r="F5039" s="390"/>
      <c r="G5039" s="390"/>
      <c r="H5039" s="390"/>
      <c r="I5039" s="390"/>
      <c r="J5039" s="390"/>
    </row>
    <row r="5040" spans="1:10" ht="15.75" customHeight="1">
      <c r="A5040" s="396"/>
      <c r="B5040" s="397"/>
      <c r="C5040" s="362"/>
      <c r="D5040" s="362"/>
      <c r="E5040" s="362"/>
      <c r="F5040" s="390"/>
      <c r="G5040" s="390"/>
      <c r="H5040" s="390"/>
      <c r="I5040" s="390"/>
      <c r="J5040" s="390"/>
    </row>
    <row r="5041" spans="1:10" ht="15.75" customHeight="1">
      <c r="A5041" s="396"/>
      <c r="B5041" s="397"/>
      <c r="C5041" s="362"/>
      <c r="D5041" s="362"/>
      <c r="E5041" s="362"/>
      <c r="F5041" s="390"/>
      <c r="G5041" s="390"/>
      <c r="H5041" s="390"/>
      <c r="I5041" s="390"/>
      <c r="J5041" s="390"/>
    </row>
    <row r="5042" spans="1:10" ht="15.75" customHeight="1">
      <c r="A5042" s="396"/>
      <c r="B5042" s="397"/>
      <c r="C5042" s="362"/>
      <c r="D5042" s="362"/>
      <c r="E5042" s="362"/>
      <c r="F5042" s="390"/>
      <c r="G5042" s="390"/>
      <c r="H5042" s="390"/>
      <c r="I5042" s="390"/>
      <c r="J5042" s="390"/>
    </row>
    <row r="5043" spans="1:10" ht="15.75" customHeight="1">
      <c r="A5043" s="396"/>
      <c r="B5043" s="397"/>
      <c r="C5043" s="362"/>
      <c r="D5043" s="362"/>
      <c r="E5043" s="362"/>
      <c r="F5043" s="390"/>
      <c r="G5043" s="390"/>
      <c r="H5043" s="390"/>
      <c r="I5043" s="390"/>
      <c r="J5043" s="390"/>
    </row>
    <row r="5044" spans="1:10" ht="15.75" customHeight="1">
      <c r="A5044" s="396"/>
      <c r="B5044" s="397"/>
      <c r="C5044" s="362"/>
      <c r="D5044" s="362"/>
      <c r="E5044" s="362"/>
      <c r="F5044" s="390"/>
      <c r="G5044" s="390"/>
      <c r="H5044" s="390"/>
      <c r="I5044" s="390"/>
      <c r="J5044" s="390"/>
    </row>
    <row r="5045" spans="1:10" ht="15.75" customHeight="1">
      <c r="A5045" s="396"/>
      <c r="B5045" s="397"/>
      <c r="C5045" s="362"/>
      <c r="D5045" s="362"/>
      <c r="E5045" s="362"/>
      <c r="F5045" s="390"/>
      <c r="G5045" s="390"/>
      <c r="H5045" s="390"/>
      <c r="I5045" s="390"/>
      <c r="J5045" s="390"/>
    </row>
    <row r="5046" spans="1:10" ht="15.75" customHeight="1">
      <c r="A5046" s="396"/>
      <c r="B5046" s="397"/>
      <c r="C5046" s="362"/>
      <c r="D5046" s="362"/>
      <c r="E5046" s="362"/>
      <c r="F5046" s="390"/>
      <c r="G5046" s="390"/>
      <c r="H5046" s="390"/>
      <c r="I5046" s="390"/>
      <c r="J5046" s="390"/>
    </row>
    <row r="5047" spans="1:10" ht="15.75" customHeight="1">
      <c r="A5047" s="396"/>
      <c r="B5047" s="397"/>
      <c r="C5047" s="362"/>
      <c r="D5047" s="362"/>
      <c r="E5047" s="362"/>
      <c r="F5047" s="390"/>
      <c r="G5047" s="390"/>
      <c r="H5047" s="390"/>
      <c r="I5047" s="390"/>
      <c r="J5047" s="390"/>
    </row>
    <row r="5048" spans="1:10" ht="15.75" customHeight="1">
      <c r="A5048" s="396"/>
      <c r="B5048" s="397"/>
      <c r="C5048" s="362"/>
      <c r="D5048" s="362"/>
      <c r="E5048" s="362"/>
      <c r="F5048" s="390"/>
      <c r="G5048" s="390"/>
      <c r="H5048" s="390"/>
      <c r="I5048" s="390"/>
      <c r="J5048" s="390"/>
    </row>
    <row r="5049" spans="1:10" ht="15.75" customHeight="1">
      <c r="A5049" s="396"/>
      <c r="B5049" s="397"/>
      <c r="C5049" s="362"/>
      <c r="D5049" s="362"/>
      <c r="E5049" s="362"/>
      <c r="F5049" s="390"/>
      <c r="G5049" s="390"/>
      <c r="H5049" s="390"/>
      <c r="I5049" s="390"/>
      <c r="J5049" s="390"/>
    </row>
    <row r="5050" spans="1:10" ht="15.75" customHeight="1">
      <c r="A5050" s="396"/>
      <c r="B5050" s="397"/>
      <c r="C5050" s="362"/>
      <c r="D5050" s="362"/>
      <c r="E5050" s="362"/>
      <c r="F5050" s="390"/>
      <c r="G5050" s="390"/>
      <c r="H5050" s="390"/>
      <c r="I5050" s="390"/>
      <c r="J5050" s="390"/>
    </row>
    <row r="5051" spans="1:10" ht="15.75" customHeight="1">
      <c r="A5051" s="396"/>
      <c r="B5051" s="397"/>
      <c r="C5051" s="362"/>
      <c r="D5051" s="362"/>
      <c r="E5051" s="362"/>
      <c r="F5051" s="390"/>
      <c r="G5051" s="390"/>
      <c r="H5051" s="390"/>
      <c r="I5051" s="390"/>
      <c r="J5051" s="390"/>
    </row>
    <row r="5052" spans="1:10" ht="15.75" customHeight="1">
      <c r="A5052" s="396"/>
      <c r="B5052" s="397"/>
      <c r="C5052" s="362"/>
      <c r="D5052" s="362"/>
      <c r="E5052" s="362"/>
      <c r="F5052" s="390"/>
      <c r="G5052" s="390"/>
      <c r="H5052" s="390"/>
      <c r="I5052" s="390"/>
      <c r="J5052" s="390"/>
    </row>
    <row r="5053" spans="1:10" ht="15.75" customHeight="1">
      <c r="A5053" s="396"/>
      <c r="B5053" s="397"/>
      <c r="C5053" s="362"/>
      <c r="D5053" s="362"/>
      <c r="E5053" s="362"/>
      <c r="F5053" s="390"/>
      <c r="G5053" s="390"/>
      <c r="H5053" s="390"/>
      <c r="I5053" s="390"/>
      <c r="J5053" s="390"/>
    </row>
    <row r="5054" spans="1:10" ht="15.75" customHeight="1">
      <c r="A5054" s="396"/>
      <c r="B5054" s="397"/>
      <c r="C5054" s="362"/>
      <c r="D5054" s="362"/>
      <c r="E5054" s="362"/>
      <c r="F5054" s="390"/>
      <c r="G5054" s="390"/>
      <c r="H5054" s="390"/>
      <c r="I5054" s="390"/>
      <c r="J5054" s="390"/>
    </row>
    <row r="5055" spans="1:10" ht="15.75" customHeight="1">
      <c r="A5055" s="396"/>
      <c r="B5055" s="397"/>
      <c r="C5055" s="362"/>
      <c r="D5055" s="362"/>
      <c r="E5055" s="362"/>
      <c r="F5055" s="390"/>
      <c r="G5055" s="390"/>
      <c r="H5055" s="390"/>
      <c r="I5055" s="390"/>
      <c r="J5055" s="390"/>
    </row>
    <row r="5056" spans="1:10" ht="15.75" customHeight="1">
      <c r="A5056" s="396"/>
      <c r="B5056" s="397"/>
      <c r="C5056" s="362"/>
      <c r="D5056" s="362"/>
      <c r="E5056" s="362"/>
      <c r="F5056" s="390"/>
      <c r="G5056" s="390"/>
      <c r="H5056" s="390"/>
      <c r="I5056" s="390"/>
      <c r="J5056" s="390"/>
    </row>
    <row r="5057" spans="1:10" ht="15.75" customHeight="1">
      <c r="A5057" s="396"/>
      <c r="B5057" s="397"/>
      <c r="C5057" s="362"/>
      <c r="D5057" s="362"/>
      <c r="E5057" s="362"/>
      <c r="F5057" s="390"/>
      <c r="G5057" s="390"/>
      <c r="H5057" s="390"/>
      <c r="I5057" s="390"/>
      <c r="J5057" s="390"/>
    </row>
    <row r="5058" spans="1:10" ht="15.75" customHeight="1">
      <c r="A5058" s="396"/>
      <c r="B5058" s="397"/>
      <c r="C5058" s="362"/>
      <c r="D5058" s="362"/>
      <c r="E5058" s="362"/>
      <c r="F5058" s="390"/>
      <c r="G5058" s="390"/>
      <c r="H5058" s="390"/>
      <c r="I5058" s="390"/>
      <c r="J5058" s="390"/>
    </row>
    <row r="5059" spans="1:10" ht="15.75" customHeight="1">
      <c r="A5059" s="396"/>
      <c r="B5059" s="397"/>
      <c r="C5059" s="362"/>
      <c r="D5059" s="362"/>
      <c r="E5059" s="362"/>
      <c r="F5059" s="390"/>
      <c r="G5059" s="390"/>
      <c r="H5059" s="390"/>
      <c r="I5059" s="390"/>
      <c r="J5059" s="390"/>
    </row>
    <row r="5060" spans="1:10" ht="15.75" customHeight="1">
      <c r="A5060" s="396"/>
      <c r="B5060" s="397"/>
      <c r="C5060" s="362"/>
      <c r="D5060" s="362"/>
      <c r="E5060" s="362"/>
      <c r="F5060" s="390"/>
      <c r="G5060" s="390"/>
      <c r="H5060" s="390"/>
      <c r="I5060" s="390"/>
      <c r="J5060" s="390"/>
    </row>
    <row r="5061" spans="1:10" ht="15.75" customHeight="1">
      <c r="A5061" s="396"/>
      <c r="B5061" s="397"/>
      <c r="C5061" s="362"/>
      <c r="D5061" s="362"/>
      <c r="E5061" s="362"/>
      <c r="F5061" s="390"/>
      <c r="G5061" s="390"/>
      <c r="H5061" s="390"/>
      <c r="I5061" s="390"/>
      <c r="J5061" s="390"/>
    </row>
    <row r="5062" spans="1:10" ht="15.75" customHeight="1">
      <c r="A5062" s="396"/>
      <c r="B5062" s="397"/>
      <c r="C5062" s="362"/>
      <c r="D5062" s="362"/>
      <c r="E5062" s="362"/>
      <c r="F5062" s="390"/>
      <c r="G5062" s="390"/>
      <c r="H5062" s="390"/>
      <c r="I5062" s="390"/>
      <c r="J5062" s="390"/>
    </row>
    <row r="5063" spans="1:10" ht="15.75" customHeight="1">
      <c r="A5063" s="396"/>
      <c r="B5063" s="397"/>
      <c r="C5063" s="362"/>
      <c r="D5063" s="362"/>
      <c r="E5063" s="362"/>
      <c r="F5063" s="390"/>
      <c r="G5063" s="390"/>
      <c r="H5063" s="390"/>
      <c r="I5063" s="390"/>
      <c r="J5063" s="390"/>
    </row>
    <row r="5064" spans="1:10" ht="15.75" customHeight="1">
      <c r="A5064" s="396"/>
      <c r="B5064" s="397"/>
      <c r="C5064" s="362"/>
      <c r="D5064" s="362"/>
      <c r="E5064" s="362"/>
      <c r="F5064" s="390"/>
      <c r="G5064" s="390"/>
      <c r="H5064" s="390"/>
      <c r="I5064" s="390"/>
      <c r="J5064" s="390"/>
    </row>
    <row r="5065" spans="1:10" ht="15.75" customHeight="1">
      <c r="A5065" s="396"/>
      <c r="B5065" s="397"/>
      <c r="C5065" s="362"/>
      <c r="D5065" s="362"/>
      <c r="E5065" s="362"/>
      <c r="F5065" s="390"/>
      <c r="G5065" s="390"/>
      <c r="H5065" s="390"/>
      <c r="I5065" s="390"/>
      <c r="J5065" s="390"/>
    </row>
    <row r="5066" spans="1:10" ht="15.75" customHeight="1">
      <c r="A5066" s="396"/>
      <c r="B5066" s="397"/>
      <c r="C5066" s="362"/>
      <c r="D5066" s="362"/>
      <c r="E5066" s="362"/>
      <c r="F5066" s="390"/>
      <c r="G5066" s="390"/>
      <c r="H5066" s="390"/>
      <c r="I5066" s="390"/>
      <c r="J5066" s="390"/>
    </row>
    <row r="5067" spans="1:10" ht="15.75" customHeight="1">
      <c r="A5067" s="396"/>
      <c r="B5067" s="397"/>
      <c r="C5067" s="362"/>
      <c r="D5067" s="362"/>
      <c r="E5067" s="362"/>
      <c r="F5067" s="390"/>
      <c r="G5067" s="390"/>
      <c r="H5067" s="390"/>
      <c r="I5067" s="390"/>
      <c r="J5067" s="390"/>
    </row>
    <row r="5068" spans="1:10" ht="15.75" customHeight="1">
      <c r="A5068" s="396"/>
      <c r="B5068" s="397"/>
      <c r="C5068" s="362"/>
      <c r="D5068" s="362"/>
      <c r="E5068" s="362"/>
      <c r="F5068" s="390"/>
      <c r="G5068" s="390"/>
      <c r="H5068" s="390"/>
      <c r="I5068" s="390"/>
      <c r="J5068" s="390"/>
    </row>
    <row r="5069" spans="1:10" ht="15.75" customHeight="1">
      <c r="A5069" s="396"/>
      <c r="B5069" s="397"/>
      <c r="C5069" s="362"/>
      <c r="D5069" s="362"/>
      <c r="E5069" s="362"/>
      <c r="F5069" s="390"/>
      <c r="G5069" s="390"/>
      <c r="H5069" s="390"/>
      <c r="I5069" s="390"/>
      <c r="J5069" s="390"/>
    </row>
    <row r="5070" spans="1:10" ht="15.75" customHeight="1">
      <c r="A5070" s="396"/>
      <c r="B5070" s="397"/>
      <c r="C5070" s="362"/>
      <c r="D5070" s="362"/>
      <c r="E5070" s="362"/>
      <c r="F5070" s="390"/>
      <c r="G5070" s="390"/>
      <c r="H5070" s="390"/>
      <c r="I5070" s="390"/>
      <c r="J5070" s="390"/>
    </row>
    <row r="5071" spans="1:10" ht="15.75" customHeight="1">
      <c r="A5071" s="396"/>
      <c r="B5071" s="397"/>
      <c r="C5071" s="362"/>
      <c r="D5071" s="362"/>
      <c r="E5071" s="362"/>
      <c r="F5071" s="390"/>
      <c r="G5071" s="390"/>
      <c r="H5071" s="390"/>
      <c r="I5071" s="390"/>
      <c r="J5071" s="390"/>
    </row>
    <row r="5072" spans="1:10" ht="15.75" customHeight="1">
      <c r="A5072" s="396"/>
      <c r="B5072" s="397"/>
      <c r="C5072" s="362"/>
      <c r="D5072" s="362"/>
      <c r="E5072" s="362"/>
      <c r="F5072" s="390"/>
      <c r="G5072" s="390"/>
      <c r="H5072" s="390"/>
      <c r="I5072" s="390"/>
      <c r="J5072" s="390"/>
    </row>
    <row r="5073" spans="1:10" ht="15.75" customHeight="1">
      <c r="A5073" s="396"/>
      <c r="B5073" s="397"/>
      <c r="C5073" s="362"/>
      <c r="D5073" s="362"/>
      <c r="E5073" s="362"/>
      <c r="F5073" s="390"/>
      <c r="G5073" s="390"/>
      <c r="H5073" s="390"/>
      <c r="I5073" s="390"/>
      <c r="J5073" s="390"/>
    </row>
    <row r="5074" spans="1:10" ht="15.75" customHeight="1">
      <c r="A5074" s="396"/>
      <c r="B5074" s="397"/>
      <c r="C5074" s="362"/>
      <c r="D5074" s="362"/>
      <c r="E5074" s="362"/>
      <c r="F5074" s="390"/>
      <c r="G5074" s="390"/>
      <c r="H5074" s="390"/>
      <c r="I5074" s="390"/>
      <c r="J5074" s="390"/>
    </row>
    <row r="5075" spans="1:10" ht="15.75" customHeight="1">
      <c r="A5075" s="396"/>
      <c r="B5075" s="397"/>
      <c r="C5075" s="362"/>
      <c r="D5075" s="362"/>
      <c r="E5075" s="362"/>
      <c r="F5075" s="390"/>
      <c r="G5075" s="390"/>
      <c r="H5075" s="390"/>
      <c r="I5075" s="390"/>
      <c r="J5075" s="390"/>
    </row>
    <row r="5076" spans="1:10" ht="15.75" customHeight="1">
      <c r="A5076" s="396"/>
      <c r="B5076" s="397"/>
      <c r="C5076" s="362"/>
      <c r="D5076" s="362"/>
      <c r="E5076" s="362"/>
      <c r="F5076" s="390"/>
      <c r="G5076" s="390"/>
      <c r="H5076" s="390"/>
      <c r="I5076" s="390"/>
      <c r="J5076" s="390"/>
    </row>
    <row r="5077" spans="1:10" ht="15.75" customHeight="1">
      <c r="A5077" s="396"/>
      <c r="B5077" s="397"/>
      <c r="C5077" s="362"/>
      <c r="D5077" s="362"/>
      <c r="E5077" s="362"/>
      <c r="F5077" s="390"/>
      <c r="G5077" s="390"/>
      <c r="H5077" s="390"/>
      <c r="I5077" s="390"/>
      <c r="J5077" s="390"/>
    </row>
    <row r="5078" spans="1:10" ht="15.75" customHeight="1">
      <c r="A5078" s="396"/>
      <c r="B5078" s="397"/>
      <c r="C5078" s="362"/>
      <c r="D5078" s="362"/>
      <c r="E5078" s="362"/>
      <c r="F5078" s="390"/>
      <c r="G5078" s="390"/>
      <c r="H5078" s="390"/>
      <c r="I5078" s="390"/>
      <c r="J5078" s="390"/>
    </row>
    <row r="5079" spans="1:10" ht="15.75" customHeight="1">
      <c r="A5079" s="396"/>
      <c r="B5079" s="397"/>
      <c r="C5079" s="362"/>
      <c r="D5079" s="362"/>
      <c r="E5079" s="362"/>
      <c r="F5079" s="390"/>
      <c r="G5079" s="390"/>
      <c r="H5079" s="390"/>
      <c r="I5079" s="390"/>
      <c r="J5079" s="390"/>
    </row>
    <row r="5080" spans="1:10" ht="15.75" customHeight="1">
      <c r="A5080" s="396"/>
      <c r="B5080" s="397"/>
      <c r="C5080" s="362"/>
      <c r="D5080" s="362"/>
      <c r="E5080" s="362"/>
      <c r="F5080" s="390"/>
      <c r="G5080" s="390"/>
      <c r="H5080" s="390"/>
      <c r="I5080" s="390"/>
      <c r="J5080" s="390"/>
    </row>
    <row r="5081" spans="1:10" ht="15.75" customHeight="1">
      <c r="A5081" s="396"/>
      <c r="B5081" s="397"/>
      <c r="C5081" s="362"/>
      <c r="D5081" s="362"/>
      <c r="E5081" s="362"/>
      <c r="F5081" s="390"/>
      <c r="G5081" s="390"/>
      <c r="H5081" s="390"/>
      <c r="I5081" s="390"/>
      <c r="J5081" s="390"/>
    </row>
    <row r="5082" spans="1:10" ht="15.75" customHeight="1">
      <c r="A5082" s="396"/>
      <c r="B5082" s="397"/>
      <c r="C5082" s="362"/>
      <c r="D5082" s="362"/>
      <c r="E5082" s="362"/>
      <c r="F5082" s="390"/>
      <c r="G5082" s="390"/>
      <c r="H5082" s="390"/>
      <c r="I5082" s="390"/>
      <c r="J5082" s="390"/>
    </row>
    <row r="5083" spans="1:10" ht="15.75" customHeight="1">
      <c r="A5083" s="396"/>
      <c r="B5083" s="397"/>
      <c r="C5083" s="362"/>
      <c r="D5083" s="362"/>
      <c r="E5083" s="362"/>
      <c r="F5083" s="390"/>
      <c r="G5083" s="390"/>
      <c r="H5083" s="390"/>
      <c r="I5083" s="390"/>
      <c r="J5083" s="390"/>
    </row>
    <row r="5084" spans="1:10" ht="15.75" customHeight="1">
      <c r="A5084" s="396"/>
      <c r="B5084" s="397"/>
      <c r="C5084" s="362"/>
      <c r="D5084" s="362"/>
      <c r="E5084" s="362"/>
      <c r="F5084" s="390"/>
      <c r="G5084" s="390"/>
      <c r="H5084" s="390"/>
      <c r="I5084" s="390"/>
      <c r="J5084" s="390"/>
    </row>
    <row r="5085" spans="1:10" ht="15.75" customHeight="1">
      <c r="A5085" s="396"/>
      <c r="B5085" s="397"/>
      <c r="C5085" s="362"/>
      <c r="D5085" s="362"/>
      <c r="E5085" s="362"/>
      <c r="F5085" s="390"/>
      <c r="G5085" s="390"/>
      <c r="H5085" s="390"/>
      <c r="I5085" s="390"/>
      <c r="J5085" s="390"/>
    </row>
    <row r="5086" spans="1:10" ht="15.75" customHeight="1">
      <c r="A5086" s="396"/>
      <c r="B5086" s="397"/>
      <c r="C5086" s="362"/>
      <c r="D5086" s="362"/>
      <c r="E5086" s="362"/>
      <c r="F5086" s="390"/>
      <c r="G5086" s="390"/>
      <c r="H5086" s="390"/>
      <c r="I5086" s="390"/>
      <c r="J5086" s="390"/>
    </row>
    <row r="5087" spans="1:10" ht="15.75" customHeight="1">
      <c r="A5087" s="396"/>
      <c r="B5087" s="397"/>
      <c r="C5087" s="362"/>
      <c r="D5087" s="362"/>
      <c r="E5087" s="362"/>
      <c r="F5087" s="390"/>
      <c r="G5087" s="390"/>
      <c r="H5087" s="390"/>
      <c r="I5087" s="390"/>
      <c r="J5087" s="390"/>
    </row>
    <row r="5088" spans="1:10" ht="15.75" customHeight="1">
      <c r="A5088" s="396"/>
      <c r="B5088" s="397"/>
      <c r="C5088" s="362"/>
      <c r="D5088" s="362"/>
      <c r="E5088" s="362"/>
      <c r="F5088" s="390"/>
      <c r="G5088" s="390"/>
      <c r="H5088" s="390"/>
      <c r="I5088" s="390"/>
      <c r="J5088" s="390"/>
    </row>
    <row r="5089" spans="1:10" ht="15.75" customHeight="1">
      <c r="A5089" s="396"/>
      <c r="B5089" s="397"/>
      <c r="C5089" s="362"/>
      <c r="D5089" s="362"/>
      <c r="E5089" s="362"/>
      <c r="F5089" s="390"/>
      <c r="G5089" s="390"/>
      <c r="H5089" s="390"/>
      <c r="I5089" s="390"/>
      <c r="J5089" s="390"/>
    </row>
    <row r="5090" spans="1:10" ht="15.75" customHeight="1">
      <c r="A5090" s="396"/>
      <c r="B5090" s="397"/>
      <c r="C5090" s="362"/>
      <c r="D5090" s="362"/>
      <c r="E5090" s="362"/>
      <c r="F5090" s="390"/>
      <c r="G5090" s="390"/>
      <c r="H5090" s="390"/>
      <c r="I5090" s="390"/>
      <c r="J5090" s="390"/>
    </row>
    <row r="5091" spans="1:10" ht="15.75" customHeight="1">
      <c r="A5091" s="396"/>
      <c r="B5091" s="397"/>
      <c r="C5091" s="362"/>
      <c r="D5091" s="362"/>
      <c r="E5091" s="362"/>
      <c r="F5091" s="390"/>
      <c r="G5091" s="390"/>
      <c r="H5091" s="390"/>
      <c r="I5091" s="390"/>
      <c r="J5091" s="390"/>
    </row>
    <row r="5092" spans="1:10" ht="15.75" customHeight="1">
      <c r="A5092" s="396"/>
      <c r="B5092" s="397"/>
      <c r="C5092" s="362"/>
      <c r="D5092" s="362"/>
      <c r="E5092" s="362"/>
      <c r="F5092" s="390"/>
      <c r="G5092" s="390"/>
      <c r="H5092" s="390"/>
      <c r="I5092" s="390"/>
      <c r="J5092" s="390"/>
    </row>
    <row r="5093" spans="1:10" ht="15.75" customHeight="1">
      <c r="A5093" s="396"/>
      <c r="B5093" s="397"/>
      <c r="C5093" s="362"/>
      <c r="D5093" s="362"/>
      <c r="E5093" s="362"/>
      <c r="F5093" s="390"/>
      <c r="G5093" s="390"/>
      <c r="H5093" s="390"/>
      <c r="I5093" s="390"/>
      <c r="J5093" s="390"/>
    </row>
    <row r="5094" spans="1:10" ht="15.75" customHeight="1">
      <c r="A5094" s="396"/>
      <c r="B5094" s="397"/>
      <c r="C5094" s="362"/>
      <c r="D5094" s="362"/>
      <c r="E5094" s="362"/>
      <c r="F5094" s="390"/>
      <c r="G5094" s="390"/>
      <c r="H5094" s="390"/>
      <c r="I5094" s="390"/>
      <c r="J5094" s="390"/>
    </row>
    <row r="5095" spans="1:10" ht="15.75" customHeight="1">
      <c r="A5095" s="396"/>
      <c r="B5095" s="397"/>
      <c r="C5095" s="362"/>
      <c r="D5095" s="362"/>
      <c r="E5095" s="362"/>
      <c r="F5095" s="390"/>
      <c r="G5095" s="390"/>
      <c r="H5095" s="390"/>
      <c r="I5095" s="390"/>
      <c r="J5095" s="390"/>
    </row>
    <row r="5096" spans="1:10" ht="15.75" customHeight="1">
      <c r="A5096" s="396"/>
      <c r="B5096" s="397"/>
      <c r="C5096" s="362"/>
      <c r="D5096" s="362"/>
      <c r="E5096" s="362"/>
      <c r="F5096" s="390"/>
      <c r="G5096" s="390"/>
      <c r="H5096" s="390"/>
      <c r="I5096" s="390"/>
      <c r="J5096" s="390"/>
    </row>
    <row r="5097" spans="1:10" ht="15.75" customHeight="1">
      <c r="A5097" s="396"/>
      <c r="B5097" s="397"/>
      <c r="C5097" s="362"/>
      <c r="D5097" s="362"/>
      <c r="E5097" s="362"/>
      <c r="F5097" s="390"/>
      <c r="G5097" s="390"/>
      <c r="H5097" s="390"/>
      <c r="I5097" s="390"/>
      <c r="J5097" s="390"/>
    </row>
    <row r="5098" spans="1:10" ht="15.75" customHeight="1">
      <c r="A5098" s="396"/>
      <c r="B5098" s="397"/>
      <c r="C5098" s="362"/>
      <c r="D5098" s="362"/>
      <c r="E5098" s="362"/>
      <c r="F5098" s="390"/>
      <c r="G5098" s="390"/>
      <c r="H5098" s="390"/>
      <c r="I5098" s="390"/>
      <c r="J5098" s="390"/>
    </row>
    <row r="5099" spans="1:10" ht="15.75" customHeight="1">
      <c r="A5099" s="396"/>
      <c r="B5099" s="397"/>
      <c r="C5099" s="362"/>
      <c r="D5099" s="362"/>
      <c r="E5099" s="362"/>
      <c r="F5099" s="390"/>
      <c r="G5099" s="390"/>
      <c r="H5099" s="390"/>
      <c r="I5099" s="390"/>
      <c r="J5099" s="390"/>
    </row>
    <row r="5100" spans="1:10" ht="15.75" customHeight="1">
      <c r="A5100" s="396"/>
      <c r="B5100" s="397"/>
      <c r="C5100" s="362"/>
      <c r="D5100" s="362"/>
      <c r="E5100" s="362"/>
      <c r="F5100" s="390"/>
      <c r="G5100" s="390"/>
      <c r="H5100" s="390"/>
      <c r="I5100" s="390"/>
      <c r="J5100" s="390"/>
    </row>
    <row r="5101" spans="1:10" ht="15.75" customHeight="1">
      <c r="A5101" s="396"/>
      <c r="B5101" s="397"/>
      <c r="C5101" s="362"/>
      <c r="D5101" s="362"/>
      <c r="E5101" s="362"/>
      <c r="F5101" s="390"/>
      <c r="G5101" s="390"/>
      <c r="H5101" s="390"/>
      <c r="I5101" s="390"/>
      <c r="J5101" s="390"/>
    </row>
    <row r="5102" spans="1:10" ht="15.75" customHeight="1">
      <c r="A5102" s="396"/>
      <c r="B5102" s="397"/>
      <c r="C5102" s="362"/>
      <c r="D5102" s="362"/>
      <c r="E5102" s="362"/>
      <c r="F5102" s="390"/>
      <c r="G5102" s="390"/>
      <c r="H5102" s="390"/>
      <c r="I5102" s="390"/>
      <c r="J5102" s="390"/>
    </row>
    <row r="5103" spans="1:10" ht="15.75" customHeight="1">
      <c r="A5103" s="396"/>
      <c r="B5103" s="397"/>
      <c r="C5103" s="362"/>
      <c r="D5103" s="362"/>
      <c r="E5103" s="362"/>
      <c r="F5103" s="390"/>
      <c r="G5103" s="390"/>
      <c r="H5103" s="390"/>
      <c r="I5103" s="390"/>
      <c r="J5103" s="390"/>
    </row>
    <row r="5104" spans="1:10" ht="15.75" customHeight="1">
      <c r="A5104" s="396"/>
      <c r="B5104" s="397"/>
      <c r="C5104" s="362"/>
      <c r="D5104" s="362"/>
      <c r="E5104" s="362"/>
      <c r="F5104" s="390"/>
      <c r="G5104" s="390"/>
      <c r="H5104" s="390"/>
      <c r="I5104" s="390"/>
      <c r="J5104" s="390"/>
    </row>
    <row r="5105" spans="1:10" ht="15.75" customHeight="1">
      <c r="A5105" s="396"/>
      <c r="B5105" s="397"/>
      <c r="C5105" s="362"/>
      <c r="D5105" s="362"/>
      <c r="E5105" s="362"/>
      <c r="F5105" s="390"/>
      <c r="G5105" s="390"/>
      <c r="H5105" s="390"/>
      <c r="I5105" s="390"/>
      <c r="J5105" s="390"/>
    </row>
    <row r="5106" spans="1:10" ht="15.75" customHeight="1">
      <c r="A5106" s="396"/>
      <c r="B5106" s="397"/>
      <c r="C5106" s="362"/>
      <c r="D5106" s="362"/>
      <c r="E5106" s="362"/>
      <c r="F5106" s="390"/>
      <c r="G5106" s="390"/>
      <c r="H5106" s="390"/>
      <c r="I5106" s="390"/>
      <c r="J5106" s="390"/>
    </row>
    <row r="5107" spans="1:10" ht="15.75" customHeight="1">
      <c r="A5107" s="396"/>
      <c r="B5107" s="397"/>
      <c r="C5107" s="362"/>
      <c r="D5107" s="362"/>
      <c r="E5107" s="362"/>
      <c r="F5107" s="390"/>
      <c r="G5107" s="390"/>
      <c r="H5107" s="390"/>
      <c r="I5107" s="390"/>
      <c r="J5107" s="390"/>
    </row>
    <row r="5108" spans="1:10" ht="15.75" customHeight="1">
      <c r="A5108" s="396"/>
      <c r="B5108" s="397"/>
      <c r="C5108" s="362"/>
      <c r="D5108" s="362"/>
      <c r="E5108" s="362"/>
      <c r="F5108" s="390"/>
      <c r="G5108" s="390"/>
      <c r="H5108" s="390"/>
      <c r="I5108" s="390"/>
      <c r="J5108" s="390"/>
    </row>
    <row r="5109" spans="1:10" ht="15.75" customHeight="1">
      <c r="A5109" s="396"/>
      <c r="B5109" s="397"/>
      <c r="C5109" s="362"/>
      <c r="D5109" s="362"/>
      <c r="E5109" s="362"/>
      <c r="F5109" s="390"/>
      <c r="G5109" s="390"/>
      <c r="H5109" s="390"/>
      <c r="I5109" s="390"/>
      <c r="J5109" s="390"/>
    </row>
    <row r="5110" spans="1:10" ht="15.75" customHeight="1">
      <c r="A5110" s="396"/>
      <c r="B5110" s="397"/>
      <c r="C5110" s="362"/>
      <c r="D5110" s="362"/>
      <c r="E5110" s="362"/>
      <c r="F5110" s="390"/>
      <c r="G5110" s="390"/>
      <c r="H5110" s="390"/>
      <c r="I5110" s="390"/>
      <c r="J5110" s="390"/>
    </row>
    <row r="5111" spans="1:10" ht="15.75" customHeight="1">
      <c r="A5111" s="396"/>
      <c r="B5111" s="397"/>
      <c r="C5111" s="362"/>
      <c r="D5111" s="362"/>
      <c r="E5111" s="362"/>
      <c r="F5111" s="390"/>
      <c r="G5111" s="390"/>
      <c r="H5111" s="390"/>
      <c r="I5111" s="390"/>
      <c r="J5111" s="390"/>
    </row>
    <row r="5112" spans="1:10" ht="15.75" customHeight="1">
      <c r="A5112" s="396"/>
      <c r="B5112" s="397"/>
      <c r="C5112" s="362"/>
      <c r="D5112" s="362"/>
      <c r="E5112" s="362"/>
      <c r="F5112" s="390"/>
      <c r="G5112" s="390"/>
      <c r="H5112" s="390"/>
      <c r="I5112" s="390"/>
      <c r="J5112" s="390"/>
    </row>
    <row r="5113" spans="1:10" ht="15.75" customHeight="1">
      <c r="A5113" s="396"/>
      <c r="B5113" s="397"/>
      <c r="C5113" s="362"/>
      <c r="D5113" s="362"/>
      <c r="E5113" s="362"/>
      <c r="F5113" s="390"/>
      <c r="G5113" s="390"/>
      <c r="H5113" s="390"/>
      <c r="I5113" s="390"/>
      <c r="J5113" s="390"/>
    </row>
    <row r="5114" spans="1:10" ht="15.75" customHeight="1">
      <c r="A5114" s="396"/>
      <c r="B5114" s="397"/>
      <c r="C5114" s="362"/>
      <c r="D5114" s="362"/>
      <c r="E5114" s="362"/>
      <c r="F5114" s="390"/>
      <c r="G5114" s="390"/>
      <c r="H5114" s="390"/>
      <c r="I5114" s="390"/>
      <c r="J5114" s="390"/>
    </row>
    <row r="5115" spans="1:10" ht="15.75" customHeight="1">
      <c r="A5115" s="396"/>
      <c r="B5115" s="397"/>
      <c r="C5115" s="362"/>
      <c r="D5115" s="362"/>
      <c r="E5115" s="362"/>
      <c r="F5115" s="390"/>
      <c r="G5115" s="390"/>
      <c r="H5115" s="390"/>
      <c r="I5115" s="390"/>
      <c r="J5115" s="390"/>
    </row>
    <row r="5116" spans="1:10" ht="15.75" customHeight="1">
      <c r="A5116" s="396"/>
      <c r="B5116" s="397"/>
      <c r="C5116" s="362"/>
      <c r="D5116" s="362"/>
      <c r="E5116" s="362"/>
      <c r="F5116" s="390"/>
      <c r="G5116" s="390"/>
      <c r="H5116" s="390"/>
      <c r="I5116" s="390"/>
      <c r="J5116" s="390"/>
    </row>
    <row r="5117" spans="1:10" ht="15.75" customHeight="1">
      <c r="A5117" s="396"/>
      <c r="B5117" s="397"/>
      <c r="C5117" s="362"/>
      <c r="D5117" s="362"/>
      <c r="E5117" s="362"/>
      <c r="F5117" s="390"/>
      <c r="G5117" s="390"/>
      <c r="H5117" s="390"/>
      <c r="I5117" s="390"/>
      <c r="J5117" s="390"/>
    </row>
    <row r="5118" spans="1:10" ht="15.75" customHeight="1">
      <c r="A5118" s="396"/>
      <c r="B5118" s="397"/>
      <c r="C5118" s="362"/>
      <c r="D5118" s="362"/>
      <c r="E5118" s="362"/>
      <c r="F5118" s="390"/>
      <c r="G5118" s="390"/>
      <c r="H5118" s="390"/>
      <c r="I5118" s="390"/>
      <c r="J5118" s="390"/>
    </row>
    <row r="5119" spans="1:10" ht="15.75" customHeight="1">
      <c r="A5119" s="396"/>
      <c r="B5119" s="397"/>
      <c r="C5119" s="362"/>
      <c r="D5119" s="362"/>
      <c r="E5119" s="362"/>
      <c r="F5119" s="390"/>
      <c r="G5119" s="390"/>
      <c r="H5119" s="390"/>
      <c r="I5119" s="390"/>
      <c r="J5119" s="390"/>
    </row>
    <row r="5120" spans="1:10" ht="15.75" customHeight="1">
      <c r="A5120" s="396"/>
      <c r="B5120" s="397"/>
      <c r="C5120" s="362"/>
      <c r="D5120" s="362"/>
      <c r="E5120" s="362"/>
      <c r="F5120" s="390"/>
      <c r="G5120" s="390"/>
      <c r="H5120" s="390"/>
      <c r="I5120" s="390"/>
      <c r="J5120" s="390"/>
    </row>
    <row r="5121" spans="1:10" ht="15.75" customHeight="1">
      <c r="A5121" s="396"/>
      <c r="B5121" s="397"/>
      <c r="C5121" s="362"/>
      <c r="D5121" s="362"/>
      <c r="E5121" s="362"/>
      <c r="F5121" s="390"/>
      <c r="G5121" s="390"/>
      <c r="H5121" s="390"/>
      <c r="I5121" s="390"/>
      <c r="J5121" s="390"/>
    </row>
    <row r="5122" spans="1:10" ht="15.75" customHeight="1">
      <c r="A5122" s="396"/>
      <c r="B5122" s="397"/>
      <c r="C5122" s="362"/>
      <c r="D5122" s="362"/>
      <c r="E5122" s="362"/>
      <c r="F5122" s="390"/>
      <c r="G5122" s="390"/>
      <c r="H5122" s="390"/>
      <c r="I5122" s="390"/>
      <c r="J5122" s="390"/>
    </row>
    <row r="5123" spans="1:10" ht="15.75" customHeight="1">
      <c r="A5123" s="396"/>
      <c r="B5123" s="397"/>
      <c r="C5123" s="362"/>
      <c r="D5123" s="362"/>
      <c r="E5123" s="362"/>
      <c r="F5123" s="390"/>
      <c r="G5123" s="390"/>
      <c r="H5123" s="390"/>
      <c r="I5123" s="390"/>
      <c r="J5123" s="390"/>
    </row>
    <row r="5124" spans="1:10" ht="15.75" customHeight="1">
      <c r="A5124" s="396"/>
      <c r="B5124" s="397"/>
      <c r="C5124" s="362"/>
      <c r="D5124" s="362"/>
      <c r="E5124" s="362"/>
      <c r="F5124" s="390"/>
      <c r="G5124" s="390"/>
      <c r="H5124" s="390"/>
      <c r="I5124" s="390"/>
      <c r="J5124" s="390"/>
    </row>
    <row r="5125" spans="1:10" ht="15.75" customHeight="1">
      <c r="A5125" s="396"/>
      <c r="B5125" s="397"/>
      <c r="C5125" s="362"/>
      <c r="D5125" s="362"/>
      <c r="E5125" s="362"/>
      <c r="F5125" s="390"/>
      <c r="G5125" s="390"/>
      <c r="H5125" s="390"/>
      <c r="I5125" s="390"/>
      <c r="J5125" s="390"/>
    </row>
    <row r="5126" spans="1:10" ht="15.75" customHeight="1">
      <c r="A5126" s="396"/>
      <c r="B5126" s="397"/>
      <c r="C5126" s="362"/>
      <c r="D5126" s="362"/>
      <c r="E5126" s="362"/>
      <c r="F5126" s="390"/>
      <c r="G5126" s="390"/>
      <c r="H5126" s="390"/>
      <c r="I5126" s="390"/>
      <c r="J5126" s="390"/>
    </row>
    <row r="5127" spans="1:10" ht="15.75" customHeight="1">
      <c r="A5127" s="396"/>
      <c r="B5127" s="397"/>
      <c r="C5127" s="362"/>
      <c r="D5127" s="362"/>
      <c r="E5127" s="362"/>
      <c r="F5127" s="390"/>
      <c r="G5127" s="390"/>
      <c r="H5127" s="390"/>
      <c r="I5127" s="390"/>
      <c r="J5127" s="390"/>
    </row>
    <row r="5128" spans="1:10" ht="15.75" customHeight="1">
      <c r="A5128" s="396"/>
      <c r="B5128" s="397"/>
      <c r="C5128" s="362"/>
      <c r="D5128" s="362"/>
      <c r="E5128" s="362"/>
      <c r="F5128" s="390"/>
      <c r="G5128" s="390"/>
      <c r="H5128" s="390"/>
      <c r="I5128" s="390"/>
      <c r="J5128" s="390"/>
    </row>
    <row r="5129" spans="1:10" ht="15.75" customHeight="1">
      <c r="A5129" s="396"/>
      <c r="B5129" s="397"/>
      <c r="C5129" s="362"/>
      <c r="D5129" s="362"/>
      <c r="E5129" s="362"/>
      <c r="F5129" s="390"/>
      <c r="G5129" s="390"/>
      <c r="H5129" s="390"/>
      <c r="I5129" s="390"/>
      <c r="J5129" s="390"/>
    </row>
    <row r="5130" spans="1:10" ht="15.75" customHeight="1">
      <c r="A5130" s="396"/>
      <c r="B5130" s="397"/>
      <c r="C5130" s="362"/>
      <c r="D5130" s="362"/>
      <c r="E5130" s="362"/>
      <c r="F5130" s="390"/>
      <c r="G5130" s="390"/>
      <c r="H5130" s="390"/>
      <c r="I5130" s="390"/>
      <c r="J5130" s="390"/>
    </row>
    <row r="5131" spans="1:10" ht="15.75" customHeight="1">
      <c r="A5131" s="396"/>
      <c r="B5131" s="397"/>
      <c r="C5131" s="362"/>
      <c r="D5131" s="362"/>
      <c r="E5131" s="362"/>
      <c r="F5131" s="390"/>
      <c r="G5131" s="390"/>
      <c r="H5131" s="390"/>
      <c r="I5131" s="390"/>
      <c r="J5131" s="390"/>
    </row>
    <row r="5132" spans="1:10" ht="15.75" customHeight="1">
      <c r="A5132" s="396"/>
      <c r="B5132" s="397"/>
      <c r="C5132" s="362"/>
      <c r="D5132" s="362"/>
      <c r="E5132" s="362"/>
      <c r="F5132" s="390"/>
      <c r="G5132" s="390"/>
      <c r="H5132" s="390"/>
      <c r="I5132" s="390"/>
      <c r="J5132" s="390"/>
    </row>
    <row r="5133" spans="1:10" ht="15.75" customHeight="1">
      <c r="A5133" s="396"/>
      <c r="B5133" s="397"/>
      <c r="C5133" s="362"/>
      <c r="D5133" s="362"/>
      <c r="E5133" s="362"/>
      <c r="F5133" s="390"/>
      <c r="G5133" s="390"/>
      <c r="H5133" s="390"/>
      <c r="I5133" s="390"/>
      <c r="J5133" s="390"/>
    </row>
    <row r="5134" spans="1:10" ht="15.75" customHeight="1">
      <c r="A5134" s="396"/>
      <c r="B5134" s="397"/>
      <c r="C5134" s="362"/>
      <c r="D5134" s="362"/>
      <c r="E5134" s="362"/>
      <c r="F5134" s="390"/>
      <c r="G5134" s="390"/>
      <c r="H5134" s="390"/>
      <c r="I5134" s="390"/>
      <c r="J5134" s="390"/>
    </row>
    <row r="5135" spans="1:10" ht="15.75" customHeight="1">
      <c r="A5135" s="396"/>
      <c r="B5135" s="397"/>
      <c r="C5135" s="362"/>
      <c r="D5135" s="362"/>
      <c r="E5135" s="362"/>
      <c r="F5135" s="390"/>
      <c r="G5135" s="390"/>
      <c r="H5135" s="390"/>
      <c r="I5135" s="390"/>
      <c r="J5135" s="390"/>
    </row>
    <row r="5136" spans="1:10" ht="15.75" customHeight="1">
      <c r="A5136" s="396"/>
      <c r="B5136" s="397"/>
      <c r="C5136" s="362"/>
      <c r="D5136" s="362"/>
      <c r="E5136" s="362"/>
      <c r="F5136" s="390"/>
      <c r="G5136" s="390"/>
      <c r="H5136" s="390"/>
      <c r="I5136" s="390"/>
      <c r="J5136" s="390"/>
    </row>
    <row r="5137" spans="1:10" ht="15.75" customHeight="1">
      <c r="A5137" s="396"/>
      <c r="B5137" s="397"/>
      <c r="C5137" s="362"/>
      <c r="D5137" s="362"/>
      <c r="E5137" s="362"/>
      <c r="F5137" s="390"/>
      <c r="G5137" s="390"/>
      <c r="H5137" s="390"/>
      <c r="I5137" s="390"/>
      <c r="J5137" s="390"/>
    </row>
    <row r="5138" spans="1:10" ht="15.75" customHeight="1">
      <c r="A5138" s="396"/>
      <c r="B5138" s="397"/>
      <c r="C5138" s="362"/>
      <c r="D5138" s="362"/>
      <c r="E5138" s="362"/>
      <c r="F5138" s="390"/>
      <c r="G5138" s="390"/>
      <c r="H5138" s="390"/>
      <c r="I5138" s="390"/>
      <c r="J5138" s="390"/>
    </row>
    <row r="5139" spans="1:10" ht="15.75" customHeight="1">
      <c r="A5139" s="396"/>
      <c r="B5139" s="397"/>
      <c r="C5139" s="362"/>
      <c r="D5139" s="362"/>
      <c r="E5139" s="362"/>
      <c r="F5139" s="390"/>
      <c r="G5139" s="390"/>
      <c r="H5139" s="390"/>
      <c r="I5139" s="390"/>
      <c r="J5139" s="390"/>
    </row>
    <row r="5140" spans="1:10" ht="15.75" customHeight="1">
      <c r="A5140" s="396"/>
      <c r="B5140" s="397"/>
      <c r="C5140" s="362"/>
      <c r="D5140" s="362"/>
      <c r="E5140" s="362"/>
      <c r="F5140" s="390"/>
      <c r="G5140" s="390"/>
      <c r="H5140" s="390"/>
      <c r="I5140" s="390"/>
      <c r="J5140" s="390"/>
    </row>
    <row r="5141" spans="1:10" ht="15.75" customHeight="1">
      <c r="A5141" s="396"/>
      <c r="B5141" s="397"/>
      <c r="C5141" s="362"/>
      <c r="D5141" s="362"/>
      <c r="E5141" s="362"/>
      <c r="F5141" s="390"/>
      <c r="G5141" s="390"/>
      <c r="H5141" s="390"/>
      <c r="I5141" s="390"/>
      <c r="J5141" s="390"/>
    </row>
    <row r="5142" spans="1:10" ht="15.75" customHeight="1">
      <c r="A5142" s="396"/>
      <c r="B5142" s="397"/>
      <c r="C5142" s="362"/>
      <c r="D5142" s="362"/>
      <c r="E5142" s="362"/>
      <c r="F5142" s="390"/>
      <c r="G5142" s="390"/>
      <c r="H5142" s="390"/>
      <c r="I5142" s="390"/>
      <c r="J5142" s="390"/>
    </row>
    <row r="5143" spans="1:10" ht="15.75" customHeight="1">
      <c r="A5143" s="396"/>
      <c r="B5143" s="397"/>
      <c r="C5143" s="362"/>
      <c r="D5143" s="362"/>
      <c r="E5143" s="362"/>
      <c r="F5143" s="390"/>
      <c r="G5143" s="390"/>
      <c r="H5143" s="390"/>
      <c r="I5143" s="390"/>
      <c r="J5143" s="390"/>
    </row>
    <row r="5144" spans="1:10" ht="15.75" customHeight="1">
      <c r="A5144" s="396"/>
      <c r="B5144" s="397"/>
      <c r="C5144" s="362"/>
      <c r="D5144" s="362"/>
      <c r="E5144" s="362"/>
      <c r="F5144" s="390"/>
      <c r="G5144" s="390"/>
      <c r="H5144" s="390"/>
      <c r="I5144" s="390"/>
      <c r="J5144" s="390"/>
    </row>
    <row r="5145" spans="1:10" ht="15.75" customHeight="1">
      <c r="A5145" s="396"/>
      <c r="B5145" s="397"/>
      <c r="C5145" s="362"/>
      <c r="D5145" s="362"/>
      <c r="E5145" s="362"/>
      <c r="F5145" s="390"/>
      <c r="G5145" s="390"/>
      <c r="H5145" s="390"/>
      <c r="I5145" s="390"/>
      <c r="J5145" s="390"/>
    </row>
    <row r="5146" spans="1:10" ht="15.75" customHeight="1">
      <c r="A5146" s="396"/>
      <c r="B5146" s="397"/>
      <c r="C5146" s="362"/>
      <c r="D5146" s="362"/>
      <c r="E5146" s="362"/>
      <c r="F5146" s="390"/>
      <c r="G5146" s="390"/>
      <c r="H5146" s="390"/>
      <c r="I5146" s="390"/>
      <c r="J5146" s="390"/>
    </row>
    <row r="5147" spans="1:10" ht="15.75" customHeight="1">
      <c r="A5147" s="396"/>
      <c r="B5147" s="397"/>
      <c r="C5147" s="362"/>
      <c r="D5147" s="362"/>
      <c r="E5147" s="362"/>
      <c r="F5147" s="390"/>
      <c r="G5147" s="390"/>
      <c r="H5147" s="390"/>
      <c r="I5147" s="390"/>
      <c r="J5147" s="390"/>
    </row>
    <row r="5148" spans="1:10" ht="15.75" customHeight="1">
      <c r="A5148" s="396"/>
      <c r="B5148" s="397"/>
      <c r="C5148" s="362"/>
      <c r="D5148" s="362"/>
      <c r="E5148" s="362"/>
      <c r="F5148" s="390"/>
      <c r="G5148" s="390"/>
      <c r="H5148" s="390"/>
      <c r="I5148" s="390"/>
      <c r="J5148" s="390"/>
    </row>
    <row r="5149" spans="1:10" ht="15.75" customHeight="1">
      <c r="A5149" s="396"/>
      <c r="B5149" s="397"/>
      <c r="C5149" s="362"/>
      <c r="D5149" s="362"/>
      <c r="E5149" s="362"/>
      <c r="F5149" s="390"/>
      <c r="G5149" s="390"/>
      <c r="H5149" s="390"/>
      <c r="I5149" s="390"/>
      <c r="J5149" s="390"/>
    </row>
    <row r="5150" spans="1:10" ht="15.75" customHeight="1">
      <c r="A5150" s="396"/>
      <c r="B5150" s="397"/>
      <c r="C5150" s="362"/>
      <c r="D5150" s="362"/>
      <c r="E5150" s="362"/>
      <c r="F5150" s="390"/>
      <c r="G5150" s="390"/>
      <c r="H5150" s="390"/>
      <c r="I5150" s="390"/>
      <c r="J5150" s="390"/>
    </row>
    <row r="5151" spans="1:10" ht="15.75" customHeight="1">
      <c r="A5151" s="396"/>
      <c r="B5151" s="397"/>
      <c r="C5151" s="362"/>
      <c r="D5151" s="362"/>
      <c r="E5151" s="362"/>
      <c r="F5151" s="390"/>
      <c r="G5151" s="390"/>
      <c r="H5151" s="390"/>
      <c r="I5151" s="390"/>
      <c r="J5151" s="390"/>
    </row>
    <row r="5152" spans="1:10" ht="15.75" customHeight="1">
      <c r="A5152" s="396"/>
      <c r="B5152" s="397"/>
      <c r="C5152" s="362"/>
      <c r="D5152" s="362"/>
      <c r="E5152" s="362"/>
      <c r="F5152" s="390"/>
      <c r="G5152" s="390"/>
      <c r="H5152" s="390"/>
      <c r="I5152" s="390"/>
      <c r="J5152" s="390"/>
    </row>
    <row r="5153" spans="1:10" ht="15.75" customHeight="1">
      <c r="A5153" s="396"/>
      <c r="B5153" s="397"/>
      <c r="C5153" s="362"/>
      <c r="D5153" s="362"/>
      <c r="E5153" s="362"/>
      <c r="F5153" s="390"/>
      <c r="G5153" s="390"/>
      <c r="H5153" s="390"/>
      <c r="I5153" s="390"/>
      <c r="J5153" s="390"/>
    </row>
    <row r="5154" spans="1:10" ht="15.75" customHeight="1">
      <c r="A5154" s="396"/>
      <c r="B5154" s="397"/>
      <c r="C5154" s="362"/>
      <c r="D5154" s="362"/>
      <c r="E5154" s="362"/>
      <c r="F5154" s="390"/>
      <c r="G5154" s="390"/>
      <c r="H5154" s="390"/>
      <c r="I5154" s="390"/>
      <c r="J5154" s="390"/>
    </row>
    <row r="5155" spans="1:10" ht="15.75" customHeight="1">
      <c r="A5155" s="396"/>
      <c r="B5155" s="397"/>
      <c r="C5155" s="362"/>
      <c r="D5155" s="362"/>
      <c r="E5155" s="362"/>
      <c r="F5155" s="390"/>
      <c r="G5155" s="390"/>
      <c r="H5155" s="390"/>
      <c r="I5155" s="390"/>
      <c r="J5155" s="390"/>
    </row>
    <row r="5156" spans="1:10" ht="15.75" customHeight="1">
      <c r="A5156" s="396"/>
      <c r="B5156" s="397"/>
      <c r="C5156" s="362"/>
      <c r="D5156" s="362"/>
      <c r="E5156" s="362"/>
      <c r="F5156" s="390"/>
      <c r="G5156" s="390"/>
      <c r="H5156" s="390"/>
      <c r="I5156" s="390"/>
      <c r="J5156" s="390"/>
    </row>
    <row r="5157" spans="1:10" ht="15.75" customHeight="1">
      <c r="A5157" s="396"/>
      <c r="B5157" s="397"/>
      <c r="C5157" s="362"/>
      <c r="D5157" s="362"/>
      <c r="E5157" s="362"/>
      <c r="F5157" s="390"/>
      <c r="G5157" s="390"/>
      <c r="H5157" s="390"/>
      <c r="I5157" s="390"/>
      <c r="J5157" s="390"/>
    </row>
    <row r="5158" spans="1:10" ht="15.75" customHeight="1">
      <c r="A5158" s="396"/>
      <c r="B5158" s="397"/>
      <c r="C5158" s="362"/>
      <c r="D5158" s="362"/>
      <c r="E5158" s="362"/>
      <c r="F5158" s="390"/>
      <c r="G5158" s="390"/>
      <c r="H5158" s="390"/>
      <c r="I5158" s="390"/>
      <c r="J5158" s="390"/>
    </row>
    <row r="5159" spans="1:10" ht="15.75" customHeight="1">
      <c r="A5159" s="396"/>
      <c r="B5159" s="397"/>
      <c r="C5159" s="362"/>
      <c r="D5159" s="362"/>
      <c r="E5159" s="362"/>
      <c r="F5159" s="390"/>
      <c r="G5159" s="390"/>
      <c r="H5159" s="390"/>
      <c r="I5159" s="390"/>
      <c r="J5159" s="390"/>
    </row>
    <row r="5160" spans="1:10" ht="15.75" customHeight="1">
      <c r="A5160" s="396"/>
      <c r="B5160" s="397"/>
      <c r="C5160" s="362"/>
      <c r="D5160" s="362"/>
      <c r="E5160" s="362"/>
      <c r="F5160" s="390"/>
      <c r="G5160" s="390"/>
      <c r="H5160" s="390"/>
      <c r="I5160" s="390"/>
      <c r="J5160" s="390"/>
    </row>
    <row r="5161" spans="1:10" ht="15.75" customHeight="1">
      <c r="A5161" s="396"/>
      <c r="B5161" s="397"/>
      <c r="C5161" s="362"/>
      <c r="D5161" s="362"/>
      <c r="E5161" s="362"/>
      <c r="F5161" s="390"/>
      <c r="G5161" s="390"/>
      <c r="H5161" s="390"/>
      <c r="I5161" s="390"/>
      <c r="J5161" s="390"/>
    </row>
    <row r="5162" spans="1:10" ht="15.75" customHeight="1">
      <c r="A5162" s="396"/>
      <c r="B5162" s="397"/>
      <c r="C5162" s="362"/>
      <c r="D5162" s="362"/>
      <c r="E5162" s="362"/>
      <c r="F5162" s="390"/>
      <c r="G5162" s="390"/>
      <c r="H5162" s="390"/>
      <c r="I5162" s="390"/>
      <c r="J5162" s="390"/>
    </row>
    <row r="5163" spans="1:10" ht="15.75" customHeight="1">
      <c r="A5163" s="396"/>
      <c r="B5163" s="397"/>
      <c r="C5163" s="362"/>
      <c r="D5163" s="362"/>
      <c r="E5163" s="362"/>
      <c r="F5163" s="390"/>
      <c r="G5163" s="390"/>
      <c r="H5163" s="390"/>
      <c r="I5163" s="390"/>
      <c r="J5163" s="390"/>
    </row>
    <row r="5164" spans="1:10" ht="15.75" customHeight="1">
      <c r="A5164" s="396"/>
      <c r="B5164" s="397"/>
      <c r="C5164" s="362"/>
      <c r="D5164" s="362"/>
      <c r="E5164" s="362"/>
      <c r="F5164" s="390"/>
      <c r="G5164" s="390"/>
      <c r="H5164" s="390"/>
      <c r="I5164" s="390"/>
      <c r="J5164" s="390"/>
    </row>
    <row r="5165" spans="1:10" ht="15.75" customHeight="1">
      <c r="A5165" s="396"/>
      <c r="B5165" s="397"/>
      <c r="C5165" s="362"/>
      <c r="D5165" s="362"/>
      <c r="E5165" s="362"/>
      <c r="F5165" s="390"/>
      <c r="G5165" s="390"/>
      <c r="H5165" s="390"/>
      <c r="I5165" s="390"/>
      <c r="J5165" s="390"/>
    </row>
    <row r="5166" spans="1:10" ht="15.75" customHeight="1">
      <c r="A5166" s="396"/>
      <c r="B5166" s="397"/>
      <c r="C5166" s="362"/>
      <c r="D5166" s="362"/>
      <c r="E5166" s="362"/>
      <c r="F5166" s="390"/>
      <c r="G5166" s="390"/>
      <c r="H5166" s="390"/>
      <c r="I5166" s="390"/>
      <c r="J5166" s="390"/>
    </row>
    <row r="5167" spans="1:10" ht="15.75" customHeight="1">
      <c r="A5167" s="396"/>
      <c r="B5167" s="397"/>
      <c r="C5167" s="362"/>
      <c r="D5167" s="362"/>
      <c r="E5167" s="362"/>
      <c r="F5167" s="390"/>
      <c r="G5167" s="390"/>
      <c r="H5167" s="390"/>
      <c r="I5167" s="390"/>
      <c r="J5167" s="390"/>
    </row>
    <row r="5168" spans="1:10" ht="15.75" customHeight="1">
      <c r="A5168" s="396"/>
      <c r="B5168" s="397"/>
      <c r="C5168" s="362"/>
      <c r="D5168" s="362"/>
      <c r="E5168" s="362"/>
      <c r="F5168" s="390"/>
      <c r="G5168" s="390"/>
      <c r="H5168" s="390"/>
      <c r="I5168" s="390"/>
      <c r="J5168" s="390"/>
    </row>
    <row r="5169" spans="1:10" ht="15.75" customHeight="1">
      <c r="A5169" s="396"/>
      <c r="B5169" s="397"/>
      <c r="C5169" s="362"/>
      <c r="D5169" s="362"/>
      <c r="E5169" s="362"/>
      <c r="F5169" s="390"/>
      <c r="G5169" s="390"/>
      <c r="H5169" s="390"/>
      <c r="I5169" s="390"/>
      <c r="J5169" s="390"/>
    </row>
    <row r="5170" spans="1:10" ht="15.75" customHeight="1">
      <c r="A5170" s="396"/>
      <c r="B5170" s="397"/>
      <c r="C5170" s="362"/>
      <c r="D5170" s="362"/>
      <c r="E5170" s="362"/>
      <c r="F5170" s="390"/>
      <c r="G5170" s="390"/>
      <c r="H5170" s="390"/>
      <c r="I5170" s="390"/>
      <c r="J5170" s="390"/>
    </row>
    <row r="5171" spans="1:10" ht="15.75" customHeight="1">
      <c r="A5171" s="396"/>
      <c r="B5171" s="397"/>
      <c r="C5171" s="362"/>
      <c r="D5171" s="362"/>
      <c r="E5171" s="362"/>
      <c r="F5171" s="390"/>
      <c r="G5171" s="390"/>
      <c r="H5171" s="390"/>
      <c r="I5171" s="390"/>
      <c r="J5171" s="390"/>
    </row>
    <row r="5172" spans="1:10" ht="15.75" customHeight="1">
      <c r="A5172" s="396"/>
      <c r="B5172" s="397"/>
      <c r="C5172" s="362"/>
      <c r="D5172" s="362"/>
      <c r="E5172" s="362"/>
      <c r="F5172" s="390"/>
      <c r="G5172" s="390"/>
      <c r="H5172" s="390"/>
      <c r="I5172" s="390"/>
      <c r="J5172" s="390"/>
    </row>
    <row r="5173" spans="1:10" ht="15.75" customHeight="1">
      <c r="A5173" s="396"/>
      <c r="B5173" s="397"/>
      <c r="C5173" s="362"/>
      <c r="D5173" s="362"/>
      <c r="E5173" s="362"/>
      <c r="F5173" s="390"/>
      <c r="G5173" s="390"/>
      <c r="H5173" s="390"/>
      <c r="I5173" s="390"/>
      <c r="J5173" s="390"/>
    </row>
    <row r="5174" spans="1:10" ht="15.75" customHeight="1">
      <c r="A5174" s="396"/>
      <c r="B5174" s="397"/>
      <c r="C5174" s="362"/>
      <c r="D5174" s="362"/>
      <c r="E5174" s="362"/>
      <c r="F5174" s="390"/>
      <c r="G5174" s="390"/>
      <c r="H5174" s="390"/>
      <c r="I5174" s="390"/>
      <c r="J5174" s="390"/>
    </row>
    <row r="5175" spans="1:10" ht="15.75" customHeight="1">
      <c r="A5175" s="396"/>
      <c r="B5175" s="397"/>
      <c r="C5175" s="362"/>
      <c r="D5175" s="362"/>
      <c r="E5175" s="362"/>
      <c r="F5175" s="390"/>
      <c r="G5175" s="390"/>
      <c r="H5175" s="390"/>
      <c r="I5175" s="390"/>
      <c r="J5175" s="390"/>
    </row>
    <row r="5176" spans="1:10" ht="15.75" customHeight="1">
      <c r="A5176" s="396"/>
      <c r="B5176" s="397"/>
      <c r="C5176" s="362"/>
      <c r="D5176" s="362"/>
      <c r="E5176" s="362"/>
      <c r="F5176" s="390"/>
      <c r="G5176" s="390"/>
      <c r="H5176" s="390"/>
      <c r="I5176" s="390"/>
      <c r="J5176" s="390"/>
    </row>
    <row r="5177" spans="1:10" ht="15.75" customHeight="1">
      <c r="A5177" s="396"/>
      <c r="B5177" s="397"/>
      <c r="C5177" s="362"/>
      <c r="D5177" s="362"/>
      <c r="E5177" s="362"/>
      <c r="F5177" s="390"/>
      <c r="G5177" s="390"/>
      <c r="H5177" s="390"/>
      <c r="I5177" s="390"/>
      <c r="J5177" s="390"/>
    </row>
    <row r="5178" spans="1:10" ht="15.75" customHeight="1">
      <c r="A5178" s="396"/>
      <c r="B5178" s="397"/>
      <c r="C5178" s="362"/>
      <c r="D5178" s="362"/>
      <c r="E5178" s="362"/>
      <c r="F5178" s="390"/>
      <c r="G5178" s="390"/>
      <c r="H5178" s="390"/>
      <c r="I5178" s="390"/>
      <c r="J5178" s="390"/>
    </row>
    <row r="5179" spans="1:10" ht="15.75" customHeight="1">
      <c r="A5179" s="396"/>
      <c r="B5179" s="397"/>
      <c r="C5179" s="362"/>
      <c r="D5179" s="362"/>
      <c r="E5179" s="362"/>
      <c r="F5179" s="390"/>
      <c r="G5179" s="390"/>
      <c r="H5179" s="390"/>
      <c r="I5179" s="390"/>
      <c r="J5179" s="390"/>
    </row>
    <row r="5180" spans="1:10" ht="15.75" customHeight="1">
      <c r="A5180" s="396"/>
      <c r="B5180" s="397"/>
      <c r="C5180" s="362"/>
      <c r="D5180" s="362"/>
      <c r="E5180" s="362"/>
      <c r="F5180" s="390"/>
      <c r="G5180" s="390"/>
      <c r="H5180" s="390"/>
      <c r="I5180" s="390"/>
      <c r="J5180" s="390"/>
    </row>
    <row r="5181" spans="1:10" ht="15.75" customHeight="1">
      <c r="A5181" s="396"/>
      <c r="B5181" s="397"/>
      <c r="C5181" s="362"/>
      <c r="D5181" s="362"/>
      <c r="E5181" s="362"/>
      <c r="F5181" s="390"/>
      <c r="G5181" s="390"/>
      <c r="H5181" s="390"/>
      <c r="I5181" s="390"/>
      <c r="J5181" s="390"/>
    </row>
    <row r="5182" spans="1:10" ht="15.75" customHeight="1">
      <c r="A5182" s="396"/>
      <c r="B5182" s="397"/>
      <c r="C5182" s="362"/>
      <c r="D5182" s="362"/>
      <c r="E5182" s="362"/>
      <c r="F5182" s="390"/>
      <c r="G5182" s="390"/>
      <c r="H5182" s="390"/>
      <c r="I5182" s="390"/>
      <c r="J5182" s="390"/>
    </row>
    <row r="5183" spans="1:10" ht="15.75" customHeight="1">
      <c r="A5183" s="396"/>
      <c r="B5183" s="397"/>
      <c r="C5183" s="362"/>
      <c r="D5183" s="362"/>
      <c r="E5183" s="362"/>
      <c r="F5183" s="390"/>
      <c r="G5183" s="390"/>
      <c r="H5183" s="390"/>
      <c r="I5183" s="390"/>
      <c r="J5183" s="390"/>
    </row>
    <row r="5184" spans="1:10" ht="15.75" customHeight="1">
      <c r="A5184" s="396"/>
      <c r="B5184" s="397"/>
      <c r="C5184" s="362"/>
      <c r="D5184" s="362"/>
      <c r="E5184" s="362"/>
      <c r="F5184" s="390"/>
      <c r="G5184" s="390"/>
      <c r="H5184" s="390"/>
      <c r="I5184" s="390"/>
      <c r="J5184" s="390"/>
    </row>
    <row r="5185" spans="1:10" ht="15.75" customHeight="1">
      <c r="A5185" s="396"/>
      <c r="B5185" s="397"/>
      <c r="C5185" s="362"/>
      <c r="D5185" s="362"/>
      <c r="E5185" s="362"/>
      <c r="F5185" s="390"/>
      <c r="G5185" s="390"/>
      <c r="H5185" s="390"/>
      <c r="I5185" s="390"/>
      <c r="J5185" s="390"/>
    </row>
    <row r="5186" spans="1:10" ht="15.75" customHeight="1">
      <c r="A5186" s="396"/>
      <c r="B5186" s="397"/>
      <c r="C5186" s="362"/>
      <c r="D5186" s="362"/>
      <c r="E5186" s="362"/>
      <c r="F5186" s="390"/>
      <c r="G5186" s="390"/>
      <c r="H5186" s="390"/>
      <c r="I5186" s="390"/>
      <c r="J5186" s="390"/>
    </row>
    <row r="5187" spans="1:10" ht="15.75" customHeight="1">
      <c r="A5187" s="396"/>
      <c r="B5187" s="397"/>
      <c r="C5187" s="362"/>
      <c r="D5187" s="362"/>
      <c r="E5187" s="362"/>
      <c r="F5187" s="390"/>
      <c r="G5187" s="390"/>
      <c r="H5187" s="390"/>
      <c r="I5187" s="390"/>
      <c r="J5187" s="390"/>
    </row>
    <row r="5188" spans="1:10" ht="15.75" customHeight="1">
      <c r="A5188" s="396"/>
      <c r="B5188" s="397"/>
      <c r="C5188" s="362"/>
      <c r="D5188" s="362"/>
      <c r="E5188" s="362"/>
      <c r="F5188" s="390"/>
      <c r="G5188" s="390"/>
      <c r="H5188" s="390"/>
      <c r="I5188" s="390"/>
      <c r="J5188" s="390"/>
    </row>
    <row r="5189" spans="1:10" ht="15.75" customHeight="1">
      <c r="A5189" s="396"/>
      <c r="B5189" s="397"/>
      <c r="C5189" s="362"/>
      <c r="D5189" s="362"/>
      <c r="E5189" s="362"/>
      <c r="F5189" s="390"/>
      <c r="G5189" s="390"/>
      <c r="H5189" s="390"/>
      <c r="I5189" s="390"/>
      <c r="J5189" s="390"/>
    </row>
    <row r="5190" spans="1:10" ht="15.75" customHeight="1">
      <c r="A5190" s="396"/>
      <c r="B5190" s="397"/>
      <c r="C5190" s="362"/>
      <c r="D5190" s="362"/>
      <c r="E5190" s="362"/>
      <c r="F5190" s="390"/>
      <c r="G5190" s="390"/>
      <c r="H5190" s="390"/>
      <c r="I5190" s="390"/>
      <c r="J5190" s="390"/>
    </row>
    <row r="5191" spans="1:10" ht="15.75" customHeight="1">
      <c r="A5191" s="396"/>
      <c r="B5191" s="397"/>
      <c r="C5191" s="362"/>
      <c r="D5191" s="362"/>
      <c r="E5191" s="362"/>
      <c r="F5191" s="390"/>
      <c r="G5191" s="390"/>
      <c r="H5191" s="390"/>
      <c r="I5191" s="390"/>
      <c r="J5191" s="390"/>
    </row>
    <row r="5192" spans="1:10" ht="15.75" customHeight="1">
      <c r="A5192" s="396"/>
      <c r="B5192" s="397"/>
      <c r="C5192" s="362"/>
      <c r="D5192" s="362"/>
      <c r="E5192" s="362"/>
      <c r="F5192" s="390"/>
      <c r="G5192" s="390"/>
      <c r="H5192" s="390"/>
      <c r="I5192" s="390"/>
      <c r="J5192" s="390"/>
    </row>
    <row r="5193" spans="1:10" ht="15.75" customHeight="1">
      <c r="A5193" s="396"/>
      <c r="B5193" s="397"/>
      <c r="C5193" s="362"/>
      <c r="D5193" s="362"/>
      <c r="E5193" s="362"/>
      <c r="F5193" s="390"/>
      <c r="G5193" s="390"/>
      <c r="H5193" s="390"/>
      <c r="I5193" s="390"/>
      <c r="J5193" s="390"/>
    </row>
    <row r="5194" spans="1:10" ht="15.75" customHeight="1">
      <c r="A5194" s="396"/>
      <c r="B5194" s="397"/>
      <c r="C5194" s="362"/>
      <c r="D5194" s="362"/>
      <c r="E5194" s="362"/>
      <c r="F5194" s="390"/>
      <c r="G5194" s="390"/>
      <c r="H5194" s="390"/>
      <c r="I5194" s="390"/>
      <c r="J5194" s="390"/>
    </row>
    <row r="5195" spans="1:10" ht="15.75" customHeight="1">
      <c r="A5195" s="396"/>
      <c r="B5195" s="397"/>
      <c r="C5195" s="362"/>
      <c r="D5195" s="362"/>
      <c r="E5195" s="362"/>
      <c r="F5195" s="390"/>
      <c r="G5195" s="390"/>
      <c r="H5195" s="390"/>
      <c r="I5195" s="390"/>
      <c r="J5195" s="390"/>
    </row>
    <row r="5196" spans="1:10" ht="15.75" customHeight="1">
      <c r="A5196" s="396"/>
      <c r="B5196" s="397"/>
      <c r="C5196" s="362"/>
      <c r="D5196" s="362"/>
      <c r="E5196" s="362"/>
      <c r="F5196" s="390"/>
      <c r="G5196" s="390"/>
      <c r="H5196" s="390"/>
      <c r="I5196" s="390"/>
      <c r="J5196" s="390"/>
    </row>
    <row r="5197" spans="1:10" ht="15.75" customHeight="1">
      <c r="A5197" s="396"/>
      <c r="B5197" s="397"/>
      <c r="C5197" s="362"/>
      <c r="D5197" s="362"/>
      <c r="E5197" s="362"/>
      <c r="F5197" s="390"/>
      <c r="G5197" s="390"/>
      <c r="H5197" s="390"/>
      <c r="I5197" s="390"/>
      <c r="J5197" s="390"/>
    </row>
    <row r="5198" spans="1:10" ht="15.75" customHeight="1">
      <c r="A5198" s="396"/>
      <c r="B5198" s="397"/>
      <c r="C5198" s="362"/>
      <c r="D5198" s="362"/>
      <c r="E5198" s="362"/>
      <c r="F5198" s="390"/>
      <c r="G5198" s="390"/>
      <c r="H5198" s="390"/>
      <c r="I5198" s="390"/>
      <c r="J5198" s="390"/>
    </row>
    <row r="5199" spans="1:10" ht="15.75" customHeight="1">
      <c r="A5199" s="396"/>
      <c r="B5199" s="397"/>
      <c r="C5199" s="362"/>
      <c r="D5199" s="362"/>
      <c r="E5199" s="362"/>
      <c r="F5199" s="390"/>
      <c r="G5199" s="390"/>
      <c r="H5199" s="390"/>
      <c r="I5199" s="390"/>
      <c r="J5199" s="390"/>
    </row>
    <row r="5200" spans="1:10" ht="15.75" customHeight="1">
      <c r="A5200" s="396"/>
      <c r="B5200" s="397"/>
      <c r="C5200" s="362"/>
      <c r="D5200" s="362"/>
      <c r="E5200" s="362"/>
      <c r="F5200" s="390"/>
      <c r="G5200" s="390"/>
      <c r="H5200" s="390"/>
      <c r="I5200" s="390"/>
      <c r="J5200" s="390"/>
    </row>
    <row r="5201" spans="1:10" ht="15.75" customHeight="1">
      <c r="A5201" s="396"/>
      <c r="B5201" s="397"/>
      <c r="C5201" s="362"/>
      <c r="D5201" s="362"/>
      <c r="E5201" s="362"/>
      <c r="F5201" s="390"/>
      <c r="G5201" s="390"/>
      <c r="H5201" s="390"/>
      <c r="I5201" s="390"/>
      <c r="J5201" s="390"/>
    </row>
    <row r="5202" spans="1:10" ht="15.75" customHeight="1">
      <c r="A5202" s="396"/>
      <c r="B5202" s="397"/>
      <c r="C5202" s="362"/>
      <c r="D5202" s="362"/>
      <c r="E5202" s="362"/>
      <c r="F5202" s="390"/>
      <c r="G5202" s="390"/>
      <c r="H5202" s="390"/>
      <c r="I5202" s="390"/>
      <c r="J5202" s="390"/>
    </row>
    <row r="5203" spans="1:10" ht="15.75" customHeight="1">
      <c r="A5203" s="396"/>
      <c r="B5203" s="397"/>
      <c r="C5203" s="362"/>
      <c r="D5203" s="362"/>
      <c r="E5203" s="362"/>
      <c r="F5203" s="390"/>
      <c r="G5203" s="390"/>
      <c r="H5203" s="390"/>
      <c r="I5203" s="390"/>
      <c r="J5203" s="390"/>
    </row>
    <row r="5204" spans="1:10" ht="15.75" customHeight="1">
      <c r="A5204" s="396"/>
      <c r="B5204" s="397"/>
      <c r="C5204" s="362"/>
      <c r="D5204" s="362"/>
      <c r="E5204" s="362"/>
      <c r="F5204" s="390"/>
      <c r="G5204" s="390"/>
      <c r="H5204" s="390"/>
      <c r="I5204" s="390"/>
      <c r="J5204" s="390"/>
    </row>
    <row r="5205" spans="1:10" ht="15.75" customHeight="1">
      <c r="A5205" s="396"/>
      <c r="B5205" s="397"/>
      <c r="C5205" s="362"/>
      <c r="D5205" s="362"/>
      <c r="E5205" s="362"/>
      <c r="F5205" s="390"/>
      <c r="G5205" s="390"/>
      <c r="H5205" s="390"/>
      <c r="I5205" s="390"/>
      <c r="J5205" s="390"/>
    </row>
    <row r="5206" spans="1:10" ht="15.75" customHeight="1">
      <c r="A5206" s="396"/>
      <c r="B5206" s="397"/>
      <c r="C5206" s="362"/>
      <c r="D5206" s="362"/>
      <c r="E5206" s="362"/>
      <c r="F5206" s="390"/>
      <c r="G5206" s="390"/>
      <c r="H5206" s="390"/>
      <c r="I5206" s="390"/>
      <c r="J5206" s="390"/>
    </row>
    <row r="5207" spans="1:10" ht="15.75" customHeight="1">
      <c r="A5207" s="396"/>
      <c r="B5207" s="397"/>
      <c r="C5207" s="362"/>
      <c r="D5207" s="362"/>
      <c r="E5207" s="362"/>
      <c r="F5207" s="390"/>
      <c r="G5207" s="390"/>
      <c r="H5207" s="390"/>
      <c r="I5207" s="390"/>
      <c r="J5207" s="390"/>
    </row>
    <row r="5208" spans="1:10" ht="15.75" customHeight="1">
      <c r="A5208" s="396"/>
      <c r="B5208" s="397"/>
      <c r="C5208" s="362"/>
      <c r="D5208" s="362"/>
      <c r="E5208" s="362"/>
      <c r="F5208" s="390"/>
      <c r="G5208" s="390"/>
      <c r="H5208" s="390"/>
      <c r="I5208" s="390"/>
      <c r="J5208" s="390"/>
    </row>
    <row r="5209" spans="1:10" ht="15.75" customHeight="1">
      <c r="A5209" s="396"/>
      <c r="B5209" s="397"/>
      <c r="C5209" s="362"/>
      <c r="D5209" s="362"/>
      <c r="E5209" s="362"/>
      <c r="F5209" s="390"/>
      <c r="G5209" s="390"/>
      <c r="H5209" s="390"/>
      <c r="I5209" s="390"/>
      <c r="J5209" s="390"/>
    </row>
    <row r="5210" spans="1:10" ht="15.75" customHeight="1">
      <c r="A5210" s="396"/>
      <c r="B5210" s="397"/>
      <c r="C5210" s="362"/>
      <c r="D5210" s="362"/>
      <c r="E5210" s="362"/>
      <c r="F5210" s="390"/>
      <c r="G5210" s="390"/>
      <c r="H5210" s="390"/>
      <c r="I5210" s="390"/>
      <c r="J5210" s="390"/>
    </row>
    <row r="5211" spans="1:10" ht="15.75" customHeight="1">
      <c r="A5211" s="396"/>
      <c r="B5211" s="397"/>
      <c r="C5211" s="362"/>
      <c r="D5211" s="362"/>
      <c r="E5211" s="362"/>
      <c r="F5211" s="390"/>
      <c r="G5211" s="390"/>
      <c r="H5211" s="390"/>
      <c r="I5211" s="390"/>
      <c r="J5211" s="390"/>
    </row>
    <row r="5212" spans="1:10" ht="15.75" customHeight="1">
      <c r="A5212" s="396"/>
      <c r="B5212" s="397"/>
      <c r="C5212" s="362"/>
      <c r="D5212" s="362"/>
      <c r="E5212" s="362"/>
      <c r="F5212" s="390"/>
      <c r="G5212" s="390"/>
      <c r="H5212" s="390"/>
      <c r="I5212" s="390"/>
      <c r="J5212" s="390"/>
    </row>
    <row r="5213" spans="1:10" ht="15.75" customHeight="1">
      <c r="A5213" s="396"/>
      <c r="B5213" s="397"/>
      <c r="C5213" s="362"/>
      <c r="D5213" s="362"/>
      <c r="E5213" s="362"/>
      <c r="F5213" s="390"/>
      <c r="G5213" s="390"/>
      <c r="H5213" s="390"/>
      <c r="I5213" s="390"/>
      <c r="J5213" s="390"/>
    </row>
    <row r="5214" spans="1:10" ht="15.75" customHeight="1">
      <c r="A5214" s="396"/>
      <c r="B5214" s="397"/>
      <c r="C5214" s="362"/>
      <c r="D5214" s="362"/>
      <c r="E5214" s="362"/>
      <c r="F5214" s="390"/>
      <c r="G5214" s="390"/>
      <c r="H5214" s="390"/>
      <c r="I5214" s="390"/>
      <c r="J5214" s="390"/>
    </row>
    <row r="5215" spans="1:10" ht="15.75" customHeight="1">
      <c r="A5215" s="396"/>
      <c r="B5215" s="397"/>
      <c r="C5215" s="362"/>
      <c r="D5215" s="362"/>
      <c r="E5215" s="362"/>
      <c r="F5215" s="390"/>
      <c r="G5215" s="390"/>
      <c r="H5215" s="390"/>
      <c r="I5215" s="390"/>
      <c r="J5215" s="390"/>
    </row>
    <row r="5216" spans="1:10" ht="15.75" customHeight="1">
      <c r="A5216" s="396"/>
      <c r="B5216" s="397"/>
      <c r="C5216" s="362"/>
      <c r="D5216" s="362"/>
      <c r="E5216" s="362"/>
      <c r="F5216" s="390"/>
      <c r="G5216" s="390"/>
      <c r="H5216" s="390"/>
      <c r="I5216" s="390"/>
      <c r="J5216" s="390"/>
    </row>
    <row r="5217" spans="1:10" ht="15.75" customHeight="1">
      <c r="A5217" s="396"/>
      <c r="B5217" s="397"/>
      <c r="C5217" s="362"/>
      <c r="D5217" s="362"/>
      <c r="E5217" s="362"/>
      <c r="F5217" s="390"/>
      <c r="G5217" s="390"/>
      <c r="H5217" s="390"/>
      <c r="I5217" s="390"/>
      <c r="J5217" s="390"/>
    </row>
    <row r="5218" spans="1:10" ht="15.75" customHeight="1">
      <c r="A5218" s="396"/>
      <c r="B5218" s="397"/>
      <c r="C5218" s="362"/>
      <c r="D5218" s="362"/>
      <c r="E5218" s="362"/>
      <c r="F5218" s="390"/>
      <c r="G5218" s="390"/>
      <c r="H5218" s="390"/>
      <c r="I5218" s="390"/>
      <c r="J5218" s="390"/>
    </row>
    <row r="5219" spans="1:10" ht="15.75" customHeight="1">
      <c r="A5219" s="396"/>
      <c r="B5219" s="397"/>
      <c r="C5219" s="362"/>
      <c r="D5219" s="362"/>
      <c r="E5219" s="362"/>
      <c r="F5219" s="390"/>
      <c r="G5219" s="390"/>
      <c r="H5219" s="390"/>
      <c r="I5219" s="390"/>
      <c r="J5219" s="390"/>
    </row>
    <row r="5220" spans="1:10" ht="15.75" customHeight="1">
      <c r="A5220" s="396"/>
      <c r="B5220" s="397"/>
      <c r="C5220" s="362"/>
      <c r="D5220" s="362"/>
      <c r="E5220" s="362"/>
      <c r="F5220" s="390"/>
      <c r="G5220" s="390"/>
      <c r="H5220" s="390"/>
      <c r="I5220" s="390"/>
      <c r="J5220" s="390"/>
    </row>
    <row r="5221" spans="1:10" ht="15.75" customHeight="1">
      <c r="A5221" s="396"/>
      <c r="B5221" s="397"/>
      <c r="C5221" s="362"/>
      <c r="D5221" s="362"/>
      <c r="E5221" s="362"/>
      <c r="F5221" s="390"/>
      <c r="G5221" s="390"/>
      <c r="H5221" s="390"/>
      <c r="I5221" s="390"/>
      <c r="J5221" s="390"/>
    </row>
    <row r="5222" spans="1:10" ht="15.75" customHeight="1">
      <c r="A5222" s="396"/>
      <c r="B5222" s="397"/>
      <c r="C5222" s="362"/>
      <c r="D5222" s="362"/>
      <c r="E5222" s="362"/>
      <c r="F5222" s="390"/>
      <c r="G5222" s="390"/>
      <c r="H5222" s="390"/>
      <c r="I5222" s="390"/>
      <c r="J5222" s="390"/>
    </row>
    <row r="5223" spans="1:10" ht="15.75" customHeight="1">
      <c r="A5223" s="396"/>
      <c r="B5223" s="397"/>
      <c r="C5223" s="362"/>
      <c r="D5223" s="362"/>
      <c r="E5223" s="362"/>
      <c r="F5223" s="390"/>
      <c r="G5223" s="390"/>
      <c r="H5223" s="390"/>
      <c r="I5223" s="390"/>
      <c r="J5223" s="390"/>
    </row>
    <row r="5224" spans="1:10" ht="15.75" customHeight="1">
      <c r="A5224" s="396"/>
      <c r="B5224" s="397"/>
      <c r="C5224" s="362"/>
      <c r="D5224" s="362"/>
      <c r="E5224" s="362"/>
      <c r="F5224" s="390"/>
      <c r="G5224" s="390"/>
      <c r="H5224" s="390"/>
      <c r="I5224" s="390"/>
      <c r="J5224" s="390"/>
    </row>
    <row r="5225" spans="1:10" ht="15.75" customHeight="1">
      <c r="A5225" s="396"/>
      <c r="B5225" s="397"/>
      <c r="C5225" s="362"/>
      <c r="D5225" s="362"/>
      <c r="E5225" s="362"/>
      <c r="F5225" s="390"/>
      <c r="G5225" s="390"/>
      <c r="H5225" s="390"/>
      <c r="I5225" s="390"/>
      <c r="J5225" s="390"/>
    </row>
    <row r="5226" spans="1:10" ht="15.75" customHeight="1">
      <c r="A5226" s="396"/>
      <c r="B5226" s="397"/>
      <c r="C5226" s="362"/>
      <c r="D5226" s="362"/>
      <c r="E5226" s="362"/>
      <c r="F5226" s="390"/>
      <c r="G5226" s="390"/>
      <c r="H5226" s="390"/>
      <c r="I5226" s="390"/>
      <c r="J5226" s="390"/>
    </row>
    <row r="5227" spans="1:10" ht="15.75" customHeight="1">
      <c r="A5227" s="396"/>
      <c r="B5227" s="397"/>
      <c r="C5227" s="362"/>
      <c r="D5227" s="362"/>
      <c r="E5227" s="362"/>
      <c r="F5227" s="390"/>
      <c r="G5227" s="390"/>
      <c r="H5227" s="390"/>
      <c r="I5227" s="390"/>
      <c r="J5227" s="390"/>
    </row>
    <row r="5228" spans="1:10" ht="15.75" customHeight="1">
      <c r="A5228" s="396"/>
      <c r="B5228" s="397"/>
      <c r="C5228" s="362"/>
      <c r="D5228" s="362"/>
      <c r="E5228" s="362"/>
      <c r="F5228" s="390"/>
      <c r="G5228" s="390"/>
      <c r="H5228" s="390"/>
      <c r="I5228" s="390"/>
      <c r="J5228" s="390"/>
    </row>
    <row r="5229" spans="1:10" ht="15.75" customHeight="1">
      <c r="A5229" s="396"/>
      <c r="B5229" s="397"/>
      <c r="C5229" s="362"/>
      <c r="D5229" s="362"/>
      <c r="E5229" s="362"/>
      <c r="F5229" s="390"/>
      <c r="G5229" s="390"/>
      <c r="H5229" s="390"/>
      <c r="I5229" s="390"/>
      <c r="J5229" s="390"/>
    </row>
    <row r="5230" spans="1:10" ht="15.75" customHeight="1">
      <c r="A5230" s="396"/>
      <c r="B5230" s="397"/>
      <c r="C5230" s="362"/>
      <c r="D5230" s="362"/>
      <c r="E5230" s="362"/>
      <c r="F5230" s="390"/>
      <c r="G5230" s="390"/>
      <c r="H5230" s="390"/>
      <c r="I5230" s="390"/>
      <c r="J5230" s="390"/>
    </row>
    <row r="5231" spans="1:10" ht="15.75" customHeight="1">
      <c r="A5231" s="396"/>
      <c r="B5231" s="397"/>
      <c r="C5231" s="362"/>
      <c r="D5231" s="362"/>
      <c r="E5231" s="362"/>
      <c r="F5231" s="390"/>
      <c r="G5231" s="390"/>
      <c r="H5231" s="390"/>
      <c r="I5231" s="390"/>
      <c r="J5231" s="390"/>
    </row>
    <row r="5232" spans="1:10" ht="15.75" customHeight="1">
      <c r="A5232" s="396"/>
      <c r="B5232" s="397"/>
      <c r="C5232" s="362"/>
      <c r="D5232" s="362"/>
      <c r="E5232" s="362"/>
      <c r="F5232" s="390"/>
      <c r="G5232" s="390"/>
      <c r="H5232" s="390"/>
      <c r="I5232" s="390"/>
      <c r="J5232" s="390"/>
    </row>
    <row r="5233" spans="1:10" ht="15.75" customHeight="1">
      <c r="A5233" s="396"/>
      <c r="B5233" s="397"/>
      <c r="C5233" s="362"/>
      <c r="D5233" s="362"/>
      <c r="E5233" s="362"/>
      <c r="F5233" s="390"/>
      <c r="G5233" s="390"/>
      <c r="H5233" s="390"/>
      <c r="I5233" s="390"/>
      <c r="J5233" s="390"/>
    </row>
    <row r="5234" spans="1:10" ht="15.75" customHeight="1">
      <c r="A5234" s="396"/>
      <c r="B5234" s="397"/>
      <c r="C5234" s="362"/>
      <c r="D5234" s="362"/>
      <c r="E5234" s="362"/>
      <c r="F5234" s="390"/>
      <c r="G5234" s="390"/>
      <c r="H5234" s="390"/>
      <c r="I5234" s="390"/>
      <c r="J5234" s="390"/>
    </row>
    <row r="5235" spans="1:10" ht="15.75" customHeight="1">
      <c r="A5235" s="396"/>
      <c r="B5235" s="397"/>
      <c r="C5235" s="362"/>
      <c r="D5235" s="362"/>
      <c r="E5235" s="362"/>
      <c r="F5235" s="390"/>
      <c r="G5235" s="390"/>
      <c r="H5235" s="390"/>
      <c r="I5235" s="390"/>
      <c r="J5235" s="390"/>
    </row>
    <row r="5236" spans="1:10" ht="15.75" customHeight="1">
      <c r="A5236" s="396"/>
      <c r="B5236" s="397"/>
      <c r="C5236" s="362"/>
      <c r="D5236" s="362"/>
      <c r="E5236" s="362"/>
      <c r="F5236" s="390"/>
      <c r="G5236" s="390"/>
      <c r="H5236" s="390"/>
      <c r="I5236" s="390"/>
      <c r="J5236" s="390"/>
    </row>
    <row r="5237" spans="1:10" ht="15.75" customHeight="1">
      <c r="A5237" s="396"/>
      <c r="B5237" s="397"/>
      <c r="C5237" s="362"/>
      <c r="D5237" s="362"/>
      <c r="E5237" s="362"/>
      <c r="F5237" s="390"/>
      <c r="G5237" s="390"/>
      <c r="H5237" s="390"/>
      <c r="I5237" s="390"/>
      <c r="J5237" s="390"/>
    </row>
    <row r="5238" spans="1:10" ht="15.75" customHeight="1">
      <c r="A5238" s="396"/>
      <c r="B5238" s="397"/>
      <c r="C5238" s="362"/>
      <c r="D5238" s="362"/>
      <c r="E5238" s="362"/>
      <c r="F5238" s="390"/>
      <c r="G5238" s="390"/>
      <c r="H5238" s="390"/>
      <c r="I5238" s="390"/>
      <c r="J5238" s="390"/>
    </row>
    <row r="5239" spans="1:10" ht="15.75" customHeight="1">
      <c r="A5239" s="396"/>
      <c r="B5239" s="397"/>
      <c r="C5239" s="362"/>
      <c r="D5239" s="362"/>
      <c r="E5239" s="362"/>
      <c r="F5239" s="390"/>
      <c r="G5239" s="390"/>
      <c r="H5239" s="390"/>
      <c r="I5239" s="390"/>
      <c r="J5239" s="390"/>
    </row>
    <row r="5240" spans="1:10" ht="15.75" customHeight="1">
      <c r="A5240" s="396"/>
      <c r="B5240" s="397"/>
      <c r="C5240" s="362"/>
      <c r="D5240" s="362"/>
      <c r="E5240" s="362"/>
      <c r="F5240" s="390"/>
      <c r="G5240" s="390"/>
      <c r="H5240" s="390"/>
      <c r="I5240" s="390"/>
      <c r="J5240" s="390"/>
    </row>
    <row r="5241" spans="1:10" ht="15.75" customHeight="1">
      <c r="A5241" s="396"/>
      <c r="B5241" s="397"/>
      <c r="C5241" s="362"/>
      <c r="D5241" s="362"/>
      <c r="E5241" s="362"/>
      <c r="F5241" s="390"/>
      <c r="G5241" s="390"/>
      <c r="H5241" s="390"/>
      <c r="I5241" s="390"/>
      <c r="J5241" s="390"/>
    </row>
    <row r="5242" spans="1:10" ht="15.75" customHeight="1">
      <c r="A5242" s="396"/>
      <c r="B5242" s="397"/>
      <c r="C5242" s="362"/>
      <c r="D5242" s="362"/>
      <c r="E5242" s="362"/>
      <c r="F5242" s="390"/>
      <c r="G5242" s="390"/>
      <c r="H5242" s="390"/>
      <c r="I5242" s="390"/>
      <c r="J5242" s="390"/>
    </row>
    <row r="5243" spans="1:10" ht="15.75" customHeight="1">
      <c r="A5243" s="396"/>
      <c r="B5243" s="397"/>
      <c r="C5243" s="362"/>
      <c r="D5243" s="362"/>
      <c r="E5243" s="362"/>
      <c r="F5243" s="390"/>
      <c r="G5243" s="390"/>
      <c r="H5243" s="390"/>
      <c r="I5243" s="390"/>
      <c r="J5243" s="390"/>
    </row>
    <row r="5244" spans="1:10" ht="15.75" customHeight="1">
      <c r="A5244" s="396"/>
      <c r="B5244" s="397"/>
      <c r="C5244" s="362"/>
      <c r="D5244" s="362"/>
      <c r="E5244" s="362"/>
      <c r="F5244" s="390"/>
      <c r="G5244" s="390"/>
      <c r="H5244" s="390"/>
      <c r="I5244" s="390"/>
      <c r="J5244" s="390"/>
    </row>
    <row r="5245" spans="1:10" ht="15.75" customHeight="1">
      <c r="A5245" s="396"/>
      <c r="B5245" s="397"/>
      <c r="C5245" s="362"/>
      <c r="D5245" s="362"/>
      <c r="E5245" s="362"/>
      <c r="F5245" s="390"/>
      <c r="G5245" s="390"/>
      <c r="H5245" s="390"/>
      <c r="I5245" s="390"/>
      <c r="J5245" s="390"/>
    </row>
    <row r="5246" spans="1:10" ht="15.75" customHeight="1">
      <c r="A5246" s="396"/>
      <c r="B5246" s="397"/>
      <c r="C5246" s="362"/>
      <c r="D5246" s="362"/>
      <c r="E5246" s="362"/>
      <c r="F5246" s="390"/>
      <c r="G5246" s="390"/>
      <c r="H5246" s="390"/>
      <c r="I5246" s="390"/>
      <c r="J5246" s="390"/>
    </row>
    <row r="5247" spans="1:10" ht="15.75" customHeight="1">
      <c r="A5247" s="396"/>
      <c r="B5247" s="397"/>
      <c r="C5247" s="362"/>
      <c r="D5247" s="362"/>
      <c r="E5247" s="362"/>
      <c r="F5247" s="390"/>
      <c r="G5247" s="390"/>
      <c r="H5247" s="390"/>
      <c r="I5247" s="390"/>
      <c r="J5247" s="390"/>
    </row>
    <row r="5248" spans="1:10" ht="15.75" customHeight="1">
      <c r="A5248" s="396"/>
      <c r="B5248" s="397"/>
      <c r="C5248" s="362"/>
      <c r="D5248" s="362"/>
      <c r="E5248" s="362"/>
      <c r="F5248" s="390"/>
      <c r="G5248" s="390"/>
      <c r="H5248" s="390"/>
      <c r="I5248" s="390"/>
      <c r="J5248" s="390"/>
    </row>
    <row r="5249" spans="1:10" ht="15.75" customHeight="1">
      <c r="A5249" s="396"/>
      <c r="B5249" s="397"/>
      <c r="C5249" s="362"/>
      <c r="D5249" s="362"/>
      <c r="E5249" s="362"/>
      <c r="F5249" s="390"/>
      <c r="G5249" s="390"/>
      <c r="H5249" s="390"/>
      <c r="I5249" s="390"/>
      <c r="J5249" s="390"/>
    </row>
    <row r="5250" spans="1:10" ht="15.75" customHeight="1">
      <c r="A5250" s="396"/>
      <c r="B5250" s="397"/>
      <c r="C5250" s="362"/>
      <c r="D5250" s="362"/>
      <c r="E5250" s="362"/>
      <c r="F5250" s="390"/>
      <c r="G5250" s="390"/>
      <c r="H5250" s="390"/>
      <c r="I5250" s="390"/>
      <c r="J5250" s="390"/>
    </row>
    <row r="5251" spans="1:10" ht="15.75" customHeight="1">
      <c r="A5251" s="396"/>
      <c r="B5251" s="397"/>
      <c r="C5251" s="362"/>
      <c r="D5251" s="362"/>
      <c r="E5251" s="362"/>
      <c r="F5251" s="390"/>
      <c r="G5251" s="390"/>
      <c r="H5251" s="390"/>
      <c r="I5251" s="390"/>
      <c r="J5251" s="390"/>
    </row>
    <row r="5252" spans="1:10" ht="15.75" customHeight="1">
      <c r="A5252" s="396"/>
      <c r="B5252" s="397"/>
      <c r="C5252" s="362"/>
      <c r="D5252" s="362"/>
      <c r="E5252" s="362"/>
      <c r="F5252" s="390"/>
      <c r="G5252" s="390"/>
      <c r="H5252" s="390"/>
      <c r="I5252" s="390"/>
      <c r="J5252" s="390"/>
    </row>
    <row r="5253" spans="1:10" ht="15.75" customHeight="1">
      <c r="A5253" s="396"/>
      <c r="B5253" s="397"/>
      <c r="C5253" s="362"/>
      <c r="D5253" s="362"/>
      <c r="E5253" s="362"/>
      <c r="F5253" s="390"/>
      <c r="G5253" s="390"/>
      <c r="H5253" s="390"/>
      <c r="I5253" s="390"/>
      <c r="J5253" s="390"/>
    </row>
    <row r="5254" spans="1:10" ht="15.75" customHeight="1">
      <c r="A5254" s="396"/>
      <c r="B5254" s="397"/>
      <c r="C5254" s="362"/>
      <c r="D5254" s="362"/>
      <c r="E5254" s="362"/>
      <c r="F5254" s="390"/>
      <c r="G5254" s="390"/>
      <c r="H5254" s="390"/>
      <c r="I5254" s="390"/>
      <c r="J5254" s="390"/>
    </row>
    <row r="5255" spans="1:10" ht="15.75" customHeight="1">
      <c r="A5255" s="396"/>
      <c r="B5255" s="397"/>
      <c r="C5255" s="362"/>
      <c r="D5255" s="362"/>
      <c r="E5255" s="362"/>
      <c r="F5255" s="390"/>
      <c r="G5255" s="390"/>
      <c r="H5255" s="390"/>
      <c r="I5255" s="390"/>
      <c r="J5255" s="390"/>
    </row>
    <row r="5256" spans="1:10" ht="15.75" customHeight="1">
      <c r="A5256" s="396"/>
      <c r="B5256" s="397"/>
      <c r="C5256" s="362"/>
      <c r="D5256" s="362"/>
      <c r="E5256" s="362"/>
      <c r="F5256" s="390"/>
      <c r="G5256" s="390"/>
      <c r="H5256" s="390"/>
      <c r="I5256" s="390"/>
      <c r="J5256" s="390"/>
    </row>
    <row r="5257" spans="1:10" ht="15.75" customHeight="1">
      <c r="A5257" s="396"/>
      <c r="B5257" s="397"/>
      <c r="C5257" s="362"/>
      <c r="D5257" s="362"/>
      <c r="E5257" s="362"/>
      <c r="F5257" s="390"/>
      <c r="G5257" s="390"/>
      <c r="H5257" s="390"/>
      <c r="I5257" s="390"/>
      <c r="J5257" s="390"/>
    </row>
    <row r="5258" spans="1:10" ht="15.75" customHeight="1">
      <c r="A5258" s="396"/>
      <c r="B5258" s="397"/>
      <c r="C5258" s="362"/>
      <c r="D5258" s="362"/>
      <c r="E5258" s="362"/>
      <c r="F5258" s="390"/>
      <c r="G5258" s="390"/>
      <c r="H5258" s="390"/>
      <c r="I5258" s="390"/>
      <c r="J5258" s="390"/>
    </row>
    <row r="5259" spans="1:10" ht="15.75" customHeight="1">
      <c r="A5259" s="396"/>
      <c r="B5259" s="397"/>
      <c r="C5259" s="362"/>
      <c r="D5259" s="362"/>
      <c r="E5259" s="362"/>
      <c r="F5259" s="390"/>
      <c r="G5259" s="390"/>
      <c r="H5259" s="390"/>
      <c r="I5259" s="390"/>
      <c r="J5259" s="390"/>
    </row>
    <row r="5260" spans="1:10" ht="15.75" customHeight="1">
      <c r="A5260" s="396"/>
      <c r="B5260" s="397"/>
      <c r="C5260" s="362"/>
      <c r="D5260" s="362"/>
      <c r="E5260" s="362"/>
      <c r="F5260" s="390"/>
      <c r="G5260" s="390"/>
      <c r="H5260" s="390"/>
      <c r="I5260" s="390"/>
      <c r="J5260" s="390"/>
    </row>
    <row r="5261" spans="1:10" ht="15.75" customHeight="1">
      <c r="A5261" s="396"/>
      <c r="B5261" s="397"/>
      <c r="C5261" s="362"/>
      <c r="D5261" s="362"/>
      <c r="E5261" s="362"/>
      <c r="F5261" s="390"/>
      <c r="G5261" s="390"/>
      <c r="H5261" s="390"/>
      <c r="I5261" s="390"/>
      <c r="J5261" s="390"/>
    </row>
    <row r="5262" spans="1:10" ht="15.75" customHeight="1">
      <c r="A5262" s="396"/>
      <c r="B5262" s="397"/>
      <c r="C5262" s="362"/>
      <c r="D5262" s="362"/>
      <c r="E5262" s="362"/>
      <c r="F5262" s="390"/>
      <c r="G5262" s="390"/>
      <c r="H5262" s="390"/>
      <c r="I5262" s="390"/>
      <c r="J5262" s="390"/>
    </row>
    <row r="5263" spans="1:10" ht="15.75" customHeight="1">
      <c r="A5263" s="396"/>
      <c r="B5263" s="397"/>
      <c r="C5263" s="362"/>
      <c r="D5263" s="362"/>
      <c r="E5263" s="362"/>
      <c r="F5263" s="390"/>
      <c r="G5263" s="390"/>
      <c r="H5263" s="390"/>
      <c r="I5263" s="390"/>
      <c r="J5263" s="390"/>
    </row>
    <row r="5264" spans="1:10" ht="15.75" customHeight="1">
      <c r="A5264" s="396"/>
      <c r="B5264" s="397"/>
      <c r="C5264" s="362"/>
      <c r="D5264" s="362"/>
      <c r="E5264" s="362"/>
      <c r="F5264" s="390"/>
      <c r="G5264" s="390"/>
      <c r="H5264" s="390"/>
      <c r="I5264" s="390"/>
      <c r="J5264" s="390"/>
    </row>
    <row r="5265" spans="1:10" ht="15.75" customHeight="1">
      <c r="A5265" s="396"/>
      <c r="B5265" s="397"/>
      <c r="C5265" s="362"/>
      <c r="D5265" s="362"/>
      <c r="E5265" s="362"/>
      <c r="F5265" s="390"/>
      <c r="G5265" s="390"/>
      <c r="H5265" s="390"/>
      <c r="I5265" s="390"/>
      <c r="J5265" s="390"/>
    </row>
    <row r="5266" spans="1:10" ht="15.75" customHeight="1">
      <c r="A5266" s="396"/>
      <c r="B5266" s="397"/>
      <c r="C5266" s="362"/>
      <c r="D5266" s="362"/>
      <c r="E5266" s="362"/>
      <c r="F5266" s="390"/>
      <c r="G5266" s="390"/>
      <c r="H5266" s="390"/>
      <c r="I5266" s="390"/>
      <c r="J5266" s="390"/>
    </row>
    <row r="5267" spans="1:10" ht="15.75" customHeight="1">
      <c r="A5267" s="396"/>
      <c r="B5267" s="397"/>
      <c r="C5267" s="362"/>
      <c r="D5267" s="362"/>
      <c r="E5267" s="362"/>
      <c r="F5267" s="390"/>
      <c r="G5267" s="390"/>
      <c r="H5267" s="390"/>
      <c r="I5267" s="390"/>
      <c r="J5267" s="390"/>
    </row>
    <row r="5268" spans="1:10" ht="15.75" customHeight="1">
      <c r="A5268" s="396"/>
      <c r="B5268" s="397"/>
      <c r="C5268" s="362"/>
      <c r="D5268" s="362"/>
      <c r="E5268" s="362"/>
      <c r="F5268" s="390"/>
      <c r="G5268" s="390"/>
      <c r="H5268" s="390"/>
      <c r="I5268" s="390"/>
      <c r="J5268" s="390"/>
    </row>
    <row r="5269" spans="1:10" ht="15.75" customHeight="1">
      <c r="A5269" s="396"/>
      <c r="B5269" s="397"/>
      <c r="C5269" s="362"/>
      <c r="D5269" s="362"/>
      <c r="E5269" s="362"/>
      <c r="F5269" s="390"/>
      <c r="G5269" s="390"/>
      <c r="H5269" s="390"/>
      <c r="I5269" s="390"/>
      <c r="J5269" s="390"/>
    </row>
    <row r="5270" spans="1:10" ht="15.75" customHeight="1">
      <c r="A5270" s="396"/>
      <c r="B5270" s="397"/>
      <c r="C5270" s="362"/>
      <c r="D5270" s="362"/>
      <c r="E5270" s="362"/>
      <c r="F5270" s="390"/>
      <c r="G5270" s="390"/>
      <c r="H5270" s="390"/>
      <c r="I5270" s="390"/>
      <c r="J5270" s="390"/>
    </row>
    <row r="5271" spans="1:10" ht="15.75" customHeight="1">
      <c r="A5271" s="396"/>
      <c r="B5271" s="397"/>
      <c r="C5271" s="362"/>
      <c r="D5271" s="362"/>
      <c r="E5271" s="362"/>
      <c r="F5271" s="390"/>
      <c r="G5271" s="390"/>
      <c r="H5271" s="390"/>
      <c r="I5271" s="390"/>
      <c r="J5271" s="390"/>
    </row>
    <row r="5272" spans="1:10" ht="15.75" customHeight="1">
      <c r="A5272" s="396"/>
      <c r="B5272" s="397"/>
      <c r="C5272" s="362"/>
      <c r="D5272" s="362"/>
      <c r="E5272" s="362"/>
      <c r="F5272" s="390"/>
      <c r="G5272" s="390"/>
      <c r="H5272" s="390"/>
      <c r="I5272" s="390"/>
      <c r="J5272" s="390"/>
    </row>
    <row r="5273" spans="1:10" ht="15.75" customHeight="1">
      <c r="A5273" s="396"/>
      <c r="B5273" s="397"/>
      <c r="C5273" s="362"/>
      <c r="D5273" s="362"/>
      <c r="E5273" s="362"/>
      <c r="F5273" s="390"/>
      <c r="G5273" s="390"/>
      <c r="H5273" s="390"/>
      <c r="I5273" s="390"/>
      <c r="J5273" s="390"/>
    </row>
    <row r="5274" spans="1:10" ht="15.75" customHeight="1">
      <c r="A5274" s="396"/>
      <c r="B5274" s="397"/>
      <c r="C5274" s="362"/>
      <c r="D5274" s="362"/>
      <c r="E5274" s="362"/>
      <c r="F5274" s="390"/>
      <c r="G5274" s="390"/>
      <c r="H5274" s="390"/>
      <c r="I5274" s="390"/>
      <c r="J5274" s="390"/>
    </row>
    <row r="5275" spans="1:10" ht="15.75" customHeight="1">
      <c r="A5275" s="396"/>
      <c r="B5275" s="397"/>
      <c r="C5275" s="362"/>
      <c r="D5275" s="362"/>
      <c r="E5275" s="362"/>
      <c r="F5275" s="390"/>
      <c r="G5275" s="390"/>
      <c r="H5275" s="390"/>
      <c r="I5275" s="390"/>
      <c r="J5275" s="390"/>
    </row>
    <row r="5276" spans="1:10" ht="15.75" customHeight="1">
      <c r="A5276" s="396"/>
      <c r="B5276" s="397"/>
      <c r="C5276" s="362"/>
      <c r="D5276" s="362"/>
      <c r="E5276" s="362"/>
      <c r="F5276" s="390"/>
      <c r="G5276" s="390"/>
      <c r="H5276" s="390"/>
      <c r="I5276" s="390"/>
      <c r="J5276" s="390"/>
    </row>
    <row r="5277" spans="1:10" ht="15.75" customHeight="1">
      <c r="A5277" s="396"/>
      <c r="B5277" s="397"/>
      <c r="C5277" s="362"/>
      <c r="D5277" s="362"/>
      <c r="E5277" s="362"/>
      <c r="F5277" s="390"/>
      <c r="G5277" s="390"/>
      <c r="H5277" s="390"/>
      <c r="I5277" s="390"/>
      <c r="J5277" s="390"/>
    </row>
    <row r="5278" spans="1:10" ht="15.75" customHeight="1">
      <c r="A5278" s="396"/>
      <c r="B5278" s="397"/>
      <c r="C5278" s="362"/>
      <c r="D5278" s="362"/>
      <c r="E5278" s="362"/>
      <c r="F5278" s="390"/>
      <c r="G5278" s="390"/>
      <c r="H5278" s="390"/>
      <c r="I5278" s="390"/>
      <c r="J5278" s="390"/>
    </row>
    <row r="5279" spans="1:10" ht="15.75" customHeight="1">
      <c r="A5279" s="396"/>
      <c r="B5279" s="397"/>
      <c r="C5279" s="362"/>
      <c r="D5279" s="362"/>
      <c r="E5279" s="362"/>
      <c r="F5279" s="390"/>
      <c r="G5279" s="390"/>
      <c r="H5279" s="390"/>
      <c r="I5279" s="390"/>
      <c r="J5279" s="390"/>
    </row>
    <row r="5280" spans="1:10" ht="15.75" customHeight="1">
      <c r="A5280" s="396"/>
      <c r="B5280" s="397"/>
      <c r="C5280" s="362"/>
      <c r="D5280" s="362"/>
      <c r="E5280" s="362"/>
      <c r="F5280" s="390"/>
      <c r="G5280" s="390"/>
      <c r="H5280" s="390"/>
      <c r="I5280" s="390"/>
      <c r="J5280" s="390"/>
    </row>
    <row r="5281" spans="1:10" ht="15.75" customHeight="1">
      <c r="A5281" s="396"/>
      <c r="B5281" s="397"/>
      <c r="C5281" s="362"/>
      <c r="D5281" s="362"/>
      <c r="E5281" s="362"/>
      <c r="F5281" s="390"/>
      <c r="G5281" s="390"/>
      <c r="H5281" s="390"/>
      <c r="I5281" s="390"/>
      <c r="J5281" s="390"/>
    </row>
    <row r="5282" spans="1:10" ht="15.75" customHeight="1">
      <c r="A5282" s="396"/>
      <c r="B5282" s="397"/>
      <c r="C5282" s="362"/>
      <c r="D5282" s="362"/>
      <c r="E5282" s="362"/>
      <c r="F5282" s="390"/>
      <c r="G5282" s="390"/>
      <c r="H5282" s="390"/>
      <c r="I5282" s="390"/>
      <c r="J5282" s="390"/>
    </row>
    <row r="5283" spans="1:10" ht="15.75" customHeight="1">
      <c r="A5283" s="396"/>
      <c r="B5283" s="397"/>
      <c r="C5283" s="362"/>
      <c r="D5283" s="362"/>
      <c r="E5283" s="362"/>
      <c r="F5283" s="390"/>
      <c r="G5283" s="390"/>
      <c r="H5283" s="390"/>
      <c r="I5283" s="390"/>
      <c r="J5283" s="390"/>
    </row>
    <row r="5284" spans="1:10" ht="15.75" customHeight="1">
      <c r="A5284" s="396"/>
      <c r="B5284" s="397"/>
      <c r="C5284" s="362"/>
      <c r="D5284" s="362"/>
      <c r="E5284" s="362"/>
      <c r="F5284" s="390"/>
      <c r="G5284" s="390"/>
      <c r="H5284" s="390"/>
      <c r="I5284" s="390"/>
      <c r="J5284" s="390"/>
    </row>
    <row r="5285" spans="1:10" ht="15.75" customHeight="1">
      <c r="A5285" s="396"/>
      <c r="B5285" s="397"/>
      <c r="C5285" s="362"/>
      <c r="D5285" s="362"/>
      <c r="E5285" s="362"/>
      <c r="F5285" s="390"/>
      <c r="G5285" s="390"/>
      <c r="H5285" s="390"/>
      <c r="I5285" s="390"/>
      <c r="J5285" s="390"/>
    </row>
    <row r="5286" spans="1:10" ht="15.75" customHeight="1">
      <c r="A5286" s="396"/>
      <c r="B5286" s="397"/>
      <c r="C5286" s="362"/>
      <c r="D5286" s="362"/>
      <c r="E5286" s="362"/>
      <c r="F5286" s="390"/>
      <c r="G5286" s="390"/>
      <c r="H5286" s="390"/>
      <c r="I5286" s="390"/>
      <c r="J5286" s="390"/>
    </row>
    <row r="5287" spans="1:10" ht="15.75" customHeight="1">
      <c r="A5287" s="396"/>
      <c r="B5287" s="397"/>
      <c r="C5287" s="362"/>
      <c r="D5287" s="362"/>
      <c r="E5287" s="362"/>
      <c r="F5287" s="390"/>
      <c r="G5287" s="390"/>
      <c r="H5287" s="390"/>
      <c r="I5287" s="390"/>
      <c r="J5287" s="390"/>
    </row>
    <row r="5288" spans="1:10" ht="15.75" customHeight="1">
      <c r="A5288" s="396"/>
      <c r="B5288" s="397"/>
      <c r="C5288" s="362"/>
      <c r="D5288" s="362"/>
      <c r="E5288" s="362"/>
      <c r="F5288" s="390"/>
      <c r="G5288" s="390"/>
      <c r="H5288" s="390"/>
      <c r="I5288" s="390"/>
      <c r="J5288" s="390"/>
    </row>
    <row r="5289" spans="1:10" ht="15.75" customHeight="1">
      <c r="A5289" s="396"/>
      <c r="B5289" s="397"/>
      <c r="C5289" s="362"/>
      <c r="D5289" s="362"/>
      <c r="E5289" s="362"/>
      <c r="F5289" s="390"/>
      <c r="G5289" s="390"/>
      <c r="H5289" s="390"/>
      <c r="I5289" s="390"/>
      <c r="J5289" s="390"/>
    </row>
    <row r="5290" spans="1:10" ht="15.75" customHeight="1">
      <c r="A5290" s="396"/>
      <c r="B5290" s="397"/>
      <c r="C5290" s="362"/>
      <c r="D5290" s="362"/>
      <c r="E5290" s="362"/>
      <c r="F5290" s="390"/>
      <c r="G5290" s="390"/>
      <c r="H5290" s="390"/>
      <c r="I5290" s="390"/>
      <c r="J5290" s="390"/>
    </row>
    <row r="5291" spans="1:10" ht="15.75" customHeight="1">
      <c r="A5291" s="396"/>
      <c r="B5291" s="397"/>
      <c r="C5291" s="362"/>
      <c r="D5291" s="362"/>
      <c r="E5291" s="362"/>
      <c r="F5291" s="390"/>
      <c r="G5291" s="390"/>
      <c r="H5291" s="390"/>
      <c r="I5291" s="390"/>
      <c r="J5291" s="390"/>
    </row>
    <row r="5292" spans="1:10" ht="15.75" customHeight="1">
      <c r="A5292" s="396"/>
      <c r="B5292" s="397"/>
      <c r="C5292" s="362"/>
      <c r="D5292" s="362"/>
      <c r="E5292" s="362"/>
      <c r="F5292" s="390"/>
      <c r="G5292" s="390"/>
      <c r="H5292" s="390"/>
      <c r="I5292" s="390"/>
      <c r="J5292" s="390"/>
    </row>
    <row r="5293" spans="1:10" ht="15.75" customHeight="1">
      <c r="A5293" s="396"/>
      <c r="B5293" s="397"/>
      <c r="C5293" s="362"/>
      <c r="D5293" s="362"/>
      <c r="E5293" s="362"/>
      <c r="F5293" s="390"/>
      <c r="G5293" s="390"/>
      <c r="H5293" s="390"/>
      <c r="I5293" s="390"/>
      <c r="J5293" s="390"/>
    </row>
    <row r="5294" spans="1:10" ht="15.75" customHeight="1">
      <c r="A5294" s="396"/>
      <c r="B5294" s="397"/>
      <c r="C5294" s="362"/>
      <c r="D5294" s="362"/>
      <c r="E5294" s="362"/>
      <c r="F5294" s="390"/>
      <c r="G5294" s="390"/>
      <c r="H5294" s="390"/>
      <c r="I5294" s="390"/>
      <c r="J5294" s="390"/>
    </row>
    <row r="5295" spans="1:10" ht="15.75" customHeight="1">
      <c r="A5295" s="396"/>
      <c r="B5295" s="397"/>
      <c r="C5295" s="362"/>
      <c r="D5295" s="362"/>
      <c r="E5295" s="362"/>
      <c r="F5295" s="390"/>
      <c r="G5295" s="390"/>
      <c r="H5295" s="390"/>
      <c r="I5295" s="390"/>
      <c r="J5295" s="390"/>
    </row>
    <row r="5296" spans="1:10" ht="15.75" customHeight="1">
      <c r="A5296" s="396"/>
      <c r="B5296" s="397"/>
      <c r="C5296" s="362"/>
      <c r="D5296" s="362"/>
      <c r="E5296" s="362"/>
      <c r="F5296" s="390"/>
      <c r="G5296" s="390"/>
      <c r="H5296" s="390"/>
      <c r="I5296" s="390"/>
      <c r="J5296" s="390"/>
    </row>
    <row r="5297" spans="1:10" ht="15.75" customHeight="1">
      <c r="A5297" s="396"/>
      <c r="B5297" s="397"/>
      <c r="C5297" s="362"/>
      <c r="D5297" s="362"/>
      <c r="E5297" s="362"/>
      <c r="F5297" s="390"/>
      <c r="G5297" s="390"/>
      <c r="H5297" s="390"/>
      <c r="I5297" s="390"/>
      <c r="J5297" s="390"/>
    </row>
    <row r="5298" spans="1:10" ht="15.75" customHeight="1">
      <c r="A5298" s="396"/>
      <c r="B5298" s="397"/>
      <c r="C5298" s="362"/>
      <c r="D5298" s="362"/>
      <c r="E5298" s="362"/>
      <c r="F5298" s="390"/>
      <c r="G5298" s="390"/>
      <c r="H5298" s="390"/>
      <c r="I5298" s="390"/>
      <c r="J5298" s="390"/>
    </row>
    <row r="5299" spans="1:10" ht="15.75" customHeight="1">
      <c r="A5299" s="396"/>
      <c r="B5299" s="397"/>
      <c r="C5299" s="362"/>
      <c r="D5299" s="362"/>
      <c r="E5299" s="362"/>
      <c r="F5299" s="390"/>
      <c r="G5299" s="390"/>
      <c r="H5299" s="390"/>
      <c r="I5299" s="390"/>
      <c r="J5299" s="390"/>
    </row>
    <row r="5300" spans="1:10" ht="15.75" customHeight="1">
      <c r="A5300" s="396"/>
      <c r="B5300" s="397"/>
      <c r="C5300" s="362"/>
      <c r="D5300" s="362"/>
      <c r="E5300" s="362"/>
      <c r="F5300" s="390"/>
      <c r="G5300" s="390"/>
      <c r="H5300" s="390"/>
      <c r="I5300" s="390"/>
      <c r="J5300" s="390"/>
    </row>
    <row r="5301" spans="1:10" ht="15.75" customHeight="1">
      <c r="A5301" s="396"/>
      <c r="B5301" s="397"/>
      <c r="C5301" s="362"/>
      <c r="D5301" s="362"/>
      <c r="E5301" s="362"/>
      <c r="F5301" s="390"/>
      <c r="G5301" s="390"/>
      <c r="H5301" s="390"/>
      <c r="I5301" s="390"/>
      <c r="J5301" s="390"/>
    </row>
    <row r="5302" spans="1:10" ht="15.75" customHeight="1">
      <c r="A5302" s="396"/>
      <c r="B5302" s="397"/>
      <c r="C5302" s="362"/>
      <c r="D5302" s="362"/>
      <c r="E5302" s="362"/>
      <c r="F5302" s="390"/>
      <c r="G5302" s="390"/>
      <c r="H5302" s="390"/>
      <c r="I5302" s="390"/>
      <c r="J5302" s="390"/>
    </row>
    <row r="5303" spans="1:10" ht="15.75" customHeight="1">
      <c r="A5303" s="396"/>
      <c r="B5303" s="397"/>
      <c r="C5303" s="362"/>
      <c r="D5303" s="362"/>
      <c r="E5303" s="362"/>
      <c r="F5303" s="390"/>
      <c r="G5303" s="390"/>
      <c r="H5303" s="390"/>
      <c r="I5303" s="390"/>
      <c r="J5303" s="390"/>
    </row>
    <row r="5304" spans="1:10" ht="15.75" customHeight="1">
      <c r="A5304" s="396"/>
      <c r="B5304" s="397"/>
      <c r="C5304" s="362"/>
      <c r="D5304" s="362"/>
      <c r="E5304" s="362"/>
      <c r="F5304" s="390"/>
      <c r="G5304" s="390"/>
      <c r="H5304" s="390"/>
      <c r="I5304" s="390"/>
      <c r="J5304" s="390"/>
    </row>
    <row r="5305" spans="1:10" ht="15.75" customHeight="1">
      <c r="A5305" s="396"/>
      <c r="B5305" s="397"/>
      <c r="C5305" s="362"/>
      <c r="D5305" s="362"/>
      <c r="E5305" s="362"/>
      <c r="F5305" s="390"/>
      <c r="G5305" s="390"/>
      <c r="H5305" s="390"/>
      <c r="I5305" s="390"/>
      <c r="J5305" s="390"/>
    </row>
    <row r="5306" spans="1:10" ht="15.75" customHeight="1">
      <c r="A5306" s="396"/>
      <c r="B5306" s="397"/>
      <c r="C5306" s="362"/>
      <c r="D5306" s="362"/>
      <c r="E5306" s="362"/>
      <c r="F5306" s="390"/>
      <c r="G5306" s="390"/>
      <c r="H5306" s="390"/>
      <c r="I5306" s="390"/>
      <c r="J5306" s="390"/>
    </row>
    <row r="5307" spans="1:10" ht="15.75" customHeight="1">
      <c r="A5307" s="396"/>
      <c r="B5307" s="397"/>
      <c r="C5307" s="362"/>
      <c r="D5307" s="362"/>
      <c r="E5307" s="362"/>
      <c r="F5307" s="390"/>
      <c r="G5307" s="390"/>
      <c r="H5307" s="390"/>
      <c r="I5307" s="390"/>
      <c r="J5307" s="390"/>
    </row>
    <row r="5308" spans="1:10" ht="15.75" customHeight="1">
      <c r="A5308" s="396"/>
      <c r="B5308" s="397"/>
      <c r="C5308" s="362"/>
      <c r="D5308" s="362"/>
      <c r="E5308" s="362"/>
      <c r="F5308" s="390"/>
      <c r="G5308" s="390"/>
      <c r="H5308" s="390"/>
      <c r="I5308" s="390"/>
      <c r="J5308" s="390"/>
    </row>
    <row r="5309" spans="1:10" ht="15.75" customHeight="1">
      <c r="A5309" s="396"/>
      <c r="B5309" s="397"/>
      <c r="C5309" s="362"/>
      <c r="D5309" s="362"/>
      <c r="E5309" s="362"/>
      <c r="F5309" s="390"/>
      <c r="G5309" s="390"/>
      <c r="H5309" s="390"/>
      <c r="I5309" s="390"/>
      <c r="J5309" s="390"/>
    </row>
    <row r="5310" spans="1:10" ht="15.75" customHeight="1">
      <c r="A5310" s="396"/>
      <c r="B5310" s="397"/>
      <c r="C5310" s="362"/>
      <c r="D5310" s="362"/>
      <c r="E5310" s="362"/>
      <c r="F5310" s="390"/>
      <c r="G5310" s="390"/>
      <c r="H5310" s="390"/>
      <c r="I5310" s="390"/>
      <c r="J5310" s="390"/>
    </row>
    <row r="5311" spans="1:10" ht="15.75" customHeight="1">
      <c r="A5311" s="396"/>
      <c r="B5311" s="397"/>
      <c r="C5311" s="362"/>
      <c r="D5311" s="362"/>
      <c r="E5311" s="362"/>
      <c r="F5311" s="390"/>
      <c r="G5311" s="390"/>
      <c r="H5311" s="390"/>
      <c r="I5311" s="390"/>
      <c r="J5311" s="390"/>
    </row>
    <row r="5312" spans="1:10" ht="15.75" customHeight="1">
      <c r="A5312" s="396"/>
      <c r="B5312" s="397"/>
      <c r="C5312" s="362"/>
      <c r="D5312" s="362"/>
      <c r="E5312" s="362"/>
      <c r="F5312" s="390"/>
      <c r="G5312" s="390"/>
      <c r="H5312" s="390"/>
      <c r="I5312" s="390"/>
      <c r="J5312" s="390"/>
    </row>
    <row r="5313" spans="1:10" ht="15.75" customHeight="1">
      <c r="A5313" s="396"/>
      <c r="B5313" s="397"/>
      <c r="C5313" s="362"/>
      <c r="D5313" s="362"/>
      <c r="E5313" s="362"/>
      <c r="F5313" s="390"/>
      <c r="G5313" s="390"/>
      <c r="H5313" s="390"/>
      <c r="I5313" s="390"/>
      <c r="J5313" s="390"/>
    </row>
    <row r="5314" spans="1:10" ht="15.75" customHeight="1">
      <c r="A5314" s="396"/>
      <c r="B5314" s="397"/>
      <c r="C5314" s="362"/>
      <c r="D5314" s="362"/>
      <c r="E5314" s="362"/>
      <c r="F5314" s="390"/>
      <c r="G5314" s="390"/>
      <c r="H5314" s="390"/>
      <c r="I5314" s="390"/>
      <c r="J5314" s="390"/>
    </row>
    <row r="5315" spans="1:10" ht="15.75" customHeight="1">
      <c r="A5315" s="396"/>
      <c r="B5315" s="397"/>
      <c r="C5315" s="362"/>
      <c r="D5315" s="362"/>
      <c r="E5315" s="362"/>
      <c r="F5315" s="390"/>
      <c r="G5315" s="390"/>
      <c r="H5315" s="390"/>
      <c r="I5315" s="390"/>
      <c r="J5315" s="390"/>
    </row>
    <row r="5316" spans="1:10" ht="15.75" customHeight="1">
      <c r="A5316" s="396"/>
      <c r="B5316" s="397"/>
      <c r="C5316" s="362"/>
      <c r="D5316" s="362"/>
      <c r="E5316" s="362"/>
      <c r="F5316" s="390"/>
      <c r="G5316" s="390"/>
      <c r="H5316" s="390"/>
      <c r="I5316" s="390"/>
      <c r="J5316" s="390"/>
    </row>
    <row r="5317" spans="1:10" ht="15.75" customHeight="1">
      <c r="A5317" s="396"/>
      <c r="B5317" s="397"/>
      <c r="C5317" s="362"/>
      <c r="D5317" s="362"/>
      <c r="E5317" s="362"/>
      <c r="F5317" s="390"/>
      <c r="G5317" s="390"/>
      <c r="H5317" s="390"/>
      <c r="I5317" s="390"/>
      <c r="J5317" s="390"/>
    </row>
    <row r="5318" spans="1:10" ht="15.75" customHeight="1">
      <c r="A5318" s="396"/>
      <c r="B5318" s="397"/>
      <c r="C5318" s="362"/>
      <c r="D5318" s="362"/>
      <c r="E5318" s="362"/>
      <c r="F5318" s="390"/>
      <c r="G5318" s="390"/>
      <c r="H5318" s="390"/>
      <c r="I5318" s="390"/>
      <c r="J5318" s="390"/>
    </row>
    <row r="5319" spans="1:10" ht="15.75" customHeight="1">
      <c r="A5319" s="396"/>
      <c r="B5319" s="397"/>
      <c r="C5319" s="362"/>
      <c r="D5319" s="362"/>
      <c r="E5319" s="362"/>
      <c r="F5319" s="390"/>
      <c r="G5319" s="390"/>
      <c r="H5319" s="390"/>
      <c r="I5319" s="390"/>
      <c r="J5319" s="390"/>
    </row>
    <row r="5320" spans="1:10" ht="15.75" customHeight="1">
      <c r="A5320" s="396"/>
      <c r="B5320" s="397"/>
      <c r="C5320" s="362"/>
      <c r="D5320" s="362"/>
      <c r="E5320" s="362"/>
      <c r="F5320" s="390"/>
      <c r="G5320" s="390"/>
      <c r="H5320" s="390"/>
      <c r="I5320" s="390"/>
      <c r="J5320" s="390"/>
    </row>
    <row r="5321" spans="1:10" ht="15.75" customHeight="1">
      <c r="A5321" s="396"/>
      <c r="B5321" s="397"/>
      <c r="C5321" s="362"/>
      <c r="D5321" s="362"/>
      <c r="E5321" s="362"/>
      <c r="F5321" s="390"/>
      <c r="G5321" s="390"/>
      <c r="H5321" s="390"/>
      <c r="I5321" s="390"/>
      <c r="J5321" s="390"/>
    </row>
    <row r="5322" spans="1:10" ht="15.75" customHeight="1">
      <c r="A5322" s="396"/>
      <c r="B5322" s="397"/>
      <c r="C5322" s="362"/>
      <c r="D5322" s="362"/>
      <c r="E5322" s="362"/>
      <c r="F5322" s="390"/>
      <c r="G5322" s="390"/>
      <c r="H5322" s="390"/>
      <c r="I5322" s="390"/>
      <c r="J5322" s="390"/>
    </row>
    <row r="5323" spans="1:10" ht="15.75" customHeight="1">
      <c r="A5323" s="396"/>
      <c r="B5323" s="397"/>
      <c r="C5323" s="362"/>
      <c r="D5323" s="362"/>
      <c r="E5323" s="362"/>
      <c r="F5323" s="390"/>
      <c r="G5323" s="390"/>
      <c r="H5323" s="390"/>
      <c r="I5323" s="390"/>
      <c r="J5323" s="390"/>
    </row>
    <row r="5324" spans="1:10" ht="15.75" customHeight="1">
      <c r="A5324" s="396"/>
      <c r="B5324" s="397"/>
      <c r="C5324" s="362"/>
      <c r="D5324" s="362"/>
      <c r="E5324" s="362"/>
      <c r="F5324" s="390"/>
      <c r="G5324" s="390"/>
      <c r="H5324" s="390"/>
      <c r="I5324" s="390"/>
      <c r="J5324" s="390"/>
    </row>
    <row r="5325" spans="1:10" ht="15.75" customHeight="1">
      <c r="A5325" s="396"/>
      <c r="B5325" s="397"/>
      <c r="C5325" s="362"/>
      <c r="D5325" s="362"/>
      <c r="E5325" s="362"/>
      <c r="F5325" s="390"/>
      <c r="G5325" s="390"/>
      <c r="H5325" s="390"/>
      <c r="I5325" s="390"/>
      <c r="J5325" s="390"/>
    </row>
    <row r="5326" spans="1:10" ht="15.75" customHeight="1">
      <c r="A5326" s="396"/>
      <c r="B5326" s="397"/>
      <c r="C5326" s="362"/>
      <c r="D5326" s="362"/>
      <c r="E5326" s="362"/>
      <c r="F5326" s="390"/>
      <c r="G5326" s="390"/>
      <c r="H5326" s="390"/>
      <c r="I5326" s="390"/>
      <c r="J5326" s="390"/>
    </row>
    <row r="5327" spans="1:10" ht="15.75" customHeight="1">
      <c r="A5327" s="396"/>
      <c r="B5327" s="397"/>
      <c r="C5327" s="362"/>
      <c r="D5327" s="362"/>
      <c r="E5327" s="362"/>
      <c r="F5327" s="390"/>
      <c r="G5327" s="390"/>
      <c r="H5327" s="390"/>
      <c r="I5327" s="390"/>
      <c r="J5327" s="390"/>
    </row>
    <row r="5328" spans="1:10" ht="15.75" customHeight="1">
      <c r="A5328" s="396"/>
      <c r="B5328" s="397"/>
      <c r="C5328" s="362"/>
      <c r="D5328" s="362"/>
      <c r="E5328" s="362"/>
      <c r="F5328" s="390"/>
      <c r="G5328" s="390"/>
      <c r="H5328" s="390"/>
      <c r="I5328" s="390"/>
      <c r="J5328" s="390"/>
    </row>
    <row r="5329" spans="1:10" ht="15.75" customHeight="1">
      <c r="A5329" s="396"/>
      <c r="B5329" s="397"/>
      <c r="C5329" s="362"/>
      <c r="D5329" s="362"/>
      <c r="E5329" s="362"/>
      <c r="F5329" s="390"/>
      <c r="G5329" s="390"/>
      <c r="H5329" s="390"/>
      <c r="I5329" s="390"/>
      <c r="J5329" s="390"/>
    </row>
    <row r="5330" spans="1:10" ht="15.75" customHeight="1">
      <c r="A5330" s="396"/>
      <c r="B5330" s="397"/>
      <c r="C5330" s="362"/>
      <c r="D5330" s="362"/>
      <c r="E5330" s="362"/>
      <c r="F5330" s="390"/>
      <c r="G5330" s="390"/>
      <c r="H5330" s="390"/>
      <c r="I5330" s="390"/>
      <c r="J5330" s="390"/>
    </row>
    <row r="5331" spans="1:10" ht="15.75" customHeight="1">
      <c r="A5331" s="396"/>
      <c r="B5331" s="397"/>
      <c r="C5331" s="362"/>
      <c r="D5331" s="362"/>
      <c r="E5331" s="362"/>
      <c r="F5331" s="390"/>
      <c r="G5331" s="390"/>
      <c r="H5331" s="390"/>
      <c r="I5331" s="390"/>
      <c r="J5331" s="390"/>
    </row>
    <row r="5332" spans="1:10" ht="15.75" customHeight="1">
      <c r="A5332" s="396"/>
      <c r="B5332" s="397"/>
      <c r="C5332" s="362"/>
      <c r="D5332" s="362"/>
      <c r="E5332" s="362"/>
      <c r="F5332" s="390"/>
      <c r="G5332" s="390"/>
      <c r="H5332" s="390"/>
      <c r="I5332" s="390"/>
      <c r="J5332" s="390"/>
    </row>
    <row r="5333" spans="1:10" ht="15.75" customHeight="1">
      <c r="A5333" s="396"/>
      <c r="B5333" s="397"/>
      <c r="C5333" s="362"/>
      <c r="D5333" s="362"/>
      <c r="E5333" s="362"/>
      <c r="F5333" s="390"/>
      <c r="G5333" s="390"/>
      <c r="H5333" s="390"/>
      <c r="I5333" s="390"/>
      <c r="J5333" s="390"/>
    </row>
    <row r="5334" spans="1:10" ht="15.75" customHeight="1">
      <c r="A5334" s="396"/>
      <c r="B5334" s="397"/>
      <c r="C5334" s="362"/>
      <c r="D5334" s="362"/>
      <c r="E5334" s="362"/>
      <c r="F5334" s="390"/>
      <c r="G5334" s="390"/>
      <c r="H5334" s="390"/>
      <c r="I5334" s="390"/>
      <c r="J5334" s="390"/>
    </row>
    <row r="5335" spans="1:10" ht="15.75" customHeight="1">
      <c r="A5335" s="396"/>
      <c r="B5335" s="397"/>
      <c r="C5335" s="362"/>
      <c r="D5335" s="362"/>
      <c r="E5335" s="362"/>
      <c r="F5335" s="390"/>
      <c r="G5335" s="390"/>
      <c r="H5335" s="390"/>
      <c r="I5335" s="390"/>
      <c r="J5335" s="390"/>
    </row>
    <row r="5336" spans="1:10" ht="15.75" customHeight="1">
      <c r="A5336" s="396"/>
      <c r="B5336" s="397"/>
      <c r="C5336" s="362"/>
      <c r="D5336" s="362"/>
      <c r="E5336" s="362"/>
      <c r="F5336" s="390"/>
      <c r="G5336" s="390"/>
      <c r="H5336" s="390"/>
      <c r="I5336" s="390"/>
      <c r="J5336" s="390"/>
    </row>
    <row r="5337" spans="1:10" ht="15.75" customHeight="1">
      <c r="A5337" s="396"/>
      <c r="B5337" s="397"/>
      <c r="C5337" s="362"/>
      <c r="D5337" s="362"/>
      <c r="E5337" s="362"/>
      <c r="F5337" s="390"/>
      <c r="G5337" s="390"/>
      <c r="H5337" s="390"/>
      <c r="I5337" s="390"/>
      <c r="J5337" s="390"/>
    </row>
    <row r="5338" spans="1:10" ht="15.75" customHeight="1">
      <c r="A5338" s="396"/>
      <c r="B5338" s="397"/>
      <c r="C5338" s="362"/>
      <c r="D5338" s="362"/>
      <c r="E5338" s="362"/>
      <c r="F5338" s="390"/>
      <c r="G5338" s="390"/>
      <c r="H5338" s="390"/>
      <c r="I5338" s="390"/>
      <c r="J5338" s="390"/>
    </row>
    <row r="5339" spans="1:10" ht="15.75" customHeight="1">
      <c r="A5339" s="396"/>
      <c r="B5339" s="397"/>
      <c r="C5339" s="362"/>
      <c r="D5339" s="362"/>
      <c r="E5339" s="362"/>
      <c r="F5339" s="390"/>
      <c r="G5339" s="390"/>
      <c r="H5339" s="390"/>
      <c r="I5339" s="390"/>
      <c r="J5339" s="390"/>
    </row>
    <row r="5340" spans="1:10" ht="15.75" customHeight="1">
      <c r="A5340" s="396"/>
      <c r="B5340" s="397"/>
      <c r="C5340" s="362"/>
      <c r="D5340" s="362"/>
      <c r="E5340" s="362"/>
      <c r="F5340" s="390"/>
      <c r="G5340" s="390"/>
      <c r="H5340" s="390"/>
      <c r="I5340" s="390"/>
      <c r="J5340" s="390"/>
    </row>
    <row r="5341" spans="1:10" ht="15.75" customHeight="1">
      <c r="A5341" s="396"/>
      <c r="B5341" s="397"/>
      <c r="C5341" s="362"/>
      <c r="D5341" s="362"/>
      <c r="E5341" s="362"/>
      <c r="F5341" s="390"/>
      <c r="G5341" s="390"/>
      <c r="H5341" s="390"/>
      <c r="I5341" s="390"/>
      <c r="J5341" s="390"/>
    </row>
    <row r="5342" spans="1:10" ht="15.75" customHeight="1">
      <c r="A5342" s="396"/>
      <c r="B5342" s="397"/>
      <c r="C5342" s="362"/>
      <c r="D5342" s="362"/>
      <c r="E5342" s="362"/>
      <c r="F5342" s="390"/>
      <c r="G5342" s="390"/>
      <c r="H5342" s="390"/>
      <c r="I5342" s="390"/>
      <c r="J5342" s="390"/>
    </row>
    <row r="5343" spans="1:10" ht="15.75" customHeight="1">
      <c r="A5343" s="396"/>
      <c r="B5343" s="397"/>
      <c r="C5343" s="362"/>
      <c r="D5343" s="362"/>
      <c r="E5343" s="362"/>
      <c r="F5343" s="390"/>
      <c r="G5343" s="390"/>
      <c r="H5343" s="390"/>
      <c r="I5343" s="390"/>
      <c r="J5343" s="390"/>
    </row>
    <row r="5344" spans="1:10" ht="15.75" customHeight="1">
      <c r="A5344" s="396"/>
      <c r="B5344" s="397"/>
      <c r="C5344" s="362"/>
      <c r="D5344" s="362"/>
      <c r="E5344" s="362"/>
      <c r="F5344" s="390"/>
      <c r="G5344" s="390"/>
      <c r="H5344" s="390"/>
      <c r="I5344" s="390"/>
      <c r="J5344" s="390"/>
    </row>
    <row r="5345" spans="1:10" ht="15.75" customHeight="1">
      <c r="A5345" s="396"/>
      <c r="B5345" s="397"/>
      <c r="C5345" s="362"/>
      <c r="D5345" s="362"/>
      <c r="E5345" s="362"/>
      <c r="F5345" s="390"/>
      <c r="G5345" s="390"/>
      <c r="H5345" s="390"/>
      <c r="I5345" s="390"/>
      <c r="J5345" s="390"/>
    </row>
    <row r="5346" spans="1:10" ht="15.75" customHeight="1">
      <c r="A5346" s="396"/>
      <c r="B5346" s="397"/>
      <c r="C5346" s="362"/>
      <c r="D5346" s="362"/>
      <c r="E5346" s="362"/>
      <c r="F5346" s="390"/>
      <c r="G5346" s="390"/>
      <c r="H5346" s="390"/>
      <c r="I5346" s="390"/>
      <c r="J5346" s="390"/>
    </row>
    <row r="5347" spans="1:10" ht="15.75" customHeight="1">
      <c r="A5347" s="396"/>
      <c r="B5347" s="397"/>
      <c r="C5347" s="362"/>
      <c r="D5347" s="362"/>
      <c r="E5347" s="362"/>
      <c r="F5347" s="390"/>
      <c r="G5347" s="390"/>
      <c r="H5347" s="390"/>
      <c r="I5347" s="390"/>
      <c r="J5347" s="390"/>
    </row>
    <row r="5348" spans="1:10" ht="15.75" customHeight="1">
      <c r="A5348" s="396"/>
      <c r="B5348" s="397"/>
      <c r="C5348" s="362"/>
      <c r="D5348" s="362"/>
      <c r="E5348" s="362"/>
      <c r="F5348" s="390"/>
      <c r="G5348" s="390"/>
      <c r="H5348" s="390"/>
      <c r="I5348" s="390"/>
      <c r="J5348" s="390"/>
    </row>
    <row r="5349" spans="1:10" ht="15.75" customHeight="1">
      <c r="A5349" s="396"/>
      <c r="B5349" s="397"/>
      <c r="C5349" s="362"/>
      <c r="D5349" s="362"/>
      <c r="E5349" s="362"/>
      <c r="F5349" s="390"/>
      <c r="G5349" s="390"/>
      <c r="H5349" s="390"/>
      <c r="I5349" s="390"/>
      <c r="J5349" s="390"/>
    </row>
    <row r="5350" spans="1:10" ht="15.75" customHeight="1">
      <c r="A5350" s="396"/>
      <c r="B5350" s="397"/>
      <c r="C5350" s="362"/>
      <c r="D5350" s="362"/>
      <c r="E5350" s="362"/>
      <c r="F5350" s="390"/>
      <c r="G5350" s="390"/>
      <c r="H5350" s="390"/>
      <c r="I5350" s="390"/>
      <c r="J5350" s="390"/>
    </row>
    <row r="5351" spans="1:10" ht="15.75" customHeight="1">
      <c r="A5351" s="396"/>
      <c r="B5351" s="397"/>
      <c r="C5351" s="362"/>
      <c r="D5351" s="362"/>
      <c r="E5351" s="362"/>
      <c r="F5351" s="390"/>
      <c r="G5351" s="390"/>
      <c r="H5351" s="390"/>
      <c r="I5351" s="390"/>
      <c r="J5351" s="390"/>
    </row>
    <row r="5352" spans="1:10" ht="15.75" customHeight="1">
      <c r="A5352" s="396"/>
      <c r="B5352" s="397"/>
      <c r="C5352" s="362"/>
      <c r="D5352" s="362"/>
      <c r="E5352" s="362"/>
      <c r="F5352" s="390"/>
      <c r="G5352" s="390"/>
      <c r="H5352" s="390"/>
      <c r="I5352" s="390"/>
      <c r="J5352" s="390"/>
    </row>
    <row r="5353" spans="1:10" ht="15.75" customHeight="1">
      <c r="A5353" s="396"/>
      <c r="B5353" s="397"/>
      <c r="C5353" s="362"/>
      <c r="D5353" s="362"/>
      <c r="E5353" s="362"/>
      <c r="F5353" s="390"/>
      <c r="G5353" s="390"/>
      <c r="H5353" s="390"/>
      <c r="I5353" s="390"/>
      <c r="J5353" s="390"/>
    </row>
    <row r="5354" spans="1:10" ht="15.75" customHeight="1">
      <c r="A5354" s="396"/>
      <c r="B5354" s="397"/>
      <c r="C5354" s="362"/>
      <c r="D5354" s="362"/>
      <c r="E5354" s="362"/>
      <c r="F5354" s="390"/>
      <c r="G5354" s="390"/>
      <c r="H5354" s="390"/>
      <c r="I5354" s="390"/>
      <c r="J5354" s="390"/>
    </row>
    <row r="5355" spans="1:10" ht="15.75" customHeight="1">
      <c r="A5355" s="396"/>
      <c r="B5355" s="397"/>
      <c r="C5355" s="362"/>
      <c r="D5355" s="362"/>
      <c r="E5355" s="362"/>
      <c r="F5355" s="390"/>
      <c r="G5355" s="390"/>
      <c r="H5355" s="390"/>
      <c r="I5355" s="390"/>
      <c r="J5355" s="390"/>
    </row>
    <row r="5356" spans="1:10" ht="15.75" customHeight="1">
      <c r="A5356" s="396"/>
      <c r="B5356" s="397"/>
      <c r="C5356" s="362"/>
      <c r="D5356" s="362"/>
      <c r="E5356" s="362"/>
      <c r="F5356" s="390"/>
      <c r="G5356" s="390"/>
      <c r="H5356" s="390"/>
      <c r="I5356" s="390"/>
      <c r="J5356" s="390"/>
    </row>
    <row r="5357" spans="1:10" ht="15.75" customHeight="1">
      <c r="A5357" s="396"/>
      <c r="B5357" s="397"/>
      <c r="C5357" s="362"/>
      <c r="D5357" s="362"/>
      <c r="E5357" s="362"/>
      <c r="F5357" s="390"/>
      <c r="G5357" s="390"/>
      <c r="H5357" s="390"/>
      <c r="I5357" s="390"/>
      <c r="J5357" s="390"/>
    </row>
    <row r="5358" spans="1:10" ht="15.75" customHeight="1">
      <c r="A5358" s="396"/>
      <c r="B5358" s="397"/>
      <c r="C5358" s="362"/>
      <c r="D5358" s="362"/>
      <c r="E5358" s="362"/>
      <c r="F5358" s="390"/>
      <c r="G5358" s="390"/>
      <c r="H5358" s="390"/>
      <c r="I5358" s="390"/>
      <c r="J5358" s="390"/>
    </row>
    <row r="5359" spans="1:10" ht="15.75" customHeight="1">
      <c r="A5359" s="396"/>
      <c r="B5359" s="397"/>
      <c r="C5359" s="362"/>
      <c r="D5359" s="362"/>
      <c r="E5359" s="362"/>
      <c r="F5359" s="390"/>
      <c r="G5359" s="390"/>
      <c r="H5359" s="390"/>
      <c r="I5359" s="390"/>
      <c r="J5359" s="390"/>
    </row>
    <row r="5360" spans="1:10" ht="15.75" customHeight="1">
      <c r="A5360" s="396"/>
      <c r="B5360" s="397"/>
      <c r="C5360" s="362"/>
      <c r="D5360" s="362"/>
      <c r="E5360" s="362"/>
      <c r="F5360" s="390"/>
      <c r="G5360" s="390"/>
      <c r="H5360" s="390"/>
      <c r="I5360" s="390"/>
      <c r="J5360" s="390"/>
    </row>
    <row r="5361" spans="1:10" ht="15.75" customHeight="1">
      <c r="A5361" s="396"/>
      <c r="B5361" s="397"/>
      <c r="C5361" s="362"/>
      <c r="D5361" s="362"/>
      <c r="E5361" s="362"/>
      <c r="F5361" s="390"/>
      <c r="G5361" s="390"/>
      <c r="H5361" s="390"/>
      <c r="I5361" s="390"/>
      <c r="J5361" s="390"/>
    </row>
    <row r="5362" spans="1:10" ht="15.75" customHeight="1">
      <c r="A5362" s="396"/>
      <c r="B5362" s="397"/>
      <c r="C5362" s="362"/>
      <c r="D5362" s="362"/>
      <c r="E5362" s="362"/>
      <c r="F5362" s="390"/>
      <c r="G5362" s="390"/>
      <c r="H5362" s="390"/>
      <c r="I5362" s="390"/>
      <c r="J5362" s="390"/>
    </row>
    <row r="5363" spans="1:10" ht="15.75" customHeight="1">
      <c r="A5363" s="396"/>
      <c r="B5363" s="397"/>
      <c r="C5363" s="362"/>
      <c r="D5363" s="362"/>
      <c r="E5363" s="362"/>
      <c r="F5363" s="390"/>
      <c r="G5363" s="390"/>
      <c r="H5363" s="390"/>
      <c r="I5363" s="390"/>
      <c r="J5363" s="390"/>
    </row>
    <row r="5364" spans="1:10" ht="15.75" customHeight="1">
      <c r="A5364" s="396"/>
      <c r="B5364" s="397"/>
      <c r="C5364" s="362"/>
      <c r="D5364" s="362"/>
      <c r="E5364" s="362"/>
      <c r="F5364" s="390"/>
      <c r="G5364" s="390"/>
      <c r="H5364" s="390"/>
      <c r="I5364" s="390"/>
      <c r="J5364" s="390"/>
    </row>
    <row r="5365" spans="1:10" ht="15.75" customHeight="1">
      <c r="A5365" s="396"/>
      <c r="B5365" s="397"/>
      <c r="C5365" s="362"/>
      <c r="D5365" s="362"/>
      <c r="E5365" s="362"/>
      <c r="F5365" s="390"/>
      <c r="G5365" s="390"/>
      <c r="H5365" s="390"/>
      <c r="I5365" s="390"/>
      <c r="J5365" s="390"/>
    </row>
    <row r="5366" spans="1:10" ht="15.75" customHeight="1">
      <c r="A5366" s="396"/>
      <c r="B5366" s="397"/>
      <c r="C5366" s="362"/>
      <c r="D5366" s="362"/>
      <c r="E5366" s="362"/>
      <c r="F5366" s="390"/>
      <c r="G5366" s="390"/>
      <c r="H5366" s="390"/>
      <c r="I5366" s="390"/>
      <c r="J5366" s="390"/>
    </row>
    <row r="5367" spans="1:10" ht="15.75" customHeight="1">
      <c r="A5367" s="396"/>
      <c r="B5367" s="397"/>
      <c r="C5367" s="362"/>
      <c r="D5367" s="362"/>
      <c r="E5367" s="362"/>
      <c r="F5367" s="390"/>
      <c r="G5367" s="390"/>
      <c r="H5367" s="390"/>
      <c r="I5367" s="390"/>
      <c r="J5367" s="390"/>
    </row>
    <row r="5368" spans="1:10" ht="15.75" customHeight="1">
      <c r="A5368" s="396"/>
      <c r="B5368" s="397"/>
      <c r="C5368" s="362"/>
      <c r="D5368" s="362"/>
      <c r="E5368" s="362"/>
      <c r="F5368" s="390"/>
      <c r="G5368" s="390"/>
      <c r="H5368" s="390"/>
      <c r="I5368" s="390"/>
      <c r="J5368" s="390"/>
    </row>
    <row r="5369" spans="1:10" ht="15.75" customHeight="1">
      <c r="A5369" s="396"/>
      <c r="B5369" s="397"/>
      <c r="C5369" s="362"/>
      <c r="D5369" s="362"/>
      <c r="E5369" s="362"/>
      <c r="F5369" s="390"/>
      <c r="G5369" s="390"/>
      <c r="H5369" s="390"/>
      <c r="I5369" s="390"/>
      <c r="J5369" s="390"/>
    </row>
    <row r="5370" spans="1:10" ht="15.75" customHeight="1">
      <c r="A5370" s="396"/>
      <c r="B5370" s="397"/>
      <c r="C5370" s="362"/>
      <c r="D5370" s="362"/>
      <c r="E5370" s="362"/>
      <c r="F5370" s="390"/>
      <c r="G5370" s="390"/>
      <c r="H5370" s="390"/>
      <c r="I5370" s="390"/>
      <c r="J5370" s="390"/>
    </row>
    <row r="5371" spans="1:10" ht="15.75" customHeight="1">
      <c r="A5371" s="396"/>
      <c r="B5371" s="397"/>
      <c r="C5371" s="362"/>
      <c r="D5371" s="362"/>
      <c r="E5371" s="362"/>
      <c r="F5371" s="390"/>
      <c r="G5371" s="390"/>
      <c r="H5371" s="390"/>
      <c r="I5371" s="390"/>
      <c r="J5371" s="390"/>
    </row>
    <row r="5372" spans="1:10" ht="15.75" customHeight="1">
      <c r="A5372" s="396"/>
      <c r="B5372" s="397"/>
      <c r="C5372" s="362"/>
      <c r="D5372" s="362"/>
      <c r="E5372" s="362"/>
      <c r="F5372" s="390"/>
      <c r="G5372" s="390"/>
      <c r="H5372" s="390"/>
      <c r="I5372" s="390"/>
      <c r="J5372" s="390"/>
    </row>
    <row r="5373" spans="1:10" ht="15.75" customHeight="1">
      <c r="A5373" s="396"/>
      <c r="B5373" s="397"/>
      <c r="C5373" s="362"/>
      <c r="D5373" s="362"/>
      <c r="E5373" s="362"/>
      <c r="F5373" s="390"/>
      <c r="G5373" s="390"/>
      <c r="H5373" s="390"/>
      <c r="I5373" s="390"/>
      <c r="J5373" s="390"/>
    </row>
    <row r="5374" spans="1:10" ht="15.75" customHeight="1">
      <c r="A5374" s="396"/>
      <c r="B5374" s="397"/>
      <c r="C5374" s="362"/>
      <c r="D5374" s="362"/>
      <c r="E5374" s="362"/>
      <c r="F5374" s="390"/>
      <c r="G5374" s="390"/>
      <c r="H5374" s="390"/>
      <c r="I5374" s="390"/>
      <c r="J5374" s="390"/>
    </row>
    <row r="5375" spans="1:10" ht="15.75" customHeight="1">
      <c r="A5375" s="396"/>
      <c r="B5375" s="397"/>
      <c r="C5375" s="362"/>
      <c r="D5375" s="362"/>
      <c r="E5375" s="362"/>
      <c r="F5375" s="390"/>
      <c r="G5375" s="390"/>
      <c r="H5375" s="390"/>
      <c r="I5375" s="390"/>
      <c r="J5375" s="390"/>
    </row>
    <row r="5376" spans="1:10" ht="15.75" customHeight="1">
      <c r="A5376" s="396"/>
      <c r="B5376" s="397"/>
      <c r="C5376" s="362"/>
      <c r="D5376" s="362"/>
      <c r="E5376" s="362"/>
      <c r="F5376" s="390"/>
      <c r="G5376" s="390"/>
      <c r="H5376" s="390"/>
      <c r="I5376" s="390"/>
      <c r="J5376" s="390"/>
    </row>
    <row r="5377" spans="1:10" ht="15.75" customHeight="1">
      <c r="A5377" s="396"/>
      <c r="B5377" s="397"/>
      <c r="C5377" s="362"/>
      <c r="D5377" s="362"/>
      <c r="E5377" s="362"/>
      <c r="F5377" s="390"/>
      <c r="G5377" s="390"/>
      <c r="H5377" s="390"/>
      <c r="I5377" s="390"/>
      <c r="J5377" s="390"/>
    </row>
    <row r="5378" spans="1:10" ht="15.75" customHeight="1">
      <c r="A5378" s="396"/>
      <c r="B5378" s="397"/>
      <c r="C5378" s="362"/>
      <c r="D5378" s="362"/>
      <c r="E5378" s="362"/>
      <c r="F5378" s="390"/>
      <c r="G5378" s="390"/>
      <c r="H5378" s="390"/>
      <c r="I5378" s="390"/>
      <c r="J5378" s="390"/>
    </row>
    <row r="5379" spans="1:10" ht="15.75" customHeight="1">
      <c r="A5379" s="396"/>
      <c r="B5379" s="397"/>
      <c r="C5379" s="362"/>
      <c r="D5379" s="362"/>
      <c r="E5379" s="362"/>
      <c r="F5379" s="390"/>
      <c r="G5379" s="390"/>
      <c r="H5379" s="390"/>
      <c r="I5379" s="390"/>
      <c r="J5379" s="390"/>
    </row>
    <row r="5380" spans="1:10" ht="15.75" customHeight="1">
      <c r="A5380" s="396"/>
      <c r="B5380" s="397"/>
      <c r="C5380" s="362"/>
      <c r="D5380" s="362"/>
      <c r="E5380" s="362"/>
      <c r="F5380" s="390"/>
      <c r="G5380" s="390"/>
      <c r="H5380" s="390"/>
      <c r="I5380" s="390"/>
      <c r="J5380" s="390"/>
    </row>
    <row r="5381" spans="1:10" ht="15.75" customHeight="1">
      <c r="A5381" s="396"/>
      <c r="B5381" s="397"/>
      <c r="C5381" s="362"/>
      <c r="D5381" s="362"/>
      <c r="E5381" s="362"/>
      <c r="F5381" s="390"/>
      <c r="G5381" s="390"/>
      <c r="H5381" s="390"/>
      <c r="I5381" s="390"/>
      <c r="J5381" s="390"/>
    </row>
    <row r="5382" spans="1:10" ht="15.75" customHeight="1">
      <c r="A5382" s="396"/>
      <c r="B5382" s="397"/>
      <c r="C5382" s="362"/>
      <c r="D5382" s="362"/>
      <c r="E5382" s="362"/>
      <c r="F5382" s="390"/>
      <c r="G5382" s="390"/>
      <c r="H5382" s="390"/>
      <c r="I5382" s="390"/>
      <c r="J5382" s="390"/>
    </row>
    <row r="5383" spans="1:10" ht="15.75" customHeight="1">
      <c r="A5383" s="396"/>
      <c r="B5383" s="397"/>
      <c r="C5383" s="362"/>
      <c r="D5383" s="362"/>
      <c r="E5383" s="362"/>
      <c r="F5383" s="390"/>
      <c r="G5383" s="390"/>
      <c r="H5383" s="390"/>
      <c r="I5383" s="390"/>
      <c r="J5383" s="390"/>
    </row>
    <row r="5384" spans="1:10" ht="15.75" customHeight="1">
      <c r="A5384" s="396"/>
      <c r="B5384" s="397"/>
      <c r="C5384" s="362"/>
      <c r="D5384" s="362"/>
      <c r="E5384" s="362"/>
      <c r="F5384" s="390"/>
      <c r="G5384" s="390"/>
      <c r="H5384" s="390"/>
      <c r="I5384" s="390"/>
      <c r="J5384" s="390"/>
    </row>
    <row r="5385" spans="1:10" ht="15.75" customHeight="1">
      <c r="A5385" s="396"/>
      <c r="B5385" s="397"/>
      <c r="C5385" s="362"/>
      <c r="D5385" s="362"/>
      <c r="E5385" s="362"/>
      <c r="F5385" s="390"/>
      <c r="G5385" s="390"/>
      <c r="H5385" s="390"/>
      <c r="I5385" s="390"/>
      <c r="J5385" s="390"/>
    </row>
    <row r="5386" spans="1:10" ht="15.75" customHeight="1">
      <c r="A5386" s="396"/>
      <c r="B5386" s="397"/>
      <c r="C5386" s="362"/>
      <c r="D5386" s="362"/>
      <c r="E5386" s="362"/>
      <c r="F5386" s="390"/>
      <c r="G5386" s="390"/>
      <c r="H5386" s="390"/>
      <c r="I5386" s="390"/>
      <c r="J5386" s="390"/>
    </row>
    <row r="5387" spans="1:10" ht="15.75" customHeight="1">
      <c r="A5387" s="396"/>
      <c r="B5387" s="397"/>
      <c r="C5387" s="362"/>
      <c r="D5387" s="362"/>
      <c r="E5387" s="362"/>
      <c r="F5387" s="390"/>
      <c r="G5387" s="390"/>
      <c r="H5387" s="390"/>
      <c r="I5387" s="390"/>
      <c r="J5387" s="390"/>
    </row>
    <row r="5388" spans="1:10" ht="15.75" customHeight="1">
      <c r="A5388" s="396"/>
      <c r="B5388" s="397"/>
      <c r="C5388" s="362"/>
      <c r="D5388" s="362"/>
      <c r="E5388" s="362"/>
      <c r="F5388" s="390"/>
      <c r="G5388" s="390"/>
      <c r="H5388" s="390"/>
      <c r="I5388" s="390"/>
      <c r="J5388" s="390"/>
    </row>
    <row r="5389" spans="1:10" ht="15.75" customHeight="1">
      <c r="A5389" s="396"/>
      <c r="B5389" s="397"/>
      <c r="C5389" s="362"/>
      <c r="D5389" s="362"/>
      <c r="E5389" s="362"/>
      <c r="F5389" s="390"/>
      <c r="G5389" s="390"/>
      <c r="H5389" s="390"/>
      <c r="I5389" s="390"/>
      <c r="J5389" s="390"/>
    </row>
    <row r="5390" spans="1:10" ht="15.75" customHeight="1">
      <c r="A5390" s="396"/>
      <c r="B5390" s="397"/>
      <c r="C5390" s="362"/>
      <c r="D5390" s="362"/>
      <c r="E5390" s="362"/>
      <c r="F5390" s="390"/>
      <c r="G5390" s="390"/>
      <c r="H5390" s="390"/>
      <c r="I5390" s="390"/>
      <c r="J5390" s="390"/>
    </row>
    <row r="5391" spans="1:10" ht="15.75" customHeight="1">
      <c r="A5391" s="396"/>
      <c r="B5391" s="397"/>
      <c r="C5391" s="362"/>
      <c r="D5391" s="362"/>
      <c r="E5391" s="362"/>
      <c r="F5391" s="390"/>
      <c r="G5391" s="390"/>
      <c r="H5391" s="390"/>
      <c r="I5391" s="390"/>
      <c r="J5391" s="390"/>
    </row>
    <row r="5392" spans="1:10" ht="15.75" customHeight="1">
      <c r="A5392" s="396"/>
      <c r="B5392" s="397"/>
      <c r="C5392" s="362"/>
      <c r="D5392" s="362"/>
      <c r="E5392" s="362"/>
      <c r="F5392" s="390"/>
      <c r="G5392" s="390"/>
      <c r="H5392" s="390"/>
      <c r="I5392" s="390"/>
      <c r="J5392" s="390"/>
    </row>
    <row r="5393" spans="1:10" ht="15.75" customHeight="1">
      <c r="A5393" s="396"/>
      <c r="B5393" s="397"/>
      <c r="C5393" s="362"/>
      <c r="D5393" s="362"/>
      <c r="E5393" s="362"/>
      <c r="F5393" s="390"/>
      <c r="G5393" s="390"/>
      <c r="H5393" s="390"/>
      <c r="I5393" s="390"/>
      <c r="J5393" s="390"/>
    </row>
    <row r="5394" spans="1:10" ht="15.75" customHeight="1">
      <c r="A5394" s="396"/>
      <c r="B5394" s="397"/>
      <c r="C5394" s="362"/>
      <c r="D5394" s="362"/>
      <c r="E5394" s="362"/>
      <c r="F5394" s="390"/>
      <c r="G5394" s="390"/>
      <c r="H5394" s="390"/>
      <c r="I5394" s="390"/>
      <c r="J5394" s="390"/>
    </row>
    <row r="5395" spans="1:10" ht="15.75" customHeight="1">
      <c r="A5395" s="396"/>
      <c r="B5395" s="397"/>
      <c r="C5395" s="362"/>
      <c r="D5395" s="362"/>
      <c r="E5395" s="362"/>
      <c r="F5395" s="390"/>
      <c r="G5395" s="390"/>
      <c r="H5395" s="390"/>
      <c r="I5395" s="390"/>
      <c r="J5395" s="390"/>
    </row>
    <row r="5396" spans="1:10" ht="15.75" customHeight="1">
      <c r="A5396" s="396"/>
      <c r="B5396" s="397"/>
      <c r="C5396" s="362"/>
      <c r="D5396" s="362"/>
      <c r="E5396" s="362"/>
      <c r="F5396" s="390"/>
      <c r="G5396" s="390"/>
      <c r="H5396" s="390"/>
      <c r="I5396" s="390"/>
      <c r="J5396" s="390"/>
    </row>
    <row r="5397" spans="1:10" ht="15.75" customHeight="1">
      <c r="A5397" s="396"/>
      <c r="B5397" s="397"/>
      <c r="C5397" s="362"/>
      <c r="D5397" s="362"/>
      <c r="E5397" s="362"/>
      <c r="F5397" s="390"/>
      <c r="G5397" s="390"/>
      <c r="H5397" s="390"/>
      <c r="I5397" s="390"/>
      <c r="J5397" s="390"/>
    </row>
    <row r="5398" spans="1:10" ht="15.75" customHeight="1">
      <c r="A5398" s="396"/>
      <c r="B5398" s="397"/>
      <c r="C5398" s="362"/>
      <c r="D5398" s="362"/>
      <c r="E5398" s="362"/>
      <c r="F5398" s="390"/>
      <c r="G5398" s="390"/>
      <c r="H5398" s="390"/>
      <c r="I5398" s="390"/>
      <c r="J5398" s="390"/>
    </row>
    <row r="5399" spans="1:10" ht="15.75" customHeight="1">
      <c r="A5399" s="396"/>
      <c r="B5399" s="397"/>
      <c r="C5399" s="362"/>
      <c r="D5399" s="362"/>
      <c r="E5399" s="362"/>
      <c r="F5399" s="390"/>
      <c r="G5399" s="390"/>
      <c r="H5399" s="390"/>
      <c r="I5399" s="390"/>
      <c r="J5399" s="390"/>
    </row>
    <row r="5400" spans="1:10" ht="15.75" customHeight="1">
      <c r="A5400" s="396"/>
      <c r="B5400" s="397"/>
      <c r="C5400" s="362"/>
      <c r="D5400" s="362"/>
      <c r="E5400" s="362"/>
      <c r="F5400" s="390"/>
      <c r="G5400" s="390"/>
      <c r="H5400" s="390"/>
      <c r="I5400" s="390"/>
      <c r="J5400" s="390"/>
    </row>
    <row r="5401" spans="1:10" ht="15.75" customHeight="1">
      <c r="A5401" s="396"/>
      <c r="B5401" s="397"/>
      <c r="C5401" s="362"/>
      <c r="D5401" s="362"/>
      <c r="E5401" s="362"/>
      <c r="F5401" s="390"/>
      <c r="G5401" s="390"/>
      <c r="H5401" s="390"/>
      <c r="I5401" s="390"/>
      <c r="J5401" s="390"/>
    </row>
    <row r="5402" spans="1:10" ht="15.75" customHeight="1">
      <c r="A5402" s="396"/>
      <c r="B5402" s="397"/>
      <c r="C5402" s="362"/>
      <c r="D5402" s="362"/>
      <c r="E5402" s="362"/>
      <c r="F5402" s="390"/>
      <c r="G5402" s="390"/>
      <c r="H5402" s="390"/>
      <c r="I5402" s="390"/>
      <c r="J5402" s="390"/>
    </row>
    <row r="5403" spans="1:10" ht="15.75" customHeight="1">
      <c r="A5403" s="396"/>
      <c r="B5403" s="397"/>
      <c r="C5403" s="362"/>
      <c r="D5403" s="362"/>
      <c r="E5403" s="362"/>
      <c r="F5403" s="390"/>
      <c r="G5403" s="390"/>
      <c r="H5403" s="390"/>
      <c r="I5403" s="390"/>
      <c r="J5403" s="390"/>
    </row>
    <row r="5404" spans="1:10" ht="15.75" customHeight="1">
      <c r="A5404" s="396"/>
      <c r="B5404" s="397"/>
      <c r="C5404" s="362"/>
      <c r="D5404" s="362"/>
      <c r="E5404" s="362"/>
      <c r="F5404" s="390"/>
      <c r="G5404" s="390"/>
      <c r="H5404" s="390"/>
      <c r="I5404" s="390"/>
      <c r="J5404" s="390"/>
    </row>
    <row r="5405" spans="1:10" ht="15.75" customHeight="1">
      <c r="A5405" s="396"/>
      <c r="B5405" s="397"/>
      <c r="C5405" s="362"/>
      <c r="D5405" s="362"/>
      <c r="E5405" s="362"/>
      <c r="F5405" s="390"/>
      <c r="G5405" s="390"/>
      <c r="H5405" s="390"/>
      <c r="I5405" s="390"/>
      <c r="J5405" s="390"/>
    </row>
    <row r="5406" spans="1:10" ht="15.75" customHeight="1">
      <c r="A5406" s="396"/>
      <c r="B5406" s="397"/>
      <c r="C5406" s="362"/>
      <c r="D5406" s="362"/>
      <c r="E5406" s="362"/>
      <c r="F5406" s="390"/>
      <c r="G5406" s="390"/>
      <c r="H5406" s="390"/>
      <c r="I5406" s="390"/>
      <c r="J5406" s="390"/>
    </row>
    <row r="5407" spans="1:10" ht="15.75" customHeight="1">
      <c r="A5407" s="396"/>
      <c r="B5407" s="397"/>
      <c r="C5407" s="362"/>
      <c r="D5407" s="362"/>
      <c r="E5407" s="362"/>
      <c r="F5407" s="390"/>
      <c r="G5407" s="390"/>
      <c r="H5407" s="390"/>
      <c r="I5407" s="390"/>
      <c r="J5407" s="390"/>
    </row>
    <row r="5408" spans="1:10" ht="15.75" customHeight="1">
      <c r="A5408" s="396"/>
      <c r="B5408" s="397"/>
      <c r="C5408" s="362"/>
      <c r="D5408" s="362"/>
      <c r="E5408" s="362"/>
      <c r="F5408" s="390"/>
      <c r="G5408" s="390"/>
      <c r="H5408" s="390"/>
      <c r="I5408" s="390"/>
      <c r="J5408" s="390"/>
    </row>
    <row r="5409" spans="1:10" ht="15.75" customHeight="1">
      <c r="A5409" s="396"/>
      <c r="B5409" s="397"/>
      <c r="C5409" s="362"/>
      <c r="D5409" s="362"/>
      <c r="E5409" s="362"/>
      <c r="F5409" s="390"/>
      <c r="G5409" s="390"/>
      <c r="H5409" s="390"/>
      <c r="I5409" s="390"/>
      <c r="J5409" s="390"/>
    </row>
    <row r="5410" spans="1:10" ht="15.75" customHeight="1">
      <c r="A5410" s="396"/>
      <c r="B5410" s="397"/>
      <c r="C5410" s="362"/>
      <c r="D5410" s="362"/>
      <c r="E5410" s="362"/>
      <c r="F5410" s="390"/>
      <c r="G5410" s="390"/>
      <c r="H5410" s="390"/>
      <c r="I5410" s="390"/>
      <c r="J5410" s="390"/>
    </row>
    <row r="5411" spans="1:10" ht="15.75" customHeight="1">
      <c r="A5411" s="396"/>
      <c r="B5411" s="397"/>
      <c r="C5411" s="362"/>
      <c r="D5411" s="362"/>
      <c r="E5411" s="362"/>
      <c r="F5411" s="390"/>
      <c r="G5411" s="390"/>
      <c r="H5411" s="390"/>
      <c r="I5411" s="390"/>
      <c r="J5411" s="390"/>
    </row>
    <row r="5412" spans="1:10" ht="15.75" customHeight="1">
      <c r="A5412" s="396"/>
      <c r="B5412" s="397"/>
      <c r="C5412" s="362"/>
      <c r="D5412" s="362"/>
      <c r="E5412" s="362"/>
      <c r="F5412" s="390"/>
      <c r="G5412" s="390"/>
      <c r="H5412" s="390"/>
      <c r="I5412" s="390"/>
      <c r="J5412" s="390"/>
    </row>
    <row r="5413" spans="1:10" ht="15.75" customHeight="1">
      <c r="A5413" s="396"/>
      <c r="B5413" s="397"/>
      <c r="C5413" s="362"/>
      <c r="D5413" s="362"/>
      <c r="E5413" s="362"/>
      <c r="F5413" s="390"/>
      <c r="G5413" s="390"/>
      <c r="H5413" s="390"/>
      <c r="I5413" s="390"/>
      <c r="J5413" s="390"/>
    </row>
    <row r="5414" spans="1:10" ht="15.75" customHeight="1">
      <c r="A5414" s="396"/>
      <c r="B5414" s="397"/>
      <c r="C5414" s="362"/>
      <c r="D5414" s="362"/>
      <c r="E5414" s="362"/>
      <c r="F5414" s="390"/>
      <c r="G5414" s="390"/>
      <c r="H5414" s="390"/>
      <c r="I5414" s="390"/>
      <c r="J5414" s="390"/>
    </row>
    <row r="5415" spans="1:10" ht="15.75" customHeight="1">
      <c r="A5415" s="396"/>
      <c r="B5415" s="397"/>
      <c r="C5415" s="362"/>
      <c r="D5415" s="362"/>
      <c r="E5415" s="362"/>
      <c r="F5415" s="390"/>
      <c r="G5415" s="390"/>
      <c r="H5415" s="390"/>
      <c r="I5415" s="390"/>
      <c r="J5415" s="390"/>
    </row>
    <row r="5416" spans="1:10" ht="15.75" customHeight="1">
      <c r="A5416" s="396"/>
      <c r="B5416" s="397"/>
      <c r="C5416" s="362"/>
      <c r="D5416" s="362"/>
      <c r="E5416" s="362"/>
      <c r="F5416" s="390"/>
      <c r="G5416" s="390"/>
      <c r="H5416" s="390"/>
      <c r="I5416" s="390"/>
      <c r="J5416" s="390"/>
    </row>
    <row r="5417" spans="1:10" ht="15.75" customHeight="1">
      <c r="A5417" s="396"/>
      <c r="B5417" s="397"/>
      <c r="C5417" s="362"/>
      <c r="D5417" s="362"/>
      <c r="E5417" s="362"/>
      <c r="F5417" s="390"/>
      <c r="G5417" s="390"/>
      <c r="H5417" s="390"/>
      <c r="I5417" s="390"/>
      <c r="J5417" s="390"/>
    </row>
    <row r="5418" spans="1:10" ht="15.75" customHeight="1">
      <c r="A5418" s="396"/>
      <c r="B5418" s="397"/>
      <c r="C5418" s="362"/>
      <c r="D5418" s="362"/>
      <c r="E5418" s="362"/>
      <c r="F5418" s="390"/>
      <c r="G5418" s="390"/>
      <c r="H5418" s="390"/>
      <c r="I5418" s="390"/>
      <c r="J5418" s="390"/>
    </row>
    <row r="5419" spans="1:10" ht="15.75" customHeight="1">
      <c r="A5419" s="396"/>
      <c r="B5419" s="397"/>
      <c r="C5419" s="362"/>
      <c r="D5419" s="362"/>
      <c r="E5419" s="362"/>
      <c r="F5419" s="390"/>
      <c r="G5419" s="390"/>
      <c r="H5419" s="390"/>
      <c r="I5419" s="390"/>
      <c r="J5419" s="390"/>
    </row>
    <row r="5420" spans="1:10" ht="15.75" customHeight="1">
      <c r="A5420" s="396"/>
      <c r="B5420" s="397"/>
      <c r="C5420" s="362"/>
      <c r="D5420" s="362"/>
      <c r="E5420" s="362"/>
      <c r="F5420" s="390"/>
      <c r="G5420" s="390"/>
      <c r="H5420" s="390"/>
      <c r="I5420" s="390"/>
      <c r="J5420" s="390"/>
    </row>
    <row r="5421" spans="1:10" ht="15.75" customHeight="1">
      <c r="A5421" s="396"/>
      <c r="B5421" s="397"/>
      <c r="C5421" s="362"/>
      <c r="D5421" s="362"/>
      <c r="E5421" s="362"/>
      <c r="F5421" s="390"/>
      <c r="G5421" s="390"/>
      <c r="H5421" s="390"/>
      <c r="I5421" s="390"/>
      <c r="J5421" s="390"/>
    </row>
    <row r="5422" spans="1:10" ht="15.75" customHeight="1">
      <c r="A5422" s="396"/>
      <c r="B5422" s="397"/>
      <c r="C5422" s="362"/>
      <c r="D5422" s="362"/>
      <c r="E5422" s="362"/>
      <c r="F5422" s="390"/>
      <c r="G5422" s="390"/>
      <c r="H5422" s="390"/>
      <c r="I5422" s="390"/>
      <c r="J5422" s="390"/>
    </row>
    <row r="5423" spans="1:10" ht="15.75" customHeight="1">
      <c r="A5423" s="396"/>
      <c r="B5423" s="397"/>
      <c r="C5423" s="362"/>
      <c r="D5423" s="362"/>
      <c r="E5423" s="362"/>
      <c r="F5423" s="390"/>
      <c r="G5423" s="390"/>
      <c r="H5423" s="390"/>
      <c r="I5423" s="390"/>
      <c r="J5423" s="390"/>
    </row>
    <row r="5424" spans="1:10" ht="15.75" customHeight="1">
      <c r="A5424" s="396"/>
      <c r="B5424" s="397"/>
      <c r="C5424" s="362"/>
      <c r="D5424" s="362"/>
      <c r="E5424" s="362"/>
      <c r="F5424" s="390"/>
      <c r="G5424" s="390"/>
      <c r="H5424" s="390"/>
      <c r="I5424" s="390"/>
      <c r="J5424" s="390"/>
    </row>
    <row r="5425" spans="1:10" ht="15.75" customHeight="1">
      <c r="A5425" s="396"/>
      <c r="B5425" s="397"/>
      <c r="C5425" s="362"/>
      <c r="D5425" s="362"/>
      <c r="E5425" s="362"/>
      <c r="F5425" s="390"/>
      <c r="G5425" s="390"/>
      <c r="H5425" s="390"/>
      <c r="I5425" s="390"/>
      <c r="J5425" s="390"/>
    </row>
    <row r="5426" spans="1:10" ht="15.75" customHeight="1">
      <c r="A5426" s="396"/>
      <c r="B5426" s="397"/>
      <c r="C5426" s="362"/>
      <c r="D5426" s="362"/>
      <c r="E5426" s="362"/>
      <c r="F5426" s="390"/>
      <c r="G5426" s="390"/>
      <c r="H5426" s="390"/>
      <c r="I5426" s="390"/>
      <c r="J5426" s="390"/>
    </row>
    <row r="5427" spans="1:10" ht="15.75" customHeight="1">
      <c r="A5427" s="396"/>
      <c r="B5427" s="397"/>
      <c r="C5427" s="362"/>
      <c r="D5427" s="362"/>
      <c r="E5427" s="362"/>
      <c r="F5427" s="390"/>
      <c r="G5427" s="390"/>
      <c r="H5427" s="390"/>
      <c r="I5427" s="390"/>
      <c r="J5427" s="390"/>
    </row>
    <row r="5428" spans="1:10" ht="15.75" customHeight="1">
      <c r="A5428" s="396"/>
      <c r="B5428" s="397"/>
      <c r="C5428" s="362"/>
      <c r="D5428" s="362"/>
      <c r="E5428" s="362"/>
      <c r="F5428" s="390"/>
      <c r="G5428" s="390"/>
      <c r="H5428" s="390"/>
      <c r="I5428" s="390"/>
      <c r="J5428" s="390"/>
    </row>
    <row r="5429" spans="1:10" ht="15.75" customHeight="1">
      <c r="A5429" s="396"/>
      <c r="B5429" s="397"/>
      <c r="C5429" s="362"/>
      <c r="D5429" s="362"/>
      <c r="E5429" s="362"/>
      <c r="F5429" s="390"/>
      <c r="G5429" s="390"/>
      <c r="H5429" s="390"/>
      <c r="I5429" s="390"/>
      <c r="J5429" s="390"/>
    </row>
    <row r="5430" spans="1:10" ht="15.75" customHeight="1">
      <c r="A5430" s="396"/>
      <c r="B5430" s="397"/>
      <c r="C5430" s="362"/>
      <c r="D5430" s="362"/>
      <c r="E5430" s="362"/>
      <c r="F5430" s="390"/>
      <c r="G5430" s="390"/>
      <c r="H5430" s="390"/>
      <c r="I5430" s="390"/>
      <c r="J5430" s="390"/>
    </row>
    <row r="5431" spans="1:10" ht="15.75" customHeight="1">
      <c r="A5431" s="396"/>
      <c r="B5431" s="397"/>
      <c r="C5431" s="362"/>
      <c r="D5431" s="362"/>
      <c r="E5431" s="362"/>
      <c r="F5431" s="390"/>
      <c r="G5431" s="390"/>
      <c r="H5431" s="390"/>
      <c r="I5431" s="390"/>
      <c r="J5431" s="390"/>
    </row>
    <row r="5432" spans="1:10" ht="15.75" customHeight="1">
      <c r="A5432" s="396"/>
      <c r="B5432" s="397"/>
      <c r="C5432" s="362"/>
      <c r="D5432" s="362"/>
      <c r="E5432" s="362"/>
      <c r="F5432" s="390"/>
      <c r="G5432" s="390"/>
      <c r="H5432" s="390"/>
      <c r="I5432" s="390"/>
      <c r="J5432" s="390"/>
    </row>
    <row r="5433" spans="1:10" ht="15.75" customHeight="1">
      <c r="A5433" s="396"/>
      <c r="B5433" s="397"/>
      <c r="C5433" s="362"/>
      <c r="D5433" s="362"/>
      <c r="E5433" s="362"/>
      <c r="F5433" s="390"/>
      <c r="G5433" s="390"/>
      <c r="H5433" s="390"/>
      <c r="I5433" s="390"/>
      <c r="J5433" s="390"/>
    </row>
    <row r="5434" spans="1:10" ht="15.75" customHeight="1">
      <c r="A5434" s="396"/>
      <c r="B5434" s="397"/>
      <c r="C5434" s="362"/>
      <c r="D5434" s="362"/>
      <c r="E5434" s="362"/>
      <c r="F5434" s="390"/>
      <c r="G5434" s="390"/>
      <c r="H5434" s="390"/>
      <c r="I5434" s="390"/>
      <c r="J5434" s="390"/>
    </row>
    <row r="5435" spans="1:10" ht="15.75" customHeight="1">
      <c r="A5435" s="396"/>
      <c r="B5435" s="397"/>
      <c r="C5435" s="362"/>
      <c r="D5435" s="362"/>
      <c r="E5435" s="362"/>
      <c r="F5435" s="390"/>
      <c r="G5435" s="390"/>
      <c r="H5435" s="390"/>
      <c r="I5435" s="390"/>
      <c r="J5435" s="390"/>
    </row>
    <row r="5436" spans="1:10" ht="15.75" customHeight="1">
      <c r="A5436" s="396"/>
      <c r="B5436" s="397"/>
      <c r="C5436" s="362"/>
      <c r="D5436" s="362"/>
      <c r="E5436" s="362"/>
      <c r="F5436" s="390"/>
      <c r="G5436" s="390"/>
      <c r="H5436" s="390"/>
      <c r="I5436" s="390"/>
      <c r="J5436" s="390"/>
    </row>
    <row r="5437" spans="1:10" ht="15.75" customHeight="1">
      <c r="A5437" s="396"/>
      <c r="B5437" s="397"/>
      <c r="C5437" s="362"/>
      <c r="D5437" s="362"/>
      <c r="E5437" s="362"/>
      <c r="F5437" s="390"/>
      <c r="G5437" s="390"/>
      <c r="H5437" s="390"/>
      <c r="I5437" s="390"/>
      <c r="J5437" s="390"/>
    </row>
    <row r="5438" spans="1:10" ht="15.75" customHeight="1">
      <c r="A5438" s="396"/>
      <c r="B5438" s="397"/>
      <c r="C5438" s="362"/>
      <c r="D5438" s="362"/>
      <c r="E5438" s="362"/>
      <c r="F5438" s="390"/>
      <c r="G5438" s="390"/>
      <c r="H5438" s="390"/>
      <c r="I5438" s="390"/>
      <c r="J5438" s="390"/>
    </row>
    <row r="5439" spans="1:10" ht="15.75" customHeight="1">
      <c r="A5439" s="396"/>
      <c r="B5439" s="397"/>
      <c r="C5439" s="362"/>
      <c r="D5439" s="362"/>
      <c r="E5439" s="362"/>
      <c r="F5439" s="390"/>
      <c r="G5439" s="390"/>
      <c r="H5439" s="390"/>
      <c r="I5439" s="390"/>
      <c r="J5439" s="390"/>
    </row>
    <row r="5440" spans="1:10" ht="15.75" customHeight="1">
      <c r="A5440" s="396"/>
      <c r="B5440" s="397"/>
      <c r="C5440" s="362"/>
      <c r="D5440" s="362"/>
      <c r="E5440" s="362"/>
      <c r="F5440" s="390"/>
      <c r="G5440" s="390"/>
      <c r="H5440" s="390"/>
      <c r="I5440" s="390"/>
      <c r="J5440" s="390"/>
    </row>
    <row r="5441" spans="1:10" ht="15.75" customHeight="1">
      <c r="A5441" s="396"/>
      <c r="B5441" s="397"/>
      <c r="C5441" s="362"/>
      <c r="D5441" s="362"/>
      <c r="E5441" s="362"/>
      <c r="F5441" s="390"/>
      <c r="G5441" s="390"/>
      <c r="H5441" s="390"/>
      <c r="I5441" s="390"/>
      <c r="J5441" s="390"/>
    </row>
    <row r="5442" spans="1:10" ht="15.75" customHeight="1">
      <c r="A5442" s="396"/>
      <c r="B5442" s="397"/>
      <c r="C5442" s="362"/>
      <c r="D5442" s="362"/>
      <c r="E5442" s="362"/>
      <c r="F5442" s="390"/>
      <c r="G5442" s="390"/>
      <c r="H5442" s="390"/>
      <c r="I5442" s="390"/>
      <c r="J5442" s="390"/>
    </row>
    <row r="5443" spans="1:10" ht="15.75" customHeight="1">
      <c r="A5443" s="396"/>
      <c r="B5443" s="397"/>
      <c r="C5443" s="362"/>
      <c r="D5443" s="362"/>
      <c r="E5443" s="362"/>
      <c r="F5443" s="390"/>
      <c r="G5443" s="390"/>
      <c r="H5443" s="390"/>
      <c r="I5443" s="390"/>
      <c r="J5443" s="390"/>
    </row>
    <row r="5444" spans="1:10" ht="15.75" customHeight="1">
      <c r="A5444" s="396"/>
      <c r="B5444" s="397"/>
      <c r="C5444" s="362"/>
      <c r="D5444" s="362"/>
      <c r="E5444" s="362"/>
      <c r="F5444" s="390"/>
      <c r="G5444" s="390"/>
      <c r="H5444" s="390"/>
      <c r="I5444" s="390"/>
      <c r="J5444" s="390"/>
    </row>
    <row r="5445" spans="1:10" ht="15.75" customHeight="1">
      <c r="A5445" s="396"/>
      <c r="B5445" s="397"/>
      <c r="C5445" s="362"/>
      <c r="D5445" s="362"/>
      <c r="E5445" s="362"/>
      <c r="F5445" s="390"/>
      <c r="G5445" s="390"/>
      <c r="H5445" s="390"/>
      <c r="I5445" s="390"/>
      <c r="J5445" s="390"/>
    </row>
    <row r="5446" spans="1:10" ht="15.75" customHeight="1">
      <c r="A5446" s="396"/>
      <c r="B5446" s="397"/>
      <c r="C5446" s="362"/>
      <c r="D5446" s="362"/>
      <c r="E5446" s="362"/>
      <c r="F5446" s="390"/>
      <c r="G5446" s="390"/>
      <c r="H5446" s="390"/>
      <c r="I5446" s="390"/>
      <c r="J5446" s="390"/>
    </row>
    <row r="5447" spans="1:10" ht="15.75" customHeight="1">
      <c r="A5447" s="396"/>
      <c r="B5447" s="397"/>
      <c r="C5447" s="362"/>
      <c r="D5447" s="362"/>
      <c r="E5447" s="362"/>
      <c r="F5447" s="390"/>
      <c r="G5447" s="390"/>
      <c r="H5447" s="390"/>
      <c r="I5447" s="390"/>
      <c r="J5447" s="390"/>
    </row>
    <row r="5448" spans="1:10" ht="15.75" customHeight="1">
      <c r="A5448" s="396"/>
      <c r="B5448" s="397"/>
      <c r="C5448" s="362"/>
      <c r="D5448" s="362"/>
      <c r="E5448" s="362"/>
      <c r="F5448" s="390"/>
      <c r="G5448" s="390"/>
      <c r="H5448" s="390"/>
      <c r="I5448" s="390"/>
      <c r="J5448" s="390"/>
    </row>
    <row r="5449" spans="1:10" ht="15.75" customHeight="1">
      <c r="A5449" s="396"/>
      <c r="B5449" s="397"/>
      <c r="C5449" s="362"/>
      <c r="D5449" s="362"/>
      <c r="E5449" s="362"/>
      <c r="F5449" s="390"/>
      <c r="G5449" s="390"/>
      <c r="H5449" s="390"/>
      <c r="I5449" s="390"/>
      <c r="J5449" s="390"/>
    </row>
    <row r="5450" spans="1:10" ht="15.75" customHeight="1">
      <c r="A5450" s="396"/>
      <c r="B5450" s="397"/>
      <c r="C5450" s="362"/>
      <c r="D5450" s="362"/>
      <c r="E5450" s="362"/>
      <c r="F5450" s="390"/>
      <c r="G5450" s="390"/>
      <c r="H5450" s="390"/>
      <c r="I5450" s="390"/>
      <c r="J5450" s="390"/>
    </row>
    <row r="5451" spans="1:10" ht="15.75" customHeight="1">
      <c r="A5451" s="396"/>
      <c r="B5451" s="397"/>
      <c r="C5451" s="362"/>
      <c r="D5451" s="362"/>
      <c r="E5451" s="362"/>
      <c r="F5451" s="390"/>
      <c r="G5451" s="390"/>
      <c r="H5451" s="390"/>
      <c r="I5451" s="390"/>
      <c r="J5451" s="390"/>
    </row>
    <row r="5452" spans="1:10" ht="15.75" customHeight="1">
      <c r="A5452" s="396"/>
      <c r="B5452" s="397"/>
      <c r="C5452" s="362"/>
      <c r="D5452" s="362"/>
      <c r="E5452" s="362"/>
      <c r="F5452" s="390"/>
      <c r="G5452" s="390"/>
      <c r="H5452" s="390"/>
      <c r="I5452" s="390"/>
      <c r="J5452" s="390"/>
    </row>
    <row r="5453" spans="1:10" ht="15.75" customHeight="1">
      <c r="A5453" s="396"/>
      <c r="B5453" s="397"/>
      <c r="C5453" s="362"/>
      <c r="D5453" s="362"/>
      <c r="E5453" s="362"/>
      <c r="F5453" s="390"/>
      <c r="G5453" s="390"/>
      <c r="H5453" s="390"/>
      <c r="I5453" s="390"/>
      <c r="J5453" s="390"/>
    </row>
    <row r="5454" spans="1:10" ht="15.75" customHeight="1">
      <c r="A5454" s="396"/>
      <c r="B5454" s="397"/>
      <c r="C5454" s="362"/>
      <c r="D5454" s="362"/>
      <c r="E5454" s="362"/>
      <c r="F5454" s="390"/>
      <c r="G5454" s="390"/>
      <c r="H5454" s="390"/>
      <c r="I5454" s="390"/>
      <c r="J5454" s="390"/>
    </row>
    <row r="5455" spans="1:10" ht="15.75" customHeight="1">
      <c r="A5455" s="396"/>
      <c r="B5455" s="397"/>
      <c r="C5455" s="362"/>
      <c r="D5455" s="362"/>
      <c r="E5455" s="362"/>
      <c r="F5455" s="390"/>
      <c r="G5455" s="390"/>
      <c r="H5455" s="390"/>
      <c r="I5455" s="390"/>
      <c r="J5455" s="390"/>
    </row>
    <row r="5456" spans="1:10" ht="15.75" customHeight="1">
      <c r="A5456" s="396"/>
      <c r="B5456" s="397"/>
      <c r="C5456" s="362"/>
      <c r="D5456" s="362"/>
      <c r="E5456" s="362"/>
      <c r="F5456" s="390"/>
      <c r="G5456" s="390"/>
      <c r="H5456" s="390"/>
      <c r="I5456" s="390"/>
      <c r="J5456" s="390"/>
    </row>
    <row r="5457" spans="1:10" ht="15.75" customHeight="1">
      <c r="A5457" s="396"/>
      <c r="B5457" s="397"/>
      <c r="C5457" s="362"/>
      <c r="D5457" s="362"/>
      <c r="E5457" s="362"/>
      <c r="F5457" s="390"/>
      <c r="G5457" s="390"/>
      <c r="H5457" s="390"/>
      <c r="I5457" s="390"/>
      <c r="J5457" s="390"/>
    </row>
    <row r="5458" spans="1:10" ht="15.75" customHeight="1">
      <c r="A5458" s="396"/>
      <c r="B5458" s="397"/>
      <c r="C5458" s="362"/>
      <c r="D5458" s="362"/>
      <c r="E5458" s="362"/>
      <c r="F5458" s="390"/>
      <c r="G5458" s="390"/>
      <c r="H5458" s="390"/>
      <c r="I5458" s="390"/>
      <c r="J5458" s="390"/>
    </row>
    <row r="5459" spans="1:10" ht="15.75" customHeight="1">
      <c r="A5459" s="396"/>
      <c r="B5459" s="397"/>
      <c r="C5459" s="362"/>
      <c r="D5459" s="362"/>
      <c r="E5459" s="362"/>
      <c r="F5459" s="390"/>
      <c r="G5459" s="390"/>
      <c r="H5459" s="390"/>
      <c r="I5459" s="390"/>
      <c r="J5459" s="390"/>
    </row>
    <row r="5460" spans="1:10" ht="15.75" customHeight="1">
      <c r="A5460" s="396"/>
      <c r="B5460" s="397"/>
      <c r="C5460" s="362"/>
      <c r="D5460" s="362"/>
      <c r="E5460" s="362"/>
      <c r="F5460" s="390"/>
      <c r="G5460" s="390"/>
      <c r="H5460" s="390"/>
      <c r="I5460" s="390"/>
      <c r="J5460" s="390"/>
    </row>
    <row r="5461" spans="1:10" ht="15.75" customHeight="1">
      <c r="A5461" s="396"/>
      <c r="B5461" s="397"/>
      <c r="C5461" s="362"/>
      <c r="D5461" s="362"/>
      <c r="E5461" s="362"/>
      <c r="F5461" s="390"/>
      <c r="G5461" s="390"/>
      <c r="H5461" s="390"/>
      <c r="I5461" s="390"/>
      <c r="J5461" s="390"/>
    </row>
    <row r="5462" spans="1:10" ht="15.75" customHeight="1">
      <c r="A5462" s="396"/>
      <c r="B5462" s="397"/>
      <c r="C5462" s="362"/>
      <c r="D5462" s="362"/>
      <c r="E5462" s="362"/>
      <c r="F5462" s="390"/>
      <c r="G5462" s="390"/>
      <c r="H5462" s="390"/>
      <c r="I5462" s="390"/>
      <c r="J5462" s="390"/>
    </row>
    <row r="5463" spans="1:10" ht="15.75" customHeight="1">
      <c r="A5463" s="396"/>
      <c r="B5463" s="397"/>
      <c r="C5463" s="362"/>
      <c r="D5463" s="362"/>
      <c r="E5463" s="362"/>
      <c r="F5463" s="390"/>
      <c r="G5463" s="390"/>
      <c r="H5463" s="390"/>
      <c r="I5463" s="390"/>
      <c r="J5463" s="390"/>
    </row>
    <row r="5464" spans="1:10" ht="15.75" customHeight="1">
      <c r="A5464" s="396"/>
      <c r="B5464" s="397"/>
      <c r="C5464" s="362"/>
      <c r="D5464" s="362"/>
      <c r="E5464" s="362"/>
      <c r="F5464" s="390"/>
      <c r="G5464" s="390"/>
      <c r="H5464" s="390"/>
      <c r="I5464" s="390"/>
      <c r="J5464" s="390"/>
    </row>
    <row r="5465" spans="1:10" ht="15.75" customHeight="1">
      <c r="A5465" s="396"/>
      <c r="B5465" s="397"/>
      <c r="C5465" s="362"/>
      <c r="D5465" s="362"/>
      <c r="E5465" s="362"/>
      <c r="F5465" s="390"/>
      <c r="G5465" s="390"/>
      <c r="H5465" s="390"/>
      <c r="I5465" s="390"/>
      <c r="J5465" s="390"/>
    </row>
    <row r="5466" spans="1:10" ht="15.75" customHeight="1">
      <c r="A5466" s="396"/>
      <c r="B5466" s="397"/>
      <c r="C5466" s="362"/>
      <c r="D5466" s="362"/>
      <c r="E5466" s="362"/>
      <c r="F5466" s="390"/>
      <c r="G5466" s="390"/>
      <c r="H5466" s="390"/>
      <c r="I5466" s="390"/>
      <c r="J5466" s="390"/>
    </row>
    <row r="5467" spans="1:10" ht="15.75" customHeight="1">
      <c r="A5467" s="396"/>
      <c r="B5467" s="397"/>
      <c r="C5467" s="362"/>
      <c r="D5467" s="362"/>
      <c r="E5467" s="362"/>
      <c r="F5467" s="390"/>
      <c r="G5467" s="390"/>
      <c r="H5467" s="390"/>
      <c r="I5467" s="390"/>
      <c r="J5467" s="390"/>
    </row>
    <row r="5468" spans="1:10" ht="15.75" customHeight="1">
      <c r="A5468" s="396"/>
      <c r="B5468" s="397"/>
      <c r="C5468" s="362"/>
      <c r="D5468" s="362"/>
      <c r="E5468" s="362"/>
      <c r="F5468" s="390"/>
      <c r="G5468" s="390"/>
      <c r="H5468" s="390"/>
      <c r="I5468" s="390"/>
      <c r="J5468" s="390"/>
    </row>
    <row r="5469" spans="1:10" ht="15.75" customHeight="1">
      <c r="A5469" s="396"/>
      <c r="B5469" s="397"/>
      <c r="C5469" s="362"/>
      <c r="D5469" s="362"/>
      <c r="E5469" s="362"/>
      <c r="F5469" s="390"/>
      <c r="G5469" s="390"/>
      <c r="H5469" s="390"/>
      <c r="I5469" s="390"/>
      <c r="J5469" s="390"/>
    </row>
    <row r="5470" spans="1:10" ht="15.75" customHeight="1">
      <c r="A5470" s="396"/>
      <c r="B5470" s="397"/>
      <c r="C5470" s="362"/>
      <c r="D5470" s="362"/>
      <c r="E5470" s="362"/>
      <c r="F5470" s="390"/>
      <c r="G5470" s="390"/>
      <c r="H5470" s="390"/>
      <c r="I5470" s="390"/>
      <c r="J5470" s="390"/>
    </row>
    <row r="5471" spans="1:10" ht="15.75" customHeight="1">
      <c r="A5471" s="396"/>
      <c r="B5471" s="397"/>
      <c r="C5471" s="362"/>
      <c r="D5471" s="362"/>
      <c r="E5471" s="362"/>
      <c r="F5471" s="390"/>
      <c r="G5471" s="390"/>
      <c r="H5471" s="390"/>
      <c r="I5471" s="390"/>
      <c r="J5471" s="390"/>
    </row>
    <row r="5472" spans="1:10" ht="15.75" customHeight="1">
      <c r="A5472" s="396"/>
      <c r="B5472" s="397"/>
      <c r="C5472" s="362"/>
      <c r="D5472" s="362"/>
      <c r="E5472" s="362"/>
      <c r="F5472" s="390"/>
      <c r="G5472" s="390"/>
      <c r="H5472" s="390"/>
      <c r="I5472" s="390"/>
      <c r="J5472" s="390"/>
    </row>
    <row r="5473" spans="1:10" ht="15.75" customHeight="1">
      <c r="A5473" s="396"/>
      <c r="B5473" s="397"/>
      <c r="C5473" s="362"/>
      <c r="D5473" s="362"/>
      <c r="E5473" s="362"/>
      <c r="F5473" s="390"/>
      <c r="G5473" s="390"/>
      <c r="H5473" s="390"/>
      <c r="I5473" s="390"/>
      <c r="J5473" s="390"/>
    </row>
    <row r="5474" spans="1:10" ht="15.75" customHeight="1">
      <c r="A5474" s="396"/>
      <c r="B5474" s="397"/>
      <c r="C5474" s="362"/>
      <c r="D5474" s="362"/>
      <c r="E5474" s="362"/>
      <c r="F5474" s="390"/>
      <c r="G5474" s="390"/>
      <c r="H5474" s="390"/>
      <c r="I5474" s="390"/>
      <c r="J5474" s="390"/>
    </row>
    <row r="5475" spans="1:10" ht="15.75" customHeight="1">
      <c r="A5475" s="396"/>
      <c r="B5475" s="397"/>
      <c r="C5475" s="362"/>
      <c r="D5475" s="362"/>
      <c r="E5475" s="362"/>
      <c r="F5475" s="390"/>
      <c r="G5475" s="390"/>
      <c r="H5475" s="390"/>
      <c r="I5475" s="390"/>
      <c r="J5475" s="390"/>
    </row>
    <row r="5476" spans="1:10" ht="15.75" customHeight="1">
      <c r="A5476" s="396"/>
      <c r="B5476" s="397"/>
      <c r="C5476" s="362"/>
      <c r="D5476" s="362"/>
      <c r="E5476" s="362"/>
      <c r="F5476" s="390"/>
      <c r="G5476" s="390"/>
      <c r="H5476" s="390"/>
      <c r="I5476" s="390"/>
      <c r="J5476" s="390"/>
    </row>
    <row r="5477" spans="1:10" ht="15.75" customHeight="1">
      <c r="A5477" s="396"/>
      <c r="B5477" s="397"/>
      <c r="C5477" s="362"/>
      <c r="D5477" s="362"/>
      <c r="E5477" s="362"/>
      <c r="F5477" s="390"/>
      <c r="G5477" s="390"/>
      <c r="H5477" s="390"/>
      <c r="I5477" s="390"/>
      <c r="J5477" s="390"/>
    </row>
    <row r="5478" spans="1:10" ht="15.75" customHeight="1">
      <c r="A5478" s="396"/>
      <c r="B5478" s="397"/>
      <c r="C5478" s="362"/>
      <c r="D5478" s="362"/>
      <c r="E5478" s="362"/>
      <c r="F5478" s="390"/>
      <c r="G5478" s="390"/>
      <c r="H5478" s="390"/>
      <c r="I5478" s="390"/>
      <c r="J5478" s="390"/>
    </row>
    <row r="5479" spans="1:10" ht="15.75" customHeight="1">
      <c r="A5479" s="396"/>
      <c r="B5479" s="397"/>
      <c r="C5479" s="362"/>
      <c r="D5479" s="362"/>
      <c r="E5479" s="362"/>
      <c r="F5479" s="390"/>
      <c r="G5479" s="390"/>
      <c r="H5479" s="390"/>
      <c r="I5479" s="390"/>
      <c r="J5479" s="390"/>
    </row>
    <row r="5480" spans="1:10" ht="15.75" customHeight="1">
      <c r="A5480" s="396"/>
      <c r="B5480" s="397"/>
      <c r="C5480" s="362"/>
      <c r="D5480" s="362"/>
      <c r="E5480" s="362"/>
      <c r="F5480" s="390"/>
      <c r="G5480" s="390"/>
      <c r="H5480" s="390"/>
      <c r="I5480" s="390"/>
      <c r="J5480" s="390"/>
    </row>
    <row r="5481" spans="1:10" ht="15.75" customHeight="1">
      <c r="A5481" s="396"/>
      <c r="B5481" s="397"/>
      <c r="C5481" s="362"/>
      <c r="D5481" s="362"/>
      <c r="E5481" s="362"/>
      <c r="F5481" s="390"/>
      <c r="G5481" s="390"/>
      <c r="H5481" s="390"/>
      <c r="I5481" s="390"/>
      <c r="J5481" s="390"/>
    </row>
    <row r="5482" spans="1:10" ht="15.75" customHeight="1">
      <c r="A5482" s="396"/>
      <c r="B5482" s="397"/>
      <c r="C5482" s="362"/>
      <c r="D5482" s="362"/>
      <c r="E5482" s="362"/>
      <c r="F5482" s="390"/>
      <c r="G5482" s="390"/>
      <c r="H5482" s="390"/>
      <c r="I5482" s="390"/>
      <c r="J5482" s="390"/>
    </row>
    <row r="5483" spans="1:10" ht="15.75" customHeight="1">
      <c r="A5483" s="396"/>
      <c r="B5483" s="397"/>
      <c r="C5483" s="362"/>
      <c r="D5483" s="362"/>
      <c r="E5483" s="362"/>
      <c r="F5483" s="390"/>
      <c r="G5483" s="390"/>
      <c r="H5483" s="390"/>
      <c r="I5483" s="390"/>
      <c r="J5483" s="390"/>
    </row>
    <row r="5484" spans="1:10" ht="15.75" customHeight="1">
      <c r="A5484" s="396"/>
      <c r="B5484" s="397"/>
      <c r="C5484" s="362"/>
      <c r="D5484" s="362"/>
      <c r="E5484" s="362"/>
      <c r="F5484" s="390"/>
      <c r="G5484" s="390"/>
      <c r="H5484" s="390"/>
      <c r="I5484" s="390"/>
      <c r="J5484" s="390"/>
    </row>
    <row r="5485" spans="1:10" ht="15.75" customHeight="1">
      <c r="A5485" s="396"/>
      <c r="B5485" s="397"/>
      <c r="C5485" s="362"/>
      <c r="D5485" s="362"/>
      <c r="E5485" s="362"/>
      <c r="F5485" s="390"/>
      <c r="G5485" s="390"/>
      <c r="H5485" s="390"/>
      <c r="I5485" s="390"/>
      <c r="J5485" s="390"/>
    </row>
    <row r="5486" spans="1:10" ht="15.75" customHeight="1">
      <c r="A5486" s="396"/>
      <c r="B5486" s="397"/>
      <c r="C5486" s="362"/>
      <c r="D5486" s="362"/>
      <c r="E5486" s="362"/>
      <c r="F5486" s="390"/>
      <c r="G5486" s="390"/>
      <c r="H5486" s="390"/>
      <c r="I5486" s="390"/>
      <c r="J5486" s="390"/>
    </row>
    <row r="5487" spans="1:10" ht="15.75" customHeight="1">
      <c r="A5487" s="396"/>
      <c r="B5487" s="397"/>
      <c r="C5487" s="362"/>
      <c r="D5487" s="362"/>
      <c r="E5487" s="362"/>
      <c r="F5487" s="390"/>
      <c r="G5487" s="390"/>
      <c r="H5487" s="390"/>
      <c r="I5487" s="390"/>
      <c r="J5487" s="390"/>
    </row>
    <row r="5488" spans="1:10" ht="15.75" customHeight="1">
      <c r="A5488" s="396"/>
      <c r="B5488" s="397"/>
      <c r="C5488" s="362"/>
      <c r="D5488" s="362"/>
      <c r="E5488" s="362"/>
      <c r="F5488" s="390"/>
      <c r="G5488" s="390"/>
      <c r="H5488" s="390"/>
      <c r="I5488" s="390"/>
      <c r="J5488" s="390"/>
    </row>
    <row r="5489" spans="1:10" ht="15.75" customHeight="1">
      <c r="A5489" s="396"/>
      <c r="B5489" s="397"/>
      <c r="C5489" s="362"/>
      <c r="D5489" s="362"/>
      <c r="E5489" s="362"/>
      <c r="F5489" s="390"/>
      <c r="G5489" s="390"/>
      <c r="H5489" s="390"/>
      <c r="I5489" s="390"/>
      <c r="J5489" s="390"/>
    </row>
    <row r="5490" spans="1:10" ht="15.75" customHeight="1">
      <c r="A5490" s="396"/>
      <c r="B5490" s="397"/>
      <c r="C5490" s="362"/>
      <c r="D5490" s="362"/>
      <c r="E5490" s="362"/>
      <c r="F5490" s="390"/>
      <c r="G5490" s="390"/>
      <c r="H5490" s="390"/>
      <c r="I5490" s="390"/>
      <c r="J5490" s="390"/>
    </row>
    <row r="5491" spans="1:10" ht="15.75" customHeight="1">
      <c r="A5491" s="396"/>
      <c r="B5491" s="397"/>
      <c r="C5491" s="362"/>
      <c r="D5491" s="362"/>
      <c r="E5491" s="362"/>
      <c r="F5491" s="390"/>
      <c r="G5491" s="390"/>
      <c r="H5491" s="390"/>
      <c r="I5491" s="390"/>
      <c r="J5491" s="390"/>
    </row>
    <row r="5492" spans="1:10" ht="15.75" customHeight="1">
      <c r="A5492" s="396"/>
      <c r="B5492" s="397"/>
      <c r="C5492" s="362"/>
      <c r="D5492" s="362"/>
      <c r="E5492" s="362"/>
      <c r="F5492" s="390"/>
      <c r="G5492" s="390"/>
      <c r="H5492" s="390"/>
      <c r="I5492" s="390"/>
      <c r="J5492" s="390"/>
    </row>
    <row r="5493" spans="1:10" ht="15.75" customHeight="1">
      <c r="A5493" s="396"/>
      <c r="B5493" s="397"/>
      <c r="C5493" s="362"/>
      <c r="D5493" s="362"/>
      <c r="E5493" s="362"/>
      <c r="F5493" s="390"/>
      <c r="G5493" s="390"/>
      <c r="H5493" s="390"/>
      <c r="I5493" s="390"/>
      <c r="J5493" s="390"/>
    </row>
    <row r="5494" spans="1:10" ht="15.75" customHeight="1">
      <c r="A5494" s="396"/>
      <c r="B5494" s="397"/>
      <c r="C5494" s="362"/>
      <c r="D5494" s="362"/>
      <c r="E5494" s="362"/>
      <c r="F5494" s="390"/>
      <c r="G5494" s="390"/>
      <c r="H5494" s="390"/>
      <c r="I5494" s="390"/>
      <c r="J5494" s="390"/>
    </row>
    <row r="5495" spans="1:10" ht="15.75" customHeight="1">
      <c r="A5495" s="396"/>
      <c r="B5495" s="397"/>
      <c r="C5495" s="362"/>
      <c r="D5495" s="362"/>
      <c r="E5495" s="362"/>
      <c r="F5495" s="390"/>
      <c r="G5495" s="390"/>
      <c r="H5495" s="390"/>
      <c r="I5495" s="390"/>
      <c r="J5495" s="390"/>
    </row>
    <row r="5496" spans="1:10" ht="15.75" customHeight="1">
      <c r="A5496" s="396"/>
      <c r="B5496" s="397"/>
      <c r="C5496" s="362"/>
      <c r="D5496" s="362"/>
      <c r="E5496" s="362"/>
      <c r="F5496" s="390"/>
      <c r="G5496" s="390"/>
      <c r="H5496" s="390"/>
      <c r="I5496" s="390"/>
      <c r="J5496" s="390"/>
    </row>
    <row r="5497" spans="1:10" ht="15.75" customHeight="1">
      <c r="A5497" s="396"/>
      <c r="B5497" s="397"/>
      <c r="C5497" s="362"/>
      <c r="D5497" s="362"/>
      <c r="E5497" s="362"/>
      <c r="F5497" s="390"/>
      <c r="G5497" s="390"/>
      <c r="H5497" s="390"/>
      <c r="I5497" s="390"/>
      <c r="J5497" s="390"/>
    </row>
    <row r="5498" spans="1:10" ht="15.75" customHeight="1">
      <c r="A5498" s="396"/>
      <c r="B5498" s="397"/>
      <c r="C5498" s="362"/>
      <c r="D5498" s="362"/>
      <c r="E5498" s="362"/>
      <c r="F5498" s="390"/>
      <c r="G5498" s="390"/>
      <c r="H5498" s="390"/>
      <c r="I5498" s="390"/>
      <c r="J5498" s="390"/>
    </row>
    <row r="5499" spans="1:10" ht="15.75" customHeight="1">
      <c r="A5499" s="396"/>
      <c r="B5499" s="397"/>
      <c r="C5499" s="362"/>
      <c r="D5499" s="362"/>
      <c r="E5499" s="362"/>
      <c r="F5499" s="390"/>
      <c r="G5499" s="390"/>
      <c r="H5499" s="390"/>
      <c r="I5499" s="390"/>
      <c r="J5499" s="390"/>
    </row>
    <row r="5500" spans="1:10" ht="15.75" customHeight="1">
      <c r="A5500" s="396"/>
      <c r="B5500" s="397"/>
      <c r="C5500" s="362"/>
      <c r="D5500" s="362"/>
      <c r="E5500" s="362"/>
      <c r="F5500" s="390"/>
      <c r="G5500" s="390"/>
      <c r="H5500" s="390"/>
      <c r="I5500" s="390"/>
      <c r="J5500" s="390"/>
    </row>
    <row r="5501" spans="1:10" ht="15.75" customHeight="1">
      <c r="A5501" s="396"/>
      <c r="B5501" s="397"/>
      <c r="C5501" s="362"/>
      <c r="D5501" s="362"/>
      <c r="E5501" s="362"/>
      <c r="F5501" s="390"/>
      <c r="G5501" s="390"/>
      <c r="H5501" s="390"/>
      <c r="I5501" s="390"/>
      <c r="J5501" s="390"/>
    </row>
    <row r="5502" spans="1:10" ht="15.75" customHeight="1">
      <c r="A5502" s="396"/>
      <c r="B5502" s="397"/>
      <c r="C5502" s="362"/>
      <c r="D5502" s="362"/>
      <c r="E5502" s="362"/>
      <c r="F5502" s="390"/>
      <c r="G5502" s="390"/>
      <c r="H5502" s="390"/>
      <c r="I5502" s="390"/>
      <c r="J5502" s="390"/>
    </row>
    <row r="5503" spans="1:10" ht="15.75" customHeight="1">
      <c r="A5503" s="396"/>
      <c r="B5503" s="397"/>
      <c r="C5503" s="362"/>
      <c r="D5503" s="362"/>
      <c r="E5503" s="362"/>
      <c r="F5503" s="390"/>
      <c r="G5503" s="390"/>
      <c r="H5503" s="390"/>
      <c r="I5503" s="390"/>
      <c r="J5503" s="390"/>
    </row>
    <row r="5504" spans="1:10" ht="15.75" customHeight="1">
      <c r="A5504" s="396"/>
      <c r="B5504" s="397"/>
      <c r="C5504" s="362"/>
      <c r="D5504" s="362"/>
      <c r="E5504" s="362"/>
      <c r="F5504" s="390"/>
      <c r="G5504" s="390"/>
      <c r="H5504" s="390"/>
      <c r="I5504" s="390"/>
      <c r="J5504" s="390"/>
    </row>
    <row r="5505" spans="1:10" ht="15.75" customHeight="1">
      <c r="A5505" s="396"/>
      <c r="B5505" s="397"/>
      <c r="C5505" s="362"/>
      <c r="D5505" s="362"/>
      <c r="E5505" s="362"/>
      <c r="F5505" s="390"/>
      <c r="G5505" s="390"/>
      <c r="H5505" s="390"/>
      <c r="I5505" s="390"/>
      <c r="J5505" s="390"/>
    </row>
    <row r="5506" spans="1:10" ht="15.75" customHeight="1">
      <c r="A5506" s="396"/>
      <c r="B5506" s="397"/>
      <c r="C5506" s="362"/>
      <c r="D5506" s="362"/>
      <c r="E5506" s="362"/>
      <c r="F5506" s="390"/>
      <c r="G5506" s="390"/>
      <c r="H5506" s="390"/>
      <c r="I5506" s="390"/>
      <c r="J5506" s="390"/>
    </row>
    <row r="5507" spans="1:10" ht="15.75" customHeight="1">
      <c r="A5507" s="396"/>
      <c r="B5507" s="397"/>
      <c r="C5507" s="362"/>
      <c r="D5507" s="362"/>
      <c r="E5507" s="362"/>
      <c r="F5507" s="390"/>
      <c r="G5507" s="390"/>
      <c r="H5507" s="390"/>
      <c r="I5507" s="390"/>
      <c r="J5507" s="390"/>
    </row>
    <row r="5508" spans="1:10" ht="15.75" customHeight="1">
      <c r="A5508" s="396"/>
      <c r="B5508" s="397"/>
      <c r="C5508" s="362"/>
      <c r="D5508" s="362"/>
      <c r="E5508" s="362"/>
      <c r="F5508" s="390"/>
      <c r="G5508" s="390"/>
      <c r="H5508" s="390"/>
      <c r="I5508" s="390"/>
      <c r="J5508" s="390"/>
    </row>
    <row r="5509" spans="1:10" ht="15.75" customHeight="1">
      <c r="A5509" s="396"/>
      <c r="B5509" s="397"/>
      <c r="C5509" s="362"/>
      <c r="D5509" s="362"/>
      <c r="E5509" s="362"/>
      <c r="F5509" s="390"/>
      <c r="G5509" s="390"/>
      <c r="H5509" s="390"/>
      <c r="I5509" s="390"/>
      <c r="J5509" s="390"/>
    </row>
    <row r="5510" spans="1:10" ht="15.75" customHeight="1">
      <c r="A5510" s="396"/>
      <c r="B5510" s="397"/>
      <c r="C5510" s="362"/>
      <c r="D5510" s="362"/>
      <c r="E5510" s="362"/>
      <c r="F5510" s="390"/>
      <c r="G5510" s="390"/>
      <c r="H5510" s="390"/>
      <c r="I5510" s="390"/>
      <c r="J5510" s="390"/>
    </row>
    <row r="5511" spans="1:10" ht="15.75" customHeight="1">
      <c r="A5511" s="396"/>
      <c r="B5511" s="397"/>
      <c r="C5511" s="362"/>
      <c r="D5511" s="362"/>
      <c r="E5511" s="362"/>
      <c r="F5511" s="390"/>
      <c r="G5511" s="390"/>
      <c r="H5511" s="390"/>
      <c r="I5511" s="390"/>
      <c r="J5511" s="390"/>
    </row>
    <row r="5512" spans="1:10" ht="15.75" customHeight="1">
      <c r="A5512" s="396"/>
      <c r="B5512" s="397"/>
      <c r="C5512" s="362"/>
      <c r="D5512" s="362"/>
      <c r="E5512" s="362"/>
      <c r="F5512" s="390"/>
      <c r="G5512" s="390"/>
      <c r="H5512" s="390"/>
      <c r="I5512" s="390"/>
      <c r="J5512" s="390"/>
    </row>
    <row r="5513" spans="1:10" ht="15.75" customHeight="1">
      <c r="A5513" s="396"/>
      <c r="B5513" s="397"/>
      <c r="C5513" s="362"/>
      <c r="D5513" s="362"/>
      <c r="E5513" s="362"/>
      <c r="F5513" s="390"/>
      <c r="G5513" s="390"/>
      <c r="H5513" s="390"/>
      <c r="I5513" s="390"/>
      <c r="J5513" s="390"/>
    </row>
    <row r="5514" spans="1:10" ht="15.75" customHeight="1">
      <c r="A5514" s="396"/>
      <c r="B5514" s="397"/>
      <c r="C5514" s="362"/>
      <c r="D5514" s="362"/>
      <c r="E5514" s="362"/>
      <c r="F5514" s="390"/>
      <c r="G5514" s="390"/>
      <c r="H5514" s="390"/>
      <c r="I5514" s="390"/>
      <c r="J5514" s="390"/>
    </row>
    <row r="5515" spans="1:10" ht="15.75" customHeight="1">
      <c r="A5515" s="396"/>
      <c r="B5515" s="397"/>
      <c r="C5515" s="362"/>
      <c r="D5515" s="362"/>
      <c r="E5515" s="362"/>
      <c r="F5515" s="390"/>
      <c r="G5515" s="390"/>
      <c r="H5515" s="390"/>
      <c r="I5515" s="390"/>
      <c r="J5515" s="390"/>
    </row>
    <row r="5516" spans="1:10" ht="15.75" customHeight="1">
      <c r="A5516" s="396"/>
      <c r="B5516" s="397"/>
      <c r="C5516" s="362"/>
      <c r="D5516" s="362"/>
      <c r="E5516" s="362"/>
      <c r="F5516" s="390"/>
      <c r="G5516" s="390"/>
      <c r="H5516" s="390"/>
      <c r="I5516" s="390"/>
      <c r="J5516" s="390"/>
    </row>
    <row r="5517" spans="1:10" ht="15.75" customHeight="1">
      <c r="A5517" s="396"/>
      <c r="B5517" s="397"/>
      <c r="C5517" s="362"/>
      <c r="D5517" s="362"/>
      <c r="E5517" s="362"/>
      <c r="F5517" s="390"/>
      <c r="G5517" s="390"/>
      <c r="H5517" s="390"/>
      <c r="I5517" s="390"/>
      <c r="J5517" s="390"/>
    </row>
    <row r="5518" spans="1:10" ht="15.75" customHeight="1">
      <c r="A5518" s="396"/>
      <c r="B5518" s="397"/>
      <c r="C5518" s="362"/>
      <c r="D5518" s="362"/>
      <c r="E5518" s="362"/>
      <c r="F5518" s="390"/>
      <c r="G5518" s="390"/>
      <c r="H5518" s="390"/>
      <c r="I5518" s="390"/>
      <c r="J5518" s="390"/>
    </row>
    <row r="5519" spans="1:10" ht="15.75" customHeight="1">
      <c r="A5519" s="396"/>
      <c r="B5519" s="397"/>
      <c r="C5519" s="362"/>
      <c r="D5519" s="362"/>
      <c r="E5519" s="362"/>
      <c r="F5519" s="390"/>
      <c r="G5519" s="390"/>
      <c r="H5519" s="390"/>
      <c r="I5519" s="390"/>
      <c r="J5519" s="390"/>
    </row>
    <row r="5520" spans="1:10" ht="15.75" customHeight="1">
      <c r="A5520" s="396"/>
      <c r="B5520" s="397"/>
      <c r="C5520" s="362"/>
      <c r="D5520" s="362"/>
      <c r="E5520" s="362"/>
      <c r="F5520" s="390"/>
      <c r="G5520" s="390"/>
      <c r="H5520" s="390"/>
      <c r="I5520" s="390"/>
      <c r="J5520" s="390"/>
    </row>
    <row r="5521" spans="1:10" ht="15.75" customHeight="1">
      <c r="A5521" s="396"/>
      <c r="B5521" s="397"/>
      <c r="C5521" s="362"/>
      <c r="D5521" s="362"/>
      <c r="E5521" s="362"/>
      <c r="F5521" s="390"/>
      <c r="G5521" s="390"/>
      <c r="H5521" s="390"/>
      <c r="I5521" s="390"/>
      <c r="J5521" s="390"/>
    </row>
    <row r="5522" spans="1:10" ht="15.75" customHeight="1">
      <c r="A5522" s="396"/>
      <c r="B5522" s="397"/>
      <c r="C5522" s="362"/>
      <c r="D5522" s="362"/>
      <c r="E5522" s="362"/>
      <c r="F5522" s="390"/>
      <c r="G5522" s="390"/>
      <c r="H5522" s="390"/>
      <c r="I5522" s="390"/>
      <c r="J5522" s="390"/>
    </row>
    <row r="5523" spans="1:10" ht="15.75" customHeight="1">
      <c r="A5523" s="396"/>
      <c r="B5523" s="397"/>
      <c r="C5523" s="362"/>
      <c r="D5523" s="362"/>
      <c r="E5523" s="362"/>
      <c r="F5523" s="390"/>
      <c r="G5523" s="390"/>
      <c r="H5523" s="390"/>
      <c r="I5523" s="390"/>
      <c r="J5523" s="390"/>
    </row>
    <row r="5524" spans="1:10" ht="15.75" customHeight="1">
      <c r="A5524" s="396"/>
      <c r="B5524" s="397"/>
      <c r="C5524" s="362"/>
      <c r="D5524" s="362"/>
      <c r="E5524" s="362"/>
      <c r="F5524" s="390"/>
      <c r="G5524" s="390"/>
      <c r="H5524" s="390"/>
      <c r="I5524" s="390"/>
      <c r="J5524" s="390"/>
    </row>
    <row r="5525" spans="1:10" ht="15.75" customHeight="1">
      <c r="A5525" s="396"/>
      <c r="B5525" s="397"/>
      <c r="C5525" s="362"/>
      <c r="D5525" s="362"/>
      <c r="E5525" s="362"/>
      <c r="F5525" s="390"/>
      <c r="G5525" s="390"/>
      <c r="H5525" s="390"/>
      <c r="I5525" s="390"/>
      <c r="J5525" s="390"/>
    </row>
    <row r="5526" spans="1:10" ht="15.75" customHeight="1">
      <c r="A5526" s="396"/>
      <c r="B5526" s="397"/>
      <c r="C5526" s="362"/>
      <c r="D5526" s="362"/>
      <c r="E5526" s="362"/>
      <c r="F5526" s="390"/>
      <c r="G5526" s="390"/>
      <c r="H5526" s="390"/>
      <c r="I5526" s="390"/>
      <c r="J5526" s="390"/>
    </row>
    <row r="5527" spans="1:10" ht="15.75" customHeight="1">
      <c r="A5527" s="396"/>
      <c r="B5527" s="397"/>
      <c r="C5527" s="362"/>
      <c r="D5527" s="362"/>
      <c r="E5527" s="362"/>
      <c r="F5527" s="390"/>
      <c r="G5527" s="390"/>
      <c r="H5527" s="390"/>
      <c r="I5527" s="390"/>
      <c r="J5527" s="390"/>
    </row>
    <row r="5528" spans="1:10" ht="15.75" customHeight="1">
      <c r="A5528" s="396"/>
      <c r="B5528" s="397"/>
      <c r="C5528" s="362"/>
      <c r="D5528" s="362"/>
      <c r="E5528" s="362"/>
      <c r="F5528" s="390"/>
      <c r="G5528" s="390"/>
      <c r="H5528" s="390"/>
      <c r="I5528" s="390"/>
      <c r="J5528" s="390"/>
    </row>
    <row r="5529" spans="1:10" ht="15.75" customHeight="1">
      <c r="A5529" s="396"/>
      <c r="B5529" s="397"/>
      <c r="C5529" s="362"/>
      <c r="D5529" s="362"/>
      <c r="E5529" s="362"/>
      <c r="F5529" s="390"/>
      <c r="G5529" s="390"/>
      <c r="H5529" s="390"/>
      <c r="I5529" s="390"/>
      <c r="J5529" s="390"/>
    </row>
    <row r="5530" spans="1:10" ht="15.75" customHeight="1">
      <c r="A5530" s="396"/>
      <c r="B5530" s="397"/>
      <c r="C5530" s="362"/>
      <c r="D5530" s="362"/>
      <c r="E5530" s="362"/>
      <c r="F5530" s="390"/>
      <c r="G5530" s="390"/>
      <c r="H5530" s="390"/>
      <c r="I5530" s="390"/>
      <c r="J5530" s="390"/>
    </row>
    <row r="5531" spans="1:10" ht="15.75" customHeight="1">
      <c r="A5531" s="396"/>
      <c r="B5531" s="397"/>
      <c r="C5531" s="362"/>
      <c r="D5531" s="362"/>
      <c r="E5531" s="362"/>
      <c r="F5531" s="390"/>
      <c r="G5531" s="390"/>
      <c r="H5531" s="390"/>
      <c r="I5531" s="390"/>
      <c r="J5531" s="390"/>
    </row>
    <row r="5532" spans="1:10" ht="15.75" customHeight="1">
      <c r="A5532" s="396"/>
      <c r="B5532" s="397"/>
      <c r="C5532" s="362"/>
      <c r="D5532" s="362"/>
      <c r="E5532" s="362"/>
      <c r="F5532" s="390"/>
      <c r="G5532" s="390"/>
      <c r="H5532" s="390"/>
      <c r="I5532" s="390"/>
      <c r="J5532" s="390"/>
    </row>
    <row r="5533" spans="1:10" ht="15.75" customHeight="1">
      <c r="A5533" s="396"/>
      <c r="B5533" s="397"/>
      <c r="C5533" s="362"/>
      <c r="D5533" s="362"/>
      <c r="E5533" s="362"/>
      <c r="F5533" s="390"/>
      <c r="G5533" s="390"/>
      <c r="H5533" s="390"/>
      <c r="I5533" s="390"/>
      <c r="J5533" s="390"/>
    </row>
    <row r="5534" spans="1:10" ht="15.75" customHeight="1">
      <c r="A5534" s="396"/>
      <c r="B5534" s="397"/>
      <c r="C5534" s="362"/>
      <c r="D5534" s="362"/>
      <c r="E5534" s="362"/>
      <c r="F5534" s="390"/>
      <c r="G5534" s="390"/>
      <c r="H5534" s="390"/>
      <c r="I5534" s="390"/>
      <c r="J5534" s="390"/>
    </row>
    <row r="5535" spans="1:10" ht="15.75" customHeight="1">
      <c r="A5535" s="396"/>
      <c r="B5535" s="397"/>
      <c r="C5535" s="362"/>
      <c r="D5535" s="362"/>
      <c r="E5535" s="362"/>
      <c r="F5535" s="390"/>
      <c r="G5535" s="390"/>
      <c r="H5535" s="390"/>
      <c r="I5535" s="390"/>
      <c r="J5535" s="390"/>
    </row>
    <row r="5536" spans="1:10" ht="15.75" customHeight="1">
      <c r="A5536" s="396"/>
      <c r="B5536" s="397"/>
      <c r="C5536" s="362"/>
      <c r="D5536" s="362"/>
      <c r="E5536" s="362"/>
      <c r="F5536" s="390"/>
      <c r="G5536" s="390"/>
      <c r="H5536" s="390"/>
      <c r="I5536" s="390"/>
      <c r="J5536" s="390"/>
    </row>
    <row r="5537" spans="1:10" ht="15.75" customHeight="1">
      <c r="A5537" s="396"/>
      <c r="B5537" s="397"/>
      <c r="C5537" s="362"/>
      <c r="D5537" s="362"/>
      <c r="E5537" s="362"/>
      <c r="F5537" s="390"/>
      <c r="G5537" s="390"/>
      <c r="H5537" s="390"/>
      <c r="I5537" s="390"/>
      <c r="J5537" s="390"/>
    </row>
    <row r="5538" spans="1:10" ht="15.75" customHeight="1">
      <c r="A5538" s="396"/>
      <c r="B5538" s="397"/>
      <c r="C5538" s="362"/>
      <c r="D5538" s="362"/>
      <c r="E5538" s="362"/>
      <c r="F5538" s="390"/>
      <c r="G5538" s="390"/>
      <c r="H5538" s="390"/>
      <c r="I5538" s="390"/>
      <c r="J5538" s="390"/>
    </row>
    <row r="5539" spans="1:10" ht="15.75" customHeight="1">
      <c r="A5539" s="396"/>
      <c r="B5539" s="397"/>
      <c r="C5539" s="362"/>
      <c r="D5539" s="362"/>
      <c r="E5539" s="362"/>
      <c r="F5539" s="390"/>
      <c r="G5539" s="390"/>
      <c r="H5539" s="390"/>
      <c r="I5539" s="390"/>
      <c r="J5539" s="390"/>
    </row>
    <row r="5540" spans="1:10" ht="15.75" customHeight="1">
      <c r="A5540" s="396"/>
      <c r="B5540" s="397"/>
      <c r="C5540" s="362"/>
      <c r="D5540" s="362"/>
      <c r="E5540" s="362"/>
      <c r="F5540" s="390"/>
      <c r="G5540" s="390"/>
      <c r="H5540" s="390"/>
      <c r="I5540" s="390"/>
      <c r="J5540" s="390"/>
    </row>
    <row r="5541" spans="1:10" ht="15.75" customHeight="1">
      <c r="A5541" s="396"/>
      <c r="B5541" s="397"/>
      <c r="C5541" s="362"/>
      <c r="D5541" s="362"/>
      <c r="E5541" s="362"/>
      <c r="F5541" s="390"/>
      <c r="G5541" s="390"/>
      <c r="H5541" s="390"/>
      <c r="I5541" s="390"/>
      <c r="J5541" s="390"/>
    </row>
    <row r="5542" spans="1:10" ht="15.75" customHeight="1">
      <c r="A5542" s="396"/>
      <c r="B5542" s="397"/>
      <c r="C5542" s="362"/>
      <c r="D5542" s="362"/>
      <c r="E5542" s="362"/>
      <c r="F5542" s="390"/>
      <c r="G5542" s="390"/>
      <c r="H5542" s="390"/>
      <c r="I5542" s="390"/>
      <c r="J5542" s="390"/>
    </row>
    <row r="5543" spans="1:10" ht="15.75" customHeight="1">
      <c r="A5543" s="396"/>
      <c r="B5543" s="397"/>
      <c r="C5543" s="362"/>
      <c r="D5543" s="362"/>
      <c r="E5543" s="362"/>
      <c r="F5543" s="390"/>
      <c r="G5543" s="390"/>
      <c r="H5543" s="390"/>
      <c r="I5543" s="390"/>
      <c r="J5543" s="390"/>
    </row>
    <row r="5544" spans="1:10" ht="15.75" customHeight="1">
      <c r="A5544" s="396"/>
      <c r="B5544" s="397"/>
      <c r="C5544" s="362"/>
      <c r="D5544" s="362"/>
      <c r="E5544" s="362"/>
      <c r="F5544" s="390"/>
      <c r="G5544" s="390"/>
      <c r="H5544" s="390"/>
      <c r="I5544" s="390"/>
      <c r="J5544" s="390"/>
    </row>
    <row r="5545" spans="1:10" ht="15.75" customHeight="1">
      <c r="A5545" s="396"/>
      <c r="B5545" s="397"/>
      <c r="C5545" s="362"/>
      <c r="D5545" s="362"/>
      <c r="E5545" s="362"/>
      <c r="F5545" s="390"/>
      <c r="G5545" s="390"/>
      <c r="H5545" s="390"/>
      <c r="I5545" s="390"/>
      <c r="J5545" s="390"/>
    </row>
    <row r="5546" spans="1:10" ht="15.75" customHeight="1">
      <c r="A5546" s="396"/>
      <c r="B5546" s="397"/>
      <c r="C5546" s="362"/>
      <c r="D5546" s="362"/>
      <c r="E5546" s="362"/>
      <c r="F5546" s="390"/>
      <c r="G5546" s="390"/>
      <c r="H5546" s="390"/>
      <c r="I5546" s="390"/>
      <c r="J5546" s="390"/>
    </row>
    <row r="5547" spans="1:10" ht="15.75" customHeight="1">
      <c r="A5547" s="396"/>
      <c r="B5547" s="397"/>
      <c r="C5547" s="362"/>
      <c r="D5547" s="362"/>
      <c r="E5547" s="362"/>
      <c r="F5547" s="390"/>
      <c r="G5547" s="390"/>
      <c r="H5547" s="390"/>
      <c r="I5547" s="390"/>
      <c r="J5547" s="390"/>
    </row>
    <row r="5548" spans="1:10" ht="15.75" customHeight="1">
      <c r="A5548" s="396"/>
      <c r="B5548" s="397"/>
      <c r="C5548" s="362"/>
      <c r="D5548" s="362"/>
      <c r="E5548" s="362"/>
      <c r="F5548" s="390"/>
      <c r="G5548" s="390"/>
      <c r="H5548" s="390"/>
      <c r="I5548" s="390"/>
      <c r="J5548" s="390"/>
    </row>
    <row r="5549" spans="1:10" ht="15.75" customHeight="1">
      <c r="A5549" s="396"/>
      <c r="B5549" s="397"/>
      <c r="C5549" s="362"/>
      <c r="D5549" s="362"/>
      <c r="E5549" s="362"/>
      <c r="F5549" s="390"/>
      <c r="G5549" s="390"/>
      <c r="H5549" s="390"/>
      <c r="I5549" s="390"/>
      <c r="J5549" s="390"/>
    </row>
    <row r="5550" spans="1:10" ht="15.75" customHeight="1">
      <c r="A5550" s="396"/>
      <c r="B5550" s="397"/>
      <c r="C5550" s="362"/>
      <c r="D5550" s="362"/>
      <c r="E5550" s="362"/>
      <c r="F5550" s="390"/>
      <c r="G5550" s="390"/>
      <c r="H5550" s="390"/>
      <c r="I5550" s="390"/>
      <c r="J5550" s="390"/>
    </row>
    <row r="5551" spans="1:10" ht="15.75" customHeight="1">
      <c r="A5551" s="396"/>
      <c r="B5551" s="397"/>
      <c r="C5551" s="362"/>
      <c r="D5551" s="362"/>
      <c r="E5551" s="362"/>
      <c r="F5551" s="390"/>
      <c r="G5551" s="390"/>
      <c r="H5551" s="390"/>
      <c r="I5551" s="390"/>
      <c r="J5551" s="390"/>
    </row>
    <row r="5552" spans="1:10" ht="15.75" customHeight="1">
      <c r="A5552" s="396"/>
      <c r="B5552" s="397"/>
      <c r="C5552" s="362"/>
      <c r="D5552" s="362"/>
      <c r="E5552" s="362"/>
      <c r="F5552" s="390"/>
      <c r="G5552" s="390"/>
      <c r="H5552" s="390"/>
      <c r="I5552" s="390"/>
      <c r="J5552" s="390"/>
    </row>
    <row r="5553" spans="1:10" ht="15.75" customHeight="1">
      <c r="A5553" s="396"/>
      <c r="B5553" s="397"/>
      <c r="C5553" s="362"/>
      <c r="D5553" s="362"/>
      <c r="E5553" s="362"/>
      <c r="F5553" s="390"/>
      <c r="G5553" s="390"/>
      <c r="H5553" s="390"/>
      <c r="I5553" s="390"/>
      <c r="J5553" s="390"/>
    </row>
    <row r="5554" spans="1:10" ht="15.75" customHeight="1">
      <c r="A5554" s="396"/>
      <c r="B5554" s="397"/>
      <c r="C5554" s="362"/>
      <c r="D5554" s="362"/>
      <c r="E5554" s="362"/>
      <c r="F5554" s="390"/>
      <c r="G5554" s="390"/>
      <c r="H5554" s="390"/>
      <c r="I5554" s="390"/>
      <c r="J5554" s="390"/>
    </row>
    <row r="5555" spans="1:10" ht="15.75" customHeight="1">
      <c r="A5555" s="396"/>
      <c r="B5555" s="397"/>
      <c r="C5555" s="362"/>
      <c r="D5555" s="362"/>
      <c r="E5555" s="362"/>
      <c r="F5555" s="390"/>
      <c r="G5555" s="390"/>
      <c r="H5555" s="390"/>
      <c r="I5555" s="390"/>
      <c r="J5555" s="390"/>
    </row>
    <row r="5556" spans="1:10" ht="15.75" customHeight="1">
      <c r="A5556" s="396"/>
      <c r="B5556" s="397"/>
      <c r="C5556" s="362"/>
      <c r="D5556" s="362"/>
      <c r="E5556" s="362"/>
      <c r="F5556" s="390"/>
      <c r="G5556" s="390"/>
      <c r="H5556" s="390"/>
      <c r="I5556" s="390"/>
      <c r="J5556" s="390"/>
    </row>
    <row r="5557" spans="1:10" ht="15.75" customHeight="1">
      <c r="A5557" s="396"/>
      <c r="B5557" s="397"/>
      <c r="C5557" s="362"/>
      <c r="D5557" s="362"/>
      <c r="E5557" s="362"/>
      <c r="F5557" s="390"/>
      <c r="G5557" s="390"/>
      <c r="H5557" s="390"/>
      <c r="I5557" s="390"/>
      <c r="J5557" s="390"/>
    </row>
    <row r="5558" spans="1:10" ht="15.75" customHeight="1">
      <c r="A5558" s="396"/>
      <c r="B5558" s="397"/>
      <c r="C5558" s="362"/>
      <c r="D5558" s="362"/>
      <c r="E5558" s="362"/>
      <c r="F5558" s="390"/>
      <c r="G5558" s="390"/>
      <c r="H5558" s="390"/>
      <c r="I5558" s="390"/>
      <c r="J5558" s="390"/>
    </row>
    <row r="5559" spans="1:10" ht="15.75" customHeight="1">
      <c r="A5559" s="396"/>
      <c r="B5559" s="397"/>
      <c r="C5559" s="362"/>
      <c r="D5559" s="362"/>
      <c r="E5559" s="362"/>
      <c r="F5559" s="390"/>
      <c r="G5559" s="390"/>
      <c r="H5559" s="390"/>
      <c r="I5559" s="390"/>
      <c r="J5559" s="390"/>
    </row>
    <row r="5560" spans="1:10" ht="15.75" customHeight="1">
      <c r="A5560" s="396"/>
      <c r="B5560" s="397"/>
      <c r="C5560" s="362"/>
      <c r="D5560" s="362"/>
      <c r="E5560" s="362"/>
      <c r="F5560" s="390"/>
      <c r="G5560" s="390"/>
      <c r="H5560" s="390"/>
      <c r="I5560" s="390"/>
      <c r="J5560" s="390"/>
    </row>
    <row r="5561" spans="1:10" ht="15.75" customHeight="1">
      <c r="A5561" s="396"/>
      <c r="B5561" s="397"/>
      <c r="C5561" s="362"/>
      <c r="D5561" s="362"/>
      <c r="E5561" s="362"/>
      <c r="F5561" s="390"/>
      <c r="G5561" s="390"/>
      <c r="H5561" s="390"/>
      <c r="I5561" s="390"/>
      <c r="J5561" s="390"/>
    </row>
    <row r="5562" spans="1:10" ht="15.75" customHeight="1">
      <c r="A5562" s="396"/>
      <c r="B5562" s="397"/>
      <c r="C5562" s="362"/>
      <c r="D5562" s="362"/>
      <c r="E5562" s="362"/>
      <c r="F5562" s="390"/>
      <c r="G5562" s="390"/>
      <c r="H5562" s="390"/>
      <c r="I5562" s="390"/>
      <c r="J5562" s="390"/>
    </row>
    <row r="5563" spans="1:10" ht="15.75" customHeight="1">
      <c r="A5563" s="396"/>
      <c r="B5563" s="397"/>
      <c r="C5563" s="362"/>
      <c r="D5563" s="362"/>
      <c r="E5563" s="362"/>
      <c r="F5563" s="390"/>
      <c r="G5563" s="390"/>
      <c r="H5563" s="390"/>
      <c r="I5563" s="390"/>
      <c r="J5563" s="390"/>
    </row>
    <row r="5564" spans="1:10" ht="15.75" customHeight="1">
      <c r="A5564" s="396"/>
      <c r="B5564" s="397"/>
      <c r="C5564" s="362"/>
      <c r="D5564" s="362"/>
      <c r="E5564" s="362"/>
      <c r="F5564" s="390"/>
      <c r="G5564" s="390"/>
      <c r="H5564" s="390"/>
      <c r="I5564" s="390"/>
      <c r="J5564" s="390"/>
    </row>
    <row r="5565" spans="1:10" ht="15.75" customHeight="1">
      <c r="A5565" s="396"/>
      <c r="B5565" s="397"/>
      <c r="C5565" s="362"/>
      <c r="D5565" s="362"/>
      <c r="E5565" s="362"/>
      <c r="F5565" s="390"/>
      <c r="G5565" s="390"/>
      <c r="H5565" s="390"/>
      <c r="I5565" s="390"/>
      <c r="J5565" s="390"/>
    </row>
    <row r="5566" spans="1:10" ht="15.75" customHeight="1">
      <c r="A5566" s="396"/>
      <c r="B5566" s="397"/>
      <c r="C5566" s="362"/>
      <c r="D5566" s="362"/>
      <c r="E5566" s="362"/>
      <c r="F5566" s="390"/>
      <c r="G5566" s="390"/>
      <c r="H5566" s="390"/>
      <c r="I5566" s="390"/>
      <c r="J5566" s="390"/>
    </row>
    <row r="5567" spans="1:10" ht="15.75" customHeight="1">
      <c r="A5567" s="396"/>
      <c r="B5567" s="397"/>
      <c r="C5567" s="362"/>
      <c r="D5567" s="362"/>
      <c r="E5567" s="362"/>
      <c r="F5567" s="390"/>
      <c r="G5567" s="390"/>
      <c r="H5567" s="390"/>
      <c r="I5567" s="390"/>
      <c r="J5567" s="390"/>
    </row>
    <row r="5568" spans="1:10" ht="15.75" customHeight="1">
      <c r="A5568" s="396"/>
      <c r="B5568" s="397"/>
      <c r="C5568" s="362"/>
      <c r="D5568" s="362"/>
      <c r="E5568" s="362"/>
      <c r="F5568" s="390"/>
      <c r="G5568" s="390"/>
      <c r="H5568" s="390"/>
      <c r="I5568" s="390"/>
      <c r="J5568" s="390"/>
    </row>
    <row r="5569" spans="1:10" ht="15.75" customHeight="1">
      <c r="A5569" s="396"/>
      <c r="B5569" s="397"/>
      <c r="C5569" s="362"/>
      <c r="D5569" s="362"/>
      <c r="E5569" s="362"/>
      <c r="F5569" s="390"/>
      <c r="G5569" s="390"/>
      <c r="H5569" s="390"/>
      <c r="I5569" s="390"/>
      <c r="J5569" s="390"/>
    </row>
    <row r="5570" spans="1:10" ht="15.75" customHeight="1">
      <c r="A5570" s="396"/>
      <c r="B5570" s="397"/>
      <c r="C5570" s="362"/>
      <c r="D5570" s="362"/>
      <c r="E5570" s="362"/>
      <c r="F5570" s="390"/>
      <c r="G5570" s="390"/>
      <c r="H5570" s="390"/>
      <c r="I5570" s="390"/>
      <c r="J5570" s="390"/>
    </row>
    <row r="5571" spans="1:10" ht="15.75" customHeight="1">
      <c r="A5571" s="396"/>
      <c r="B5571" s="397"/>
      <c r="C5571" s="362"/>
      <c r="D5571" s="362"/>
      <c r="E5571" s="362"/>
      <c r="F5571" s="390"/>
      <c r="G5571" s="390"/>
      <c r="H5571" s="390"/>
      <c r="I5571" s="390"/>
      <c r="J5571" s="390"/>
    </row>
    <row r="5572" spans="1:10" ht="15.75" customHeight="1">
      <c r="A5572" s="396"/>
      <c r="B5572" s="397"/>
      <c r="C5572" s="362"/>
      <c r="D5572" s="362"/>
      <c r="E5572" s="362"/>
      <c r="F5572" s="390"/>
      <c r="G5572" s="390"/>
      <c r="H5572" s="390"/>
      <c r="I5572" s="390"/>
      <c r="J5572" s="390"/>
    </row>
    <row r="5573" spans="1:10" ht="15.75" customHeight="1">
      <c r="A5573" s="396"/>
      <c r="B5573" s="397"/>
      <c r="C5573" s="362"/>
      <c r="D5573" s="362"/>
      <c r="E5573" s="362"/>
      <c r="F5573" s="390"/>
      <c r="G5573" s="390"/>
      <c r="H5573" s="390"/>
      <c r="I5573" s="390"/>
      <c r="J5573" s="390"/>
    </row>
    <row r="5574" spans="1:10" ht="15.75" customHeight="1">
      <c r="A5574" s="396"/>
      <c r="B5574" s="397"/>
      <c r="C5574" s="362"/>
      <c r="D5574" s="362"/>
      <c r="E5574" s="362"/>
      <c r="F5574" s="390"/>
      <c r="G5574" s="390"/>
      <c r="H5574" s="390"/>
      <c r="I5574" s="390"/>
      <c r="J5574" s="390"/>
    </row>
    <row r="5575" spans="1:10" ht="15.75" customHeight="1">
      <c r="A5575" s="396"/>
      <c r="B5575" s="397"/>
      <c r="C5575" s="362"/>
      <c r="D5575" s="362"/>
      <c r="E5575" s="362"/>
      <c r="F5575" s="390"/>
      <c r="G5575" s="390"/>
      <c r="H5575" s="390"/>
      <c r="I5575" s="390"/>
      <c r="J5575" s="390"/>
    </row>
    <row r="5576" spans="1:10" ht="15.75" customHeight="1">
      <c r="A5576" s="396"/>
      <c r="B5576" s="397"/>
      <c r="C5576" s="362"/>
      <c r="D5576" s="362"/>
      <c r="E5576" s="362"/>
      <c r="F5576" s="390"/>
      <c r="G5576" s="390"/>
      <c r="H5576" s="390"/>
      <c r="I5576" s="390"/>
      <c r="J5576" s="390"/>
    </row>
    <row r="5577" spans="1:10" ht="15.75" customHeight="1">
      <c r="A5577" s="396"/>
      <c r="B5577" s="397"/>
      <c r="C5577" s="362"/>
      <c r="D5577" s="362"/>
      <c r="E5577" s="362"/>
      <c r="F5577" s="390"/>
      <c r="G5577" s="390"/>
      <c r="H5577" s="390"/>
      <c r="I5577" s="390"/>
      <c r="J5577" s="390"/>
    </row>
    <row r="5578" spans="1:10" ht="15.75" customHeight="1">
      <c r="A5578" s="396"/>
      <c r="B5578" s="397"/>
      <c r="C5578" s="362"/>
      <c r="D5578" s="362"/>
      <c r="E5578" s="362"/>
      <c r="F5578" s="390"/>
      <c r="G5578" s="390"/>
      <c r="H5578" s="390"/>
      <c r="I5578" s="390"/>
      <c r="J5578" s="390"/>
    </row>
    <row r="5579" spans="1:10" ht="15.75" customHeight="1">
      <c r="A5579" s="396"/>
      <c r="B5579" s="397"/>
      <c r="C5579" s="362"/>
      <c r="D5579" s="362"/>
      <c r="E5579" s="362"/>
      <c r="F5579" s="390"/>
      <c r="G5579" s="390"/>
      <c r="H5579" s="390"/>
      <c r="I5579" s="390"/>
      <c r="J5579" s="390"/>
    </row>
    <row r="5580" spans="1:10" ht="15.75" customHeight="1">
      <c r="A5580" s="396"/>
      <c r="B5580" s="397"/>
      <c r="C5580" s="362"/>
      <c r="D5580" s="362"/>
      <c r="E5580" s="362"/>
      <c r="F5580" s="390"/>
      <c r="G5580" s="390"/>
      <c r="H5580" s="390"/>
      <c r="I5580" s="390"/>
      <c r="J5580" s="390"/>
    </row>
    <row r="5581" spans="1:10" ht="15.75" customHeight="1">
      <c r="A5581" s="396"/>
      <c r="B5581" s="397"/>
      <c r="C5581" s="362"/>
      <c r="D5581" s="362"/>
      <c r="E5581" s="362"/>
      <c r="F5581" s="390"/>
      <c r="G5581" s="390"/>
      <c r="H5581" s="390"/>
      <c r="I5581" s="390"/>
      <c r="J5581" s="390"/>
    </row>
    <row r="5582" spans="1:10" ht="15.75" customHeight="1">
      <c r="A5582" s="396"/>
      <c r="B5582" s="397"/>
      <c r="C5582" s="362"/>
      <c r="D5582" s="362"/>
      <c r="E5582" s="362"/>
      <c r="F5582" s="390"/>
      <c r="G5582" s="390"/>
      <c r="H5582" s="390"/>
      <c r="I5582" s="390"/>
      <c r="J5582" s="390"/>
    </row>
    <row r="5583" spans="1:10" ht="15.75" customHeight="1">
      <c r="A5583" s="396"/>
      <c r="B5583" s="397"/>
      <c r="C5583" s="362"/>
      <c r="D5583" s="362"/>
      <c r="E5583" s="362"/>
      <c r="F5583" s="390"/>
      <c r="G5583" s="390"/>
      <c r="H5583" s="390"/>
      <c r="I5583" s="390"/>
      <c r="J5583" s="390"/>
    </row>
    <row r="5584" spans="1:10" ht="15.75" customHeight="1">
      <c r="A5584" s="396"/>
      <c r="B5584" s="397"/>
      <c r="C5584" s="362"/>
      <c r="D5584" s="362"/>
      <c r="E5584" s="362"/>
      <c r="F5584" s="390"/>
      <c r="G5584" s="390"/>
      <c r="H5584" s="390"/>
      <c r="I5584" s="390"/>
      <c r="J5584" s="390"/>
    </row>
    <row r="5585" spans="1:10" ht="15.75" customHeight="1">
      <c r="A5585" s="396"/>
      <c r="B5585" s="397"/>
      <c r="C5585" s="362"/>
      <c r="D5585" s="362"/>
      <c r="E5585" s="362"/>
      <c r="F5585" s="390"/>
      <c r="G5585" s="390"/>
      <c r="H5585" s="390"/>
      <c r="I5585" s="390"/>
      <c r="J5585" s="390"/>
    </row>
    <row r="5586" spans="1:10" ht="15.75" customHeight="1">
      <c r="A5586" s="396"/>
      <c r="B5586" s="397"/>
      <c r="C5586" s="362"/>
      <c r="D5586" s="362"/>
      <c r="E5586" s="362"/>
      <c r="F5586" s="390"/>
      <c r="G5586" s="390"/>
      <c r="H5586" s="390"/>
      <c r="I5586" s="390"/>
      <c r="J5586" s="390"/>
    </row>
    <row r="5587" spans="1:10" ht="15.75" customHeight="1">
      <c r="A5587" s="396"/>
      <c r="B5587" s="397"/>
      <c r="C5587" s="362"/>
      <c r="D5587" s="362"/>
      <c r="E5587" s="362"/>
      <c r="F5587" s="390"/>
      <c r="G5587" s="390"/>
      <c r="H5587" s="390"/>
      <c r="I5587" s="390"/>
      <c r="J5587" s="390"/>
    </row>
    <row r="5588" spans="1:10" ht="15.75" customHeight="1">
      <c r="A5588" s="396"/>
      <c r="B5588" s="397"/>
      <c r="C5588" s="362"/>
      <c r="D5588" s="362"/>
      <c r="E5588" s="362"/>
      <c r="F5588" s="390"/>
      <c r="G5588" s="390"/>
      <c r="H5588" s="390"/>
      <c r="I5588" s="390"/>
      <c r="J5588" s="390"/>
    </row>
    <row r="5589" spans="1:10" ht="15.75" customHeight="1">
      <c r="A5589" s="396"/>
      <c r="B5589" s="397"/>
      <c r="C5589" s="362"/>
      <c r="D5589" s="362"/>
      <c r="E5589" s="362"/>
      <c r="F5589" s="390"/>
      <c r="G5589" s="390"/>
      <c r="H5589" s="390"/>
      <c r="I5589" s="390"/>
      <c r="J5589" s="390"/>
    </row>
    <row r="5590" spans="1:10" ht="15.75" customHeight="1">
      <c r="A5590" s="396"/>
      <c r="B5590" s="397"/>
      <c r="C5590" s="362"/>
      <c r="D5590" s="362"/>
      <c r="E5590" s="362"/>
      <c r="F5590" s="390"/>
      <c r="G5590" s="390"/>
      <c r="H5590" s="390"/>
      <c r="I5590" s="390"/>
      <c r="J5590" s="390"/>
    </row>
    <row r="5591" spans="1:10" ht="15.75" customHeight="1">
      <c r="A5591" s="396"/>
      <c r="B5591" s="397"/>
      <c r="C5591" s="362"/>
      <c r="D5591" s="362"/>
      <c r="E5591" s="362"/>
      <c r="F5591" s="390"/>
      <c r="G5591" s="390"/>
      <c r="H5591" s="390"/>
      <c r="I5591" s="390"/>
      <c r="J5591" s="390"/>
    </row>
    <row r="5592" spans="1:10" ht="15.75" customHeight="1">
      <c r="A5592" s="396"/>
      <c r="B5592" s="397"/>
      <c r="C5592" s="362"/>
      <c r="D5592" s="362"/>
      <c r="E5592" s="362"/>
      <c r="F5592" s="390"/>
      <c r="G5592" s="390"/>
      <c r="H5592" s="390"/>
      <c r="I5592" s="390"/>
      <c r="J5592" s="390"/>
    </row>
    <row r="5593" spans="1:10" ht="15.75" customHeight="1">
      <c r="A5593" s="396"/>
      <c r="B5593" s="397"/>
      <c r="C5593" s="362"/>
      <c r="D5593" s="362"/>
      <c r="E5593" s="362"/>
      <c r="F5593" s="390"/>
      <c r="G5593" s="390"/>
      <c r="H5593" s="390"/>
      <c r="I5593" s="390"/>
      <c r="J5593" s="390"/>
    </row>
    <row r="5594" spans="1:10" ht="15.75" customHeight="1">
      <c r="A5594" s="396"/>
      <c r="B5594" s="397"/>
      <c r="C5594" s="362"/>
      <c r="D5594" s="362"/>
      <c r="E5594" s="362"/>
      <c r="F5594" s="390"/>
      <c r="G5594" s="390"/>
      <c r="H5594" s="390"/>
      <c r="I5594" s="390"/>
      <c r="J5594" s="390"/>
    </row>
    <row r="5595" spans="1:10" ht="15.75" customHeight="1">
      <c r="A5595" s="396"/>
      <c r="B5595" s="397"/>
      <c r="C5595" s="362"/>
      <c r="D5595" s="362"/>
      <c r="E5595" s="362"/>
      <c r="F5595" s="390"/>
      <c r="G5595" s="390"/>
      <c r="H5595" s="390"/>
      <c r="I5595" s="390"/>
      <c r="J5595" s="390"/>
    </row>
    <row r="5596" spans="1:10" ht="15.75" customHeight="1">
      <c r="A5596" s="396"/>
      <c r="B5596" s="397"/>
      <c r="C5596" s="362"/>
      <c r="D5596" s="362"/>
      <c r="E5596" s="362"/>
      <c r="F5596" s="390"/>
      <c r="G5596" s="390"/>
      <c r="H5596" s="390"/>
      <c r="I5596" s="390"/>
      <c r="J5596" s="390"/>
    </row>
    <row r="5597" spans="1:10" ht="15.75" customHeight="1">
      <c r="A5597" s="396"/>
      <c r="B5597" s="397"/>
      <c r="C5597" s="362"/>
      <c r="D5597" s="362"/>
      <c r="E5597" s="362"/>
      <c r="F5597" s="390"/>
      <c r="G5597" s="390"/>
      <c r="H5597" s="390"/>
      <c r="I5597" s="390"/>
      <c r="J5597" s="390"/>
    </row>
    <row r="5598" spans="1:10" ht="15.75" customHeight="1">
      <c r="A5598" s="396"/>
      <c r="B5598" s="397"/>
      <c r="C5598" s="362"/>
      <c r="D5598" s="362"/>
      <c r="E5598" s="362"/>
      <c r="F5598" s="390"/>
      <c r="G5598" s="390"/>
      <c r="H5598" s="390"/>
      <c r="I5598" s="390"/>
      <c r="J5598" s="390"/>
    </row>
    <row r="5599" spans="1:10" ht="15.75" customHeight="1">
      <c r="A5599" s="396"/>
      <c r="B5599" s="397"/>
      <c r="C5599" s="362"/>
      <c r="D5599" s="362"/>
      <c r="E5599" s="362"/>
      <c r="F5599" s="390"/>
      <c r="G5599" s="390"/>
      <c r="H5599" s="390"/>
      <c r="I5599" s="390"/>
      <c r="J5599" s="390"/>
    </row>
    <row r="5600" spans="1:10" ht="15.75" customHeight="1">
      <c r="A5600" s="396"/>
      <c r="B5600" s="397"/>
      <c r="C5600" s="362"/>
      <c r="D5600" s="362"/>
      <c r="E5600" s="362"/>
      <c r="F5600" s="390"/>
      <c r="G5600" s="390"/>
      <c r="H5600" s="390"/>
      <c r="I5600" s="390"/>
      <c r="J5600" s="390"/>
    </row>
    <row r="5601" spans="1:10" ht="15.75" customHeight="1">
      <c r="A5601" s="396"/>
      <c r="B5601" s="397"/>
      <c r="C5601" s="362"/>
      <c r="D5601" s="362"/>
      <c r="E5601" s="362"/>
      <c r="F5601" s="390"/>
      <c r="G5601" s="390"/>
      <c r="H5601" s="390"/>
      <c r="I5601" s="390"/>
      <c r="J5601" s="390"/>
    </row>
    <row r="5602" spans="1:10" ht="15.75" customHeight="1">
      <c r="A5602" s="396"/>
      <c r="B5602" s="397"/>
      <c r="C5602" s="362"/>
      <c r="D5602" s="362"/>
      <c r="E5602" s="362"/>
      <c r="F5602" s="390"/>
      <c r="G5602" s="390"/>
      <c r="H5602" s="390"/>
      <c r="I5602" s="390"/>
      <c r="J5602" s="390"/>
    </row>
    <row r="5603" spans="1:10" ht="15.75" customHeight="1">
      <c r="A5603" s="396"/>
      <c r="B5603" s="397"/>
      <c r="C5603" s="362"/>
      <c r="D5603" s="362"/>
      <c r="E5603" s="362"/>
      <c r="F5603" s="390"/>
      <c r="G5603" s="390"/>
      <c r="H5603" s="390"/>
      <c r="I5603" s="390"/>
      <c r="J5603" s="390"/>
    </row>
    <row r="5604" spans="1:10" ht="15.75" customHeight="1">
      <c r="A5604" s="396"/>
      <c r="B5604" s="397"/>
      <c r="C5604" s="362"/>
      <c r="D5604" s="362"/>
      <c r="E5604" s="362"/>
      <c r="F5604" s="390"/>
      <c r="G5604" s="390"/>
      <c r="H5604" s="390"/>
      <c r="I5604" s="390"/>
      <c r="J5604" s="390"/>
    </row>
    <row r="5605" spans="1:10" ht="15.75" customHeight="1">
      <c r="A5605" s="396"/>
      <c r="B5605" s="397"/>
      <c r="C5605" s="362"/>
      <c r="D5605" s="362"/>
      <c r="E5605" s="362"/>
      <c r="F5605" s="390"/>
      <c r="G5605" s="390"/>
      <c r="H5605" s="390"/>
      <c r="I5605" s="390"/>
      <c r="J5605" s="390"/>
    </row>
    <row r="5606" spans="1:10" ht="15.75" customHeight="1">
      <c r="A5606" s="396"/>
      <c r="B5606" s="397"/>
      <c r="C5606" s="362"/>
      <c r="D5606" s="362"/>
      <c r="E5606" s="362"/>
      <c r="F5606" s="390"/>
      <c r="G5606" s="390"/>
      <c r="H5606" s="390"/>
      <c r="I5606" s="390"/>
      <c r="J5606" s="390"/>
    </row>
    <row r="5607" spans="1:10" ht="15.75" customHeight="1">
      <c r="A5607" s="396"/>
      <c r="B5607" s="397"/>
      <c r="C5607" s="362"/>
      <c r="D5607" s="362"/>
      <c r="E5607" s="362"/>
      <c r="F5607" s="390"/>
      <c r="G5607" s="390"/>
      <c r="H5607" s="390"/>
      <c r="I5607" s="390"/>
      <c r="J5607" s="390"/>
    </row>
    <row r="5608" spans="1:10" ht="15.75" customHeight="1">
      <c r="A5608" s="396"/>
      <c r="B5608" s="397"/>
      <c r="C5608" s="362"/>
      <c r="D5608" s="362"/>
      <c r="E5608" s="362"/>
      <c r="F5608" s="390"/>
      <c r="G5608" s="390"/>
      <c r="H5608" s="390"/>
      <c r="I5608" s="390"/>
      <c r="J5608" s="390"/>
    </row>
    <row r="5609" spans="1:10" ht="15.75" customHeight="1">
      <c r="A5609" s="396"/>
      <c r="B5609" s="397"/>
      <c r="C5609" s="362"/>
      <c r="D5609" s="362"/>
      <c r="E5609" s="362"/>
      <c r="F5609" s="390"/>
      <c r="G5609" s="390"/>
      <c r="H5609" s="390"/>
      <c r="I5609" s="390"/>
      <c r="J5609" s="390"/>
    </row>
    <row r="5610" spans="1:10" ht="15.75" customHeight="1">
      <c r="A5610" s="396"/>
      <c r="B5610" s="397"/>
      <c r="C5610" s="362"/>
      <c r="D5610" s="362"/>
      <c r="E5610" s="362"/>
      <c r="F5610" s="390"/>
      <c r="G5610" s="390"/>
      <c r="H5610" s="390"/>
      <c r="I5610" s="390"/>
      <c r="J5610" s="390"/>
    </row>
    <row r="5611" spans="1:10" ht="15.75" customHeight="1">
      <c r="A5611" s="396"/>
      <c r="B5611" s="397"/>
      <c r="C5611" s="362"/>
      <c r="D5611" s="362"/>
      <c r="E5611" s="362"/>
      <c r="F5611" s="390"/>
      <c r="G5611" s="390"/>
      <c r="H5611" s="390"/>
      <c r="I5611" s="390"/>
      <c r="J5611" s="390"/>
    </row>
    <row r="5612" spans="1:10" ht="15.75" customHeight="1">
      <c r="A5612" s="396"/>
      <c r="B5612" s="397"/>
      <c r="C5612" s="362"/>
      <c r="D5612" s="362"/>
      <c r="E5612" s="362"/>
      <c r="F5612" s="390"/>
      <c r="G5612" s="390"/>
      <c r="H5612" s="390"/>
      <c r="I5612" s="390"/>
      <c r="J5612" s="390"/>
    </row>
    <row r="5613" spans="1:10" ht="15.75" customHeight="1">
      <c r="A5613" s="396"/>
      <c r="B5613" s="397"/>
      <c r="C5613" s="362"/>
      <c r="D5613" s="362"/>
      <c r="E5613" s="362"/>
      <c r="F5613" s="390"/>
      <c r="G5613" s="390"/>
      <c r="H5613" s="390"/>
      <c r="I5613" s="390"/>
      <c r="J5613" s="390"/>
    </row>
    <row r="5614" spans="1:10" ht="15.75" customHeight="1">
      <c r="A5614" s="396"/>
      <c r="B5614" s="397"/>
      <c r="C5614" s="362"/>
      <c r="D5614" s="362"/>
      <c r="E5614" s="362"/>
      <c r="F5614" s="390"/>
      <c r="G5614" s="390"/>
      <c r="H5614" s="390"/>
      <c r="I5614" s="390"/>
      <c r="J5614" s="390"/>
    </row>
    <row r="5615" spans="1:10" ht="15.75" customHeight="1">
      <c r="A5615" s="396"/>
      <c r="B5615" s="397"/>
      <c r="C5615" s="362"/>
      <c r="D5615" s="362"/>
      <c r="E5615" s="362"/>
      <c r="F5615" s="390"/>
      <c r="G5615" s="390"/>
      <c r="H5615" s="390"/>
      <c r="I5615" s="390"/>
      <c r="J5615" s="390"/>
    </row>
    <row r="5616" spans="1:10" ht="15.75" customHeight="1">
      <c r="A5616" s="396"/>
      <c r="B5616" s="397"/>
      <c r="C5616" s="362"/>
      <c r="D5616" s="362"/>
      <c r="E5616" s="362"/>
      <c r="F5616" s="390"/>
      <c r="G5616" s="390"/>
      <c r="H5616" s="390"/>
      <c r="I5616" s="390"/>
      <c r="J5616" s="390"/>
    </row>
    <row r="5617" spans="1:10" ht="15.75" customHeight="1">
      <c r="A5617" s="396"/>
      <c r="B5617" s="397"/>
      <c r="C5617" s="362"/>
      <c r="D5617" s="362"/>
      <c r="E5617" s="362"/>
      <c r="F5617" s="390"/>
      <c r="G5617" s="390"/>
      <c r="H5617" s="390"/>
      <c r="I5617" s="390"/>
      <c r="J5617" s="390"/>
    </row>
    <row r="5618" spans="1:10" ht="15.75" customHeight="1">
      <c r="A5618" s="396"/>
      <c r="B5618" s="397"/>
      <c r="C5618" s="362"/>
      <c r="D5618" s="362"/>
      <c r="E5618" s="362"/>
      <c r="F5618" s="390"/>
      <c r="G5618" s="390"/>
      <c r="H5618" s="390"/>
      <c r="I5618" s="390"/>
      <c r="J5618" s="390"/>
    </row>
    <row r="5619" spans="1:10" ht="15.75" customHeight="1">
      <c r="A5619" s="396"/>
      <c r="B5619" s="397"/>
      <c r="C5619" s="362"/>
      <c r="D5619" s="362"/>
      <c r="E5619" s="362"/>
      <c r="F5619" s="390"/>
      <c r="G5619" s="390"/>
      <c r="H5619" s="390"/>
      <c r="I5619" s="390"/>
      <c r="J5619" s="390"/>
    </row>
    <row r="5620" spans="1:10" ht="15.75" customHeight="1">
      <c r="A5620" s="396"/>
      <c r="B5620" s="397"/>
      <c r="C5620" s="362"/>
      <c r="D5620" s="362"/>
      <c r="E5620" s="362"/>
      <c r="F5620" s="390"/>
      <c r="G5620" s="390"/>
      <c r="H5620" s="390"/>
      <c r="I5620" s="390"/>
      <c r="J5620" s="390"/>
    </row>
    <row r="5621" spans="1:10" ht="15.75" customHeight="1">
      <c r="A5621" s="396"/>
      <c r="B5621" s="397"/>
      <c r="C5621" s="362"/>
      <c r="D5621" s="362"/>
      <c r="E5621" s="362"/>
      <c r="F5621" s="390"/>
      <c r="G5621" s="390"/>
      <c r="H5621" s="390"/>
      <c r="I5621" s="390"/>
      <c r="J5621" s="390"/>
    </row>
    <row r="5622" spans="1:10" ht="15.75" customHeight="1">
      <c r="A5622" s="396"/>
      <c r="B5622" s="397"/>
      <c r="C5622" s="362"/>
      <c r="D5622" s="362"/>
      <c r="E5622" s="362"/>
      <c r="F5622" s="390"/>
      <c r="G5622" s="390"/>
      <c r="H5622" s="390"/>
      <c r="I5622" s="390"/>
      <c r="J5622" s="390"/>
    </row>
    <row r="5623" spans="1:10" ht="15.75" customHeight="1">
      <c r="A5623" s="396"/>
      <c r="B5623" s="397"/>
      <c r="C5623" s="362"/>
      <c r="D5623" s="362"/>
      <c r="E5623" s="362"/>
      <c r="F5623" s="390"/>
      <c r="G5623" s="390"/>
      <c r="H5623" s="390"/>
      <c r="I5623" s="390"/>
      <c r="J5623" s="390"/>
    </row>
    <row r="5624" spans="1:10" ht="15.75" customHeight="1">
      <c r="A5624" s="396"/>
      <c r="B5624" s="397"/>
      <c r="C5624" s="362"/>
      <c r="D5624" s="362"/>
      <c r="E5624" s="362"/>
      <c r="F5624" s="390"/>
      <c r="G5624" s="390"/>
      <c r="H5624" s="390"/>
      <c r="I5624" s="390"/>
      <c r="J5624" s="390"/>
    </row>
    <row r="5625" spans="1:10" ht="15.75" customHeight="1">
      <c r="A5625" s="396"/>
      <c r="B5625" s="397"/>
      <c r="C5625" s="362"/>
      <c r="D5625" s="362"/>
      <c r="E5625" s="362"/>
      <c r="F5625" s="390"/>
      <c r="G5625" s="390"/>
      <c r="H5625" s="390"/>
      <c r="I5625" s="390"/>
      <c r="J5625" s="390"/>
    </row>
    <row r="5626" spans="1:10" ht="15.75" customHeight="1">
      <c r="A5626" s="396"/>
      <c r="B5626" s="397"/>
      <c r="C5626" s="362"/>
      <c r="D5626" s="362"/>
      <c r="E5626" s="362"/>
      <c r="F5626" s="390"/>
      <c r="G5626" s="390"/>
      <c r="H5626" s="390"/>
      <c r="I5626" s="390"/>
      <c r="J5626" s="390"/>
    </row>
    <row r="5627" spans="1:10" ht="15.75" customHeight="1">
      <c r="A5627" s="396"/>
      <c r="B5627" s="397"/>
      <c r="C5627" s="362"/>
      <c r="D5627" s="362"/>
      <c r="E5627" s="362"/>
      <c r="F5627" s="390"/>
      <c r="G5627" s="390"/>
      <c r="H5627" s="390"/>
      <c r="I5627" s="390"/>
      <c r="J5627" s="390"/>
    </row>
    <row r="5628" spans="1:10" ht="15.75" customHeight="1">
      <c r="A5628" s="396"/>
      <c r="B5628" s="397"/>
      <c r="C5628" s="362"/>
      <c r="D5628" s="362"/>
      <c r="E5628" s="362"/>
      <c r="F5628" s="390"/>
      <c r="G5628" s="390"/>
      <c r="H5628" s="390"/>
      <c r="I5628" s="390"/>
      <c r="J5628" s="390"/>
    </row>
    <row r="5629" spans="1:10" ht="15.75" customHeight="1">
      <c r="A5629" s="396"/>
      <c r="B5629" s="397"/>
      <c r="C5629" s="362"/>
      <c r="D5629" s="362"/>
      <c r="E5629" s="362"/>
      <c r="F5629" s="390"/>
      <c r="G5629" s="390"/>
      <c r="H5629" s="390"/>
      <c r="I5629" s="390"/>
      <c r="J5629" s="390"/>
    </row>
    <row r="5630" spans="1:10" ht="15.75" customHeight="1">
      <c r="A5630" s="396"/>
      <c r="B5630" s="397"/>
      <c r="C5630" s="362"/>
      <c r="D5630" s="362"/>
      <c r="E5630" s="362"/>
      <c r="F5630" s="390"/>
      <c r="G5630" s="390"/>
      <c r="H5630" s="390"/>
      <c r="I5630" s="390"/>
      <c r="J5630" s="390"/>
    </row>
    <row r="5631" spans="1:10" ht="15.75" customHeight="1">
      <c r="A5631" s="396"/>
      <c r="B5631" s="397"/>
      <c r="C5631" s="362"/>
      <c r="D5631" s="362"/>
      <c r="E5631" s="362"/>
      <c r="F5631" s="390"/>
      <c r="G5631" s="390"/>
      <c r="H5631" s="390"/>
      <c r="I5631" s="390"/>
      <c r="J5631" s="390"/>
    </row>
    <row r="5632" spans="1:10" ht="15.75" customHeight="1">
      <c r="A5632" s="396"/>
      <c r="B5632" s="397"/>
      <c r="C5632" s="362"/>
      <c r="D5632" s="362"/>
      <c r="E5632" s="362"/>
      <c r="F5632" s="390"/>
      <c r="G5632" s="390"/>
      <c r="H5632" s="390"/>
      <c r="I5632" s="390"/>
      <c r="J5632" s="390"/>
    </row>
    <row r="5633" spans="1:10" ht="15.75" customHeight="1">
      <c r="A5633" s="396"/>
      <c r="B5633" s="397"/>
      <c r="C5633" s="362"/>
      <c r="D5633" s="362"/>
      <c r="E5633" s="362"/>
      <c r="F5633" s="390"/>
      <c r="G5633" s="390"/>
      <c r="H5633" s="390"/>
      <c r="I5633" s="390"/>
      <c r="J5633" s="390"/>
    </row>
    <row r="5634" spans="1:10" ht="15.75" customHeight="1">
      <c r="A5634" s="396"/>
      <c r="B5634" s="397"/>
      <c r="C5634" s="362"/>
      <c r="D5634" s="362"/>
      <c r="E5634" s="362"/>
      <c r="F5634" s="390"/>
      <c r="G5634" s="390"/>
      <c r="H5634" s="390"/>
      <c r="I5634" s="390"/>
      <c r="J5634" s="390"/>
    </row>
    <row r="5635" spans="1:10" ht="15.75" customHeight="1">
      <c r="A5635" s="396"/>
      <c r="B5635" s="397"/>
      <c r="C5635" s="362"/>
      <c r="D5635" s="362"/>
      <c r="E5635" s="362"/>
      <c r="F5635" s="390"/>
      <c r="G5635" s="390"/>
      <c r="H5635" s="390"/>
      <c r="I5635" s="390"/>
      <c r="J5635" s="390"/>
    </row>
    <row r="5636" spans="1:10" ht="15.75" customHeight="1">
      <c r="A5636" s="396"/>
      <c r="B5636" s="397"/>
      <c r="C5636" s="362"/>
      <c r="D5636" s="362"/>
      <c r="E5636" s="362"/>
      <c r="F5636" s="390"/>
      <c r="G5636" s="390"/>
      <c r="H5636" s="390"/>
      <c r="I5636" s="390"/>
      <c r="J5636" s="390"/>
    </row>
    <row r="5637" spans="1:10" ht="15.75" customHeight="1">
      <c r="A5637" s="396"/>
      <c r="B5637" s="397"/>
      <c r="C5637" s="362"/>
      <c r="D5637" s="362"/>
      <c r="E5637" s="362"/>
      <c r="F5637" s="390"/>
      <c r="G5637" s="390"/>
      <c r="H5637" s="390"/>
      <c r="I5637" s="390"/>
      <c r="J5637" s="390"/>
    </row>
    <row r="5638" spans="1:10" ht="15.75" customHeight="1">
      <c r="A5638" s="396"/>
      <c r="B5638" s="397"/>
      <c r="C5638" s="362"/>
      <c r="D5638" s="362"/>
      <c r="E5638" s="362"/>
      <c r="F5638" s="390"/>
      <c r="G5638" s="390"/>
      <c r="H5638" s="390"/>
      <c r="I5638" s="390"/>
      <c r="J5638" s="390"/>
    </row>
    <row r="5639" spans="1:10" ht="15.75" customHeight="1">
      <c r="A5639" s="396"/>
      <c r="B5639" s="397"/>
      <c r="C5639" s="362"/>
      <c r="D5639" s="362"/>
      <c r="E5639" s="362"/>
      <c r="F5639" s="390"/>
      <c r="G5639" s="390"/>
      <c r="H5639" s="390"/>
      <c r="I5639" s="390"/>
      <c r="J5639" s="390"/>
    </row>
    <row r="5640" spans="1:10" ht="15.75" customHeight="1">
      <c r="A5640" s="396"/>
      <c r="B5640" s="397"/>
      <c r="C5640" s="362"/>
      <c r="D5640" s="362"/>
      <c r="E5640" s="362"/>
      <c r="F5640" s="390"/>
      <c r="G5640" s="390"/>
      <c r="H5640" s="390"/>
      <c r="I5640" s="390"/>
      <c r="J5640" s="390"/>
    </row>
    <row r="5641" spans="1:10" ht="15.75" customHeight="1">
      <c r="A5641" s="396"/>
      <c r="B5641" s="397"/>
      <c r="C5641" s="362"/>
      <c r="D5641" s="362"/>
      <c r="E5641" s="362"/>
      <c r="F5641" s="390"/>
      <c r="G5641" s="390"/>
      <c r="H5641" s="390"/>
      <c r="I5641" s="390"/>
      <c r="J5641" s="390"/>
    </row>
    <row r="5642" spans="1:10" ht="15.75" customHeight="1">
      <c r="A5642" s="396"/>
      <c r="B5642" s="397"/>
      <c r="C5642" s="362"/>
      <c r="D5642" s="362"/>
      <c r="E5642" s="362"/>
      <c r="F5642" s="390"/>
      <c r="G5642" s="390"/>
      <c r="H5642" s="390"/>
      <c r="I5642" s="390"/>
      <c r="J5642" s="390"/>
    </row>
    <row r="5643" spans="1:10" ht="15.75" customHeight="1">
      <c r="A5643" s="396"/>
      <c r="B5643" s="397"/>
      <c r="C5643" s="362"/>
      <c r="D5643" s="362"/>
      <c r="E5643" s="362"/>
      <c r="F5643" s="390"/>
      <c r="G5643" s="390"/>
      <c r="H5643" s="390"/>
      <c r="I5643" s="390"/>
      <c r="J5643" s="390"/>
    </row>
    <row r="5644" spans="1:10" ht="15.75" customHeight="1">
      <c r="A5644" s="396"/>
      <c r="B5644" s="397"/>
      <c r="C5644" s="362"/>
      <c r="D5644" s="362"/>
      <c r="E5644" s="362"/>
      <c r="F5644" s="390"/>
      <c r="G5644" s="390"/>
      <c r="H5644" s="390"/>
      <c r="I5644" s="390"/>
      <c r="J5644" s="390"/>
    </row>
    <row r="5645" spans="1:10" ht="15.75" customHeight="1">
      <c r="A5645" s="396"/>
      <c r="B5645" s="397"/>
      <c r="C5645" s="362"/>
      <c r="D5645" s="362"/>
      <c r="E5645" s="362"/>
      <c r="F5645" s="390"/>
      <c r="G5645" s="390"/>
      <c r="H5645" s="390"/>
      <c r="I5645" s="390"/>
      <c r="J5645" s="390"/>
    </row>
    <row r="5646" spans="1:10" ht="15.75" customHeight="1">
      <c r="A5646" s="396"/>
      <c r="B5646" s="397"/>
      <c r="C5646" s="362"/>
      <c r="D5646" s="362"/>
      <c r="E5646" s="362"/>
      <c r="F5646" s="390"/>
      <c r="G5646" s="390"/>
      <c r="H5646" s="390"/>
      <c r="I5646" s="390"/>
      <c r="J5646" s="390"/>
    </row>
    <row r="5647" spans="1:10" ht="15.75" customHeight="1">
      <c r="A5647" s="396"/>
      <c r="B5647" s="397"/>
      <c r="C5647" s="362"/>
      <c r="D5647" s="362"/>
      <c r="E5647" s="362"/>
      <c r="F5647" s="390"/>
      <c r="G5647" s="390"/>
      <c r="H5647" s="390"/>
      <c r="I5647" s="390"/>
      <c r="J5647" s="390"/>
    </row>
    <row r="5648" spans="1:10" ht="15.75" customHeight="1">
      <c r="A5648" s="396"/>
      <c r="B5648" s="397"/>
      <c r="C5648" s="362"/>
      <c r="D5648" s="362"/>
      <c r="E5648" s="362"/>
      <c r="F5648" s="390"/>
      <c r="G5648" s="390"/>
      <c r="H5648" s="390"/>
      <c r="I5648" s="390"/>
      <c r="J5648" s="390"/>
    </row>
    <row r="5649" spans="1:10" ht="15.75" customHeight="1">
      <c r="A5649" s="396"/>
      <c r="B5649" s="397"/>
      <c r="C5649" s="362"/>
      <c r="D5649" s="362"/>
      <c r="E5649" s="362"/>
      <c r="F5649" s="390"/>
      <c r="G5649" s="390"/>
      <c r="H5649" s="390"/>
      <c r="I5649" s="390"/>
      <c r="J5649" s="390"/>
    </row>
    <row r="5650" spans="1:10" ht="15.75" customHeight="1">
      <c r="A5650" s="396"/>
      <c r="B5650" s="397"/>
      <c r="C5650" s="362"/>
      <c r="D5650" s="362"/>
      <c r="E5650" s="362"/>
      <c r="F5650" s="390"/>
      <c r="G5650" s="390"/>
      <c r="H5650" s="390"/>
      <c r="I5650" s="390"/>
      <c r="J5650" s="390"/>
    </row>
    <row r="5651" spans="1:10" ht="15.75" customHeight="1">
      <c r="A5651" s="396"/>
      <c r="B5651" s="397"/>
      <c r="C5651" s="362"/>
      <c r="D5651" s="362"/>
      <c r="E5651" s="362"/>
      <c r="F5651" s="390"/>
      <c r="G5651" s="390"/>
      <c r="H5651" s="390"/>
      <c r="I5651" s="390"/>
      <c r="J5651" s="390"/>
    </row>
    <row r="5652" spans="1:10" ht="15.75" customHeight="1">
      <c r="A5652" s="396"/>
      <c r="B5652" s="397"/>
      <c r="C5652" s="362"/>
      <c r="D5652" s="362"/>
      <c r="E5652" s="362"/>
      <c r="F5652" s="390"/>
      <c r="G5652" s="390"/>
      <c r="H5652" s="390"/>
      <c r="I5652" s="390"/>
      <c r="J5652" s="390"/>
    </row>
    <row r="5653" spans="1:10" ht="15.75" customHeight="1">
      <c r="A5653" s="396"/>
      <c r="B5653" s="397"/>
      <c r="C5653" s="362"/>
      <c r="D5653" s="362"/>
      <c r="E5653" s="362"/>
      <c r="F5653" s="390"/>
      <c r="G5653" s="390"/>
      <c r="H5653" s="390"/>
      <c r="I5653" s="390"/>
      <c r="J5653" s="390"/>
    </row>
    <row r="5654" spans="1:10" ht="15.75" customHeight="1">
      <c r="A5654" s="396"/>
      <c r="B5654" s="397"/>
      <c r="C5654" s="362"/>
      <c r="D5654" s="362"/>
      <c r="E5654" s="362"/>
      <c r="F5654" s="390"/>
      <c r="G5654" s="390"/>
      <c r="H5654" s="390"/>
      <c r="I5654" s="390"/>
      <c r="J5654" s="390"/>
    </row>
    <row r="5655" spans="1:10" ht="15.75" customHeight="1">
      <c r="A5655" s="396"/>
      <c r="B5655" s="397"/>
      <c r="C5655" s="362"/>
      <c r="D5655" s="362"/>
      <c r="E5655" s="362"/>
      <c r="F5655" s="390"/>
      <c r="G5655" s="390"/>
      <c r="H5655" s="390"/>
      <c r="I5655" s="390"/>
      <c r="J5655" s="390"/>
    </row>
    <row r="5656" spans="1:10" ht="15.75" customHeight="1">
      <c r="A5656" s="396"/>
      <c r="B5656" s="397"/>
      <c r="C5656" s="362"/>
      <c r="D5656" s="362"/>
      <c r="E5656" s="362"/>
      <c r="F5656" s="390"/>
      <c r="G5656" s="390"/>
      <c r="H5656" s="390"/>
      <c r="I5656" s="390"/>
      <c r="J5656" s="390"/>
    </row>
    <row r="5657" spans="1:10" ht="15.75" customHeight="1">
      <c r="A5657" s="396"/>
      <c r="B5657" s="397"/>
      <c r="C5657" s="362"/>
      <c r="D5657" s="362"/>
      <c r="E5657" s="362"/>
      <c r="F5657" s="390"/>
      <c r="G5657" s="390"/>
      <c r="H5657" s="390"/>
      <c r="I5657" s="390"/>
      <c r="J5657" s="390"/>
    </row>
    <row r="5658" spans="1:10" ht="15.75" customHeight="1">
      <c r="A5658" s="396"/>
      <c r="B5658" s="397"/>
      <c r="C5658" s="362"/>
      <c r="D5658" s="362"/>
      <c r="E5658" s="362"/>
      <c r="F5658" s="390"/>
      <c r="G5658" s="390"/>
      <c r="H5658" s="390"/>
      <c r="I5658" s="390"/>
      <c r="J5658" s="390"/>
    </row>
    <row r="5659" spans="1:10" ht="15.75" customHeight="1">
      <c r="A5659" s="396"/>
      <c r="B5659" s="397"/>
      <c r="C5659" s="362"/>
      <c r="D5659" s="362"/>
      <c r="E5659" s="362"/>
      <c r="F5659" s="390"/>
      <c r="G5659" s="390"/>
      <c r="H5659" s="390"/>
      <c r="I5659" s="390"/>
      <c r="J5659" s="390"/>
    </row>
    <row r="5660" spans="1:10" ht="15.75" customHeight="1">
      <c r="A5660" s="396"/>
      <c r="B5660" s="397"/>
      <c r="C5660" s="362"/>
      <c r="D5660" s="362"/>
      <c r="E5660" s="362"/>
      <c r="F5660" s="390"/>
      <c r="G5660" s="390"/>
      <c r="H5660" s="390"/>
      <c r="I5660" s="390"/>
      <c r="J5660" s="390"/>
    </row>
    <row r="5661" spans="1:10" ht="15.75" customHeight="1">
      <c r="A5661" s="396"/>
      <c r="B5661" s="397"/>
      <c r="C5661" s="362"/>
      <c r="D5661" s="362"/>
      <c r="E5661" s="362"/>
      <c r="F5661" s="390"/>
      <c r="G5661" s="390"/>
      <c r="H5661" s="390"/>
      <c r="I5661" s="390"/>
      <c r="J5661" s="390"/>
    </row>
    <row r="5662" spans="1:10" ht="15.75" customHeight="1">
      <c r="A5662" s="396"/>
      <c r="B5662" s="397"/>
      <c r="C5662" s="362"/>
      <c r="D5662" s="362"/>
      <c r="E5662" s="362"/>
      <c r="F5662" s="390"/>
      <c r="G5662" s="390"/>
      <c r="H5662" s="390"/>
      <c r="I5662" s="390"/>
      <c r="J5662" s="390"/>
    </row>
    <row r="5663" spans="1:10" ht="15.75" customHeight="1">
      <c r="A5663" s="396"/>
      <c r="B5663" s="397"/>
      <c r="C5663" s="362"/>
      <c r="D5663" s="362"/>
      <c r="E5663" s="362"/>
      <c r="F5663" s="390"/>
      <c r="G5663" s="390"/>
      <c r="H5663" s="390"/>
      <c r="I5663" s="390"/>
      <c r="J5663" s="390"/>
    </row>
    <row r="5664" spans="1:10" ht="15.75" customHeight="1">
      <c r="A5664" s="396"/>
      <c r="B5664" s="397"/>
      <c r="C5664" s="362"/>
      <c r="D5664" s="362"/>
      <c r="E5664" s="362"/>
      <c r="F5664" s="390"/>
      <c r="G5664" s="390"/>
      <c r="H5664" s="390"/>
      <c r="I5664" s="390"/>
      <c r="J5664" s="390"/>
    </row>
    <row r="5665" spans="1:10" ht="15.75" customHeight="1">
      <c r="A5665" s="396"/>
      <c r="B5665" s="397"/>
      <c r="C5665" s="362"/>
      <c r="D5665" s="362"/>
      <c r="E5665" s="362"/>
      <c r="F5665" s="390"/>
      <c r="G5665" s="390"/>
      <c r="H5665" s="390"/>
      <c r="I5665" s="390"/>
      <c r="J5665" s="390"/>
    </row>
    <row r="5666" spans="1:10" ht="15.75" customHeight="1">
      <c r="A5666" s="396"/>
      <c r="B5666" s="397"/>
      <c r="C5666" s="362"/>
      <c r="D5666" s="362"/>
      <c r="E5666" s="362"/>
      <c r="F5666" s="390"/>
      <c r="G5666" s="390"/>
      <c r="H5666" s="390"/>
      <c r="I5666" s="390"/>
      <c r="J5666" s="390"/>
    </row>
    <row r="5667" spans="1:10" ht="15.75" customHeight="1">
      <c r="A5667" s="396"/>
      <c r="B5667" s="397"/>
      <c r="C5667" s="362"/>
      <c r="D5667" s="362"/>
      <c r="E5667" s="362"/>
      <c r="F5667" s="390"/>
      <c r="G5667" s="390"/>
      <c r="H5667" s="390"/>
      <c r="I5667" s="390"/>
      <c r="J5667" s="390"/>
    </row>
    <row r="5668" spans="1:10" ht="15.75" customHeight="1">
      <c r="A5668" s="396"/>
      <c r="B5668" s="397"/>
      <c r="C5668" s="362"/>
      <c r="D5668" s="362"/>
      <c r="E5668" s="362"/>
      <c r="F5668" s="390"/>
      <c r="G5668" s="390"/>
      <c r="H5668" s="390"/>
      <c r="I5668" s="390"/>
      <c r="J5668" s="390"/>
    </row>
    <row r="5669" spans="1:10" ht="15.75" customHeight="1">
      <c r="A5669" s="396"/>
      <c r="B5669" s="397"/>
      <c r="C5669" s="362"/>
      <c r="D5669" s="362"/>
      <c r="E5669" s="362"/>
      <c r="F5669" s="390"/>
      <c r="G5669" s="390"/>
      <c r="H5669" s="390"/>
      <c r="I5669" s="390"/>
      <c r="J5669" s="390"/>
    </row>
    <row r="5670" spans="1:10" ht="15.75" customHeight="1">
      <c r="A5670" s="396"/>
      <c r="B5670" s="397"/>
      <c r="C5670" s="362"/>
      <c r="D5670" s="362"/>
      <c r="E5670" s="362"/>
      <c r="F5670" s="390"/>
      <c r="G5670" s="390"/>
      <c r="H5670" s="390"/>
      <c r="I5670" s="390"/>
      <c r="J5670" s="390"/>
    </row>
    <row r="5671" spans="1:10" ht="15.75" customHeight="1">
      <c r="A5671" s="396"/>
      <c r="B5671" s="397"/>
      <c r="C5671" s="362"/>
      <c r="D5671" s="362"/>
      <c r="E5671" s="362"/>
      <c r="F5671" s="390"/>
      <c r="G5671" s="390"/>
      <c r="H5671" s="390"/>
      <c r="I5671" s="390"/>
      <c r="J5671" s="390"/>
    </row>
    <row r="5672" spans="1:10" ht="15.75" customHeight="1">
      <c r="A5672" s="396"/>
      <c r="B5672" s="397"/>
      <c r="C5672" s="362"/>
      <c r="D5672" s="362"/>
      <c r="E5672" s="362"/>
      <c r="F5672" s="390"/>
      <c r="G5672" s="390"/>
      <c r="H5672" s="390"/>
      <c r="I5672" s="390"/>
      <c r="J5672" s="390"/>
    </row>
    <row r="5673" spans="1:10" ht="15.75" customHeight="1">
      <c r="A5673" s="396"/>
      <c r="B5673" s="397"/>
      <c r="C5673" s="362"/>
      <c r="D5673" s="362"/>
      <c r="E5673" s="362"/>
      <c r="F5673" s="390"/>
      <c r="G5673" s="390"/>
      <c r="H5673" s="390"/>
      <c r="I5673" s="390"/>
      <c r="J5673" s="390"/>
    </row>
    <row r="5674" spans="1:10" ht="15.75" customHeight="1">
      <c r="A5674" s="396"/>
      <c r="B5674" s="397"/>
      <c r="C5674" s="362"/>
      <c r="D5674" s="362"/>
      <c r="E5674" s="362"/>
      <c r="F5674" s="390"/>
      <c r="G5674" s="390"/>
      <c r="H5674" s="390"/>
      <c r="I5674" s="390"/>
      <c r="J5674" s="390"/>
    </row>
    <row r="5675" spans="1:10" ht="15.75" customHeight="1">
      <c r="A5675" s="396"/>
      <c r="B5675" s="397"/>
      <c r="C5675" s="362"/>
      <c r="D5675" s="362"/>
      <c r="E5675" s="362"/>
      <c r="F5675" s="390"/>
      <c r="G5675" s="390"/>
      <c r="H5675" s="390"/>
      <c r="I5675" s="390"/>
      <c r="J5675" s="390"/>
    </row>
    <row r="5676" spans="1:10" ht="15.75" customHeight="1">
      <c r="A5676" s="396"/>
      <c r="B5676" s="397"/>
      <c r="C5676" s="362"/>
      <c r="D5676" s="362"/>
      <c r="E5676" s="362"/>
      <c r="F5676" s="390"/>
      <c r="G5676" s="390"/>
      <c r="H5676" s="390"/>
      <c r="I5676" s="390"/>
      <c r="J5676" s="390"/>
    </row>
    <row r="5677" spans="1:10" ht="15.75" customHeight="1">
      <c r="A5677" s="396"/>
      <c r="B5677" s="397"/>
      <c r="C5677" s="362"/>
      <c r="D5677" s="362"/>
      <c r="E5677" s="362"/>
      <c r="F5677" s="390"/>
      <c r="G5677" s="390"/>
      <c r="H5677" s="390"/>
      <c r="I5677" s="390"/>
      <c r="J5677" s="390"/>
    </row>
    <row r="5678" spans="1:10" ht="15.75" customHeight="1">
      <c r="A5678" s="396"/>
      <c r="B5678" s="397"/>
      <c r="C5678" s="362"/>
      <c r="D5678" s="362"/>
      <c r="E5678" s="362"/>
      <c r="F5678" s="390"/>
      <c r="G5678" s="390"/>
      <c r="H5678" s="390"/>
      <c r="I5678" s="390"/>
      <c r="J5678" s="390"/>
    </row>
    <row r="5679" spans="1:10" ht="15.75" customHeight="1">
      <c r="A5679" s="396"/>
      <c r="B5679" s="397"/>
      <c r="C5679" s="362"/>
      <c r="D5679" s="362"/>
      <c r="E5679" s="362"/>
      <c r="F5679" s="390"/>
      <c r="G5679" s="390"/>
      <c r="H5679" s="390"/>
      <c r="I5679" s="390"/>
      <c r="J5679" s="390"/>
    </row>
    <row r="5680" spans="1:10" ht="15.75" customHeight="1">
      <c r="A5680" s="396"/>
      <c r="B5680" s="397"/>
      <c r="C5680" s="362"/>
      <c r="D5680" s="362"/>
      <c r="E5680" s="362"/>
      <c r="F5680" s="390"/>
      <c r="G5680" s="390"/>
      <c r="H5680" s="390"/>
      <c r="I5680" s="390"/>
      <c r="J5680" s="390"/>
    </row>
    <row r="5681" spans="1:10" ht="15.75" customHeight="1">
      <c r="A5681" s="396"/>
      <c r="B5681" s="397"/>
      <c r="C5681" s="362"/>
      <c r="D5681" s="362"/>
      <c r="E5681" s="362"/>
      <c r="F5681" s="390"/>
      <c r="G5681" s="390"/>
      <c r="H5681" s="390"/>
      <c r="I5681" s="390"/>
      <c r="J5681" s="390"/>
    </row>
    <row r="5682" spans="1:10" ht="15.75" customHeight="1">
      <c r="A5682" s="396"/>
      <c r="B5682" s="397"/>
      <c r="C5682" s="362"/>
      <c r="D5682" s="362"/>
      <c r="E5682" s="362"/>
      <c r="F5682" s="390"/>
      <c r="G5682" s="390"/>
      <c r="H5682" s="390"/>
      <c r="I5682" s="390"/>
      <c r="J5682" s="390"/>
    </row>
    <row r="5683" spans="1:10" ht="15.75" customHeight="1">
      <c r="A5683" s="396"/>
      <c r="B5683" s="397"/>
      <c r="C5683" s="362"/>
      <c r="D5683" s="362"/>
      <c r="E5683" s="362"/>
      <c r="F5683" s="390"/>
      <c r="G5683" s="390"/>
      <c r="H5683" s="390"/>
      <c r="I5683" s="390"/>
      <c r="J5683" s="390"/>
    </row>
    <row r="5684" spans="1:10" ht="15.75" customHeight="1">
      <c r="A5684" s="396"/>
      <c r="B5684" s="397"/>
      <c r="C5684" s="362"/>
      <c r="D5684" s="362"/>
      <c r="E5684" s="362"/>
      <c r="F5684" s="390"/>
      <c r="G5684" s="390"/>
      <c r="H5684" s="390"/>
      <c r="I5684" s="390"/>
      <c r="J5684" s="390"/>
    </row>
    <row r="5685" spans="1:10" ht="15.75" customHeight="1">
      <c r="A5685" s="396"/>
      <c r="B5685" s="397"/>
      <c r="C5685" s="362"/>
      <c r="D5685" s="362"/>
      <c r="E5685" s="362"/>
      <c r="F5685" s="390"/>
      <c r="G5685" s="390"/>
      <c r="H5685" s="390"/>
      <c r="I5685" s="390"/>
      <c r="J5685" s="390"/>
    </row>
    <row r="5686" spans="1:10" ht="15.75" customHeight="1">
      <c r="A5686" s="396"/>
      <c r="B5686" s="397"/>
      <c r="C5686" s="362"/>
      <c r="D5686" s="362"/>
      <c r="E5686" s="362"/>
      <c r="F5686" s="390"/>
      <c r="G5686" s="390"/>
      <c r="H5686" s="390"/>
      <c r="I5686" s="390"/>
      <c r="J5686" s="390"/>
    </row>
    <row r="5687" spans="1:10" ht="15.75" customHeight="1">
      <c r="A5687" s="396"/>
      <c r="B5687" s="397"/>
      <c r="C5687" s="362"/>
      <c r="D5687" s="362"/>
      <c r="E5687" s="362"/>
      <c r="F5687" s="390"/>
      <c r="G5687" s="390"/>
      <c r="H5687" s="390"/>
      <c r="I5687" s="390"/>
      <c r="J5687" s="390"/>
    </row>
    <row r="5688" spans="1:10" ht="15.75" customHeight="1">
      <c r="A5688" s="396"/>
      <c r="B5688" s="397"/>
      <c r="C5688" s="362"/>
      <c r="D5688" s="362"/>
      <c r="E5688" s="362"/>
      <c r="F5688" s="390"/>
      <c r="G5688" s="390"/>
      <c r="H5688" s="390"/>
      <c r="I5688" s="390"/>
      <c r="J5688" s="390"/>
    </row>
    <row r="5689" spans="1:10" ht="15.75" customHeight="1">
      <c r="A5689" s="396"/>
      <c r="B5689" s="397"/>
      <c r="C5689" s="362"/>
      <c r="D5689" s="362"/>
      <c r="E5689" s="362"/>
      <c r="F5689" s="390"/>
      <c r="G5689" s="390"/>
      <c r="H5689" s="390"/>
      <c r="I5689" s="390"/>
      <c r="J5689" s="390"/>
    </row>
    <row r="5690" spans="1:10" ht="15.75" customHeight="1">
      <c r="A5690" s="396"/>
      <c r="B5690" s="397"/>
      <c r="C5690" s="362"/>
      <c r="D5690" s="362"/>
      <c r="E5690" s="362"/>
      <c r="F5690" s="390"/>
      <c r="G5690" s="390"/>
      <c r="H5690" s="390"/>
      <c r="I5690" s="390"/>
      <c r="J5690" s="390"/>
    </row>
    <row r="5691" spans="1:10" ht="15.75" customHeight="1">
      <c r="A5691" s="396"/>
      <c r="B5691" s="397"/>
      <c r="C5691" s="362"/>
      <c r="D5691" s="362"/>
      <c r="E5691" s="362"/>
      <c r="F5691" s="390"/>
      <c r="G5691" s="390"/>
      <c r="H5691" s="390"/>
      <c r="I5691" s="390"/>
      <c r="J5691" s="390"/>
    </row>
    <row r="5692" spans="1:10" ht="15.75" customHeight="1">
      <c r="A5692" s="396"/>
      <c r="B5692" s="397"/>
      <c r="C5692" s="362"/>
      <c r="D5692" s="362"/>
      <c r="E5692" s="362"/>
      <c r="F5692" s="390"/>
      <c r="G5692" s="390"/>
      <c r="H5692" s="390"/>
      <c r="I5692" s="390"/>
      <c r="J5692" s="390"/>
    </row>
    <row r="5693" spans="1:10" ht="15.75" customHeight="1">
      <c r="A5693" s="396"/>
      <c r="B5693" s="397"/>
      <c r="C5693" s="362"/>
      <c r="D5693" s="362"/>
      <c r="E5693" s="362"/>
      <c r="F5693" s="390"/>
      <c r="G5693" s="390"/>
      <c r="H5693" s="390"/>
      <c r="I5693" s="390"/>
      <c r="J5693" s="390"/>
    </row>
    <row r="5694" spans="1:10" ht="15.75" customHeight="1">
      <c r="A5694" s="396"/>
      <c r="B5694" s="397"/>
      <c r="C5694" s="362"/>
      <c r="D5694" s="362"/>
      <c r="E5694" s="362"/>
      <c r="F5694" s="390"/>
      <c r="G5694" s="390"/>
      <c r="H5694" s="390"/>
      <c r="I5694" s="390"/>
      <c r="J5694" s="390"/>
    </row>
    <row r="5695" spans="1:10" ht="15.75" customHeight="1">
      <c r="A5695" s="396"/>
      <c r="B5695" s="397"/>
      <c r="C5695" s="362"/>
      <c r="D5695" s="362"/>
      <c r="E5695" s="362"/>
      <c r="F5695" s="390"/>
      <c r="G5695" s="390"/>
      <c r="H5695" s="390"/>
      <c r="I5695" s="390"/>
      <c r="J5695" s="390"/>
    </row>
    <row r="5696" spans="1:10" ht="15.75" customHeight="1">
      <c r="A5696" s="396"/>
      <c r="B5696" s="397"/>
      <c r="C5696" s="362"/>
      <c r="D5696" s="362"/>
      <c r="E5696" s="362"/>
      <c r="F5696" s="390"/>
      <c r="G5696" s="390"/>
      <c r="H5696" s="390"/>
      <c r="I5696" s="390"/>
      <c r="J5696" s="390"/>
    </row>
    <row r="5697" spans="1:10" ht="15.75" customHeight="1">
      <c r="A5697" s="396"/>
      <c r="B5697" s="397"/>
      <c r="C5697" s="362"/>
      <c r="D5697" s="362"/>
      <c r="E5697" s="362"/>
      <c r="F5697" s="390"/>
      <c r="G5697" s="390"/>
      <c r="H5697" s="390"/>
      <c r="I5697" s="390"/>
      <c r="J5697" s="390"/>
    </row>
    <row r="5698" spans="1:10" ht="15.75" customHeight="1">
      <c r="A5698" s="396"/>
      <c r="B5698" s="397"/>
      <c r="C5698" s="362"/>
      <c r="D5698" s="362"/>
      <c r="E5698" s="362"/>
      <c r="F5698" s="390"/>
      <c r="G5698" s="390"/>
      <c r="H5698" s="390"/>
      <c r="I5698" s="390"/>
      <c r="J5698" s="390"/>
    </row>
    <row r="5699" spans="1:10" ht="15.75" customHeight="1">
      <c r="A5699" s="396"/>
      <c r="B5699" s="397"/>
      <c r="C5699" s="362"/>
      <c r="D5699" s="362"/>
      <c r="E5699" s="362"/>
      <c r="F5699" s="390"/>
      <c r="G5699" s="390"/>
      <c r="H5699" s="390"/>
      <c r="I5699" s="390"/>
      <c r="J5699" s="390"/>
    </row>
    <row r="5700" spans="1:10" ht="15.75" customHeight="1">
      <c r="A5700" s="396"/>
      <c r="B5700" s="397"/>
      <c r="C5700" s="362"/>
      <c r="D5700" s="362"/>
      <c r="E5700" s="362"/>
      <c r="F5700" s="390"/>
      <c r="G5700" s="390"/>
      <c r="H5700" s="390"/>
      <c r="I5700" s="390"/>
      <c r="J5700" s="390"/>
    </row>
    <row r="5701" spans="1:10" ht="15.75" customHeight="1">
      <c r="A5701" s="396"/>
      <c r="B5701" s="397"/>
      <c r="C5701" s="362"/>
      <c r="D5701" s="362"/>
      <c r="E5701" s="362"/>
      <c r="F5701" s="390"/>
      <c r="G5701" s="390"/>
      <c r="H5701" s="390"/>
      <c r="I5701" s="390"/>
      <c r="J5701" s="390"/>
    </row>
    <row r="5702" spans="1:10" ht="15.75" customHeight="1">
      <c r="A5702" s="396"/>
      <c r="B5702" s="397"/>
      <c r="C5702" s="362"/>
      <c r="D5702" s="362"/>
      <c r="E5702" s="362"/>
      <c r="F5702" s="390"/>
      <c r="G5702" s="390"/>
      <c r="H5702" s="390"/>
      <c r="I5702" s="390"/>
      <c r="J5702" s="390"/>
    </row>
    <row r="5703" spans="1:10" ht="15.75" customHeight="1">
      <c r="A5703" s="396"/>
      <c r="B5703" s="397"/>
      <c r="C5703" s="362"/>
      <c r="D5703" s="362"/>
      <c r="E5703" s="362"/>
      <c r="F5703" s="390"/>
      <c r="G5703" s="390"/>
      <c r="H5703" s="390"/>
      <c r="I5703" s="390"/>
      <c r="J5703" s="390"/>
    </row>
    <row r="5704" spans="1:10" ht="15.75" customHeight="1">
      <c r="A5704" s="396"/>
      <c r="B5704" s="397"/>
      <c r="C5704" s="362"/>
      <c r="D5704" s="362"/>
      <c r="E5704" s="362"/>
      <c r="F5704" s="390"/>
      <c r="G5704" s="390"/>
      <c r="H5704" s="390"/>
      <c r="I5704" s="390"/>
      <c r="J5704" s="390"/>
    </row>
    <row r="5705" spans="1:10" ht="15.75" customHeight="1">
      <c r="A5705" s="396"/>
      <c r="B5705" s="397"/>
      <c r="C5705" s="362"/>
      <c r="D5705" s="362"/>
      <c r="E5705" s="362"/>
      <c r="F5705" s="390"/>
      <c r="G5705" s="390"/>
      <c r="H5705" s="390"/>
      <c r="I5705" s="390"/>
      <c r="J5705" s="390"/>
    </row>
    <row r="5706" spans="1:10" ht="15.75" customHeight="1">
      <c r="A5706" s="396"/>
      <c r="B5706" s="397"/>
      <c r="C5706" s="362"/>
      <c r="D5706" s="362"/>
      <c r="E5706" s="362"/>
      <c r="F5706" s="390"/>
      <c r="G5706" s="390"/>
      <c r="H5706" s="390"/>
      <c r="I5706" s="390"/>
      <c r="J5706" s="390"/>
    </row>
    <row r="5707" spans="1:10" ht="15.75" customHeight="1">
      <c r="A5707" s="396"/>
      <c r="B5707" s="397"/>
      <c r="C5707" s="362"/>
      <c r="D5707" s="362"/>
      <c r="E5707" s="362"/>
      <c r="F5707" s="390"/>
      <c r="G5707" s="390"/>
      <c r="H5707" s="390"/>
      <c r="I5707" s="390"/>
      <c r="J5707" s="390"/>
    </row>
    <row r="5708" spans="1:10" ht="15.75" customHeight="1">
      <c r="A5708" s="396"/>
      <c r="B5708" s="397"/>
      <c r="C5708" s="362"/>
      <c r="D5708" s="362"/>
      <c r="E5708" s="362"/>
      <c r="F5708" s="390"/>
      <c r="G5708" s="390"/>
      <c r="H5708" s="390"/>
      <c r="I5708" s="390"/>
      <c r="J5708" s="390"/>
    </row>
    <row r="5709" spans="1:10" ht="15.75" customHeight="1">
      <c r="A5709" s="396"/>
      <c r="B5709" s="397"/>
      <c r="C5709" s="362"/>
      <c r="D5709" s="362"/>
      <c r="E5709" s="362"/>
      <c r="F5709" s="390"/>
      <c r="G5709" s="390"/>
      <c r="H5709" s="390"/>
      <c r="I5709" s="390"/>
      <c r="J5709" s="390"/>
    </row>
    <row r="5710" spans="1:10" ht="15.75" customHeight="1">
      <c r="A5710" s="396"/>
      <c r="B5710" s="397"/>
      <c r="C5710" s="362"/>
      <c r="D5710" s="362"/>
      <c r="E5710" s="362"/>
      <c r="F5710" s="390"/>
      <c r="G5710" s="390"/>
      <c r="H5710" s="390"/>
      <c r="I5710" s="390"/>
      <c r="J5710" s="390"/>
    </row>
    <row r="5711" spans="1:10" ht="15.75" customHeight="1">
      <c r="A5711" s="396"/>
      <c r="B5711" s="397"/>
      <c r="C5711" s="362"/>
      <c r="D5711" s="362"/>
      <c r="E5711" s="362"/>
      <c r="F5711" s="390"/>
      <c r="G5711" s="390"/>
      <c r="H5711" s="390"/>
      <c r="I5711" s="390"/>
      <c r="J5711" s="390"/>
    </row>
    <row r="5712" spans="1:10" ht="15.75" customHeight="1">
      <c r="A5712" s="396"/>
      <c r="B5712" s="397"/>
      <c r="C5712" s="362"/>
      <c r="D5712" s="362"/>
      <c r="E5712" s="362"/>
      <c r="F5712" s="390"/>
      <c r="G5712" s="390"/>
      <c r="H5712" s="390"/>
      <c r="I5712" s="390"/>
      <c r="J5712" s="390"/>
    </row>
    <row r="5713" spans="1:10" ht="15.75" customHeight="1">
      <c r="A5713" s="396"/>
      <c r="B5713" s="397"/>
      <c r="C5713" s="362"/>
      <c r="D5713" s="362"/>
      <c r="E5713" s="362"/>
      <c r="F5713" s="390"/>
      <c r="G5713" s="390"/>
      <c r="H5713" s="390"/>
      <c r="I5713" s="390"/>
      <c r="J5713" s="390"/>
    </row>
    <row r="5714" spans="1:10" ht="15.75" customHeight="1">
      <c r="A5714" s="396"/>
      <c r="B5714" s="397"/>
      <c r="C5714" s="362"/>
      <c r="D5714" s="362"/>
      <c r="E5714" s="362"/>
      <c r="F5714" s="390"/>
      <c r="G5714" s="390"/>
      <c r="H5714" s="390"/>
      <c r="I5714" s="390"/>
      <c r="J5714" s="390"/>
    </row>
    <row r="5715" spans="1:10" ht="15.75" customHeight="1">
      <c r="A5715" s="396"/>
      <c r="B5715" s="397"/>
      <c r="C5715" s="362"/>
      <c r="D5715" s="362"/>
      <c r="E5715" s="362"/>
      <c r="F5715" s="390"/>
      <c r="G5715" s="390"/>
      <c r="H5715" s="390"/>
      <c r="I5715" s="390"/>
      <c r="J5715" s="390"/>
    </row>
    <row r="5716" spans="1:10" ht="15.75" customHeight="1">
      <c r="A5716" s="396"/>
      <c r="B5716" s="397"/>
      <c r="C5716" s="362"/>
      <c r="D5716" s="362"/>
      <c r="E5716" s="362"/>
      <c r="F5716" s="390"/>
      <c r="G5716" s="390"/>
      <c r="H5716" s="390"/>
      <c r="I5716" s="390"/>
      <c r="J5716" s="390"/>
    </row>
    <row r="5717" spans="1:10" ht="15.75" customHeight="1">
      <c r="A5717" s="396"/>
      <c r="B5717" s="397"/>
      <c r="C5717" s="362"/>
      <c r="D5717" s="362"/>
      <c r="E5717" s="362"/>
      <c r="F5717" s="390"/>
      <c r="G5717" s="390"/>
      <c r="H5717" s="390"/>
      <c r="I5717" s="390"/>
      <c r="J5717" s="390"/>
    </row>
    <row r="5718" spans="1:10" ht="15.75" customHeight="1">
      <c r="A5718" s="396"/>
      <c r="B5718" s="397"/>
      <c r="C5718" s="362"/>
      <c r="D5718" s="362"/>
      <c r="E5718" s="362"/>
      <c r="F5718" s="390"/>
      <c r="G5718" s="390"/>
      <c r="H5718" s="390"/>
      <c r="I5718" s="390"/>
      <c r="J5718" s="390"/>
    </row>
    <row r="5719" spans="1:10" ht="15.75" customHeight="1">
      <c r="A5719" s="396"/>
      <c r="B5719" s="397"/>
      <c r="C5719" s="362"/>
      <c r="D5719" s="362"/>
      <c r="E5719" s="362"/>
      <c r="F5719" s="390"/>
      <c r="G5719" s="390"/>
      <c r="H5719" s="390"/>
      <c r="I5719" s="390"/>
      <c r="J5719" s="390"/>
    </row>
    <row r="5720" spans="1:10" ht="15.75" customHeight="1">
      <c r="A5720" s="396"/>
      <c r="B5720" s="397"/>
      <c r="C5720" s="362"/>
      <c r="D5720" s="362"/>
      <c r="E5720" s="362"/>
      <c r="F5720" s="390"/>
      <c r="G5720" s="390"/>
      <c r="H5720" s="390"/>
      <c r="I5720" s="390"/>
      <c r="J5720" s="390"/>
    </row>
    <row r="5721" spans="1:10" ht="15.75" customHeight="1">
      <c r="A5721" s="396"/>
      <c r="B5721" s="397"/>
      <c r="C5721" s="362"/>
      <c r="D5721" s="362"/>
      <c r="E5721" s="362"/>
      <c r="F5721" s="390"/>
      <c r="G5721" s="390"/>
      <c r="H5721" s="390"/>
      <c r="I5721" s="390"/>
      <c r="J5721" s="390"/>
    </row>
    <row r="5722" spans="1:10" ht="15.75" customHeight="1">
      <c r="A5722" s="396"/>
      <c r="B5722" s="397"/>
      <c r="C5722" s="362"/>
      <c r="D5722" s="362"/>
      <c r="E5722" s="362"/>
      <c r="F5722" s="390"/>
      <c r="G5722" s="390"/>
      <c r="H5722" s="390"/>
      <c r="I5722" s="390"/>
      <c r="J5722" s="390"/>
    </row>
    <row r="5723" spans="1:10" ht="15.75" customHeight="1">
      <c r="A5723" s="396"/>
      <c r="B5723" s="397"/>
      <c r="C5723" s="362"/>
      <c r="D5723" s="362"/>
      <c r="E5723" s="362"/>
      <c r="F5723" s="390"/>
      <c r="G5723" s="390"/>
      <c r="H5723" s="390"/>
      <c r="I5723" s="390"/>
      <c r="J5723" s="390"/>
    </row>
    <row r="5724" spans="1:10" ht="15.75" customHeight="1">
      <c r="A5724" s="396"/>
      <c r="B5724" s="397"/>
      <c r="C5724" s="362"/>
      <c r="D5724" s="362"/>
      <c r="E5724" s="362"/>
      <c r="F5724" s="390"/>
      <c r="G5724" s="390"/>
      <c r="H5724" s="390"/>
      <c r="I5724" s="390"/>
      <c r="J5724" s="390"/>
    </row>
    <row r="5725" spans="1:10" ht="15.75" customHeight="1">
      <c r="A5725" s="396"/>
      <c r="B5725" s="397"/>
      <c r="C5725" s="362"/>
      <c r="D5725" s="362"/>
      <c r="E5725" s="362"/>
      <c r="F5725" s="390"/>
      <c r="G5725" s="390"/>
      <c r="H5725" s="390"/>
      <c r="I5725" s="390"/>
      <c r="J5725" s="390"/>
    </row>
    <row r="5726" spans="1:10" ht="15.75" customHeight="1">
      <c r="A5726" s="396"/>
      <c r="B5726" s="397"/>
      <c r="C5726" s="362"/>
      <c r="D5726" s="362"/>
      <c r="E5726" s="362"/>
      <c r="F5726" s="390"/>
      <c r="G5726" s="390"/>
      <c r="H5726" s="390"/>
      <c r="I5726" s="390"/>
      <c r="J5726" s="390"/>
    </row>
    <row r="5727" spans="1:10" ht="15.75" customHeight="1">
      <c r="A5727" s="396"/>
      <c r="B5727" s="397"/>
      <c r="C5727" s="362"/>
      <c r="D5727" s="362"/>
      <c r="E5727" s="362"/>
      <c r="F5727" s="390"/>
      <c r="G5727" s="390"/>
      <c r="H5727" s="390"/>
      <c r="I5727" s="390"/>
      <c r="J5727" s="390"/>
    </row>
    <row r="5728" spans="1:10" ht="15.75" customHeight="1">
      <c r="A5728" s="396"/>
      <c r="B5728" s="397"/>
      <c r="C5728" s="362"/>
      <c r="D5728" s="362"/>
      <c r="E5728" s="362"/>
      <c r="F5728" s="390"/>
      <c r="G5728" s="390"/>
      <c r="H5728" s="390"/>
      <c r="I5728" s="390"/>
      <c r="J5728" s="390"/>
    </row>
    <row r="5729" spans="1:10" ht="15.75" customHeight="1">
      <c r="A5729" s="396"/>
      <c r="B5729" s="397"/>
      <c r="C5729" s="362"/>
      <c r="D5729" s="362"/>
      <c r="E5729" s="362"/>
      <c r="F5729" s="390"/>
      <c r="G5729" s="390"/>
      <c r="H5729" s="390"/>
      <c r="I5729" s="390"/>
      <c r="J5729" s="390"/>
    </row>
    <row r="5730" spans="1:10" ht="15.75" customHeight="1">
      <c r="A5730" s="396"/>
      <c r="B5730" s="397"/>
      <c r="C5730" s="362"/>
      <c r="D5730" s="362"/>
      <c r="E5730" s="362"/>
      <c r="F5730" s="390"/>
      <c r="G5730" s="390"/>
      <c r="H5730" s="390"/>
      <c r="I5730" s="390"/>
      <c r="J5730" s="390"/>
    </row>
    <row r="5731" spans="1:10" ht="15.75" customHeight="1">
      <c r="A5731" s="396"/>
      <c r="B5731" s="397"/>
      <c r="C5731" s="362"/>
      <c r="D5731" s="362"/>
      <c r="E5731" s="362"/>
      <c r="F5731" s="390"/>
      <c r="G5731" s="390"/>
      <c r="H5731" s="390"/>
      <c r="I5731" s="390"/>
      <c r="J5731" s="390"/>
    </row>
    <row r="5732" spans="1:10" ht="15.75" customHeight="1">
      <c r="A5732" s="396"/>
      <c r="B5732" s="397"/>
      <c r="C5732" s="362"/>
      <c r="D5732" s="362"/>
      <c r="E5732" s="362"/>
      <c r="F5732" s="390"/>
      <c r="G5732" s="390"/>
      <c r="H5732" s="390"/>
      <c r="I5732" s="390"/>
      <c r="J5732" s="390"/>
    </row>
    <row r="5733" spans="1:10" ht="15.75" customHeight="1">
      <c r="A5733" s="396"/>
      <c r="B5733" s="397"/>
      <c r="C5733" s="362"/>
      <c r="D5733" s="362"/>
      <c r="E5733" s="362"/>
      <c r="F5733" s="390"/>
      <c r="G5733" s="390"/>
      <c r="H5733" s="390"/>
      <c r="I5733" s="390"/>
      <c r="J5733" s="390"/>
    </row>
    <row r="5734" spans="1:10" ht="15.75" customHeight="1">
      <c r="A5734" s="396"/>
      <c r="B5734" s="397"/>
      <c r="C5734" s="362"/>
      <c r="D5734" s="362"/>
      <c r="E5734" s="362"/>
      <c r="F5734" s="390"/>
      <c r="G5734" s="390"/>
      <c r="H5734" s="390"/>
      <c r="I5734" s="390"/>
      <c r="J5734" s="390"/>
    </row>
    <row r="5735" spans="1:10" ht="15.75" customHeight="1">
      <c r="A5735" s="396"/>
      <c r="B5735" s="397"/>
      <c r="C5735" s="362"/>
      <c r="D5735" s="362"/>
      <c r="E5735" s="362"/>
      <c r="F5735" s="390"/>
      <c r="G5735" s="390"/>
      <c r="H5735" s="390"/>
      <c r="I5735" s="390"/>
      <c r="J5735" s="390"/>
    </row>
    <row r="5736" spans="1:10" ht="15.75" customHeight="1">
      <c r="A5736" s="396"/>
      <c r="B5736" s="397"/>
      <c r="C5736" s="362"/>
      <c r="D5736" s="362"/>
      <c r="E5736" s="362"/>
      <c r="F5736" s="390"/>
      <c r="G5736" s="390"/>
      <c r="H5736" s="390"/>
      <c r="I5736" s="390"/>
      <c r="J5736" s="390"/>
    </row>
    <row r="5737" spans="1:10" ht="15.75" customHeight="1">
      <c r="A5737" s="396"/>
      <c r="B5737" s="397"/>
      <c r="C5737" s="362"/>
      <c r="D5737" s="362"/>
      <c r="E5737" s="362"/>
      <c r="F5737" s="390"/>
      <c r="G5737" s="390"/>
      <c r="H5737" s="390"/>
      <c r="I5737" s="390"/>
      <c r="J5737" s="390"/>
    </row>
    <row r="5738" spans="1:10" ht="15.75" customHeight="1">
      <c r="A5738" s="396"/>
      <c r="B5738" s="397"/>
      <c r="C5738" s="362"/>
      <c r="D5738" s="362"/>
      <c r="E5738" s="362"/>
      <c r="F5738" s="390"/>
      <c r="G5738" s="390"/>
      <c r="H5738" s="390"/>
      <c r="I5738" s="390"/>
      <c r="J5738" s="390"/>
    </row>
    <row r="5739" spans="1:10" ht="15.75" customHeight="1">
      <c r="A5739" s="396"/>
      <c r="B5739" s="397"/>
      <c r="C5739" s="362"/>
      <c r="D5739" s="362"/>
      <c r="E5739" s="362"/>
      <c r="F5739" s="390"/>
      <c r="G5739" s="390"/>
      <c r="H5739" s="390"/>
      <c r="I5739" s="390"/>
      <c r="J5739" s="390"/>
    </row>
    <row r="5740" spans="1:10" ht="15.75" customHeight="1">
      <c r="A5740" s="396"/>
      <c r="B5740" s="397"/>
      <c r="C5740" s="362"/>
      <c r="D5740" s="362"/>
      <c r="E5740" s="362"/>
      <c r="F5740" s="390"/>
      <c r="G5740" s="390"/>
      <c r="H5740" s="390"/>
      <c r="I5740" s="390"/>
      <c r="J5740" s="390"/>
    </row>
    <row r="5741" spans="1:10" ht="15.75" customHeight="1">
      <c r="A5741" s="396"/>
      <c r="B5741" s="397"/>
      <c r="C5741" s="362"/>
      <c r="D5741" s="362"/>
      <c r="E5741" s="362"/>
      <c r="F5741" s="390"/>
      <c r="G5741" s="390"/>
      <c r="H5741" s="390"/>
      <c r="I5741" s="390"/>
      <c r="J5741" s="390"/>
    </row>
    <row r="5742" spans="1:10" ht="15.75" customHeight="1">
      <c r="A5742" s="396"/>
      <c r="B5742" s="397"/>
      <c r="C5742" s="362"/>
      <c r="D5742" s="362"/>
      <c r="E5742" s="362"/>
      <c r="F5742" s="390"/>
      <c r="G5742" s="390"/>
      <c r="H5742" s="390"/>
      <c r="I5742" s="390"/>
      <c r="J5742" s="390"/>
    </row>
    <row r="5743" spans="1:10" ht="15.75" customHeight="1">
      <c r="A5743" s="396"/>
      <c r="B5743" s="397"/>
      <c r="C5743" s="362"/>
      <c r="D5743" s="362"/>
      <c r="E5743" s="362"/>
      <c r="F5743" s="390"/>
      <c r="G5743" s="390"/>
      <c r="H5743" s="390"/>
      <c r="I5743" s="390"/>
      <c r="J5743" s="390"/>
    </row>
    <row r="5744" spans="1:10" ht="15.75" customHeight="1">
      <c r="A5744" s="396"/>
      <c r="B5744" s="397"/>
      <c r="C5744" s="362"/>
      <c r="D5744" s="362"/>
      <c r="E5744" s="362"/>
      <c r="F5744" s="390"/>
      <c r="G5744" s="390"/>
      <c r="H5744" s="390"/>
      <c r="I5744" s="390"/>
      <c r="J5744" s="390"/>
    </row>
    <row r="5745" spans="1:10" ht="15.75" customHeight="1">
      <c r="A5745" s="396"/>
      <c r="B5745" s="397"/>
      <c r="C5745" s="362"/>
      <c r="D5745" s="362"/>
      <c r="E5745" s="362"/>
      <c r="F5745" s="390"/>
      <c r="G5745" s="390"/>
      <c r="H5745" s="390"/>
      <c r="I5745" s="390"/>
      <c r="J5745" s="390"/>
    </row>
    <row r="5746" spans="1:10" ht="15.75" customHeight="1">
      <c r="A5746" s="396"/>
      <c r="B5746" s="397"/>
      <c r="C5746" s="362"/>
      <c r="D5746" s="362"/>
      <c r="E5746" s="362"/>
      <c r="F5746" s="390"/>
      <c r="G5746" s="390"/>
      <c r="H5746" s="390"/>
      <c r="I5746" s="390"/>
      <c r="J5746" s="390"/>
    </row>
    <row r="5747" spans="1:10" ht="15.75" customHeight="1">
      <c r="A5747" s="396"/>
      <c r="B5747" s="397"/>
      <c r="C5747" s="362"/>
      <c r="D5747" s="362"/>
      <c r="E5747" s="362"/>
      <c r="F5747" s="390"/>
      <c r="G5747" s="390"/>
      <c r="H5747" s="390"/>
      <c r="I5747" s="390"/>
      <c r="J5747" s="390"/>
    </row>
    <row r="5748" spans="1:10" ht="15.75" customHeight="1">
      <c r="A5748" s="396"/>
      <c r="B5748" s="397"/>
      <c r="C5748" s="362"/>
      <c r="D5748" s="362"/>
      <c r="E5748" s="362"/>
      <c r="F5748" s="390"/>
      <c r="G5748" s="390"/>
      <c r="H5748" s="390"/>
      <c r="I5748" s="390"/>
      <c r="J5748" s="390"/>
    </row>
    <row r="5749" spans="1:10" ht="15.75" customHeight="1">
      <c r="A5749" s="396"/>
      <c r="B5749" s="397"/>
      <c r="C5749" s="362"/>
      <c r="D5749" s="362"/>
      <c r="E5749" s="362"/>
      <c r="F5749" s="390"/>
      <c r="G5749" s="390"/>
      <c r="H5749" s="390"/>
      <c r="I5749" s="390"/>
      <c r="J5749" s="390"/>
    </row>
    <row r="5750" spans="1:10" ht="15.75" customHeight="1">
      <c r="A5750" s="396"/>
      <c r="B5750" s="397"/>
      <c r="C5750" s="362"/>
      <c r="D5750" s="362"/>
      <c r="E5750" s="362"/>
      <c r="F5750" s="390"/>
      <c r="G5750" s="390"/>
      <c r="H5750" s="390"/>
      <c r="I5750" s="390"/>
      <c r="J5750" s="390"/>
    </row>
    <row r="5751" spans="1:10" ht="15.75" customHeight="1">
      <c r="A5751" s="396"/>
      <c r="B5751" s="397"/>
      <c r="C5751" s="362"/>
      <c r="D5751" s="362"/>
      <c r="E5751" s="362"/>
      <c r="F5751" s="390"/>
      <c r="G5751" s="390"/>
      <c r="H5751" s="390"/>
      <c r="I5751" s="390"/>
      <c r="J5751" s="390"/>
    </row>
    <row r="5752" spans="1:10" ht="15.75" customHeight="1">
      <c r="A5752" s="396"/>
      <c r="B5752" s="397"/>
      <c r="C5752" s="362"/>
      <c r="D5752" s="362"/>
      <c r="E5752" s="362"/>
      <c r="F5752" s="390"/>
      <c r="G5752" s="390"/>
      <c r="H5752" s="390"/>
      <c r="I5752" s="390"/>
      <c r="J5752" s="390"/>
    </row>
    <row r="5753" spans="1:10" ht="15.75" customHeight="1">
      <c r="A5753" s="396"/>
      <c r="B5753" s="397"/>
      <c r="C5753" s="362"/>
      <c r="D5753" s="362"/>
      <c r="E5753" s="362"/>
      <c r="F5753" s="390"/>
      <c r="G5753" s="390"/>
      <c r="H5753" s="390"/>
      <c r="I5753" s="390"/>
      <c r="J5753" s="390"/>
    </row>
    <row r="5754" spans="1:10" ht="15.75" customHeight="1">
      <c r="A5754" s="396"/>
      <c r="B5754" s="397"/>
      <c r="C5754" s="362"/>
      <c r="D5754" s="362"/>
      <c r="E5754" s="362"/>
      <c r="F5754" s="390"/>
      <c r="G5754" s="390"/>
      <c r="H5754" s="390"/>
      <c r="I5754" s="390"/>
      <c r="J5754" s="390"/>
    </row>
    <row r="5755" spans="1:10" ht="15.75" customHeight="1">
      <c r="A5755" s="396"/>
      <c r="B5755" s="397"/>
      <c r="C5755" s="362"/>
      <c r="D5755" s="362"/>
      <c r="E5755" s="362"/>
      <c r="F5755" s="390"/>
      <c r="G5755" s="390"/>
      <c r="H5755" s="390"/>
      <c r="I5755" s="390"/>
      <c r="J5755" s="390"/>
    </row>
    <row r="5756" spans="1:10" ht="15.75" customHeight="1">
      <c r="A5756" s="396"/>
      <c r="B5756" s="397"/>
      <c r="C5756" s="362"/>
      <c r="D5756" s="362"/>
      <c r="E5756" s="362"/>
      <c r="F5756" s="390"/>
      <c r="G5756" s="390"/>
      <c r="H5756" s="390"/>
      <c r="I5756" s="390"/>
      <c r="J5756" s="390"/>
    </row>
    <row r="5757" spans="1:10" ht="15.75" customHeight="1">
      <c r="A5757" s="396"/>
      <c r="B5757" s="397"/>
      <c r="C5757" s="362"/>
      <c r="D5757" s="362"/>
      <c r="E5757" s="362"/>
      <c r="F5757" s="390"/>
      <c r="G5757" s="390"/>
      <c r="H5757" s="390"/>
      <c r="I5757" s="390"/>
      <c r="J5757" s="390"/>
    </row>
    <row r="5758" spans="1:10" ht="15.75" customHeight="1">
      <c r="A5758" s="396"/>
      <c r="B5758" s="397"/>
      <c r="C5758" s="362"/>
      <c r="D5758" s="362"/>
      <c r="E5758" s="362"/>
      <c r="F5758" s="390"/>
      <c r="G5758" s="390"/>
      <c r="H5758" s="390"/>
      <c r="I5758" s="390"/>
      <c r="J5758" s="390"/>
    </row>
    <row r="5759" spans="1:10" ht="15.75" customHeight="1">
      <c r="A5759" s="396"/>
      <c r="B5759" s="397"/>
      <c r="C5759" s="362"/>
      <c r="D5759" s="362"/>
      <c r="E5759" s="362"/>
      <c r="F5759" s="390"/>
      <c r="G5759" s="390"/>
      <c r="H5759" s="390"/>
      <c r="I5759" s="390"/>
      <c r="J5759" s="390"/>
    </row>
    <row r="5760" spans="1:10" ht="15.75" customHeight="1">
      <c r="A5760" s="396"/>
      <c r="B5760" s="397"/>
      <c r="C5760" s="362"/>
      <c r="D5760" s="362"/>
      <c r="E5760" s="362"/>
      <c r="F5760" s="390"/>
      <c r="G5760" s="390"/>
      <c r="H5760" s="390"/>
      <c r="I5760" s="390"/>
      <c r="J5760" s="390"/>
    </row>
    <row r="5761" spans="1:10" ht="15.75" customHeight="1">
      <c r="A5761" s="396"/>
      <c r="B5761" s="397"/>
      <c r="C5761" s="362"/>
      <c r="D5761" s="362"/>
      <c r="E5761" s="362"/>
      <c r="F5761" s="390"/>
      <c r="G5761" s="390"/>
      <c r="H5761" s="390"/>
      <c r="I5761" s="390"/>
      <c r="J5761" s="390"/>
    </row>
    <row r="5762" spans="1:10" ht="15.75" customHeight="1">
      <c r="A5762" s="396"/>
      <c r="B5762" s="397"/>
      <c r="C5762" s="362"/>
      <c r="D5762" s="362"/>
      <c r="E5762" s="362"/>
      <c r="F5762" s="390"/>
      <c r="G5762" s="390"/>
      <c r="H5762" s="390"/>
      <c r="I5762" s="390"/>
      <c r="J5762" s="390"/>
    </row>
    <row r="5763" spans="1:10" ht="15.75" customHeight="1">
      <c r="A5763" s="396"/>
      <c r="B5763" s="397"/>
      <c r="C5763" s="362"/>
      <c r="D5763" s="362"/>
      <c r="E5763" s="362"/>
      <c r="F5763" s="390"/>
      <c r="G5763" s="390"/>
      <c r="H5763" s="390"/>
      <c r="I5763" s="390"/>
      <c r="J5763" s="390"/>
    </row>
    <row r="5764" spans="1:10" ht="15.75" customHeight="1">
      <c r="A5764" s="396"/>
      <c r="B5764" s="397"/>
      <c r="C5764" s="362"/>
      <c r="D5764" s="362"/>
      <c r="E5764" s="362"/>
      <c r="F5764" s="390"/>
      <c r="G5764" s="390"/>
      <c r="H5764" s="390"/>
      <c r="I5764" s="390"/>
      <c r="J5764" s="390"/>
    </row>
    <row r="5765" spans="1:10" ht="15.75" customHeight="1">
      <c r="A5765" s="396"/>
      <c r="B5765" s="397"/>
      <c r="C5765" s="362"/>
      <c r="D5765" s="362"/>
      <c r="E5765" s="362"/>
      <c r="F5765" s="390"/>
      <c r="G5765" s="390"/>
      <c r="H5765" s="390"/>
      <c r="I5765" s="390"/>
      <c r="J5765" s="390"/>
    </row>
    <row r="5766" spans="1:10" ht="15.75" customHeight="1">
      <c r="A5766" s="396"/>
      <c r="B5766" s="397"/>
      <c r="C5766" s="362"/>
      <c r="D5766" s="362"/>
      <c r="E5766" s="362"/>
      <c r="F5766" s="390"/>
      <c r="G5766" s="390"/>
      <c r="H5766" s="390"/>
      <c r="I5766" s="390"/>
      <c r="J5766" s="390"/>
    </row>
    <row r="5767" spans="1:10" ht="15.75" customHeight="1">
      <c r="A5767" s="396"/>
      <c r="B5767" s="397"/>
      <c r="C5767" s="362"/>
      <c r="D5767" s="362"/>
      <c r="E5767" s="362"/>
      <c r="F5767" s="390"/>
      <c r="G5767" s="390"/>
      <c r="H5767" s="390"/>
      <c r="I5767" s="390"/>
      <c r="J5767" s="390"/>
    </row>
    <row r="5768" spans="1:10" ht="15.75" customHeight="1">
      <c r="A5768" s="396"/>
      <c r="B5768" s="397"/>
      <c r="C5768" s="362"/>
      <c r="D5768" s="362"/>
      <c r="E5768" s="362"/>
      <c r="F5768" s="390"/>
      <c r="G5768" s="390"/>
      <c r="H5768" s="390"/>
      <c r="I5768" s="390"/>
      <c r="J5768" s="390"/>
    </row>
    <row r="5769" spans="1:10" ht="15.75" customHeight="1">
      <c r="A5769" s="396"/>
      <c r="B5769" s="397"/>
      <c r="C5769" s="362"/>
      <c r="D5769" s="362"/>
      <c r="E5769" s="362"/>
      <c r="F5769" s="390"/>
      <c r="G5769" s="390"/>
      <c r="H5769" s="390"/>
      <c r="I5769" s="390"/>
      <c r="J5769" s="390"/>
    </row>
    <row r="5770" spans="1:10" ht="15.75" customHeight="1">
      <c r="A5770" s="396"/>
      <c r="B5770" s="397"/>
      <c r="C5770" s="362"/>
      <c r="D5770" s="362"/>
      <c r="E5770" s="362"/>
      <c r="F5770" s="390"/>
      <c r="G5770" s="390"/>
      <c r="H5770" s="390"/>
      <c r="I5770" s="390"/>
      <c r="J5770" s="390"/>
    </row>
    <row r="5771" spans="1:10" ht="15.75" customHeight="1">
      <c r="A5771" s="396"/>
      <c r="B5771" s="397"/>
      <c r="C5771" s="362"/>
      <c r="D5771" s="362"/>
      <c r="E5771" s="362"/>
      <c r="F5771" s="390"/>
      <c r="G5771" s="390"/>
      <c r="H5771" s="390"/>
      <c r="I5771" s="390"/>
      <c r="J5771" s="390"/>
    </row>
    <row r="5772" spans="1:10" ht="15.75" customHeight="1">
      <c r="A5772" s="396"/>
      <c r="B5772" s="397"/>
      <c r="C5772" s="362"/>
      <c r="D5772" s="362"/>
      <c r="E5772" s="362"/>
      <c r="F5772" s="390"/>
      <c r="G5772" s="390"/>
      <c r="H5772" s="390"/>
      <c r="I5772" s="390"/>
      <c r="J5772" s="390"/>
    </row>
    <row r="5773" spans="1:10" ht="15.75" customHeight="1">
      <c r="A5773" s="396"/>
      <c r="B5773" s="397"/>
      <c r="C5773" s="362"/>
      <c r="D5773" s="362"/>
      <c r="E5773" s="362"/>
      <c r="F5773" s="390"/>
      <c r="G5773" s="390"/>
      <c r="H5773" s="390"/>
      <c r="I5773" s="390"/>
      <c r="J5773" s="390"/>
    </row>
    <row r="5774" spans="1:10" ht="15.75" customHeight="1">
      <c r="A5774" s="396"/>
      <c r="B5774" s="397"/>
      <c r="C5774" s="362"/>
      <c r="D5774" s="362"/>
      <c r="E5774" s="362"/>
      <c r="F5774" s="390"/>
      <c r="G5774" s="390"/>
      <c r="H5774" s="390"/>
      <c r="I5774" s="390"/>
      <c r="J5774" s="390"/>
    </row>
    <row r="5775" spans="1:10" ht="15.75" customHeight="1">
      <c r="A5775" s="396"/>
      <c r="B5775" s="397"/>
      <c r="C5775" s="362"/>
      <c r="D5775" s="362"/>
      <c r="E5775" s="362"/>
      <c r="F5775" s="390"/>
      <c r="G5775" s="390"/>
      <c r="H5775" s="390"/>
      <c r="I5775" s="390"/>
      <c r="J5775" s="390"/>
    </row>
    <row r="5776" spans="1:10" ht="15.75" customHeight="1">
      <c r="A5776" s="396"/>
      <c r="B5776" s="397"/>
      <c r="C5776" s="362"/>
      <c r="D5776" s="362"/>
      <c r="E5776" s="362"/>
      <c r="F5776" s="390"/>
      <c r="G5776" s="390"/>
      <c r="H5776" s="390"/>
      <c r="I5776" s="390"/>
      <c r="J5776" s="390"/>
    </row>
    <row r="5777" spans="1:10" ht="15.75" customHeight="1">
      <c r="A5777" s="396"/>
      <c r="B5777" s="397"/>
      <c r="C5777" s="362"/>
      <c r="D5777" s="362"/>
      <c r="E5777" s="362"/>
      <c r="F5777" s="390"/>
      <c r="G5777" s="390"/>
      <c r="H5777" s="390"/>
      <c r="I5777" s="390"/>
      <c r="J5777" s="390"/>
    </row>
    <row r="5778" spans="1:10" ht="15.75" customHeight="1">
      <c r="A5778" s="396"/>
      <c r="B5778" s="397"/>
      <c r="C5778" s="362"/>
      <c r="D5778" s="362"/>
      <c r="E5778" s="362"/>
      <c r="F5778" s="390"/>
      <c r="G5778" s="390"/>
      <c r="H5778" s="390"/>
      <c r="I5778" s="390"/>
      <c r="J5778" s="390"/>
    </row>
    <row r="5779" spans="1:10" ht="15.75" customHeight="1">
      <c r="A5779" s="396"/>
      <c r="B5779" s="397"/>
      <c r="C5779" s="362"/>
      <c r="D5779" s="362"/>
      <c r="E5779" s="362"/>
      <c r="F5779" s="390"/>
      <c r="G5779" s="390"/>
      <c r="H5779" s="390"/>
      <c r="I5779" s="390"/>
      <c r="J5779" s="390"/>
    </row>
    <row r="5780" spans="1:10" ht="15.75" customHeight="1">
      <c r="A5780" s="396"/>
      <c r="B5780" s="397"/>
      <c r="C5780" s="362"/>
      <c r="D5780" s="362"/>
      <c r="E5780" s="362"/>
      <c r="F5780" s="390"/>
      <c r="G5780" s="390"/>
      <c r="H5780" s="390"/>
      <c r="I5780" s="390"/>
      <c r="J5780" s="390"/>
    </row>
    <row r="5781" spans="1:10" ht="15.75" customHeight="1">
      <c r="A5781" s="396"/>
      <c r="B5781" s="397"/>
      <c r="C5781" s="362"/>
      <c r="D5781" s="362"/>
      <c r="E5781" s="362"/>
      <c r="F5781" s="390"/>
      <c r="G5781" s="390"/>
      <c r="H5781" s="390"/>
      <c r="I5781" s="390"/>
      <c r="J5781" s="390"/>
    </row>
    <row r="5782" spans="1:10" ht="15.75" customHeight="1">
      <c r="A5782" s="396"/>
      <c r="B5782" s="397"/>
      <c r="C5782" s="362"/>
      <c r="D5782" s="362"/>
      <c r="E5782" s="362"/>
      <c r="F5782" s="390"/>
      <c r="G5782" s="390"/>
      <c r="H5782" s="390"/>
      <c r="I5782" s="390"/>
      <c r="J5782" s="390"/>
    </row>
    <row r="5783" spans="1:10" ht="15.75" customHeight="1">
      <c r="A5783" s="396"/>
      <c r="B5783" s="397"/>
      <c r="C5783" s="362"/>
      <c r="D5783" s="362"/>
      <c r="E5783" s="362"/>
      <c r="F5783" s="390"/>
      <c r="G5783" s="390"/>
      <c r="H5783" s="390"/>
      <c r="I5783" s="390"/>
      <c r="J5783" s="390"/>
    </row>
    <row r="5784" spans="1:10" ht="15.75" customHeight="1">
      <c r="A5784" s="396"/>
      <c r="B5784" s="397"/>
      <c r="C5784" s="362"/>
      <c r="D5784" s="362"/>
      <c r="E5784" s="362"/>
      <c r="F5784" s="390"/>
      <c r="G5784" s="390"/>
      <c r="H5784" s="390"/>
      <c r="I5784" s="390"/>
      <c r="J5784" s="390"/>
    </row>
    <row r="5785" spans="1:10" ht="15.75" customHeight="1">
      <c r="A5785" s="396"/>
      <c r="B5785" s="397"/>
      <c r="C5785" s="362"/>
      <c r="D5785" s="362"/>
      <c r="E5785" s="362"/>
      <c r="F5785" s="390"/>
      <c r="G5785" s="390"/>
      <c r="H5785" s="390"/>
      <c r="I5785" s="390"/>
      <c r="J5785" s="390"/>
    </row>
    <row r="5786" spans="1:10" ht="15.75" customHeight="1">
      <c r="A5786" s="396"/>
      <c r="B5786" s="397"/>
      <c r="C5786" s="362"/>
      <c r="D5786" s="362"/>
      <c r="E5786" s="362"/>
      <c r="F5786" s="390"/>
      <c r="G5786" s="390"/>
      <c r="H5786" s="390"/>
      <c r="I5786" s="390"/>
      <c r="J5786" s="390"/>
    </row>
    <row r="5787" spans="1:10" ht="15.75" customHeight="1">
      <c r="A5787" s="396"/>
      <c r="B5787" s="397"/>
      <c r="C5787" s="362"/>
      <c r="D5787" s="362"/>
      <c r="E5787" s="362"/>
      <c r="F5787" s="390"/>
      <c r="G5787" s="390"/>
      <c r="H5787" s="390"/>
      <c r="I5787" s="390"/>
      <c r="J5787" s="390"/>
    </row>
    <row r="5788" spans="1:10" ht="15.75" customHeight="1">
      <c r="A5788" s="396"/>
      <c r="B5788" s="397"/>
      <c r="C5788" s="362"/>
      <c r="D5788" s="362"/>
      <c r="E5788" s="362"/>
      <c r="F5788" s="390"/>
      <c r="G5788" s="390"/>
      <c r="H5788" s="390"/>
      <c r="I5788" s="390"/>
      <c r="J5788" s="390"/>
    </row>
    <row r="5789" spans="1:10" ht="15.75" customHeight="1">
      <c r="A5789" s="396"/>
      <c r="B5789" s="397"/>
      <c r="C5789" s="362"/>
      <c r="D5789" s="362"/>
      <c r="E5789" s="362"/>
      <c r="F5789" s="390"/>
      <c r="G5789" s="390"/>
      <c r="H5789" s="390"/>
      <c r="I5789" s="390"/>
      <c r="J5789" s="390"/>
    </row>
    <row r="5790" spans="1:10" ht="15.75" customHeight="1">
      <c r="A5790" s="396"/>
      <c r="B5790" s="397"/>
      <c r="C5790" s="362"/>
      <c r="D5790" s="362"/>
      <c r="E5790" s="362"/>
      <c r="F5790" s="390"/>
      <c r="G5790" s="390"/>
      <c r="H5790" s="390"/>
      <c r="I5790" s="390"/>
      <c r="J5790" s="390"/>
    </row>
    <row r="5791" spans="1:10" ht="15.75" customHeight="1">
      <c r="A5791" s="396"/>
      <c r="B5791" s="397"/>
      <c r="C5791" s="362"/>
      <c r="D5791" s="362"/>
      <c r="E5791" s="362"/>
      <c r="F5791" s="390"/>
      <c r="G5791" s="390"/>
      <c r="H5791" s="390"/>
      <c r="I5791" s="390"/>
      <c r="J5791" s="390"/>
    </row>
    <row r="5792" spans="1:10" ht="15.75" customHeight="1">
      <c r="A5792" s="396"/>
      <c r="B5792" s="397"/>
      <c r="C5792" s="362"/>
      <c r="D5792" s="362"/>
      <c r="E5792" s="362"/>
      <c r="F5792" s="390"/>
      <c r="G5792" s="390"/>
      <c r="H5792" s="390"/>
      <c r="I5792" s="390"/>
      <c r="J5792" s="390"/>
    </row>
    <row r="5793" spans="1:10" ht="15.75" customHeight="1">
      <c r="A5793" s="396"/>
      <c r="B5793" s="397"/>
      <c r="C5793" s="362"/>
      <c r="D5793" s="362"/>
      <c r="E5793" s="362"/>
      <c r="F5793" s="390"/>
      <c r="G5793" s="390"/>
      <c r="H5793" s="390"/>
      <c r="I5793" s="390"/>
      <c r="J5793" s="390"/>
    </row>
    <row r="5794" spans="1:10" ht="15.75" customHeight="1">
      <c r="A5794" s="396"/>
      <c r="B5794" s="397"/>
      <c r="C5794" s="362"/>
      <c r="D5794" s="362"/>
      <c r="E5794" s="362"/>
      <c r="F5794" s="390"/>
      <c r="G5794" s="390"/>
      <c r="H5794" s="390"/>
      <c r="I5794" s="390"/>
      <c r="J5794" s="390"/>
    </row>
    <row r="5795" spans="1:10" ht="15.75" customHeight="1">
      <c r="A5795" s="396"/>
      <c r="B5795" s="397"/>
      <c r="C5795" s="362"/>
      <c r="D5795" s="362"/>
      <c r="E5795" s="362"/>
      <c r="F5795" s="390"/>
      <c r="G5795" s="390"/>
      <c r="H5795" s="390"/>
      <c r="I5795" s="390"/>
      <c r="J5795" s="390"/>
    </row>
    <row r="5796" spans="1:10" ht="15.75" customHeight="1">
      <c r="A5796" s="396"/>
      <c r="B5796" s="397"/>
      <c r="C5796" s="362"/>
      <c r="D5796" s="362"/>
      <c r="E5796" s="362"/>
      <c r="F5796" s="390"/>
      <c r="G5796" s="390"/>
      <c r="H5796" s="390"/>
      <c r="I5796" s="390"/>
      <c r="J5796" s="390"/>
    </row>
    <row r="5797" spans="1:10" ht="15.75" customHeight="1">
      <c r="A5797" s="396"/>
      <c r="B5797" s="397"/>
      <c r="C5797" s="362"/>
      <c r="D5797" s="362"/>
      <c r="E5797" s="362"/>
      <c r="F5797" s="390"/>
      <c r="G5797" s="390"/>
      <c r="H5797" s="390"/>
      <c r="I5797" s="390"/>
      <c r="J5797" s="390"/>
    </row>
    <row r="5798" spans="1:10" ht="15.75" customHeight="1">
      <c r="A5798" s="396"/>
      <c r="B5798" s="397"/>
      <c r="C5798" s="362"/>
      <c r="D5798" s="362"/>
      <c r="E5798" s="362"/>
      <c r="F5798" s="390"/>
      <c r="G5798" s="390"/>
      <c r="H5798" s="390"/>
      <c r="I5798" s="390"/>
      <c r="J5798" s="390"/>
    </row>
    <row r="5799" spans="1:10" ht="15.75" customHeight="1">
      <c r="A5799" s="396"/>
      <c r="B5799" s="397"/>
      <c r="C5799" s="362"/>
      <c r="D5799" s="362"/>
      <c r="E5799" s="362"/>
      <c r="F5799" s="390"/>
      <c r="G5799" s="390"/>
      <c r="H5799" s="390"/>
      <c r="I5799" s="390"/>
      <c r="J5799" s="390"/>
    </row>
    <row r="5800" spans="1:10" ht="15.75" customHeight="1">
      <c r="A5800" s="396"/>
      <c r="B5800" s="397"/>
      <c r="C5800" s="362"/>
      <c r="D5800" s="362"/>
      <c r="E5800" s="362"/>
      <c r="F5800" s="390"/>
      <c r="G5800" s="390"/>
      <c r="H5800" s="390"/>
      <c r="I5800" s="390"/>
      <c r="J5800" s="390"/>
    </row>
    <row r="5801" spans="1:10" ht="15.75" customHeight="1">
      <c r="A5801" s="396"/>
      <c r="B5801" s="397"/>
      <c r="C5801" s="362"/>
      <c r="D5801" s="362"/>
      <c r="E5801" s="362"/>
      <c r="F5801" s="390"/>
      <c r="G5801" s="390"/>
      <c r="H5801" s="390"/>
      <c r="I5801" s="390"/>
      <c r="J5801" s="390"/>
    </row>
    <row r="5802" spans="1:10" ht="15.75" customHeight="1">
      <c r="A5802" s="396"/>
      <c r="B5802" s="397"/>
      <c r="C5802" s="362"/>
      <c r="D5802" s="362"/>
      <c r="E5802" s="362"/>
      <c r="F5802" s="390"/>
      <c r="G5802" s="390"/>
      <c r="H5802" s="390"/>
      <c r="I5802" s="390"/>
      <c r="J5802" s="390"/>
    </row>
    <row r="5803" spans="1:10" ht="15.75" customHeight="1">
      <c r="A5803" s="396"/>
      <c r="B5803" s="397"/>
      <c r="C5803" s="362"/>
      <c r="D5803" s="362"/>
      <c r="E5803" s="362"/>
      <c r="F5803" s="390"/>
      <c r="G5803" s="390"/>
      <c r="H5803" s="390"/>
      <c r="I5803" s="390"/>
      <c r="J5803" s="390"/>
    </row>
    <row r="5804" spans="1:10" ht="15.75" customHeight="1">
      <c r="A5804" s="396"/>
      <c r="B5804" s="397"/>
      <c r="C5804" s="362"/>
      <c r="D5804" s="362"/>
      <c r="E5804" s="362"/>
      <c r="F5804" s="390"/>
      <c r="G5804" s="390"/>
      <c r="H5804" s="390"/>
      <c r="I5804" s="390"/>
      <c r="J5804" s="390"/>
    </row>
    <row r="5805" spans="1:10" ht="15.75" customHeight="1">
      <c r="A5805" s="396"/>
      <c r="B5805" s="397"/>
      <c r="C5805" s="362"/>
      <c r="D5805" s="362"/>
      <c r="E5805" s="362"/>
      <c r="F5805" s="390"/>
      <c r="G5805" s="390"/>
      <c r="H5805" s="390"/>
      <c r="I5805" s="390"/>
      <c r="J5805" s="390"/>
    </row>
    <row r="5806" spans="1:10" ht="15.75" customHeight="1">
      <c r="A5806" s="396"/>
      <c r="B5806" s="397"/>
      <c r="C5806" s="362"/>
      <c r="D5806" s="362"/>
      <c r="E5806" s="362"/>
      <c r="F5806" s="390"/>
      <c r="G5806" s="390"/>
      <c r="H5806" s="390"/>
      <c r="I5806" s="390"/>
      <c r="J5806" s="390"/>
    </row>
    <row r="5807" spans="1:10" ht="15.75" customHeight="1">
      <c r="A5807" s="396"/>
      <c r="B5807" s="397"/>
      <c r="C5807" s="362"/>
      <c r="D5807" s="362"/>
      <c r="E5807" s="362"/>
      <c r="F5807" s="390"/>
      <c r="G5807" s="390"/>
      <c r="H5807" s="390"/>
      <c r="I5807" s="390"/>
      <c r="J5807" s="390"/>
    </row>
    <row r="5808" spans="1:10" ht="15.75" customHeight="1">
      <c r="A5808" s="396"/>
      <c r="B5808" s="397"/>
      <c r="C5808" s="362"/>
      <c r="D5808" s="362"/>
      <c r="E5808" s="362"/>
      <c r="F5808" s="390"/>
      <c r="G5808" s="390"/>
      <c r="H5808" s="390"/>
      <c r="I5808" s="390"/>
      <c r="J5808" s="390"/>
    </row>
    <row r="5809" spans="1:10" ht="15.75" customHeight="1">
      <c r="A5809" s="396"/>
      <c r="B5809" s="397"/>
      <c r="C5809" s="362"/>
      <c r="D5809" s="362"/>
      <c r="E5809" s="362"/>
      <c r="F5809" s="390"/>
      <c r="G5809" s="390"/>
      <c r="H5809" s="390"/>
      <c r="I5809" s="390"/>
      <c r="J5809" s="390"/>
    </row>
    <row r="5810" spans="1:10" ht="15.75" customHeight="1">
      <c r="A5810" s="396"/>
      <c r="B5810" s="397"/>
      <c r="C5810" s="362"/>
      <c r="D5810" s="362"/>
      <c r="E5810" s="362"/>
      <c r="F5810" s="390"/>
      <c r="G5810" s="390"/>
      <c r="H5810" s="390"/>
      <c r="I5810" s="390"/>
      <c r="J5810" s="390"/>
    </row>
    <row r="5811" spans="1:10" ht="15.75" customHeight="1">
      <c r="A5811" s="396"/>
      <c r="B5811" s="397"/>
      <c r="C5811" s="362"/>
      <c r="D5811" s="362"/>
      <c r="E5811" s="362"/>
      <c r="F5811" s="390"/>
      <c r="G5811" s="390"/>
      <c r="H5811" s="390"/>
      <c r="I5811" s="390"/>
      <c r="J5811" s="390"/>
    </row>
    <row r="5812" spans="1:10" ht="15.75" customHeight="1">
      <c r="A5812" s="396"/>
      <c r="B5812" s="397"/>
      <c r="C5812" s="362"/>
      <c r="D5812" s="362"/>
      <c r="E5812" s="362"/>
      <c r="F5812" s="390"/>
      <c r="G5812" s="390"/>
      <c r="H5812" s="390"/>
      <c r="I5812" s="390"/>
      <c r="J5812" s="390"/>
    </row>
    <row r="5813" spans="1:10" ht="15.75" customHeight="1">
      <c r="A5813" s="396"/>
      <c r="B5813" s="397"/>
      <c r="C5813" s="362"/>
      <c r="D5813" s="362"/>
      <c r="E5813" s="362"/>
      <c r="F5813" s="390"/>
      <c r="G5813" s="390"/>
      <c r="H5813" s="390"/>
      <c r="I5813" s="390"/>
      <c r="J5813" s="390"/>
    </row>
    <row r="5814" spans="1:10" ht="15.75" customHeight="1">
      <c r="A5814" s="396"/>
      <c r="B5814" s="397"/>
      <c r="C5814" s="362"/>
      <c r="D5814" s="362"/>
      <c r="E5814" s="362"/>
      <c r="F5814" s="390"/>
      <c r="G5814" s="390"/>
      <c r="H5814" s="390"/>
      <c r="I5814" s="390"/>
      <c r="J5814" s="390"/>
    </row>
    <row r="5815" spans="1:10" ht="15.75" customHeight="1">
      <c r="A5815" s="396"/>
      <c r="B5815" s="397"/>
      <c r="C5815" s="362"/>
      <c r="D5815" s="362"/>
      <c r="E5815" s="362"/>
      <c r="F5815" s="390"/>
      <c r="G5815" s="390"/>
      <c r="H5815" s="390"/>
      <c r="I5815" s="390"/>
      <c r="J5815" s="390"/>
    </row>
    <row r="5816" spans="1:10" ht="15.75" customHeight="1">
      <c r="A5816" s="396"/>
      <c r="B5816" s="397"/>
      <c r="C5816" s="362"/>
      <c r="D5816" s="362"/>
      <c r="E5816" s="362"/>
      <c r="F5816" s="390"/>
      <c r="G5816" s="390"/>
      <c r="H5816" s="390"/>
      <c r="I5816" s="390"/>
      <c r="J5816" s="390"/>
    </row>
    <row r="5817" spans="1:10" ht="15.75" customHeight="1">
      <c r="A5817" s="396"/>
      <c r="B5817" s="397"/>
      <c r="C5817" s="362"/>
      <c r="D5817" s="362"/>
      <c r="E5817" s="362"/>
      <c r="F5817" s="390"/>
      <c r="G5817" s="390"/>
      <c r="H5817" s="390"/>
      <c r="I5817" s="390"/>
      <c r="J5817" s="390"/>
    </row>
    <row r="5818" spans="1:10" ht="15.75" customHeight="1">
      <c r="A5818" s="396"/>
      <c r="B5818" s="397"/>
      <c r="C5818" s="362"/>
      <c r="D5818" s="362"/>
      <c r="E5818" s="362"/>
      <c r="F5818" s="390"/>
      <c r="G5818" s="390"/>
      <c r="H5818" s="390"/>
      <c r="I5818" s="390"/>
      <c r="J5818" s="390"/>
    </row>
    <row r="5819" spans="1:10" ht="15.75" customHeight="1">
      <c r="A5819" s="396"/>
      <c r="B5819" s="397"/>
      <c r="C5819" s="362"/>
      <c r="D5819" s="362"/>
      <c r="E5819" s="362"/>
      <c r="F5819" s="390"/>
      <c r="G5819" s="390"/>
      <c r="H5819" s="390"/>
      <c r="I5819" s="390"/>
      <c r="J5819" s="390"/>
    </row>
    <row r="5820" spans="1:10" ht="15.75" customHeight="1">
      <c r="A5820" s="396"/>
      <c r="B5820" s="397"/>
      <c r="C5820" s="362"/>
      <c r="D5820" s="362"/>
      <c r="E5820" s="362"/>
      <c r="F5820" s="390"/>
      <c r="G5820" s="390"/>
      <c r="H5820" s="390"/>
      <c r="I5820" s="390"/>
      <c r="J5820" s="390"/>
    </row>
    <row r="5821" spans="1:10" ht="15.75" customHeight="1">
      <c r="A5821" s="396"/>
      <c r="B5821" s="397"/>
      <c r="C5821" s="362"/>
      <c r="D5821" s="362"/>
      <c r="E5821" s="362"/>
      <c r="F5821" s="390"/>
      <c r="G5821" s="390"/>
      <c r="H5821" s="390"/>
      <c r="I5821" s="390"/>
      <c r="J5821" s="390"/>
    </row>
    <row r="5822" spans="1:10" ht="15.75" customHeight="1">
      <c r="A5822" s="396"/>
      <c r="B5822" s="397"/>
      <c r="C5822" s="362"/>
      <c r="D5822" s="362"/>
      <c r="E5822" s="362"/>
      <c r="F5822" s="390"/>
      <c r="G5822" s="390"/>
      <c r="H5822" s="390"/>
      <c r="I5822" s="390"/>
      <c r="J5822" s="390"/>
    </row>
    <row r="5823" spans="1:10" ht="15.75" customHeight="1">
      <c r="A5823" s="396"/>
      <c r="B5823" s="397"/>
      <c r="C5823" s="362"/>
      <c r="D5823" s="362"/>
      <c r="E5823" s="362"/>
      <c r="F5823" s="390"/>
      <c r="G5823" s="390"/>
      <c r="H5823" s="390"/>
      <c r="I5823" s="390"/>
      <c r="J5823" s="390"/>
    </row>
    <row r="5824" spans="1:10" ht="15.75" customHeight="1">
      <c r="A5824" s="396"/>
      <c r="B5824" s="397"/>
      <c r="C5824" s="362"/>
      <c r="D5824" s="362"/>
      <c r="E5824" s="362"/>
      <c r="F5824" s="390"/>
      <c r="G5824" s="390"/>
      <c r="H5824" s="390"/>
      <c r="I5824" s="390"/>
      <c r="J5824" s="390"/>
    </row>
    <row r="5825" spans="1:10" ht="15.75" customHeight="1">
      <c r="A5825" s="396"/>
      <c r="B5825" s="397"/>
      <c r="C5825" s="362"/>
      <c r="D5825" s="362"/>
      <c r="E5825" s="362"/>
      <c r="F5825" s="390"/>
      <c r="G5825" s="390"/>
      <c r="H5825" s="390"/>
      <c r="I5825" s="390"/>
      <c r="J5825" s="390"/>
    </row>
    <row r="5826" spans="1:10" ht="15.75" customHeight="1">
      <c r="A5826" s="396"/>
      <c r="B5826" s="397"/>
      <c r="C5826" s="362"/>
      <c r="D5826" s="362"/>
      <c r="E5826" s="362"/>
      <c r="F5826" s="390"/>
      <c r="G5826" s="390"/>
      <c r="H5826" s="390"/>
      <c r="I5826" s="390"/>
      <c r="J5826" s="390"/>
    </row>
    <row r="5827" spans="1:10" ht="15.75" customHeight="1">
      <c r="A5827" s="396"/>
      <c r="B5827" s="397"/>
      <c r="C5827" s="362"/>
      <c r="D5827" s="362"/>
      <c r="E5827" s="362"/>
      <c r="F5827" s="390"/>
      <c r="G5827" s="390"/>
      <c r="H5827" s="390"/>
      <c r="I5827" s="390"/>
      <c r="J5827" s="390"/>
    </row>
    <row r="5828" spans="1:10" ht="15.75" customHeight="1">
      <c r="A5828" s="396"/>
      <c r="B5828" s="397"/>
      <c r="C5828" s="362"/>
      <c r="D5828" s="362"/>
      <c r="E5828" s="362"/>
      <c r="F5828" s="390"/>
      <c r="G5828" s="390"/>
      <c r="H5828" s="390"/>
      <c r="I5828" s="390"/>
      <c r="J5828" s="390"/>
    </row>
    <row r="5829" spans="1:10" ht="15.75" customHeight="1">
      <c r="A5829" s="396"/>
      <c r="B5829" s="397"/>
      <c r="C5829" s="362"/>
      <c r="D5829" s="362"/>
      <c r="E5829" s="362"/>
      <c r="F5829" s="390"/>
      <c r="G5829" s="390"/>
      <c r="H5829" s="390"/>
      <c r="I5829" s="390"/>
      <c r="J5829" s="390"/>
    </row>
    <row r="5830" spans="1:10" ht="15.75" customHeight="1">
      <c r="A5830" s="396"/>
      <c r="B5830" s="397"/>
      <c r="C5830" s="362"/>
      <c r="D5830" s="362"/>
      <c r="E5830" s="362"/>
      <c r="F5830" s="390"/>
      <c r="G5830" s="390"/>
      <c r="H5830" s="390"/>
      <c r="I5830" s="390"/>
      <c r="J5830" s="390"/>
    </row>
    <row r="5831" spans="1:10" ht="15.75" customHeight="1">
      <c r="A5831" s="396"/>
      <c r="B5831" s="397"/>
      <c r="C5831" s="362"/>
      <c r="D5831" s="362"/>
      <c r="E5831" s="362"/>
      <c r="F5831" s="390"/>
      <c r="G5831" s="390"/>
      <c r="H5831" s="390"/>
      <c r="I5831" s="390"/>
      <c r="J5831" s="390"/>
    </row>
    <row r="5832" spans="1:10" ht="15.75" customHeight="1">
      <c r="A5832" s="396"/>
      <c r="B5832" s="397"/>
      <c r="C5832" s="362"/>
      <c r="D5832" s="362"/>
      <c r="E5832" s="362"/>
      <c r="F5832" s="390"/>
      <c r="G5832" s="390"/>
      <c r="H5832" s="390"/>
      <c r="I5832" s="390"/>
      <c r="J5832" s="390"/>
    </row>
    <row r="5833" spans="1:10" ht="15.75" customHeight="1">
      <c r="A5833" s="396"/>
      <c r="B5833" s="397"/>
      <c r="C5833" s="362"/>
      <c r="D5833" s="362"/>
      <c r="E5833" s="362"/>
      <c r="F5833" s="390"/>
      <c r="G5833" s="390"/>
      <c r="H5833" s="390"/>
      <c r="I5833" s="390"/>
      <c r="J5833" s="390"/>
    </row>
    <row r="5834" spans="1:10" ht="15.75" customHeight="1">
      <c r="A5834" s="396"/>
      <c r="B5834" s="397"/>
      <c r="C5834" s="362"/>
      <c r="D5834" s="362"/>
      <c r="E5834" s="362"/>
      <c r="F5834" s="390"/>
      <c r="G5834" s="390"/>
      <c r="H5834" s="390"/>
      <c r="I5834" s="390"/>
      <c r="J5834" s="390"/>
    </row>
    <row r="5835" spans="1:10" ht="15.75" customHeight="1">
      <c r="A5835" s="396"/>
      <c r="B5835" s="397"/>
      <c r="C5835" s="362"/>
      <c r="D5835" s="362"/>
      <c r="E5835" s="362"/>
      <c r="F5835" s="390"/>
      <c r="G5835" s="390"/>
      <c r="H5835" s="390"/>
      <c r="I5835" s="390"/>
      <c r="J5835" s="390"/>
    </row>
    <row r="5836" spans="1:10" ht="15.75" customHeight="1">
      <c r="A5836" s="396"/>
      <c r="B5836" s="397"/>
      <c r="C5836" s="362"/>
      <c r="D5836" s="362"/>
      <c r="E5836" s="362"/>
      <c r="F5836" s="390"/>
      <c r="G5836" s="390"/>
      <c r="H5836" s="390"/>
      <c r="I5836" s="390"/>
      <c r="J5836" s="390"/>
    </row>
    <row r="5837" spans="1:10" ht="15.75" customHeight="1">
      <c r="A5837" s="396"/>
      <c r="B5837" s="397"/>
      <c r="C5837" s="362"/>
      <c r="D5837" s="362"/>
      <c r="E5837" s="362"/>
      <c r="F5837" s="390"/>
      <c r="G5837" s="390"/>
      <c r="H5837" s="390"/>
      <c r="I5837" s="390"/>
      <c r="J5837" s="390"/>
    </row>
    <row r="5838" spans="1:10" ht="15.75" customHeight="1">
      <c r="A5838" s="396"/>
      <c r="B5838" s="397"/>
      <c r="C5838" s="362"/>
      <c r="D5838" s="362"/>
      <c r="E5838" s="362"/>
      <c r="F5838" s="390"/>
      <c r="G5838" s="390"/>
      <c r="H5838" s="390"/>
      <c r="I5838" s="390"/>
      <c r="J5838" s="390"/>
    </row>
    <row r="5839" spans="1:10" ht="15.75" customHeight="1">
      <c r="A5839" s="396"/>
      <c r="B5839" s="397"/>
      <c r="C5839" s="362"/>
      <c r="D5839" s="362"/>
      <c r="E5839" s="362"/>
      <c r="F5839" s="390"/>
      <c r="G5839" s="390"/>
      <c r="H5839" s="390"/>
      <c r="I5839" s="390"/>
      <c r="J5839" s="390"/>
    </row>
    <row r="5840" spans="1:10" ht="15.75" customHeight="1">
      <c r="A5840" s="396"/>
      <c r="B5840" s="397"/>
      <c r="C5840" s="362"/>
      <c r="D5840" s="362"/>
      <c r="E5840" s="362"/>
      <c r="F5840" s="390"/>
      <c r="G5840" s="390"/>
      <c r="H5840" s="390"/>
      <c r="I5840" s="390"/>
      <c r="J5840" s="390"/>
    </row>
    <row r="5841" spans="1:10" ht="15.75" customHeight="1">
      <c r="A5841" s="396"/>
      <c r="B5841" s="397"/>
      <c r="C5841" s="362"/>
      <c r="D5841" s="362"/>
      <c r="E5841" s="362"/>
      <c r="F5841" s="390"/>
      <c r="G5841" s="390"/>
      <c r="H5841" s="390"/>
      <c r="I5841" s="390"/>
      <c r="J5841" s="390"/>
    </row>
    <row r="5842" spans="1:10" ht="15.75" customHeight="1">
      <c r="A5842" s="396"/>
      <c r="B5842" s="397"/>
      <c r="C5842" s="362"/>
      <c r="D5842" s="362"/>
      <c r="E5842" s="362"/>
      <c r="F5842" s="390"/>
      <c r="G5842" s="390"/>
      <c r="H5842" s="390"/>
      <c r="I5842" s="390"/>
      <c r="J5842" s="390"/>
    </row>
    <row r="5843" spans="1:10" ht="15.75" customHeight="1">
      <c r="A5843" s="396"/>
      <c r="B5843" s="397"/>
      <c r="C5843" s="362"/>
      <c r="D5843" s="362"/>
      <c r="E5843" s="362"/>
      <c r="F5843" s="390"/>
      <c r="G5843" s="390"/>
      <c r="H5843" s="390"/>
      <c r="I5843" s="390"/>
      <c r="J5843" s="390"/>
    </row>
    <row r="5844" spans="1:10" ht="15.75" customHeight="1">
      <c r="A5844" s="396"/>
      <c r="B5844" s="397"/>
      <c r="C5844" s="362"/>
      <c r="D5844" s="362"/>
      <c r="E5844" s="362"/>
      <c r="F5844" s="390"/>
      <c r="G5844" s="390"/>
      <c r="H5844" s="390"/>
      <c r="I5844" s="390"/>
      <c r="J5844" s="390"/>
    </row>
    <row r="5845" spans="1:10" ht="15.75" customHeight="1">
      <c r="A5845" s="396"/>
      <c r="B5845" s="397"/>
      <c r="C5845" s="362"/>
      <c r="D5845" s="362"/>
      <c r="E5845" s="362"/>
      <c r="F5845" s="390"/>
      <c r="G5845" s="390"/>
      <c r="H5845" s="390"/>
      <c r="I5845" s="390"/>
      <c r="J5845" s="390"/>
    </row>
    <row r="5846" spans="1:10" ht="15.75" customHeight="1">
      <c r="A5846" s="396"/>
      <c r="B5846" s="397"/>
      <c r="C5846" s="362"/>
      <c r="D5846" s="362"/>
      <c r="E5846" s="362"/>
      <c r="F5846" s="390"/>
      <c r="G5846" s="390"/>
      <c r="H5846" s="390"/>
      <c r="I5846" s="390"/>
      <c r="J5846" s="390"/>
    </row>
    <row r="5847" spans="1:10" ht="15.75" customHeight="1">
      <c r="A5847" s="396"/>
      <c r="B5847" s="397"/>
      <c r="C5847" s="362"/>
      <c r="D5847" s="362"/>
      <c r="E5847" s="362"/>
      <c r="F5847" s="390"/>
      <c r="G5847" s="390"/>
      <c r="H5847" s="390"/>
      <c r="I5847" s="390"/>
      <c r="J5847" s="390"/>
    </row>
    <row r="5848" spans="1:10" ht="15.75" customHeight="1">
      <c r="A5848" s="396"/>
      <c r="B5848" s="397"/>
      <c r="C5848" s="362"/>
      <c r="D5848" s="362"/>
      <c r="E5848" s="362"/>
      <c r="F5848" s="390"/>
      <c r="G5848" s="390"/>
      <c r="H5848" s="390"/>
      <c r="I5848" s="390"/>
      <c r="J5848" s="390"/>
    </row>
    <row r="5849" spans="1:10" ht="15.75" customHeight="1">
      <c r="A5849" s="396"/>
      <c r="B5849" s="397"/>
      <c r="C5849" s="362"/>
      <c r="D5849" s="362"/>
      <c r="E5849" s="362"/>
      <c r="F5849" s="390"/>
      <c r="G5849" s="390"/>
      <c r="H5849" s="390"/>
      <c r="I5849" s="390"/>
      <c r="J5849" s="390"/>
    </row>
    <row r="5850" spans="1:10" ht="15.75" customHeight="1">
      <c r="A5850" s="396"/>
      <c r="B5850" s="397"/>
      <c r="C5850" s="362"/>
      <c r="D5850" s="362"/>
      <c r="E5850" s="362"/>
      <c r="F5850" s="390"/>
      <c r="G5850" s="390"/>
      <c r="H5850" s="390"/>
      <c r="I5850" s="390"/>
      <c r="J5850" s="390"/>
    </row>
    <row r="5851" spans="1:10" ht="15.75" customHeight="1">
      <c r="A5851" s="396"/>
      <c r="B5851" s="397"/>
      <c r="C5851" s="362"/>
      <c r="D5851" s="362"/>
      <c r="E5851" s="362"/>
      <c r="F5851" s="390"/>
      <c r="G5851" s="390"/>
      <c r="H5851" s="390"/>
      <c r="I5851" s="390"/>
      <c r="J5851" s="390"/>
    </row>
    <row r="5852" spans="1:10" ht="15.75" customHeight="1">
      <c r="A5852" s="396"/>
      <c r="B5852" s="397"/>
      <c r="C5852" s="362"/>
      <c r="D5852" s="362"/>
      <c r="E5852" s="362"/>
      <c r="F5852" s="390"/>
      <c r="G5852" s="390"/>
      <c r="H5852" s="390"/>
      <c r="I5852" s="390"/>
      <c r="J5852" s="390"/>
    </row>
    <row r="5853" spans="1:10" ht="15.75" customHeight="1">
      <c r="A5853" s="396"/>
      <c r="B5853" s="397"/>
      <c r="C5853" s="362"/>
      <c r="D5853" s="362"/>
      <c r="E5853" s="362"/>
      <c r="F5853" s="390"/>
      <c r="G5853" s="390"/>
      <c r="H5853" s="390"/>
      <c r="I5853" s="390"/>
      <c r="J5853" s="390"/>
    </row>
    <row r="5854" spans="1:10" ht="15.75" customHeight="1">
      <c r="A5854" s="396"/>
      <c r="B5854" s="397"/>
      <c r="C5854" s="362"/>
      <c r="D5854" s="362"/>
      <c r="E5854" s="362"/>
      <c r="F5854" s="390"/>
      <c r="G5854" s="390"/>
      <c r="H5854" s="390"/>
      <c r="I5854" s="390"/>
      <c r="J5854" s="390"/>
    </row>
    <row r="5855" spans="1:10" ht="15.75" customHeight="1">
      <c r="A5855" s="396"/>
      <c r="B5855" s="397"/>
      <c r="C5855" s="362"/>
      <c r="D5855" s="362"/>
      <c r="E5855" s="362"/>
      <c r="F5855" s="390"/>
      <c r="G5855" s="390"/>
      <c r="H5855" s="390"/>
      <c r="I5855" s="390"/>
      <c r="J5855" s="390"/>
    </row>
    <row r="5856" spans="1:10" ht="15.75" customHeight="1">
      <c r="A5856" s="396"/>
      <c r="B5856" s="397"/>
      <c r="C5856" s="362"/>
      <c r="D5856" s="362"/>
      <c r="E5856" s="362"/>
      <c r="F5856" s="390"/>
      <c r="G5856" s="390"/>
      <c r="H5856" s="390"/>
      <c r="I5856" s="390"/>
      <c r="J5856" s="390"/>
    </row>
    <row r="5857" spans="1:10" ht="15.75" customHeight="1">
      <c r="A5857" s="396"/>
      <c r="B5857" s="397"/>
      <c r="C5857" s="362"/>
      <c r="D5857" s="362"/>
      <c r="E5857" s="362"/>
      <c r="F5857" s="390"/>
      <c r="G5857" s="390"/>
      <c r="H5857" s="390"/>
      <c r="I5857" s="390"/>
      <c r="J5857" s="390"/>
    </row>
    <row r="5858" spans="1:10" ht="15.75" customHeight="1">
      <c r="A5858" s="396"/>
      <c r="B5858" s="397"/>
      <c r="C5858" s="362"/>
      <c r="D5858" s="362"/>
      <c r="E5858" s="362"/>
      <c r="F5858" s="390"/>
      <c r="G5858" s="390"/>
      <c r="H5858" s="390"/>
      <c r="I5858" s="390"/>
      <c r="J5858" s="390"/>
    </row>
    <row r="5859" spans="1:10" ht="15.75" customHeight="1">
      <c r="A5859" s="396"/>
      <c r="B5859" s="397"/>
      <c r="C5859" s="362"/>
      <c r="D5859" s="362"/>
      <c r="E5859" s="362"/>
      <c r="F5859" s="390"/>
      <c r="G5859" s="390"/>
      <c r="H5859" s="390"/>
      <c r="I5859" s="390"/>
      <c r="J5859" s="390"/>
    </row>
    <row r="5860" spans="1:10" ht="15.75" customHeight="1">
      <c r="A5860" s="396"/>
      <c r="B5860" s="397"/>
      <c r="C5860" s="362"/>
      <c r="D5860" s="362"/>
      <c r="E5860" s="362"/>
      <c r="F5860" s="390"/>
      <c r="G5860" s="390"/>
      <c r="H5860" s="390"/>
      <c r="I5860" s="390"/>
      <c r="J5860" s="390"/>
    </row>
    <row r="5861" spans="1:10" ht="15.75" customHeight="1">
      <c r="A5861" s="396"/>
      <c r="B5861" s="397"/>
      <c r="C5861" s="362"/>
      <c r="D5861" s="362"/>
      <c r="E5861" s="362"/>
      <c r="F5861" s="390"/>
      <c r="G5861" s="390"/>
      <c r="H5861" s="390"/>
      <c r="I5861" s="390"/>
      <c r="J5861" s="390"/>
    </row>
    <row r="5862" spans="1:10" ht="15.75" customHeight="1">
      <c r="A5862" s="396"/>
      <c r="B5862" s="397"/>
      <c r="C5862" s="362"/>
      <c r="D5862" s="362"/>
      <c r="E5862" s="362"/>
      <c r="F5862" s="390"/>
      <c r="G5862" s="390"/>
      <c r="H5862" s="390"/>
      <c r="I5862" s="390"/>
      <c r="J5862" s="390"/>
    </row>
    <row r="5863" spans="1:10" ht="15.75" customHeight="1">
      <c r="A5863" s="396"/>
      <c r="B5863" s="397"/>
      <c r="C5863" s="362"/>
      <c r="D5863" s="362"/>
      <c r="E5863" s="362"/>
      <c r="F5863" s="390"/>
      <c r="G5863" s="390"/>
      <c r="H5863" s="390"/>
      <c r="I5863" s="390"/>
      <c r="J5863" s="390"/>
    </row>
    <row r="5864" spans="1:10" ht="15.75" customHeight="1">
      <c r="A5864" s="396"/>
      <c r="B5864" s="397"/>
      <c r="C5864" s="362"/>
      <c r="D5864" s="362"/>
      <c r="E5864" s="362"/>
      <c r="F5864" s="390"/>
      <c r="G5864" s="390"/>
      <c r="H5864" s="390"/>
      <c r="I5864" s="390"/>
      <c r="J5864" s="390"/>
    </row>
    <row r="5865" spans="1:10" ht="15.75" customHeight="1">
      <c r="A5865" s="396"/>
      <c r="B5865" s="397"/>
      <c r="C5865" s="362"/>
      <c r="D5865" s="362"/>
      <c r="E5865" s="362"/>
      <c r="F5865" s="390"/>
      <c r="G5865" s="390"/>
      <c r="H5865" s="390"/>
      <c r="I5865" s="390"/>
      <c r="J5865" s="390"/>
    </row>
    <row r="5866" spans="1:10" ht="15.75" customHeight="1">
      <c r="A5866" s="396"/>
      <c r="B5866" s="397"/>
      <c r="C5866" s="362"/>
      <c r="D5866" s="362"/>
      <c r="E5866" s="362"/>
      <c r="F5866" s="390"/>
      <c r="G5866" s="390"/>
      <c r="H5866" s="390"/>
      <c r="I5866" s="390"/>
      <c r="J5866" s="390"/>
    </row>
    <row r="5867" spans="1:10" ht="15.75" customHeight="1">
      <c r="A5867" s="396"/>
      <c r="B5867" s="397"/>
      <c r="C5867" s="362"/>
      <c r="D5867" s="362"/>
      <c r="E5867" s="362"/>
      <c r="F5867" s="390"/>
      <c r="G5867" s="390"/>
      <c r="H5867" s="390"/>
      <c r="I5867" s="390"/>
      <c r="J5867" s="390"/>
    </row>
    <row r="5868" spans="1:10" ht="15.75" customHeight="1">
      <c r="A5868" s="396"/>
      <c r="B5868" s="397"/>
      <c r="C5868" s="362"/>
      <c r="D5868" s="362"/>
      <c r="E5868" s="362"/>
      <c r="F5868" s="390"/>
      <c r="G5868" s="390"/>
      <c r="H5868" s="390"/>
      <c r="I5868" s="390"/>
      <c r="J5868" s="390"/>
    </row>
    <row r="5869" spans="1:10" ht="15.75" customHeight="1">
      <c r="A5869" s="396"/>
      <c r="B5869" s="397"/>
      <c r="C5869" s="362"/>
      <c r="D5869" s="362"/>
      <c r="E5869" s="362"/>
      <c r="F5869" s="390"/>
      <c r="G5869" s="390"/>
      <c r="H5869" s="390"/>
      <c r="I5869" s="390"/>
      <c r="J5869" s="390"/>
    </row>
    <row r="5870" spans="1:10" ht="15.75" customHeight="1">
      <c r="A5870" s="396"/>
      <c r="B5870" s="397"/>
      <c r="C5870" s="362"/>
      <c r="D5870" s="362"/>
      <c r="E5870" s="362"/>
      <c r="F5870" s="390"/>
      <c r="G5870" s="390"/>
      <c r="H5870" s="390"/>
      <c r="I5870" s="390"/>
      <c r="J5870" s="390"/>
    </row>
    <row r="5871" spans="1:10" ht="15.75" customHeight="1">
      <c r="A5871" s="396"/>
      <c r="B5871" s="397"/>
      <c r="C5871" s="362"/>
      <c r="D5871" s="362"/>
      <c r="E5871" s="362"/>
      <c r="F5871" s="390"/>
      <c r="G5871" s="390"/>
      <c r="H5871" s="390"/>
      <c r="I5871" s="390"/>
      <c r="J5871" s="390"/>
    </row>
    <row r="5872" spans="1:10" ht="15.75" customHeight="1">
      <c r="A5872" s="396"/>
      <c r="B5872" s="397"/>
      <c r="C5872" s="362"/>
      <c r="D5872" s="362"/>
      <c r="E5872" s="362"/>
      <c r="F5872" s="390"/>
      <c r="G5872" s="390"/>
      <c r="H5872" s="390"/>
      <c r="I5872" s="390"/>
      <c r="J5872" s="390"/>
    </row>
    <row r="5873" spans="1:10" ht="15.75" customHeight="1">
      <c r="A5873" s="396"/>
      <c r="B5873" s="397"/>
      <c r="C5873" s="362"/>
      <c r="D5873" s="362"/>
      <c r="E5873" s="362"/>
      <c r="F5873" s="390"/>
      <c r="G5873" s="390"/>
      <c r="H5873" s="390"/>
      <c r="I5873" s="390"/>
      <c r="J5873" s="390"/>
    </row>
    <row r="5874" spans="1:10" ht="15.75" customHeight="1">
      <c r="A5874" s="396"/>
      <c r="B5874" s="397"/>
      <c r="C5874" s="362"/>
      <c r="D5874" s="362"/>
      <c r="E5874" s="362"/>
      <c r="F5874" s="390"/>
      <c r="G5874" s="390"/>
      <c r="H5874" s="390"/>
      <c r="I5874" s="390"/>
      <c r="J5874" s="390"/>
    </row>
    <row r="5875" spans="1:10" ht="15.75" customHeight="1">
      <c r="A5875" s="396"/>
      <c r="B5875" s="397"/>
      <c r="C5875" s="362"/>
      <c r="D5875" s="362"/>
      <c r="E5875" s="362"/>
      <c r="F5875" s="390"/>
      <c r="G5875" s="390"/>
      <c r="H5875" s="390"/>
      <c r="I5875" s="390"/>
      <c r="J5875" s="390"/>
    </row>
    <row r="5876" spans="1:10" ht="15.75" customHeight="1">
      <c r="A5876" s="396"/>
      <c r="B5876" s="397"/>
      <c r="C5876" s="362"/>
      <c r="D5876" s="362"/>
      <c r="E5876" s="362"/>
      <c r="F5876" s="390"/>
      <c r="G5876" s="390"/>
      <c r="H5876" s="390"/>
      <c r="I5876" s="390"/>
      <c r="J5876" s="390"/>
    </row>
    <row r="5877" spans="1:10" ht="15.75" customHeight="1">
      <c r="A5877" s="396"/>
      <c r="B5877" s="397"/>
      <c r="C5877" s="362"/>
      <c r="D5877" s="362"/>
      <c r="E5877" s="362"/>
      <c r="F5877" s="390"/>
      <c r="G5877" s="390"/>
      <c r="H5877" s="390"/>
      <c r="I5877" s="390"/>
      <c r="J5877" s="390"/>
    </row>
    <row r="5878" spans="1:10" ht="15.75" customHeight="1">
      <c r="A5878" s="396"/>
      <c r="B5878" s="397"/>
      <c r="C5878" s="362"/>
      <c r="D5878" s="362"/>
      <c r="E5878" s="362"/>
      <c r="F5878" s="390"/>
      <c r="G5878" s="390"/>
      <c r="H5878" s="390"/>
      <c r="I5878" s="390"/>
      <c r="J5878" s="390"/>
    </row>
    <row r="5879" spans="1:10" ht="15.75" customHeight="1">
      <c r="A5879" s="396"/>
      <c r="B5879" s="397"/>
      <c r="C5879" s="362"/>
      <c r="D5879" s="362"/>
      <c r="E5879" s="362"/>
      <c r="F5879" s="390"/>
      <c r="G5879" s="390"/>
      <c r="H5879" s="390"/>
      <c r="I5879" s="390"/>
      <c r="J5879" s="390"/>
    </row>
    <row r="5880" spans="1:10" ht="15.75" customHeight="1">
      <c r="A5880" s="396"/>
      <c r="B5880" s="397"/>
      <c r="C5880" s="362"/>
      <c r="D5880" s="362"/>
      <c r="E5880" s="362"/>
      <c r="F5880" s="390"/>
      <c r="G5880" s="390"/>
      <c r="H5880" s="390"/>
      <c r="I5880" s="390"/>
      <c r="J5880" s="390"/>
    </row>
    <row r="5881" spans="1:10" ht="15.75" customHeight="1">
      <c r="A5881" s="396"/>
      <c r="B5881" s="397"/>
      <c r="C5881" s="362"/>
      <c r="D5881" s="362"/>
      <c r="E5881" s="362"/>
      <c r="F5881" s="390"/>
      <c r="G5881" s="390"/>
      <c r="H5881" s="390"/>
      <c r="I5881" s="390"/>
      <c r="J5881" s="390"/>
    </row>
    <row r="5882" spans="1:10" ht="15.75" customHeight="1">
      <c r="A5882" s="396"/>
      <c r="B5882" s="397"/>
      <c r="C5882" s="362"/>
      <c r="D5882" s="362"/>
      <c r="E5882" s="362"/>
      <c r="F5882" s="390"/>
      <c r="G5882" s="390"/>
      <c r="H5882" s="390"/>
      <c r="I5882" s="390"/>
      <c r="J5882" s="390"/>
    </row>
    <row r="5883" spans="1:10" ht="15.75" customHeight="1">
      <c r="A5883" s="396"/>
      <c r="B5883" s="397"/>
      <c r="C5883" s="362"/>
      <c r="D5883" s="362"/>
      <c r="E5883" s="362"/>
      <c r="F5883" s="390"/>
      <c r="G5883" s="390"/>
      <c r="H5883" s="390"/>
      <c r="I5883" s="390"/>
      <c r="J5883" s="390"/>
    </row>
    <row r="5884" spans="1:10" ht="15.75" customHeight="1">
      <c r="A5884" s="396"/>
      <c r="B5884" s="397"/>
      <c r="C5884" s="362"/>
      <c r="D5884" s="362"/>
      <c r="E5884" s="362"/>
      <c r="F5884" s="390"/>
      <c r="G5884" s="390"/>
      <c r="H5884" s="390"/>
      <c r="I5884" s="390"/>
      <c r="J5884" s="390"/>
    </row>
    <row r="5885" spans="1:10" ht="15.75" customHeight="1">
      <c r="A5885" s="396"/>
      <c r="B5885" s="397"/>
      <c r="C5885" s="362"/>
      <c r="D5885" s="362"/>
      <c r="E5885" s="362"/>
      <c r="F5885" s="390"/>
      <c r="G5885" s="390"/>
      <c r="H5885" s="390"/>
      <c r="I5885" s="390"/>
      <c r="J5885" s="390"/>
    </row>
    <row r="5886" spans="1:10" ht="15.75" customHeight="1">
      <c r="A5886" s="396"/>
      <c r="B5886" s="397"/>
      <c r="C5886" s="362"/>
      <c r="D5886" s="362"/>
      <c r="E5886" s="362"/>
      <c r="F5886" s="390"/>
      <c r="G5886" s="390"/>
      <c r="H5886" s="390"/>
      <c r="I5886" s="390"/>
      <c r="J5886" s="390"/>
    </row>
    <row r="5887" spans="1:10" ht="15.75" customHeight="1">
      <c r="A5887" s="396"/>
      <c r="B5887" s="397"/>
      <c r="C5887" s="362"/>
      <c r="D5887" s="362"/>
      <c r="E5887" s="362"/>
      <c r="F5887" s="390"/>
      <c r="G5887" s="390"/>
      <c r="H5887" s="390"/>
      <c r="I5887" s="390"/>
      <c r="J5887" s="390"/>
    </row>
    <row r="5888" spans="1:10" ht="15.75" customHeight="1">
      <c r="A5888" s="396"/>
      <c r="B5888" s="397"/>
      <c r="C5888" s="362"/>
      <c r="D5888" s="362"/>
      <c r="E5888" s="362"/>
      <c r="F5888" s="390"/>
      <c r="G5888" s="390"/>
      <c r="H5888" s="390"/>
      <c r="I5888" s="390"/>
      <c r="J5888" s="390"/>
    </row>
    <row r="5889" spans="1:10" ht="15.75" customHeight="1">
      <c r="A5889" s="396"/>
      <c r="B5889" s="397"/>
      <c r="C5889" s="362"/>
      <c r="D5889" s="362"/>
      <c r="E5889" s="362"/>
      <c r="F5889" s="390"/>
      <c r="G5889" s="390"/>
      <c r="H5889" s="390"/>
      <c r="I5889" s="390"/>
      <c r="J5889" s="390"/>
    </row>
    <row r="5890" spans="1:10" ht="15.75" customHeight="1">
      <c r="A5890" s="396"/>
      <c r="B5890" s="397"/>
      <c r="C5890" s="362"/>
      <c r="D5890" s="362"/>
      <c r="E5890" s="362"/>
      <c r="F5890" s="390"/>
      <c r="G5890" s="390"/>
      <c r="H5890" s="390"/>
      <c r="I5890" s="390"/>
      <c r="J5890" s="390"/>
    </row>
    <row r="5891" spans="1:10" ht="15.75" customHeight="1">
      <c r="A5891" s="396"/>
      <c r="B5891" s="397"/>
      <c r="C5891" s="362"/>
      <c r="D5891" s="362"/>
      <c r="E5891" s="362"/>
      <c r="F5891" s="390"/>
      <c r="G5891" s="390"/>
      <c r="H5891" s="390"/>
      <c r="I5891" s="390"/>
      <c r="J5891" s="390"/>
    </row>
    <row r="5892" spans="1:10" ht="15.75" customHeight="1">
      <c r="A5892" s="396"/>
      <c r="B5892" s="397"/>
      <c r="C5892" s="362"/>
      <c r="D5892" s="362"/>
      <c r="E5892" s="362"/>
      <c r="F5892" s="390"/>
      <c r="G5892" s="390"/>
      <c r="H5892" s="390"/>
      <c r="I5892" s="390"/>
      <c r="J5892" s="390"/>
    </row>
    <row r="5893" spans="1:10" ht="15.75" customHeight="1">
      <c r="A5893" s="396"/>
      <c r="B5893" s="397"/>
      <c r="C5893" s="362"/>
      <c r="D5893" s="362"/>
      <c r="E5893" s="362"/>
      <c r="F5893" s="390"/>
      <c r="G5893" s="390"/>
      <c r="H5893" s="390"/>
      <c r="I5893" s="390"/>
      <c r="J5893" s="390"/>
    </row>
    <row r="5894" spans="1:10" ht="15.75" customHeight="1">
      <c r="A5894" s="396"/>
      <c r="B5894" s="397"/>
      <c r="C5894" s="362"/>
      <c r="D5894" s="362"/>
      <c r="E5894" s="362"/>
      <c r="F5894" s="390"/>
      <c r="G5894" s="390"/>
      <c r="H5894" s="390"/>
      <c r="I5894" s="390"/>
      <c r="J5894" s="390"/>
    </row>
    <row r="5895" spans="1:10" ht="15.75" customHeight="1">
      <c r="A5895" s="396"/>
      <c r="B5895" s="397"/>
      <c r="C5895" s="362"/>
      <c r="D5895" s="362"/>
      <c r="E5895" s="362"/>
      <c r="F5895" s="390"/>
      <c r="G5895" s="390"/>
      <c r="H5895" s="390"/>
      <c r="I5895" s="390"/>
      <c r="J5895" s="390"/>
    </row>
    <row r="5896" spans="1:10" ht="15.75" customHeight="1">
      <c r="A5896" s="396"/>
      <c r="B5896" s="397"/>
      <c r="C5896" s="362"/>
      <c r="D5896" s="362"/>
      <c r="E5896" s="362"/>
      <c r="F5896" s="390"/>
      <c r="G5896" s="390"/>
      <c r="H5896" s="390"/>
      <c r="I5896" s="390"/>
      <c r="J5896" s="390"/>
    </row>
    <row r="5897" spans="1:10" ht="15.75" customHeight="1">
      <c r="A5897" s="396"/>
      <c r="B5897" s="397"/>
      <c r="C5897" s="362"/>
      <c r="D5897" s="362"/>
      <c r="E5897" s="362"/>
      <c r="F5897" s="390"/>
      <c r="G5897" s="390"/>
      <c r="H5897" s="390"/>
      <c r="I5897" s="390"/>
      <c r="J5897" s="390"/>
    </row>
    <row r="5898" spans="1:10" ht="15.75" customHeight="1">
      <c r="A5898" s="396"/>
      <c r="B5898" s="397"/>
      <c r="C5898" s="362"/>
      <c r="D5898" s="362"/>
      <c r="E5898" s="362"/>
      <c r="F5898" s="390"/>
      <c r="G5898" s="390"/>
      <c r="H5898" s="390"/>
      <c r="I5898" s="390"/>
      <c r="J5898" s="390"/>
    </row>
    <row r="5899" spans="1:10" ht="15.75" customHeight="1">
      <c r="A5899" s="396"/>
      <c r="B5899" s="397"/>
      <c r="C5899" s="362"/>
      <c r="D5899" s="362"/>
      <c r="E5899" s="362"/>
      <c r="F5899" s="390"/>
      <c r="G5899" s="390"/>
      <c r="H5899" s="390"/>
      <c r="I5899" s="390"/>
      <c r="J5899" s="390"/>
    </row>
    <row r="5900" spans="1:10" ht="15.75" customHeight="1">
      <c r="A5900" s="396"/>
      <c r="B5900" s="397"/>
      <c r="C5900" s="362"/>
      <c r="D5900" s="362"/>
      <c r="E5900" s="362"/>
      <c r="F5900" s="390"/>
      <c r="G5900" s="390"/>
      <c r="H5900" s="390"/>
      <c r="I5900" s="390"/>
      <c r="J5900" s="390"/>
    </row>
    <row r="5901" spans="1:10" ht="15.75" customHeight="1">
      <c r="A5901" s="396"/>
      <c r="B5901" s="397"/>
      <c r="C5901" s="362"/>
      <c r="D5901" s="362"/>
      <c r="E5901" s="362"/>
      <c r="F5901" s="390"/>
      <c r="G5901" s="390"/>
      <c r="H5901" s="390"/>
      <c r="I5901" s="390"/>
      <c r="J5901" s="390"/>
    </row>
    <row r="5902" spans="1:10" ht="15.75" customHeight="1">
      <c r="A5902" s="396"/>
      <c r="B5902" s="397"/>
      <c r="C5902" s="362"/>
      <c r="D5902" s="362"/>
      <c r="E5902" s="362"/>
      <c r="F5902" s="390"/>
      <c r="G5902" s="390"/>
      <c r="H5902" s="390"/>
      <c r="I5902" s="390"/>
      <c r="J5902" s="390"/>
    </row>
    <row r="5903" spans="1:10" ht="15.75" customHeight="1">
      <c r="A5903" s="396"/>
      <c r="B5903" s="397"/>
      <c r="C5903" s="362"/>
      <c r="D5903" s="362"/>
      <c r="E5903" s="362"/>
      <c r="F5903" s="390"/>
      <c r="G5903" s="390"/>
      <c r="H5903" s="390"/>
      <c r="I5903" s="390"/>
      <c r="J5903" s="390"/>
    </row>
    <row r="5904" spans="1:10" ht="15.75" customHeight="1">
      <c r="A5904" s="396"/>
      <c r="B5904" s="397"/>
      <c r="C5904" s="362"/>
      <c r="D5904" s="362"/>
      <c r="E5904" s="362"/>
      <c r="F5904" s="390"/>
      <c r="G5904" s="390"/>
      <c r="H5904" s="390"/>
      <c r="I5904" s="390"/>
      <c r="J5904" s="390"/>
    </row>
    <row r="5905" spans="1:10" ht="15.75" customHeight="1">
      <c r="A5905" s="396"/>
      <c r="B5905" s="397"/>
      <c r="C5905" s="362"/>
      <c r="D5905" s="362"/>
      <c r="E5905" s="362"/>
      <c r="F5905" s="390"/>
      <c r="G5905" s="390"/>
      <c r="H5905" s="390"/>
      <c r="I5905" s="390"/>
      <c r="J5905" s="390"/>
    </row>
    <row r="5906" spans="1:10" ht="15.75" customHeight="1">
      <c r="A5906" s="396"/>
      <c r="B5906" s="397"/>
      <c r="C5906" s="362"/>
      <c r="D5906" s="362"/>
      <c r="E5906" s="362"/>
      <c r="F5906" s="390"/>
      <c r="G5906" s="390"/>
      <c r="H5906" s="390"/>
      <c r="I5906" s="390"/>
      <c r="J5906" s="390"/>
    </row>
    <row r="5907" spans="1:10" ht="15.75" customHeight="1">
      <c r="A5907" s="396"/>
      <c r="B5907" s="397"/>
      <c r="C5907" s="362"/>
      <c r="D5907" s="362"/>
      <c r="E5907" s="362"/>
      <c r="F5907" s="390"/>
      <c r="G5907" s="390"/>
      <c r="H5907" s="390"/>
      <c r="I5907" s="390"/>
      <c r="J5907" s="390"/>
    </row>
    <row r="5908" spans="1:10" ht="15.75" customHeight="1">
      <c r="A5908" s="396"/>
      <c r="B5908" s="397"/>
      <c r="C5908" s="362"/>
      <c r="D5908" s="362"/>
      <c r="E5908" s="362"/>
      <c r="F5908" s="390"/>
      <c r="G5908" s="390"/>
      <c r="H5908" s="390"/>
      <c r="I5908" s="390"/>
      <c r="J5908" s="390"/>
    </row>
    <row r="5909" spans="1:10" ht="15.75" customHeight="1">
      <c r="A5909" s="396"/>
      <c r="B5909" s="397"/>
      <c r="C5909" s="362"/>
      <c r="D5909" s="362"/>
      <c r="E5909" s="362"/>
      <c r="F5909" s="390"/>
      <c r="G5909" s="390"/>
      <c r="H5909" s="390"/>
      <c r="I5909" s="390"/>
      <c r="J5909" s="390"/>
    </row>
    <row r="5910" spans="1:10" ht="15.75" customHeight="1">
      <c r="A5910" s="396"/>
      <c r="B5910" s="397"/>
      <c r="C5910" s="362"/>
      <c r="D5910" s="362"/>
      <c r="E5910" s="362"/>
      <c r="F5910" s="390"/>
      <c r="G5910" s="390"/>
      <c r="H5910" s="390"/>
      <c r="I5910" s="390"/>
      <c r="J5910" s="390"/>
    </row>
    <row r="5911" spans="1:10" ht="15.75" customHeight="1">
      <c r="A5911" s="396"/>
      <c r="B5911" s="397"/>
      <c r="C5911" s="362"/>
      <c r="D5911" s="362"/>
      <c r="E5911" s="362"/>
      <c r="F5911" s="390"/>
      <c r="G5911" s="390"/>
      <c r="H5911" s="390"/>
      <c r="I5911" s="390"/>
      <c r="J5911" s="390"/>
    </row>
    <row r="5912" spans="1:10" ht="15.75" customHeight="1">
      <c r="A5912" s="396"/>
      <c r="B5912" s="397"/>
      <c r="C5912" s="362"/>
      <c r="D5912" s="362"/>
      <c r="E5912" s="362"/>
      <c r="F5912" s="390"/>
      <c r="G5912" s="390"/>
      <c r="H5912" s="390"/>
      <c r="I5912" s="390"/>
      <c r="J5912" s="390"/>
    </row>
    <row r="5913" spans="1:10" ht="15.75" customHeight="1">
      <c r="A5913" s="396"/>
      <c r="B5913" s="397"/>
      <c r="C5913" s="362"/>
      <c r="D5913" s="362"/>
      <c r="E5913" s="362"/>
      <c r="F5913" s="390"/>
      <c r="G5913" s="390"/>
      <c r="H5913" s="390"/>
      <c r="I5913" s="390"/>
      <c r="J5913" s="390"/>
    </row>
    <row r="5914" spans="1:10" ht="15.75" customHeight="1">
      <c r="A5914" s="396"/>
      <c r="B5914" s="397"/>
      <c r="C5914" s="362"/>
      <c r="D5914" s="362"/>
      <c r="E5914" s="362"/>
      <c r="F5914" s="390"/>
      <c r="G5914" s="390"/>
      <c r="H5914" s="390"/>
      <c r="I5914" s="390"/>
      <c r="J5914" s="390"/>
    </row>
    <row r="5915" spans="1:10" ht="15.75" customHeight="1">
      <c r="A5915" s="396"/>
      <c r="B5915" s="397"/>
      <c r="C5915" s="362"/>
      <c r="D5915" s="362"/>
      <c r="E5915" s="362"/>
      <c r="F5915" s="390"/>
      <c r="G5915" s="390"/>
      <c r="H5915" s="390"/>
      <c r="I5915" s="390"/>
      <c r="J5915" s="390"/>
    </row>
    <row r="5916" spans="1:10" ht="15.75" customHeight="1">
      <c r="A5916" s="396"/>
      <c r="B5916" s="397"/>
      <c r="C5916" s="362"/>
      <c r="D5916" s="362"/>
      <c r="E5916" s="362"/>
      <c r="F5916" s="390"/>
      <c r="G5916" s="390"/>
      <c r="H5916" s="390"/>
      <c r="I5916" s="390"/>
      <c r="J5916" s="390"/>
    </row>
    <row r="5917" spans="1:10" ht="15.75" customHeight="1">
      <c r="A5917" s="396"/>
      <c r="B5917" s="397"/>
      <c r="C5917" s="362"/>
      <c r="D5917" s="362"/>
      <c r="E5917" s="362"/>
      <c r="F5917" s="390"/>
      <c r="G5917" s="390"/>
      <c r="H5917" s="390"/>
      <c r="I5917" s="390"/>
      <c r="J5917" s="390"/>
    </row>
    <row r="5918" spans="1:10" ht="15.75" customHeight="1">
      <c r="A5918" s="396"/>
      <c r="B5918" s="397"/>
      <c r="C5918" s="362"/>
      <c r="D5918" s="362"/>
      <c r="E5918" s="362"/>
      <c r="F5918" s="390"/>
      <c r="G5918" s="390"/>
      <c r="H5918" s="390"/>
      <c r="I5918" s="390"/>
      <c r="J5918" s="390"/>
    </row>
    <row r="5919" spans="1:10" ht="15.75" customHeight="1">
      <c r="A5919" s="396"/>
      <c r="B5919" s="397"/>
      <c r="C5919" s="362"/>
      <c r="D5919" s="362"/>
      <c r="E5919" s="362"/>
      <c r="F5919" s="390"/>
      <c r="G5919" s="390"/>
      <c r="H5919" s="390"/>
      <c r="I5919" s="390"/>
      <c r="J5919" s="390"/>
    </row>
    <row r="5920" spans="1:10" ht="15.75" customHeight="1">
      <c r="A5920" s="396"/>
      <c r="B5920" s="397"/>
      <c r="C5920" s="362"/>
      <c r="D5920" s="362"/>
      <c r="E5920" s="362"/>
      <c r="F5920" s="390"/>
      <c r="G5920" s="390"/>
      <c r="H5920" s="390"/>
      <c r="I5920" s="390"/>
      <c r="J5920" s="390"/>
    </row>
    <row r="5921" spans="1:10" ht="15.75" customHeight="1">
      <c r="A5921" s="396"/>
      <c r="B5921" s="397"/>
      <c r="C5921" s="362"/>
      <c r="D5921" s="362"/>
      <c r="E5921" s="362"/>
      <c r="F5921" s="390"/>
      <c r="G5921" s="390"/>
      <c r="H5921" s="390"/>
      <c r="I5921" s="390"/>
      <c r="J5921" s="390"/>
    </row>
    <row r="5922" spans="1:10" ht="15.75" customHeight="1">
      <c r="A5922" s="396"/>
      <c r="B5922" s="397"/>
      <c r="C5922" s="362"/>
      <c r="D5922" s="362"/>
      <c r="E5922" s="362"/>
      <c r="F5922" s="390"/>
      <c r="G5922" s="390"/>
      <c r="H5922" s="390"/>
      <c r="I5922" s="390"/>
      <c r="J5922" s="390"/>
    </row>
    <row r="5923" spans="1:10" ht="15.75" customHeight="1">
      <c r="A5923" s="396"/>
      <c r="B5923" s="397"/>
      <c r="C5923" s="362"/>
      <c r="D5923" s="362"/>
      <c r="E5923" s="362"/>
      <c r="F5923" s="390"/>
      <c r="G5923" s="390"/>
      <c r="H5923" s="390"/>
      <c r="I5923" s="390"/>
      <c r="J5923" s="390"/>
    </row>
    <row r="5924" spans="1:10" ht="15.75" customHeight="1">
      <c r="A5924" s="396"/>
      <c r="B5924" s="397"/>
      <c r="C5924" s="362"/>
      <c r="D5924" s="362"/>
      <c r="E5924" s="362"/>
      <c r="F5924" s="390"/>
      <c r="G5924" s="390"/>
      <c r="H5924" s="390"/>
      <c r="I5924" s="390"/>
      <c r="J5924" s="390"/>
    </row>
    <row r="5925" spans="1:10" ht="15.75" customHeight="1">
      <c r="A5925" s="396"/>
      <c r="B5925" s="397"/>
      <c r="C5925" s="362"/>
      <c r="D5925" s="362"/>
      <c r="E5925" s="362"/>
      <c r="F5925" s="390"/>
      <c r="G5925" s="390"/>
      <c r="H5925" s="390"/>
      <c r="I5925" s="390"/>
      <c r="J5925" s="390"/>
    </row>
    <row r="5926" spans="1:10" ht="15.75" customHeight="1">
      <c r="A5926" s="396"/>
      <c r="B5926" s="397"/>
      <c r="C5926" s="362"/>
      <c r="D5926" s="362"/>
      <c r="E5926" s="362"/>
      <c r="F5926" s="390"/>
      <c r="G5926" s="390"/>
      <c r="H5926" s="390"/>
      <c r="I5926" s="390"/>
      <c r="J5926" s="390"/>
    </row>
    <row r="5927" spans="1:10" ht="15.75" customHeight="1">
      <c r="A5927" s="396"/>
      <c r="B5927" s="397"/>
      <c r="C5927" s="362"/>
      <c r="D5927" s="362"/>
      <c r="E5927" s="362"/>
      <c r="F5927" s="390"/>
      <c r="G5927" s="390"/>
      <c r="H5927" s="390"/>
      <c r="I5927" s="390"/>
      <c r="J5927" s="390"/>
    </row>
    <row r="5928" spans="1:10" ht="15.75" customHeight="1">
      <c r="A5928" s="396"/>
      <c r="B5928" s="397"/>
      <c r="C5928" s="362"/>
      <c r="D5928" s="362"/>
      <c r="E5928" s="362"/>
      <c r="F5928" s="390"/>
      <c r="G5928" s="390"/>
      <c r="H5928" s="390"/>
      <c r="I5928" s="390"/>
      <c r="J5928" s="390"/>
    </row>
    <row r="5929" spans="1:10" ht="15.75" customHeight="1">
      <c r="A5929" s="396"/>
      <c r="B5929" s="397"/>
      <c r="C5929" s="362"/>
      <c r="D5929" s="362"/>
      <c r="E5929" s="362"/>
      <c r="F5929" s="390"/>
      <c r="G5929" s="390"/>
      <c r="H5929" s="390"/>
      <c r="I5929" s="390"/>
      <c r="J5929" s="390"/>
    </row>
    <row r="5930" spans="1:10" ht="15.75" customHeight="1">
      <c r="A5930" s="396"/>
      <c r="B5930" s="397"/>
      <c r="C5930" s="362"/>
      <c r="D5930" s="362"/>
      <c r="E5930" s="362"/>
      <c r="F5930" s="390"/>
      <c r="G5930" s="390"/>
      <c r="H5930" s="390"/>
      <c r="I5930" s="390"/>
      <c r="J5930" s="390"/>
    </row>
    <row r="5931" spans="1:10" ht="15.75" customHeight="1">
      <c r="A5931" s="396"/>
      <c r="B5931" s="397"/>
      <c r="C5931" s="362"/>
      <c r="D5931" s="362"/>
      <c r="E5931" s="362"/>
      <c r="F5931" s="390"/>
      <c r="G5931" s="390"/>
      <c r="H5931" s="390"/>
      <c r="I5931" s="390"/>
      <c r="J5931" s="390"/>
    </row>
    <row r="5932" spans="1:10" ht="15.75" customHeight="1">
      <c r="A5932" s="396"/>
      <c r="B5932" s="397"/>
      <c r="C5932" s="362"/>
      <c r="D5932" s="362"/>
      <c r="E5932" s="362"/>
      <c r="F5932" s="390"/>
      <c r="G5932" s="390"/>
      <c r="H5932" s="390"/>
      <c r="I5932" s="390"/>
      <c r="J5932" s="390"/>
    </row>
    <row r="5933" spans="1:10" ht="15.75" customHeight="1">
      <c r="A5933" s="396"/>
      <c r="B5933" s="397"/>
      <c r="C5933" s="362"/>
      <c r="D5933" s="362"/>
      <c r="E5933" s="362"/>
      <c r="F5933" s="390"/>
      <c r="G5933" s="390"/>
      <c r="H5933" s="390"/>
      <c r="I5933" s="390"/>
      <c r="J5933" s="390"/>
    </row>
    <row r="5934" spans="1:10" ht="15.75" customHeight="1">
      <c r="A5934" s="396"/>
      <c r="B5934" s="397"/>
      <c r="C5934" s="362"/>
      <c r="D5934" s="362"/>
      <c r="E5934" s="362"/>
      <c r="F5934" s="390"/>
      <c r="G5934" s="390"/>
      <c r="H5934" s="390"/>
      <c r="I5934" s="390"/>
      <c r="J5934" s="390"/>
    </row>
    <row r="5935" spans="1:10" ht="15.75" customHeight="1">
      <c r="A5935" s="396"/>
      <c r="B5935" s="397"/>
      <c r="C5935" s="362"/>
      <c r="D5935" s="362"/>
      <c r="E5935" s="362"/>
      <c r="F5935" s="390"/>
      <c r="G5935" s="390"/>
      <c r="H5935" s="390"/>
      <c r="I5935" s="390"/>
      <c r="J5935" s="390"/>
    </row>
    <row r="5936" spans="1:10" ht="15.75" customHeight="1">
      <c r="A5936" s="396"/>
      <c r="B5936" s="397"/>
      <c r="C5936" s="362"/>
      <c r="D5936" s="362"/>
      <c r="E5936" s="362"/>
      <c r="F5936" s="390"/>
      <c r="G5936" s="390"/>
      <c r="H5936" s="390"/>
      <c r="I5936" s="390"/>
      <c r="J5936" s="390"/>
    </row>
    <row r="5937" spans="1:10" ht="15.75" customHeight="1">
      <c r="A5937" s="396"/>
      <c r="B5937" s="397"/>
      <c r="C5937" s="362"/>
      <c r="D5937" s="362"/>
      <c r="E5937" s="362"/>
      <c r="F5937" s="390"/>
      <c r="G5937" s="390"/>
      <c r="H5937" s="390"/>
      <c r="I5937" s="390"/>
      <c r="J5937" s="390"/>
    </row>
    <row r="5938" spans="1:10" ht="15.75" customHeight="1">
      <c r="A5938" s="396"/>
      <c r="B5938" s="397"/>
      <c r="C5938" s="362"/>
      <c r="D5938" s="362"/>
      <c r="E5938" s="362"/>
      <c r="F5938" s="390"/>
      <c r="G5938" s="390"/>
      <c r="H5938" s="390"/>
      <c r="I5938" s="390"/>
      <c r="J5938" s="390"/>
    </row>
    <row r="5939" spans="1:10" ht="15.75" customHeight="1">
      <c r="A5939" s="396"/>
      <c r="B5939" s="397"/>
      <c r="C5939" s="362"/>
      <c r="D5939" s="362"/>
      <c r="E5939" s="362"/>
      <c r="F5939" s="390"/>
      <c r="G5939" s="390"/>
      <c r="H5939" s="390"/>
      <c r="I5939" s="390"/>
      <c r="J5939" s="390"/>
    </row>
    <row r="5940" spans="1:10" ht="15.75" customHeight="1">
      <c r="A5940" s="396"/>
      <c r="B5940" s="397"/>
      <c r="C5940" s="362"/>
      <c r="D5940" s="362"/>
      <c r="E5940" s="362"/>
      <c r="F5940" s="390"/>
      <c r="G5940" s="390"/>
      <c r="H5940" s="390"/>
      <c r="I5940" s="390"/>
      <c r="J5940" s="390"/>
    </row>
    <row r="5941" spans="1:10" ht="15.75" customHeight="1">
      <c r="A5941" s="396"/>
      <c r="B5941" s="397"/>
      <c r="C5941" s="362"/>
      <c r="D5941" s="362"/>
      <c r="E5941" s="362"/>
      <c r="F5941" s="390"/>
      <c r="G5941" s="390"/>
      <c r="H5941" s="390"/>
      <c r="I5941" s="390"/>
      <c r="J5941" s="390"/>
    </row>
    <row r="5942" spans="1:10" ht="15.75" customHeight="1">
      <c r="A5942" s="396"/>
      <c r="B5942" s="397"/>
      <c r="C5942" s="362"/>
      <c r="D5942" s="362"/>
      <c r="E5942" s="362"/>
      <c r="F5942" s="390"/>
      <c r="G5942" s="390"/>
      <c r="H5942" s="390"/>
      <c r="I5942" s="390"/>
      <c r="J5942" s="390"/>
    </row>
    <row r="5943" spans="1:10" ht="15.75" customHeight="1">
      <c r="A5943" s="396"/>
      <c r="B5943" s="397"/>
      <c r="C5943" s="362"/>
      <c r="D5943" s="362"/>
      <c r="E5943" s="362"/>
      <c r="F5943" s="390"/>
      <c r="G5943" s="390"/>
      <c r="H5943" s="390"/>
      <c r="I5943" s="390"/>
      <c r="J5943" s="390"/>
    </row>
    <row r="5944" spans="1:10" ht="15.75" customHeight="1">
      <c r="A5944" s="396"/>
      <c r="B5944" s="397"/>
      <c r="C5944" s="362"/>
      <c r="D5944" s="362"/>
      <c r="E5944" s="362"/>
      <c r="F5944" s="390"/>
      <c r="G5944" s="390"/>
      <c r="H5944" s="390"/>
      <c r="I5944" s="390"/>
      <c r="J5944" s="390"/>
    </row>
    <row r="5945" spans="1:10" ht="15.75" customHeight="1">
      <c r="A5945" s="396"/>
      <c r="B5945" s="397"/>
      <c r="C5945" s="362"/>
      <c r="D5945" s="362"/>
      <c r="E5945" s="362"/>
      <c r="F5945" s="390"/>
      <c r="G5945" s="390"/>
      <c r="H5945" s="390"/>
      <c r="I5945" s="390"/>
      <c r="J5945" s="390"/>
    </row>
    <row r="5946" spans="1:10" ht="15.75" customHeight="1">
      <c r="A5946" s="396"/>
      <c r="B5946" s="397"/>
      <c r="C5946" s="362"/>
      <c r="D5946" s="362"/>
      <c r="E5946" s="362"/>
      <c r="F5946" s="390"/>
      <c r="G5946" s="390"/>
      <c r="H5946" s="390"/>
      <c r="I5946" s="390"/>
      <c r="J5946" s="390"/>
    </row>
    <row r="5947" spans="1:10" ht="15.75" customHeight="1">
      <c r="A5947" s="396"/>
      <c r="B5947" s="397"/>
      <c r="C5947" s="362"/>
      <c r="D5947" s="362"/>
      <c r="E5947" s="362"/>
      <c r="F5947" s="390"/>
      <c r="G5947" s="390"/>
      <c r="H5947" s="390"/>
      <c r="I5947" s="390"/>
      <c r="J5947" s="390"/>
    </row>
    <row r="5948" spans="1:10" ht="15.75" customHeight="1">
      <c r="A5948" s="396"/>
      <c r="B5948" s="397"/>
      <c r="C5948" s="362"/>
      <c r="D5948" s="362"/>
      <c r="E5948" s="362"/>
      <c r="F5948" s="390"/>
      <c r="G5948" s="390"/>
      <c r="H5948" s="390"/>
      <c r="I5948" s="390"/>
      <c r="J5948" s="390"/>
    </row>
    <row r="5949" spans="1:10" ht="15.75" customHeight="1">
      <c r="A5949" s="396"/>
      <c r="B5949" s="397"/>
      <c r="C5949" s="362"/>
      <c r="D5949" s="362"/>
      <c r="E5949" s="362"/>
      <c r="F5949" s="390"/>
      <c r="G5949" s="390"/>
      <c r="H5949" s="390"/>
      <c r="I5949" s="390"/>
      <c r="J5949" s="390"/>
    </row>
    <row r="5950" spans="1:10" ht="15.75" customHeight="1">
      <c r="A5950" s="396"/>
      <c r="B5950" s="397"/>
      <c r="C5950" s="362"/>
      <c r="D5950" s="362"/>
      <c r="E5950" s="362"/>
      <c r="F5950" s="390"/>
      <c r="G5950" s="390"/>
      <c r="H5950" s="390"/>
      <c r="I5950" s="390"/>
      <c r="J5950" s="390"/>
    </row>
    <row r="5951" spans="1:10" ht="15.75" customHeight="1">
      <c r="A5951" s="396"/>
      <c r="B5951" s="397"/>
      <c r="C5951" s="362"/>
      <c r="D5951" s="362"/>
      <c r="E5951" s="362"/>
      <c r="F5951" s="390"/>
      <c r="G5951" s="390"/>
      <c r="H5951" s="390"/>
      <c r="I5951" s="390"/>
      <c r="J5951" s="390"/>
    </row>
    <row r="5952" spans="1:10" ht="15.75" customHeight="1">
      <c r="A5952" s="396"/>
      <c r="B5952" s="397"/>
      <c r="C5952" s="362"/>
      <c r="D5952" s="362"/>
      <c r="E5952" s="362"/>
      <c r="F5952" s="390"/>
      <c r="G5952" s="390"/>
      <c r="H5952" s="390"/>
      <c r="I5952" s="390"/>
      <c r="J5952" s="390"/>
    </row>
    <row r="5953" spans="1:10" ht="15.75" customHeight="1">
      <c r="A5953" s="396"/>
      <c r="B5953" s="397"/>
      <c r="C5953" s="362"/>
      <c r="D5953" s="362"/>
      <c r="E5953" s="362"/>
      <c r="F5953" s="390"/>
      <c r="G5953" s="390"/>
      <c r="H5953" s="390"/>
      <c r="I5953" s="390"/>
      <c r="J5953" s="390"/>
    </row>
    <row r="5954" spans="1:10" ht="15.75" customHeight="1">
      <c r="A5954" s="396"/>
      <c r="B5954" s="397"/>
      <c r="C5954" s="362"/>
      <c r="D5954" s="362"/>
      <c r="E5954" s="362"/>
      <c r="F5954" s="390"/>
      <c r="G5954" s="390"/>
      <c r="H5954" s="390"/>
      <c r="I5954" s="390"/>
      <c r="J5954" s="390"/>
    </row>
    <row r="5955" spans="1:10" ht="15.75" customHeight="1">
      <c r="A5955" s="396"/>
      <c r="B5955" s="397"/>
      <c r="C5955" s="362"/>
      <c r="D5955" s="362"/>
      <c r="E5955" s="362"/>
      <c r="F5955" s="390"/>
      <c r="G5955" s="390"/>
      <c r="H5955" s="390"/>
      <c r="I5955" s="390"/>
      <c r="J5955" s="390"/>
    </row>
    <row r="5956" spans="1:10" ht="15.75" customHeight="1">
      <c r="A5956" s="396"/>
      <c r="B5956" s="397"/>
      <c r="C5956" s="362"/>
      <c r="D5956" s="362"/>
      <c r="E5956" s="362"/>
      <c r="F5956" s="390"/>
      <c r="G5956" s="390"/>
      <c r="H5956" s="390"/>
      <c r="I5956" s="390"/>
      <c r="J5956" s="390"/>
    </row>
    <row r="5957" spans="1:10" ht="15.75" customHeight="1">
      <c r="A5957" s="396"/>
      <c r="B5957" s="397"/>
      <c r="C5957" s="362"/>
      <c r="D5957" s="362"/>
      <c r="E5957" s="362"/>
      <c r="F5957" s="390"/>
      <c r="G5957" s="390"/>
      <c r="H5957" s="390"/>
      <c r="I5957" s="390"/>
      <c r="J5957" s="390"/>
    </row>
    <row r="5958" spans="1:10" ht="15.75" customHeight="1">
      <c r="A5958" s="396"/>
      <c r="B5958" s="397"/>
      <c r="C5958" s="362"/>
      <c r="D5958" s="362"/>
      <c r="E5958" s="362"/>
      <c r="F5958" s="390"/>
      <c r="G5958" s="390"/>
      <c r="H5958" s="390"/>
      <c r="I5958" s="390"/>
      <c r="J5958" s="390"/>
    </row>
    <row r="5959" spans="1:10" ht="15.75" customHeight="1">
      <c r="A5959" s="396"/>
      <c r="B5959" s="397"/>
      <c r="C5959" s="362"/>
      <c r="D5959" s="362"/>
      <c r="E5959" s="362"/>
      <c r="F5959" s="390"/>
      <c r="G5959" s="390"/>
      <c r="H5959" s="390"/>
      <c r="I5959" s="390"/>
      <c r="J5959" s="390"/>
    </row>
    <row r="5960" spans="1:10" ht="15.75" customHeight="1">
      <c r="A5960" s="396"/>
      <c r="B5960" s="397"/>
      <c r="C5960" s="362"/>
      <c r="D5960" s="362"/>
      <c r="E5960" s="362"/>
      <c r="F5960" s="390"/>
      <c r="G5960" s="390"/>
      <c r="H5960" s="390"/>
      <c r="I5960" s="390"/>
      <c r="J5960" s="390"/>
    </row>
    <row r="5961" spans="1:10" ht="15.75" customHeight="1">
      <c r="A5961" s="396"/>
      <c r="B5961" s="397"/>
      <c r="C5961" s="362"/>
      <c r="D5961" s="362"/>
      <c r="E5961" s="362"/>
      <c r="F5961" s="390"/>
      <c r="G5961" s="390"/>
      <c r="H5961" s="390"/>
      <c r="I5961" s="390"/>
      <c r="J5961" s="390"/>
    </row>
    <row r="5962" spans="1:10" ht="15.75" customHeight="1">
      <c r="A5962" s="396"/>
      <c r="B5962" s="397"/>
      <c r="C5962" s="362"/>
      <c r="D5962" s="362"/>
      <c r="E5962" s="362"/>
      <c r="F5962" s="390"/>
      <c r="G5962" s="390"/>
      <c r="H5962" s="390"/>
      <c r="I5962" s="390"/>
      <c r="J5962" s="390"/>
    </row>
    <row r="5963" spans="1:10" ht="15.75" customHeight="1">
      <c r="A5963" s="396"/>
      <c r="B5963" s="397"/>
      <c r="C5963" s="362"/>
      <c r="D5963" s="362"/>
      <c r="E5963" s="362"/>
      <c r="F5963" s="390"/>
      <c r="G5963" s="390"/>
      <c r="H5963" s="390"/>
      <c r="I5963" s="390"/>
      <c r="J5963" s="390"/>
    </row>
    <row r="5964" spans="1:10" ht="15.75" customHeight="1">
      <c r="A5964" s="396"/>
      <c r="B5964" s="397"/>
      <c r="C5964" s="362"/>
      <c r="D5964" s="362"/>
      <c r="E5964" s="362"/>
      <c r="F5964" s="390"/>
      <c r="G5964" s="390"/>
      <c r="H5964" s="390"/>
      <c r="I5964" s="390"/>
      <c r="J5964" s="390"/>
    </row>
    <row r="5965" spans="1:10" ht="15.75" customHeight="1">
      <c r="A5965" s="396"/>
      <c r="B5965" s="397"/>
      <c r="C5965" s="362"/>
      <c r="D5965" s="362"/>
      <c r="E5965" s="362"/>
      <c r="F5965" s="390"/>
      <c r="G5965" s="390"/>
      <c r="H5965" s="390"/>
      <c r="I5965" s="390"/>
      <c r="J5965" s="390"/>
    </row>
    <row r="5966" spans="1:10" ht="15.75" customHeight="1">
      <c r="A5966" s="396"/>
      <c r="B5966" s="397"/>
      <c r="C5966" s="362"/>
      <c r="D5966" s="362"/>
      <c r="E5966" s="362"/>
      <c r="F5966" s="390"/>
      <c r="G5966" s="390"/>
      <c r="H5966" s="390"/>
      <c r="I5966" s="390"/>
      <c r="J5966" s="390"/>
    </row>
    <row r="5967" spans="1:10" ht="15.75" customHeight="1">
      <c r="A5967" s="396"/>
      <c r="B5967" s="397"/>
      <c r="C5967" s="362"/>
      <c r="D5967" s="362"/>
      <c r="E5967" s="362"/>
      <c r="F5967" s="390"/>
      <c r="G5967" s="390"/>
      <c r="H5967" s="390"/>
      <c r="I5967" s="390"/>
      <c r="J5967" s="390"/>
    </row>
    <row r="5968" spans="1:10" ht="15.75" customHeight="1">
      <c r="A5968" s="396"/>
      <c r="B5968" s="397"/>
      <c r="C5968" s="362"/>
      <c r="D5968" s="362"/>
      <c r="E5968" s="362"/>
      <c r="F5968" s="390"/>
      <c r="G5968" s="390"/>
      <c r="H5968" s="390"/>
      <c r="I5968" s="390"/>
      <c r="J5968" s="390"/>
    </row>
    <row r="5969" spans="1:10" ht="15.75" customHeight="1">
      <c r="A5969" s="396"/>
      <c r="B5969" s="397"/>
      <c r="C5969" s="362"/>
      <c r="D5969" s="362"/>
      <c r="E5969" s="362"/>
      <c r="F5969" s="390"/>
      <c r="G5969" s="390"/>
      <c r="H5969" s="390"/>
      <c r="I5969" s="390"/>
      <c r="J5969" s="390"/>
    </row>
    <row r="5970" spans="1:10" ht="15.75" customHeight="1">
      <c r="A5970" s="396"/>
      <c r="B5970" s="397"/>
      <c r="C5970" s="362"/>
      <c r="D5970" s="362"/>
      <c r="E5970" s="362"/>
      <c r="F5970" s="390"/>
      <c r="G5970" s="390"/>
      <c r="H5970" s="390"/>
      <c r="I5970" s="390"/>
      <c r="J5970" s="390"/>
    </row>
    <row r="5971" spans="1:10" ht="15.75" customHeight="1">
      <c r="A5971" s="396"/>
      <c r="B5971" s="397"/>
      <c r="C5971" s="362"/>
      <c r="D5971" s="362"/>
      <c r="E5971" s="362"/>
      <c r="F5971" s="390"/>
      <c r="G5971" s="390"/>
      <c r="H5971" s="390"/>
      <c r="I5971" s="390"/>
      <c r="J5971" s="390"/>
    </row>
    <row r="5972" spans="1:10" ht="15.75" customHeight="1">
      <c r="A5972" s="396"/>
      <c r="B5972" s="397"/>
      <c r="C5972" s="362"/>
      <c r="D5972" s="362"/>
      <c r="E5972" s="362"/>
      <c r="F5972" s="390"/>
      <c r="G5972" s="390"/>
      <c r="H5972" s="390"/>
      <c r="I5972" s="390"/>
      <c r="J5972" s="390"/>
    </row>
    <row r="5973" spans="1:10" ht="15.75" customHeight="1">
      <c r="A5973" s="396"/>
      <c r="B5973" s="397"/>
      <c r="C5973" s="362"/>
      <c r="D5973" s="362"/>
      <c r="E5973" s="362"/>
      <c r="F5973" s="390"/>
      <c r="G5973" s="390"/>
      <c r="H5973" s="390"/>
      <c r="I5973" s="390"/>
      <c r="J5973" s="390"/>
    </row>
    <row r="5974" spans="1:10" ht="15.75" customHeight="1">
      <c r="A5974" s="396"/>
      <c r="B5974" s="397"/>
      <c r="C5974" s="362"/>
      <c r="D5974" s="362"/>
      <c r="E5974" s="362"/>
      <c r="F5974" s="390"/>
      <c r="G5974" s="390"/>
      <c r="H5974" s="390"/>
      <c r="I5974" s="390"/>
      <c r="J5974" s="390"/>
    </row>
    <row r="5975" spans="1:10" ht="15.75" customHeight="1">
      <c r="A5975" s="396"/>
      <c r="B5975" s="397"/>
      <c r="C5975" s="362"/>
      <c r="D5975" s="362"/>
      <c r="E5975" s="362"/>
      <c r="F5975" s="390"/>
      <c r="G5975" s="390"/>
      <c r="H5975" s="390"/>
      <c r="I5975" s="390"/>
      <c r="J5975" s="390"/>
    </row>
    <row r="5976" spans="1:10" ht="15.75" customHeight="1">
      <c r="A5976" s="396"/>
      <c r="B5976" s="397"/>
      <c r="C5976" s="362"/>
      <c r="D5976" s="362"/>
      <c r="E5976" s="362"/>
      <c r="F5976" s="390"/>
      <c r="G5976" s="390"/>
      <c r="H5976" s="390"/>
      <c r="I5976" s="390"/>
      <c r="J5976" s="390"/>
    </row>
    <row r="5977" spans="1:10" ht="15.75" customHeight="1">
      <c r="A5977" s="396"/>
      <c r="B5977" s="397"/>
      <c r="C5977" s="362"/>
      <c r="D5977" s="362"/>
      <c r="E5977" s="362"/>
      <c r="F5977" s="390"/>
      <c r="G5977" s="390"/>
      <c r="H5977" s="390"/>
      <c r="I5977" s="390"/>
      <c r="J5977" s="390"/>
    </row>
    <row r="5978" spans="1:10" ht="15.75" customHeight="1">
      <c r="A5978" s="396"/>
      <c r="B5978" s="397"/>
      <c r="C5978" s="362"/>
      <c r="D5978" s="362"/>
      <c r="E5978" s="362"/>
      <c r="F5978" s="390"/>
      <c r="G5978" s="390"/>
      <c r="H5978" s="390"/>
      <c r="I5978" s="390"/>
      <c r="J5978" s="390"/>
    </row>
    <row r="5979" spans="1:10" ht="15.75" customHeight="1">
      <c r="A5979" s="396"/>
      <c r="B5979" s="397"/>
      <c r="C5979" s="362"/>
      <c r="D5979" s="362"/>
      <c r="E5979" s="362"/>
      <c r="F5979" s="390"/>
      <c r="G5979" s="390"/>
      <c r="H5979" s="390"/>
      <c r="I5979" s="390"/>
      <c r="J5979" s="390"/>
    </row>
    <row r="5980" spans="1:10" ht="15.75" customHeight="1">
      <c r="A5980" s="396"/>
      <c r="B5980" s="397"/>
      <c r="C5980" s="362"/>
      <c r="D5980" s="362"/>
      <c r="E5980" s="362"/>
      <c r="F5980" s="390"/>
      <c r="G5980" s="390"/>
      <c r="H5980" s="390"/>
      <c r="I5980" s="390"/>
      <c r="J5980" s="390"/>
    </row>
    <row r="5981" spans="1:10" ht="15.75" customHeight="1">
      <c r="A5981" s="396"/>
      <c r="B5981" s="397"/>
      <c r="C5981" s="362"/>
      <c r="D5981" s="362"/>
      <c r="E5981" s="362"/>
      <c r="F5981" s="390"/>
      <c r="G5981" s="390"/>
      <c r="H5981" s="390"/>
      <c r="I5981" s="390"/>
      <c r="J5981" s="390"/>
    </row>
    <row r="5982" spans="1:10" ht="15.75" customHeight="1">
      <c r="A5982" s="396"/>
      <c r="B5982" s="397"/>
      <c r="C5982" s="362"/>
      <c r="D5982" s="362"/>
      <c r="E5982" s="362"/>
      <c r="F5982" s="390"/>
      <c r="G5982" s="390"/>
      <c r="H5982" s="390"/>
      <c r="I5982" s="390"/>
      <c r="J5982" s="390"/>
    </row>
    <row r="5983" spans="1:10" ht="15.75" customHeight="1">
      <c r="A5983" s="396"/>
      <c r="B5983" s="397"/>
      <c r="C5983" s="362"/>
      <c r="D5983" s="362"/>
      <c r="E5983" s="362"/>
      <c r="F5983" s="390"/>
      <c r="G5983" s="390"/>
      <c r="H5983" s="390"/>
      <c r="I5983" s="390"/>
      <c r="J5983" s="390"/>
    </row>
    <row r="5984" spans="1:10" ht="15.75" customHeight="1">
      <c r="A5984" s="396"/>
      <c r="B5984" s="397"/>
      <c r="C5984" s="362"/>
      <c r="D5984" s="362"/>
      <c r="E5984" s="362"/>
      <c r="F5984" s="390"/>
      <c r="G5984" s="390"/>
      <c r="H5984" s="390"/>
      <c r="I5984" s="390"/>
      <c r="J5984" s="390"/>
    </row>
    <row r="5985" spans="1:10" ht="15.75" customHeight="1">
      <c r="A5985" s="396"/>
      <c r="B5985" s="397"/>
      <c r="C5985" s="362"/>
      <c r="D5985" s="362"/>
      <c r="E5985" s="362"/>
      <c r="F5985" s="390"/>
      <c r="G5985" s="390"/>
      <c r="H5985" s="390"/>
      <c r="I5985" s="390"/>
      <c r="J5985" s="390"/>
    </row>
    <row r="5986" spans="1:10" ht="15.75" customHeight="1">
      <c r="A5986" s="396"/>
      <c r="B5986" s="397"/>
      <c r="C5986" s="362"/>
      <c r="D5986" s="362"/>
      <c r="E5986" s="362"/>
      <c r="F5986" s="390"/>
      <c r="G5986" s="390"/>
      <c r="H5986" s="390"/>
      <c r="I5986" s="390"/>
      <c r="J5986" s="390"/>
    </row>
    <row r="5987" spans="1:10" ht="15.75" customHeight="1">
      <c r="A5987" s="396"/>
      <c r="B5987" s="397"/>
      <c r="C5987" s="362"/>
      <c r="D5987" s="362"/>
      <c r="E5987" s="362"/>
      <c r="F5987" s="390"/>
      <c r="G5987" s="390"/>
      <c r="H5987" s="390"/>
      <c r="I5987" s="390"/>
      <c r="J5987" s="390"/>
    </row>
    <row r="5988" spans="1:10" ht="15.75" customHeight="1">
      <c r="A5988" s="396"/>
      <c r="B5988" s="397"/>
      <c r="C5988" s="362"/>
      <c r="D5988" s="362"/>
      <c r="E5988" s="362"/>
      <c r="F5988" s="390"/>
      <c r="G5988" s="390"/>
      <c r="H5988" s="390"/>
      <c r="I5988" s="390"/>
      <c r="J5988" s="390"/>
    </row>
    <row r="5989" spans="1:10" ht="15.75" customHeight="1">
      <c r="A5989" s="396"/>
      <c r="B5989" s="397"/>
      <c r="C5989" s="362"/>
      <c r="D5989" s="362"/>
      <c r="E5989" s="362"/>
      <c r="F5989" s="390"/>
      <c r="G5989" s="390"/>
      <c r="H5989" s="390"/>
      <c r="I5989" s="390"/>
      <c r="J5989" s="390"/>
    </row>
    <row r="5990" spans="1:10" ht="15.75" customHeight="1">
      <c r="A5990" s="396"/>
      <c r="B5990" s="397"/>
      <c r="C5990" s="362"/>
      <c r="D5990" s="362"/>
      <c r="E5990" s="362"/>
      <c r="F5990" s="390"/>
      <c r="G5990" s="390"/>
      <c r="H5990" s="390"/>
      <c r="I5990" s="390"/>
      <c r="J5990" s="390"/>
    </row>
    <row r="5991" spans="1:10" ht="15.75" customHeight="1">
      <c r="A5991" s="396"/>
      <c r="B5991" s="397"/>
      <c r="C5991" s="362"/>
      <c r="D5991" s="362"/>
      <c r="E5991" s="362"/>
      <c r="F5991" s="390"/>
      <c r="G5991" s="390"/>
      <c r="H5991" s="390"/>
      <c r="I5991" s="390"/>
      <c r="J5991" s="390"/>
    </row>
    <row r="5992" spans="1:10" ht="15.75" customHeight="1">
      <c r="A5992" s="396"/>
      <c r="B5992" s="397"/>
      <c r="C5992" s="362"/>
      <c r="D5992" s="362"/>
      <c r="E5992" s="362"/>
      <c r="F5992" s="390"/>
      <c r="G5992" s="390"/>
      <c r="H5992" s="390"/>
      <c r="I5992" s="390"/>
      <c r="J5992" s="390"/>
    </row>
    <row r="5993" spans="1:10" ht="15.75" customHeight="1">
      <c r="A5993" s="396"/>
      <c r="B5993" s="397"/>
      <c r="C5993" s="362"/>
      <c r="D5993" s="362"/>
      <c r="E5993" s="362"/>
      <c r="F5993" s="390"/>
      <c r="G5993" s="390"/>
      <c r="H5993" s="390"/>
      <c r="I5993" s="390"/>
      <c r="J5993" s="390"/>
    </row>
    <row r="5994" spans="1:10" ht="15.75" customHeight="1">
      <c r="A5994" s="396"/>
      <c r="B5994" s="397"/>
      <c r="C5994" s="362"/>
      <c r="D5994" s="362"/>
      <c r="E5994" s="362"/>
      <c r="F5994" s="390"/>
      <c r="G5994" s="390"/>
      <c r="H5994" s="390"/>
      <c r="I5994" s="390"/>
      <c r="J5994" s="390"/>
    </row>
    <row r="5995" spans="1:10" ht="15.75" customHeight="1">
      <c r="A5995" s="396"/>
      <c r="B5995" s="397"/>
      <c r="C5995" s="362"/>
      <c r="D5995" s="362"/>
      <c r="E5995" s="362"/>
      <c r="F5995" s="390"/>
      <c r="G5995" s="390"/>
      <c r="H5995" s="390"/>
      <c r="I5995" s="390"/>
      <c r="J5995" s="390"/>
    </row>
    <row r="5996" spans="1:10" ht="15.75" customHeight="1">
      <c r="A5996" s="396"/>
      <c r="B5996" s="397"/>
      <c r="C5996" s="362"/>
      <c r="D5996" s="362"/>
      <c r="E5996" s="362"/>
      <c r="F5996" s="390"/>
      <c r="G5996" s="390"/>
      <c r="H5996" s="390"/>
      <c r="I5996" s="390"/>
      <c r="J5996" s="390"/>
    </row>
    <row r="5997" spans="1:10" ht="15.75" customHeight="1">
      <c r="A5997" s="396"/>
      <c r="B5997" s="397"/>
      <c r="C5997" s="362"/>
      <c r="D5997" s="362"/>
      <c r="E5997" s="362"/>
      <c r="F5997" s="390"/>
      <c r="G5997" s="390"/>
      <c r="H5997" s="390"/>
      <c r="I5997" s="390"/>
      <c r="J5997" s="390"/>
    </row>
    <row r="5998" spans="1:10" ht="15.75" customHeight="1">
      <c r="A5998" s="396"/>
      <c r="B5998" s="397"/>
      <c r="C5998" s="362"/>
      <c r="D5998" s="362"/>
      <c r="E5998" s="362"/>
      <c r="F5998" s="390"/>
      <c r="G5998" s="390"/>
      <c r="H5998" s="390"/>
      <c r="I5998" s="390"/>
      <c r="J5998" s="390"/>
    </row>
    <row r="5999" spans="1:10" ht="15.75" customHeight="1">
      <c r="A5999" s="396"/>
      <c r="B5999" s="397"/>
      <c r="C5999" s="362"/>
      <c r="D5999" s="362"/>
      <c r="E5999" s="362"/>
      <c r="F5999" s="390"/>
      <c r="G5999" s="390"/>
      <c r="H5999" s="390"/>
      <c r="I5999" s="390"/>
      <c r="J5999" s="390"/>
    </row>
    <row r="6000" spans="1:10" ht="15.75" customHeight="1">
      <c r="A6000" s="396"/>
      <c r="B6000" s="397"/>
      <c r="C6000" s="362"/>
      <c r="D6000" s="362"/>
      <c r="E6000" s="362"/>
      <c r="F6000" s="390"/>
      <c r="G6000" s="390"/>
      <c r="H6000" s="390"/>
      <c r="I6000" s="390"/>
      <c r="J6000" s="390"/>
    </row>
    <row r="6001" spans="1:10" ht="15.75" customHeight="1">
      <c r="A6001" s="396"/>
      <c r="B6001" s="397"/>
      <c r="C6001" s="362"/>
      <c r="D6001" s="362"/>
      <c r="E6001" s="362"/>
      <c r="F6001" s="390"/>
      <c r="G6001" s="390"/>
      <c r="H6001" s="390"/>
      <c r="I6001" s="390"/>
      <c r="J6001" s="390"/>
    </row>
    <row r="6002" spans="1:10" ht="15.75" customHeight="1">
      <c r="A6002" s="396"/>
      <c r="B6002" s="397"/>
      <c r="C6002" s="362"/>
      <c r="D6002" s="362"/>
      <c r="E6002" s="362"/>
      <c r="F6002" s="390"/>
      <c r="G6002" s="390"/>
      <c r="H6002" s="390"/>
      <c r="I6002" s="390"/>
      <c r="J6002" s="390"/>
    </row>
    <row r="6003" spans="1:10" ht="15.75" customHeight="1">
      <c r="A6003" s="396"/>
      <c r="B6003" s="397"/>
      <c r="C6003" s="362"/>
      <c r="D6003" s="362"/>
      <c r="E6003" s="362"/>
      <c r="F6003" s="390"/>
      <c r="G6003" s="390"/>
      <c r="H6003" s="390"/>
      <c r="I6003" s="390"/>
      <c r="J6003" s="390"/>
    </row>
    <row r="6004" spans="1:10" ht="15.75" customHeight="1">
      <c r="A6004" s="396"/>
      <c r="B6004" s="397"/>
      <c r="C6004" s="362"/>
      <c r="D6004" s="362"/>
      <c r="E6004" s="362"/>
      <c r="F6004" s="390"/>
      <c r="G6004" s="390"/>
      <c r="H6004" s="390"/>
      <c r="I6004" s="390"/>
      <c r="J6004" s="390"/>
    </row>
    <row r="6005" spans="1:10" ht="15.75" customHeight="1">
      <c r="A6005" s="396"/>
      <c r="B6005" s="397"/>
      <c r="C6005" s="362"/>
      <c r="D6005" s="362"/>
      <c r="E6005" s="362"/>
      <c r="F6005" s="390"/>
      <c r="G6005" s="390"/>
      <c r="H6005" s="390"/>
      <c r="I6005" s="390"/>
      <c r="J6005" s="390"/>
    </row>
    <row r="6006" spans="1:10" ht="15.75" customHeight="1">
      <c r="A6006" s="396"/>
      <c r="B6006" s="397"/>
      <c r="C6006" s="362"/>
      <c r="D6006" s="362"/>
      <c r="E6006" s="362"/>
      <c r="F6006" s="390"/>
      <c r="G6006" s="390"/>
      <c r="H6006" s="390"/>
      <c r="I6006" s="390"/>
      <c r="J6006" s="390"/>
    </row>
    <row r="6007" spans="1:10" ht="15.75" customHeight="1">
      <c r="A6007" s="396"/>
      <c r="B6007" s="397"/>
      <c r="C6007" s="362"/>
      <c r="D6007" s="362"/>
      <c r="E6007" s="362"/>
      <c r="F6007" s="390"/>
      <c r="G6007" s="390"/>
      <c r="H6007" s="390"/>
      <c r="I6007" s="390"/>
      <c r="J6007" s="390"/>
    </row>
    <row r="6008" spans="1:10" ht="15.75" customHeight="1">
      <c r="A6008" s="396"/>
      <c r="B6008" s="397"/>
      <c r="C6008" s="362"/>
      <c r="D6008" s="362"/>
      <c r="E6008" s="362"/>
      <c r="F6008" s="390"/>
      <c r="G6008" s="390"/>
      <c r="H6008" s="390"/>
      <c r="I6008" s="390"/>
      <c r="J6008" s="390"/>
    </row>
    <row r="6009" spans="1:10" ht="15.75" customHeight="1">
      <c r="A6009" s="396"/>
      <c r="B6009" s="397"/>
      <c r="C6009" s="362"/>
      <c r="D6009" s="362"/>
      <c r="E6009" s="362"/>
      <c r="F6009" s="390"/>
      <c r="G6009" s="390"/>
      <c r="H6009" s="390"/>
      <c r="I6009" s="390"/>
      <c r="J6009" s="390"/>
    </row>
    <row r="6010" spans="1:10" ht="15.75" customHeight="1">
      <c r="A6010" s="396"/>
      <c r="B6010" s="397"/>
      <c r="C6010" s="362"/>
      <c r="D6010" s="362"/>
      <c r="E6010" s="362"/>
      <c r="F6010" s="390"/>
      <c r="G6010" s="390"/>
      <c r="H6010" s="390"/>
      <c r="I6010" s="390"/>
      <c r="J6010" s="390"/>
    </row>
    <row r="6011" spans="1:10" ht="15.75" customHeight="1">
      <c r="A6011" s="396"/>
      <c r="B6011" s="397"/>
      <c r="C6011" s="362"/>
      <c r="D6011" s="362"/>
      <c r="E6011" s="362"/>
      <c r="F6011" s="390"/>
      <c r="G6011" s="390"/>
      <c r="H6011" s="390"/>
      <c r="I6011" s="390"/>
      <c r="J6011" s="390"/>
    </row>
    <row r="6012" spans="1:10" ht="15.75" customHeight="1">
      <c r="A6012" s="396"/>
      <c r="B6012" s="397"/>
      <c r="C6012" s="362"/>
      <c r="D6012" s="362"/>
      <c r="E6012" s="362"/>
      <c r="F6012" s="390"/>
      <c r="G6012" s="390"/>
      <c r="H6012" s="390"/>
      <c r="I6012" s="390"/>
      <c r="J6012" s="390"/>
    </row>
    <row r="6013" spans="1:10" ht="15.75" customHeight="1">
      <c r="A6013" s="396"/>
      <c r="B6013" s="397"/>
      <c r="C6013" s="362"/>
      <c r="D6013" s="362"/>
      <c r="E6013" s="362"/>
      <c r="F6013" s="390"/>
      <c r="G6013" s="390"/>
      <c r="H6013" s="390"/>
      <c r="I6013" s="390"/>
      <c r="J6013" s="390"/>
    </row>
    <row r="6014" spans="1:10" ht="15.75" customHeight="1">
      <c r="A6014" s="396"/>
      <c r="B6014" s="397"/>
      <c r="C6014" s="362"/>
      <c r="D6014" s="362"/>
      <c r="E6014" s="362"/>
      <c r="F6014" s="390"/>
      <c r="G6014" s="390"/>
      <c r="H6014" s="390"/>
      <c r="I6014" s="390"/>
      <c r="J6014" s="390"/>
    </row>
    <row r="6015" spans="1:10" ht="15.75" customHeight="1">
      <c r="A6015" s="396"/>
      <c r="B6015" s="397"/>
      <c r="C6015" s="362"/>
      <c r="D6015" s="362"/>
      <c r="E6015" s="362"/>
      <c r="F6015" s="390"/>
      <c r="G6015" s="390"/>
      <c r="H6015" s="390"/>
      <c r="I6015" s="390"/>
      <c r="J6015" s="390"/>
    </row>
    <row r="6016" spans="1:10" ht="15.75" customHeight="1">
      <c r="A6016" s="396"/>
      <c r="B6016" s="397"/>
      <c r="C6016" s="362"/>
      <c r="D6016" s="362"/>
      <c r="E6016" s="362"/>
      <c r="F6016" s="390"/>
      <c r="G6016" s="390"/>
      <c r="H6016" s="390"/>
      <c r="I6016" s="390"/>
      <c r="J6016" s="390"/>
    </row>
    <row r="6017" spans="1:10" ht="15.75" customHeight="1">
      <c r="A6017" s="396"/>
      <c r="B6017" s="397"/>
      <c r="C6017" s="362"/>
      <c r="D6017" s="362"/>
      <c r="E6017" s="362"/>
      <c r="F6017" s="390"/>
      <c r="G6017" s="390"/>
      <c r="H6017" s="390"/>
      <c r="I6017" s="390"/>
      <c r="J6017" s="390"/>
    </row>
    <row r="6018" spans="1:10" ht="15.75" customHeight="1">
      <c r="A6018" s="396"/>
      <c r="B6018" s="397"/>
      <c r="C6018" s="362"/>
      <c r="D6018" s="362"/>
      <c r="E6018" s="362"/>
      <c r="F6018" s="390"/>
      <c r="G6018" s="390"/>
      <c r="H6018" s="390"/>
      <c r="I6018" s="390"/>
      <c r="J6018" s="390"/>
    </row>
    <row r="6019" spans="1:10" ht="15.75" customHeight="1">
      <c r="A6019" s="396"/>
      <c r="B6019" s="397"/>
      <c r="C6019" s="362"/>
      <c r="D6019" s="362"/>
      <c r="E6019" s="362"/>
      <c r="F6019" s="390"/>
      <c r="G6019" s="390"/>
      <c r="H6019" s="390"/>
      <c r="I6019" s="390"/>
      <c r="J6019" s="390"/>
    </row>
    <row r="6020" spans="1:10" ht="15.75" customHeight="1">
      <c r="A6020" s="396"/>
      <c r="B6020" s="397"/>
      <c r="C6020" s="362"/>
      <c r="D6020" s="362"/>
      <c r="E6020" s="362"/>
      <c r="F6020" s="390"/>
      <c r="G6020" s="390"/>
      <c r="H6020" s="390"/>
      <c r="I6020" s="390"/>
      <c r="J6020" s="390"/>
    </row>
    <row r="6021" spans="1:10" ht="15.75" customHeight="1">
      <c r="A6021" s="396"/>
      <c r="B6021" s="397"/>
      <c r="C6021" s="362"/>
      <c r="D6021" s="362"/>
      <c r="E6021" s="362"/>
      <c r="F6021" s="390"/>
      <c r="G6021" s="390"/>
      <c r="H6021" s="390"/>
      <c r="I6021" s="390"/>
      <c r="J6021" s="390"/>
    </row>
    <row r="6022" spans="1:10" ht="15.75" customHeight="1">
      <c r="A6022" s="396"/>
      <c r="B6022" s="397"/>
      <c r="C6022" s="362"/>
      <c r="D6022" s="362"/>
      <c r="E6022" s="362"/>
      <c r="F6022" s="390"/>
      <c r="G6022" s="390"/>
      <c r="H6022" s="390"/>
      <c r="I6022" s="390"/>
      <c r="J6022" s="390"/>
    </row>
    <row r="6023" spans="1:10" ht="15.75" customHeight="1">
      <c r="A6023" s="396"/>
      <c r="B6023" s="397"/>
      <c r="C6023" s="362"/>
      <c r="D6023" s="362"/>
      <c r="E6023" s="362"/>
      <c r="F6023" s="390"/>
      <c r="G6023" s="390"/>
      <c r="H6023" s="390"/>
      <c r="I6023" s="390"/>
      <c r="J6023" s="390"/>
    </row>
    <row r="6024" spans="1:10" ht="15.75" customHeight="1">
      <c r="A6024" s="396"/>
      <c r="B6024" s="397"/>
      <c r="C6024" s="362"/>
      <c r="D6024" s="362"/>
      <c r="E6024" s="362"/>
      <c r="F6024" s="390"/>
      <c r="G6024" s="390"/>
      <c r="H6024" s="390"/>
      <c r="I6024" s="390"/>
      <c r="J6024" s="390"/>
    </row>
    <row r="6025" spans="1:10" ht="15.75" customHeight="1">
      <c r="A6025" s="396"/>
      <c r="B6025" s="397"/>
      <c r="C6025" s="362"/>
      <c r="D6025" s="362"/>
      <c r="E6025" s="362"/>
      <c r="F6025" s="390"/>
      <c r="G6025" s="390"/>
      <c r="H6025" s="390"/>
      <c r="I6025" s="390"/>
      <c r="J6025" s="390"/>
    </row>
    <row r="6026" spans="1:10" ht="15.75" customHeight="1">
      <c r="A6026" s="396"/>
      <c r="B6026" s="397"/>
      <c r="C6026" s="362"/>
      <c r="D6026" s="362"/>
      <c r="E6026" s="362"/>
      <c r="F6026" s="390"/>
      <c r="G6026" s="390"/>
      <c r="H6026" s="390"/>
      <c r="I6026" s="390"/>
      <c r="J6026" s="390"/>
    </row>
    <row r="6027" spans="1:10" ht="15.75" customHeight="1">
      <c r="A6027" s="396"/>
      <c r="B6027" s="397"/>
      <c r="C6027" s="362"/>
      <c r="D6027" s="362"/>
      <c r="E6027" s="362"/>
      <c r="F6027" s="390"/>
      <c r="G6027" s="390"/>
      <c r="H6027" s="390"/>
      <c r="I6027" s="390"/>
      <c r="J6027" s="390"/>
    </row>
    <row r="6028" spans="1:10" ht="15.75" customHeight="1">
      <c r="A6028" s="396"/>
      <c r="B6028" s="397"/>
      <c r="C6028" s="362"/>
      <c r="D6028" s="362"/>
      <c r="E6028" s="362"/>
      <c r="F6028" s="390"/>
      <c r="G6028" s="390"/>
      <c r="H6028" s="390"/>
      <c r="I6028" s="390"/>
      <c r="J6028" s="390"/>
    </row>
    <row r="6029" spans="1:10" ht="15.75" customHeight="1">
      <c r="A6029" s="396"/>
      <c r="B6029" s="397"/>
      <c r="C6029" s="362"/>
      <c r="D6029" s="362"/>
      <c r="E6029" s="362"/>
      <c r="F6029" s="390"/>
      <c r="G6029" s="390"/>
      <c r="H6029" s="390"/>
      <c r="I6029" s="390"/>
      <c r="J6029" s="390"/>
    </row>
    <row r="6030" spans="1:10" ht="15.75" customHeight="1">
      <c r="A6030" s="396"/>
      <c r="B6030" s="397"/>
      <c r="C6030" s="362"/>
      <c r="D6030" s="362"/>
      <c r="E6030" s="362"/>
      <c r="F6030" s="390"/>
      <c r="G6030" s="390"/>
      <c r="H6030" s="390"/>
      <c r="I6030" s="390"/>
      <c r="J6030" s="390"/>
    </row>
    <row r="6031" spans="1:10" ht="15.75" customHeight="1">
      <c r="A6031" s="396"/>
      <c r="B6031" s="397"/>
      <c r="C6031" s="362"/>
      <c r="D6031" s="362"/>
      <c r="E6031" s="362"/>
      <c r="F6031" s="390"/>
      <c r="G6031" s="390"/>
      <c r="H6031" s="390"/>
      <c r="I6031" s="390"/>
      <c r="J6031" s="390"/>
    </row>
    <row r="6032" spans="1:10" ht="15.75" customHeight="1">
      <c r="A6032" s="396"/>
      <c r="B6032" s="397"/>
      <c r="C6032" s="362"/>
      <c r="D6032" s="362"/>
      <c r="E6032" s="362"/>
      <c r="F6032" s="390"/>
      <c r="G6032" s="390"/>
      <c r="H6032" s="390"/>
      <c r="I6032" s="390"/>
      <c r="J6032" s="390"/>
    </row>
    <row r="6033" spans="1:10" ht="15.75" customHeight="1">
      <c r="A6033" s="396"/>
      <c r="B6033" s="397"/>
      <c r="C6033" s="362"/>
      <c r="D6033" s="362"/>
      <c r="E6033" s="362"/>
      <c r="F6033" s="390"/>
      <c r="G6033" s="390"/>
      <c r="H6033" s="390"/>
      <c r="I6033" s="390"/>
      <c r="J6033" s="390"/>
    </row>
    <row r="6034" spans="1:10" ht="15.75" customHeight="1">
      <c r="A6034" s="396"/>
      <c r="B6034" s="397"/>
      <c r="C6034" s="362"/>
      <c r="D6034" s="362"/>
      <c r="E6034" s="362"/>
      <c r="F6034" s="390"/>
      <c r="G6034" s="390"/>
      <c r="H6034" s="390"/>
      <c r="I6034" s="390"/>
      <c r="J6034" s="390"/>
    </row>
    <row r="6035" spans="1:10" ht="15.75" customHeight="1">
      <c r="A6035" s="396"/>
      <c r="B6035" s="397"/>
      <c r="C6035" s="362"/>
      <c r="D6035" s="362"/>
      <c r="E6035" s="362"/>
      <c r="F6035" s="390"/>
      <c r="G6035" s="390"/>
      <c r="H6035" s="390"/>
      <c r="I6035" s="390"/>
      <c r="J6035" s="390"/>
    </row>
    <row r="6036" spans="1:10" ht="15.75" customHeight="1">
      <c r="A6036" s="396"/>
      <c r="B6036" s="397"/>
      <c r="C6036" s="362"/>
      <c r="D6036" s="362"/>
      <c r="E6036" s="362"/>
      <c r="F6036" s="390"/>
      <c r="G6036" s="390"/>
      <c r="H6036" s="390"/>
      <c r="I6036" s="390"/>
      <c r="J6036" s="390"/>
    </row>
    <row r="6037" spans="1:10" ht="15.75" customHeight="1">
      <c r="A6037" s="396"/>
      <c r="B6037" s="397"/>
      <c r="C6037" s="362"/>
      <c r="D6037" s="362"/>
      <c r="E6037" s="362"/>
      <c r="F6037" s="390"/>
      <c r="G6037" s="390"/>
      <c r="H6037" s="390"/>
      <c r="I6037" s="390"/>
      <c r="J6037" s="390"/>
    </row>
    <row r="6038" spans="1:10" ht="15.75" customHeight="1">
      <c r="A6038" s="396"/>
      <c r="B6038" s="397"/>
      <c r="C6038" s="362"/>
      <c r="D6038" s="362"/>
      <c r="E6038" s="362"/>
      <c r="F6038" s="390"/>
      <c r="G6038" s="390"/>
      <c r="H6038" s="390"/>
      <c r="I6038" s="390"/>
      <c r="J6038" s="390"/>
    </row>
    <row r="6039" spans="1:10" ht="15.75" customHeight="1">
      <c r="A6039" s="396"/>
      <c r="B6039" s="397"/>
      <c r="C6039" s="362"/>
      <c r="D6039" s="362"/>
      <c r="E6039" s="362"/>
      <c r="F6039" s="390"/>
      <c r="G6039" s="390"/>
      <c r="H6039" s="390"/>
      <c r="I6039" s="390"/>
      <c r="J6039" s="390"/>
    </row>
    <row r="6040" spans="1:10" ht="15.75" customHeight="1">
      <c r="A6040" s="396"/>
      <c r="B6040" s="397"/>
      <c r="C6040" s="362"/>
      <c r="D6040" s="362"/>
      <c r="E6040" s="362"/>
      <c r="F6040" s="390"/>
      <c r="G6040" s="390"/>
      <c r="H6040" s="390"/>
      <c r="I6040" s="390"/>
      <c r="J6040" s="390"/>
    </row>
    <row r="6041" spans="1:10" ht="15.75" customHeight="1">
      <c r="A6041" s="396"/>
      <c r="B6041" s="397"/>
      <c r="C6041" s="362"/>
      <c r="D6041" s="362"/>
      <c r="E6041" s="362"/>
      <c r="F6041" s="390"/>
      <c r="G6041" s="390"/>
      <c r="H6041" s="390"/>
      <c r="I6041" s="390"/>
      <c r="J6041" s="390"/>
    </row>
    <row r="6042" spans="1:10" ht="15.75" customHeight="1">
      <c r="A6042" s="396"/>
      <c r="B6042" s="397"/>
      <c r="C6042" s="362"/>
      <c r="D6042" s="362"/>
      <c r="E6042" s="362"/>
      <c r="F6042" s="390"/>
      <c r="G6042" s="390"/>
      <c r="H6042" s="390"/>
      <c r="I6042" s="390"/>
      <c r="J6042" s="390"/>
    </row>
    <row r="6043" spans="1:10" ht="15.75" customHeight="1">
      <c r="A6043" s="396"/>
      <c r="B6043" s="397"/>
      <c r="C6043" s="362"/>
      <c r="D6043" s="362"/>
      <c r="E6043" s="362"/>
      <c r="F6043" s="390"/>
      <c r="G6043" s="390"/>
      <c r="H6043" s="390"/>
      <c r="I6043" s="390"/>
      <c r="J6043" s="390"/>
    </row>
    <row r="6044" spans="1:10" ht="15.75" customHeight="1">
      <c r="A6044" s="396"/>
      <c r="B6044" s="397"/>
      <c r="C6044" s="362"/>
      <c r="D6044" s="362"/>
      <c r="E6044" s="362"/>
      <c r="F6044" s="390"/>
      <c r="G6044" s="390"/>
      <c r="H6044" s="390"/>
      <c r="I6044" s="390"/>
      <c r="J6044" s="390"/>
    </row>
    <row r="6045" spans="1:10" ht="15.75" customHeight="1">
      <c r="A6045" s="396"/>
      <c r="B6045" s="397"/>
      <c r="C6045" s="362"/>
      <c r="D6045" s="362"/>
      <c r="E6045" s="362"/>
      <c r="F6045" s="390"/>
      <c r="G6045" s="390"/>
      <c r="H6045" s="390"/>
      <c r="I6045" s="390"/>
      <c r="J6045" s="390"/>
    </row>
    <row r="6046" spans="1:10" ht="15.75" customHeight="1">
      <c r="A6046" s="396"/>
      <c r="B6046" s="397"/>
      <c r="C6046" s="362"/>
      <c r="D6046" s="362"/>
      <c r="E6046" s="362"/>
      <c r="F6046" s="390"/>
      <c r="G6046" s="390"/>
      <c r="H6046" s="390"/>
      <c r="I6046" s="390"/>
      <c r="J6046" s="390"/>
    </row>
    <row r="6047" spans="1:10" ht="15.75" customHeight="1">
      <c r="A6047" s="396"/>
      <c r="B6047" s="397"/>
      <c r="C6047" s="362"/>
      <c r="D6047" s="362"/>
      <c r="E6047" s="362"/>
      <c r="F6047" s="390"/>
      <c r="G6047" s="390"/>
      <c r="H6047" s="390"/>
      <c r="I6047" s="390"/>
      <c r="J6047" s="390"/>
    </row>
    <row r="6048" spans="1:10" ht="15.75" customHeight="1">
      <c r="A6048" s="396"/>
      <c r="B6048" s="397"/>
      <c r="C6048" s="362"/>
      <c r="D6048" s="362"/>
      <c r="E6048" s="362"/>
      <c r="F6048" s="390"/>
      <c r="G6048" s="390"/>
      <c r="H6048" s="390"/>
      <c r="I6048" s="390"/>
      <c r="J6048" s="390"/>
    </row>
    <row r="6049" spans="1:10" ht="15.75" customHeight="1">
      <c r="A6049" s="396"/>
      <c r="B6049" s="397"/>
      <c r="C6049" s="362"/>
      <c r="D6049" s="362"/>
      <c r="E6049" s="362"/>
      <c r="F6049" s="390"/>
      <c r="G6049" s="390"/>
      <c r="H6049" s="390"/>
      <c r="I6049" s="390"/>
      <c r="J6049" s="390"/>
    </row>
    <row r="6050" spans="1:10" ht="15.75" customHeight="1">
      <c r="A6050" s="396"/>
      <c r="B6050" s="397"/>
      <c r="C6050" s="362"/>
      <c r="D6050" s="362"/>
      <c r="E6050" s="362"/>
      <c r="F6050" s="390"/>
      <c r="G6050" s="390"/>
      <c r="H6050" s="390"/>
      <c r="I6050" s="390"/>
      <c r="J6050" s="390"/>
    </row>
    <row r="6051" spans="1:10" ht="15.75" customHeight="1">
      <c r="A6051" s="396"/>
      <c r="B6051" s="397"/>
      <c r="C6051" s="362"/>
      <c r="D6051" s="362"/>
      <c r="E6051" s="362"/>
      <c r="F6051" s="390"/>
      <c r="G6051" s="390"/>
      <c r="H6051" s="390"/>
      <c r="I6051" s="390"/>
      <c r="J6051" s="390"/>
    </row>
    <row r="6052" spans="1:10" ht="15.75" customHeight="1">
      <c r="A6052" s="396"/>
      <c r="B6052" s="397"/>
      <c r="C6052" s="362"/>
      <c r="D6052" s="362"/>
      <c r="E6052" s="362"/>
      <c r="F6052" s="390"/>
      <c r="G6052" s="390"/>
      <c r="H6052" s="390"/>
      <c r="I6052" s="390"/>
      <c r="J6052" s="390"/>
    </row>
    <row r="6053" spans="1:10" ht="15.75" customHeight="1">
      <c r="A6053" s="396"/>
      <c r="B6053" s="397"/>
      <c r="C6053" s="362"/>
      <c r="D6053" s="362"/>
      <c r="E6053" s="362"/>
      <c r="F6053" s="390"/>
      <c r="G6053" s="390"/>
      <c r="H6053" s="390"/>
      <c r="I6053" s="390"/>
      <c r="J6053" s="390"/>
    </row>
    <row r="6054" spans="1:10" ht="15.75" customHeight="1">
      <c r="A6054" s="396"/>
      <c r="B6054" s="397"/>
      <c r="C6054" s="362"/>
      <c r="D6054" s="362"/>
      <c r="E6054" s="362"/>
      <c r="F6054" s="390"/>
      <c r="G6054" s="390"/>
      <c r="H6054" s="390"/>
      <c r="I6054" s="390"/>
      <c r="J6054" s="390"/>
    </row>
    <row r="6055" spans="1:10" ht="15.75" customHeight="1">
      <c r="A6055" s="396"/>
      <c r="B6055" s="397"/>
      <c r="C6055" s="362"/>
      <c r="D6055" s="362"/>
      <c r="E6055" s="362"/>
      <c r="F6055" s="390"/>
      <c r="G6055" s="390"/>
      <c r="H6055" s="390"/>
      <c r="I6055" s="390"/>
      <c r="J6055" s="390"/>
    </row>
    <row r="6056" spans="1:10" ht="15.75" customHeight="1">
      <c r="A6056" s="396"/>
      <c r="B6056" s="397"/>
      <c r="C6056" s="362"/>
      <c r="D6056" s="362"/>
      <c r="E6056" s="362"/>
      <c r="F6056" s="390"/>
      <c r="G6056" s="390"/>
      <c r="H6056" s="390"/>
      <c r="I6056" s="390"/>
      <c r="J6056" s="390"/>
    </row>
    <row r="6057" spans="1:10" ht="15.75" customHeight="1">
      <c r="A6057" s="396"/>
      <c r="B6057" s="397"/>
      <c r="C6057" s="362"/>
      <c r="D6057" s="362"/>
      <c r="E6057" s="362"/>
      <c r="F6057" s="390"/>
      <c r="G6057" s="390"/>
      <c r="H6057" s="390"/>
      <c r="I6057" s="390"/>
      <c r="J6057" s="390"/>
    </row>
    <row r="6058" spans="1:10" ht="15.75" customHeight="1">
      <c r="A6058" s="396"/>
      <c r="B6058" s="397"/>
      <c r="C6058" s="362"/>
      <c r="D6058" s="362"/>
      <c r="E6058" s="362"/>
      <c r="F6058" s="390"/>
      <c r="G6058" s="390"/>
      <c r="H6058" s="390"/>
      <c r="I6058" s="390"/>
      <c r="J6058" s="390"/>
    </row>
    <row r="6059" spans="1:10" ht="15.75" customHeight="1">
      <c r="A6059" s="396"/>
      <c r="B6059" s="397"/>
      <c r="C6059" s="362"/>
      <c r="D6059" s="362"/>
      <c r="E6059" s="362"/>
      <c r="F6059" s="390"/>
      <c r="G6059" s="390"/>
      <c r="H6059" s="390"/>
      <c r="I6059" s="390"/>
      <c r="J6059" s="390"/>
    </row>
    <row r="6060" spans="1:10" ht="15.75" customHeight="1">
      <c r="A6060" s="396"/>
      <c r="B6060" s="397"/>
      <c r="C6060" s="362"/>
      <c r="D6060" s="362"/>
      <c r="E6060" s="362"/>
      <c r="F6060" s="390"/>
      <c r="G6060" s="390"/>
      <c r="H6060" s="390"/>
      <c r="I6060" s="390"/>
      <c r="J6060" s="390"/>
    </row>
    <row r="6061" spans="1:10" ht="15.75" customHeight="1">
      <c r="A6061" s="396"/>
      <c r="B6061" s="397"/>
      <c r="C6061" s="362"/>
      <c r="D6061" s="362"/>
      <c r="E6061" s="362"/>
      <c r="F6061" s="390"/>
      <c r="G6061" s="390"/>
      <c r="H6061" s="390"/>
      <c r="I6061" s="390"/>
      <c r="J6061" s="390"/>
    </row>
    <row r="6062" spans="1:10" ht="15.75" customHeight="1">
      <c r="A6062" s="396"/>
      <c r="B6062" s="397"/>
      <c r="C6062" s="362"/>
      <c r="D6062" s="362"/>
      <c r="E6062" s="362"/>
      <c r="F6062" s="390"/>
      <c r="G6062" s="390"/>
      <c r="H6062" s="390"/>
      <c r="I6062" s="390"/>
      <c r="J6062" s="390"/>
    </row>
    <row r="6063" spans="1:10" ht="15.75" customHeight="1">
      <c r="A6063" s="396"/>
      <c r="B6063" s="397"/>
      <c r="C6063" s="362"/>
      <c r="D6063" s="362"/>
      <c r="E6063" s="362"/>
      <c r="F6063" s="390"/>
      <c r="G6063" s="390"/>
      <c r="H6063" s="390"/>
      <c r="I6063" s="390"/>
      <c r="J6063" s="390"/>
    </row>
    <row r="6064" spans="1:10" ht="15.75" customHeight="1">
      <c r="A6064" s="396"/>
      <c r="B6064" s="397"/>
      <c r="C6064" s="362"/>
      <c r="D6064" s="362"/>
      <c r="E6064" s="362"/>
      <c r="F6064" s="390"/>
      <c r="G6064" s="390"/>
      <c r="H6064" s="390"/>
      <c r="I6064" s="390"/>
      <c r="J6064" s="390"/>
    </row>
    <row r="6065" spans="1:10" ht="15.75" customHeight="1">
      <c r="A6065" s="396"/>
      <c r="B6065" s="397"/>
      <c r="C6065" s="362"/>
      <c r="D6065" s="362"/>
      <c r="E6065" s="362"/>
      <c r="F6065" s="390"/>
      <c r="G6065" s="390"/>
      <c r="H6065" s="390"/>
      <c r="I6065" s="390"/>
      <c r="J6065" s="390"/>
    </row>
    <row r="6066" spans="1:10" ht="15.75" customHeight="1">
      <c r="A6066" s="396"/>
      <c r="B6066" s="397"/>
      <c r="C6066" s="362"/>
      <c r="D6066" s="362"/>
      <c r="E6066" s="362"/>
      <c r="F6066" s="390"/>
      <c r="G6066" s="390"/>
      <c r="H6066" s="390"/>
      <c r="I6066" s="390"/>
      <c r="J6066" s="390"/>
    </row>
    <row r="6067" spans="1:10" ht="15.75" customHeight="1">
      <c r="A6067" s="396"/>
      <c r="B6067" s="397"/>
      <c r="C6067" s="362"/>
      <c r="D6067" s="362"/>
      <c r="E6067" s="362"/>
      <c r="F6067" s="390"/>
      <c r="G6067" s="390"/>
      <c r="H6067" s="390"/>
      <c r="I6067" s="390"/>
      <c r="J6067" s="390"/>
    </row>
    <row r="6068" spans="1:10" ht="15.75" customHeight="1">
      <c r="A6068" s="396"/>
      <c r="B6068" s="397"/>
      <c r="C6068" s="362"/>
      <c r="D6068" s="362"/>
      <c r="E6068" s="362"/>
      <c r="F6068" s="390"/>
      <c r="G6068" s="390"/>
      <c r="H6068" s="390"/>
      <c r="I6068" s="390"/>
      <c r="J6068" s="390"/>
    </row>
    <row r="6069" spans="1:10" ht="15.75" customHeight="1">
      <c r="A6069" s="396"/>
      <c r="B6069" s="397"/>
      <c r="C6069" s="362"/>
      <c r="D6069" s="362"/>
      <c r="E6069" s="362"/>
      <c r="F6069" s="390"/>
      <c r="G6069" s="390"/>
      <c r="H6069" s="390"/>
      <c r="I6069" s="390"/>
      <c r="J6069" s="390"/>
    </row>
    <row r="6070" spans="1:10" ht="15.75" customHeight="1">
      <c r="A6070" s="396"/>
      <c r="B6070" s="397"/>
      <c r="C6070" s="362"/>
      <c r="D6070" s="362"/>
      <c r="E6070" s="362"/>
      <c r="F6070" s="390"/>
      <c r="G6070" s="390"/>
      <c r="H6070" s="390"/>
      <c r="I6070" s="390"/>
      <c r="J6070" s="390"/>
    </row>
    <row r="6071" spans="1:10" ht="15.75" customHeight="1">
      <c r="A6071" s="396"/>
      <c r="B6071" s="397"/>
      <c r="C6071" s="362"/>
      <c r="D6071" s="362"/>
      <c r="E6071" s="362"/>
      <c r="F6071" s="390"/>
      <c r="G6071" s="390"/>
      <c r="H6071" s="390"/>
      <c r="I6071" s="390"/>
      <c r="J6071" s="390"/>
    </row>
    <row r="6072" spans="1:10" ht="15.75" customHeight="1">
      <c r="A6072" s="396"/>
      <c r="B6072" s="397"/>
      <c r="C6072" s="362"/>
      <c r="D6072" s="362"/>
      <c r="E6072" s="362"/>
      <c r="F6072" s="390"/>
      <c r="G6072" s="390"/>
      <c r="H6072" s="390"/>
      <c r="I6072" s="390"/>
      <c r="J6072" s="390"/>
    </row>
    <row r="6073" spans="1:10" ht="15.75" customHeight="1">
      <c r="A6073" s="396"/>
      <c r="B6073" s="397"/>
      <c r="C6073" s="362"/>
      <c r="D6073" s="362"/>
      <c r="E6073" s="362"/>
      <c r="F6073" s="390"/>
      <c r="G6073" s="390"/>
      <c r="H6073" s="390"/>
      <c r="I6073" s="390"/>
      <c r="J6073" s="390"/>
    </row>
    <row r="6074" spans="1:10" ht="15.75" customHeight="1">
      <c r="A6074" s="396"/>
      <c r="B6074" s="397"/>
      <c r="C6074" s="362"/>
      <c r="D6074" s="362"/>
      <c r="E6074" s="362"/>
      <c r="F6074" s="390"/>
      <c r="G6074" s="390"/>
      <c r="H6074" s="390"/>
      <c r="I6074" s="390"/>
      <c r="J6074" s="390"/>
    </row>
    <row r="6075" spans="1:10" ht="15.75" customHeight="1">
      <c r="A6075" s="396"/>
      <c r="B6075" s="397"/>
      <c r="C6075" s="362"/>
      <c r="D6075" s="362"/>
      <c r="E6075" s="362"/>
      <c r="F6075" s="390"/>
      <c r="G6075" s="390"/>
      <c r="H6075" s="390"/>
      <c r="I6075" s="390"/>
      <c r="J6075" s="390"/>
    </row>
    <row r="6076" spans="1:10" ht="15.75" customHeight="1">
      <c r="A6076" s="396"/>
      <c r="B6076" s="397"/>
      <c r="C6076" s="362"/>
      <c r="D6076" s="362"/>
      <c r="E6076" s="362"/>
      <c r="F6076" s="390"/>
      <c r="G6076" s="390"/>
      <c r="H6076" s="390"/>
      <c r="I6076" s="390"/>
      <c r="J6076" s="390"/>
    </row>
    <row r="6077" spans="1:10" ht="15.75" customHeight="1">
      <c r="A6077" s="396"/>
      <c r="B6077" s="397"/>
      <c r="C6077" s="362"/>
      <c r="D6077" s="362"/>
      <c r="E6077" s="362"/>
      <c r="F6077" s="390"/>
      <c r="G6077" s="390"/>
      <c r="H6077" s="390"/>
      <c r="I6077" s="390"/>
      <c r="J6077" s="390"/>
    </row>
    <row r="6078" spans="1:10" ht="15.75" customHeight="1">
      <c r="A6078" s="396"/>
      <c r="B6078" s="397"/>
      <c r="C6078" s="362"/>
      <c r="D6078" s="362"/>
      <c r="E6078" s="362"/>
      <c r="F6078" s="390"/>
      <c r="G6078" s="390"/>
      <c r="H6078" s="390"/>
      <c r="I6078" s="390"/>
      <c r="J6078" s="390"/>
    </row>
    <row r="6079" spans="1:10" ht="15.75" customHeight="1">
      <c r="A6079" s="396"/>
      <c r="B6079" s="397"/>
      <c r="C6079" s="362"/>
      <c r="D6079" s="362"/>
      <c r="E6079" s="362"/>
      <c r="F6079" s="390"/>
      <c r="G6079" s="390"/>
      <c r="H6079" s="390"/>
      <c r="I6079" s="390"/>
      <c r="J6079" s="390"/>
    </row>
    <row r="6080" spans="1:10" ht="15.75" customHeight="1">
      <c r="A6080" s="396"/>
      <c r="B6080" s="397"/>
      <c r="C6080" s="362"/>
      <c r="D6080" s="362"/>
      <c r="E6080" s="362"/>
      <c r="F6080" s="390"/>
      <c r="G6080" s="390"/>
      <c r="H6080" s="390"/>
      <c r="I6080" s="390"/>
      <c r="J6080" s="390"/>
    </row>
    <row r="6081" spans="1:10" ht="15.75" customHeight="1">
      <c r="A6081" s="396"/>
      <c r="B6081" s="397"/>
      <c r="C6081" s="362"/>
      <c r="D6081" s="362"/>
      <c r="E6081" s="362"/>
      <c r="F6081" s="390"/>
      <c r="G6081" s="390"/>
      <c r="H6081" s="390"/>
      <c r="I6081" s="390"/>
      <c r="J6081" s="390"/>
    </row>
    <row r="6082" spans="1:10" ht="15.75" customHeight="1">
      <c r="A6082" s="396"/>
      <c r="B6082" s="397"/>
      <c r="C6082" s="362"/>
      <c r="D6082" s="362"/>
      <c r="E6082" s="362"/>
      <c r="F6082" s="390"/>
      <c r="G6082" s="390"/>
      <c r="H6082" s="390"/>
      <c r="I6082" s="390"/>
      <c r="J6082" s="390"/>
    </row>
    <row r="6083" spans="1:10" ht="15.75" customHeight="1">
      <c r="A6083" s="396"/>
      <c r="B6083" s="397"/>
      <c r="C6083" s="362"/>
      <c r="D6083" s="362"/>
      <c r="E6083" s="362"/>
      <c r="F6083" s="390"/>
      <c r="G6083" s="390"/>
      <c r="H6083" s="390"/>
      <c r="I6083" s="390"/>
      <c r="J6083" s="390"/>
    </row>
    <row r="6084" spans="1:10" ht="15.75" customHeight="1">
      <c r="A6084" s="396"/>
      <c r="B6084" s="397"/>
      <c r="C6084" s="362"/>
      <c r="D6084" s="362"/>
      <c r="E6084" s="362"/>
      <c r="F6084" s="390"/>
      <c r="G6084" s="390"/>
      <c r="H6084" s="390"/>
      <c r="I6084" s="390"/>
      <c r="J6084" s="390"/>
    </row>
    <row r="6085" spans="1:10" ht="15.75" customHeight="1">
      <c r="A6085" s="396"/>
      <c r="B6085" s="397"/>
      <c r="C6085" s="362"/>
      <c r="D6085" s="362"/>
      <c r="E6085" s="362"/>
      <c r="F6085" s="390"/>
      <c r="G6085" s="390"/>
      <c r="H6085" s="390"/>
      <c r="I6085" s="390"/>
      <c r="J6085" s="390"/>
    </row>
    <row r="6086" spans="1:10" ht="15.75" customHeight="1">
      <c r="A6086" s="396"/>
      <c r="B6086" s="397"/>
      <c r="C6086" s="362"/>
      <c r="D6086" s="362"/>
      <c r="E6086" s="362"/>
      <c r="F6086" s="390"/>
      <c r="G6086" s="390"/>
      <c r="H6086" s="390"/>
      <c r="I6086" s="390"/>
      <c r="J6086" s="390"/>
    </row>
    <row r="6087" spans="1:10" ht="15.75" customHeight="1">
      <c r="A6087" s="396"/>
      <c r="B6087" s="397"/>
      <c r="C6087" s="362"/>
      <c r="D6087" s="362"/>
      <c r="E6087" s="362"/>
      <c r="F6087" s="390"/>
      <c r="G6087" s="390"/>
      <c r="H6087" s="390"/>
      <c r="I6087" s="390"/>
      <c r="J6087" s="390"/>
    </row>
    <row r="6088" spans="1:10" ht="15.75" customHeight="1">
      <c r="A6088" s="396"/>
      <c r="B6088" s="397"/>
      <c r="C6088" s="362"/>
      <c r="D6088" s="362"/>
      <c r="E6088" s="362"/>
      <c r="F6088" s="390"/>
      <c r="G6088" s="390"/>
      <c r="H6088" s="390"/>
      <c r="I6088" s="390"/>
      <c r="J6088" s="390"/>
    </row>
    <row r="6089" spans="1:10" ht="15.75" customHeight="1">
      <c r="A6089" s="396"/>
      <c r="B6089" s="397"/>
      <c r="C6089" s="362"/>
      <c r="D6089" s="362"/>
      <c r="E6089" s="362"/>
      <c r="F6089" s="390"/>
      <c r="G6089" s="390"/>
      <c r="H6089" s="390"/>
      <c r="I6089" s="390"/>
      <c r="J6089" s="390"/>
    </row>
    <row r="6090" spans="1:10" ht="15.75" customHeight="1">
      <c r="A6090" s="396"/>
      <c r="B6090" s="397"/>
      <c r="C6090" s="362"/>
      <c r="D6090" s="362"/>
      <c r="E6090" s="362"/>
      <c r="F6090" s="390"/>
      <c r="G6090" s="390"/>
      <c r="H6090" s="390"/>
      <c r="I6090" s="390"/>
      <c r="J6090" s="390"/>
    </row>
    <row r="6091" spans="1:10" ht="15.75" customHeight="1">
      <c r="A6091" s="396"/>
      <c r="B6091" s="397"/>
      <c r="C6091" s="362"/>
      <c r="D6091" s="362"/>
      <c r="E6091" s="362"/>
      <c r="F6091" s="390"/>
      <c r="G6091" s="390"/>
      <c r="H6091" s="390"/>
      <c r="I6091" s="390"/>
      <c r="J6091" s="390"/>
    </row>
    <row r="6092" spans="1:10" ht="15.75" customHeight="1">
      <c r="A6092" s="396"/>
      <c r="B6092" s="397"/>
      <c r="C6092" s="362"/>
      <c r="D6092" s="362"/>
      <c r="E6092" s="362"/>
      <c r="F6092" s="390"/>
      <c r="G6092" s="390"/>
      <c r="H6092" s="390"/>
      <c r="I6092" s="390"/>
      <c r="J6092" s="390"/>
    </row>
    <row r="6093" spans="1:10" ht="15.75" customHeight="1">
      <c r="A6093" s="396"/>
      <c r="B6093" s="397"/>
      <c r="C6093" s="362"/>
      <c r="D6093" s="362"/>
      <c r="E6093" s="362"/>
      <c r="F6093" s="390"/>
      <c r="G6093" s="390"/>
      <c r="H6093" s="390"/>
      <c r="I6093" s="390"/>
      <c r="J6093" s="390"/>
    </row>
    <row r="6094" spans="1:10" ht="15.75" customHeight="1">
      <c r="A6094" s="396"/>
      <c r="B6094" s="397"/>
      <c r="C6094" s="362"/>
      <c r="D6094" s="362"/>
      <c r="E6094" s="362"/>
      <c r="F6094" s="390"/>
      <c r="G6094" s="390"/>
      <c r="H6094" s="390"/>
      <c r="I6094" s="390"/>
      <c r="J6094" s="390"/>
    </row>
    <row r="6095" spans="1:10" ht="15.75" customHeight="1">
      <c r="A6095" s="396"/>
      <c r="B6095" s="397"/>
      <c r="C6095" s="362"/>
      <c r="D6095" s="362"/>
      <c r="E6095" s="362"/>
      <c r="F6095" s="390"/>
      <c r="G6095" s="390"/>
      <c r="H6095" s="390"/>
      <c r="I6095" s="390"/>
      <c r="J6095" s="390"/>
    </row>
    <row r="6096" spans="1:10" ht="15.75" customHeight="1">
      <c r="A6096" s="396"/>
      <c r="B6096" s="397"/>
      <c r="C6096" s="362"/>
      <c r="D6096" s="362"/>
      <c r="E6096" s="362"/>
      <c r="F6096" s="390"/>
      <c r="G6096" s="390"/>
      <c r="H6096" s="390"/>
      <c r="I6096" s="390"/>
      <c r="J6096" s="390"/>
    </row>
    <row r="6097" spans="1:10" ht="15.75" customHeight="1">
      <c r="A6097" s="396"/>
      <c r="B6097" s="397"/>
      <c r="C6097" s="362"/>
      <c r="D6097" s="362"/>
      <c r="E6097" s="362"/>
      <c r="F6097" s="390"/>
      <c r="G6097" s="390"/>
      <c r="H6097" s="390"/>
      <c r="I6097" s="390"/>
      <c r="J6097" s="390"/>
    </row>
    <row r="6098" spans="1:10" ht="15.75" customHeight="1">
      <c r="A6098" s="396"/>
      <c r="B6098" s="397"/>
      <c r="C6098" s="362"/>
      <c r="D6098" s="362"/>
      <c r="E6098" s="362"/>
      <c r="F6098" s="390"/>
      <c r="G6098" s="390"/>
      <c r="H6098" s="390"/>
      <c r="I6098" s="390"/>
      <c r="J6098" s="390"/>
    </row>
    <row r="6099" spans="1:10" ht="15.75" customHeight="1">
      <c r="A6099" s="396"/>
      <c r="B6099" s="397"/>
      <c r="C6099" s="362"/>
      <c r="D6099" s="362"/>
      <c r="E6099" s="362"/>
      <c r="F6099" s="390"/>
      <c r="G6099" s="390"/>
      <c r="H6099" s="390"/>
      <c r="I6099" s="390"/>
      <c r="J6099" s="390"/>
    </row>
    <row r="6100" spans="1:10" ht="15.75" customHeight="1">
      <c r="A6100" s="396"/>
      <c r="B6100" s="397"/>
      <c r="C6100" s="362"/>
      <c r="D6100" s="362"/>
      <c r="E6100" s="362"/>
      <c r="F6100" s="390"/>
      <c r="G6100" s="390"/>
      <c r="H6100" s="390"/>
      <c r="I6100" s="390"/>
      <c r="J6100" s="390"/>
    </row>
    <row r="6101" spans="1:10" ht="15.75" customHeight="1">
      <c r="A6101" s="396"/>
      <c r="B6101" s="397"/>
      <c r="C6101" s="362"/>
      <c r="D6101" s="362"/>
      <c r="E6101" s="362"/>
      <c r="F6101" s="390"/>
      <c r="G6101" s="390"/>
      <c r="H6101" s="390"/>
      <c r="I6101" s="390"/>
      <c r="J6101" s="390"/>
    </row>
    <row r="6102" spans="1:10" ht="15.75" customHeight="1">
      <c r="A6102" s="396"/>
      <c r="B6102" s="397"/>
      <c r="C6102" s="362"/>
      <c r="D6102" s="362"/>
      <c r="E6102" s="362"/>
      <c r="F6102" s="390"/>
      <c r="G6102" s="390"/>
      <c r="H6102" s="390"/>
      <c r="I6102" s="390"/>
      <c r="J6102" s="390"/>
    </row>
    <row r="6103" spans="1:10" ht="15.75" customHeight="1">
      <c r="A6103" s="396"/>
      <c r="B6103" s="397"/>
      <c r="C6103" s="362"/>
      <c r="D6103" s="362"/>
      <c r="E6103" s="362"/>
      <c r="F6103" s="390"/>
      <c r="G6103" s="390"/>
      <c r="H6103" s="390"/>
      <c r="I6103" s="390"/>
      <c r="J6103" s="390"/>
    </row>
    <row r="6104" spans="1:10" ht="15.75" customHeight="1">
      <c r="A6104" s="396"/>
      <c r="B6104" s="397"/>
      <c r="C6104" s="362"/>
      <c r="D6104" s="362"/>
      <c r="E6104" s="362"/>
      <c r="F6104" s="390"/>
      <c r="G6104" s="390"/>
      <c r="H6104" s="390"/>
      <c r="I6104" s="390"/>
      <c r="J6104" s="390"/>
    </row>
    <row r="6105" spans="1:10" ht="15.75" customHeight="1">
      <c r="A6105" s="396"/>
      <c r="B6105" s="397"/>
      <c r="C6105" s="362"/>
      <c r="D6105" s="362"/>
      <c r="E6105" s="362"/>
      <c r="F6105" s="390"/>
      <c r="G6105" s="390"/>
      <c r="H6105" s="390"/>
      <c r="I6105" s="390"/>
      <c r="J6105" s="390"/>
    </row>
    <row r="6106" spans="1:10" ht="15.75" customHeight="1">
      <c r="A6106" s="396"/>
      <c r="B6106" s="397"/>
      <c r="C6106" s="362"/>
      <c r="D6106" s="362"/>
      <c r="E6106" s="362"/>
      <c r="F6106" s="390"/>
      <c r="G6106" s="390"/>
      <c r="H6106" s="390"/>
      <c r="I6106" s="390"/>
      <c r="J6106" s="390"/>
    </row>
    <row r="6107" spans="1:10" ht="15.75" customHeight="1">
      <c r="A6107" s="396"/>
      <c r="B6107" s="397"/>
      <c r="C6107" s="362"/>
      <c r="D6107" s="362"/>
      <c r="E6107" s="362"/>
      <c r="F6107" s="390"/>
      <c r="G6107" s="390"/>
      <c r="H6107" s="390"/>
      <c r="I6107" s="390"/>
      <c r="J6107" s="390"/>
    </row>
    <row r="6108" spans="1:10" ht="15.75" customHeight="1">
      <c r="A6108" s="396"/>
      <c r="B6108" s="397"/>
      <c r="C6108" s="362"/>
      <c r="D6108" s="362"/>
      <c r="E6108" s="362"/>
      <c r="F6108" s="390"/>
      <c r="G6108" s="390"/>
      <c r="H6108" s="390"/>
      <c r="I6108" s="390"/>
      <c r="J6108" s="390"/>
    </row>
    <row r="6109" spans="1:10" ht="15.75" customHeight="1">
      <c r="A6109" s="396"/>
      <c r="B6109" s="397"/>
      <c r="C6109" s="362"/>
      <c r="D6109" s="362"/>
      <c r="E6109" s="362"/>
      <c r="F6109" s="390"/>
      <c r="G6109" s="390"/>
      <c r="H6109" s="390"/>
      <c r="I6109" s="390"/>
      <c r="J6109" s="390"/>
    </row>
    <row r="6110" spans="1:10" ht="15.75" customHeight="1">
      <c r="A6110" s="396"/>
      <c r="B6110" s="397"/>
      <c r="C6110" s="362"/>
      <c r="D6110" s="362"/>
      <c r="E6110" s="362"/>
      <c r="F6110" s="390"/>
      <c r="G6110" s="390"/>
      <c r="H6110" s="390"/>
      <c r="I6110" s="390"/>
      <c r="J6110" s="390"/>
    </row>
    <row r="6111" spans="1:10" ht="15.75" customHeight="1">
      <c r="A6111" s="396"/>
      <c r="B6111" s="397"/>
      <c r="C6111" s="362"/>
      <c r="D6111" s="362"/>
      <c r="E6111" s="362"/>
      <c r="F6111" s="390"/>
      <c r="G6111" s="390"/>
      <c r="H6111" s="390"/>
      <c r="I6111" s="390"/>
      <c r="J6111" s="390"/>
    </row>
    <row r="6112" spans="1:10" ht="15.75" customHeight="1">
      <c r="A6112" s="396"/>
      <c r="B6112" s="397"/>
      <c r="C6112" s="362"/>
      <c r="D6112" s="362"/>
      <c r="E6112" s="362"/>
      <c r="F6112" s="390"/>
      <c r="G6112" s="390"/>
      <c r="H6112" s="390"/>
      <c r="I6112" s="390"/>
      <c r="J6112" s="390"/>
    </row>
    <row r="6113" spans="1:10" ht="15.75" customHeight="1">
      <c r="A6113" s="396"/>
      <c r="B6113" s="397"/>
      <c r="C6113" s="362"/>
      <c r="D6113" s="362"/>
      <c r="E6113" s="362"/>
      <c r="F6113" s="390"/>
      <c r="G6113" s="390"/>
      <c r="H6113" s="390"/>
      <c r="I6113" s="390"/>
      <c r="J6113" s="390"/>
    </row>
    <row r="6114" spans="1:10" ht="15.75" customHeight="1">
      <c r="A6114" s="396"/>
      <c r="B6114" s="397"/>
      <c r="C6114" s="362"/>
      <c r="D6114" s="362"/>
      <c r="E6114" s="362"/>
      <c r="F6114" s="390"/>
      <c r="G6114" s="390"/>
      <c r="H6114" s="390"/>
      <c r="I6114" s="390"/>
      <c r="J6114" s="390"/>
    </row>
    <row r="6115" spans="1:10" ht="15.75" customHeight="1">
      <c r="A6115" s="396"/>
      <c r="B6115" s="397"/>
      <c r="C6115" s="362"/>
      <c r="D6115" s="362"/>
      <c r="E6115" s="362"/>
      <c r="F6115" s="390"/>
      <c r="G6115" s="390"/>
      <c r="H6115" s="390"/>
      <c r="I6115" s="390"/>
      <c r="J6115" s="390"/>
    </row>
    <row r="6116" spans="1:10" ht="15.75" customHeight="1">
      <c r="A6116" s="396"/>
      <c r="B6116" s="397"/>
      <c r="C6116" s="362"/>
      <c r="D6116" s="362"/>
      <c r="E6116" s="362"/>
      <c r="F6116" s="390"/>
      <c r="G6116" s="390"/>
      <c r="H6116" s="390"/>
      <c r="I6116" s="390"/>
      <c r="J6116" s="390"/>
    </row>
    <row r="6117" spans="1:10" ht="15.75" customHeight="1">
      <c r="A6117" s="396"/>
      <c r="B6117" s="397"/>
      <c r="C6117" s="362"/>
      <c r="D6117" s="362"/>
      <c r="E6117" s="362"/>
      <c r="F6117" s="390"/>
      <c r="G6117" s="390"/>
      <c r="H6117" s="390"/>
      <c r="I6117" s="390"/>
      <c r="J6117" s="390"/>
    </row>
    <row r="6118" spans="1:10" ht="15.75" customHeight="1">
      <c r="A6118" s="396"/>
      <c r="B6118" s="397"/>
      <c r="C6118" s="362"/>
      <c r="D6118" s="362"/>
      <c r="E6118" s="362"/>
      <c r="F6118" s="390"/>
      <c r="G6118" s="390"/>
      <c r="H6118" s="390"/>
      <c r="I6118" s="390"/>
      <c r="J6118" s="390"/>
    </row>
    <row r="6119" spans="1:10" ht="15.75" customHeight="1">
      <c r="A6119" s="396"/>
      <c r="B6119" s="397"/>
      <c r="C6119" s="362"/>
      <c r="D6119" s="362"/>
      <c r="E6119" s="362"/>
      <c r="F6119" s="390"/>
      <c r="G6119" s="390"/>
      <c r="H6119" s="390"/>
      <c r="I6119" s="390"/>
      <c r="J6119" s="390"/>
    </row>
    <row r="6120" spans="1:10" ht="15.75" customHeight="1">
      <c r="A6120" s="396"/>
      <c r="B6120" s="397"/>
      <c r="C6120" s="362"/>
      <c r="D6120" s="362"/>
      <c r="E6120" s="362"/>
      <c r="F6120" s="390"/>
      <c r="G6120" s="390"/>
      <c r="H6120" s="390"/>
      <c r="I6120" s="390"/>
      <c r="J6120" s="390"/>
    </row>
    <row r="6121" spans="1:10" ht="15.75" customHeight="1">
      <c r="A6121" s="396"/>
      <c r="B6121" s="397"/>
      <c r="C6121" s="362"/>
      <c r="D6121" s="362"/>
      <c r="E6121" s="362"/>
      <c r="F6121" s="390"/>
      <c r="G6121" s="390"/>
      <c r="H6121" s="390"/>
      <c r="I6121" s="390"/>
      <c r="J6121" s="390"/>
    </row>
    <row r="6122" spans="1:10" ht="15.75" customHeight="1">
      <c r="A6122" s="396"/>
      <c r="B6122" s="397"/>
      <c r="C6122" s="362"/>
      <c r="D6122" s="362"/>
      <c r="E6122" s="362"/>
      <c r="F6122" s="390"/>
      <c r="G6122" s="390"/>
      <c r="H6122" s="390"/>
      <c r="I6122" s="390"/>
      <c r="J6122" s="390"/>
    </row>
    <row r="6123" spans="1:10" ht="15.75" customHeight="1">
      <c r="A6123" s="396"/>
      <c r="B6123" s="397"/>
      <c r="C6123" s="362"/>
      <c r="D6123" s="362"/>
      <c r="E6123" s="362"/>
      <c r="F6123" s="390"/>
      <c r="G6123" s="390"/>
      <c r="H6123" s="390"/>
      <c r="I6123" s="390"/>
      <c r="J6123" s="390"/>
    </row>
    <row r="6124" spans="1:10" ht="15.75" customHeight="1">
      <c r="A6124" s="396"/>
      <c r="B6124" s="397"/>
      <c r="C6124" s="362"/>
      <c r="D6124" s="362"/>
      <c r="E6124" s="362"/>
      <c r="F6124" s="390"/>
      <c r="G6124" s="390"/>
      <c r="H6124" s="390"/>
      <c r="I6124" s="390"/>
      <c r="J6124" s="390"/>
    </row>
    <row r="6125" spans="1:10" ht="15.75" customHeight="1">
      <c r="A6125" s="396"/>
      <c r="B6125" s="397"/>
      <c r="C6125" s="362"/>
      <c r="D6125" s="362"/>
      <c r="E6125" s="362"/>
      <c r="F6125" s="390"/>
      <c r="G6125" s="390"/>
      <c r="H6125" s="390"/>
      <c r="I6125" s="390"/>
      <c r="J6125" s="390"/>
    </row>
    <row r="6126" spans="1:10" ht="15.75" customHeight="1">
      <c r="A6126" s="396"/>
      <c r="B6126" s="397"/>
      <c r="C6126" s="362"/>
      <c r="D6126" s="362"/>
      <c r="E6126" s="362"/>
      <c r="F6126" s="390"/>
      <c r="G6126" s="390"/>
      <c r="H6126" s="390"/>
      <c r="I6126" s="390"/>
      <c r="J6126" s="390"/>
    </row>
    <row r="6127" spans="1:10" ht="15.75" customHeight="1">
      <c r="A6127" s="396"/>
      <c r="B6127" s="397"/>
      <c r="C6127" s="362"/>
      <c r="D6127" s="362"/>
      <c r="E6127" s="362"/>
      <c r="F6127" s="390"/>
      <c r="G6127" s="390"/>
      <c r="H6127" s="390"/>
      <c r="I6127" s="390"/>
      <c r="J6127" s="390"/>
    </row>
    <row r="6128" spans="1:10" ht="15.75" customHeight="1">
      <c r="A6128" s="396"/>
      <c r="B6128" s="397"/>
      <c r="C6128" s="362"/>
      <c r="D6128" s="362"/>
      <c r="E6128" s="362"/>
      <c r="F6128" s="390"/>
      <c r="G6128" s="390"/>
      <c r="H6128" s="390"/>
      <c r="I6128" s="390"/>
      <c r="J6128" s="390"/>
    </row>
    <row r="6129" spans="1:10" ht="15.75" customHeight="1">
      <c r="A6129" s="396"/>
      <c r="B6129" s="397"/>
      <c r="C6129" s="362"/>
      <c r="D6129" s="362"/>
      <c r="E6129" s="362"/>
      <c r="F6129" s="390"/>
      <c r="G6129" s="390"/>
      <c r="H6129" s="390"/>
      <c r="I6129" s="390"/>
      <c r="J6129" s="390"/>
    </row>
    <row r="6130" spans="1:10" ht="15.75" customHeight="1">
      <c r="A6130" s="396"/>
      <c r="B6130" s="397"/>
      <c r="C6130" s="362"/>
      <c r="D6130" s="362"/>
      <c r="E6130" s="362"/>
      <c r="F6130" s="390"/>
      <c r="G6130" s="390"/>
      <c r="H6130" s="390"/>
      <c r="I6130" s="390"/>
      <c r="J6130" s="390"/>
    </row>
    <row r="6131" spans="1:10" ht="15.75" customHeight="1">
      <c r="A6131" s="396"/>
      <c r="B6131" s="397"/>
      <c r="C6131" s="362"/>
      <c r="D6131" s="362"/>
      <c r="E6131" s="362"/>
      <c r="F6131" s="390"/>
      <c r="G6131" s="390"/>
      <c r="H6131" s="390"/>
      <c r="I6131" s="390"/>
      <c r="J6131" s="390"/>
    </row>
    <row r="6132" spans="1:10" ht="15.75" customHeight="1">
      <c r="A6132" s="396"/>
      <c r="B6132" s="397"/>
      <c r="C6132" s="362"/>
      <c r="D6132" s="362"/>
      <c r="E6132" s="362"/>
      <c r="F6132" s="390"/>
      <c r="G6132" s="390"/>
      <c r="H6132" s="390"/>
      <c r="I6132" s="390"/>
      <c r="J6132" s="390"/>
    </row>
    <row r="6133" spans="1:10" ht="15.75" customHeight="1">
      <c r="A6133" s="396"/>
      <c r="B6133" s="397"/>
      <c r="C6133" s="362"/>
      <c r="D6133" s="362"/>
      <c r="E6133" s="362"/>
      <c r="F6133" s="390"/>
      <c r="G6133" s="390"/>
      <c r="H6133" s="390"/>
      <c r="I6133" s="390"/>
      <c r="J6133" s="390"/>
    </row>
    <row r="6134" spans="1:10" ht="15.75" customHeight="1">
      <c r="A6134" s="396"/>
      <c r="B6134" s="397"/>
      <c r="C6134" s="362"/>
      <c r="D6134" s="362"/>
      <c r="E6134" s="362"/>
      <c r="F6134" s="390"/>
      <c r="G6134" s="390"/>
      <c r="H6134" s="390"/>
      <c r="I6134" s="390"/>
      <c r="J6134" s="390"/>
    </row>
    <row r="6135" spans="1:10" ht="15.75" customHeight="1">
      <c r="A6135" s="396"/>
      <c r="B6135" s="397"/>
      <c r="C6135" s="362"/>
      <c r="D6135" s="362"/>
      <c r="E6135" s="362"/>
      <c r="F6135" s="390"/>
      <c r="G6135" s="390"/>
      <c r="H6135" s="390"/>
      <c r="I6135" s="390"/>
      <c r="J6135" s="390"/>
    </row>
    <row r="6136" spans="1:10" ht="15.75" customHeight="1">
      <c r="A6136" s="396"/>
      <c r="B6136" s="397"/>
      <c r="C6136" s="362"/>
      <c r="D6136" s="362"/>
      <c r="E6136" s="362"/>
      <c r="F6136" s="390"/>
      <c r="G6136" s="390"/>
      <c r="H6136" s="390"/>
      <c r="I6136" s="390"/>
      <c r="J6136" s="390"/>
    </row>
    <row r="6137" spans="1:10" ht="15.75" customHeight="1">
      <c r="A6137" s="396"/>
      <c r="B6137" s="397"/>
      <c r="C6137" s="362"/>
      <c r="D6137" s="362"/>
      <c r="E6137" s="362"/>
      <c r="F6137" s="390"/>
      <c r="G6137" s="390"/>
      <c r="H6137" s="390"/>
      <c r="I6137" s="390"/>
      <c r="J6137" s="390"/>
    </row>
    <row r="6138" spans="1:10" ht="15.75" customHeight="1">
      <c r="A6138" s="396"/>
      <c r="B6138" s="397"/>
      <c r="C6138" s="362"/>
      <c r="D6138" s="362"/>
      <c r="E6138" s="362"/>
      <c r="F6138" s="390"/>
      <c r="G6138" s="390"/>
      <c r="H6138" s="390"/>
      <c r="I6138" s="390"/>
      <c r="J6138" s="390"/>
    </row>
    <row r="6139" spans="1:10" ht="15.75" customHeight="1">
      <c r="A6139" s="396"/>
      <c r="B6139" s="397"/>
      <c r="C6139" s="362"/>
      <c r="D6139" s="362"/>
      <c r="E6139" s="362"/>
      <c r="F6139" s="390"/>
      <c r="G6139" s="390"/>
      <c r="H6139" s="390"/>
      <c r="I6139" s="390"/>
      <c r="J6139" s="390"/>
    </row>
    <row r="6140" spans="1:10" ht="15.75" customHeight="1">
      <c r="A6140" s="396"/>
      <c r="B6140" s="397"/>
      <c r="C6140" s="362"/>
      <c r="D6140" s="362"/>
      <c r="E6140" s="362"/>
      <c r="F6140" s="390"/>
      <c r="G6140" s="390"/>
      <c r="H6140" s="390"/>
      <c r="I6140" s="390"/>
      <c r="J6140" s="390"/>
    </row>
    <row r="6141" spans="1:10" ht="15.75" customHeight="1">
      <c r="A6141" s="396"/>
      <c r="B6141" s="397"/>
      <c r="C6141" s="362"/>
      <c r="D6141" s="362"/>
      <c r="E6141" s="362"/>
      <c r="F6141" s="390"/>
      <c r="G6141" s="390"/>
      <c r="H6141" s="390"/>
      <c r="I6141" s="390"/>
      <c r="J6141" s="390"/>
    </row>
    <row r="6142" spans="1:10" ht="15.75" customHeight="1">
      <c r="A6142" s="396"/>
      <c r="B6142" s="397"/>
      <c r="C6142" s="362"/>
      <c r="D6142" s="362"/>
      <c r="E6142" s="362"/>
      <c r="F6142" s="390"/>
      <c r="G6142" s="390"/>
      <c r="H6142" s="390"/>
      <c r="I6142" s="390"/>
      <c r="J6142" s="390"/>
    </row>
    <row r="6143" spans="1:10" ht="15.75" customHeight="1">
      <c r="A6143" s="396"/>
      <c r="B6143" s="397"/>
      <c r="C6143" s="362"/>
      <c r="D6143" s="362"/>
      <c r="E6143" s="362"/>
      <c r="F6143" s="390"/>
      <c r="G6143" s="390"/>
      <c r="H6143" s="390"/>
      <c r="I6143" s="390"/>
      <c r="J6143" s="390"/>
    </row>
    <row r="6144" spans="1:10" ht="15.75" customHeight="1">
      <c r="A6144" s="396"/>
      <c r="B6144" s="397"/>
      <c r="C6144" s="362"/>
      <c r="D6144" s="362"/>
      <c r="E6144" s="362"/>
      <c r="F6144" s="390"/>
      <c r="G6144" s="390"/>
      <c r="H6144" s="390"/>
      <c r="I6144" s="390"/>
      <c r="J6144" s="390"/>
    </row>
    <row r="6145" spans="1:10" ht="15.75" customHeight="1">
      <c r="A6145" s="396"/>
      <c r="B6145" s="397"/>
      <c r="C6145" s="362"/>
      <c r="D6145" s="362"/>
      <c r="E6145" s="362"/>
      <c r="F6145" s="390"/>
      <c r="G6145" s="390"/>
      <c r="H6145" s="390"/>
      <c r="I6145" s="390"/>
      <c r="J6145" s="390"/>
    </row>
    <row r="6146" spans="1:10" ht="15.75" customHeight="1">
      <c r="A6146" s="396"/>
      <c r="B6146" s="397"/>
      <c r="C6146" s="362"/>
      <c r="D6146" s="362"/>
      <c r="E6146" s="362"/>
      <c r="F6146" s="390"/>
      <c r="G6146" s="390"/>
      <c r="H6146" s="390"/>
      <c r="I6146" s="390"/>
      <c r="J6146" s="390"/>
    </row>
    <row r="6147" spans="1:10" ht="15.75" customHeight="1">
      <c r="A6147" s="396"/>
      <c r="B6147" s="397"/>
      <c r="C6147" s="362"/>
      <c r="D6147" s="362"/>
      <c r="E6147" s="362"/>
      <c r="F6147" s="390"/>
      <c r="G6147" s="390"/>
      <c r="H6147" s="390"/>
      <c r="I6147" s="390"/>
      <c r="J6147" s="390"/>
    </row>
    <row r="6148" spans="1:10" ht="15.75" customHeight="1">
      <c r="A6148" s="396"/>
      <c r="B6148" s="397"/>
      <c r="C6148" s="362"/>
      <c r="D6148" s="362"/>
      <c r="E6148" s="362"/>
      <c r="F6148" s="390"/>
      <c r="G6148" s="390"/>
      <c r="H6148" s="390"/>
      <c r="I6148" s="390"/>
      <c r="J6148" s="390"/>
    </row>
    <row r="6149" spans="1:10" ht="15.75" customHeight="1">
      <c r="A6149" s="396"/>
      <c r="B6149" s="397"/>
      <c r="C6149" s="362"/>
      <c r="D6149" s="362"/>
      <c r="E6149" s="362"/>
      <c r="F6149" s="390"/>
      <c r="G6149" s="390"/>
      <c r="H6149" s="390"/>
      <c r="I6149" s="390"/>
      <c r="J6149" s="390"/>
    </row>
    <row r="6150" spans="1:10" ht="15.75" customHeight="1">
      <c r="A6150" s="396"/>
      <c r="B6150" s="397"/>
      <c r="C6150" s="362"/>
      <c r="D6150" s="362"/>
      <c r="E6150" s="362"/>
      <c r="F6150" s="390"/>
      <c r="G6150" s="390"/>
      <c r="H6150" s="390"/>
      <c r="I6150" s="390"/>
      <c r="J6150" s="390"/>
    </row>
    <row r="6151" spans="1:10" ht="15.75" customHeight="1">
      <c r="A6151" s="396"/>
      <c r="B6151" s="397"/>
      <c r="C6151" s="362"/>
      <c r="D6151" s="362"/>
      <c r="E6151" s="362"/>
      <c r="F6151" s="390"/>
      <c r="G6151" s="390"/>
      <c r="H6151" s="390"/>
      <c r="I6151" s="390"/>
      <c r="J6151" s="390"/>
    </row>
    <row r="6152" spans="1:10" ht="15.75" customHeight="1">
      <c r="A6152" s="396"/>
      <c r="B6152" s="397"/>
      <c r="C6152" s="362"/>
      <c r="D6152" s="362"/>
      <c r="E6152" s="362"/>
      <c r="F6152" s="390"/>
      <c r="G6152" s="390"/>
      <c r="H6152" s="390"/>
      <c r="I6152" s="390"/>
      <c r="J6152" s="390"/>
    </row>
    <row r="6153" spans="1:10" ht="15.75" customHeight="1">
      <c r="A6153" s="396"/>
      <c r="B6153" s="397"/>
      <c r="C6153" s="362"/>
      <c r="D6153" s="362"/>
      <c r="E6153" s="362"/>
      <c r="F6153" s="390"/>
      <c r="G6153" s="390"/>
      <c r="H6153" s="390"/>
      <c r="I6153" s="390"/>
      <c r="J6153" s="390"/>
    </row>
    <row r="6154" spans="1:10" ht="15.75" customHeight="1">
      <c r="A6154" s="396"/>
      <c r="B6154" s="397"/>
      <c r="C6154" s="362"/>
      <c r="D6154" s="362"/>
      <c r="E6154" s="362"/>
      <c r="F6154" s="390"/>
      <c r="G6154" s="390"/>
      <c r="H6154" s="390"/>
      <c r="I6154" s="390"/>
      <c r="J6154" s="390"/>
    </row>
    <row r="6155" spans="1:10" ht="15.75" customHeight="1">
      <c r="A6155" s="396"/>
      <c r="B6155" s="397"/>
      <c r="C6155" s="362"/>
      <c r="D6155" s="362"/>
      <c r="E6155" s="362"/>
      <c r="F6155" s="390"/>
      <c r="G6155" s="390"/>
      <c r="H6155" s="390"/>
      <c r="I6155" s="390"/>
      <c r="J6155" s="390"/>
    </row>
    <row r="6156" spans="1:10" ht="15.75" customHeight="1">
      <c r="A6156" s="396"/>
      <c r="B6156" s="397"/>
      <c r="C6156" s="362"/>
      <c r="D6156" s="362"/>
      <c r="E6156" s="362"/>
      <c r="F6156" s="390"/>
      <c r="G6156" s="390"/>
      <c r="H6156" s="390"/>
      <c r="I6156" s="390"/>
      <c r="J6156" s="390"/>
    </row>
    <row r="6157" spans="1:10" ht="15.75" customHeight="1">
      <c r="A6157" s="396"/>
      <c r="B6157" s="397"/>
      <c r="C6157" s="362"/>
      <c r="D6157" s="362"/>
      <c r="E6157" s="362"/>
      <c r="F6157" s="390"/>
      <c r="G6157" s="390"/>
      <c r="H6157" s="390"/>
      <c r="I6157" s="390"/>
      <c r="J6157" s="390"/>
    </row>
    <row r="6158" spans="1:10" ht="15.75" customHeight="1">
      <c r="A6158" s="396"/>
      <c r="B6158" s="397"/>
      <c r="C6158" s="362"/>
      <c r="D6158" s="362"/>
      <c r="E6158" s="362"/>
      <c r="F6158" s="390"/>
      <c r="G6158" s="390"/>
      <c r="H6158" s="390"/>
      <c r="I6158" s="390"/>
      <c r="J6158" s="390"/>
    </row>
    <row r="6159" spans="1:10" ht="15.75" customHeight="1">
      <c r="A6159" s="396"/>
      <c r="B6159" s="397"/>
      <c r="C6159" s="362"/>
      <c r="D6159" s="362"/>
      <c r="E6159" s="362"/>
      <c r="F6159" s="390"/>
      <c r="G6159" s="390"/>
      <c r="H6159" s="390"/>
      <c r="I6159" s="390"/>
      <c r="J6159" s="390"/>
    </row>
    <row r="6160" spans="1:10" ht="15.75" customHeight="1">
      <c r="A6160" s="396"/>
      <c r="B6160" s="397"/>
      <c r="C6160" s="362"/>
      <c r="D6160" s="362"/>
      <c r="E6160" s="362"/>
      <c r="F6160" s="390"/>
      <c r="G6160" s="390"/>
      <c r="H6160" s="390"/>
      <c r="I6160" s="390"/>
      <c r="J6160" s="390"/>
    </row>
    <row r="6161" spans="1:10" ht="15.75" customHeight="1">
      <c r="A6161" s="396"/>
      <c r="B6161" s="397"/>
      <c r="C6161" s="362"/>
      <c r="D6161" s="362"/>
      <c r="E6161" s="362"/>
      <c r="F6161" s="390"/>
      <c r="G6161" s="390"/>
      <c r="H6161" s="390"/>
      <c r="I6161" s="390"/>
      <c r="J6161" s="390"/>
    </row>
    <row r="6162" spans="1:10" ht="15.75" customHeight="1">
      <c r="A6162" s="396"/>
      <c r="B6162" s="397"/>
      <c r="C6162" s="362"/>
      <c r="D6162" s="362"/>
      <c r="E6162" s="362"/>
      <c r="F6162" s="390"/>
      <c r="G6162" s="390"/>
      <c r="H6162" s="390"/>
      <c r="I6162" s="390"/>
      <c r="J6162" s="390"/>
    </row>
    <row r="6163" spans="1:10" ht="15.75" customHeight="1">
      <c r="A6163" s="396"/>
      <c r="B6163" s="397"/>
      <c r="C6163" s="362"/>
      <c r="D6163" s="362"/>
      <c r="E6163" s="362"/>
      <c r="F6163" s="390"/>
      <c r="G6163" s="390"/>
      <c r="H6163" s="390"/>
      <c r="I6163" s="390"/>
      <c r="J6163" s="390"/>
    </row>
    <row r="6164" spans="1:10" ht="15.75" customHeight="1">
      <c r="A6164" s="396"/>
      <c r="B6164" s="397"/>
      <c r="C6164" s="362"/>
      <c r="D6164" s="362"/>
      <c r="E6164" s="362"/>
      <c r="F6164" s="390"/>
      <c r="G6164" s="390"/>
      <c r="H6164" s="390"/>
      <c r="I6164" s="390"/>
      <c r="J6164" s="390"/>
    </row>
    <row r="6165" spans="1:10" ht="15.75" customHeight="1">
      <c r="A6165" s="396"/>
      <c r="B6165" s="397"/>
      <c r="C6165" s="362"/>
      <c r="D6165" s="362"/>
      <c r="E6165" s="362"/>
      <c r="F6165" s="390"/>
      <c r="G6165" s="390"/>
      <c r="H6165" s="390"/>
      <c r="I6165" s="390"/>
      <c r="J6165" s="390"/>
    </row>
    <row r="6166" spans="1:10" ht="15.75" customHeight="1">
      <c r="A6166" s="396"/>
      <c r="B6166" s="397"/>
      <c r="C6166" s="362"/>
      <c r="D6166" s="362"/>
      <c r="E6166" s="362"/>
      <c r="F6166" s="390"/>
      <c r="G6166" s="390"/>
      <c r="H6166" s="390"/>
      <c r="I6166" s="390"/>
      <c r="J6166" s="390"/>
    </row>
    <row r="6167" spans="1:10" ht="15.75" customHeight="1">
      <c r="A6167" s="396"/>
      <c r="B6167" s="397"/>
      <c r="C6167" s="362"/>
      <c r="D6167" s="362"/>
      <c r="E6167" s="362"/>
      <c r="F6167" s="390"/>
      <c r="G6167" s="390"/>
      <c r="H6167" s="390"/>
      <c r="I6167" s="390"/>
      <c r="J6167" s="390"/>
    </row>
    <row r="6168" spans="1:10" ht="15.75" customHeight="1">
      <c r="A6168" s="396"/>
      <c r="B6168" s="397"/>
      <c r="C6168" s="362"/>
      <c r="D6168" s="362"/>
      <c r="E6168" s="362"/>
      <c r="F6168" s="390"/>
      <c r="G6168" s="390"/>
      <c r="H6168" s="390"/>
      <c r="I6168" s="390"/>
      <c r="J6168" s="390"/>
    </row>
    <row r="6169" spans="1:10" ht="15.75" customHeight="1">
      <c r="A6169" s="396"/>
      <c r="B6169" s="397"/>
      <c r="C6169" s="362"/>
      <c r="D6169" s="362"/>
      <c r="E6169" s="362"/>
      <c r="F6169" s="390"/>
      <c r="G6169" s="390"/>
      <c r="H6169" s="390"/>
      <c r="I6169" s="390"/>
      <c r="J6169" s="390"/>
    </row>
    <row r="6170" spans="1:10" ht="15.75" customHeight="1">
      <c r="A6170" s="396"/>
      <c r="B6170" s="397"/>
      <c r="C6170" s="362"/>
      <c r="D6170" s="362"/>
      <c r="E6170" s="362"/>
      <c r="F6170" s="390"/>
      <c r="G6170" s="390"/>
      <c r="H6170" s="390"/>
      <c r="I6170" s="390"/>
      <c r="J6170" s="390"/>
    </row>
    <row r="6171" spans="1:10" ht="15.75" customHeight="1">
      <c r="A6171" s="396"/>
      <c r="B6171" s="397"/>
      <c r="C6171" s="362"/>
      <c r="D6171" s="362"/>
      <c r="E6171" s="362"/>
      <c r="F6171" s="390"/>
      <c r="G6171" s="390"/>
      <c r="H6171" s="390"/>
      <c r="I6171" s="390"/>
      <c r="J6171" s="390"/>
    </row>
    <row r="6172" spans="1:10" ht="15.75" customHeight="1">
      <c r="A6172" s="396"/>
      <c r="B6172" s="397"/>
      <c r="C6172" s="362"/>
      <c r="D6172" s="362"/>
      <c r="E6172" s="362"/>
      <c r="F6172" s="390"/>
      <c r="G6172" s="390"/>
      <c r="H6172" s="390"/>
      <c r="I6172" s="390"/>
      <c r="J6172" s="390"/>
    </row>
    <row r="6173" spans="1:10" ht="15.75" customHeight="1">
      <c r="A6173" s="396"/>
      <c r="B6173" s="397"/>
      <c r="C6173" s="362"/>
      <c r="D6173" s="362"/>
      <c r="E6173" s="362"/>
      <c r="F6173" s="390"/>
      <c r="G6173" s="390"/>
      <c r="H6173" s="390"/>
      <c r="I6173" s="390"/>
      <c r="J6173" s="390"/>
    </row>
    <row r="6174" spans="1:10" ht="15.75" customHeight="1">
      <c r="A6174" s="396"/>
      <c r="B6174" s="397"/>
      <c r="C6174" s="362"/>
      <c r="D6174" s="362"/>
      <c r="E6174" s="362"/>
      <c r="F6174" s="390"/>
      <c r="G6174" s="390"/>
      <c r="H6174" s="390"/>
      <c r="I6174" s="390"/>
      <c r="J6174" s="390"/>
    </row>
    <row r="6175" spans="1:10" ht="15.75" customHeight="1">
      <c r="A6175" s="396"/>
      <c r="B6175" s="397"/>
      <c r="C6175" s="362"/>
      <c r="D6175" s="362"/>
      <c r="E6175" s="362"/>
      <c r="F6175" s="390"/>
      <c r="G6175" s="390"/>
      <c r="H6175" s="390"/>
      <c r="I6175" s="390"/>
      <c r="J6175" s="390"/>
    </row>
    <row r="6176" spans="1:10" ht="15.75" customHeight="1">
      <c r="A6176" s="396"/>
      <c r="B6176" s="397"/>
      <c r="C6176" s="362"/>
      <c r="D6176" s="362"/>
      <c r="E6176" s="362"/>
      <c r="F6176" s="390"/>
      <c r="G6176" s="390"/>
      <c r="H6176" s="390"/>
      <c r="I6176" s="390"/>
      <c r="J6176" s="390"/>
    </row>
    <row r="6177" spans="1:10" ht="15.75" customHeight="1">
      <c r="A6177" s="396"/>
      <c r="B6177" s="397"/>
      <c r="C6177" s="362"/>
      <c r="D6177" s="362"/>
      <c r="E6177" s="362"/>
      <c r="F6177" s="390"/>
      <c r="G6177" s="390"/>
      <c r="H6177" s="390"/>
      <c r="I6177" s="390"/>
      <c r="J6177" s="390"/>
    </row>
    <row r="6178" spans="1:10" ht="15.75" customHeight="1">
      <c r="A6178" s="396"/>
      <c r="B6178" s="397"/>
      <c r="C6178" s="362"/>
      <c r="D6178" s="362"/>
      <c r="E6178" s="362"/>
      <c r="F6178" s="390"/>
      <c r="G6178" s="390"/>
      <c r="H6178" s="390"/>
      <c r="I6178" s="390"/>
      <c r="J6178" s="390"/>
    </row>
    <row r="6179" spans="1:10" ht="15.75" customHeight="1">
      <c r="A6179" s="396"/>
      <c r="B6179" s="397"/>
      <c r="C6179" s="362"/>
      <c r="D6179" s="362"/>
      <c r="E6179" s="362"/>
      <c r="F6179" s="390"/>
      <c r="G6179" s="390"/>
      <c r="H6179" s="390"/>
      <c r="I6179" s="390"/>
      <c r="J6179" s="390"/>
    </row>
    <row r="6180" spans="1:10" ht="15.75" customHeight="1">
      <c r="A6180" s="396"/>
      <c r="B6180" s="397"/>
      <c r="C6180" s="362"/>
      <c r="D6180" s="362"/>
      <c r="E6180" s="362"/>
      <c r="F6180" s="390"/>
      <c r="G6180" s="390"/>
      <c r="H6180" s="390"/>
      <c r="I6180" s="390"/>
      <c r="J6180" s="390"/>
    </row>
    <row r="6181" spans="1:10" ht="15.75" customHeight="1">
      <c r="A6181" s="396"/>
      <c r="B6181" s="397"/>
      <c r="C6181" s="362"/>
      <c r="D6181" s="362"/>
      <c r="E6181" s="362"/>
      <c r="F6181" s="390"/>
      <c r="G6181" s="390"/>
      <c r="H6181" s="390"/>
      <c r="I6181" s="390"/>
      <c r="J6181" s="390"/>
    </row>
    <row r="6182" spans="1:10" ht="15.75" customHeight="1">
      <c r="A6182" s="396"/>
      <c r="B6182" s="397"/>
      <c r="C6182" s="362"/>
      <c r="D6182" s="362"/>
      <c r="E6182" s="362"/>
      <c r="F6182" s="390"/>
      <c r="G6182" s="390"/>
      <c r="H6182" s="390"/>
      <c r="I6182" s="390"/>
      <c r="J6182" s="390"/>
    </row>
    <row r="6183" spans="1:10" ht="15.75" customHeight="1">
      <c r="A6183" s="396"/>
      <c r="B6183" s="397"/>
      <c r="C6183" s="362"/>
      <c r="D6183" s="362"/>
      <c r="E6183" s="362"/>
      <c r="F6183" s="390"/>
      <c r="G6183" s="390"/>
      <c r="H6183" s="390"/>
      <c r="I6183" s="390"/>
      <c r="J6183" s="390"/>
    </row>
    <row r="6184" spans="1:10" ht="15.75" customHeight="1">
      <c r="A6184" s="396"/>
      <c r="B6184" s="397"/>
      <c r="C6184" s="362"/>
      <c r="D6184" s="362"/>
      <c r="E6184" s="362"/>
      <c r="F6184" s="390"/>
      <c r="G6184" s="390"/>
      <c r="H6184" s="390"/>
      <c r="I6184" s="390"/>
      <c r="J6184" s="390"/>
    </row>
    <row r="6185" spans="1:10" ht="15.75" customHeight="1">
      <c r="A6185" s="396"/>
      <c r="B6185" s="397"/>
      <c r="C6185" s="362"/>
      <c r="D6185" s="362"/>
      <c r="E6185" s="362"/>
      <c r="F6185" s="390"/>
      <c r="G6185" s="390"/>
      <c r="H6185" s="390"/>
      <c r="I6185" s="390"/>
      <c r="J6185" s="390"/>
    </row>
    <row r="6186" spans="1:10" ht="15.75" customHeight="1">
      <c r="A6186" s="396"/>
      <c r="B6186" s="397"/>
      <c r="C6186" s="362"/>
      <c r="D6186" s="362"/>
      <c r="E6186" s="362"/>
      <c r="F6186" s="390"/>
      <c r="G6186" s="390"/>
      <c r="H6186" s="390"/>
      <c r="I6186" s="390"/>
      <c r="J6186" s="390"/>
    </row>
    <row r="6187" spans="1:10" ht="15.75" customHeight="1">
      <c r="A6187" s="396"/>
      <c r="B6187" s="397"/>
      <c r="C6187" s="362"/>
      <c r="D6187" s="362"/>
      <c r="E6187" s="362"/>
      <c r="F6187" s="390"/>
      <c r="G6187" s="390"/>
      <c r="H6187" s="390"/>
      <c r="I6187" s="390"/>
      <c r="J6187" s="390"/>
    </row>
    <row r="6188" spans="1:10" ht="15.75" customHeight="1">
      <c r="A6188" s="396"/>
      <c r="B6188" s="397"/>
      <c r="C6188" s="362"/>
      <c r="D6188" s="362"/>
      <c r="E6188" s="362"/>
      <c r="F6188" s="390"/>
      <c r="G6188" s="390"/>
      <c r="H6188" s="390"/>
      <c r="I6188" s="390"/>
      <c r="J6188" s="390"/>
    </row>
    <row r="6189" spans="1:10" ht="15.75" customHeight="1">
      <c r="A6189" s="396"/>
      <c r="B6189" s="397"/>
      <c r="C6189" s="362"/>
      <c r="D6189" s="362"/>
      <c r="E6189" s="362"/>
      <c r="F6189" s="390"/>
      <c r="G6189" s="390"/>
      <c r="H6189" s="390"/>
      <c r="I6189" s="390"/>
      <c r="J6189" s="390"/>
    </row>
    <row r="6190" spans="1:10" ht="15.75" customHeight="1">
      <c r="A6190" s="396"/>
      <c r="B6190" s="397"/>
      <c r="C6190" s="362"/>
      <c r="D6190" s="362"/>
      <c r="E6190" s="362"/>
      <c r="F6190" s="390"/>
      <c r="G6190" s="390"/>
      <c r="H6190" s="390"/>
      <c r="I6190" s="390"/>
      <c r="J6190" s="390"/>
    </row>
    <row r="6191" spans="1:10" ht="15.75" customHeight="1">
      <c r="A6191" s="396"/>
      <c r="B6191" s="397"/>
      <c r="C6191" s="362"/>
      <c r="D6191" s="362"/>
      <c r="E6191" s="362"/>
      <c r="F6191" s="390"/>
      <c r="G6191" s="390"/>
      <c r="H6191" s="390"/>
      <c r="I6191" s="390"/>
      <c r="J6191" s="390"/>
    </row>
    <row r="6192" spans="1:10" ht="15.75" customHeight="1">
      <c r="A6192" s="396"/>
      <c r="B6192" s="397"/>
      <c r="C6192" s="362"/>
      <c r="D6192" s="362"/>
      <c r="E6192" s="362"/>
      <c r="F6192" s="390"/>
      <c r="G6192" s="390"/>
      <c r="H6192" s="390"/>
      <c r="I6192" s="390"/>
      <c r="J6192" s="390"/>
    </row>
    <row r="6193" spans="1:10" ht="15.75" customHeight="1">
      <c r="A6193" s="396"/>
      <c r="B6193" s="397"/>
      <c r="C6193" s="362"/>
      <c r="D6193" s="362"/>
      <c r="E6193" s="362"/>
      <c r="F6193" s="390"/>
      <c r="G6193" s="390"/>
      <c r="H6193" s="390"/>
      <c r="I6193" s="390"/>
      <c r="J6193" s="390"/>
    </row>
    <row r="6194" spans="1:10" ht="15.75" customHeight="1">
      <c r="A6194" s="396"/>
      <c r="B6194" s="397"/>
      <c r="C6194" s="362"/>
      <c r="D6194" s="362"/>
      <c r="E6194" s="362"/>
      <c r="F6194" s="390"/>
      <c r="G6194" s="390"/>
      <c r="H6194" s="390"/>
      <c r="I6194" s="390"/>
      <c r="J6194" s="390"/>
    </row>
    <row r="6195" spans="1:10" ht="15.75" customHeight="1">
      <c r="A6195" s="396"/>
      <c r="B6195" s="397"/>
      <c r="C6195" s="362"/>
      <c r="D6195" s="362"/>
      <c r="E6195" s="362"/>
      <c r="F6195" s="390"/>
      <c r="G6195" s="390"/>
      <c r="H6195" s="390"/>
      <c r="I6195" s="390"/>
      <c r="J6195" s="390"/>
    </row>
    <row r="6196" spans="1:10" ht="15.75" customHeight="1">
      <c r="A6196" s="396"/>
      <c r="B6196" s="397"/>
      <c r="C6196" s="362"/>
      <c r="D6196" s="362"/>
      <c r="E6196" s="362"/>
      <c r="F6196" s="390"/>
      <c r="G6196" s="390"/>
      <c r="H6196" s="390"/>
      <c r="I6196" s="390"/>
      <c r="J6196" s="390"/>
    </row>
    <row r="6197" spans="1:10" ht="15.75" customHeight="1">
      <c r="A6197" s="396"/>
      <c r="B6197" s="397"/>
      <c r="C6197" s="362"/>
      <c r="D6197" s="362"/>
      <c r="E6197" s="362"/>
      <c r="F6197" s="390"/>
      <c r="G6197" s="390"/>
      <c r="H6197" s="390"/>
      <c r="I6197" s="390"/>
      <c r="J6197" s="390"/>
    </row>
    <row r="6198" spans="1:10" ht="15.75" customHeight="1">
      <c r="A6198" s="396"/>
      <c r="B6198" s="397"/>
      <c r="C6198" s="362"/>
      <c r="D6198" s="362"/>
      <c r="E6198" s="362"/>
      <c r="F6198" s="390"/>
      <c r="G6198" s="390"/>
      <c r="H6198" s="390"/>
      <c r="I6198" s="390"/>
      <c r="J6198" s="390"/>
    </row>
    <row r="6199" spans="1:10" ht="15.75" customHeight="1">
      <c r="A6199" s="396"/>
      <c r="B6199" s="397"/>
      <c r="C6199" s="362"/>
      <c r="D6199" s="362"/>
      <c r="E6199" s="362"/>
      <c r="F6199" s="390"/>
      <c r="G6199" s="390"/>
      <c r="H6199" s="390"/>
      <c r="I6199" s="390"/>
      <c r="J6199" s="390"/>
    </row>
    <row r="6200" spans="1:10" ht="15.75" customHeight="1">
      <c r="A6200" s="396"/>
      <c r="B6200" s="397"/>
      <c r="C6200" s="362"/>
      <c r="D6200" s="362"/>
      <c r="E6200" s="362"/>
      <c r="F6200" s="390"/>
      <c r="G6200" s="390"/>
      <c r="H6200" s="390"/>
      <c r="I6200" s="390"/>
      <c r="J6200" s="390"/>
    </row>
    <row r="6201" spans="1:10" ht="15.75" customHeight="1">
      <c r="A6201" s="396"/>
      <c r="B6201" s="397"/>
      <c r="C6201" s="362"/>
      <c r="D6201" s="362"/>
      <c r="E6201" s="362"/>
      <c r="F6201" s="390"/>
      <c r="G6201" s="390"/>
      <c r="H6201" s="390"/>
      <c r="I6201" s="390"/>
      <c r="J6201" s="390"/>
    </row>
    <row r="6202" spans="1:10" ht="15.75" customHeight="1">
      <c r="A6202" s="396"/>
      <c r="B6202" s="397"/>
      <c r="C6202" s="362"/>
      <c r="D6202" s="362"/>
      <c r="E6202" s="362"/>
      <c r="F6202" s="390"/>
      <c r="G6202" s="390"/>
      <c r="H6202" s="390"/>
      <c r="I6202" s="390"/>
      <c r="J6202" s="390"/>
    </row>
    <row r="6203" spans="1:10" ht="15.75" customHeight="1">
      <c r="A6203" s="396"/>
      <c r="B6203" s="397"/>
      <c r="C6203" s="362"/>
      <c r="D6203" s="362"/>
      <c r="E6203" s="362"/>
      <c r="F6203" s="390"/>
      <c r="G6203" s="390"/>
      <c r="H6203" s="390"/>
      <c r="I6203" s="390"/>
      <c r="J6203" s="390"/>
    </row>
    <row r="6204" spans="1:10" ht="15.75" customHeight="1">
      <c r="A6204" s="396"/>
      <c r="B6204" s="397"/>
      <c r="C6204" s="362"/>
      <c r="D6204" s="362"/>
      <c r="E6204" s="362"/>
      <c r="F6204" s="390"/>
      <c r="G6204" s="390"/>
      <c r="H6204" s="390"/>
      <c r="I6204" s="390"/>
      <c r="J6204" s="390"/>
    </row>
    <row r="6205" spans="1:10" ht="15.75" customHeight="1">
      <c r="A6205" s="396"/>
      <c r="B6205" s="397"/>
      <c r="C6205" s="362"/>
      <c r="D6205" s="362"/>
      <c r="E6205" s="362"/>
      <c r="F6205" s="390"/>
      <c r="G6205" s="390"/>
      <c r="H6205" s="390"/>
      <c r="I6205" s="390"/>
      <c r="J6205" s="390"/>
    </row>
    <row r="6206" spans="1:10" ht="15.75" customHeight="1">
      <c r="A6206" s="396"/>
      <c r="B6206" s="397"/>
      <c r="C6206" s="362"/>
      <c r="D6206" s="362"/>
      <c r="E6206" s="362"/>
      <c r="F6206" s="390"/>
      <c r="G6206" s="390"/>
      <c r="H6206" s="390"/>
      <c r="I6206" s="390"/>
      <c r="J6206" s="390"/>
    </row>
    <row r="6207" spans="1:10" ht="15.75" customHeight="1">
      <c r="A6207" s="396"/>
      <c r="B6207" s="397"/>
      <c r="C6207" s="362"/>
      <c r="D6207" s="362"/>
      <c r="E6207" s="362"/>
      <c r="F6207" s="390"/>
      <c r="G6207" s="390"/>
      <c r="H6207" s="390"/>
      <c r="I6207" s="390"/>
      <c r="J6207" s="390"/>
    </row>
    <row r="6208" spans="1:10" ht="15.75" customHeight="1">
      <c r="A6208" s="396"/>
      <c r="B6208" s="397"/>
      <c r="C6208" s="362"/>
      <c r="D6208" s="362"/>
      <c r="E6208" s="362"/>
      <c r="F6208" s="390"/>
      <c r="G6208" s="390"/>
      <c r="H6208" s="390"/>
      <c r="I6208" s="390"/>
      <c r="J6208" s="390"/>
    </row>
    <row r="6209" spans="1:10" ht="15.75" customHeight="1">
      <c r="A6209" s="396"/>
      <c r="B6209" s="397"/>
      <c r="C6209" s="362"/>
      <c r="D6209" s="362"/>
      <c r="E6209" s="362"/>
      <c r="F6209" s="390"/>
      <c r="G6209" s="390"/>
      <c r="H6209" s="390"/>
      <c r="I6209" s="390"/>
      <c r="J6209" s="390"/>
    </row>
    <row r="6210" spans="1:10" ht="15.75" customHeight="1">
      <c r="A6210" s="396"/>
      <c r="B6210" s="397"/>
      <c r="C6210" s="362"/>
      <c r="D6210" s="362"/>
      <c r="E6210" s="362"/>
      <c r="F6210" s="390"/>
      <c r="G6210" s="390"/>
      <c r="H6210" s="390"/>
      <c r="I6210" s="390"/>
      <c r="J6210" s="390"/>
    </row>
    <row r="6211" spans="1:10" ht="15.75" customHeight="1">
      <c r="A6211" s="396"/>
      <c r="B6211" s="397"/>
      <c r="C6211" s="362"/>
      <c r="D6211" s="362"/>
      <c r="E6211" s="362"/>
      <c r="F6211" s="390"/>
      <c r="G6211" s="390"/>
      <c r="H6211" s="390"/>
      <c r="I6211" s="390"/>
      <c r="J6211" s="390"/>
    </row>
    <row r="6212" spans="1:10" ht="15.75" customHeight="1">
      <c r="A6212" s="396"/>
      <c r="B6212" s="397"/>
      <c r="C6212" s="362"/>
      <c r="D6212" s="362"/>
      <c r="E6212" s="362"/>
      <c r="F6212" s="390"/>
      <c r="G6212" s="390"/>
      <c r="H6212" s="390"/>
      <c r="I6212" s="390"/>
      <c r="J6212" s="390"/>
    </row>
    <row r="6213" spans="1:10" ht="15.75" customHeight="1">
      <c r="A6213" s="396"/>
      <c r="B6213" s="397"/>
      <c r="C6213" s="362"/>
      <c r="D6213" s="362"/>
      <c r="E6213" s="362"/>
      <c r="F6213" s="390"/>
      <c r="G6213" s="390"/>
      <c r="H6213" s="390"/>
      <c r="I6213" s="390"/>
      <c r="J6213" s="390"/>
    </row>
    <row r="6214" spans="1:10" ht="15.75" customHeight="1">
      <c r="A6214" s="396"/>
      <c r="B6214" s="397"/>
      <c r="C6214" s="362"/>
      <c r="D6214" s="362"/>
      <c r="E6214" s="362"/>
      <c r="F6214" s="390"/>
      <c r="G6214" s="390"/>
      <c r="H6214" s="390"/>
      <c r="I6214" s="390"/>
      <c r="J6214" s="390"/>
    </row>
    <row r="6215" spans="1:10" ht="15.75" customHeight="1">
      <c r="A6215" s="396"/>
      <c r="B6215" s="397"/>
      <c r="C6215" s="362"/>
      <c r="D6215" s="362"/>
      <c r="E6215" s="362"/>
      <c r="F6215" s="390"/>
      <c r="G6215" s="390"/>
      <c r="H6215" s="390"/>
      <c r="I6215" s="390"/>
      <c r="J6215" s="390"/>
    </row>
    <row r="6216" spans="1:10" ht="15.75" customHeight="1">
      <c r="A6216" s="396"/>
      <c r="B6216" s="397"/>
      <c r="C6216" s="362"/>
      <c r="D6216" s="362"/>
      <c r="E6216" s="362"/>
      <c r="F6216" s="390"/>
      <c r="G6216" s="390"/>
      <c r="H6216" s="390"/>
      <c r="I6216" s="390"/>
      <c r="J6216" s="390"/>
    </row>
    <row r="6217" spans="1:10" ht="15.75" customHeight="1">
      <c r="A6217" s="396"/>
      <c r="B6217" s="397"/>
      <c r="C6217" s="362"/>
      <c r="D6217" s="362"/>
      <c r="E6217" s="362"/>
      <c r="F6217" s="390"/>
      <c r="G6217" s="390"/>
      <c r="H6217" s="390"/>
      <c r="I6217" s="390"/>
      <c r="J6217" s="390"/>
    </row>
    <row r="6218" spans="1:10" ht="15.75" customHeight="1">
      <c r="A6218" s="396"/>
      <c r="B6218" s="397"/>
      <c r="C6218" s="362"/>
      <c r="D6218" s="362"/>
      <c r="E6218" s="362"/>
      <c r="F6218" s="390"/>
      <c r="G6218" s="390"/>
      <c r="H6218" s="390"/>
      <c r="I6218" s="390"/>
      <c r="J6218" s="390"/>
    </row>
    <row r="6219" spans="1:10" ht="15.75" customHeight="1">
      <c r="A6219" s="396"/>
      <c r="B6219" s="397"/>
      <c r="C6219" s="362"/>
      <c r="D6219" s="362"/>
      <c r="E6219" s="362"/>
      <c r="F6219" s="390"/>
      <c r="G6219" s="390"/>
      <c r="H6219" s="390"/>
      <c r="I6219" s="390"/>
      <c r="J6219" s="390"/>
    </row>
    <row r="6220" spans="1:10" ht="15.75" customHeight="1">
      <c r="A6220" s="396"/>
      <c r="B6220" s="397"/>
      <c r="C6220" s="362"/>
      <c r="D6220" s="362"/>
      <c r="E6220" s="362"/>
      <c r="F6220" s="390"/>
      <c r="G6220" s="390"/>
      <c r="H6220" s="390"/>
      <c r="I6220" s="390"/>
      <c r="J6220" s="390"/>
    </row>
    <row r="6221" spans="1:10" ht="15.75" customHeight="1">
      <c r="A6221" s="396"/>
      <c r="B6221" s="397"/>
      <c r="C6221" s="362"/>
      <c r="D6221" s="362"/>
      <c r="E6221" s="362"/>
      <c r="F6221" s="390"/>
      <c r="G6221" s="390"/>
      <c r="H6221" s="390"/>
      <c r="I6221" s="390"/>
      <c r="J6221" s="390"/>
    </row>
    <row r="6222" spans="1:10" ht="15.75" customHeight="1">
      <c r="A6222" s="396"/>
      <c r="B6222" s="397"/>
      <c r="C6222" s="362"/>
      <c r="D6222" s="362"/>
      <c r="E6222" s="362"/>
      <c r="F6222" s="390"/>
      <c r="G6222" s="390"/>
      <c r="H6222" s="390"/>
      <c r="I6222" s="390"/>
      <c r="J6222" s="390"/>
    </row>
    <row r="6223" spans="1:10" ht="15.75" customHeight="1">
      <c r="A6223" s="396"/>
      <c r="B6223" s="397"/>
      <c r="C6223" s="362"/>
      <c r="D6223" s="362"/>
      <c r="E6223" s="362"/>
      <c r="F6223" s="390"/>
      <c r="G6223" s="390"/>
      <c r="H6223" s="390"/>
      <c r="I6223" s="390"/>
      <c r="J6223" s="390"/>
    </row>
    <row r="6224" spans="1:10" ht="15.75" customHeight="1">
      <c r="A6224" s="396"/>
      <c r="B6224" s="397"/>
      <c r="C6224" s="362"/>
      <c r="D6224" s="362"/>
      <c r="E6224" s="362"/>
      <c r="F6224" s="390"/>
      <c r="G6224" s="390"/>
      <c r="H6224" s="390"/>
      <c r="I6224" s="390"/>
      <c r="J6224" s="390"/>
    </row>
    <row r="6225" spans="1:10" ht="15.75" customHeight="1">
      <c r="A6225" s="396"/>
      <c r="B6225" s="397"/>
      <c r="C6225" s="362"/>
      <c r="D6225" s="362"/>
      <c r="E6225" s="362"/>
      <c r="F6225" s="390"/>
      <c r="G6225" s="390"/>
      <c r="H6225" s="390"/>
      <c r="I6225" s="390"/>
      <c r="J6225" s="390"/>
    </row>
    <row r="6226" spans="1:10" ht="15.75" customHeight="1">
      <c r="A6226" s="396"/>
      <c r="B6226" s="397"/>
      <c r="C6226" s="362"/>
      <c r="D6226" s="362"/>
      <c r="E6226" s="362"/>
      <c r="F6226" s="390"/>
      <c r="G6226" s="390"/>
      <c r="H6226" s="390"/>
      <c r="I6226" s="390"/>
      <c r="J6226" s="390"/>
    </row>
    <row r="6227" spans="1:10" ht="15.75" customHeight="1">
      <c r="A6227" s="396"/>
      <c r="B6227" s="397"/>
      <c r="C6227" s="362"/>
      <c r="D6227" s="362"/>
      <c r="E6227" s="362"/>
      <c r="F6227" s="390"/>
      <c r="G6227" s="390"/>
      <c r="H6227" s="390"/>
      <c r="I6227" s="390"/>
      <c r="J6227" s="390"/>
    </row>
    <row r="6228" spans="1:10" ht="15.75" customHeight="1">
      <c r="A6228" s="396"/>
      <c r="B6228" s="397"/>
      <c r="C6228" s="362"/>
      <c r="D6228" s="362"/>
      <c r="E6228" s="362"/>
      <c r="F6228" s="390"/>
      <c r="G6228" s="390"/>
      <c r="H6228" s="390"/>
      <c r="I6228" s="390"/>
      <c r="J6228" s="390"/>
    </row>
    <row r="6229" spans="1:10" ht="15.75" customHeight="1">
      <c r="A6229" s="396"/>
      <c r="B6229" s="397"/>
      <c r="C6229" s="362"/>
      <c r="D6229" s="362"/>
      <c r="E6229" s="362"/>
      <c r="F6229" s="390"/>
      <c r="G6229" s="390"/>
      <c r="H6229" s="390"/>
      <c r="I6229" s="390"/>
      <c r="J6229" s="390"/>
    </row>
    <row r="6230" spans="1:10" ht="15.75" customHeight="1">
      <c r="A6230" s="396"/>
      <c r="B6230" s="397"/>
      <c r="C6230" s="362"/>
      <c r="D6230" s="362"/>
      <c r="E6230" s="362"/>
      <c r="F6230" s="390"/>
      <c r="G6230" s="390"/>
      <c r="H6230" s="390"/>
      <c r="I6230" s="390"/>
      <c r="J6230" s="390"/>
    </row>
    <row r="6231" spans="1:10" ht="15.75" customHeight="1">
      <c r="A6231" s="396"/>
      <c r="B6231" s="397"/>
      <c r="C6231" s="362"/>
      <c r="D6231" s="362"/>
      <c r="E6231" s="362"/>
      <c r="F6231" s="390"/>
      <c r="G6231" s="390"/>
      <c r="H6231" s="390"/>
      <c r="I6231" s="390"/>
      <c r="J6231" s="390"/>
    </row>
    <row r="6232" spans="1:10" ht="15.75" customHeight="1">
      <c r="A6232" s="396"/>
      <c r="B6232" s="397"/>
      <c r="C6232" s="362"/>
      <c r="D6232" s="362"/>
      <c r="E6232" s="362"/>
      <c r="F6232" s="390"/>
      <c r="G6232" s="390"/>
      <c r="H6232" s="390"/>
      <c r="I6232" s="390"/>
      <c r="J6232" s="390"/>
    </row>
    <row r="6233" spans="1:10" ht="15.75" customHeight="1">
      <c r="A6233" s="396"/>
      <c r="B6233" s="397"/>
      <c r="C6233" s="362"/>
      <c r="D6233" s="362"/>
      <c r="E6233" s="362"/>
      <c r="F6233" s="390"/>
      <c r="G6233" s="390"/>
      <c r="H6233" s="390"/>
      <c r="I6233" s="390"/>
      <c r="J6233" s="390"/>
    </row>
    <row r="6234" spans="1:10" ht="15.75" customHeight="1">
      <c r="A6234" s="396"/>
      <c r="B6234" s="397"/>
      <c r="C6234" s="362"/>
      <c r="D6234" s="362"/>
      <c r="E6234" s="362"/>
      <c r="F6234" s="390"/>
      <c r="G6234" s="390"/>
      <c r="H6234" s="390"/>
      <c r="I6234" s="390"/>
      <c r="J6234" s="390"/>
    </row>
    <row r="6235" spans="1:10" ht="15.75" customHeight="1">
      <c r="A6235" s="396"/>
      <c r="B6235" s="397"/>
      <c r="C6235" s="362"/>
      <c r="D6235" s="362"/>
      <c r="E6235" s="362"/>
      <c r="F6235" s="390"/>
      <c r="G6235" s="390"/>
      <c r="H6235" s="390"/>
      <c r="I6235" s="390"/>
      <c r="J6235" s="390"/>
    </row>
    <row r="6236" spans="1:10" ht="15.75" customHeight="1">
      <c r="A6236" s="396"/>
      <c r="B6236" s="397"/>
      <c r="C6236" s="362"/>
      <c r="D6236" s="362"/>
      <c r="E6236" s="362"/>
      <c r="F6236" s="390"/>
      <c r="G6236" s="390"/>
      <c r="H6236" s="390"/>
      <c r="I6236" s="390"/>
      <c r="J6236" s="390"/>
    </row>
    <row r="6237" spans="1:10" ht="15.75" customHeight="1">
      <c r="A6237" s="396"/>
      <c r="B6237" s="397"/>
      <c r="C6237" s="362"/>
      <c r="D6237" s="362"/>
      <c r="E6237" s="362"/>
      <c r="F6237" s="390"/>
      <c r="G6237" s="390"/>
      <c r="H6237" s="390"/>
      <c r="I6237" s="390"/>
      <c r="J6237" s="390"/>
    </row>
    <row r="6238" spans="1:10" ht="15.75" customHeight="1">
      <c r="A6238" s="396"/>
      <c r="B6238" s="397"/>
      <c r="C6238" s="362"/>
      <c r="D6238" s="362"/>
      <c r="E6238" s="362"/>
      <c r="F6238" s="390"/>
      <c r="G6238" s="390"/>
      <c r="H6238" s="390"/>
      <c r="I6238" s="390"/>
      <c r="J6238" s="390"/>
    </row>
    <row r="6239" spans="1:10" ht="15.75" customHeight="1">
      <c r="A6239" s="396"/>
      <c r="B6239" s="397"/>
      <c r="C6239" s="362"/>
      <c r="D6239" s="362"/>
      <c r="E6239" s="362"/>
      <c r="F6239" s="390"/>
      <c r="G6239" s="390"/>
      <c r="H6239" s="390"/>
      <c r="I6239" s="390"/>
      <c r="J6239" s="390"/>
    </row>
    <row r="6240" spans="1:10" ht="15.75" customHeight="1">
      <c r="A6240" s="396"/>
      <c r="B6240" s="397"/>
      <c r="C6240" s="362"/>
      <c r="D6240" s="362"/>
      <c r="E6240" s="362"/>
      <c r="F6240" s="390"/>
      <c r="G6240" s="390"/>
      <c r="H6240" s="390"/>
      <c r="I6240" s="390"/>
      <c r="J6240" s="390"/>
    </row>
    <row r="6241" spans="1:10" ht="15.75" customHeight="1">
      <c r="A6241" s="396"/>
      <c r="B6241" s="397"/>
      <c r="C6241" s="362"/>
      <c r="D6241" s="362"/>
      <c r="E6241" s="362"/>
      <c r="F6241" s="390"/>
      <c r="G6241" s="390"/>
      <c r="H6241" s="390"/>
      <c r="I6241" s="390"/>
      <c r="J6241" s="390"/>
    </row>
    <row r="6242" spans="1:10" ht="15.75" customHeight="1">
      <c r="A6242" s="396"/>
      <c r="B6242" s="397"/>
      <c r="C6242" s="362"/>
      <c r="D6242" s="362"/>
      <c r="E6242" s="362"/>
      <c r="F6242" s="390"/>
      <c r="G6242" s="390"/>
      <c r="H6242" s="390"/>
      <c r="I6242" s="390"/>
      <c r="J6242" s="390"/>
    </row>
    <row r="6243" spans="1:10" ht="15.75" customHeight="1">
      <c r="A6243" s="396"/>
      <c r="B6243" s="397"/>
      <c r="C6243" s="362"/>
      <c r="D6243" s="362"/>
      <c r="E6243" s="362"/>
      <c r="F6243" s="390"/>
      <c r="G6243" s="390"/>
      <c r="H6243" s="390"/>
      <c r="I6243" s="390"/>
      <c r="J6243" s="390"/>
    </row>
    <row r="6244" spans="1:10" ht="15.75" customHeight="1">
      <c r="A6244" s="396"/>
      <c r="B6244" s="397"/>
      <c r="C6244" s="362"/>
      <c r="D6244" s="362"/>
      <c r="E6244" s="362"/>
      <c r="F6244" s="390"/>
      <c r="G6244" s="390"/>
      <c r="H6244" s="390"/>
      <c r="I6244" s="390"/>
      <c r="J6244" s="390"/>
    </row>
    <row r="6245" spans="1:10" ht="15.75" customHeight="1">
      <c r="A6245" s="396"/>
      <c r="B6245" s="397"/>
      <c r="C6245" s="362"/>
      <c r="D6245" s="362"/>
      <c r="E6245" s="362"/>
      <c r="F6245" s="390"/>
      <c r="G6245" s="390"/>
      <c r="H6245" s="390"/>
      <c r="I6245" s="390"/>
      <c r="J6245" s="390"/>
    </row>
    <row r="6246" spans="1:10" ht="15.75" customHeight="1">
      <c r="A6246" s="396"/>
      <c r="B6246" s="397"/>
      <c r="C6246" s="362"/>
      <c r="D6246" s="362"/>
      <c r="E6246" s="362"/>
      <c r="F6246" s="390"/>
      <c r="G6246" s="390"/>
      <c r="H6246" s="390"/>
      <c r="I6246" s="390"/>
      <c r="J6246" s="390"/>
    </row>
    <row r="6247" spans="1:10" ht="15.75" customHeight="1">
      <c r="A6247" s="396"/>
      <c r="B6247" s="397"/>
      <c r="C6247" s="362"/>
      <c r="D6247" s="362"/>
      <c r="E6247" s="362"/>
      <c r="F6247" s="390"/>
      <c r="G6247" s="390"/>
      <c r="H6247" s="390"/>
      <c r="I6247" s="390"/>
      <c r="J6247" s="390"/>
    </row>
    <row r="6248" spans="1:10" ht="15.75" customHeight="1">
      <c r="A6248" s="396"/>
      <c r="B6248" s="397"/>
      <c r="C6248" s="362"/>
      <c r="D6248" s="362"/>
      <c r="E6248" s="362"/>
      <c r="F6248" s="390"/>
      <c r="G6248" s="390"/>
      <c r="H6248" s="390"/>
      <c r="I6248" s="390"/>
      <c r="J6248" s="390"/>
    </row>
    <row r="6249" spans="1:10" ht="15.75" customHeight="1">
      <c r="A6249" s="396"/>
      <c r="B6249" s="397"/>
      <c r="C6249" s="362"/>
      <c r="D6249" s="362"/>
      <c r="E6249" s="362"/>
      <c r="F6249" s="390"/>
      <c r="G6249" s="390"/>
      <c r="H6249" s="390"/>
      <c r="I6249" s="390"/>
      <c r="J6249" s="390"/>
    </row>
    <row r="6250" spans="1:10" ht="15.75" customHeight="1">
      <c r="A6250" s="396"/>
      <c r="B6250" s="397"/>
      <c r="C6250" s="362"/>
      <c r="D6250" s="362"/>
      <c r="E6250" s="362"/>
      <c r="F6250" s="390"/>
      <c r="G6250" s="390"/>
      <c r="H6250" s="390"/>
      <c r="I6250" s="390"/>
      <c r="J6250" s="390"/>
    </row>
    <row r="6251" spans="1:10" ht="15.75" customHeight="1">
      <c r="A6251" s="396"/>
      <c r="B6251" s="397"/>
      <c r="C6251" s="362"/>
      <c r="D6251" s="362"/>
      <c r="E6251" s="362"/>
      <c r="F6251" s="390"/>
      <c r="G6251" s="390"/>
      <c r="H6251" s="390"/>
      <c r="I6251" s="390"/>
      <c r="J6251" s="390"/>
    </row>
    <row r="6252" spans="1:10" ht="15.75" customHeight="1">
      <c r="A6252" s="396"/>
      <c r="B6252" s="397"/>
      <c r="C6252" s="362"/>
      <c r="D6252" s="362"/>
      <c r="E6252" s="362"/>
      <c r="F6252" s="390"/>
      <c r="G6252" s="390"/>
      <c r="H6252" s="390"/>
      <c r="I6252" s="390"/>
      <c r="J6252" s="390"/>
    </row>
    <row r="6253" spans="1:10" ht="15.75" customHeight="1">
      <c r="A6253" s="396"/>
      <c r="B6253" s="397"/>
      <c r="C6253" s="362"/>
      <c r="D6253" s="362"/>
      <c r="E6253" s="362"/>
      <c r="F6253" s="390"/>
      <c r="G6253" s="390"/>
      <c r="H6253" s="390"/>
      <c r="I6253" s="390"/>
      <c r="J6253" s="390"/>
    </row>
    <row r="6254" spans="1:10" ht="15.75" customHeight="1">
      <c r="A6254" s="396"/>
      <c r="B6254" s="397"/>
      <c r="C6254" s="362"/>
      <c r="D6254" s="362"/>
      <c r="E6254" s="362"/>
      <c r="F6254" s="390"/>
      <c r="G6254" s="390"/>
      <c r="H6254" s="390"/>
      <c r="I6254" s="390"/>
      <c r="J6254" s="390"/>
    </row>
    <row r="6255" spans="1:10" ht="15.75" customHeight="1">
      <c r="A6255" s="396"/>
      <c r="B6255" s="397"/>
      <c r="C6255" s="362"/>
      <c r="D6255" s="362"/>
      <c r="E6255" s="362"/>
      <c r="F6255" s="390"/>
      <c r="G6255" s="390"/>
      <c r="H6255" s="390"/>
      <c r="I6255" s="390"/>
      <c r="J6255" s="390"/>
    </row>
    <row r="6256" spans="1:10" ht="15.75" customHeight="1">
      <c r="A6256" s="396"/>
      <c r="B6256" s="397"/>
      <c r="C6256" s="362"/>
      <c r="D6256" s="362"/>
      <c r="E6256" s="362"/>
      <c r="F6256" s="390"/>
      <c r="G6256" s="390"/>
      <c r="H6256" s="390"/>
      <c r="I6256" s="390"/>
      <c r="J6256" s="390"/>
    </row>
    <row r="6257" spans="1:10" ht="15.75" customHeight="1">
      <c r="A6257" s="396"/>
      <c r="B6257" s="397"/>
      <c r="C6257" s="362"/>
      <c r="D6257" s="362"/>
      <c r="E6257" s="362"/>
      <c r="F6257" s="390"/>
      <c r="G6257" s="390"/>
      <c r="H6257" s="390"/>
      <c r="I6257" s="390"/>
      <c r="J6257" s="390"/>
    </row>
    <row r="6258" spans="1:10" ht="15.75" customHeight="1">
      <c r="A6258" s="396"/>
      <c r="B6258" s="397"/>
      <c r="C6258" s="362"/>
      <c r="D6258" s="362"/>
      <c r="E6258" s="362"/>
      <c r="F6258" s="390"/>
      <c r="G6258" s="390"/>
      <c r="H6258" s="390"/>
      <c r="I6258" s="390"/>
      <c r="J6258" s="390"/>
    </row>
    <row r="6259" spans="1:10" ht="15.75" customHeight="1">
      <c r="A6259" s="396"/>
      <c r="B6259" s="397"/>
      <c r="C6259" s="362"/>
      <c r="D6259" s="362"/>
      <c r="E6259" s="362"/>
      <c r="F6259" s="390"/>
      <c r="G6259" s="390"/>
      <c r="H6259" s="390"/>
      <c r="I6259" s="390"/>
      <c r="J6259" s="390"/>
    </row>
    <row r="6260" spans="1:10" ht="15.75" customHeight="1">
      <c r="A6260" s="396"/>
      <c r="B6260" s="397"/>
      <c r="C6260" s="362"/>
      <c r="D6260" s="362"/>
      <c r="E6260" s="362"/>
      <c r="F6260" s="390"/>
      <c r="G6260" s="390"/>
      <c r="H6260" s="390"/>
      <c r="I6260" s="390"/>
      <c r="J6260" s="390"/>
    </row>
    <row r="6261" spans="1:10" ht="15.75" customHeight="1">
      <c r="A6261" s="396"/>
      <c r="B6261" s="397"/>
      <c r="C6261" s="362"/>
      <c r="D6261" s="362"/>
      <c r="E6261" s="362"/>
      <c r="F6261" s="390"/>
      <c r="G6261" s="390"/>
      <c r="H6261" s="390"/>
      <c r="I6261" s="390"/>
      <c r="J6261" s="390"/>
    </row>
    <row r="6262" spans="1:10" ht="15.75" customHeight="1">
      <c r="A6262" s="396"/>
      <c r="B6262" s="397"/>
      <c r="C6262" s="362"/>
      <c r="D6262" s="362"/>
      <c r="E6262" s="362"/>
      <c r="F6262" s="390"/>
      <c r="G6262" s="390"/>
      <c r="H6262" s="390"/>
      <c r="I6262" s="390"/>
      <c r="J6262" s="390"/>
    </row>
    <row r="6263" spans="1:10" ht="15.75" customHeight="1">
      <c r="A6263" s="396"/>
      <c r="B6263" s="397"/>
      <c r="C6263" s="362"/>
      <c r="D6263" s="362"/>
      <c r="E6263" s="362"/>
      <c r="F6263" s="390"/>
      <c r="G6263" s="390"/>
      <c r="H6263" s="390"/>
      <c r="I6263" s="390"/>
      <c r="J6263" s="390"/>
    </row>
    <row r="6264" spans="1:10" ht="15.75" customHeight="1">
      <c r="A6264" s="396"/>
      <c r="B6264" s="397"/>
      <c r="C6264" s="362"/>
      <c r="D6264" s="362"/>
      <c r="E6264" s="362"/>
      <c r="F6264" s="390"/>
      <c r="G6264" s="390"/>
      <c r="H6264" s="390"/>
      <c r="I6264" s="390"/>
      <c r="J6264" s="390"/>
    </row>
    <row r="6265" spans="1:10" ht="15.75" customHeight="1">
      <c r="A6265" s="396"/>
      <c r="B6265" s="397"/>
      <c r="C6265" s="362"/>
      <c r="D6265" s="362"/>
      <c r="E6265" s="362"/>
      <c r="F6265" s="390"/>
      <c r="G6265" s="390"/>
      <c r="H6265" s="390"/>
      <c r="I6265" s="390"/>
      <c r="J6265" s="390"/>
    </row>
    <row r="6266" spans="1:10" ht="15.75" customHeight="1">
      <c r="A6266" s="396"/>
      <c r="B6266" s="397"/>
      <c r="C6266" s="362"/>
      <c r="D6266" s="362"/>
      <c r="E6266" s="362"/>
      <c r="F6266" s="390"/>
      <c r="G6266" s="390"/>
      <c r="H6266" s="390"/>
      <c r="I6266" s="390"/>
      <c r="J6266" s="390"/>
    </row>
    <row r="6267" spans="1:10" ht="15.75" customHeight="1">
      <c r="A6267" s="396"/>
      <c r="B6267" s="397"/>
      <c r="C6267" s="362"/>
      <c r="D6267" s="362"/>
      <c r="E6267" s="362"/>
      <c r="F6267" s="390"/>
      <c r="G6267" s="390"/>
      <c r="H6267" s="390"/>
      <c r="I6267" s="390"/>
      <c r="J6267" s="390"/>
    </row>
    <row r="6268" spans="1:10" ht="15.75" customHeight="1">
      <c r="A6268" s="396"/>
      <c r="B6268" s="397"/>
      <c r="C6268" s="362"/>
      <c r="D6268" s="362"/>
      <c r="E6268" s="362"/>
      <c r="F6268" s="390"/>
      <c r="G6268" s="390"/>
      <c r="H6268" s="390"/>
      <c r="I6268" s="390"/>
      <c r="J6268" s="390"/>
    </row>
    <row r="6269" spans="1:10" ht="15.75" customHeight="1">
      <c r="A6269" s="396"/>
      <c r="B6269" s="397"/>
      <c r="C6269" s="362"/>
      <c r="D6269" s="362"/>
      <c r="E6269" s="362"/>
      <c r="F6269" s="390"/>
      <c r="G6269" s="390"/>
      <c r="H6269" s="390"/>
      <c r="I6269" s="390"/>
      <c r="J6269" s="390"/>
    </row>
    <row r="6270" spans="1:10" ht="15.75" customHeight="1">
      <c r="A6270" s="396"/>
      <c r="B6270" s="397"/>
      <c r="C6270" s="362"/>
      <c r="D6270" s="362"/>
      <c r="E6270" s="362"/>
      <c r="F6270" s="390"/>
      <c r="G6270" s="390"/>
      <c r="H6270" s="390"/>
      <c r="I6270" s="390"/>
      <c r="J6270" s="390"/>
    </row>
    <row r="6271" spans="1:10" ht="15.75" customHeight="1">
      <c r="A6271" s="396"/>
      <c r="B6271" s="397"/>
      <c r="C6271" s="362"/>
      <c r="D6271" s="362"/>
      <c r="E6271" s="362"/>
      <c r="F6271" s="390"/>
      <c r="G6271" s="390"/>
      <c r="H6271" s="390"/>
      <c r="I6271" s="390"/>
      <c r="J6271" s="390"/>
    </row>
    <row r="6272" spans="1:10" ht="15.75" customHeight="1">
      <c r="A6272" s="396"/>
      <c r="B6272" s="397"/>
      <c r="C6272" s="362"/>
      <c r="D6272" s="362"/>
      <c r="E6272" s="362"/>
      <c r="F6272" s="390"/>
      <c r="G6272" s="390"/>
      <c r="H6272" s="390"/>
      <c r="I6272" s="390"/>
      <c r="J6272" s="390"/>
    </row>
    <row r="6273" spans="1:10" ht="15.75" customHeight="1">
      <c r="A6273" s="396"/>
      <c r="B6273" s="397"/>
      <c r="C6273" s="362"/>
      <c r="D6273" s="362"/>
      <c r="E6273" s="362"/>
      <c r="F6273" s="390"/>
      <c r="G6273" s="390"/>
      <c r="H6273" s="390"/>
      <c r="I6273" s="390"/>
      <c r="J6273" s="390"/>
    </row>
    <row r="6274" spans="1:10" ht="15.75" customHeight="1">
      <c r="A6274" s="396"/>
      <c r="B6274" s="397"/>
      <c r="C6274" s="362"/>
      <c r="D6274" s="362"/>
      <c r="E6274" s="362"/>
      <c r="F6274" s="390"/>
      <c r="G6274" s="390"/>
      <c r="H6274" s="390"/>
      <c r="I6274" s="390"/>
      <c r="J6274" s="390"/>
    </row>
    <row r="6275" spans="1:10" ht="15.75" customHeight="1">
      <c r="A6275" s="396"/>
      <c r="B6275" s="397"/>
      <c r="C6275" s="362"/>
      <c r="D6275" s="362"/>
      <c r="E6275" s="362"/>
      <c r="F6275" s="390"/>
      <c r="G6275" s="390"/>
      <c r="H6275" s="390"/>
      <c r="I6275" s="390"/>
      <c r="J6275" s="390"/>
    </row>
    <row r="6276" spans="1:10" ht="15.75" customHeight="1">
      <c r="A6276" s="396"/>
      <c r="B6276" s="397"/>
      <c r="C6276" s="362"/>
      <c r="D6276" s="362"/>
      <c r="E6276" s="362"/>
      <c r="F6276" s="390"/>
      <c r="G6276" s="390"/>
      <c r="H6276" s="390"/>
      <c r="I6276" s="390"/>
      <c r="J6276" s="390"/>
    </row>
    <row r="6277" spans="1:10" ht="15.75" customHeight="1">
      <c r="A6277" s="396"/>
      <c r="B6277" s="397"/>
      <c r="C6277" s="362"/>
      <c r="D6277" s="362"/>
      <c r="E6277" s="362"/>
      <c r="F6277" s="390"/>
      <c r="G6277" s="390"/>
      <c r="H6277" s="390"/>
      <c r="I6277" s="390"/>
      <c r="J6277" s="390"/>
    </row>
    <row r="6278" spans="1:10" ht="15.75" customHeight="1">
      <c r="A6278" s="396"/>
      <c r="B6278" s="397"/>
      <c r="C6278" s="362"/>
      <c r="D6278" s="362"/>
      <c r="E6278" s="362"/>
      <c r="F6278" s="390"/>
      <c r="G6278" s="390"/>
      <c r="H6278" s="390"/>
      <c r="I6278" s="390"/>
      <c r="J6278" s="390"/>
    </row>
    <row r="6279" spans="1:10" ht="15.75" customHeight="1">
      <c r="A6279" s="396"/>
      <c r="B6279" s="397"/>
      <c r="C6279" s="362"/>
      <c r="D6279" s="362"/>
      <c r="E6279" s="362"/>
      <c r="F6279" s="390"/>
      <c r="G6279" s="390"/>
      <c r="H6279" s="390"/>
      <c r="I6279" s="390"/>
      <c r="J6279" s="390"/>
    </row>
    <row r="6280" spans="1:10" ht="15.75" customHeight="1">
      <c r="A6280" s="396"/>
      <c r="B6280" s="397"/>
      <c r="C6280" s="362"/>
      <c r="D6280" s="362"/>
      <c r="E6280" s="362"/>
      <c r="F6280" s="390"/>
      <c r="G6280" s="390"/>
      <c r="H6280" s="390"/>
      <c r="I6280" s="390"/>
      <c r="J6280" s="390"/>
    </row>
    <row r="6281" spans="1:10" ht="15.75" customHeight="1">
      <c r="A6281" s="396"/>
      <c r="B6281" s="397"/>
      <c r="C6281" s="362"/>
      <c r="D6281" s="362"/>
      <c r="E6281" s="362"/>
      <c r="F6281" s="390"/>
      <c r="G6281" s="390"/>
      <c r="H6281" s="390"/>
      <c r="I6281" s="390"/>
      <c r="J6281" s="390"/>
    </row>
    <row r="6282" spans="1:10" ht="15.75" customHeight="1">
      <c r="A6282" s="396"/>
      <c r="B6282" s="397"/>
      <c r="C6282" s="362"/>
      <c r="D6282" s="362"/>
      <c r="E6282" s="362"/>
      <c r="F6282" s="390"/>
      <c r="G6282" s="390"/>
      <c r="H6282" s="390"/>
      <c r="I6282" s="390"/>
      <c r="J6282" s="390"/>
    </row>
    <row r="6283" spans="1:10" ht="15.75" customHeight="1">
      <c r="A6283" s="396"/>
      <c r="B6283" s="397"/>
      <c r="C6283" s="362"/>
      <c r="D6283" s="362"/>
      <c r="E6283" s="362"/>
      <c r="F6283" s="390"/>
      <c r="G6283" s="390"/>
      <c r="H6283" s="390"/>
      <c r="I6283" s="390"/>
      <c r="J6283" s="390"/>
    </row>
    <row r="6284" spans="1:10" ht="15.75" customHeight="1">
      <c r="A6284" s="396"/>
      <c r="B6284" s="397"/>
      <c r="C6284" s="362"/>
      <c r="D6284" s="362"/>
      <c r="E6284" s="362"/>
      <c r="F6284" s="390"/>
      <c r="G6284" s="390"/>
      <c r="H6284" s="390"/>
      <c r="I6284" s="390"/>
      <c r="J6284" s="390"/>
    </row>
    <row r="6285" spans="1:10" ht="15.75" customHeight="1">
      <c r="A6285" s="396"/>
      <c r="B6285" s="397"/>
      <c r="C6285" s="362"/>
      <c r="D6285" s="362"/>
      <c r="E6285" s="362"/>
      <c r="F6285" s="390"/>
      <c r="G6285" s="390"/>
      <c r="H6285" s="390"/>
      <c r="I6285" s="390"/>
      <c r="J6285" s="390"/>
    </row>
    <row r="6286" spans="1:10" ht="15.75" customHeight="1">
      <c r="A6286" s="396"/>
      <c r="B6286" s="397"/>
      <c r="C6286" s="362"/>
      <c r="D6286" s="362"/>
      <c r="E6286" s="362"/>
      <c r="F6286" s="390"/>
      <c r="G6286" s="390"/>
      <c r="H6286" s="390"/>
      <c r="I6286" s="390"/>
      <c r="J6286" s="390"/>
    </row>
    <row r="6287" spans="1:10" ht="15.75" customHeight="1">
      <c r="A6287" s="396"/>
      <c r="B6287" s="397"/>
      <c r="C6287" s="362"/>
      <c r="D6287" s="362"/>
      <c r="E6287" s="362"/>
      <c r="F6287" s="390"/>
      <c r="G6287" s="390"/>
      <c r="H6287" s="390"/>
      <c r="I6287" s="390"/>
      <c r="J6287" s="390"/>
    </row>
    <row r="6288" spans="1:10" ht="15.75" customHeight="1">
      <c r="A6288" s="396"/>
      <c r="B6288" s="397"/>
      <c r="C6288" s="362"/>
      <c r="D6288" s="362"/>
      <c r="E6288" s="362"/>
      <c r="F6288" s="390"/>
      <c r="G6288" s="390"/>
      <c r="H6288" s="390"/>
      <c r="I6288" s="390"/>
      <c r="J6288" s="390"/>
    </row>
    <row r="6289" spans="1:10" ht="15.75" customHeight="1">
      <c r="A6289" s="396"/>
      <c r="B6289" s="397"/>
      <c r="C6289" s="362"/>
      <c r="D6289" s="362"/>
      <c r="E6289" s="362"/>
      <c r="F6289" s="390"/>
      <c r="G6289" s="390"/>
      <c r="H6289" s="390"/>
      <c r="I6289" s="390"/>
      <c r="J6289" s="390"/>
    </row>
    <row r="6290" spans="1:10" ht="15.75" customHeight="1">
      <c r="A6290" s="396"/>
      <c r="B6290" s="397"/>
      <c r="C6290" s="362"/>
      <c r="D6290" s="362"/>
      <c r="E6290" s="362"/>
      <c r="F6290" s="390"/>
      <c r="G6290" s="390"/>
      <c r="H6290" s="390"/>
      <c r="I6290" s="390"/>
      <c r="J6290" s="390"/>
    </row>
    <row r="6291" spans="1:10" ht="15.75" customHeight="1">
      <c r="A6291" s="396"/>
      <c r="B6291" s="397"/>
      <c r="C6291" s="362"/>
      <c r="D6291" s="362"/>
      <c r="E6291" s="362"/>
      <c r="F6291" s="390"/>
      <c r="G6291" s="390"/>
      <c r="H6291" s="390"/>
      <c r="I6291" s="390"/>
      <c r="J6291" s="390"/>
    </row>
    <row r="6292" spans="1:10" ht="15.75" customHeight="1">
      <c r="A6292" s="396"/>
      <c r="B6292" s="397"/>
      <c r="C6292" s="362"/>
      <c r="D6292" s="362"/>
      <c r="E6292" s="362"/>
      <c r="F6292" s="390"/>
      <c r="G6292" s="390"/>
      <c r="H6292" s="390"/>
      <c r="I6292" s="390"/>
      <c r="J6292" s="390"/>
    </row>
    <row r="6293" spans="1:10" ht="15.75" customHeight="1">
      <c r="A6293" s="396"/>
      <c r="B6293" s="397"/>
      <c r="C6293" s="362"/>
      <c r="D6293" s="362"/>
      <c r="E6293" s="362"/>
      <c r="F6293" s="390"/>
      <c r="G6293" s="390"/>
      <c r="H6293" s="390"/>
      <c r="I6293" s="390"/>
      <c r="J6293" s="390"/>
    </row>
    <row r="6294" spans="1:10" ht="15.75" customHeight="1">
      <c r="A6294" s="396"/>
      <c r="B6294" s="397"/>
      <c r="C6294" s="362"/>
      <c r="D6294" s="362"/>
      <c r="E6294" s="362"/>
      <c r="F6294" s="390"/>
      <c r="G6294" s="390"/>
      <c r="H6294" s="390"/>
      <c r="I6294" s="390"/>
      <c r="J6294" s="390"/>
    </row>
    <row r="6295" spans="1:10" ht="15.75" customHeight="1">
      <c r="A6295" s="396"/>
      <c r="B6295" s="397"/>
      <c r="C6295" s="362"/>
      <c r="D6295" s="362"/>
      <c r="E6295" s="362"/>
      <c r="F6295" s="390"/>
      <c r="G6295" s="390"/>
      <c r="H6295" s="390"/>
      <c r="I6295" s="390"/>
      <c r="J6295" s="390"/>
    </row>
    <row r="6296" spans="1:10" ht="15.75" customHeight="1">
      <c r="A6296" s="396"/>
      <c r="B6296" s="397"/>
      <c r="C6296" s="362"/>
      <c r="D6296" s="362"/>
      <c r="E6296" s="362"/>
      <c r="F6296" s="390"/>
      <c r="G6296" s="390"/>
      <c r="H6296" s="390"/>
      <c r="I6296" s="390"/>
      <c r="J6296" s="390"/>
    </row>
    <row r="6297" spans="1:10" ht="15.75" customHeight="1">
      <c r="A6297" s="396"/>
      <c r="B6297" s="397"/>
      <c r="C6297" s="362"/>
      <c r="D6297" s="362"/>
      <c r="E6297" s="362"/>
      <c r="F6297" s="390"/>
      <c r="G6297" s="390"/>
      <c r="H6297" s="390"/>
      <c r="I6297" s="390"/>
      <c r="J6297" s="390"/>
    </row>
    <row r="6298" spans="1:10" ht="15.75" customHeight="1">
      <c r="A6298" s="396"/>
      <c r="B6298" s="397"/>
      <c r="C6298" s="362"/>
      <c r="D6298" s="362"/>
      <c r="E6298" s="362"/>
      <c r="F6298" s="390"/>
      <c r="G6298" s="390"/>
      <c r="H6298" s="390"/>
      <c r="I6298" s="390"/>
      <c r="J6298" s="390"/>
    </row>
    <row r="6299" spans="1:10" ht="15.75" customHeight="1">
      <c r="A6299" s="396"/>
      <c r="B6299" s="397"/>
      <c r="C6299" s="362"/>
      <c r="D6299" s="362"/>
      <c r="E6299" s="362"/>
      <c r="F6299" s="390"/>
      <c r="G6299" s="390"/>
      <c r="H6299" s="390"/>
      <c r="I6299" s="390"/>
      <c r="J6299" s="390"/>
    </row>
    <row r="6300" spans="1:10" ht="15.75" customHeight="1">
      <c r="A6300" s="396"/>
      <c r="B6300" s="397"/>
      <c r="C6300" s="362"/>
      <c r="D6300" s="362"/>
      <c r="E6300" s="362"/>
      <c r="F6300" s="390"/>
      <c r="G6300" s="390"/>
      <c r="H6300" s="390"/>
      <c r="I6300" s="390"/>
      <c r="J6300" s="390"/>
    </row>
    <row r="6301" spans="1:10" ht="15.75" customHeight="1">
      <c r="A6301" s="396"/>
      <c r="B6301" s="397"/>
      <c r="C6301" s="362"/>
      <c r="D6301" s="362"/>
      <c r="E6301" s="362"/>
      <c r="F6301" s="390"/>
      <c r="G6301" s="390"/>
      <c r="H6301" s="390"/>
      <c r="I6301" s="390"/>
      <c r="J6301" s="390"/>
    </row>
    <row r="6302" spans="1:10" ht="15.75" customHeight="1">
      <c r="A6302" s="396"/>
      <c r="B6302" s="397"/>
      <c r="C6302" s="362"/>
      <c r="D6302" s="362"/>
      <c r="E6302" s="362"/>
      <c r="F6302" s="390"/>
      <c r="G6302" s="390"/>
      <c r="H6302" s="390"/>
      <c r="I6302" s="390"/>
      <c r="J6302" s="390"/>
    </row>
    <row r="6303" spans="1:10" ht="15.75" customHeight="1">
      <c r="A6303" s="396"/>
      <c r="B6303" s="397"/>
      <c r="C6303" s="362"/>
      <c r="D6303" s="362"/>
      <c r="E6303" s="362"/>
      <c r="F6303" s="390"/>
      <c r="G6303" s="390"/>
      <c r="H6303" s="390"/>
      <c r="I6303" s="390"/>
      <c r="J6303" s="390"/>
    </row>
    <row r="6304" spans="1:10" ht="15.75" customHeight="1">
      <c r="A6304" s="396"/>
      <c r="B6304" s="397"/>
      <c r="C6304" s="362"/>
      <c r="D6304" s="362"/>
      <c r="E6304" s="362"/>
      <c r="F6304" s="390"/>
      <c r="G6304" s="390"/>
      <c r="H6304" s="390"/>
      <c r="I6304" s="390"/>
      <c r="J6304" s="390"/>
    </row>
    <row r="6305" spans="1:10" ht="15.75" customHeight="1">
      <c r="A6305" s="396"/>
      <c r="B6305" s="397"/>
      <c r="C6305" s="362"/>
      <c r="D6305" s="362"/>
      <c r="E6305" s="362"/>
      <c r="F6305" s="390"/>
      <c r="G6305" s="390"/>
      <c r="H6305" s="390"/>
      <c r="I6305" s="390"/>
      <c r="J6305" s="390"/>
    </row>
    <row r="6306" spans="1:10" ht="15.75" customHeight="1">
      <c r="A6306" s="396"/>
      <c r="B6306" s="397"/>
      <c r="C6306" s="362"/>
      <c r="D6306" s="362"/>
      <c r="E6306" s="362"/>
      <c r="F6306" s="390"/>
      <c r="G6306" s="390"/>
      <c r="H6306" s="390"/>
      <c r="I6306" s="390"/>
      <c r="J6306" s="390"/>
    </row>
    <row r="6307" spans="1:10" ht="15.75" customHeight="1">
      <c r="A6307" s="396"/>
      <c r="B6307" s="397"/>
      <c r="C6307" s="362"/>
      <c r="D6307" s="362"/>
      <c r="E6307" s="362"/>
      <c r="F6307" s="390"/>
      <c r="G6307" s="390"/>
      <c r="H6307" s="390"/>
      <c r="I6307" s="390"/>
      <c r="J6307" s="390"/>
    </row>
    <row r="6308" spans="1:10" ht="15.75" customHeight="1">
      <c r="A6308" s="396"/>
      <c r="B6308" s="397"/>
      <c r="C6308" s="362"/>
      <c r="D6308" s="362"/>
      <c r="E6308" s="362"/>
      <c r="F6308" s="390"/>
      <c r="G6308" s="390"/>
      <c r="H6308" s="390"/>
      <c r="I6308" s="390"/>
      <c r="J6308" s="390"/>
    </row>
    <row r="6309" spans="1:10" ht="15.75" customHeight="1">
      <c r="A6309" s="396"/>
      <c r="B6309" s="397"/>
      <c r="C6309" s="362"/>
      <c r="D6309" s="362"/>
      <c r="E6309" s="362"/>
      <c r="F6309" s="390"/>
      <c r="G6309" s="390"/>
      <c r="H6309" s="390"/>
      <c r="I6309" s="390"/>
      <c r="J6309" s="390"/>
    </row>
    <row r="6310" spans="1:10" ht="15.75" customHeight="1">
      <c r="A6310" s="396"/>
      <c r="B6310" s="397"/>
      <c r="C6310" s="362"/>
      <c r="D6310" s="362"/>
      <c r="E6310" s="362"/>
      <c r="F6310" s="390"/>
      <c r="G6310" s="390"/>
      <c r="H6310" s="390"/>
      <c r="I6310" s="390"/>
      <c r="J6310" s="390"/>
    </row>
    <row r="6311" spans="1:10" ht="15.75" customHeight="1">
      <c r="A6311" s="396"/>
      <c r="B6311" s="397"/>
      <c r="C6311" s="362"/>
      <c r="D6311" s="362"/>
      <c r="E6311" s="362"/>
      <c r="F6311" s="390"/>
      <c r="G6311" s="390"/>
      <c r="H6311" s="390"/>
      <c r="I6311" s="390"/>
      <c r="J6311" s="390"/>
    </row>
    <row r="6312" spans="1:10" ht="15.75" customHeight="1">
      <c r="A6312" s="396"/>
      <c r="B6312" s="397"/>
      <c r="C6312" s="362"/>
      <c r="D6312" s="362"/>
      <c r="E6312" s="362"/>
      <c r="F6312" s="390"/>
      <c r="G6312" s="390"/>
      <c r="H6312" s="390"/>
      <c r="I6312" s="390"/>
      <c r="J6312" s="390"/>
    </row>
    <row r="6313" spans="1:10" ht="15.75" customHeight="1">
      <c r="A6313" s="396"/>
      <c r="B6313" s="397"/>
      <c r="C6313" s="362"/>
      <c r="D6313" s="362"/>
      <c r="E6313" s="362"/>
      <c r="F6313" s="390"/>
      <c r="G6313" s="390"/>
      <c r="H6313" s="390"/>
      <c r="I6313" s="390"/>
      <c r="J6313" s="390"/>
    </row>
    <row r="6314" spans="1:10" ht="15.75" customHeight="1">
      <c r="A6314" s="396"/>
      <c r="B6314" s="397"/>
      <c r="C6314" s="362"/>
      <c r="D6314" s="362"/>
      <c r="E6314" s="362"/>
      <c r="F6314" s="390"/>
      <c r="G6314" s="390"/>
      <c r="H6314" s="390"/>
      <c r="I6314" s="390"/>
      <c r="J6314" s="390"/>
    </row>
    <row r="6315" spans="1:10" ht="15.75" customHeight="1">
      <c r="A6315" s="396"/>
      <c r="B6315" s="397"/>
      <c r="C6315" s="362"/>
      <c r="D6315" s="362"/>
      <c r="E6315" s="362"/>
      <c r="F6315" s="390"/>
      <c r="G6315" s="390"/>
      <c r="H6315" s="390"/>
      <c r="I6315" s="390"/>
      <c r="J6315" s="390"/>
    </row>
    <row r="6316" spans="1:10" ht="15.75" customHeight="1">
      <c r="A6316" s="396"/>
      <c r="B6316" s="397"/>
      <c r="C6316" s="362"/>
      <c r="D6316" s="362"/>
      <c r="E6316" s="362"/>
      <c r="F6316" s="390"/>
      <c r="G6316" s="390"/>
      <c r="H6316" s="390"/>
      <c r="I6316" s="390"/>
      <c r="J6316" s="390"/>
    </row>
    <row r="6317" spans="1:10" ht="15.75" customHeight="1">
      <c r="A6317" s="396"/>
      <c r="B6317" s="397"/>
      <c r="C6317" s="362"/>
      <c r="D6317" s="362"/>
      <c r="E6317" s="362"/>
      <c r="F6317" s="390"/>
      <c r="G6317" s="390"/>
      <c r="H6317" s="390"/>
      <c r="I6317" s="390"/>
      <c r="J6317" s="390"/>
    </row>
    <row r="6318" spans="1:10" ht="15.75" customHeight="1">
      <c r="A6318" s="396"/>
      <c r="B6318" s="397"/>
      <c r="C6318" s="362"/>
      <c r="D6318" s="362"/>
      <c r="E6318" s="362"/>
      <c r="F6318" s="390"/>
      <c r="G6318" s="390"/>
      <c r="H6318" s="390"/>
      <c r="I6318" s="390"/>
      <c r="J6318" s="390"/>
    </row>
    <row r="6319" spans="1:10" ht="15.75" customHeight="1">
      <c r="A6319" s="396"/>
      <c r="B6319" s="397"/>
      <c r="C6319" s="362"/>
      <c r="D6319" s="362"/>
      <c r="E6319" s="362"/>
      <c r="F6319" s="390"/>
      <c r="G6319" s="390"/>
      <c r="H6319" s="390"/>
      <c r="I6319" s="390"/>
      <c r="J6319" s="390"/>
    </row>
    <row r="6320" spans="1:10" ht="15.75" customHeight="1">
      <c r="A6320" s="396"/>
      <c r="B6320" s="397"/>
      <c r="C6320" s="362"/>
      <c r="D6320" s="362"/>
      <c r="E6320" s="362"/>
      <c r="F6320" s="390"/>
      <c r="G6320" s="390"/>
      <c r="H6320" s="390"/>
      <c r="I6320" s="390"/>
      <c r="J6320" s="390"/>
    </row>
    <row r="6321" spans="1:10" ht="15.75" customHeight="1">
      <c r="A6321" s="396"/>
      <c r="B6321" s="397"/>
      <c r="C6321" s="362"/>
      <c r="D6321" s="362"/>
      <c r="E6321" s="362"/>
      <c r="F6321" s="390"/>
      <c r="G6321" s="390"/>
      <c r="H6321" s="390"/>
      <c r="I6321" s="390"/>
      <c r="J6321" s="390"/>
    </row>
    <row r="6322" spans="1:10" ht="15.75" customHeight="1">
      <c r="A6322" s="396"/>
      <c r="B6322" s="397"/>
      <c r="C6322" s="362"/>
      <c r="D6322" s="362"/>
      <c r="E6322" s="362"/>
      <c r="F6322" s="390"/>
      <c r="G6322" s="390"/>
      <c r="H6322" s="390"/>
      <c r="I6322" s="390"/>
      <c r="J6322" s="390"/>
    </row>
    <row r="6323" spans="1:10" ht="15.75" customHeight="1">
      <c r="A6323" s="396"/>
      <c r="B6323" s="397"/>
      <c r="C6323" s="362"/>
      <c r="D6323" s="362"/>
      <c r="E6323" s="362"/>
      <c r="F6323" s="390"/>
      <c r="G6323" s="390"/>
      <c r="H6323" s="390"/>
      <c r="I6323" s="390"/>
      <c r="J6323" s="390"/>
    </row>
    <row r="6324" spans="1:10" ht="15.75" customHeight="1">
      <c r="A6324" s="396"/>
      <c r="B6324" s="397"/>
      <c r="C6324" s="362"/>
      <c r="D6324" s="362"/>
      <c r="E6324" s="362"/>
      <c r="F6324" s="390"/>
      <c r="G6324" s="390"/>
      <c r="H6324" s="390"/>
      <c r="I6324" s="390"/>
      <c r="J6324" s="390"/>
    </row>
    <row r="6325" spans="1:10" ht="15.75" customHeight="1">
      <c r="A6325" s="396"/>
      <c r="B6325" s="397"/>
      <c r="C6325" s="362"/>
      <c r="D6325" s="362"/>
      <c r="E6325" s="362"/>
      <c r="F6325" s="390"/>
      <c r="G6325" s="390"/>
      <c r="H6325" s="390"/>
      <c r="I6325" s="390"/>
      <c r="J6325" s="390"/>
    </row>
    <row r="6326" spans="1:10" ht="15.75" customHeight="1">
      <c r="A6326" s="396"/>
      <c r="B6326" s="397"/>
      <c r="C6326" s="362"/>
      <c r="D6326" s="362"/>
      <c r="E6326" s="362"/>
      <c r="F6326" s="390"/>
      <c r="G6326" s="390"/>
      <c r="H6326" s="390"/>
      <c r="I6326" s="390"/>
      <c r="J6326" s="390"/>
    </row>
    <row r="6327" spans="1:10" ht="15.75" customHeight="1">
      <c r="A6327" s="396"/>
      <c r="B6327" s="397"/>
      <c r="C6327" s="362"/>
      <c r="D6327" s="362"/>
      <c r="E6327" s="362"/>
      <c r="F6327" s="390"/>
      <c r="G6327" s="390"/>
      <c r="H6327" s="390"/>
      <c r="I6327" s="390"/>
      <c r="J6327" s="390"/>
    </row>
    <row r="6328" spans="1:10" ht="15.75" customHeight="1">
      <c r="A6328" s="396"/>
      <c r="B6328" s="397"/>
      <c r="C6328" s="362"/>
      <c r="D6328" s="362"/>
      <c r="E6328" s="362"/>
      <c r="F6328" s="390"/>
      <c r="G6328" s="390"/>
      <c r="H6328" s="390"/>
      <c r="I6328" s="390"/>
      <c r="J6328" s="390"/>
    </row>
    <row r="6329" spans="1:10" ht="15.75" customHeight="1">
      <c r="A6329" s="396"/>
      <c r="B6329" s="397"/>
      <c r="C6329" s="362"/>
      <c r="D6329" s="362"/>
      <c r="E6329" s="362"/>
      <c r="F6329" s="390"/>
      <c r="G6329" s="390"/>
      <c r="H6329" s="390"/>
      <c r="I6329" s="390"/>
      <c r="J6329" s="390"/>
    </row>
    <row r="6330" spans="1:10" ht="15.75" customHeight="1">
      <c r="A6330" s="396"/>
      <c r="B6330" s="397"/>
      <c r="C6330" s="362"/>
      <c r="D6330" s="362"/>
      <c r="E6330" s="362"/>
      <c r="F6330" s="390"/>
      <c r="G6330" s="390"/>
      <c r="H6330" s="390"/>
      <c r="I6330" s="390"/>
      <c r="J6330" s="390"/>
    </row>
    <row r="6331" spans="1:10" ht="15.75" customHeight="1">
      <c r="A6331" s="396"/>
      <c r="B6331" s="397"/>
      <c r="C6331" s="362"/>
      <c r="D6331" s="362"/>
      <c r="E6331" s="362"/>
      <c r="F6331" s="390"/>
      <c r="G6331" s="390"/>
      <c r="H6331" s="390"/>
      <c r="I6331" s="390"/>
      <c r="J6331" s="390"/>
    </row>
    <row r="6332" spans="1:10" ht="15.75" customHeight="1">
      <c r="A6332" s="396"/>
      <c r="B6332" s="397"/>
      <c r="C6332" s="362"/>
      <c r="D6332" s="362"/>
      <c r="E6332" s="362"/>
      <c r="F6332" s="390"/>
      <c r="G6332" s="390"/>
      <c r="H6332" s="390"/>
      <c r="I6332" s="390"/>
      <c r="J6332" s="390"/>
    </row>
    <row r="6333" spans="1:10" ht="15.75" customHeight="1">
      <c r="A6333" s="396"/>
      <c r="B6333" s="397"/>
      <c r="C6333" s="362"/>
      <c r="D6333" s="362"/>
      <c r="E6333" s="362"/>
      <c r="F6333" s="390"/>
      <c r="G6333" s="390"/>
      <c r="H6333" s="390"/>
      <c r="I6333" s="390"/>
      <c r="J6333" s="390"/>
    </row>
    <row r="6334" spans="1:10" ht="15.75" customHeight="1">
      <c r="A6334" s="396"/>
      <c r="B6334" s="397"/>
      <c r="C6334" s="362"/>
      <c r="D6334" s="362"/>
      <c r="E6334" s="362"/>
      <c r="F6334" s="390"/>
      <c r="G6334" s="390"/>
      <c r="H6334" s="390"/>
      <c r="I6334" s="390"/>
      <c r="J6334" s="390"/>
    </row>
    <row r="6335" spans="1:10" ht="15.75" customHeight="1">
      <c r="A6335" s="396"/>
      <c r="B6335" s="397"/>
      <c r="C6335" s="362"/>
      <c r="D6335" s="362"/>
      <c r="E6335" s="362"/>
      <c r="F6335" s="390"/>
      <c r="G6335" s="390"/>
      <c r="H6335" s="390"/>
      <c r="I6335" s="390"/>
      <c r="J6335" s="390"/>
    </row>
    <row r="6336" spans="1:10" ht="15.75" customHeight="1">
      <c r="A6336" s="396"/>
      <c r="B6336" s="397"/>
      <c r="C6336" s="362"/>
      <c r="D6336" s="362"/>
      <c r="E6336" s="362"/>
      <c r="F6336" s="390"/>
      <c r="G6336" s="390"/>
      <c r="H6336" s="390"/>
      <c r="I6336" s="390"/>
      <c r="J6336" s="390"/>
    </row>
    <row r="6337" spans="1:10" ht="15.75" customHeight="1">
      <c r="A6337" s="396"/>
      <c r="B6337" s="397"/>
      <c r="C6337" s="362"/>
      <c r="D6337" s="362"/>
      <c r="E6337" s="362"/>
      <c r="F6337" s="390"/>
      <c r="G6337" s="390"/>
      <c r="H6337" s="390"/>
      <c r="I6337" s="390"/>
      <c r="J6337" s="390"/>
    </row>
    <row r="6338" spans="1:10" ht="15.75" customHeight="1">
      <c r="A6338" s="396"/>
      <c r="B6338" s="397"/>
      <c r="C6338" s="362"/>
      <c r="D6338" s="362"/>
      <c r="E6338" s="362"/>
      <c r="F6338" s="390"/>
      <c r="G6338" s="390"/>
      <c r="H6338" s="390"/>
      <c r="I6338" s="390"/>
      <c r="J6338" s="390"/>
    </row>
    <row r="6339" spans="1:10" ht="15.75" customHeight="1">
      <c r="A6339" s="396"/>
      <c r="B6339" s="397"/>
      <c r="C6339" s="362"/>
      <c r="D6339" s="362"/>
      <c r="E6339" s="362"/>
      <c r="F6339" s="390"/>
      <c r="G6339" s="390"/>
      <c r="H6339" s="390"/>
      <c r="I6339" s="390"/>
      <c r="J6339" s="390"/>
    </row>
    <row r="6340" spans="1:10" ht="15.75" customHeight="1">
      <c r="A6340" s="396"/>
      <c r="B6340" s="397"/>
      <c r="C6340" s="362"/>
      <c r="D6340" s="362"/>
      <c r="E6340" s="362"/>
      <c r="F6340" s="390"/>
      <c r="G6340" s="390"/>
      <c r="H6340" s="390"/>
      <c r="I6340" s="390"/>
      <c r="J6340" s="390"/>
    </row>
    <row r="6341" spans="1:10" ht="15.75" customHeight="1">
      <c r="A6341" s="396"/>
      <c r="B6341" s="397"/>
      <c r="C6341" s="362"/>
      <c r="D6341" s="362"/>
      <c r="E6341" s="362"/>
      <c r="F6341" s="390"/>
      <c r="G6341" s="390"/>
      <c r="H6341" s="390"/>
      <c r="I6341" s="390"/>
      <c r="J6341" s="390"/>
    </row>
    <row r="6342" spans="1:10" ht="15.75" customHeight="1">
      <c r="A6342" s="396"/>
      <c r="B6342" s="397"/>
      <c r="C6342" s="362"/>
      <c r="D6342" s="362"/>
      <c r="E6342" s="362"/>
      <c r="F6342" s="390"/>
      <c r="G6342" s="390"/>
      <c r="H6342" s="390"/>
      <c r="I6342" s="390"/>
      <c r="J6342" s="390"/>
    </row>
    <row r="6343" spans="1:10" ht="15.75" customHeight="1">
      <c r="A6343" s="396"/>
      <c r="B6343" s="397"/>
      <c r="C6343" s="362"/>
      <c r="D6343" s="362"/>
      <c r="E6343" s="362"/>
      <c r="F6343" s="390"/>
      <c r="G6343" s="390"/>
      <c r="H6343" s="390"/>
      <c r="I6343" s="390"/>
      <c r="J6343" s="390"/>
    </row>
    <row r="6344" spans="1:10" ht="15.75" customHeight="1">
      <c r="A6344" s="396"/>
      <c r="B6344" s="397"/>
      <c r="C6344" s="362"/>
      <c r="D6344" s="362"/>
      <c r="E6344" s="362"/>
      <c r="F6344" s="390"/>
      <c r="G6344" s="390"/>
      <c r="H6344" s="390"/>
      <c r="I6344" s="390"/>
      <c r="J6344" s="390"/>
    </row>
    <row r="6345" spans="1:10" ht="15.75" customHeight="1">
      <c r="A6345" s="396"/>
      <c r="B6345" s="397"/>
      <c r="C6345" s="362"/>
      <c r="D6345" s="362"/>
      <c r="E6345" s="362"/>
      <c r="F6345" s="390"/>
      <c r="G6345" s="390"/>
      <c r="H6345" s="390"/>
      <c r="I6345" s="390"/>
      <c r="J6345" s="390"/>
    </row>
    <row r="6346" spans="1:10" ht="15.75" customHeight="1">
      <c r="A6346" s="396"/>
      <c r="B6346" s="397"/>
      <c r="C6346" s="362"/>
      <c r="D6346" s="362"/>
      <c r="E6346" s="362"/>
      <c r="F6346" s="390"/>
      <c r="G6346" s="390"/>
      <c r="H6346" s="390"/>
      <c r="I6346" s="390"/>
      <c r="J6346" s="390"/>
    </row>
    <row r="6347" spans="1:10" ht="15.75" customHeight="1">
      <c r="A6347" s="396"/>
      <c r="B6347" s="397"/>
      <c r="C6347" s="362"/>
      <c r="D6347" s="362"/>
      <c r="E6347" s="362"/>
      <c r="F6347" s="390"/>
      <c r="G6347" s="390"/>
      <c r="H6347" s="390"/>
      <c r="I6347" s="390"/>
      <c r="J6347" s="390"/>
    </row>
    <row r="6348" spans="1:10" ht="15.75" customHeight="1">
      <c r="A6348" s="396"/>
      <c r="B6348" s="397"/>
      <c r="C6348" s="362"/>
      <c r="D6348" s="362"/>
      <c r="E6348" s="362"/>
      <c r="F6348" s="390"/>
      <c r="G6348" s="390"/>
      <c r="H6348" s="390"/>
      <c r="I6348" s="390"/>
      <c r="J6348" s="390"/>
    </row>
    <row r="6349" spans="1:10" ht="15.75" customHeight="1">
      <c r="A6349" s="396"/>
      <c r="B6349" s="397"/>
      <c r="C6349" s="362"/>
      <c r="D6349" s="362"/>
      <c r="E6349" s="362"/>
      <c r="F6349" s="390"/>
      <c r="G6349" s="390"/>
      <c r="H6349" s="390"/>
      <c r="I6349" s="390"/>
      <c r="J6349" s="390"/>
    </row>
    <row r="6350" spans="1:10" ht="15.75" customHeight="1">
      <c r="A6350" s="396"/>
      <c r="B6350" s="397"/>
      <c r="C6350" s="362"/>
      <c r="D6350" s="362"/>
      <c r="E6350" s="362"/>
      <c r="F6350" s="390"/>
      <c r="G6350" s="390"/>
      <c r="H6350" s="390"/>
      <c r="I6350" s="390"/>
      <c r="J6350" s="390"/>
    </row>
    <row r="6351" spans="1:10" ht="15.75" customHeight="1">
      <c r="A6351" s="396"/>
      <c r="B6351" s="397"/>
      <c r="C6351" s="362"/>
      <c r="D6351" s="362"/>
      <c r="E6351" s="362"/>
      <c r="F6351" s="390"/>
      <c r="G6351" s="390"/>
      <c r="H6351" s="390"/>
      <c r="I6351" s="390"/>
      <c r="J6351" s="390"/>
    </row>
    <row r="6352" spans="1:10" ht="15.75" customHeight="1">
      <c r="A6352" s="396"/>
      <c r="B6352" s="397"/>
      <c r="C6352" s="362"/>
      <c r="D6352" s="362"/>
      <c r="E6352" s="362"/>
      <c r="F6352" s="390"/>
      <c r="G6352" s="390"/>
      <c r="H6352" s="390"/>
      <c r="I6352" s="390"/>
      <c r="J6352" s="390"/>
    </row>
    <row r="6353" spans="1:10" ht="15.75" customHeight="1">
      <c r="A6353" s="396"/>
      <c r="B6353" s="397"/>
      <c r="C6353" s="362"/>
      <c r="D6353" s="362"/>
      <c r="E6353" s="362"/>
      <c r="F6353" s="390"/>
      <c r="G6353" s="390"/>
      <c r="H6353" s="390"/>
      <c r="I6353" s="390"/>
      <c r="J6353" s="390"/>
    </row>
    <row r="6354" spans="1:10" ht="15.75" customHeight="1">
      <c r="A6354" s="396"/>
      <c r="B6354" s="397"/>
      <c r="C6354" s="362"/>
      <c r="D6354" s="362"/>
      <c r="E6354" s="362"/>
      <c r="F6354" s="390"/>
      <c r="G6354" s="390"/>
      <c r="H6354" s="390"/>
      <c r="I6354" s="390"/>
      <c r="J6354" s="390"/>
    </row>
    <row r="6355" spans="1:10" ht="15.75" customHeight="1">
      <c r="A6355" s="396"/>
      <c r="B6355" s="397"/>
      <c r="C6355" s="362"/>
      <c r="D6355" s="362"/>
      <c r="E6355" s="362"/>
      <c r="F6355" s="390"/>
      <c r="G6355" s="390"/>
      <c r="H6355" s="390"/>
      <c r="I6355" s="390"/>
      <c r="J6355" s="390"/>
    </row>
    <row r="6356" spans="1:10" ht="15.75" customHeight="1">
      <c r="A6356" s="396"/>
      <c r="B6356" s="397"/>
      <c r="C6356" s="362"/>
      <c r="D6356" s="362"/>
      <c r="E6356" s="362"/>
      <c r="F6356" s="390"/>
      <c r="G6356" s="390"/>
      <c r="H6356" s="390"/>
      <c r="I6356" s="390"/>
      <c r="J6356" s="390"/>
    </row>
    <row r="6357" spans="1:10" ht="15.75" customHeight="1">
      <c r="A6357" s="396"/>
      <c r="B6357" s="397"/>
      <c r="C6357" s="362"/>
      <c r="D6357" s="362"/>
      <c r="E6357" s="362"/>
      <c r="F6357" s="390"/>
      <c r="G6357" s="390"/>
      <c r="H6357" s="390"/>
      <c r="I6357" s="390"/>
      <c r="J6357" s="390"/>
    </row>
    <row r="6358" spans="1:10" ht="15.75" customHeight="1">
      <c r="A6358" s="396"/>
      <c r="B6358" s="397"/>
      <c r="C6358" s="362"/>
      <c r="D6358" s="362"/>
      <c r="E6358" s="362"/>
      <c r="F6358" s="390"/>
      <c r="G6358" s="390"/>
      <c r="H6358" s="390"/>
      <c r="I6358" s="390"/>
      <c r="J6358" s="390"/>
    </row>
    <row r="6359" spans="1:10" ht="15.75" customHeight="1">
      <c r="A6359" s="396"/>
      <c r="B6359" s="397"/>
      <c r="C6359" s="362"/>
      <c r="D6359" s="362"/>
      <c r="E6359" s="362"/>
      <c r="F6359" s="390"/>
      <c r="G6359" s="390"/>
      <c r="H6359" s="390"/>
      <c r="I6359" s="390"/>
      <c r="J6359" s="390"/>
    </row>
    <row r="6360" spans="1:10" ht="15.75" customHeight="1">
      <c r="A6360" s="396"/>
      <c r="B6360" s="397"/>
      <c r="C6360" s="362"/>
      <c r="D6360" s="362"/>
      <c r="E6360" s="362"/>
      <c r="F6360" s="390"/>
      <c r="G6360" s="390"/>
      <c r="H6360" s="390"/>
      <c r="I6360" s="390"/>
      <c r="J6360" s="390"/>
    </row>
    <row r="6361" spans="1:10" ht="15.75" customHeight="1">
      <c r="A6361" s="396"/>
      <c r="B6361" s="397"/>
      <c r="C6361" s="362"/>
      <c r="D6361" s="362"/>
      <c r="E6361" s="362"/>
      <c r="F6361" s="390"/>
      <c r="G6361" s="390"/>
      <c r="H6361" s="390"/>
      <c r="I6361" s="390"/>
      <c r="J6361" s="390"/>
    </row>
    <row r="6362" spans="1:10" ht="15.75" customHeight="1">
      <c r="A6362" s="396"/>
      <c r="B6362" s="397"/>
      <c r="C6362" s="362"/>
      <c r="D6362" s="362"/>
      <c r="E6362" s="362"/>
      <c r="F6362" s="390"/>
      <c r="G6362" s="390"/>
      <c r="H6362" s="390"/>
      <c r="I6362" s="390"/>
      <c r="J6362" s="390"/>
    </row>
    <row r="6363" spans="1:10" ht="15.75" customHeight="1">
      <c r="A6363" s="396"/>
      <c r="B6363" s="397"/>
      <c r="C6363" s="362"/>
      <c r="D6363" s="362"/>
      <c r="E6363" s="362"/>
      <c r="F6363" s="390"/>
      <c r="G6363" s="390"/>
      <c r="H6363" s="390"/>
      <c r="I6363" s="390"/>
      <c r="J6363" s="390"/>
    </row>
    <row r="6364" spans="1:10" ht="15.75" customHeight="1">
      <c r="A6364" s="396"/>
      <c r="B6364" s="397"/>
      <c r="C6364" s="362"/>
      <c r="D6364" s="362"/>
      <c r="E6364" s="362"/>
      <c r="F6364" s="390"/>
      <c r="G6364" s="390"/>
      <c r="H6364" s="390"/>
      <c r="I6364" s="390"/>
      <c r="J6364" s="390"/>
    </row>
    <row r="6365" spans="1:10" ht="15.75" customHeight="1">
      <c r="A6365" s="396"/>
      <c r="B6365" s="397"/>
      <c r="C6365" s="362"/>
      <c r="D6365" s="362"/>
      <c r="E6365" s="362"/>
      <c r="F6365" s="390"/>
      <c r="G6365" s="390"/>
      <c r="H6365" s="390"/>
      <c r="I6365" s="390"/>
      <c r="J6365" s="390"/>
    </row>
    <row r="6366" spans="1:10" ht="15.75" customHeight="1">
      <c r="A6366" s="396"/>
      <c r="B6366" s="397"/>
      <c r="C6366" s="362"/>
      <c r="D6366" s="362"/>
      <c r="E6366" s="362"/>
      <c r="F6366" s="390"/>
      <c r="G6366" s="390"/>
      <c r="H6366" s="390"/>
      <c r="I6366" s="390"/>
      <c r="J6366" s="390"/>
    </row>
    <row r="6367" spans="1:10" ht="15.75" customHeight="1">
      <c r="A6367" s="396"/>
      <c r="B6367" s="397"/>
      <c r="C6367" s="362"/>
      <c r="D6367" s="362"/>
      <c r="E6367" s="362"/>
      <c r="F6367" s="390"/>
      <c r="G6367" s="390"/>
      <c r="H6367" s="390"/>
      <c r="I6367" s="390"/>
      <c r="J6367" s="390"/>
    </row>
    <row r="6368" spans="1:10" ht="15.75" customHeight="1">
      <c r="A6368" s="396"/>
      <c r="B6368" s="397"/>
      <c r="C6368" s="362"/>
      <c r="D6368" s="362"/>
      <c r="E6368" s="362"/>
      <c r="F6368" s="390"/>
      <c r="G6368" s="390"/>
      <c r="H6368" s="390"/>
      <c r="I6368" s="390"/>
      <c r="J6368" s="390"/>
    </row>
    <row r="6369" spans="1:10" ht="15.75" customHeight="1">
      <c r="A6369" s="396"/>
      <c r="B6369" s="397"/>
      <c r="C6369" s="362"/>
      <c r="D6369" s="362"/>
      <c r="E6369" s="362"/>
      <c r="F6369" s="390"/>
      <c r="G6369" s="390"/>
      <c r="H6369" s="390"/>
      <c r="I6369" s="390"/>
      <c r="J6369" s="390"/>
    </row>
    <row r="6370" spans="1:10" ht="15.75" customHeight="1">
      <c r="A6370" s="396"/>
      <c r="B6370" s="397"/>
      <c r="C6370" s="362"/>
      <c r="D6370" s="362"/>
      <c r="E6370" s="362"/>
      <c r="F6370" s="390"/>
      <c r="G6370" s="390"/>
      <c r="H6370" s="390"/>
      <c r="I6370" s="390"/>
      <c r="J6370" s="390"/>
    </row>
    <row r="6371" spans="1:10" ht="15.75" customHeight="1">
      <c r="A6371" s="396"/>
      <c r="B6371" s="397"/>
      <c r="C6371" s="362"/>
      <c r="D6371" s="362"/>
      <c r="E6371" s="362"/>
      <c r="F6371" s="390"/>
      <c r="G6371" s="390"/>
      <c r="H6371" s="390"/>
      <c r="I6371" s="390"/>
      <c r="J6371" s="390"/>
    </row>
    <row r="6372" spans="1:10" ht="15.75" customHeight="1">
      <c r="A6372" s="396"/>
      <c r="B6372" s="397"/>
      <c r="C6372" s="362"/>
      <c r="D6372" s="362"/>
      <c r="E6372" s="362"/>
      <c r="F6372" s="390"/>
      <c r="G6372" s="390"/>
      <c r="H6372" s="390"/>
      <c r="I6372" s="390"/>
      <c r="J6372" s="390"/>
    </row>
    <row r="6373" spans="1:10" ht="15.75" customHeight="1">
      <c r="A6373" s="396"/>
      <c r="B6373" s="397"/>
      <c r="C6373" s="362"/>
      <c r="D6373" s="362"/>
      <c r="E6373" s="362"/>
      <c r="F6373" s="390"/>
      <c r="G6373" s="390"/>
      <c r="H6373" s="390"/>
      <c r="I6373" s="390"/>
      <c r="J6373" s="390"/>
    </row>
    <row r="6374" spans="1:10" ht="15.75" customHeight="1">
      <c r="A6374" s="396"/>
      <c r="B6374" s="397"/>
      <c r="C6374" s="362"/>
      <c r="D6374" s="362"/>
      <c r="E6374" s="362"/>
      <c r="F6374" s="390"/>
      <c r="G6374" s="390"/>
      <c r="H6374" s="390"/>
      <c r="I6374" s="390"/>
      <c r="J6374" s="390"/>
    </row>
    <row r="6375" spans="1:10" ht="15.75" customHeight="1">
      <c r="A6375" s="396"/>
      <c r="B6375" s="397"/>
      <c r="C6375" s="362"/>
      <c r="D6375" s="362"/>
      <c r="E6375" s="362"/>
      <c r="F6375" s="390"/>
      <c r="G6375" s="390"/>
      <c r="H6375" s="390"/>
      <c r="I6375" s="390"/>
      <c r="J6375" s="390"/>
    </row>
    <row r="6376" spans="1:10" ht="15.75" customHeight="1">
      <c r="A6376" s="396"/>
      <c r="B6376" s="397"/>
      <c r="C6376" s="362"/>
      <c r="D6376" s="362"/>
      <c r="E6376" s="362"/>
      <c r="F6376" s="390"/>
      <c r="G6376" s="390"/>
      <c r="H6376" s="390"/>
      <c r="I6376" s="390"/>
      <c r="J6376" s="390"/>
    </row>
    <row r="6377" spans="1:10" ht="15.75" customHeight="1">
      <c r="A6377" s="396"/>
      <c r="B6377" s="397"/>
      <c r="C6377" s="362"/>
      <c r="D6377" s="362"/>
      <c r="E6377" s="362"/>
      <c r="F6377" s="390"/>
      <c r="G6377" s="390"/>
      <c r="H6377" s="390"/>
      <c r="I6377" s="390"/>
      <c r="J6377" s="390"/>
    </row>
    <row r="6378" spans="1:10" ht="15.75" customHeight="1">
      <c r="A6378" s="396"/>
      <c r="B6378" s="397"/>
      <c r="C6378" s="362"/>
      <c r="D6378" s="362"/>
      <c r="E6378" s="362"/>
      <c r="F6378" s="390"/>
      <c r="G6378" s="390"/>
      <c r="H6378" s="390"/>
      <c r="I6378" s="390"/>
      <c r="J6378" s="390"/>
    </row>
    <row r="6379" spans="1:10" ht="15.75" customHeight="1">
      <c r="A6379" s="396"/>
      <c r="B6379" s="397"/>
      <c r="C6379" s="362"/>
      <c r="D6379" s="362"/>
      <c r="E6379" s="362"/>
      <c r="F6379" s="390"/>
      <c r="G6379" s="390"/>
      <c r="H6379" s="390"/>
      <c r="I6379" s="390"/>
      <c r="J6379" s="390"/>
    </row>
    <row r="6380" spans="1:10" ht="15.75" customHeight="1">
      <c r="A6380" s="396"/>
      <c r="B6380" s="397"/>
      <c r="C6380" s="362"/>
      <c r="D6380" s="362"/>
      <c r="E6380" s="362"/>
      <c r="F6380" s="390"/>
      <c r="G6380" s="390"/>
      <c r="H6380" s="390"/>
      <c r="I6380" s="390"/>
      <c r="J6380" s="390"/>
    </row>
    <row r="6381" spans="1:10" ht="15.75" customHeight="1">
      <c r="A6381" s="396"/>
      <c r="B6381" s="397"/>
      <c r="C6381" s="362"/>
      <c r="D6381" s="362"/>
      <c r="E6381" s="362"/>
      <c r="F6381" s="390"/>
      <c r="G6381" s="390"/>
      <c r="H6381" s="390"/>
      <c r="I6381" s="390"/>
      <c r="J6381" s="390"/>
    </row>
    <row r="6382" spans="1:10" ht="15.75" customHeight="1">
      <c r="A6382" s="396"/>
      <c r="B6382" s="397"/>
      <c r="C6382" s="362"/>
      <c r="D6382" s="362"/>
      <c r="E6382" s="362"/>
      <c r="F6382" s="390"/>
      <c r="G6382" s="390"/>
      <c r="H6382" s="390"/>
      <c r="I6382" s="390"/>
      <c r="J6382" s="390"/>
    </row>
    <row r="6383" spans="1:10" ht="15.75" customHeight="1">
      <c r="A6383" s="396"/>
      <c r="B6383" s="397"/>
      <c r="C6383" s="362"/>
      <c r="D6383" s="362"/>
      <c r="E6383" s="362"/>
      <c r="F6383" s="390"/>
      <c r="G6383" s="390"/>
      <c r="H6383" s="390"/>
      <c r="I6383" s="390"/>
      <c r="J6383" s="390"/>
    </row>
    <row r="6384" spans="1:10" ht="15.75" customHeight="1">
      <c r="A6384" s="396"/>
      <c r="B6384" s="397"/>
      <c r="C6384" s="362"/>
      <c r="D6384" s="362"/>
      <c r="E6384" s="362"/>
      <c r="F6384" s="390"/>
      <c r="G6384" s="390"/>
      <c r="H6384" s="390"/>
      <c r="I6384" s="390"/>
      <c r="J6384" s="390"/>
    </row>
    <row r="6385" spans="1:10" ht="15.75" customHeight="1">
      <c r="A6385" s="396"/>
      <c r="B6385" s="397"/>
      <c r="C6385" s="362"/>
      <c r="D6385" s="362"/>
      <c r="E6385" s="362"/>
      <c r="F6385" s="390"/>
      <c r="G6385" s="390"/>
      <c r="H6385" s="390"/>
      <c r="I6385" s="390"/>
      <c r="J6385" s="390"/>
    </row>
    <row r="6386" spans="1:10" ht="15.75" customHeight="1">
      <c r="A6386" s="396"/>
      <c r="B6386" s="397"/>
      <c r="C6386" s="362"/>
      <c r="D6386" s="362"/>
      <c r="E6386" s="362"/>
      <c r="F6386" s="390"/>
      <c r="G6386" s="390"/>
      <c r="H6386" s="390"/>
      <c r="I6386" s="390"/>
      <c r="J6386" s="390"/>
    </row>
    <row r="6387" spans="1:10" ht="15.75" customHeight="1">
      <c r="A6387" s="396"/>
      <c r="B6387" s="397"/>
      <c r="C6387" s="362"/>
      <c r="D6387" s="362"/>
      <c r="E6387" s="362"/>
      <c r="F6387" s="390"/>
      <c r="G6387" s="390"/>
      <c r="H6387" s="390"/>
      <c r="I6387" s="390"/>
      <c r="J6387" s="390"/>
    </row>
    <row r="6388" spans="1:10" ht="15.75" customHeight="1">
      <c r="A6388" s="396"/>
      <c r="B6388" s="397"/>
      <c r="C6388" s="362"/>
      <c r="D6388" s="362"/>
      <c r="E6388" s="362"/>
      <c r="F6388" s="390"/>
      <c r="G6388" s="390"/>
      <c r="H6388" s="390"/>
      <c r="I6388" s="390"/>
      <c r="J6388" s="390"/>
    </row>
    <row r="6389" spans="1:10" ht="15.75" customHeight="1">
      <c r="A6389" s="396"/>
      <c r="B6389" s="397"/>
      <c r="C6389" s="362"/>
      <c r="D6389" s="362"/>
      <c r="E6389" s="362"/>
      <c r="F6389" s="390"/>
      <c r="G6389" s="390"/>
      <c r="H6389" s="390"/>
      <c r="I6389" s="390"/>
      <c r="J6389" s="390"/>
    </row>
    <row r="6390" spans="1:10" ht="15.75" customHeight="1">
      <c r="A6390" s="396"/>
      <c r="B6390" s="397"/>
      <c r="C6390" s="362"/>
      <c r="D6390" s="362"/>
      <c r="E6390" s="362"/>
      <c r="F6390" s="390"/>
      <c r="G6390" s="390"/>
      <c r="H6390" s="390"/>
      <c r="I6390" s="390"/>
      <c r="J6390" s="390"/>
    </row>
    <row r="6391" spans="1:10" ht="15.75" customHeight="1">
      <c r="A6391" s="396"/>
      <c r="B6391" s="397"/>
      <c r="C6391" s="362"/>
      <c r="D6391" s="362"/>
      <c r="E6391" s="362"/>
      <c r="F6391" s="390"/>
      <c r="G6391" s="390"/>
      <c r="H6391" s="390"/>
      <c r="I6391" s="390"/>
      <c r="J6391" s="390"/>
    </row>
    <row r="6392" spans="1:10" ht="15.75" customHeight="1">
      <c r="A6392" s="396"/>
      <c r="B6392" s="397"/>
      <c r="C6392" s="362"/>
      <c r="D6392" s="362"/>
      <c r="E6392" s="362"/>
      <c r="F6392" s="390"/>
      <c r="G6392" s="390"/>
      <c r="H6392" s="390"/>
      <c r="I6392" s="390"/>
      <c r="J6392" s="390"/>
    </row>
    <row r="6393" spans="1:10" ht="15.75" customHeight="1">
      <c r="A6393" s="396"/>
      <c r="B6393" s="397"/>
      <c r="C6393" s="362"/>
      <c r="D6393" s="362"/>
      <c r="E6393" s="362"/>
      <c r="F6393" s="390"/>
      <c r="G6393" s="390"/>
      <c r="H6393" s="390"/>
      <c r="I6393" s="390"/>
      <c r="J6393" s="390"/>
    </row>
    <row r="6394" spans="1:10" ht="15.75" customHeight="1">
      <c r="A6394" s="396"/>
      <c r="B6394" s="397"/>
      <c r="C6394" s="362"/>
      <c r="D6394" s="362"/>
      <c r="E6394" s="362"/>
      <c r="F6394" s="390"/>
      <c r="G6394" s="390"/>
      <c r="H6394" s="390"/>
      <c r="I6394" s="390"/>
      <c r="J6394" s="390"/>
    </row>
    <row r="6395" spans="1:10" ht="15.75" customHeight="1">
      <c r="A6395" s="396"/>
      <c r="B6395" s="397"/>
      <c r="C6395" s="362"/>
      <c r="D6395" s="362"/>
      <c r="E6395" s="362"/>
      <c r="F6395" s="390"/>
      <c r="G6395" s="390"/>
      <c r="H6395" s="390"/>
      <c r="I6395" s="390"/>
      <c r="J6395" s="390"/>
    </row>
    <row r="6396" spans="1:10" ht="15.75" customHeight="1">
      <c r="A6396" s="396"/>
      <c r="B6396" s="397"/>
      <c r="C6396" s="362"/>
      <c r="D6396" s="362"/>
      <c r="E6396" s="362"/>
      <c r="F6396" s="390"/>
      <c r="G6396" s="390"/>
      <c r="H6396" s="390"/>
      <c r="I6396" s="390"/>
      <c r="J6396" s="390"/>
    </row>
    <row r="6397" spans="1:10" ht="15.75" customHeight="1">
      <c r="A6397" s="396"/>
      <c r="B6397" s="397"/>
      <c r="C6397" s="362"/>
      <c r="D6397" s="362"/>
      <c r="E6397" s="362"/>
      <c r="F6397" s="390"/>
      <c r="G6397" s="390"/>
      <c r="H6397" s="390"/>
      <c r="I6397" s="390"/>
      <c r="J6397" s="390"/>
    </row>
    <row r="6398" spans="1:10" ht="15.75" customHeight="1">
      <c r="A6398" s="396"/>
      <c r="B6398" s="397"/>
      <c r="C6398" s="362"/>
      <c r="D6398" s="362"/>
      <c r="E6398" s="362"/>
      <c r="F6398" s="390"/>
      <c r="G6398" s="390"/>
      <c r="H6398" s="390"/>
      <c r="I6398" s="390"/>
      <c r="J6398" s="390"/>
    </row>
    <row r="6399" spans="1:10" ht="15.75" customHeight="1">
      <c r="A6399" s="396"/>
      <c r="B6399" s="397"/>
      <c r="C6399" s="362"/>
      <c r="D6399" s="362"/>
      <c r="E6399" s="362"/>
      <c r="F6399" s="390"/>
      <c r="G6399" s="390"/>
      <c r="H6399" s="390"/>
      <c r="I6399" s="390"/>
      <c r="J6399" s="390"/>
    </row>
    <row r="6400" spans="1:10" ht="15.75" customHeight="1">
      <c r="A6400" s="396"/>
      <c r="B6400" s="397"/>
      <c r="C6400" s="362"/>
      <c r="D6400" s="362"/>
      <c r="E6400" s="362"/>
      <c r="F6400" s="390"/>
      <c r="G6400" s="390"/>
      <c r="H6400" s="390"/>
      <c r="I6400" s="390"/>
      <c r="J6400" s="390"/>
    </row>
    <row r="6401" spans="1:10" ht="15.75" customHeight="1">
      <c r="A6401" s="396"/>
      <c r="B6401" s="397"/>
      <c r="C6401" s="362"/>
      <c r="D6401" s="362"/>
      <c r="E6401" s="362"/>
      <c r="F6401" s="390"/>
      <c r="G6401" s="390"/>
      <c r="H6401" s="390"/>
      <c r="I6401" s="390"/>
      <c r="J6401" s="390"/>
    </row>
    <row r="6402" spans="1:10" ht="15.75" customHeight="1">
      <c r="A6402" s="396"/>
      <c r="B6402" s="397"/>
      <c r="C6402" s="362"/>
      <c r="D6402" s="362"/>
      <c r="E6402" s="362"/>
      <c r="F6402" s="390"/>
      <c r="G6402" s="390"/>
      <c r="H6402" s="390"/>
      <c r="I6402" s="390"/>
      <c r="J6402" s="390"/>
    </row>
    <row r="6403" spans="1:10" ht="15.75" customHeight="1">
      <c r="A6403" s="396"/>
      <c r="B6403" s="397"/>
      <c r="C6403" s="362"/>
      <c r="D6403" s="362"/>
      <c r="E6403" s="362"/>
      <c r="F6403" s="390"/>
      <c r="G6403" s="390"/>
      <c r="H6403" s="390"/>
      <c r="I6403" s="390"/>
      <c r="J6403" s="390"/>
    </row>
    <row r="6404" spans="1:10" ht="15.75" customHeight="1">
      <c r="A6404" s="396"/>
      <c r="B6404" s="397"/>
      <c r="C6404" s="362"/>
      <c r="D6404" s="362"/>
      <c r="E6404" s="362"/>
      <c r="F6404" s="390"/>
      <c r="G6404" s="390"/>
      <c r="H6404" s="390"/>
      <c r="I6404" s="390"/>
      <c r="J6404" s="390"/>
    </row>
    <row r="6405" spans="1:10" ht="15.75" customHeight="1">
      <c r="A6405" s="396"/>
      <c r="B6405" s="397"/>
      <c r="C6405" s="362"/>
      <c r="D6405" s="362"/>
      <c r="E6405" s="362"/>
      <c r="F6405" s="390"/>
      <c r="G6405" s="390"/>
      <c r="H6405" s="390"/>
      <c r="I6405" s="390"/>
      <c r="J6405" s="390"/>
    </row>
    <row r="6406" spans="1:10" ht="15.75" customHeight="1">
      <c r="A6406" s="396"/>
      <c r="B6406" s="397"/>
      <c r="C6406" s="362"/>
      <c r="D6406" s="362"/>
      <c r="E6406" s="362"/>
      <c r="F6406" s="390"/>
      <c r="G6406" s="390"/>
      <c r="H6406" s="390"/>
      <c r="I6406" s="390"/>
      <c r="J6406" s="390"/>
    </row>
    <row r="6407" spans="1:10" ht="15.75" customHeight="1">
      <c r="A6407" s="396"/>
      <c r="B6407" s="397"/>
      <c r="C6407" s="362"/>
      <c r="D6407" s="362"/>
      <c r="E6407" s="362"/>
      <c r="F6407" s="390"/>
      <c r="G6407" s="390"/>
      <c r="H6407" s="390"/>
      <c r="I6407" s="390"/>
      <c r="J6407" s="390"/>
    </row>
    <row r="6408" spans="1:10" ht="15.75" customHeight="1">
      <c r="A6408" s="396"/>
      <c r="B6408" s="397"/>
      <c r="C6408" s="362"/>
      <c r="D6408" s="362"/>
      <c r="E6408" s="362"/>
      <c r="F6408" s="390"/>
      <c r="G6408" s="390"/>
      <c r="H6408" s="390"/>
      <c r="I6408" s="390"/>
      <c r="J6408" s="390"/>
    </row>
    <row r="6409" spans="1:10" ht="15.75" customHeight="1">
      <c r="A6409" s="396"/>
      <c r="B6409" s="397"/>
      <c r="C6409" s="362"/>
      <c r="D6409" s="362"/>
      <c r="E6409" s="362"/>
      <c r="F6409" s="390"/>
      <c r="G6409" s="390"/>
      <c r="H6409" s="390"/>
      <c r="I6409" s="390"/>
      <c r="J6409" s="390"/>
    </row>
    <row r="6410" spans="1:10" ht="15.75" customHeight="1">
      <c r="A6410" s="396"/>
      <c r="B6410" s="397"/>
      <c r="C6410" s="362"/>
      <c r="D6410" s="362"/>
      <c r="E6410" s="362"/>
      <c r="F6410" s="390"/>
      <c r="G6410" s="390"/>
      <c r="H6410" s="390"/>
      <c r="I6410" s="390"/>
      <c r="J6410" s="390"/>
    </row>
    <row r="6411" spans="1:10" ht="15.75" customHeight="1">
      <c r="A6411" s="396"/>
      <c r="B6411" s="397"/>
      <c r="C6411" s="362"/>
      <c r="D6411" s="362"/>
      <c r="E6411" s="362"/>
      <c r="F6411" s="390"/>
      <c r="G6411" s="390"/>
      <c r="H6411" s="390"/>
      <c r="I6411" s="390"/>
      <c r="J6411" s="390"/>
    </row>
    <row r="6412" spans="1:10" ht="15.75" customHeight="1">
      <c r="A6412" s="396"/>
      <c r="B6412" s="397"/>
      <c r="C6412" s="362"/>
      <c r="D6412" s="362"/>
      <c r="E6412" s="362"/>
      <c r="F6412" s="390"/>
      <c r="G6412" s="390"/>
      <c r="H6412" s="390"/>
      <c r="I6412" s="390"/>
      <c r="J6412" s="390"/>
    </row>
    <row r="6413" spans="1:10" ht="15.75" customHeight="1">
      <c r="A6413" s="396"/>
      <c r="B6413" s="397"/>
      <c r="C6413" s="362"/>
      <c r="D6413" s="362"/>
      <c r="E6413" s="362"/>
      <c r="F6413" s="390"/>
      <c r="G6413" s="390"/>
      <c r="H6413" s="390"/>
      <c r="I6413" s="390"/>
      <c r="J6413" s="390"/>
    </row>
    <row r="6414" spans="1:10" ht="15.75" customHeight="1">
      <c r="A6414" s="396"/>
      <c r="B6414" s="397"/>
      <c r="C6414" s="362"/>
      <c r="D6414" s="362"/>
      <c r="E6414" s="362"/>
      <c r="F6414" s="390"/>
      <c r="G6414" s="390"/>
      <c r="H6414" s="390"/>
      <c r="I6414" s="390"/>
      <c r="J6414" s="390"/>
    </row>
    <row r="6415" spans="1:10" ht="15.75" customHeight="1">
      <c r="A6415" s="396"/>
      <c r="B6415" s="397"/>
      <c r="C6415" s="362"/>
      <c r="D6415" s="362"/>
      <c r="E6415" s="362"/>
      <c r="F6415" s="390"/>
      <c r="G6415" s="390"/>
      <c r="H6415" s="390"/>
      <c r="I6415" s="390"/>
      <c r="J6415" s="390"/>
    </row>
    <row r="6416" spans="1:10" ht="15.75" customHeight="1">
      <c r="A6416" s="396"/>
      <c r="B6416" s="397"/>
      <c r="C6416" s="362"/>
      <c r="D6416" s="362"/>
      <c r="E6416" s="362"/>
      <c r="F6416" s="390"/>
      <c r="G6416" s="390"/>
      <c r="H6416" s="390"/>
      <c r="I6416" s="390"/>
      <c r="J6416" s="390"/>
    </row>
    <row r="6417" spans="1:10" ht="15.75" customHeight="1">
      <c r="A6417" s="396"/>
      <c r="B6417" s="397"/>
      <c r="C6417" s="362"/>
      <c r="D6417" s="362"/>
      <c r="E6417" s="362"/>
      <c r="F6417" s="390"/>
      <c r="G6417" s="390"/>
      <c r="H6417" s="390"/>
      <c r="I6417" s="390"/>
      <c r="J6417" s="390"/>
    </row>
    <row r="6418" spans="1:10" ht="15.75" customHeight="1">
      <c r="A6418" s="396"/>
      <c r="B6418" s="397"/>
      <c r="C6418" s="362"/>
      <c r="D6418" s="362"/>
      <c r="E6418" s="362"/>
      <c r="F6418" s="390"/>
      <c r="G6418" s="390"/>
      <c r="H6418" s="390"/>
      <c r="I6418" s="390"/>
      <c r="J6418" s="390"/>
    </row>
    <row r="6419" spans="1:10" ht="15.75" customHeight="1">
      <c r="A6419" s="396"/>
      <c r="B6419" s="397"/>
      <c r="C6419" s="362"/>
      <c r="D6419" s="362"/>
      <c r="E6419" s="362"/>
      <c r="F6419" s="390"/>
      <c r="G6419" s="390"/>
      <c r="H6419" s="390"/>
      <c r="I6419" s="390"/>
      <c r="J6419" s="390"/>
    </row>
    <row r="6420" spans="1:10" ht="15.75" customHeight="1">
      <c r="A6420" s="396"/>
      <c r="B6420" s="397"/>
      <c r="C6420" s="362"/>
      <c r="D6420" s="362"/>
      <c r="E6420" s="362"/>
      <c r="F6420" s="390"/>
      <c r="G6420" s="390"/>
      <c r="H6420" s="390"/>
      <c r="I6420" s="390"/>
      <c r="J6420" s="390"/>
    </row>
    <row r="6421" spans="1:10" ht="15.75" customHeight="1">
      <c r="A6421" s="396"/>
      <c r="B6421" s="397"/>
      <c r="C6421" s="362"/>
      <c r="D6421" s="362"/>
      <c r="E6421" s="362"/>
      <c r="F6421" s="390"/>
      <c r="G6421" s="390"/>
      <c r="H6421" s="390"/>
      <c r="I6421" s="390"/>
      <c r="J6421" s="390"/>
    </row>
    <row r="6422" spans="1:10" ht="15.75" customHeight="1">
      <c r="A6422" s="396"/>
      <c r="B6422" s="397"/>
      <c r="C6422" s="362"/>
      <c r="D6422" s="362"/>
      <c r="E6422" s="362"/>
      <c r="F6422" s="390"/>
      <c r="G6422" s="390"/>
      <c r="H6422" s="390"/>
      <c r="I6422" s="390"/>
      <c r="J6422" s="390"/>
    </row>
    <row r="6423" spans="1:10" ht="15.75" customHeight="1">
      <c r="A6423" s="396"/>
      <c r="B6423" s="397"/>
      <c r="C6423" s="362"/>
      <c r="D6423" s="362"/>
      <c r="E6423" s="362"/>
      <c r="F6423" s="390"/>
      <c r="G6423" s="390"/>
      <c r="H6423" s="390"/>
      <c r="I6423" s="390"/>
      <c r="J6423" s="390"/>
    </row>
    <row r="6424" spans="1:10" ht="15.75" customHeight="1">
      <c r="A6424" s="396"/>
      <c r="B6424" s="397"/>
      <c r="C6424" s="362"/>
      <c r="D6424" s="362"/>
      <c r="E6424" s="362"/>
      <c r="F6424" s="390"/>
      <c r="G6424" s="390"/>
      <c r="H6424" s="390"/>
      <c r="I6424" s="390"/>
      <c r="J6424" s="390"/>
    </row>
    <row r="6425" spans="1:10" ht="15.75" customHeight="1">
      <c r="A6425" s="396"/>
      <c r="B6425" s="397"/>
      <c r="C6425" s="362"/>
      <c r="D6425" s="362"/>
      <c r="E6425" s="362"/>
      <c r="F6425" s="390"/>
      <c r="G6425" s="390"/>
      <c r="H6425" s="390"/>
      <c r="I6425" s="390"/>
      <c r="J6425" s="390"/>
    </row>
    <row r="6426" spans="1:10" ht="15.75" customHeight="1">
      <c r="A6426" s="396"/>
      <c r="B6426" s="397"/>
      <c r="C6426" s="362"/>
      <c r="D6426" s="362"/>
      <c r="E6426" s="362"/>
      <c r="F6426" s="390"/>
      <c r="G6426" s="390"/>
      <c r="H6426" s="390"/>
      <c r="I6426" s="390"/>
      <c r="J6426" s="390"/>
    </row>
    <row r="6427" spans="1:10" ht="15.75" customHeight="1">
      <c r="A6427" s="396"/>
      <c r="B6427" s="397"/>
      <c r="C6427" s="362"/>
      <c r="D6427" s="362"/>
      <c r="E6427" s="362"/>
      <c r="F6427" s="390"/>
      <c r="G6427" s="390"/>
      <c r="H6427" s="390"/>
      <c r="I6427" s="390"/>
      <c r="J6427" s="390"/>
    </row>
    <row r="6428" spans="1:10" ht="15.75" customHeight="1">
      <c r="A6428" s="396"/>
      <c r="B6428" s="397"/>
      <c r="C6428" s="362"/>
      <c r="D6428" s="362"/>
      <c r="E6428" s="362"/>
      <c r="F6428" s="390"/>
      <c r="G6428" s="390"/>
      <c r="H6428" s="390"/>
      <c r="I6428" s="390"/>
      <c r="J6428" s="390"/>
    </row>
    <row r="6429" spans="1:10" ht="15.75" customHeight="1">
      <c r="A6429" s="396"/>
      <c r="B6429" s="397"/>
      <c r="C6429" s="362"/>
      <c r="D6429" s="362"/>
      <c r="E6429" s="362"/>
      <c r="F6429" s="390"/>
      <c r="G6429" s="390"/>
      <c r="H6429" s="390"/>
      <c r="I6429" s="390"/>
      <c r="J6429" s="390"/>
    </row>
    <row r="6430" spans="1:10" ht="15.75" customHeight="1">
      <c r="A6430" s="396"/>
      <c r="B6430" s="397"/>
      <c r="C6430" s="362"/>
      <c r="D6430" s="362"/>
      <c r="E6430" s="362"/>
      <c r="F6430" s="390"/>
      <c r="G6430" s="390"/>
      <c r="H6430" s="390"/>
      <c r="I6430" s="390"/>
      <c r="J6430" s="390"/>
    </row>
    <row r="6431" spans="1:10" ht="15.75" customHeight="1">
      <c r="A6431" s="396"/>
      <c r="B6431" s="397"/>
      <c r="C6431" s="362"/>
      <c r="D6431" s="362"/>
      <c r="E6431" s="362"/>
      <c r="F6431" s="390"/>
      <c r="G6431" s="390"/>
      <c r="H6431" s="390"/>
      <c r="I6431" s="390"/>
      <c r="J6431" s="390"/>
    </row>
    <row r="6432" spans="1:10" ht="15.75" customHeight="1">
      <c r="A6432" s="396"/>
      <c r="B6432" s="397"/>
      <c r="C6432" s="362"/>
      <c r="D6432" s="362"/>
      <c r="E6432" s="362"/>
      <c r="F6432" s="390"/>
      <c r="G6432" s="390"/>
      <c r="H6432" s="390"/>
      <c r="I6432" s="390"/>
      <c r="J6432" s="390"/>
    </row>
    <row r="6433" spans="1:10" ht="15.75" customHeight="1">
      <c r="A6433" s="396"/>
      <c r="B6433" s="397"/>
      <c r="C6433" s="362"/>
      <c r="D6433" s="362"/>
      <c r="E6433" s="362"/>
      <c r="F6433" s="390"/>
      <c r="G6433" s="390"/>
      <c r="H6433" s="390"/>
      <c r="I6433" s="390"/>
      <c r="J6433" s="390"/>
    </row>
    <row r="6434" spans="1:10" ht="15.75" customHeight="1">
      <c r="A6434" s="396"/>
      <c r="B6434" s="397"/>
      <c r="C6434" s="362"/>
      <c r="D6434" s="362"/>
      <c r="E6434" s="362"/>
      <c r="F6434" s="390"/>
      <c r="G6434" s="390"/>
      <c r="H6434" s="390"/>
      <c r="I6434" s="390"/>
      <c r="J6434" s="390"/>
    </row>
    <row r="6435" spans="1:10" ht="15.75" customHeight="1">
      <c r="A6435" s="396"/>
      <c r="B6435" s="397"/>
      <c r="C6435" s="362"/>
      <c r="D6435" s="362"/>
      <c r="E6435" s="362"/>
      <c r="F6435" s="390"/>
      <c r="G6435" s="390"/>
      <c r="H6435" s="390"/>
      <c r="I6435" s="390"/>
      <c r="J6435" s="390"/>
    </row>
    <row r="6436" spans="1:10" ht="15.75" customHeight="1">
      <c r="A6436" s="396"/>
      <c r="B6436" s="397"/>
      <c r="C6436" s="362"/>
      <c r="D6436" s="362"/>
      <c r="E6436" s="362"/>
      <c r="F6436" s="390"/>
      <c r="G6436" s="390"/>
      <c r="H6436" s="390"/>
      <c r="I6436" s="390"/>
      <c r="J6436" s="390"/>
    </row>
    <row r="6437" spans="1:10" ht="15.75" customHeight="1">
      <c r="A6437" s="396"/>
      <c r="B6437" s="397"/>
      <c r="C6437" s="362"/>
      <c r="D6437" s="362"/>
      <c r="E6437" s="362"/>
      <c r="F6437" s="390"/>
      <c r="G6437" s="390"/>
      <c r="H6437" s="390"/>
      <c r="I6437" s="390"/>
      <c r="J6437" s="390"/>
    </row>
    <row r="6438" spans="1:10" ht="15.75" customHeight="1">
      <c r="A6438" s="396"/>
      <c r="B6438" s="397"/>
      <c r="C6438" s="362"/>
      <c r="D6438" s="362"/>
      <c r="E6438" s="362"/>
      <c r="F6438" s="390"/>
      <c r="G6438" s="390"/>
      <c r="H6438" s="390"/>
      <c r="I6438" s="390"/>
      <c r="J6438" s="390"/>
    </row>
    <row r="6439" spans="1:10" ht="15.75" customHeight="1">
      <c r="A6439" s="396"/>
      <c r="B6439" s="397"/>
      <c r="C6439" s="362"/>
      <c r="D6439" s="362"/>
      <c r="E6439" s="362"/>
      <c r="F6439" s="390"/>
      <c r="G6439" s="390"/>
      <c r="H6439" s="390"/>
      <c r="I6439" s="390"/>
      <c r="J6439" s="390"/>
    </row>
    <row r="6440" spans="1:10" ht="15.75" customHeight="1">
      <c r="A6440" s="396"/>
      <c r="B6440" s="397"/>
      <c r="C6440" s="362"/>
      <c r="D6440" s="362"/>
      <c r="E6440" s="362"/>
      <c r="F6440" s="390"/>
      <c r="G6440" s="390"/>
      <c r="H6440" s="390"/>
      <c r="I6440" s="390"/>
      <c r="J6440" s="390"/>
    </row>
    <row r="6441" spans="1:10" ht="15.75" customHeight="1">
      <c r="A6441" s="396"/>
      <c r="B6441" s="397"/>
      <c r="C6441" s="362"/>
      <c r="D6441" s="362"/>
      <c r="E6441" s="362"/>
      <c r="F6441" s="390"/>
      <c r="G6441" s="390"/>
      <c r="H6441" s="390"/>
      <c r="I6441" s="390"/>
      <c r="J6441" s="390"/>
    </row>
    <row r="6442" spans="1:10" ht="15.75" customHeight="1">
      <c r="A6442" s="396"/>
      <c r="B6442" s="397"/>
      <c r="C6442" s="362"/>
      <c r="D6442" s="362"/>
      <c r="E6442" s="362"/>
      <c r="F6442" s="390"/>
      <c r="G6442" s="390"/>
      <c r="H6442" s="390"/>
      <c r="I6442" s="390"/>
      <c r="J6442" s="390"/>
    </row>
    <row r="6443" spans="1:10" ht="15.75" customHeight="1">
      <c r="A6443" s="396"/>
      <c r="B6443" s="397"/>
      <c r="C6443" s="362"/>
      <c r="D6443" s="362"/>
      <c r="E6443" s="362"/>
      <c r="F6443" s="390"/>
      <c r="G6443" s="390"/>
      <c r="H6443" s="390"/>
      <c r="I6443" s="390"/>
      <c r="J6443" s="390"/>
    </row>
    <row r="6444" spans="1:10" ht="15.75" customHeight="1">
      <c r="A6444" s="396"/>
      <c r="B6444" s="397"/>
      <c r="C6444" s="362"/>
      <c r="D6444" s="362"/>
      <c r="E6444" s="362"/>
      <c r="F6444" s="390"/>
      <c r="G6444" s="390"/>
      <c r="H6444" s="390"/>
      <c r="I6444" s="390"/>
      <c r="J6444" s="390"/>
    </row>
    <row r="6445" spans="1:10" ht="15.75" customHeight="1">
      <c r="A6445" s="396"/>
      <c r="B6445" s="397"/>
      <c r="C6445" s="362"/>
      <c r="D6445" s="362"/>
      <c r="E6445" s="362"/>
      <c r="F6445" s="390"/>
      <c r="G6445" s="390"/>
      <c r="H6445" s="390"/>
      <c r="I6445" s="390"/>
      <c r="J6445" s="390"/>
    </row>
    <row r="6446" spans="1:10" ht="15.75" customHeight="1">
      <c r="A6446" s="396"/>
      <c r="B6446" s="397"/>
      <c r="C6446" s="362"/>
      <c r="D6446" s="362"/>
      <c r="E6446" s="362"/>
      <c r="F6446" s="390"/>
      <c r="G6446" s="390"/>
      <c r="H6446" s="390"/>
      <c r="I6446" s="390"/>
      <c r="J6446" s="390"/>
    </row>
    <row r="6447" spans="1:10" ht="15.75" customHeight="1">
      <c r="A6447" s="396"/>
      <c r="B6447" s="397"/>
      <c r="C6447" s="362"/>
      <c r="D6447" s="362"/>
      <c r="E6447" s="362"/>
      <c r="F6447" s="390"/>
      <c r="G6447" s="390"/>
      <c r="H6447" s="390"/>
      <c r="I6447" s="390"/>
      <c r="J6447" s="390"/>
    </row>
    <row r="6448" spans="1:10" ht="15.75" customHeight="1">
      <c r="A6448" s="396"/>
      <c r="B6448" s="397"/>
      <c r="C6448" s="362"/>
      <c r="D6448" s="362"/>
      <c r="E6448" s="362"/>
      <c r="F6448" s="390"/>
      <c r="G6448" s="390"/>
      <c r="H6448" s="390"/>
      <c r="I6448" s="390"/>
      <c r="J6448" s="390"/>
    </row>
    <row r="6449" spans="1:10" ht="15.75" customHeight="1">
      <c r="A6449" s="396"/>
      <c r="B6449" s="397"/>
      <c r="C6449" s="362"/>
      <c r="D6449" s="362"/>
      <c r="E6449" s="362"/>
      <c r="F6449" s="390"/>
      <c r="G6449" s="390"/>
      <c r="H6449" s="390"/>
      <c r="I6449" s="390"/>
      <c r="J6449" s="390"/>
    </row>
    <row r="6450" spans="1:10" ht="15.75" customHeight="1">
      <c r="A6450" s="396"/>
      <c r="B6450" s="397"/>
      <c r="C6450" s="362"/>
      <c r="D6450" s="362"/>
      <c r="E6450" s="362"/>
      <c r="F6450" s="390"/>
      <c r="G6450" s="390"/>
      <c r="H6450" s="390"/>
      <c r="I6450" s="390"/>
      <c r="J6450" s="390"/>
    </row>
    <row r="6451" spans="1:10" ht="15.75" customHeight="1">
      <c r="A6451" s="396"/>
      <c r="B6451" s="397"/>
      <c r="C6451" s="362"/>
      <c r="D6451" s="362"/>
      <c r="E6451" s="362"/>
      <c r="F6451" s="390"/>
      <c r="G6451" s="390"/>
      <c r="H6451" s="390"/>
      <c r="I6451" s="390"/>
      <c r="J6451" s="390"/>
    </row>
    <row r="6452" spans="1:10" ht="15.75" customHeight="1">
      <c r="A6452" s="396"/>
      <c r="B6452" s="397"/>
      <c r="C6452" s="362"/>
      <c r="D6452" s="362"/>
      <c r="E6452" s="362"/>
      <c r="F6452" s="390"/>
      <c r="G6452" s="390"/>
      <c r="H6452" s="390"/>
      <c r="I6452" s="390"/>
      <c r="J6452" s="390"/>
    </row>
    <row r="6453" spans="1:10" ht="15.75" customHeight="1">
      <c r="A6453" s="396"/>
      <c r="B6453" s="397"/>
      <c r="C6453" s="362"/>
      <c r="D6453" s="362"/>
      <c r="E6453" s="362"/>
      <c r="F6453" s="390"/>
      <c r="G6453" s="390"/>
      <c r="H6453" s="390"/>
      <c r="I6453" s="390"/>
      <c r="J6453" s="390"/>
    </row>
    <row r="6454" spans="1:10" ht="15.75" customHeight="1">
      <c r="A6454" s="396"/>
      <c r="B6454" s="397"/>
      <c r="C6454" s="362"/>
      <c r="D6454" s="362"/>
      <c r="E6454" s="362"/>
      <c r="F6454" s="390"/>
      <c r="G6454" s="390"/>
      <c r="H6454" s="390"/>
      <c r="I6454" s="390"/>
      <c r="J6454" s="390"/>
    </row>
    <row r="6455" spans="1:10" ht="15.75" customHeight="1">
      <c r="A6455" s="396"/>
      <c r="B6455" s="397"/>
      <c r="C6455" s="362"/>
      <c r="D6455" s="362"/>
      <c r="E6455" s="362"/>
      <c r="F6455" s="390"/>
      <c r="G6455" s="390"/>
      <c r="H6455" s="390"/>
      <c r="I6455" s="390"/>
      <c r="J6455" s="390"/>
    </row>
    <row r="6456" spans="1:10" ht="15.75" customHeight="1">
      <c r="A6456" s="396"/>
      <c r="B6456" s="397"/>
      <c r="C6456" s="362"/>
      <c r="D6456" s="362"/>
      <c r="E6456" s="362"/>
      <c r="F6456" s="390"/>
      <c r="G6456" s="390"/>
      <c r="H6456" s="390"/>
      <c r="I6456" s="390"/>
      <c r="J6456" s="390"/>
    </row>
    <row r="6457" spans="1:10" ht="15.75" customHeight="1">
      <c r="A6457" s="396"/>
      <c r="B6457" s="397"/>
      <c r="C6457" s="362"/>
      <c r="D6457" s="362"/>
      <c r="E6457" s="362"/>
      <c r="F6457" s="390"/>
      <c r="G6457" s="390"/>
      <c r="H6457" s="390"/>
      <c r="I6457" s="390"/>
      <c r="J6457" s="390"/>
    </row>
    <row r="6458" spans="1:10" ht="15.75" customHeight="1">
      <c r="A6458" s="396"/>
      <c r="B6458" s="397"/>
      <c r="C6458" s="362"/>
      <c r="D6458" s="362"/>
      <c r="E6458" s="362"/>
      <c r="F6458" s="390"/>
      <c r="G6458" s="390"/>
      <c r="H6458" s="390"/>
      <c r="I6458" s="390"/>
      <c r="J6458" s="390"/>
    </row>
    <row r="6459" spans="1:10" ht="15.75" customHeight="1">
      <c r="A6459" s="396"/>
      <c r="B6459" s="397"/>
      <c r="C6459" s="362"/>
      <c r="D6459" s="362"/>
      <c r="E6459" s="362"/>
      <c r="F6459" s="390"/>
      <c r="G6459" s="390"/>
      <c r="H6459" s="390"/>
      <c r="I6459" s="390"/>
      <c r="J6459" s="390"/>
    </row>
    <row r="6460" spans="1:10" ht="15.75" customHeight="1">
      <c r="A6460" s="396"/>
      <c r="B6460" s="397"/>
      <c r="C6460" s="362"/>
      <c r="D6460" s="362"/>
      <c r="E6460" s="362"/>
      <c r="F6460" s="390"/>
      <c r="G6460" s="390"/>
      <c r="H6460" s="390"/>
      <c r="I6460" s="390"/>
      <c r="J6460" s="390"/>
    </row>
    <row r="6461" spans="1:10" ht="15.75" customHeight="1">
      <c r="A6461" s="396"/>
      <c r="B6461" s="397"/>
      <c r="C6461" s="362"/>
      <c r="D6461" s="362"/>
      <c r="E6461" s="362"/>
      <c r="F6461" s="390"/>
      <c r="G6461" s="390"/>
      <c r="H6461" s="390"/>
      <c r="I6461" s="390"/>
      <c r="J6461" s="390"/>
    </row>
    <row r="6462" spans="1:10" ht="15.75" customHeight="1">
      <c r="A6462" s="396"/>
      <c r="B6462" s="397"/>
      <c r="C6462" s="362"/>
      <c r="D6462" s="362"/>
      <c r="E6462" s="362"/>
      <c r="F6462" s="390"/>
      <c r="G6462" s="390"/>
      <c r="H6462" s="390"/>
      <c r="I6462" s="390"/>
      <c r="J6462" s="390"/>
    </row>
    <row r="6463" spans="1:10" ht="15.75" customHeight="1">
      <c r="A6463" s="396"/>
      <c r="B6463" s="397"/>
      <c r="C6463" s="362"/>
      <c r="D6463" s="362"/>
      <c r="E6463" s="362"/>
      <c r="F6463" s="390"/>
      <c r="G6463" s="390"/>
      <c r="H6463" s="390"/>
      <c r="I6463" s="390"/>
      <c r="J6463" s="390"/>
    </row>
    <row r="6464" spans="1:10" ht="15.75" customHeight="1">
      <c r="A6464" s="396"/>
      <c r="B6464" s="397"/>
      <c r="C6464" s="362"/>
      <c r="D6464" s="362"/>
      <c r="E6464" s="362"/>
      <c r="F6464" s="390"/>
      <c r="G6464" s="390"/>
      <c r="H6464" s="390"/>
      <c r="I6464" s="390"/>
      <c r="J6464" s="390"/>
    </row>
    <row r="6465" spans="1:10" ht="15.75" customHeight="1">
      <c r="A6465" s="396"/>
      <c r="B6465" s="397"/>
      <c r="C6465" s="362"/>
      <c r="D6465" s="362"/>
      <c r="E6465" s="362"/>
      <c r="F6465" s="390"/>
      <c r="G6465" s="390"/>
      <c r="H6465" s="390"/>
      <c r="I6465" s="390"/>
      <c r="J6465" s="390"/>
    </row>
    <row r="6466" spans="1:10" ht="15.75" customHeight="1">
      <c r="A6466" s="396"/>
      <c r="B6466" s="397"/>
      <c r="C6466" s="362"/>
      <c r="D6466" s="362"/>
      <c r="E6466" s="362"/>
      <c r="F6466" s="390"/>
      <c r="G6466" s="390"/>
      <c r="H6466" s="390"/>
      <c r="I6466" s="390"/>
      <c r="J6466" s="390"/>
    </row>
    <row r="6467" spans="1:10" ht="15.75" customHeight="1">
      <c r="A6467" s="396"/>
      <c r="B6467" s="397"/>
      <c r="C6467" s="362"/>
      <c r="D6467" s="362"/>
      <c r="E6467" s="362"/>
      <c r="F6467" s="390"/>
      <c r="G6467" s="390"/>
      <c r="H6467" s="390"/>
      <c r="I6467" s="390"/>
      <c r="J6467" s="390"/>
    </row>
    <row r="6468" spans="1:10" ht="15.75" customHeight="1">
      <c r="A6468" s="396"/>
      <c r="B6468" s="397"/>
      <c r="C6468" s="362"/>
      <c r="D6468" s="362"/>
      <c r="E6468" s="362"/>
      <c r="F6468" s="390"/>
      <c r="G6468" s="390"/>
      <c r="H6468" s="390"/>
      <c r="I6468" s="390"/>
      <c r="J6468" s="390"/>
    </row>
    <row r="6469" spans="1:10" ht="15.75" customHeight="1">
      <c r="A6469" s="396"/>
      <c r="B6469" s="397"/>
      <c r="C6469" s="362"/>
      <c r="D6469" s="362"/>
      <c r="E6469" s="362"/>
      <c r="F6469" s="390"/>
      <c r="G6469" s="390"/>
      <c r="H6469" s="390"/>
      <c r="I6469" s="390"/>
      <c r="J6469" s="390"/>
    </row>
    <row r="6470" spans="1:10" ht="15.75" customHeight="1">
      <c r="A6470" s="396"/>
      <c r="B6470" s="397"/>
      <c r="C6470" s="362"/>
      <c r="D6470" s="362"/>
      <c r="E6470" s="362"/>
      <c r="F6470" s="390"/>
      <c r="G6470" s="390"/>
      <c r="H6470" s="390"/>
      <c r="I6470" s="390"/>
      <c r="J6470" s="390"/>
    </row>
    <row r="6471" spans="1:10" ht="15.75" customHeight="1">
      <c r="A6471" s="396"/>
      <c r="B6471" s="397"/>
      <c r="C6471" s="362"/>
      <c r="D6471" s="362"/>
      <c r="E6471" s="362"/>
      <c r="F6471" s="390"/>
      <c r="G6471" s="390"/>
      <c r="H6471" s="390"/>
      <c r="I6471" s="390"/>
      <c r="J6471" s="390"/>
    </row>
    <row r="6472" spans="1:10" ht="15.75" customHeight="1">
      <c r="A6472" s="396"/>
      <c r="B6472" s="397"/>
      <c r="C6472" s="362"/>
      <c r="D6472" s="362"/>
      <c r="E6472" s="362"/>
      <c r="F6472" s="390"/>
      <c r="G6472" s="390"/>
      <c r="H6472" s="390"/>
      <c r="I6472" s="390"/>
      <c r="J6472" s="390"/>
    </row>
    <row r="6473" spans="1:10" ht="15.75" customHeight="1">
      <c r="A6473" s="396"/>
      <c r="B6473" s="397"/>
      <c r="C6473" s="362"/>
      <c r="D6473" s="362"/>
      <c r="E6473" s="362"/>
      <c r="F6473" s="390"/>
      <c r="G6473" s="390"/>
      <c r="H6473" s="390"/>
      <c r="I6473" s="390"/>
      <c r="J6473" s="390"/>
    </row>
    <row r="6474" spans="1:10" ht="15.75" customHeight="1">
      <c r="A6474" s="396"/>
      <c r="B6474" s="397"/>
      <c r="C6474" s="362"/>
      <c r="D6474" s="362"/>
      <c r="E6474" s="362"/>
      <c r="F6474" s="390"/>
      <c r="G6474" s="390"/>
      <c r="H6474" s="390"/>
      <c r="I6474" s="390"/>
      <c r="J6474" s="390"/>
    </row>
    <row r="6475" spans="1:10" ht="15.75" customHeight="1">
      <c r="A6475" s="396"/>
      <c r="B6475" s="397"/>
      <c r="C6475" s="362"/>
      <c r="D6475" s="362"/>
      <c r="E6475" s="362"/>
      <c r="F6475" s="390"/>
      <c r="G6475" s="390"/>
      <c r="H6475" s="390"/>
      <c r="I6475" s="390"/>
      <c r="J6475" s="390"/>
    </row>
    <row r="6476" spans="1:10" ht="15.75" customHeight="1">
      <c r="A6476" s="396"/>
      <c r="B6476" s="397"/>
      <c r="C6476" s="362"/>
      <c r="D6476" s="362"/>
      <c r="E6476" s="362"/>
      <c r="F6476" s="390"/>
      <c r="G6476" s="390"/>
      <c r="H6476" s="390"/>
      <c r="I6476" s="390"/>
      <c r="J6476" s="390"/>
    </row>
    <row r="6477" spans="1:10" ht="15.75" customHeight="1">
      <c r="A6477" s="396"/>
      <c r="B6477" s="397"/>
      <c r="C6477" s="362"/>
      <c r="D6477" s="362"/>
      <c r="E6477" s="362"/>
      <c r="F6477" s="390"/>
      <c r="G6477" s="390"/>
      <c r="H6477" s="390"/>
      <c r="I6477" s="390"/>
      <c r="J6477" s="390"/>
    </row>
    <row r="6478" spans="1:10" ht="15.75" customHeight="1">
      <c r="A6478" s="396"/>
      <c r="B6478" s="397"/>
      <c r="C6478" s="362"/>
      <c r="D6478" s="362"/>
      <c r="E6478" s="362"/>
      <c r="F6478" s="390"/>
      <c r="G6478" s="390"/>
      <c r="H6478" s="390"/>
      <c r="I6478" s="390"/>
      <c r="J6478" s="390"/>
    </row>
    <row r="6479" spans="1:10" ht="15.75" customHeight="1">
      <c r="A6479" s="396"/>
      <c r="B6479" s="397"/>
      <c r="C6479" s="362"/>
      <c r="D6479" s="362"/>
      <c r="E6479" s="362"/>
      <c r="F6479" s="390"/>
      <c r="G6479" s="390"/>
      <c r="H6479" s="390"/>
      <c r="I6479" s="390"/>
      <c r="J6479" s="390"/>
    </row>
    <row r="6480" spans="1:10" ht="15.75" customHeight="1">
      <c r="A6480" s="396"/>
      <c r="B6480" s="397"/>
      <c r="C6480" s="362"/>
      <c r="D6480" s="362"/>
      <c r="E6480" s="362"/>
      <c r="F6480" s="390"/>
      <c r="G6480" s="390"/>
      <c r="H6480" s="390"/>
      <c r="I6480" s="390"/>
      <c r="J6480" s="390"/>
    </row>
    <row r="6481" spans="1:10" ht="15.75" customHeight="1">
      <c r="A6481" s="396"/>
      <c r="B6481" s="397"/>
      <c r="C6481" s="362"/>
      <c r="D6481" s="362"/>
      <c r="E6481" s="362"/>
      <c r="F6481" s="390"/>
      <c r="G6481" s="390"/>
      <c r="H6481" s="390"/>
      <c r="I6481" s="390"/>
      <c r="J6481" s="390"/>
    </row>
    <row r="6482" spans="1:10" ht="15.75" customHeight="1">
      <c r="A6482" s="396"/>
      <c r="B6482" s="397"/>
      <c r="C6482" s="362"/>
      <c r="D6482" s="362"/>
      <c r="E6482" s="362"/>
      <c r="F6482" s="390"/>
      <c r="G6482" s="390"/>
      <c r="H6482" s="390"/>
      <c r="I6482" s="390"/>
      <c r="J6482" s="390"/>
    </row>
    <row r="6483" spans="1:10" ht="15.75" customHeight="1">
      <c r="A6483" s="396"/>
      <c r="B6483" s="397"/>
      <c r="C6483" s="362"/>
      <c r="D6483" s="362"/>
      <c r="E6483" s="362"/>
      <c r="F6483" s="390"/>
      <c r="G6483" s="390"/>
      <c r="H6483" s="390"/>
      <c r="I6483" s="390"/>
      <c r="J6483" s="390"/>
    </row>
    <row r="6484" spans="1:10" ht="15.75" customHeight="1">
      <c r="A6484" s="396"/>
      <c r="B6484" s="397"/>
      <c r="C6484" s="362"/>
      <c r="D6484" s="362"/>
      <c r="E6484" s="362"/>
      <c r="F6484" s="390"/>
      <c r="G6484" s="390"/>
      <c r="H6484" s="390"/>
      <c r="I6484" s="390"/>
      <c r="J6484" s="390"/>
    </row>
    <row r="6485" spans="1:10" ht="15.75" customHeight="1">
      <c r="A6485" s="396"/>
      <c r="B6485" s="397"/>
      <c r="C6485" s="362"/>
      <c r="D6485" s="362"/>
      <c r="E6485" s="362"/>
      <c r="F6485" s="390"/>
      <c r="G6485" s="390"/>
      <c r="H6485" s="390"/>
      <c r="I6485" s="390"/>
      <c r="J6485" s="390"/>
    </row>
    <row r="6486" spans="1:10" ht="15.75" customHeight="1">
      <c r="A6486" s="396"/>
      <c r="B6486" s="397"/>
      <c r="C6486" s="362"/>
      <c r="D6486" s="362"/>
      <c r="E6486" s="362"/>
      <c r="F6486" s="390"/>
      <c r="G6486" s="390"/>
      <c r="H6486" s="390"/>
      <c r="I6486" s="390"/>
      <c r="J6486" s="390"/>
    </row>
    <row r="6487" spans="1:10" ht="15.75" customHeight="1">
      <c r="A6487" s="396"/>
      <c r="B6487" s="397"/>
      <c r="C6487" s="362"/>
      <c r="D6487" s="362"/>
      <c r="E6487" s="362"/>
      <c r="F6487" s="390"/>
      <c r="G6487" s="390"/>
      <c r="H6487" s="390"/>
      <c r="I6487" s="390"/>
      <c r="J6487" s="390"/>
    </row>
    <row r="6488" spans="1:10" ht="15.75" customHeight="1">
      <c r="A6488" s="396"/>
      <c r="B6488" s="397"/>
      <c r="C6488" s="362"/>
      <c r="D6488" s="362"/>
      <c r="E6488" s="362"/>
      <c r="F6488" s="390"/>
      <c r="G6488" s="390"/>
      <c r="H6488" s="390"/>
      <c r="I6488" s="390"/>
      <c r="J6488" s="390"/>
    </row>
    <row r="6489" spans="1:10" ht="15.75" customHeight="1">
      <c r="A6489" s="396"/>
      <c r="B6489" s="397"/>
      <c r="C6489" s="362"/>
      <c r="D6489" s="362"/>
      <c r="E6489" s="362"/>
      <c r="F6489" s="390"/>
      <c r="G6489" s="390"/>
      <c r="H6489" s="390"/>
      <c r="I6489" s="390"/>
      <c r="J6489" s="390"/>
    </row>
    <row r="6490" spans="1:10" ht="15.75" customHeight="1">
      <c r="A6490" s="396"/>
      <c r="B6490" s="397"/>
      <c r="C6490" s="362"/>
      <c r="D6490" s="362"/>
      <c r="E6490" s="362"/>
      <c r="F6490" s="390"/>
      <c r="G6490" s="390"/>
      <c r="H6490" s="390"/>
      <c r="I6490" s="390"/>
      <c r="J6490" s="390"/>
    </row>
    <row r="6491" spans="1:10" ht="15.75" customHeight="1">
      <c r="A6491" s="396"/>
      <c r="B6491" s="397"/>
      <c r="C6491" s="362"/>
      <c r="D6491" s="362"/>
      <c r="E6491" s="362"/>
      <c r="F6491" s="390"/>
      <c r="G6491" s="390"/>
      <c r="H6491" s="390"/>
      <c r="I6491" s="390"/>
      <c r="J6491" s="390"/>
    </row>
    <row r="6492" spans="1:10" ht="15.75" customHeight="1">
      <c r="A6492" s="396"/>
      <c r="B6492" s="397"/>
      <c r="C6492" s="362"/>
      <c r="D6492" s="362"/>
      <c r="E6492" s="362"/>
      <c r="F6492" s="390"/>
      <c r="G6492" s="390"/>
      <c r="H6492" s="390"/>
      <c r="I6492" s="390"/>
      <c r="J6492" s="390"/>
    </row>
    <row r="6493" spans="1:10" ht="15.75" customHeight="1">
      <c r="A6493" s="396"/>
      <c r="B6493" s="397"/>
      <c r="C6493" s="362"/>
      <c r="D6493" s="362"/>
      <c r="E6493" s="362"/>
      <c r="F6493" s="390"/>
      <c r="G6493" s="390"/>
      <c r="H6493" s="390"/>
      <c r="I6493" s="390"/>
      <c r="J6493" s="390"/>
    </row>
    <row r="6494" spans="1:10" ht="15.75" customHeight="1">
      <c r="A6494" s="396"/>
      <c r="B6494" s="397"/>
      <c r="C6494" s="362"/>
      <c r="D6494" s="362"/>
      <c r="E6494" s="362"/>
      <c r="F6494" s="390"/>
      <c r="G6494" s="390"/>
      <c r="H6494" s="390"/>
      <c r="I6494" s="390"/>
      <c r="J6494" s="390"/>
    </row>
    <row r="6495" spans="1:10" ht="15.75" customHeight="1">
      <c r="A6495" s="396"/>
      <c r="B6495" s="397"/>
      <c r="C6495" s="362"/>
      <c r="D6495" s="362"/>
      <c r="E6495" s="362"/>
      <c r="F6495" s="390"/>
      <c r="G6495" s="390"/>
      <c r="H6495" s="390"/>
      <c r="I6495" s="390"/>
      <c r="J6495" s="390"/>
    </row>
    <row r="6496" spans="1:10" ht="15.75" customHeight="1">
      <c r="A6496" s="396"/>
      <c r="B6496" s="397"/>
      <c r="C6496" s="362"/>
      <c r="D6496" s="362"/>
      <c r="E6496" s="362"/>
      <c r="F6496" s="390"/>
      <c r="G6496" s="390"/>
      <c r="H6496" s="390"/>
      <c r="I6496" s="390"/>
      <c r="J6496" s="390"/>
    </row>
    <row r="6497" spans="1:10" ht="15.75" customHeight="1">
      <c r="A6497" s="396"/>
      <c r="B6497" s="397"/>
      <c r="C6497" s="362"/>
      <c r="D6497" s="362"/>
      <c r="E6497" s="362"/>
      <c r="F6497" s="390"/>
      <c r="G6497" s="390"/>
      <c r="H6497" s="390"/>
      <c r="I6497" s="390"/>
      <c r="J6497" s="390"/>
    </row>
    <row r="6498" spans="1:10" ht="15.75" customHeight="1">
      <c r="A6498" s="396"/>
      <c r="B6498" s="397"/>
      <c r="C6498" s="362"/>
      <c r="D6498" s="362"/>
      <c r="E6498" s="362"/>
      <c r="F6498" s="390"/>
      <c r="G6498" s="390"/>
      <c r="H6498" s="390"/>
      <c r="I6498" s="390"/>
      <c r="J6498" s="390"/>
    </row>
    <row r="6499" spans="1:10" ht="15.75" customHeight="1">
      <c r="A6499" s="396"/>
      <c r="B6499" s="397"/>
      <c r="C6499" s="362"/>
      <c r="D6499" s="362"/>
      <c r="E6499" s="362"/>
      <c r="F6499" s="390"/>
      <c r="G6499" s="390"/>
      <c r="H6499" s="390"/>
      <c r="I6499" s="390"/>
      <c r="J6499" s="390"/>
    </row>
    <row r="6500" spans="1:10" ht="15.75" customHeight="1">
      <c r="A6500" s="396"/>
      <c r="B6500" s="397"/>
      <c r="C6500" s="362"/>
      <c r="D6500" s="362"/>
      <c r="E6500" s="362"/>
      <c r="F6500" s="390"/>
      <c r="G6500" s="390"/>
      <c r="H6500" s="390"/>
      <c r="I6500" s="390"/>
      <c r="J6500" s="390"/>
    </row>
    <row r="6501" spans="1:10" ht="15.75" customHeight="1">
      <c r="A6501" s="396"/>
      <c r="B6501" s="397"/>
      <c r="C6501" s="362"/>
      <c r="D6501" s="362"/>
      <c r="E6501" s="362"/>
      <c r="F6501" s="390"/>
      <c r="G6501" s="390"/>
      <c r="H6501" s="390"/>
      <c r="I6501" s="390"/>
      <c r="J6501" s="390"/>
    </row>
    <row r="6502" spans="1:10" ht="15.75" customHeight="1">
      <c r="A6502" s="396"/>
      <c r="B6502" s="397"/>
      <c r="C6502" s="362"/>
      <c r="D6502" s="362"/>
      <c r="E6502" s="362"/>
      <c r="F6502" s="390"/>
      <c r="G6502" s="390"/>
      <c r="H6502" s="390"/>
      <c r="I6502" s="390"/>
      <c r="J6502" s="390"/>
    </row>
    <row r="6503" spans="1:10" ht="15.75" customHeight="1">
      <c r="A6503" s="396"/>
      <c r="B6503" s="397"/>
      <c r="C6503" s="362"/>
      <c r="D6503" s="362"/>
      <c r="E6503" s="362"/>
      <c r="F6503" s="390"/>
      <c r="G6503" s="390"/>
      <c r="H6503" s="390"/>
      <c r="I6503" s="390"/>
      <c r="J6503" s="390"/>
    </row>
    <row r="6504" spans="1:10" ht="15.75" customHeight="1">
      <c r="A6504" s="396"/>
      <c r="B6504" s="397"/>
      <c r="C6504" s="362"/>
      <c r="D6504" s="362"/>
      <c r="E6504" s="362"/>
      <c r="F6504" s="390"/>
      <c r="G6504" s="390"/>
      <c r="H6504" s="390"/>
      <c r="I6504" s="390"/>
      <c r="J6504" s="390"/>
    </row>
    <row r="6505" spans="1:10" ht="15.75" customHeight="1">
      <c r="A6505" s="396"/>
      <c r="B6505" s="397"/>
      <c r="C6505" s="362"/>
      <c r="D6505" s="362"/>
      <c r="E6505" s="362"/>
      <c r="F6505" s="390"/>
      <c r="G6505" s="390"/>
      <c r="H6505" s="390"/>
      <c r="I6505" s="390"/>
      <c r="J6505" s="390"/>
    </row>
    <row r="6506" spans="1:10" ht="15.75" customHeight="1">
      <c r="A6506" s="396"/>
      <c r="B6506" s="397"/>
      <c r="C6506" s="362"/>
      <c r="D6506" s="362"/>
      <c r="E6506" s="362"/>
      <c r="F6506" s="390"/>
      <c r="G6506" s="390"/>
      <c r="H6506" s="390"/>
      <c r="I6506" s="390"/>
      <c r="J6506" s="390"/>
    </row>
    <row r="6507" spans="1:10" ht="15.75" customHeight="1">
      <c r="A6507" s="396"/>
      <c r="B6507" s="397"/>
      <c r="C6507" s="362"/>
      <c r="D6507" s="362"/>
      <c r="E6507" s="362"/>
      <c r="F6507" s="390"/>
      <c r="G6507" s="390"/>
      <c r="H6507" s="390"/>
      <c r="I6507" s="390"/>
      <c r="J6507" s="390"/>
    </row>
    <row r="6508" spans="1:10" ht="15.75" customHeight="1">
      <c r="A6508" s="396"/>
      <c r="B6508" s="397"/>
      <c r="C6508" s="362"/>
      <c r="D6508" s="362"/>
      <c r="E6508" s="362"/>
      <c r="F6508" s="390"/>
      <c r="G6508" s="390"/>
      <c r="H6508" s="390"/>
      <c r="I6508" s="390"/>
      <c r="J6508" s="390"/>
    </row>
    <row r="6509" spans="1:10" ht="15.75" customHeight="1">
      <c r="A6509" s="396"/>
      <c r="B6509" s="397"/>
      <c r="C6509" s="362"/>
      <c r="D6509" s="362"/>
      <c r="E6509" s="362"/>
      <c r="F6509" s="390"/>
      <c r="G6509" s="390"/>
      <c r="H6509" s="390"/>
      <c r="I6509" s="390"/>
      <c r="J6509" s="390"/>
    </row>
    <row r="6510" spans="1:10" ht="15.75" customHeight="1">
      <c r="A6510" s="396"/>
      <c r="B6510" s="397"/>
      <c r="C6510" s="362"/>
      <c r="D6510" s="362"/>
      <c r="E6510" s="362"/>
      <c r="F6510" s="390"/>
      <c r="G6510" s="390"/>
      <c r="H6510" s="390"/>
      <c r="I6510" s="390"/>
      <c r="J6510" s="390"/>
    </row>
    <row r="6511" spans="1:10" ht="15.75" customHeight="1">
      <c r="A6511" s="396"/>
      <c r="B6511" s="397"/>
      <c r="C6511" s="362"/>
      <c r="D6511" s="362"/>
      <c r="E6511" s="362"/>
      <c r="F6511" s="390"/>
      <c r="G6511" s="390"/>
      <c r="H6511" s="390"/>
      <c r="I6511" s="390"/>
      <c r="J6511" s="390"/>
    </row>
    <row r="6512" spans="1:10" ht="15.75" customHeight="1">
      <c r="A6512" s="396"/>
      <c r="B6512" s="397"/>
      <c r="C6512" s="362"/>
      <c r="D6512" s="362"/>
      <c r="E6512" s="362"/>
      <c r="F6512" s="390"/>
      <c r="G6512" s="390"/>
      <c r="H6512" s="390"/>
      <c r="I6512" s="390"/>
      <c r="J6512" s="390"/>
    </row>
    <row r="6513" spans="1:10" ht="15.75" customHeight="1">
      <c r="A6513" s="396"/>
      <c r="B6513" s="397"/>
      <c r="C6513" s="362"/>
      <c r="D6513" s="362"/>
      <c r="E6513" s="362"/>
      <c r="F6513" s="390"/>
      <c r="G6513" s="390"/>
      <c r="H6513" s="390"/>
      <c r="I6513" s="390"/>
      <c r="J6513" s="390"/>
    </row>
    <row r="6514" spans="1:10" ht="15.75" customHeight="1">
      <c r="A6514" s="396"/>
      <c r="B6514" s="397"/>
      <c r="C6514" s="362"/>
      <c r="D6514" s="362"/>
      <c r="E6514" s="362"/>
      <c r="F6514" s="390"/>
      <c r="G6514" s="390"/>
      <c r="H6514" s="390"/>
      <c r="I6514" s="390"/>
      <c r="J6514" s="390"/>
    </row>
    <row r="6515" spans="1:10" ht="15.75" customHeight="1">
      <c r="A6515" s="396"/>
      <c r="B6515" s="397"/>
      <c r="C6515" s="362"/>
      <c r="D6515" s="362"/>
      <c r="E6515" s="362"/>
      <c r="F6515" s="390"/>
      <c r="G6515" s="390"/>
      <c r="H6515" s="390"/>
      <c r="I6515" s="390"/>
      <c r="J6515" s="390"/>
    </row>
    <row r="6516" spans="1:10" ht="15.75" customHeight="1">
      <c r="A6516" s="396"/>
      <c r="B6516" s="397"/>
      <c r="C6516" s="362"/>
      <c r="D6516" s="362"/>
      <c r="E6516" s="362"/>
      <c r="F6516" s="390"/>
      <c r="G6516" s="390"/>
      <c r="H6516" s="390"/>
      <c r="I6516" s="390"/>
      <c r="J6516" s="390"/>
    </row>
    <row r="6517" spans="1:10" ht="15.75" customHeight="1">
      <c r="A6517" s="396"/>
      <c r="B6517" s="397"/>
      <c r="C6517" s="362"/>
      <c r="D6517" s="362"/>
      <c r="E6517" s="362"/>
      <c r="F6517" s="390"/>
      <c r="G6517" s="390"/>
      <c r="H6517" s="390"/>
      <c r="I6517" s="390"/>
      <c r="J6517" s="390"/>
    </row>
    <row r="6518" spans="1:10" ht="15.75" customHeight="1">
      <c r="A6518" s="396"/>
      <c r="B6518" s="397"/>
      <c r="C6518" s="362"/>
      <c r="D6518" s="362"/>
      <c r="E6518" s="362"/>
      <c r="F6518" s="390"/>
      <c r="G6518" s="390"/>
      <c r="H6518" s="390"/>
      <c r="I6518" s="390"/>
      <c r="J6518" s="390"/>
    </row>
    <row r="6519" spans="1:10" ht="15.75" customHeight="1">
      <c r="A6519" s="396"/>
      <c r="B6519" s="397"/>
      <c r="C6519" s="362"/>
      <c r="D6519" s="362"/>
      <c r="E6519" s="362"/>
      <c r="F6519" s="390"/>
      <c r="G6519" s="390"/>
      <c r="H6519" s="390"/>
      <c r="I6519" s="390"/>
      <c r="J6519" s="390"/>
    </row>
    <row r="6520" spans="1:10" ht="15.75" customHeight="1">
      <c r="A6520" s="396"/>
      <c r="B6520" s="397"/>
      <c r="C6520" s="362"/>
      <c r="D6520" s="362"/>
      <c r="E6520" s="362"/>
      <c r="F6520" s="390"/>
      <c r="G6520" s="390"/>
      <c r="H6520" s="390"/>
      <c r="I6520" s="390"/>
      <c r="J6520" s="390"/>
    </row>
    <row r="6521" spans="1:10" ht="15.75" customHeight="1">
      <c r="A6521" s="396"/>
      <c r="B6521" s="397"/>
      <c r="C6521" s="362"/>
      <c r="D6521" s="362"/>
      <c r="E6521" s="362"/>
      <c r="F6521" s="390"/>
      <c r="G6521" s="390"/>
      <c r="H6521" s="390"/>
      <c r="I6521" s="390"/>
      <c r="J6521" s="390"/>
    </row>
    <row r="6522" spans="1:10" ht="15.75" customHeight="1">
      <c r="A6522" s="396"/>
      <c r="B6522" s="397"/>
      <c r="C6522" s="362"/>
      <c r="D6522" s="362"/>
      <c r="E6522" s="362"/>
      <c r="F6522" s="390"/>
      <c r="G6522" s="390"/>
      <c r="H6522" s="390"/>
      <c r="I6522" s="390"/>
      <c r="J6522" s="390"/>
    </row>
    <row r="6523" spans="1:10" ht="15.75" customHeight="1">
      <c r="A6523" s="396"/>
      <c r="B6523" s="397"/>
      <c r="C6523" s="362"/>
      <c r="D6523" s="362"/>
      <c r="E6523" s="362"/>
      <c r="F6523" s="390"/>
      <c r="G6523" s="390"/>
      <c r="H6523" s="390"/>
      <c r="I6523" s="390"/>
      <c r="J6523" s="390"/>
    </row>
    <row r="6524" spans="1:10" ht="15.75" customHeight="1">
      <c r="A6524" s="396"/>
      <c r="B6524" s="397"/>
      <c r="C6524" s="362"/>
      <c r="D6524" s="362"/>
      <c r="E6524" s="362"/>
      <c r="F6524" s="390"/>
      <c r="G6524" s="390"/>
      <c r="H6524" s="390"/>
      <c r="I6524" s="390"/>
      <c r="J6524" s="390"/>
    </row>
    <row r="6525" spans="1:10" ht="15.75" customHeight="1">
      <c r="A6525" s="396"/>
      <c r="B6525" s="397"/>
      <c r="C6525" s="362"/>
      <c r="D6525" s="362"/>
      <c r="E6525" s="362"/>
      <c r="F6525" s="390"/>
      <c r="G6525" s="390"/>
      <c r="H6525" s="390"/>
      <c r="I6525" s="390"/>
      <c r="J6525" s="390"/>
    </row>
    <row r="6526" spans="1:10" ht="15.75" customHeight="1">
      <c r="A6526" s="396"/>
      <c r="B6526" s="397"/>
      <c r="C6526" s="362"/>
      <c r="D6526" s="362"/>
      <c r="E6526" s="362"/>
      <c r="F6526" s="390"/>
      <c r="G6526" s="390"/>
      <c r="H6526" s="390"/>
      <c r="I6526" s="390"/>
      <c r="J6526" s="390"/>
    </row>
    <row r="6527" spans="1:10" ht="15.75" customHeight="1">
      <c r="A6527" s="396"/>
      <c r="B6527" s="397"/>
      <c r="C6527" s="362"/>
      <c r="D6527" s="362"/>
      <c r="E6527" s="362"/>
      <c r="F6527" s="390"/>
      <c r="G6527" s="390"/>
      <c r="H6527" s="390"/>
      <c r="I6527" s="390"/>
      <c r="J6527" s="390"/>
    </row>
    <row r="6528" spans="1:10" ht="15.75" customHeight="1">
      <c r="A6528" s="396"/>
      <c r="B6528" s="397"/>
      <c r="C6528" s="362"/>
      <c r="D6528" s="362"/>
      <c r="E6528" s="362"/>
      <c r="F6528" s="390"/>
      <c r="G6528" s="390"/>
      <c r="H6528" s="390"/>
      <c r="I6528" s="390"/>
      <c r="J6528" s="390"/>
    </row>
    <row r="6529" spans="1:10" ht="15.75" customHeight="1">
      <c r="A6529" s="396"/>
      <c r="B6529" s="397"/>
      <c r="C6529" s="362"/>
      <c r="D6529" s="362"/>
      <c r="E6529" s="362"/>
      <c r="F6529" s="390"/>
      <c r="G6529" s="390"/>
      <c r="H6529" s="390"/>
      <c r="I6529" s="390"/>
      <c r="J6529" s="390"/>
    </row>
    <row r="6530" spans="1:10" ht="15.75" customHeight="1">
      <c r="A6530" s="396"/>
      <c r="B6530" s="397"/>
      <c r="C6530" s="362"/>
      <c r="D6530" s="362"/>
      <c r="E6530" s="362"/>
      <c r="F6530" s="390"/>
      <c r="G6530" s="390"/>
      <c r="H6530" s="390"/>
      <c r="I6530" s="390"/>
      <c r="J6530" s="390"/>
    </row>
    <row r="6531" spans="1:10" ht="15.75" customHeight="1">
      <c r="A6531" s="396"/>
      <c r="B6531" s="397"/>
      <c r="C6531" s="362"/>
      <c r="D6531" s="362"/>
      <c r="E6531" s="362"/>
      <c r="F6531" s="390"/>
      <c r="G6531" s="390"/>
      <c r="H6531" s="390"/>
      <c r="I6531" s="390"/>
      <c r="J6531" s="390"/>
    </row>
    <row r="6532" spans="1:10" ht="15.75" customHeight="1">
      <c r="A6532" s="396"/>
      <c r="B6532" s="397"/>
      <c r="C6532" s="362"/>
      <c r="D6532" s="362"/>
      <c r="E6532" s="362"/>
      <c r="F6532" s="390"/>
      <c r="G6532" s="390"/>
      <c r="H6532" s="390"/>
      <c r="I6532" s="390"/>
      <c r="J6532" s="390"/>
    </row>
    <row r="6533" spans="1:10" ht="15.75" customHeight="1">
      <c r="A6533" s="396"/>
      <c r="B6533" s="397"/>
      <c r="C6533" s="362"/>
      <c r="D6533" s="362"/>
      <c r="E6533" s="362"/>
      <c r="F6533" s="390"/>
      <c r="G6533" s="390"/>
      <c r="H6533" s="390"/>
      <c r="I6533" s="390"/>
      <c r="J6533" s="390"/>
    </row>
    <row r="6534" spans="1:10" ht="15.75" customHeight="1">
      <c r="A6534" s="396"/>
      <c r="B6534" s="397"/>
      <c r="C6534" s="362"/>
      <c r="D6534" s="362"/>
      <c r="E6534" s="362"/>
      <c r="F6534" s="390"/>
      <c r="G6534" s="390"/>
      <c r="H6534" s="390"/>
      <c r="I6534" s="390"/>
      <c r="J6534" s="390"/>
    </row>
    <row r="6535" spans="1:10" ht="15.75" customHeight="1">
      <c r="A6535" s="396"/>
      <c r="B6535" s="397"/>
      <c r="C6535" s="362"/>
      <c r="D6535" s="362"/>
      <c r="E6535" s="362"/>
      <c r="F6535" s="390"/>
      <c r="G6535" s="390"/>
      <c r="H6535" s="390"/>
      <c r="I6535" s="390"/>
      <c r="J6535" s="390"/>
    </row>
    <row r="6536" spans="1:10" ht="15.75" customHeight="1">
      <c r="A6536" s="396"/>
      <c r="B6536" s="397"/>
      <c r="C6536" s="362"/>
      <c r="D6536" s="362"/>
      <c r="E6536" s="362"/>
      <c r="F6536" s="390"/>
      <c r="G6536" s="390"/>
      <c r="H6536" s="390"/>
      <c r="I6536" s="390"/>
      <c r="J6536" s="390"/>
    </row>
    <row r="6537" spans="1:10" ht="15.75" customHeight="1">
      <c r="A6537" s="396"/>
      <c r="B6537" s="397"/>
      <c r="C6537" s="362"/>
      <c r="D6537" s="362"/>
      <c r="E6537" s="362"/>
      <c r="F6537" s="390"/>
      <c r="G6537" s="390"/>
      <c r="H6537" s="390"/>
      <c r="I6537" s="390"/>
      <c r="J6537" s="390"/>
    </row>
    <row r="6538" spans="1:10" ht="15.75" customHeight="1">
      <c r="A6538" s="396"/>
      <c r="B6538" s="397"/>
      <c r="C6538" s="362"/>
      <c r="D6538" s="362"/>
      <c r="E6538" s="362"/>
      <c r="F6538" s="390"/>
      <c r="G6538" s="390"/>
      <c r="H6538" s="390"/>
      <c r="I6538" s="390"/>
      <c r="J6538" s="390"/>
    </row>
    <row r="6539" spans="1:10" ht="15.75" customHeight="1">
      <c r="A6539" s="396"/>
      <c r="B6539" s="397"/>
      <c r="C6539" s="362"/>
      <c r="D6539" s="362"/>
      <c r="E6539" s="362"/>
      <c r="F6539" s="390"/>
      <c r="G6539" s="390"/>
      <c r="H6539" s="390"/>
      <c r="I6539" s="390"/>
      <c r="J6539" s="390"/>
    </row>
    <row r="6540" spans="1:10" ht="15.75" customHeight="1">
      <c r="A6540" s="396"/>
      <c r="B6540" s="397"/>
      <c r="C6540" s="362"/>
      <c r="D6540" s="362"/>
      <c r="E6540" s="362"/>
      <c r="F6540" s="390"/>
      <c r="G6540" s="390"/>
      <c r="H6540" s="390"/>
      <c r="I6540" s="390"/>
      <c r="J6540" s="390"/>
    </row>
    <row r="6541" spans="1:10" ht="15.75" customHeight="1">
      <c r="A6541" s="396"/>
      <c r="B6541" s="397"/>
      <c r="C6541" s="362"/>
      <c r="D6541" s="362"/>
      <c r="E6541" s="362"/>
      <c r="F6541" s="390"/>
      <c r="G6541" s="390"/>
      <c r="H6541" s="390"/>
      <c r="I6541" s="390"/>
      <c r="J6541" s="390"/>
    </row>
    <row r="6542" spans="1:10" ht="15.75" customHeight="1">
      <c r="A6542" s="396"/>
      <c r="B6542" s="397"/>
      <c r="C6542" s="362"/>
      <c r="D6542" s="362"/>
      <c r="E6542" s="362"/>
      <c r="F6542" s="390"/>
      <c r="G6542" s="390"/>
      <c r="H6542" s="390"/>
      <c r="I6542" s="390"/>
      <c r="J6542" s="390"/>
    </row>
    <row r="6543" spans="1:10" ht="15.75" customHeight="1">
      <c r="A6543" s="396"/>
      <c r="B6543" s="397"/>
      <c r="C6543" s="362"/>
      <c r="D6543" s="362"/>
      <c r="E6543" s="362"/>
      <c r="F6543" s="390"/>
      <c r="G6543" s="390"/>
      <c r="H6543" s="390"/>
      <c r="I6543" s="390"/>
      <c r="J6543" s="390"/>
    </row>
    <row r="6544" spans="1:10" ht="15.75" customHeight="1">
      <c r="A6544" s="396"/>
      <c r="B6544" s="397"/>
      <c r="C6544" s="362"/>
      <c r="D6544" s="362"/>
      <c r="E6544" s="362"/>
      <c r="F6544" s="390"/>
      <c r="G6544" s="390"/>
      <c r="H6544" s="390"/>
      <c r="I6544" s="390"/>
      <c r="J6544" s="390"/>
    </row>
    <row r="6545" spans="1:10" ht="15.75" customHeight="1">
      <c r="A6545" s="396"/>
      <c r="B6545" s="397"/>
      <c r="C6545" s="362"/>
      <c r="D6545" s="362"/>
      <c r="E6545" s="362"/>
      <c r="F6545" s="390"/>
      <c r="G6545" s="390"/>
      <c r="H6545" s="390"/>
      <c r="I6545" s="390"/>
      <c r="J6545" s="390"/>
    </row>
    <row r="6546" spans="1:10" ht="15.75" customHeight="1">
      <c r="A6546" s="396"/>
      <c r="B6546" s="397"/>
      <c r="C6546" s="362"/>
      <c r="D6546" s="362"/>
      <c r="E6546" s="362"/>
      <c r="F6546" s="390"/>
      <c r="G6546" s="390"/>
      <c r="H6546" s="390"/>
      <c r="I6546" s="390"/>
      <c r="J6546" s="390"/>
    </row>
    <row r="6547" spans="1:10" ht="15.75" customHeight="1">
      <c r="A6547" s="396"/>
      <c r="B6547" s="397"/>
      <c r="C6547" s="362"/>
      <c r="D6547" s="362"/>
      <c r="E6547" s="362"/>
      <c r="F6547" s="390"/>
      <c r="G6547" s="390"/>
      <c r="H6547" s="390"/>
      <c r="I6547" s="390"/>
      <c r="J6547" s="390"/>
    </row>
    <row r="6548" spans="1:10" ht="15.75" customHeight="1">
      <c r="A6548" s="396"/>
      <c r="B6548" s="397"/>
      <c r="C6548" s="362"/>
      <c r="D6548" s="362"/>
      <c r="E6548" s="362"/>
      <c r="F6548" s="390"/>
      <c r="G6548" s="390"/>
      <c r="H6548" s="390"/>
      <c r="I6548" s="390"/>
      <c r="J6548" s="390"/>
    </row>
    <row r="6549" spans="1:10" ht="15.75" customHeight="1">
      <c r="A6549" s="396"/>
      <c r="B6549" s="397"/>
      <c r="C6549" s="362"/>
      <c r="D6549" s="362"/>
      <c r="E6549" s="362"/>
      <c r="F6549" s="390"/>
      <c r="G6549" s="390"/>
      <c r="H6549" s="390"/>
      <c r="I6549" s="390"/>
      <c r="J6549" s="390"/>
    </row>
    <row r="6550" spans="1:10" ht="15.75" customHeight="1">
      <c r="A6550" s="396"/>
      <c r="B6550" s="397"/>
      <c r="C6550" s="362"/>
      <c r="D6550" s="362"/>
      <c r="E6550" s="362"/>
      <c r="F6550" s="390"/>
      <c r="G6550" s="390"/>
      <c r="H6550" s="390"/>
      <c r="I6550" s="390"/>
      <c r="J6550" s="390"/>
    </row>
    <row r="6551" spans="1:10" ht="15.75" customHeight="1">
      <c r="A6551" s="396"/>
      <c r="B6551" s="397"/>
      <c r="C6551" s="362"/>
      <c r="D6551" s="362"/>
      <c r="E6551" s="362"/>
      <c r="F6551" s="390"/>
      <c r="G6551" s="390"/>
      <c r="H6551" s="390"/>
      <c r="I6551" s="390"/>
      <c r="J6551" s="390"/>
    </row>
    <row r="6552" spans="1:10" ht="15.75" customHeight="1">
      <c r="A6552" s="396"/>
      <c r="B6552" s="397"/>
      <c r="C6552" s="362"/>
      <c r="D6552" s="362"/>
      <c r="E6552" s="362"/>
      <c r="F6552" s="390"/>
      <c r="G6552" s="390"/>
      <c r="H6552" s="390"/>
      <c r="I6552" s="390"/>
      <c r="J6552" s="390"/>
    </row>
    <row r="6553" spans="1:10" ht="15.75" customHeight="1">
      <c r="A6553" s="396"/>
      <c r="B6553" s="397"/>
      <c r="C6553" s="362"/>
      <c r="D6553" s="362"/>
      <c r="E6553" s="362"/>
      <c r="F6553" s="390"/>
      <c r="G6553" s="390"/>
      <c r="H6553" s="390"/>
      <c r="I6553" s="390"/>
      <c r="J6553" s="390"/>
    </row>
    <row r="6554" spans="1:10" ht="15.75" customHeight="1">
      <c r="A6554" s="396"/>
      <c r="B6554" s="397"/>
      <c r="C6554" s="362"/>
      <c r="D6554" s="362"/>
      <c r="E6554" s="362"/>
      <c r="F6554" s="390"/>
      <c r="G6554" s="390"/>
      <c r="H6554" s="390"/>
      <c r="I6554" s="390"/>
      <c r="J6554" s="390"/>
    </row>
    <row r="6555" spans="1:10" ht="15.75" customHeight="1">
      <c r="A6555" s="396"/>
      <c r="B6555" s="397"/>
      <c r="C6555" s="362"/>
      <c r="D6555" s="362"/>
      <c r="E6555" s="362"/>
      <c r="F6555" s="390"/>
      <c r="G6555" s="390"/>
      <c r="H6555" s="390"/>
      <c r="I6555" s="390"/>
      <c r="J6555" s="390"/>
    </row>
    <row r="6556" spans="1:10" ht="15.75" customHeight="1">
      <c r="A6556" s="396"/>
      <c r="B6556" s="397"/>
      <c r="C6556" s="362"/>
      <c r="D6556" s="362"/>
      <c r="E6556" s="362"/>
      <c r="F6556" s="390"/>
      <c r="G6556" s="390"/>
      <c r="H6556" s="390"/>
      <c r="I6556" s="390"/>
      <c r="J6556" s="390"/>
    </row>
    <row r="6557" spans="1:10" ht="15.75" customHeight="1">
      <c r="A6557" s="396"/>
      <c r="B6557" s="397"/>
      <c r="C6557" s="362"/>
      <c r="D6557" s="362"/>
      <c r="E6557" s="362"/>
      <c r="F6557" s="390"/>
      <c r="G6557" s="390"/>
      <c r="H6557" s="390"/>
      <c r="I6557" s="390"/>
      <c r="J6557" s="390"/>
    </row>
    <row r="6558" spans="1:10" ht="15.75" customHeight="1">
      <c r="A6558" s="396"/>
      <c r="B6558" s="397"/>
      <c r="C6558" s="362"/>
      <c r="D6558" s="362"/>
      <c r="E6558" s="362"/>
      <c r="F6558" s="390"/>
      <c r="G6558" s="390"/>
      <c r="H6558" s="390"/>
      <c r="I6558" s="390"/>
      <c r="J6558" s="390"/>
    </row>
    <row r="6559" spans="1:10" ht="15.75" customHeight="1">
      <c r="A6559" s="396"/>
      <c r="B6559" s="397"/>
      <c r="C6559" s="362"/>
      <c r="D6559" s="362"/>
      <c r="E6559" s="362"/>
      <c r="F6559" s="390"/>
      <c r="G6559" s="390"/>
      <c r="H6559" s="390"/>
      <c r="I6559" s="390"/>
      <c r="J6559" s="390"/>
    </row>
    <row r="6560" spans="1:10" ht="15.75" customHeight="1">
      <c r="A6560" s="396"/>
      <c r="B6560" s="397"/>
      <c r="C6560" s="362"/>
      <c r="D6560" s="362"/>
      <c r="E6560" s="362"/>
      <c r="F6560" s="390"/>
      <c r="G6560" s="390"/>
      <c r="H6560" s="390"/>
      <c r="I6560" s="390"/>
      <c r="J6560" s="390"/>
    </row>
    <row r="6561" spans="1:10" ht="15.75" customHeight="1">
      <c r="A6561" s="396"/>
      <c r="B6561" s="397"/>
      <c r="C6561" s="362"/>
      <c r="D6561" s="362"/>
      <c r="E6561" s="362"/>
      <c r="F6561" s="390"/>
      <c r="G6561" s="390"/>
      <c r="H6561" s="390"/>
      <c r="I6561" s="390"/>
      <c r="J6561" s="390"/>
    </row>
    <row r="6562" spans="1:10" ht="15.75" customHeight="1">
      <c r="A6562" s="396"/>
      <c r="B6562" s="397"/>
      <c r="C6562" s="362"/>
      <c r="D6562" s="362"/>
      <c r="E6562" s="362"/>
      <c r="F6562" s="390"/>
      <c r="G6562" s="390"/>
      <c r="H6562" s="390"/>
      <c r="I6562" s="390"/>
      <c r="J6562" s="390"/>
    </row>
    <row r="6563" spans="1:10" ht="15.75" customHeight="1">
      <c r="A6563" s="396"/>
      <c r="B6563" s="397"/>
      <c r="C6563" s="362"/>
      <c r="D6563" s="362"/>
      <c r="E6563" s="362"/>
      <c r="F6563" s="390"/>
      <c r="G6563" s="390"/>
      <c r="H6563" s="390"/>
      <c r="I6563" s="390"/>
      <c r="J6563" s="390"/>
    </row>
    <row r="6564" spans="1:10" ht="15.75" customHeight="1">
      <c r="A6564" s="396"/>
      <c r="B6564" s="397"/>
      <c r="C6564" s="362"/>
      <c r="D6564" s="362"/>
      <c r="E6564" s="362"/>
      <c r="F6564" s="390"/>
      <c r="G6564" s="390"/>
      <c r="H6564" s="390"/>
      <c r="I6564" s="390"/>
      <c r="J6564" s="390"/>
    </row>
    <row r="6565" spans="1:10" ht="15.75" customHeight="1">
      <c r="A6565" s="396"/>
      <c r="B6565" s="397"/>
      <c r="C6565" s="362"/>
      <c r="D6565" s="362"/>
      <c r="E6565" s="362"/>
      <c r="F6565" s="390"/>
      <c r="G6565" s="390"/>
      <c r="H6565" s="390"/>
      <c r="I6565" s="390"/>
      <c r="J6565" s="390"/>
    </row>
    <row r="6566" spans="1:10" ht="15.75" customHeight="1">
      <c r="A6566" s="396"/>
      <c r="B6566" s="397"/>
      <c r="C6566" s="362"/>
      <c r="D6566" s="362"/>
      <c r="E6566" s="362"/>
      <c r="F6566" s="390"/>
      <c r="G6566" s="390"/>
      <c r="H6566" s="390"/>
      <c r="I6566" s="390"/>
      <c r="J6566" s="390"/>
    </row>
    <row r="6567" spans="1:10" ht="15.75" customHeight="1">
      <c r="A6567" s="396"/>
      <c r="B6567" s="397"/>
      <c r="C6567" s="362"/>
      <c r="D6567" s="362"/>
      <c r="E6567" s="362"/>
      <c r="F6567" s="390"/>
      <c r="G6567" s="390"/>
      <c r="H6567" s="390"/>
      <c r="I6567" s="390"/>
      <c r="J6567" s="390"/>
    </row>
    <row r="6568" spans="1:10" ht="15.75" customHeight="1">
      <c r="A6568" s="396"/>
      <c r="B6568" s="397"/>
      <c r="C6568" s="362"/>
      <c r="D6568" s="362"/>
      <c r="E6568" s="362"/>
      <c r="F6568" s="390"/>
      <c r="G6568" s="390"/>
      <c r="H6568" s="390"/>
      <c r="I6568" s="390"/>
      <c r="J6568" s="390"/>
    </row>
    <row r="6569" spans="1:10" ht="15.75" customHeight="1">
      <c r="A6569" s="396"/>
      <c r="B6569" s="397"/>
      <c r="C6569" s="362"/>
      <c r="D6569" s="362"/>
      <c r="E6569" s="362"/>
      <c r="F6569" s="390"/>
      <c r="G6569" s="390"/>
      <c r="H6569" s="390"/>
      <c r="I6569" s="390"/>
      <c r="J6569" s="390"/>
    </row>
    <row r="6570" spans="1:10" ht="15.75" customHeight="1">
      <c r="A6570" s="396"/>
      <c r="B6570" s="397"/>
      <c r="C6570" s="362"/>
      <c r="D6570" s="362"/>
      <c r="E6570" s="362"/>
      <c r="F6570" s="390"/>
      <c r="G6570" s="390"/>
      <c r="H6570" s="390"/>
      <c r="I6570" s="390"/>
      <c r="J6570" s="390"/>
    </row>
    <row r="6571" spans="1:10" ht="15.75" customHeight="1">
      <c r="A6571" s="396"/>
      <c r="B6571" s="397"/>
      <c r="C6571" s="362"/>
      <c r="D6571" s="362"/>
      <c r="E6571" s="362"/>
      <c r="F6571" s="390"/>
      <c r="G6571" s="390"/>
      <c r="H6571" s="390"/>
      <c r="I6571" s="390"/>
      <c r="J6571" s="390"/>
    </row>
    <row r="6572" spans="1:10" ht="15.75" customHeight="1">
      <c r="A6572" s="396"/>
      <c r="B6572" s="397"/>
      <c r="C6572" s="362"/>
      <c r="D6572" s="362"/>
      <c r="E6572" s="362"/>
      <c r="F6572" s="390"/>
      <c r="G6572" s="390"/>
      <c r="H6572" s="390"/>
      <c r="I6572" s="390"/>
      <c r="J6572" s="390"/>
    </row>
    <row r="6573" spans="1:10" ht="15.75" customHeight="1">
      <c r="A6573" s="396"/>
      <c r="B6573" s="397"/>
      <c r="C6573" s="362"/>
      <c r="D6573" s="362"/>
      <c r="E6573" s="362"/>
      <c r="F6573" s="390"/>
      <c r="G6573" s="390"/>
      <c r="H6573" s="390"/>
      <c r="I6573" s="390"/>
      <c r="J6573" s="390"/>
    </row>
    <row r="6574" spans="1:10" ht="15.75" customHeight="1">
      <c r="A6574" s="396"/>
      <c r="B6574" s="397"/>
      <c r="C6574" s="362"/>
      <c r="D6574" s="362"/>
      <c r="E6574" s="362"/>
      <c r="F6574" s="390"/>
      <c r="G6574" s="390"/>
      <c r="H6574" s="390"/>
      <c r="I6574" s="390"/>
      <c r="J6574" s="390"/>
    </row>
    <row r="6575" spans="1:10" ht="15.75" customHeight="1">
      <c r="A6575" s="396"/>
      <c r="B6575" s="397"/>
      <c r="C6575" s="362"/>
      <c r="D6575" s="362"/>
      <c r="E6575" s="362"/>
      <c r="F6575" s="390"/>
      <c r="G6575" s="390"/>
      <c r="H6575" s="390"/>
      <c r="I6575" s="390"/>
      <c r="J6575" s="390"/>
    </row>
    <row r="6576" spans="1:10" ht="15.75" customHeight="1">
      <c r="A6576" s="396"/>
      <c r="B6576" s="397"/>
      <c r="C6576" s="362"/>
      <c r="D6576" s="362"/>
      <c r="E6576" s="362"/>
      <c r="F6576" s="390"/>
      <c r="G6576" s="390"/>
      <c r="H6576" s="390"/>
      <c r="I6576" s="390"/>
      <c r="J6576" s="390"/>
    </row>
    <row r="6577" spans="1:10" ht="15.75" customHeight="1">
      <c r="A6577" s="396"/>
      <c r="B6577" s="397"/>
      <c r="C6577" s="362"/>
      <c r="D6577" s="362"/>
      <c r="E6577" s="362"/>
      <c r="F6577" s="390"/>
      <c r="G6577" s="390"/>
      <c r="H6577" s="390"/>
      <c r="I6577" s="390"/>
      <c r="J6577" s="390"/>
    </row>
    <row r="6578" spans="1:10" ht="15.75" customHeight="1">
      <c r="A6578" s="396"/>
      <c r="B6578" s="397"/>
      <c r="C6578" s="362"/>
      <c r="D6578" s="362"/>
      <c r="E6578" s="362"/>
      <c r="F6578" s="390"/>
      <c r="G6578" s="390"/>
      <c r="H6578" s="390"/>
      <c r="I6578" s="390"/>
      <c r="J6578" s="390"/>
    </row>
    <row r="6579" spans="1:10" ht="15.75" customHeight="1">
      <c r="A6579" s="396"/>
      <c r="B6579" s="397"/>
      <c r="C6579" s="362"/>
      <c r="D6579" s="362"/>
      <c r="E6579" s="362"/>
      <c r="F6579" s="390"/>
      <c r="G6579" s="390"/>
      <c r="H6579" s="390"/>
      <c r="I6579" s="390"/>
      <c r="J6579" s="390"/>
    </row>
    <row r="6580" spans="1:10" ht="15.75" customHeight="1">
      <c r="A6580" s="396"/>
      <c r="B6580" s="397"/>
      <c r="C6580" s="362"/>
      <c r="D6580" s="362"/>
      <c r="E6580" s="362"/>
      <c r="F6580" s="390"/>
      <c r="G6580" s="390"/>
      <c r="H6580" s="390"/>
      <c r="I6580" s="390"/>
      <c r="J6580" s="390"/>
    </row>
    <row r="6581" spans="1:10" ht="15.75" customHeight="1">
      <c r="A6581" s="396"/>
      <c r="B6581" s="397"/>
      <c r="C6581" s="362"/>
      <c r="D6581" s="362"/>
      <c r="E6581" s="362"/>
      <c r="F6581" s="390"/>
      <c r="G6581" s="390"/>
      <c r="H6581" s="390"/>
      <c r="I6581" s="390"/>
      <c r="J6581" s="390"/>
    </row>
    <row r="6582" spans="1:10" ht="15.75" customHeight="1">
      <c r="A6582" s="396"/>
      <c r="B6582" s="397"/>
      <c r="C6582" s="362"/>
      <c r="D6582" s="362"/>
      <c r="E6582" s="362"/>
      <c r="F6582" s="390"/>
      <c r="G6582" s="390"/>
      <c r="H6582" s="390"/>
      <c r="I6582" s="390"/>
      <c r="J6582" s="390"/>
    </row>
    <row r="6583" spans="1:10" ht="15.75" customHeight="1">
      <c r="A6583" s="396"/>
      <c r="B6583" s="397"/>
      <c r="C6583" s="362"/>
      <c r="D6583" s="362"/>
      <c r="E6583" s="362"/>
      <c r="F6583" s="390"/>
      <c r="G6583" s="390"/>
      <c r="H6583" s="390"/>
      <c r="I6583" s="390"/>
      <c r="J6583" s="390"/>
    </row>
    <row r="6584" spans="1:10" ht="15.75" customHeight="1">
      <c r="A6584" s="396"/>
      <c r="B6584" s="397"/>
      <c r="C6584" s="362"/>
      <c r="D6584" s="362"/>
      <c r="E6584" s="362"/>
      <c r="F6584" s="390"/>
      <c r="G6584" s="390"/>
      <c r="H6584" s="390"/>
      <c r="I6584" s="390"/>
      <c r="J6584" s="390"/>
    </row>
    <row r="6585" spans="1:10" ht="15.75" customHeight="1">
      <c r="A6585" s="396"/>
      <c r="B6585" s="397"/>
      <c r="C6585" s="362"/>
      <c r="D6585" s="362"/>
      <c r="E6585" s="362"/>
      <c r="F6585" s="390"/>
      <c r="G6585" s="390"/>
      <c r="H6585" s="390"/>
      <c r="I6585" s="390"/>
      <c r="J6585" s="390"/>
    </row>
    <row r="6586" spans="1:10" ht="15.75" customHeight="1">
      <c r="A6586" s="396"/>
      <c r="B6586" s="397"/>
      <c r="C6586" s="362"/>
      <c r="D6586" s="362"/>
      <c r="E6586" s="362"/>
      <c r="F6586" s="390"/>
      <c r="G6586" s="390"/>
      <c r="H6586" s="390"/>
      <c r="I6586" s="390"/>
      <c r="J6586" s="390"/>
    </row>
    <row r="6587" spans="1:10" ht="15.75" customHeight="1">
      <c r="A6587" s="396"/>
      <c r="B6587" s="397"/>
      <c r="C6587" s="362"/>
      <c r="D6587" s="362"/>
      <c r="E6587" s="362"/>
      <c r="F6587" s="390"/>
      <c r="G6587" s="390"/>
      <c r="H6587" s="390"/>
      <c r="I6587" s="390"/>
      <c r="J6587" s="390"/>
    </row>
    <row r="6588" spans="1:10" ht="15.75" customHeight="1">
      <c r="A6588" s="396"/>
      <c r="B6588" s="397"/>
      <c r="C6588" s="362"/>
      <c r="D6588" s="362"/>
      <c r="E6588" s="362"/>
      <c r="F6588" s="390"/>
      <c r="G6588" s="390"/>
      <c r="H6588" s="390"/>
      <c r="I6588" s="390"/>
      <c r="J6588" s="390"/>
    </row>
    <row r="6589" spans="1:10" ht="15.75" customHeight="1">
      <c r="A6589" s="396"/>
      <c r="B6589" s="397"/>
      <c r="C6589" s="362"/>
      <c r="D6589" s="362"/>
      <c r="E6589" s="362"/>
      <c r="F6589" s="390"/>
      <c r="G6589" s="390"/>
      <c r="H6589" s="390"/>
      <c r="I6589" s="390"/>
      <c r="J6589" s="390"/>
    </row>
    <row r="6590" spans="1:10" ht="15.75" customHeight="1">
      <c r="A6590" s="396"/>
      <c r="B6590" s="397"/>
      <c r="C6590" s="362"/>
      <c r="D6590" s="362"/>
      <c r="E6590" s="362"/>
      <c r="F6590" s="390"/>
      <c r="G6590" s="390"/>
      <c r="H6590" s="390"/>
      <c r="I6590" s="390"/>
      <c r="J6590" s="390"/>
    </row>
    <row r="6591" spans="1:10" ht="15.75" customHeight="1">
      <c r="A6591" s="396"/>
      <c r="B6591" s="397"/>
      <c r="C6591" s="362"/>
      <c r="D6591" s="362"/>
      <c r="E6591" s="362"/>
      <c r="F6591" s="390"/>
      <c r="G6591" s="390"/>
      <c r="H6591" s="390"/>
      <c r="I6591" s="390"/>
      <c r="J6591" s="390"/>
    </row>
    <row r="6592" spans="1:10" ht="15.75" customHeight="1">
      <c r="A6592" s="396"/>
      <c r="B6592" s="397"/>
      <c r="C6592" s="362"/>
      <c r="D6592" s="362"/>
      <c r="E6592" s="362"/>
      <c r="F6592" s="390"/>
      <c r="G6592" s="390"/>
      <c r="H6592" s="390"/>
      <c r="I6592" s="390"/>
      <c r="J6592" s="390"/>
    </row>
    <row r="6593" spans="1:10" ht="15.75" customHeight="1">
      <c r="A6593" s="396"/>
      <c r="B6593" s="397"/>
      <c r="C6593" s="362"/>
      <c r="D6593" s="362"/>
      <c r="E6593" s="362"/>
      <c r="F6593" s="390"/>
      <c r="G6593" s="390"/>
      <c r="H6593" s="390"/>
      <c r="I6593" s="390"/>
      <c r="J6593" s="390"/>
    </row>
    <row r="6594" spans="1:10" ht="15.75" customHeight="1">
      <c r="A6594" s="396"/>
      <c r="B6594" s="397"/>
      <c r="C6594" s="362"/>
      <c r="D6594" s="362"/>
      <c r="E6594" s="362"/>
      <c r="F6594" s="390"/>
      <c r="G6594" s="390"/>
      <c r="H6594" s="390"/>
      <c r="I6594" s="390"/>
      <c r="J6594" s="390"/>
    </row>
    <row r="6595" spans="1:10" ht="15.75" customHeight="1">
      <c r="A6595" s="396"/>
      <c r="B6595" s="397"/>
      <c r="C6595" s="362"/>
      <c r="D6595" s="362"/>
      <c r="E6595" s="362"/>
      <c r="F6595" s="390"/>
      <c r="G6595" s="390"/>
      <c r="H6595" s="390"/>
      <c r="I6595" s="390"/>
      <c r="J6595" s="390"/>
    </row>
    <row r="6596" spans="1:10" ht="15.75" customHeight="1">
      <c r="A6596" s="396"/>
      <c r="B6596" s="397"/>
      <c r="C6596" s="362"/>
      <c r="D6596" s="362"/>
      <c r="E6596" s="362"/>
      <c r="F6596" s="390"/>
      <c r="G6596" s="390"/>
      <c r="H6596" s="390"/>
      <c r="I6596" s="390"/>
      <c r="J6596" s="390"/>
    </row>
    <row r="6597" spans="1:10" ht="15.75" customHeight="1">
      <c r="A6597" s="396"/>
      <c r="B6597" s="397"/>
      <c r="C6597" s="362"/>
      <c r="D6597" s="362"/>
      <c r="E6597" s="362"/>
      <c r="F6597" s="390"/>
      <c r="G6597" s="390"/>
      <c r="H6597" s="390"/>
      <c r="I6597" s="390"/>
      <c r="J6597" s="390"/>
    </row>
    <row r="6598" spans="1:10" ht="15.75" customHeight="1">
      <c r="A6598" s="396"/>
      <c r="B6598" s="397"/>
      <c r="C6598" s="362"/>
      <c r="D6598" s="362"/>
      <c r="E6598" s="362"/>
      <c r="F6598" s="390"/>
      <c r="G6598" s="390"/>
      <c r="H6598" s="390"/>
      <c r="I6598" s="390"/>
      <c r="J6598" s="390"/>
    </row>
    <row r="6599" spans="1:10" ht="15.75" customHeight="1">
      <c r="A6599" s="396"/>
      <c r="B6599" s="397"/>
      <c r="C6599" s="362"/>
      <c r="D6599" s="362"/>
      <c r="E6599" s="362"/>
      <c r="F6599" s="390"/>
      <c r="G6599" s="390"/>
      <c r="H6599" s="390"/>
      <c r="I6599" s="390"/>
      <c r="J6599" s="390"/>
    </row>
    <row r="6600" spans="1:10" ht="15.75" customHeight="1">
      <c r="A6600" s="396"/>
      <c r="B6600" s="397"/>
      <c r="C6600" s="362"/>
      <c r="D6600" s="362"/>
      <c r="E6600" s="362"/>
      <c r="F6600" s="390"/>
      <c r="G6600" s="390"/>
      <c r="H6600" s="390"/>
      <c r="I6600" s="390"/>
      <c r="J6600" s="390"/>
    </row>
    <row r="6601" spans="1:10" ht="15.75" customHeight="1">
      <c r="A6601" s="396"/>
      <c r="B6601" s="397"/>
      <c r="C6601" s="362"/>
      <c r="D6601" s="362"/>
      <c r="E6601" s="362"/>
      <c r="F6601" s="390"/>
      <c r="G6601" s="390"/>
      <c r="H6601" s="390"/>
      <c r="I6601" s="390"/>
      <c r="J6601" s="390"/>
    </row>
    <row r="6602" spans="1:10" ht="15.75" customHeight="1">
      <c r="A6602" s="396"/>
      <c r="B6602" s="397"/>
      <c r="C6602" s="362"/>
      <c r="D6602" s="362"/>
      <c r="E6602" s="362"/>
      <c r="F6602" s="390"/>
      <c r="G6602" s="390"/>
      <c r="H6602" s="390"/>
      <c r="I6602" s="390"/>
      <c r="J6602" s="390"/>
    </row>
    <row r="6603" spans="1:10" ht="15.75" customHeight="1">
      <c r="A6603" s="396"/>
      <c r="B6603" s="397"/>
      <c r="C6603" s="362"/>
      <c r="D6603" s="362"/>
      <c r="E6603" s="362"/>
      <c r="F6603" s="390"/>
      <c r="G6603" s="390"/>
      <c r="H6603" s="390"/>
      <c r="I6603" s="390"/>
      <c r="J6603" s="390"/>
    </row>
    <row r="6604" spans="1:10" ht="15.75" customHeight="1">
      <c r="A6604" s="396"/>
      <c r="B6604" s="397"/>
      <c r="C6604" s="362"/>
      <c r="D6604" s="362"/>
      <c r="E6604" s="362"/>
      <c r="F6604" s="390"/>
      <c r="G6604" s="390"/>
      <c r="H6604" s="390"/>
      <c r="I6604" s="390"/>
      <c r="J6604" s="390"/>
    </row>
    <row r="6605" spans="1:10" ht="15.75" customHeight="1">
      <c r="A6605" s="396"/>
      <c r="B6605" s="397"/>
      <c r="C6605" s="362"/>
      <c r="D6605" s="362"/>
      <c r="E6605" s="362"/>
      <c r="F6605" s="390"/>
      <c r="G6605" s="390"/>
      <c r="H6605" s="390"/>
      <c r="I6605" s="390"/>
      <c r="J6605" s="390"/>
    </row>
    <row r="6606" spans="1:10" ht="15.75" customHeight="1">
      <c r="A6606" s="396"/>
      <c r="B6606" s="397"/>
      <c r="C6606" s="362"/>
      <c r="D6606" s="362"/>
      <c r="E6606" s="362"/>
      <c r="F6606" s="390"/>
      <c r="G6606" s="390"/>
      <c r="H6606" s="390"/>
      <c r="I6606" s="390"/>
      <c r="J6606" s="390"/>
    </row>
    <row r="6607" spans="1:10" ht="15.75" customHeight="1">
      <c r="A6607" s="396"/>
      <c r="B6607" s="397"/>
      <c r="C6607" s="362"/>
      <c r="D6607" s="362"/>
      <c r="E6607" s="362"/>
      <c r="F6607" s="390"/>
      <c r="G6607" s="390"/>
      <c r="H6607" s="390"/>
      <c r="I6607" s="390"/>
      <c r="J6607" s="390"/>
    </row>
    <row r="6608" spans="1:10" ht="15.75" customHeight="1">
      <c r="A6608" s="396"/>
      <c r="B6608" s="397"/>
      <c r="C6608" s="362"/>
      <c r="D6608" s="362"/>
      <c r="E6608" s="362"/>
      <c r="F6608" s="390"/>
      <c r="G6608" s="390"/>
      <c r="H6608" s="390"/>
      <c r="I6608" s="390"/>
      <c r="J6608" s="390"/>
    </row>
    <row r="6609" spans="1:10" ht="15.75" customHeight="1">
      <c r="A6609" s="396"/>
      <c r="B6609" s="397"/>
      <c r="C6609" s="362"/>
      <c r="D6609" s="362"/>
      <c r="E6609" s="362"/>
      <c r="F6609" s="390"/>
      <c r="G6609" s="390"/>
      <c r="H6609" s="390"/>
      <c r="I6609" s="390"/>
      <c r="J6609" s="390"/>
    </row>
    <row r="6610" spans="1:10" ht="15.75" customHeight="1">
      <c r="A6610" s="396"/>
      <c r="B6610" s="397"/>
      <c r="C6610" s="362"/>
      <c r="D6610" s="362"/>
      <c r="E6610" s="362"/>
      <c r="F6610" s="390"/>
      <c r="G6610" s="390"/>
      <c r="H6610" s="390"/>
      <c r="I6610" s="390"/>
      <c r="J6610" s="390"/>
    </row>
    <row r="6611" spans="1:10" ht="15.75" customHeight="1">
      <c r="A6611" s="396"/>
      <c r="B6611" s="397"/>
      <c r="C6611" s="362"/>
      <c r="D6611" s="362"/>
      <c r="E6611" s="362"/>
      <c r="F6611" s="390"/>
      <c r="G6611" s="390"/>
      <c r="H6611" s="390"/>
      <c r="I6611" s="390"/>
      <c r="J6611" s="390"/>
    </row>
    <row r="6612" spans="1:10" ht="15.75" customHeight="1">
      <c r="A6612" s="396"/>
      <c r="B6612" s="397"/>
      <c r="C6612" s="362"/>
      <c r="D6612" s="362"/>
      <c r="E6612" s="362"/>
      <c r="F6612" s="390"/>
      <c r="G6612" s="390"/>
      <c r="H6612" s="390"/>
      <c r="I6612" s="390"/>
      <c r="J6612" s="390"/>
    </row>
    <row r="6613" spans="1:10" ht="15.75" customHeight="1">
      <c r="A6613" s="396"/>
      <c r="B6613" s="397"/>
      <c r="C6613" s="362"/>
      <c r="D6613" s="362"/>
      <c r="E6613" s="362"/>
      <c r="F6613" s="390"/>
      <c r="G6613" s="390"/>
      <c r="H6613" s="390"/>
      <c r="I6613" s="390"/>
      <c r="J6613" s="390"/>
    </row>
    <row r="6614" spans="1:10" ht="15.75" customHeight="1">
      <c r="A6614" s="396"/>
      <c r="B6614" s="397"/>
      <c r="C6614" s="362"/>
      <c r="D6614" s="362"/>
      <c r="E6614" s="362"/>
      <c r="F6614" s="390"/>
      <c r="G6614" s="390"/>
      <c r="H6614" s="390"/>
      <c r="I6614" s="390"/>
      <c r="J6614" s="390"/>
    </row>
    <row r="6615" spans="1:10" ht="15.75" customHeight="1">
      <c r="A6615" s="396"/>
      <c r="B6615" s="397"/>
      <c r="C6615" s="362"/>
      <c r="D6615" s="362"/>
      <c r="E6615" s="362"/>
      <c r="F6615" s="390"/>
      <c r="G6615" s="390"/>
      <c r="H6615" s="390"/>
      <c r="I6615" s="390"/>
      <c r="J6615" s="390"/>
    </row>
    <row r="6616" spans="1:10" ht="15.75" customHeight="1">
      <c r="A6616" s="396"/>
      <c r="B6616" s="397"/>
      <c r="C6616" s="362"/>
      <c r="D6616" s="362"/>
      <c r="E6616" s="362"/>
      <c r="F6616" s="390"/>
      <c r="G6616" s="390"/>
      <c r="H6616" s="390"/>
      <c r="I6616" s="390"/>
      <c r="J6616" s="390"/>
    </row>
    <row r="6617" spans="1:10" ht="15.75" customHeight="1">
      <c r="A6617" s="396"/>
      <c r="B6617" s="397"/>
      <c r="C6617" s="362"/>
      <c r="D6617" s="362"/>
      <c r="E6617" s="362"/>
      <c r="F6617" s="390"/>
      <c r="G6617" s="390"/>
      <c r="H6617" s="390"/>
      <c r="I6617" s="390"/>
      <c r="J6617" s="390"/>
    </row>
    <row r="6618" spans="1:10" ht="15.75" customHeight="1">
      <c r="A6618" s="396"/>
      <c r="B6618" s="397"/>
      <c r="C6618" s="362"/>
      <c r="D6618" s="362"/>
      <c r="E6618" s="362"/>
      <c r="F6618" s="390"/>
      <c r="G6618" s="390"/>
      <c r="H6618" s="390"/>
      <c r="I6618" s="390"/>
      <c r="J6618" s="390"/>
    </row>
    <row r="6619" spans="1:10" ht="15.75" customHeight="1">
      <c r="A6619" s="396"/>
      <c r="B6619" s="397"/>
      <c r="C6619" s="362"/>
      <c r="D6619" s="362"/>
      <c r="E6619" s="362"/>
      <c r="F6619" s="390"/>
      <c r="G6619" s="390"/>
      <c r="H6619" s="390"/>
      <c r="I6619" s="390"/>
      <c r="J6619" s="390"/>
    </row>
    <row r="6620" spans="1:10" ht="15.75" customHeight="1">
      <c r="A6620" s="396"/>
      <c r="B6620" s="397"/>
      <c r="C6620" s="362"/>
      <c r="D6620" s="362"/>
      <c r="E6620" s="362"/>
      <c r="F6620" s="390"/>
      <c r="G6620" s="390"/>
      <c r="H6620" s="390"/>
      <c r="I6620" s="390"/>
      <c r="J6620" s="390"/>
    </row>
    <row r="6621" spans="1:10" ht="15.75" customHeight="1">
      <c r="A6621" s="396"/>
      <c r="B6621" s="397"/>
      <c r="C6621" s="362"/>
      <c r="D6621" s="362"/>
      <c r="E6621" s="362"/>
      <c r="F6621" s="390"/>
      <c r="G6621" s="390"/>
      <c r="H6621" s="390"/>
      <c r="I6621" s="390"/>
      <c r="J6621" s="390"/>
    </row>
    <row r="6622" spans="1:10" ht="15.75" customHeight="1">
      <c r="A6622" s="396"/>
      <c r="B6622" s="397"/>
      <c r="C6622" s="362"/>
      <c r="D6622" s="362"/>
      <c r="E6622" s="362"/>
      <c r="F6622" s="390"/>
      <c r="G6622" s="390"/>
      <c r="H6622" s="390"/>
      <c r="I6622" s="390"/>
      <c r="J6622" s="390"/>
    </row>
    <row r="6623" spans="1:10" ht="15.75" customHeight="1">
      <c r="A6623" s="396"/>
      <c r="B6623" s="397"/>
      <c r="C6623" s="362"/>
      <c r="D6623" s="362"/>
      <c r="E6623" s="362"/>
      <c r="F6623" s="390"/>
      <c r="G6623" s="390"/>
      <c r="H6623" s="390"/>
      <c r="I6623" s="390"/>
      <c r="J6623" s="390"/>
    </row>
    <row r="6624" spans="1:10" ht="15.75" customHeight="1">
      <c r="A6624" s="396"/>
      <c r="B6624" s="397"/>
      <c r="C6624" s="362"/>
      <c r="D6624" s="362"/>
      <c r="E6624" s="362"/>
      <c r="F6624" s="390"/>
      <c r="G6624" s="390"/>
      <c r="H6624" s="390"/>
      <c r="I6624" s="390"/>
      <c r="J6624" s="390"/>
    </row>
    <row r="6625" spans="1:10" ht="15.75" customHeight="1">
      <c r="A6625" s="396"/>
      <c r="B6625" s="397"/>
      <c r="C6625" s="362"/>
      <c r="D6625" s="362"/>
      <c r="E6625" s="362"/>
      <c r="F6625" s="390"/>
      <c r="G6625" s="390"/>
      <c r="H6625" s="390"/>
      <c r="I6625" s="390"/>
      <c r="J6625" s="390"/>
    </row>
    <row r="6626" spans="1:10" ht="15.75" customHeight="1">
      <c r="A6626" s="396"/>
      <c r="B6626" s="397"/>
      <c r="C6626" s="362"/>
      <c r="D6626" s="362"/>
      <c r="E6626" s="362"/>
      <c r="F6626" s="390"/>
      <c r="G6626" s="390"/>
      <c r="H6626" s="390"/>
      <c r="I6626" s="390"/>
      <c r="J6626" s="390"/>
    </row>
    <row r="6627" spans="1:10" ht="15.75" customHeight="1">
      <c r="A6627" s="396"/>
      <c r="B6627" s="397"/>
      <c r="C6627" s="362"/>
      <c r="D6627" s="362"/>
      <c r="E6627" s="362"/>
      <c r="F6627" s="390"/>
      <c r="G6627" s="390"/>
      <c r="H6627" s="390"/>
      <c r="I6627" s="390"/>
      <c r="J6627" s="390"/>
    </row>
    <row r="6628" spans="1:10" ht="15.75" customHeight="1">
      <c r="A6628" s="396"/>
      <c r="B6628" s="397"/>
      <c r="C6628" s="362"/>
      <c r="D6628" s="362"/>
      <c r="E6628" s="362"/>
      <c r="F6628" s="390"/>
      <c r="G6628" s="390"/>
      <c r="H6628" s="390"/>
      <c r="I6628" s="390"/>
      <c r="J6628" s="390"/>
    </row>
    <row r="6629" spans="1:10" ht="15.75" customHeight="1">
      <c r="A6629" s="396"/>
      <c r="B6629" s="397"/>
      <c r="C6629" s="362"/>
      <c r="D6629" s="362"/>
      <c r="E6629" s="362"/>
      <c r="F6629" s="390"/>
      <c r="G6629" s="390"/>
      <c r="H6629" s="390"/>
      <c r="I6629" s="390"/>
      <c r="J6629" s="390"/>
    </row>
    <row r="6630" spans="1:10" ht="15.75" customHeight="1">
      <c r="A6630" s="396"/>
      <c r="B6630" s="397"/>
      <c r="C6630" s="362"/>
      <c r="D6630" s="362"/>
      <c r="E6630" s="362"/>
      <c r="F6630" s="390"/>
      <c r="G6630" s="390"/>
      <c r="H6630" s="390"/>
      <c r="I6630" s="390"/>
      <c r="J6630" s="390"/>
    </row>
    <row r="6631" spans="1:10" ht="15.75" customHeight="1">
      <c r="A6631" s="396"/>
      <c r="B6631" s="397"/>
      <c r="C6631" s="362"/>
      <c r="D6631" s="362"/>
      <c r="E6631" s="362"/>
      <c r="F6631" s="390"/>
      <c r="G6631" s="390"/>
      <c r="H6631" s="390"/>
      <c r="I6631" s="390"/>
      <c r="J6631" s="390"/>
    </row>
    <row r="6632" spans="1:10" ht="15.75" customHeight="1">
      <c r="A6632" s="396"/>
      <c r="B6632" s="397"/>
      <c r="C6632" s="362"/>
      <c r="D6632" s="362"/>
      <c r="E6632" s="362"/>
      <c r="F6632" s="390"/>
      <c r="G6632" s="390"/>
      <c r="H6632" s="390"/>
      <c r="I6632" s="390"/>
      <c r="J6632" s="390"/>
    </row>
    <row r="6633" spans="1:10" ht="15.75" customHeight="1">
      <c r="A6633" s="396"/>
      <c r="B6633" s="397"/>
      <c r="C6633" s="362"/>
      <c r="D6633" s="362"/>
      <c r="E6633" s="362"/>
      <c r="F6633" s="390"/>
      <c r="G6633" s="390"/>
      <c r="H6633" s="390"/>
      <c r="I6633" s="390"/>
      <c r="J6633" s="390"/>
    </row>
    <row r="6634" spans="1:10" ht="15.75" customHeight="1">
      <c r="A6634" s="396"/>
      <c r="B6634" s="397"/>
      <c r="C6634" s="362"/>
      <c r="D6634" s="362"/>
      <c r="E6634" s="362"/>
      <c r="F6634" s="390"/>
      <c r="G6634" s="390"/>
      <c r="H6634" s="390"/>
      <c r="I6634" s="390"/>
      <c r="J6634" s="390"/>
    </row>
    <row r="6635" spans="1:10" ht="15.75" customHeight="1">
      <c r="A6635" s="396"/>
      <c r="B6635" s="397"/>
      <c r="C6635" s="362"/>
      <c r="D6635" s="362"/>
      <c r="E6635" s="362"/>
      <c r="F6635" s="390"/>
      <c r="G6635" s="390"/>
      <c r="H6635" s="390"/>
      <c r="I6635" s="390"/>
      <c r="J6635" s="390"/>
    </row>
    <row r="6636" spans="1:10" ht="15.75" customHeight="1">
      <c r="A6636" s="396"/>
      <c r="B6636" s="397"/>
      <c r="C6636" s="362"/>
      <c r="D6636" s="362"/>
      <c r="E6636" s="362"/>
      <c r="F6636" s="390"/>
      <c r="G6636" s="390"/>
      <c r="H6636" s="390"/>
      <c r="I6636" s="390"/>
      <c r="J6636" s="390"/>
    </row>
    <row r="6637" spans="1:10" ht="15.75" customHeight="1">
      <c r="A6637" s="396"/>
      <c r="B6637" s="397"/>
      <c r="C6637" s="362"/>
      <c r="D6637" s="362"/>
      <c r="E6637" s="362"/>
      <c r="F6637" s="390"/>
      <c r="G6637" s="390"/>
      <c r="H6637" s="390"/>
      <c r="I6637" s="390"/>
      <c r="J6637" s="390"/>
    </row>
    <row r="6638" spans="1:10" ht="15.75" customHeight="1">
      <c r="A6638" s="396"/>
      <c r="B6638" s="397"/>
      <c r="C6638" s="362"/>
      <c r="D6638" s="362"/>
      <c r="E6638" s="362"/>
      <c r="F6638" s="390"/>
      <c r="G6638" s="390"/>
      <c r="H6638" s="390"/>
      <c r="I6638" s="390"/>
      <c r="J6638" s="390"/>
    </row>
    <row r="6639" spans="1:10" ht="15.75" customHeight="1">
      <c r="A6639" s="396"/>
      <c r="B6639" s="397"/>
      <c r="C6639" s="362"/>
      <c r="D6639" s="362"/>
      <c r="E6639" s="362"/>
      <c r="F6639" s="390"/>
      <c r="G6639" s="390"/>
      <c r="H6639" s="390"/>
      <c r="I6639" s="390"/>
      <c r="J6639" s="390"/>
    </row>
    <row r="6640" spans="1:10" ht="15.75" customHeight="1">
      <c r="A6640" s="396"/>
      <c r="B6640" s="397"/>
      <c r="C6640" s="362"/>
      <c r="D6640" s="362"/>
      <c r="E6640" s="362"/>
      <c r="F6640" s="390"/>
      <c r="G6640" s="390"/>
      <c r="H6640" s="390"/>
      <c r="I6640" s="390"/>
      <c r="J6640" s="390"/>
    </row>
    <row r="6641" spans="1:10" ht="15.75" customHeight="1">
      <c r="A6641" s="396"/>
      <c r="B6641" s="397"/>
      <c r="C6641" s="362"/>
      <c r="D6641" s="362"/>
      <c r="E6641" s="362"/>
      <c r="F6641" s="390"/>
      <c r="G6641" s="390"/>
      <c r="H6641" s="390"/>
      <c r="I6641" s="390"/>
      <c r="J6641" s="390"/>
    </row>
    <row r="6642" spans="1:10" ht="15.75" customHeight="1">
      <c r="A6642" s="396"/>
      <c r="B6642" s="397"/>
      <c r="C6642" s="362"/>
      <c r="D6642" s="362"/>
      <c r="E6642" s="362"/>
      <c r="F6642" s="390"/>
      <c r="G6642" s="390"/>
      <c r="H6642" s="390"/>
      <c r="I6642" s="390"/>
      <c r="J6642" s="390"/>
    </row>
    <row r="6643" spans="1:10" ht="15.75" customHeight="1">
      <c r="A6643" s="396"/>
      <c r="B6643" s="397"/>
      <c r="C6643" s="362"/>
      <c r="D6643" s="362"/>
      <c r="E6643" s="362"/>
      <c r="F6643" s="390"/>
      <c r="G6643" s="390"/>
      <c r="H6643" s="390"/>
      <c r="I6643" s="390"/>
      <c r="J6643" s="390"/>
    </row>
    <row r="6644" spans="1:10" ht="15.75" customHeight="1">
      <c r="A6644" s="396"/>
      <c r="B6644" s="397"/>
      <c r="C6644" s="362"/>
      <c r="D6644" s="362"/>
      <c r="E6644" s="362"/>
      <c r="F6644" s="390"/>
      <c r="G6644" s="390"/>
      <c r="H6644" s="390"/>
      <c r="I6644" s="390"/>
      <c r="J6644" s="390"/>
    </row>
    <row r="6645" spans="1:10" ht="15.75" customHeight="1">
      <c r="A6645" s="396"/>
      <c r="B6645" s="397"/>
      <c r="C6645" s="362"/>
      <c r="D6645" s="362"/>
      <c r="E6645" s="362"/>
      <c r="F6645" s="390"/>
      <c r="G6645" s="390"/>
      <c r="H6645" s="390"/>
      <c r="I6645" s="390"/>
      <c r="J6645" s="390"/>
    </row>
    <row r="6646" spans="1:10" ht="15.75" customHeight="1">
      <c r="A6646" s="396"/>
      <c r="B6646" s="397"/>
      <c r="C6646" s="362"/>
      <c r="D6646" s="362"/>
      <c r="E6646" s="362"/>
      <c r="F6646" s="390"/>
      <c r="G6646" s="390"/>
      <c r="H6646" s="390"/>
      <c r="I6646" s="390"/>
      <c r="J6646" s="390"/>
    </row>
    <row r="6647" spans="1:10" ht="15.75" customHeight="1">
      <c r="A6647" s="396"/>
      <c r="B6647" s="397"/>
      <c r="C6647" s="362"/>
      <c r="D6647" s="362"/>
      <c r="E6647" s="362"/>
      <c r="F6647" s="390"/>
      <c r="G6647" s="390"/>
      <c r="H6647" s="390"/>
      <c r="I6647" s="390"/>
      <c r="J6647" s="390"/>
    </row>
    <row r="6648" spans="1:10" ht="15.75" customHeight="1">
      <c r="A6648" s="396"/>
      <c r="B6648" s="397"/>
      <c r="C6648" s="362"/>
      <c r="D6648" s="362"/>
      <c r="E6648" s="362"/>
      <c r="F6648" s="390"/>
      <c r="G6648" s="390"/>
      <c r="H6648" s="390"/>
      <c r="I6648" s="390"/>
      <c r="J6648" s="390"/>
    </row>
    <row r="6649" spans="1:10" ht="15.75" customHeight="1">
      <c r="A6649" s="396"/>
      <c r="B6649" s="397"/>
      <c r="C6649" s="362"/>
      <c r="D6649" s="362"/>
      <c r="E6649" s="362"/>
      <c r="F6649" s="390"/>
      <c r="G6649" s="390"/>
      <c r="H6649" s="390"/>
      <c r="I6649" s="390"/>
      <c r="J6649" s="390"/>
    </row>
    <row r="6650" spans="1:10" ht="15.75" customHeight="1">
      <c r="A6650" s="396"/>
      <c r="B6650" s="397"/>
      <c r="C6650" s="362"/>
      <c r="D6650" s="362"/>
      <c r="E6650" s="362"/>
      <c r="F6650" s="390"/>
      <c r="G6650" s="390"/>
      <c r="H6650" s="390"/>
      <c r="I6650" s="390"/>
      <c r="J6650" s="390"/>
    </row>
    <row r="6651" spans="1:10" ht="15.75" customHeight="1">
      <c r="A6651" s="396"/>
      <c r="B6651" s="397"/>
      <c r="C6651" s="362"/>
      <c r="D6651" s="362"/>
      <c r="E6651" s="362"/>
      <c r="F6651" s="390"/>
      <c r="G6651" s="390"/>
      <c r="H6651" s="390"/>
      <c r="I6651" s="390"/>
      <c r="J6651" s="390"/>
    </row>
    <row r="6652" spans="1:10" ht="15.75" customHeight="1">
      <c r="A6652" s="396"/>
      <c r="B6652" s="397"/>
      <c r="C6652" s="362"/>
      <c r="D6652" s="362"/>
      <c r="E6652" s="362"/>
      <c r="F6652" s="390"/>
      <c r="G6652" s="390"/>
      <c r="H6652" s="390"/>
      <c r="I6652" s="390"/>
      <c r="J6652" s="390"/>
    </row>
    <row r="6653" spans="1:10" ht="15.75" customHeight="1">
      <c r="A6653" s="396"/>
      <c r="B6653" s="397"/>
      <c r="C6653" s="362"/>
      <c r="D6653" s="362"/>
      <c r="E6653" s="362"/>
      <c r="F6653" s="390"/>
      <c r="G6653" s="390"/>
      <c r="H6653" s="390"/>
      <c r="I6653" s="390"/>
      <c r="J6653" s="390"/>
    </row>
    <row r="6654" spans="1:10" ht="15.75" customHeight="1">
      <c r="A6654" s="396"/>
      <c r="B6654" s="397"/>
      <c r="C6654" s="362"/>
      <c r="D6654" s="362"/>
      <c r="E6654" s="362"/>
      <c r="F6654" s="390"/>
      <c r="G6654" s="390"/>
      <c r="H6654" s="390"/>
      <c r="I6654" s="390"/>
      <c r="J6654" s="390"/>
    </row>
    <row r="6655" spans="1:10" ht="15.75" customHeight="1">
      <c r="A6655" s="396"/>
      <c r="B6655" s="397"/>
      <c r="C6655" s="362"/>
      <c r="D6655" s="362"/>
      <c r="E6655" s="362"/>
      <c r="F6655" s="390"/>
      <c r="G6655" s="390"/>
      <c r="H6655" s="390"/>
      <c r="I6655" s="390"/>
      <c r="J6655" s="390"/>
    </row>
    <row r="6656" spans="1:10" ht="15.75" customHeight="1">
      <c r="A6656" s="396"/>
      <c r="B6656" s="397"/>
      <c r="C6656" s="362"/>
      <c r="D6656" s="362"/>
      <c r="E6656" s="362"/>
      <c r="F6656" s="390"/>
      <c r="G6656" s="390"/>
      <c r="H6656" s="390"/>
      <c r="I6656" s="390"/>
      <c r="J6656" s="390"/>
    </row>
    <row r="6657" spans="1:10" ht="15.75" customHeight="1">
      <c r="A6657" s="396"/>
      <c r="B6657" s="397"/>
      <c r="C6657" s="362"/>
      <c r="D6657" s="362"/>
      <c r="E6657" s="362"/>
      <c r="F6657" s="390"/>
      <c r="G6657" s="390"/>
      <c r="H6657" s="390"/>
      <c r="I6657" s="390"/>
      <c r="J6657" s="390"/>
    </row>
    <row r="6658" spans="1:10" ht="15.75" customHeight="1">
      <c r="A6658" s="396"/>
      <c r="B6658" s="397"/>
      <c r="C6658" s="362"/>
      <c r="D6658" s="362"/>
      <c r="E6658" s="362"/>
      <c r="F6658" s="390"/>
      <c r="G6658" s="390"/>
      <c r="H6658" s="390"/>
      <c r="I6658" s="390"/>
      <c r="J6658" s="390"/>
    </row>
    <row r="6659" spans="1:10" ht="15.75" customHeight="1">
      <c r="A6659" s="396"/>
      <c r="B6659" s="397"/>
      <c r="C6659" s="362"/>
      <c r="D6659" s="362"/>
      <c r="E6659" s="362"/>
      <c r="F6659" s="390"/>
      <c r="G6659" s="390"/>
      <c r="H6659" s="390"/>
      <c r="I6659" s="390"/>
      <c r="J6659" s="390"/>
    </row>
    <row r="6660" spans="1:10" ht="15.75" customHeight="1">
      <c r="A6660" s="396"/>
      <c r="B6660" s="397"/>
      <c r="C6660" s="362"/>
      <c r="D6660" s="362"/>
      <c r="E6660" s="362"/>
      <c r="F6660" s="390"/>
      <c r="G6660" s="390"/>
      <c r="H6660" s="390"/>
      <c r="I6660" s="390"/>
      <c r="J6660" s="390"/>
    </row>
    <row r="6661" spans="1:10" ht="15.75" customHeight="1">
      <c r="A6661" s="396"/>
      <c r="B6661" s="397"/>
      <c r="C6661" s="362"/>
      <c r="D6661" s="362"/>
      <c r="E6661" s="362"/>
      <c r="F6661" s="390"/>
      <c r="G6661" s="390"/>
      <c r="H6661" s="390"/>
      <c r="I6661" s="390"/>
      <c r="J6661" s="390"/>
    </row>
    <row r="6662" spans="1:10" ht="15.75" customHeight="1">
      <c r="A6662" s="396"/>
      <c r="B6662" s="397"/>
      <c r="C6662" s="362"/>
      <c r="D6662" s="362"/>
      <c r="E6662" s="362"/>
      <c r="F6662" s="390"/>
      <c r="G6662" s="390"/>
      <c r="H6662" s="390"/>
      <c r="I6662" s="390"/>
      <c r="J6662" s="390"/>
    </row>
    <row r="6663" spans="1:10" ht="15.75" customHeight="1">
      <c r="A6663" s="396"/>
      <c r="B6663" s="397"/>
      <c r="C6663" s="362"/>
      <c r="D6663" s="362"/>
      <c r="E6663" s="362"/>
      <c r="F6663" s="390"/>
      <c r="G6663" s="390"/>
      <c r="H6663" s="390"/>
      <c r="I6663" s="390"/>
      <c r="J6663" s="390"/>
    </row>
    <row r="6664" spans="1:10" ht="15.75" customHeight="1">
      <c r="A6664" s="396"/>
      <c r="B6664" s="397"/>
      <c r="C6664" s="362"/>
      <c r="D6664" s="362"/>
      <c r="E6664" s="362"/>
      <c r="F6664" s="390"/>
      <c r="G6664" s="390"/>
      <c r="H6664" s="390"/>
      <c r="I6664" s="390"/>
      <c r="J6664" s="390"/>
    </row>
    <row r="6665" spans="1:10" ht="15.75" customHeight="1">
      <c r="A6665" s="396"/>
      <c r="B6665" s="397"/>
      <c r="C6665" s="362"/>
      <c r="D6665" s="362"/>
      <c r="E6665" s="362"/>
      <c r="F6665" s="390"/>
      <c r="G6665" s="390"/>
      <c r="H6665" s="390"/>
      <c r="I6665" s="390"/>
      <c r="J6665" s="390"/>
    </row>
    <row r="6666" spans="1:10" ht="15.75" customHeight="1">
      <c r="A6666" s="396"/>
      <c r="B6666" s="397"/>
      <c r="C6666" s="362"/>
      <c r="D6666" s="362"/>
      <c r="E6666" s="362"/>
      <c r="F6666" s="390"/>
      <c r="G6666" s="390"/>
      <c r="H6666" s="390"/>
      <c r="I6666" s="390"/>
      <c r="J6666" s="390"/>
    </row>
    <row r="6667" spans="1:10" ht="15.75" customHeight="1">
      <c r="A6667" s="396"/>
      <c r="B6667" s="397"/>
      <c r="C6667" s="362"/>
      <c r="D6667" s="362"/>
      <c r="E6667" s="362"/>
      <c r="F6667" s="390"/>
      <c r="G6667" s="390"/>
      <c r="H6667" s="390"/>
      <c r="I6667" s="390"/>
      <c r="J6667" s="390"/>
    </row>
    <row r="6668" spans="1:10" ht="15.75" customHeight="1">
      <c r="A6668" s="396"/>
      <c r="B6668" s="397"/>
      <c r="C6668" s="362"/>
      <c r="D6668" s="362"/>
      <c r="E6668" s="362"/>
      <c r="F6668" s="390"/>
      <c r="G6668" s="390"/>
      <c r="H6668" s="390"/>
      <c r="I6668" s="390"/>
      <c r="J6668" s="390"/>
    </row>
    <row r="6669" spans="1:10" ht="15.75" customHeight="1">
      <c r="A6669" s="396"/>
      <c r="B6669" s="397"/>
      <c r="C6669" s="362"/>
      <c r="D6669" s="362"/>
      <c r="E6669" s="362"/>
      <c r="F6669" s="390"/>
      <c r="G6669" s="390"/>
      <c r="H6669" s="390"/>
      <c r="I6669" s="390"/>
      <c r="J6669" s="390"/>
    </row>
    <row r="6670" spans="1:10" ht="15.75" customHeight="1">
      <c r="A6670" s="396"/>
      <c r="B6670" s="397"/>
      <c r="C6670" s="362"/>
      <c r="D6670" s="362"/>
      <c r="E6670" s="362"/>
      <c r="F6670" s="390"/>
      <c r="G6670" s="390"/>
      <c r="H6670" s="390"/>
      <c r="I6670" s="390"/>
      <c r="J6670" s="390"/>
    </row>
    <row r="6671" spans="1:10" ht="15.75" customHeight="1">
      <c r="A6671" s="396"/>
      <c r="B6671" s="397"/>
      <c r="C6671" s="362"/>
      <c r="D6671" s="362"/>
      <c r="E6671" s="362"/>
      <c r="F6671" s="390"/>
      <c r="G6671" s="390"/>
      <c r="H6671" s="390"/>
      <c r="I6671" s="390"/>
      <c r="J6671" s="390"/>
    </row>
    <row r="6672" spans="1:10" ht="15.75" customHeight="1">
      <c r="A6672" s="396"/>
      <c r="B6672" s="397"/>
      <c r="C6672" s="362"/>
      <c r="D6672" s="362"/>
      <c r="E6672" s="362"/>
      <c r="F6672" s="390"/>
      <c r="G6672" s="390"/>
      <c r="H6672" s="390"/>
      <c r="I6672" s="390"/>
      <c r="J6672" s="390"/>
    </row>
    <row r="6673" spans="1:10" ht="15.75" customHeight="1">
      <c r="A6673" s="396"/>
      <c r="B6673" s="397"/>
      <c r="C6673" s="362"/>
      <c r="D6673" s="362"/>
      <c r="E6673" s="362"/>
      <c r="F6673" s="390"/>
      <c r="G6673" s="390"/>
      <c r="H6673" s="390"/>
      <c r="I6673" s="390"/>
      <c r="J6673" s="390"/>
    </row>
    <row r="6674" spans="1:10" ht="15.75" customHeight="1">
      <c r="A6674" s="396"/>
      <c r="B6674" s="397"/>
      <c r="C6674" s="362"/>
      <c r="D6674" s="362"/>
      <c r="E6674" s="362"/>
      <c r="F6674" s="390"/>
      <c r="G6674" s="390"/>
      <c r="H6674" s="390"/>
      <c r="I6674" s="390"/>
      <c r="J6674" s="390"/>
    </row>
    <row r="6675" spans="1:10" ht="15.75" customHeight="1">
      <c r="A6675" s="396"/>
      <c r="B6675" s="397"/>
      <c r="C6675" s="362"/>
      <c r="D6675" s="362"/>
      <c r="E6675" s="362"/>
      <c r="F6675" s="390"/>
      <c r="G6675" s="390"/>
      <c r="H6675" s="390"/>
      <c r="I6675" s="390"/>
      <c r="J6675" s="390"/>
    </row>
    <row r="6676" spans="1:10" ht="15.75" customHeight="1">
      <c r="A6676" s="396"/>
      <c r="B6676" s="397"/>
      <c r="C6676" s="362"/>
      <c r="D6676" s="362"/>
      <c r="E6676" s="362"/>
      <c r="F6676" s="390"/>
      <c r="G6676" s="390"/>
      <c r="H6676" s="390"/>
      <c r="I6676" s="390"/>
      <c r="J6676" s="390"/>
    </row>
    <row r="6677" spans="1:10" ht="15.75" customHeight="1">
      <c r="A6677" s="396"/>
      <c r="B6677" s="397"/>
      <c r="C6677" s="362"/>
      <c r="D6677" s="362"/>
      <c r="E6677" s="362"/>
      <c r="F6677" s="390"/>
      <c r="G6677" s="390"/>
      <c r="H6677" s="390"/>
      <c r="I6677" s="390"/>
      <c r="J6677" s="390"/>
    </row>
    <row r="6678" spans="1:10" ht="15.75" customHeight="1">
      <c r="A6678" s="396"/>
      <c r="B6678" s="397"/>
      <c r="C6678" s="362"/>
      <c r="D6678" s="362"/>
      <c r="E6678" s="362"/>
      <c r="F6678" s="390"/>
      <c r="G6678" s="390"/>
      <c r="H6678" s="390"/>
      <c r="I6678" s="390"/>
      <c r="J6678" s="390"/>
    </row>
    <row r="6679" spans="1:10" ht="15.75" customHeight="1">
      <c r="A6679" s="396"/>
      <c r="B6679" s="397"/>
      <c r="C6679" s="362"/>
      <c r="D6679" s="362"/>
      <c r="E6679" s="362"/>
      <c r="F6679" s="390"/>
      <c r="G6679" s="390"/>
      <c r="H6679" s="390"/>
      <c r="I6679" s="390"/>
      <c r="J6679" s="390"/>
    </row>
    <row r="6680" spans="1:10" ht="15.75" customHeight="1">
      <c r="A6680" s="396"/>
      <c r="B6680" s="397"/>
      <c r="C6680" s="362"/>
      <c r="D6680" s="362"/>
      <c r="E6680" s="362"/>
      <c r="F6680" s="390"/>
      <c r="G6680" s="390"/>
      <c r="H6680" s="390"/>
      <c r="I6680" s="390"/>
      <c r="J6680" s="390"/>
    </row>
    <row r="6681" spans="1:10" ht="15.75" customHeight="1">
      <c r="A6681" s="396"/>
      <c r="B6681" s="397"/>
      <c r="C6681" s="362"/>
      <c r="D6681" s="362"/>
      <c r="E6681" s="362"/>
      <c r="F6681" s="390"/>
      <c r="G6681" s="390"/>
      <c r="H6681" s="390"/>
      <c r="I6681" s="390"/>
      <c r="J6681" s="390"/>
    </row>
    <row r="6682" spans="1:10" ht="15.75" customHeight="1">
      <c r="A6682" s="396"/>
      <c r="B6682" s="397"/>
      <c r="C6682" s="362"/>
      <c r="D6682" s="362"/>
      <c r="E6682" s="362"/>
      <c r="F6682" s="390"/>
      <c r="G6682" s="390"/>
      <c r="H6682" s="390"/>
      <c r="I6682" s="390"/>
      <c r="J6682" s="390"/>
    </row>
    <row r="6683" spans="1:10" ht="15.75" customHeight="1">
      <c r="A6683" s="396"/>
      <c r="B6683" s="397"/>
      <c r="C6683" s="362"/>
      <c r="D6683" s="362"/>
      <c r="E6683" s="362"/>
      <c r="F6683" s="390"/>
      <c r="G6683" s="390"/>
      <c r="H6683" s="390"/>
      <c r="I6683" s="390"/>
      <c r="J6683" s="390"/>
    </row>
    <row r="6684" spans="1:10" ht="15.75" customHeight="1">
      <c r="A6684" s="396"/>
      <c r="B6684" s="397"/>
      <c r="C6684" s="362"/>
      <c r="D6684" s="362"/>
      <c r="E6684" s="362"/>
      <c r="F6684" s="390"/>
      <c r="G6684" s="390"/>
      <c r="H6684" s="390"/>
      <c r="I6684" s="390"/>
      <c r="J6684" s="390"/>
    </row>
    <row r="6685" spans="1:10" ht="15.75" customHeight="1">
      <c r="A6685" s="396"/>
      <c r="B6685" s="397"/>
      <c r="C6685" s="362"/>
      <c r="D6685" s="362"/>
      <c r="E6685" s="362"/>
      <c r="F6685" s="390"/>
      <c r="G6685" s="390"/>
      <c r="H6685" s="390"/>
      <c r="I6685" s="390"/>
      <c r="J6685" s="390"/>
    </row>
    <row r="6686" spans="1:10" ht="15.75" customHeight="1">
      <c r="A6686" s="396"/>
      <c r="B6686" s="397"/>
      <c r="C6686" s="362"/>
      <c r="D6686" s="362"/>
      <c r="E6686" s="362"/>
      <c r="F6686" s="390"/>
      <c r="G6686" s="390"/>
      <c r="H6686" s="390"/>
      <c r="I6686" s="390"/>
      <c r="J6686" s="390"/>
    </row>
    <row r="6687" spans="1:10" ht="15.75" customHeight="1">
      <c r="A6687" s="396"/>
      <c r="B6687" s="397"/>
      <c r="C6687" s="362"/>
      <c r="D6687" s="362"/>
      <c r="E6687" s="362"/>
      <c r="F6687" s="390"/>
      <c r="G6687" s="390"/>
      <c r="H6687" s="390"/>
      <c r="I6687" s="390"/>
      <c r="J6687" s="390"/>
    </row>
    <row r="6688" spans="1:10" ht="15.75" customHeight="1">
      <c r="A6688" s="396"/>
      <c r="B6688" s="397"/>
      <c r="C6688" s="362"/>
      <c r="D6688" s="362"/>
      <c r="E6688" s="362"/>
      <c r="F6688" s="390"/>
      <c r="G6688" s="390"/>
      <c r="H6688" s="390"/>
      <c r="I6688" s="390"/>
      <c r="J6688" s="390"/>
    </row>
    <row r="6689" spans="1:10" ht="15.75" customHeight="1">
      <c r="A6689" s="396"/>
      <c r="B6689" s="397"/>
      <c r="C6689" s="362"/>
      <c r="D6689" s="362"/>
      <c r="E6689" s="362"/>
      <c r="F6689" s="390"/>
      <c r="G6689" s="390"/>
      <c r="H6689" s="390"/>
      <c r="I6689" s="390"/>
      <c r="J6689" s="390"/>
    </row>
    <row r="6690" spans="1:10" ht="15.75" customHeight="1">
      <c r="A6690" s="396"/>
      <c r="B6690" s="397"/>
      <c r="C6690" s="362"/>
      <c r="D6690" s="362"/>
      <c r="E6690" s="362"/>
      <c r="F6690" s="390"/>
      <c r="G6690" s="390"/>
      <c r="H6690" s="390"/>
      <c r="I6690" s="390"/>
      <c r="J6690" s="390"/>
    </row>
    <row r="6691" spans="1:10" ht="15.75" customHeight="1">
      <c r="A6691" s="396"/>
      <c r="B6691" s="397"/>
      <c r="C6691" s="362"/>
      <c r="D6691" s="362"/>
      <c r="E6691" s="362"/>
      <c r="F6691" s="390"/>
      <c r="G6691" s="390"/>
      <c r="H6691" s="390"/>
      <c r="I6691" s="390"/>
      <c r="J6691" s="390"/>
    </row>
    <row r="6692" spans="1:10" ht="15.75" customHeight="1">
      <c r="A6692" s="396"/>
      <c r="B6692" s="397"/>
      <c r="C6692" s="362"/>
      <c r="D6692" s="362"/>
      <c r="E6692" s="362"/>
      <c r="F6692" s="390"/>
      <c r="G6692" s="390"/>
      <c r="H6692" s="390"/>
      <c r="I6692" s="390"/>
      <c r="J6692" s="390"/>
    </row>
    <row r="6693" spans="1:10" ht="15.75" customHeight="1">
      <c r="A6693" s="396"/>
      <c r="B6693" s="397"/>
      <c r="C6693" s="362"/>
      <c r="D6693" s="362"/>
      <c r="E6693" s="362"/>
      <c r="F6693" s="390"/>
      <c r="G6693" s="390"/>
      <c r="H6693" s="390"/>
      <c r="I6693" s="390"/>
      <c r="J6693" s="390"/>
    </row>
    <row r="6694" spans="1:10" ht="15.75" customHeight="1">
      <c r="A6694" s="396"/>
      <c r="B6694" s="397"/>
      <c r="C6694" s="362"/>
      <c r="D6694" s="362"/>
      <c r="E6694" s="362"/>
      <c r="F6694" s="390"/>
      <c r="G6694" s="390"/>
      <c r="H6694" s="390"/>
      <c r="I6694" s="390"/>
      <c r="J6694" s="390"/>
    </row>
    <row r="6695" spans="1:10" ht="15.75" customHeight="1">
      <c r="A6695" s="396"/>
      <c r="B6695" s="397"/>
      <c r="C6695" s="362"/>
      <c r="D6695" s="362"/>
      <c r="E6695" s="362"/>
      <c r="F6695" s="390"/>
      <c r="G6695" s="390"/>
      <c r="H6695" s="390"/>
      <c r="I6695" s="390"/>
      <c r="J6695" s="390"/>
    </row>
    <row r="6696" spans="1:10" ht="15.75" customHeight="1">
      <c r="A6696" s="396"/>
      <c r="B6696" s="397"/>
      <c r="C6696" s="362"/>
      <c r="D6696" s="362"/>
      <c r="E6696" s="362"/>
      <c r="F6696" s="390"/>
      <c r="G6696" s="390"/>
      <c r="H6696" s="390"/>
      <c r="I6696" s="390"/>
      <c r="J6696" s="390"/>
    </row>
    <row r="6697" spans="1:10" ht="15.75" customHeight="1">
      <c r="A6697" s="396"/>
      <c r="B6697" s="397"/>
      <c r="C6697" s="362"/>
      <c r="D6697" s="362"/>
      <c r="E6697" s="362"/>
      <c r="F6697" s="390"/>
      <c r="G6697" s="390"/>
      <c r="H6697" s="390"/>
      <c r="I6697" s="390"/>
      <c r="J6697" s="390"/>
    </row>
    <row r="6698" spans="1:10" ht="15.75" customHeight="1">
      <c r="A6698" s="396"/>
      <c r="B6698" s="397"/>
      <c r="C6698" s="362"/>
      <c r="D6698" s="362"/>
      <c r="E6698" s="362"/>
      <c r="F6698" s="390"/>
      <c r="G6698" s="390"/>
      <c r="H6698" s="390"/>
      <c r="I6698" s="390"/>
      <c r="J6698" s="390"/>
    </row>
    <row r="6699" spans="1:10" ht="15.75" customHeight="1">
      <c r="A6699" s="396"/>
      <c r="B6699" s="397"/>
      <c r="C6699" s="362"/>
      <c r="D6699" s="362"/>
      <c r="E6699" s="362"/>
      <c r="F6699" s="390"/>
      <c r="G6699" s="390"/>
      <c r="H6699" s="390"/>
      <c r="I6699" s="390"/>
      <c r="J6699" s="390"/>
    </row>
    <row r="6700" spans="1:10" ht="15.75" customHeight="1">
      <c r="A6700" s="396"/>
      <c r="B6700" s="397"/>
      <c r="C6700" s="362"/>
      <c r="D6700" s="362"/>
      <c r="E6700" s="362"/>
      <c r="F6700" s="390"/>
      <c r="G6700" s="390"/>
      <c r="H6700" s="390"/>
      <c r="I6700" s="390"/>
      <c r="J6700" s="390"/>
    </row>
    <row r="6701" spans="1:10" ht="15.75" customHeight="1">
      <c r="A6701" s="396"/>
      <c r="B6701" s="397"/>
      <c r="C6701" s="362"/>
      <c r="D6701" s="362"/>
      <c r="E6701" s="362"/>
      <c r="F6701" s="390"/>
      <c r="G6701" s="390"/>
      <c r="H6701" s="390"/>
      <c r="I6701" s="390"/>
      <c r="J6701" s="390"/>
    </row>
    <row r="6702" spans="1:10" ht="15.75" customHeight="1">
      <c r="A6702" s="396"/>
      <c r="B6702" s="397"/>
      <c r="C6702" s="362"/>
      <c r="D6702" s="362"/>
      <c r="E6702" s="362"/>
      <c r="F6702" s="390"/>
      <c r="G6702" s="390"/>
      <c r="H6702" s="390"/>
      <c r="I6702" s="390"/>
      <c r="J6702" s="390"/>
    </row>
    <row r="6703" spans="1:10" ht="15.75" customHeight="1">
      <c r="A6703" s="396"/>
      <c r="B6703" s="397"/>
      <c r="C6703" s="362"/>
      <c r="D6703" s="362"/>
      <c r="E6703" s="362"/>
      <c r="F6703" s="390"/>
      <c r="G6703" s="390"/>
      <c r="H6703" s="390"/>
      <c r="I6703" s="390"/>
      <c r="J6703" s="390"/>
    </row>
    <row r="6704" spans="1:10" ht="15.75" customHeight="1">
      <c r="A6704" s="396"/>
      <c r="B6704" s="397"/>
      <c r="C6704" s="362"/>
      <c r="D6704" s="362"/>
      <c r="E6704" s="362"/>
      <c r="F6704" s="390"/>
      <c r="G6704" s="390"/>
      <c r="H6704" s="390"/>
      <c r="I6704" s="390"/>
      <c r="J6704" s="390"/>
    </row>
    <row r="6705" spans="1:10" ht="15.75" customHeight="1">
      <c r="A6705" s="396"/>
      <c r="B6705" s="397"/>
      <c r="C6705" s="362"/>
      <c r="D6705" s="362"/>
      <c r="E6705" s="362"/>
      <c r="F6705" s="390"/>
      <c r="G6705" s="390"/>
      <c r="H6705" s="390"/>
      <c r="I6705" s="390"/>
      <c r="J6705" s="390"/>
    </row>
    <row r="6706" spans="1:10" ht="15.75" customHeight="1">
      <c r="A6706" s="396"/>
      <c r="B6706" s="397"/>
      <c r="C6706" s="362"/>
      <c r="D6706" s="362"/>
      <c r="E6706" s="362"/>
      <c r="F6706" s="390"/>
      <c r="G6706" s="390"/>
      <c r="H6706" s="390"/>
      <c r="I6706" s="390"/>
      <c r="J6706" s="390"/>
    </row>
    <row r="6707" spans="1:10" ht="15.75" customHeight="1">
      <c r="A6707" s="396"/>
      <c r="B6707" s="397"/>
      <c r="C6707" s="362"/>
      <c r="D6707" s="362"/>
      <c r="E6707" s="362"/>
      <c r="F6707" s="390"/>
      <c r="G6707" s="390"/>
      <c r="H6707" s="390"/>
      <c r="I6707" s="390"/>
      <c r="J6707" s="390"/>
    </row>
    <row r="6708" spans="1:10" ht="15.75" customHeight="1">
      <c r="A6708" s="396"/>
      <c r="B6708" s="397"/>
      <c r="C6708" s="362"/>
      <c r="D6708" s="362"/>
      <c r="E6708" s="362"/>
      <c r="F6708" s="390"/>
      <c r="G6708" s="390"/>
      <c r="H6708" s="390"/>
      <c r="I6708" s="390"/>
      <c r="J6708" s="390"/>
    </row>
    <row r="6709" spans="1:10" ht="15.75" customHeight="1">
      <c r="A6709" s="396"/>
      <c r="B6709" s="397"/>
      <c r="C6709" s="362"/>
      <c r="D6709" s="362"/>
      <c r="E6709" s="362"/>
      <c r="F6709" s="390"/>
      <c r="G6709" s="390"/>
      <c r="H6709" s="390"/>
      <c r="I6709" s="390"/>
      <c r="J6709" s="390"/>
    </row>
    <row r="6710" spans="1:10" ht="15.75" customHeight="1">
      <c r="A6710" s="396"/>
      <c r="B6710" s="397"/>
      <c r="C6710" s="362"/>
      <c r="D6710" s="362"/>
      <c r="E6710" s="362"/>
      <c r="F6710" s="390"/>
      <c r="G6710" s="390"/>
      <c r="H6710" s="390"/>
      <c r="I6710" s="390"/>
      <c r="J6710" s="390"/>
    </row>
    <row r="6711" spans="1:10" ht="15.75" customHeight="1">
      <c r="A6711" s="396"/>
      <c r="B6711" s="397"/>
      <c r="C6711" s="362"/>
      <c r="D6711" s="362"/>
      <c r="E6711" s="362"/>
      <c r="F6711" s="390"/>
      <c r="G6711" s="390"/>
      <c r="H6711" s="390"/>
      <c r="I6711" s="390"/>
      <c r="J6711" s="390"/>
    </row>
    <row r="6712" spans="1:10" ht="15.75" customHeight="1">
      <c r="A6712" s="396"/>
      <c r="B6712" s="397"/>
      <c r="C6712" s="362"/>
      <c r="D6712" s="362"/>
      <c r="E6712" s="362"/>
      <c r="F6712" s="390"/>
      <c r="G6712" s="390"/>
      <c r="H6712" s="390"/>
      <c r="I6712" s="390"/>
      <c r="J6712" s="390"/>
    </row>
    <row r="6713" spans="1:10" ht="15.75" customHeight="1">
      <c r="A6713" s="396"/>
      <c r="B6713" s="397"/>
      <c r="C6713" s="362"/>
      <c r="D6713" s="362"/>
      <c r="E6713" s="362"/>
      <c r="F6713" s="390"/>
      <c r="G6713" s="390"/>
      <c r="H6713" s="390"/>
      <c r="I6713" s="390"/>
      <c r="J6713" s="390"/>
    </row>
    <row r="6714" spans="1:10" ht="15.75" customHeight="1">
      <c r="A6714" s="396"/>
      <c r="B6714" s="397"/>
      <c r="C6714" s="362"/>
      <c r="D6714" s="362"/>
      <c r="E6714" s="362"/>
      <c r="F6714" s="390"/>
      <c r="G6714" s="390"/>
      <c r="H6714" s="390"/>
      <c r="I6714" s="390"/>
      <c r="J6714" s="390"/>
    </row>
    <row r="6715" spans="1:10" ht="15.75" customHeight="1">
      <c r="A6715" s="396"/>
      <c r="B6715" s="397"/>
      <c r="C6715" s="362"/>
      <c r="D6715" s="362"/>
      <c r="E6715" s="362"/>
      <c r="F6715" s="390"/>
      <c r="G6715" s="390"/>
      <c r="H6715" s="390"/>
      <c r="I6715" s="390"/>
      <c r="J6715" s="390"/>
    </row>
    <row r="6716" spans="1:10" ht="15.75" customHeight="1">
      <c r="A6716" s="396"/>
      <c r="B6716" s="397"/>
      <c r="C6716" s="362"/>
      <c r="D6716" s="362"/>
      <c r="E6716" s="362"/>
      <c r="F6716" s="390"/>
      <c r="G6716" s="390"/>
      <c r="H6716" s="390"/>
      <c r="I6716" s="390"/>
      <c r="J6716" s="390"/>
    </row>
    <row r="6717" spans="1:10" ht="15.75" customHeight="1">
      <c r="A6717" s="396"/>
      <c r="B6717" s="397"/>
      <c r="C6717" s="362"/>
      <c r="D6717" s="362"/>
      <c r="E6717" s="362"/>
      <c r="F6717" s="390"/>
      <c r="G6717" s="390"/>
      <c r="H6717" s="390"/>
      <c r="I6717" s="390"/>
      <c r="J6717" s="390"/>
    </row>
    <row r="6718" spans="1:10" ht="15.75" customHeight="1">
      <c r="A6718" s="396"/>
      <c r="B6718" s="397"/>
      <c r="C6718" s="362"/>
      <c r="D6718" s="362"/>
      <c r="E6718" s="362"/>
      <c r="F6718" s="390"/>
      <c r="G6718" s="390"/>
      <c r="H6718" s="390"/>
      <c r="I6718" s="390"/>
      <c r="J6718" s="390"/>
    </row>
    <row r="6719" spans="1:10" ht="15.75" customHeight="1">
      <c r="A6719" s="396"/>
      <c r="B6719" s="397"/>
      <c r="C6719" s="362"/>
      <c r="D6719" s="362"/>
      <c r="E6719" s="362"/>
      <c r="F6719" s="390"/>
      <c r="G6719" s="390"/>
      <c r="H6719" s="390"/>
      <c r="I6719" s="390"/>
      <c r="J6719" s="390"/>
    </row>
    <row r="6720" spans="1:10" ht="15.75" customHeight="1">
      <c r="A6720" s="396"/>
      <c r="B6720" s="397"/>
      <c r="C6720" s="362"/>
      <c r="D6720" s="362"/>
      <c r="E6720" s="362"/>
      <c r="F6720" s="390"/>
      <c r="G6720" s="390"/>
      <c r="H6720" s="390"/>
      <c r="I6720" s="390"/>
      <c r="J6720" s="390"/>
    </row>
    <row r="6721" spans="1:10" ht="15.75" customHeight="1">
      <c r="A6721" s="396"/>
      <c r="B6721" s="397"/>
      <c r="C6721" s="362"/>
      <c r="D6721" s="362"/>
      <c r="E6721" s="362"/>
      <c r="F6721" s="390"/>
      <c r="G6721" s="390"/>
      <c r="H6721" s="390"/>
      <c r="I6721" s="390"/>
      <c r="J6721" s="390"/>
    </row>
    <row r="6722" spans="1:10" ht="15.75" customHeight="1">
      <c r="A6722" s="396"/>
      <c r="B6722" s="397"/>
      <c r="C6722" s="362"/>
      <c r="D6722" s="362"/>
      <c r="E6722" s="362"/>
      <c r="F6722" s="390"/>
      <c r="G6722" s="390"/>
      <c r="H6722" s="390"/>
      <c r="I6722" s="390"/>
      <c r="J6722" s="390"/>
    </row>
    <row r="6723" spans="1:10" ht="15.75" customHeight="1">
      <c r="A6723" s="396"/>
      <c r="B6723" s="397"/>
      <c r="C6723" s="362"/>
      <c r="D6723" s="362"/>
      <c r="E6723" s="362"/>
      <c r="F6723" s="390"/>
      <c r="G6723" s="390"/>
      <c r="H6723" s="390"/>
      <c r="I6723" s="390"/>
      <c r="J6723" s="390"/>
    </row>
    <row r="6724" spans="1:10" ht="15.75" customHeight="1">
      <c r="A6724" s="396"/>
      <c r="B6724" s="397"/>
      <c r="C6724" s="362"/>
      <c r="D6724" s="362"/>
      <c r="E6724" s="362"/>
      <c r="F6724" s="390"/>
      <c r="G6724" s="390"/>
      <c r="H6724" s="390"/>
      <c r="I6724" s="390"/>
      <c r="J6724" s="390"/>
    </row>
    <row r="6725" spans="1:10" ht="15.75" customHeight="1">
      <c r="A6725" s="396"/>
      <c r="B6725" s="397"/>
      <c r="C6725" s="362"/>
      <c r="D6725" s="362"/>
      <c r="E6725" s="362"/>
      <c r="F6725" s="390"/>
      <c r="G6725" s="390"/>
      <c r="H6725" s="390"/>
      <c r="I6725" s="390"/>
      <c r="J6725" s="390"/>
    </row>
    <row r="6726" spans="1:10" ht="15.75" customHeight="1">
      <c r="A6726" s="396"/>
      <c r="B6726" s="397"/>
      <c r="C6726" s="362"/>
      <c r="D6726" s="362"/>
      <c r="E6726" s="362"/>
      <c r="F6726" s="390"/>
      <c r="G6726" s="390"/>
      <c r="H6726" s="390"/>
      <c r="I6726" s="390"/>
      <c r="J6726" s="390"/>
    </row>
    <row r="6727" spans="1:10" ht="15.75" customHeight="1">
      <c r="A6727" s="396"/>
      <c r="B6727" s="397"/>
      <c r="C6727" s="362"/>
      <c r="D6727" s="362"/>
      <c r="E6727" s="362"/>
      <c r="F6727" s="390"/>
      <c r="G6727" s="390"/>
      <c r="H6727" s="390"/>
      <c r="I6727" s="390"/>
      <c r="J6727" s="390"/>
    </row>
    <row r="6728" spans="1:10" ht="15.75" customHeight="1">
      <c r="A6728" s="396"/>
      <c r="B6728" s="397"/>
      <c r="C6728" s="362"/>
      <c r="D6728" s="362"/>
      <c r="E6728" s="362"/>
      <c r="F6728" s="390"/>
      <c r="G6728" s="390"/>
      <c r="H6728" s="390"/>
      <c r="I6728" s="390"/>
      <c r="J6728" s="390"/>
    </row>
    <row r="6729" spans="1:10" ht="15.75" customHeight="1">
      <c r="A6729" s="396"/>
      <c r="B6729" s="397"/>
      <c r="C6729" s="362"/>
      <c r="D6729" s="362"/>
      <c r="E6729" s="362"/>
      <c r="F6729" s="390"/>
      <c r="G6729" s="390"/>
      <c r="H6729" s="390"/>
      <c r="I6729" s="390"/>
      <c r="J6729" s="390"/>
    </row>
    <row r="6730" spans="1:10" ht="15.75" customHeight="1">
      <c r="A6730" s="396"/>
      <c r="B6730" s="397"/>
      <c r="C6730" s="362"/>
      <c r="D6730" s="362"/>
      <c r="E6730" s="362"/>
      <c r="F6730" s="390"/>
      <c r="G6730" s="390"/>
      <c r="H6730" s="390"/>
      <c r="I6730" s="390"/>
      <c r="J6730" s="390"/>
    </row>
    <row r="6731" spans="1:10" ht="15.75" customHeight="1">
      <c r="A6731" s="396"/>
      <c r="B6731" s="397"/>
      <c r="C6731" s="362"/>
      <c r="D6731" s="362"/>
      <c r="E6731" s="362"/>
      <c r="F6731" s="390"/>
      <c r="G6731" s="390"/>
      <c r="H6731" s="390"/>
      <c r="I6731" s="390"/>
      <c r="J6731" s="390"/>
    </row>
    <row r="6732" spans="1:10" ht="15.75" customHeight="1">
      <c r="A6732" s="396"/>
      <c r="B6732" s="397"/>
      <c r="C6732" s="362"/>
      <c r="D6732" s="362"/>
      <c r="E6732" s="362"/>
      <c r="F6732" s="390"/>
      <c r="G6732" s="390"/>
      <c r="H6732" s="390"/>
      <c r="I6732" s="390"/>
      <c r="J6732" s="390"/>
    </row>
    <row r="6733" spans="1:10" ht="15.75" customHeight="1">
      <c r="A6733" s="396"/>
      <c r="B6733" s="397"/>
      <c r="C6733" s="362"/>
      <c r="D6733" s="362"/>
      <c r="E6733" s="362"/>
      <c r="F6733" s="390"/>
      <c r="G6733" s="390"/>
      <c r="H6733" s="390"/>
      <c r="I6733" s="390"/>
      <c r="J6733" s="390"/>
    </row>
    <row r="6734" spans="1:10" ht="15.75" customHeight="1">
      <c r="A6734" s="396"/>
      <c r="B6734" s="397"/>
      <c r="C6734" s="362"/>
      <c r="D6734" s="362"/>
      <c r="E6734" s="362"/>
      <c r="F6734" s="390"/>
      <c r="G6734" s="390"/>
      <c r="H6734" s="390"/>
      <c r="I6734" s="390"/>
      <c r="J6734" s="390"/>
    </row>
    <row r="6735" spans="1:10" ht="15.75" customHeight="1">
      <c r="A6735" s="396"/>
      <c r="B6735" s="397"/>
      <c r="C6735" s="362"/>
      <c r="D6735" s="362"/>
      <c r="E6735" s="362"/>
      <c r="F6735" s="390"/>
      <c r="G6735" s="390"/>
      <c r="H6735" s="390"/>
      <c r="I6735" s="390"/>
      <c r="J6735" s="390"/>
    </row>
    <row r="6736" spans="1:10" ht="15.75" customHeight="1">
      <c r="A6736" s="396"/>
      <c r="B6736" s="397"/>
      <c r="C6736" s="362"/>
      <c r="D6736" s="362"/>
      <c r="E6736" s="362"/>
      <c r="F6736" s="390"/>
      <c r="G6736" s="390"/>
      <c r="H6736" s="390"/>
      <c r="I6736" s="390"/>
      <c r="J6736" s="390"/>
    </row>
    <row r="6737" spans="1:10" ht="15.75" customHeight="1">
      <c r="A6737" s="396"/>
      <c r="B6737" s="397"/>
      <c r="C6737" s="362"/>
      <c r="D6737" s="362"/>
      <c r="E6737" s="362"/>
      <c r="F6737" s="390"/>
      <c r="G6737" s="390"/>
      <c r="H6737" s="390"/>
      <c r="I6737" s="390"/>
      <c r="J6737" s="390"/>
    </row>
    <row r="6738" spans="1:10" ht="15.75" customHeight="1">
      <c r="A6738" s="396"/>
      <c r="B6738" s="397"/>
      <c r="C6738" s="362"/>
      <c r="D6738" s="362"/>
      <c r="E6738" s="362"/>
      <c r="F6738" s="390"/>
      <c r="G6738" s="390"/>
      <c r="H6738" s="390"/>
      <c r="I6738" s="390"/>
      <c r="J6738" s="390"/>
    </row>
    <row r="6739" spans="1:10" ht="15.75" customHeight="1">
      <c r="A6739" s="396"/>
      <c r="B6739" s="397"/>
      <c r="C6739" s="362"/>
      <c r="D6739" s="362"/>
      <c r="E6739" s="362"/>
      <c r="F6739" s="390"/>
      <c r="G6739" s="390"/>
      <c r="H6739" s="390"/>
      <c r="I6739" s="390"/>
      <c r="J6739" s="390"/>
    </row>
    <row r="6740" spans="1:10" ht="15.75" customHeight="1">
      <c r="A6740" s="396"/>
      <c r="B6740" s="397"/>
      <c r="C6740" s="362"/>
      <c r="D6740" s="362"/>
      <c r="E6740" s="362"/>
      <c r="F6740" s="390"/>
      <c r="G6740" s="390"/>
      <c r="H6740" s="390"/>
      <c r="I6740" s="390"/>
      <c r="J6740" s="390"/>
    </row>
    <row r="6741" spans="1:10" ht="15.75" customHeight="1">
      <c r="A6741" s="396"/>
      <c r="B6741" s="397"/>
      <c r="C6741" s="362"/>
      <c r="D6741" s="362"/>
      <c r="E6741" s="362"/>
      <c r="F6741" s="390"/>
      <c r="G6741" s="390"/>
      <c r="H6741" s="390"/>
      <c r="I6741" s="390"/>
      <c r="J6741" s="390"/>
    </row>
    <row r="6742" spans="1:10" ht="15.75" customHeight="1">
      <c r="A6742" s="396"/>
      <c r="B6742" s="397"/>
      <c r="C6742" s="362"/>
      <c r="D6742" s="362"/>
      <c r="E6742" s="362"/>
      <c r="F6742" s="390"/>
      <c r="G6742" s="390"/>
      <c r="H6742" s="390"/>
      <c r="I6742" s="390"/>
      <c r="J6742" s="390"/>
    </row>
    <row r="6743" spans="1:10" ht="15.75" customHeight="1">
      <c r="A6743" s="396"/>
      <c r="B6743" s="397"/>
      <c r="C6743" s="362"/>
      <c r="D6743" s="362"/>
      <c r="E6743" s="362"/>
      <c r="F6743" s="390"/>
      <c r="G6743" s="390"/>
      <c r="H6743" s="390"/>
      <c r="I6743" s="390"/>
      <c r="J6743" s="390"/>
    </row>
    <row r="6744" spans="1:10" ht="15.75" customHeight="1">
      <c r="A6744" s="396"/>
      <c r="B6744" s="397"/>
      <c r="C6744" s="362"/>
      <c r="D6744" s="362"/>
      <c r="E6744" s="362"/>
      <c r="F6744" s="390"/>
      <c r="G6744" s="390"/>
      <c r="H6744" s="390"/>
      <c r="I6744" s="390"/>
      <c r="J6744" s="390"/>
    </row>
    <row r="6745" spans="1:10" ht="15.75" customHeight="1">
      <c r="A6745" s="396"/>
      <c r="B6745" s="397"/>
      <c r="C6745" s="362"/>
      <c r="D6745" s="362"/>
      <c r="E6745" s="362"/>
      <c r="F6745" s="390"/>
      <c r="G6745" s="390"/>
      <c r="H6745" s="390"/>
      <c r="I6745" s="390"/>
      <c r="J6745" s="390"/>
    </row>
    <row r="6746" spans="1:10" ht="15.75" customHeight="1">
      <c r="A6746" s="396"/>
      <c r="B6746" s="397"/>
      <c r="C6746" s="362"/>
      <c r="D6746" s="362"/>
      <c r="E6746" s="362"/>
      <c r="F6746" s="390"/>
      <c r="G6746" s="390"/>
      <c r="H6746" s="390"/>
      <c r="I6746" s="390"/>
      <c r="J6746" s="390"/>
    </row>
    <row r="6747" spans="1:10" ht="15.75" customHeight="1">
      <c r="A6747" s="396"/>
      <c r="B6747" s="397"/>
      <c r="C6747" s="362"/>
      <c r="D6747" s="362"/>
      <c r="E6747" s="362"/>
      <c r="F6747" s="390"/>
      <c r="G6747" s="390"/>
      <c r="H6747" s="390"/>
      <c r="I6747" s="390"/>
      <c r="J6747" s="390"/>
    </row>
    <row r="6748" spans="1:10" ht="15.75" customHeight="1">
      <c r="A6748" s="396"/>
      <c r="B6748" s="397"/>
      <c r="C6748" s="362"/>
      <c r="D6748" s="362"/>
      <c r="E6748" s="362"/>
      <c r="F6748" s="390"/>
      <c r="G6748" s="390"/>
      <c r="H6748" s="390"/>
      <c r="I6748" s="390"/>
      <c r="J6748" s="390"/>
    </row>
    <row r="6749" spans="1:10" ht="15.75" customHeight="1">
      <c r="A6749" s="396"/>
      <c r="B6749" s="397"/>
      <c r="C6749" s="362"/>
      <c r="D6749" s="362"/>
      <c r="E6749" s="362"/>
      <c r="F6749" s="390"/>
      <c r="G6749" s="390"/>
      <c r="H6749" s="390"/>
      <c r="I6749" s="390"/>
      <c r="J6749" s="390"/>
    </row>
    <row r="6750" spans="1:10" ht="15.75" customHeight="1">
      <c r="A6750" s="396"/>
      <c r="B6750" s="397"/>
      <c r="C6750" s="362"/>
      <c r="D6750" s="362"/>
      <c r="E6750" s="362"/>
      <c r="F6750" s="390"/>
      <c r="G6750" s="390"/>
      <c r="H6750" s="390"/>
      <c r="I6750" s="390"/>
      <c r="J6750" s="390"/>
    </row>
    <row r="6751" spans="1:10" ht="15.75" customHeight="1">
      <c r="A6751" s="396"/>
      <c r="B6751" s="397"/>
      <c r="C6751" s="362"/>
      <c r="D6751" s="362"/>
      <c r="E6751" s="362"/>
      <c r="F6751" s="390"/>
      <c r="G6751" s="390"/>
      <c r="H6751" s="390"/>
      <c r="I6751" s="390"/>
      <c r="J6751" s="390"/>
    </row>
    <row r="6752" spans="1:10" ht="15.75" customHeight="1">
      <c r="A6752" s="396"/>
      <c r="B6752" s="397"/>
      <c r="C6752" s="362"/>
      <c r="D6752" s="362"/>
      <c r="E6752" s="362"/>
      <c r="F6752" s="390"/>
      <c r="G6752" s="390"/>
      <c r="H6752" s="390"/>
      <c r="I6752" s="390"/>
      <c r="J6752" s="390"/>
    </row>
    <row r="6753" spans="1:10" ht="15.75" customHeight="1">
      <c r="A6753" s="396"/>
      <c r="B6753" s="397"/>
      <c r="C6753" s="362"/>
      <c r="D6753" s="362"/>
      <c r="E6753" s="362"/>
      <c r="F6753" s="390"/>
      <c r="G6753" s="390"/>
      <c r="H6753" s="390"/>
      <c r="I6753" s="390"/>
      <c r="J6753" s="390"/>
    </row>
    <row r="6754" spans="1:10" ht="15.75" customHeight="1">
      <c r="A6754" s="396"/>
      <c r="B6754" s="397"/>
      <c r="C6754" s="362"/>
      <c r="D6754" s="362"/>
      <c r="E6754" s="362"/>
      <c r="F6754" s="390"/>
      <c r="G6754" s="390"/>
      <c r="H6754" s="390"/>
      <c r="I6754" s="390"/>
      <c r="J6754" s="390"/>
    </row>
    <row r="6755" spans="1:10" ht="15.75" customHeight="1">
      <c r="A6755" s="396"/>
      <c r="B6755" s="397"/>
      <c r="C6755" s="362"/>
      <c r="D6755" s="362"/>
      <c r="E6755" s="362"/>
      <c r="F6755" s="390"/>
      <c r="G6755" s="390"/>
      <c r="H6755" s="390"/>
      <c r="I6755" s="390"/>
      <c r="J6755" s="390"/>
    </row>
    <row r="6756" spans="1:10" ht="15.75" customHeight="1">
      <c r="A6756" s="396"/>
      <c r="B6756" s="397"/>
      <c r="C6756" s="362"/>
      <c r="D6756" s="362"/>
      <c r="E6756" s="362"/>
      <c r="F6756" s="390"/>
      <c r="G6756" s="390"/>
      <c r="H6756" s="390"/>
      <c r="I6756" s="390"/>
      <c r="J6756" s="390"/>
    </row>
    <row r="6757" spans="1:10" ht="15.75" customHeight="1">
      <c r="A6757" s="396"/>
      <c r="B6757" s="397"/>
      <c r="C6757" s="362"/>
      <c r="D6757" s="362"/>
      <c r="E6757" s="362"/>
      <c r="F6757" s="390"/>
      <c r="G6757" s="390"/>
      <c r="H6757" s="390"/>
      <c r="I6757" s="390"/>
      <c r="J6757" s="390"/>
    </row>
    <row r="6758" spans="1:10" ht="15.75" customHeight="1">
      <c r="A6758" s="396"/>
      <c r="B6758" s="397"/>
      <c r="C6758" s="362"/>
      <c r="D6758" s="362"/>
      <c r="E6758" s="362"/>
      <c r="F6758" s="390"/>
      <c r="G6758" s="390"/>
      <c r="H6758" s="390"/>
      <c r="I6758" s="390"/>
      <c r="J6758" s="390"/>
    </row>
    <row r="6759" spans="1:10" ht="15.75" customHeight="1">
      <c r="A6759" s="396"/>
      <c r="B6759" s="397"/>
      <c r="C6759" s="362"/>
      <c r="D6759" s="362"/>
      <c r="E6759" s="362"/>
      <c r="F6759" s="390"/>
      <c r="G6759" s="390"/>
      <c r="H6759" s="390"/>
      <c r="I6759" s="390"/>
      <c r="J6759" s="390"/>
    </row>
    <row r="6760" spans="1:10" ht="15.75" customHeight="1">
      <c r="A6760" s="396"/>
      <c r="B6760" s="397"/>
      <c r="C6760" s="362"/>
      <c r="D6760" s="362"/>
      <c r="E6760" s="362"/>
      <c r="F6760" s="390"/>
      <c r="G6760" s="390"/>
      <c r="H6760" s="390"/>
      <c r="I6760" s="390"/>
      <c r="J6760" s="390"/>
    </row>
    <row r="6761" spans="1:10" ht="15.75" customHeight="1">
      <c r="A6761" s="396"/>
      <c r="B6761" s="397"/>
      <c r="C6761" s="362"/>
      <c r="D6761" s="362"/>
      <c r="E6761" s="362"/>
      <c r="F6761" s="390"/>
      <c r="G6761" s="390"/>
      <c r="H6761" s="390"/>
      <c r="I6761" s="390"/>
      <c r="J6761" s="390"/>
    </row>
    <row r="6762" spans="1:10" ht="15.75" customHeight="1">
      <c r="A6762" s="396"/>
      <c r="B6762" s="397"/>
      <c r="C6762" s="362"/>
      <c r="D6762" s="362"/>
      <c r="E6762" s="362"/>
      <c r="F6762" s="390"/>
      <c r="G6762" s="390"/>
      <c r="H6762" s="390"/>
      <c r="I6762" s="390"/>
      <c r="J6762" s="390"/>
    </row>
    <row r="6763" spans="1:10" ht="15.75" customHeight="1">
      <c r="A6763" s="396"/>
      <c r="B6763" s="397"/>
      <c r="C6763" s="362"/>
      <c r="D6763" s="362"/>
      <c r="E6763" s="362"/>
      <c r="F6763" s="390"/>
      <c r="G6763" s="390"/>
      <c r="H6763" s="390"/>
      <c r="I6763" s="390"/>
      <c r="J6763" s="390"/>
    </row>
    <row r="6764" spans="1:10" ht="15.75" customHeight="1">
      <c r="A6764" s="396"/>
      <c r="B6764" s="397"/>
      <c r="C6764" s="362"/>
      <c r="D6764" s="362"/>
      <c r="E6764" s="362"/>
      <c r="F6764" s="390"/>
      <c r="G6764" s="390"/>
      <c r="H6764" s="390"/>
      <c r="I6764" s="390"/>
      <c r="J6764" s="390"/>
    </row>
    <row r="6765" spans="1:10" ht="15.75" customHeight="1">
      <c r="A6765" s="396"/>
      <c r="B6765" s="397"/>
      <c r="C6765" s="362"/>
      <c r="D6765" s="362"/>
      <c r="E6765" s="362"/>
      <c r="F6765" s="390"/>
      <c r="G6765" s="390"/>
      <c r="H6765" s="390"/>
      <c r="I6765" s="390"/>
      <c r="J6765" s="390"/>
    </row>
    <row r="6766" spans="1:10" ht="15.75" customHeight="1">
      <c r="A6766" s="396"/>
      <c r="B6766" s="397"/>
      <c r="C6766" s="362"/>
      <c r="D6766" s="362"/>
      <c r="E6766" s="362"/>
      <c r="F6766" s="390"/>
      <c r="G6766" s="390"/>
      <c r="H6766" s="390"/>
      <c r="I6766" s="390"/>
      <c r="J6766" s="390"/>
    </row>
    <row r="6767" spans="1:10" ht="15.75" customHeight="1">
      <c r="A6767" s="396"/>
      <c r="B6767" s="397"/>
      <c r="C6767" s="362"/>
      <c r="D6767" s="362"/>
      <c r="E6767" s="362"/>
      <c r="F6767" s="390"/>
      <c r="G6767" s="390"/>
      <c r="H6767" s="390"/>
      <c r="I6767" s="390"/>
      <c r="J6767" s="390"/>
    </row>
    <row r="6768" spans="1:10" ht="15.75" customHeight="1">
      <c r="A6768" s="396"/>
      <c r="B6768" s="397"/>
      <c r="C6768" s="362"/>
      <c r="D6768" s="362"/>
      <c r="E6768" s="362"/>
      <c r="F6768" s="390"/>
      <c r="G6768" s="390"/>
      <c r="H6768" s="390"/>
      <c r="I6768" s="390"/>
      <c r="J6768" s="390"/>
    </row>
    <row r="6769" spans="1:10" ht="15.75" customHeight="1">
      <c r="A6769" s="396"/>
      <c r="B6769" s="397"/>
      <c r="C6769" s="362"/>
      <c r="D6769" s="362"/>
      <c r="E6769" s="362"/>
      <c r="F6769" s="390"/>
      <c r="G6769" s="390"/>
      <c r="H6769" s="390"/>
      <c r="I6769" s="390"/>
      <c r="J6769" s="390"/>
    </row>
    <row r="6770" spans="1:10" ht="15.75" customHeight="1">
      <c r="A6770" s="396"/>
      <c r="B6770" s="397"/>
      <c r="C6770" s="362"/>
      <c r="D6770" s="362"/>
      <c r="E6770" s="362"/>
      <c r="F6770" s="390"/>
      <c r="G6770" s="390"/>
      <c r="H6770" s="390"/>
      <c r="I6770" s="390"/>
      <c r="J6770" s="390"/>
    </row>
    <row r="6771" spans="1:10" ht="15.75" customHeight="1">
      <c r="A6771" s="396"/>
      <c r="B6771" s="397"/>
      <c r="C6771" s="362"/>
      <c r="D6771" s="362"/>
      <c r="E6771" s="362"/>
      <c r="F6771" s="390"/>
      <c r="G6771" s="390"/>
      <c r="H6771" s="390"/>
      <c r="I6771" s="390"/>
      <c r="J6771" s="390"/>
    </row>
    <row r="6772" spans="1:10" ht="15.75" customHeight="1">
      <c r="A6772" s="396"/>
      <c r="B6772" s="397"/>
      <c r="C6772" s="362"/>
      <c r="D6772" s="362"/>
      <c r="E6772" s="362"/>
      <c r="F6772" s="390"/>
      <c r="G6772" s="390"/>
      <c r="H6772" s="390"/>
      <c r="I6772" s="390"/>
      <c r="J6772" s="390"/>
    </row>
    <row r="6773" spans="1:10" ht="15.75" customHeight="1">
      <c r="A6773" s="396"/>
      <c r="B6773" s="397"/>
      <c r="C6773" s="362"/>
      <c r="D6773" s="362"/>
      <c r="E6773" s="362"/>
      <c r="F6773" s="390"/>
      <c r="G6773" s="390"/>
      <c r="H6773" s="390"/>
      <c r="I6773" s="390"/>
      <c r="J6773" s="390"/>
    </row>
    <row r="6774" spans="1:10" ht="15.75" customHeight="1">
      <c r="A6774" s="396"/>
      <c r="B6774" s="397"/>
      <c r="C6774" s="362"/>
      <c r="D6774" s="362"/>
      <c r="E6774" s="362"/>
      <c r="F6774" s="390"/>
      <c r="G6774" s="390"/>
      <c r="H6774" s="390"/>
      <c r="I6774" s="390"/>
      <c r="J6774" s="390"/>
    </row>
    <row r="6775" spans="1:10" ht="15.75" customHeight="1">
      <c r="A6775" s="396"/>
      <c r="B6775" s="397"/>
      <c r="C6775" s="362"/>
      <c r="D6775" s="362"/>
      <c r="E6775" s="362"/>
      <c r="F6775" s="390"/>
      <c r="G6775" s="390"/>
      <c r="H6775" s="390"/>
      <c r="I6775" s="390"/>
      <c r="J6775" s="390"/>
    </row>
    <row r="6776" spans="1:10" ht="15.75" customHeight="1">
      <c r="A6776" s="396"/>
      <c r="B6776" s="397"/>
      <c r="C6776" s="362"/>
      <c r="D6776" s="362"/>
      <c r="E6776" s="362"/>
      <c r="F6776" s="390"/>
      <c r="G6776" s="390"/>
      <c r="H6776" s="390"/>
      <c r="I6776" s="390"/>
      <c r="J6776" s="390"/>
    </row>
    <row r="6777" spans="1:10" ht="15.75" customHeight="1">
      <c r="A6777" s="396"/>
      <c r="B6777" s="397"/>
      <c r="C6777" s="362"/>
      <c r="D6777" s="362"/>
      <c r="E6777" s="362"/>
      <c r="F6777" s="390"/>
      <c r="G6777" s="390"/>
      <c r="H6777" s="390"/>
      <c r="I6777" s="390"/>
      <c r="J6777" s="390"/>
    </row>
    <row r="6778" spans="1:10" ht="15.75" customHeight="1">
      <c r="A6778" s="396"/>
      <c r="B6778" s="397"/>
      <c r="C6778" s="362"/>
      <c r="D6778" s="362"/>
      <c r="E6778" s="362"/>
      <c r="F6778" s="390"/>
      <c r="G6778" s="390"/>
      <c r="H6778" s="390"/>
      <c r="I6778" s="390"/>
      <c r="J6778" s="390"/>
    </row>
    <row r="6779" spans="1:10" ht="15.75" customHeight="1">
      <c r="A6779" s="396"/>
      <c r="B6779" s="397"/>
      <c r="C6779" s="362"/>
      <c r="D6779" s="362"/>
      <c r="E6779" s="362"/>
      <c r="F6779" s="390"/>
      <c r="G6779" s="390"/>
      <c r="H6779" s="390"/>
      <c r="I6779" s="390"/>
      <c r="J6779" s="390"/>
    </row>
    <row r="6780" spans="1:10" ht="15.75" customHeight="1">
      <c r="A6780" s="396"/>
      <c r="B6780" s="397"/>
      <c r="C6780" s="362"/>
      <c r="D6780" s="362"/>
      <c r="E6780" s="362"/>
      <c r="F6780" s="390"/>
      <c r="G6780" s="390"/>
      <c r="H6780" s="390"/>
      <c r="I6780" s="390"/>
      <c r="J6780" s="390"/>
    </row>
    <row r="6781" spans="1:10" ht="15.75" customHeight="1">
      <c r="A6781" s="396"/>
      <c r="B6781" s="397"/>
      <c r="C6781" s="362"/>
      <c r="D6781" s="362"/>
      <c r="E6781" s="362"/>
      <c r="F6781" s="390"/>
      <c r="G6781" s="390"/>
      <c r="H6781" s="390"/>
      <c r="I6781" s="390"/>
      <c r="J6781" s="390"/>
    </row>
    <row r="6782" spans="1:10" ht="15.75" customHeight="1">
      <c r="A6782" s="396"/>
      <c r="B6782" s="397"/>
      <c r="C6782" s="362"/>
      <c r="D6782" s="362"/>
      <c r="E6782" s="362"/>
      <c r="F6782" s="390"/>
      <c r="G6782" s="390"/>
      <c r="H6782" s="390"/>
      <c r="I6782" s="390"/>
      <c r="J6782" s="390"/>
    </row>
    <row r="6783" spans="1:10" ht="15.75" customHeight="1">
      <c r="A6783" s="396"/>
      <c r="B6783" s="397"/>
      <c r="C6783" s="362"/>
      <c r="D6783" s="362"/>
      <c r="E6783" s="362"/>
      <c r="F6783" s="390"/>
      <c r="G6783" s="390"/>
      <c r="H6783" s="390"/>
      <c r="I6783" s="390"/>
      <c r="J6783" s="390"/>
    </row>
    <row r="6784" spans="1:10" ht="15.75" customHeight="1">
      <c r="A6784" s="396"/>
      <c r="B6784" s="397"/>
      <c r="C6784" s="362"/>
      <c r="D6784" s="362"/>
      <c r="E6784" s="362"/>
      <c r="F6784" s="390"/>
      <c r="G6784" s="390"/>
      <c r="H6784" s="390"/>
      <c r="I6784" s="390"/>
      <c r="J6784" s="390"/>
    </row>
    <row r="6785" spans="1:10" ht="15.75" customHeight="1">
      <c r="A6785" s="396"/>
      <c r="B6785" s="397"/>
      <c r="C6785" s="362"/>
      <c r="D6785" s="362"/>
      <c r="E6785" s="362"/>
      <c r="F6785" s="390"/>
      <c r="G6785" s="390"/>
      <c r="H6785" s="390"/>
      <c r="I6785" s="390"/>
      <c r="J6785" s="390"/>
    </row>
    <row r="6786" spans="1:10" ht="15.75" customHeight="1">
      <c r="A6786" s="396"/>
      <c r="B6786" s="397"/>
      <c r="C6786" s="362"/>
      <c r="D6786" s="362"/>
      <c r="E6786" s="362"/>
      <c r="F6786" s="390"/>
      <c r="G6786" s="390"/>
      <c r="H6786" s="390"/>
      <c r="I6786" s="390"/>
      <c r="J6786" s="390"/>
    </row>
    <row r="6787" spans="1:10" ht="15.75" customHeight="1">
      <c r="A6787" s="396"/>
      <c r="B6787" s="397"/>
      <c r="C6787" s="362"/>
      <c r="D6787" s="362"/>
      <c r="E6787" s="362"/>
      <c r="F6787" s="390"/>
      <c r="G6787" s="390"/>
      <c r="H6787" s="390"/>
      <c r="I6787" s="390"/>
      <c r="J6787" s="390"/>
    </row>
    <row r="6788" spans="1:10" ht="15.75" customHeight="1">
      <c r="A6788" s="396"/>
      <c r="B6788" s="397"/>
      <c r="C6788" s="362"/>
      <c r="D6788" s="362"/>
      <c r="E6788" s="362"/>
      <c r="F6788" s="390"/>
      <c r="G6788" s="390"/>
      <c r="H6788" s="390"/>
      <c r="I6788" s="390"/>
      <c r="J6788" s="390"/>
    </row>
    <row r="6789" spans="1:10" ht="15.75" customHeight="1">
      <c r="A6789" s="396"/>
      <c r="B6789" s="397"/>
      <c r="C6789" s="362"/>
      <c r="D6789" s="362"/>
      <c r="E6789" s="362"/>
      <c r="F6789" s="390"/>
      <c r="G6789" s="390"/>
      <c r="H6789" s="390"/>
      <c r="I6789" s="390"/>
      <c r="J6789" s="390"/>
    </row>
    <row r="6790" spans="1:10" ht="15.75" customHeight="1">
      <c r="A6790" s="396"/>
      <c r="B6790" s="397"/>
      <c r="C6790" s="362"/>
      <c r="D6790" s="362"/>
      <c r="E6790" s="362"/>
      <c r="F6790" s="390"/>
      <c r="G6790" s="390"/>
      <c r="H6790" s="390"/>
      <c r="I6790" s="390"/>
      <c r="J6790" s="390"/>
    </row>
    <row r="6791" spans="1:10" ht="15.75" customHeight="1">
      <c r="A6791" s="396"/>
      <c r="B6791" s="397"/>
      <c r="C6791" s="362"/>
      <c r="D6791" s="362"/>
      <c r="E6791" s="362"/>
      <c r="F6791" s="390"/>
      <c r="G6791" s="390"/>
      <c r="H6791" s="390"/>
      <c r="I6791" s="390"/>
      <c r="J6791" s="390"/>
    </row>
    <row r="6792" spans="1:10" ht="15.75" customHeight="1">
      <c r="A6792" s="396"/>
      <c r="B6792" s="397"/>
      <c r="C6792" s="362"/>
      <c r="D6792" s="362"/>
      <c r="E6792" s="362"/>
      <c r="F6792" s="390"/>
      <c r="G6792" s="390"/>
      <c r="H6792" s="390"/>
      <c r="I6792" s="390"/>
      <c r="J6792" s="390"/>
    </row>
    <row r="6793" spans="1:10" ht="15.75" customHeight="1">
      <c r="A6793" s="396"/>
      <c r="B6793" s="397"/>
      <c r="C6793" s="362"/>
      <c r="D6793" s="362"/>
      <c r="E6793" s="362"/>
      <c r="F6793" s="390"/>
      <c r="G6793" s="390"/>
      <c r="H6793" s="390"/>
      <c r="I6793" s="390"/>
      <c r="J6793" s="390"/>
    </row>
    <row r="6794" spans="1:10" ht="15.75" customHeight="1">
      <c r="A6794" s="396"/>
      <c r="B6794" s="397"/>
      <c r="C6794" s="362"/>
      <c r="D6794" s="362"/>
      <c r="E6794" s="362"/>
      <c r="F6794" s="390"/>
      <c r="G6794" s="390"/>
      <c r="H6794" s="390"/>
      <c r="I6794" s="390"/>
      <c r="J6794" s="390"/>
    </row>
    <row r="6795" spans="1:10" ht="15.75" customHeight="1">
      <c r="A6795" s="396"/>
      <c r="B6795" s="397"/>
      <c r="C6795" s="362"/>
      <c r="D6795" s="362"/>
      <c r="E6795" s="362"/>
      <c r="F6795" s="390"/>
      <c r="G6795" s="390"/>
      <c r="H6795" s="390"/>
      <c r="I6795" s="390"/>
      <c r="J6795" s="390"/>
    </row>
    <row r="6796" spans="1:10" ht="15.75" customHeight="1">
      <c r="A6796" s="396"/>
      <c r="B6796" s="397"/>
      <c r="C6796" s="362"/>
      <c r="D6796" s="362"/>
      <c r="E6796" s="362"/>
      <c r="F6796" s="390"/>
      <c r="G6796" s="390"/>
      <c r="H6796" s="390"/>
      <c r="I6796" s="390"/>
      <c r="J6796" s="390"/>
    </row>
    <row r="6797" spans="1:10" ht="15.75" customHeight="1">
      <c r="A6797" s="396"/>
      <c r="B6797" s="397"/>
      <c r="C6797" s="362"/>
      <c r="D6797" s="362"/>
      <c r="E6797" s="362"/>
      <c r="F6797" s="390"/>
      <c r="G6797" s="390"/>
      <c r="H6797" s="390"/>
      <c r="I6797" s="390"/>
      <c r="J6797" s="390"/>
    </row>
    <row r="6798" spans="1:10" ht="15.75" customHeight="1">
      <c r="A6798" s="396"/>
      <c r="B6798" s="397"/>
      <c r="C6798" s="362"/>
      <c r="D6798" s="362"/>
      <c r="E6798" s="362"/>
      <c r="F6798" s="390"/>
      <c r="G6798" s="390"/>
      <c r="H6798" s="390"/>
      <c r="I6798" s="390"/>
      <c r="J6798" s="390"/>
    </row>
    <row r="6799" spans="1:10" ht="15.75" customHeight="1">
      <c r="A6799" s="396"/>
      <c r="B6799" s="397"/>
      <c r="C6799" s="362"/>
      <c r="D6799" s="362"/>
      <c r="E6799" s="362"/>
      <c r="F6799" s="390"/>
      <c r="G6799" s="390"/>
      <c r="H6799" s="390"/>
      <c r="I6799" s="390"/>
      <c r="J6799" s="390"/>
    </row>
    <row r="6800" spans="1:10" ht="15.75" customHeight="1">
      <c r="A6800" s="396"/>
      <c r="B6800" s="397"/>
      <c r="C6800" s="362"/>
      <c r="D6800" s="362"/>
      <c r="E6800" s="362"/>
      <c r="F6800" s="390"/>
      <c r="G6800" s="390"/>
      <c r="H6800" s="390"/>
      <c r="I6800" s="390"/>
      <c r="J6800" s="390"/>
    </row>
    <row r="6801" spans="1:10" ht="15.75" customHeight="1">
      <c r="A6801" s="396"/>
      <c r="B6801" s="397"/>
      <c r="C6801" s="362"/>
      <c r="D6801" s="362"/>
      <c r="E6801" s="362"/>
      <c r="F6801" s="390"/>
      <c r="G6801" s="390"/>
      <c r="H6801" s="390"/>
      <c r="I6801" s="390"/>
      <c r="J6801" s="390"/>
    </row>
    <row r="6802" spans="1:10" ht="15.75" customHeight="1">
      <c r="A6802" s="396"/>
      <c r="B6802" s="397"/>
      <c r="C6802" s="362"/>
      <c r="D6802" s="362"/>
      <c r="E6802" s="362"/>
      <c r="F6802" s="390"/>
      <c r="G6802" s="390"/>
      <c r="H6802" s="390"/>
      <c r="I6802" s="390"/>
      <c r="J6802" s="390"/>
    </row>
    <row r="6803" spans="1:10" ht="15.75" customHeight="1">
      <c r="A6803" s="396"/>
      <c r="B6803" s="397"/>
      <c r="C6803" s="362"/>
      <c r="D6803" s="362"/>
      <c r="E6803" s="362"/>
      <c r="F6803" s="390"/>
      <c r="G6803" s="390"/>
      <c r="H6803" s="390"/>
      <c r="I6803" s="390"/>
      <c r="J6803" s="390"/>
    </row>
    <row r="6804" spans="1:10" ht="15.75" customHeight="1">
      <c r="A6804" s="396"/>
      <c r="B6804" s="397"/>
      <c r="C6804" s="362"/>
      <c r="D6804" s="362"/>
      <c r="E6804" s="362"/>
      <c r="F6804" s="390"/>
      <c r="G6804" s="390"/>
      <c r="H6804" s="390"/>
      <c r="I6804" s="390"/>
      <c r="J6804" s="390"/>
    </row>
    <row r="6805" spans="1:10" ht="15.75" customHeight="1">
      <c r="A6805" s="396"/>
      <c r="B6805" s="397"/>
      <c r="C6805" s="362"/>
      <c r="D6805" s="362"/>
      <c r="E6805" s="362"/>
      <c r="F6805" s="390"/>
      <c r="G6805" s="390"/>
      <c r="H6805" s="390"/>
      <c r="I6805" s="390"/>
      <c r="J6805" s="390"/>
    </row>
    <row r="6806" spans="1:10" ht="15.75" customHeight="1">
      <c r="A6806" s="396"/>
      <c r="B6806" s="397"/>
      <c r="C6806" s="362"/>
      <c r="D6806" s="362"/>
      <c r="E6806" s="362"/>
      <c r="F6806" s="390"/>
      <c r="G6806" s="390"/>
      <c r="H6806" s="390"/>
      <c r="I6806" s="390"/>
      <c r="J6806" s="390"/>
    </row>
    <row r="6807" spans="1:10" ht="15.75" customHeight="1">
      <c r="A6807" s="396"/>
      <c r="B6807" s="397"/>
      <c r="C6807" s="362"/>
      <c r="D6807" s="362"/>
      <c r="E6807" s="362"/>
      <c r="F6807" s="390"/>
      <c r="G6807" s="390"/>
      <c r="H6807" s="390"/>
      <c r="I6807" s="390"/>
      <c r="J6807" s="390"/>
    </row>
    <row r="6808" spans="1:10" ht="15.75" customHeight="1">
      <c r="A6808" s="396"/>
      <c r="B6808" s="397"/>
      <c r="C6808" s="362"/>
      <c r="D6808" s="362"/>
      <c r="E6808" s="362"/>
      <c r="F6808" s="390"/>
      <c r="G6808" s="390"/>
      <c r="H6808" s="390"/>
      <c r="I6808" s="390"/>
      <c r="J6808" s="390"/>
    </row>
    <row r="6809" spans="1:10" ht="15.75" customHeight="1">
      <c r="A6809" s="396"/>
      <c r="B6809" s="397"/>
      <c r="C6809" s="362"/>
      <c r="D6809" s="362"/>
      <c r="E6809" s="362"/>
      <c r="F6809" s="390"/>
      <c r="G6809" s="390"/>
      <c r="H6809" s="390"/>
      <c r="I6809" s="390"/>
      <c r="J6809" s="390"/>
    </row>
    <row r="6810" spans="1:10" ht="15.75" customHeight="1">
      <c r="A6810" s="396"/>
      <c r="B6810" s="397"/>
      <c r="C6810" s="362"/>
      <c r="D6810" s="362"/>
      <c r="E6810" s="362"/>
      <c r="F6810" s="390"/>
      <c r="G6810" s="390"/>
      <c r="H6810" s="390"/>
      <c r="I6810" s="390"/>
      <c r="J6810" s="390"/>
    </row>
    <row r="6811" spans="1:10" ht="15.75" customHeight="1">
      <c r="A6811" s="396"/>
      <c r="B6811" s="397"/>
      <c r="C6811" s="362"/>
      <c r="D6811" s="362"/>
      <c r="E6811" s="362"/>
      <c r="F6811" s="390"/>
      <c r="G6811" s="390"/>
      <c r="H6811" s="390"/>
      <c r="I6811" s="390"/>
      <c r="J6811" s="390"/>
    </row>
    <row r="6812" spans="1:10" ht="15.75" customHeight="1">
      <c r="A6812" s="396"/>
      <c r="B6812" s="397"/>
      <c r="C6812" s="362"/>
      <c r="D6812" s="362"/>
      <c r="E6812" s="362"/>
      <c r="F6812" s="390"/>
      <c r="G6812" s="390"/>
      <c r="H6812" s="390"/>
      <c r="I6812" s="390"/>
      <c r="J6812" s="390"/>
    </row>
    <row r="6813" spans="1:10" ht="15.75" customHeight="1">
      <c r="A6813" s="396"/>
      <c r="B6813" s="397"/>
      <c r="C6813" s="362"/>
      <c r="D6813" s="362"/>
      <c r="E6813" s="362"/>
      <c r="F6813" s="390"/>
      <c r="G6813" s="390"/>
      <c r="H6813" s="390"/>
      <c r="I6813" s="390"/>
      <c r="J6813" s="390"/>
    </row>
    <row r="6814" spans="1:10" ht="15.75" customHeight="1">
      <c r="A6814" s="396"/>
      <c r="B6814" s="397"/>
      <c r="C6814" s="362"/>
      <c r="D6814" s="362"/>
      <c r="E6814" s="362"/>
      <c r="F6814" s="390"/>
      <c r="G6814" s="390"/>
      <c r="H6814" s="390"/>
      <c r="I6814" s="390"/>
      <c r="J6814" s="390"/>
    </row>
    <row r="6815" spans="1:10" ht="15.75" customHeight="1">
      <c r="A6815" s="396"/>
      <c r="B6815" s="397"/>
      <c r="C6815" s="362"/>
      <c r="D6815" s="362"/>
      <c r="E6815" s="362"/>
      <c r="F6815" s="390"/>
      <c r="G6815" s="390"/>
      <c r="H6815" s="390"/>
      <c r="I6815" s="390"/>
      <c r="J6815" s="390"/>
    </row>
    <row r="6816" spans="1:10" ht="15.75" customHeight="1">
      <c r="A6816" s="396"/>
      <c r="B6816" s="397"/>
      <c r="C6816" s="362"/>
      <c r="D6816" s="362"/>
      <c r="E6816" s="362"/>
      <c r="F6816" s="390"/>
      <c r="G6816" s="390"/>
      <c r="H6816" s="390"/>
      <c r="I6816" s="390"/>
      <c r="J6816" s="390"/>
    </row>
    <row r="6817" spans="1:10" ht="15.75" customHeight="1">
      <c r="A6817" s="396"/>
      <c r="B6817" s="397"/>
      <c r="C6817" s="362"/>
      <c r="D6817" s="362"/>
      <c r="E6817" s="362"/>
      <c r="F6817" s="390"/>
      <c r="G6817" s="390"/>
      <c r="H6817" s="390"/>
      <c r="I6817" s="390"/>
      <c r="J6817" s="390"/>
    </row>
    <row r="6818" spans="1:10" ht="15.75" customHeight="1">
      <c r="A6818" s="396"/>
      <c r="B6818" s="397"/>
      <c r="C6818" s="362"/>
      <c r="D6818" s="362"/>
      <c r="E6818" s="362"/>
      <c r="F6818" s="390"/>
      <c r="G6818" s="390"/>
      <c r="H6818" s="390"/>
      <c r="I6818" s="390"/>
      <c r="J6818" s="390"/>
    </row>
    <row r="6819" spans="1:10" ht="15.75" customHeight="1">
      <c r="A6819" s="396"/>
      <c r="B6819" s="397"/>
      <c r="C6819" s="362"/>
      <c r="D6819" s="362"/>
      <c r="E6819" s="362"/>
      <c r="F6819" s="390"/>
      <c r="G6819" s="390"/>
      <c r="H6819" s="390"/>
      <c r="I6819" s="390"/>
      <c r="J6819" s="390"/>
    </row>
    <row r="6820" spans="1:10" ht="15.75" customHeight="1">
      <c r="A6820" s="396"/>
      <c r="B6820" s="397"/>
      <c r="C6820" s="362"/>
      <c r="D6820" s="362"/>
      <c r="E6820" s="362"/>
      <c r="F6820" s="390"/>
      <c r="G6820" s="390"/>
      <c r="H6820" s="390"/>
      <c r="I6820" s="390"/>
      <c r="J6820" s="390"/>
    </row>
    <row r="6821" spans="1:10" ht="15.75" customHeight="1">
      <c r="A6821" s="396"/>
      <c r="B6821" s="397"/>
      <c r="C6821" s="362"/>
      <c r="D6821" s="362"/>
      <c r="E6821" s="362"/>
      <c r="F6821" s="390"/>
      <c r="G6821" s="390"/>
      <c r="H6821" s="390"/>
      <c r="I6821" s="390"/>
      <c r="J6821" s="390"/>
    </row>
    <row r="6822" spans="1:10" ht="15.75" customHeight="1">
      <c r="A6822" s="396"/>
      <c r="B6822" s="397"/>
      <c r="C6822" s="362"/>
      <c r="D6822" s="362"/>
      <c r="E6822" s="362"/>
      <c r="F6822" s="390"/>
      <c r="G6822" s="390"/>
      <c r="H6822" s="390"/>
      <c r="I6822" s="390"/>
      <c r="J6822" s="390"/>
    </row>
    <row r="6823" spans="1:10" ht="15.75" customHeight="1">
      <c r="A6823" s="396"/>
      <c r="B6823" s="397"/>
      <c r="C6823" s="362"/>
      <c r="D6823" s="362"/>
      <c r="E6823" s="362"/>
      <c r="F6823" s="390"/>
      <c r="G6823" s="390"/>
      <c r="H6823" s="390"/>
      <c r="I6823" s="390"/>
      <c r="J6823" s="390"/>
    </row>
    <row r="6824" spans="1:10" ht="15.75" customHeight="1">
      <c r="A6824" s="396"/>
      <c r="B6824" s="397"/>
      <c r="C6824" s="362"/>
      <c r="D6824" s="362"/>
      <c r="E6824" s="362"/>
      <c r="F6824" s="390"/>
      <c r="G6824" s="390"/>
      <c r="H6824" s="390"/>
      <c r="I6824" s="390"/>
      <c r="J6824" s="390"/>
    </row>
    <row r="6825" spans="1:10" ht="15.75" customHeight="1">
      <c r="A6825" s="396"/>
      <c r="B6825" s="397"/>
      <c r="C6825" s="362"/>
      <c r="D6825" s="362"/>
      <c r="E6825" s="362"/>
      <c r="F6825" s="390"/>
      <c r="G6825" s="390"/>
      <c r="H6825" s="390"/>
      <c r="I6825" s="390"/>
      <c r="J6825" s="390"/>
    </row>
    <row r="6826" spans="1:10" ht="15.75" customHeight="1">
      <c r="A6826" s="396"/>
      <c r="B6826" s="397"/>
      <c r="C6826" s="362"/>
      <c r="D6826" s="362"/>
      <c r="E6826" s="362"/>
      <c r="F6826" s="390"/>
      <c r="G6826" s="390"/>
      <c r="H6826" s="390"/>
      <c r="I6826" s="390"/>
      <c r="J6826" s="390"/>
    </row>
    <row r="6827" spans="1:10" ht="15.75" customHeight="1">
      <c r="A6827" s="396"/>
      <c r="B6827" s="397"/>
      <c r="C6827" s="362"/>
      <c r="D6827" s="362"/>
      <c r="E6827" s="362"/>
      <c r="F6827" s="390"/>
      <c r="G6827" s="390"/>
      <c r="H6827" s="390"/>
      <c r="I6827" s="390"/>
      <c r="J6827" s="390"/>
    </row>
    <row r="6828" spans="1:10" ht="15.75" customHeight="1">
      <c r="A6828" s="396"/>
      <c r="B6828" s="397"/>
      <c r="C6828" s="362"/>
      <c r="D6828" s="362"/>
      <c r="E6828" s="362"/>
      <c r="F6828" s="390"/>
      <c r="G6828" s="390"/>
      <c r="H6828" s="390"/>
      <c r="I6828" s="390"/>
      <c r="J6828" s="390"/>
    </row>
    <row r="6829" spans="1:10" ht="15.75" customHeight="1">
      <c r="A6829" s="396"/>
      <c r="B6829" s="397"/>
      <c r="C6829" s="362"/>
      <c r="D6829" s="362"/>
      <c r="E6829" s="362"/>
      <c r="F6829" s="390"/>
      <c r="G6829" s="390"/>
      <c r="H6829" s="390"/>
      <c r="I6829" s="390"/>
      <c r="J6829" s="390"/>
    </row>
    <row r="6830" spans="1:10" ht="15.75" customHeight="1">
      <c r="A6830" s="396"/>
      <c r="B6830" s="397"/>
      <c r="C6830" s="362"/>
      <c r="D6830" s="362"/>
      <c r="E6830" s="362"/>
      <c r="F6830" s="390"/>
      <c r="G6830" s="390"/>
      <c r="H6830" s="390"/>
      <c r="I6830" s="390"/>
      <c r="J6830" s="390"/>
    </row>
    <row r="6831" spans="1:10" ht="15.75" customHeight="1">
      <c r="A6831" s="396"/>
      <c r="B6831" s="397"/>
      <c r="C6831" s="362"/>
      <c r="D6831" s="362"/>
      <c r="E6831" s="362"/>
      <c r="F6831" s="390"/>
      <c r="G6831" s="390"/>
      <c r="H6831" s="390"/>
      <c r="I6831" s="390"/>
      <c r="J6831" s="390"/>
    </row>
    <row r="6832" spans="1:10" ht="15.75" customHeight="1">
      <c r="A6832" s="396"/>
      <c r="B6832" s="397"/>
      <c r="C6832" s="362"/>
      <c r="D6832" s="362"/>
      <c r="E6832" s="362"/>
      <c r="F6832" s="390"/>
      <c r="G6832" s="390"/>
      <c r="H6832" s="390"/>
      <c r="I6832" s="390"/>
      <c r="J6832" s="390"/>
    </row>
    <row r="6833" spans="1:10" ht="15.75" customHeight="1">
      <c r="A6833" s="396"/>
      <c r="B6833" s="397"/>
      <c r="C6833" s="362"/>
      <c r="D6833" s="362"/>
      <c r="E6833" s="362"/>
      <c r="F6833" s="390"/>
      <c r="G6833" s="390"/>
      <c r="H6833" s="390"/>
      <c r="I6833" s="390"/>
      <c r="J6833" s="390"/>
    </row>
    <row r="6834" spans="1:10" ht="15.75" customHeight="1">
      <c r="A6834" s="396"/>
      <c r="B6834" s="397"/>
      <c r="C6834" s="362"/>
      <c r="D6834" s="362"/>
      <c r="E6834" s="362"/>
      <c r="F6834" s="390"/>
      <c r="G6834" s="390"/>
      <c r="H6834" s="390"/>
      <c r="I6834" s="390"/>
      <c r="J6834" s="390"/>
    </row>
    <row r="6835" spans="1:10" ht="15.75" customHeight="1">
      <c r="A6835" s="396"/>
      <c r="B6835" s="397"/>
      <c r="C6835" s="362"/>
      <c r="D6835" s="362"/>
      <c r="E6835" s="362"/>
      <c r="F6835" s="390"/>
      <c r="G6835" s="390"/>
      <c r="H6835" s="390"/>
      <c r="I6835" s="390"/>
      <c r="J6835" s="390"/>
    </row>
    <row r="6836" spans="1:10" ht="15.75" customHeight="1">
      <c r="A6836" s="396"/>
      <c r="B6836" s="397"/>
      <c r="C6836" s="362"/>
      <c r="D6836" s="362"/>
      <c r="E6836" s="362"/>
      <c r="F6836" s="390"/>
      <c r="G6836" s="390"/>
      <c r="H6836" s="390"/>
      <c r="I6836" s="390"/>
      <c r="J6836" s="390"/>
    </row>
    <row r="6837" spans="1:10" ht="15.75" customHeight="1">
      <c r="A6837" s="396"/>
      <c r="B6837" s="397"/>
      <c r="C6837" s="362"/>
      <c r="D6837" s="362"/>
      <c r="E6837" s="362"/>
      <c r="F6837" s="390"/>
      <c r="G6837" s="390"/>
      <c r="H6837" s="390"/>
      <c r="I6837" s="390"/>
      <c r="J6837" s="390"/>
    </row>
    <row r="6838" spans="1:10" ht="15.75" customHeight="1">
      <c r="A6838" s="396"/>
      <c r="B6838" s="397"/>
      <c r="C6838" s="362"/>
      <c r="D6838" s="362"/>
      <c r="E6838" s="362"/>
      <c r="F6838" s="390"/>
      <c r="G6838" s="390"/>
      <c r="H6838" s="390"/>
      <c r="I6838" s="390"/>
      <c r="J6838" s="390"/>
    </row>
    <row r="6839" spans="1:10" ht="15.75" customHeight="1">
      <c r="A6839" s="396"/>
      <c r="B6839" s="397"/>
      <c r="C6839" s="362"/>
      <c r="D6839" s="362"/>
      <c r="E6839" s="362"/>
      <c r="F6839" s="390"/>
      <c r="G6839" s="390"/>
      <c r="H6839" s="390"/>
      <c r="I6839" s="390"/>
      <c r="J6839" s="390"/>
    </row>
    <row r="6840" spans="1:10" ht="15.75" customHeight="1">
      <c r="A6840" s="396"/>
      <c r="B6840" s="397"/>
      <c r="C6840" s="362"/>
      <c r="D6840" s="362"/>
      <c r="E6840" s="362"/>
      <c r="F6840" s="390"/>
      <c r="G6840" s="390"/>
      <c r="H6840" s="390"/>
      <c r="I6840" s="390"/>
      <c r="J6840" s="390"/>
    </row>
    <row r="6841" spans="1:10" ht="15.75" customHeight="1">
      <c r="A6841" s="396"/>
      <c r="B6841" s="397"/>
      <c r="C6841" s="362"/>
      <c r="D6841" s="362"/>
      <c r="E6841" s="362"/>
      <c r="F6841" s="390"/>
      <c r="G6841" s="390"/>
      <c r="H6841" s="390"/>
      <c r="I6841" s="390"/>
      <c r="J6841" s="390"/>
    </row>
    <row r="6842" spans="1:10" ht="15.75" customHeight="1">
      <c r="A6842" s="396"/>
      <c r="B6842" s="397"/>
      <c r="C6842" s="362"/>
      <c r="D6842" s="362"/>
      <c r="E6842" s="362"/>
      <c r="F6842" s="390"/>
      <c r="G6842" s="390"/>
      <c r="H6842" s="390"/>
      <c r="I6842" s="390"/>
      <c r="J6842" s="390"/>
    </row>
    <row r="6843" spans="1:10" ht="15.75" customHeight="1">
      <c r="A6843" s="396"/>
      <c r="B6843" s="397"/>
      <c r="C6843" s="362"/>
      <c r="D6843" s="362"/>
      <c r="E6843" s="362"/>
      <c r="F6843" s="390"/>
      <c r="G6843" s="390"/>
      <c r="H6843" s="390"/>
      <c r="I6843" s="390"/>
      <c r="J6843" s="390"/>
    </row>
    <row r="6844" spans="1:10" ht="15.75" customHeight="1">
      <c r="A6844" s="396"/>
      <c r="B6844" s="397"/>
      <c r="C6844" s="362"/>
      <c r="D6844" s="362"/>
      <c r="E6844" s="362"/>
      <c r="F6844" s="390"/>
      <c r="G6844" s="390"/>
      <c r="H6844" s="390"/>
      <c r="I6844" s="390"/>
      <c r="J6844" s="390"/>
    </row>
    <row r="6845" spans="1:10" ht="15.75" customHeight="1">
      <c r="A6845" s="396"/>
      <c r="B6845" s="397"/>
      <c r="C6845" s="362"/>
      <c r="D6845" s="362"/>
      <c r="E6845" s="362"/>
      <c r="F6845" s="390"/>
      <c r="G6845" s="390"/>
      <c r="H6845" s="390"/>
      <c r="I6845" s="390"/>
      <c r="J6845" s="390"/>
    </row>
    <row r="6846" spans="1:10" ht="15.75" customHeight="1">
      <c r="A6846" s="396"/>
      <c r="B6846" s="397"/>
      <c r="C6846" s="362"/>
      <c r="D6846" s="362"/>
      <c r="E6846" s="362"/>
      <c r="F6846" s="390"/>
      <c r="G6846" s="390"/>
      <c r="H6846" s="390"/>
      <c r="I6846" s="390"/>
      <c r="J6846" s="390"/>
    </row>
    <row r="6847" spans="1:10" ht="15.75" customHeight="1">
      <c r="A6847" s="396"/>
      <c r="B6847" s="397"/>
      <c r="C6847" s="362"/>
      <c r="D6847" s="362"/>
      <c r="E6847" s="362"/>
      <c r="F6847" s="390"/>
      <c r="G6847" s="390"/>
      <c r="H6847" s="390"/>
      <c r="I6847" s="390"/>
      <c r="J6847" s="390"/>
    </row>
    <row r="6848" spans="1:10" ht="15.75" customHeight="1">
      <c r="A6848" s="396"/>
      <c r="B6848" s="397"/>
      <c r="C6848" s="362"/>
      <c r="D6848" s="362"/>
      <c r="E6848" s="362"/>
      <c r="F6848" s="390"/>
      <c r="G6848" s="390"/>
      <c r="H6848" s="390"/>
      <c r="I6848" s="390"/>
      <c r="J6848" s="390"/>
    </row>
    <row r="6849" spans="1:10" ht="15.75" customHeight="1">
      <c r="A6849" s="396"/>
      <c r="B6849" s="397"/>
      <c r="C6849" s="362"/>
      <c r="D6849" s="362"/>
      <c r="E6849" s="362"/>
      <c r="F6849" s="390"/>
      <c r="G6849" s="390"/>
      <c r="H6849" s="390"/>
      <c r="I6849" s="390"/>
      <c r="J6849" s="390"/>
    </row>
    <row r="6850" spans="1:10" ht="15.75" customHeight="1">
      <c r="A6850" s="396"/>
      <c r="B6850" s="397"/>
      <c r="C6850" s="362"/>
      <c r="D6850" s="362"/>
      <c r="E6850" s="362"/>
      <c r="F6850" s="390"/>
      <c r="G6850" s="390"/>
      <c r="H6850" s="390"/>
      <c r="I6850" s="390"/>
      <c r="J6850" s="390"/>
    </row>
    <row r="6851" spans="1:10" ht="15.75" customHeight="1">
      <c r="A6851" s="396"/>
      <c r="B6851" s="397"/>
      <c r="C6851" s="362"/>
      <c r="D6851" s="362"/>
      <c r="E6851" s="362"/>
      <c r="F6851" s="390"/>
      <c r="G6851" s="390"/>
      <c r="H6851" s="390"/>
      <c r="I6851" s="390"/>
      <c r="J6851" s="390"/>
    </row>
    <row r="6852" spans="1:10" ht="15.75" customHeight="1">
      <c r="A6852" s="396"/>
      <c r="B6852" s="397"/>
      <c r="C6852" s="362"/>
      <c r="D6852" s="362"/>
      <c r="E6852" s="362"/>
      <c r="F6852" s="390"/>
      <c r="G6852" s="390"/>
      <c r="H6852" s="390"/>
      <c r="I6852" s="390"/>
      <c r="J6852" s="390"/>
    </row>
    <row r="6853" spans="1:10" ht="15.75" customHeight="1">
      <c r="A6853" s="396"/>
      <c r="B6853" s="397"/>
      <c r="C6853" s="362"/>
      <c r="D6853" s="362"/>
      <c r="E6853" s="362"/>
      <c r="F6853" s="390"/>
      <c r="G6853" s="390"/>
      <c r="H6853" s="390"/>
      <c r="I6853" s="390"/>
      <c r="J6853" s="390"/>
    </row>
    <row r="6854" spans="1:10" ht="15.75" customHeight="1">
      <c r="A6854" s="396"/>
      <c r="B6854" s="397"/>
      <c r="C6854" s="362"/>
      <c r="D6854" s="362"/>
      <c r="E6854" s="362"/>
      <c r="F6854" s="390"/>
      <c r="G6854" s="390"/>
      <c r="H6854" s="390"/>
      <c r="I6854" s="390"/>
      <c r="J6854" s="390"/>
    </row>
    <row r="6855" spans="1:10" ht="15.75" customHeight="1">
      <c r="A6855" s="396"/>
      <c r="B6855" s="397"/>
      <c r="C6855" s="362"/>
      <c r="D6855" s="362"/>
      <c r="E6855" s="362"/>
      <c r="F6855" s="390"/>
      <c r="G6855" s="390"/>
      <c r="H6855" s="390"/>
      <c r="I6855" s="390"/>
      <c r="J6855" s="390"/>
    </row>
    <row r="6856" spans="1:10" ht="15.75" customHeight="1">
      <c r="A6856" s="396"/>
      <c r="B6856" s="397"/>
      <c r="C6856" s="362"/>
      <c r="D6856" s="362"/>
      <c r="E6856" s="362"/>
      <c r="F6856" s="390"/>
      <c r="G6856" s="390"/>
      <c r="H6856" s="390"/>
      <c r="I6856" s="390"/>
      <c r="J6856" s="390"/>
    </row>
    <row r="6857" spans="1:10" ht="15.75" customHeight="1">
      <c r="A6857" s="396"/>
      <c r="B6857" s="397"/>
      <c r="C6857" s="362"/>
      <c r="D6857" s="362"/>
      <c r="E6857" s="362"/>
      <c r="F6857" s="390"/>
      <c r="G6857" s="390"/>
      <c r="H6857" s="390"/>
      <c r="I6857" s="390"/>
      <c r="J6857" s="390"/>
    </row>
    <row r="6858" spans="1:10" ht="15.75" customHeight="1">
      <c r="A6858" s="396"/>
      <c r="B6858" s="397"/>
      <c r="C6858" s="362"/>
      <c r="D6858" s="362"/>
      <c r="E6858" s="362"/>
      <c r="F6858" s="390"/>
      <c r="G6858" s="390"/>
      <c r="H6858" s="390"/>
      <c r="I6858" s="390"/>
      <c r="J6858" s="390"/>
    </row>
    <row r="6859" spans="1:10" ht="15.75" customHeight="1">
      <c r="A6859" s="396"/>
      <c r="B6859" s="397"/>
      <c r="C6859" s="362"/>
      <c r="D6859" s="362"/>
      <c r="E6859" s="362"/>
      <c r="F6859" s="390"/>
      <c r="G6859" s="390"/>
      <c r="H6859" s="390"/>
      <c r="I6859" s="390"/>
      <c r="J6859" s="390"/>
    </row>
    <row r="6860" spans="1:10" ht="15.75" customHeight="1">
      <c r="A6860" s="396"/>
      <c r="B6860" s="397"/>
      <c r="C6860" s="362"/>
      <c r="D6860" s="362"/>
      <c r="E6860" s="362"/>
      <c r="F6860" s="390"/>
      <c r="G6860" s="390"/>
      <c r="H6860" s="390"/>
      <c r="I6860" s="390"/>
      <c r="J6860" s="390"/>
    </row>
    <row r="6861" spans="1:10" ht="15.75" customHeight="1">
      <c r="A6861" s="396"/>
      <c r="B6861" s="397"/>
      <c r="C6861" s="362"/>
      <c r="D6861" s="362"/>
      <c r="E6861" s="362"/>
      <c r="F6861" s="390"/>
      <c r="G6861" s="390"/>
      <c r="H6861" s="390"/>
      <c r="I6861" s="390"/>
      <c r="J6861" s="390"/>
    </row>
    <row r="6862" spans="1:10" ht="15.75" customHeight="1">
      <c r="A6862" s="396"/>
      <c r="B6862" s="397"/>
      <c r="C6862" s="362"/>
      <c r="D6862" s="362"/>
      <c r="E6862" s="362"/>
      <c r="F6862" s="390"/>
      <c r="G6862" s="390"/>
      <c r="H6862" s="390"/>
      <c r="I6862" s="390"/>
      <c r="J6862" s="390"/>
    </row>
    <row r="6863" spans="1:10" ht="15.75" customHeight="1">
      <c r="A6863" s="396"/>
      <c r="B6863" s="397"/>
      <c r="C6863" s="362"/>
      <c r="D6863" s="362"/>
      <c r="E6863" s="362"/>
      <c r="F6863" s="390"/>
      <c r="G6863" s="390"/>
      <c r="H6863" s="390"/>
      <c r="I6863" s="390"/>
      <c r="J6863" s="390"/>
    </row>
    <row r="6864" spans="1:10" ht="15.75" customHeight="1">
      <c r="A6864" s="396"/>
      <c r="B6864" s="397"/>
      <c r="C6864" s="362"/>
      <c r="D6864" s="362"/>
      <c r="E6864" s="362"/>
      <c r="F6864" s="390"/>
      <c r="G6864" s="390"/>
      <c r="H6864" s="390"/>
      <c r="I6864" s="390"/>
      <c r="J6864" s="390"/>
    </row>
    <row r="6865" spans="1:10" ht="15.75" customHeight="1">
      <c r="A6865" s="396"/>
      <c r="B6865" s="397"/>
      <c r="C6865" s="362"/>
      <c r="D6865" s="362"/>
      <c r="E6865" s="362"/>
      <c r="F6865" s="390"/>
      <c r="G6865" s="390"/>
      <c r="H6865" s="390"/>
      <c r="I6865" s="390"/>
      <c r="J6865" s="390"/>
    </row>
    <row r="6866" spans="1:10" ht="15.75" customHeight="1">
      <c r="A6866" s="396"/>
      <c r="B6866" s="397"/>
      <c r="C6866" s="362"/>
      <c r="D6866" s="362"/>
      <c r="E6866" s="362"/>
      <c r="F6866" s="390"/>
      <c r="G6866" s="390"/>
      <c r="H6866" s="390"/>
      <c r="I6866" s="390"/>
      <c r="J6866" s="390"/>
    </row>
    <row r="6867" spans="1:10" ht="15.75" customHeight="1">
      <c r="A6867" s="396"/>
      <c r="B6867" s="397"/>
      <c r="C6867" s="362"/>
      <c r="D6867" s="362"/>
      <c r="E6867" s="362"/>
      <c r="F6867" s="390"/>
      <c r="G6867" s="390"/>
      <c r="H6867" s="390"/>
      <c r="I6867" s="390"/>
      <c r="J6867" s="390"/>
    </row>
    <row r="6868" spans="1:10" ht="15.75" customHeight="1">
      <c r="A6868" s="396"/>
      <c r="B6868" s="397"/>
      <c r="C6868" s="362"/>
      <c r="D6868" s="362"/>
      <c r="E6868" s="362"/>
      <c r="F6868" s="390"/>
      <c r="G6868" s="390"/>
      <c r="H6868" s="390"/>
      <c r="I6868" s="390"/>
      <c r="J6868" s="390"/>
    </row>
    <row r="6869" spans="1:10" ht="15.75" customHeight="1">
      <c r="A6869" s="396"/>
      <c r="B6869" s="397"/>
      <c r="C6869" s="362"/>
      <c r="D6869" s="362"/>
      <c r="E6869" s="362"/>
      <c r="F6869" s="390"/>
      <c r="G6869" s="390"/>
      <c r="H6869" s="390"/>
      <c r="I6869" s="390"/>
      <c r="J6869" s="390"/>
    </row>
    <row r="6870" spans="1:10" ht="15.75" customHeight="1">
      <c r="A6870" s="396"/>
      <c r="B6870" s="397"/>
      <c r="C6870" s="362"/>
      <c r="D6870" s="362"/>
      <c r="E6870" s="362"/>
      <c r="F6870" s="390"/>
      <c r="G6870" s="390"/>
      <c r="H6870" s="390"/>
      <c r="I6870" s="390"/>
      <c r="J6870" s="390"/>
    </row>
    <row r="6871" spans="1:10" ht="15.75" customHeight="1">
      <c r="A6871" s="396"/>
      <c r="B6871" s="397"/>
      <c r="C6871" s="362"/>
      <c r="D6871" s="362"/>
      <c r="E6871" s="362"/>
      <c r="F6871" s="390"/>
      <c r="G6871" s="390"/>
      <c r="H6871" s="390"/>
      <c r="I6871" s="390"/>
      <c r="J6871" s="390"/>
    </row>
    <row r="6872" spans="1:10" ht="15.75" customHeight="1">
      <c r="A6872" s="396"/>
      <c r="B6872" s="397"/>
      <c r="C6872" s="362"/>
      <c r="D6872" s="362"/>
      <c r="E6872" s="362"/>
      <c r="F6872" s="390"/>
      <c r="G6872" s="390"/>
      <c r="H6872" s="390"/>
      <c r="I6872" s="390"/>
      <c r="J6872" s="390"/>
    </row>
    <row r="6873" spans="1:10" ht="15.75" customHeight="1">
      <c r="A6873" s="396"/>
      <c r="B6873" s="397"/>
      <c r="C6873" s="362"/>
      <c r="D6873" s="362"/>
      <c r="E6873" s="362"/>
      <c r="F6873" s="390"/>
      <c r="G6873" s="390"/>
      <c r="H6873" s="390"/>
      <c r="I6873" s="390"/>
      <c r="J6873" s="390"/>
    </row>
    <row r="6874" spans="1:10" ht="15.75" customHeight="1">
      <c r="A6874" s="396"/>
      <c r="B6874" s="397"/>
      <c r="C6874" s="362"/>
      <c r="D6874" s="362"/>
      <c r="E6874" s="362"/>
      <c r="F6874" s="390"/>
      <c r="G6874" s="390"/>
      <c r="H6874" s="390"/>
      <c r="I6874" s="390"/>
      <c r="J6874" s="390"/>
    </row>
    <row r="6875" spans="1:10" ht="15.75" customHeight="1">
      <c r="A6875" s="396"/>
      <c r="B6875" s="397"/>
      <c r="C6875" s="362"/>
      <c r="D6875" s="362"/>
      <c r="E6875" s="362"/>
      <c r="F6875" s="390"/>
      <c r="G6875" s="390"/>
      <c r="H6875" s="390"/>
      <c r="I6875" s="390"/>
      <c r="J6875" s="390"/>
    </row>
    <row r="6876" spans="1:10" ht="15.75" customHeight="1">
      <c r="A6876" s="396"/>
      <c r="B6876" s="397"/>
      <c r="C6876" s="362"/>
      <c r="D6876" s="362"/>
      <c r="E6876" s="362"/>
      <c r="F6876" s="390"/>
      <c r="G6876" s="390"/>
      <c r="H6876" s="390"/>
      <c r="I6876" s="390"/>
      <c r="J6876" s="390"/>
    </row>
    <row r="6877" spans="1:10" ht="15.75" customHeight="1">
      <c r="A6877" s="396"/>
      <c r="B6877" s="397"/>
      <c r="C6877" s="362"/>
      <c r="D6877" s="362"/>
      <c r="E6877" s="362"/>
      <c r="F6877" s="390"/>
      <c r="G6877" s="390"/>
      <c r="H6877" s="390"/>
      <c r="I6877" s="390"/>
      <c r="J6877" s="390"/>
    </row>
    <row r="6878" spans="1:10" ht="15.75" customHeight="1">
      <c r="A6878" s="396"/>
      <c r="B6878" s="397"/>
      <c r="C6878" s="362"/>
      <c r="D6878" s="362"/>
      <c r="E6878" s="362"/>
      <c r="F6878" s="390"/>
      <c r="G6878" s="390"/>
      <c r="H6878" s="390"/>
      <c r="I6878" s="390"/>
      <c r="J6878" s="390"/>
    </row>
    <row r="6879" spans="1:10" ht="15.75" customHeight="1">
      <c r="A6879" s="396"/>
      <c r="B6879" s="397"/>
      <c r="C6879" s="362"/>
      <c r="D6879" s="362"/>
      <c r="E6879" s="362"/>
      <c r="F6879" s="390"/>
      <c r="G6879" s="390"/>
      <c r="H6879" s="390"/>
      <c r="I6879" s="390"/>
      <c r="J6879" s="390"/>
    </row>
    <row r="6880" spans="1:10" ht="15.75" customHeight="1">
      <c r="A6880" s="396"/>
      <c r="B6880" s="397"/>
      <c r="C6880" s="362"/>
      <c r="D6880" s="362"/>
      <c r="E6880" s="362"/>
      <c r="F6880" s="390"/>
      <c r="G6880" s="390"/>
      <c r="H6880" s="390"/>
      <c r="I6880" s="390"/>
      <c r="J6880" s="390"/>
    </row>
    <row r="6881" spans="1:10" ht="15.75" customHeight="1">
      <c r="A6881" s="396"/>
      <c r="B6881" s="397"/>
      <c r="C6881" s="362"/>
      <c r="D6881" s="362"/>
      <c r="E6881" s="362"/>
      <c r="F6881" s="390"/>
      <c r="G6881" s="390"/>
      <c r="H6881" s="390"/>
      <c r="I6881" s="390"/>
      <c r="J6881" s="390"/>
    </row>
    <row r="6882" spans="1:10" ht="15.75" customHeight="1">
      <c r="A6882" s="396"/>
      <c r="B6882" s="397"/>
      <c r="C6882" s="362"/>
      <c r="D6882" s="362"/>
      <c r="E6882" s="362"/>
      <c r="F6882" s="390"/>
      <c r="G6882" s="390"/>
      <c r="H6882" s="390"/>
      <c r="I6882" s="390"/>
      <c r="J6882" s="390"/>
    </row>
    <row r="6883" spans="1:10" ht="15.75" customHeight="1">
      <c r="A6883" s="396"/>
      <c r="B6883" s="397"/>
      <c r="C6883" s="362"/>
      <c r="D6883" s="362"/>
      <c r="E6883" s="362"/>
      <c r="F6883" s="390"/>
      <c r="G6883" s="390"/>
      <c r="H6883" s="390"/>
      <c r="I6883" s="390"/>
      <c r="J6883" s="390"/>
    </row>
    <row r="6884" spans="1:10" ht="15.75" customHeight="1">
      <c r="A6884" s="396"/>
      <c r="B6884" s="397"/>
      <c r="C6884" s="362"/>
      <c r="D6884" s="362"/>
      <c r="E6884" s="362"/>
      <c r="F6884" s="390"/>
      <c r="G6884" s="390"/>
      <c r="H6884" s="390"/>
      <c r="I6884" s="390"/>
      <c r="J6884" s="390"/>
    </row>
    <row r="6885" spans="1:10" ht="15.75" customHeight="1">
      <c r="A6885" s="396"/>
      <c r="B6885" s="397"/>
      <c r="C6885" s="362"/>
      <c r="D6885" s="362"/>
      <c r="E6885" s="362"/>
      <c r="F6885" s="390"/>
      <c r="G6885" s="390"/>
      <c r="H6885" s="390"/>
      <c r="I6885" s="390"/>
      <c r="J6885" s="390"/>
    </row>
    <row r="6886" spans="1:10" ht="15.75" customHeight="1">
      <c r="A6886" s="396"/>
      <c r="B6886" s="397"/>
      <c r="C6886" s="362"/>
      <c r="D6886" s="362"/>
      <c r="E6886" s="362"/>
      <c r="F6886" s="390"/>
      <c r="G6886" s="390"/>
      <c r="H6886" s="390"/>
      <c r="I6886" s="390"/>
      <c r="J6886" s="390"/>
    </row>
    <row r="6887" spans="1:10" ht="15.75" customHeight="1">
      <c r="A6887" s="396"/>
      <c r="B6887" s="397"/>
      <c r="C6887" s="362"/>
      <c r="D6887" s="362"/>
      <c r="E6887" s="362"/>
      <c r="F6887" s="390"/>
      <c r="G6887" s="390"/>
      <c r="H6887" s="390"/>
      <c r="I6887" s="390"/>
      <c r="J6887" s="390"/>
    </row>
    <row r="6888" spans="1:10" ht="15.75" customHeight="1">
      <c r="A6888" s="396"/>
      <c r="B6888" s="397"/>
      <c r="C6888" s="362"/>
      <c r="D6888" s="362"/>
      <c r="E6888" s="362"/>
      <c r="F6888" s="390"/>
      <c r="G6888" s="390"/>
      <c r="H6888" s="390"/>
      <c r="I6888" s="390"/>
      <c r="J6888" s="390"/>
    </row>
    <row r="6889" spans="1:10" ht="15.75" customHeight="1">
      <c r="A6889" s="396"/>
      <c r="B6889" s="397"/>
      <c r="C6889" s="362"/>
      <c r="D6889" s="362"/>
      <c r="E6889" s="362"/>
      <c r="F6889" s="390"/>
      <c r="G6889" s="390"/>
      <c r="H6889" s="390"/>
      <c r="I6889" s="390"/>
      <c r="J6889" s="390"/>
    </row>
    <row r="6890" spans="1:10" ht="15.75" customHeight="1">
      <c r="A6890" s="396"/>
      <c r="B6890" s="397"/>
      <c r="C6890" s="362"/>
      <c r="D6890" s="362"/>
      <c r="E6890" s="362"/>
      <c r="F6890" s="390"/>
      <c r="G6890" s="390"/>
      <c r="H6890" s="390"/>
      <c r="I6890" s="390"/>
      <c r="J6890" s="390"/>
    </row>
    <row r="6891" spans="1:10" ht="15.75" customHeight="1">
      <c r="A6891" s="396"/>
      <c r="B6891" s="397"/>
      <c r="C6891" s="362"/>
      <c r="D6891" s="362"/>
      <c r="E6891" s="362"/>
      <c r="F6891" s="390"/>
      <c r="G6891" s="390"/>
      <c r="H6891" s="390"/>
      <c r="I6891" s="390"/>
      <c r="J6891" s="390"/>
    </row>
    <row r="6892" spans="1:10" ht="15.75" customHeight="1">
      <c r="A6892" s="396"/>
      <c r="B6892" s="397"/>
      <c r="C6892" s="362"/>
      <c r="D6892" s="362"/>
      <c r="E6892" s="362"/>
      <c r="F6892" s="390"/>
      <c r="G6892" s="390"/>
      <c r="H6892" s="390"/>
      <c r="I6892" s="390"/>
      <c r="J6892" s="390"/>
    </row>
    <row r="6893" spans="1:10" ht="15.75" customHeight="1">
      <c r="A6893" s="396"/>
      <c r="B6893" s="397"/>
      <c r="C6893" s="362"/>
      <c r="D6893" s="362"/>
      <c r="E6893" s="362"/>
      <c r="F6893" s="390"/>
      <c r="G6893" s="390"/>
      <c r="H6893" s="390"/>
      <c r="I6893" s="390"/>
      <c r="J6893" s="390"/>
    </row>
    <row r="6894" spans="1:10" ht="15.75" customHeight="1">
      <c r="A6894" s="396"/>
      <c r="B6894" s="397"/>
      <c r="C6894" s="362"/>
      <c r="D6894" s="362"/>
      <c r="E6894" s="362"/>
      <c r="F6894" s="390"/>
      <c r="G6894" s="390"/>
      <c r="H6894" s="390"/>
      <c r="I6894" s="390"/>
      <c r="J6894" s="390"/>
    </row>
    <row r="6895" spans="1:10" ht="15.75" customHeight="1">
      <c r="A6895" s="396"/>
      <c r="B6895" s="397"/>
      <c r="C6895" s="362"/>
      <c r="D6895" s="362"/>
      <c r="E6895" s="362"/>
      <c r="F6895" s="390"/>
      <c r="G6895" s="390"/>
      <c r="H6895" s="390"/>
      <c r="I6895" s="390"/>
      <c r="J6895" s="390"/>
    </row>
    <row r="6896" spans="1:10" ht="15.75" customHeight="1">
      <c r="A6896" s="396"/>
      <c r="B6896" s="397"/>
      <c r="C6896" s="362"/>
      <c r="D6896" s="362"/>
      <c r="E6896" s="362"/>
      <c r="F6896" s="390"/>
      <c r="G6896" s="390"/>
      <c r="H6896" s="390"/>
      <c r="I6896" s="390"/>
      <c r="J6896" s="390"/>
    </row>
    <row r="6897" spans="1:10" ht="15.75" customHeight="1">
      <c r="A6897" s="396"/>
      <c r="B6897" s="397"/>
      <c r="C6897" s="362"/>
      <c r="D6897" s="362"/>
      <c r="E6897" s="362"/>
      <c r="F6897" s="390"/>
      <c r="G6897" s="390"/>
      <c r="H6897" s="390"/>
      <c r="I6897" s="390"/>
      <c r="J6897" s="390"/>
    </row>
    <row r="6898" spans="1:10" ht="15.75" customHeight="1">
      <c r="A6898" s="396"/>
      <c r="B6898" s="397"/>
      <c r="C6898" s="362"/>
      <c r="D6898" s="362"/>
      <c r="E6898" s="362"/>
      <c r="F6898" s="390"/>
      <c r="G6898" s="390"/>
      <c r="H6898" s="390"/>
      <c r="I6898" s="390"/>
      <c r="J6898" s="390"/>
    </row>
    <row r="6899" spans="1:10" ht="15.75" customHeight="1">
      <c r="A6899" s="396"/>
      <c r="B6899" s="397"/>
      <c r="C6899" s="362"/>
      <c r="D6899" s="362"/>
      <c r="E6899" s="362"/>
      <c r="F6899" s="390"/>
      <c r="G6899" s="390"/>
      <c r="H6899" s="390"/>
      <c r="I6899" s="390"/>
      <c r="J6899" s="390"/>
    </row>
    <row r="6900" spans="1:10" ht="15.75" customHeight="1">
      <c r="A6900" s="396"/>
      <c r="B6900" s="397"/>
      <c r="C6900" s="362"/>
      <c r="D6900" s="362"/>
      <c r="E6900" s="362"/>
      <c r="F6900" s="390"/>
      <c r="G6900" s="390"/>
      <c r="H6900" s="390"/>
      <c r="I6900" s="390"/>
      <c r="J6900" s="390"/>
    </row>
    <row r="6901" spans="1:10" ht="15.75" customHeight="1">
      <c r="A6901" s="396"/>
      <c r="B6901" s="397"/>
      <c r="C6901" s="362"/>
      <c r="D6901" s="362"/>
      <c r="E6901" s="362"/>
      <c r="F6901" s="390"/>
      <c r="G6901" s="390"/>
      <c r="H6901" s="390"/>
      <c r="I6901" s="390"/>
      <c r="J6901" s="390"/>
    </row>
    <row r="6902" spans="1:10" ht="15.75" customHeight="1">
      <c r="A6902" s="396"/>
      <c r="B6902" s="397"/>
      <c r="C6902" s="362"/>
      <c r="D6902" s="362"/>
      <c r="E6902" s="362"/>
      <c r="F6902" s="390"/>
      <c r="G6902" s="390"/>
      <c r="H6902" s="390"/>
      <c r="I6902" s="390"/>
      <c r="J6902" s="390"/>
    </row>
    <row r="6903" spans="1:10" ht="15.75" customHeight="1">
      <c r="A6903" s="396"/>
      <c r="B6903" s="397"/>
      <c r="C6903" s="362"/>
      <c r="D6903" s="362"/>
      <c r="E6903" s="362"/>
      <c r="F6903" s="390"/>
      <c r="G6903" s="390"/>
      <c r="H6903" s="390"/>
      <c r="I6903" s="390"/>
      <c r="J6903" s="390"/>
    </row>
    <row r="6904" spans="1:10" ht="15.75" customHeight="1">
      <c r="A6904" s="396"/>
      <c r="B6904" s="397"/>
      <c r="C6904" s="362"/>
      <c r="D6904" s="362"/>
      <c r="E6904" s="362"/>
      <c r="F6904" s="390"/>
      <c r="G6904" s="390"/>
      <c r="H6904" s="390"/>
      <c r="I6904" s="390"/>
      <c r="J6904" s="390"/>
    </row>
    <row r="6905" spans="1:10" ht="15.75" customHeight="1">
      <c r="A6905" s="396"/>
      <c r="B6905" s="397"/>
      <c r="C6905" s="362"/>
      <c r="D6905" s="362"/>
      <c r="E6905" s="362"/>
      <c r="F6905" s="390"/>
      <c r="G6905" s="390"/>
      <c r="H6905" s="390"/>
      <c r="I6905" s="390"/>
      <c r="J6905" s="390"/>
    </row>
    <row r="6906" spans="1:10" ht="15.75" customHeight="1">
      <c r="A6906" s="396"/>
      <c r="B6906" s="397"/>
      <c r="C6906" s="362"/>
      <c r="D6906" s="362"/>
      <c r="E6906" s="362"/>
      <c r="F6906" s="390"/>
      <c r="G6906" s="390"/>
      <c r="H6906" s="390"/>
      <c r="I6906" s="390"/>
      <c r="J6906" s="390"/>
    </row>
    <row r="6907" spans="1:10" ht="15.75" customHeight="1">
      <c r="A6907" s="396"/>
      <c r="B6907" s="397"/>
      <c r="C6907" s="362"/>
      <c r="D6907" s="362"/>
      <c r="E6907" s="362"/>
      <c r="F6907" s="390"/>
      <c r="G6907" s="390"/>
      <c r="H6907" s="390"/>
      <c r="I6907" s="390"/>
      <c r="J6907" s="390"/>
    </row>
    <row r="6908" spans="1:10" ht="15.75" customHeight="1">
      <c r="A6908" s="396"/>
      <c r="B6908" s="397"/>
      <c r="C6908" s="362"/>
      <c r="D6908" s="362"/>
      <c r="E6908" s="362"/>
      <c r="F6908" s="390"/>
      <c r="G6908" s="390"/>
      <c r="H6908" s="390"/>
      <c r="I6908" s="390"/>
      <c r="J6908" s="390"/>
    </row>
    <row r="6909" spans="1:10" ht="15.75" customHeight="1">
      <c r="A6909" s="396"/>
      <c r="B6909" s="397"/>
      <c r="C6909" s="362"/>
      <c r="D6909" s="362"/>
      <c r="E6909" s="362"/>
      <c r="F6909" s="390"/>
      <c r="G6909" s="390"/>
      <c r="H6909" s="390"/>
      <c r="I6909" s="390"/>
      <c r="J6909" s="390"/>
    </row>
    <row r="6910" spans="1:10" ht="15.75" customHeight="1">
      <c r="A6910" s="396"/>
      <c r="B6910" s="397"/>
      <c r="C6910" s="362"/>
      <c r="D6910" s="362"/>
      <c r="E6910" s="362"/>
      <c r="F6910" s="390"/>
      <c r="G6910" s="390"/>
      <c r="H6910" s="390"/>
      <c r="I6910" s="390"/>
      <c r="J6910" s="390"/>
    </row>
    <row r="6911" spans="1:10" ht="15.75" customHeight="1">
      <c r="A6911" s="396"/>
      <c r="B6911" s="397"/>
      <c r="C6911" s="362"/>
      <c r="D6911" s="362"/>
      <c r="E6911" s="362"/>
      <c r="F6911" s="390"/>
      <c r="G6911" s="390"/>
      <c r="H6911" s="390"/>
      <c r="I6911" s="390"/>
      <c r="J6911" s="390"/>
    </row>
    <row r="6912" spans="1:10" ht="15.75" customHeight="1">
      <c r="A6912" s="396"/>
      <c r="B6912" s="397"/>
      <c r="C6912" s="362"/>
      <c r="D6912" s="362"/>
      <c r="E6912" s="362"/>
      <c r="F6912" s="390"/>
      <c r="G6912" s="390"/>
      <c r="H6912" s="390"/>
      <c r="I6912" s="390"/>
      <c r="J6912" s="390"/>
    </row>
    <row r="6913" spans="1:10" ht="15.75" customHeight="1">
      <c r="A6913" s="396"/>
      <c r="B6913" s="397"/>
      <c r="C6913" s="362"/>
      <c r="D6913" s="362"/>
      <c r="E6913" s="362"/>
      <c r="F6913" s="390"/>
      <c r="G6913" s="390"/>
      <c r="H6913" s="390"/>
      <c r="I6913" s="390"/>
      <c r="J6913" s="390"/>
    </row>
    <row r="6914" spans="1:10" ht="15.75" customHeight="1">
      <c r="A6914" s="396"/>
      <c r="B6914" s="397"/>
      <c r="C6914" s="362"/>
      <c r="D6914" s="362"/>
      <c r="E6914" s="362"/>
      <c r="F6914" s="390"/>
      <c r="G6914" s="390"/>
      <c r="H6914" s="390"/>
      <c r="I6914" s="390"/>
      <c r="J6914" s="390"/>
    </row>
    <row r="6915" spans="1:10" ht="15.75" customHeight="1">
      <c r="A6915" s="396"/>
      <c r="B6915" s="397"/>
      <c r="C6915" s="362"/>
      <c r="D6915" s="362"/>
      <c r="E6915" s="362"/>
      <c r="F6915" s="390"/>
      <c r="G6915" s="390"/>
      <c r="H6915" s="390"/>
      <c r="I6915" s="390"/>
      <c r="J6915" s="390"/>
    </row>
    <row r="6916" spans="1:10" ht="15.75" customHeight="1">
      <c r="A6916" s="396"/>
      <c r="B6916" s="397"/>
      <c r="C6916" s="362"/>
      <c r="D6916" s="362"/>
      <c r="E6916" s="362"/>
      <c r="F6916" s="390"/>
      <c r="G6916" s="390"/>
      <c r="H6916" s="390"/>
      <c r="I6916" s="390"/>
      <c r="J6916" s="390"/>
    </row>
    <row r="6917" spans="1:10" ht="15.75" customHeight="1">
      <c r="A6917" s="396"/>
      <c r="B6917" s="397"/>
      <c r="C6917" s="362"/>
      <c r="D6917" s="362"/>
      <c r="E6917" s="362"/>
      <c r="F6917" s="390"/>
      <c r="G6917" s="390"/>
      <c r="H6917" s="390"/>
      <c r="I6917" s="390"/>
      <c r="J6917" s="390"/>
    </row>
    <row r="6918" spans="1:10" ht="15.75" customHeight="1">
      <c r="A6918" s="396"/>
      <c r="B6918" s="397"/>
      <c r="C6918" s="362"/>
      <c r="D6918" s="362"/>
      <c r="E6918" s="362"/>
      <c r="F6918" s="390"/>
      <c r="G6918" s="390"/>
      <c r="H6918" s="390"/>
      <c r="I6918" s="390"/>
      <c r="J6918" s="390"/>
    </row>
    <row r="6919" spans="1:10" ht="15.75" customHeight="1">
      <c r="A6919" s="396"/>
      <c r="B6919" s="397"/>
      <c r="C6919" s="362"/>
      <c r="D6919" s="362"/>
      <c r="E6919" s="362"/>
      <c r="F6919" s="390"/>
      <c r="G6919" s="390"/>
      <c r="H6919" s="390"/>
      <c r="I6919" s="390"/>
      <c r="J6919" s="390"/>
    </row>
    <row r="6920" spans="1:10" ht="15.75" customHeight="1">
      <c r="A6920" s="396"/>
      <c r="B6920" s="397"/>
      <c r="C6920" s="362"/>
      <c r="D6920" s="362"/>
      <c r="E6920" s="362"/>
      <c r="F6920" s="390"/>
      <c r="G6920" s="390"/>
      <c r="H6920" s="390"/>
      <c r="I6920" s="390"/>
      <c r="J6920" s="390"/>
    </row>
    <row r="6921" spans="1:10" ht="15.75" customHeight="1">
      <c r="A6921" s="396"/>
      <c r="B6921" s="397"/>
      <c r="C6921" s="362"/>
      <c r="D6921" s="362"/>
      <c r="E6921" s="362"/>
      <c r="F6921" s="390"/>
      <c r="G6921" s="390"/>
      <c r="H6921" s="390"/>
      <c r="I6921" s="390"/>
      <c r="J6921" s="390"/>
    </row>
    <row r="6922" spans="1:10" ht="15.75" customHeight="1">
      <c r="A6922" s="396"/>
      <c r="B6922" s="397"/>
      <c r="C6922" s="362"/>
      <c r="D6922" s="362"/>
      <c r="E6922" s="362"/>
      <c r="F6922" s="390"/>
      <c r="G6922" s="390"/>
      <c r="H6922" s="390"/>
      <c r="I6922" s="390"/>
      <c r="J6922" s="390"/>
    </row>
    <row r="6923" spans="1:10" ht="15.75" customHeight="1">
      <c r="A6923" s="396"/>
      <c r="B6923" s="397"/>
      <c r="C6923" s="362"/>
      <c r="D6923" s="362"/>
      <c r="E6923" s="362"/>
      <c r="F6923" s="390"/>
      <c r="G6923" s="390"/>
      <c r="H6923" s="390"/>
      <c r="I6923" s="390"/>
      <c r="J6923" s="390"/>
    </row>
    <row r="6924" spans="1:10" ht="15.75" customHeight="1">
      <c r="A6924" s="396"/>
      <c r="B6924" s="397"/>
      <c r="C6924" s="362"/>
      <c r="D6924" s="362"/>
      <c r="E6924" s="362"/>
      <c r="F6924" s="390"/>
      <c r="G6924" s="390"/>
      <c r="H6924" s="390"/>
      <c r="I6924" s="390"/>
      <c r="J6924" s="390"/>
    </row>
    <row r="6925" spans="1:10" ht="15.75" customHeight="1">
      <c r="A6925" s="396"/>
      <c r="B6925" s="397"/>
      <c r="C6925" s="362"/>
      <c r="D6925" s="362"/>
      <c r="E6925" s="362"/>
      <c r="F6925" s="390"/>
      <c r="G6925" s="390"/>
      <c r="H6925" s="390"/>
      <c r="I6925" s="390"/>
      <c r="J6925" s="390"/>
    </row>
    <row r="6926" spans="1:10" ht="15.75" customHeight="1">
      <c r="A6926" s="396"/>
      <c r="B6926" s="397"/>
      <c r="C6926" s="362"/>
      <c r="D6926" s="362"/>
      <c r="E6926" s="362"/>
      <c r="F6926" s="390"/>
      <c r="G6926" s="390"/>
      <c r="H6926" s="390"/>
      <c r="I6926" s="390"/>
      <c r="J6926" s="390"/>
    </row>
    <row r="6927" spans="1:10" ht="15.75" customHeight="1">
      <c r="A6927" s="396"/>
      <c r="B6927" s="397"/>
      <c r="C6927" s="362"/>
      <c r="D6927" s="362"/>
      <c r="E6927" s="362"/>
      <c r="F6927" s="390"/>
      <c r="G6927" s="390"/>
      <c r="H6927" s="390"/>
      <c r="I6927" s="390"/>
      <c r="J6927" s="390"/>
    </row>
    <row r="6928" spans="1:10" ht="15.75" customHeight="1">
      <c r="A6928" s="396"/>
      <c r="B6928" s="397"/>
      <c r="C6928" s="362"/>
      <c r="D6928" s="362"/>
      <c r="E6928" s="362"/>
      <c r="F6928" s="390"/>
      <c r="G6928" s="390"/>
      <c r="H6928" s="390"/>
      <c r="I6928" s="390"/>
      <c r="J6928" s="390"/>
    </row>
    <row r="6929" spans="1:10" ht="15.75" customHeight="1">
      <c r="A6929" s="396"/>
      <c r="B6929" s="397"/>
      <c r="C6929" s="362"/>
      <c r="D6929" s="362"/>
      <c r="E6929" s="362"/>
      <c r="F6929" s="390"/>
      <c r="G6929" s="390"/>
      <c r="H6929" s="390"/>
      <c r="I6929" s="390"/>
      <c r="J6929" s="390"/>
    </row>
    <row r="6930" spans="1:10" ht="15.75" customHeight="1">
      <c r="A6930" s="396"/>
      <c r="B6930" s="397"/>
      <c r="C6930" s="362"/>
      <c r="D6930" s="362"/>
      <c r="E6930" s="362"/>
      <c r="F6930" s="390"/>
      <c r="G6930" s="390"/>
      <c r="H6930" s="390"/>
      <c r="I6930" s="390"/>
      <c r="J6930" s="390"/>
    </row>
    <row r="6931" spans="1:10" ht="15.75" customHeight="1">
      <c r="A6931" s="396"/>
      <c r="B6931" s="397"/>
      <c r="C6931" s="362"/>
      <c r="D6931" s="362"/>
      <c r="E6931" s="362"/>
      <c r="F6931" s="390"/>
      <c r="G6931" s="390"/>
      <c r="H6931" s="390"/>
      <c r="I6931" s="390"/>
      <c r="J6931" s="390"/>
    </row>
    <row r="6932" spans="1:10" ht="15.75" customHeight="1">
      <c r="A6932" s="396"/>
      <c r="B6932" s="397"/>
      <c r="C6932" s="362"/>
      <c r="D6932" s="362"/>
      <c r="E6932" s="362"/>
      <c r="F6932" s="390"/>
      <c r="G6932" s="390"/>
      <c r="H6932" s="390"/>
      <c r="I6932" s="390"/>
      <c r="J6932" s="390"/>
    </row>
    <row r="6933" spans="1:10" ht="15.75" customHeight="1">
      <c r="A6933" s="396"/>
      <c r="B6933" s="397"/>
      <c r="C6933" s="362"/>
      <c r="D6933" s="362"/>
      <c r="E6933" s="362"/>
      <c r="F6933" s="390"/>
      <c r="G6933" s="390"/>
      <c r="H6933" s="390"/>
      <c r="I6933" s="390"/>
      <c r="J6933" s="390"/>
    </row>
    <row r="6934" spans="1:10" ht="15.75" customHeight="1">
      <c r="A6934" s="396"/>
      <c r="B6934" s="397"/>
      <c r="C6934" s="362"/>
      <c r="D6934" s="362"/>
      <c r="E6934" s="362"/>
      <c r="F6934" s="390"/>
      <c r="G6934" s="390"/>
      <c r="H6934" s="390"/>
      <c r="I6934" s="390"/>
      <c r="J6934" s="390"/>
    </row>
    <row r="6935" spans="1:10" ht="15.75" customHeight="1">
      <c r="A6935" s="396"/>
      <c r="B6935" s="397"/>
      <c r="C6935" s="362"/>
      <c r="D6935" s="362"/>
      <c r="E6935" s="362"/>
      <c r="F6935" s="390"/>
      <c r="G6935" s="390"/>
      <c r="H6935" s="390"/>
      <c r="I6935" s="390"/>
      <c r="J6935" s="390"/>
    </row>
    <row r="6936" spans="1:10" ht="15.75" customHeight="1">
      <c r="A6936" s="396"/>
      <c r="B6936" s="397"/>
      <c r="C6936" s="362"/>
      <c r="D6936" s="362"/>
      <c r="E6936" s="362"/>
      <c r="F6936" s="390"/>
      <c r="G6936" s="390"/>
      <c r="H6936" s="390"/>
      <c r="I6936" s="390"/>
      <c r="J6936" s="390"/>
    </row>
    <row r="6937" spans="1:10" ht="15.75" customHeight="1">
      <c r="A6937" s="396"/>
      <c r="B6937" s="397"/>
      <c r="C6937" s="362"/>
      <c r="D6937" s="362"/>
      <c r="E6937" s="362"/>
      <c r="F6937" s="390"/>
      <c r="G6937" s="390"/>
      <c r="H6937" s="390"/>
      <c r="I6937" s="390"/>
      <c r="J6937" s="390"/>
    </row>
    <row r="6938" spans="1:10" ht="15.75" customHeight="1">
      <c r="A6938" s="396"/>
      <c r="B6938" s="397"/>
      <c r="C6938" s="362"/>
      <c r="D6938" s="362"/>
      <c r="E6938" s="362"/>
      <c r="F6938" s="390"/>
      <c r="G6938" s="390"/>
      <c r="H6938" s="390"/>
      <c r="I6938" s="390"/>
      <c r="J6938" s="390"/>
    </row>
    <row r="6939" spans="1:10" ht="15.75" customHeight="1">
      <c r="A6939" s="396"/>
      <c r="B6939" s="397"/>
      <c r="C6939" s="362"/>
      <c r="D6939" s="362"/>
      <c r="E6939" s="362"/>
      <c r="F6939" s="390"/>
      <c r="G6939" s="390"/>
      <c r="H6939" s="390"/>
      <c r="I6939" s="390"/>
      <c r="J6939" s="390"/>
    </row>
    <row r="6940" spans="1:10" ht="15.75" customHeight="1">
      <c r="A6940" s="396"/>
      <c r="B6940" s="397"/>
      <c r="C6940" s="362"/>
      <c r="D6940" s="362"/>
      <c r="E6940" s="362"/>
      <c r="F6940" s="390"/>
      <c r="G6940" s="390"/>
      <c r="H6940" s="390"/>
      <c r="I6940" s="390"/>
      <c r="J6940" s="390"/>
    </row>
    <row r="6941" spans="1:10" ht="15.75" customHeight="1">
      <c r="A6941" s="396"/>
      <c r="B6941" s="397"/>
      <c r="C6941" s="362"/>
      <c r="D6941" s="362"/>
      <c r="E6941" s="362"/>
      <c r="F6941" s="390"/>
      <c r="G6941" s="390"/>
      <c r="H6941" s="390"/>
      <c r="I6941" s="390"/>
      <c r="J6941" s="390"/>
    </row>
    <row r="6942" spans="1:10" ht="15.75" customHeight="1">
      <c r="A6942" s="396"/>
      <c r="B6942" s="397"/>
      <c r="C6942" s="362"/>
      <c r="D6942" s="362"/>
      <c r="E6942" s="362"/>
      <c r="F6942" s="390"/>
      <c r="G6942" s="390"/>
      <c r="H6942" s="390"/>
      <c r="I6942" s="390"/>
      <c r="J6942" s="390"/>
    </row>
    <row r="6943" spans="1:10" ht="15.75" customHeight="1">
      <c r="A6943" s="396"/>
      <c r="B6943" s="397"/>
      <c r="C6943" s="362"/>
      <c r="D6943" s="362"/>
      <c r="E6943" s="362"/>
      <c r="F6943" s="390"/>
      <c r="G6943" s="390"/>
      <c r="H6943" s="390"/>
      <c r="I6943" s="390"/>
      <c r="J6943" s="390"/>
    </row>
    <row r="6944" spans="1:10" ht="15.75" customHeight="1">
      <c r="A6944" s="396"/>
      <c r="B6944" s="397"/>
      <c r="C6944" s="362"/>
      <c r="D6944" s="362"/>
      <c r="E6944" s="362"/>
      <c r="F6944" s="390"/>
      <c r="G6944" s="390"/>
      <c r="H6944" s="390"/>
      <c r="I6944" s="390"/>
      <c r="J6944" s="390"/>
    </row>
    <row r="6945" spans="1:10" ht="15.75" customHeight="1">
      <c r="A6945" s="396"/>
      <c r="B6945" s="397"/>
      <c r="C6945" s="362"/>
      <c r="D6945" s="362"/>
      <c r="E6945" s="362"/>
      <c r="F6945" s="390"/>
      <c r="G6945" s="390"/>
      <c r="H6945" s="390"/>
      <c r="I6945" s="390"/>
      <c r="J6945" s="390"/>
    </row>
    <row r="6946" spans="1:10" ht="15.75" customHeight="1">
      <c r="A6946" s="396"/>
      <c r="B6946" s="397"/>
      <c r="C6946" s="362"/>
      <c r="D6946" s="362"/>
      <c r="E6946" s="362"/>
      <c r="F6946" s="390"/>
      <c r="G6946" s="390"/>
      <c r="H6946" s="390"/>
      <c r="I6946" s="390"/>
      <c r="J6946" s="390"/>
    </row>
    <row r="6947" spans="1:10" ht="15.75" customHeight="1">
      <c r="A6947" s="396"/>
      <c r="B6947" s="397"/>
      <c r="C6947" s="362"/>
      <c r="D6947" s="362"/>
      <c r="E6947" s="362"/>
      <c r="F6947" s="390"/>
      <c r="G6947" s="390"/>
      <c r="H6947" s="390"/>
      <c r="I6947" s="390"/>
      <c r="J6947" s="390"/>
    </row>
    <row r="6948" spans="1:10" ht="15.75" customHeight="1">
      <c r="A6948" s="396"/>
      <c r="B6948" s="397"/>
      <c r="C6948" s="362"/>
      <c r="D6948" s="362"/>
      <c r="E6948" s="362"/>
      <c r="F6948" s="390"/>
      <c r="G6948" s="390"/>
      <c r="H6948" s="390"/>
      <c r="I6948" s="390"/>
      <c r="J6948" s="390"/>
    </row>
    <row r="6949" spans="1:10" ht="15.75" customHeight="1">
      <c r="A6949" s="396"/>
      <c r="B6949" s="397"/>
      <c r="C6949" s="362"/>
      <c r="D6949" s="362"/>
      <c r="E6949" s="362"/>
      <c r="F6949" s="390"/>
      <c r="G6949" s="390"/>
      <c r="H6949" s="390"/>
      <c r="I6949" s="390"/>
      <c r="J6949" s="390"/>
    </row>
    <row r="6950" spans="1:10" ht="15.75" customHeight="1">
      <c r="A6950" s="396"/>
      <c r="B6950" s="397"/>
      <c r="C6950" s="362"/>
      <c r="D6950" s="362"/>
      <c r="E6950" s="362"/>
      <c r="F6950" s="390"/>
      <c r="G6950" s="390"/>
      <c r="H6950" s="390"/>
      <c r="I6950" s="390"/>
      <c r="J6950" s="390"/>
    </row>
    <row r="6951" spans="1:10" ht="15.75" customHeight="1">
      <c r="A6951" s="396"/>
      <c r="B6951" s="397"/>
      <c r="C6951" s="362"/>
      <c r="D6951" s="362"/>
      <c r="E6951" s="362"/>
      <c r="F6951" s="390"/>
      <c r="G6951" s="390"/>
      <c r="H6951" s="390"/>
      <c r="I6951" s="390"/>
      <c r="J6951" s="390"/>
    </row>
    <row r="6952" spans="1:10" ht="15.75" customHeight="1">
      <c r="A6952" s="396"/>
      <c r="B6952" s="397"/>
      <c r="C6952" s="362"/>
      <c r="D6952" s="362"/>
      <c r="E6952" s="362"/>
      <c r="F6952" s="390"/>
      <c r="G6952" s="390"/>
      <c r="H6952" s="390"/>
      <c r="I6952" s="390"/>
      <c r="J6952" s="390"/>
    </row>
    <row r="6953" spans="1:10" ht="15.75" customHeight="1">
      <c r="A6953" s="396"/>
      <c r="B6953" s="397"/>
      <c r="C6953" s="362"/>
      <c r="D6953" s="362"/>
      <c r="E6953" s="362"/>
      <c r="F6953" s="390"/>
      <c r="G6953" s="390"/>
      <c r="H6953" s="390"/>
      <c r="I6953" s="390"/>
      <c r="J6953" s="390"/>
    </row>
    <row r="6954" spans="1:10" ht="15.75" customHeight="1">
      <c r="A6954" s="396"/>
      <c r="B6954" s="397"/>
      <c r="C6954" s="362"/>
      <c r="D6954" s="362"/>
      <c r="E6954" s="362"/>
      <c r="F6954" s="390"/>
      <c r="G6954" s="390"/>
      <c r="H6954" s="390"/>
      <c r="I6954" s="390"/>
      <c r="J6954" s="390"/>
    </row>
    <row r="6955" spans="1:10" ht="15.75" customHeight="1">
      <c r="A6955" s="396"/>
      <c r="B6955" s="397"/>
      <c r="C6955" s="362"/>
      <c r="D6955" s="362"/>
      <c r="E6955" s="362"/>
      <c r="F6955" s="390"/>
      <c r="G6955" s="390"/>
      <c r="H6955" s="390"/>
      <c r="I6955" s="390"/>
      <c r="J6955" s="390"/>
    </row>
    <row r="6956" spans="1:10" ht="15.75" customHeight="1">
      <c r="A6956" s="396"/>
      <c r="B6956" s="397"/>
      <c r="C6956" s="362"/>
      <c r="D6956" s="362"/>
      <c r="E6956" s="362"/>
      <c r="F6956" s="390"/>
      <c r="G6956" s="390"/>
      <c r="H6956" s="390"/>
      <c r="I6956" s="390"/>
      <c r="J6956" s="390"/>
    </row>
    <row r="6957" spans="1:10" ht="15.75" customHeight="1">
      <c r="A6957" s="396"/>
      <c r="B6957" s="397"/>
      <c r="C6957" s="362"/>
      <c r="D6957" s="362"/>
      <c r="E6957" s="362"/>
      <c r="F6957" s="390"/>
      <c r="G6957" s="390"/>
      <c r="H6957" s="390"/>
      <c r="I6957" s="390"/>
      <c r="J6957" s="390"/>
    </row>
    <row r="6958" spans="1:10" ht="15.75" customHeight="1">
      <c r="A6958" s="396"/>
      <c r="B6958" s="397"/>
      <c r="C6958" s="362"/>
      <c r="D6958" s="362"/>
      <c r="E6958" s="362"/>
      <c r="F6958" s="390"/>
      <c r="G6958" s="390"/>
      <c r="H6958" s="390"/>
      <c r="I6958" s="390"/>
      <c r="J6958" s="390"/>
    </row>
    <row r="6959" spans="1:10" ht="15.75" customHeight="1">
      <c r="A6959" s="396"/>
      <c r="B6959" s="397"/>
      <c r="C6959" s="362"/>
      <c r="D6959" s="362"/>
      <c r="E6959" s="362"/>
      <c r="F6959" s="390"/>
      <c r="G6959" s="390"/>
      <c r="H6959" s="390"/>
      <c r="I6959" s="390"/>
      <c r="J6959" s="390"/>
    </row>
    <row r="6960" spans="1:10" ht="15.75" customHeight="1">
      <c r="A6960" s="396"/>
      <c r="B6960" s="397"/>
      <c r="C6960" s="362"/>
      <c r="D6960" s="362"/>
      <c r="E6960" s="362"/>
      <c r="F6960" s="390"/>
      <c r="G6960" s="390"/>
      <c r="H6960" s="390"/>
      <c r="I6960" s="390"/>
      <c r="J6960" s="390"/>
    </row>
    <row r="6961" spans="1:10" ht="15.75" customHeight="1">
      <c r="A6961" s="396"/>
      <c r="B6961" s="397"/>
      <c r="C6961" s="362"/>
      <c r="D6961" s="362"/>
      <c r="E6961" s="362"/>
      <c r="F6961" s="390"/>
      <c r="G6961" s="390"/>
      <c r="H6961" s="390"/>
      <c r="I6961" s="390"/>
      <c r="J6961" s="390"/>
    </row>
    <row r="6962" spans="1:10" ht="15.75" customHeight="1">
      <c r="A6962" s="396"/>
      <c r="B6962" s="397"/>
      <c r="C6962" s="362"/>
      <c r="D6962" s="362"/>
      <c r="E6962" s="362"/>
      <c r="F6962" s="390"/>
      <c r="G6962" s="390"/>
      <c r="H6962" s="390"/>
      <c r="I6962" s="390"/>
      <c r="J6962" s="390"/>
    </row>
    <row r="6963" spans="1:10" ht="15.75" customHeight="1">
      <c r="A6963" s="396"/>
      <c r="B6963" s="397"/>
      <c r="C6963" s="362"/>
      <c r="D6963" s="362"/>
      <c r="E6963" s="362"/>
      <c r="F6963" s="390"/>
      <c r="G6963" s="390"/>
      <c r="H6963" s="390"/>
      <c r="I6963" s="390"/>
      <c r="J6963" s="390"/>
    </row>
    <row r="6964" spans="1:10" ht="15.75" customHeight="1">
      <c r="A6964" s="396"/>
      <c r="B6964" s="397"/>
      <c r="C6964" s="362"/>
      <c r="D6964" s="362"/>
      <c r="E6964" s="362"/>
      <c r="F6964" s="390"/>
      <c r="G6964" s="390"/>
      <c r="H6964" s="390"/>
      <c r="I6964" s="390"/>
      <c r="J6964" s="390"/>
    </row>
    <row r="6965" spans="1:10" ht="15.75" customHeight="1">
      <c r="A6965" s="396"/>
      <c r="B6965" s="397"/>
      <c r="C6965" s="362"/>
      <c r="D6965" s="362"/>
      <c r="E6965" s="362"/>
      <c r="F6965" s="390"/>
      <c r="G6965" s="390"/>
      <c r="H6965" s="390"/>
      <c r="I6965" s="390"/>
      <c r="J6965" s="390"/>
    </row>
    <row r="6966" spans="1:10" ht="15.75" customHeight="1">
      <c r="A6966" s="396"/>
      <c r="B6966" s="397"/>
      <c r="C6966" s="362"/>
      <c r="D6966" s="362"/>
      <c r="E6966" s="362"/>
      <c r="F6966" s="390"/>
      <c r="G6966" s="390"/>
      <c r="H6966" s="390"/>
      <c r="I6966" s="390"/>
      <c r="J6966" s="390"/>
    </row>
    <row r="6967" spans="1:10" ht="15.75" customHeight="1">
      <c r="A6967" s="396"/>
      <c r="B6967" s="397"/>
      <c r="C6967" s="362"/>
      <c r="D6967" s="362"/>
      <c r="E6967" s="362"/>
      <c r="F6967" s="390"/>
      <c r="G6967" s="390"/>
      <c r="H6967" s="390"/>
      <c r="I6967" s="390"/>
      <c r="J6967" s="390"/>
    </row>
    <row r="6968" spans="1:10" ht="15.75" customHeight="1">
      <c r="A6968" s="396"/>
      <c r="B6968" s="397"/>
      <c r="C6968" s="362"/>
      <c r="D6968" s="362"/>
      <c r="E6968" s="362"/>
      <c r="F6968" s="390"/>
      <c r="G6968" s="390"/>
      <c r="H6968" s="390"/>
      <c r="I6968" s="390"/>
      <c r="J6968" s="390"/>
    </row>
    <row r="6969" spans="1:10" ht="15.75" customHeight="1">
      <c r="A6969" s="396"/>
      <c r="B6969" s="397"/>
      <c r="C6969" s="362"/>
      <c r="D6969" s="362"/>
      <c r="E6969" s="362"/>
      <c r="F6969" s="390"/>
      <c r="G6969" s="390"/>
      <c r="H6969" s="390"/>
      <c r="I6969" s="390"/>
      <c r="J6969" s="390"/>
    </row>
    <row r="6970" spans="1:10" ht="15.75" customHeight="1">
      <c r="A6970" s="396"/>
      <c r="B6970" s="397"/>
      <c r="C6970" s="362"/>
      <c r="D6970" s="362"/>
      <c r="E6970" s="362"/>
      <c r="F6970" s="390"/>
      <c r="G6970" s="390"/>
      <c r="H6970" s="390"/>
      <c r="I6970" s="390"/>
      <c r="J6970" s="390"/>
    </row>
    <row r="6971" spans="1:10" ht="15.75" customHeight="1">
      <c r="A6971" s="396"/>
      <c r="B6971" s="397"/>
      <c r="C6971" s="362"/>
      <c r="D6971" s="362"/>
      <c r="E6971" s="362"/>
      <c r="F6971" s="390"/>
      <c r="G6971" s="390"/>
      <c r="H6971" s="390"/>
      <c r="I6971" s="390"/>
      <c r="J6971" s="390"/>
    </row>
    <row r="6972" spans="1:10" ht="15.75" customHeight="1">
      <c r="A6972" s="396"/>
      <c r="B6972" s="397"/>
      <c r="C6972" s="362"/>
      <c r="D6972" s="362"/>
      <c r="E6972" s="362"/>
      <c r="F6972" s="390"/>
      <c r="G6972" s="390"/>
      <c r="H6972" s="390"/>
      <c r="I6972" s="390"/>
      <c r="J6972" s="390"/>
    </row>
    <row r="6973" spans="1:10" ht="15.75" customHeight="1">
      <c r="A6973" s="396"/>
      <c r="B6973" s="397"/>
      <c r="C6973" s="362"/>
      <c r="D6973" s="362"/>
      <c r="E6973" s="362"/>
      <c r="F6973" s="390"/>
      <c r="G6973" s="390"/>
      <c r="H6973" s="390"/>
      <c r="I6973" s="390"/>
      <c r="J6973" s="390"/>
    </row>
    <row r="6974" spans="1:10" ht="15.75" customHeight="1">
      <c r="A6974" s="396"/>
      <c r="B6974" s="397"/>
      <c r="C6974" s="362"/>
      <c r="D6974" s="362"/>
      <c r="E6974" s="362"/>
      <c r="F6974" s="390"/>
      <c r="G6974" s="390"/>
      <c r="H6974" s="390"/>
      <c r="I6974" s="390"/>
      <c r="J6974" s="390"/>
    </row>
    <row r="6975" spans="1:10" ht="15.75" customHeight="1">
      <c r="A6975" s="396"/>
      <c r="B6975" s="397"/>
      <c r="C6975" s="362"/>
      <c r="D6975" s="362"/>
      <c r="E6975" s="362"/>
      <c r="F6975" s="390"/>
      <c r="G6975" s="390"/>
      <c r="H6975" s="390"/>
      <c r="I6975" s="390"/>
      <c r="J6975" s="390"/>
    </row>
    <row r="6976" spans="1:10" ht="15.75" customHeight="1">
      <c r="A6976" s="396"/>
      <c r="B6976" s="397"/>
      <c r="C6976" s="362"/>
      <c r="D6976" s="362"/>
      <c r="E6976" s="362"/>
      <c r="F6976" s="390"/>
      <c r="G6976" s="390"/>
      <c r="H6976" s="390"/>
      <c r="I6976" s="390"/>
      <c r="J6976" s="390"/>
    </row>
    <row r="6977" spans="1:10" ht="15.75" customHeight="1">
      <c r="A6977" s="396"/>
      <c r="B6977" s="397"/>
      <c r="C6977" s="362"/>
      <c r="D6977" s="362"/>
      <c r="E6977" s="362"/>
      <c r="F6977" s="390"/>
      <c r="G6977" s="390"/>
      <c r="H6977" s="390"/>
      <c r="I6977" s="390"/>
      <c r="J6977" s="390"/>
    </row>
    <row r="6978" spans="1:10" ht="15.75" customHeight="1">
      <c r="A6978" s="396"/>
      <c r="B6978" s="397"/>
      <c r="C6978" s="362"/>
      <c r="D6978" s="362"/>
      <c r="E6978" s="362"/>
      <c r="F6978" s="390"/>
      <c r="G6978" s="390"/>
      <c r="H6978" s="390"/>
      <c r="I6978" s="390"/>
      <c r="J6978" s="390"/>
    </row>
    <row r="6979" spans="1:10" ht="15.75" customHeight="1">
      <c r="A6979" s="396"/>
      <c r="B6979" s="397"/>
      <c r="C6979" s="362"/>
      <c r="D6979" s="362"/>
      <c r="E6979" s="362"/>
      <c r="F6979" s="390"/>
      <c r="G6979" s="390"/>
      <c r="H6979" s="390"/>
      <c r="I6979" s="390"/>
      <c r="J6979" s="390"/>
    </row>
    <row r="6980" spans="1:10" ht="15.75" customHeight="1">
      <c r="A6980" s="396"/>
      <c r="B6980" s="397"/>
      <c r="C6980" s="362"/>
      <c r="D6980" s="362"/>
      <c r="E6980" s="362"/>
      <c r="F6980" s="390"/>
      <c r="G6980" s="390"/>
      <c r="H6980" s="390"/>
      <c r="I6980" s="390"/>
      <c r="J6980" s="390"/>
    </row>
    <row r="6981" spans="1:10" ht="15.75" customHeight="1">
      <c r="A6981" s="396"/>
      <c r="B6981" s="397"/>
      <c r="C6981" s="362"/>
      <c r="D6981" s="362"/>
      <c r="E6981" s="362"/>
      <c r="F6981" s="390"/>
      <c r="G6981" s="390"/>
      <c r="H6981" s="390"/>
      <c r="I6981" s="390"/>
      <c r="J6981" s="390"/>
    </row>
    <row r="6982" spans="1:10" ht="15.75" customHeight="1">
      <c r="A6982" s="396"/>
      <c r="B6982" s="397"/>
      <c r="C6982" s="362"/>
      <c r="D6982" s="362"/>
      <c r="E6982" s="362"/>
      <c r="F6982" s="390"/>
      <c r="G6982" s="390"/>
      <c r="H6982" s="390"/>
      <c r="I6982" s="390"/>
      <c r="J6982" s="390"/>
    </row>
    <row r="6983" spans="1:10" ht="15.75" customHeight="1">
      <c r="A6983" s="396"/>
      <c r="B6983" s="397"/>
      <c r="C6983" s="362"/>
      <c r="D6983" s="362"/>
      <c r="E6983" s="362"/>
      <c r="F6983" s="390"/>
      <c r="G6983" s="390"/>
      <c r="H6983" s="390"/>
      <c r="I6983" s="390"/>
      <c r="J6983" s="390"/>
    </row>
    <row r="6984" spans="1:10" ht="15.75" customHeight="1">
      <c r="A6984" s="396"/>
      <c r="B6984" s="397"/>
      <c r="C6984" s="362"/>
      <c r="D6984" s="362"/>
      <c r="E6984" s="362"/>
      <c r="F6984" s="390"/>
      <c r="G6984" s="390"/>
      <c r="H6984" s="390"/>
      <c r="I6984" s="390"/>
      <c r="J6984" s="390"/>
    </row>
    <row r="6985" spans="1:10" ht="15.75" customHeight="1">
      <c r="A6985" s="396"/>
      <c r="B6985" s="397"/>
      <c r="C6985" s="362"/>
      <c r="D6985" s="362"/>
      <c r="E6985" s="362"/>
      <c r="F6985" s="390"/>
      <c r="G6985" s="390"/>
      <c r="H6985" s="390"/>
      <c r="I6985" s="390"/>
      <c r="J6985" s="390"/>
    </row>
    <row r="6986" spans="1:10" ht="15.75" customHeight="1">
      <c r="A6986" s="396"/>
      <c r="B6986" s="397"/>
      <c r="C6986" s="362"/>
      <c r="D6986" s="362"/>
      <c r="E6986" s="362"/>
      <c r="F6986" s="390"/>
      <c r="G6986" s="390"/>
      <c r="H6986" s="390"/>
      <c r="I6986" s="390"/>
      <c r="J6986" s="390"/>
    </row>
    <row r="6987" spans="1:10" ht="15.75" customHeight="1">
      <c r="A6987" s="396"/>
      <c r="B6987" s="397"/>
      <c r="C6987" s="362"/>
      <c r="D6987" s="362"/>
      <c r="E6987" s="362"/>
      <c r="F6987" s="390"/>
      <c r="G6987" s="390"/>
      <c r="H6987" s="390"/>
      <c r="I6987" s="390"/>
      <c r="J6987" s="390"/>
    </row>
    <row r="6988" spans="1:10" ht="15.75" customHeight="1">
      <c r="A6988" s="396"/>
      <c r="B6988" s="397"/>
      <c r="C6988" s="362"/>
      <c r="D6988" s="362"/>
      <c r="E6988" s="362"/>
      <c r="F6988" s="390"/>
      <c r="G6988" s="390"/>
      <c r="H6988" s="390"/>
      <c r="I6988" s="390"/>
      <c r="J6988" s="390"/>
    </row>
    <row r="6989" spans="1:10" ht="15.75" customHeight="1">
      <c r="A6989" s="396"/>
      <c r="B6989" s="397"/>
      <c r="C6989" s="362"/>
      <c r="D6989" s="362"/>
      <c r="E6989" s="362"/>
      <c r="F6989" s="390"/>
      <c r="G6989" s="390"/>
      <c r="H6989" s="390"/>
      <c r="I6989" s="390"/>
      <c r="J6989" s="390"/>
    </row>
    <row r="6990" spans="1:10" ht="15.75" customHeight="1">
      <c r="A6990" s="396"/>
      <c r="B6990" s="397"/>
      <c r="C6990" s="362"/>
      <c r="D6990" s="362"/>
      <c r="E6990" s="362"/>
      <c r="F6990" s="390"/>
      <c r="G6990" s="390"/>
      <c r="H6990" s="390"/>
      <c r="I6990" s="390"/>
      <c r="J6990" s="390"/>
    </row>
    <row r="6991" spans="1:10" ht="15.75" customHeight="1">
      <c r="A6991" s="396"/>
      <c r="B6991" s="397"/>
      <c r="C6991" s="362"/>
      <c r="D6991" s="362"/>
      <c r="E6991" s="362"/>
      <c r="F6991" s="390"/>
      <c r="G6991" s="390"/>
      <c r="H6991" s="390"/>
      <c r="I6991" s="390"/>
      <c r="J6991" s="390"/>
    </row>
    <row r="6992" spans="1:10" ht="15.75" customHeight="1">
      <c r="A6992" s="396"/>
      <c r="B6992" s="397"/>
      <c r="C6992" s="362"/>
      <c r="D6992" s="362"/>
      <c r="E6992" s="362"/>
      <c r="F6992" s="390"/>
      <c r="G6992" s="390"/>
      <c r="H6992" s="390"/>
      <c r="I6992" s="390"/>
      <c r="J6992" s="390"/>
    </row>
    <row r="6993" spans="1:10" ht="15.75" customHeight="1">
      <c r="A6993" s="396"/>
      <c r="B6993" s="397"/>
      <c r="C6993" s="362"/>
      <c r="D6993" s="362"/>
      <c r="E6993" s="362"/>
      <c r="F6993" s="390"/>
      <c r="G6993" s="390"/>
      <c r="H6993" s="390"/>
      <c r="I6993" s="390"/>
      <c r="J6993" s="390"/>
    </row>
    <row r="6994" spans="1:10" ht="15.75" customHeight="1">
      <c r="A6994" s="396"/>
      <c r="B6994" s="397"/>
      <c r="C6994" s="362"/>
      <c r="D6994" s="362"/>
      <c r="E6994" s="362"/>
      <c r="F6994" s="390"/>
      <c r="G6994" s="390"/>
      <c r="H6994" s="390"/>
      <c r="I6994" s="390"/>
      <c r="J6994" s="390"/>
    </row>
    <row r="6995" spans="1:10" ht="15.75" customHeight="1">
      <c r="A6995" s="396"/>
      <c r="B6995" s="397"/>
      <c r="C6995" s="362"/>
      <c r="D6995" s="362"/>
      <c r="E6995" s="362"/>
      <c r="F6995" s="390"/>
      <c r="G6995" s="390"/>
      <c r="H6995" s="390"/>
      <c r="I6995" s="390"/>
      <c r="J6995" s="390"/>
    </row>
    <row r="6996" spans="1:10" ht="15.75" customHeight="1">
      <c r="A6996" s="396"/>
      <c r="B6996" s="397"/>
      <c r="C6996" s="362"/>
      <c r="D6996" s="362"/>
      <c r="E6996" s="362"/>
      <c r="F6996" s="390"/>
      <c r="G6996" s="390"/>
      <c r="H6996" s="390"/>
      <c r="I6996" s="390"/>
      <c r="J6996" s="390"/>
    </row>
    <row r="6997" spans="1:10" ht="15.75" customHeight="1">
      <c r="A6997" s="396"/>
      <c r="B6997" s="397"/>
      <c r="C6997" s="362"/>
      <c r="D6997" s="362"/>
      <c r="E6997" s="362"/>
      <c r="F6997" s="390"/>
      <c r="G6997" s="390"/>
      <c r="H6997" s="390"/>
      <c r="I6997" s="390"/>
      <c r="J6997" s="390"/>
    </row>
    <row r="6998" spans="1:10" ht="15.75" customHeight="1">
      <c r="A6998" s="396"/>
      <c r="B6998" s="397"/>
      <c r="C6998" s="362"/>
      <c r="D6998" s="362"/>
      <c r="E6998" s="362"/>
      <c r="F6998" s="390"/>
      <c r="G6998" s="390"/>
      <c r="H6998" s="390"/>
      <c r="I6998" s="390"/>
      <c r="J6998" s="390"/>
    </row>
    <row r="6999" spans="1:10" ht="15.75" customHeight="1">
      <c r="A6999" s="396"/>
      <c r="B6999" s="397"/>
      <c r="C6999" s="362"/>
      <c r="D6999" s="362"/>
      <c r="E6999" s="362"/>
      <c r="F6999" s="390"/>
      <c r="G6999" s="390"/>
      <c r="H6999" s="390"/>
      <c r="I6999" s="390"/>
      <c r="J6999" s="390"/>
    </row>
    <row r="7000" spans="1:10" ht="15.75" customHeight="1">
      <c r="A7000" s="396"/>
      <c r="B7000" s="397"/>
      <c r="C7000" s="362"/>
      <c r="D7000" s="362"/>
      <c r="E7000" s="362"/>
      <c r="F7000" s="390"/>
      <c r="G7000" s="390"/>
      <c r="H7000" s="390"/>
      <c r="I7000" s="390"/>
      <c r="J7000" s="390"/>
    </row>
    <row r="7001" spans="1:10" ht="15.75" customHeight="1">
      <c r="A7001" s="396"/>
      <c r="B7001" s="397"/>
      <c r="C7001" s="362"/>
      <c r="D7001" s="362"/>
      <c r="E7001" s="362"/>
      <c r="F7001" s="390"/>
      <c r="G7001" s="390"/>
      <c r="H7001" s="390"/>
      <c r="I7001" s="390"/>
      <c r="J7001" s="390"/>
    </row>
    <row r="7002" spans="1:10" ht="15.75" customHeight="1">
      <c r="A7002" s="396"/>
      <c r="B7002" s="397"/>
      <c r="C7002" s="362"/>
      <c r="D7002" s="362"/>
      <c r="E7002" s="362"/>
      <c r="F7002" s="390"/>
      <c r="G7002" s="390"/>
      <c r="H7002" s="390"/>
      <c r="I7002" s="390"/>
      <c r="J7002" s="390"/>
    </row>
    <row r="7003" spans="1:10" ht="15.75" customHeight="1">
      <c r="A7003" s="396"/>
      <c r="B7003" s="397"/>
      <c r="C7003" s="362"/>
      <c r="D7003" s="362"/>
      <c r="E7003" s="362"/>
      <c r="F7003" s="390"/>
      <c r="G7003" s="390"/>
      <c r="H7003" s="390"/>
      <c r="I7003" s="390"/>
      <c r="J7003" s="390"/>
    </row>
    <row r="7004" spans="1:10" ht="15.75" customHeight="1">
      <c r="A7004" s="396"/>
      <c r="B7004" s="397"/>
      <c r="C7004" s="362"/>
      <c r="D7004" s="362"/>
      <c r="E7004" s="362"/>
      <c r="F7004" s="390"/>
      <c r="G7004" s="390"/>
      <c r="H7004" s="390"/>
      <c r="I7004" s="390"/>
      <c r="J7004" s="390"/>
    </row>
    <row r="7005" spans="1:10" ht="15.75" customHeight="1">
      <c r="A7005" s="396"/>
      <c r="B7005" s="397"/>
      <c r="C7005" s="362"/>
      <c r="D7005" s="362"/>
      <c r="E7005" s="362"/>
      <c r="F7005" s="390"/>
      <c r="G7005" s="390"/>
      <c r="H7005" s="390"/>
      <c r="I7005" s="390"/>
      <c r="J7005" s="390"/>
    </row>
    <row r="7006" spans="1:10" ht="15.75" customHeight="1">
      <c r="A7006" s="396"/>
      <c r="B7006" s="397"/>
      <c r="C7006" s="362"/>
      <c r="D7006" s="362"/>
      <c r="E7006" s="362"/>
      <c r="F7006" s="390"/>
      <c r="G7006" s="390"/>
      <c r="H7006" s="390"/>
      <c r="I7006" s="390"/>
      <c r="J7006" s="390"/>
    </row>
    <row r="7007" spans="1:10" ht="15.75" customHeight="1">
      <c r="A7007" s="396"/>
      <c r="B7007" s="397"/>
      <c r="C7007" s="362"/>
      <c r="D7007" s="362"/>
      <c r="E7007" s="362"/>
      <c r="F7007" s="390"/>
      <c r="G7007" s="390"/>
      <c r="H7007" s="390"/>
      <c r="I7007" s="390"/>
      <c r="J7007" s="390"/>
    </row>
    <row r="7008" spans="1:10" ht="15.75" customHeight="1">
      <c r="A7008" s="396"/>
      <c r="B7008" s="397"/>
      <c r="C7008" s="362"/>
      <c r="D7008" s="362"/>
      <c r="E7008" s="362"/>
      <c r="F7008" s="390"/>
      <c r="G7008" s="390"/>
      <c r="H7008" s="390"/>
      <c r="I7008" s="390"/>
      <c r="J7008" s="390"/>
    </row>
    <row r="7009" spans="1:10" ht="15.75" customHeight="1">
      <c r="A7009" s="396"/>
      <c r="B7009" s="397"/>
      <c r="C7009" s="362"/>
      <c r="D7009" s="362"/>
      <c r="E7009" s="362"/>
      <c r="F7009" s="390"/>
      <c r="G7009" s="390"/>
      <c r="H7009" s="390"/>
      <c r="I7009" s="390"/>
      <c r="J7009" s="390"/>
    </row>
    <row r="7010" spans="1:10" ht="15.75" customHeight="1">
      <c r="A7010" s="396"/>
      <c r="B7010" s="397"/>
      <c r="C7010" s="362"/>
      <c r="D7010" s="362"/>
      <c r="E7010" s="362"/>
      <c r="F7010" s="390"/>
      <c r="G7010" s="390"/>
      <c r="H7010" s="390"/>
      <c r="I7010" s="390"/>
      <c r="J7010" s="390"/>
    </row>
    <row r="7011" spans="1:10" ht="15.75" customHeight="1">
      <c r="A7011" s="396"/>
      <c r="B7011" s="397"/>
      <c r="C7011" s="362"/>
      <c r="D7011" s="362"/>
      <c r="E7011" s="362"/>
      <c r="F7011" s="390"/>
      <c r="G7011" s="390"/>
      <c r="H7011" s="390"/>
      <c r="I7011" s="390"/>
      <c r="J7011" s="390"/>
    </row>
    <row r="7012" spans="1:10" ht="15.75" customHeight="1">
      <c r="A7012" s="396"/>
      <c r="B7012" s="397"/>
      <c r="C7012" s="362"/>
      <c r="D7012" s="362"/>
      <c r="E7012" s="362"/>
      <c r="F7012" s="390"/>
      <c r="G7012" s="390"/>
      <c r="H7012" s="390"/>
      <c r="I7012" s="390"/>
      <c r="J7012" s="390"/>
    </row>
    <row r="7013" spans="1:10" ht="15.75" customHeight="1">
      <c r="A7013" s="396"/>
      <c r="B7013" s="397"/>
      <c r="C7013" s="362"/>
      <c r="D7013" s="362"/>
      <c r="E7013" s="362"/>
      <c r="F7013" s="390"/>
      <c r="G7013" s="390"/>
      <c r="H7013" s="390"/>
      <c r="I7013" s="390"/>
      <c r="J7013" s="390"/>
    </row>
    <row r="7014" spans="1:10" ht="15.75" customHeight="1">
      <c r="A7014" s="396"/>
      <c r="B7014" s="397"/>
      <c r="C7014" s="362"/>
      <c r="D7014" s="362"/>
      <c r="E7014" s="362"/>
      <c r="F7014" s="390"/>
      <c r="G7014" s="390"/>
      <c r="H7014" s="390"/>
      <c r="I7014" s="390"/>
      <c r="J7014" s="390"/>
    </row>
    <row r="7015" spans="1:10" ht="15.75" customHeight="1">
      <c r="A7015" s="396"/>
      <c r="B7015" s="397"/>
      <c r="C7015" s="362"/>
      <c r="D7015" s="362"/>
      <c r="E7015" s="362"/>
      <c r="F7015" s="390"/>
      <c r="G7015" s="390"/>
      <c r="H7015" s="390"/>
      <c r="I7015" s="390"/>
      <c r="J7015" s="390"/>
    </row>
    <row r="7016" spans="1:10" ht="15.75" customHeight="1">
      <c r="A7016" s="396"/>
      <c r="B7016" s="397"/>
      <c r="C7016" s="362"/>
      <c r="D7016" s="362"/>
      <c r="E7016" s="362"/>
      <c r="F7016" s="390"/>
      <c r="G7016" s="390"/>
      <c r="H7016" s="390"/>
      <c r="I7016" s="390"/>
      <c r="J7016" s="390"/>
    </row>
    <row r="7017" spans="1:10" ht="15.75" customHeight="1">
      <c r="A7017" s="396"/>
      <c r="B7017" s="397"/>
      <c r="C7017" s="362"/>
      <c r="D7017" s="362"/>
      <c r="E7017" s="362"/>
      <c r="F7017" s="390"/>
      <c r="G7017" s="390"/>
      <c r="H7017" s="390"/>
      <c r="I7017" s="390"/>
      <c r="J7017" s="390"/>
    </row>
    <row r="7018" spans="1:10" ht="15.75" customHeight="1">
      <c r="A7018" s="396"/>
      <c r="B7018" s="397"/>
      <c r="C7018" s="362"/>
      <c r="D7018" s="362"/>
      <c r="E7018" s="362"/>
      <c r="F7018" s="390"/>
      <c r="G7018" s="390"/>
      <c r="H7018" s="390"/>
      <c r="I7018" s="390"/>
      <c r="J7018" s="390"/>
    </row>
    <row r="7019" spans="1:10" ht="15.75" customHeight="1">
      <c r="A7019" s="396"/>
      <c r="B7019" s="397"/>
      <c r="C7019" s="362"/>
      <c r="D7019" s="362"/>
      <c r="E7019" s="362"/>
      <c r="F7019" s="390"/>
      <c r="G7019" s="390"/>
      <c r="H7019" s="390"/>
      <c r="I7019" s="390"/>
      <c r="J7019" s="390"/>
    </row>
    <row r="7020" spans="1:10" ht="15.75" customHeight="1">
      <c r="A7020" s="396"/>
      <c r="B7020" s="397"/>
      <c r="C7020" s="362"/>
      <c r="D7020" s="362"/>
      <c r="E7020" s="362"/>
      <c r="F7020" s="390"/>
      <c r="G7020" s="390"/>
      <c r="H7020" s="390"/>
      <c r="I7020" s="390"/>
      <c r="J7020" s="390"/>
    </row>
    <row r="7021" spans="1:10" ht="15.75" customHeight="1">
      <c r="A7021" s="396"/>
      <c r="B7021" s="397"/>
      <c r="C7021" s="362"/>
      <c r="D7021" s="362"/>
      <c r="E7021" s="362"/>
      <c r="F7021" s="390"/>
      <c r="G7021" s="390"/>
      <c r="H7021" s="390"/>
      <c r="I7021" s="390"/>
      <c r="J7021" s="390"/>
    </row>
    <row r="7022" spans="1:10" ht="15.75" customHeight="1">
      <c r="A7022" s="396"/>
      <c r="B7022" s="397"/>
      <c r="C7022" s="362"/>
      <c r="D7022" s="362"/>
      <c r="E7022" s="362"/>
      <c r="F7022" s="390"/>
      <c r="G7022" s="390"/>
      <c r="H7022" s="390"/>
      <c r="I7022" s="390"/>
      <c r="J7022" s="390"/>
    </row>
    <row r="7023" spans="1:10" ht="15.75" customHeight="1">
      <c r="A7023" s="396"/>
      <c r="B7023" s="397"/>
      <c r="C7023" s="362"/>
      <c r="D7023" s="362"/>
      <c r="E7023" s="362"/>
      <c r="F7023" s="390"/>
      <c r="G7023" s="390"/>
      <c r="H7023" s="390"/>
      <c r="I7023" s="390"/>
      <c r="J7023" s="390"/>
    </row>
    <row r="7024" spans="1:10" ht="15.75" customHeight="1">
      <c r="A7024" s="396"/>
      <c r="B7024" s="397"/>
      <c r="C7024" s="362"/>
      <c r="D7024" s="362"/>
      <c r="E7024" s="362"/>
      <c r="F7024" s="390"/>
      <c r="G7024" s="390"/>
      <c r="H7024" s="390"/>
      <c r="I7024" s="390"/>
      <c r="J7024" s="390"/>
    </row>
    <row r="7025" spans="1:10" ht="15.75" customHeight="1">
      <c r="A7025" s="396"/>
      <c r="B7025" s="397"/>
      <c r="C7025" s="362"/>
      <c r="D7025" s="362"/>
      <c r="E7025" s="362"/>
      <c r="F7025" s="390"/>
      <c r="G7025" s="390"/>
      <c r="H7025" s="390"/>
      <c r="I7025" s="390"/>
      <c r="J7025" s="390"/>
    </row>
    <row r="7026" spans="1:10" ht="15.75" customHeight="1">
      <c r="A7026" s="396"/>
      <c r="B7026" s="397"/>
      <c r="C7026" s="362"/>
      <c r="D7026" s="362"/>
      <c r="E7026" s="362"/>
      <c r="F7026" s="390"/>
      <c r="G7026" s="390"/>
      <c r="H7026" s="390"/>
      <c r="I7026" s="390"/>
      <c r="J7026" s="390"/>
    </row>
    <row r="7027" spans="1:10" ht="15.75" customHeight="1">
      <c r="A7027" s="396"/>
      <c r="B7027" s="397"/>
      <c r="C7027" s="362"/>
      <c r="D7027" s="362"/>
      <c r="E7027" s="362"/>
      <c r="F7027" s="390"/>
      <c r="G7027" s="390"/>
      <c r="H7027" s="390"/>
      <c r="I7027" s="390"/>
      <c r="J7027" s="390"/>
    </row>
    <row r="7028" spans="1:10" ht="15.75" customHeight="1">
      <c r="A7028" s="396"/>
      <c r="B7028" s="397"/>
      <c r="C7028" s="362"/>
      <c r="D7028" s="362"/>
      <c r="E7028" s="362"/>
      <c r="F7028" s="390"/>
      <c r="G7028" s="390"/>
      <c r="H7028" s="390"/>
      <c r="I7028" s="390"/>
      <c r="J7028" s="390"/>
    </row>
    <row r="7029" spans="1:10" ht="15.75" customHeight="1">
      <c r="A7029" s="396"/>
      <c r="B7029" s="397"/>
      <c r="C7029" s="362"/>
      <c r="D7029" s="362"/>
      <c r="E7029" s="362"/>
      <c r="F7029" s="390"/>
      <c r="G7029" s="390"/>
      <c r="H7029" s="390"/>
      <c r="I7029" s="390"/>
      <c r="J7029" s="390"/>
    </row>
    <row r="7030" spans="1:10" ht="15.75" customHeight="1">
      <c r="A7030" s="396"/>
      <c r="B7030" s="397"/>
      <c r="C7030" s="362"/>
      <c r="D7030" s="362"/>
      <c r="E7030" s="362"/>
      <c r="F7030" s="390"/>
      <c r="G7030" s="390"/>
      <c r="H7030" s="390"/>
      <c r="I7030" s="390"/>
      <c r="J7030" s="390"/>
    </row>
    <row r="7031" spans="1:10" ht="15.75" customHeight="1">
      <c r="A7031" s="396"/>
      <c r="B7031" s="397"/>
      <c r="C7031" s="362"/>
      <c r="D7031" s="362"/>
      <c r="E7031" s="362"/>
      <c r="F7031" s="390"/>
      <c r="G7031" s="390"/>
      <c r="H7031" s="390"/>
      <c r="I7031" s="390"/>
      <c r="J7031" s="390"/>
    </row>
    <row r="7032" spans="1:10" ht="15.75" customHeight="1">
      <c r="A7032" s="396"/>
      <c r="B7032" s="397"/>
      <c r="C7032" s="362"/>
      <c r="D7032" s="362"/>
      <c r="E7032" s="362"/>
      <c r="F7032" s="390"/>
      <c r="G7032" s="390"/>
      <c r="H7032" s="390"/>
      <c r="I7032" s="390"/>
      <c r="J7032" s="390"/>
    </row>
    <row r="7033" spans="1:10" ht="15.75" customHeight="1">
      <c r="A7033" s="396"/>
      <c r="B7033" s="397"/>
      <c r="C7033" s="362"/>
      <c r="D7033" s="362"/>
      <c r="E7033" s="362"/>
      <c r="F7033" s="390"/>
      <c r="G7033" s="390"/>
      <c r="H7033" s="390"/>
      <c r="I7033" s="390"/>
      <c r="J7033" s="390"/>
    </row>
    <row r="7034" spans="1:10" ht="15.75" customHeight="1">
      <c r="A7034" s="396"/>
      <c r="B7034" s="397"/>
      <c r="C7034" s="362"/>
      <c r="D7034" s="362"/>
      <c r="E7034" s="362"/>
      <c r="F7034" s="390"/>
      <c r="G7034" s="390"/>
      <c r="H7034" s="390"/>
      <c r="I7034" s="390"/>
      <c r="J7034" s="390"/>
    </row>
    <row r="7035" spans="1:10" ht="15.75" customHeight="1">
      <c r="A7035" s="396"/>
      <c r="B7035" s="397"/>
      <c r="C7035" s="362"/>
      <c r="D7035" s="362"/>
      <c r="E7035" s="362"/>
      <c r="F7035" s="390"/>
      <c r="G7035" s="390"/>
      <c r="H7035" s="390"/>
      <c r="I7035" s="390"/>
      <c r="J7035" s="390"/>
    </row>
    <row r="7036" spans="1:10" ht="15.75" customHeight="1">
      <c r="A7036" s="396"/>
      <c r="B7036" s="397"/>
      <c r="C7036" s="362"/>
      <c r="D7036" s="362"/>
      <c r="E7036" s="362"/>
      <c r="F7036" s="390"/>
      <c r="G7036" s="390"/>
      <c r="H7036" s="390"/>
      <c r="I7036" s="390"/>
      <c r="J7036" s="390"/>
    </row>
    <row r="7037" spans="1:10" ht="15.75" customHeight="1">
      <c r="A7037" s="396"/>
      <c r="B7037" s="397"/>
      <c r="C7037" s="362"/>
      <c r="D7037" s="362"/>
      <c r="E7037" s="362"/>
      <c r="F7037" s="390"/>
      <c r="G7037" s="390"/>
      <c r="H7037" s="390"/>
      <c r="I7037" s="390"/>
      <c r="J7037" s="390"/>
    </row>
    <row r="7038" spans="1:10" ht="15.75" customHeight="1">
      <c r="A7038" s="396"/>
      <c r="B7038" s="397"/>
      <c r="C7038" s="362"/>
      <c r="D7038" s="362"/>
      <c r="E7038" s="362"/>
      <c r="F7038" s="390"/>
      <c r="G7038" s="390"/>
      <c r="H7038" s="390"/>
      <c r="I7038" s="390"/>
      <c r="J7038" s="390"/>
    </row>
    <row r="7039" spans="1:10" ht="15.75" customHeight="1">
      <c r="A7039" s="396"/>
      <c r="B7039" s="397"/>
      <c r="C7039" s="362"/>
      <c r="D7039" s="362"/>
      <c r="E7039" s="362"/>
      <c r="F7039" s="390"/>
      <c r="G7039" s="390"/>
      <c r="H7039" s="390"/>
      <c r="I7039" s="390"/>
      <c r="J7039" s="390"/>
    </row>
    <row r="7040" spans="1:10" ht="15.75" customHeight="1">
      <c r="A7040" s="396"/>
      <c r="B7040" s="397"/>
      <c r="C7040" s="362"/>
      <c r="D7040" s="362"/>
      <c r="E7040" s="362"/>
      <c r="F7040" s="390"/>
      <c r="G7040" s="390"/>
      <c r="H7040" s="390"/>
      <c r="I7040" s="390"/>
      <c r="J7040" s="390"/>
    </row>
    <row r="7041" spans="1:10" ht="15.75" customHeight="1">
      <c r="A7041" s="396"/>
      <c r="B7041" s="397"/>
      <c r="C7041" s="362"/>
      <c r="D7041" s="362"/>
      <c r="E7041" s="362"/>
      <c r="F7041" s="390"/>
      <c r="G7041" s="390"/>
      <c r="H7041" s="390"/>
      <c r="I7041" s="390"/>
      <c r="J7041" s="390"/>
    </row>
    <row r="7042" spans="1:10" ht="15.75" customHeight="1">
      <c r="A7042" s="396"/>
      <c r="B7042" s="397"/>
      <c r="C7042" s="362"/>
      <c r="D7042" s="362"/>
      <c r="E7042" s="362"/>
      <c r="F7042" s="390"/>
      <c r="G7042" s="390"/>
      <c r="H7042" s="390"/>
      <c r="I7042" s="390"/>
      <c r="J7042" s="390"/>
    </row>
    <row r="7043" spans="1:10" ht="15.75" customHeight="1">
      <c r="A7043" s="396"/>
      <c r="B7043" s="397"/>
      <c r="C7043" s="362"/>
      <c r="D7043" s="362"/>
      <c r="E7043" s="362"/>
      <c r="F7043" s="390"/>
      <c r="G7043" s="390"/>
      <c r="H7043" s="390"/>
      <c r="I7043" s="390"/>
      <c r="J7043" s="390"/>
    </row>
    <row r="7044" spans="1:10" ht="15.75" customHeight="1">
      <c r="A7044" s="396"/>
      <c r="B7044" s="397"/>
      <c r="C7044" s="362"/>
      <c r="D7044" s="362"/>
      <c r="E7044" s="362"/>
      <c r="F7044" s="390"/>
      <c r="G7044" s="390"/>
      <c r="H7044" s="390"/>
      <c r="I7044" s="390"/>
      <c r="J7044" s="390"/>
    </row>
    <row r="7045" spans="1:10" ht="15.75" customHeight="1">
      <c r="A7045" s="396"/>
      <c r="B7045" s="397"/>
      <c r="C7045" s="362"/>
      <c r="D7045" s="362"/>
      <c r="E7045" s="362"/>
      <c r="F7045" s="390"/>
      <c r="G7045" s="390"/>
      <c r="H7045" s="390"/>
      <c r="I7045" s="390"/>
      <c r="J7045" s="390"/>
    </row>
    <row r="7046" spans="1:10" ht="15.75" customHeight="1">
      <c r="A7046" s="396"/>
      <c r="B7046" s="397"/>
      <c r="C7046" s="362"/>
      <c r="D7046" s="362"/>
      <c r="E7046" s="362"/>
      <c r="F7046" s="390"/>
      <c r="G7046" s="390"/>
      <c r="H7046" s="390"/>
      <c r="I7046" s="390"/>
      <c r="J7046" s="390"/>
    </row>
    <row r="7047" spans="1:10" ht="15.75" customHeight="1">
      <c r="A7047" s="396"/>
      <c r="B7047" s="397"/>
      <c r="C7047" s="362"/>
      <c r="D7047" s="362"/>
      <c r="E7047" s="362"/>
      <c r="F7047" s="390"/>
      <c r="G7047" s="390"/>
      <c r="H7047" s="390"/>
      <c r="I7047" s="390"/>
      <c r="J7047" s="390"/>
    </row>
    <row r="7048" spans="1:10" ht="15.75" customHeight="1">
      <c r="A7048" s="396"/>
      <c r="B7048" s="397"/>
      <c r="C7048" s="362"/>
      <c r="D7048" s="362"/>
      <c r="E7048" s="362"/>
      <c r="F7048" s="390"/>
      <c r="G7048" s="390"/>
      <c r="H7048" s="390"/>
      <c r="I7048" s="390"/>
      <c r="J7048" s="390"/>
    </row>
    <row r="7049" spans="1:10" ht="15.75" customHeight="1">
      <c r="A7049" s="396"/>
      <c r="B7049" s="397"/>
      <c r="C7049" s="362"/>
      <c r="D7049" s="362"/>
      <c r="E7049" s="362"/>
      <c r="F7049" s="390"/>
      <c r="G7049" s="390"/>
      <c r="H7049" s="390"/>
      <c r="I7049" s="390"/>
      <c r="J7049" s="390"/>
    </row>
    <row r="7050" spans="1:10" ht="15.75" customHeight="1">
      <c r="A7050" s="396"/>
      <c r="B7050" s="397"/>
      <c r="C7050" s="362"/>
      <c r="D7050" s="362"/>
      <c r="E7050" s="362"/>
      <c r="F7050" s="390"/>
      <c r="G7050" s="390"/>
      <c r="H7050" s="390"/>
      <c r="I7050" s="390"/>
      <c r="J7050" s="390"/>
    </row>
    <row r="7051" spans="1:10" ht="15.75" customHeight="1">
      <c r="A7051" s="396"/>
      <c r="B7051" s="397"/>
      <c r="C7051" s="362"/>
      <c r="D7051" s="362"/>
      <c r="E7051" s="362"/>
      <c r="F7051" s="390"/>
      <c r="G7051" s="390"/>
      <c r="H7051" s="390"/>
      <c r="I7051" s="390"/>
      <c r="J7051" s="390"/>
    </row>
    <row r="7052" spans="1:10" ht="15.75" customHeight="1">
      <c r="A7052" s="396"/>
      <c r="B7052" s="397"/>
      <c r="C7052" s="362"/>
      <c r="D7052" s="362"/>
      <c r="E7052" s="362"/>
      <c r="F7052" s="390"/>
      <c r="G7052" s="390"/>
      <c r="H7052" s="390"/>
      <c r="I7052" s="390"/>
      <c r="J7052" s="390"/>
    </row>
    <row r="7053" spans="1:10" ht="15.75" customHeight="1">
      <c r="A7053" s="396"/>
      <c r="B7053" s="397"/>
      <c r="C7053" s="362"/>
      <c r="D7053" s="362"/>
      <c r="E7053" s="362"/>
      <c r="F7053" s="390"/>
      <c r="G7053" s="390"/>
      <c r="H7053" s="390"/>
      <c r="I7053" s="390"/>
      <c r="J7053" s="390"/>
    </row>
    <row r="7054" spans="1:10" ht="15.75" customHeight="1">
      <c r="A7054" s="396"/>
      <c r="B7054" s="397"/>
      <c r="C7054" s="362"/>
      <c r="D7054" s="362"/>
      <c r="E7054" s="362"/>
      <c r="F7054" s="390"/>
      <c r="G7054" s="390"/>
      <c r="H7054" s="390"/>
      <c r="I7054" s="390"/>
      <c r="J7054" s="390"/>
    </row>
    <row r="7055" spans="1:10" ht="15.75" customHeight="1">
      <c r="A7055" s="396"/>
      <c r="B7055" s="397"/>
      <c r="C7055" s="362"/>
      <c r="D7055" s="362"/>
      <c r="E7055" s="362"/>
      <c r="F7055" s="390"/>
      <c r="G7055" s="390"/>
      <c r="H7055" s="390"/>
      <c r="I7055" s="390"/>
      <c r="J7055" s="390"/>
    </row>
    <row r="7056" spans="1:10" ht="15.75" customHeight="1">
      <c r="A7056" s="396"/>
      <c r="B7056" s="397"/>
      <c r="C7056" s="362"/>
      <c r="D7056" s="362"/>
      <c r="E7056" s="362"/>
      <c r="F7056" s="390"/>
      <c r="G7056" s="390"/>
      <c r="H7056" s="390"/>
      <c r="I7056" s="390"/>
      <c r="J7056" s="390"/>
    </row>
    <row r="7057" spans="1:10" ht="15.75" customHeight="1">
      <c r="A7057" s="396"/>
      <c r="B7057" s="397"/>
      <c r="C7057" s="362"/>
      <c r="D7057" s="362"/>
      <c r="E7057" s="362"/>
      <c r="F7057" s="390"/>
      <c r="G7057" s="390"/>
      <c r="H7057" s="390"/>
      <c r="I7057" s="390"/>
      <c r="J7057" s="390"/>
    </row>
    <row r="7058" spans="1:10" ht="15.75" customHeight="1">
      <c r="A7058" s="396"/>
      <c r="B7058" s="397"/>
      <c r="C7058" s="362"/>
      <c r="D7058" s="362"/>
      <c r="E7058" s="362"/>
      <c r="F7058" s="390"/>
      <c r="G7058" s="390"/>
      <c r="H7058" s="390"/>
      <c r="I7058" s="390"/>
      <c r="J7058" s="390"/>
    </row>
    <row r="7059" spans="1:10" ht="15.75" customHeight="1">
      <c r="A7059" s="396"/>
      <c r="B7059" s="397"/>
      <c r="C7059" s="362"/>
      <c r="D7059" s="362"/>
      <c r="E7059" s="362"/>
      <c r="F7059" s="390"/>
      <c r="G7059" s="390"/>
      <c r="H7059" s="390"/>
      <c r="I7059" s="390"/>
      <c r="J7059" s="390"/>
    </row>
    <row r="7060" spans="1:10" ht="15.75" customHeight="1">
      <c r="A7060" s="396"/>
      <c r="B7060" s="397"/>
      <c r="C7060" s="362"/>
      <c r="D7060" s="362"/>
      <c r="E7060" s="362"/>
      <c r="F7060" s="390"/>
      <c r="G7060" s="390"/>
      <c r="H7060" s="390"/>
      <c r="I7060" s="390"/>
      <c r="J7060" s="390"/>
    </row>
    <row r="7061" spans="1:10" ht="15.75" customHeight="1">
      <c r="A7061" s="396"/>
      <c r="B7061" s="397"/>
      <c r="C7061" s="362"/>
      <c r="D7061" s="362"/>
      <c r="E7061" s="362"/>
      <c r="F7061" s="390"/>
      <c r="G7061" s="390"/>
      <c r="H7061" s="390"/>
      <c r="I7061" s="390"/>
      <c r="J7061" s="390"/>
    </row>
    <row r="7062" spans="1:10" ht="15.75" customHeight="1">
      <c r="A7062" s="396"/>
      <c r="B7062" s="397"/>
      <c r="C7062" s="362"/>
      <c r="D7062" s="362"/>
      <c r="E7062" s="362"/>
      <c r="F7062" s="390"/>
      <c r="G7062" s="390"/>
      <c r="H7062" s="390"/>
      <c r="I7062" s="390"/>
      <c r="J7062" s="390"/>
    </row>
    <row r="7063" spans="1:10" ht="15.75" customHeight="1">
      <c r="A7063" s="396"/>
      <c r="B7063" s="397"/>
      <c r="C7063" s="362"/>
      <c r="D7063" s="362"/>
      <c r="E7063" s="362"/>
      <c r="F7063" s="390"/>
      <c r="G7063" s="390"/>
      <c r="H7063" s="390"/>
      <c r="I7063" s="390"/>
      <c r="J7063" s="390"/>
    </row>
    <row r="7064" spans="1:10" ht="15.75" customHeight="1">
      <c r="A7064" s="396"/>
      <c r="B7064" s="397"/>
      <c r="C7064" s="362"/>
      <c r="D7064" s="362"/>
      <c r="E7064" s="362"/>
      <c r="F7064" s="390"/>
      <c r="G7064" s="390"/>
      <c r="H7064" s="390"/>
      <c r="I7064" s="390"/>
      <c r="J7064" s="390"/>
    </row>
    <row r="7065" spans="1:10" ht="15.75" customHeight="1">
      <c r="A7065" s="396"/>
      <c r="B7065" s="397"/>
      <c r="C7065" s="362"/>
      <c r="D7065" s="362"/>
      <c r="E7065" s="362"/>
      <c r="F7065" s="390"/>
      <c r="G7065" s="390"/>
      <c r="H7065" s="390"/>
      <c r="I7065" s="390"/>
      <c r="J7065" s="390"/>
    </row>
    <row r="7066" spans="1:10" ht="15.75" customHeight="1">
      <c r="A7066" s="396"/>
      <c r="B7066" s="397"/>
      <c r="C7066" s="362"/>
      <c r="D7066" s="362"/>
      <c r="E7066" s="362"/>
      <c r="F7066" s="390"/>
      <c r="G7066" s="390"/>
      <c r="H7066" s="390"/>
      <c r="I7066" s="390"/>
      <c r="J7066" s="390"/>
    </row>
    <row r="7067" spans="1:10" ht="15.75" customHeight="1">
      <c r="A7067" s="396"/>
      <c r="B7067" s="397"/>
      <c r="C7067" s="362"/>
      <c r="D7067" s="362"/>
      <c r="E7067" s="362"/>
      <c r="F7067" s="390"/>
      <c r="G7067" s="390"/>
      <c r="H7067" s="390"/>
      <c r="I7067" s="390"/>
      <c r="J7067" s="390"/>
    </row>
    <row r="7068" spans="1:10" ht="15.75" customHeight="1">
      <c r="A7068" s="396"/>
      <c r="B7068" s="397"/>
      <c r="C7068" s="362"/>
      <c r="D7068" s="362"/>
      <c r="E7068" s="362"/>
      <c r="F7068" s="390"/>
      <c r="G7068" s="390"/>
      <c r="H7068" s="390"/>
      <c r="I7068" s="390"/>
      <c r="J7068" s="390"/>
    </row>
    <row r="7069" spans="1:10" ht="15.75" customHeight="1">
      <c r="A7069" s="396"/>
      <c r="B7069" s="397"/>
      <c r="C7069" s="362"/>
      <c r="D7069" s="362"/>
      <c r="E7069" s="362"/>
      <c r="F7069" s="390"/>
      <c r="G7069" s="390"/>
      <c r="H7069" s="390"/>
      <c r="I7069" s="390"/>
      <c r="J7069" s="390"/>
    </row>
    <row r="7070" spans="1:10" ht="15.75" customHeight="1">
      <c r="A7070" s="396"/>
      <c r="B7070" s="397"/>
      <c r="C7070" s="362"/>
      <c r="D7070" s="362"/>
      <c r="E7070" s="362"/>
      <c r="F7070" s="390"/>
      <c r="G7070" s="390"/>
      <c r="H7070" s="390"/>
      <c r="I7070" s="390"/>
      <c r="J7070" s="390"/>
    </row>
    <row r="7071" spans="1:10" ht="15.75" customHeight="1">
      <c r="A7071" s="396"/>
      <c r="B7071" s="397"/>
      <c r="C7071" s="362"/>
      <c r="D7071" s="362"/>
      <c r="E7071" s="362"/>
      <c r="F7071" s="390"/>
      <c r="G7071" s="390"/>
      <c r="H7071" s="390"/>
      <c r="I7071" s="390"/>
      <c r="J7071" s="390"/>
    </row>
    <row r="7072" spans="1:10" ht="15.75" customHeight="1">
      <c r="A7072" s="396"/>
      <c r="B7072" s="397"/>
      <c r="C7072" s="362"/>
      <c r="D7072" s="362"/>
      <c r="E7072" s="362"/>
      <c r="F7072" s="390"/>
      <c r="G7072" s="390"/>
      <c r="H7072" s="390"/>
      <c r="I7072" s="390"/>
      <c r="J7072" s="390"/>
    </row>
    <row r="7073" spans="1:10" ht="15.75" customHeight="1">
      <c r="A7073" s="396"/>
      <c r="B7073" s="397"/>
      <c r="C7073" s="362"/>
      <c r="D7073" s="362"/>
      <c r="E7073" s="362"/>
      <c r="F7073" s="390"/>
      <c r="G7073" s="390"/>
      <c r="H7073" s="390"/>
      <c r="I7073" s="390"/>
      <c r="J7073" s="390"/>
    </row>
    <row r="7074" spans="1:10" ht="15.75" customHeight="1">
      <c r="A7074" s="396"/>
      <c r="B7074" s="397"/>
      <c r="C7074" s="362"/>
      <c r="D7074" s="362"/>
      <c r="E7074" s="362"/>
      <c r="F7074" s="390"/>
      <c r="G7074" s="390"/>
      <c r="H7074" s="390"/>
      <c r="I7074" s="390"/>
      <c r="J7074" s="390"/>
    </row>
    <row r="7075" spans="1:10" ht="15.75" customHeight="1">
      <c r="A7075" s="396"/>
      <c r="B7075" s="397"/>
      <c r="C7075" s="362"/>
      <c r="D7075" s="362"/>
      <c r="E7075" s="362"/>
      <c r="F7075" s="390"/>
      <c r="G7075" s="390"/>
      <c r="H7075" s="390"/>
      <c r="I7075" s="390"/>
      <c r="J7075" s="390"/>
    </row>
    <row r="7076" spans="1:10" ht="15.75" customHeight="1">
      <c r="A7076" s="396"/>
      <c r="B7076" s="397"/>
      <c r="C7076" s="362"/>
      <c r="D7076" s="362"/>
      <c r="E7076" s="362"/>
      <c r="F7076" s="390"/>
      <c r="G7076" s="390"/>
      <c r="H7076" s="390"/>
      <c r="I7076" s="390"/>
      <c r="J7076" s="390"/>
    </row>
    <row r="7077" spans="1:10" ht="15.75" customHeight="1">
      <c r="A7077" s="396"/>
      <c r="B7077" s="397"/>
      <c r="C7077" s="362"/>
      <c r="D7077" s="362"/>
      <c r="E7077" s="362"/>
      <c r="F7077" s="390"/>
      <c r="G7077" s="390"/>
      <c r="H7077" s="390"/>
      <c r="I7077" s="390"/>
      <c r="J7077" s="390"/>
    </row>
    <row r="7078" spans="1:10" ht="15.75" customHeight="1">
      <c r="A7078" s="396"/>
      <c r="B7078" s="397"/>
      <c r="C7078" s="362"/>
      <c r="D7078" s="362"/>
      <c r="E7078" s="362"/>
      <c r="F7078" s="390"/>
      <c r="G7078" s="390"/>
      <c r="H7078" s="390"/>
      <c r="I7078" s="390"/>
      <c r="J7078" s="390"/>
    </row>
    <row r="7079" spans="1:10" ht="15.75" customHeight="1">
      <c r="A7079" s="396"/>
      <c r="B7079" s="397"/>
      <c r="C7079" s="362"/>
      <c r="D7079" s="362"/>
      <c r="E7079" s="362"/>
      <c r="F7079" s="390"/>
      <c r="G7079" s="390"/>
      <c r="H7079" s="390"/>
      <c r="I7079" s="390"/>
      <c r="J7079" s="390"/>
    </row>
    <row r="7080" spans="1:10" ht="15.75" customHeight="1">
      <c r="A7080" s="396"/>
      <c r="B7080" s="397"/>
      <c r="C7080" s="362"/>
      <c r="D7080" s="362"/>
      <c r="E7080" s="362"/>
      <c r="F7080" s="390"/>
      <c r="G7080" s="390"/>
      <c r="H7080" s="390"/>
      <c r="I7080" s="390"/>
      <c r="J7080" s="390"/>
    </row>
    <row r="7081" spans="1:10" ht="15.75" customHeight="1">
      <c r="A7081" s="396"/>
      <c r="B7081" s="397"/>
      <c r="C7081" s="362"/>
      <c r="D7081" s="362"/>
      <c r="E7081" s="362"/>
      <c r="F7081" s="390"/>
      <c r="G7081" s="390"/>
      <c r="H7081" s="390"/>
      <c r="I7081" s="390"/>
      <c r="J7081" s="390"/>
    </row>
    <row r="7082" spans="1:10" ht="15.75" customHeight="1">
      <c r="A7082" s="396"/>
      <c r="B7082" s="397"/>
      <c r="C7082" s="362"/>
      <c r="D7082" s="362"/>
      <c r="E7082" s="362"/>
      <c r="F7082" s="390"/>
      <c r="G7082" s="390"/>
      <c r="H7082" s="390"/>
      <c r="I7082" s="390"/>
      <c r="J7082" s="390"/>
    </row>
    <row r="7083" spans="1:10" ht="15.75" customHeight="1">
      <c r="A7083" s="396"/>
      <c r="B7083" s="397"/>
      <c r="C7083" s="362"/>
      <c r="D7083" s="362"/>
      <c r="E7083" s="362"/>
      <c r="F7083" s="390"/>
      <c r="G7083" s="390"/>
      <c r="H7083" s="390"/>
      <c r="I7083" s="390"/>
      <c r="J7083" s="390"/>
    </row>
    <row r="7084" spans="1:10" ht="15.75" customHeight="1">
      <c r="A7084" s="396"/>
      <c r="B7084" s="397"/>
      <c r="C7084" s="362"/>
      <c r="D7084" s="362"/>
      <c r="E7084" s="362"/>
      <c r="F7084" s="390"/>
      <c r="G7084" s="390"/>
      <c r="H7084" s="390"/>
      <c r="I7084" s="390"/>
      <c r="J7084" s="390"/>
    </row>
    <row r="7085" spans="1:10" ht="15.75" customHeight="1">
      <c r="A7085" s="396"/>
      <c r="B7085" s="397"/>
      <c r="C7085" s="362"/>
      <c r="D7085" s="362"/>
      <c r="E7085" s="362"/>
      <c r="F7085" s="390"/>
      <c r="G7085" s="390"/>
      <c r="H7085" s="390"/>
      <c r="I7085" s="390"/>
      <c r="J7085" s="390"/>
    </row>
    <row r="7086" spans="1:10" ht="15.75" customHeight="1">
      <c r="A7086" s="396"/>
      <c r="B7086" s="397"/>
      <c r="C7086" s="362"/>
      <c r="D7086" s="362"/>
      <c r="E7086" s="362"/>
      <c r="F7086" s="390"/>
      <c r="G7086" s="390"/>
      <c r="H7086" s="390"/>
      <c r="I7086" s="390"/>
      <c r="J7086" s="390"/>
    </row>
    <row r="7087" spans="1:10" ht="15.75" customHeight="1">
      <c r="A7087" s="396"/>
      <c r="B7087" s="397"/>
      <c r="C7087" s="362"/>
      <c r="D7087" s="362"/>
      <c r="E7087" s="362"/>
      <c r="F7087" s="390"/>
      <c r="G7087" s="390"/>
      <c r="H7087" s="390"/>
      <c r="I7087" s="390"/>
      <c r="J7087" s="390"/>
    </row>
    <row r="7088" spans="1:10" ht="15.75" customHeight="1">
      <c r="A7088" s="396"/>
      <c r="B7088" s="397"/>
      <c r="C7088" s="362"/>
      <c r="D7088" s="362"/>
      <c r="E7088" s="362"/>
      <c r="F7088" s="390"/>
      <c r="G7088" s="390"/>
      <c r="H7088" s="390"/>
      <c r="I7088" s="390"/>
      <c r="J7088" s="390"/>
    </row>
    <row r="7089" spans="1:10" ht="15.75" customHeight="1">
      <c r="A7089" s="396"/>
      <c r="B7089" s="397"/>
      <c r="C7089" s="362"/>
      <c r="D7089" s="362"/>
      <c r="E7089" s="362"/>
      <c r="F7089" s="390"/>
      <c r="G7089" s="390"/>
      <c r="H7089" s="390"/>
      <c r="I7089" s="390"/>
      <c r="J7089" s="390"/>
    </row>
    <row r="7090" spans="1:10" ht="15.75" customHeight="1">
      <c r="A7090" s="396"/>
      <c r="B7090" s="397"/>
      <c r="C7090" s="362"/>
      <c r="D7090" s="362"/>
      <c r="E7090" s="362"/>
      <c r="F7090" s="390"/>
      <c r="G7090" s="390"/>
      <c r="H7090" s="390"/>
      <c r="I7090" s="390"/>
      <c r="J7090" s="390"/>
    </row>
    <row r="7091" spans="1:10" ht="15.75" customHeight="1">
      <c r="A7091" s="396"/>
      <c r="B7091" s="397"/>
      <c r="C7091" s="362"/>
      <c r="D7091" s="362"/>
      <c r="E7091" s="362"/>
      <c r="F7091" s="390"/>
      <c r="G7091" s="390"/>
      <c r="H7091" s="390"/>
      <c r="I7091" s="390"/>
      <c r="J7091" s="390"/>
    </row>
    <row r="7092" spans="1:10" ht="15.75" customHeight="1">
      <c r="A7092" s="396"/>
      <c r="B7092" s="397"/>
      <c r="C7092" s="362"/>
      <c r="D7092" s="362"/>
      <c r="E7092" s="362"/>
      <c r="F7092" s="390"/>
      <c r="G7092" s="390"/>
      <c r="H7092" s="390"/>
      <c r="I7092" s="390"/>
      <c r="J7092" s="390"/>
    </row>
    <row r="7093" spans="1:10" ht="15.75" customHeight="1">
      <c r="A7093" s="396"/>
      <c r="B7093" s="397"/>
      <c r="C7093" s="362"/>
      <c r="D7093" s="362"/>
      <c r="E7093" s="362"/>
      <c r="F7093" s="390"/>
      <c r="G7093" s="390"/>
      <c r="H7093" s="390"/>
      <c r="I7093" s="390"/>
      <c r="J7093" s="390"/>
    </row>
    <row r="7094" spans="1:10" ht="15.75" customHeight="1">
      <c r="A7094" s="396"/>
      <c r="B7094" s="397"/>
      <c r="C7094" s="362"/>
      <c r="D7094" s="362"/>
      <c r="E7094" s="362"/>
      <c r="F7094" s="390"/>
      <c r="G7094" s="390"/>
      <c r="H7094" s="390"/>
      <c r="I7094" s="390"/>
      <c r="J7094" s="390"/>
    </row>
    <row r="7095" spans="1:10" ht="15.75" customHeight="1">
      <c r="A7095" s="396"/>
      <c r="B7095" s="397"/>
      <c r="C7095" s="362"/>
      <c r="D7095" s="362"/>
      <c r="E7095" s="362"/>
      <c r="F7095" s="390"/>
      <c r="G7095" s="390"/>
      <c r="H7095" s="390"/>
      <c r="I7095" s="390"/>
      <c r="J7095" s="390"/>
    </row>
    <row r="7096" spans="1:10" ht="15.75" customHeight="1">
      <c r="A7096" s="396"/>
      <c r="B7096" s="397"/>
      <c r="C7096" s="362"/>
      <c r="D7096" s="362"/>
      <c r="E7096" s="362"/>
      <c r="F7096" s="390"/>
      <c r="G7096" s="390"/>
      <c r="H7096" s="390"/>
      <c r="I7096" s="390"/>
      <c r="J7096" s="390"/>
    </row>
    <row r="7097" spans="1:10" ht="15.75" customHeight="1">
      <c r="A7097" s="396"/>
      <c r="B7097" s="397"/>
      <c r="C7097" s="362"/>
      <c r="D7097" s="362"/>
      <c r="E7097" s="362"/>
      <c r="F7097" s="390"/>
      <c r="G7097" s="390"/>
      <c r="H7097" s="390"/>
      <c r="I7097" s="390"/>
      <c r="J7097" s="390"/>
    </row>
    <row r="7098" spans="1:10" ht="15.75" customHeight="1">
      <c r="A7098" s="396"/>
      <c r="B7098" s="397"/>
      <c r="C7098" s="362"/>
      <c r="D7098" s="362"/>
      <c r="E7098" s="362"/>
      <c r="F7098" s="390"/>
      <c r="G7098" s="390"/>
      <c r="H7098" s="390"/>
      <c r="I7098" s="390"/>
      <c r="J7098" s="390"/>
    </row>
    <row r="7099" spans="1:10" ht="15.75" customHeight="1">
      <c r="A7099" s="396"/>
      <c r="B7099" s="397"/>
      <c r="C7099" s="362"/>
      <c r="D7099" s="362"/>
      <c r="E7099" s="362"/>
      <c r="F7099" s="390"/>
      <c r="G7099" s="390"/>
      <c r="H7099" s="390"/>
      <c r="I7099" s="390"/>
      <c r="J7099" s="390"/>
    </row>
    <row r="7100" spans="1:10" ht="15.75" customHeight="1">
      <c r="A7100" s="396"/>
      <c r="B7100" s="397"/>
      <c r="C7100" s="362"/>
      <c r="D7100" s="362"/>
      <c r="E7100" s="362"/>
      <c r="F7100" s="390"/>
      <c r="G7100" s="390"/>
      <c r="H7100" s="390"/>
      <c r="I7100" s="390"/>
      <c r="J7100" s="390"/>
    </row>
    <row r="7101" spans="1:10" ht="15.75" customHeight="1">
      <c r="A7101" s="396"/>
      <c r="B7101" s="397"/>
      <c r="C7101" s="362"/>
      <c r="D7101" s="362"/>
      <c r="E7101" s="362"/>
      <c r="F7101" s="390"/>
      <c r="G7101" s="390"/>
      <c r="H7101" s="390"/>
      <c r="I7101" s="390"/>
      <c r="J7101" s="390"/>
    </row>
    <row r="7102" spans="1:10" ht="15.75" customHeight="1">
      <c r="A7102" s="396"/>
      <c r="B7102" s="397"/>
      <c r="C7102" s="362"/>
      <c r="D7102" s="362"/>
      <c r="E7102" s="362"/>
      <c r="F7102" s="390"/>
      <c r="G7102" s="390"/>
      <c r="H7102" s="390"/>
      <c r="I7102" s="390"/>
      <c r="J7102" s="390"/>
    </row>
    <row r="7103" spans="1:10" ht="15.75" customHeight="1">
      <c r="A7103" s="396"/>
      <c r="B7103" s="397"/>
      <c r="C7103" s="362"/>
      <c r="D7103" s="362"/>
      <c r="E7103" s="362"/>
      <c r="F7103" s="390"/>
      <c r="G7103" s="390"/>
      <c r="H7103" s="390"/>
      <c r="I7103" s="390"/>
      <c r="J7103" s="390"/>
    </row>
    <row r="7104" spans="1:10" ht="15.75" customHeight="1">
      <c r="A7104" s="396"/>
      <c r="B7104" s="397"/>
      <c r="C7104" s="362"/>
      <c r="D7104" s="362"/>
      <c r="E7104" s="362"/>
      <c r="F7104" s="390"/>
      <c r="G7104" s="390"/>
      <c r="H7104" s="390"/>
      <c r="I7104" s="390"/>
      <c r="J7104" s="390"/>
    </row>
    <row r="7105" spans="1:10" ht="15.75" customHeight="1">
      <c r="A7105" s="396"/>
      <c r="B7105" s="397"/>
      <c r="C7105" s="362"/>
      <c r="D7105" s="362"/>
      <c r="E7105" s="362"/>
      <c r="F7105" s="390"/>
      <c r="G7105" s="390"/>
      <c r="H7105" s="390"/>
      <c r="I7105" s="390"/>
      <c r="J7105" s="390"/>
    </row>
    <row r="7106" spans="1:10" ht="15.75" customHeight="1">
      <c r="A7106" s="396"/>
      <c r="B7106" s="397"/>
      <c r="C7106" s="362"/>
      <c r="D7106" s="362"/>
      <c r="E7106" s="362"/>
      <c r="F7106" s="390"/>
      <c r="G7106" s="390"/>
      <c r="H7106" s="390"/>
      <c r="I7106" s="390"/>
      <c r="J7106" s="390"/>
    </row>
    <row r="7107" spans="1:10" ht="15.75" customHeight="1">
      <c r="A7107" s="396"/>
      <c r="B7107" s="397"/>
      <c r="C7107" s="362"/>
      <c r="D7107" s="362"/>
      <c r="E7107" s="362"/>
      <c r="F7107" s="390"/>
      <c r="G7107" s="390"/>
      <c r="H7107" s="390"/>
      <c r="I7107" s="390"/>
      <c r="J7107" s="390"/>
    </row>
    <row r="7108" spans="1:10" ht="15.75" customHeight="1">
      <c r="A7108" s="396"/>
      <c r="B7108" s="397"/>
      <c r="C7108" s="362"/>
      <c r="D7108" s="362"/>
      <c r="E7108" s="362"/>
      <c r="F7108" s="390"/>
      <c r="G7108" s="390"/>
      <c r="H7108" s="390"/>
      <c r="I7108" s="390"/>
      <c r="J7108" s="390"/>
    </row>
    <row r="7109" spans="1:10" ht="15.75" customHeight="1">
      <c r="A7109" s="396"/>
      <c r="B7109" s="397"/>
      <c r="C7109" s="362"/>
      <c r="D7109" s="362"/>
      <c r="E7109" s="362"/>
      <c r="F7109" s="390"/>
      <c r="G7109" s="390"/>
      <c r="H7109" s="390"/>
      <c r="I7109" s="390"/>
      <c r="J7109" s="390"/>
    </row>
    <row r="7110" spans="1:10" ht="15.75" customHeight="1">
      <c r="A7110" s="396"/>
      <c r="B7110" s="397"/>
      <c r="C7110" s="362"/>
      <c r="D7110" s="362"/>
      <c r="E7110" s="362"/>
      <c r="F7110" s="390"/>
      <c r="G7110" s="390"/>
      <c r="H7110" s="390"/>
      <c r="I7110" s="390"/>
      <c r="J7110" s="390"/>
    </row>
    <row r="7111" spans="1:10" ht="15.75" customHeight="1">
      <c r="A7111" s="396"/>
      <c r="B7111" s="397"/>
      <c r="C7111" s="362"/>
      <c r="D7111" s="362"/>
      <c r="E7111" s="362"/>
      <c r="F7111" s="390"/>
      <c r="G7111" s="390"/>
      <c r="H7111" s="390"/>
      <c r="I7111" s="390"/>
      <c r="J7111" s="390"/>
    </row>
    <row r="7112" spans="1:10" ht="15.75" customHeight="1">
      <c r="A7112" s="396"/>
      <c r="B7112" s="397"/>
      <c r="C7112" s="362"/>
      <c r="D7112" s="362"/>
      <c r="E7112" s="362"/>
      <c r="F7112" s="390"/>
      <c r="G7112" s="390"/>
      <c r="H7112" s="390"/>
      <c r="I7112" s="390"/>
      <c r="J7112" s="390"/>
    </row>
    <row r="7113" spans="1:10" ht="15.75" customHeight="1">
      <c r="A7113" s="396"/>
      <c r="B7113" s="397"/>
      <c r="C7113" s="362"/>
      <c r="D7113" s="362"/>
      <c r="E7113" s="362"/>
      <c r="F7113" s="390"/>
      <c r="G7113" s="390"/>
      <c r="H7113" s="390"/>
      <c r="I7113" s="390"/>
      <c r="J7113" s="390"/>
    </row>
    <row r="7114" spans="1:10" ht="15.75" customHeight="1">
      <c r="A7114" s="396"/>
      <c r="B7114" s="397"/>
      <c r="C7114" s="362"/>
      <c r="D7114" s="362"/>
      <c r="E7114" s="362"/>
      <c r="F7114" s="390"/>
      <c r="G7114" s="390"/>
      <c r="H7114" s="390"/>
      <c r="I7114" s="390"/>
      <c r="J7114" s="390"/>
    </row>
    <row r="7115" spans="1:10" ht="15.75" customHeight="1">
      <c r="A7115" s="396"/>
      <c r="B7115" s="397"/>
      <c r="C7115" s="362"/>
      <c r="D7115" s="362"/>
      <c r="E7115" s="362"/>
      <c r="F7115" s="390"/>
      <c r="G7115" s="390"/>
      <c r="H7115" s="390"/>
      <c r="I7115" s="390"/>
      <c r="J7115" s="390"/>
    </row>
    <row r="7116" spans="1:10" ht="15.75" customHeight="1">
      <c r="A7116" s="396"/>
      <c r="B7116" s="397"/>
      <c r="C7116" s="362"/>
      <c r="D7116" s="362"/>
      <c r="E7116" s="362"/>
      <c r="F7116" s="390"/>
      <c r="G7116" s="390"/>
      <c r="H7116" s="390"/>
      <c r="I7116" s="390"/>
      <c r="J7116" s="390"/>
    </row>
    <row r="7117" spans="1:10" ht="15.75" customHeight="1">
      <c r="A7117" s="396"/>
      <c r="B7117" s="397"/>
      <c r="C7117" s="362"/>
      <c r="D7117" s="362"/>
      <c r="E7117" s="362"/>
      <c r="F7117" s="390"/>
      <c r="G7117" s="390"/>
      <c r="H7117" s="390"/>
      <c r="I7117" s="390"/>
      <c r="J7117" s="390"/>
    </row>
    <row r="7118" spans="1:10" ht="15.75" customHeight="1">
      <c r="A7118" s="396"/>
      <c r="B7118" s="397"/>
      <c r="C7118" s="362"/>
      <c r="D7118" s="362"/>
      <c r="E7118" s="362"/>
      <c r="F7118" s="390"/>
      <c r="G7118" s="390"/>
      <c r="H7118" s="390"/>
      <c r="I7118" s="390"/>
      <c r="J7118" s="390"/>
    </row>
    <row r="7119" spans="1:10" ht="15.75" customHeight="1">
      <c r="A7119" s="396"/>
      <c r="B7119" s="397"/>
      <c r="C7119" s="362"/>
      <c r="D7119" s="362"/>
      <c r="E7119" s="362"/>
      <c r="F7119" s="390"/>
      <c r="G7119" s="390"/>
      <c r="H7119" s="390"/>
      <c r="I7119" s="390"/>
      <c r="J7119" s="390"/>
    </row>
    <row r="7120" spans="1:10" ht="15.75" customHeight="1">
      <c r="A7120" s="396"/>
      <c r="B7120" s="397"/>
      <c r="C7120" s="362"/>
      <c r="D7120" s="362"/>
      <c r="E7120" s="362"/>
      <c r="F7120" s="390"/>
      <c r="G7120" s="390"/>
      <c r="H7120" s="390"/>
      <c r="I7120" s="390"/>
      <c r="J7120" s="390"/>
    </row>
    <row r="7121" spans="1:10" ht="15.75" customHeight="1">
      <c r="A7121" s="396"/>
      <c r="B7121" s="397"/>
      <c r="C7121" s="362"/>
      <c r="D7121" s="362"/>
      <c r="E7121" s="362"/>
      <c r="F7121" s="390"/>
      <c r="G7121" s="390"/>
      <c r="H7121" s="390"/>
      <c r="I7121" s="390"/>
      <c r="J7121" s="390"/>
    </row>
    <row r="7122" spans="1:10" ht="15.75" customHeight="1">
      <c r="A7122" s="396"/>
      <c r="B7122" s="397"/>
      <c r="C7122" s="362"/>
      <c r="D7122" s="362"/>
      <c r="E7122" s="362"/>
      <c r="F7122" s="390"/>
      <c r="G7122" s="390"/>
      <c r="H7122" s="390"/>
      <c r="I7122" s="390"/>
      <c r="J7122" s="390"/>
    </row>
    <row r="7123" spans="1:10" ht="15.75" customHeight="1">
      <c r="A7123" s="396"/>
      <c r="B7123" s="397"/>
      <c r="C7123" s="362"/>
      <c r="D7123" s="362"/>
      <c r="E7123" s="362"/>
      <c r="F7123" s="390"/>
      <c r="G7123" s="390"/>
      <c r="H7123" s="390"/>
      <c r="I7123" s="390"/>
      <c r="J7123" s="390"/>
    </row>
    <row r="7124" spans="1:10" ht="15.75" customHeight="1">
      <c r="A7124" s="396"/>
      <c r="B7124" s="397"/>
      <c r="C7124" s="362"/>
      <c r="D7124" s="362"/>
      <c r="E7124" s="362"/>
      <c r="F7124" s="390"/>
      <c r="G7124" s="390"/>
      <c r="H7124" s="390"/>
      <c r="I7124" s="390"/>
      <c r="J7124" s="390"/>
    </row>
    <row r="7125" spans="1:10" ht="15.75" customHeight="1">
      <c r="A7125" s="396"/>
      <c r="B7125" s="397"/>
      <c r="C7125" s="362"/>
      <c r="D7125" s="362"/>
      <c r="E7125" s="362"/>
      <c r="F7125" s="390"/>
      <c r="G7125" s="390"/>
      <c r="H7125" s="390"/>
      <c r="I7125" s="390"/>
      <c r="J7125" s="390"/>
    </row>
    <row r="7126" spans="1:10" ht="15.75" customHeight="1">
      <c r="A7126" s="396"/>
      <c r="B7126" s="397"/>
      <c r="C7126" s="362"/>
      <c r="D7126" s="362"/>
      <c r="E7126" s="362"/>
      <c r="F7126" s="390"/>
      <c r="G7126" s="390"/>
      <c r="H7126" s="390"/>
      <c r="I7126" s="390"/>
      <c r="J7126" s="390"/>
    </row>
    <row r="7127" spans="1:10" ht="15.75" customHeight="1">
      <c r="A7127" s="396"/>
      <c r="B7127" s="397"/>
      <c r="C7127" s="362"/>
      <c r="D7127" s="362"/>
      <c r="E7127" s="362"/>
      <c r="F7127" s="390"/>
      <c r="G7127" s="390"/>
      <c r="H7127" s="390"/>
      <c r="I7127" s="390"/>
      <c r="J7127" s="390"/>
    </row>
    <row r="7128" spans="1:10" ht="15.75" customHeight="1">
      <c r="A7128" s="396"/>
      <c r="B7128" s="397"/>
      <c r="C7128" s="362"/>
      <c r="D7128" s="362"/>
      <c r="E7128" s="362"/>
      <c r="F7128" s="390"/>
      <c r="G7128" s="390"/>
      <c r="H7128" s="390"/>
      <c r="I7128" s="390"/>
      <c r="J7128" s="390"/>
    </row>
    <row r="7129" spans="1:10" ht="15.75" customHeight="1">
      <c r="A7129" s="396"/>
      <c r="B7129" s="397"/>
      <c r="C7129" s="362"/>
      <c r="D7129" s="362"/>
      <c r="E7129" s="362"/>
      <c r="F7129" s="390"/>
      <c r="G7129" s="390"/>
      <c r="H7129" s="390"/>
      <c r="I7129" s="390"/>
      <c r="J7129" s="390"/>
    </row>
    <row r="7130" spans="1:10" ht="15.75" customHeight="1">
      <c r="A7130" s="396"/>
      <c r="B7130" s="397"/>
      <c r="C7130" s="362"/>
      <c r="D7130" s="362"/>
      <c r="E7130" s="362"/>
      <c r="F7130" s="390"/>
      <c r="G7130" s="390"/>
      <c r="H7130" s="390"/>
      <c r="I7130" s="390"/>
      <c r="J7130" s="390"/>
    </row>
    <row r="7131" spans="1:10" ht="15.75" customHeight="1">
      <c r="A7131" s="396"/>
      <c r="B7131" s="397"/>
      <c r="C7131" s="362"/>
      <c r="D7131" s="362"/>
      <c r="E7131" s="362"/>
      <c r="F7131" s="390"/>
      <c r="G7131" s="390"/>
      <c r="H7131" s="390"/>
      <c r="I7131" s="390"/>
      <c r="J7131" s="390"/>
    </row>
    <row r="7132" spans="1:10" ht="15.75" customHeight="1">
      <c r="A7132" s="396"/>
      <c r="B7132" s="397"/>
      <c r="C7132" s="362"/>
      <c r="D7132" s="362"/>
      <c r="E7132" s="362"/>
      <c r="F7132" s="390"/>
      <c r="G7132" s="390"/>
      <c r="H7132" s="390"/>
      <c r="I7132" s="390"/>
      <c r="J7132" s="390"/>
    </row>
    <row r="7133" spans="1:10" ht="15.75" customHeight="1">
      <c r="A7133" s="396"/>
      <c r="B7133" s="397"/>
      <c r="C7133" s="362"/>
      <c r="D7133" s="362"/>
      <c r="E7133" s="362"/>
      <c r="F7133" s="390"/>
      <c r="G7133" s="390"/>
      <c r="H7133" s="390"/>
      <c r="I7133" s="390"/>
      <c r="J7133" s="390"/>
    </row>
    <row r="7134" spans="1:10" ht="15.75" customHeight="1">
      <c r="A7134" s="396"/>
      <c r="B7134" s="397"/>
      <c r="C7134" s="362"/>
      <c r="D7134" s="362"/>
      <c r="E7134" s="362"/>
      <c r="F7134" s="390"/>
      <c r="G7134" s="390"/>
      <c r="H7134" s="390"/>
      <c r="I7134" s="390"/>
      <c r="J7134" s="390"/>
    </row>
    <row r="7135" spans="1:10" ht="15.75" customHeight="1">
      <c r="A7135" s="396"/>
      <c r="B7135" s="397"/>
      <c r="C7135" s="362"/>
      <c r="D7135" s="362"/>
      <c r="E7135" s="362"/>
      <c r="F7135" s="390"/>
      <c r="G7135" s="390"/>
      <c r="H7135" s="390"/>
      <c r="I7135" s="390"/>
      <c r="J7135" s="390"/>
    </row>
    <row r="7136" spans="1:10" ht="15.75" customHeight="1">
      <c r="A7136" s="396"/>
      <c r="B7136" s="397"/>
      <c r="C7136" s="362"/>
      <c r="D7136" s="362"/>
      <c r="E7136" s="362"/>
      <c r="F7136" s="390"/>
      <c r="G7136" s="390"/>
      <c r="H7136" s="390"/>
      <c r="I7136" s="390"/>
      <c r="J7136" s="390"/>
    </row>
    <row r="7137" spans="1:10" ht="15.75" customHeight="1">
      <c r="A7137" s="396"/>
      <c r="B7137" s="397"/>
      <c r="C7137" s="362"/>
      <c r="D7137" s="362"/>
      <c r="E7137" s="362"/>
      <c r="F7137" s="390"/>
      <c r="G7137" s="390"/>
      <c r="H7137" s="390"/>
      <c r="I7137" s="390"/>
      <c r="J7137" s="390"/>
    </row>
    <row r="7138" spans="1:10" ht="15.75" customHeight="1">
      <c r="A7138" s="396"/>
      <c r="B7138" s="397"/>
      <c r="C7138" s="362"/>
      <c r="D7138" s="362"/>
      <c r="E7138" s="362"/>
      <c r="F7138" s="390"/>
      <c r="G7138" s="390"/>
      <c r="H7138" s="390"/>
      <c r="I7138" s="390"/>
      <c r="J7138" s="390"/>
    </row>
    <row r="7139" spans="1:10" ht="15.75" customHeight="1">
      <c r="A7139" s="396"/>
      <c r="B7139" s="397"/>
      <c r="C7139" s="362"/>
      <c r="D7139" s="362"/>
      <c r="E7139" s="362"/>
      <c r="F7139" s="390"/>
      <c r="G7139" s="390"/>
      <c r="H7139" s="390"/>
      <c r="I7139" s="390"/>
      <c r="J7139" s="390"/>
    </row>
    <row r="7140" spans="1:10" ht="15.75" customHeight="1">
      <c r="A7140" s="396"/>
      <c r="B7140" s="397"/>
      <c r="C7140" s="362"/>
      <c r="D7140" s="362"/>
      <c r="E7140" s="362"/>
      <c r="F7140" s="390"/>
      <c r="G7140" s="390"/>
      <c r="H7140" s="390"/>
      <c r="I7140" s="390"/>
      <c r="J7140" s="390"/>
    </row>
    <row r="7141" spans="1:10" ht="15.75" customHeight="1">
      <c r="A7141" s="396"/>
      <c r="B7141" s="397"/>
      <c r="C7141" s="362"/>
      <c r="D7141" s="362"/>
      <c r="E7141" s="362"/>
      <c r="F7141" s="390"/>
      <c r="G7141" s="390"/>
      <c r="H7141" s="390"/>
      <c r="I7141" s="390"/>
      <c r="J7141" s="390"/>
    </row>
    <row r="7142" spans="1:10" ht="15.75" customHeight="1">
      <c r="A7142" s="396"/>
      <c r="B7142" s="397"/>
      <c r="C7142" s="362"/>
      <c r="D7142" s="362"/>
      <c r="E7142" s="362"/>
      <c r="F7142" s="390"/>
      <c r="G7142" s="390"/>
      <c r="H7142" s="390"/>
      <c r="I7142" s="390"/>
      <c r="J7142" s="390"/>
    </row>
    <row r="7143" spans="1:10" ht="15.75" customHeight="1">
      <c r="A7143" s="396"/>
      <c r="B7143" s="397"/>
      <c r="C7143" s="362"/>
      <c r="D7143" s="362"/>
      <c r="E7143" s="362"/>
      <c r="F7143" s="390"/>
      <c r="G7143" s="390"/>
      <c r="H7143" s="390"/>
      <c r="I7143" s="390"/>
      <c r="J7143" s="390"/>
    </row>
    <row r="7144" spans="1:10" ht="15.75" customHeight="1">
      <c r="A7144" s="396"/>
      <c r="B7144" s="397"/>
      <c r="C7144" s="362"/>
      <c r="D7144" s="362"/>
      <c r="E7144" s="362"/>
      <c r="F7144" s="390"/>
      <c r="G7144" s="390"/>
      <c r="H7144" s="390"/>
      <c r="I7144" s="390"/>
      <c r="J7144" s="390"/>
    </row>
    <row r="7145" spans="1:10" ht="15.75" customHeight="1">
      <c r="A7145" s="396"/>
      <c r="B7145" s="397"/>
      <c r="C7145" s="362"/>
      <c r="D7145" s="362"/>
      <c r="E7145" s="362"/>
      <c r="F7145" s="390"/>
      <c r="G7145" s="390"/>
      <c r="H7145" s="390"/>
      <c r="I7145" s="390"/>
      <c r="J7145" s="390"/>
    </row>
    <row r="7146" spans="1:10" ht="15.75" customHeight="1">
      <c r="A7146" s="396"/>
      <c r="B7146" s="397"/>
      <c r="C7146" s="362"/>
      <c r="D7146" s="362"/>
      <c r="E7146" s="362"/>
      <c r="F7146" s="390"/>
      <c r="G7146" s="390"/>
      <c r="H7146" s="390"/>
      <c r="I7146" s="390"/>
      <c r="J7146" s="390"/>
    </row>
    <row r="7147" spans="1:10" ht="15.75" customHeight="1">
      <c r="A7147" s="396"/>
      <c r="B7147" s="397"/>
      <c r="C7147" s="362"/>
      <c r="D7147" s="362"/>
      <c r="E7147" s="362"/>
      <c r="F7147" s="390"/>
      <c r="G7147" s="390"/>
      <c r="H7147" s="390"/>
      <c r="I7147" s="390"/>
      <c r="J7147" s="390"/>
    </row>
    <row r="7148" spans="1:10" ht="15.75" customHeight="1">
      <c r="A7148" s="396"/>
      <c r="B7148" s="397"/>
      <c r="C7148" s="362"/>
      <c r="D7148" s="362"/>
      <c r="E7148" s="362"/>
      <c r="F7148" s="390"/>
      <c r="G7148" s="390"/>
      <c r="H7148" s="390"/>
      <c r="I7148" s="390"/>
      <c r="J7148" s="390"/>
    </row>
    <row r="7149" spans="1:10" ht="15.75" customHeight="1">
      <c r="A7149" s="396"/>
      <c r="B7149" s="397"/>
      <c r="C7149" s="362"/>
      <c r="D7149" s="362"/>
      <c r="E7149" s="362"/>
      <c r="F7149" s="390"/>
      <c r="G7149" s="390"/>
      <c r="H7149" s="390"/>
      <c r="I7149" s="390"/>
      <c r="J7149" s="390"/>
    </row>
    <row r="7150" spans="1:10" ht="15.75" customHeight="1">
      <c r="A7150" s="396"/>
      <c r="B7150" s="397"/>
      <c r="C7150" s="362"/>
      <c r="D7150" s="362"/>
      <c r="E7150" s="362"/>
      <c r="F7150" s="390"/>
      <c r="G7150" s="390"/>
      <c r="H7150" s="390"/>
      <c r="I7150" s="390"/>
      <c r="J7150" s="390"/>
    </row>
    <row r="7151" spans="1:10" ht="15.75" customHeight="1">
      <c r="A7151" s="396"/>
      <c r="B7151" s="397"/>
      <c r="C7151" s="362"/>
      <c r="D7151" s="362"/>
      <c r="E7151" s="362"/>
      <c r="F7151" s="390"/>
      <c r="G7151" s="390"/>
      <c r="H7151" s="390"/>
      <c r="I7151" s="390"/>
      <c r="J7151" s="390"/>
    </row>
    <row r="7152" spans="1:10" ht="15.75" customHeight="1">
      <c r="A7152" s="396"/>
      <c r="B7152" s="397"/>
      <c r="C7152" s="362"/>
      <c r="D7152" s="362"/>
      <c r="E7152" s="362"/>
      <c r="F7152" s="390"/>
      <c r="G7152" s="390"/>
      <c r="H7152" s="390"/>
      <c r="I7152" s="390"/>
      <c r="J7152" s="390"/>
    </row>
    <row r="7153" spans="1:10" ht="15.75" customHeight="1">
      <c r="A7153" s="396"/>
      <c r="B7153" s="397"/>
      <c r="C7153" s="362"/>
      <c r="D7153" s="362"/>
      <c r="E7153" s="362"/>
      <c r="F7153" s="390"/>
      <c r="G7153" s="390"/>
      <c r="H7153" s="390"/>
      <c r="I7153" s="390"/>
      <c r="J7153" s="390"/>
    </row>
    <row r="7154" spans="1:10" ht="15.75" customHeight="1">
      <c r="A7154" s="396"/>
      <c r="B7154" s="397"/>
      <c r="C7154" s="362"/>
      <c r="D7154" s="362"/>
      <c r="E7154" s="362"/>
      <c r="F7154" s="390"/>
      <c r="G7154" s="390"/>
      <c r="H7154" s="390"/>
      <c r="I7154" s="390"/>
      <c r="J7154" s="390"/>
    </row>
    <row r="7155" spans="1:10" ht="15.75" customHeight="1">
      <c r="A7155" s="396"/>
      <c r="B7155" s="397"/>
      <c r="C7155" s="362"/>
      <c r="D7155" s="362"/>
      <c r="E7155" s="362"/>
      <c r="F7155" s="390"/>
      <c r="G7155" s="390"/>
      <c r="H7155" s="390"/>
      <c r="I7155" s="390"/>
      <c r="J7155" s="390"/>
    </row>
    <row r="7156" spans="1:10" ht="15.75" customHeight="1">
      <c r="A7156" s="396"/>
      <c r="B7156" s="397"/>
      <c r="C7156" s="362"/>
      <c r="D7156" s="362"/>
      <c r="E7156" s="362"/>
      <c r="F7156" s="390"/>
      <c r="G7156" s="390"/>
      <c r="H7156" s="390"/>
      <c r="I7156" s="390"/>
      <c r="J7156" s="390"/>
    </row>
    <row r="7157" spans="1:10" ht="15.75" customHeight="1">
      <c r="A7157" s="396"/>
      <c r="B7157" s="397"/>
      <c r="C7157" s="362"/>
      <c r="D7157" s="362"/>
      <c r="E7157" s="362"/>
      <c r="F7157" s="390"/>
      <c r="G7157" s="390"/>
      <c r="H7157" s="390"/>
      <c r="I7157" s="390"/>
      <c r="J7157" s="390"/>
    </row>
    <row r="7158" spans="1:10" ht="15.75" customHeight="1">
      <c r="A7158" s="396"/>
      <c r="B7158" s="397"/>
      <c r="C7158" s="362"/>
      <c r="D7158" s="362"/>
      <c r="E7158" s="362"/>
      <c r="F7158" s="390"/>
      <c r="G7158" s="390"/>
      <c r="H7158" s="390"/>
      <c r="I7158" s="390"/>
      <c r="J7158" s="390"/>
    </row>
    <row r="7159" spans="1:10" ht="15.75" customHeight="1">
      <c r="A7159" s="396"/>
      <c r="B7159" s="397"/>
      <c r="C7159" s="362"/>
      <c r="D7159" s="362"/>
      <c r="E7159" s="362"/>
      <c r="F7159" s="390"/>
      <c r="G7159" s="390"/>
      <c r="H7159" s="390"/>
      <c r="I7159" s="390"/>
      <c r="J7159" s="390"/>
    </row>
    <row r="7160" spans="1:10" ht="15.75" customHeight="1">
      <c r="A7160" s="396"/>
      <c r="B7160" s="397"/>
      <c r="C7160" s="362"/>
      <c r="D7160" s="362"/>
      <c r="E7160" s="362"/>
      <c r="F7160" s="390"/>
      <c r="G7160" s="390"/>
      <c r="H7160" s="390"/>
      <c r="I7160" s="390"/>
      <c r="J7160" s="390"/>
    </row>
    <row r="7161" spans="1:10" ht="15.75" customHeight="1">
      <c r="A7161" s="396"/>
      <c r="B7161" s="397"/>
      <c r="C7161" s="362"/>
      <c r="D7161" s="362"/>
      <c r="E7161" s="362"/>
      <c r="F7161" s="390"/>
      <c r="G7161" s="390"/>
      <c r="H7161" s="390"/>
      <c r="I7161" s="390"/>
      <c r="J7161" s="390"/>
    </row>
    <row r="7162" spans="1:10" ht="15.75" customHeight="1">
      <c r="A7162" s="396"/>
      <c r="B7162" s="397"/>
      <c r="C7162" s="362"/>
      <c r="D7162" s="362"/>
      <c r="E7162" s="362"/>
      <c r="F7162" s="390"/>
      <c r="G7162" s="390"/>
      <c r="H7162" s="390"/>
      <c r="I7162" s="390"/>
      <c r="J7162" s="390"/>
    </row>
    <row r="7163" spans="1:10" ht="15.75" customHeight="1">
      <c r="A7163" s="396"/>
      <c r="B7163" s="397"/>
      <c r="C7163" s="362"/>
      <c r="D7163" s="362"/>
      <c r="E7163" s="362"/>
      <c r="F7163" s="390"/>
      <c r="G7163" s="390"/>
      <c r="H7163" s="390"/>
      <c r="I7163" s="390"/>
      <c r="J7163" s="390"/>
    </row>
    <row r="7164" spans="1:10" ht="15.75" customHeight="1">
      <c r="A7164" s="396"/>
      <c r="B7164" s="397"/>
      <c r="C7164" s="362"/>
      <c r="D7164" s="362"/>
      <c r="E7164" s="362"/>
      <c r="F7164" s="390"/>
      <c r="G7164" s="390"/>
      <c r="H7164" s="390"/>
      <c r="I7164" s="390"/>
      <c r="J7164" s="390"/>
    </row>
    <row r="7165" spans="1:10" ht="15.75" customHeight="1">
      <c r="A7165" s="396"/>
      <c r="B7165" s="397"/>
      <c r="C7165" s="362"/>
      <c r="D7165" s="362"/>
      <c r="E7165" s="362"/>
      <c r="F7165" s="390"/>
      <c r="G7165" s="390"/>
      <c r="H7165" s="390"/>
      <c r="I7165" s="390"/>
      <c r="J7165" s="390"/>
    </row>
    <row r="7166" spans="1:10" ht="15.75" customHeight="1">
      <c r="A7166" s="396"/>
      <c r="B7166" s="397"/>
      <c r="C7166" s="362"/>
      <c r="D7166" s="362"/>
      <c r="E7166" s="362"/>
      <c r="F7166" s="390"/>
      <c r="G7166" s="390"/>
      <c r="H7166" s="390"/>
      <c r="I7166" s="390"/>
      <c r="J7166" s="390"/>
    </row>
    <row r="7167" spans="1:10" ht="15.75" customHeight="1">
      <c r="A7167" s="396"/>
      <c r="B7167" s="397"/>
      <c r="C7167" s="362"/>
      <c r="D7167" s="362"/>
      <c r="E7167" s="362"/>
      <c r="F7167" s="390"/>
      <c r="G7167" s="390"/>
      <c r="H7167" s="390"/>
      <c r="I7167" s="390"/>
      <c r="J7167" s="390"/>
    </row>
    <row r="7168" spans="1:10" ht="15.75" customHeight="1">
      <c r="A7168" s="396"/>
      <c r="B7168" s="397"/>
      <c r="C7168" s="362"/>
      <c r="D7168" s="362"/>
      <c r="E7168" s="362"/>
      <c r="F7168" s="390"/>
      <c r="G7168" s="390"/>
      <c r="H7168" s="390"/>
      <c r="I7168" s="390"/>
      <c r="J7168" s="390"/>
    </row>
    <row r="7169" spans="1:10" ht="15.75" customHeight="1">
      <c r="A7169" s="396"/>
      <c r="B7169" s="397"/>
      <c r="C7169" s="362"/>
      <c r="D7169" s="362"/>
      <c r="E7169" s="362"/>
      <c r="F7169" s="390"/>
      <c r="G7169" s="390"/>
      <c r="H7169" s="390"/>
      <c r="I7169" s="390"/>
      <c r="J7169" s="390"/>
    </row>
    <row r="7170" spans="1:10" ht="15.75" customHeight="1">
      <c r="A7170" s="396"/>
      <c r="B7170" s="397"/>
      <c r="C7170" s="362"/>
      <c r="D7170" s="362"/>
      <c r="E7170" s="362"/>
      <c r="F7170" s="390"/>
      <c r="G7170" s="390"/>
      <c r="H7170" s="390"/>
      <c r="I7170" s="390"/>
      <c r="J7170" s="390"/>
    </row>
    <row r="7171" spans="1:10" ht="15.75" customHeight="1">
      <c r="A7171" s="396"/>
      <c r="B7171" s="397"/>
      <c r="C7171" s="362"/>
      <c r="D7171" s="362"/>
      <c r="E7171" s="362"/>
      <c r="F7171" s="390"/>
      <c r="G7171" s="390"/>
      <c r="H7171" s="390"/>
      <c r="I7171" s="390"/>
      <c r="J7171" s="390"/>
    </row>
    <row r="7172" spans="1:10" ht="15.75" customHeight="1">
      <c r="A7172" s="396"/>
      <c r="B7172" s="397"/>
      <c r="C7172" s="362"/>
      <c r="D7172" s="362"/>
      <c r="E7172" s="362"/>
      <c r="F7172" s="390"/>
      <c r="G7172" s="390"/>
      <c r="H7172" s="390"/>
      <c r="I7172" s="390"/>
      <c r="J7172" s="390"/>
    </row>
    <row r="7173" spans="1:10" ht="15.75" customHeight="1">
      <c r="A7173" s="396"/>
      <c r="B7173" s="397"/>
      <c r="C7173" s="362"/>
      <c r="D7173" s="362"/>
      <c r="E7173" s="362"/>
      <c r="F7173" s="390"/>
      <c r="G7173" s="390"/>
      <c r="H7173" s="390"/>
      <c r="I7173" s="390"/>
      <c r="J7173" s="390"/>
    </row>
    <row r="7174" spans="1:10" ht="15.75" customHeight="1">
      <c r="A7174" s="396"/>
      <c r="B7174" s="397"/>
      <c r="C7174" s="362"/>
      <c r="D7174" s="362"/>
      <c r="E7174" s="362"/>
      <c r="F7174" s="390"/>
      <c r="G7174" s="390"/>
      <c r="H7174" s="390"/>
      <c r="I7174" s="390"/>
      <c r="J7174" s="390"/>
    </row>
    <row r="7175" spans="1:10" ht="15.75" customHeight="1">
      <c r="A7175" s="396"/>
      <c r="B7175" s="397"/>
      <c r="C7175" s="362"/>
      <c r="D7175" s="362"/>
      <c r="E7175" s="362"/>
      <c r="F7175" s="390"/>
      <c r="G7175" s="390"/>
      <c r="H7175" s="390"/>
      <c r="I7175" s="390"/>
      <c r="J7175" s="390"/>
    </row>
    <row r="7176" spans="1:10" ht="15.75" customHeight="1">
      <c r="A7176" s="396"/>
      <c r="B7176" s="397"/>
      <c r="C7176" s="362"/>
      <c r="D7176" s="362"/>
      <c r="E7176" s="362"/>
      <c r="F7176" s="390"/>
      <c r="G7176" s="390"/>
      <c r="H7176" s="390"/>
      <c r="I7176" s="390"/>
      <c r="J7176" s="390"/>
    </row>
    <row r="7177" spans="1:10" ht="15.75" customHeight="1">
      <c r="A7177" s="396"/>
      <c r="B7177" s="397"/>
      <c r="C7177" s="362"/>
      <c r="D7177" s="362"/>
      <c r="E7177" s="362"/>
      <c r="F7177" s="390"/>
      <c r="G7177" s="390"/>
      <c r="H7177" s="390"/>
      <c r="I7177" s="390"/>
      <c r="J7177" s="390"/>
    </row>
    <row r="7178" spans="1:10" ht="15.75" customHeight="1">
      <c r="A7178" s="396"/>
      <c r="B7178" s="397"/>
      <c r="C7178" s="362"/>
      <c r="D7178" s="362"/>
      <c r="E7178" s="362"/>
      <c r="F7178" s="390"/>
      <c r="G7178" s="390"/>
      <c r="H7178" s="390"/>
      <c r="I7178" s="390"/>
      <c r="J7178" s="390"/>
    </row>
    <row r="7179" spans="1:10" ht="15.75" customHeight="1">
      <c r="A7179" s="396"/>
      <c r="B7179" s="397"/>
      <c r="C7179" s="362"/>
      <c r="D7179" s="362"/>
      <c r="E7179" s="362"/>
      <c r="F7179" s="390"/>
      <c r="G7179" s="390"/>
      <c r="H7179" s="390"/>
      <c r="I7179" s="390"/>
      <c r="J7179" s="390"/>
    </row>
    <row r="7180" spans="1:10" ht="15.75" customHeight="1">
      <c r="A7180" s="396"/>
      <c r="B7180" s="397"/>
      <c r="C7180" s="362"/>
      <c r="D7180" s="362"/>
      <c r="E7180" s="362"/>
      <c r="F7180" s="390"/>
      <c r="G7180" s="390"/>
      <c r="H7180" s="390"/>
      <c r="I7180" s="390"/>
      <c r="J7180" s="390"/>
    </row>
    <row r="7181" spans="1:10" ht="15.75" customHeight="1">
      <c r="A7181" s="396"/>
      <c r="B7181" s="397"/>
      <c r="C7181" s="362"/>
      <c r="D7181" s="362"/>
      <c r="E7181" s="362"/>
      <c r="F7181" s="390"/>
      <c r="G7181" s="390"/>
      <c r="H7181" s="390"/>
      <c r="I7181" s="390"/>
      <c r="J7181" s="390"/>
    </row>
    <row r="7182" spans="1:10" ht="15.75" customHeight="1">
      <c r="A7182" s="396"/>
      <c r="B7182" s="397"/>
      <c r="C7182" s="362"/>
      <c r="D7182" s="362"/>
      <c r="E7182" s="362"/>
      <c r="F7182" s="390"/>
      <c r="G7182" s="390"/>
      <c r="H7182" s="390"/>
      <c r="I7182" s="390"/>
      <c r="J7182" s="390"/>
    </row>
    <row r="7183" spans="1:10" ht="15.75" customHeight="1">
      <c r="A7183" s="396"/>
      <c r="B7183" s="397"/>
      <c r="C7183" s="362"/>
      <c r="D7183" s="362"/>
      <c r="E7183" s="362"/>
      <c r="F7183" s="390"/>
      <c r="G7183" s="390"/>
      <c r="H7183" s="390"/>
      <c r="I7183" s="390"/>
      <c r="J7183" s="390"/>
    </row>
    <row r="7184" spans="1:10" ht="15.75" customHeight="1">
      <c r="A7184" s="396"/>
      <c r="B7184" s="397"/>
      <c r="C7184" s="362"/>
      <c r="D7184" s="362"/>
      <c r="E7184" s="362"/>
      <c r="F7184" s="390"/>
      <c r="G7184" s="390"/>
      <c r="H7184" s="390"/>
      <c r="I7184" s="390"/>
      <c r="J7184" s="390"/>
    </row>
    <row r="7185" spans="1:10" ht="15.75" customHeight="1">
      <c r="A7185" s="396"/>
      <c r="B7185" s="397"/>
      <c r="C7185" s="362"/>
      <c r="D7185" s="362"/>
      <c r="E7185" s="362"/>
      <c r="F7185" s="390"/>
      <c r="G7185" s="390"/>
      <c r="H7185" s="390"/>
      <c r="I7185" s="390"/>
      <c r="J7185" s="390"/>
    </row>
    <row r="7186" spans="1:10" ht="15.75" customHeight="1">
      <c r="A7186" s="396"/>
      <c r="B7186" s="397"/>
      <c r="C7186" s="362"/>
      <c r="D7186" s="362"/>
      <c r="E7186" s="362"/>
      <c r="F7186" s="390"/>
      <c r="G7186" s="390"/>
      <c r="H7186" s="390"/>
      <c r="I7186" s="390"/>
      <c r="J7186" s="390"/>
    </row>
    <row r="7187" spans="1:10" ht="15.75" customHeight="1">
      <c r="A7187" s="396"/>
      <c r="B7187" s="397"/>
      <c r="C7187" s="362"/>
      <c r="D7187" s="362"/>
      <c r="E7187" s="362"/>
      <c r="F7187" s="390"/>
      <c r="G7187" s="390"/>
      <c r="H7187" s="390"/>
      <c r="I7187" s="390"/>
      <c r="J7187" s="390"/>
    </row>
    <row r="7188" spans="1:10" ht="15.75" customHeight="1">
      <c r="A7188" s="396"/>
      <c r="B7188" s="397"/>
      <c r="C7188" s="362"/>
      <c r="D7188" s="362"/>
      <c r="E7188" s="362"/>
      <c r="F7188" s="390"/>
      <c r="G7188" s="390"/>
      <c r="H7188" s="390"/>
      <c r="I7188" s="390"/>
      <c r="J7188" s="390"/>
    </row>
    <row r="7189" spans="1:10" ht="15.75" customHeight="1">
      <c r="A7189" s="396"/>
      <c r="B7189" s="397"/>
      <c r="C7189" s="362"/>
      <c r="D7189" s="362"/>
      <c r="E7189" s="362"/>
      <c r="F7189" s="390"/>
      <c r="G7189" s="390"/>
      <c r="H7189" s="390"/>
      <c r="I7189" s="390"/>
      <c r="J7189" s="390"/>
    </row>
    <row r="7190" spans="1:10" ht="15.75" customHeight="1">
      <c r="A7190" s="396"/>
      <c r="B7190" s="397"/>
      <c r="C7190" s="362"/>
      <c r="D7190" s="362"/>
      <c r="E7190" s="362"/>
      <c r="F7190" s="390"/>
      <c r="G7190" s="390"/>
      <c r="H7190" s="390"/>
      <c r="I7190" s="390"/>
      <c r="J7190" s="390"/>
    </row>
    <row r="7191" spans="1:10" ht="15.75" customHeight="1">
      <c r="A7191" s="396"/>
      <c r="B7191" s="397"/>
      <c r="C7191" s="362"/>
      <c r="D7191" s="362"/>
      <c r="E7191" s="362"/>
      <c r="F7191" s="390"/>
      <c r="G7191" s="390"/>
      <c r="H7191" s="390"/>
      <c r="I7191" s="390"/>
      <c r="J7191" s="390"/>
    </row>
    <row r="7192" spans="1:10" ht="15.75" customHeight="1">
      <c r="A7192" s="396"/>
      <c r="B7192" s="397"/>
      <c r="C7192" s="362"/>
      <c r="D7192" s="362"/>
      <c r="E7192" s="362"/>
      <c r="F7192" s="390"/>
      <c r="G7192" s="390"/>
      <c r="H7192" s="390"/>
      <c r="I7192" s="390"/>
      <c r="J7192" s="390"/>
    </row>
    <row r="7193" spans="1:10" ht="15.75" customHeight="1">
      <c r="A7193" s="396"/>
      <c r="B7193" s="397"/>
      <c r="C7193" s="362"/>
      <c r="D7193" s="362"/>
      <c r="E7193" s="362"/>
      <c r="F7193" s="390"/>
      <c r="G7193" s="390"/>
      <c r="H7193" s="390"/>
      <c r="I7193" s="390"/>
      <c r="J7193" s="390"/>
    </row>
    <row r="7194" spans="1:10" ht="15.75" customHeight="1">
      <c r="A7194" s="396"/>
      <c r="B7194" s="397"/>
      <c r="C7194" s="362"/>
      <c r="D7194" s="362"/>
      <c r="E7194" s="362"/>
      <c r="F7194" s="390"/>
      <c r="G7194" s="390"/>
      <c r="H7194" s="390"/>
      <c r="I7194" s="390"/>
      <c r="J7194" s="390"/>
    </row>
    <row r="7195" spans="1:10" ht="15.75" customHeight="1">
      <c r="A7195" s="396"/>
      <c r="B7195" s="397"/>
      <c r="C7195" s="362"/>
      <c r="D7195" s="362"/>
      <c r="E7195" s="362"/>
      <c r="F7195" s="390"/>
      <c r="G7195" s="390"/>
      <c r="H7195" s="390"/>
      <c r="I7195" s="390"/>
      <c r="J7195" s="390"/>
    </row>
    <row r="7196" spans="1:10" ht="15.75" customHeight="1">
      <c r="A7196" s="396"/>
      <c r="B7196" s="397"/>
      <c r="C7196" s="362"/>
      <c r="D7196" s="362"/>
      <c r="E7196" s="362"/>
      <c r="F7196" s="390"/>
      <c r="G7196" s="390"/>
      <c r="H7196" s="390"/>
      <c r="I7196" s="390"/>
      <c r="J7196" s="390"/>
    </row>
    <row r="7197" spans="1:10" ht="15.75" customHeight="1">
      <c r="A7197" s="396"/>
      <c r="B7197" s="397"/>
      <c r="C7197" s="362"/>
      <c r="D7197" s="362"/>
      <c r="E7197" s="362"/>
      <c r="F7197" s="390"/>
      <c r="G7197" s="390"/>
      <c r="H7197" s="390"/>
      <c r="I7197" s="390"/>
      <c r="J7197" s="390"/>
    </row>
    <row r="7198" spans="1:10" ht="15.75" customHeight="1">
      <c r="A7198" s="396"/>
      <c r="B7198" s="397"/>
      <c r="C7198" s="362"/>
      <c r="D7198" s="362"/>
      <c r="E7198" s="362"/>
      <c r="F7198" s="390"/>
      <c r="G7198" s="390"/>
      <c r="H7198" s="390"/>
      <c r="I7198" s="390"/>
      <c r="J7198" s="390"/>
    </row>
    <row r="7199" spans="1:10" ht="15.75" customHeight="1">
      <c r="A7199" s="396"/>
      <c r="B7199" s="397"/>
      <c r="C7199" s="362"/>
      <c r="D7199" s="362"/>
      <c r="E7199" s="362"/>
      <c r="F7199" s="390"/>
      <c r="G7199" s="390"/>
      <c r="H7199" s="390"/>
      <c r="I7199" s="390"/>
      <c r="J7199" s="390"/>
    </row>
    <row r="7200" spans="1:10" ht="15.75" customHeight="1">
      <c r="A7200" s="396"/>
      <c r="B7200" s="397"/>
      <c r="C7200" s="362"/>
      <c r="D7200" s="362"/>
      <c r="E7200" s="362"/>
      <c r="F7200" s="390"/>
      <c r="G7200" s="390"/>
      <c r="H7200" s="390"/>
      <c r="I7200" s="390"/>
      <c r="J7200" s="390"/>
    </row>
    <row r="7201" spans="1:10" ht="15.75" customHeight="1">
      <c r="A7201" s="396"/>
      <c r="B7201" s="397"/>
      <c r="C7201" s="362"/>
      <c r="D7201" s="362"/>
      <c r="E7201" s="362"/>
      <c r="F7201" s="390"/>
      <c r="G7201" s="390"/>
      <c r="H7201" s="390"/>
      <c r="I7201" s="390"/>
      <c r="J7201" s="390"/>
    </row>
    <row r="7202" spans="1:10" ht="15.75" customHeight="1">
      <c r="A7202" s="396"/>
      <c r="B7202" s="397"/>
      <c r="C7202" s="362"/>
      <c r="D7202" s="362"/>
      <c r="E7202" s="362"/>
      <c r="F7202" s="390"/>
      <c r="G7202" s="390"/>
      <c r="H7202" s="390"/>
      <c r="I7202" s="390"/>
      <c r="J7202" s="390"/>
    </row>
    <row r="7203" spans="1:10" ht="15.75" customHeight="1">
      <c r="A7203" s="396"/>
      <c r="B7203" s="397"/>
      <c r="C7203" s="362"/>
      <c r="D7203" s="362"/>
      <c r="E7203" s="362"/>
      <c r="F7203" s="390"/>
      <c r="G7203" s="390"/>
      <c r="H7203" s="390"/>
      <c r="I7203" s="390"/>
      <c r="J7203" s="390"/>
    </row>
    <row r="7204" spans="1:10" ht="15.75" customHeight="1">
      <c r="A7204" s="396"/>
      <c r="B7204" s="397"/>
      <c r="C7204" s="362"/>
      <c r="D7204" s="362"/>
      <c r="E7204" s="362"/>
      <c r="F7204" s="390"/>
      <c r="G7204" s="390"/>
      <c r="H7204" s="390"/>
      <c r="I7204" s="390"/>
      <c r="J7204" s="390"/>
    </row>
    <row r="7205" spans="1:10" ht="15.75" customHeight="1">
      <c r="A7205" s="396"/>
      <c r="B7205" s="397"/>
      <c r="C7205" s="362"/>
      <c r="D7205" s="362"/>
      <c r="E7205" s="362"/>
      <c r="F7205" s="390"/>
      <c r="G7205" s="390"/>
      <c r="H7205" s="390"/>
      <c r="I7205" s="390"/>
      <c r="J7205" s="390"/>
    </row>
    <row r="7206" spans="1:10" ht="15.75" customHeight="1">
      <c r="A7206" s="396"/>
      <c r="B7206" s="397"/>
      <c r="C7206" s="362"/>
      <c r="D7206" s="362"/>
      <c r="E7206" s="362"/>
      <c r="F7206" s="390"/>
      <c r="G7206" s="390"/>
      <c r="H7206" s="390"/>
      <c r="I7206" s="390"/>
      <c r="J7206" s="390"/>
    </row>
    <row r="7207" spans="1:10" ht="15.75" customHeight="1">
      <c r="A7207" s="396"/>
      <c r="B7207" s="397"/>
      <c r="C7207" s="362"/>
      <c r="D7207" s="362"/>
      <c r="E7207" s="362"/>
      <c r="F7207" s="390"/>
      <c r="G7207" s="390"/>
      <c r="H7207" s="390"/>
      <c r="I7207" s="390"/>
      <c r="J7207" s="390"/>
    </row>
    <row r="7208" spans="1:10" ht="15.75" customHeight="1">
      <c r="A7208" s="396"/>
      <c r="B7208" s="397"/>
      <c r="C7208" s="362"/>
      <c r="D7208" s="362"/>
      <c r="E7208" s="362"/>
      <c r="F7208" s="390"/>
      <c r="G7208" s="390"/>
      <c r="H7208" s="390"/>
      <c r="I7208" s="390"/>
      <c r="J7208" s="390"/>
    </row>
    <row r="7209" spans="1:10" ht="15.75" customHeight="1">
      <c r="A7209" s="396"/>
      <c r="B7209" s="397"/>
      <c r="C7209" s="362"/>
      <c r="D7209" s="362"/>
      <c r="E7209" s="362"/>
      <c r="F7209" s="390"/>
      <c r="G7209" s="390"/>
      <c r="H7209" s="390"/>
      <c r="I7209" s="390"/>
      <c r="J7209" s="390"/>
    </row>
    <row r="7210" spans="1:10" ht="15.75" customHeight="1">
      <c r="A7210" s="396"/>
      <c r="B7210" s="397"/>
      <c r="C7210" s="362"/>
      <c r="D7210" s="362"/>
      <c r="E7210" s="362"/>
      <c r="F7210" s="390"/>
      <c r="G7210" s="390"/>
      <c r="H7210" s="390"/>
      <c r="I7210" s="390"/>
      <c r="J7210" s="390"/>
    </row>
    <row r="7211" spans="1:10" ht="15.75" customHeight="1">
      <c r="A7211" s="396"/>
      <c r="B7211" s="397"/>
      <c r="C7211" s="362"/>
      <c r="D7211" s="362"/>
      <c r="E7211" s="362"/>
      <c r="F7211" s="390"/>
      <c r="G7211" s="390"/>
      <c r="H7211" s="390"/>
      <c r="I7211" s="390"/>
      <c r="J7211" s="390"/>
    </row>
    <row r="7212" spans="1:10" ht="15.75" customHeight="1">
      <c r="A7212" s="396"/>
      <c r="B7212" s="397"/>
      <c r="C7212" s="362"/>
      <c r="D7212" s="362"/>
      <c r="E7212" s="362"/>
      <c r="F7212" s="390"/>
      <c r="G7212" s="390"/>
      <c r="H7212" s="390"/>
      <c r="I7212" s="390"/>
      <c r="J7212" s="390"/>
    </row>
    <row r="7213" spans="1:10" ht="15.75" customHeight="1">
      <c r="A7213" s="396"/>
      <c r="B7213" s="397"/>
      <c r="C7213" s="362"/>
      <c r="D7213" s="362"/>
      <c r="E7213" s="362"/>
      <c r="F7213" s="390"/>
      <c r="G7213" s="390"/>
      <c r="H7213" s="390"/>
      <c r="I7213" s="390"/>
      <c r="J7213" s="390"/>
    </row>
    <row r="7214" spans="1:10" ht="15.75" customHeight="1">
      <c r="A7214" s="396"/>
      <c r="B7214" s="397"/>
      <c r="C7214" s="362"/>
      <c r="D7214" s="362"/>
      <c r="E7214" s="362"/>
      <c r="F7214" s="390"/>
      <c r="G7214" s="390"/>
      <c r="H7214" s="390"/>
      <c r="I7214" s="390"/>
      <c r="J7214" s="390"/>
    </row>
    <row r="7215" spans="1:10" ht="15.75" customHeight="1">
      <c r="A7215" s="396"/>
      <c r="B7215" s="397"/>
      <c r="C7215" s="362"/>
      <c r="D7215" s="362"/>
      <c r="E7215" s="362"/>
      <c r="F7215" s="390"/>
      <c r="G7215" s="390"/>
      <c r="H7215" s="390"/>
      <c r="I7215" s="390"/>
      <c r="J7215" s="390"/>
    </row>
    <row r="7216" spans="1:10" ht="15.75" customHeight="1">
      <c r="A7216" s="396"/>
      <c r="B7216" s="397"/>
      <c r="C7216" s="362"/>
      <c r="D7216" s="362"/>
      <c r="E7216" s="362"/>
      <c r="F7216" s="390"/>
      <c r="G7216" s="390"/>
      <c r="H7216" s="390"/>
      <c r="I7216" s="390"/>
      <c r="J7216" s="390"/>
    </row>
    <row r="7217" spans="1:10" ht="15.75" customHeight="1">
      <c r="A7217" s="396"/>
      <c r="B7217" s="397"/>
      <c r="C7217" s="362"/>
      <c r="D7217" s="362"/>
      <c r="E7217" s="362"/>
      <c r="F7217" s="390"/>
      <c r="G7217" s="390"/>
      <c r="H7217" s="390"/>
      <c r="I7217" s="390"/>
      <c r="J7217" s="390"/>
    </row>
    <row r="7218" spans="1:10" ht="15.75" customHeight="1">
      <c r="A7218" s="396"/>
      <c r="B7218" s="397"/>
      <c r="C7218" s="362"/>
      <c r="D7218" s="362"/>
      <c r="E7218" s="362"/>
      <c r="F7218" s="390"/>
      <c r="G7218" s="390"/>
      <c r="H7218" s="390"/>
      <c r="I7218" s="390"/>
      <c r="J7218" s="390"/>
    </row>
    <row r="7219" spans="1:10" ht="15.75" customHeight="1">
      <c r="A7219" s="396"/>
      <c r="B7219" s="397"/>
      <c r="C7219" s="362"/>
      <c r="D7219" s="362"/>
      <c r="E7219" s="362"/>
      <c r="F7219" s="390"/>
      <c r="G7219" s="390"/>
      <c r="H7219" s="390"/>
      <c r="I7219" s="390"/>
      <c r="J7219" s="390"/>
    </row>
    <row r="7220" spans="1:10" ht="15.75" customHeight="1">
      <c r="A7220" s="396"/>
      <c r="B7220" s="397"/>
      <c r="C7220" s="362"/>
      <c r="D7220" s="362"/>
      <c r="E7220" s="362"/>
      <c r="F7220" s="390"/>
      <c r="G7220" s="390"/>
      <c r="H7220" s="390"/>
      <c r="I7220" s="390"/>
      <c r="J7220" s="390"/>
    </row>
    <row r="7221" spans="1:10" ht="15.75" customHeight="1">
      <c r="A7221" s="396"/>
      <c r="B7221" s="397"/>
      <c r="C7221" s="362"/>
      <c r="D7221" s="362"/>
      <c r="E7221" s="362"/>
      <c r="F7221" s="390"/>
      <c r="G7221" s="390"/>
      <c r="H7221" s="390"/>
      <c r="I7221" s="390"/>
      <c r="J7221" s="390"/>
    </row>
    <row r="7222" spans="1:10" ht="15.75" customHeight="1">
      <c r="A7222" s="396"/>
      <c r="B7222" s="397"/>
      <c r="C7222" s="362"/>
      <c r="D7222" s="362"/>
      <c r="E7222" s="362"/>
      <c r="F7222" s="390"/>
      <c r="G7222" s="390"/>
      <c r="H7222" s="390"/>
      <c r="I7222" s="390"/>
      <c r="J7222" s="390"/>
    </row>
    <row r="7223" spans="1:10" ht="15.75" customHeight="1">
      <c r="A7223" s="396"/>
      <c r="B7223" s="397"/>
      <c r="C7223" s="362"/>
      <c r="D7223" s="362"/>
      <c r="E7223" s="362"/>
      <c r="F7223" s="390"/>
      <c r="G7223" s="390"/>
      <c r="H7223" s="390"/>
      <c r="I7223" s="390"/>
      <c r="J7223" s="390"/>
    </row>
    <row r="7224" spans="1:10" ht="15.75" customHeight="1">
      <c r="A7224" s="396"/>
      <c r="B7224" s="397"/>
      <c r="C7224" s="362"/>
      <c r="D7224" s="362"/>
      <c r="E7224" s="362"/>
      <c r="F7224" s="390"/>
      <c r="G7224" s="390"/>
      <c r="H7224" s="390"/>
      <c r="I7224" s="390"/>
      <c r="J7224" s="390"/>
    </row>
    <row r="7225" spans="1:10" ht="15.75" customHeight="1">
      <c r="A7225" s="396"/>
      <c r="B7225" s="397"/>
      <c r="C7225" s="362"/>
      <c r="D7225" s="362"/>
      <c r="E7225" s="362"/>
      <c r="F7225" s="390"/>
      <c r="G7225" s="390"/>
      <c r="H7225" s="390"/>
      <c r="I7225" s="390"/>
      <c r="J7225" s="390"/>
    </row>
    <row r="7226" spans="1:10" ht="15.75" customHeight="1">
      <c r="A7226" s="396"/>
      <c r="B7226" s="397"/>
      <c r="C7226" s="362"/>
      <c r="D7226" s="362"/>
      <c r="E7226" s="362"/>
      <c r="F7226" s="390"/>
      <c r="G7226" s="390"/>
      <c r="H7226" s="390"/>
      <c r="I7226" s="390"/>
      <c r="J7226" s="390"/>
    </row>
    <row r="7227" spans="1:10" ht="15.75" customHeight="1">
      <c r="A7227" s="396"/>
      <c r="B7227" s="397"/>
      <c r="C7227" s="362"/>
      <c r="D7227" s="362"/>
      <c r="E7227" s="362"/>
      <c r="F7227" s="390"/>
      <c r="G7227" s="390"/>
      <c r="H7227" s="390"/>
      <c r="I7227" s="390"/>
      <c r="J7227" s="390"/>
    </row>
    <row r="7228" spans="1:10" ht="15.75" customHeight="1">
      <c r="A7228" s="396"/>
      <c r="B7228" s="397"/>
      <c r="C7228" s="362"/>
      <c r="D7228" s="362"/>
      <c r="E7228" s="362"/>
      <c r="F7228" s="390"/>
      <c r="G7228" s="390"/>
      <c r="H7228" s="390"/>
      <c r="I7228" s="390"/>
      <c r="J7228" s="390"/>
    </row>
    <row r="7229" spans="1:10" ht="15.75" customHeight="1">
      <c r="A7229" s="396"/>
      <c r="B7229" s="397"/>
      <c r="C7229" s="362"/>
      <c r="D7229" s="362"/>
      <c r="E7229" s="362"/>
      <c r="F7229" s="390"/>
      <c r="G7229" s="390"/>
      <c r="H7229" s="390"/>
      <c r="I7229" s="390"/>
      <c r="J7229" s="390"/>
    </row>
    <row r="7230" spans="1:10" ht="15.75" customHeight="1">
      <c r="A7230" s="396"/>
      <c r="B7230" s="397"/>
      <c r="C7230" s="362"/>
      <c r="D7230" s="362"/>
      <c r="E7230" s="362"/>
      <c r="F7230" s="390"/>
      <c r="G7230" s="390"/>
      <c r="H7230" s="390"/>
      <c r="I7230" s="390"/>
      <c r="J7230" s="390"/>
    </row>
    <row r="7231" spans="1:10" ht="15.75" customHeight="1">
      <c r="A7231" s="396"/>
      <c r="B7231" s="397"/>
      <c r="C7231" s="362"/>
      <c r="D7231" s="362"/>
      <c r="E7231" s="362"/>
      <c r="F7231" s="390"/>
      <c r="G7231" s="390"/>
      <c r="H7231" s="390"/>
      <c r="I7231" s="390"/>
      <c r="J7231" s="390"/>
    </row>
    <row r="7232" spans="1:10" ht="15.75" customHeight="1">
      <c r="A7232" s="396"/>
      <c r="B7232" s="397"/>
      <c r="C7232" s="362"/>
      <c r="D7232" s="362"/>
      <c r="E7232" s="362"/>
      <c r="F7232" s="390"/>
      <c r="G7232" s="390"/>
      <c r="H7232" s="390"/>
      <c r="I7232" s="390"/>
      <c r="J7232" s="390"/>
    </row>
    <row r="7233" spans="1:10" ht="15.75" customHeight="1">
      <c r="A7233" s="396"/>
      <c r="B7233" s="397"/>
      <c r="C7233" s="362"/>
      <c r="D7233" s="362"/>
      <c r="E7233" s="362"/>
      <c r="F7233" s="390"/>
      <c r="G7233" s="390"/>
      <c r="H7233" s="390"/>
      <c r="I7233" s="390"/>
      <c r="J7233" s="390"/>
    </row>
    <row r="7234" spans="1:10" ht="15.75" customHeight="1">
      <c r="A7234" s="396"/>
      <c r="B7234" s="397"/>
      <c r="C7234" s="362"/>
      <c r="D7234" s="362"/>
      <c r="E7234" s="362"/>
      <c r="F7234" s="390"/>
      <c r="G7234" s="390"/>
      <c r="H7234" s="390"/>
      <c r="I7234" s="390"/>
      <c r="J7234" s="390"/>
    </row>
    <row r="7235" spans="1:10" ht="15.75" customHeight="1">
      <c r="A7235" s="396"/>
      <c r="B7235" s="397"/>
      <c r="C7235" s="362"/>
      <c r="D7235" s="362"/>
      <c r="E7235" s="362"/>
      <c r="F7235" s="390"/>
      <c r="G7235" s="390"/>
      <c r="H7235" s="390"/>
      <c r="I7235" s="390"/>
      <c r="J7235" s="390"/>
    </row>
    <row r="7236" spans="1:10" ht="15.75" customHeight="1">
      <c r="A7236" s="396"/>
      <c r="B7236" s="397"/>
      <c r="C7236" s="362"/>
      <c r="D7236" s="362"/>
      <c r="E7236" s="362"/>
      <c r="F7236" s="390"/>
      <c r="G7236" s="390"/>
      <c r="H7236" s="390"/>
      <c r="I7236" s="390"/>
      <c r="J7236" s="390"/>
    </row>
    <row r="7237" spans="1:10" ht="15.75" customHeight="1">
      <c r="A7237" s="396"/>
      <c r="B7237" s="397"/>
      <c r="C7237" s="362"/>
      <c r="D7237" s="362"/>
      <c r="E7237" s="362"/>
      <c r="F7237" s="390"/>
      <c r="G7237" s="390"/>
      <c r="H7237" s="390"/>
      <c r="I7237" s="390"/>
      <c r="J7237" s="390"/>
    </row>
    <row r="7238" spans="1:10" ht="15.75" customHeight="1">
      <c r="A7238" s="396"/>
      <c r="B7238" s="397"/>
      <c r="C7238" s="362"/>
      <c r="D7238" s="362"/>
      <c r="E7238" s="362"/>
      <c r="F7238" s="390"/>
      <c r="G7238" s="390"/>
      <c r="H7238" s="390"/>
      <c r="I7238" s="390"/>
      <c r="J7238" s="390"/>
    </row>
    <row r="7239" spans="1:10" ht="15.75" customHeight="1">
      <c r="A7239" s="396"/>
      <c r="B7239" s="397"/>
      <c r="C7239" s="362"/>
      <c r="D7239" s="362"/>
      <c r="E7239" s="362"/>
      <c r="F7239" s="390"/>
      <c r="G7239" s="390"/>
      <c r="H7239" s="390"/>
      <c r="I7239" s="390"/>
      <c r="J7239" s="390"/>
    </row>
    <row r="7240" spans="1:10" ht="15.75" customHeight="1">
      <c r="A7240" s="396"/>
      <c r="B7240" s="397"/>
      <c r="C7240" s="362"/>
      <c r="D7240" s="362"/>
      <c r="E7240" s="362"/>
      <c r="F7240" s="390"/>
      <c r="G7240" s="390"/>
      <c r="H7240" s="390"/>
      <c r="I7240" s="390"/>
      <c r="J7240" s="390"/>
    </row>
    <row r="7241" spans="1:10" ht="15.75" customHeight="1">
      <c r="A7241" s="396"/>
      <c r="B7241" s="397"/>
      <c r="C7241" s="362"/>
      <c r="D7241" s="362"/>
      <c r="E7241" s="362"/>
      <c r="F7241" s="390"/>
      <c r="G7241" s="390"/>
      <c r="H7241" s="390"/>
      <c r="I7241" s="390"/>
      <c r="J7241" s="390"/>
    </row>
    <row r="7242" spans="1:10" ht="15.75" customHeight="1">
      <c r="A7242" s="396"/>
      <c r="B7242" s="397"/>
      <c r="C7242" s="362"/>
      <c r="D7242" s="362"/>
      <c r="E7242" s="362"/>
      <c r="F7242" s="390"/>
      <c r="G7242" s="390"/>
      <c r="H7242" s="390"/>
      <c r="I7242" s="390"/>
      <c r="J7242" s="390"/>
    </row>
    <row r="7243" spans="1:10" ht="15.75" customHeight="1">
      <c r="A7243" s="396"/>
      <c r="B7243" s="397"/>
      <c r="C7243" s="362"/>
      <c r="D7243" s="362"/>
      <c r="E7243" s="362"/>
      <c r="F7243" s="390"/>
      <c r="G7243" s="390"/>
      <c r="H7243" s="390"/>
      <c r="I7243" s="390"/>
      <c r="J7243" s="390"/>
    </row>
    <row r="7244" spans="1:10" ht="15.75" customHeight="1">
      <c r="A7244" s="396"/>
      <c r="B7244" s="397"/>
      <c r="C7244" s="362"/>
      <c r="D7244" s="362"/>
      <c r="E7244" s="362"/>
      <c r="F7244" s="390"/>
      <c r="G7244" s="390"/>
      <c r="H7244" s="390"/>
      <c r="I7244" s="390"/>
      <c r="J7244" s="390"/>
    </row>
    <row r="7245" spans="1:10" ht="15.75" customHeight="1">
      <c r="A7245" s="396"/>
      <c r="B7245" s="397"/>
      <c r="C7245" s="362"/>
      <c r="D7245" s="362"/>
      <c r="E7245" s="362"/>
      <c r="F7245" s="390"/>
      <c r="G7245" s="390"/>
      <c r="H7245" s="390"/>
      <c r="I7245" s="390"/>
      <c r="J7245" s="390"/>
    </row>
    <row r="7246" spans="1:10" ht="15.75" customHeight="1">
      <c r="A7246" s="396"/>
      <c r="B7246" s="397"/>
      <c r="C7246" s="362"/>
      <c r="D7246" s="362"/>
      <c r="E7246" s="362"/>
      <c r="F7246" s="390"/>
      <c r="G7246" s="390"/>
      <c r="H7246" s="390"/>
      <c r="I7246" s="390"/>
      <c r="J7246" s="390"/>
    </row>
    <row r="7247" spans="1:10" ht="15.75" customHeight="1">
      <c r="A7247" s="396"/>
      <c r="B7247" s="397"/>
      <c r="C7247" s="362"/>
      <c r="D7247" s="362"/>
      <c r="E7247" s="362"/>
      <c r="F7247" s="390"/>
      <c r="G7247" s="390"/>
      <c r="H7247" s="390"/>
      <c r="I7247" s="390"/>
      <c r="J7247" s="390"/>
    </row>
    <row r="7248" spans="1:10" ht="15.75" customHeight="1">
      <c r="A7248" s="396"/>
      <c r="B7248" s="397"/>
      <c r="C7248" s="362"/>
      <c r="D7248" s="362"/>
      <c r="E7248" s="362"/>
      <c r="F7248" s="390"/>
      <c r="G7248" s="390"/>
      <c r="H7248" s="390"/>
      <c r="I7248" s="390"/>
      <c r="J7248" s="390"/>
    </row>
    <row r="7249" spans="1:10" ht="15.75" customHeight="1">
      <c r="A7249" s="396"/>
      <c r="B7249" s="397"/>
      <c r="C7249" s="362"/>
      <c r="D7249" s="362"/>
      <c r="E7249" s="362"/>
      <c r="F7249" s="390"/>
      <c r="G7249" s="390"/>
      <c r="H7249" s="390"/>
      <c r="I7249" s="390"/>
      <c r="J7249" s="390"/>
    </row>
    <row r="7250" spans="1:10" ht="15.75" customHeight="1">
      <c r="A7250" s="396"/>
      <c r="B7250" s="397"/>
      <c r="C7250" s="362"/>
      <c r="D7250" s="362"/>
      <c r="E7250" s="362"/>
      <c r="F7250" s="390"/>
      <c r="G7250" s="390"/>
      <c r="H7250" s="390"/>
      <c r="I7250" s="390"/>
      <c r="J7250" s="390"/>
    </row>
    <row r="7251" spans="1:10" ht="15.75" customHeight="1">
      <c r="A7251" s="396"/>
      <c r="B7251" s="397"/>
      <c r="C7251" s="362"/>
      <c r="D7251" s="362"/>
      <c r="E7251" s="362"/>
      <c r="F7251" s="390"/>
      <c r="G7251" s="390"/>
      <c r="H7251" s="390"/>
      <c r="I7251" s="390"/>
      <c r="J7251" s="390"/>
    </row>
    <row r="7252" spans="1:10" ht="15.75" customHeight="1">
      <c r="A7252" s="396"/>
      <c r="B7252" s="397"/>
      <c r="C7252" s="362"/>
      <c r="D7252" s="362"/>
      <c r="E7252" s="362"/>
      <c r="F7252" s="390"/>
      <c r="G7252" s="390"/>
      <c r="H7252" s="390"/>
      <c r="I7252" s="390"/>
      <c r="J7252" s="390"/>
    </row>
    <row r="7253" spans="1:10" ht="15.75" customHeight="1">
      <c r="A7253" s="396"/>
      <c r="B7253" s="397"/>
      <c r="C7253" s="362"/>
      <c r="D7253" s="362"/>
      <c r="E7253" s="362"/>
      <c r="F7253" s="390"/>
      <c r="G7253" s="390"/>
      <c r="H7253" s="390"/>
      <c r="I7253" s="390"/>
      <c r="J7253" s="390"/>
    </row>
    <row r="7254" spans="1:10" ht="15.75" customHeight="1">
      <c r="A7254" s="396"/>
      <c r="B7254" s="397"/>
      <c r="C7254" s="362"/>
      <c r="D7254" s="362"/>
      <c r="E7254" s="362"/>
      <c r="F7254" s="390"/>
      <c r="G7254" s="390"/>
      <c r="H7254" s="390"/>
      <c r="I7254" s="390"/>
      <c r="J7254" s="390"/>
    </row>
    <row r="7255" spans="1:10" ht="15.75" customHeight="1">
      <c r="A7255" s="396"/>
      <c r="B7255" s="397"/>
      <c r="C7255" s="362"/>
      <c r="D7255" s="362"/>
      <c r="E7255" s="362"/>
      <c r="F7255" s="390"/>
      <c r="G7255" s="390"/>
      <c r="H7255" s="390"/>
      <c r="I7255" s="390"/>
      <c r="J7255" s="390"/>
    </row>
    <row r="7256" spans="1:10" ht="15.75" customHeight="1">
      <c r="A7256" s="396"/>
      <c r="B7256" s="397"/>
      <c r="C7256" s="362"/>
      <c r="D7256" s="362"/>
      <c r="E7256" s="362"/>
      <c r="F7256" s="390"/>
      <c r="G7256" s="390"/>
      <c r="H7256" s="390"/>
      <c r="I7256" s="390"/>
      <c r="J7256" s="390"/>
    </row>
    <row r="7257" spans="1:10" ht="15.75" customHeight="1">
      <c r="A7257" s="396"/>
      <c r="B7257" s="397"/>
      <c r="C7257" s="362"/>
      <c r="D7257" s="362"/>
      <c r="E7257" s="362"/>
      <c r="F7257" s="390"/>
      <c r="G7257" s="390"/>
      <c r="H7257" s="390"/>
      <c r="I7257" s="390"/>
      <c r="J7257" s="390"/>
    </row>
    <row r="7258" spans="1:10" ht="15.75" customHeight="1">
      <c r="A7258" s="396"/>
      <c r="B7258" s="397"/>
      <c r="C7258" s="362"/>
      <c r="D7258" s="362"/>
      <c r="E7258" s="362"/>
      <c r="F7258" s="390"/>
      <c r="G7258" s="390"/>
      <c r="H7258" s="390"/>
      <c r="I7258" s="390"/>
      <c r="J7258" s="390"/>
    </row>
    <row r="7259" spans="1:10" ht="15.75" customHeight="1">
      <c r="A7259" s="396"/>
      <c r="B7259" s="397"/>
      <c r="C7259" s="362"/>
      <c r="D7259" s="362"/>
      <c r="E7259" s="362"/>
      <c r="F7259" s="390"/>
      <c r="G7259" s="390"/>
      <c r="H7259" s="390"/>
      <c r="I7259" s="390"/>
      <c r="J7259" s="390"/>
    </row>
    <row r="7260" spans="1:10" ht="15.75" customHeight="1">
      <c r="A7260" s="396"/>
      <c r="B7260" s="397"/>
      <c r="C7260" s="362"/>
      <c r="D7260" s="362"/>
      <c r="E7260" s="362"/>
      <c r="F7260" s="390"/>
      <c r="G7260" s="390"/>
      <c r="H7260" s="390"/>
      <c r="I7260" s="390"/>
      <c r="J7260" s="390"/>
    </row>
    <row r="7261" spans="1:10" ht="15.75" customHeight="1">
      <c r="A7261" s="396"/>
      <c r="B7261" s="397"/>
      <c r="C7261" s="362"/>
      <c r="D7261" s="362"/>
      <c r="E7261" s="362"/>
      <c r="F7261" s="390"/>
      <c r="G7261" s="390"/>
      <c r="H7261" s="390"/>
      <c r="I7261" s="390"/>
      <c r="J7261" s="390"/>
    </row>
    <row r="7262" spans="1:10" ht="15.75" customHeight="1">
      <c r="A7262" s="396"/>
      <c r="B7262" s="397"/>
      <c r="C7262" s="362"/>
      <c r="D7262" s="362"/>
      <c r="E7262" s="362"/>
      <c r="F7262" s="390"/>
      <c r="G7262" s="390"/>
      <c r="H7262" s="390"/>
      <c r="I7262" s="390"/>
      <c r="J7262" s="390"/>
    </row>
    <row r="7263" spans="1:10" ht="15.75" customHeight="1">
      <c r="A7263" s="396"/>
      <c r="B7263" s="397"/>
      <c r="C7263" s="362"/>
      <c r="D7263" s="362"/>
      <c r="E7263" s="362"/>
      <c r="F7263" s="390"/>
      <c r="G7263" s="390"/>
      <c r="H7263" s="390"/>
      <c r="I7263" s="390"/>
      <c r="J7263" s="390"/>
    </row>
    <row r="7264" spans="1:10" ht="15.75" customHeight="1">
      <c r="A7264" s="396"/>
      <c r="B7264" s="397"/>
      <c r="C7264" s="362"/>
      <c r="D7264" s="362"/>
      <c r="E7264" s="362"/>
      <c r="F7264" s="390"/>
      <c r="G7264" s="390"/>
      <c r="H7264" s="390"/>
      <c r="I7264" s="390"/>
      <c r="J7264" s="390"/>
    </row>
    <row r="7265" spans="1:10" ht="15.75" customHeight="1">
      <c r="A7265" s="396"/>
      <c r="B7265" s="397"/>
      <c r="C7265" s="362"/>
      <c r="D7265" s="362"/>
      <c r="E7265" s="362"/>
      <c r="F7265" s="390"/>
      <c r="G7265" s="390"/>
      <c r="H7265" s="390"/>
      <c r="I7265" s="390"/>
      <c r="J7265" s="390"/>
    </row>
    <row r="7266" spans="1:10" ht="15.75" customHeight="1">
      <c r="A7266" s="396"/>
      <c r="B7266" s="397"/>
      <c r="C7266" s="362"/>
      <c r="D7266" s="362"/>
      <c r="E7266" s="362"/>
      <c r="F7266" s="390"/>
      <c r="G7266" s="390"/>
      <c r="H7266" s="390"/>
      <c r="I7266" s="390"/>
      <c r="J7266" s="390"/>
    </row>
    <row r="7267" spans="1:10" ht="15.75" customHeight="1">
      <c r="A7267" s="396"/>
      <c r="B7267" s="397"/>
      <c r="C7267" s="362"/>
      <c r="D7267" s="362"/>
      <c r="E7267" s="362"/>
      <c r="F7267" s="390"/>
      <c r="G7267" s="390"/>
      <c r="H7267" s="390"/>
      <c r="I7267" s="390"/>
      <c r="J7267" s="390"/>
    </row>
    <row r="7268" spans="1:10" ht="15.75" customHeight="1">
      <c r="A7268" s="396"/>
      <c r="B7268" s="397"/>
      <c r="C7268" s="362"/>
      <c r="D7268" s="362"/>
      <c r="E7268" s="362"/>
      <c r="F7268" s="390"/>
      <c r="G7268" s="390"/>
      <c r="H7268" s="390"/>
      <c r="I7268" s="390"/>
      <c r="J7268" s="390"/>
    </row>
    <row r="7269" spans="1:10" ht="15.75" customHeight="1">
      <c r="A7269" s="396"/>
      <c r="B7269" s="397"/>
      <c r="C7269" s="362"/>
      <c r="D7269" s="362"/>
      <c r="E7269" s="362"/>
      <c r="F7269" s="390"/>
      <c r="G7269" s="390"/>
      <c r="H7269" s="390"/>
      <c r="I7269" s="390"/>
      <c r="J7269" s="390"/>
    </row>
    <row r="7270" spans="1:10" ht="15.75" customHeight="1">
      <c r="A7270" s="396"/>
      <c r="B7270" s="397"/>
      <c r="C7270" s="362"/>
      <c r="D7270" s="362"/>
      <c r="E7270" s="362"/>
      <c r="F7270" s="390"/>
      <c r="G7270" s="390"/>
      <c r="H7270" s="390"/>
      <c r="I7270" s="390"/>
      <c r="J7270" s="390"/>
    </row>
    <row r="7271" spans="1:10" ht="15.75" customHeight="1">
      <c r="A7271" s="396"/>
      <c r="B7271" s="397"/>
      <c r="C7271" s="362"/>
      <c r="D7271" s="362"/>
      <c r="E7271" s="362"/>
      <c r="F7271" s="390"/>
      <c r="G7271" s="390"/>
      <c r="H7271" s="390"/>
      <c r="I7271" s="390"/>
      <c r="J7271" s="390"/>
    </row>
    <row r="7272" spans="1:10" ht="15.75" customHeight="1">
      <c r="A7272" s="396"/>
      <c r="B7272" s="397"/>
      <c r="C7272" s="362"/>
      <c r="D7272" s="362"/>
      <c r="E7272" s="362"/>
      <c r="F7272" s="390"/>
      <c r="G7272" s="390"/>
      <c r="H7272" s="390"/>
      <c r="I7272" s="390"/>
      <c r="J7272" s="390"/>
    </row>
    <row r="7273" spans="1:10" ht="15.75" customHeight="1">
      <c r="A7273" s="396"/>
      <c r="B7273" s="397"/>
      <c r="C7273" s="362"/>
      <c r="D7273" s="362"/>
      <c r="E7273" s="362"/>
      <c r="F7273" s="390"/>
      <c r="G7273" s="390"/>
      <c r="H7273" s="390"/>
      <c r="I7273" s="390"/>
      <c r="J7273" s="390"/>
    </row>
    <row r="7274" spans="1:10" ht="15.75" customHeight="1">
      <c r="A7274" s="396"/>
      <c r="B7274" s="397"/>
      <c r="C7274" s="362"/>
      <c r="D7274" s="362"/>
      <c r="E7274" s="362"/>
      <c r="F7274" s="390"/>
      <c r="G7274" s="390"/>
      <c r="H7274" s="390"/>
      <c r="I7274" s="390"/>
      <c r="J7274" s="390"/>
    </row>
    <row r="7275" spans="1:10" ht="15.75" customHeight="1">
      <c r="A7275" s="396"/>
      <c r="B7275" s="397"/>
      <c r="C7275" s="362"/>
      <c r="D7275" s="362"/>
      <c r="E7275" s="362"/>
      <c r="F7275" s="390"/>
      <c r="G7275" s="390"/>
      <c r="H7275" s="390"/>
      <c r="I7275" s="390"/>
      <c r="J7275" s="390"/>
    </row>
    <row r="7276" spans="1:10" ht="15.75" customHeight="1">
      <c r="A7276" s="396"/>
      <c r="B7276" s="397"/>
      <c r="C7276" s="362"/>
      <c r="D7276" s="362"/>
      <c r="E7276" s="362"/>
      <c r="F7276" s="390"/>
      <c r="G7276" s="390"/>
      <c r="H7276" s="390"/>
      <c r="I7276" s="390"/>
      <c r="J7276" s="390"/>
    </row>
    <row r="7277" spans="1:10" ht="15.75" customHeight="1">
      <c r="A7277" s="396"/>
      <c r="B7277" s="397"/>
      <c r="C7277" s="362"/>
      <c r="D7277" s="362"/>
      <c r="E7277" s="362"/>
      <c r="F7277" s="390"/>
      <c r="G7277" s="390"/>
      <c r="H7277" s="390"/>
      <c r="I7277" s="390"/>
      <c r="J7277" s="390"/>
    </row>
    <row r="7278" spans="1:10" ht="15.75" customHeight="1">
      <c r="A7278" s="396"/>
      <c r="B7278" s="397"/>
      <c r="C7278" s="362"/>
      <c r="D7278" s="362"/>
      <c r="E7278" s="362"/>
      <c r="F7278" s="390"/>
      <c r="G7278" s="390"/>
      <c r="H7278" s="390"/>
      <c r="I7278" s="390"/>
      <c r="J7278" s="390"/>
    </row>
    <row r="7279" spans="1:10" ht="15.75" customHeight="1">
      <c r="A7279" s="396"/>
      <c r="B7279" s="397"/>
      <c r="C7279" s="362"/>
      <c r="D7279" s="362"/>
      <c r="E7279" s="362"/>
      <c r="F7279" s="390"/>
      <c r="G7279" s="390"/>
      <c r="H7279" s="390"/>
      <c r="I7279" s="390"/>
      <c r="J7279" s="390"/>
    </row>
    <row r="7280" spans="1:10" ht="15.75" customHeight="1">
      <c r="A7280" s="396"/>
      <c r="B7280" s="397"/>
      <c r="C7280" s="362"/>
      <c r="D7280" s="362"/>
      <c r="E7280" s="362"/>
      <c r="F7280" s="390"/>
      <c r="G7280" s="390"/>
      <c r="H7280" s="390"/>
      <c r="I7280" s="390"/>
      <c r="J7280" s="390"/>
    </row>
    <row r="7281" spans="1:10" ht="15.75" customHeight="1">
      <c r="A7281" s="396"/>
      <c r="B7281" s="397"/>
      <c r="C7281" s="362"/>
      <c r="D7281" s="362"/>
      <c r="E7281" s="362"/>
      <c r="F7281" s="390"/>
      <c r="G7281" s="390"/>
      <c r="H7281" s="390"/>
      <c r="I7281" s="390"/>
      <c r="J7281" s="390"/>
    </row>
    <row r="7282" spans="1:10" ht="15.75" customHeight="1">
      <c r="A7282" s="396"/>
      <c r="B7282" s="397"/>
      <c r="C7282" s="362"/>
      <c r="D7282" s="362"/>
      <c r="E7282" s="362"/>
      <c r="F7282" s="390"/>
      <c r="G7282" s="390"/>
      <c r="H7282" s="390"/>
      <c r="I7282" s="390"/>
      <c r="J7282" s="390"/>
    </row>
    <row r="7283" spans="1:10" ht="15.75" customHeight="1">
      <c r="A7283" s="396"/>
      <c r="B7283" s="397"/>
      <c r="C7283" s="362"/>
      <c r="D7283" s="362"/>
      <c r="E7283" s="362"/>
      <c r="F7283" s="390"/>
      <c r="G7283" s="390"/>
      <c r="H7283" s="390"/>
      <c r="I7283" s="390"/>
      <c r="J7283" s="390"/>
    </row>
    <row r="7284" spans="1:10" ht="15.75" customHeight="1">
      <c r="A7284" s="396"/>
      <c r="B7284" s="397"/>
      <c r="C7284" s="362"/>
      <c r="D7284" s="362"/>
      <c r="E7284" s="362"/>
      <c r="F7284" s="390"/>
      <c r="G7284" s="390"/>
      <c r="H7284" s="390"/>
      <c r="I7284" s="390"/>
      <c r="J7284" s="390"/>
    </row>
    <row r="7285" spans="1:10" ht="15.75" customHeight="1">
      <c r="A7285" s="396"/>
      <c r="B7285" s="397"/>
      <c r="C7285" s="362"/>
      <c r="D7285" s="362"/>
      <c r="E7285" s="362"/>
      <c r="F7285" s="390"/>
      <c r="G7285" s="390"/>
      <c r="H7285" s="390"/>
      <c r="I7285" s="390"/>
      <c r="J7285" s="390"/>
    </row>
    <row r="7286" spans="1:10" ht="15.75" customHeight="1">
      <c r="A7286" s="396"/>
      <c r="B7286" s="397"/>
      <c r="C7286" s="362"/>
      <c r="D7286" s="362"/>
      <c r="E7286" s="362"/>
      <c r="F7286" s="390"/>
      <c r="G7286" s="390"/>
      <c r="H7286" s="390"/>
      <c r="I7286" s="390"/>
      <c r="J7286" s="390"/>
    </row>
    <row r="7287" spans="1:10" ht="15.75" customHeight="1">
      <c r="A7287" s="396"/>
      <c r="B7287" s="397"/>
      <c r="C7287" s="362"/>
      <c r="D7287" s="362"/>
      <c r="E7287" s="362"/>
      <c r="F7287" s="390"/>
      <c r="G7287" s="390"/>
      <c r="H7287" s="390"/>
      <c r="I7287" s="390"/>
      <c r="J7287" s="390"/>
    </row>
    <row r="7288" spans="1:10" ht="15.75" customHeight="1">
      <c r="A7288" s="396"/>
      <c r="B7288" s="397"/>
      <c r="C7288" s="362"/>
      <c r="D7288" s="362"/>
      <c r="E7288" s="362"/>
      <c r="F7288" s="390"/>
      <c r="G7288" s="390"/>
      <c r="H7288" s="390"/>
      <c r="I7288" s="390"/>
      <c r="J7288" s="390"/>
    </row>
    <row r="7289" spans="1:10" ht="15.75" customHeight="1">
      <c r="A7289" s="396"/>
      <c r="B7289" s="397"/>
      <c r="C7289" s="362"/>
      <c r="D7289" s="362"/>
      <c r="E7289" s="362"/>
      <c r="F7289" s="390"/>
      <c r="G7289" s="390"/>
      <c r="H7289" s="390"/>
      <c r="I7289" s="390"/>
      <c r="J7289" s="390"/>
    </row>
    <row r="7290" spans="1:10" ht="15.75" customHeight="1">
      <c r="A7290" s="396"/>
      <c r="B7290" s="397"/>
      <c r="C7290" s="362"/>
      <c r="D7290" s="362"/>
      <c r="E7290" s="362"/>
      <c r="F7290" s="390"/>
      <c r="G7290" s="390"/>
      <c r="H7290" s="390"/>
      <c r="I7290" s="390"/>
      <c r="J7290" s="390"/>
    </row>
    <row r="7291" spans="1:10" ht="15.75" customHeight="1">
      <c r="A7291" s="396"/>
      <c r="B7291" s="397"/>
      <c r="C7291" s="362"/>
      <c r="D7291" s="362"/>
      <c r="E7291" s="362"/>
      <c r="F7291" s="390"/>
      <c r="G7291" s="390"/>
      <c r="H7291" s="390"/>
      <c r="I7291" s="390"/>
      <c r="J7291" s="390"/>
    </row>
    <row r="7292" spans="1:10" ht="15.75" customHeight="1">
      <c r="A7292" s="396"/>
      <c r="B7292" s="397"/>
      <c r="C7292" s="362"/>
      <c r="D7292" s="362"/>
      <c r="E7292" s="362"/>
      <c r="F7292" s="390"/>
      <c r="G7292" s="390"/>
      <c r="H7292" s="390"/>
      <c r="I7292" s="390"/>
      <c r="J7292" s="390"/>
    </row>
    <row r="7293" spans="1:10" ht="15.75" customHeight="1">
      <c r="A7293" s="396"/>
      <c r="B7293" s="397"/>
      <c r="C7293" s="362"/>
      <c r="D7293" s="362"/>
      <c r="E7293" s="362"/>
      <c r="F7293" s="390"/>
      <c r="G7293" s="390"/>
      <c r="H7293" s="390"/>
      <c r="I7293" s="390"/>
      <c r="J7293" s="390"/>
    </row>
    <row r="7294" spans="1:10" ht="15.75" customHeight="1">
      <c r="A7294" s="396"/>
      <c r="B7294" s="397"/>
      <c r="C7294" s="362"/>
      <c r="D7294" s="362"/>
      <c r="E7294" s="362"/>
      <c r="F7294" s="390"/>
      <c r="G7294" s="390"/>
      <c r="H7294" s="390"/>
      <c r="I7294" s="390"/>
      <c r="J7294" s="390"/>
    </row>
    <row r="7295" spans="1:10" ht="15.75" customHeight="1">
      <c r="A7295" s="396"/>
      <c r="B7295" s="397"/>
      <c r="C7295" s="362"/>
      <c r="D7295" s="362"/>
      <c r="E7295" s="362"/>
      <c r="F7295" s="390"/>
      <c r="G7295" s="390"/>
      <c r="H7295" s="390"/>
      <c r="I7295" s="390"/>
      <c r="J7295" s="390"/>
    </row>
    <row r="7296" spans="1:10" ht="15.75" customHeight="1">
      <c r="A7296" s="396"/>
      <c r="B7296" s="397"/>
      <c r="C7296" s="362"/>
      <c r="D7296" s="362"/>
      <c r="E7296" s="362"/>
      <c r="F7296" s="390"/>
      <c r="G7296" s="390"/>
      <c r="H7296" s="390"/>
      <c r="I7296" s="390"/>
      <c r="J7296" s="390"/>
    </row>
    <row r="7297" spans="1:10" ht="15.75" customHeight="1">
      <c r="A7297" s="396"/>
      <c r="B7297" s="397"/>
      <c r="C7297" s="362"/>
      <c r="D7297" s="362"/>
      <c r="E7297" s="362"/>
      <c r="F7297" s="390"/>
      <c r="G7297" s="390"/>
      <c r="H7297" s="390"/>
      <c r="I7297" s="390"/>
      <c r="J7297" s="390"/>
    </row>
    <row r="7298" spans="1:10" ht="15.75" customHeight="1">
      <c r="A7298" s="396"/>
      <c r="B7298" s="397"/>
      <c r="C7298" s="362"/>
      <c r="D7298" s="362"/>
      <c r="E7298" s="362"/>
      <c r="F7298" s="390"/>
      <c r="G7298" s="390"/>
      <c r="H7298" s="390"/>
      <c r="I7298" s="390"/>
      <c r="J7298" s="390"/>
    </row>
    <row r="7299" spans="1:10" ht="15.75" customHeight="1">
      <c r="A7299" s="396"/>
      <c r="B7299" s="397"/>
      <c r="C7299" s="362"/>
      <c r="D7299" s="362"/>
      <c r="E7299" s="362"/>
      <c r="F7299" s="390"/>
      <c r="G7299" s="390"/>
      <c r="H7299" s="390"/>
      <c r="I7299" s="390"/>
      <c r="J7299" s="390"/>
    </row>
    <row r="7300" spans="1:10" ht="15.75" customHeight="1">
      <c r="A7300" s="396"/>
      <c r="B7300" s="397"/>
      <c r="C7300" s="362"/>
      <c r="D7300" s="362"/>
      <c r="E7300" s="362"/>
      <c r="F7300" s="390"/>
      <c r="G7300" s="390"/>
      <c r="H7300" s="390"/>
      <c r="I7300" s="390"/>
      <c r="J7300" s="390"/>
    </row>
    <row r="7301" spans="1:10" ht="15.75" customHeight="1">
      <c r="A7301" s="396"/>
      <c r="B7301" s="397"/>
      <c r="C7301" s="362"/>
      <c r="D7301" s="362"/>
      <c r="E7301" s="362"/>
      <c r="F7301" s="390"/>
      <c r="G7301" s="390"/>
      <c r="H7301" s="390"/>
      <c r="I7301" s="390"/>
      <c r="J7301" s="390"/>
    </row>
    <row r="7302" spans="1:10" ht="15.75" customHeight="1">
      <c r="A7302" s="396"/>
      <c r="B7302" s="397"/>
      <c r="C7302" s="362"/>
      <c r="D7302" s="362"/>
      <c r="E7302" s="362"/>
      <c r="F7302" s="390"/>
      <c r="G7302" s="390"/>
      <c r="H7302" s="390"/>
      <c r="I7302" s="390"/>
      <c r="J7302" s="390"/>
    </row>
    <row r="7303" spans="1:10" ht="15.75" customHeight="1">
      <c r="A7303" s="396"/>
      <c r="B7303" s="397"/>
      <c r="C7303" s="362"/>
      <c r="D7303" s="362"/>
      <c r="E7303" s="362"/>
      <c r="F7303" s="390"/>
      <c r="G7303" s="390"/>
      <c r="H7303" s="390"/>
      <c r="I7303" s="390"/>
      <c r="J7303" s="390"/>
    </row>
    <row r="7304" spans="1:10" ht="15.75" customHeight="1">
      <c r="A7304" s="396"/>
      <c r="B7304" s="397"/>
      <c r="C7304" s="362"/>
      <c r="D7304" s="362"/>
      <c r="E7304" s="362"/>
      <c r="F7304" s="390"/>
      <c r="G7304" s="390"/>
      <c r="H7304" s="390"/>
      <c r="I7304" s="390"/>
      <c r="J7304" s="390"/>
    </row>
    <row r="7305" spans="1:10" ht="15.75" customHeight="1">
      <c r="A7305" s="396"/>
      <c r="B7305" s="397"/>
      <c r="C7305" s="362"/>
      <c r="D7305" s="362"/>
      <c r="E7305" s="362"/>
      <c r="F7305" s="390"/>
      <c r="G7305" s="390"/>
      <c r="H7305" s="390"/>
      <c r="I7305" s="390"/>
      <c r="J7305" s="390"/>
    </row>
    <row r="7306" spans="1:10" ht="15.75" customHeight="1">
      <c r="A7306" s="396"/>
      <c r="B7306" s="397"/>
      <c r="C7306" s="362"/>
      <c r="D7306" s="362"/>
      <c r="E7306" s="362"/>
      <c r="F7306" s="390"/>
      <c r="G7306" s="390"/>
      <c r="H7306" s="390"/>
      <c r="I7306" s="390"/>
      <c r="J7306" s="390"/>
    </row>
    <row r="7307" spans="1:10" ht="15.75" customHeight="1">
      <c r="A7307" s="396"/>
      <c r="B7307" s="397"/>
      <c r="C7307" s="362"/>
      <c r="D7307" s="362"/>
      <c r="E7307" s="362"/>
      <c r="F7307" s="390"/>
      <c r="G7307" s="390"/>
      <c r="H7307" s="390"/>
      <c r="I7307" s="390"/>
      <c r="J7307" s="390"/>
    </row>
    <row r="7308" spans="1:10" ht="15.75" customHeight="1">
      <c r="A7308" s="396"/>
      <c r="B7308" s="397"/>
      <c r="C7308" s="362"/>
      <c r="D7308" s="362"/>
      <c r="E7308" s="362"/>
      <c r="F7308" s="390"/>
      <c r="G7308" s="390"/>
      <c r="H7308" s="390"/>
      <c r="I7308" s="390"/>
      <c r="J7308" s="390"/>
    </row>
    <row r="7309" spans="1:10" ht="15.75" customHeight="1">
      <c r="A7309" s="396"/>
      <c r="B7309" s="397"/>
      <c r="C7309" s="362"/>
      <c r="D7309" s="362"/>
      <c r="E7309" s="362"/>
      <c r="F7309" s="390"/>
      <c r="G7309" s="390"/>
      <c r="H7309" s="390"/>
      <c r="I7309" s="390"/>
      <c r="J7309" s="390"/>
    </row>
    <row r="7310" spans="1:10" ht="15.75" customHeight="1">
      <c r="A7310" s="396"/>
      <c r="B7310" s="397"/>
      <c r="C7310" s="362"/>
      <c r="D7310" s="362"/>
      <c r="E7310" s="362"/>
      <c r="F7310" s="390"/>
      <c r="G7310" s="390"/>
      <c r="H7310" s="390"/>
      <c r="I7310" s="390"/>
      <c r="J7310" s="390"/>
    </row>
    <row r="7311" spans="1:10" ht="15.75" customHeight="1">
      <c r="A7311" s="396"/>
      <c r="B7311" s="397"/>
      <c r="C7311" s="362"/>
      <c r="D7311" s="362"/>
      <c r="E7311" s="362"/>
      <c r="F7311" s="390"/>
      <c r="G7311" s="390"/>
      <c r="H7311" s="390"/>
      <c r="I7311" s="390"/>
      <c r="J7311" s="390"/>
    </row>
    <row r="7312" spans="1:10" ht="15.75" customHeight="1">
      <c r="A7312" s="396"/>
      <c r="B7312" s="397"/>
      <c r="C7312" s="362"/>
      <c r="D7312" s="362"/>
      <c r="E7312" s="362"/>
      <c r="F7312" s="390"/>
      <c r="G7312" s="390"/>
      <c r="H7312" s="390"/>
      <c r="I7312" s="390"/>
      <c r="J7312" s="390"/>
    </row>
    <row r="7313" spans="1:10" ht="15.75" customHeight="1">
      <c r="A7313" s="396"/>
      <c r="B7313" s="397"/>
      <c r="C7313" s="362"/>
      <c r="D7313" s="362"/>
      <c r="E7313" s="362"/>
      <c r="F7313" s="390"/>
      <c r="G7313" s="390"/>
      <c r="H7313" s="390"/>
      <c r="I7313" s="390"/>
      <c r="J7313" s="390"/>
    </row>
    <row r="7314" spans="1:10" ht="15.75" customHeight="1">
      <c r="A7314" s="396"/>
      <c r="B7314" s="397"/>
      <c r="C7314" s="362"/>
      <c r="D7314" s="362"/>
      <c r="E7314" s="362"/>
      <c r="F7314" s="390"/>
      <c r="G7314" s="390"/>
      <c r="H7314" s="390"/>
      <c r="I7314" s="390"/>
      <c r="J7314" s="390"/>
    </row>
    <row r="7315" spans="1:10" ht="15.75" customHeight="1">
      <c r="A7315" s="396"/>
      <c r="B7315" s="397"/>
      <c r="C7315" s="362"/>
      <c r="D7315" s="362"/>
      <c r="E7315" s="362"/>
      <c r="F7315" s="390"/>
      <c r="G7315" s="390"/>
      <c r="H7315" s="390"/>
      <c r="I7315" s="390"/>
      <c r="J7315" s="390"/>
    </row>
    <row r="7316" spans="1:10" ht="15.75" customHeight="1">
      <c r="A7316" s="396"/>
      <c r="B7316" s="397"/>
      <c r="C7316" s="362"/>
      <c r="D7316" s="362"/>
      <c r="E7316" s="362"/>
      <c r="F7316" s="390"/>
      <c r="G7316" s="390"/>
      <c r="H7316" s="390"/>
      <c r="I7316" s="390"/>
      <c r="J7316" s="390"/>
    </row>
    <row r="7317" spans="1:10" ht="15.75" customHeight="1">
      <c r="A7317" s="396"/>
      <c r="B7317" s="397"/>
      <c r="C7317" s="362"/>
      <c r="D7317" s="362"/>
      <c r="E7317" s="362"/>
      <c r="F7317" s="390"/>
      <c r="G7317" s="390"/>
      <c r="H7317" s="390"/>
      <c r="I7317" s="390"/>
      <c r="J7317" s="390"/>
    </row>
    <row r="7318" spans="1:10" ht="15.75" customHeight="1">
      <c r="A7318" s="396"/>
      <c r="B7318" s="397"/>
      <c r="C7318" s="362"/>
      <c r="D7318" s="362"/>
      <c r="E7318" s="362"/>
      <c r="F7318" s="390"/>
      <c r="G7318" s="390"/>
      <c r="H7318" s="390"/>
      <c r="I7318" s="390"/>
      <c r="J7318" s="390"/>
    </row>
    <row r="7319" spans="1:10" ht="15.75" customHeight="1">
      <c r="A7319" s="396"/>
      <c r="B7319" s="397"/>
      <c r="C7319" s="362"/>
      <c r="D7319" s="362"/>
      <c r="E7319" s="362"/>
      <c r="F7319" s="390"/>
      <c r="G7319" s="390"/>
      <c r="H7319" s="390"/>
      <c r="I7319" s="390"/>
      <c r="J7319" s="390"/>
    </row>
    <row r="7320" spans="1:10" ht="15.75" customHeight="1">
      <c r="A7320" s="396"/>
      <c r="B7320" s="397"/>
      <c r="C7320" s="362"/>
      <c r="D7320" s="362"/>
      <c r="E7320" s="362"/>
      <c r="F7320" s="390"/>
      <c r="G7320" s="390"/>
      <c r="H7320" s="390"/>
      <c r="I7320" s="390"/>
      <c r="J7320" s="390"/>
    </row>
    <row r="7321" spans="1:10" ht="15.75" customHeight="1">
      <c r="A7321" s="396"/>
      <c r="B7321" s="397"/>
      <c r="C7321" s="362"/>
      <c r="D7321" s="362"/>
      <c r="E7321" s="362"/>
      <c r="F7321" s="390"/>
      <c r="G7321" s="390"/>
      <c r="H7321" s="390"/>
      <c r="I7321" s="390"/>
      <c r="J7321" s="390"/>
    </row>
    <row r="7322" spans="1:10" ht="15.75" customHeight="1">
      <c r="A7322" s="396"/>
      <c r="B7322" s="397"/>
      <c r="C7322" s="362"/>
      <c r="D7322" s="362"/>
      <c r="E7322" s="362"/>
      <c r="F7322" s="390"/>
      <c r="G7322" s="390"/>
      <c r="H7322" s="390"/>
      <c r="I7322" s="390"/>
      <c r="J7322" s="390"/>
    </row>
    <row r="7323" spans="1:10" ht="15.75" customHeight="1">
      <c r="A7323" s="396"/>
      <c r="B7323" s="397"/>
      <c r="C7323" s="362"/>
      <c r="D7323" s="362"/>
      <c r="E7323" s="362"/>
      <c r="F7323" s="390"/>
      <c r="G7323" s="390"/>
      <c r="H7323" s="390"/>
      <c r="I7323" s="390"/>
      <c r="J7323" s="390"/>
    </row>
    <row r="7324" spans="1:10" ht="15.75" customHeight="1">
      <c r="A7324" s="396"/>
      <c r="B7324" s="397"/>
      <c r="C7324" s="362"/>
      <c r="D7324" s="362"/>
      <c r="E7324" s="362"/>
      <c r="F7324" s="390"/>
      <c r="G7324" s="390"/>
      <c r="H7324" s="390"/>
      <c r="I7324" s="390"/>
      <c r="J7324" s="390"/>
    </row>
    <row r="7325" spans="1:10" ht="15.75" customHeight="1">
      <c r="A7325" s="396"/>
      <c r="B7325" s="397"/>
      <c r="C7325" s="362"/>
      <c r="D7325" s="362"/>
      <c r="E7325" s="362"/>
      <c r="F7325" s="390"/>
      <c r="G7325" s="390"/>
      <c r="H7325" s="390"/>
      <c r="I7325" s="390"/>
      <c r="J7325" s="390"/>
    </row>
    <row r="7326" spans="1:10" ht="15.75" customHeight="1">
      <c r="A7326" s="396"/>
      <c r="B7326" s="397"/>
      <c r="C7326" s="362"/>
      <c r="D7326" s="362"/>
      <c r="E7326" s="362"/>
      <c r="F7326" s="390"/>
      <c r="G7326" s="390"/>
      <c r="H7326" s="390"/>
      <c r="I7326" s="390"/>
      <c r="J7326" s="390"/>
    </row>
    <row r="7327" spans="1:10" ht="15.75" customHeight="1">
      <c r="A7327" s="396"/>
      <c r="B7327" s="397"/>
      <c r="C7327" s="362"/>
      <c r="D7327" s="362"/>
      <c r="E7327" s="362"/>
      <c r="F7327" s="390"/>
      <c r="G7327" s="390"/>
      <c r="H7327" s="390"/>
      <c r="I7327" s="390"/>
      <c r="J7327" s="390"/>
    </row>
    <row r="7328" spans="1:10" ht="15.75" customHeight="1">
      <c r="A7328" s="396"/>
      <c r="B7328" s="397"/>
      <c r="C7328" s="362"/>
      <c r="D7328" s="362"/>
      <c r="E7328" s="362"/>
      <c r="F7328" s="390"/>
      <c r="G7328" s="390"/>
      <c r="H7328" s="390"/>
      <c r="I7328" s="390"/>
      <c r="J7328" s="390"/>
    </row>
    <row r="7329" spans="1:10" ht="15.75" customHeight="1">
      <c r="A7329" s="396"/>
      <c r="B7329" s="397"/>
      <c r="C7329" s="362"/>
      <c r="D7329" s="362"/>
      <c r="E7329" s="362"/>
      <c r="F7329" s="390"/>
      <c r="G7329" s="390"/>
      <c r="H7329" s="390"/>
      <c r="I7329" s="390"/>
      <c r="J7329" s="390"/>
    </row>
    <row r="7330" spans="1:10" ht="15.75" customHeight="1">
      <c r="A7330" s="396"/>
      <c r="B7330" s="397"/>
      <c r="C7330" s="362"/>
      <c r="D7330" s="362"/>
      <c r="E7330" s="362"/>
      <c r="F7330" s="390"/>
      <c r="G7330" s="390"/>
      <c r="H7330" s="390"/>
      <c r="I7330" s="390"/>
      <c r="J7330" s="390"/>
    </row>
    <row r="7331" spans="1:10" ht="15.75" customHeight="1">
      <c r="A7331" s="396"/>
      <c r="B7331" s="397"/>
      <c r="C7331" s="362"/>
      <c r="D7331" s="362"/>
      <c r="E7331" s="362"/>
      <c r="F7331" s="390"/>
      <c r="G7331" s="390"/>
      <c r="H7331" s="390"/>
      <c r="I7331" s="390"/>
      <c r="J7331" s="390"/>
    </row>
    <row r="7332" spans="1:10" ht="15.75" customHeight="1">
      <c r="A7332" s="396"/>
      <c r="B7332" s="397"/>
      <c r="C7332" s="362"/>
      <c r="D7332" s="362"/>
      <c r="E7332" s="362"/>
      <c r="F7332" s="390"/>
      <c r="G7332" s="390"/>
      <c r="H7332" s="390"/>
      <c r="I7332" s="390"/>
      <c r="J7332" s="390"/>
    </row>
    <row r="7333" spans="1:10" ht="15.75" customHeight="1">
      <c r="A7333" s="396"/>
      <c r="B7333" s="397"/>
      <c r="C7333" s="362"/>
      <c r="D7333" s="362"/>
      <c r="E7333" s="362"/>
      <c r="F7333" s="390"/>
      <c r="G7333" s="390"/>
      <c r="H7333" s="390"/>
      <c r="I7333" s="390"/>
      <c r="J7333" s="390"/>
    </row>
    <row r="7334" spans="1:10" ht="15.75" customHeight="1">
      <c r="A7334" s="396"/>
      <c r="B7334" s="397"/>
      <c r="C7334" s="362"/>
      <c r="D7334" s="362"/>
      <c r="E7334" s="362"/>
      <c r="F7334" s="390"/>
      <c r="G7334" s="390"/>
      <c r="H7334" s="390"/>
      <c r="I7334" s="390"/>
      <c r="J7334" s="390"/>
    </row>
    <row r="7335" spans="1:10" ht="15.75" customHeight="1">
      <c r="A7335" s="396"/>
      <c r="B7335" s="397"/>
      <c r="C7335" s="362"/>
      <c r="D7335" s="362"/>
      <c r="E7335" s="362"/>
      <c r="F7335" s="390"/>
      <c r="G7335" s="390"/>
      <c r="H7335" s="390"/>
      <c r="I7335" s="390"/>
      <c r="J7335" s="390"/>
    </row>
    <row r="7336" spans="1:10" ht="15.75" customHeight="1">
      <c r="A7336" s="396"/>
      <c r="B7336" s="397"/>
      <c r="C7336" s="362"/>
      <c r="D7336" s="362"/>
      <c r="E7336" s="362"/>
      <c r="F7336" s="390"/>
      <c r="G7336" s="390"/>
      <c r="H7336" s="390"/>
      <c r="I7336" s="390"/>
      <c r="J7336" s="390"/>
    </row>
    <row r="7337" spans="1:10" ht="15.75" customHeight="1">
      <c r="A7337" s="396"/>
      <c r="B7337" s="397"/>
      <c r="C7337" s="362"/>
      <c r="D7337" s="362"/>
      <c r="E7337" s="362"/>
      <c r="F7337" s="390"/>
      <c r="G7337" s="390"/>
      <c r="H7337" s="390"/>
      <c r="I7337" s="390"/>
      <c r="J7337" s="390"/>
    </row>
    <row r="7338" spans="1:10" ht="15.75" customHeight="1">
      <c r="A7338" s="396"/>
      <c r="B7338" s="397"/>
      <c r="C7338" s="362"/>
      <c r="D7338" s="362"/>
      <c r="E7338" s="362"/>
      <c r="F7338" s="390"/>
      <c r="G7338" s="390"/>
      <c r="H7338" s="390"/>
      <c r="I7338" s="390"/>
      <c r="J7338" s="390"/>
    </row>
    <row r="7339" spans="1:10" ht="15.75" customHeight="1">
      <c r="A7339" s="396"/>
      <c r="B7339" s="397"/>
      <c r="C7339" s="362"/>
      <c r="D7339" s="362"/>
      <c r="E7339" s="362"/>
      <c r="F7339" s="390"/>
      <c r="G7339" s="390"/>
      <c r="H7339" s="390"/>
      <c r="I7339" s="390"/>
      <c r="J7339" s="390"/>
    </row>
    <row r="7340" spans="1:10" ht="15.75" customHeight="1">
      <c r="A7340" s="396"/>
      <c r="B7340" s="397"/>
      <c r="C7340" s="362"/>
      <c r="D7340" s="362"/>
      <c r="E7340" s="362"/>
      <c r="F7340" s="390"/>
      <c r="G7340" s="390"/>
      <c r="H7340" s="390"/>
      <c r="I7340" s="390"/>
      <c r="J7340" s="390"/>
    </row>
    <row r="7341" spans="1:10" ht="15.75" customHeight="1">
      <c r="A7341" s="396"/>
      <c r="B7341" s="397"/>
      <c r="C7341" s="362"/>
      <c r="D7341" s="362"/>
      <c r="E7341" s="362"/>
      <c r="F7341" s="390"/>
      <c r="G7341" s="390"/>
      <c r="H7341" s="390"/>
      <c r="I7341" s="390"/>
      <c r="J7341" s="390"/>
    </row>
    <row r="7342" spans="1:10" ht="15.75" customHeight="1">
      <c r="A7342" s="396"/>
      <c r="B7342" s="397"/>
      <c r="C7342" s="362"/>
      <c r="D7342" s="362"/>
      <c r="E7342" s="362"/>
      <c r="F7342" s="390"/>
      <c r="G7342" s="390"/>
      <c r="H7342" s="390"/>
      <c r="I7342" s="390"/>
      <c r="J7342" s="390"/>
    </row>
    <row r="7343" spans="1:10" ht="15.75" customHeight="1">
      <c r="A7343" s="396"/>
      <c r="B7343" s="397"/>
      <c r="C7343" s="362"/>
      <c r="D7343" s="362"/>
      <c r="E7343" s="362"/>
      <c r="F7343" s="390"/>
      <c r="G7343" s="390"/>
      <c r="H7343" s="390"/>
      <c r="I7343" s="390"/>
      <c r="J7343" s="390"/>
    </row>
    <row r="7344" spans="1:10" ht="15.75" customHeight="1">
      <c r="A7344" s="396"/>
      <c r="B7344" s="397"/>
      <c r="C7344" s="362"/>
      <c r="D7344" s="362"/>
      <c r="E7344" s="362"/>
      <c r="F7344" s="390"/>
      <c r="G7344" s="390"/>
      <c r="H7344" s="390"/>
      <c r="I7344" s="390"/>
      <c r="J7344" s="390"/>
    </row>
    <row r="7345" spans="1:10" ht="15.75" customHeight="1">
      <c r="A7345" s="396"/>
      <c r="B7345" s="397"/>
      <c r="C7345" s="362"/>
      <c r="D7345" s="362"/>
      <c r="E7345" s="362"/>
      <c r="F7345" s="390"/>
      <c r="G7345" s="390"/>
      <c r="H7345" s="390"/>
      <c r="I7345" s="390"/>
      <c r="J7345" s="390"/>
    </row>
    <row r="7346" spans="1:10" ht="15.75" customHeight="1">
      <c r="A7346" s="396"/>
      <c r="B7346" s="397"/>
      <c r="C7346" s="362"/>
      <c r="D7346" s="362"/>
      <c r="E7346" s="362"/>
      <c r="F7346" s="390"/>
      <c r="G7346" s="390"/>
      <c r="H7346" s="390"/>
      <c r="I7346" s="390"/>
      <c r="J7346" s="390"/>
    </row>
    <row r="7347" spans="1:10" ht="15.75" customHeight="1">
      <c r="A7347" s="396"/>
      <c r="B7347" s="397"/>
      <c r="C7347" s="362"/>
      <c r="D7347" s="362"/>
      <c r="E7347" s="362"/>
      <c r="F7347" s="390"/>
      <c r="G7347" s="390"/>
      <c r="H7347" s="390"/>
      <c r="I7347" s="390"/>
      <c r="J7347" s="390"/>
    </row>
    <row r="7348" spans="1:10" ht="15.75" customHeight="1">
      <c r="A7348" s="396"/>
      <c r="B7348" s="397"/>
      <c r="C7348" s="362"/>
      <c r="D7348" s="362"/>
      <c r="E7348" s="362"/>
      <c r="F7348" s="390"/>
      <c r="G7348" s="390"/>
      <c r="H7348" s="390"/>
      <c r="I7348" s="390"/>
      <c r="J7348" s="390"/>
    </row>
    <row r="7349" spans="1:10" ht="15.75" customHeight="1">
      <c r="A7349" s="396"/>
      <c r="B7349" s="397"/>
      <c r="C7349" s="362"/>
      <c r="D7349" s="362"/>
      <c r="E7349" s="362"/>
      <c r="F7349" s="390"/>
      <c r="G7349" s="390"/>
      <c r="H7349" s="390"/>
      <c r="I7349" s="390"/>
      <c r="J7349" s="390"/>
    </row>
    <row r="7350" spans="1:10" ht="15.75" customHeight="1">
      <c r="A7350" s="396"/>
      <c r="B7350" s="397"/>
      <c r="C7350" s="362"/>
      <c r="D7350" s="362"/>
      <c r="E7350" s="362"/>
      <c r="F7350" s="390"/>
      <c r="G7350" s="390"/>
      <c r="H7350" s="390"/>
      <c r="I7350" s="390"/>
      <c r="J7350" s="390"/>
    </row>
    <row r="7351" spans="1:10" ht="15.75" customHeight="1">
      <c r="A7351" s="396"/>
      <c r="B7351" s="397"/>
      <c r="C7351" s="362"/>
      <c r="D7351" s="362"/>
      <c r="E7351" s="362"/>
      <c r="F7351" s="390"/>
      <c r="G7351" s="390"/>
      <c r="H7351" s="390"/>
      <c r="I7351" s="390"/>
      <c r="J7351" s="390"/>
    </row>
    <row r="7352" spans="1:10" ht="15.75" customHeight="1">
      <c r="A7352" s="396"/>
      <c r="B7352" s="397"/>
      <c r="C7352" s="362"/>
      <c r="D7352" s="362"/>
      <c r="E7352" s="362"/>
      <c r="F7352" s="390"/>
      <c r="G7352" s="390"/>
      <c r="H7352" s="390"/>
      <c r="I7352" s="390"/>
      <c r="J7352" s="390"/>
    </row>
    <row r="7353" spans="1:10" ht="15.75" customHeight="1">
      <c r="A7353" s="396"/>
      <c r="B7353" s="397"/>
      <c r="C7353" s="362"/>
      <c r="D7353" s="362"/>
      <c r="E7353" s="362"/>
      <c r="F7353" s="390"/>
      <c r="G7353" s="390"/>
      <c r="H7353" s="390"/>
      <c r="I7353" s="390"/>
      <c r="J7353" s="390"/>
    </row>
    <row r="7354" spans="1:10" ht="15.75" customHeight="1">
      <c r="A7354" s="396"/>
      <c r="B7354" s="397"/>
      <c r="C7354" s="362"/>
      <c r="D7354" s="362"/>
      <c r="E7354" s="362"/>
      <c r="F7354" s="390"/>
      <c r="G7354" s="390"/>
      <c r="H7354" s="390"/>
      <c r="I7354" s="390"/>
      <c r="J7354" s="390"/>
    </row>
    <row r="7355" spans="1:10" ht="15.75" customHeight="1">
      <c r="A7355" s="396"/>
      <c r="B7355" s="397"/>
      <c r="C7355" s="362"/>
      <c r="D7355" s="362"/>
      <c r="E7355" s="362"/>
      <c r="F7355" s="390"/>
      <c r="G7355" s="390"/>
      <c r="H7355" s="390"/>
      <c r="I7355" s="390"/>
      <c r="J7355" s="390"/>
    </row>
    <row r="7356" spans="1:10" ht="15.75" customHeight="1">
      <c r="A7356" s="396"/>
      <c r="B7356" s="397"/>
      <c r="C7356" s="362"/>
      <c r="D7356" s="362"/>
      <c r="E7356" s="362"/>
      <c r="F7356" s="390"/>
      <c r="G7356" s="390"/>
      <c r="H7356" s="390"/>
      <c r="I7356" s="390"/>
      <c r="J7356" s="390"/>
    </row>
    <row r="7357" spans="1:10" ht="15.75" customHeight="1">
      <c r="A7357" s="396"/>
      <c r="B7357" s="397"/>
      <c r="C7357" s="362"/>
      <c r="D7357" s="362"/>
      <c r="E7357" s="362"/>
      <c r="F7357" s="390"/>
      <c r="G7357" s="390"/>
      <c r="H7357" s="390"/>
      <c r="I7357" s="390"/>
      <c r="J7357" s="390"/>
    </row>
    <row r="7358" spans="1:10" ht="15.75" customHeight="1">
      <c r="A7358" s="396"/>
      <c r="B7358" s="397"/>
      <c r="C7358" s="362"/>
      <c r="D7358" s="362"/>
      <c r="E7358" s="362"/>
      <c r="F7358" s="390"/>
      <c r="G7358" s="390"/>
      <c r="H7358" s="390"/>
      <c r="I7358" s="390"/>
      <c r="J7358" s="390"/>
    </row>
    <row r="7359" spans="1:10" ht="15.75" customHeight="1">
      <c r="A7359" s="396"/>
      <c r="B7359" s="397"/>
      <c r="C7359" s="362"/>
      <c r="D7359" s="362"/>
      <c r="E7359" s="362"/>
      <c r="F7359" s="390"/>
      <c r="G7359" s="390"/>
      <c r="H7359" s="390"/>
      <c r="I7359" s="390"/>
      <c r="J7359" s="390"/>
    </row>
    <row r="7360" spans="1:10" ht="15.75" customHeight="1">
      <c r="A7360" s="396"/>
      <c r="B7360" s="397"/>
      <c r="C7360" s="362"/>
      <c r="D7360" s="362"/>
      <c r="E7360" s="362"/>
      <c r="F7360" s="390"/>
      <c r="G7360" s="390"/>
      <c r="H7360" s="390"/>
      <c r="I7360" s="390"/>
      <c r="J7360" s="390"/>
    </row>
    <row r="7361" spans="1:10" ht="15.75" customHeight="1">
      <c r="A7361" s="396"/>
      <c r="B7361" s="397"/>
      <c r="C7361" s="362"/>
      <c r="D7361" s="362"/>
      <c r="E7361" s="362"/>
      <c r="F7361" s="390"/>
      <c r="G7361" s="390"/>
      <c r="H7361" s="390"/>
      <c r="I7361" s="390"/>
      <c r="J7361" s="390"/>
    </row>
    <row r="7362" spans="1:10" ht="15.75" customHeight="1">
      <c r="A7362" s="396"/>
      <c r="B7362" s="397"/>
      <c r="C7362" s="362"/>
      <c r="D7362" s="362"/>
      <c r="E7362" s="362"/>
      <c r="F7362" s="390"/>
      <c r="G7362" s="390"/>
      <c r="H7362" s="390"/>
      <c r="I7362" s="390"/>
      <c r="J7362" s="390"/>
    </row>
    <row r="7363" spans="1:10" ht="15.75" customHeight="1">
      <c r="A7363" s="396"/>
      <c r="B7363" s="397"/>
      <c r="C7363" s="362"/>
      <c r="D7363" s="362"/>
      <c r="E7363" s="362"/>
      <c r="F7363" s="390"/>
      <c r="G7363" s="390"/>
      <c r="H7363" s="390"/>
      <c r="I7363" s="390"/>
      <c r="J7363" s="390"/>
    </row>
    <row r="7364" spans="1:10" ht="15.75" customHeight="1">
      <c r="A7364" s="396"/>
      <c r="B7364" s="397"/>
      <c r="C7364" s="362"/>
      <c r="D7364" s="362"/>
      <c r="E7364" s="362"/>
      <c r="F7364" s="390"/>
      <c r="G7364" s="390"/>
      <c r="H7364" s="390"/>
      <c r="I7364" s="390"/>
      <c r="J7364" s="390"/>
    </row>
    <row r="7365" spans="1:10" ht="15.75" customHeight="1">
      <c r="A7365" s="396"/>
      <c r="B7365" s="397"/>
      <c r="C7365" s="362"/>
      <c r="D7365" s="362"/>
      <c r="E7365" s="362"/>
      <c r="F7365" s="390"/>
      <c r="G7365" s="390"/>
      <c r="H7365" s="390"/>
      <c r="I7365" s="390"/>
      <c r="J7365" s="390"/>
    </row>
    <row r="7366" spans="1:10" ht="15.75" customHeight="1">
      <c r="A7366" s="396"/>
      <c r="B7366" s="397"/>
      <c r="C7366" s="362"/>
      <c r="D7366" s="362"/>
      <c r="E7366" s="362"/>
      <c r="F7366" s="390"/>
      <c r="G7366" s="390"/>
      <c r="H7366" s="390"/>
      <c r="I7366" s="390"/>
      <c r="J7366" s="390"/>
    </row>
    <row r="7367" spans="1:10" ht="15.75" customHeight="1">
      <c r="A7367" s="396"/>
      <c r="B7367" s="397"/>
      <c r="C7367" s="362"/>
      <c r="D7367" s="362"/>
      <c r="E7367" s="362"/>
      <c r="F7367" s="390"/>
      <c r="G7367" s="390"/>
      <c r="H7367" s="390"/>
      <c r="I7367" s="390"/>
      <c r="J7367" s="390"/>
    </row>
    <row r="7368" spans="1:10" ht="15.75" customHeight="1">
      <c r="A7368" s="396"/>
      <c r="B7368" s="397"/>
      <c r="C7368" s="362"/>
      <c r="D7368" s="362"/>
      <c r="E7368" s="362"/>
      <c r="F7368" s="390"/>
      <c r="G7368" s="390"/>
      <c r="H7368" s="390"/>
      <c r="I7368" s="390"/>
      <c r="J7368" s="390"/>
    </row>
    <row r="7369" spans="1:10" ht="15.75" customHeight="1">
      <c r="A7369" s="396"/>
      <c r="B7369" s="397"/>
      <c r="C7369" s="362"/>
      <c r="D7369" s="362"/>
      <c r="E7369" s="362"/>
      <c r="F7369" s="390"/>
      <c r="G7369" s="390"/>
      <c r="H7369" s="390"/>
      <c r="I7369" s="390"/>
      <c r="J7369" s="390"/>
    </row>
    <row r="7370" spans="1:10" ht="15.75" customHeight="1">
      <c r="A7370" s="396"/>
      <c r="B7370" s="397"/>
      <c r="C7370" s="362"/>
      <c r="D7370" s="362"/>
      <c r="E7370" s="362"/>
      <c r="F7370" s="390"/>
      <c r="G7370" s="390"/>
      <c r="H7370" s="390"/>
      <c r="I7370" s="390"/>
      <c r="J7370" s="390"/>
    </row>
    <row r="7371" spans="1:10" ht="15.75" customHeight="1">
      <c r="A7371" s="396"/>
      <c r="B7371" s="397"/>
      <c r="C7371" s="362"/>
      <c r="D7371" s="362"/>
      <c r="E7371" s="362"/>
      <c r="F7371" s="390"/>
      <c r="G7371" s="390"/>
      <c r="H7371" s="390"/>
      <c r="I7371" s="390"/>
      <c r="J7371" s="390"/>
    </row>
    <row r="7372" spans="1:10" ht="15.75" customHeight="1">
      <c r="A7372" s="396"/>
      <c r="B7372" s="397"/>
      <c r="C7372" s="362"/>
      <c r="D7372" s="362"/>
      <c r="E7372" s="362"/>
      <c r="F7372" s="390"/>
      <c r="G7372" s="390"/>
      <c r="H7372" s="390"/>
      <c r="I7372" s="390"/>
      <c r="J7372" s="390"/>
    </row>
    <row r="7373" spans="1:10" ht="15.75" customHeight="1">
      <c r="A7373" s="396"/>
      <c r="B7373" s="397"/>
      <c r="C7373" s="362"/>
      <c r="D7373" s="362"/>
      <c r="E7373" s="362"/>
      <c r="F7373" s="390"/>
      <c r="G7373" s="390"/>
      <c r="H7373" s="390"/>
      <c r="I7373" s="390"/>
      <c r="J7373" s="390"/>
    </row>
    <row r="7374" spans="1:10" ht="15.75" customHeight="1">
      <c r="A7374" s="396"/>
      <c r="B7374" s="397"/>
      <c r="C7374" s="362"/>
      <c r="D7374" s="362"/>
      <c r="E7374" s="362"/>
      <c r="F7374" s="390"/>
      <c r="G7374" s="390"/>
      <c r="H7374" s="390"/>
      <c r="I7374" s="390"/>
      <c r="J7374" s="390"/>
    </row>
    <row r="7375" spans="1:10" ht="15.75" customHeight="1">
      <c r="A7375" s="396"/>
      <c r="B7375" s="397"/>
      <c r="C7375" s="362"/>
      <c r="D7375" s="362"/>
      <c r="E7375" s="362"/>
      <c r="F7375" s="390"/>
      <c r="G7375" s="390"/>
      <c r="H7375" s="390"/>
      <c r="I7375" s="390"/>
      <c r="J7375" s="390"/>
    </row>
    <row r="7376" spans="1:10" ht="15.75" customHeight="1">
      <c r="A7376" s="396"/>
      <c r="B7376" s="397"/>
      <c r="C7376" s="362"/>
      <c r="D7376" s="362"/>
      <c r="E7376" s="362"/>
      <c r="F7376" s="390"/>
      <c r="G7376" s="390"/>
      <c r="H7376" s="390"/>
      <c r="I7376" s="390"/>
      <c r="J7376" s="390"/>
    </row>
    <row r="7377" spans="1:10" ht="15.75" customHeight="1">
      <c r="A7377" s="396"/>
      <c r="B7377" s="397"/>
      <c r="C7377" s="362"/>
      <c r="D7377" s="362"/>
      <c r="E7377" s="362"/>
      <c r="F7377" s="390"/>
      <c r="G7377" s="390"/>
      <c r="H7377" s="390"/>
      <c r="I7377" s="390"/>
      <c r="J7377" s="390"/>
    </row>
    <row r="7378" spans="1:10" ht="15.75" customHeight="1">
      <c r="A7378" s="396"/>
      <c r="B7378" s="397"/>
      <c r="C7378" s="362"/>
      <c r="D7378" s="362"/>
      <c r="E7378" s="362"/>
      <c r="F7378" s="390"/>
      <c r="G7378" s="390"/>
      <c r="H7378" s="390"/>
      <c r="I7378" s="390"/>
      <c r="J7378" s="390"/>
    </row>
    <row r="7379" spans="1:10" ht="15.75" customHeight="1">
      <c r="A7379" s="396"/>
      <c r="B7379" s="397"/>
      <c r="C7379" s="362"/>
      <c r="D7379" s="362"/>
      <c r="E7379" s="362"/>
      <c r="F7379" s="390"/>
      <c r="G7379" s="390"/>
      <c r="H7379" s="390"/>
      <c r="I7379" s="390"/>
      <c r="J7379" s="390"/>
    </row>
    <row r="7380" spans="1:10" ht="15.75" customHeight="1">
      <c r="A7380" s="396"/>
      <c r="B7380" s="397"/>
      <c r="C7380" s="362"/>
      <c r="D7380" s="362"/>
      <c r="E7380" s="362"/>
      <c r="F7380" s="390"/>
      <c r="G7380" s="390"/>
      <c r="H7380" s="390"/>
      <c r="I7380" s="390"/>
      <c r="J7380" s="390"/>
    </row>
    <row r="7381" spans="1:10" ht="15.75" customHeight="1">
      <c r="A7381" s="396"/>
      <c r="B7381" s="397"/>
      <c r="C7381" s="362"/>
      <c r="D7381" s="362"/>
      <c r="E7381" s="362"/>
      <c r="F7381" s="390"/>
      <c r="G7381" s="390"/>
      <c r="H7381" s="390"/>
      <c r="I7381" s="390"/>
      <c r="J7381" s="390"/>
    </row>
    <row r="7382" spans="1:10" ht="15.75" customHeight="1">
      <c r="A7382" s="396"/>
      <c r="B7382" s="397"/>
      <c r="C7382" s="362"/>
      <c r="D7382" s="362"/>
      <c r="E7382" s="362"/>
      <c r="F7382" s="390"/>
      <c r="G7382" s="390"/>
      <c r="H7382" s="390"/>
      <c r="I7382" s="390"/>
      <c r="J7382" s="390"/>
    </row>
    <row r="7383" spans="1:10" ht="15.75" customHeight="1">
      <c r="A7383" s="396"/>
      <c r="B7383" s="397"/>
      <c r="C7383" s="362"/>
      <c r="D7383" s="362"/>
      <c r="E7383" s="362"/>
      <c r="F7383" s="390"/>
      <c r="G7383" s="390"/>
      <c r="H7383" s="390"/>
      <c r="I7383" s="390"/>
      <c r="J7383" s="390"/>
    </row>
    <row r="7384" spans="1:10" ht="15.75" customHeight="1">
      <c r="A7384" s="396"/>
      <c r="B7384" s="397"/>
      <c r="C7384" s="362"/>
      <c r="D7384" s="362"/>
      <c r="E7384" s="362"/>
      <c r="F7384" s="390"/>
      <c r="G7384" s="390"/>
      <c r="H7384" s="390"/>
      <c r="I7384" s="390"/>
      <c r="J7384" s="390"/>
    </row>
    <row r="7385" spans="1:10" ht="15.75" customHeight="1">
      <c r="A7385" s="396"/>
      <c r="B7385" s="397"/>
      <c r="C7385" s="362"/>
      <c r="D7385" s="362"/>
      <c r="E7385" s="362"/>
      <c r="F7385" s="390"/>
      <c r="G7385" s="390"/>
      <c r="H7385" s="390"/>
      <c r="I7385" s="390"/>
      <c r="J7385" s="390"/>
    </row>
    <row r="7386" spans="1:10" ht="15.75" customHeight="1">
      <c r="A7386" s="396"/>
      <c r="B7386" s="397"/>
      <c r="C7386" s="362"/>
      <c r="D7386" s="362"/>
      <c r="E7386" s="362"/>
      <c r="F7386" s="390"/>
      <c r="G7386" s="390"/>
      <c r="H7386" s="390"/>
      <c r="I7386" s="390"/>
      <c r="J7386" s="390"/>
    </row>
    <row r="7387" spans="1:10" ht="15.75" customHeight="1">
      <c r="A7387" s="396"/>
      <c r="B7387" s="397"/>
      <c r="C7387" s="362"/>
      <c r="D7387" s="362"/>
      <c r="E7387" s="362"/>
      <c r="F7387" s="390"/>
      <c r="G7387" s="390"/>
      <c r="H7387" s="390"/>
      <c r="I7387" s="390"/>
      <c r="J7387" s="390"/>
    </row>
    <row r="7388" spans="1:10" ht="15.75" customHeight="1">
      <c r="A7388" s="396"/>
      <c r="B7388" s="397"/>
      <c r="C7388" s="362"/>
      <c r="D7388" s="362"/>
      <c r="E7388" s="362"/>
      <c r="F7388" s="390"/>
      <c r="G7388" s="390"/>
      <c r="H7388" s="390"/>
      <c r="I7388" s="390"/>
      <c r="J7388" s="390"/>
    </row>
    <row r="7389" spans="1:10" ht="15.75" customHeight="1">
      <c r="A7389" s="396"/>
      <c r="B7389" s="397"/>
      <c r="C7389" s="362"/>
      <c r="D7389" s="362"/>
      <c r="E7389" s="362"/>
      <c r="F7389" s="390"/>
      <c r="G7389" s="390"/>
      <c r="H7389" s="390"/>
      <c r="I7389" s="390"/>
      <c r="J7389" s="390"/>
    </row>
    <row r="7390" spans="1:10" ht="15.75" customHeight="1">
      <c r="A7390" s="396"/>
      <c r="B7390" s="397"/>
      <c r="C7390" s="362"/>
      <c r="D7390" s="362"/>
      <c r="E7390" s="362"/>
      <c r="F7390" s="390"/>
      <c r="G7390" s="390"/>
      <c r="H7390" s="390"/>
      <c r="I7390" s="390"/>
      <c r="J7390" s="390"/>
    </row>
    <row r="7391" spans="1:10" ht="15.75" customHeight="1">
      <c r="A7391" s="396"/>
      <c r="B7391" s="397"/>
      <c r="C7391" s="362"/>
      <c r="D7391" s="362"/>
      <c r="E7391" s="362"/>
      <c r="F7391" s="390"/>
      <c r="G7391" s="390"/>
      <c r="H7391" s="390"/>
      <c r="I7391" s="390"/>
      <c r="J7391" s="390"/>
    </row>
    <row r="7392" spans="1:10" ht="15.75" customHeight="1">
      <c r="A7392" s="396"/>
      <c r="B7392" s="397"/>
      <c r="C7392" s="362"/>
      <c r="D7392" s="362"/>
      <c r="E7392" s="362"/>
      <c r="F7392" s="390"/>
      <c r="G7392" s="390"/>
      <c r="H7392" s="390"/>
      <c r="I7392" s="390"/>
      <c r="J7392" s="390"/>
    </row>
    <row r="7393" spans="1:10" ht="15.75" customHeight="1">
      <c r="A7393" s="396"/>
      <c r="B7393" s="397"/>
      <c r="C7393" s="362"/>
      <c r="D7393" s="362"/>
      <c r="E7393" s="362"/>
      <c r="F7393" s="390"/>
      <c r="G7393" s="390"/>
      <c r="H7393" s="390"/>
      <c r="I7393" s="390"/>
      <c r="J7393" s="390"/>
    </row>
    <row r="7394" spans="1:10" ht="15.75" customHeight="1">
      <c r="A7394" s="396"/>
      <c r="B7394" s="397"/>
      <c r="C7394" s="362"/>
      <c r="D7394" s="362"/>
      <c r="E7394" s="362"/>
      <c r="F7394" s="390"/>
      <c r="G7394" s="390"/>
      <c r="H7394" s="390"/>
      <c r="I7394" s="390"/>
      <c r="J7394" s="390"/>
    </row>
    <row r="7395" spans="1:10" ht="15.75" customHeight="1">
      <c r="A7395" s="396"/>
      <c r="B7395" s="397"/>
      <c r="C7395" s="362"/>
      <c r="D7395" s="362"/>
      <c r="E7395" s="362"/>
      <c r="F7395" s="390"/>
      <c r="G7395" s="390"/>
      <c r="H7395" s="390"/>
      <c r="I7395" s="390"/>
      <c r="J7395" s="390"/>
    </row>
    <row r="7396" spans="1:10" ht="15.75" customHeight="1">
      <c r="A7396" s="396"/>
      <c r="B7396" s="397"/>
      <c r="C7396" s="362"/>
      <c r="D7396" s="362"/>
      <c r="E7396" s="362"/>
      <c r="F7396" s="390"/>
      <c r="G7396" s="390"/>
      <c r="H7396" s="390"/>
      <c r="I7396" s="390"/>
      <c r="J7396" s="390"/>
    </row>
    <row r="7397" spans="1:10" ht="15.75" customHeight="1">
      <c r="A7397" s="396"/>
      <c r="B7397" s="397"/>
      <c r="C7397" s="362"/>
      <c r="D7397" s="362"/>
      <c r="E7397" s="362"/>
      <c r="F7397" s="390"/>
      <c r="G7397" s="390"/>
      <c r="H7397" s="390"/>
      <c r="I7397" s="390"/>
      <c r="J7397" s="390"/>
    </row>
    <row r="7398" spans="1:10" ht="15.75" customHeight="1">
      <c r="A7398" s="396"/>
      <c r="B7398" s="397"/>
      <c r="C7398" s="362"/>
      <c r="D7398" s="362"/>
      <c r="E7398" s="362"/>
      <c r="F7398" s="390"/>
      <c r="G7398" s="390"/>
      <c r="H7398" s="390"/>
      <c r="I7398" s="390"/>
      <c r="J7398" s="390"/>
    </row>
    <row r="7399" spans="1:10" ht="15.75" customHeight="1">
      <c r="A7399" s="396"/>
      <c r="B7399" s="397"/>
      <c r="C7399" s="362"/>
      <c r="D7399" s="362"/>
      <c r="E7399" s="362"/>
      <c r="F7399" s="390"/>
      <c r="G7399" s="390"/>
      <c r="H7399" s="390"/>
      <c r="I7399" s="390"/>
      <c r="J7399" s="390"/>
    </row>
    <row r="7400" spans="1:10" ht="15.75" customHeight="1">
      <c r="A7400" s="396"/>
      <c r="B7400" s="397"/>
      <c r="C7400" s="362"/>
      <c r="D7400" s="362"/>
      <c r="E7400" s="362"/>
      <c r="F7400" s="390"/>
      <c r="G7400" s="390"/>
      <c r="H7400" s="390"/>
      <c r="I7400" s="390"/>
      <c r="J7400" s="390"/>
    </row>
    <row r="7401" spans="1:10" ht="15.75" customHeight="1">
      <c r="A7401" s="396"/>
      <c r="B7401" s="397"/>
      <c r="C7401" s="362"/>
      <c r="D7401" s="362"/>
      <c r="E7401" s="362"/>
      <c r="F7401" s="390"/>
      <c r="G7401" s="390"/>
      <c r="H7401" s="390"/>
      <c r="I7401" s="390"/>
      <c r="J7401" s="390"/>
    </row>
    <row r="7402" spans="1:10" ht="15.75" customHeight="1">
      <c r="A7402" s="396"/>
      <c r="B7402" s="397"/>
      <c r="C7402" s="362"/>
      <c r="D7402" s="362"/>
      <c r="E7402" s="362"/>
      <c r="F7402" s="390"/>
      <c r="G7402" s="390"/>
      <c r="H7402" s="390"/>
      <c r="I7402" s="390"/>
      <c r="J7402" s="390"/>
    </row>
    <row r="7403" spans="1:10" ht="15.75" customHeight="1">
      <c r="A7403" s="396"/>
      <c r="B7403" s="397"/>
      <c r="C7403" s="362"/>
      <c r="D7403" s="362"/>
      <c r="E7403" s="362"/>
      <c r="F7403" s="390"/>
      <c r="G7403" s="390"/>
      <c r="H7403" s="390"/>
      <c r="I7403" s="390"/>
      <c r="J7403" s="390"/>
    </row>
    <row r="7404" spans="1:10" ht="15.75" customHeight="1">
      <c r="A7404" s="396"/>
      <c r="B7404" s="397"/>
      <c r="C7404" s="362"/>
      <c r="D7404" s="362"/>
      <c r="E7404" s="362"/>
      <c r="F7404" s="390"/>
      <c r="G7404" s="390"/>
      <c r="H7404" s="390"/>
      <c r="I7404" s="390"/>
      <c r="J7404" s="390"/>
    </row>
    <row r="7405" spans="1:10" ht="15.75" customHeight="1">
      <c r="A7405" s="396"/>
      <c r="B7405" s="397"/>
      <c r="C7405" s="362"/>
      <c r="D7405" s="362"/>
      <c r="E7405" s="362"/>
      <c r="F7405" s="390"/>
      <c r="G7405" s="390"/>
      <c r="H7405" s="390"/>
      <c r="I7405" s="390"/>
      <c r="J7405" s="390"/>
    </row>
    <row r="7406" spans="1:10" ht="15.75" customHeight="1">
      <c r="A7406" s="396"/>
      <c r="B7406" s="397"/>
      <c r="C7406" s="362"/>
      <c r="D7406" s="362"/>
      <c r="E7406" s="362"/>
      <c r="F7406" s="390"/>
      <c r="G7406" s="390"/>
      <c r="H7406" s="390"/>
      <c r="I7406" s="390"/>
      <c r="J7406" s="390"/>
    </row>
    <row r="7407" spans="1:10" ht="15.75" customHeight="1">
      <c r="A7407" s="396"/>
      <c r="B7407" s="397"/>
      <c r="C7407" s="362"/>
      <c r="D7407" s="362"/>
      <c r="E7407" s="362"/>
      <c r="F7407" s="390"/>
      <c r="G7407" s="390"/>
      <c r="H7407" s="390"/>
      <c r="I7407" s="390"/>
      <c r="J7407" s="390"/>
    </row>
    <row r="7408" spans="1:10" ht="15.75" customHeight="1">
      <c r="A7408" s="396"/>
      <c r="B7408" s="397"/>
      <c r="C7408" s="362"/>
      <c r="D7408" s="362"/>
      <c r="E7408" s="362"/>
      <c r="F7408" s="390"/>
      <c r="G7408" s="390"/>
      <c r="H7408" s="390"/>
      <c r="I7408" s="390"/>
      <c r="J7408" s="390"/>
    </row>
    <row r="7409" spans="1:10" ht="15.75" customHeight="1">
      <c r="A7409" s="396"/>
      <c r="B7409" s="397"/>
      <c r="C7409" s="362"/>
      <c r="D7409" s="362"/>
      <c r="E7409" s="362"/>
      <c r="F7409" s="390"/>
      <c r="G7409" s="390"/>
      <c r="H7409" s="390"/>
      <c r="I7409" s="390"/>
      <c r="J7409" s="390"/>
    </row>
    <row r="7410" spans="1:10" ht="15.75" customHeight="1">
      <c r="A7410" s="396"/>
      <c r="B7410" s="397"/>
      <c r="C7410" s="362"/>
      <c r="D7410" s="362"/>
      <c r="E7410" s="362"/>
      <c r="F7410" s="390"/>
      <c r="G7410" s="390"/>
      <c r="H7410" s="390"/>
      <c r="I7410" s="390"/>
      <c r="J7410" s="390"/>
    </row>
    <row r="7411" spans="1:10" ht="15.75" customHeight="1">
      <c r="A7411" s="396"/>
      <c r="B7411" s="397"/>
      <c r="C7411" s="362"/>
      <c r="D7411" s="362"/>
      <c r="E7411" s="362"/>
      <c r="F7411" s="390"/>
      <c r="G7411" s="390"/>
      <c r="H7411" s="390"/>
      <c r="I7411" s="390"/>
      <c r="J7411" s="390"/>
    </row>
    <row r="7412" spans="1:10" ht="15.75" customHeight="1">
      <c r="A7412" s="396"/>
      <c r="B7412" s="397"/>
      <c r="C7412" s="362"/>
      <c r="D7412" s="362"/>
      <c r="E7412" s="362"/>
      <c r="F7412" s="390"/>
      <c r="G7412" s="390"/>
      <c r="H7412" s="390"/>
      <c r="I7412" s="390"/>
      <c r="J7412" s="390"/>
    </row>
    <row r="7413" spans="1:10" ht="15.75" customHeight="1">
      <c r="A7413" s="396"/>
      <c r="B7413" s="397"/>
      <c r="C7413" s="362"/>
      <c r="D7413" s="362"/>
      <c r="E7413" s="362"/>
      <c r="F7413" s="390"/>
      <c r="G7413" s="390"/>
      <c r="H7413" s="390"/>
      <c r="I7413" s="390"/>
      <c r="J7413" s="390"/>
    </row>
    <row r="7414" spans="1:10" ht="15.75" customHeight="1">
      <c r="A7414" s="396"/>
      <c r="B7414" s="397"/>
      <c r="C7414" s="362"/>
      <c r="D7414" s="362"/>
      <c r="E7414" s="362"/>
      <c r="F7414" s="390"/>
      <c r="G7414" s="390"/>
      <c r="H7414" s="390"/>
      <c r="I7414" s="390"/>
      <c r="J7414" s="390"/>
    </row>
    <row r="7415" spans="1:10" ht="15.75" customHeight="1">
      <c r="A7415" s="396"/>
      <c r="B7415" s="397"/>
      <c r="C7415" s="362"/>
      <c r="D7415" s="362"/>
      <c r="E7415" s="362"/>
      <c r="F7415" s="390"/>
      <c r="G7415" s="390"/>
      <c r="H7415" s="390"/>
      <c r="I7415" s="390"/>
      <c r="J7415" s="390"/>
    </row>
    <row r="7416" spans="1:10" ht="15.75" customHeight="1">
      <c r="A7416" s="396"/>
      <c r="B7416" s="397"/>
      <c r="C7416" s="362"/>
      <c r="D7416" s="362"/>
      <c r="E7416" s="362"/>
      <c r="F7416" s="390"/>
      <c r="G7416" s="390"/>
      <c r="H7416" s="390"/>
      <c r="I7416" s="390"/>
      <c r="J7416" s="390"/>
    </row>
    <row r="7417" spans="1:10" ht="15.75" customHeight="1">
      <c r="A7417" s="396"/>
      <c r="B7417" s="397"/>
      <c r="C7417" s="362"/>
      <c r="D7417" s="362"/>
      <c r="E7417" s="362"/>
      <c r="F7417" s="390"/>
      <c r="G7417" s="390"/>
      <c r="H7417" s="390"/>
      <c r="I7417" s="390"/>
      <c r="J7417" s="390"/>
    </row>
    <row r="7418" spans="1:10" ht="15.75" customHeight="1">
      <c r="A7418" s="396"/>
      <c r="B7418" s="397"/>
      <c r="C7418" s="362"/>
      <c r="D7418" s="362"/>
      <c r="E7418" s="362"/>
      <c r="F7418" s="390"/>
      <c r="G7418" s="390"/>
      <c r="H7418" s="390"/>
      <c r="I7418" s="390"/>
      <c r="J7418" s="390"/>
    </row>
    <row r="7419" spans="1:10" ht="15.75" customHeight="1">
      <c r="A7419" s="396"/>
      <c r="B7419" s="397"/>
      <c r="C7419" s="362"/>
      <c r="D7419" s="362"/>
      <c r="E7419" s="362"/>
      <c r="F7419" s="390"/>
      <c r="G7419" s="390"/>
      <c r="H7419" s="390"/>
      <c r="I7419" s="390"/>
      <c r="J7419" s="390"/>
    </row>
    <row r="7420" spans="1:10" ht="15.75" customHeight="1">
      <c r="A7420" s="396"/>
      <c r="B7420" s="397"/>
      <c r="C7420" s="362"/>
      <c r="D7420" s="362"/>
      <c r="E7420" s="362"/>
      <c r="F7420" s="390"/>
      <c r="G7420" s="390"/>
      <c r="H7420" s="390"/>
      <c r="I7420" s="390"/>
      <c r="J7420" s="390"/>
    </row>
    <row r="7421" spans="1:10" ht="15.75" customHeight="1">
      <c r="A7421" s="396"/>
      <c r="B7421" s="397"/>
      <c r="C7421" s="362"/>
      <c r="D7421" s="362"/>
      <c r="E7421" s="362"/>
      <c r="F7421" s="390"/>
      <c r="G7421" s="390"/>
      <c r="H7421" s="390"/>
      <c r="I7421" s="390"/>
      <c r="J7421" s="390"/>
    </row>
    <row r="7422" spans="1:10" ht="15.75" customHeight="1">
      <c r="A7422" s="396"/>
      <c r="B7422" s="397"/>
      <c r="C7422" s="362"/>
      <c r="D7422" s="362"/>
      <c r="E7422" s="362"/>
      <c r="F7422" s="390"/>
      <c r="G7422" s="390"/>
      <c r="H7422" s="390"/>
      <c r="I7422" s="390"/>
      <c r="J7422" s="390"/>
    </row>
    <row r="7423" spans="1:10" ht="15.75" customHeight="1">
      <c r="A7423" s="396"/>
      <c r="B7423" s="397"/>
      <c r="C7423" s="362"/>
      <c r="D7423" s="362"/>
      <c r="E7423" s="362"/>
      <c r="F7423" s="390"/>
      <c r="G7423" s="390"/>
      <c r="H7423" s="390"/>
      <c r="I7423" s="390"/>
      <c r="J7423" s="390"/>
    </row>
    <row r="7424" spans="1:10" ht="15.75" customHeight="1">
      <c r="A7424" s="396"/>
      <c r="B7424" s="397"/>
      <c r="C7424" s="362"/>
      <c r="D7424" s="362"/>
      <c r="E7424" s="362"/>
      <c r="F7424" s="390"/>
      <c r="G7424" s="390"/>
      <c r="H7424" s="390"/>
      <c r="I7424" s="390"/>
      <c r="J7424" s="390"/>
    </row>
    <row r="7425" spans="1:10" ht="15.75" customHeight="1">
      <c r="A7425" s="396"/>
      <c r="B7425" s="397"/>
      <c r="C7425" s="362"/>
      <c r="D7425" s="362"/>
      <c r="E7425" s="362"/>
      <c r="F7425" s="390"/>
      <c r="G7425" s="390"/>
      <c r="H7425" s="390"/>
      <c r="I7425" s="390"/>
      <c r="J7425" s="390"/>
    </row>
    <row r="7426" spans="1:10" ht="15.75" customHeight="1">
      <c r="A7426" s="396"/>
      <c r="B7426" s="397"/>
      <c r="C7426" s="362"/>
      <c r="D7426" s="362"/>
      <c r="E7426" s="362"/>
      <c r="F7426" s="390"/>
      <c r="G7426" s="390"/>
      <c r="H7426" s="390"/>
      <c r="I7426" s="390"/>
      <c r="J7426" s="390"/>
    </row>
    <row r="7427" spans="1:10" ht="15.75" customHeight="1">
      <c r="A7427" s="396"/>
      <c r="B7427" s="397"/>
      <c r="C7427" s="362"/>
      <c r="D7427" s="362"/>
      <c r="E7427" s="362"/>
      <c r="F7427" s="390"/>
      <c r="G7427" s="390"/>
      <c r="H7427" s="390"/>
      <c r="I7427" s="390"/>
      <c r="J7427" s="390"/>
    </row>
    <row r="7428" spans="1:10" ht="15.75" customHeight="1">
      <c r="A7428" s="396"/>
      <c r="B7428" s="397"/>
      <c r="C7428" s="362"/>
      <c r="D7428" s="362"/>
      <c r="E7428" s="362"/>
      <c r="F7428" s="390"/>
      <c r="G7428" s="390"/>
      <c r="H7428" s="390"/>
      <c r="I7428" s="390"/>
      <c r="J7428" s="390"/>
    </row>
    <row r="7429" spans="1:10" ht="15.75" customHeight="1">
      <c r="A7429" s="396"/>
      <c r="B7429" s="397"/>
      <c r="C7429" s="362"/>
      <c r="D7429" s="362"/>
      <c r="E7429" s="362"/>
      <c r="F7429" s="390"/>
      <c r="G7429" s="390"/>
      <c r="H7429" s="390"/>
      <c r="I7429" s="390"/>
      <c r="J7429" s="390"/>
    </row>
    <row r="7430" spans="1:10" ht="15.75" customHeight="1">
      <c r="A7430" s="396"/>
      <c r="B7430" s="397"/>
      <c r="C7430" s="362"/>
      <c r="D7430" s="362"/>
      <c r="E7430" s="362"/>
      <c r="F7430" s="390"/>
      <c r="G7430" s="390"/>
      <c r="H7430" s="390"/>
      <c r="I7430" s="390"/>
      <c r="J7430" s="390"/>
    </row>
    <row r="7431" spans="1:10" ht="15.75" customHeight="1">
      <c r="A7431" s="396"/>
      <c r="B7431" s="397"/>
      <c r="C7431" s="362"/>
      <c r="D7431" s="362"/>
      <c r="E7431" s="362"/>
      <c r="F7431" s="390"/>
      <c r="G7431" s="390"/>
      <c r="H7431" s="390"/>
      <c r="I7431" s="390"/>
      <c r="J7431" s="390"/>
    </row>
    <row r="7432" spans="1:10" ht="15.75" customHeight="1">
      <c r="A7432" s="396"/>
      <c r="B7432" s="397"/>
      <c r="C7432" s="362"/>
      <c r="D7432" s="362"/>
      <c r="E7432" s="362"/>
      <c r="F7432" s="390"/>
      <c r="G7432" s="390"/>
      <c r="H7432" s="390"/>
      <c r="I7432" s="390"/>
      <c r="J7432" s="390"/>
    </row>
    <row r="7433" spans="1:10" ht="15.75" customHeight="1">
      <c r="A7433" s="396"/>
      <c r="B7433" s="397"/>
      <c r="C7433" s="362"/>
      <c r="D7433" s="362"/>
      <c r="E7433" s="362"/>
      <c r="F7433" s="390"/>
      <c r="G7433" s="390"/>
      <c r="H7433" s="390"/>
      <c r="I7433" s="390"/>
      <c r="J7433" s="390"/>
    </row>
    <row r="7434" spans="1:10" ht="15.75" customHeight="1">
      <c r="A7434" s="396"/>
      <c r="B7434" s="397"/>
      <c r="C7434" s="362"/>
      <c r="D7434" s="362"/>
      <c r="E7434" s="362"/>
      <c r="F7434" s="390"/>
      <c r="G7434" s="390"/>
      <c r="H7434" s="390"/>
      <c r="I7434" s="390"/>
      <c r="J7434" s="390"/>
    </row>
    <row r="7435" spans="1:10" ht="15.75" customHeight="1">
      <c r="A7435" s="396"/>
      <c r="B7435" s="397"/>
      <c r="C7435" s="362"/>
      <c r="D7435" s="362"/>
      <c r="E7435" s="362"/>
      <c r="F7435" s="390"/>
      <c r="G7435" s="390"/>
      <c r="H7435" s="390"/>
      <c r="I7435" s="390"/>
      <c r="J7435" s="390"/>
    </row>
    <row r="7436" spans="1:10" ht="15.75" customHeight="1">
      <c r="A7436" s="396"/>
      <c r="B7436" s="397"/>
      <c r="C7436" s="362"/>
      <c r="D7436" s="362"/>
      <c r="E7436" s="362"/>
      <c r="F7436" s="390"/>
      <c r="G7436" s="390"/>
      <c r="H7436" s="390"/>
      <c r="I7436" s="390"/>
      <c r="J7436" s="390"/>
    </row>
    <row r="7437" spans="1:10" ht="15.75" customHeight="1">
      <c r="A7437" s="396"/>
      <c r="B7437" s="397"/>
      <c r="C7437" s="362"/>
      <c r="D7437" s="362"/>
      <c r="E7437" s="362"/>
      <c r="F7437" s="390"/>
      <c r="G7437" s="390"/>
      <c r="H7437" s="390"/>
      <c r="I7437" s="390"/>
      <c r="J7437" s="390"/>
    </row>
    <row r="7438" spans="1:10" ht="15.75" customHeight="1">
      <c r="A7438" s="396"/>
      <c r="B7438" s="397"/>
      <c r="C7438" s="362"/>
      <c r="D7438" s="362"/>
      <c r="E7438" s="362"/>
      <c r="F7438" s="390"/>
      <c r="G7438" s="390"/>
      <c r="H7438" s="390"/>
      <c r="I7438" s="390"/>
      <c r="J7438" s="390"/>
    </row>
    <row r="7439" spans="1:10" ht="15.75" customHeight="1">
      <c r="A7439" s="396"/>
      <c r="B7439" s="397"/>
      <c r="C7439" s="362"/>
      <c r="D7439" s="362"/>
      <c r="E7439" s="362"/>
      <c r="F7439" s="390"/>
      <c r="G7439" s="390"/>
      <c r="H7439" s="390"/>
      <c r="I7439" s="390"/>
      <c r="J7439" s="390"/>
    </row>
    <row r="7440" spans="1:10" ht="15.75" customHeight="1">
      <c r="A7440" s="396"/>
      <c r="B7440" s="397"/>
      <c r="C7440" s="362"/>
      <c r="D7440" s="362"/>
      <c r="E7440" s="362"/>
      <c r="F7440" s="390"/>
      <c r="G7440" s="390"/>
      <c r="H7440" s="390"/>
      <c r="I7440" s="390"/>
      <c r="J7440" s="390"/>
    </row>
    <row r="7441" spans="1:10" ht="15.75" customHeight="1">
      <c r="A7441" s="396"/>
      <c r="B7441" s="397"/>
      <c r="C7441" s="362"/>
      <c r="D7441" s="362"/>
      <c r="E7441" s="362"/>
      <c r="F7441" s="390"/>
      <c r="G7441" s="390"/>
      <c r="H7441" s="390"/>
      <c r="I7441" s="390"/>
      <c r="J7441" s="390"/>
    </row>
    <row r="7442" spans="1:10" ht="15.75" customHeight="1">
      <c r="A7442" s="396"/>
      <c r="B7442" s="397"/>
      <c r="C7442" s="362"/>
      <c r="D7442" s="362"/>
      <c r="E7442" s="362"/>
      <c r="F7442" s="390"/>
      <c r="G7442" s="390"/>
      <c r="H7442" s="390"/>
      <c r="I7442" s="390"/>
      <c r="J7442" s="390"/>
    </row>
    <row r="7443" spans="1:10" ht="15.75" customHeight="1">
      <c r="A7443" s="396"/>
      <c r="B7443" s="397"/>
      <c r="C7443" s="362"/>
      <c r="D7443" s="362"/>
      <c r="E7443" s="362"/>
      <c r="F7443" s="390"/>
      <c r="G7443" s="390"/>
      <c r="H7443" s="390"/>
      <c r="I7443" s="390"/>
      <c r="J7443" s="390"/>
    </row>
    <row r="7444" spans="1:10" ht="15.75" customHeight="1">
      <c r="A7444" s="396"/>
      <c r="B7444" s="397"/>
      <c r="C7444" s="362"/>
      <c r="D7444" s="362"/>
      <c r="E7444" s="362"/>
      <c r="F7444" s="390"/>
      <c r="G7444" s="390"/>
      <c r="H7444" s="390"/>
      <c r="I7444" s="390"/>
      <c r="J7444" s="390"/>
    </row>
    <row r="7445" spans="1:10" ht="15.75" customHeight="1">
      <c r="A7445" s="396"/>
      <c r="B7445" s="397"/>
      <c r="C7445" s="362"/>
      <c r="D7445" s="362"/>
      <c r="E7445" s="362"/>
      <c r="F7445" s="390"/>
      <c r="G7445" s="390"/>
      <c r="H7445" s="390"/>
      <c r="I7445" s="390"/>
      <c r="J7445" s="390"/>
    </row>
    <row r="7446" spans="1:10" ht="15.75" customHeight="1">
      <c r="A7446" s="396"/>
      <c r="B7446" s="397"/>
      <c r="C7446" s="362"/>
      <c r="D7446" s="362"/>
      <c r="E7446" s="362"/>
      <c r="F7446" s="390"/>
      <c r="G7446" s="390"/>
      <c r="H7446" s="390"/>
      <c r="I7446" s="390"/>
      <c r="J7446" s="390"/>
    </row>
    <row r="7447" spans="1:10" ht="15.75" customHeight="1">
      <c r="A7447" s="396"/>
      <c r="B7447" s="397"/>
      <c r="C7447" s="362"/>
      <c r="D7447" s="362"/>
      <c r="E7447" s="362"/>
      <c r="F7447" s="390"/>
      <c r="G7447" s="390"/>
      <c r="H7447" s="390"/>
      <c r="I7447" s="390"/>
      <c r="J7447" s="390"/>
    </row>
    <row r="7448" spans="1:10" ht="15.75" customHeight="1">
      <c r="A7448" s="396"/>
      <c r="B7448" s="397"/>
      <c r="C7448" s="362"/>
      <c r="D7448" s="362"/>
      <c r="E7448" s="362"/>
      <c r="F7448" s="390"/>
      <c r="G7448" s="390"/>
      <c r="H7448" s="390"/>
      <c r="I7448" s="390"/>
      <c r="J7448" s="390"/>
    </row>
    <row r="7449" spans="1:10" ht="15.75" customHeight="1">
      <c r="A7449" s="396"/>
      <c r="B7449" s="397"/>
      <c r="C7449" s="362"/>
      <c r="D7449" s="362"/>
      <c r="E7449" s="362"/>
      <c r="F7449" s="390"/>
      <c r="G7449" s="390"/>
      <c r="H7449" s="390"/>
      <c r="I7449" s="390"/>
      <c r="J7449" s="390"/>
    </row>
    <row r="7450" spans="1:10" ht="15.75" customHeight="1">
      <c r="A7450" s="396"/>
      <c r="B7450" s="397"/>
      <c r="C7450" s="362"/>
      <c r="D7450" s="362"/>
      <c r="E7450" s="362"/>
      <c r="F7450" s="390"/>
      <c r="G7450" s="390"/>
      <c r="H7450" s="390"/>
      <c r="I7450" s="390"/>
      <c r="J7450" s="390"/>
    </row>
    <row r="7451" spans="1:10" ht="15.75" customHeight="1">
      <c r="A7451" s="396"/>
      <c r="B7451" s="397"/>
      <c r="C7451" s="362"/>
      <c r="D7451" s="362"/>
      <c r="E7451" s="362"/>
      <c r="F7451" s="390"/>
      <c r="G7451" s="390"/>
      <c r="H7451" s="390"/>
      <c r="I7451" s="390"/>
      <c r="J7451" s="390"/>
    </row>
    <row r="7452" spans="1:10" ht="15.75" customHeight="1">
      <c r="A7452" s="396"/>
      <c r="B7452" s="397"/>
      <c r="C7452" s="362"/>
      <c r="D7452" s="362"/>
      <c r="E7452" s="362"/>
      <c r="F7452" s="390"/>
      <c r="G7452" s="390"/>
      <c r="H7452" s="390"/>
      <c r="I7452" s="390"/>
      <c r="J7452" s="390"/>
    </row>
    <row r="7453" spans="1:10" ht="15.75" customHeight="1">
      <c r="A7453" s="396"/>
      <c r="B7453" s="397"/>
      <c r="C7453" s="362"/>
      <c r="D7453" s="362"/>
      <c r="E7453" s="362"/>
      <c r="F7453" s="390"/>
      <c r="G7453" s="390"/>
      <c r="H7453" s="390"/>
      <c r="I7453" s="390"/>
      <c r="J7453" s="390"/>
    </row>
    <row r="7454" spans="1:10" ht="15.75" customHeight="1">
      <c r="A7454" s="396"/>
      <c r="B7454" s="397"/>
      <c r="C7454" s="362"/>
      <c r="D7454" s="362"/>
      <c r="E7454" s="362"/>
      <c r="F7454" s="390"/>
      <c r="G7454" s="390"/>
      <c r="H7454" s="390"/>
      <c r="I7454" s="390"/>
      <c r="J7454" s="390"/>
    </row>
    <row r="7455" spans="1:10" ht="15.75" customHeight="1">
      <c r="A7455" s="396"/>
      <c r="B7455" s="397"/>
      <c r="C7455" s="362"/>
      <c r="D7455" s="362"/>
      <c r="E7455" s="362"/>
      <c r="F7455" s="390"/>
      <c r="G7455" s="390"/>
      <c r="H7455" s="390"/>
      <c r="I7455" s="390"/>
      <c r="J7455" s="390"/>
    </row>
    <row r="7456" spans="1:10" ht="15.75" customHeight="1">
      <c r="A7456" s="396"/>
      <c r="B7456" s="397"/>
      <c r="C7456" s="362"/>
      <c r="D7456" s="362"/>
      <c r="E7456" s="362"/>
      <c r="F7456" s="390"/>
      <c r="G7456" s="390"/>
      <c r="H7456" s="390"/>
      <c r="I7456" s="390"/>
      <c r="J7456" s="390"/>
    </row>
    <row r="7457" spans="1:10" ht="15.75" customHeight="1">
      <c r="A7457" s="396"/>
      <c r="B7457" s="397"/>
      <c r="C7457" s="362"/>
      <c r="D7457" s="362"/>
      <c r="E7457" s="362"/>
      <c r="F7457" s="390"/>
      <c r="G7457" s="390"/>
      <c r="H7457" s="390"/>
      <c r="I7457" s="390"/>
      <c r="J7457" s="390"/>
    </row>
    <row r="7458" spans="1:10" ht="15.75" customHeight="1">
      <c r="A7458" s="396"/>
      <c r="B7458" s="397"/>
      <c r="C7458" s="362"/>
      <c r="D7458" s="362"/>
      <c r="E7458" s="362"/>
      <c r="F7458" s="390"/>
      <c r="G7458" s="390"/>
      <c r="H7458" s="390"/>
      <c r="I7458" s="390"/>
      <c r="J7458" s="390"/>
    </row>
    <row r="7459" spans="1:10" ht="15.75" customHeight="1">
      <c r="A7459" s="396"/>
      <c r="B7459" s="397"/>
      <c r="C7459" s="362"/>
      <c r="D7459" s="362"/>
      <c r="E7459" s="362"/>
      <c r="F7459" s="390"/>
      <c r="G7459" s="390"/>
      <c r="H7459" s="390"/>
      <c r="I7459" s="390"/>
      <c r="J7459" s="390"/>
    </row>
    <row r="7460" spans="1:10" ht="15.75" customHeight="1">
      <c r="A7460" s="396"/>
      <c r="B7460" s="397"/>
      <c r="C7460" s="362"/>
      <c r="D7460" s="362"/>
      <c r="E7460" s="362"/>
      <c r="F7460" s="390"/>
      <c r="G7460" s="390"/>
      <c r="H7460" s="390"/>
      <c r="I7460" s="390"/>
      <c r="J7460" s="390"/>
    </row>
    <row r="7461" spans="1:10" ht="15.75" customHeight="1">
      <c r="A7461" s="396"/>
      <c r="B7461" s="397"/>
      <c r="C7461" s="362"/>
      <c r="D7461" s="362"/>
      <c r="E7461" s="362"/>
      <c r="F7461" s="390"/>
      <c r="G7461" s="390"/>
      <c r="H7461" s="390"/>
      <c r="I7461" s="390"/>
      <c r="J7461" s="390"/>
    </row>
    <row r="7462" spans="1:10" ht="15.75" customHeight="1">
      <c r="A7462" s="396"/>
      <c r="B7462" s="397"/>
      <c r="C7462" s="362"/>
      <c r="D7462" s="362"/>
      <c r="E7462" s="362"/>
      <c r="F7462" s="390"/>
      <c r="G7462" s="390"/>
      <c r="H7462" s="390"/>
      <c r="I7462" s="390"/>
      <c r="J7462" s="390"/>
    </row>
    <row r="7463" spans="1:10" ht="15.75" customHeight="1">
      <c r="A7463" s="396"/>
      <c r="B7463" s="397"/>
      <c r="C7463" s="362"/>
      <c r="D7463" s="362"/>
      <c r="E7463" s="362"/>
      <c r="F7463" s="390"/>
      <c r="G7463" s="390"/>
      <c r="H7463" s="390"/>
      <c r="I7463" s="390"/>
      <c r="J7463" s="390"/>
    </row>
    <row r="7464" spans="1:10" ht="15.75" customHeight="1">
      <c r="A7464" s="396"/>
      <c r="B7464" s="397"/>
      <c r="C7464" s="362"/>
      <c r="D7464" s="362"/>
      <c r="E7464" s="362"/>
      <c r="F7464" s="390"/>
      <c r="G7464" s="390"/>
      <c r="H7464" s="390"/>
      <c r="I7464" s="390"/>
      <c r="J7464" s="390"/>
    </row>
    <row r="7465" spans="1:10" ht="15.75" customHeight="1">
      <c r="A7465" s="396"/>
      <c r="B7465" s="397"/>
      <c r="C7465" s="362"/>
      <c r="D7465" s="362"/>
      <c r="E7465" s="362"/>
      <c r="F7465" s="390"/>
      <c r="G7465" s="390"/>
      <c r="H7465" s="390"/>
      <c r="I7465" s="390"/>
      <c r="J7465" s="390"/>
    </row>
    <row r="7466" spans="1:10" ht="15.75" customHeight="1">
      <c r="A7466" s="396"/>
      <c r="B7466" s="397"/>
      <c r="C7466" s="362"/>
      <c r="D7466" s="362"/>
      <c r="E7466" s="362"/>
      <c r="F7466" s="390"/>
      <c r="G7466" s="390"/>
      <c r="H7466" s="390"/>
      <c r="I7466" s="390"/>
      <c r="J7466" s="390"/>
    </row>
    <row r="7467" spans="1:10" ht="15.75" customHeight="1">
      <c r="A7467" s="396"/>
      <c r="B7467" s="397"/>
      <c r="C7467" s="362"/>
      <c r="D7467" s="362"/>
      <c r="E7467" s="362"/>
      <c r="F7467" s="390"/>
      <c r="G7467" s="390"/>
      <c r="H7467" s="390"/>
      <c r="I7467" s="390"/>
      <c r="J7467" s="390"/>
    </row>
    <row r="7468" spans="1:10" ht="15.75" customHeight="1">
      <c r="A7468" s="396"/>
      <c r="B7468" s="397"/>
      <c r="C7468" s="362"/>
      <c r="D7468" s="362"/>
      <c r="E7468" s="362"/>
      <c r="F7468" s="390"/>
      <c r="G7468" s="390"/>
      <c r="H7468" s="390"/>
      <c r="I7468" s="390"/>
      <c r="J7468" s="390"/>
    </row>
    <row r="7469" spans="1:10" ht="15.75" customHeight="1">
      <c r="A7469" s="396"/>
      <c r="B7469" s="397"/>
      <c r="C7469" s="362"/>
      <c r="D7469" s="362"/>
      <c r="E7469" s="362"/>
      <c r="F7469" s="390"/>
      <c r="G7469" s="390"/>
      <c r="H7469" s="390"/>
      <c r="I7469" s="390"/>
      <c r="J7469" s="390"/>
    </row>
    <row r="7470" spans="1:10" ht="15.75" customHeight="1">
      <c r="A7470" s="396"/>
      <c r="B7470" s="397"/>
      <c r="C7470" s="362"/>
      <c r="D7470" s="362"/>
      <c r="E7470" s="362"/>
      <c r="F7470" s="390"/>
      <c r="G7470" s="390"/>
      <c r="H7470" s="390"/>
      <c r="I7470" s="390"/>
      <c r="J7470" s="390"/>
    </row>
    <row r="7471" spans="1:10" ht="15.75" customHeight="1">
      <c r="A7471" s="396"/>
      <c r="B7471" s="397"/>
      <c r="C7471" s="362"/>
      <c r="D7471" s="362"/>
      <c r="E7471" s="362"/>
      <c r="F7471" s="390"/>
      <c r="G7471" s="390"/>
      <c r="H7471" s="390"/>
      <c r="I7471" s="390"/>
      <c r="J7471" s="390"/>
    </row>
    <row r="7472" spans="1:10" ht="15.75" customHeight="1">
      <c r="A7472" s="396"/>
      <c r="B7472" s="397"/>
      <c r="C7472" s="362"/>
      <c r="D7472" s="362"/>
      <c r="E7472" s="362"/>
      <c r="F7472" s="390"/>
      <c r="G7472" s="390"/>
      <c r="H7472" s="390"/>
      <c r="I7472" s="390"/>
      <c r="J7472" s="390"/>
    </row>
    <row r="7473" spans="1:10" ht="15.75" customHeight="1">
      <c r="A7473" s="396"/>
      <c r="B7473" s="397"/>
      <c r="C7473" s="362"/>
      <c r="D7473" s="362"/>
      <c r="E7473" s="362"/>
      <c r="F7473" s="390"/>
      <c r="G7473" s="390"/>
      <c r="H7473" s="390"/>
      <c r="I7473" s="390"/>
      <c r="J7473" s="390"/>
    </row>
    <row r="7474" spans="1:10" ht="15.75" customHeight="1">
      <c r="A7474" s="396"/>
      <c r="B7474" s="397"/>
      <c r="C7474" s="362"/>
      <c r="D7474" s="362"/>
      <c r="E7474" s="362"/>
      <c r="F7474" s="390"/>
      <c r="G7474" s="390"/>
      <c r="H7474" s="390"/>
      <c r="I7474" s="390"/>
      <c r="J7474" s="390"/>
    </row>
    <row r="7475" spans="1:10" ht="15.75" customHeight="1">
      <c r="A7475" s="396"/>
      <c r="B7475" s="397"/>
      <c r="C7475" s="362"/>
      <c r="D7475" s="362"/>
      <c r="E7475" s="362"/>
      <c r="F7475" s="390"/>
      <c r="G7475" s="390"/>
      <c r="H7475" s="390"/>
      <c r="I7475" s="390"/>
      <c r="J7475" s="390"/>
    </row>
    <row r="7476" spans="1:10" ht="15.75" customHeight="1">
      <c r="A7476" s="396"/>
      <c r="B7476" s="397"/>
      <c r="C7476" s="362"/>
      <c r="D7476" s="362"/>
      <c r="E7476" s="362"/>
      <c r="F7476" s="390"/>
      <c r="G7476" s="390"/>
      <c r="H7476" s="390"/>
      <c r="I7476" s="390"/>
      <c r="J7476" s="390"/>
    </row>
    <row r="7477" spans="1:10" ht="15.75" customHeight="1">
      <c r="A7477" s="396"/>
      <c r="B7477" s="397"/>
      <c r="C7477" s="362"/>
      <c r="D7477" s="362"/>
      <c r="E7477" s="362"/>
      <c r="F7477" s="390"/>
      <c r="G7477" s="390"/>
      <c r="H7477" s="390"/>
      <c r="I7477" s="390"/>
      <c r="J7477" s="390"/>
    </row>
    <row r="7478" spans="1:10" ht="15.75" customHeight="1">
      <c r="A7478" s="396"/>
      <c r="B7478" s="397"/>
      <c r="C7478" s="362"/>
      <c r="D7478" s="362"/>
      <c r="E7478" s="362"/>
      <c r="F7478" s="390"/>
      <c r="G7478" s="390"/>
      <c r="H7478" s="390"/>
      <c r="I7478" s="390"/>
      <c r="J7478" s="390"/>
    </row>
    <row r="7479" spans="1:10" ht="15.75" customHeight="1">
      <c r="A7479" s="396"/>
      <c r="B7479" s="397"/>
      <c r="C7479" s="362"/>
      <c r="D7479" s="362"/>
      <c r="E7479" s="362"/>
      <c r="F7479" s="390"/>
      <c r="G7479" s="390"/>
      <c r="H7479" s="390"/>
      <c r="I7479" s="390"/>
      <c r="J7479" s="390"/>
    </row>
    <row r="7480" spans="1:10" ht="15.75" customHeight="1">
      <c r="A7480" s="396"/>
      <c r="B7480" s="397"/>
      <c r="C7480" s="362"/>
      <c r="D7480" s="362"/>
      <c r="E7480" s="362"/>
      <c r="F7480" s="390"/>
      <c r="G7480" s="390"/>
      <c r="H7480" s="390"/>
      <c r="I7480" s="390"/>
      <c r="J7480" s="390"/>
    </row>
    <row r="7481" spans="1:10" ht="15.75" customHeight="1">
      <c r="A7481" s="396"/>
      <c r="B7481" s="397"/>
      <c r="C7481" s="362"/>
      <c r="D7481" s="362"/>
      <c r="E7481" s="362"/>
      <c r="F7481" s="390"/>
      <c r="G7481" s="390"/>
      <c r="H7481" s="390"/>
      <c r="I7481" s="390"/>
      <c r="J7481" s="390"/>
    </row>
    <row r="7482" spans="1:10" ht="15.75" customHeight="1">
      <c r="A7482" s="396"/>
      <c r="B7482" s="397"/>
      <c r="C7482" s="362"/>
      <c r="D7482" s="362"/>
      <c r="E7482" s="362"/>
      <c r="F7482" s="390"/>
      <c r="G7482" s="390"/>
      <c r="H7482" s="390"/>
      <c r="I7482" s="390"/>
      <c r="J7482" s="390"/>
    </row>
    <row r="7483" spans="1:10" ht="15.75" customHeight="1">
      <c r="A7483" s="396"/>
      <c r="B7483" s="397"/>
      <c r="C7483" s="362"/>
      <c r="D7483" s="362"/>
      <c r="E7483" s="362"/>
      <c r="F7483" s="390"/>
      <c r="G7483" s="390"/>
      <c r="H7483" s="390"/>
      <c r="I7483" s="390"/>
      <c r="J7483" s="390"/>
    </row>
    <row r="7484" spans="1:10" ht="15.75" customHeight="1">
      <c r="A7484" s="396"/>
      <c r="B7484" s="397"/>
      <c r="C7484" s="362"/>
      <c r="D7484" s="362"/>
      <c r="E7484" s="362"/>
      <c r="F7484" s="390"/>
      <c r="G7484" s="390"/>
      <c r="H7484" s="390"/>
      <c r="I7484" s="390"/>
      <c r="J7484" s="390"/>
    </row>
    <row r="7485" spans="1:10" ht="15.75" customHeight="1">
      <c r="A7485" s="396"/>
      <c r="B7485" s="397"/>
      <c r="C7485" s="362"/>
      <c r="D7485" s="362"/>
      <c r="E7485" s="362"/>
      <c r="F7485" s="390"/>
      <c r="G7485" s="390"/>
      <c r="H7485" s="390"/>
      <c r="I7485" s="390"/>
      <c r="J7485" s="390"/>
    </row>
    <row r="7486" spans="1:10" ht="15.75" customHeight="1">
      <c r="A7486" s="396"/>
      <c r="B7486" s="397"/>
      <c r="C7486" s="362"/>
      <c r="D7486" s="362"/>
      <c r="E7486" s="362"/>
      <c r="F7486" s="390"/>
      <c r="G7486" s="390"/>
      <c r="H7486" s="390"/>
      <c r="I7486" s="390"/>
      <c r="J7486" s="390"/>
    </row>
    <row r="7487" spans="1:10" ht="15.75" customHeight="1">
      <c r="A7487" s="396"/>
      <c r="B7487" s="397"/>
      <c r="C7487" s="362"/>
      <c r="D7487" s="362"/>
      <c r="E7487" s="362"/>
      <c r="F7487" s="390"/>
      <c r="G7487" s="390"/>
      <c r="H7487" s="390"/>
      <c r="I7487" s="390"/>
      <c r="J7487" s="390"/>
    </row>
    <row r="7488" spans="1:10" ht="15.75" customHeight="1">
      <c r="A7488" s="396"/>
      <c r="B7488" s="397"/>
      <c r="C7488" s="362"/>
      <c r="D7488" s="362"/>
      <c r="E7488" s="362"/>
      <c r="F7488" s="390"/>
      <c r="G7488" s="390"/>
      <c r="H7488" s="390"/>
      <c r="I7488" s="390"/>
      <c r="J7488" s="390"/>
    </row>
    <row r="7489" spans="1:10" ht="15.75" customHeight="1">
      <c r="A7489" s="396"/>
      <c r="B7489" s="397"/>
      <c r="C7489" s="362"/>
      <c r="D7489" s="362"/>
      <c r="E7489" s="362"/>
      <c r="F7489" s="390"/>
      <c r="G7489" s="390"/>
      <c r="H7489" s="390"/>
      <c r="I7489" s="390"/>
      <c r="J7489" s="390"/>
    </row>
    <row r="7490" spans="1:10" ht="15.75" customHeight="1">
      <c r="A7490" s="396"/>
      <c r="B7490" s="397"/>
      <c r="C7490" s="362"/>
      <c r="D7490" s="362"/>
      <c r="E7490" s="362"/>
      <c r="F7490" s="390"/>
      <c r="G7490" s="390"/>
      <c r="H7490" s="390"/>
      <c r="I7490" s="390"/>
      <c r="J7490" s="390"/>
    </row>
    <row r="7491" spans="1:10" ht="15.75" customHeight="1">
      <c r="A7491" s="396"/>
      <c r="B7491" s="397"/>
      <c r="C7491" s="362"/>
      <c r="D7491" s="362"/>
      <c r="E7491" s="362"/>
      <c r="F7491" s="390"/>
      <c r="G7491" s="390"/>
      <c r="H7491" s="390"/>
      <c r="I7491" s="390"/>
      <c r="J7491" s="390"/>
    </row>
    <row r="7492" spans="1:10" ht="15.75" customHeight="1">
      <c r="A7492" s="396"/>
      <c r="B7492" s="397"/>
      <c r="C7492" s="362"/>
      <c r="D7492" s="362"/>
      <c r="E7492" s="362"/>
      <c r="F7492" s="390"/>
      <c r="G7492" s="390"/>
      <c r="H7492" s="390"/>
      <c r="I7492" s="390"/>
      <c r="J7492" s="390"/>
    </row>
    <row r="7493" spans="1:10" ht="15.75" customHeight="1">
      <c r="A7493" s="396"/>
      <c r="B7493" s="397"/>
      <c r="C7493" s="362"/>
      <c r="D7493" s="362"/>
      <c r="E7493" s="362"/>
      <c r="F7493" s="390"/>
      <c r="G7493" s="390"/>
      <c r="H7493" s="390"/>
      <c r="I7493" s="390"/>
      <c r="J7493" s="390"/>
    </row>
    <row r="7494" spans="1:10" ht="15.75" customHeight="1">
      <c r="A7494" s="396"/>
      <c r="B7494" s="397"/>
      <c r="C7494" s="362"/>
      <c r="D7494" s="362"/>
      <c r="E7494" s="362"/>
      <c r="F7494" s="390"/>
      <c r="G7494" s="390"/>
      <c r="H7494" s="390"/>
      <c r="I7494" s="390"/>
      <c r="J7494" s="390"/>
    </row>
    <row r="7495" spans="1:10" ht="15.75" customHeight="1">
      <c r="A7495" s="396"/>
      <c r="B7495" s="397"/>
      <c r="C7495" s="362"/>
      <c r="D7495" s="362"/>
      <c r="E7495" s="362"/>
      <c r="F7495" s="390"/>
      <c r="G7495" s="390"/>
      <c r="H7495" s="390"/>
      <c r="I7495" s="390"/>
      <c r="J7495" s="390"/>
    </row>
    <row r="7496" spans="1:10" ht="15.75" customHeight="1">
      <c r="A7496" s="396"/>
      <c r="B7496" s="397"/>
      <c r="C7496" s="362"/>
      <c r="D7496" s="362"/>
      <c r="E7496" s="362"/>
      <c r="F7496" s="390"/>
      <c r="G7496" s="390"/>
      <c r="H7496" s="390"/>
      <c r="I7496" s="390"/>
      <c r="J7496" s="390"/>
    </row>
    <row r="7497" spans="1:10" ht="15.75" customHeight="1">
      <c r="A7497" s="396"/>
      <c r="B7497" s="397"/>
      <c r="C7497" s="362"/>
      <c r="D7497" s="362"/>
      <c r="E7497" s="362"/>
      <c r="F7497" s="390"/>
      <c r="G7497" s="390"/>
      <c r="H7497" s="390"/>
      <c r="I7497" s="390"/>
      <c r="J7497" s="390"/>
    </row>
    <row r="7498" spans="1:10" ht="15.75" customHeight="1">
      <c r="A7498" s="396"/>
      <c r="B7498" s="397"/>
      <c r="C7498" s="362"/>
      <c r="D7498" s="362"/>
      <c r="E7498" s="362"/>
      <c r="F7498" s="390"/>
      <c r="G7498" s="390"/>
      <c r="H7498" s="390"/>
      <c r="I7498" s="390"/>
      <c r="J7498" s="390"/>
    </row>
    <row r="7499" spans="1:10" ht="15.75" customHeight="1">
      <c r="A7499" s="396"/>
      <c r="B7499" s="397"/>
      <c r="C7499" s="362"/>
      <c r="D7499" s="362"/>
      <c r="E7499" s="362"/>
      <c r="F7499" s="390"/>
      <c r="G7499" s="390"/>
      <c r="H7499" s="390"/>
      <c r="I7499" s="390"/>
      <c r="J7499" s="390"/>
    </row>
    <row r="7500" spans="1:10" ht="15.75" customHeight="1">
      <c r="A7500" s="396"/>
      <c r="B7500" s="397"/>
      <c r="C7500" s="362"/>
      <c r="D7500" s="362"/>
      <c r="E7500" s="362"/>
      <c r="F7500" s="390"/>
      <c r="G7500" s="390"/>
      <c r="H7500" s="390"/>
      <c r="I7500" s="390"/>
      <c r="J7500" s="390"/>
    </row>
    <row r="7501" spans="1:10" ht="15.75" customHeight="1">
      <c r="A7501" s="396"/>
      <c r="B7501" s="397"/>
      <c r="C7501" s="362"/>
      <c r="D7501" s="362"/>
      <c r="E7501" s="362"/>
      <c r="F7501" s="390"/>
      <c r="G7501" s="390"/>
      <c r="H7501" s="390"/>
      <c r="I7501" s="390"/>
      <c r="J7501" s="390"/>
    </row>
    <row r="7502" spans="1:10" ht="15.75" customHeight="1">
      <c r="A7502" s="396"/>
      <c r="B7502" s="397"/>
      <c r="C7502" s="362"/>
      <c r="D7502" s="362"/>
      <c r="E7502" s="362"/>
      <c r="F7502" s="390"/>
      <c r="G7502" s="390"/>
      <c r="H7502" s="390"/>
      <c r="I7502" s="390"/>
      <c r="J7502" s="390"/>
    </row>
    <row r="7503" spans="1:10" ht="15.75" customHeight="1">
      <c r="A7503" s="396"/>
      <c r="B7503" s="397"/>
      <c r="C7503" s="362"/>
      <c r="D7503" s="362"/>
      <c r="E7503" s="362"/>
      <c r="F7503" s="390"/>
      <c r="G7503" s="390"/>
      <c r="H7503" s="390"/>
      <c r="I7503" s="390"/>
      <c r="J7503" s="390"/>
    </row>
    <row r="7504" spans="1:10" ht="15.75" customHeight="1">
      <c r="A7504" s="396"/>
      <c r="B7504" s="397"/>
      <c r="C7504" s="362"/>
      <c r="D7504" s="362"/>
      <c r="E7504" s="362"/>
      <c r="F7504" s="390"/>
      <c r="G7504" s="390"/>
      <c r="H7504" s="390"/>
      <c r="I7504" s="390"/>
      <c r="J7504" s="390"/>
    </row>
    <row r="7505" spans="1:10" ht="15.75" customHeight="1">
      <c r="A7505" s="396"/>
      <c r="B7505" s="397"/>
      <c r="C7505" s="362"/>
      <c r="D7505" s="362"/>
      <c r="E7505" s="362"/>
      <c r="F7505" s="390"/>
      <c r="G7505" s="390"/>
      <c r="H7505" s="390"/>
      <c r="I7505" s="390"/>
      <c r="J7505" s="390"/>
    </row>
    <row r="7506" spans="1:10" ht="15.75" customHeight="1">
      <c r="A7506" s="396"/>
      <c r="B7506" s="397"/>
      <c r="C7506" s="362"/>
      <c r="D7506" s="362"/>
      <c r="E7506" s="362"/>
      <c r="F7506" s="390"/>
      <c r="G7506" s="390"/>
      <c r="H7506" s="390"/>
      <c r="I7506" s="390"/>
      <c r="J7506" s="390"/>
    </row>
    <row r="7507" spans="1:10" ht="15.75" customHeight="1">
      <c r="A7507" s="396"/>
      <c r="B7507" s="397"/>
      <c r="C7507" s="362"/>
      <c r="D7507" s="362"/>
      <c r="E7507" s="362"/>
      <c r="F7507" s="390"/>
      <c r="G7507" s="390"/>
      <c r="H7507" s="390"/>
      <c r="I7507" s="390"/>
      <c r="J7507" s="390"/>
    </row>
    <row r="7508" spans="1:10" ht="15.75" customHeight="1">
      <c r="A7508" s="396"/>
      <c r="B7508" s="397"/>
      <c r="C7508" s="362"/>
      <c r="D7508" s="362"/>
      <c r="E7508" s="362"/>
      <c r="F7508" s="390"/>
      <c r="G7508" s="390"/>
      <c r="H7508" s="390"/>
      <c r="I7508" s="390"/>
      <c r="J7508" s="390"/>
    </row>
    <row r="7509" spans="1:10" ht="15.75" customHeight="1">
      <c r="A7509" s="396"/>
      <c r="B7509" s="397"/>
      <c r="C7509" s="362"/>
      <c r="D7509" s="362"/>
      <c r="E7509" s="362"/>
      <c r="F7509" s="390"/>
      <c r="G7509" s="390"/>
      <c r="H7509" s="390"/>
      <c r="I7509" s="390"/>
      <c r="J7509" s="390"/>
    </row>
    <row r="7510" spans="1:10" ht="15.75" customHeight="1">
      <c r="A7510" s="396"/>
      <c r="B7510" s="397"/>
      <c r="C7510" s="362"/>
      <c r="D7510" s="362"/>
      <c r="E7510" s="362"/>
      <c r="F7510" s="390"/>
      <c r="G7510" s="390"/>
      <c r="H7510" s="390"/>
      <c r="I7510" s="390"/>
      <c r="J7510" s="390"/>
    </row>
    <row r="7511" spans="1:10" ht="15.75" customHeight="1">
      <c r="A7511" s="396"/>
      <c r="B7511" s="397"/>
      <c r="C7511" s="362"/>
      <c r="D7511" s="362"/>
      <c r="E7511" s="362"/>
      <c r="F7511" s="390"/>
      <c r="G7511" s="390"/>
      <c r="H7511" s="390"/>
      <c r="I7511" s="390"/>
      <c r="J7511" s="390"/>
    </row>
    <row r="7512" spans="1:10" ht="15.75" customHeight="1">
      <c r="A7512" s="396"/>
      <c r="B7512" s="397"/>
      <c r="C7512" s="362"/>
      <c r="D7512" s="362"/>
      <c r="E7512" s="362"/>
      <c r="F7512" s="390"/>
      <c r="G7512" s="390"/>
      <c r="H7512" s="390"/>
      <c r="I7512" s="390"/>
      <c r="J7512" s="390"/>
    </row>
    <row r="7513" spans="1:10" ht="15.75" customHeight="1">
      <c r="A7513" s="396"/>
      <c r="B7513" s="397"/>
      <c r="C7513" s="362"/>
      <c r="D7513" s="362"/>
      <c r="E7513" s="362"/>
      <c r="F7513" s="390"/>
      <c r="G7513" s="390"/>
      <c r="H7513" s="390"/>
      <c r="I7513" s="390"/>
      <c r="J7513" s="390"/>
    </row>
    <row r="7514" spans="1:10" ht="15.75" customHeight="1">
      <c r="A7514" s="396"/>
      <c r="B7514" s="397"/>
      <c r="C7514" s="362"/>
      <c r="D7514" s="362"/>
      <c r="E7514" s="362"/>
      <c r="F7514" s="390"/>
      <c r="G7514" s="390"/>
      <c r="H7514" s="390"/>
      <c r="I7514" s="390"/>
      <c r="J7514" s="390"/>
    </row>
    <row r="7515" spans="1:10" ht="15.75" customHeight="1">
      <c r="A7515" s="396"/>
      <c r="B7515" s="397"/>
      <c r="C7515" s="362"/>
      <c r="D7515" s="362"/>
      <c r="E7515" s="362"/>
      <c r="F7515" s="390"/>
      <c r="G7515" s="390"/>
      <c r="H7515" s="390"/>
      <c r="I7515" s="390"/>
      <c r="J7515" s="390"/>
    </row>
    <row r="7516" spans="1:10" ht="15.75" customHeight="1">
      <c r="A7516" s="396"/>
      <c r="B7516" s="397"/>
      <c r="C7516" s="362"/>
      <c r="D7516" s="362"/>
      <c r="E7516" s="362"/>
      <c r="F7516" s="390"/>
      <c r="G7516" s="390"/>
      <c r="H7516" s="390"/>
      <c r="I7516" s="390"/>
      <c r="J7516" s="390"/>
    </row>
    <row r="7517" spans="1:10" ht="15.75" customHeight="1">
      <c r="A7517" s="396"/>
      <c r="B7517" s="397"/>
      <c r="C7517" s="362"/>
      <c r="D7517" s="362"/>
      <c r="E7517" s="362"/>
      <c r="F7517" s="390"/>
      <c r="G7517" s="390"/>
      <c r="H7517" s="390"/>
      <c r="I7517" s="390"/>
      <c r="J7517" s="390"/>
    </row>
    <row r="7518" spans="1:10" ht="15.75" customHeight="1">
      <c r="A7518" s="396"/>
      <c r="B7518" s="397"/>
      <c r="C7518" s="362"/>
      <c r="D7518" s="362"/>
      <c r="E7518" s="362"/>
      <c r="F7518" s="390"/>
      <c r="G7518" s="390"/>
      <c r="H7518" s="390"/>
      <c r="I7518" s="390"/>
      <c r="J7518" s="390"/>
    </row>
    <row r="7519" spans="1:10" ht="15.75" customHeight="1">
      <c r="A7519" s="396"/>
      <c r="B7519" s="397"/>
      <c r="C7519" s="362"/>
      <c r="D7519" s="362"/>
      <c r="E7519" s="362"/>
      <c r="F7519" s="390"/>
      <c r="G7519" s="390"/>
      <c r="H7519" s="390"/>
      <c r="I7519" s="390"/>
      <c r="J7519" s="390"/>
    </row>
    <row r="7520" spans="1:10" ht="15.75" customHeight="1">
      <c r="A7520" s="396"/>
      <c r="B7520" s="397"/>
      <c r="C7520" s="362"/>
      <c r="D7520" s="362"/>
      <c r="E7520" s="362"/>
      <c r="F7520" s="390"/>
      <c r="G7520" s="390"/>
      <c r="H7520" s="390"/>
      <c r="I7520" s="390"/>
      <c r="J7520" s="390"/>
    </row>
    <row r="7521" spans="1:10" ht="15.75" customHeight="1">
      <c r="A7521" s="396"/>
      <c r="B7521" s="397"/>
      <c r="C7521" s="362"/>
      <c r="D7521" s="362"/>
      <c r="E7521" s="362"/>
      <c r="F7521" s="390"/>
      <c r="G7521" s="390"/>
      <c r="H7521" s="390"/>
      <c r="I7521" s="390"/>
      <c r="J7521" s="390"/>
    </row>
    <row r="7522" spans="1:10" ht="15.75" customHeight="1">
      <c r="A7522" s="396"/>
      <c r="B7522" s="397"/>
      <c r="C7522" s="362"/>
      <c r="D7522" s="362"/>
      <c r="E7522" s="362"/>
      <c r="F7522" s="390"/>
      <c r="G7522" s="390"/>
      <c r="H7522" s="390"/>
      <c r="I7522" s="390"/>
      <c r="J7522" s="390"/>
    </row>
    <row r="7523" spans="1:10" ht="15.75" customHeight="1">
      <c r="A7523" s="396"/>
      <c r="B7523" s="397"/>
      <c r="C7523" s="362"/>
      <c r="D7523" s="362"/>
      <c r="E7523" s="362"/>
      <c r="F7523" s="390"/>
      <c r="G7523" s="390"/>
      <c r="H7523" s="390"/>
      <c r="I7523" s="390"/>
      <c r="J7523" s="390"/>
    </row>
    <row r="7524" spans="1:10" ht="15.75" customHeight="1">
      <c r="A7524" s="396"/>
      <c r="B7524" s="397"/>
      <c r="C7524" s="362"/>
      <c r="D7524" s="362"/>
      <c r="E7524" s="362"/>
      <c r="F7524" s="390"/>
      <c r="G7524" s="390"/>
      <c r="H7524" s="390"/>
      <c r="I7524" s="390"/>
      <c r="J7524" s="390"/>
    </row>
    <row r="7525" spans="1:10" ht="15.75" customHeight="1">
      <c r="A7525" s="396"/>
      <c r="B7525" s="397"/>
      <c r="C7525" s="362"/>
      <c r="D7525" s="362"/>
      <c r="E7525" s="362"/>
      <c r="F7525" s="390"/>
      <c r="G7525" s="390"/>
      <c r="H7525" s="390"/>
      <c r="I7525" s="390"/>
      <c r="J7525" s="390"/>
    </row>
    <row r="7526" spans="1:10" ht="15.75" customHeight="1">
      <c r="A7526" s="396"/>
      <c r="B7526" s="397"/>
      <c r="C7526" s="362"/>
      <c r="D7526" s="362"/>
      <c r="E7526" s="362"/>
      <c r="F7526" s="390"/>
      <c r="G7526" s="390"/>
      <c r="H7526" s="390"/>
      <c r="I7526" s="390"/>
      <c r="J7526" s="390"/>
    </row>
    <row r="7527" spans="1:10" ht="15.75" customHeight="1">
      <c r="A7527" s="396"/>
      <c r="B7527" s="397"/>
      <c r="C7527" s="362"/>
      <c r="D7527" s="362"/>
      <c r="E7527" s="362"/>
      <c r="F7527" s="390"/>
      <c r="G7527" s="390"/>
      <c r="H7527" s="390"/>
      <c r="I7527" s="390"/>
      <c r="J7527" s="390"/>
    </row>
    <row r="7528" spans="1:10" ht="15.75" customHeight="1">
      <c r="A7528" s="396"/>
      <c r="B7528" s="397"/>
      <c r="C7528" s="362"/>
      <c r="D7528" s="362"/>
      <c r="E7528" s="362"/>
      <c r="F7528" s="390"/>
      <c r="G7528" s="390"/>
      <c r="H7528" s="390"/>
      <c r="I7528" s="390"/>
      <c r="J7528" s="390"/>
    </row>
    <row r="7529" spans="1:10" ht="15.75" customHeight="1">
      <c r="A7529" s="396"/>
      <c r="B7529" s="397"/>
      <c r="C7529" s="362"/>
      <c r="D7529" s="362"/>
      <c r="E7529" s="362"/>
      <c r="F7529" s="390"/>
      <c r="G7529" s="390"/>
      <c r="H7529" s="390"/>
      <c r="I7529" s="390"/>
      <c r="J7529" s="390"/>
    </row>
    <row r="7530" spans="1:10" ht="15.75" customHeight="1">
      <c r="A7530" s="396"/>
      <c r="B7530" s="397"/>
      <c r="C7530" s="362"/>
      <c r="D7530" s="362"/>
      <c r="E7530" s="362"/>
      <c r="F7530" s="390"/>
      <c r="G7530" s="390"/>
      <c r="H7530" s="390"/>
      <c r="I7530" s="390"/>
      <c r="J7530" s="390"/>
    </row>
    <row r="7531" spans="1:10" ht="15.75" customHeight="1">
      <c r="A7531" s="396"/>
      <c r="B7531" s="397"/>
      <c r="C7531" s="362"/>
      <c r="D7531" s="362"/>
      <c r="E7531" s="362"/>
      <c r="F7531" s="390"/>
      <c r="G7531" s="390"/>
      <c r="H7531" s="390"/>
      <c r="I7531" s="390"/>
      <c r="J7531" s="390"/>
    </row>
    <row r="7532" spans="1:10" ht="15.75" customHeight="1">
      <c r="A7532" s="396"/>
      <c r="B7532" s="397"/>
      <c r="C7532" s="362"/>
      <c r="D7532" s="362"/>
      <c r="E7532" s="362"/>
      <c r="F7532" s="390"/>
      <c r="G7532" s="390"/>
      <c r="H7532" s="390"/>
      <c r="I7532" s="390"/>
      <c r="J7532" s="390"/>
    </row>
    <row r="7533" spans="1:10" ht="15.75" customHeight="1">
      <c r="A7533" s="396"/>
      <c r="B7533" s="397"/>
      <c r="C7533" s="362"/>
      <c r="D7533" s="362"/>
      <c r="E7533" s="362"/>
      <c r="F7533" s="390"/>
      <c r="G7533" s="390"/>
      <c r="H7533" s="390"/>
      <c r="I7533" s="390"/>
      <c r="J7533" s="390"/>
    </row>
    <row r="7534" spans="1:10" ht="15.75" customHeight="1">
      <c r="A7534" s="396"/>
      <c r="B7534" s="397"/>
      <c r="C7534" s="362"/>
      <c r="D7534" s="362"/>
      <c r="E7534" s="362"/>
      <c r="F7534" s="390"/>
      <c r="G7534" s="390"/>
      <c r="H7534" s="390"/>
      <c r="I7534" s="390"/>
      <c r="J7534" s="390"/>
    </row>
    <row r="7535" spans="1:10" ht="15.75" customHeight="1">
      <c r="A7535" s="396"/>
      <c r="B7535" s="397"/>
      <c r="C7535" s="362"/>
      <c r="D7535" s="362"/>
      <c r="E7535" s="362"/>
      <c r="F7535" s="390"/>
      <c r="G7535" s="390"/>
      <c r="H7535" s="390"/>
      <c r="I7535" s="390"/>
      <c r="J7535" s="390"/>
    </row>
    <row r="7536" spans="1:10" ht="15.75" customHeight="1">
      <c r="A7536" s="396"/>
      <c r="B7536" s="397"/>
      <c r="C7536" s="362"/>
      <c r="D7536" s="362"/>
      <c r="E7536" s="362"/>
      <c r="F7536" s="390"/>
      <c r="G7536" s="390"/>
      <c r="H7536" s="390"/>
      <c r="I7536" s="390"/>
      <c r="J7536" s="390"/>
    </row>
    <row r="7537" spans="1:10" ht="15.75" customHeight="1">
      <c r="A7537" s="396"/>
      <c r="B7537" s="397"/>
      <c r="C7537" s="362"/>
      <c r="D7537" s="362"/>
      <c r="E7537" s="362"/>
      <c r="F7537" s="390"/>
      <c r="G7537" s="390"/>
      <c r="H7537" s="390"/>
      <c r="I7537" s="390"/>
      <c r="J7537" s="390"/>
    </row>
    <row r="7538" spans="1:10" ht="15.75" customHeight="1">
      <c r="A7538" s="396"/>
      <c r="B7538" s="397"/>
      <c r="C7538" s="362"/>
      <c r="D7538" s="362"/>
      <c r="E7538" s="362"/>
      <c r="F7538" s="390"/>
      <c r="G7538" s="390"/>
      <c r="H7538" s="390"/>
      <c r="I7538" s="390"/>
      <c r="J7538" s="390"/>
    </row>
    <row r="7539" spans="1:10" ht="15.75" customHeight="1">
      <c r="A7539" s="396"/>
      <c r="B7539" s="397"/>
      <c r="C7539" s="362"/>
      <c r="D7539" s="362"/>
      <c r="E7539" s="362"/>
      <c r="F7539" s="390"/>
      <c r="G7539" s="390"/>
      <c r="H7539" s="390"/>
      <c r="I7539" s="390"/>
      <c r="J7539" s="390"/>
    </row>
    <row r="7540" spans="1:10" ht="15.75" customHeight="1">
      <c r="A7540" s="396"/>
      <c r="B7540" s="397"/>
      <c r="C7540" s="362"/>
      <c r="D7540" s="362"/>
      <c r="E7540" s="362"/>
      <c r="F7540" s="390"/>
      <c r="G7540" s="390"/>
      <c r="H7540" s="390"/>
      <c r="I7540" s="390"/>
      <c r="J7540" s="390"/>
    </row>
    <row r="7541" spans="1:10" ht="15.75" customHeight="1">
      <c r="A7541" s="396"/>
      <c r="B7541" s="397"/>
      <c r="C7541" s="362"/>
      <c r="D7541" s="362"/>
      <c r="E7541" s="362"/>
      <c r="F7541" s="390"/>
      <c r="G7541" s="390"/>
      <c r="H7541" s="390"/>
      <c r="I7541" s="390"/>
      <c r="J7541" s="390"/>
    </row>
    <row r="7542" spans="1:10" ht="15.75" customHeight="1">
      <c r="A7542" s="396"/>
      <c r="B7542" s="397"/>
      <c r="C7542" s="362"/>
      <c r="D7542" s="362"/>
      <c r="E7542" s="362"/>
      <c r="F7542" s="390"/>
      <c r="G7542" s="390"/>
      <c r="H7542" s="390"/>
      <c r="I7542" s="390"/>
      <c r="J7542" s="390"/>
    </row>
    <row r="7543" spans="1:10" ht="15.75" customHeight="1">
      <c r="A7543" s="396"/>
      <c r="B7543" s="397"/>
      <c r="C7543" s="362"/>
      <c r="D7543" s="362"/>
      <c r="E7543" s="362"/>
      <c r="F7543" s="390"/>
      <c r="G7543" s="390"/>
      <c r="H7543" s="390"/>
      <c r="I7543" s="390"/>
      <c r="J7543" s="390"/>
    </row>
    <row r="7544" spans="1:10" ht="15.75" customHeight="1">
      <c r="A7544" s="396"/>
      <c r="B7544" s="397"/>
      <c r="C7544" s="362"/>
      <c r="D7544" s="362"/>
      <c r="E7544" s="362"/>
      <c r="F7544" s="390"/>
      <c r="G7544" s="390"/>
      <c r="H7544" s="390"/>
      <c r="I7544" s="390"/>
      <c r="J7544" s="390"/>
    </row>
    <row r="7545" spans="1:10" ht="15.75" customHeight="1">
      <c r="A7545" s="396"/>
      <c r="B7545" s="397"/>
      <c r="C7545" s="362"/>
      <c r="D7545" s="362"/>
      <c r="E7545" s="362"/>
      <c r="F7545" s="390"/>
      <c r="G7545" s="390"/>
      <c r="H7545" s="390"/>
      <c r="I7545" s="390"/>
      <c r="J7545" s="390"/>
    </row>
    <row r="7546" spans="1:10" ht="15.75" customHeight="1">
      <c r="A7546" s="396"/>
      <c r="B7546" s="397"/>
      <c r="C7546" s="362"/>
      <c r="D7546" s="362"/>
      <c r="E7546" s="362"/>
      <c r="F7546" s="390"/>
      <c r="G7546" s="390"/>
      <c r="H7546" s="390"/>
      <c r="I7546" s="390"/>
      <c r="J7546" s="390"/>
    </row>
    <row r="7547" spans="1:10" ht="15.75" customHeight="1">
      <c r="A7547" s="396"/>
      <c r="B7547" s="397"/>
      <c r="C7547" s="362"/>
      <c r="D7547" s="362"/>
      <c r="E7547" s="362"/>
      <c r="F7547" s="390"/>
      <c r="G7547" s="390"/>
      <c r="H7547" s="390"/>
      <c r="I7547" s="390"/>
      <c r="J7547" s="390"/>
    </row>
    <row r="7548" spans="1:10" ht="15.75" customHeight="1">
      <c r="A7548" s="396"/>
      <c r="B7548" s="397"/>
      <c r="C7548" s="362"/>
      <c r="D7548" s="362"/>
      <c r="E7548" s="362"/>
      <c r="F7548" s="390"/>
      <c r="G7548" s="390"/>
      <c r="H7548" s="390"/>
      <c r="I7548" s="390"/>
      <c r="J7548" s="390"/>
    </row>
    <row r="7549" spans="1:10" ht="15.75" customHeight="1">
      <c r="A7549" s="396"/>
      <c r="B7549" s="397"/>
      <c r="C7549" s="362"/>
      <c r="D7549" s="362"/>
      <c r="E7549" s="362"/>
      <c r="F7549" s="390"/>
      <c r="G7549" s="390"/>
      <c r="H7549" s="390"/>
      <c r="I7549" s="390"/>
      <c r="J7549" s="390"/>
    </row>
    <row r="7550" spans="1:10" ht="15.75" customHeight="1">
      <c r="A7550" s="396"/>
      <c r="B7550" s="397"/>
      <c r="C7550" s="362"/>
      <c r="D7550" s="362"/>
      <c r="E7550" s="362"/>
      <c r="F7550" s="390"/>
      <c r="G7550" s="390"/>
      <c r="H7550" s="390"/>
      <c r="I7550" s="390"/>
      <c r="J7550" s="390"/>
    </row>
    <row r="7551" spans="1:10" ht="15.75" customHeight="1">
      <c r="A7551" s="396"/>
      <c r="B7551" s="397"/>
      <c r="C7551" s="362"/>
      <c r="D7551" s="362"/>
      <c r="E7551" s="362"/>
      <c r="F7551" s="390"/>
      <c r="G7551" s="390"/>
      <c r="H7551" s="390"/>
      <c r="I7551" s="390"/>
      <c r="J7551" s="390"/>
    </row>
    <row r="7552" spans="1:10" ht="15.75" customHeight="1">
      <c r="A7552" s="396"/>
      <c r="B7552" s="397"/>
      <c r="C7552" s="362"/>
      <c r="D7552" s="362"/>
      <c r="E7552" s="362"/>
      <c r="F7552" s="390"/>
      <c r="G7552" s="390"/>
      <c r="H7552" s="390"/>
      <c r="I7552" s="390"/>
      <c r="J7552" s="390"/>
    </row>
    <row r="7553" spans="1:10" ht="15.75" customHeight="1">
      <c r="A7553" s="396"/>
      <c r="B7553" s="397"/>
      <c r="C7553" s="362"/>
      <c r="D7553" s="362"/>
      <c r="E7553" s="362"/>
      <c r="F7553" s="390"/>
      <c r="G7553" s="390"/>
      <c r="H7553" s="390"/>
      <c r="I7553" s="390"/>
      <c r="J7553" s="390"/>
    </row>
    <row r="7554" spans="1:10" ht="15.75" customHeight="1">
      <c r="A7554" s="396"/>
      <c r="B7554" s="397"/>
      <c r="C7554" s="362"/>
      <c r="D7554" s="362"/>
      <c r="E7554" s="362"/>
      <c r="F7554" s="390"/>
      <c r="G7554" s="390"/>
      <c r="H7554" s="390"/>
      <c r="I7554" s="390"/>
      <c r="J7554" s="390"/>
    </row>
    <row r="7555" spans="1:10" ht="15.75" customHeight="1">
      <c r="A7555" s="396"/>
      <c r="B7555" s="397"/>
      <c r="C7555" s="362"/>
      <c r="D7555" s="362"/>
      <c r="E7555" s="362"/>
      <c r="F7555" s="390"/>
      <c r="G7555" s="390"/>
      <c r="H7555" s="390"/>
      <c r="I7555" s="390"/>
      <c r="J7555" s="390"/>
    </row>
    <row r="7556" spans="1:10" ht="15.75" customHeight="1">
      <c r="A7556" s="396"/>
      <c r="B7556" s="397"/>
      <c r="C7556" s="362"/>
      <c r="D7556" s="362"/>
      <c r="E7556" s="362"/>
      <c r="F7556" s="390"/>
      <c r="G7556" s="390"/>
      <c r="H7556" s="390"/>
      <c r="I7556" s="390"/>
      <c r="J7556" s="390"/>
    </row>
    <row r="7557" spans="1:10" ht="15.75" customHeight="1">
      <c r="A7557" s="396"/>
      <c r="B7557" s="397"/>
      <c r="C7557" s="362"/>
      <c r="D7557" s="362"/>
      <c r="E7557" s="362"/>
      <c r="F7557" s="390"/>
      <c r="G7557" s="390"/>
      <c r="H7557" s="390"/>
      <c r="I7557" s="390"/>
      <c r="J7557" s="390"/>
    </row>
    <row r="7558" spans="1:10" ht="15.75" customHeight="1">
      <c r="A7558" s="396"/>
      <c r="B7558" s="397"/>
      <c r="C7558" s="362"/>
      <c r="D7558" s="362"/>
      <c r="E7558" s="362"/>
      <c r="F7558" s="390"/>
      <c r="G7558" s="390"/>
      <c r="H7558" s="390"/>
      <c r="I7558" s="390"/>
      <c r="J7558" s="390"/>
    </row>
    <row r="7559" spans="1:10" ht="15.75" customHeight="1">
      <c r="A7559" s="396"/>
      <c r="B7559" s="397"/>
      <c r="C7559" s="362"/>
      <c r="D7559" s="362"/>
      <c r="E7559" s="362"/>
      <c r="F7559" s="390"/>
      <c r="G7559" s="390"/>
      <c r="H7559" s="390"/>
      <c r="I7559" s="390"/>
      <c r="J7559" s="390"/>
    </row>
    <row r="7560" spans="1:10" ht="15.75" customHeight="1">
      <c r="A7560" s="396"/>
      <c r="B7560" s="397"/>
      <c r="C7560" s="362"/>
      <c r="D7560" s="362"/>
      <c r="E7560" s="362"/>
      <c r="F7560" s="390"/>
      <c r="G7560" s="390"/>
      <c r="H7560" s="390"/>
      <c r="I7560" s="390"/>
      <c r="J7560" s="390"/>
    </row>
    <row r="7561" spans="1:10" ht="15.75" customHeight="1">
      <c r="A7561" s="396"/>
      <c r="B7561" s="397"/>
      <c r="C7561" s="362"/>
      <c r="D7561" s="362"/>
      <c r="E7561" s="362"/>
      <c r="F7561" s="390"/>
      <c r="G7561" s="390"/>
      <c r="H7561" s="390"/>
      <c r="I7561" s="390"/>
      <c r="J7561" s="390"/>
    </row>
    <row r="7562" spans="1:10" ht="15.75" customHeight="1">
      <c r="A7562" s="396"/>
      <c r="B7562" s="397"/>
      <c r="C7562" s="362"/>
      <c r="D7562" s="362"/>
      <c r="E7562" s="362"/>
      <c r="F7562" s="390"/>
      <c r="G7562" s="390"/>
      <c r="H7562" s="390"/>
      <c r="I7562" s="390"/>
      <c r="J7562" s="390"/>
    </row>
    <row r="7563" spans="1:10" ht="15.75" customHeight="1">
      <c r="A7563" s="396"/>
      <c r="B7563" s="397"/>
      <c r="C7563" s="362"/>
      <c r="D7563" s="362"/>
      <c r="E7563" s="362"/>
      <c r="F7563" s="390"/>
      <c r="G7563" s="390"/>
      <c r="H7563" s="390"/>
      <c r="I7563" s="390"/>
      <c r="J7563" s="390"/>
    </row>
    <row r="7564" spans="1:10" ht="15.75" customHeight="1">
      <c r="A7564" s="396"/>
      <c r="B7564" s="397"/>
      <c r="C7564" s="362"/>
      <c r="D7564" s="362"/>
      <c r="E7564" s="362"/>
      <c r="F7564" s="390"/>
      <c r="G7564" s="390"/>
      <c r="H7564" s="390"/>
      <c r="I7564" s="390"/>
      <c r="J7564" s="390"/>
    </row>
    <row r="7565" spans="1:10" ht="15.75" customHeight="1">
      <c r="A7565" s="396"/>
      <c r="B7565" s="397"/>
      <c r="C7565" s="362"/>
      <c r="D7565" s="362"/>
      <c r="E7565" s="362"/>
      <c r="F7565" s="390"/>
      <c r="G7565" s="390"/>
      <c r="H7565" s="390"/>
      <c r="I7565" s="390"/>
      <c r="J7565" s="390"/>
    </row>
    <row r="7566" spans="1:10" ht="15.75" customHeight="1">
      <c r="A7566" s="396"/>
      <c r="B7566" s="397"/>
      <c r="C7566" s="362"/>
      <c r="D7566" s="362"/>
      <c r="E7566" s="362"/>
      <c r="F7566" s="390"/>
      <c r="G7566" s="390"/>
      <c r="H7566" s="390"/>
      <c r="I7566" s="390"/>
      <c r="J7566" s="390"/>
    </row>
    <row r="7567" spans="1:10" ht="15.75" customHeight="1">
      <c r="A7567" s="396"/>
      <c r="B7567" s="397"/>
      <c r="C7567" s="362"/>
      <c r="D7567" s="362"/>
      <c r="E7567" s="362"/>
      <c r="F7567" s="390"/>
      <c r="G7567" s="390"/>
      <c r="H7567" s="390"/>
      <c r="I7567" s="390"/>
      <c r="J7567" s="390"/>
    </row>
    <row r="7568" spans="1:10" ht="15.75" customHeight="1">
      <c r="A7568" s="396"/>
      <c r="B7568" s="397"/>
      <c r="C7568" s="362"/>
      <c r="D7568" s="362"/>
      <c r="E7568" s="362"/>
      <c r="F7568" s="390"/>
      <c r="G7568" s="390"/>
      <c r="H7568" s="390"/>
      <c r="I7568" s="390"/>
      <c r="J7568" s="390"/>
    </row>
    <row r="7569" spans="1:10" ht="15.75" customHeight="1">
      <c r="A7569" s="396"/>
      <c r="B7569" s="397"/>
      <c r="C7569" s="362"/>
      <c r="D7569" s="362"/>
      <c r="E7569" s="362"/>
      <c r="F7569" s="390"/>
      <c r="G7569" s="390"/>
      <c r="H7569" s="390"/>
      <c r="I7569" s="390"/>
      <c r="J7569" s="390"/>
    </row>
    <row r="7570" spans="1:10" ht="15.75" customHeight="1">
      <c r="A7570" s="396"/>
      <c r="B7570" s="397"/>
      <c r="C7570" s="362"/>
      <c r="D7570" s="362"/>
      <c r="E7570" s="362"/>
      <c r="F7570" s="390"/>
      <c r="G7570" s="390"/>
      <c r="H7570" s="390"/>
      <c r="I7570" s="390"/>
      <c r="J7570" s="390"/>
    </row>
    <row r="7571" spans="1:10" ht="15.75" customHeight="1">
      <c r="A7571" s="396"/>
      <c r="B7571" s="397"/>
      <c r="C7571" s="362"/>
      <c r="D7571" s="362"/>
      <c r="E7571" s="362"/>
      <c r="F7571" s="390"/>
      <c r="G7571" s="390"/>
      <c r="H7571" s="390"/>
      <c r="I7571" s="390"/>
      <c r="J7571" s="390"/>
    </row>
    <row r="7572" spans="1:10" ht="15.75" customHeight="1">
      <c r="A7572" s="396"/>
      <c r="B7572" s="397"/>
      <c r="C7572" s="362"/>
      <c r="D7572" s="362"/>
      <c r="E7572" s="362"/>
      <c r="F7572" s="390"/>
      <c r="G7572" s="390"/>
      <c r="H7572" s="390"/>
      <c r="I7572" s="390"/>
      <c r="J7572" s="390"/>
    </row>
    <row r="7573" spans="1:10" ht="15.75" customHeight="1">
      <c r="A7573" s="396"/>
      <c r="B7573" s="397"/>
      <c r="C7573" s="362"/>
      <c r="D7573" s="362"/>
      <c r="E7573" s="362"/>
      <c r="F7573" s="390"/>
      <c r="G7573" s="390"/>
      <c r="H7573" s="390"/>
      <c r="I7573" s="390"/>
      <c r="J7573" s="390"/>
    </row>
    <row r="7574" spans="1:10" ht="15.75" customHeight="1">
      <c r="A7574" s="396"/>
      <c r="B7574" s="397"/>
      <c r="C7574" s="362"/>
      <c r="D7574" s="362"/>
      <c r="E7574" s="362"/>
      <c r="F7574" s="390"/>
      <c r="G7574" s="390"/>
      <c r="H7574" s="390"/>
      <c r="I7574" s="390"/>
      <c r="J7574" s="390"/>
    </row>
    <row r="7575" spans="1:10" ht="15.75" customHeight="1">
      <c r="A7575" s="396"/>
      <c r="B7575" s="397"/>
      <c r="C7575" s="362"/>
      <c r="D7575" s="362"/>
      <c r="E7575" s="362"/>
      <c r="F7575" s="390"/>
      <c r="G7575" s="390"/>
      <c r="H7575" s="390"/>
      <c r="I7575" s="390"/>
      <c r="J7575" s="390"/>
    </row>
    <row r="7576" spans="1:10" ht="15.75" customHeight="1">
      <c r="A7576" s="396"/>
      <c r="B7576" s="397"/>
      <c r="C7576" s="362"/>
      <c r="D7576" s="362"/>
      <c r="E7576" s="362"/>
      <c r="F7576" s="390"/>
      <c r="G7576" s="390"/>
      <c r="H7576" s="390"/>
      <c r="I7576" s="390"/>
      <c r="J7576" s="390"/>
    </row>
    <row r="7577" spans="1:10" ht="15.75" customHeight="1">
      <c r="A7577" s="396"/>
      <c r="B7577" s="397"/>
      <c r="C7577" s="362"/>
      <c r="D7577" s="362"/>
      <c r="E7577" s="362"/>
      <c r="F7577" s="390"/>
      <c r="G7577" s="390"/>
      <c r="H7577" s="390"/>
      <c r="I7577" s="390"/>
      <c r="J7577" s="390"/>
    </row>
    <row r="7578" spans="1:10" ht="15.75" customHeight="1">
      <c r="A7578" s="396"/>
      <c r="B7578" s="397"/>
      <c r="C7578" s="362"/>
      <c r="D7578" s="362"/>
      <c r="E7578" s="362"/>
      <c r="F7578" s="390"/>
      <c r="G7578" s="390"/>
      <c r="H7578" s="390"/>
      <c r="I7578" s="390"/>
      <c r="J7578" s="390"/>
    </row>
    <row r="7579" spans="1:10" ht="15.75" customHeight="1">
      <c r="A7579" s="396"/>
      <c r="B7579" s="397"/>
      <c r="C7579" s="362"/>
      <c r="D7579" s="362"/>
      <c r="E7579" s="362"/>
      <c r="F7579" s="390"/>
      <c r="G7579" s="390"/>
      <c r="H7579" s="390"/>
      <c r="I7579" s="390"/>
      <c r="J7579" s="390"/>
    </row>
    <row r="7580" spans="1:10" ht="15.75" customHeight="1">
      <c r="A7580" s="396"/>
      <c r="B7580" s="397"/>
      <c r="C7580" s="362"/>
      <c r="D7580" s="362"/>
      <c r="E7580" s="362"/>
      <c r="F7580" s="390"/>
      <c r="G7580" s="390"/>
      <c r="H7580" s="390"/>
      <c r="I7580" s="390"/>
      <c r="J7580" s="390"/>
    </row>
    <row r="7581" spans="1:10" ht="15.75" customHeight="1">
      <c r="A7581" s="396"/>
      <c r="B7581" s="397"/>
      <c r="C7581" s="362"/>
      <c r="D7581" s="362"/>
      <c r="E7581" s="362"/>
      <c r="F7581" s="390"/>
      <c r="G7581" s="390"/>
      <c r="H7581" s="390"/>
      <c r="I7581" s="390"/>
      <c r="J7581" s="390"/>
    </row>
    <row r="7582" spans="1:10" ht="15.75" customHeight="1">
      <c r="A7582" s="396"/>
      <c r="B7582" s="397"/>
      <c r="C7582" s="362"/>
      <c r="D7582" s="362"/>
      <c r="E7582" s="362"/>
      <c r="F7582" s="390"/>
      <c r="G7582" s="390"/>
      <c r="H7582" s="390"/>
      <c r="I7582" s="390"/>
      <c r="J7582" s="390"/>
    </row>
    <row r="7583" spans="1:10" ht="15.75" customHeight="1">
      <c r="A7583" s="396"/>
      <c r="B7583" s="397"/>
      <c r="C7583" s="362"/>
      <c r="D7583" s="362"/>
      <c r="E7583" s="362"/>
      <c r="F7583" s="390"/>
      <c r="G7583" s="390"/>
      <c r="H7583" s="390"/>
      <c r="I7583" s="390"/>
      <c r="J7583" s="390"/>
    </row>
    <row r="7584" spans="1:10" ht="15.75" customHeight="1">
      <c r="A7584" s="396"/>
      <c r="B7584" s="397"/>
      <c r="C7584" s="362"/>
      <c r="D7584" s="362"/>
      <c r="E7584" s="362"/>
      <c r="F7584" s="390"/>
      <c r="G7584" s="390"/>
      <c r="H7584" s="390"/>
      <c r="I7584" s="390"/>
      <c r="J7584" s="390"/>
    </row>
    <row r="7585" spans="1:10" ht="15.75" customHeight="1">
      <c r="A7585" s="396"/>
      <c r="B7585" s="397"/>
      <c r="C7585" s="362"/>
      <c r="D7585" s="362"/>
      <c r="E7585" s="362"/>
      <c r="F7585" s="390"/>
      <c r="G7585" s="390"/>
      <c r="H7585" s="390"/>
      <c r="I7585" s="390"/>
      <c r="J7585" s="390"/>
    </row>
    <row r="7586" spans="1:10" ht="15.75" customHeight="1">
      <c r="A7586" s="396"/>
      <c r="B7586" s="397"/>
      <c r="C7586" s="362"/>
      <c r="D7586" s="362"/>
      <c r="E7586" s="362"/>
      <c r="F7586" s="390"/>
      <c r="G7586" s="390"/>
      <c r="H7586" s="390"/>
      <c r="I7586" s="390"/>
      <c r="J7586" s="390"/>
    </row>
    <row r="7587" spans="1:10" ht="15.75" customHeight="1">
      <c r="A7587" s="396"/>
      <c r="B7587" s="397"/>
      <c r="C7587" s="362"/>
      <c r="D7587" s="362"/>
      <c r="E7587" s="362"/>
      <c r="F7587" s="390"/>
      <c r="G7587" s="390"/>
      <c r="H7587" s="390"/>
      <c r="I7587" s="390"/>
      <c r="J7587" s="390"/>
    </row>
    <row r="7588" spans="1:10" ht="15.75" customHeight="1">
      <c r="A7588" s="396"/>
      <c r="B7588" s="397"/>
      <c r="C7588" s="362"/>
      <c r="D7588" s="362"/>
      <c r="E7588" s="362"/>
      <c r="F7588" s="390"/>
      <c r="G7588" s="390"/>
      <c r="H7588" s="390"/>
      <c r="I7588" s="390"/>
      <c r="J7588" s="390"/>
    </row>
    <row r="7589" spans="1:10" ht="15.75" customHeight="1">
      <c r="A7589" s="396"/>
      <c r="B7589" s="397"/>
      <c r="C7589" s="362"/>
      <c r="D7589" s="362"/>
      <c r="E7589" s="362"/>
      <c r="F7589" s="390"/>
      <c r="G7589" s="390"/>
      <c r="H7589" s="390"/>
      <c r="I7589" s="390"/>
      <c r="J7589" s="390"/>
    </row>
    <row r="7590" spans="1:10" ht="15.75" customHeight="1">
      <c r="A7590" s="396"/>
      <c r="B7590" s="397"/>
      <c r="C7590" s="362"/>
      <c r="D7590" s="362"/>
      <c r="E7590" s="362"/>
      <c r="F7590" s="390"/>
      <c r="G7590" s="390"/>
      <c r="H7590" s="390"/>
      <c r="I7590" s="390"/>
      <c r="J7590" s="390"/>
    </row>
    <row r="7591" spans="1:10" ht="15.75" customHeight="1">
      <c r="A7591" s="396"/>
      <c r="B7591" s="397"/>
      <c r="C7591" s="362"/>
      <c r="D7591" s="362"/>
      <c r="E7591" s="362"/>
      <c r="F7591" s="390"/>
      <c r="G7591" s="390"/>
      <c r="H7591" s="390"/>
      <c r="I7591" s="390"/>
      <c r="J7591" s="390"/>
    </row>
    <row r="7592" spans="1:10" ht="15.75" customHeight="1">
      <c r="A7592" s="396"/>
      <c r="B7592" s="397"/>
      <c r="C7592" s="362"/>
      <c r="D7592" s="362"/>
      <c r="E7592" s="362"/>
      <c r="F7592" s="390"/>
      <c r="G7592" s="390"/>
      <c r="H7592" s="390"/>
      <c r="I7592" s="390"/>
      <c r="J7592" s="390"/>
    </row>
    <row r="7593" spans="1:10" ht="15.75" customHeight="1">
      <c r="A7593" s="396"/>
      <c r="B7593" s="397"/>
      <c r="C7593" s="362"/>
      <c r="D7593" s="362"/>
      <c r="E7593" s="362"/>
      <c r="F7593" s="390"/>
      <c r="G7593" s="390"/>
      <c r="H7593" s="390"/>
      <c r="I7593" s="390"/>
      <c r="J7593" s="390"/>
    </row>
    <row r="7594" spans="1:10" ht="15.75" customHeight="1">
      <c r="A7594" s="396"/>
      <c r="B7594" s="397"/>
      <c r="C7594" s="362"/>
      <c r="D7594" s="362"/>
      <c r="E7594" s="362"/>
      <c r="F7594" s="390"/>
      <c r="G7594" s="390"/>
      <c r="H7594" s="390"/>
      <c r="I7594" s="390"/>
      <c r="J7594" s="390"/>
    </row>
    <row r="7595" spans="1:10" ht="15.75" customHeight="1">
      <c r="A7595" s="396"/>
      <c r="B7595" s="397"/>
      <c r="C7595" s="362"/>
      <c r="D7595" s="362"/>
      <c r="E7595" s="362"/>
      <c r="F7595" s="390"/>
      <c r="G7595" s="390"/>
      <c r="H7595" s="390"/>
      <c r="I7595" s="390"/>
      <c r="J7595" s="390"/>
    </row>
    <row r="7596" spans="1:10" ht="15.75" customHeight="1">
      <c r="A7596" s="396"/>
      <c r="B7596" s="397"/>
      <c r="C7596" s="362"/>
      <c r="D7596" s="362"/>
      <c r="E7596" s="362"/>
      <c r="F7596" s="390"/>
      <c r="G7596" s="390"/>
      <c r="H7596" s="390"/>
      <c r="I7596" s="390"/>
      <c r="J7596" s="390"/>
    </row>
    <row r="7597" spans="1:10" ht="15.75" customHeight="1">
      <c r="A7597" s="396"/>
      <c r="B7597" s="397"/>
      <c r="C7597" s="362"/>
      <c r="D7597" s="362"/>
      <c r="E7597" s="362"/>
      <c r="F7597" s="390"/>
      <c r="G7597" s="390"/>
      <c r="H7597" s="390"/>
      <c r="I7597" s="390"/>
      <c r="J7597" s="390"/>
    </row>
    <row r="7598" spans="1:10" ht="15.75" customHeight="1">
      <c r="A7598" s="396"/>
      <c r="B7598" s="397"/>
      <c r="C7598" s="362"/>
      <c r="D7598" s="362"/>
      <c r="E7598" s="362"/>
      <c r="F7598" s="390"/>
      <c r="G7598" s="390"/>
      <c r="H7598" s="390"/>
      <c r="I7598" s="390"/>
      <c r="J7598" s="390"/>
    </row>
    <row r="7599" spans="1:10" ht="15.75" customHeight="1">
      <c r="A7599" s="396"/>
      <c r="B7599" s="397"/>
      <c r="C7599" s="362"/>
      <c r="D7599" s="362"/>
      <c r="E7599" s="362"/>
      <c r="F7599" s="390"/>
      <c r="G7599" s="390"/>
      <c r="H7599" s="390"/>
      <c r="I7599" s="390"/>
      <c r="J7599" s="390"/>
    </row>
    <row r="7600" spans="1:10" ht="15.75" customHeight="1">
      <c r="A7600" s="396"/>
      <c r="B7600" s="397"/>
      <c r="C7600" s="362"/>
      <c r="D7600" s="362"/>
      <c r="E7600" s="362"/>
      <c r="F7600" s="390"/>
      <c r="G7600" s="390"/>
      <c r="H7600" s="390"/>
      <c r="I7600" s="390"/>
      <c r="J7600" s="390"/>
    </row>
    <row r="7601" spans="1:10" ht="15.75" customHeight="1">
      <c r="A7601" s="396"/>
      <c r="B7601" s="397"/>
      <c r="C7601" s="362"/>
      <c r="D7601" s="362"/>
      <c r="E7601" s="362"/>
      <c r="F7601" s="390"/>
      <c r="G7601" s="390"/>
      <c r="H7601" s="390"/>
      <c r="I7601" s="390"/>
      <c r="J7601" s="390"/>
    </row>
    <row r="7602" spans="1:10" ht="15.75" customHeight="1">
      <c r="A7602" s="396"/>
      <c r="B7602" s="397"/>
      <c r="C7602" s="362"/>
      <c r="D7602" s="362"/>
      <c r="E7602" s="362"/>
      <c r="F7602" s="390"/>
      <c r="G7602" s="390"/>
      <c r="H7602" s="390"/>
      <c r="I7602" s="390"/>
      <c r="J7602" s="390"/>
    </row>
    <row r="7603" spans="1:10" ht="15.75" customHeight="1">
      <c r="A7603" s="396"/>
      <c r="B7603" s="397"/>
      <c r="C7603" s="362"/>
      <c r="D7603" s="362"/>
      <c r="E7603" s="362"/>
      <c r="F7603" s="390"/>
      <c r="G7603" s="390"/>
      <c r="H7603" s="390"/>
      <c r="I7603" s="390"/>
      <c r="J7603" s="390"/>
    </row>
    <row r="7604" spans="1:10" ht="15.75" customHeight="1">
      <c r="A7604" s="396"/>
      <c r="B7604" s="397"/>
      <c r="C7604" s="362"/>
      <c r="D7604" s="362"/>
      <c r="E7604" s="362"/>
      <c r="F7604" s="390"/>
      <c r="G7604" s="390"/>
      <c r="H7604" s="390"/>
      <c r="I7604" s="390"/>
      <c r="J7604" s="390"/>
    </row>
    <row r="7605" spans="1:10" ht="15.75" customHeight="1">
      <c r="A7605" s="396"/>
      <c r="B7605" s="397"/>
      <c r="C7605" s="362"/>
      <c r="D7605" s="362"/>
      <c r="E7605" s="362"/>
      <c r="F7605" s="390"/>
      <c r="G7605" s="390"/>
      <c r="H7605" s="390"/>
      <c r="I7605" s="390"/>
      <c r="J7605" s="390"/>
    </row>
    <row r="7606" spans="1:10" ht="15.75" customHeight="1">
      <c r="A7606" s="396"/>
      <c r="B7606" s="397"/>
      <c r="C7606" s="362"/>
      <c r="D7606" s="362"/>
      <c r="E7606" s="362"/>
      <c r="F7606" s="390"/>
      <c r="G7606" s="390"/>
      <c r="H7606" s="390"/>
      <c r="I7606" s="390"/>
      <c r="J7606" s="390"/>
    </row>
    <row r="7607" spans="1:10" ht="15.75" customHeight="1">
      <c r="A7607" s="396"/>
      <c r="B7607" s="397"/>
      <c r="C7607" s="362"/>
      <c r="D7607" s="362"/>
      <c r="E7607" s="362"/>
      <c r="F7607" s="390"/>
      <c r="G7607" s="390"/>
      <c r="H7607" s="390"/>
      <c r="I7607" s="390"/>
      <c r="J7607" s="390"/>
    </row>
    <row r="7608" spans="1:10" ht="15.75" customHeight="1">
      <c r="A7608" s="396"/>
      <c r="B7608" s="397"/>
      <c r="C7608" s="362"/>
      <c r="D7608" s="362"/>
      <c r="E7608" s="362"/>
      <c r="F7608" s="390"/>
      <c r="G7608" s="390"/>
      <c r="H7608" s="390"/>
      <c r="I7608" s="390"/>
      <c r="J7608" s="390"/>
    </row>
    <row r="7609" spans="1:10" ht="15.75" customHeight="1">
      <c r="A7609" s="396"/>
      <c r="B7609" s="397"/>
      <c r="C7609" s="362"/>
      <c r="D7609" s="362"/>
      <c r="E7609" s="362"/>
      <c r="F7609" s="390"/>
      <c r="G7609" s="390"/>
      <c r="H7609" s="390"/>
      <c r="I7609" s="390"/>
      <c r="J7609" s="390"/>
    </row>
    <row r="7610" spans="1:10" ht="15.75" customHeight="1">
      <c r="A7610" s="396"/>
      <c r="B7610" s="397"/>
      <c r="C7610" s="362"/>
      <c r="D7610" s="362"/>
      <c r="E7610" s="362"/>
      <c r="F7610" s="390"/>
      <c r="G7610" s="390"/>
      <c r="H7610" s="390"/>
      <c r="I7610" s="390"/>
      <c r="J7610" s="390"/>
    </row>
    <row r="7611" spans="1:10" ht="15.75" customHeight="1">
      <c r="A7611" s="396"/>
      <c r="B7611" s="397"/>
      <c r="C7611" s="362"/>
      <c r="D7611" s="362"/>
      <c r="E7611" s="362"/>
      <c r="F7611" s="390"/>
      <c r="G7611" s="390"/>
      <c r="H7611" s="390"/>
      <c r="I7611" s="390"/>
      <c r="J7611" s="390"/>
    </row>
    <row r="7612" spans="1:10" ht="15.75" customHeight="1">
      <c r="A7612" s="396"/>
      <c r="B7612" s="397"/>
      <c r="C7612" s="362"/>
      <c r="D7612" s="362"/>
      <c r="E7612" s="362"/>
      <c r="F7612" s="390"/>
      <c r="G7612" s="390"/>
      <c r="H7612" s="390"/>
      <c r="I7612" s="390"/>
      <c r="J7612" s="390"/>
    </row>
    <row r="7613" spans="1:10" ht="15.75" customHeight="1">
      <c r="A7613" s="396"/>
      <c r="B7613" s="397"/>
      <c r="C7613" s="362"/>
      <c r="D7613" s="362"/>
      <c r="E7613" s="362"/>
      <c r="F7613" s="390"/>
      <c r="G7613" s="390"/>
      <c r="H7613" s="390"/>
      <c r="I7613" s="390"/>
      <c r="J7613" s="390"/>
    </row>
    <row r="7614" spans="1:10" ht="15.75" customHeight="1">
      <c r="A7614" s="396"/>
      <c r="B7614" s="397"/>
      <c r="C7614" s="362"/>
      <c r="D7614" s="362"/>
      <c r="E7614" s="362"/>
      <c r="F7614" s="390"/>
      <c r="G7614" s="390"/>
      <c r="H7614" s="390"/>
      <c r="I7614" s="390"/>
      <c r="J7614" s="390"/>
    </row>
    <row r="7615" spans="1:10" ht="15.75" customHeight="1">
      <c r="A7615" s="396"/>
      <c r="B7615" s="397"/>
      <c r="C7615" s="362"/>
      <c r="D7615" s="362"/>
      <c r="E7615" s="362"/>
      <c r="F7615" s="390"/>
      <c r="G7615" s="390"/>
      <c r="H7615" s="390"/>
      <c r="I7615" s="390"/>
      <c r="J7615" s="390"/>
    </row>
    <row r="7616" spans="1:10" ht="15.75" customHeight="1">
      <c r="A7616" s="396"/>
      <c r="B7616" s="397"/>
      <c r="C7616" s="362"/>
      <c r="D7616" s="362"/>
      <c r="E7616" s="362"/>
      <c r="F7616" s="390"/>
      <c r="G7616" s="390"/>
      <c r="H7616" s="390"/>
      <c r="I7616" s="390"/>
      <c r="J7616" s="390"/>
    </row>
    <row r="7617" spans="1:10" ht="15.75" customHeight="1">
      <c r="A7617" s="396"/>
      <c r="B7617" s="397"/>
      <c r="C7617" s="362"/>
      <c r="D7617" s="362"/>
      <c r="E7617" s="362"/>
      <c r="F7617" s="390"/>
      <c r="G7617" s="390"/>
      <c r="H7617" s="390"/>
      <c r="I7617" s="390"/>
      <c r="J7617" s="390"/>
    </row>
    <row r="7618" spans="1:10" ht="15.75" customHeight="1">
      <c r="A7618" s="396"/>
      <c r="B7618" s="397"/>
      <c r="C7618" s="362"/>
      <c r="D7618" s="362"/>
      <c r="E7618" s="362"/>
      <c r="F7618" s="390"/>
      <c r="G7618" s="390"/>
      <c r="H7618" s="390"/>
      <c r="I7618" s="390"/>
      <c r="J7618" s="390"/>
    </row>
    <row r="7619" spans="1:10" ht="15.75" customHeight="1">
      <c r="A7619" s="396"/>
      <c r="B7619" s="397"/>
      <c r="C7619" s="362"/>
      <c r="D7619" s="362"/>
      <c r="E7619" s="362"/>
      <c r="F7619" s="390"/>
      <c r="G7619" s="390"/>
      <c r="H7619" s="390"/>
      <c r="I7619" s="390"/>
      <c r="J7619" s="390"/>
    </row>
    <row r="7620" spans="1:10" ht="15.75" customHeight="1">
      <c r="A7620" s="396"/>
      <c r="B7620" s="397"/>
      <c r="C7620" s="362"/>
      <c r="D7620" s="362"/>
      <c r="E7620" s="362"/>
      <c r="F7620" s="390"/>
      <c r="G7620" s="390"/>
      <c r="H7620" s="390"/>
      <c r="I7620" s="390"/>
      <c r="J7620" s="390"/>
    </row>
    <row r="7621" spans="1:10" ht="15.75" customHeight="1">
      <c r="A7621" s="396"/>
      <c r="B7621" s="397"/>
      <c r="C7621" s="362"/>
      <c r="D7621" s="362"/>
      <c r="E7621" s="362"/>
      <c r="F7621" s="390"/>
      <c r="G7621" s="390"/>
      <c r="H7621" s="390"/>
      <c r="I7621" s="390"/>
      <c r="J7621" s="390"/>
    </row>
    <row r="7622" spans="1:10" ht="15.75" customHeight="1">
      <c r="A7622" s="396"/>
      <c r="B7622" s="397"/>
      <c r="C7622" s="362"/>
      <c r="D7622" s="362"/>
      <c r="E7622" s="362"/>
      <c r="F7622" s="390"/>
      <c r="G7622" s="390"/>
      <c r="H7622" s="390"/>
      <c r="I7622" s="390"/>
      <c r="J7622" s="390"/>
    </row>
    <row r="7623" spans="1:10" ht="15.75" customHeight="1">
      <c r="A7623" s="396"/>
      <c r="B7623" s="397"/>
      <c r="C7623" s="362"/>
      <c r="D7623" s="362"/>
      <c r="E7623" s="362"/>
      <c r="F7623" s="390"/>
      <c r="G7623" s="390"/>
      <c r="H7623" s="390"/>
      <c r="I7623" s="390"/>
      <c r="J7623" s="390"/>
    </row>
    <row r="7624" spans="1:10" ht="15.75" customHeight="1">
      <c r="A7624" s="396"/>
      <c r="B7624" s="397"/>
      <c r="C7624" s="362"/>
      <c r="D7624" s="362"/>
      <c r="E7624" s="362"/>
      <c r="F7624" s="390"/>
      <c r="G7624" s="390"/>
      <c r="H7624" s="390"/>
      <c r="I7624" s="390"/>
      <c r="J7624" s="390"/>
    </row>
    <row r="7625" spans="1:10" ht="15.75" customHeight="1">
      <c r="A7625" s="396"/>
      <c r="B7625" s="397"/>
      <c r="C7625" s="362"/>
      <c r="D7625" s="362"/>
      <c r="E7625" s="362"/>
      <c r="F7625" s="390"/>
      <c r="G7625" s="390"/>
      <c r="H7625" s="390"/>
      <c r="I7625" s="390"/>
      <c r="J7625" s="390"/>
    </row>
    <row r="7626" spans="1:10" ht="15.75" customHeight="1">
      <c r="A7626" s="396"/>
      <c r="B7626" s="397"/>
      <c r="C7626" s="362"/>
      <c r="D7626" s="362"/>
      <c r="E7626" s="362"/>
      <c r="F7626" s="390"/>
      <c r="G7626" s="390"/>
      <c r="H7626" s="390"/>
      <c r="I7626" s="390"/>
      <c r="J7626" s="390"/>
    </row>
    <row r="7627" spans="1:10" ht="15.75" customHeight="1">
      <c r="A7627" s="396"/>
      <c r="B7627" s="397"/>
      <c r="C7627" s="362"/>
      <c r="D7627" s="362"/>
      <c r="E7627" s="362"/>
      <c r="F7627" s="390"/>
      <c r="G7627" s="390"/>
      <c r="H7627" s="390"/>
      <c r="I7627" s="390"/>
      <c r="J7627" s="390"/>
    </row>
    <row r="7628" spans="1:10" ht="15.75" customHeight="1">
      <c r="A7628" s="396"/>
      <c r="B7628" s="397"/>
      <c r="C7628" s="362"/>
      <c r="D7628" s="362"/>
      <c r="E7628" s="362"/>
      <c r="F7628" s="390"/>
      <c r="G7628" s="390"/>
      <c r="H7628" s="390"/>
      <c r="I7628" s="390"/>
      <c r="J7628" s="390"/>
    </row>
    <row r="7629" spans="1:10" ht="15.75" customHeight="1">
      <c r="A7629" s="396"/>
      <c r="B7629" s="397"/>
      <c r="C7629" s="362"/>
      <c r="D7629" s="362"/>
      <c r="E7629" s="362"/>
      <c r="F7629" s="390"/>
      <c r="G7629" s="390"/>
      <c r="H7629" s="390"/>
      <c r="I7629" s="390"/>
      <c r="J7629" s="390"/>
    </row>
    <row r="7630" spans="1:10" ht="15.75" customHeight="1">
      <c r="A7630" s="396"/>
      <c r="B7630" s="397"/>
      <c r="C7630" s="362"/>
      <c r="D7630" s="362"/>
      <c r="E7630" s="362"/>
      <c r="F7630" s="390"/>
      <c r="G7630" s="390"/>
      <c r="H7630" s="390"/>
      <c r="I7630" s="390"/>
      <c r="J7630" s="390"/>
    </row>
    <row r="7631" spans="1:10" ht="15.75" customHeight="1">
      <c r="A7631" s="396"/>
      <c r="B7631" s="397"/>
      <c r="C7631" s="362"/>
      <c r="D7631" s="362"/>
      <c r="E7631" s="362"/>
      <c r="F7631" s="390"/>
      <c r="G7631" s="390"/>
      <c r="H7631" s="390"/>
      <c r="I7631" s="390"/>
      <c r="J7631" s="390"/>
    </row>
    <row r="7632" spans="1:10" ht="15.75" customHeight="1">
      <c r="A7632" s="396"/>
      <c r="B7632" s="397"/>
      <c r="C7632" s="362"/>
      <c r="D7632" s="362"/>
      <c r="E7632" s="362"/>
      <c r="F7632" s="390"/>
      <c r="G7632" s="390"/>
      <c r="H7632" s="390"/>
      <c r="I7632" s="390"/>
      <c r="J7632" s="390"/>
    </row>
    <row r="7633" spans="1:10" ht="15.75" customHeight="1">
      <c r="A7633" s="396"/>
      <c r="B7633" s="397"/>
      <c r="C7633" s="362"/>
      <c r="D7633" s="362"/>
      <c r="E7633" s="362"/>
      <c r="F7633" s="390"/>
      <c r="G7633" s="390"/>
      <c r="H7633" s="390"/>
      <c r="I7633" s="390"/>
      <c r="J7633" s="390"/>
    </row>
    <row r="7634" spans="1:10" ht="15.75" customHeight="1">
      <c r="A7634" s="396"/>
      <c r="B7634" s="397"/>
      <c r="C7634" s="362"/>
      <c r="D7634" s="362"/>
      <c r="E7634" s="362"/>
      <c r="F7634" s="390"/>
      <c r="G7634" s="390"/>
      <c r="H7634" s="390"/>
      <c r="I7634" s="390"/>
      <c r="J7634" s="390"/>
    </row>
    <row r="7635" spans="1:10" ht="15.75" customHeight="1">
      <c r="A7635" s="396"/>
      <c r="B7635" s="397"/>
      <c r="C7635" s="362"/>
      <c r="D7635" s="362"/>
      <c r="E7635" s="362"/>
      <c r="F7635" s="390"/>
      <c r="G7635" s="390"/>
      <c r="H7635" s="390"/>
      <c r="I7635" s="390"/>
      <c r="J7635" s="390"/>
    </row>
    <row r="7636" spans="1:10" ht="15.75" customHeight="1">
      <c r="A7636" s="396"/>
      <c r="B7636" s="397"/>
      <c r="C7636" s="362"/>
      <c r="D7636" s="362"/>
      <c r="E7636" s="362"/>
      <c r="F7636" s="390"/>
      <c r="G7636" s="390"/>
      <c r="H7636" s="390"/>
      <c r="I7636" s="390"/>
      <c r="J7636" s="390"/>
    </row>
    <row r="7637" spans="1:10" ht="15.75" customHeight="1">
      <c r="A7637" s="396"/>
      <c r="B7637" s="397"/>
      <c r="C7637" s="362"/>
      <c r="D7637" s="362"/>
      <c r="E7637" s="362"/>
      <c r="F7637" s="390"/>
      <c r="G7637" s="390"/>
      <c r="H7637" s="390"/>
      <c r="I7637" s="390"/>
      <c r="J7637" s="390"/>
    </row>
    <row r="7638" spans="1:10" ht="15.75" customHeight="1">
      <c r="A7638" s="396"/>
      <c r="B7638" s="397"/>
      <c r="C7638" s="362"/>
      <c r="D7638" s="362"/>
      <c r="E7638" s="362"/>
      <c r="F7638" s="390"/>
      <c r="G7638" s="390"/>
      <c r="H7638" s="390"/>
      <c r="I7638" s="390"/>
      <c r="J7638" s="390"/>
    </row>
    <row r="7639" spans="1:10" ht="15.75" customHeight="1">
      <c r="A7639" s="396"/>
      <c r="B7639" s="397"/>
      <c r="C7639" s="362"/>
      <c r="D7639" s="362"/>
      <c r="E7639" s="362"/>
      <c r="F7639" s="390"/>
      <c r="G7639" s="390"/>
      <c r="H7639" s="390"/>
      <c r="I7639" s="390"/>
      <c r="J7639" s="390"/>
    </row>
    <row r="7640" spans="1:10" ht="15.75" customHeight="1">
      <c r="A7640" s="396"/>
      <c r="B7640" s="397"/>
      <c r="C7640" s="362"/>
      <c r="D7640" s="362"/>
      <c r="E7640" s="362"/>
      <c r="F7640" s="390"/>
      <c r="G7640" s="390"/>
      <c r="H7640" s="390"/>
      <c r="I7640" s="390"/>
      <c r="J7640" s="390"/>
    </row>
    <row r="7641" spans="1:10" ht="15.75" customHeight="1">
      <c r="A7641" s="396"/>
      <c r="B7641" s="397"/>
      <c r="C7641" s="362"/>
      <c r="D7641" s="362"/>
      <c r="E7641" s="362"/>
      <c r="F7641" s="390"/>
      <c r="G7641" s="390"/>
      <c r="H7641" s="390"/>
      <c r="I7641" s="390"/>
      <c r="J7641" s="390"/>
    </row>
    <row r="7642" spans="1:10" ht="15.75" customHeight="1">
      <c r="A7642" s="396"/>
      <c r="B7642" s="397"/>
      <c r="C7642" s="362"/>
      <c r="D7642" s="362"/>
      <c r="E7642" s="362"/>
      <c r="F7642" s="390"/>
      <c r="G7642" s="390"/>
      <c r="H7642" s="390"/>
      <c r="I7642" s="390"/>
      <c r="J7642" s="390"/>
    </row>
    <row r="7643" spans="1:10" ht="15.75" customHeight="1">
      <c r="A7643" s="396"/>
      <c r="B7643" s="397"/>
      <c r="C7643" s="362"/>
      <c r="D7643" s="362"/>
      <c r="E7643" s="362"/>
      <c r="F7643" s="390"/>
      <c r="G7643" s="390"/>
      <c r="H7643" s="390"/>
      <c r="I7643" s="390"/>
      <c r="J7643" s="390"/>
    </row>
    <row r="7644" spans="1:10" ht="15.75" customHeight="1">
      <c r="A7644" s="396"/>
      <c r="B7644" s="397"/>
      <c r="C7644" s="362"/>
      <c r="D7644" s="362"/>
      <c r="E7644" s="362"/>
      <c r="F7644" s="390"/>
      <c r="G7644" s="390"/>
      <c r="H7644" s="390"/>
      <c r="I7644" s="390"/>
      <c r="J7644" s="390"/>
    </row>
    <row r="7645" spans="1:10" ht="15.75" customHeight="1">
      <c r="A7645" s="396"/>
      <c r="B7645" s="397"/>
      <c r="C7645" s="362"/>
      <c r="D7645" s="362"/>
      <c r="E7645" s="362"/>
      <c r="F7645" s="390"/>
      <c r="G7645" s="390"/>
      <c r="H7645" s="390"/>
      <c r="I7645" s="390"/>
      <c r="J7645" s="390"/>
    </row>
    <row r="7646" spans="1:10" ht="15.75" customHeight="1">
      <c r="A7646" s="396"/>
      <c r="B7646" s="397"/>
      <c r="C7646" s="362"/>
      <c r="D7646" s="362"/>
      <c r="E7646" s="362"/>
      <c r="F7646" s="390"/>
      <c r="G7646" s="390"/>
      <c r="H7646" s="390"/>
      <c r="I7646" s="390"/>
      <c r="J7646" s="390"/>
    </row>
    <row r="7647" spans="1:10" ht="15.75" customHeight="1">
      <c r="A7647" s="396"/>
      <c r="B7647" s="397"/>
      <c r="C7647" s="362"/>
      <c r="D7647" s="362"/>
      <c r="E7647" s="362"/>
      <c r="F7647" s="390"/>
      <c r="G7647" s="390"/>
      <c r="H7647" s="390"/>
      <c r="I7647" s="390"/>
      <c r="J7647" s="390"/>
    </row>
    <row r="7648" spans="1:10" ht="15.75" customHeight="1">
      <c r="A7648" s="396"/>
      <c r="B7648" s="397"/>
      <c r="C7648" s="362"/>
      <c r="D7648" s="362"/>
      <c r="E7648" s="362"/>
      <c r="F7648" s="390"/>
      <c r="G7648" s="390"/>
      <c r="H7648" s="390"/>
      <c r="I7648" s="390"/>
      <c r="J7648" s="390"/>
    </row>
    <row r="7649" spans="1:10" ht="15.75" customHeight="1">
      <c r="A7649" s="396"/>
      <c r="B7649" s="397"/>
      <c r="C7649" s="362"/>
      <c r="D7649" s="362"/>
      <c r="E7649" s="362"/>
      <c r="F7649" s="390"/>
      <c r="G7649" s="390"/>
      <c r="H7649" s="390"/>
      <c r="I7649" s="390"/>
      <c r="J7649" s="390"/>
    </row>
    <row r="7650" spans="1:10" ht="15.75" customHeight="1">
      <c r="A7650" s="396"/>
      <c r="B7650" s="397"/>
      <c r="C7650" s="362"/>
      <c r="D7650" s="362"/>
      <c r="E7650" s="362"/>
      <c r="F7650" s="390"/>
      <c r="G7650" s="390"/>
      <c r="H7650" s="390"/>
      <c r="I7650" s="390"/>
      <c r="J7650" s="390"/>
    </row>
    <row r="7651" spans="1:10" ht="15.75" customHeight="1">
      <c r="A7651" s="396"/>
      <c r="B7651" s="397"/>
      <c r="C7651" s="362"/>
      <c r="D7651" s="362"/>
      <c r="E7651" s="362"/>
      <c r="F7651" s="390"/>
      <c r="G7651" s="390"/>
      <c r="H7651" s="390"/>
      <c r="I7651" s="390"/>
      <c r="J7651" s="390"/>
    </row>
    <row r="7652" spans="1:10" ht="15.75" customHeight="1">
      <c r="A7652" s="396"/>
      <c r="B7652" s="397"/>
      <c r="C7652" s="362"/>
      <c r="D7652" s="362"/>
      <c r="E7652" s="362"/>
      <c r="F7652" s="390"/>
      <c r="G7652" s="390"/>
      <c r="H7652" s="390"/>
      <c r="I7652" s="390"/>
      <c r="J7652" s="390"/>
    </row>
    <row r="7653" spans="1:10" ht="15.75" customHeight="1">
      <c r="A7653" s="396"/>
      <c r="B7653" s="397"/>
      <c r="C7653" s="362"/>
      <c r="D7653" s="362"/>
      <c r="E7653" s="362"/>
      <c r="F7653" s="390"/>
      <c r="G7653" s="390"/>
      <c r="H7653" s="390"/>
      <c r="I7653" s="390"/>
      <c r="J7653" s="390"/>
    </row>
    <row r="7654" spans="1:10" ht="15.75" customHeight="1">
      <c r="A7654" s="396"/>
      <c r="B7654" s="397"/>
      <c r="C7654" s="362"/>
      <c r="D7654" s="362"/>
      <c r="E7654" s="362"/>
      <c r="F7654" s="390"/>
      <c r="G7654" s="390"/>
      <c r="H7654" s="390"/>
      <c r="I7654" s="390"/>
      <c r="J7654" s="390"/>
    </row>
    <row r="7655" spans="1:10" ht="15.75" customHeight="1">
      <c r="A7655" s="396"/>
      <c r="B7655" s="397"/>
      <c r="C7655" s="362"/>
      <c r="D7655" s="362"/>
      <c r="E7655" s="362"/>
      <c r="F7655" s="390"/>
      <c r="G7655" s="390"/>
      <c r="H7655" s="390"/>
      <c r="I7655" s="390"/>
      <c r="J7655" s="390"/>
    </row>
    <row r="7656" spans="1:10" ht="15.75" customHeight="1">
      <c r="A7656" s="396"/>
      <c r="B7656" s="397"/>
      <c r="C7656" s="362"/>
      <c r="D7656" s="362"/>
      <c r="E7656" s="362"/>
      <c r="F7656" s="390"/>
      <c r="G7656" s="390"/>
      <c r="H7656" s="390"/>
      <c r="I7656" s="390"/>
      <c r="J7656" s="390"/>
    </row>
    <row r="7657" spans="1:10" ht="15.75" customHeight="1">
      <c r="A7657" s="396"/>
      <c r="B7657" s="397"/>
      <c r="C7657" s="362"/>
      <c r="D7657" s="362"/>
      <c r="E7657" s="362"/>
      <c r="F7657" s="390"/>
      <c r="G7657" s="390"/>
      <c r="H7657" s="390"/>
      <c r="I7657" s="390"/>
      <c r="J7657" s="390"/>
    </row>
    <row r="7658" spans="1:10" ht="15.75" customHeight="1">
      <c r="A7658" s="396"/>
      <c r="B7658" s="397"/>
      <c r="C7658" s="362"/>
      <c r="D7658" s="362"/>
      <c r="E7658" s="362"/>
      <c r="F7658" s="390"/>
      <c r="G7658" s="390"/>
      <c r="H7658" s="390"/>
      <c r="I7658" s="390"/>
      <c r="J7658" s="390"/>
    </row>
    <row r="7659" spans="1:10" ht="15.75" customHeight="1">
      <c r="A7659" s="396"/>
      <c r="B7659" s="397"/>
      <c r="C7659" s="362"/>
      <c r="D7659" s="362"/>
      <c r="E7659" s="362"/>
      <c r="F7659" s="390"/>
      <c r="G7659" s="390"/>
      <c r="H7659" s="390"/>
      <c r="I7659" s="390"/>
      <c r="J7659" s="390"/>
    </row>
    <row r="7660" spans="1:10" ht="15.75" customHeight="1">
      <c r="A7660" s="396"/>
      <c r="B7660" s="397"/>
      <c r="C7660" s="362"/>
      <c r="D7660" s="362"/>
      <c r="E7660" s="362"/>
      <c r="F7660" s="390"/>
      <c r="G7660" s="390"/>
      <c r="H7660" s="390"/>
      <c r="I7660" s="390"/>
      <c r="J7660" s="390"/>
    </row>
    <row r="7661" spans="1:10" ht="15.75" customHeight="1">
      <c r="A7661" s="396"/>
      <c r="B7661" s="397"/>
      <c r="C7661" s="362"/>
      <c r="D7661" s="362"/>
      <c r="E7661" s="362"/>
      <c r="F7661" s="390"/>
      <c r="G7661" s="390"/>
      <c r="H7661" s="390"/>
      <c r="I7661" s="390"/>
      <c r="J7661" s="390"/>
    </row>
    <row r="7662" spans="1:10" ht="15.75" customHeight="1">
      <c r="A7662" s="396"/>
      <c r="B7662" s="397"/>
      <c r="C7662" s="362"/>
      <c r="D7662" s="362"/>
      <c r="E7662" s="362"/>
      <c r="F7662" s="390"/>
      <c r="G7662" s="390"/>
      <c r="H7662" s="390"/>
      <c r="I7662" s="390"/>
      <c r="J7662" s="390"/>
    </row>
    <row r="7663" spans="1:10" ht="15.75" customHeight="1">
      <c r="A7663" s="396"/>
      <c r="B7663" s="397"/>
      <c r="C7663" s="362"/>
      <c r="D7663" s="362"/>
      <c r="E7663" s="362"/>
      <c r="F7663" s="390"/>
      <c r="G7663" s="390"/>
      <c r="H7663" s="390"/>
      <c r="I7663" s="390"/>
      <c r="J7663" s="390"/>
    </row>
    <row r="7664" spans="1:10" ht="15.75" customHeight="1">
      <c r="A7664" s="396"/>
      <c r="B7664" s="397"/>
      <c r="C7664" s="362"/>
      <c r="D7664" s="362"/>
      <c r="E7664" s="362"/>
      <c r="F7664" s="390"/>
      <c r="G7664" s="390"/>
      <c r="H7664" s="390"/>
      <c r="I7664" s="390"/>
      <c r="J7664" s="390"/>
    </row>
    <row r="7665" spans="1:10" ht="15.75" customHeight="1">
      <c r="A7665" s="396"/>
      <c r="B7665" s="397"/>
      <c r="C7665" s="362"/>
      <c r="D7665" s="362"/>
      <c r="E7665" s="362"/>
      <c r="F7665" s="390"/>
      <c r="G7665" s="390"/>
      <c r="H7665" s="390"/>
      <c r="I7665" s="390"/>
      <c r="J7665" s="390"/>
    </row>
    <row r="7666" spans="1:10" ht="15.75" customHeight="1">
      <c r="A7666" s="396"/>
      <c r="B7666" s="397"/>
      <c r="C7666" s="362"/>
      <c r="D7666" s="362"/>
      <c r="E7666" s="362"/>
      <c r="F7666" s="390"/>
      <c r="G7666" s="390"/>
      <c r="H7666" s="390"/>
      <c r="I7666" s="390"/>
      <c r="J7666" s="390"/>
    </row>
    <row r="7667" spans="1:10" ht="15.75" customHeight="1">
      <c r="A7667" s="396"/>
      <c r="B7667" s="397"/>
      <c r="C7667" s="362"/>
      <c r="D7667" s="362"/>
      <c r="E7667" s="362"/>
      <c r="F7667" s="390"/>
      <c r="G7667" s="390"/>
      <c r="H7667" s="390"/>
      <c r="I7667" s="390"/>
      <c r="J7667" s="390"/>
    </row>
    <row r="7668" spans="1:10" ht="15.75" customHeight="1">
      <c r="A7668" s="396"/>
      <c r="B7668" s="397"/>
      <c r="C7668" s="362"/>
      <c r="D7668" s="362"/>
      <c r="E7668" s="362"/>
      <c r="F7668" s="390"/>
      <c r="G7668" s="390"/>
      <c r="H7668" s="390"/>
      <c r="I7668" s="390"/>
      <c r="J7668" s="390"/>
    </row>
    <row r="7669" spans="1:10" ht="15.75" customHeight="1">
      <c r="A7669" s="396"/>
      <c r="B7669" s="397"/>
      <c r="C7669" s="362"/>
      <c r="D7669" s="362"/>
      <c r="E7669" s="362"/>
      <c r="F7669" s="390"/>
      <c r="G7669" s="390"/>
      <c r="H7669" s="390"/>
      <c r="I7669" s="390"/>
      <c r="J7669" s="390"/>
    </row>
    <row r="7670" spans="1:10" ht="15.75" customHeight="1">
      <c r="A7670" s="396"/>
      <c r="B7670" s="397"/>
      <c r="C7670" s="362"/>
      <c r="D7670" s="362"/>
      <c r="E7670" s="362"/>
      <c r="F7670" s="390"/>
      <c r="G7670" s="390"/>
      <c r="H7670" s="390"/>
      <c r="I7670" s="390"/>
      <c r="J7670" s="390"/>
    </row>
    <row r="7671" spans="1:10" ht="15.75" customHeight="1">
      <c r="A7671" s="396"/>
      <c r="B7671" s="397"/>
      <c r="C7671" s="362"/>
      <c r="D7671" s="362"/>
      <c r="E7671" s="362"/>
      <c r="F7671" s="390"/>
      <c r="G7671" s="390"/>
      <c r="H7671" s="390"/>
      <c r="I7671" s="390"/>
      <c r="J7671" s="390"/>
    </row>
    <row r="7672" spans="1:10" ht="15.75" customHeight="1">
      <c r="A7672" s="396"/>
      <c r="B7672" s="397"/>
      <c r="C7672" s="362"/>
      <c r="D7672" s="362"/>
      <c r="E7672" s="362"/>
      <c r="F7672" s="390"/>
      <c r="G7672" s="390"/>
      <c r="H7672" s="390"/>
      <c r="I7672" s="390"/>
      <c r="J7672" s="390"/>
    </row>
    <row r="7673" spans="1:10" ht="15.75" customHeight="1">
      <c r="A7673" s="396"/>
      <c r="B7673" s="397"/>
      <c r="C7673" s="362"/>
      <c r="D7673" s="362"/>
      <c r="E7673" s="362"/>
      <c r="F7673" s="390"/>
      <c r="G7673" s="390"/>
      <c r="H7673" s="390"/>
      <c r="I7673" s="390"/>
      <c r="J7673" s="390"/>
    </row>
    <row r="7674" spans="1:10" ht="15.75" customHeight="1">
      <c r="A7674" s="396"/>
      <c r="B7674" s="397"/>
      <c r="C7674" s="362"/>
      <c r="D7674" s="362"/>
      <c r="E7674" s="362"/>
      <c r="F7674" s="390"/>
      <c r="G7674" s="390"/>
      <c r="H7674" s="390"/>
      <c r="I7674" s="390"/>
      <c r="J7674" s="390"/>
    </row>
    <row r="7675" spans="1:10" ht="15.75" customHeight="1">
      <c r="A7675" s="396"/>
      <c r="B7675" s="397"/>
      <c r="C7675" s="362"/>
      <c r="D7675" s="362"/>
      <c r="E7675" s="362"/>
      <c r="F7675" s="390"/>
      <c r="G7675" s="390"/>
      <c r="H7675" s="390"/>
      <c r="I7675" s="390"/>
      <c r="J7675" s="390"/>
    </row>
    <row r="7676" spans="1:10" ht="15.75" customHeight="1">
      <c r="A7676" s="396"/>
      <c r="B7676" s="397"/>
      <c r="C7676" s="362"/>
      <c r="D7676" s="362"/>
      <c r="E7676" s="362"/>
      <c r="F7676" s="390"/>
      <c r="G7676" s="390"/>
      <c r="H7676" s="390"/>
      <c r="I7676" s="390"/>
      <c r="J7676" s="390"/>
    </row>
    <row r="7677" spans="1:10" ht="15.75" customHeight="1">
      <c r="A7677" s="396"/>
      <c r="B7677" s="397"/>
      <c r="C7677" s="362"/>
      <c r="D7677" s="362"/>
      <c r="E7677" s="362"/>
      <c r="F7677" s="390"/>
      <c r="G7677" s="390"/>
      <c r="H7677" s="390"/>
      <c r="I7677" s="390"/>
      <c r="J7677" s="390"/>
    </row>
    <row r="7678" spans="1:10" ht="15.75" customHeight="1">
      <c r="A7678" s="396"/>
      <c r="B7678" s="397"/>
      <c r="C7678" s="362"/>
      <c r="D7678" s="362"/>
      <c r="E7678" s="362"/>
      <c r="F7678" s="390"/>
      <c r="G7678" s="390"/>
      <c r="H7678" s="390"/>
      <c r="I7678" s="390"/>
      <c r="J7678" s="390"/>
    </row>
    <row r="7679" spans="1:10" ht="15.75" customHeight="1">
      <c r="A7679" s="396"/>
      <c r="B7679" s="397"/>
      <c r="C7679" s="362"/>
      <c r="D7679" s="362"/>
      <c r="E7679" s="362"/>
      <c r="F7679" s="390"/>
      <c r="G7679" s="390"/>
      <c r="H7679" s="390"/>
      <c r="I7679" s="390"/>
      <c r="J7679" s="390"/>
    </row>
    <row r="7680" spans="1:10" ht="15.75" customHeight="1">
      <c r="A7680" s="396"/>
      <c r="B7680" s="397"/>
      <c r="C7680" s="362"/>
      <c r="D7680" s="362"/>
      <c r="E7680" s="362"/>
      <c r="F7680" s="390"/>
      <c r="G7680" s="390"/>
      <c r="H7680" s="390"/>
      <c r="I7680" s="390"/>
      <c r="J7680" s="390"/>
    </row>
    <row r="7681" spans="1:10" ht="15.75" customHeight="1">
      <c r="A7681" s="396"/>
      <c r="B7681" s="397"/>
      <c r="C7681" s="362"/>
      <c r="D7681" s="362"/>
      <c r="E7681" s="362"/>
      <c r="F7681" s="390"/>
      <c r="G7681" s="390"/>
      <c r="H7681" s="390"/>
      <c r="I7681" s="390"/>
      <c r="J7681" s="390"/>
    </row>
    <row r="7682" spans="1:10" ht="15.75" customHeight="1">
      <c r="A7682" s="396"/>
      <c r="B7682" s="397"/>
      <c r="C7682" s="362"/>
      <c r="D7682" s="362"/>
      <c r="E7682" s="362"/>
      <c r="F7682" s="390"/>
      <c r="G7682" s="390"/>
      <c r="H7682" s="390"/>
      <c r="I7682" s="390"/>
      <c r="J7682" s="390"/>
    </row>
    <row r="7683" spans="1:10" ht="15.75" customHeight="1">
      <c r="A7683" s="396"/>
      <c r="B7683" s="397"/>
      <c r="C7683" s="362"/>
      <c r="D7683" s="362"/>
      <c r="E7683" s="362"/>
      <c r="F7683" s="390"/>
      <c r="G7683" s="390"/>
      <c r="H7683" s="390"/>
      <c r="I7683" s="390"/>
      <c r="J7683" s="390"/>
    </row>
    <row r="7684" spans="1:10" ht="15.75" customHeight="1">
      <c r="A7684" s="396"/>
      <c r="B7684" s="397"/>
      <c r="C7684" s="362"/>
      <c r="D7684" s="362"/>
      <c r="E7684" s="362"/>
      <c r="F7684" s="390"/>
      <c r="G7684" s="390"/>
      <c r="H7684" s="390"/>
      <c r="I7684" s="390"/>
      <c r="J7684" s="390"/>
    </row>
    <row r="7685" spans="1:10" ht="15.75" customHeight="1">
      <c r="A7685" s="396"/>
      <c r="B7685" s="397"/>
      <c r="C7685" s="362"/>
      <c r="D7685" s="362"/>
      <c r="E7685" s="362"/>
      <c r="F7685" s="390"/>
      <c r="G7685" s="390"/>
      <c r="H7685" s="390"/>
      <c r="I7685" s="390"/>
      <c r="J7685" s="390"/>
    </row>
    <row r="7686" spans="1:10" ht="15.75" customHeight="1">
      <c r="A7686" s="396"/>
      <c r="B7686" s="397"/>
      <c r="C7686" s="362"/>
      <c r="D7686" s="362"/>
      <c r="E7686" s="362"/>
      <c r="F7686" s="390"/>
      <c r="G7686" s="390"/>
      <c r="H7686" s="390"/>
      <c r="I7686" s="390"/>
      <c r="J7686" s="390"/>
    </row>
    <row r="7687" spans="1:10" ht="15.75" customHeight="1">
      <c r="A7687" s="396"/>
      <c r="B7687" s="397"/>
      <c r="C7687" s="362"/>
      <c r="D7687" s="362"/>
      <c r="E7687" s="362"/>
      <c r="F7687" s="390"/>
      <c r="G7687" s="390"/>
      <c r="H7687" s="390"/>
      <c r="I7687" s="390"/>
      <c r="J7687" s="390"/>
    </row>
    <row r="7688" spans="1:10" ht="15.75" customHeight="1">
      <c r="A7688" s="396"/>
      <c r="B7688" s="397"/>
      <c r="C7688" s="362"/>
      <c r="D7688" s="362"/>
      <c r="E7688" s="362"/>
      <c r="F7688" s="390"/>
      <c r="G7688" s="390"/>
      <c r="H7688" s="390"/>
      <c r="I7688" s="390"/>
      <c r="J7688" s="390"/>
    </row>
    <row r="7689" spans="1:10" ht="15.75" customHeight="1">
      <c r="A7689" s="396"/>
      <c r="B7689" s="397"/>
      <c r="C7689" s="362"/>
      <c r="D7689" s="362"/>
      <c r="E7689" s="362"/>
      <c r="F7689" s="390"/>
      <c r="G7689" s="390"/>
      <c r="H7689" s="390"/>
      <c r="I7689" s="390"/>
      <c r="J7689" s="390"/>
    </row>
    <row r="7690" spans="1:10" ht="15.75" customHeight="1">
      <c r="A7690" s="396"/>
      <c r="B7690" s="397"/>
      <c r="C7690" s="362"/>
      <c r="D7690" s="362"/>
      <c r="E7690" s="362"/>
      <c r="F7690" s="390"/>
      <c r="G7690" s="390"/>
      <c r="H7690" s="390"/>
      <c r="I7690" s="390"/>
      <c r="J7690" s="390"/>
    </row>
    <row r="7691" spans="1:10" ht="15.75" customHeight="1">
      <c r="A7691" s="396"/>
      <c r="B7691" s="397"/>
      <c r="C7691" s="362"/>
      <c r="D7691" s="362"/>
      <c r="E7691" s="362"/>
      <c r="F7691" s="390"/>
      <c r="G7691" s="390"/>
      <c r="H7691" s="390"/>
      <c r="I7691" s="390"/>
      <c r="J7691" s="390"/>
    </row>
    <row r="7692" spans="1:10" ht="15.75" customHeight="1">
      <c r="A7692" s="396"/>
      <c r="B7692" s="397"/>
      <c r="C7692" s="362"/>
      <c r="D7692" s="362"/>
      <c r="E7692" s="362"/>
      <c r="F7692" s="390"/>
      <c r="G7692" s="390"/>
      <c r="H7692" s="390"/>
      <c r="I7692" s="390"/>
      <c r="J7692" s="390"/>
    </row>
    <row r="7693" spans="1:10" ht="15.75" customHeight="1">
      <c r="A7693" s="396"/>
      <c r="B7693" s="397"/>
      <c r="C7693" s="362"/>
      <c r="D7693" s="362"/>
      <c r="E7693" s="362"/>
      <c r="F7693" s="390"/>
      <c r="G7693" s="390"/>
      <c r="H7693" s="390"/>
      <c r="I7693" s="390"/>
      <c r="J7693" s="390"/>
    </row>
    <row r="7694" spans="1:10" ht="15.75" customHeight="1">
      <c r="A7694" s="396"/>
      <c r="B7694" s="397"/>
      <c r="C7694" s="362"/>
      <c r="D7694" s="362"/>
      <c r="E7694" s="362"/>
      <c r="F7694" s="390"/>
      <c r="G7694" s="390"/>
      <c r="H7694" s="390"/>
      <c r="I7694" s="390"/>
      <c r="J7694" s="390"/>
    </row>
    <row r="7695" spans="1:10" ht="15.75" customHeight="1">
      <c r="A7695" s="396"/>
      <c r="B7695" s="397"/>
      <c r="C7695" s="362"/>
      <c r="D7695" s="362"/>
      <c r="E7695" s="362"/>
      <c r="F7695" s="390"/>
      <c r="G7695" s="390"/>
      <c r="H7695" s="390"/>
      <c r="I7695" s="390"/>
      <c r="J7695" s="390"/>
    </row>
    <row r="7696" spans="1:10" ht="15.75" customHeight="1">
      <c r="A7696" s="396"/>
      <c r="B7696" s="397"/>
      <c r="C7696" s="362"/>
      <c r="D7696" s="362"/>
      <c r="E7696" s="362"/>
      <c r="F7696" s="390"/>
      <c r="G7696" s="390"/>
      <c r="H7696" s="390"/>
      <c r="I7696" s="390"/>
      <c r="J7696" s="390"/>
    </row>
    <row r="7697" spans="1:10" ht="15.75" customHeight="1">
      <c r="A7697" s="396"/>
      <c r="B7697" s="397"/>
      <c r="C7697" s="362"/>
      <c r="D7697" s="362"/>
      <c r="E7697" s="362"/>
      <c r="F7697" s="390"/>
      <c r="G7697" s="390"/>
      <c r="H7697" s="390"/>
      <c r="I7697" s="390"/>
      <c r="J7697" s="390"/>
    </row>
    <row r="7698" spans="1:10" ht="15.75" customHeight="1">
      <c r="A7698" s="396"/>
      <c r="B7698" s="397"/>
      <c r="C7698" s="362"/>
      <c r="D7698" s="362"/>
      <c r="E7698" s="362"/>
      <c r="F7698" s="390"/>
      <c r="G7698" s="390"/>
      <c r="H7698" s="390"/>
      <c r="I7698" s="390"/>
      <c r="J7698" s="390"/>
    </row>
    <row r="7699" spans="1:10" ht="15.75" customHeight="1">
      <c r="A7699" s="396"/>
      <c r="B7699" s="397"/>
      <c r="C7699" s="362"/>
      <c r="D7699" s="362"/>
      <c r="E7699" s="362"/>
      <c r="F7699" s="390"/>
      <c r="G7699" s="390"/>
      <c r="H7699" s="390"/>
      <c r="I7699" s="390"/>
      <c r="J7699" s="390"/>
    </row>
    <row r="7700" spans="1:10" ht="15.75" customHeight="1">
      <c r="A7700" s="396"/>
      <c r="B7700" s="397"/>
      <c r="C7700" s="362"/>
      <c r="D7700" s="362"/>
      <c r="E7700" s="362"/>
      <c r="F7700" s="390"/>
      <c r="G7700" s="390"/>
      <c r="H7700" s="390"/>
      <c r="I7700" s="390"/>
      <c r="J7700" s="390"/>
    </row>
    <row r="7701" spans="1:10" ht="15.75" customHeight="1">
      <c r="A7701" s="396"/>
      <c r="B7701" s="397"/>
      <c r="C7701" s="362"/>
      <c r="D7701" s="362"/>
      <c r="E7701" s="362"/>
      <c r="F7701" s="390"/>
      <c r="G7701" s="390"/>
      <c r="H7701" s="390"/>
      <c r="I7701" s="390"/>
      <c r="J7701" s="390"/>
    </row>
    <row r="7702" spans="1:10" ht="15.75" customHeight="1">
      <c r="A7702" s="396"/>
      <c r="B7702" s="397"/>
      <c r="C7702" s="362"/>
      <c r="D7702" s="362"/>
      <c r="E7702" s="362"/>
      <c r="F7702" s="390"/>
      <c r="G7702" s="390"/>
      <c r="H7702" s="390"/>
      <c r="I7702" s="390"/>
      <c r="J7702" s="390"/>
    </row>
    <row r="7703" spans="1:10" ht="15.75" customHeight="1">
      <c r="A7703" s="396"/>
      <c r="B7703" s="397"/>
      <c r="C7703" s="362"/>
      <c r="D7703" s="362"/>
      <c r="E7703" s="362"/>
      <c r="F7703" s="390"/>
      <c r="G7703" s="390"/>
      <c r="H7703" s="390"/>
      <c r="I7703" s="390"/>
      <c r="J7703" s="390"/>
    </row>
    <row r="7704" spans="1:10" ht="15.75" customHeight="1">
      <c r="A7704" s="396"/>
      <c r="B7704" s="397"/>
      <c r="C7704" s="362"/>
      <c r="D7704" s="362"/>
      <c r="E7704" s="362"/>
      <c r="F7704" s="390"/>
      <c r="G7704" s="390"/>
      <c r="H7704" s="390"/>
      <c r="I7704" s="390"/>
      <c r="J7704" s="390"/>
    </row>
    <row r="7705" spans="1:10" ht="15.75" customHeight="1">
      <c r="A7705" s="396"/>
      <c r="B7705" s="397"/>
      <c r="C7705" s="362"/>
      <c r="D7705" s="362"/>
      <c r="E7705" s="362"/>
      <c r="F7705" s="390"/>
      <c r="G7705" s="390"/>
      <c r="H7705" s="390"/>
      <c r="I7705" s="390"/>
      <c r="J7705" s="390"/>
    </row>
    <row r="7706" spans="1:10" ht="15.75" customHeight="1">
      <c r="A7706" s="396"/>
      <c r="B7706" s="397"/>
      <c r="C7706" s="362"/>
      <c r="D7706" s="362"/>
      <c r="E7706" s="362"/>
      <c r="F7706" s="390"/>
      <c r="G7706" s="390"/>
      <c r="H7706" s="390"/>
      <c r="I7706" s="390"/>
      <c r="J7706" s="390"/>
    </row>
    <row r="7707" spans="1:10" ht="15.75" customHeight="1">
      <c r="A7707" s="396"/>
      <c r="B7707" s="397"/>
      <c r="C7707" s="362"/>
      <c r="D7707" s="362"/>
      <c r="E7707" s="362"/>
      <c r="F7707" s="390"/>
      <c r="G7707" s="390"/>
      <c r="H7707" s="390"/>
      <c r="I7707" s="390"/>
      <c r="J7707" s="390"/>
    </row>
    <row r="7708" spans="1:10" ht="15.75" customHeight="1">
      <c r="A7708" s="396"/>
      <c r="B7708" s="397"/>
      <c r="C7708" s="362"/>
      <c r="D7708" s="362"/>
      <c r="E7708" s="362"/>
      <c r="F7708" s="390"/>
      <c r="G7708" s="390"/>
      <c r="H7708" s="390"/>
      <c r="I7708" s="390"/>
      <c r="J7708" s="390"/>
    </row>
    <row r="7709" spans="1:10" ht="15.75" customHeight="1">
      <c r="A7709" s="396"/>
      <c r="B7709" s="397"/>
      <c r="C7709" s="362"/>
      <c r="D7709" s="362"/>
      <c r="E7709" s="362"/>
      <c r="F7709" s="390"/>
      <c r="G7709" s="390"/>
      <c r="H7709" s="390"/>
      <c r="I7709" s="390"/>
      <c r="J7709" s="390"/>
    </row>
    <row r="7710" spans="1:10" ht="15.75" customHeight="1">
      <c r="A7710" s="396"/>
      <c r="B7710" s="397"/>
      <c r="C7710" s="362"/>
      <c r="D7710" s="362"/>
      <c r="E7710" s="362"/>
      <c r="F7710" s="390"/>
      <c r="G7710" s="390"/>
      <c r="H7710" s="390"/>
      <c r="I7710" s="390"/>
      <c r="J7710" s="390"/>
    </row>
    <row r="7711" spans="1:10" ht="15.75" customHeight="1">
      <c r="A7711" s="396"/>
      <c r="B7711" s="397"/>
      <c r="C7711" s="362"/>
      <c r="D7711" s="362"/>
      <c r="E7711" s="362"/>
      <c r="F7711" s="390"/>
      <c r="G7711" s="390"/>
      <c r="H7711" s="390"/>
      <c r="I7711" s="390"/>
      <c r="J7711" s="390"/>
    </row>
    <row r="7712" spans="1:10" ht="15.75" customHeight="1">
      <c r="A7712" s="396"/>
      <c r="B7712" s="397"/>
      <c r="C7712" s="362"/>
      <c r="D7712" s="362"/>
      <c r="E7712" s="362"/>
      <c r="F7712" s="390"/>
      <c r="G7712" s="390"/>
      <c r="H7712" s="390"/>
      <c r="I7712" s="390"/>
      <c r="J7712" s="390"/>
    </row>
    <row r="7713" spans="1:10" ht="15.75" customHeight="1">
      <c r="A7713" s="396"/>
      <c r="B7713" s="397"/>
      <c r="C7713" s="362"/>
      <c r="D7713" s="362"/>
      <c r="E7713" s="362"/>
      <c r="F7713" s="390"/>
      <c r="G7713" s="390"/>
      <c r="H7713" s="390"/>
      <c r="I7713" s="390"/>
      <c r="J7713" s="390"/>
    </row>
    <row r="7714" spans="1:10" ht="15.75" customHeight="1">
      <c r="A7714" s="396"/>
      <c r="B7714" s="397"/>
      <c r="C7714" s="362"/>
      <c r="D7714" s="362"/>
      <c r="E7714" s="362"/>
      <c r="F7714" s="390"/>
      <c r="G7714" s="390"/>
      <c r="H7714" s="390"/>
      <c r="I7714" s="390"/>
      <c r="J7714" s="390"/>
    </row>
    <row r="7715" spans="1:10" ht="15.75" customHeight="1">
      <c r="A7715" s="396"/>
      <c r="B7715" s="397"/>
      <c r="C7715" s="362"/>
      <c r="D7715" s="362"/>
      <c r="E7715" s="362"/>
      <c r="F7715" s="390"/>
      <c r="G7715" s="390"/>
      <c r="H7715" s="390"/>
      <c r="I7715" s="390"/>
      <c r="J7715" s="390"/>
    </row>
    <row r="7716" spans="1:10" ht="15.75" customHeight="1">
      <c r="A7716" s="396"/>
      <c r="B7716" s="397"/>
      <c r="C7716" s="362"/>
      <c r="D7716" s="362"/>
      <c r="E7716" s="362"/>
      <c r="F7716" s="390"/>
      <c r="G7716" s="390"/>
      <c r="H7716" s="390"/>
      <c r="I7716" s="390"/>
      <c r="J7716" s="390"/>
    </row>
    <row r="7717" spans="1:10" ht="15.75" customHeight="1">
      <c r="A7717" s="396"/>
      <c r="B7717" s="397"/>
      <c r="C7717" s="362"/>
      <c r="D7717" s="362"/>
      <c r="E7717" s="362"/>
      <c r="F7717" s="390"/>
      <c r="G7717" s="390"/>
      <c r="H7717" s="390"/>
      <c r="I7717" s="390"/>
      <c r="J7717" s="390"/>
    </row>
    <row r="7718" spans="1:10" ht="15.75" customHeight="1">
      <c r="A7718" s="396"/>
      <c r="B7718" s="397"/>
      <c r="C7718" s="362"/>
      <c r="D7718" s="362"/>
      <c r="E7718" s="362"/>
      <c r="F7718" s="390"/>
      <c r="G7718" s="390"/>
      <c r="H7718" s="390"/>
      <c r="I7718" s="390"/>
      <c r="J7718" s="390"/>
    </row>
    <row r="7719" spans="1:10" ht="15.75" customHeight="1">
      <c r="A7719" s="396"/>
      <c r="B7719" s="397"/>
      <c r="C7719" s="362"/>
      <c r="D7719" s="362"/>
      <c r="E7719" s="362"/>
      <c r="F7719" s="390"/>
      <c r="G7719" s="390"/>
      <c r="H7719" s="390"/>
      <c r="I7719" s="390"/>
      <c r="J7719" s="390"/>
    </row>
    <row r="7720" spans="1:10" ht="15.75" customHeight="1">
      <c r="A7720" s="396"/>
      <c r="B7720" s="397"/>
      <c r="C7720" s="362"/>
      <c r="D7720" s="362"/>
      <c r="E7720" s="362"/>
      <c r="F7720" s="390"/>
      <c r="G7720" s="390"/>
      <c r="H7720" s="390"/>
      <c r="I7720" s="390"/>
      <c r="J7720" s="390"/>
    </row>
    <row r="7721" spans="1:10" ht="15.75" customHeight="1">
      <c r="A7721" s="396"/>
      <c r="B7721" s="397"/>
      <c r="C7721" s="362"/>
      <c r="D7721" s="362"/>
      <c r="E7721" s="362"/>
      <c r="F7721" s="390"/>
      <c r="G7721" s="390"/>
      <c r="H7721" s="390"/>
      <c r="I7721" s="390"/>
      <c r="J7721" s="390"/>
    </row>
    <row r="7722" spans="1:10" ht="15.75" customHeight="1">
      <c r="A7722" s="396"/>
      <c r="B7722" s="397"/>
      <c r="C7722" s="362"/>
      <c r="D7722" s="362"/>
      <c r="E7722" s="362"/>
      <c r="F7722" s="390"/>
      <c r="G7722" s="390"/>
      <c r="H7722" s="390"/>
      <c r="I7722" s="390"/>
      <c r="J7722" s="390"/>
    </row>
    <row r="7723" spans="1:10" ht="15.75" customHeight="1">
      <c r="A7723" s="396"/>
      <c r="B7723" s="397"/>
      <c r="C7723" s="362"/>
      <c r="D7723" s="362"/>
      <c r="E7723" s="362"/>
      <c r="F7723" s="390"/>
      <c r="G7723" s="390"/>
      <c r="H7723" s="390"/>
      <c r="I7723" s="390"/>
      <c r="J7723" s="390"/>
    </row>
    <row r="7724" spans="1:10" ht="15.75" customHeight="1">
      <c r="A7724" s="396"/>
      <c r="B7724" s="397"/>
      <c r="C7724" s="362"/>
      <c r="D7724" s="362"/>
      <c r="E7724" s="362"/>
      <c r="F7724" s="390"/>
      <c r="G7724" s="390"/>
      <c r="H7724" s="390"/>
      <c r="I7724" s="390"/>
      <c r="J7724" s="390"/>
    </row>
    <row r="7725" spans="1:10" ht="15.75" customHeight="1">
      <c r="A7725" s="396"/>
      <c r="B7725" s="397"/>
      <c r="C7725" s="362"/>
      <c r="D7725" s="362"/>
      <c r="E7725" s="362"/>
      <c r="F7725" s="390"/>
      <c r="G7725" s="390"/>
      <c r="H7725" s="390"/>
      <c r="I7725" s="390"/>
      <c r="J7725" s="390"/>
    </row>
    <row r="7726" spans="1:10" ht="15.75" customHeight="1">
      <c r="A7726" s="396"/>
      <c r="B7726" s="397"/>
      <c r="C7726" s="362"/>
      <c r="D7726" s="362"/>
      <c r="E7726" s="362"/>
      <c r="F7726" s="390"/>
      <c r="G7726" s="390"/>
      <c r="H7726" s="390"/>
      <c r="I7726" s="390"/>
      <c r="J7726" s="390"/>
    </row>
    <row r="7727" spans="1:10" ht="15.75" customHeight="1">
      <c r="A7727" s="396"/>
      <c r="B7727" s="397"/>
      <c r="C7727" s="362"/>
      <c r="D7727" s="362"/>
      <c r="E7727" s="362"/>
      <c r="F7727" s="390"/>
      <c r="G7727" s="390"/>
      <c r="H7727" s="390"/>
      <c r="I7727" s="390"/>
      <c r="J7727" s="390"/>
    </row>
    <row r="7728" spans="1:10" ht="15.75" customHeight="1">
      <c r="A7728" s="396"/>
      <c r="B7728" s="397"/>
      <c r="C7728" s="362"/>
      <c r="D7728" s="362"/>
      <c r="E7728" s="362"/>
      <c r="F7728" s="390"/>
      <c r="G7728" s="390"/>
      <c r="H7728" s="390"/>
      <c r="I7728" s="390"/>
      <c r="J7728" s="390"/>
    </row>
    <row r="7729" spans="1:10" ht="15.75" customHeight="1">
      <c r="A7729" s="396"/>
      <c r="B7729" s="397"/>
      <c r="C7729" s="362"/>
      <c r="D7729" s="362"/>
      <c r="E7729" s="362"/>
      <c r="F7729" s="390"/>
      <c r="G7729" s="390"/>
      <c r="H7729" s="390"/>
      <c r="I7729" s="390"/>
      <c r="J7729" s="390"/>
    </row>
    <row r="7730" spans="1:10" ht="15.75" customHeight="1">
      <c r="A7730" s="396"/>
      <c r="B7730" s="397"/>
      <c r="C7730" s="362"/>
      <c r="D7730" s="362"/>
      <c r="E7730" s="362"/>
      <c r="F7730" s="390"/>
      <c r="G7730" s="390"/>
      <c r="H7730" s="390"/>
      <c r="I7730" s="390"/>
      <c r="J7730" s="390"/>
    </row>
    <row r="7731" spans="1:10" ht="15.75" customHeight="1">
      <c r="A7731" s="396"/>
      <c r="B7731" s="397"/>
      <c r="C7731" s="362"/>
      <c r="D7731" s="362"/>
      <c r="E7731" s="362"/>
      <c r="F7731" s="390"/>
      <c r="G7731" s="390"/>
      <c r="H7731" s="390"/>
      <c r="I7731" s="390"/>
      <c r="J7731" s="390"/>
    </row>
    <row r="7732" spans="1:10" ht="15.75" customHeight="1">
      <c r="A7732" s="396"/>
      <c r="B7732" s="397"/>
      <c r="C7732" s="362"/>
      <c r="D7732" s="362"/>
      <c r="E7732" s="362"/>
      <c r="F7732" s="390"/>
      <c r="G7732" s="390"/>
      <c r="H7732" s="390"/>
      <c r="I7732" s="390"/>
      <c r="J7732" s="390"/>
    </row>
    <row r="7733" spans="1:10" ht="15.75" customHeight="1">
      <c r="A7733" s="396"/>
      <c r="B7733" s="397"/>
      <c r="C7733" s="362"/>
      <c r="D7733" s="362"/>
      <c r="E7733" s="362"/>
      <c r="F7733" s="390"/>
      <c r="G7733" s="390"/>
      <c r="H7733" s="390"/>
      <c r="I7733" s="390"/>
      <c r="J7733" s="390"/>
    </row>
    <row r="7734" spans="1:10" ht="15.75" customHeight="1">
      <c r="A7734" s="396"/>
      <c r="B7734" s="397"/>
      <c r="C7734" s="362"/>
      <c r="D7734" s="362"/>
      <c r="E7734" s="362"/>
      <c r="F7734" s="390"/>
      <c r="G7734" s="390"/>
      <c r="H7734" s="390"/>
      <c r="I7734" s="390"/>
      <c r="J7734" s="390"/>
    </row>
    <row r="7735" spans="1:10" ht="15.75" customHeight="1">
      <c r="A7735" s="396"/>
      <c r="B7735" s="397"/>
      <c r="C7735" s="362"/>
      <c r="D7735" s="362"/>
      <c r="E7735" s="362"/>
      <c r="F7735" s="390"/>
      <c r="G7735" s="390"/>
      <c r="H7735" s="390"/>
      <c r="I7735" s="390"/>
      <c r="J7735" s="390"/>
    </row>
    <row r="7736" spans="1:10" ht="15.75" customHeight="1">
      <c r="A7736" s="396"/>
      <c r="B7736" s="397"/>
      <c r="C7736" s="362"/>
      <c r="D7736" s="362"/>
      <c r="E7736" s="362"/>
      <c r="F7736" s="390"/>
      <c r="G7736" s="390"/>
      <c r="H7736" s="390"/>
      <c r="I7736" s="390"/>
      <c r="J7736" s="390"/>
    </row>
    <row r="7737" spans="1:10" ht="15.75" customHeight="1">
      <c r="A7737" s="396"/>
      <c r="B7737" s="397"/>
      <c r="C7737" s="362"/>
      <c r="D7737" s="362"/>
      <c r="E7737" s="362"/>
      <c r="F7737" s="390"/>
      <c r="G7737" s="390"/>
      <c r="H7737" s="390"/>
      <c r="I7737" s="390"/>
      <c r="J7737" s="390"/>
    </row>
    <row r="7738" spans="1:10" ht="15.75" customHeight="1">
      <c r="A7738" s="396"/>
      <c r="B7738" s="397"/>
      <c r="C7738" s="362"/>
      <c r="D7738" s="362"/>
      <c r="E7738" s="362"/>
      <c r="F7738" s="390"/>
      <c r="G7738" s="390"/>
      <c r="H7738" s="390"/>
      <c r="I7738" s="390"/>
      <c r="J7738" s="390"/>
    </row>
    <row r="7739" spans="1:10" ht="15.75" customHeight="1">
      <c r="A7739" s="396"/>
      <c r="B7739" s="397"/>
      <c r="C7739" s="362"/>
      <c r="D7739" s="362"/>
      <c r="E7739" s="362"/>
      <c r="F7739" s="390"/>
      <c r="G7739" s="390"/>
      <c r="H7739" s="390"/>
      <c r="I7739" s="390"/>
      <c r="J7739" s="390"/>
    </row>
    <row r="7740" spans="1:10" ht="15.75" customHeight="1">
      <c r="A7740" s="396"/>
      <c r="B7740" s="397"/>
      <c r="C7740" s="362"/>
      <c r="D7740" s="362"/>
      <c r="E7740" s="362"/>
      <c r="F7740" s="390"/>
      <c r="G7740" s="390"/>
      <c r="H7740" s="390"/>
      <c r="I7740" s="390"/>
      <c r="J7740" s="390"/>
    </row>
    <row r="7741" spans="1:10" ht="15.75" customHeight="1">
      <c r="A7741" s="396"/>
      <c r="B7741" s="397"/>
      <c r="C7741" s="362"/>
      <c r="D7741" s="362"/>
      <c r="E7741" s="362"/>
      <c r="F7741" s="390"/>
      <c r="G7741" s="390"/>
      <c r="H7741" s="390"/>
      <c r="I7741" s="390"/>
      <c r="J7741" s="390"/>
    </row>
    <row r="7742" spans="1:10" ht="15.75" customHeight="1">
      <c r="A7742" s="396"/>
      <c r="B7742" s="397"/>
      <c r="C7742" s="362"/>
      <c r="D7742" s="362"/>
      <c r="E7742" s="362"/>
      <c r="F7742" s="390"/>
      <c r="G7742" s="390"/>
      <c r="H7742" s="390"/>
      <c r="I7742" s="390"/>
      <c r="J7742" s="390"/>
    </row>
    <row r="7743" spans="1:10" ht="15.75" customHeight="1">
      <c r="A7743" s="396"/>
      <c r="B7743" s="397"/>
      <c r="C7743" s="362"/>
      <c r="D7743" s="362"/>
      <c r="E7743" s="362"/>
      <c r="F7743" s="390"/>
      <c r="G7743" s="390"/>
      <c r="H7743" s="390"/>
      <c r="I7743" s="390"/>
      <c r="J7743" s="390"/>
    </row>
    <row r="7744" spans="1:10" ht="15.75" customHeight="1">
      <c r="A7744" s="396"/>
      <c r="B7744" s="397"/>
      <c r="C7744" s="362"/>
      <c r="D7744" s="362"/>
      <c r="E7744" s="362"/>
      <c r="F7744" s="390"/>
      <c r="G7744" s="390"/>
      <c r="H7744" s="390"/>
      <c r="I7744" s="390"/>
      <c r="J7744" s="390"/>
    </row>
    <row r="7745" spans="1:10" ht="15.75" customHeight="1">
      <c r="A7745" s="396"/>
      <c r="B7745" s="397"/>
      <c r="C7745" s="362"/>
      <c r="D7745" s="362"/>
      <c r="E7745" s="362"/>
      <c r="F7745" s="390"/>
      <c r="G7745" s="390"/>
      <c r="H7745" s="390"/>
      <c r="I7745" s="390"/>
      <c r="J7745" s="390"/>
    </row>
    <row r="7746" spans="1:10" ht="15.75" customHeight="1">
      <c r="A7746" s="396"/>
      <c r="B7746" s="397"/>
      <c r="C7746" s="362"/>
      <c r="D7746" s="362"/>
      <c r="E7746" s="362"/>
      <c r="F7746" s="390"/>
      <c r="G7746" s="390"/>
      <c r="H7746" s="390"/>
      <c r="I7746" s="390"/>
      <c r="J7746" s="390"/>
    </row>
    <row r="7747" spans="1:10" ht="15.75" customHeight="1">
      <c r="A7747" s="396"/>
      <c r="B7747" s="397"/>
      <c r="C7747" s="362"/>
      <c r="D7747" s="362"/>
      <c r="E7747" s="362"/>
      <c r="F7747" s="390"/>
      <c r="G7747" s="390"/>
      <c r="H7747" s="390"/>
      <c r="I7747" s="390"/>
      <c r="J7747" s="390"/>
    </row>
    <row r="7748" spans="1:10" ht="15.75" customHeight="1">
      <c r="A7748" s="396"/>
      <c r="B7748" s="397"/>
      <c r="C7748" s="362"/>
      <c r="D7748" s="362"/>
      <c r="E7748" s="362"/>
      <c r="F7748" s="390"/>
      <c r="G7748" s="390"/>
      <c r="H7748" s="390"/>
      <c r="I7748" s="390"/>
      <c r="J7748" s="390"/>
    </row>
    <row r="7749" spans="1:10" ht="15.75" customHeight="1">
      <c r="A7749" s="396"/>
      <c r="B7749" s="397"/>
      <c r="C7749" s="362"/>
      <c r="D7749" s="362"/>
      <c r="E7749" s="362"/>
      <c r="F7749" s="390"/>
      <c r="G7749" s="390"/>
      <c r="H7749" s="390"/>
      <c r="I7749" s="390"/>
      <c r="J7749" s="390"/>
    </row>
    <row r="7750" spans="1:10" ht="15.75" customHeight="1">
      <c r="A7750" s="396"/>
      <c r="B7750" s="397"/>
      <c r="C7750" s="362"/>
      <c r="D7750" s="362"/>
      <c r="E7750" s="362"/>
      <c r="F7750" s="390"/>
      <c r="G7750" s="390"/>
      <c r="H7750" s="390"/>
      <c r="I7750" s="390"/>
      <c r="J7750" s="390"/>
    </row>
    <row r="7751" spans="1:10" ht="15.75" customHeight="1">
      <c r="A7751" s="396"/>
      <c r="B7751" s="397"/>
      <c r="C7751" s="362"/>
      <c r="D7751" s="362"/>
      <c r="E7751" s="362"/>
      <c r="F7751" s="390"/>
      <c r="G7751" s="390"/>
      <c r="H7751" s="390"/>
      <c r="I7751" s="390"/>
      <c r="J7751" s="390"/>
    </row>
    <row r="7752" spans="1:10" ht="15.75" customHeight="1">
      <c r="A7752" s="396"/>
      <c r="B7752" s="397"/>
      <c r="C7752" s="362"/>
      <c r="D7752" s="362"/>
      <c r="E7752" s="362"/>
      <c r="F7752" s="390"/>
      <c r="G7752" s="390"/>
      <c r="H7752" s="390"/>
      <c r="I7752" s="390"/>
      <c r="J7752" s="390"/>
    </row>
    <row r="7753" spans="1:10" ht="15.75" customHeight="1">
      <c r="A7753" s="396"/>
      <c r="B7753" s="397"/>
      <c r="C7753" s="362"/>
      <c r="D7753" s="362"/>
      <c r="E7753" s="362"/>
      <c r="F7753" s="390"/>
      <c r="G7753" s="390"/>
      <c r="H7753" s="390"/>
      <c r="I7753" s="390"/>
      <c r="J7753" s="390"/>
    </row>
    <row r="7754" spans="1:10" ht="15.75" customHeight="1">
      <c r="A7754" s="396"/>
      <c r="B7754" s="397"/>
      <c r="C7754" s="362"/>
      <c r="D7754" s="362"/>
      <c r="E7754" s="362"/>
      <c r="F7754" s="390"/>
      <c r="G7754" s="390"/>
      <c r="H7754" s="390"/>
      <c r="I7754" s="390"/>
      <c r="J7754" s="390"/>
    </row>
    <row r="7755" spans="1:10" ht="15.75" customHeight="1">
      <c r="A7755" s="396"/>
      <c r="B7755" s="397"/>
      <c r="C7755" s="362"/>
      <c r="D7755" s="362"/>
      <c r="E7755" s="362"/>
      <c r="F7755" s="390"/>
      <c r="G7755" s="390"/>
      <c r="H7755" s="390"/>
      <c r="I7755" s="390"/>
      <c r="J7755" s="390"/>
    </row>
    <row r="7756" spans="1:10" ht="15.75" customHeight="1">
      <c r="A7756" s="396"/>
      <c r="B7756" s="397"/>
      <c r="C7756" s="362"/>
      <c r="D7756" s="362"/>
      <c r="E7756" s="362"/>
      <c r="F7756" s="390"/>
      <c r="G7756" s="390"/>
      <c r="H7756" s="390"/>
      <c r="I7756" s="390"/>
      <c r="J7756" s="390"/>
    </row>
    <row r="7757" spans="1:10" ht="15.75" customHeight="1">
      <c r="A7757" s="396"/>
      <c r="B7757" s="397"/>
      <c r="C7757" s="362"/>
      <c r="D7757" s="362"/>
      <c r="E7757" s="362"/>
      <c r="F7757" s="390"/>
      <c r="G7757" s="390"/>
      <c r="H7757" s="390"/>
      <c r="I7757" s="390"/>
      <c r="J7757" s="390"/>
    </row>
    <row r="7758" spans="1:10" ht="15.75" customHeight="1">
      <c r="A7758" s="396"/>
      <c r="B7758" s="397"/>
      <c r="C7758" s="362"/>
      <c r="D7758" s="362"/>
      <c r="E7758" s="362"/>
      <c r="F7758" s="390"/>
      <c r="G7758" s="390"/>
      <c r="H7758" s="390"/>
      <c r="I7758" s="390"/>
      <c r="J7758" s="390"/>
    </row>
    <row r="7759" spans="1:10" ht="15.75" customHeight="1">
      <c r="A7759" s="396"/>
      <c r="B7759" s="397"/>
      <c r="C7759" s="362"/>
      <c r="D7759" s="362"/>
      <c r="E7759" s="362"/>
      <c r="F7759" s="390"/>
      <c r="G7759" s="390"/>
      <c r="H7759" s="390"/>
      <c r="I7759" s="390"/>
      <c r="J7759" s="390"/>
    </row>
    <row r="7760" spans="1:10" ht="15.75" customHeight="1">
      <c r="A7760" s="396"/>
      <c r="B7760" s="397"/>
      <c r="C7760" s="362"/>
      <c r="D7760" s="362"/>
      <c r="E7760" s="362"/>
      <c r="F7760" s="390"/>
      <c r="G7760" s="390"/>
      <c r="H7760" s="390"/>
      <c r="I7760" s="390"/>
      <c r="J7760" s="390"/>
    </row>
    <row r="7761" spans="1:10" ht="15.75" customHeight="1">
      <c r="A7761" s="396"/>
      <c r="B7761" s="397"/>
      <c r="C7761" s="362"/>
      <c r="D7761" s="362"/>
      <c r="E7761" s="362"/>
      <c r="F7761" s="390"/>
      <c r="G7761" s="390"/>
      <c r="H7761" s="390"/>
      <c r="I7761" s="390"/>
      <c r="J7761" s="390"/>
    </row>
    <row r="7762" spans="1:10" ht="15.75" customHeight="1">
      <c r="A7762" s="396"/>
      <c r="B7762" s="397"/>
      <c r="C7762" s="362"/>
      <c r="D7762" s="362"/>
      <c r="E7762" s="362"/>
      <c r="F7762" s="390"/>
      <c r="G7762" s="390"/>
      <c r="H7762" s="390"/>
      <c r="I7762" s="390"/>
      <c r="J7762" s="390"/>
    </row>
    <row r="7763" spans="1:10" ht="15.75" customHeight="1">
      <c r="A7763" s="396"/>
      <c r="B7763" s="397"/>
      <c r="C7763" s="362"/>
      <c r="D7763" s="362"/>
      <c r="E7763" s="362"/>
      <c r="F7763" s="390"/>
      <c r="G7763" s="390"/>
      <c r="H7763" s="390"/>
      <c r="I7763" s="390"/>
      <c r="J7763" s="390"/>
    </row>
    <row r="7764" spans="1:10" ht="15.75" customHeight="1">
      <c r="A7764" s="396"/>
      <c r="B7764" s="397"/>
      <c r="C7764" s="362"/>
      <c r="D7764" s="362"/>
      <c r="E7764" s="362"/>
      <c r="F7764" s="390"/>
      <c r="G7764" s="390"/>
      <c r="H7764" s="390"/>
      <c r="I7764" s="390"/>
      <c r="J7764" s="390"/>
    </row>
    <row r="7765" spans="1:10" ht="15.75" customHeight="1">
      <c r="A7765" s="396"/>
      <c r="B7765" s="397"/>
      <c r="C7765" s="362"/>
      <c r="D7765" s="362"/>
      <c r="E7765" s="362"/>
      <c r="F7765" s="390"/>
      <c r="G7765" s="390"/>
      <c r="H7765" s="390"/>
      <c r="I7765" s="390"/>
      <c r="J7765" s="390"/>
    </row>
    <row r="7766" spans="1:10" ht="15.75" customHeight="1">
      <c r="A7766" s="396"/>
      <c r="B7766" s="397"/>
      <c r="C7766" s="362"/>
      <c r="D7766" s="362"/>
      <c r="E7766" s="362"/>
      <c r="F7766" s="390"/>
      <c r="G7766" s="390"/>
      <c r="H7766" s="390"/>
      <c r="I7766" s="390"/>
      <c r="J7766" s="390"/>
    </row>
    <row r="7767" spans="1:10" ht="15.75" customHeight="1">
      <c r="A7767" s="396"/>
      <c r="B7767" s="397"/>
      <c r="C7767" s="362"/>
      <c r="D7767" s="362"/>
      <c r="E7767" s="362"/>
      <c r="F7767" s="390"/>
      <c r="G7767" s="390"/>
      <c r="H7767" s="390"/>
      <c r="I7767" s="390"/>
      <c r="J7767" s="390"/>
    </row>
    <row r="7768" spans="1:10" ht="15.75" customHeight="1">
      <c r="A7768" s="396"/>
      <c r="B7768" s="397"/>
      <c r="C7768" s="362"/>
      <c r="D7768" s="362"/>
      <c r="E7768" s="362"/>
      <c r="F7768" s="390"/>
      <c r="G7768" s="390"/>
      <c r="H7768" s="390"/>
      <c r="I7768" s="390"/>
      <c r="J7768" s="390"/>
    </row>
    <row r="7769" spans="1:10" ht="15.75" customHeight="1">
      <c r="A7769" s="396"/>
      <c r="B7769" s="397"/>
      <c r="C7769" s="362"/>
      <c r="D7769" s="362"/>
      <c r="E7769" s="362"/>
      <c r="F7769" s="390"/>
      <c r="G7769" s="390"/>
      <c r="H7769" s="390"/>
      <c r="I7769" s="390"/>
      <c r="J7769" s="390"/>
    </row>
    <row r="7770" spans="1:10" ht="15.75" customHeight="1">
      <c r="A7770" s="396"/>
      <c r="B7770" s="397"/>
      <c r="C7770" s="362"/>
      <c r="D7770" s="362"/>
      <c r="E7770" s="362"/>
      <c r="F7770" s="390"/>
      <c r="G7770" s="390"/>
      <c r="H7770" s="390"/>
      <c r="I7770" s="390"/>
      <c r="J7770" s="390"/>
    </row>
    <row r="7771" spans="1:10" ht="15.75" customHeight="1">
      <c r="A7771" s="396"/>
      <c r="B7771" s="397"/>
      <c r="C7771" s="362"/>
      <c r="D7771" s="362"/>
      <c r="E7771" s="362"/>
      <c r="F7771" s="390"/>
      <c r="G7771" s="390"/>
      <c r="H7771" s="390"/>
      <c r="I7771" s="390"/>
      <c r="J7771" s="390"/>
    </row>
    <row r="7772" spans="1:10" ht="15.75" customHeight="1">
      <c r="A7772" s="396"/>
      <c r="B7772" s="397"/>
      <c r="C7772" s="362"/>
      <c r="D7772" s="362"/>
      <c r="E7772" s="362"/>
      <c r="F7772" s="390"/>
      <c r="G7772" s="390"/>
      <c r="H7772" s="390"/>
      <c r="I7772" s="390"/>
      <c r="J7772" s="390"/>
    </row>
    <row r="7773" spans="1:10" ht="15.75" customHeight="1">
      <c r="A7773" s="396"/>
      <c r="B7773" s="397"/>
      <c r="C7773" s="362"/>
      <c r="D7773" s="362"/>
      <c r="E7773" s="362"/>
      <c r="F7773" s="390"/>
      <c r="G7773" s="390"/>
      <c r="H7773" s="390"/>
      <c r="I7773" s="390"/>
      <c r="J7773" s="390"/>
    </row>
    <row r="7774" spans="1:10" ht="15.75" customHeight="1">
      <c r="A7774" s="396"/>
      <c r="B7774" s="397"/>
      <c r="C7774" s="362"/>
      <c r="D7774" s="362"/>
      <c r="E7774" s="362"/>
      <c r="F7774" s="390"/>
      <c r="G7774" s="390"/>
      <c r="H7774" s="390"/>
      <c r="I7774" s="390"/>
      <c r="J7774" s="390"/>
    </row>
    <row r="7775" spans="1:10" ht="15.75" customHeight="1">
      <c r="A7775" s="396"/>
      <c r="B7775" s="397"/>
      <c r="C7775" s="362"/>
      <c r="D7775" s="362"/>
      <c r="E7775" s="362"/>
      <c r="F7775" s="390"/>
      <c r="G7775" s="390"/>
      <c r="H7775" s="390"/>
      <c r="I7775" s="390"/>
      <c r="J7775" s="390"/>
    </row>
    <row r="7776" spans="1:10" ht="15.75" customHeight="1">
      <c r="A7776" s="396"/>
      <c r="B7776" s="397"/>
      <c r="C7776" s="362"/>
      <c r="D7776" s="362"/>
      <c r="E7776" s="362"/>
      <c r="F7776" s="390"/>
      <c r="G7776" s="390"/>
      <c r="H7776" s="390"/>
      <c r="I7776" s="390"/>
      <c r="J7776" s="390"/>
    </row>
    <row r="7777" spans="1:10" ht="15.75" customHeight="1">
      <c r="A7777" s="396"/>
      <c r="B7777" s="397"/>
      <c r="C7777" s="362"/>
      <c r="D7777" s="362"/>
      <c r="E7777" s="362"/>
      <c r="F7777" s="390"/>
      <c r="G7777" s="390"/>
      <c r="H7777" s="390"/>
      <c r="I7777" s="390"/>
      <c r="J7777" s="390"/>
    </row>
    <row r="7778" spans="1:10" ht="15.75" customHeight="1">
      <c r="A7778" s="396"/>
      <c r="B7778" s="397"/>
      <c r="C7778" s="362"/>
      <c r="D7778" s="362"/>
      <c r="E7778" s="362"/>
      <c r="F7778" s="390"/>
      <c r="G7778" s="390"/>
      <c r="H7778" s="390"/>
      <c r="I7778" s="390"/>
      <c r="J7778" s="390"/>
    </row>
    <row r="7779" spans="1:10" ht="15.75" customHeight="1">
      <c r="A7779" s="396"/>
      <c r="B7779" s="397"/>
      <c r="C7779" s="362"/>
      <c r="D7779" s="362"/>
      <c r="E7779" s="362"/>
      <c r="F7779" s="390"/>
      <c r="G7779" s="390"/>
      <c r="H7779" s="390"/>
      <c r="I7779" s="390"/>
      <c r="J7779" s="390"/>
    </row>
    <row r="7780" spans="1:10" ht="15.75" customHeight="1">
      <c r="A7780" s="396"/>
      <c r="B7780" s="397"/>
      <c r="C7780" s="362"/>
      <c r="D7780" s="362"/>
      <c r="E7780" s="362"/>
      <c r="F7780" s="390"/>
      <c r="G7780" s="390"/>
      <c r="H7780" s="390"/>
      <c r="I7780" s="390"/>
      <c r="J7780" s="390"/>
    </row>
    <row r="7781" spans="1:10" ht="15.75" customHeight="1">
      <c r="A7781" s="396"/>
      <c r="B7781" s="397"/>
      <c r="C7781" s="362"/>
      <c r="D7781" s="362"/>
      <c r="E7781" s="362"/>
      <c r="F7781" s="390"/>
      <c r="G7781" s="390"/>
      <c r="H7781" s="390"/>
      <c r="I7781" s="390"/>
      <c r="J7781" s="390"/>
    </row>
    <row r="7782" spans="1:10" ht="15.75" customHeight="1">
      <c r="A7782" s="396"/>
      <c r="B7782" s="397"/>
      <c r="C7782" s="362"/>
      <c r="D7782" s="362"/>
      <c r="E7782" s="362"/>
      <c r="F7782" s="390"/>
      <c r="G7782" s="390"/>
      <c r="H7782" s="390"/>
      <c r="I7782" s="390"/>
      <c r="J7782" s="390"/>
    </row>
    <row r="7783" spans="1:10" ht="15.75" customHeight="1">
      <c r="A7783" s="396"/>
      <c r="B7783" s="397"/>
      <c r="C7783" s="362"/>
      <c r="D7783" s="362"/>
      <c r="E7783" s="362"/>
      <c r="F7783" s="390"/>
      <c r="G7783" s="390"/>
      <c r="H7783" s="390"/>
      <c r="I7783" s="390"/>
      <c r="J7783" s="390"/>
    </row>
    <row r="7784" spans="1:10" ht="15.75" customHeight="1">
      <c r="A7784" s="396"/>
      <c r="B7784" s="397"/>
      <c r="C7784" s="362"/>
      <c r="D7784" s="362"/>
      <c r="E7784" s="362"/>
      <c r="F7784" s="390"/>
      <c r="G7784" s="390"/>
      <c r="H7784" s="390"/>
      <c r="I7784" s="390"/>
      <c r="J7784" s="390"/>
    </row>
    <row r="7785" spans="1:10" ht="15.75" customHeight="1">
      <c r="A7785" s="396"/>
      <c r="B7785" s="397"/>
      <c r="C7785" s="362"/>
      <c r="D7785" s="362"/>
      <c r="E7785" s="362"/>
      <c r="F7785" s="390"/>
      <c r="G7785" s="390"/>
      <c r="H7785" s="390"/>
      <c r="I7785" s="390"/>
      <c r="J7785" s="390"/>
    </row>
    <row r="7786" spans="1:10" ht="15.75" customHeight="1">
      <c r="A7786" s="396"/>
      <c r="B7786" s="397"/>
      <c r="C7786" s="362"/>
      <c r="D7786" s="362"/>
      <c r="E7786" s="362"/>
      <c r="F7786" s="390"/>
      <c r="G7786" s="390"/>
      <c r="H7786" s="390"/>
      <c r="I7786" s="390"/>
      <c r="J7786" s="390"/>
    </row>
    <row r="7787" spans="1:10" ht="15.75" customHeight="1">
      <c r="A7787" s="396"/>
      <c r="B7787" s="397"/>
      <c r="C7787" s="362"/>
      <c r="D7787" s="362"/>
      <c r="E7787" s="362"/>
      <c r="F7787" s="390"/>
      <c r="G7787" s="390"/>
      <c r="H7787" s="390"/>
      <c r="I7787" s="390"/>
      <c r="J7787" s="390"/>
    </row>
    <row r="7788" spans="1:10" ht="15.75" customHeight="1">
      <c r="A7788" s="396"/>
      <c r="B7788" s="397"/>
      <c r="C7788" s="362"/>
      <c r="D7788" s="362"/>
      <c r="E7788" s="362"/>
      <c r="F7788" s="390"/>
      <c r="G7788" s="390"/>
      <c r="H7788" s="390"/>
      <c r="I7788" s="390"/>
      <c r="J7788" s="390"/>
    </row>
    <row r="7789" spans="1:10" ht="15.75" customHeight="1">
      <c r="A7789" s="396"/>
      <c r="B7789" s="397"/>
      <c r="C7789" s="362"/>
      <c r="D7789" s="362"/>
      <c r="E7789" s="362"/>
      <c r="F7789" s="390"/>
      <c r="G7789" s="390"/>
      <c r="H7789" s="390"/>
      <c r="I7789" s="390"/>
      <c r="J7789" s="390"/>
    </row>
    <row r="7790" spans="1:10" ht="15.75" customHeight="1">
      <c r="A7790" s="396"/>
      <c r="B7790" s="397"/>
      <c r="C7790" s="362"/>
      <c r="D7790" s="362"/>
      <c r="E7790" s="362"/>
      <c r="F7790" s="390"/>
      <c r="G7790" s="390"/>
      <c r="H7790" s="390"/>
      <c r="I7790" s="390"/>
      <c r="J7790" s="390"/>
    </row>
    <row r="7791" spans="1:10" ht="15.75" customHeight="1">
      <c r="A7791" s="396"/>
      <c r="B7791" s="397"/>
      <c r="C7791" s="362"/>
      <c r="D7791" s="362"/>
      <c r="E7791" s="362"/>
      <c r="F7791" s="390"/>
      <c r="G7791" s="390"/>
      <c r="H7791" s="390"/>
      <c r="I7791" s="390"/>
      <c r="J7791" s="390"/>
    </row>
    <row r="7792" spans="1:10" ht="15.75" customHeight="1">
      <c r="A7792" s="396"/>
      <c r="B7792" s="397"/>
      <c r="C7792" s="362"/>
      <c r="D7792" s="362"/>
      <c r="E7792" s="362"/>
      <c r="F7792" s="390"/>
      <c r="G7792" s="390"/>
      <c r="H7792" s="390"/>
      <c r="I7792" s="390"/>
      <c r="J7792" s="390"/>
    </row>
    <row r="7793" spans="1:10" ht="15.75" customHeight="1">
      <c r="A7793" s="396"/>
      <c r="B7793" s="397"/>
      <c r="C7793" s="362"/>
      <c r="D7793" s="362"/>
      <c r="E7793" s="362"/>
      <c r="F7793" s="390"/>
      <c r="G7793" s="390"/>
      <c r="H7793" s="390"/>
      <c r="I7793" s="390"/>
      <c r="J7793" s="390"/>
    </row>
    <row r="7794" spans="1:10" ht="15.75" customHeight="1">
      <c r="A7794" s="396"/>
      <c r="B7794" s="397"/>
      <c r="C7794" s="362"/>
      <c r="D7794" s="362"/>
      <c r="E7794" s="362"/>
      <c r="F7794" s="390"/>
      <c r="G7794" s="390"/>
      <c r="H7794" s="390"/>
      <c r="I7794" s="390"/>
      <c r="J7794" s="390"/>
    </row>
    <row r="7795" spans="1:10" ht="15.75" customHeight="1">
      <c r="A7795" s="396"/>
      <c r="B7795" s="397"/>
      <c r="C7795" s="362"/>
      <c r="D7795" s="362"/>
      <c r="E7795" s="362"/>
      <c r="F7795" s="390"/>
      <c r="G7795" s="390"/>
      <c r="H7795" s="390"/>
      <c r="I7795" s="390"/>
      <c r="J7795" s="390"/>
    </row>
    <row r="7796" spans="1:10" ht="15.75" customHeight="1">
      <c r="A7796" s="396"/>
      <c r="B7796" s="397"/>
      <c r="C7796" s="362"/>
      <c r="D7796" s="362"/>
      <c r="E7796" s="362"/>
      <c r="F7796" s="390"/>
      <c r="G7796" s="390"/>
      <c r="H7796" s="390"/>
      <c r="I7796" s="390"/>
      <c r="J7796" s="390"/>
    </row>
    <row r="7797" spans="1:10" ht="15.75" customHeight="1">
      <c r="A7797" s="396"/>
      <c r="B7797" s="397"/>
      <c r="C7797" s="362"/>
      <c r="D7797" s="362"/>
      <c r="E7797" s="362"/>
      <c r="F7797" s="390"/>
      <c r="G7797" s="390"/>
      <c r="H7797" s="390"/>
      <c r="I7797" s="390"/>
      <c r="J7797" s="390"/>
    </row>
    <row r="7798" spans="1:10" ht="15.75" customHeight="1">
      <c r="A7798" s="396"/>
      <c r="B7798" s="397"/>
      <c r="C7798" s="362"/>
      <c r="D7798" s="362"/>
      <c r="E7798" s="362"/>
      <c r="F7798" s="390"/>
      <c r="G7798" s="390"/>
      <c r="H7798" s="390"/>
      <c r="I7798" s="390"/>
      <c r="J7798" s="390"/>
    </row>
    <row r="7799" spans="1:10" ht="15.75" customHeight="1">
      <c r="A7799" s="396"/>
      <c r="B7799" s="397"/>
      <c r="C7799" s="362"/>
      <c r="D7799" s="362"/>
      <c r="E7799" s="362"/>
      <c r="F7799" s="390"/>
      <c r="G7799" s="390"/>
      <c r="H7799" s="390"/>
      <c r="I7799" s="390"/>
      <c r="J7799" s="390"/>
    </row>
    <row r="7800" spans="1:10" ht="15.75" customHeight="1">
      <c r="A7800" s="396"/>
      <c r="B7800" s="397"/>
      <c r="C7800" s="362"/>
      <c r="D7800" s="362"/>
      <c r="E7800" s="362"/>
      <c r="F7800" s="390"/>
      <c r="G7800" s="390"/>
      <c r="H7800" s="390"/>
      <c r="I7800" s="390"/>
      <c r="J7800" s="390"/>
    </row>
    <row r="7801" spans="1:10" ht="15.75" customHeight="1">
      <c r="A7801" s="396"/>
      <c r="B7801" s="397"/>
      <c r="C7801" s="362"/>
      <c r="D7801" s="362"/>
      <c r="E7801" s="362"/>
      <c r="F7801" s="390"/>
      <c r="G7801" s="390"/>
      <c r="H7801" s="390"/>
      <c r="I7801" s="390"/>
      <c r="J7801" s="390"/>
    </row>
    <row r="7802" spans="1:10" ht="15.75" customHeight="1">
      <c r="A7802" s="396"/>
      <c r="B7802" s="397"/>
      <c r="C7802" s="362"/>
      <c r="D7802" s="362"/>
      <c r="E7802" s="362"/>
      <c r="F7802" s="390"/>
      <c r="G7802" s="390"/>
      <c r="H7802" s="390"/>
      <c r="I7802" s="390"/>
      <c r="J7802" s="390"/>
    </row>
    <row r="7803" spans="1:10" ht="15.75" customHeight="1">
      <c r="A7803" s="396"/>
      <c r="B7803" s="397"/>
      <c r="C7803" s="362"/>
      <c r="D7803" s="362"/>
      <c r="E7803" s="362"/>
      <c r="F7803" s="390"/>
      <c r="G7803" s="390"/>
      <c r="H7803" s="390"/>
      <c r="I7803" s="390"/>
      <c r="J7803" s="390"/>
    </row>
    <row r="7804" spans="1:10" ht="15.75" customHeight="1">
      <c r="A7804" s="396"/>
      <c r="B7804" s="397"/>
      <c r="C7804" s="362"/>
      <c r="D7804" s="362"/>
      <c r="E7804" s="362"/>
      <c r="F7804" s="390"/>
      <c r="G7804" s="390"/>
      <c r="H7804" s="390"/>
      <c r="I7804" s="390"/>
      <c r="J7804" s="390"/>
    </row>
    <row r="7805" spans="1:10" ht="15.75" customHeight="1">
      <c r="A7805" s="396"/>
      <c r="B7805" s="397"/>
      <c r="C7805" s="362"/>
      <c r="D7805" s="362"/>
      <c r="E7805" s="362"/>
      <c r="F7805" s="390"/>
      <c r="G7805" s="390"/>
      <c r="H7805" s="390"/>
      <c r="I7805" s="390"/>
      <c r="J7805" s="390"/>
    </row>
    <row r="7806" spans="1:10" ht="15.75" customHeight="1">
      <c r="A7806" s="396"/>
      <c r="B7806" s="397"/>
      <c r="C7806" s="362"/>
      <c r="D7806" s="362"/>
      <c r="E7806" s="362"/>
      <c r="F7806" s="390"/>
      <c r="G7806" s="390"/>
      <c r="H7806" s="390"/>
      <c r="I7806" s="390"/>
      <c r="J7806" s="390"/>
    </row>
    <row r="7807" spans="1:10" ht="15.75" customHeight="1">
      <c r="A7807" s="396"/>
      <c r="B7807" s="397"/>
      <c r="C7807" s="362"/>
      <c r="D7807" s="362"/>
      <c r="E7807" s="362"/>
      <c r="F7807" s="390"/>
      <c r="G7807" s="390"/>
      <c r="H7807" s="390"/>
      <c r="I7807" s="390"/>
      <c r="J7807" s="390"/>
    </row>
    <row r="7808" spans="1:10" ht="15.75" customHeight="1">
      <c r="A7808" s="396"/>
      <c r="B7808" s="397"/>
      <c r="C7808" s="362"/>
      <c r="D7808" s="362"/>
      <c r="E7808" s="362"/>
      <c r="F7808" s="390"/>
      <c r="G7808" s="390"/>
      <c r="H7808" s="390"/>
      <c r="I7808" s="390"/>
      <c r="J7808" s="390"/>
    </row>
    <row r="7809" spans="1:10" ht="15.75" customHeight="1">
      <c r="A7809" s="396"/>
      <c r="B7809" s="397"/>
      <c r="C7809" s="362"/>
      <c r="D7809" s="362"/>
      <c r="E7809" s="362"/>
      <c r="F7809" s="390"/>
      <c r="G7809" s="390"/>
      <c r="H7809" s="390"/>
      <c r="I7809" s="390"/>
      <c r="J7809" s="390"/>
    </row>
    <row r="7810" spans="1:10" ht="15.75" customHeight="1">
      <c r="A7810" s="396"/>
      <c r="B7810" s="397"/>
      <c r="C7810" s="362"/>
      <c r="D7810" s="362"/>
      <c r="E7810" s="362"/>
      <c r="F7810" s="390"/>
      <c r="G7810" s="390"/>
      <c r="H7810" s="390"/>
      <c r="I7810" s="390"/>
      <c r="J7810" s="390"/>
    </row>
    <row r="7811" spans="1:10" ht="15.75" customHeight="1">
      <c r="A7811" s="396"/>
      <c r="B7811" s="397"/>
      <c r="C7811" s="362"/>
      <c r="D7811" s="362"/>
      <c r="E7811" s="362"/>
      <c r="F7811" s="390"/>
      <c r="G7811" s="390"/>
      <c r="H7811" s="390"/>
      <c r="I7811" s="390"/>
      <c r="J7811" s="390"/>
    </row>
    <row r="7812" spans="1:10" ht="15.75" customHeight="1">
      <c r="A7812" s="396"/>
      <c r="B7812" s="397"/>
      <c r="C7812" s="362"/>
      <c r="D7812" s="362"/>
      <c r="E7812" s="362"/>
      <c r="F7812" s="390"/>
      <c r="G7812" s="390"/>
      <c r="H7812" s="390"/>
      <c r="I7812" s="390"/>
      <c r="J7812" s="390"/>
    </row>
    <row r="7813" spans="1:10" ht="15.75" customHeight="1">
      <c r="A7813" s="396"/>
      <c r="B7813" s="397"/>
      <c r="C7813" s="362"/>
      <c r="D7813" s="362"/>
      <c r="E7813" s="362"/>
      <c r="F7813" s="390"/>
      <c r="G7813" s="390"/>
      <c r="H7813" s="390"/>
      <c r="I7813" s="390"/>
      <c r="J7813" s="390"/>
    </row>
    <row r="7814" spans="1:10" ht="15.75" customHeight="1">
      <c r="A7814" s="396"/>
      <c r="B7814" s="397"/>
      <c r="C7814" s="362"/>
      <c r="D7814" s="362"/>
      <c r="E7814" s="362"/>
      <c r="F7814" s="390"/>
      <c r="G7814" s="390"/>
      <c r="H7814" s="390"/>
      <c r="I7814" s="390"/>
      <c r="J7814" s="390"/>
    </row>
    <row r="7815" spans="1:10" ht="15.75" customHeight="1">
      <c r="A7815" s="396"/>
      <c r="B7815" s="397"/>
      <c r="C7815" s="362"/>
      <c r="D7815" s="362"/>
      <c r="E7815" s="362"/>
      <c r="F7815" s="390"/>
      <c r="G7815" s="390"/>
      <c r="H7815" s="390"/>
      <c r="I7815" s="390"/>
      <c r="J7815" s="390"/>
    </row>
    <row r="7816" spans="1:10" ht="15.75" customHeight="1">
      <c r="A7816" s="396"/>
      <c r="B7816" s="397"/>
      <c r="C7816" s="362"/>
      <c r="D7816" s="362"/>
      <c r="E7816" s="362"/>
      <c r="F7816" s="390"/>
      <c r="G7816" s="390"/>
      <c r="H7816" s="390"/>
      <c r="I7816" s="390"/>
      <c r="J7816" s="390"/>
    </row>
    <row r="7817" spans="1:10" ht="15.75" customHeight="1">
      <c r="A7817" s="396"/>
      <c r="B7817" s="397"/>
      <c r="C7817" s="362"/>
      <c r="D7817" s="362"/>
      <c r="E7817" s="362"/>
      <c r="F7817" s="390"/>
      <c r="G7817" s="390"/>
      <c r="H7817" s="390"/>
      <c r="I7817" s="390"/>
      <c r="J7817" s="390"/>
    </row>
    <row r="7818" spans="1:10" ht="15.75" customHeight="1">
      <c r="A7818" s="396"/>
      <c r="B7818" s="397"/>
      <c r="C7818" s="362"/>
      <c r="D7818" s="362"/>
      <c r="E7818" s="362"/>
      <c r="F7818" s="390"/>
      <c r="G7818" s="390"/>
      <c r="H7818" s="390"/>
      <c r="I7818" s="390"/>
      <c r="J7818" s="390"/>
    </row>
    <row r="7819" spans="1:10" ht="15.75" customHeight="1">
      <c r="A7819" s="396"/>
      <c r="B7819" s="397"/>
      <c r="C7819" s="362"/>
      <c r="D7819" s="362"/>
      <c r="E7819" s="362"/>
      <c r="F7819" s="390"/>
      <c r="G7819" s="390"/>
      <c r="H7819" s="390"/>
      <c r="I7819" s="390"/>
      <c r="J7819" s="390"/>
    </row>
    <row r="7820" spans="1:10" ht="15.75" customHeight="1">
      <c r="A7820" s="396"/>
      <c r="B7820" s="397"/>
      <c r="C7820" s="362"/>
      <c r="D7820" s="362"/>
      <c r="E7820" s="362"/>
      <c r="F7820" s="390"/>
      <c r="G7820" s="390"/>
      <c r="H7820" s="390"/>
      <c r="I7820" s="390"/>
      <c r="J7820" s="390"/>
    </row>
    <row r="7821" spans="1:10" ht="15.75" customHeight="1">
      <c r="A7821" s="396"/>
      <c r="B7821" s="397"/>
      <c r="C7821" s="362"/>
      <c r="D7821" s="362"/>
      <c r="E7821" s="362"/>
      <c r="F7821" s="390"/>
      <c r="G7821" s="390"/>
      <c r="H7821" s="390"/>
      <c r="I7821" s="390"/>
      <c r="J7821" s="390"/>
    </row>
    <row r="7822" spans="1:10" ht="15.75" customHeight="1">
      <c r="A7822" s="396"/>
      <c r="B7822" s="397"/>
      <c r="C7822" s="362"/>
      <c r="D7822" s="362"/>
      <c r="E7822" s="362"/>
      <c r="F7822" s="390"/>
      <c r="G7822" s="390"/>
      <c r="H7822" s="390"/>
      <c r="I7822" s="390"/>
      <c r="J7822" s="390"/>
    </row>
    <row r="7823" spans="1:10" ht="15.75" customHeight="1">
      <c r="A7823" s="396"/>
      <c r="B7823" s="397"/>
      <c r="C7823" s="362"/>
      <c r="D7823" s="362"/>
      <c r="E7823" s="362"/>
      <c r="F7823" s="390"/>
      <c r="G7823" s="390"/>
      <c r="H7823" s="390"/>
      <c r="I7823" s="390"/>
      <c r="J7823" s="390"/>
    </row>
    <row r="7824" spans="1:10" ht="15.75" customHeight="1">
      <c r="A7824" s="396"/>
      <c r="B7824" s="397"/>
      <c r="C7824" s="362"/>
      <c r="D7824" s="362"/>
      <c r="E7824" s="362"/>
      <c r="F7824" s="390"/>
      <c r="G7824" s="390"/>
      <c r="H7824" s="390"/>
      <c r="I7824" s="390"/>
      <c r="J7824" s="390"/>
    </row>
    <row r="7825" spans="1:10" ht="15.75" customHeight="1">
      <c r="A7825" s="396"/>
      <c r="B7825" s="397"/>
      <c r="C7825" s="362"/>
      <c r="D7825" s="362"/>
      <c r="E7825" s="362"/>
      <c r="F7825" s="390"/>
      <c r="G7825" s="390"/>
      <c r="H7825" s="390"/>
      <c r="I7825" s="390"/>
      <c r="J7825" s="390"/>
    </row>
    <row r="7826" spans="1:10" ht="15.75" customHeight="1">
      <c r="A7826" s="396"/>
      <c r="B7826" s="397"/>
      <c r="C7826" s="362"/>
      <c r="D7826" s="362"/>
      <c r="E7826" s="362"/>
      <c r="F7826" s="390"/>
      <c r="G7826" s="390"/>
      <c r="H7826" s="390"/>
      <c r="I7826" s="390"/>
      <c r="J7826" s="390"/>
    </row>
    <row r="7827" spans="1:10" ht="15.75" customHeight="1">
      <c r="A7827" s="396"/>
      <c r="B7827" s="397"/>
      <c r="C7827" s="362"/>
      <c r="D7827" s="362"/>
      <c r="E7827" s="362"/>
      <c r="F7827" s="390"/>
      <c r="G7827" s="390"/>
      <c r="H7827" s="390"/>
      <c r="I7827" s="390"/>
      <c r="J7827" s="390"/>
    </row>
    <row r="7828" spans="1:10" ht="15.75" customHeight="1">
      <c r="A7828" s="396"/>
      <c r="B7828" s="397"/>
      <c r="C7828" s="362"/>
      <c r="D7828" s="362"/>
      <c r="E7828" s="362"/>
      <c r="F7828" s="390"/>
      <c r="G7828" s="390"/>
      <c r="H7828" s="390"/>
      <c r="I7828" s="390"/>
      <c r="J7828" s="390"/>
    </row>
    <row r="7829" spans="1:10" ht="15.75" customHeight="1">
      <c r="A7829" s="396"/>
      <c r="B7829" s="397"/>
      <c r="C7829" s="362"/>
      <c r="D7829" s="362"/>
      <c r="E7829" s="362"/>
      <c r="F7829" s="390"/>
      <c r="G7829" s="390"/>
      <c r="H7829" s="390"/>
      <c r="I7829" s="390"/>
      <c r="J7829" s="390"/>
    </row>
    <row r="7830" spans="1:10" ht="15.75" customHeight="1">
      <c r="A7830" s="396"/>
      <c r="B7830" s="397"/>
      <c r="C7830" s="362"/>
      <c r="D7830" s="362"/>
      <c r="E7830" s="362"/>
      <c r="F7830" s="390"/>
      <c r="G7830" s="390"/>
      <c r="H7830" s="390"/>
      <c r="I7830" s="390"/>
      <c r="J7830" s="390"/>
    </row>
    <row r="7831" spans="1:10" ht="15.75" customHeight="1">
      <c r="A7831" s="396"/>
      <c r="B7831" s="397"/>
      <c r="C7831" s="362"/>
      <c r="D7831" s="362"/>
      <c r="E7831" s="362"/>
      <c r="F7831" s="390"/>
      <c r="G7831" s="390"/>
      <c r="H7831" s="390"/>
      <c r="I7831" s="390"/>
      <c r="J7831" s="390"/>
    </row>
    <row r="7832" spans="1:10" ht="15.75" customHeight="1">
      <c r="A7832" s="396"/>
      <c r="B7832" s="397"/>
      <c r="C7832" s="362"/>
      <c r="D7832" s="362"/>
      <c r="E7832" s="362"/>
      <c r="F7832" s="390"/>
      <c r="G7832" s="390"/>
      <c r="H7832" s="390"/>
      <c r="I7832" s="390"/>
      <c r="J7832" s="390"/>
    </row>
    <row r="7833" spans="1:10" ht="15.75" customHeight="1">
      <c r="A7833" s="396"/>
      <c r="B7833" s="397"/>
      <c r="C7833" s="362"/>
      <c r="D7833" s="362"/>
      <c r="E7833" s="362"/>
      <c r="F7833" s="390"/>
      <c r="G7833" s="390"/>
      <c r="H7833" s="390"/>
      <c r="I7833" s="390"/>
      <c r="J7833" s="390"/>
    </row>
    <row r="7834" spans="1:10" ht="15.75" customHeight="1">
      <c r="A7834" s="396"/>
      <c r="B7834" s="397"/>
      <c r="C7834" s="362"/>
      <c r="D7834" s="362"/>
      <c r="E7834" s="362"/>
      <c r="F7834" s="390"/>
      <c r="G7834" s="390"/>
      <c r="H7834" s="390"/>
      <c r="I7834" s="390"/>
      <c r="J7834" s="390"/>
    </row>
    <row r="7835" spans="1:10" ht="15.75" customHeight="1">
      <c r="A7835" s="396"/>
      <c r="B7835" s="397"/>
      <c r="C7835" s="362"/>
      <c r="D7835" s="362"/>
      <c r="E7835" s="362"/>
      <c r="F7835" s="390"/>
      <c r="G7835" s="390"/>
      <c r="H7835" s="390"/>
      <c r="I7835" s="390"/>
      <c r="J7835" s="390"/>
    </row>
    <row r="7836" spans="1:10" ht="15.75" customHeight="1">
      <c r="A7836" s="396"/>
      <c r="B7836" s="397"/>
      <c r="C7836" s="362"/>
      <c r="D7836" s="362"/>
      <c r="E7836" s="362"/>
      <c r="F7836" s="390"/>
      <c r="G7836" s="390"/>
      <c r="H7836" s="390"/>
      <c r="I7836" s="390"/>
      <c r="J7836" s="390"/>
    </row>
    <row r="7837" spans="1:10" ht="15.75" customHeight="1">
      <c r="A7837" s="396"/>
      <c r="B7837" s="397"/>
      <c r="C7837" s="362"/>
      <c r="D7837" s="362"/>
      <c r="E7837" s="362"/>
      <c r="F7837" s="390"/>
      <c r="G7837" s="390"/>
      <c r="H7837" s="390"/>
      <c r="I7837" s="390"/>
      <c r="J7837" s="390"/>
    </row>
    <row r="7838" spans="1:10" ht="15.75" customHeight="1">
      <c r="A7838" s="396"/>
      <c r="B7838" s="397"/>
      <c r="C7838" s="362"/>
      <c r="D7838" s="362"/>
      <c r="E7838" s="362"/>
      <c r="F7838" s="390"/>
      <c r="G7838" s="390"/>
      <c r="H7838" s="390"/>
      <c r="I7838" s="390"/>
      <c r="J7838" s="390"/>
    </row>
    <row r="7839" spans="1:10" ht="15.75" customHeight="1">
      <c r="A7839" s="396"/>
      <c r="B7839" s="397"/>
      <c r="C7839" s="362"/>
      <c r="D7839" s="362"/>
      <c r="E7839" s="362"/>
      <c r="F7839" s="390"/>
      <c r="G7839" s="390"/>
      <c r="H7839" s="390"/>
      <c r="I7839" s="390"/>
      <c r="J7839" s="390"/>
    </row>
    <row r="7840" spans="1:10" ht="15.75" customHeight="1">
      <c r="A7840" s="396"/>
      <c r="B7840" s="397"/>
      <c r="C7840" s="362"/>
      <c r="D7840" s="362"/>
      <c r="E7840" s="362"/>
      <c r="F7840" s="390"/>
      <c r="G7840" s="390"/>
      <c r="H7840" s="390"/>
      <c r="I7840" s="390"/>
      <c r="J7840" s="390"/>
    </row>
    <row r="7841" spans="1:10" ht="15.75" customHeight="1">
      <c r="A7841" s="396"/>
      <c r="B7841" s="397"/>
      <c r="C7841" s="362"/>
      <c r="D7841" s="362"/>
      <c r="E7841" s="362"/>
      <c r="F7841" s="390"/>
      <c r="G7841" s="390"/>
      <c r="H7841" s="390"/>
      <c r="I7841" s="390"/>
      <c r="J7841" s="390"/>
    </row>
    <row r="7842" spans="1:10" ht="15.75" customHeight="1">
      <c r="A7842" s="396"/>
      <c r="B7842" s="397"/>
      <c r="C7842" s="362"/>
      <c r="D7842" s="362"/>
      <c r="E7842" s="362"/>
      <c r="F7842" s="390"/>
      <c r="G7842" s="390"/>
      <c r="H7842" s="390"/>
      <c r="I7842" s="390"/>
      <c r="J7842" s="390"/>
    </row>
    <row r="7843" spans="1:10" ht="15.75" customHeight="1">
      <c r="A7843" s="396"/>
      <c r="B7843" s="397"/>
      <c r="C7843" s="362"/>
      <c r="D7843" s="362"/>
      <c r="E7843" s="362"/>
      <c r="F7843" s="390"/>
      <c r="G7843" s="390"/>
      <c r="H7843" s="390"/>
      <c r="I7843" s="390"/>
      <c r="J7843" s="390"/>
    </row>
    <row r="7844" spans="1:10" ht="15.75" customHeight="1">
      <c r="A7844" s="396"/>
      <c r="B7844" s="397"/>
      <c r="C7844" s="362"/>
      <c r="D7844" s="362"/>
      <c r="E7844" s="362"/>
      <c r="F7844" s="390"/>
      <c r="G7844" s="390"/>
      <c r="H7844" s="390"/>
      <c r="I7844" s="390"/>
      <c r="J7844" s="390"/>
    </row>
    <row r="7845" spans="1:10" ht="15.75" customHeight="1">
      <c r="A7845" s="396"/>
      <c r="B7845" s="397"/>
      <c r="C7845" s="362"/>
      <c r="D7845" s="362"/>
      <c r="E7845" s="362"/>
      <c r="F7845" s="390"/>
      <c r="G7845" s="390"/>
      <c r="H7845" s="390"/>
      <c r="I7845" s="390"/>
      <c r="J7845" s="390"/>
    </row>
    <row r="7846" spans="1:10" ht="15.75" customHeight="1">
      <c r="A7846" s="396"/>
      <c r="B7846" s="397"/>
      <c r="C7846" s="362"/>
      <c r="D7846" s="362"/>
      <c r="E7846" s="362"/>
      <c r="F7846" s="390"/>
      <c r="G7846" s="390"/>
      <c r="H7846" s="390"/>
      <c r="I7846" s="390"/>
      <c r="J7846" s="390"/>
    </row>
    <row r="7847" spans="1:10" ht="15.75" customHeight="1">
      <c r="A7847" s="396"/>
      <c r="B7847" s="397"/>
      <c r="C7847" s="362"/>
      <c r="D7847" s="362"/>
      <c r="E7847" s="362"/>
      <c r="F7847" s="390"/>
      <c r="G7847" s="390"/>
      <c r="H7847" s="390"/>
      <c r="I7847" s="390"/>
      <c r="J7847" s="390"/>
    </row>
    <row r="7848" spans="1:10" ht="15.75" customHeight="1">
      <c r="A7848" s="396"/>
      <c r="B7848" s="397"/>
      <c r="C7848" s="362"/>
      <c r="D7848" s="362"/>
      <c r="E7848" s="362"/>
      <c r="F7848" s="390"/>
      <c r="G7848" s="390"/>
      <c r="H7848" s="390"/>
      <c r="I7848" s="390"/>
      <c r="J7848" s="390"/>
    </row>
    <row r="7849" spans="1:10" ht="15.75" customHeight="1">
      <c r="A7849" s="396"/>
      <c r="B7849" s="397"/>
      <c r="C7849" s="362"/>
      <c r="D7849" s="362"/>
      <c r="E7849" s="362"/>
      <c r="F7849" s="390"/>
      <c r="G7849" s="390"/>
      <c r="H7849" s="390"/>
      <c r="I7849" s="390"/>
      <c r="J7849" s="390"/>
    </row>
    <row r="7850" spans="1:10" ht="15.75" customHeight="1">
      <c r="A7850" s="396"/>
      <c r="B7850" s="397"/>
      <c r="C7850" s="362"/>
      <c r="D7850" s="362"/>
      <c r="E7850" s="362"/>
      <c r="F7850" s="390"/>
      <c r="G7850" s="390"/>
      <c r="H7850" s="390"/>
      <c r="I7850" s="390"/>
      <c r="J7850" s="390"/>
    </row>
    <row r="7851" spans="1:10" ht="15.75" customHeight="1">
      <c r="A7851" s="396"/>
      <c r="B7851" s="397"/>
      <c r="C7851" s="362"/>
      <c r="D7851" s="362"/>
      <c r="E7851" s="362"/>
      <c r="F7851" s="390"/>
      <c r="G7851" s="390"/>
      <c r="H7851" s="390"/>
      <c r="I7851" s="390"/>
      <c r="J7851" s="390"/>
    </row>
    <row r="7852" spans="1:10" ht="15.75" customHeight="1">
      <c r="A7852" s="396"/>
      <c r="B7852" s="397"/>
      <c r="C7852" s="362"/>
      <c r="D7852" s="362"/>
      <c r="E7852" s="362"/>
      <c r="F7852" s="390"/>
      <c r="G7852" s="390"/>
      <c r="H7852" s="390"/>
      <c r="I7852" s="390"/>
      <c r="J7852" s="390"/>
    </row>
    <row r="7853" spans="1:10" ht="15.75" customHeight="1">
      <c r="A7853" s="396"/>
      <c r="B7853" s="397"/>
      <c r="C7853" s="362"/>
      <c r="D7853" s="362"/>
      <c r="E7853" s="362"/>
      <c r="F7853" s="390"/>
      <c r="G7853" s="390"/>
      <c r="H7853" s="390"/>
      <c r="I7853" s="390"/>
      <c r="J7853" s="390"/>
    </row>
    <row r="7854" spans="1:10" ht="15.75" customHeight="1">
      <c r="A7854" s="396"/>
      <c r="B7854" s="397"/>
      <c r="C7854" s="362"/>
      <c r="D7854" s="362"/>
      <c r="E7854" s="362"/>
      <c r="F7854" s="390"/>
      <c r="G7854" s="390"/>
      <c r="H7854" s="390"/>
      <c r="I7854" s="390"/>
      <c r="J7854" s="390"/>
    </row>
    <row r="7855" spans="1:10" ht="15.75" customHeight="1">
      <c r="A7855" s="396"/>
      <c r="B7855" s="397"/>
      <c r="C7855" s="362"/>
      <c r="D7855" s="362"/>
      <c r="E7855" s="362"/>
      <c r="F7855" s="390"/>
      <c r="G7855" s="390"/>
      <c r="H7855" s="390"/>
      <c r="I7855" s="390"/>
      <c r="J7855" s="390"/>
    </row>
    <row r="7856" spans="1:10" ht="15.75" customHeight="1">
      <c r="A7856" s="396"/>
      <c r="B7856" s="397"/>
      <c r="C7856" s="362"/>
      <c r="D7856" s="362"/>
      <c r="E7856" s="362"/>
      <c r="F7856" s="390"/>
      <c r="G7856" s="390"/>
      <c r="H7856" s="390"/>
      <c r="I7856" s="390"/>
      <c r="J7856" s="390"/>
    </row>
    <row r="7857" spans="1:10" ht="15.75" customHeight="1">
      <c r="A7857" s="396"/>
      <c r="B7857" s="397"/>
      <c r="C7857" s="362"/>
      <c r="D7857" s="362"/>
      <c r="E7857" s="362"/>
      <c r="F7857" s="390"/>
      <c r="G7857" s="390"/>
      <c r="H7857" s="390"/>
      <c r="I7857" s="390"/>
      <c r="J7857" s="390"/>
    </row>
    <row r="7858" spans="1:10" ht="15.75" customHeight="1">
      <c r="A7858" s="396"/>
      <c r="B7858" s="397"/>
      <c r="C7858" s="362"/>
      <c r="D7858" s="362"/>
      <c r="E7858" s="362"/>
      <c r="F7858" s="390"/>
      <c r="G7858" s="390"/>
      <c r="H7858" s="390"/>
      <c r="I7858" s="390"/>
      <c r="J7858" s="390"/>
    </row>
    <row r="7859" spans="1:10" ht="15.75" customHeight="1">
      <c r="A7859" s="396"/>
      <c r="B7859" s="397"/>
      <c r="C7859" s="362"/>
      <c r="D7859" s="362"/>
      <c r="E7859" s="362"/>
      <c r="F7859" s="390"/>
      <c r="G7859" s="390"/>
      <c r="H7859" s="390"/>
      <c r="I7859" s="390"/>
      <c r="J7859" s="390"/>
    </row>
    <row r="7860" spans="1:10" ht="15.75" customHeight="1">
      <c r="A7860" s="396"/>
      <c r="B7860" s="397"/>
      <c r="C7860" s="362"/>
      <c r="D7860" s="362"/>
      <c r="E7860" s="362"/>
      <c r="F7860" s="390"/>
      <c r="G7860" s="390"/>
      <c r="H7860" s="390"/>
      <c r="I7860" s="390"/>
      <c r="J7860" s="390"/>
    </row>
    <row r="7861" spans="1:10" ht="15.75" customHeight="1">
      <c r="A7861" s="396"/>
      <c r="B7861" s="397"/>
      <c r="C7861" s="362"/>
      <c r="D7861" s="362"/>
      <c r="E7861" s="362"/>
      <c r="F7861" s="390"/>
      <c r="G7861" s="390"/>
      <c r="H7861" s="390"/>
      <c r="I7861" s="390"/>
      <c r="J7861" s="390"/>
    </row>
    <row r="7862" spans="1:10" ht="15.75" customHeight="1">
      <c r="A7862" s="396"/>
      <c r="B7862" s="397"/>
      <c r="C7862" s="362"/>
      <c r="D7862" s="362"/>
      <c r="E7862" s="362"/>
      <c r="F7862" s="390"/>
      <c r="G7862" s="390"/>
      <c r="H7862" s="390"/>
      <c r="I7862" s="390"/>
      <c r="J7862" s="390"/>
    </row>
    <row r="7863" spans="1:10" ht="15.75" customHeight="1">
      <c r="A7863" s="396"/>
      <c r="B7863" s="397"/>
      <c r="C7863" s="362"/>
      <c r="D7863" s="362"/>
      <c r="E7863" s="362"/>
      <c r="F7863" s="390"/>
      <c r="G7863" s="390"/>
      <c r="H7863" s="390"/>
      <c r="I7863" s="390"/>
      <c r="J7863" s="390"/>
    </row>
    <row r="7864" spans="1:10" ht="15.75" customHeight="1">
      <c r="A7864" s="396"/>
      <c r="B7864" s="397"/>
      <c r="C7864" s="362"/>
      <c r="D7864" s="362"/>
      <c r="E7864" s="362"/>
      <c r="F7864" s="390"/>
      <c r="G7864" s="390"/>
      <c r="H7864" s="390"/>
      <c r="I7864" s="390"/>
      <c r="J7864" s="390"/>
    </row>
    <row r="7865" spans="1:10" ht="15.75" customHeight="1">
      <c r="A7865" s="396"/>
      <c r="B7865" s="397"/>
      <c r="C7865" s="362"/>
      <c r="D7865" s="362"/>
      <c r="E7865" s="362"/>
      <c r="F7865" s="390"/>
      <c r="G7865" s="390"/>
      <c r="H7865" s="390"/>
      <c r="I7865" s="390"/>
      <c r="J7865" s="390"/>
    </row>
    <row r="7866" spans="1:10" ht="15.75" customHeight="1">
      <c r="A7866" s="396"/>
      <c r="B7866" s="397"/>
      <c r="C7866" s="362"/>
      <c r="D7866" s="362"/>
      <c r="E7866" s="362"/>
      <c r="F7866" s="390"/>
      <c r="G7866" s="390"/>
      <c r="H7866" s="390"/>
      <c r="I7866" s="390"/>
      <c r="J7866" s="390"/>
    </row>
    <row r="7867" spans="1:10" ht="15.75" customHeight="1">
      <c r="A7867" s="396"/>
      <c r="B7867" s="397"/>
      <c r="C7867" s="362"/>
      <c r="D7867" s="362"/>
      <c r="E7867" s="362"/>
      <c r="F7867" s="390"/>
      <c r="G7867" s="390"/>
      <c r="H7867" s="390"/>
      <c r="I7867" s="390"/>
      <c r="J7867" s="390"/>
    </row>
    <row r="7868" spans="1:10" ht="15.75" customHeight="1">
      <c r="A7868" s="396"/>
      <c r="B7868" s="397"/>
      <c r="C7868" s="362"/>
      <c r="D7868" s="362"/>
      <c r="E7868" s="362"/>
      <c r="F7868" s="390"/>
      <c r="G7868" s="390"/>
      <c r="H7868" s="390"/>
      <c r="I7868" s="390"/>
      <c r="J7868" s="390"/>
    </row>
    <row r="7869" spans="1:10" ht="15.75" customHeight="1">
      <c r="A7869" s="396"/>
      <c r="B7869" s="397"/>
      <c r="C7869" s="362"/>
      <c r="D7869" s="362"/>
      <c r="E7869" s="362"/>
      <c r="F7869" s="390"/>
      <c r="G7869" s="390"/>
      <c r="H7869" s="390"/>
      <c r="I7869" s="390"/>
      <c r="J7869" s="390"/>
    </row>
    <row r="7870" spans="1:10" ht="15.75" customHeight="1">
      <c r="A7870" s="396"/>
      <c r="B7870" s="397"/>
      <c r="C7870" s="362"/>
      <c r="D7870" s="362"/>
      <c r="E7870" s="362"/>
      <c r="F7870" s="390"/>
      <c r="G7870" s="390"/>
      <c r="H7870" s="390"/>
      <c r="I7870" s="390"/>
      <c r="J7870" s="390"/>
    </row>
    <row r="7871" spans="1:10" ht="15.75" customHeight="1">
      <c r="A7871" s="396"/>
      <c r="B7871" s="397"/>
      <c r="C7871" s="362"/>
      <c r="D7871" s="362"/>
      <c r="E7871" s="362"/>
      <c r="F7871" s="390"/>
      <c r="G7871" s="390"/>
      <c r="H7871" s="390"/>
      <c r="I7871" s="390"/>
      <c r="J7871" s="390"/>
    </row>
    <row r="7872" spans="1:10" ht="15.75" customHeight="1">
      <c r="A7872" s="396"/>
      <c r="B7872" s="397"/>
      <c r="C7872" s="362"/>
      <c r="D7872" s="362"/>
      <c r="E7872" s="362"/>
      <c r="F7872" s="390"/>
      <c r="G7872" s="390"/>
      <c r="H7872" s="390"/>
      <c r="I7872" s="390"/>
      <c r="J7872" s="390"/>
    </row>
    <row r="7873" spans="1:10" ht="15.75" customHeight="1">
      <c r="A7873" s="396"/>
      <c r="B7873" s="397"/>
      <c r="C7873" s="362"/>
      <c r="D7873" s="362"/>
      <c r="E7873" s="362"/>
      <c r="F7873" s="390"/>
      <c r="G7873" s="390"/>
      <c r="H7873" s="390"/>
      <c r="I7873" s="390"/>
      <c r="J7873" s="390"/>
    </row>
    <row r="7874" spans="1:10" ht="15.75" customHeight="1">
      <c r="A7874" s="396"/>
      <c r="B7874" s="397"/>
      <c r="C7874" s="362"/>
      <c r="D7874" s="362"/>
      <c r="E7874" s="362"/>
      <c r="F7874" s="390"/>
      <c r="G7874" s="390"/>
      <c r="H7874" s="390"/>
      <c r="I7874" s="390"/>
      <c r="J7874" s="390"/>
    </row>
    <row r="7875" spans="1:10" ht="15.75" customHeight="1">
      <c r="A7875" s="396"/>
      <c r="B7875" s="397"/>
      <c r="C7875" s="362"/>
      <c r="D7875" s="362"/>
      <c r="E7875" s="362"/>
      <c r="F7875" s="390"/>
      <c r="G7875" s="390"/>
      <c r="H7875" s="390"/>
      <c r="I7875" s="390"/>
      <c r="J7875" s="390"/>
    </row>
    <row r="7876" spans="1:10" ht="15.75" customHeight="1">
      <c r="A7876" s="396"/>
      <c r="B7876" s="397"/>
      <c r="C7876" s="362"/>
      <c r="D7876" s="362"/>
      <c r="E7876" s="362"/>
      <c r="F7876" s="390"/>
      <c r="G7876" s="390"/>
      <c r="H7876" s="390"/>
      <c r="I7876" s="390"/>
      <c r="J7876" s="390"/>
    </row>
    <row r="7877" spans="1:10" ht="15.75" customHeight="1">
      <c r="A7877" s="396"/>
      <c r="B7877" s="397"/>
      <c r="C7877" s="362"/>
      <c r="D7877" s="362"/>
      <c r="E7877" s="362"/>
      <c r="F7877" s="390"/>
      <c r="G7877" s="390"/>
      <c r="H7877" s="390"/>
      <c r="I7877" s="390"/>
      <c r="J7877" s="390"/>
    </row>
    <row r="7878" spans="1:10" ht="15.75" customHeight="1">
      <c r="A7878" s="396"/>
      <c r="B7878" s="397"/>
      <c r="C7878" s="362"/>
      <c r="D7878" s="362"/>
      <c r="E7878" s="362"/>
      <c r="F7878" s="390"/>
      <c r="G7878" s="390"/>
      <c r="H7878" s="390"/>
      <c r="I7878" s="390"/>
      <c r="J7878" s="390"/>
    </row>
    <row r="7879" spans="1:10" ht="15.75" customHeight="1">
      <c r="A7879" s="396"/>
      <c r="B7879" s="397"/>
      <c r="C7879" s="362"/>
      <c r="D7879" s="362"/>
      <c r="E7879" s="362"/>
      <c r="F7879" s="390"/>
      <c r="G7879" s="390"/>
      <c r="H7879" s="390"/>
      <c r="I7879" s="390"/>
      <c r="J7879" s="390"/>
    </row>
    <row r="7880" spans="1:10" ht="15.75" customHeight="1">
      <c r="A7880" s="396"/>
      <c r="B7880" s="397"/>
      <c r="C7880" s="362"/>
      <c r="D7880" s="362"/>
      <c r="E7880" s="362"/>
      <c r="F7880" s="390"/>
      <c r="G7880" s="390"/>
      <c r="H7880" s="390"/>
      <c r="I7880" s="390"/>
      <c r="J7880" s="390"/>
    </row>
    <row r="7881" spans="1:10" ht="15.75" customHeight="1">
      <c r="A7881" s="396"/>
      <c r="B7881" s="397"/>
      <c r="C7881" s="362"/>
      <c r="D7881" s="362"/>
      <c r="E7881" s="362"/>
      <c r="F7881" s="390"/>
      <c r="G7881" s="390"/>
      <c r="H7881" s="390"/>
      <c r="I7881" s="390"/>
      <c r="J7881" s="390"/>
    </row>
    <row r="7882" spans="1:10" ht="15.75" customHeight="1">
      <c r="A7882" s="396"/>
      <c r="B7882" s="397"/>
      <c r="C7882" s="362"/>
      <c r="D7882" s="362"/>
      <c r="E7882" s="362"/>
      <c r="F7882" s="390"/>
      <c r="G7882" s="390"/>
      <c r="H7882" s="390"/>
      <c r="I7882" s="390"/>
      <c r="J7882" s="390"/>
    </row>
    <row r="7883" spans="1:10" ht="15.75" customHeight="1">
      <c r="A7883" s="396"/>
      <c r="B7883" s="397"/>
      <c r="C7883" s="362"/>
      <c r="D7883" s="362"/>
      <c r="E7883" s="362"/>
      <c r="F7883" s="390"/>
      <c r="G7883" s="390"/>
      <c r="H7883" s="390"/>
      <c r="I7883" s="390"/>
      <c r="J7883" s="390"/>
    </row>
    <row r="7884" spans="1:10" ht="15.75" customHeight="1">
      <c r="A7884" s="396"/>
      <c r="B7884" s="397"/>
      <c r="C7884" s="362"/>
      <c r="D7884" s="362"/>
      <c r="E7884" s="362"/>
      <c r="F7884" s="390"/>
      <c r="G7884" s="390"/>
      <c r="H7884" s="390"/>
      <c r="I7884" s="390"/>
      <c r="J7884" s="390"/>
    </row>
    <row r="7885" spans="1:10" ht="15.75" customHeight="1">
      <c r="A7885" s="396"/>
      <c r="B7885" s="397"/>
      <c r="C7885" s="362"/>
      <c r="D7885" s="362"/>
      <c r="E7885" s="362"/>
      <c r="F7885" s="390"/>
      <c r="G7885" s="390"/>
      <c r="H7885" s="390"/>
      <c r="I7885" s="390"/>
      <c r="J7885" s="390"/>
    </row>
    <row r="7886" spans="1:10" ht="15.75" customHeight="1">
      <c r="A7886" s="396"/>
      <c r="B7886" s="397"/>
      <c r="C7886" s="362"/>
      <c r="D7886" s="362"/>
      <c r="E7886" s="362"/>
      <c r="F7886" s="390"/>
      <c r="G7886" s="390"/>
      <c r="H7886" s="390"/>
      <c r="I7886" s="390"/>
      <c r="J7886" s="390"/>
    </row>
    <row r="7887" spans="1:10" ht="15.75" customHeight="1">
      <c r="A7887" s="396"/>
      <c r="B7887" s="397"/>
      <c r="C7887" s="362"/>
      <c r="D7887" s="362"/>
      <c r="E7887" s="362"/>
      <c r="F7887" s="390"/>
      <c r="G7887" s="390"/>
      <c r="H7887" s="390"/>
      <c r="I7887" s="390"/>
      <c r="J7887" s="390"/>
    </row>
    <row r="7888" spans="1:10" ht="15.75" customHeight="1">
      <c r="A7888" s="396"/>
      <c r="B7888" s="397"/>
      <c r="C7888" s="362"/>
      <c r="D7888" s="362"/>
      <c r="E7888" s="362"/>
      <c r="F7888" s="390"/>
      <c r="G7888" s="390"/>
      <c r="H7888" s="390"/>
      <c r="I7888" s="390"/>
      <c r="J7888" s="390"/>
    </row>
    <row r="7889" spans="1:10" ht="15.75" customHeight="1">
      <c r="A7889" s="396"/>
      <c r="B7889" s="397"/>
      <c r="C7889" s="362"/>
      <c r="D7889" s="362"/>
      <c r="E7889" s="362"/>
      <c r="F7889" s="390"/>
      <c r="G7889" s="390"/>
      <c r="H7889" s="390"/>
      <c r="I7889" s="390"/>
      <c r="J7889" s="390"/>
    </row>
    <row r="7890" spans="1:10" ht="15.75" customHeight="1">
      <c r="A7890" s="396"/>
      <c r="B7890" s="397"/>
      <c r="C7890" s="362"/>
      <c r="D7890" s="362"/>
      <c r="E7890" s="362"/>
      <c r="F7890" s="390"/>
      <c r="G7890" s="390"/>
      <c r="H7890" s="390"/>
      <c r="I7890" s="390"/>
      <c r="J7890" s="390"/>
    </row>
    <row r="7891" spans="1:10" ht="15.75" customHeight="1">
      <c r="A7891" s="396"/>
      <c r="B7891" s="397"/>
      <c r="C7891" s="362"/>
      <c r="D7891" s="362"/>
      <c r="E7891" s="362"/>
      <c r="F7891" s="390"/>
      <c r="G7891" s="390"/>
      <c r="H7891" s="390"/>
      <c r="I7891" s="390"/>
      <c r="J7891" s="390"/>
    </row>
    <row r="7892" spans="1:10" ht="15.75" customHeight="1">
      <c r="A7892" s="396"/>
      <c r="B7892" s="397"/>
      <c r="C7892" s="362"/>
      <c r="D7892" s="362"/>
      <c r="E7892" s="362"/>
      <c r="F7892" s="390"/>
      <c r="G7892" s="390"/>
      <c r="H7892" s="390"/>
      <c r="I7892" s="390"/>
      <c r="J7892" s="390"/>
    </row>
    <row r="7893" spans="1:10" ht="15.75" customHeight="1">
      <c r="A7893" s="396"/>
      <c r="B7893" s="397"/>
      <c r="C7893" s="362"/>
      <c r="D7893" s="362"/>
      <c r="E7893" s="362"/>
      <c r="F7893" s="390"/>
      <c r="G7893" s="390"/>
      <c r="H7893" s="390"/>
      <c r="I7893" s="390"/>
      <c r="J7893" s="390"/>
    </row>
    <row r="7894" spans="1:10" ht="15.75" customHeight="1">
      <c r="A7894" s="396"/>
      <c r="B7894" s="397"/>
      <c r="C7894" s="362"/>
      <c r="D7894" s="362"/>
      <c r="E7894" s="362"/>
      <c r="F7894" s="390"/>
      <c r="G7894" s="390"/>
      <c r="H7894" s="390"/>
      <c r="I7894" s="390"/>
      <c r="J7894" s="390"/>
    </row>
    <row r="7895" spans="1:10" ht="15.75" customHeight="1">
      <c r="A7895" s="396"/>
      <c r="B7895" s="397"/>
      <c r="C7895" s="362"/>
      <c r="D7895" s="362"/>
      <c r="E7895" s="362"/>
      <c r="F7895" s="390"/>
      <c r="G7895" s="390"/>
      <c r="H7895" s="390"/>
      <c r="I7895" s="390"/>
      <c r="J7895" s="390"/>
    </row>
    <row r="7896" spans="1:10" ht="15.75" customHeight="1">
      <c r="A7896" s="396"/>
      <c r="B7896" s="397"/>
      <c r="C7896" s="362"/>
      <c r="D7896" s="362"/>
      <c r="E7896" s="362"/>
      <c r="F7896" s="390"/>
      <c r="G7896" s="390"/>
      <c r="H7896" s="390"/>
      <c r="I7896" s="390"/>
      <c r="J7896" s="390"/>
    </row>
    <row r="7897" spans="1:10" ht="15.75" customHeight="1">
      <c r="A7897" s="396"/>
      <c r="B7897" s="397"/>
      <c r="C7897" s="362"/>
      <c r="D7897" s="362"/>
      <c r="E7897" s="362"/>
      <c r="F7897" s="390"/>
      <c r="G7897" s="390"/>
      <c r="H7897" s="390"/>
      <c r="I7897" s="390"/>
      <c r="J7897" s="390"/>
    </row>
    <row r="7898" spans="1:10" ht="15.75" customHeight="1">
      <c r="A7898" s="396"/>
      <c r="B7898" s="397"/>
      <c r="C7898" s="362"/>
      <c r="D7898" s="362"/>
      <c r="E7898" s="362"/>
      <c r="F7898" s="390"/>
      <c r="G7898" s="390"/>
      <c r="H7898" s="390"/>
      <c r="I7898" s="390"/>
      <c r="J7898" s="390"/>
    </row>
    <row r="7899" spans="1:10" ht="15.75" customHeight="1">
      <c r="A7899" s="396"/>
      <c r="B7899" s="397"/>
      <c r="C7899" s="362"/>
      <c r="D7899" s="362"/>
      <c r="E7899" s="362"/>
      <c r="F7899" s="390"/>
      <c r="G7899" s="390"/>
      <c r="H7899" s="390"/>
      <c r="I7899" s="390"/>
      <c r="J7899" s="390"/>
    </row>
    <row r="7900" spans="1:10" ht="15.75" customHeight="1">
      <c r="A7900" s="396"/>
      <c r="B7900" s="397"/>
      <c r="C7900" s="362"/>
      <c r="D7900" s="362"/>
      <c r="E7900" s="362"/>
      <c r="F7900" s="390"/>
      <c r="G7900" s="390"/>
      <c r="H7900" s="390"/>
      <c r="I7900" s="390"/>
      <c r="J7900" s="390"/>
    </row>
    <row r="7901" spans="1:10" ht="15.75" customHeight="1">
      <c r="A7901" s="396"/>
      <c r="B7901" s="397"/>
      <c r="C7901" s="362"/>
      <c r="D7901" s="362"/>
      <c r="E7901" s="362"/>
      <c r="F7901" s="390"/>
      <c r="G7901" s="390"/>
      <c r="H7901" s="390"/>
      <c r="I7901" s="390"/>
      <c r="J7901" s="390"/>
    </row>
    <row r="7902" spans="1:10" ht="15.75" customHeight="1">
      <c r="A7902" s="396"/>
      <c r="B7902" s="397"/>
      <c r="C7902" s="362"/>
      <c r="D7902" s="362"/>
      <c r="E7902" s="362"/>
      <c r="F7902" s="390"/>
      <c r="G7902" s="390"/>
      <c r="H7902" s="390"/>
      <c r="I7902" s="390"/>
      <c r="J7902" s="390"/>
    </row>
    <row r="7903" spans="1:10" ht="15.75" customHeight="1">
      <c r="A7903" s="396"/>
      <c r="B7903" s="397"/>
      <c r="C7903" s="362"/>
      <c r="D7903" s="362"/>
      <c r="E7903" s="362"/>
      <c r="F7903" s="390"/>
      <c r="G7903" s="390"/>
      <c r="H7903" s="390"/>
      <c r="I7903" s="390"/>
      <c r="J7903" s="390"/>
    </row>
    <row r="7904" spans="1:10" ht="15.75" customHeight="1">
      <c r="A7904" s="396"/>
      <c r="B7904" s="397"/>
      <c r="C7904" s="362"/>
      <c r="D7904" s="362"/>
      <c r="E7904" s="362"/>
      <c r="F7904" s="390"/>
      <c r="G7904" s="390"/>
      <c r="H7904" s="390"/>
      <c r="I7904" s="390"/>
      <c r="J7904" s="390"/>
    </row>
    <row r="7905" spans="1:10" ht="15.75" customHeight="1">
      <c r="A7905" s="396"/>
      <c r="B7905" s="397"/>
      <c r="C7905" s="362"/>
      <c r="D7905" s="362"/>
      <c r="E7905" s="362"/>
      <c r="F7905" s="390"/>
      <c r="G7905" s="390"/>
      <c r="H7905" s="390"/>
      <c r="I7905" s="390"/>
      <c r="J7905" s="390"/>
    </row>
    <row r="7906" spans="1:10" ht="15.75" customHeight="1">
      <c r="A7906" s="396"/>
      <c r="B7906" s="397"/>
      <c r="C7906" s="362"/>
      <c r="D7906" s="362"/>
      <c r="E7906" s="362"/>
      <c r="F7906" s="390"/>
      <c r="G7906" s="390"/>
      <c r="H7906" s="390"/>
      <c r="I7906" s="390"/>
      <c r="J7906" s="390"/>
    </row>
    <row r="7907" spans="1:10" ht="15.75" customHeight="1">
      <c r="A7907" s="396"/>
      <c r="B7907" s="397"/>
      <c r="C7907" s="362"/>
      <c r="D7907" s="362"/>
      <c r="E7907" s="362"/>
      <c r="F7907" s="390"/>
      <c r="G7907" s="390"/>
      <c r="H7907" s="390"/>
      <c r="I7907" s="390"/>
      <c r="J7907" s="390"/>
    </row>
    <row r="7908" spans="1:10" ht="15.75" customHeight="1">
      <c r="A7908" s="396"/>
      <c r="B7908" s="397"/>
      <c r="C7908" s="362"/>
      <c r="D7908" s="362"/>
      <c r="E7908" s="362"/>
      <c r="F7908" s="390"/>
      <c r="G7908" s="390"/>
      <c r="H7908" s="390"/>
      <c r="I7908" s="390"/>
      <c r="J7908" s="390"/>
    </row>
    <row r="7909" spans="1:10" ht="15.75" customHeight="1">
      <c r="A7909" s="396"/>
      <c r="B7909" s="397"/>
      <c r="C7909" s="362"/>
      <c r="D7909" s="362"/>
      <c r="E7909" s="362"/>
      <c r="F7909" s="390"/>
      <c r="G7909" s="390"/>
      <c r="H7909" s="390"/>
      <c r="I7909" s="390"/>
      <c r="J7909" s="390"/>
    </row>
    <row r="7910" spans="1:10" ht="15.75" customHeight="1">
      <c r="A7910" s="396"/>
      <c r="B7910" s="397"/>
      <c r="C7910" s="362"/>
      <c r="D7910" s="362"/>
      <c r="E7910" s="362"/>
      <c r="F7910" s="390"/>
      <c r="G7910" s="390"/>
      <c r="H7910" s="390"/>
      <c r="I7910" s="390"/>
      <c r="J7910" s="390"/>
    </row>
    <row r="7911" spans="1:10" ht="15.75" customHeight="1">
      <c r="A7911" s="396"/>
      <c r="B7911" s="397"/>
      <c r="C7911" s="362"/>
      <c r="D7911" s="362"/>
      <c r="E7911" s="362"/>
      <c r="F7911" s="390"/>
      <c r="G7911" s="390"/>
      <c r="H7911" s="390"/>
      <c r="I7911" s="390"/>
      <c r="J7911" s="390"/>
    </row>
    <row r="7912" spans="1:10" ht="15.75" customHeight="1">
      <c r="A7912" s="396"/>
      <c r="B7912" s="397"/>
      <c r="C7912" s="362"/>
      <c r="D7912" s="362"/>
      <c r="E7912" s="362"/>
      <c r="F7912" s="390"/>
      <c r="G7912" s="390"/>
      <c r="H7912" s="390"/>
      <c r="I7912" s="390"/>
      <c r="J7912" s="390"/>
    </row>
    <row r="7913" spans="1:10" ht="15.75" customHeight="1">
      <c r="A7913" s="396"/>
      <c r="B7913" s="397"/>
      <c r="C7913" s="362"/>
      <c r="D7913" s="362"/>
      <c r="E7913" s="362"/>
      <c r="F7913" s="390"/>
      <c r="G7913" s="390"/>
      <c r="H7913" s="390"/>
      <c r="I7913" s="390"/>
      <c r="J7913" s="390"/>
    </row>
    <row r="7914" spans="1:10" ht="15.75" customHeight="1">
      <c r="A7914" s="396"/>
      <c r="B7914" s="397"/>
      <c r="C7914" s="362"/>
      <c r="D7914" s="362"/>
      <c r="E7914" s="362"/>
      <c r="F7914" s="390"/>
      <c r="G7914" s="390"/>
      <c r="H7914" s="390"/>
      <c r="I7914" s="390"/>
      <c r="J7914" s="390"/>
    </row>
    <row r="7915" spans="1:10" ht="15.75" customHeight="1">
      <c r="A7915" s="396"/>
      <c r="B7915" s="397"/>
      <c r="C7915" s="362"/>
      <c r="D7915" s="362"/>
      <c r="E7915" s="362"/>
      <c r="F7915" s="390"/>
      <c r="G7915" s="390"/>
      <c r="H7915" s="390"/>
      <c r="I7915" s="390"/>
      <c r="J7915" s="390"/>
    </row>
    <row r="7916" spans="1:10" ht="15.75" customHeight="1">
      <c r="A7916" s="396"/>
      <c r="B7916" s="397"/>
      <c r="C7916" s="362"/>
      <c r="D7916" s="362"/>
      <c r="E7916" s="362"/>
      <c r="F7916" s="390"/>
      <c r="G7916" s="390"/>
      <c r="H7916" s="390"/>
      <c r="I7916" s="390"/>
      <c r="J7916" s="390"/>
    </row>
    <row r="7917" spans="1:10" ht="15.75" customHeight="1">
      <c r="A7917" s="396"/>
      <c r="B7917" s="397"/>
      <c r="C7917" s="362"/>
      <c r="D7917" s="362"/>
      <c r="E7917" s="362"/>
      <c r="F7917" s="390"/>
      <c r="G7917" s="390"/>
      <c r="H7917" s="390"/>
      <c r="I7917" s="390"/>
      <c r="J7917" s="390"/>
    </row>
    <row r="7918" spans="1:10" ht="15.75" customHeight="1">
      <c r="A7918" s="396"/>
      <c r="B7918" s="397"/>
      <c r="C7918" s="362"/>
      <c r="D7918" s="362"/>
      <c r="E7918" s="362"/>
      <c r="F7918" s="390"/>
      <c r="G7918" s="390"/>
      <c r="H7918" s="390"/>
      <c r="I7918" s="390"/>
      <c r="J7918" s="390"/>
    </row>
    <row r="7919" spans="1:10" ht="15.75" customHeight="1">
      <c r="A7919" s="396"/>
      <c r="B7919" s="397"/>
      <c r="C7919" s="362"/>
      <c r="D7919" s="362"/>
      <c r="E7919" s="362"/>
      <c r="F7919" s="390"/>
      <c r="G7919" s="390"/>
      <c r="H7919" s="390"/>
      <c r="I7919" s="390"/>
      <c r="J7919" s="390"/>
    </row>
    <row r="7920" spans="1:10" ht="15.75" customHeight="1">
      <c r="A7920" s="396"/>
      <c r="B7920" s="397"/>
      <c r="C7920" s="362"/>
      <c r="D7920" s="362"/>
      <c r="E7920" s="362"/>
      <c r="F7920" s="390"/>
      <c r="G7920" s="390"/>
      <c r="H7920" s="390"/>
      <c r="I7920" s="390"/>
      <c r="J7920" s="390"/>
    </row>
    <row r="7921" spans="1:10" ht="15.75" customHeight="1">
      <c r="A7921" s="396"/>
      <c r="B7921" s="397"/>
      <c r="C7921" s="362"/>
      <c r="D7921" s="362"/>
      <c r="E7921" s="362"/>
      <c r="F7921" s="390"/>
      <c r="G7921" s="390"/>
      <c r="H7921" s="390"/>
      <c r="I7921" s="390"/>
      <c r="J7921" s="390"/>
    </row>
    <row r="7922" spans="1:10" ht="15.75" customHeight="1">
      <c r="A7922" s="396"/>
      <c r="B7922" s="397"/>
      <c r="C7922" s="362"/>
      <c r="D7922" s="362"/>
      <c r="E7922" s="362"/>
      <c r="F7922" s="390"/>
      <c r="G7922" s="390"/>
      <c r="H7922" s="390"/>
      <c r="I7922" s="390"/>
      <c r="J7922" s="390"/>
    </row>
    <row r="7923" spans="1:10" ht="15.75" customHeight="1">
      <c r="A7923" s="396"/>
      <c r="B7923" s="397"/>
      <c r="C7923" s="362"/>
      <c r="D7923" s="362"/>
      <c r="E7923" s="362"/>
      <c r="F7923" s="390"/>
      <c r="G7923" s="390"/>
      <c r="H7923" s="390"/>
      <c r="I7923" s="390"/>
      <c r="J7923" s="390"/>
    </row>
    <row r="7924" spans="1:10" ht="15.75" customHeight="1">
      <c r="A7924" s="396"/>
      <c r="B7924" s="397"/>
      <c r="C7924" s="362"/>
      <c r="D7924" s="362"/>
      <c r="E7924" s="362"/>
      <c r="F7924" s="390"/>
      <c r="G7924" s="390"/>
      <c r="H7924" s="390"/>
      <c r="I7924" s="390"/>
      <c r="J7924" s="390"/>
    </row>
    <row r="7925" spans="1:10" ht="15.75" customHeight="1">
      <c r="A7925" s="396"/>
      <c r="B7925" s="397"/>
      <c r="C7925" s="362"/>
      <c r="D7925" s="362"/>
      <c r="E7925" s="362"/>
      <c r="F7925" s="390"/>
      <c r="G7925" s="390"/>
      <c r="H7925" s="390"/>
      <c r="I7925" s="390"/>
      <c r="J7925" s="390"/>
    </row>
    <row r="7926" spans="1:10" ht="15.75" customHeight="1">
      <c r="A7926" s="396"/>
      <c r="B7926" s="397"/>
      <c r="C7926" s="362"/>
      <c r="D7926" s="362"/>
      <c r="E7926" s="362"/>
      <c r="F7926" s="390"/>
      <c r="G7926" s="390"/>
      <c r="H7926" s="390"/>
      <c r="I7926" s="390"/>
      <c r="J7926" s="390"/>
    </row>
    <row r="7927" spans="1:10" ht="15.75" customHeight="1">
      <c r="A7927" s="396"/>
      <c r="B7927" s="397"/>
      <c r="C7927" s="362"/>
      <c r="D7927" s="362"/>
      <c r="E7927" s="362"/>
      <c r="F7927" s="390"/>
      <c r="G7927" s="390"/>
      <c r="H7927" s="390"/>
      <c r="I7927" s="390"/>
      <c r="J7927" s="390"/>
    </row>
    <row r="7928" spans="1:10" ht="15.75" customHeight="1">
      <c r="A7928" s="396"/>
      <c r="B7928" s="397"/>
      <c r="C7928" s="362"/>
      <c r="D7928" s="362"/>
      <c r="E7928" s="362"/>
      <c r="F7928" s="390"/>
      <c r="G7928" s="390"/>
      <c r="H7928" s="390"/>
      <c r="I7928" s="390"/>
      <c r="J7928" s="390"/>
    </row>
    <row r="7929" spans="1:10" ht="15.75" customHeight="1">
      <c r="A7929" s="396"/>
      <c r="B7929" s="397"/>
      <c r="C7929" s="362"/>
      <c r="D7929" s="362"/>
      <c r="E7929" s="362"/>
      <c r="F7929" s="390"/>
      <c r="G7929" s="390"/>
      <c r="H7929" s="390"/>
      <c r="I7929" s="390"/>
      <c r="J7929" s="390"/>
    </row>
    <row r="7930" spans="1:10" ht="15.75" customHeight="1">
      <c r="A7930" s="396"/>
      <c r="B7930" s="397"/>
      <c r="C7930" s="362"/>
      <c r="D7930" s="362"/>
      <c r="E7930" s="362"/>
      <c r="F7930" s="390"/>
      <c r="G7930" s="390"/>
      <c r="H7930" s="390"/>
      <c r="I7930" s="390"/>
      <c r="J7930" s="390"/>
    </row>
    <row r="7931" spans="1:10" ht="15.75" customHeight="1">
      <c r="A7931" s="396"/>
      <c r="B7931" s="397"/>
      <c r="C7931" s="362"/>
      <c r="D7931" s="362"/>
      <c r="E7931" s="362"/>
      <c r="F7931" s="390"/>
      <c r="G7931" s="390"/>
      <c r="H7931" s="390"/>
      <c r="I7931" s="390"/>
      <c r="J7931" s="390"/>
    </row>
    <row r="7932" spans="1:10" ht="15.75" customHeight="1">
      <c r="A7932" s="396"/>
      <c r="B7932" s="397"/>
      <c r="C7932" s="362"/>
      <c r="D7932" s="362"/>
      <c r="E7932" s="362"/>
      <c r="F7932" s="390"/>
      <c r="G7932" s="390"/>
      <c r="H7932" s="390"/>
      <c r="I7932" s="390"/>
      <c r="J7932" s="390"/>
    </row>
    <row r="7933" spans="1:10" ht="15.75" customHeight="1">
      <c r="A7933" s="396"/>
      <c r="B7933" s="397"/>
      <c r="C7933" s="362"/>
      <c r="D7933" s="362"/>
      <c r="E7933" s="362"/>
      <c r="F7933" s="390"/>
      <c r="G7933" s="390"/>
      <c r="H7933" s="390"/>
      <c r="I7933" s="390"/>
      <c r="J7933" s="390"/>
    </row>
    <row r="7934" spans="1:10" ht="15.75" customHeight="1">
      <c r="A7934" s="396"/>
      <c r="B7934" s="397"/>
      <c r="C7934" s="362"/>
      <c r="D7934" s="362"/>
      <c r="E7934" s="362"/>
      <c r="F7934" s="390"/>
      <c r="G7934" s="390"/>
      <c r="H7934" s="390"/>
      <c r="I7934" s="390"/>
      <c r="J7934" s="390"/>
    </row>
    <row r="7935" spans="1:10" ht="15.75" customHeight="1">
      <c r="A7935" s="396"/>
      <c r="B7935" s="397"/>
      <c r="C7935" s="362"/>
      <c r="D7935" s="362"/>
      <c r="E7935" s="362"/>
      <c r="F7935" s="390"/>
      <c r="G7935" s="390"/>
      <c r="H7935" s="390"/>
      <c r="I7935" s="390"/>
      <c r="J7935" s="390"/>
    </row>
    <row r="7936" spans="1:10" ht="15.75" customHeight="1">
      <c r="A7936" s="396"/>
      <c r="B7936" s="397"/>
      <c r="C7936" s="362"/>
      <c r="D7936" s="362"/>
      <c r="E7936" s="362"/>
      <c r="F7936" s="390"/>
      <c r="G7936" s="390"/>
      <c r="H7936" s="390"/>
      <c r="I7936" s="390"/>
      <c r="J7936" s="390"/>
    </row>
    <row r="7937" spans="1:10" ht="15.75" customHeight="1">
      <c r="A7937" s="396"/>
      <c r="B7937" s="397"/>
      <c r="C7937" s="362"/>
      <c r="D7937" s="362"/>
      <c r="E7937" s="362"/>
      <c r="F7937" s="390"/>
      <c r="G7937" s="390"/>
      <c r="H7937" s="390"/>
      <c r="I7937" s="390"/>
      <c r="J7937" s="390"/>
    </row>
    <row r="7938" spans="1:10" ht="15.75" customHeight="1">
      <c r="A7938" s="396"/>
      <c r="B7938" s="397"/>
      <c r="C7938" s="362"/>
      <c r="D7938" s="362"/>
      <c r="E7938" s="362"/>
      <c r="F7938" s="390"/>
      <c r="G7938" s="390"/>
      <c r="H7938" s="390"/>
      <c r="I7938" s="390"/>
      <c r="J7938" s="390"/>
    </row>
    <row r="7939" spans="1:10" ht="15.75" customHeight="1">
      <c r="A7939" s="396"/>
      <c r="B7939" s="397"/>
      <c r="C7939" s="362"/>
      <c r="D7939" s="362"/>
      <c r="E7939" s="362"/>
      <c r="F7939" s="390"/>
      <c r="G7939" s="390"/>
      <c r="H7939" s="390"/>
      <c r="I7939" s="390"/>
      <c r="J7939" s="390"/>
    </row>
    <row r="7940" spans="1:10" ht="15.75" customHeight="1">
      <c r="A7940" s="396"/>
      <c r="B7940" s="397"/>
      <c r="C7940" s="362"/>
      <c r="D7940" s="362"/>
      <c r="E7940" s="362"/>
      <c r="F7940" s="390"/>
      <c r="G7940" s="390"/>
      <c r="H7940" s="390"/>
      <c r="I7940" s="390"/>
      <c r="J7940" s="390"/>
    </row>
    <row r="7941" spans="1:10" ht="15.75" customHeight="1">
      <c r="A7941" s="396"/>
      <c r="B7941" s="397"/>
      <c r="C7941" s="362"/>
      <c r="D7941" s="362"/>
      <c r="E7941" s="362"/>
      <c r="F7941" s="390"/>
      <c r="G7941" s="390"/>
      <c r="H7941" s="390"/>
      <c r="I7941" s="390"/>
      <c r="J7941" s="390"/>
    </row>
    <row r="7942" spans="1:10" ht="15.75" customHeight="1">
      <c r="A7942" s="396"/>
      <c r="B7942" s="397"/>
      <c r="C7942" s="362"/>
      <c r="D7942" s="362"/>
      <c r="E7942" s="362"/>
      <c r="F7942" s="390"/>
      <c r="G7942" s="390"/>
      <c r="H7942" s="390"/>
      <c r="I7942" s="390"/>
      <c r="J7942" s="390"/>
    </row>
    <row r="7943" spans="1:10" ht="15.75" customHeight="1">
      <c r="A7943" s="396"/>
      <c r="B7943" s="397"/>
      <c r="C7943" s="362"/>
      <c r="D7943" s="362"/>
      <c r="E7943" s="362"/>
      <c r="F7943" s="390"/>
      <c r="G7943" s="390"/>
      <c r="H7943" s="390"/>
      <c r="I7943" s="390"/>
      <c r="J7943" s="390"/>
    </row>
    <row r="7944" spans="1:10" ht="15.75" customHeight="1">
      <c r="A7944" s="396"/>
      <c r="B7944" s="397"/>
      <c r="C7944" s="362"/>
      <c r="D7944" s="362"/>
      <c r="E7944" s="362"/>
      <c r="F7944" s="390"/>
      <c r="G7944" s="390"/>
      <c r="H7944" s="390"/>
      <c r="I7944" s="390"/>
      <c r="J7944" s="390"/>
    </row>
    <row r="7945" spans="1:10" ht="15.75" customHeight="1">
      <c r="A7945" s="396"/>
      <c r="B7945" s="397"/>
      <c r="C7945" s="362"/>
      <c r="D7945" s="362"/>
      <c r="E7945" s="362"/>
      <c r="F7945" s="390"/>
      <c r="G7945" s="390"/>
      <c r="H7945" s="390"/>
      <c r="I7945" s="390"/>
      <c r="J7945" s="390"/>
    </row>
    <row r="7946" spans="1:10" ht="15.75" customHeight="1">
      <c r="A7946" s="396"/>
      <c r="B7946" s="397"/>
      <c r="C7946" s="362"/>
      <c r="D7946" s="362"/>
      <c r="E7946" s="362"/>
      <c r="F7946" s="390"/>
      <c r="G7946" s="390"/>
      <c r="H7946" s="390"/>
      <c r="I7946" s="390"/>
      <c r="J7946" s="390"/>
    </row>
    <row r="7947" spans="1:10" ht="15.75" customHeight="1">
      <c r="A7947" s="396"/>
      <c r="B7947" s="397"/>
      <c r="C7947" s="362"/>
      <c r="D7947" s="362"/>
      <c r="E7947" s="362"/>
      <c r="F7947" s="390"/>
      <c r="G7947" s="390"/>
      <c r="H7947" s="390"/>
      <c r="I7947" s="390"/>
      <c r="J7947" s="390"/>
    </row>
    <row r="7948" spans="1:10" ht="15.75" customHeight="1">
      <c r="A7948" s="396"/>
      <c r="B7948" s="397"/>
      <c r="C7948" s="362"/>
      <c r="D7948" s="362"/>
      <c r="E7948" s="362"/>
      <c r="F7948" s="390"/>
      <c r="G7948" s="390"/>
      <c r="H7948" s="390"/>
      <c r="I7948" s="390"/>
      <c r="J7948" s="390"/>
    </row>
    <row r="7949" spans="1:10" ht="15.75" customHeight="1">
      <c r="A7949" s="396"/>
      <c r="B7949" s="397"/>
      <c r="C7949" s="362"/>
      <c r="D7949" s="362"/>
      <c r="E7949" s="362"/>
      <c r="F7949" s="390"/>
      <c r="G7949" s="390"/>
      <c r="H7949" s="390"/>
      <c r="I7949" s="390"/>
      <c r="J7949" s="390"/>
    </row>
    <row r="7950" spans="1:10" ht="15.75" customHeight="1">
      <c r="A7950" s="396"/>
      <c r="B7950" s="397"/>
      <c r="C7950" s="362"/>
      <c r="D7950" s="362"/>
      <c r="E7950" s="362"/>
      <c r="F7950" s="390"/>
      <c r="G7950" s="390"/>
      <c r="H7950" s="390"/>
      <c r="I7950" s="390"/>
      <c r="J7950" s="390"/>
    </row>
    <row r="7951" spans="1:10" ht="15.75" customHeight="1">
      <c r="A7951" s="396"/>
      <c r="B7951" s="397"/>
      <c r="C7951" s="362"/>
      <c r="D7951" s="362"/>
      <c r="E7951" s="362"/>
      <c r="F7951" s="390"/>
      <c r="G7951" s="390"/>
      <c r="H7951" s="390"/>
      <c r="I7951" s="390"/>
      <c r="J7951" s="390"/>
    </row>
    <row r="7952" spans="1:10" ht="15.75" customHeight="1">
      <c r="A7952" s="396"/>
      <c r="B7952" s="397"/>
      <c r="C7952" s="362"/>
      <c r="D7952" s="362"/>
      <c r="E7952" s="362"/>
      <c r="F7952" s="390"/>
      <c r="G7952" s="390"/>
      <c r="H7952" s="390"/>
      <c r="I7952" s="390"/>
      <c r="J7952" s="390"/>
    </row>
    <row r="7953" spans="1:10" ht="15.75" customHeight="1">
      <c r="A7953" s="396"/>
      <c r="B7953" s="397"/>
      <c r="C7953" s="362"/>
      <c r="D7953" s="362"/>
      <c r="E7953" s="362"/>
      <c r="F7953" s="390"/>
      <c r="G7953" s="390"/>
      <c r="H7953" s="390"/>
      <c r="I7953" s="390"/>
      <c r="J7953" s="390"/>
    </row>
    <row r="7954" spans="1:10" ht="15.75" customHeight="1">
      <c r="A7954" s="396"/>
      <c r="B7954" s="397"/>
      <c r="C7954" s="362"/>
      <c r="D7954" s="362"/>
      <c r="E7954" s="362"/>
      <c r="F7954" s="390"/>
      <c r="G7954" s="390"/>
      <c r="H7954" s="390"/>
      <c r="I7954" s="390"/>
      <c r="J7954" s="390"/>
    </row>
    <row r="7955" spans="1:10" ht="15.75" customHeight="1">
      <c r="A7955" s="396"/>
      <c r="B7955" s="397"/>
      <c r="C7955" s="362"/>
      <c r="D7955" s="362"/>
      <c r="E7955" s="362"/>
      <c r="F7955" s="390"/>
      <c r="G7955" s="390"/>
      <c r="H7955" s="390"/>
      <c r="I7955" s="390"/>
      <c r="J7955" s="390"/>
    </row>
    <row r="7956" spans="1:10" ht="15.75" customHeight="1">
      <c r="A7956" s="396"/>
      <c r="B7956" s="397"/>
      <c r="C7956" s="362"/>
      <c r="D7956" s="362"/>
      <c r="E7956" s="362"/>
      <c r="F7956" s="390"/>
      <c r="G7956" s="390"/>
      <c r="H7956" s="390"/>
      <c r="I7956" s="390"/>
      <c r="J7956" s="390"/>
    </row>
    <row r="7957" spans="1:10" ht="15.75" customHeight="1">
      <c r="A7957" s="396"/>
      <c r="B7957" s="397"/>
      <c r="C7957" s="362"/>
      <c r="D7957" s="362"/>
      <c r="E7957" s="362"/>
      <c r="F7957" s="390"/>
      <c r="G7957" s="390"/>
      <c r="H7957" s="390"/>
      <c r="I7957" s="390"/>
      <c r="J7957" s="390"/>
    </row>
    <row r="7958" spans="1:10" ht="15.75" customHeight="1">
      <c r="A7958" s="396"/>
      <c r="B7958" s="397"/>
      <c r="C7958" s="362"/>
      <c r="D7958" s="362"/>
      <c r="E7958" s="362"/>
      <c r="F7958" s="390"/>
      <c r="G7958" s="390"/>
      <c r="H7958" s="390"/>
      <c r="I7958" s="390"/>
      <c r="J7958" s="390"/>
    </row>
    <row r="7959" spans="1:10" ht="15.75" customHeight="1">
      <c r="A7959" s="396"/>
      <c r="B7959" s="397"/>
      <c r="C7959" s="362"/>
      <c r="D7959" s="362"/>
      <c r="E7959" s="362"/>
      <c r="F7959" s="390"/>
      <c r="G7959" s="390"/>
      <c r="H7959" s="390"/>
      <c r="I7959" s="390"/>
      <c r="J7959" s="390"/>
    </row>
    <row r="7960" spans="1:10" ht="15.75" customHeight="1">
      <c r="A7960" s="396"/>
      <c r="B7960" s="397"/>
      <c r="C7960" s="362"/>
      <c r="D7960" s="362"/>
      <c r="E7960" s="362"/>
      <c r="F7960" s="390"/>
      <c r="G7960" s="390"/>
      <c r="H7960" s="390"/>
      <c r="I7960" s="390"/>
      <c r="J7960" s="390"/>
    </row>
    <row r="7961" spans="1:10" ht="15.75" customHeight="1">
      <c r="A7961" s="396"/>
      <c r="B7961" s="397"/>
      <c r="C7961" s="362"/>
      <c r="D7961" s="362"/>
      <c r="E7961" s="362"/>
      <c r="F7961" s="390"/>
      <c r="G7961" s="390"/>
      <c r="H7961" s="390"/>
      <c r="I7961" s="390"/>
      <c r="J7961" s="390"/>
    </row>
    <row r="7962" spans="1:10" ht="15.75" customHeight="1">
      <c r="A7962" s="396"/>
      <c r="B7962" s="397"/>
      <c r="C7962" s="362"/>
      <c r="D7962" s="362"/>
      <c r="E7962" s="362"/>
      <c r="F7962" s="390"/>
      <c r="G7962" s="390"/>
      <c r="H7962" s="390"/>
      <c r="I7962" s="390"/>
      <c r="J7962" s="390"/>
    </row>
    <row r="7963" spans="1:10" ht="15.75" customHeight="1">
      <c r="A7963" s="396"/>
      <c r="B7963" s="397"/>
      <c r="C7963" s="362"/>
      <c r="D7963" s="362"/>
      <c r="E7963" s="362"/>
      <c r="F7963" s="390"/>
      <c r="G7963" s="390"/>
      <c r="H7963" s="390"/>
      <c r="I7963" s="390"/>
      <c r="J7963" s="390"/>
    </row>
    <row r="7964" spans="1:10" ht="15.75" customHeight="1">
      <c r="A7964" s="396"/>
      <c r="B7964" s="397"/>
      <c r="C7964" s="362"/>
      <c r="D7964" s="362"/>
      <c r="E7964" s="362"/>
      <c r="F7964" s="390"/>
      <c r="G7964" s="390"/>
      <c r="H7964" s="390"/>
      <c r="I7964" s="390"/>
      <c r="J7964" s="390"/>
    </row>
    <row r="7965" spans="1:10" ht="15.75" customHeight="1">
      <c r="A7965" s="396"/>
      <c r="B7965" s="397"/>
      <c r="C7965" s="362"/>
      <c r="D7965" s="362"/>
      <c r="E7965" s="362"/>
      <c r="F7965" s="390"/>
      <c r="G7965" s="390"/>
      <c r="H7965" s="390"/>
      <c r="I7965" s="390"/>
      <c r="J7965" s="390"/>
    </row>
    <row r="7966" spans="1:10" ht="15.75" customHeight="1">
      <c r="A7966" s="396"/>
      <c r="B7966" s="397"/>
      <c r="C7966" s="362"/>
      <c r="D7966" s="362"/>
      <c r="E7966" s="362"/>
      <c r="F7966" s="390"/>
      <c r="G7966" s="390"/>
      <c r="H7966" s="390"/>
      <c r="I7966" s="390"/>
      <c r="J7966" s="390"/>
    </row>
    <row r="7967" spans="1:10" ht="15.75" customHeight="1">
      <c r="A7967" s="396"/>
      <c r="B7967" s="397"/>
      <c r="C7967" s="362"/>
      <c r="D7967" s="362"/>
      <c r="E7967" s="362"/>
      <c r="F7967" s="390"/>
      <c r="G7967" s="390"/>
      <c r="H7967" s="390"/>
      <c r="I7967" s="390"/>
      <c r="J7967" s="390"/>
    </row>
    <row r="7968" spans="1:10" ht="15.75" customHeight="1">
      <c r="A7968" s="396"/>
      <c r="B7968" s="397"/>
      <c r="C7968" s="362"/>
      <c r="D7968" s="362"/>
      <c r="E7968" s="362"/>
      <c r="F7968" s="390"/>
      <c r="G7968" s="390"/>
      <c r="H7968" s="390"/>
      <c r="I7968" s="390"/>
      <c r="J7968" s="390"/>
    </row>
    <row r="7969" spans="1:10" ht="15.75" customHeight="1">
      <c r="A7969" s="396"/>
      <c r="B7969" s="397"/>
      <c r="C7969" s="362"/>
      <c r="D7969" s="362"/>
      <c r="E7969" s="362"/>
      <c r="F7969" s="390"/>
      <c r="G7969" s="390"/>
      <c r="H7969" s="390"/>
      <c r="I7969" s="390"/>
      <c r="J7969" s="390"/>
    </row>
    <row r="7970" spans="1:10" ht="15.75" customHeight="1">
      <c r="A7970" s="396"/>
      <c r="B7970" s="397"/>
      <c r="C7970" s="362"/>
      <c r="D7970" s="362"/>
      <c r="E7970" s="362"/>
      <c r="F7970" s="390"/>
      <c r="G7970" s="390"/>
      <c r="H7970" s="390"/>
      <c r="I7970" s="390"/>
      <c r="J7970" s="390"/>
    </row>
    <row r="7971" spans="1:10" ht="15.75" customHeight="1">
      <c r="A7971" s="396"/>
      <c r="B7971" s="397"/>
      <c r="C7971" s="362"/>
      <c r="D7971" s="362"/>
      <c r="E7971" s="362"/>
      <c r="F7971" s="390"/>
      <c r="G7971" s="390"/>
      <c r="H7971" s="390"/>
      <c r="I7971" s="390"/>
      <c r="J7971" s="390"/>
    </row>
    <row r="7972" spans="1:10" ht="15.75" customHeight="1">
      <c r="A7972" s="396"/>
      <c r="B7972" s="397"/>
      <c r="C7972" s="362"/>
      <c r="D7972" s="362"/>
      <c r="E7972" s="362"/>
      <c r="F7972" s="390"/>
      <c r="G7972" s="390"/>
      <c r="H7972" s="390"/>
      <c r="I7972" s="390"/>
      <c r="J7972" s="390"/>
    </row>
    <row r="7973" spans="1:10" ht="15.75" customHeight="1">
      <c r="A7973" s="396"/>
      <c r="B7973" s="397"/>
      <c r="C7973" s="362"/>
      <c r="D7973" s="362"/>
      <c r="E7973" s="362"/>
      <c r="F7973" s="390"/>
      <c r="G7973" s="390"/>
      <c r="H7973" s="390"/>
      <c r="I7973" s="390"/>
      <c r="J7973" s="390"/>
    </row>
    <row r="7974" spans="1:10" ht="15.75" customHeight="1">
      <c r="A7974" s="396"/>
      <c r="B7974" s="397"/>
      <c r="C7974" s="362"/>
      <c r="D7974" s="362"/>
      <c r="E7974" s="362"/>
      <c r="F7974" s="390"/>
      <c r="G7974" s="390"/>
      <c r="H7974" s="390"/>
      <c r="I7974" s="390"/>
      <c r="J7974" s="390"/>
    </row>
    <row r="7975" spans="1:10" ht="15.75" customHeight="1">
      <c r="A7975" s="396"/>
      <c r="B7975" s="397"/>
      <c r="C7975" s="362"/>
      <c r="D7975" s="362"/>
      <c r="E7975" s="362"/>
      <c r="F7975" s="390"/>
      <c r="G7975" s="390"/>
      <c r="H7975" s="390"/>
      <c r="I7975" s="390"/>
      <c r="J7975" s="390"/>
    </row>
    <row r="7976" spans="1:10" ht="15.75" customHeight="1">
      <c r="A7976" s="396"/>
      <c r="B7976" s="397"/>
      <c r="C7976" s="362"/>
      <c r="D7976" s="362"/>
      <c r="E7976" s="362"/>
      <c r="F7976" s="390"/>
      <c r="G7976" s="390"/>
      <c r="H7976" s="390"/>
      <c r="I7976" s="390"/>
      <c r="J7976" s="390"/>
    </row>
    <row r="7977" spans="1:10" ht="15.75" customHeight="1">
      <c r="A7977" s="396"/>
      <c r="B7977" s="397"/>
      <c r="C7977" s="362"/>
      <c r="D7977" s="362"/>
      <c r="E7977" s="362"/>
      <c r="F7977" s="390"/>
      <c r="G7977" s="390"/>
      <c r="H7977" s="390"/>
      <c r="I7977" s="390"/>
      <c r="J7977" s="390"/>
    </row>
    <row r="7978" spans="1:10" ht="15.75" customHeight="1">
      <c r="A7978" s="396"/>
      <c r="B7978" s="397"/>
      <c r="C7978" s="362"/>
      <c r="D7978" s="362"/>
      <c r="E7978" s="362"/>
      <c r="F7978" s="390"/>
      <c r="G7978" s="390"/>
      <c r="H7978" s="390"/>
      <c r="I7978" s="390"/>
      <c r="J7978" s="390"/>
    </row>
    <row r="7979" spans="1:10" ht="15.75" customHeight="1">
      <c r="A7979" s="396"/>
      <c r="B7979" s="397"/>
      <c r="C7979" s="362"/>
      <c r="D7979" s="362"/>
      <c r="E7979" s="362"/>
      <c r="F7979" s="390"/>
      <c r="G7979" s="390"/>
      <c r="H7979" s="390"/>
      <c r="I7979" s="390"/>
      <c r="J7979" s="390"/>
    </row>
    <row r="7980" spans="1:10" ht="15.75" customHeight="1">
      <c r="A7980" s="396"/>
      <c r="B7980" s="397"/>
      <c r="C7980" s="362"/>
      <c r="D7980" s="362"/>
      <c r="E7980" s="362"/>
      <c r="F7980" s="390"/>
      <c r="G7980" s="390"/>
      <c r="H7980" s="390"/>
      <c r="I7980" s="390"/>
      <c r="J7980" s="390"/>
    </row>
    <row r="7981" spans="1:10" ht="15.75" customHeight="1">
      <c r="A7981" s="396"/>
      <c r="B7981" s="397"/>
      <c r="C7981" s="362"/>
      <c r="D7981" s="362"/>
      <c r="E7981" s="362"/>
      <c r="F7981" s="390"/>
      <c r="G7981" s="390"/>
      <c r="H7981" s="390"/>
      <c r="I7981" s="390"/>
      <c r="J7981" s="390"/>
    </row>
    <row r="7982" spans="1:10" ht="15.75" customHeight="1">
      <c r="A7982" s="396"/>
      <c r="B7982" s="397"/>
      <c r="C7982" s="362"/>
      <c r="D7982" s="362"/>
      <c r="E7982" s="362"/>
      <c r="F7982" s="390"/>
      <c r="G7982" s="390"/>
      <c r="H7982" s="390"/>
      <c r="I7982" s="390"/>
      <c r="J7982" s="390"/>
    </row>
    <row r="7983" spans="1:10" ht="15.75" customHeight="1">
      <c r="A7983" s="396"/>
      <c r="B7983" s="397"/>
      <c r="C7983" s="362"/>
      <c r="D7983" s="362"/>
      <c r="E7983" s="362"/>
      <c r="F7983" s="390"/>
      <c r="G7983" s="390"/>
      <c r="H7983" s="390"/>
      <c r="I7983" s="390"/>
      <c r="J7983" s="390"/>
    </row>
    <row r="7984" spans="1:10" ht="15.75" customHeight="1">
      <c r="A7984" s="396"/>
      <c r="B7984" s="397"/>
      <c r="C7984" s="362"/>
      <c r="D7984" s="362"/>
      <c r="E7984" s="362"/>
      <c r="F7984" s="390"/>
      <c r="G7984" s="390"/>
      <c r="H7984" s="390"/>
      <c r="I7984" s="390"/>
      <c r="J7984" s="390"/>
    </row>
    <row r="7985" spans="1:10" ht="15.75" customHeight="1">
      <c r="A7985" s="396"/>
      <c r="B7985" s="397"/>
      <c r="C7985" s="362"/>
      <c r="D7985" s="362"/>
      <c r="E7985" s="362"/>
      <c r="F7985" s="390"/>
      <c r="G7985" s="390"/>
      <c r="H7985" s="390"/>
      <c r="I7985" s="390"/>
      <c r="J7985" s="390"/>
    </row>
    <row r="7986" spans="1:10" ht="15.75" customHeight="1">
      <c r="A7986" s="396"/>
      <c r="B7986" s="397"/>
      <c r="C7986" s="362"/>
      <c r="D7986" s="362"/>
      <c r="E7986" s="362"/>
      <c r="F7986" s="390"/>
      <c r="G7986" s="390"/>
      <c r="H7986" s="390"/>
      <c r="I7986" s="390"/>
      <c r="J7986" s="390"/>
    </row>
    <row r="7987" spans="1:10" ht="15.75" customHeight="1">
      <c r="A7987" s="396"/>
      <c r="B7987" s="397"/>
      <c r="C7987" s="362"/>
      <c r="D7987" s="362"/>
      <c r="E7987" s="362"/>
      <c r="F7987" s="390"/>
      <c r="G7987" s="390"/>
      <c r="H7987" s="390"/>
      <c r="I7987" s="390"/>
      <c r="J7987" s="390"/>
    </row>
    <row r="7988" spans="1:10" ht="15.75" customHeight="1">
      <c r="A7988" s="396"/>
      <c r="B7988" s="397"/>
      <c r="C7988" s="362"/>
      <c r="D7988" s="362"/>
      <c r="E7988" s="362"/>
      <c r="F7988" s="390"/>
      <c r="G7988" s="390"/>
      <c r="H7988" s="390"/>
      <c r="I7988" s="390"/>
      <c r="J7988" s="390"/>
    </row>
    <row r="7989" spans="1:10" ht="15.75" customHeight="1">
      <c r="A7989" s="396"/>
      <c r="B7989" s="397"/>
      <c r="C7989" s="362"/>
      <c r="D7989" s="362"/>
      <c r="E7989" s="362"/>
      <c r="F7989" s="390"/>
      <c r="G7989" s="390"/>
      <c r="H7989" s="390"/>
      <c r="I7989" s="390"/>
      <c r="J7989" s="390"/>
    </row>
    <row r="7990" spans="1:10" ht="15.75" customHeight="1">
      <c r="A7990" s="396"/>
      <c r="B7990" s="397"/>
      <c r="C7990" s="362"/>
      <c r="D7990" s="362"/>
      <c r="E7990" s="362"/>
      <c r="F7990" s="390"/>
      <c r="G7990" s="390"/>
      <c r="H7990" s="390"/>
      <c r="I7990" s="390"/>
      <c r="J7990" s="390"/>
    </row>
    <row r="7991" spans="1:10" ht="15.75" customHeight="1">
      <c r="A7991" s="396"/>
      <c r="B7991" s="397"/>
      <c r="C7991" s="362"/>
      <c r="D7991" s="362"/>
      <c r="E7991" s="362"/>
      <c r="F7991" s="390"/>
      <c r="G7991" s="390"/>
      <c r="H7991" s="390"/>
      <c r="I7991" s="390"/>
      <c r="J7991" s="390"/>
    </row>
    <row r="7992" spans="1:10" ht="15.75" customHeight="1">
      <c r="A7992" s="396"/>
      <c r="B7992" s="397"/>
      <c r="C7992" s="362"/>
      <c r="D7992" s="362"/>
      <c r="E7992" s="362"/>
      <c r="F7992" s="390"/>
      <c r="G7992" s="390"/>
      <c r="H7992" s="390"/>
      <c r="I7992" s="390"/>
      <c r="J7992" s="390"/>
    </row>
    <row r="7993" spans="1:10" ht="15.75" customHeight="1">
      <c r="A7993" s="396"/>
      <c r="B7993" s="397"/>
      <c r="C7993" s="362"/>
      <c r="D7993" s="362"/>
      <c r="E7993" s="362"/>
      <c r="F7993" s="390"/>
      <c r="G7993" s="390"/>
      <c r="H7993" s="390"/>
      <c r="I7993" s="390"/>
      <c r="J7993" s="390"/>
    </row>
    <row r="7994" spans="1:10" ht="15.75" customHeight="1">
      <c r="A7994" s="396"/>
      <c r="B7994" s="397"/>
      <c r="C7994" s="362"/>
      <c r="D7994" s="362"/>
      <c r="E7994" s="362"/>
      <c r="F7994" s="390"/>
      <c r="G7994" s="390"/>
      <c r="H7994" s="390"/>
      <c r="I7994" s="390"/>
      <c r="J7994" s="390"/>
    </row>
    <row r="7995" spans="1:10" ht="15.75" customHeight="1">
      <c r="A7995" s="396"/>
      <c r="B7995" s="397"/>
      <c r="C7995" s="362"/>
      <c r="D7995" s="362"/>
      <c r="E7995" s="362"/>
      <c r="F7995" s="390"/>
      <c r="G7995" s="390"/>
      <c r="H7995" s="390"/>
      <c r="I7995" s="390"/>
      <c r="J7995" s="390"/>
    </row>
    <row r="7996" spans="1:10" ht="15.75" customHeight="1">
      <c r="A7996" s="396"/>
      <c r="B7996" s="397"/>
      <c r="C7996" s="362"/>
      <c r="D7996" s="362"/>
      <c r="E7996" s="362"/>
      <c r="F7996" s="390"/>
      <c r="G7996" s="390"/>
      <c r="H7996" s="390"/>
      <c r="I7996" s="390"/>
      <c r="J7996" s="390"/>
    </row>
    <row r="7997" spans="1:10" ht="15.75" customHeight="1">
      <c r="A7997" s="396"/>
      <c r="B7997" s="397"/>
      <c r="C7997" s="362"/>
      <c r="D7997" s="362"/>
      <c r="E7997" s="362"/>
      <c r="F7997" s="390"/>
      <c r="G7997" s="390"/>
      <c r="H7997" s="390"/>
      <c r="I7997" s="390"/>
      <c r="J7997" s="390"/>
    </row>
    <row r="7998" spans="1:10" ht="15.75" customHeight="1">
      <c r="A7998" s="396"/>
      <c r="B7998" s="397"/>
      <c r="C7998" s="362"/>
      <c r="D7998" s="362"/>
      <c r="E7998" s="362"/>
      <c r="F7998" s="390"/>
      <c r="G7998" s="390"/>
      <c r="H7998" s="390"/>
      <c r="I7998" s="390"/>
      <c r="J7998" s="390"/>
    </row>
    <row r="7999" spans="1:10" ht="15.75" customHeight="1">
      <c r="A7999" s="396"/>
      <c r="B7999" s="397"/>
      <c r="C7999" s="362"/>
      <c r="D7999" s="362"/>
      <c r="E7999" s="362"/>
      <c r="F7999" s="390"/>
      <c r="G7999" s="390"/>
      <c r="H7999" s="390"/>
      <c r="I7999" s="390"/>
      <c r="J7999" s="390"/>
    </row>
    <row r="8000" spans="1:10" ht="15.75" customHeight="1">
      <c r="A8000" s="396"/>
      <c r="B8000" s="397"/>
      <c r="C8000" s="362"/>
      <c r="D8000" s="362"/>
      <c r="E8000" s="362"/>
      <c r="F8000" s="390"/>
      <c r="G8000" s="390"/>
      <c r="H8000" s="390"/>
      <c r="I8000" s="390"/>
      <c r="J8000" s="390"/>
    </row>
    <row r="8001" spans="1:10" ht="15.75" customHeight="1">
      <c r="A8001" s="396"/>
      <c r="B8001" s="397"/>
      <c r="C8001" s="362"/>
      <c r="D8001" s="362"/>
      <c r="E8001" s="362"/>
      <c r="F8001" s="390"/>
      <c r="G8001" s="390"/>
      <c r="H8001" s="390"/>
      <c r="I8001" s="390"/>
      <c r="J8001" s="390"/>
    </row>
    <row r="8002" spans="1:10" ht="15.75" customHeight="1">
      <c r="A8002" s="396"/>
      <c r="B8002" s="397"/>
      <c r="C8002" s="362"/>
      <c r="D8002" s="362"/>
      <c r="E8002" s="362"/>
      <c r="F8002" s="390"/>
      <c r="G8002" s="390"/>
      <c r="H8002" s="390"/>
      <c r="I8002" s="390"/>
      <c r="J8002" s="390"/>
    </row>
    <row r="8003" spans="1:10" ht="15.75" customHeight="1">
      <c r="A8003" s="396"/>
      <c r="B8003" s="397"/>
      <c r="C8003" s="362"/>
      <c r="D8003" s="362"/>
      <c r="E8003" s="362"/>
      <c r="F8003" s="390"/>
      <c r="G8003" s="390"/>
      <c r="H8003" s="390"/>
      <c r="I8003" s="390"/>
      <c r="J8003" s="390"/>
    </row>
    <row r="8004" spans="1:10" ht="15.75" customHeight="1">
      <c r="A8004" s="396"/>
      <c r="B8004" s="397"/>
      <c r="C8004" s="362"/>
      <c r="D8004" s="362"/>
      <c r="E8004" s="362"/>
      <c r="F8004" s="390"/>
      <c r="G8004" s="390"/>
      <c r="H8004" s="390"/>
      <c r="I8004" s="390"/>
      <c r="J8004" s="390"/>
    </row>
    <row r="8005" spans="1:10" ht="15.75" customHeight="1">
      <c r="A8005" s="396"/>
      <c r="B8005" s="397"/>
      <c r="C8005" s="362"/>
      <c r="D8005" s="362"/>
      <c r="E8005" s="362"/>
      <c r="F8005" s="390"/>
      <c r="G8005" s="390"/>
      <c r="H8005" s="390"/>
      <c r="I8005" s="390"/>
      <c r="J8005" s="390"/>
    </row>
    <row r="8006" spans="1:10" ht="15.75" customHeight="1">
      <c r="A8006" s="396"/>
      <c r="B8006" s="397"/>
      <c r="C8006" s="362"/>
      <c r="D8006" s="362"/>
      <c r="E8006" s="362"/>
      <c r="F8006" s="390"/>
      <c r="G8006" s="390"/>
      <c r="H8006" s="390"/>
      <c r="I8006" s="390"/>
      <c r="J8006" s="390"/>
    </row>
    <row r="8007" spans="1:10" ht="15.75" customHeight="1">
      <c r="A8007" s="396"/>
      <c r="B8007" s="397"/>
      <c r="C8007" s="362"/>
      <c r="D8007" s="362"/>
      <c r="E8007" s="362"/>
      <c r="F8007" s="390"/>
      <c r="G8007" s="390"/>
      <c r="H8007" s="390"/>
      <c r="I8007" s="390"/>
      <c r="J8007" s="390"/>
    </row>
    <row r="8008" spans="1:10" ht="15.75" customHeight="1">
      <c r="A8008" s="396"/>
      <c r="B8008" s="397"/>
      <c r="C8008" s="362"/>
      <c r="D8008" s="362"/>
      <c r="E8008" s="362"/>
      <c r="F8008" s="390"/>
      <c r="G8008" s="390"/>
      <c r="H8008" s="390"/>
      <c r="I8008" s="390"/>
      <c r="J8008" s="390"/>
    </row>
    <row r="8009" spans="1:10" ht="15.75" customHeight="1">
      <c r="A8009" s="396"/>
      <c r="B8009" s="397"/>
      <c r="C8009" s="362"/>
      <c r="D8009" s="362"/>
      <c r="E8009" s="362"/>
      <c r="F8009" s="390"/>
      <c r="G8009" s="390"/>
      <c r="H8009" s="390"/>
      <c r="I8009" s="390"/>
      <c r="J8009" s="390"/>
    </row>
    <row r="8010" spans="1:10" ht="15.75" customHeight="1">
      <c r="A8010" s="396"/>
      <c r="B8010" s="397"/>
      <c r="C8010" s="362"/>
      <c r="D8010" s="362"/>
      <c r="E8010" s="362"/>
      <c r="F8010" s="390"/>
      <c r="G8010" s="390"/>
      <c r="H8010" s="390"/>
      <c r="I8010" s="390"/>
      <c r="J8010" s="390"/>
    </row>
    <row r="8011" spans="1:10" ht="15.75" customHeight="1">
      <c r="A8011" s="396"/>
      <c r="B8011" s="397"/>
      <c r="C8011" s="362"/>
      <c r="D8011" s="362"/>
      <c r="E8011" s="362"/>
      <c r="F8011" s="390"/>
      <c r="G8011" s="390"/>
      <c r="H8011" s="390"/>
      <c r="I8011" s="390"/>
      <c r="J8011" s="390"/>
    </row>
    <row r="8012" spans="1:10" ht="15.75" customHeight="1">
      <c r="A8012" s="396"/>
      <c r="B8012" s="397"/>
      <c r="C8012" s="362"/>
      <c r="D8012" s="362"/>
      <c r="E8012" s="362"/>
      <c r="F8012" s="390"/>
      <c r="G8012" s="390"/>
      <c r="H8012" s="390"/>
      <c r="I8012" s="390"/>
      <c r="J8012" s="390"/>
    </row>
    <row r="8013" spans="1:10" ht="15.75" customHeight="1">
      <c r="A8013" s="396"/>
      <c r="B8013" s="397"/>
      <c r="C8013" s="362"/>
      <c r="D8013" s="362"/>
      <c r="E8013" s="362"/>
      <c r="F8013" s="390"/>
      <c r="G8013" s="390"/>
      <c r="H8013" s="390"/>
      <c r="I8013" s="390"/>
      <c r="J8013" s="390"/>
    </row>
    <row r="8014" spans="1:10" ht="15.75" customHeight="1">
      <c r="A8014" s="396"/>
      <c r="B8014" s="397"/>
      <c r="C8014" s="362"/>
      <c r="D8014" s="362"/>
      <c r="E8014" s="362"/>
      <c r="F8014" s="390"/>
      <c r="G8014" s="390"/>
      <c r="H8014" s="390"/>
      <c r="I8014" s="390"/>
      <c r="J8014" s="390"/>
    </row>
    <row r="8015" spans="1:10" ht="15.75" customHeight="1">
      <c r="A8015" s="396"/>
      <c r="B8015" s="397"/>
      <c r="C8015" s="362"/>
      <c r="D8015" s="362"/>
      <c r="E8015" s="362"/>
      <c r="F8015" s="390"/>
      <c r="G8015" s="390"/>
      <c r="H8015" s="390"/>
      <c r="I8015" s="390"/>
      <c r="J8015" s="390"/>
    </row>
    <row r="8016" spans="1:10" ht="15.75" customHeight="1">
      <c r="A8016" s="396"/>
      <c r="B8016" s="397"/>
      <c r="C8016" s="362"/>
      <c r="D8016" s="362"/>
      <c r="E8016" s="362"/>
      <c r="F8016" s="390"/>
      <c r="G8016" s="390"/>
      <c r="H8016" s="390"/>
      <c r="I8016" s="390"/>
      <c r="J8016" s="390"/>
    </row>
    <row r="8017" spans="1:10" ht="15.75" customHeight="1">
      <c r="A8017" s="396"/>
      <c r="B8017" s="397"/>
      <c r="C8017" s="362"/>
      <c r="D8017" s="362"/>
      <c r="E8017" s="362"/>
      <c r="F8017" s="390"/>
      <c r="G8017" s="390"/>
      <c r="H8017" s="390"/>
      <c r="I8017" s="390"/>
      <c r="J8017" s="390"/>
    </row>
    <row r="8018" spans="1:10" ht="15.75" customHeight="1">
      <c r="A8018" s="396"/>
      <c r="B8018" s="397"/>
      <c r="C8018" s="362"/>
      <c r="D8018" s="362"/>
      <c r="E8018" s="362"/>
      <c r="F8018" s="390"/>
      <c r="G8018" s="390"/>
      <c r="H8018" s="390"/>
      <c r="I8018" s="390"/>
      <c r="J8018" s="390"/>
    </row>
    <row r="8019" spans="1:10" ht="15.75" customHeight="1">
      <c r="A8019" s="396"/>
      <c r="B8019" s="397"/>
      <c r="C8019" s="362"/>
      <c r="D8019" s="362"/>
      <c r="E8019" s="362"/>
      <c r="F8019" s="390"/>
      <c r="G8019" s="390"/>
      <c r="H8019" s="390"/>
      <c r="I8019" s="390"/>
      <c r="J8019" s="390"/>
    </row>
    <row r="8020" spans="1:10" ht="15.75" customHeight="1">
      <c r="A8020" s="396"/>
      <c r="B8020" s="397"/>
      <c r="C8020" s="362"/>
      <c r="D8020" s="362"/>
      <c r="E8020" s="362"/>
      <c r="F8020" s="390"/>
      <c r="G8020" s="390"/>
      <c r="H8020" s="390"/>
      <c r="I8020" s="390"/>
      <c r="J8020" s="390"/>
    </row>
    <row r="8021" spans="1:10" ht="15.75" customHeight="1">
      <c r="A8021" s="396"/>
      <c r="B8021" s="397"/>
      <c r="C8021" s="362"/>
      <c r="D8021" s="362"/>
      <c r="E8021" s="362"/>
      <c r="F8021" s="390"/>
      <c r="G8021" s="390"/>
      <c r="H8021" s="390"/>
      <c r="I8021" s="390"/>
      <c r="J8021" s="390"/>
    </row>
    <row r="8022" spans="1:10" ht="15.75" customHeight="1">
      <c r="A8022" s="396"/>
      <c r="B8022" s="397"/>
      <c r="C8022" s="362"/>
      <c r="D8022" s="362"/>
      <c r="E8022" s="362"/>
      <c r="F8022" s="390"/>
      <c r="G8022" s="390"/>
      <c r="H8022" s="390"/>
      <c r="I8022" s="390"/>
      <c r="J8022" s="390"/>
    </row>
    <row r="8023" spans="1:10" ht="15.75" customHeight="1">
      <c r="A8023" s="396"/>
      <c r="B8023" s="397"/>
      <c r="C8023" s="362"/>
      <c r="D8023" s="362"/>
      <c r="E8023" s="362"/>
      <c r="F8023" s="390"/>
      <c r="G8023" s="390"/>
      <c r="H8023" s="390"/>
      <c r="I8023" s="390"/>
      <c r="J8023" s="390"/>
    </row>
    <row r="8024" spans="1:10" ht="15.75" customHeight="1">
      <c r="A8024" s="396"/>
      <c r="B8024" s="397"/>
      <c r="C8024" s="362"/>
      <c r="D8024" s="362"/>
      <c r="E8024" s="362"/>
      <c r="F8024" s="390"/>
      <c r="G8024" s="390"/>
      <c r="H8024" s="390"/>
      <c r="I8024" s="390"/>
      <c r="J8024" s="390"/>
    </row>
    <row r="8025" spans="1:10" ht="15.75" customHeight="1">
      <c r="A8025" s="396"/>
      <c r="B8025" s="397"/>
      <c r="C8025" s="362"/>
      <c r="D8025" s="362"/>
      <c r="E8025" s="362"/>
      <c r="F8025" s="390"/>
      <c r="G8025" s="390"/>
      <c r="H8025" s="390"/>
      <c r="I8025" s="390"/>
      <c r="J8025" s="390"/>
    </row>
    <row r="8026" spans="1:10" ht="15.75" customHeight="1">
      <c r="A8026" s="396"/>
      <c r="B8026" s="397"/>
      <c r="C8026" s="362"/>
      <c r="D8026" s="362"/>
      <c r="E8026" s="362"/>
      <c r="F8026" s="390"/>
      <c r="G8026" s="390"/>
      <c r="H8026" s="390"/>
      <c r="I8026" s="390"/>
      <c r="J8026" s="390"/>
    </row>
    <row r="8027" spans="1:10" ht="15.75" customHeight="1">
      <c r="A8027" s="396"/>
      <c r="B8027" s="397"/>
      <c r="C8027" s="362"/>
      <c r="D8027" s="362"/>
      <c r="E8027" s="362"/>
      <c r="F8027" s="390"/>
      <c r="G8027" s="390"/>
      <c r="H8027" s="390"/>
      <c r="I8027" s="390"/>
      <c r="J8027" s="390"/>
    </row>
    <row r="8028" spans="1:10" ht="15.75" customHeight="1">
      <c r="A8028" s="396"/>
      <c r="B8028" s="397"/>
      <c r="C8028" s="362"/>
      <c r="D8028" s="362"/>
      <c r="E8028" s="362"/>
      <c r="F8028" s="390"/>
      <c r="G8028" s="390"/>
      <c r="H8028" s="390"/>
      <c r="I8028" s="390"/>
      <c r="J8028" s="390"/>
    </row>
    <row r="8029" spans="1:10" ht="15.75" customHeight="1">
      <c r="A8029" s="396"/>
      <c r="B8029" s="397"/>
      <c r="C8029" s="362"/>
      <c r="D8029" s="362"/>
      <c r="E8029" s="362"/>
      <c r="F8029" s="390"/>
      <c r="G8029" s="390"/>
      <c r="H8029" s="390"/>
      <c r="I8029" s="390"/>
      <c r="J8029" s="390"/>
    </row>
    <row r="8030" spans="1:10" ht="15.75" customHeight="1">
      <c r="A8030" s="396"/>
      <c r="B8030" s="397"/>
      <c r="C8030" s="362"/>
      <c r="D8030" s="362"/>
      <c r="E8030" s="362"/>
      <c r="F8030" s="390"/>
      <c r="G8030" s="390"/>
      <c r="H8030" s="390"/>
      <c r="I8030" s="390"/>
      <c r="J8030" s="390"/>
    </row>
    <row r="8031" spans="1:10" ht="15.75" customHeight="1">
      <c r="A8031" s="396"/>
      <c r="B8031" s="397"/>
      <c r="C8031" s="362"/>
      <c r="D8031" s="362"/>
      <c r="E8031" s="362"/>
      <c r="F8031" s="390"/>
      <c r="G8031" s="390"/>
      <c r="H8031" s="390"/>
      <c r="I8031" s="390"/>
      <c r="J8031" s="390"/>
    </row>
    <row r="8032" spans="1:10" ht="15.75" customHeight="1">
      <c r="A8032" s="396"/>
      <c r="B8032" s="397"/>
      <c r="C8032" s="362"/>
      <c r="D8032" s="362"/>
      <c r="E8032" s="362"/>
      <c r="F8032" s="390"/>
      <c r="G8032" s="390"/>
      <c r="H8032" s="390"/>
      <c r="I8032" s="390"/>
      <c r="J8032" s="390"/>
    </row>
    <row r="8033" spans="1:10" ht="15.75" customHeight="1">
      <c r="A8033" s="396"/>
      <c r="B8033" s="397"/>
      <c r="C8033" s="362"/>
      <c r="D8033" s="362"/>
      <c r="E8033" s="362"/>
      <c r="F8033" s="390"/>
      <c r="G8033" s="390"/>
      <c r="H8033" s="390"/>
      <c r="I8033" s="390"/>
      <c r="J8033" s="390"/>
    </row>
    <row r="8034" spans="1:10" ht="15.75" customHeight="1">
      <c r="A8034" s="396"/>
      <c r="B8034" s="397"/>
      <c r="C8034" s="362"/>
      <c r="D8034" s="362"/>
      <c r="E8034" s="362"/>
      <c r="F8034" s="390"/>
      <c r="G8034" s="390"/>
      <c r="H8034" s="390"/>
      <c r="I8034" s="390"/>
      <c r="J8034" s="390"/>
    </row>
    <row r="8035" spans="1:10" ht="15.75" customHeight="1">
      <c r="A8035" s="396"/>
      <c r="B8035" s="397"/>
      <c r="C8035" s="362"/>
      <c r="D8035" s="362"/>
      <c r="E8035" s="362"/>
      <c r="F8035" s="390"/>
      <c r="G8035" s="390"/>
      <c r="H8035" s="390"/>
      <c r="I8035" s="390"/>
      <c r="J8035" s="390"/>
    </row>
    <row r="8036" spans="1:10" ht="15.75" customHeight="1">
      <c r="A8036" s="396"/>
      <c r="B8036" s="397"/>
      <c r="C8036" s="362"/>
      <c r="D8036" s="362"/>
      <c r="E8036" s="362"/>
      <c r="F8036" s="390"/>
      <c r="G8036" s="390"/>
      <c r="H8036" s="390"/>
      <c r="I8036" s="390"/>
      <c r="J8036" s="390"/>
    </row>
    <row r="8037" spans="1:10" ht="15.75" customHeight="1">
      <c r="A8037" s="396"/>
      <c r="B8037" s="397"/>
      <c r="C8037" s="362"/>
      <c r="D8037" s="362"/>
      <c r="E8037" s="362"/>
      <c r="F8037" s="390"/>
      <c r="G8037" s="390"/>
      <c r="H8037" s="390"/>
      <c r="I8037" s="390"/>
      <c r="J8037" s="390"/>
    </row>
    <row r="8038" spans="1:10" ht="15.75" customHeight="1">
      <c r="A8038" s="396"/>
      <c r="B8038" s="397"/>
      <c r="C8038" s="362"/>
      <c r="D8038" s="362"/>
      <c r="E8038" s="362"/>
      <c r="F8038" s="390"/>
      <c r="G8038" s="390"/>
      <c r="H8038" s="390"/>
      <c r="I8038" s="390"/>
      <c r="J8038" s="390"/>
    </row>
    <row r="8039" spans="1:10" ht="15.75" customHeight="1">
      <c r="A8039" s="396"/>
      <c r="B8039" s="397"/>
      <c r="C8039" s="362"/>
      <c r="D8039" s="362"/>
      <c r="E8039" s="362"/>
      <c r="F8039" s="390"/>
      <c r="G8039" s="390"/>
      <c r="H8039" s="390"/>
      <c r="I8039" s="390"/>
      <c r="J8039" s="390"/>
    </row>
    <row r="8040" spans="1:10" ht="15.75" customHeight="1">
      <c r="A8040" s="396"/>
      <c r="B8040" s="397"/>
      <c r="C8040" s="362"/>
      <c r="D8040" s="362"/>
      <c r="E8040" s="362"/>
      <c r="F8040" s="390"/>
      <c r="G8040" s="390"/>
      <c r="H8040" s="390"/>
      <c r="I8040" s="390"/>
      <c r="J8040" s="390"/>
    </row>
    <row r="8041" spans="1:10" ht="15.75" customHeight="1">
      <c r="A8041" s="396"/>
      <c r="B8041" s="397"/>
      <c r="C8041" s="362"/>
      <c r="D8041" s="362"/>
      <c r="E8041" s="362"/>
      <c r="F8041" s="390"/>
      <c r="G8041" s="390"/>
      <c r="H8041" s="390"/>
      <c r="I8041" s="390"/>
      <c r="J8041" s="390"/>
    </row>
    <row r="8042" spans="1:10" ht="15.75" customHeight="1">
      <c r="A8042" s="396"/>
      <c r="B8042" s="397"/>
      <c r="C8042" s="362"/>
      <c r="D8042" s="362"/>
      <c r="E8042" s="362"/>
      <c r="F8042" s="390"/>
      <c r="G8042" s="390"/>
      <c r="H8042" s="390"/>
      <c r="I8042" s="390"/>
      <c r="J8042" s="390"/>
    </row>
    <row r="8043" spans="1:10" ht="15.75" customHeight="1">
      <c r="A8043" s="396"/>
      <c r="B8043" s="397"/>
      <c r="C8043" s="362"/>
      <c r="D8043" s="362"/>
      <c r="E8043" s="362"/>
      <c r="F8043" s="390"/>
      <c r="G8043" s="390"/>
      <c r="H8043" s="390"/>
      <c r="I8043" s="390"/>
      <c r="J8043" s="390"/>
    </row>
    <row r="8044" spans="1:10" ht="15.75" customHeight="1">
      <c r="A8044" s="396"/>
      <c r="B8044" s="397"/>
      <c r="C8044" s="362"/>
      <c r="D8044" s="362"/>
      <c r="E8044" s="362"/>
      <c r="F8044" s="390"/>
      <c r="G8044" s="390"/>
      <c r="H8044" s="390"/>
      <c r="I8044" s="390"/>
      <c r="J8044" s="390"/>
    </row>
    <row r="8045" spans="1:10" ht="15.75" customHeight="1">
      <c r="A8045" s="396"/>
      <c r="B8045" s="397"/>
      <c r="C8045" s="362"/>
      <c r="D8045" s="362"/>
      <c r="E8045" s="362"/>
      <c r="F8045" s="390"/>
      <c r="G8045" s="390"/>
      <c r="H8045" s="390"/>
      <c r="I8045" s="390"/>
      <c r="J8045" s="390"/>
    </row>
    <row r="8046" spans="1:10" ht="15.75" customHeight="1">
      <c r="A8046" s="396"/>
      <c r="B8046" s="397"/>
      <c r="C8046" s="362"/>
      <c r="D8046" s="362"/>
      <c r="E8046" s="362"/>
      <c r="F8046" s="390"/>
      <c r="G8046" s="390"/>
      <c r="H8046" s="390"/>
      <c r="I8046" s="390"/>
      <c r="J8046" s="390"/>
    </row>
    <row r="8047" spans="1:10" ht="15.75" customHeight="1">
      <c r="A8047" s="396"/>
      <c r="B8047" s="397"/>
      <c r="C8047" s="362"/>
      <c r="D8047" s="362"/>
      <c r="E8047" s="362"/>
      <c r="F8047" s="390"/>
      <c r="G8047" s="390"/>
      <c r="H8047" s="390"/>
      <c r="I8047" s="390"/>
      <c r="J8047" s="390"/>
    </row>
    <row r="8048" spans="1:10" ht="15.75" customHeight="1">
      <c r="A8048" s="396"/>
      <c r="B8048" s="397"/>
      <c r="C8048" s="362"/>
      <c r="D8048" s="362"/>
      <c r="E8048" s="362"/>
      <c r="F8048" s="390"/>
      <c r="G8048" s="390"/>
      <c r="H8048" s="390"/>
      <c r="I8048" s="390"/>
      <c r="J8048" s="390"/>
    </row>
    <row r="8049" spans="1:10" ht="15.75" customHeight="1">
      <c r="A8049" s="396"/>
      <c r="B8049" s="397"/>
      <c r="C8049" s="362"/>
      <c r="D8049" s="362"/>
      <c r="E8049" s="362"/>
      <c r="F8049" s="390"/>
      <c r="G8049" s="390"/>
      <c r="H8049" s="390"/>
      <c r="I8049" s="390"/>
      <c r="J8049" s="390"/>
    </row>
    <row r="8050" spans="1:10" ht="15.75" customHeight="1">
      <c r="A8050" s="396"/>
      <c r="B8050" s="397"/>
      <c r="C8050" s="362"/>
      <c r="D8050" s="362"/>
      <c r="E8050" s="362"/>
      <c r="F8050" s="390"/>
      <c r="G8050" s="390"/>
      <c r="H8050" s="390"/>
      <c r="I8050" s="390"/>
      <c r="J8050" s="390"/>
    </row>
    <row r="8051" spans="1:10" ht="15.75" customHeight="1">
      <c r="A8051" s="396"/>
      <c r="B8051" s="397"/>
      <c r="C8051" s="362"/>
      <c r="D8051" s="362"/>
      <c r="E8051" s="362"/>
      <c r="F8051" s="390"/>
      <c r="G8051" s="390"/>
      <c r="H8051" s="390"/>
      <c r="I8051" s="390"/>
      <c r="J8051" s="390"/>
    </row>
    <row r="8052" spans="1:10" ht="15.75" customHeight="1">
      <c r="A8052" s="396"/>
      <c r="B8052" s="397"/>
      <c r="C8052" s="362"/>
      <c r="D8052" s="362"/>
      <c r="E8052" s="362"/>
      <c r="F8052" s="390"/>
      <c r="G8052" s="390"/>
      <c r="H8052" s="390"/>
      <c r="I8052" s="390"/>
      <c r="J8052" s="390"/>
    </row>
    <row r="8053" spans="1:10" ht="15.75" customHeight="1">
      <c r="A8053" s="396"/>
      <c r="B8053" s="397"/>
      <c r="C8053" s="362"/>
      <c r="D8053" s="362"/>
      <c r="E8053" s="362"/>
      <c r="F8053" s="390"/>
      <c r="G8053" s="390"/>
      <c r="H8053" s="390"/>
      <c r="I8053" s="390"/>
      <c r="J8053" s="390"/>
    </row>
    <row r="8054" spans="1:10" ht="15.75" customHeight="1">
      <c r="A8054" s="396"/>
      <c r="B8054" s="397"/>
      <c r="C8054" s="362"/>
      <c r="D8054" s="362"/>
      <c r="E8054" s="362"/>
      <c r="F8054" s="390"/>
      <c r="G8054" s="390"/>
      <c r="H8054" s="390"/>
      <c r="I8054" s="390"/>
      <c r="J8054" s="390"/>
    </row>
    <row r="8055" spans="1:10" ht="15.75" customHeight="1">
      <c r="A8055" s="396"/>
      <c r="B8055" s="397"/>
      <c r="C8055" s="362"/>
      <c r="D8055" s="362"/>
      <c r="E8055" s="362"/>
      <c r="F8055" s="390"/>
      <c r="G8055" s="390"/>
      <c r="H8055" s="390"/>
      <c r="I8055" s="390"/>
      <c r="J8055" s="390"/>
    </row>
    <row r="8056" spans="1:10" ht="15.75" customHeight="1">
      <c r="A8056" s="396"/>
      <c r="B8056" s="397"/>
      <c r="C8056" s="362"/>
      <c r="D8056" s="362"/>
      <c r="E8056" s="362"/>
      <c r="F8056" s="390"/>
      <c r="G8056" s="390"/>
      <c r="H8056" s="390"/>
      <c r="I8056" s="390"/>
      <c r="J8056" s="390"/>
    </row>
    <row r="8057" spans="1:10" ht="15.75" customHeight="1">
      <c r="A8057" s="396"/>
      <c r="B8057" s="397"/>
      <c r="C8057" s="362"/>
      <c r="D8057" s="362"/>
      <c r="E8057" s="362"/>
      <c r="F8057" s="390"/>
      <c r="G8057" s="390"/>
      <c r="H8057" s="390"/>
      <c r="I8057" s="390"/>
      <c r="J8057" s="390"/>
    </row>
    <row r="8058" spans="1:10" ht="15.75" customHeight="1">
      <c r="A8058" s="396"/>
      <c r="B8058" s="397"/>
      <c r="C8058" s="362"/>
      <c r="D8058" s="362"/>
      <c r="E8058" s="362"/>
      <c r="F8058" s="390"/>
      <c r="G8058" s="390"/>
      <c r="H8058" s="390"/>
      <c r="I8058" s="390"/>
      <c r="J8058" s="390"/>
    </row>
    <row r="8059" spans="1:10" ht="15.75" customHeight="1">
      <c r="A8059" s="396"/>
      <c r="B8059" s="397"/>
      <c r="C8059" s="362"/>
      <c r="D8059" s="362"/>
      <c r="E8059" s="362"/>
      <c r="F8059" s="390"/>
      <c r="G8059" s="390"/>
      <c r="H8059" s="390"/>
      <c r="I8059" s="390"/>
      <c r="J8059" s="390"/>
    </row>
    <row r="8060" spans="1:10" ht="15.75" customHeight="1">
      <c r="A8060" s="396"/>
      <c r="B8060" s="397"/>
      <c r="C8060" s="362"/>
      <c r="D8060" s="362"/>
      <c r="E8060" s="362"/>
      <c r="F8060" s="390"/>
      <c r="G8060" s="390"/>
      <c r="H8060" s="390"/>
      <c r="I8060" s="390"/>
      <c r="J8060" s="390"/>
    </row>
    <row r="8061" spans="1:10" ht="15.75" customHeight="1">
      <c r="A8061" s="396"/>
      <c r="B8061" s="397"/>
      <c r="C8061" s="362"/>
      <c r="D8061" s="362"/>
      <c r="E8061" s="362"/>
      <c r="F8061" s="390"/>
      <c r="G8061" s="390"/>
      <c r="H8061" s="390"/>
      <c r="I8061" s="390"/>
      <c r="J8061" s="390"/>
    </row>
    <row r="8062" spans="1:10" ht="15.75" customHeight="1">
      <c r="A8062" s="396"/>
      <c r="B8062" s="397"/>
      <c r="C8062" s="362"/>
      <c r="D8062" s="362"/>
      <c r="E8062" s="362"/>
      <c r="F8062" s="390"/>
      <c r="G8062" s="390"/>
      <c r="H8062" s="390"/>
      <c r="I8062" s="390"/>
      <c r="J8062" s="390"/>
    </row>
    <row r="8063" spans="1:10" ht="15.75" customHeight="1">
      <c r="A8063" s="396"/>
      <c r="B8063" s="397"/>
      <c r="C8063" s="362"/>
      <c r="D8063" s="362"/>
      <c r="E8063" s="362"/>
      <c r="F8063" s="390"/>
      <c r="G8063" s="390"/>
      <c r="H8063" s="390"/>
      <c r="I8063" s="390"/>
      <c r="J8063" s="390"/>
    </row>
    <row r="8064" spans="1:10" ht="15.75" customHeight="1">
      <c r="A8064" s="396"/>
      <c r="B8064" s="397"/>
      <c r="C8064" s="362"/>
      <c r="D8064" s="362"/>
      <c r="E8064" s="362"/>
      <c r="F8064" s="390"/>
      <c r="G8064" s="390"/>
      <c r="H8064" s="390"/>
      <c r="I8064" s="390"/>
      <c r="J8064" s="390"/>
    </row>
    <row r="8065" spans="1:10" ht="15.75" customHeight="1">
      <c r="A8065" s="396"/>
      <c r="B8065" s="397"/>
      <c r="C8065" s="362"/>
      <c r="D8065" s="362"/>
      <c r="E8065" s="362"/>
      <c r="F8065" s="390"/>
      <c r="G8065" s="390"/>
      <c r="H8065" s="390"/>
      <c r="I8065" s="390"/>
      <c r="J8065" s="390"/>
    </row>
    <row r="8066" spans="1:10" ht="15.75" customHeight="1">
      <c r="A8066" s="396"/>
      <c r="B8066" s="397"/>
      <c r="C8066" s="362"/>
      <c r="D8066" s="362"/>
      <c r="E8066" s="362"/>
      <c r="F8066" s="390"/>
      <c r="G8066" s="390"/>
      <c r="H8066" s="390"/>
      <c r="I8066" s="390"/>
      <c r="J8066" s="390"/>
    </row>
    <row r="8067" spans="1:10" ht="15.75" customHeight="1">
      <c r="A8067" s="396"/>
      <c r="B8067" s="397"/>
      <c r="C8067" s="362"/>
      <c r="D8067" s="362"/>
      <c r="E8067" s="362"/>
      <c r="F8067" s="390"/>
      <c r="G8067" s="390"/>
      <c r="H8067" s="390"/>
      <c r="I8067" s="390"/>
      <c r="J8067" s="390"/>
    </row>
    <row r="8068" spans="1:10" ht="15.75" customHeight="1">
      <c r="A8068" s="396"/>
      <c r="B8068" s="397"/>
      <c r="C8068" s="362"/>
      <c r="D8068" s="362"/>
      <c r="E8068" s="362"/>
      <c r="F8068" s="390"/>
      <c r="G8068" s="390"/>
      <c r="H8068" s="390"/>
      <c r="I8068" s="390"/>
      <c r="J8068" s="390"/>
    </row>
    <row r="8069" spans="1:10" ht="15.75" customHeight="1">
      <c r="A8069" s="396"/>
      <c r="B8069" s="397"/>
      <c r="C8069" s="362"/>
      <c r="D8069" s="362"/>
      <c r="E8069" s="362"/>
      <c r="F8069" s="390"/>
      <c r="G8069" s="390"/>
      <c r="H8069" s="390"/>
      <c r="I8069" s="390"/>
      <c r="J8069" s="390"/>
    </row>
    <row r="8070" spans="1:10" ht="15.75" customHeight="1">
      <c r="A8070" s="396"/>
      <c r="B8070" s="397"/>
      <c r="C8070" s="362"/>
      <c r="D8070" s="362"/>
      <c r="E8070" s="362"/>
      <c r="F8070" s="390"/>
      <c r="G8070" s="390"/>
      <c r="H8070" s="390"/>
      <c r="I8070" s="390"/>
      <c r="J8070" s="390"/>
    </row>
    <row r="8071" spans="1:10" ht="15.75" customHeight="1">
      <c r="A8071" s="396"/>
      <c r="B8071" s="397"/>
      <c r="C8071" s="362"/>
      <c r="D8071" s="362"/>
      <c r="E8071" s="362"/>
      <c r="F8071" s="390"/>
      <c r="G8071" s="390"/>
      <c r="H8071" s="390"/>
      <c r="I8071" s="390"/>
      <c r="J8071" s="390"/>
    </row>
    <row r="8072" spans="1:10" ht="15.75" customHeight="1">
      <c r="A8072" s="396"/>
      <c r="B8072" s="397"/>
      <c r="C8072" s="362"/>
      <c r="D8072" s="362"/>
      <c r="E8072" s="362"/>
      <c r="F8072" s="390"/>
      <c r="G8072" s="390"/>
      <c r="H8072" s="390"/>
      <c r="I8072" s="390"/>
      <c r="J8072" s="390"/>
    </row>
    <row r="8073" spans="1:10" ht="15.75" customHeight="1">
      <c r="A8073" s="396"/>
      <c r="B8073" s="397"/>
      <c r="C8073" s="362"/>
      <c r="D8073" s="362"/>
      <c r="E8073" s="362"/>
      <c r="F8073" s="390"/>
      <c r="G8073" s="390"/>
      <c r="H8073" s="390"/>
      <c r="I8073" s="390"/>
      <c r="J8073" s="390"/>
    </row>
    <row r="8074" spans="1:10" ht="15.75" customHeight="1">
      <c r="A8074" s="396"/>
      <c r="B8074" s="397"/>
      <c r="C8074" s="362"/>
      <c r="D8074" s="362"/>
      <c r="E8074" s="362"/>
      <c r="F8074" s="390"/>
      <c r="G8074" s="390"/>
      <c r="H8074" s="390"/>
      <c r="I8074" s="390"/>
      <c r="J8074" s="390"/>
    </row>
    <row r="8075" spans="1:10" ht="15.75" customHeight="1">
      <c r="A8075" s="396"/>
      <c r="B8075" s="397"/>
      <c r="C8075" s="362"/>
      <c r="D8075" s="362"/>
      <c r="E8075" s="362"/>
      <c r="F8075" s="390"/>
      <c r="G8075" s="390"/>
      <c r="H8075" s="390"/>
      <c r="I8075" s="390"/>
      <c r="J8075" s="390"/>
    </row>
    <row r="8076" spans="1:10" ht="15.75" customHeight="1">
      <c r="A8076" s="396"/>
      <c r="B8076" s="397"/>
      <c r="C8076" s="362"/>
      <c r="D8076" s="362"/>
      <c r="E8076" s="362"/>
      <c r="F8076" s="390"/>
      <c r="G8076" s="390"/>
      <c r="H8076" s="390"/>
      <c r="I8076" s="390"/>
      <c r="J8076" s="390"/>
    </row>
    <row r="8077" spans="1:10" ht="15.75" customHeight="1">
      <c r="A8077" s="396"/>
      <c r="B8077" s="397"/>
      <c r="C8077" s="362"/>
      <c r="D8077" s="362"/>
      <c r="E8077" s="362"/>
      <c r="F8077" s="390"/>
      <c r="G8077" s="390"/>
      <c r="H8077" s="390"/>
      <c r="I8077" s="390"/>
      <c r="J8077" s="390"/>
    </row>
    <row r="8078" spans="1:10" ht="15.75" customHeight="1">
      <c r="A8078" s="396"/>
      <c r="B8078" s="397"/>
      <c r="C8078" s="362"/>
      <c r="D8078" s="362"/>
      <c r="E8078" s="362"/>
      <c r="F8078" s="390"/>
      <c r="G8078" s="390"/>
      <c r="H8078" s="390"/>
      <c r="I8078" s="390"/>
      <c r="J8078" s="390"/>
    </row>
    <row r="8079" spans="1:10" ht="15.75" customHeight="1">
      <c r="A8079" s="396"/>
      <c r="B8079" s="397"/>
      <c r="C8079" s="362"/>
      <c r="D8079" s="362"/>
      <c r="E8079" s="362"/>
      <c r="F8079" s="390"/>
      <c r="G8079" s="390"/>
      <c r="H8079" s="390"/>
      <c r="I8079" s="390"/>
      <c r="J8079" s="390"/>
    </row>
    <row r="8080" spans="1:10" ht="15.75" customHeight="1">
      <c r="A8080" s="396"/>
      <c r="B8080" s="397"/>
      <c r="C8080" s="362"/>
      <c r="D8080" s="362"/>
      <c r="E8080" s="362"/>
      <c r="F8080" s="390"/>
      <c r="G8080" s="390"/>
      <c r="H8080" s="390"/>
      <c r="I8080" s="390"/>
      <c r="J8080" s="390"/>
    </row>
    <row r="8081" spans="1:10" ht="15.75" customHeight="1">
      <c r="A8081" s="396"/>
      <c r="B8081" s="397"/>
      <c r="C8081" s="362"/>
      <c r="D8081" s="362"/>
      <c r="E8081" s="362"/>
      <c r="F8081" s="390"/>
      <c r="G8081" s="390"/>
      <c r="H8081" s="390"/>
      <c r="I8081" s="390"/>
      <c r="J8081" s="390"/>
    </row>
    <row r="8082" spans="1:10" ht="15.75" customHeight="1">
      <c r="A8082" s="396"/>
      <c r="B8082" s="397"/>
      <c r="C8082" s="362"/>
      <c r="D8082" s="362"/>
      <c r="E8082" s="362"/>
      <c r="F8082" s="390"/>
      <c r="G8082" s="390"/>
      <c r="H8082" s="390"/>
      <c r="I8082" s="390"/>
      <c r="J8082" s="390"/>
    </row>
    <row r="8083" spans="1:10" ht="15.75" customHeight="1">
      <c r="A8083" s="396"/>
      <c r="B8083" s="397"/>
      <c r="C8083" s="362"/>
      <c r="D8083" s="362"/>
      <c r="E8083" s="362"/>
      <c r="F8083" s="390"/>
      <c r="G8083" s="390"/>
      <c r="H8083" s="390"/>
      <c r="I8083" s="390"/>
      <c r="J8083" s="390"/>
    </row>
    <row r="8084" spans="1:10" ht="15.75" customHeight="1">
      <c r="A8084" s="396"/>
      <c r="B8084" s="397"/>
      <c r="C8084" s="362"/>
      <c r="D8084" s="362"/>
      <c r="E8084" s="362"/>
      <c r="F8084" s="390"/>
      <c r="G8084" s="390"/>
      <c r="H8084" s="390"/>
      <c r="I8084" s="390"/>
      <c r="J8084" s="390"/>
    </row>
    <row r="8085" spans="1:10" ht="15.75" customHeight="1">
      <c r="A8085" s="396"/>
      <c r="B8085" s="397"/>
      <c r="C8085" s="362"/>
      <c r="D8085" s="362"/>
      <c r="E8085" s="362"/>
      <c r="F8085" s="390"/>
      <c r="G8085" s="390"/>
      <c r="H8085" s="390"/>
      <c r="I8085" s="390"/>
      <c r="J8085" s="390"/>
    </row>
    <row r="8086" spans="1:10" ht="15.75" customHeight="1">
      <c r="A8086" s="396"/>
      <c r="B8086" s="397"/>
      <c r="C8086" s="362"/>
      <c r="D8086" s="362"/>
      <c r="E8086" s="362"/>
      <c r="F8086" s="390"/>
      <c r="G8086" s="390"/>
      <c r="H8086" s="390"/>
      <c r="I8086" s="390"/>
      <c r="J8086" s="390"/>
    </row>
    <row r="8087" spans="1:10" ht="15.75" customHeight="1">
      <c r="A8087" s="396"/>
      <c r="B8087" s="397"/>
      <c r="C8087" s="362"/>
      <c r="D8087" s="362"/>
      <c r="E8087" s="362"/>
      <c r="F8087" s="390"/>
      <c r="G8087" s="390"/>
      <c r="H8087" s="390"/>
      <c r="I8087" s="390"/>
      <c r="J8087" s="390"/>
    </row>
    <row r="8088" spans="1:10" ht="15.75" customHeight="1">
      <c r="A8088" s="396"/>
      <c r="B8088" s="397"/>
      <c r="C8088" s="362"/>
      <c r="D8088" s="362"/>
      <c r="E8088" s="362"/>
      <c r="F8088" s="390"/>
      <c r="G8088" s="390"/>
      <c r="H8088" s="390"/>
      <c r="I8088" s="390"/>
      <c r="J8088" s="390"/>
    </row>
    <row r="8089" spans="1:10" ht="15.75" customHeight="1">
      <c r="A8089" s="396"/>
      <c r="B8089" s="397"/>
      <c r="C8089" s="362"/>
      <c r="D8089" s="362"/>
      <c r="E8089" s="362"/>
      <c r="F8089" s="390"/>
      <c r="G8089" s="390"/>
      <c r="H8089" s="390"/>
      <c r="I8089" s="390"/>
      <c r="J8089" s="390"/>
    </row>
    <row r="8090" spans="1:10" ht="15.75" customHeight="1">
      <c r="A8090" s="396"/>
      <c r="B8090" s="397"/>
      <c r="C8090" s="362"/>
      <c r="D8090" s="362"/>
      <c r="E8090" s="362"/>
      <c r="F8090" s="390"/>
      <c r="G8090" s="390"/>
      <c r="H8090" s="390"/>
      <c r="I8090" s="390"/>
      <c r="J8090" s="390"/>
    </row>
    <row r="8091" spans="1:10" ht="15.75" customHeight="1">
      <c r="A8091" s="396"/>
      <c r="B8091" s="397"/>
      <c r="C8091" s="362"/>
      <c r="D8091" s="362"/>
      <c r="E8091" s="362"/>
      <c r="F8091" s="390"/>
      <c r="G8091" s="390"/>
      <c r="H8091" s="390"/>
      <c r="I8091" s="390"/>
      <c r="J8091" s="390"/>
    </row>
    <row r="8092" spans="1:10" ht="15.75" customHeight="1">
      <c r="A8092" s="396"/>
      <c r="B8092" s="397"/>
      <c r="C8092" s="362"/>
      <c r="D8092" s="362"/>
      <c r="E8092" s="362"/>
      <c r="F8092" s="390"/>
      <c r="G8092" s="390"/>
      <c r="H8092" s="390"/>
      <c r="I8092" s="390"/>
      <c r="J8092" s="390"/>
    </row>
    <row r="8093" spans="1:10" ht="15.75" customHeight="1">
      <c r="A8093" s="396"/>
      <c r="B8093" s="397"/>
      <c r="C8093" s="362"/>
      <c r="D8093" s="362"/>
      <c r="E8093" s="362"/>
      <c r="F8093" s="390"/>
      <c r="G8093" s="390"/>
      <c r="H8093" s="390"/>
      <c r="I8093" s="390"/>
      <c r="J8093" s="390"/>
    </row>
    <row r="8094" spans="1:10" ht="15.75" customHeight="1">
      <c r="A8094" s="396"/>
      <c r="B8094" s="397"/>
      <c r="C8094" s="362"/>
      <c r="D8094" s="362"/>
      <c r="E8094" s="362"/>
      <c r="F8094" s="390"/>
      <c r="G8094" s="390"/>
      <c r="H8094" s="390"/>
      <c r="I8094" s="390"/>
      <c r="J8094" s="390"/>
    </row>
    <row r="8095" spans="1:10" ht="15.75" customHeight="1">
      <c r="A8095" s="396"/>
      <c r="B8095" s="397"/>
      <c r="C8095" s="362"/>
      <c r="D8095" s="362"/>
      <c r="E8095" s="362"/>
      <c r="F8095" s="390"/>
      <c r="G8095" s="390"/>
      <c r="H8095" s="390"/>
      <c r="I8095" s="390"/>
      <c r="J8095" s="390"/>
    </row>
    <row r="8096" spans="1:10" ht="15.75" customHeight="1">
      <c r="A8096" s="396"/>
      <c r="B8096" s="397"/>
      <c r="C8096" s="362"/>
      <c r="D8096" s="362"/>
      <c r="E8096" s="362"/>
      <c r="F8096" s="390"/>
      <c r="G8096" s="390"/>
      <c r="H8096" s="390"/>
      <c r="I8096" s="390"/>
      <c r="J8096" s="390"/>
    </row>
    <row r="8097" spans="1:10" ht="15.75" customHeight="1">
      <c r="A8097" s="396"/>
      <c r="B8097" s="397"/>
      <c r="C8097" s="362"/>
      <c r="D8097" s="362"/>
      <c r="E8097" s="362"/>
      <c r="F8097" s="390"/>
      <c r="G8097" s="390"/>
      <c r="H8097" s="390"/>
      <c r="I8097" s="390"/>
      <c r="J8097" s="390"/>
    </row>
    <row r="8098" spans="1:10" ht="15.75" customHeight="1">
      <c r="A8098" s="396"/>
      <c r="B8098" s="397"/>
      <c r="C8098" s="362"/>
      <c r="D8098" s="362"/>
      <c r="E8098" s="362"/>
      <c r="F8098" s="390"/>
      <c r="G8098" s="390"/>
      <c r="H8098" s="390"/>
      <c r="I8098" s="390"/>
      <c r="J8098" s="390"/>
    </row>
    <row r="8099" spans="1:10" ht="15.75" customHeight="1">
      <c r="A8099" s="396"/>
      <c r="B8099" s="397"/>
      <c r="C8099" s="362"/>
      <c r="D8099" s="362"/>
      <c r="E8099" s="362"/>
      <c r="F8099" s="390"/>
      <c r="G8099" s="390"/>
      <c r="H8099" s="390"/>
      <c r="I8099" s="390"/>
      <c r="J8099" s="390"/>
    </row>
    <row r="8100" spans="1:10" ht="15.75" customHeight="1">
      <c r="A8100" s="396"/>
      <c r="B8100" s="397"/>
      <c r="C8100" s="362"/>
      <c r="D8100" s="362"/>
      <c r="E8100" s="362"/>
      <c r="F8100" s="390"/>
      <c r="G8100" s="390"/>
      <c r="H8100" s="390"/>
      <c r="I8100" s="390"/>
      <c r="J8100" s="390"/>
    </row>
    <row r="8101" spans="1:10" ht="15.75" customHeight="1">
      <c r="A8101" s="396"/>
      <c r="B8101" s="397"/>
      <c r="C8101" s="362"/>
      <c r="D8101" s="362"/>
      <c r="E8101" s="362"/>
      <c r="F8101" s="390"/>
      <c r="G8101" s="390"/>
      <c r="H8101" s="390"/>
      <c r="I8101" s="390"/>
      <c r="J8101" s="390"/>
    </row>
    <row r="8102" spans="1:10" ht="15.75" customHeight="1">
      <c r="A8102" s="396"/>
      <c r="B8102" s="397"/>
      <c r="C8102" s="362"/>
      <c r="D8102" s="362"/>
      <c r="E8102" s="362"/>
      <c r="F8102" s="390"/>
      <c r="G8102" s="390"/>
      <c r="H8102" s="390"/>
      <c r="I8102" s="390"/>
      <c r="J8102" s="390"/>
    </row>
    <row r="8103" spans="1:10" ht="15.75" customHeight="1">
      <c r="A8103" s="396"/>
      <c r="B8103" s="397"/>
      <c r="C8103" s="362"/>
      <c r="D8103" s="362"/>
      <c r="E8103" s="362"/>
      <c r="F8103" s="390"/>
      <c r="G8103" s="390"/>
      <c r="H8103" s="390"/>
      <c r="I8103" s="390"/>
      <c r="J8103" s="390"/>
    </row>
    <row r="8104" spans="1:10" ht="15.75" customHeight="1">
      <c r="A8104" s="396"/>
      <c r="B8104" s="397"/>
      <c r="C8104" s="362"/>
      <c r="D8104" s="362"/>
      <c r="E8104" s="362"/>
      <c r="F8104" s="390"/>
      <c r="G8104" s="390"/>
      <c r="H8104" s="390"/>
      <c r="I8104" s="390"/>
      <c r="J8104" s="390"/>
    </row>
    <row r="8105" spans="1:10" ht="15.75" customHeight="1">
      <c r="A8105" s="396"/>
      <c r="B8105" s="397"/>
      <c r="C8105" s="362"/>
      <c r="D8105" s="362"/>
      <c r="E8105" s="362"/>
      <c r="F8105" s="390"/>
      <c r="G8105" s="390"/>
      <c r="H8105" s="390"/>
      <c r="I8105" s="390"/>
      <c r="J8105" s="390"/>
    </row>
    <row r="8106" spans="1:10" ht="15.75" customHeight="1">
      <c r="A8106" s="396"/>
      <c r="B8106" s="397"/>
      <c r="C8106" s="362"/>
      <c r="D8106" s="362"/>
      <c r="E8106" s="362"/>
      <c r="F8106" s="390"/>
      <c r="G8106" s="390"/>
      <c r="H8106" s="390"/>
      <c r="I8106" s="390"/>
      <c r="J8106" s="390"/>
    </row>
    <row r="8107" spans="1:10" ht="15.75" customHeight="1">
      <c r="A8107" s="396"/>
      <c r="B8107" s="397"/>
      <c r="C8107" s="362"/>
      <c r="D8107" s="362"/>
      <c r="E8107" s="362"/>
      <c r="F8107" s="390"/>
      <c r="G8107" s="390"/>
      <c r="H8107" s="390"/>
      <c r="I8107" s="390"/>
      <c r="J8107" s="390"/>
    </row>
    <row r="8108" spans="1:10" ht="15.75" customHeight="1">
      <c r="A8108" s="396"/>
      <c r="B8108" s="397"/>
      <c r="C8108" s="362"/>
      <c r="D8108" s="362"/>
      <c r="E8108" s="362"/>
      <c r="F8108" s="390"/>
      <c r="G8108" s="390"/>
      <c r="H8108" s="390"/>
      <c r="I8108" s="390"/>
      <c r="J8108" s="390"/>
    </row>
    <row r="8109" spans="1:10" ht="15.75" customHeight="1">
      <c r="A8109" s="396"/>
      <c r="B8109" s="397"/>
      <c r="C8109" s="362"/>
      <c r="D8109" s="362"/>
      <c r="E8109" s="362"/>
      <c r="F8109" s="390"/>
      <c r="G8109" s="390"/>
      <c r="H8109" s="390"/>
      <c r="I8109" s="390"/>
      <c r="J8109" s="390"/>
    </row>
    <row r="8110" spans="1:10" ht="15.75" customHeight="1">
      <c r="A8110" s="396"/>
      <c r="B8110" s="397"/>
      <c r="C8110" s="362"/>
      <c r="D8110" s="362"/>
      <c r="E8110" s="362"/>
      <c r="F8110" s="390"/>
      <c r="G8110" s="390"/>
      <c r="H8110" s="390"/>
      <c r="I8110" s="390"/>
      <c r="J8110" s="390"/>
    </row>
    <row r="8111" spans="1:10" ht="15.75" customHeight="1">
      <c r="A8111" s="396"/>
      <c r="B8111" s="397"/>
      <c r="C8111" s="362"/>
      <c r="D8111" s="362"/>
      <c r="E8111" s="362"/>
      <c r="F8111" s="390"/>
      <c r="G8111" s="390"/>
      <c r="H8111" s="390"/>
      <c r="I8111" s="390"/>
      <c r="J8111" s="390"/>
    </row>
    <row r="8112" spans="1:10" ht="15.75" customHeight="1">
      <c r="A8112" s="396"/>
      <c r="B8112" s="397"/>
      <c r="C8112" s="362"/>
      <c r="D8112" s="362"/>
      <c r="E8112" s="362"/>
      <c r="F8112" s="390"/>
      <c r="G8112" s="390"/>
      <c r="H8112" s="390"/>
      <c r="I8112" s="390"/>
      <c r="J8112" s="390"/>
    </row>
    <row r="8113" spans="1:10" ht="15.75" customHeight="1">
      <c r="A8113" s="396"/>
      <c r="B8113" s="397"/>
      <c r="C8113" s="362"/>
      <c r="D8113" s="362"/>
      <c r="E8113" s="362"/>
      <c r="F8113" s="390"/>
      <c r="G8113" s="390"/>
      <c r="H8113" s="390"/>
      <c r="I8113" s="390"/>
      <c r="J8113" s="390"/>
    </row>
    <row r="8114" spans="1:10" ht="15.75" customHeight="1">
      <c r="A8114" s="396"/>
      <c r="B8114" s="397"/>
      <c r="C8114" s="362"/>
      <c r="D8114" s="362"/>
      <c r="E8114" s="362"/>
      <c r="F8114" s="390"/>
      <c r="G8114" s="390"/>
      <c r="H8114" s="390"/>
      <c r="I8114" s="390"/>
      <c r="J8114" s="390"/>
    </row>
    <row r="8115" spans="1:10" ht="15.75" customHeight="1">
      <c r="A8115" s="396"/>
      <c r="B8115" s="397"/>
      <c r="C8115" s="362"/>
      <c r="D8115" s="362"/>
      <c r="E8115" s="362"/>
      <c r="F8115" s="390"/>
      <c r="G8115" s="390"/>
      <c r="H8115" s="390"/>
      <c r="I8115" s="390"/>
      <c r="J8115" s="390"/>
    </row>
    <row r="8116" spans="1:10" ht="15.75" customHeight="1">
      <c r="A8116" s="396"/>
      <c r="B8116" s="397"/>
      <c r="C8116" s="362"/>
      <c r="D8116" s="362"/>
      <c r="E8116" s="362"/>
      <c r="F8116" s="390"/>
      <c r="G8116" s="390"/>
      <c r="H8116" s="390"/>
      <c r="I8116" s="390"/>
      <c r="J8116" s="390"/>
    </row>
    <row r="8117" spans="1:10" ht="15.75" customHeight="1">
      <c r="A8117" s="396"/>
      <c r="B8117" s="397"/>
      <c r="C8117" s="362"/>
      <c r="D8117" s="362"/>
      <c r="E8117" s="362"/>
      <c r="F8117" s="390"/>
      <c r="G8117" s="390"/>
      <c r="H8117" s="390"/>
      <c r="I8117" s="390"/>
      <c r="J8117" s="390"/>
    </row>
    <row r="8118" spans="1:10" ht="15.75" customHeight="1">
      <c r="A8118" s="396"/>
      <c r="B8118" s="397"/>
      <c r="C8118" s="362"/>
      <c r="D8118" s="362"/>
      <c r="E8118" s="362"/>
      <c r="F8118" s="390"/>
      <c r="G8118" s="390"/>
      <c r="H8118" s="390"/>
      <c r="I8118" s="390"/>
      <c r="J8118" s="390"/>
    </row>
    <row r="8119" spans="1:10" ht="15.75" customHeight="1">
      <c r="A8119" s="396"/>
      <c r="B8119" s="397"/>
      <c r="C8119" s="362"/>
      <c r="D8119" s="362"/>
      <c r="E8119" s="362"/>
      <c r="F8119" s="390"/>
      <c r="G8119" s="390"/>
      <c r="H8119" s="390"/>
      <c r="I8119" s="390"/>
      <c r="J8119" s="390"/>
    </row>
    <row r="8120" spans="1:10" ht="15.75" customHeight="1">
      <c r="A8120" s="396"/>
      <c r="B8120" s="397"/>
      <c r="C8120" s="362"/>
      <c r="D8120" s="362"/>
      <c r="E8120" s="362"/>
      <c r="F8120" s="390"/>
      <c r="G8120" s="390"/>
      <c r="H8120" s="390"/>
      <c r="I8120" s="390"/>
      <c r="J8120" s="390"/>
    </row>
    <row r="8121" spans="1:10" ht="15.75" customHeight="1">
      <c r="A8121" s="396"/>
      <c r="B8121" s="397"/>
      <c r="C8121" s="362"/>
      <c r="D8121" s="362"/>
      <c r="E8121" s="362"/>
      <c r="F8121" s="390"/>
      <c r="G8121" s="390"/>
      <c r="H8121" s="390"/>
      <c r="I8121" s="390"/>
      <c r="J8121" s="390"/>
    </row>
    <row r="8122" spans="1:10" ht="15.75" customHeight="1">
      <c r="A8122" s="396"/>
      <c r="B8122" s="397"/>
      <c r="C8122" s="362"/>
      <c r="D8122" s="362"/>
      <c r="E8122" s="362"/>
      <c r="F8122" s="390"/>
      <c r="G8122" s="390"/>
      <c r="H8122" s="390"/>
      <c r="I8122" s="390"/>
      <c r="J8122" s="390"/>
    </row>
    <row r="8123" spans="1:10" ht="15.75" customHeight="1">
      <c r="A8123" s="396"/>
      <c r="B8123" s="397"/>
      <c r="C8123" s="362"/>
      <c r="D8123" s="362"/>
      <c r="E8123" s="362"/>
      <c r="F8123" s="390"/>
      <c r="G8123" s="390"/>
      <c r="H8123" s="390"/>
      <c r="I8123" s="390"/>
      <c r="J8123" s="390"/>
    </row>
    <row r="8124" spans="1:10" ht="15.75" customHeight="1">
      <c r="A8124" s="396"/>
      <c r="B8124" s="397"/>
      <c r="C8124" s="362"/>
      <c r="D8124" s="362"/>
      <c r="E8124" s="362"/>
      <c r="F8124" s="390"/>
      <c r="G8124" s="390"/>
      <c r="H8124" s="390"/>
      <c r="I8124" s="390"/>
      <c r="J8124" s="390"/>
    </row>
    <row r="8125" spans="1:10" ht="15.75" customHeight="1">
      <c r="A8125" s="396"/>
      <c r="B8125" s="397"/>
      <c r="C8125" s="362"/>
      <c r="D8125" s="362"/>
      <c r="E8125" s="362"/>
      <c r="F8125" s="390"/>
      <c r="G8125" s="390"/>
      <c r="H8125" s="390"/>
      <c r="I8125" s="390"/>
      <c r="J8125" s="390"/>
    </row>
    <row r="8126" spans="1:10" ht="15.75" customHeight="1">
      <c r="A8126" s="396"/>
      <c r="B8126" s="397"/>
      <c r="C8126" s="362"/>
      <c r="D8126" s="362"/>
      <c r="E8126" s="362"/>
      <c r="F8126" s="390"/>
      <c r="G8126" s="390"/>
      <c r="H8126" s="390"/>
      <c r="I8126" s="390"/>
      <c r="J8126" s="390"/>
    </row>
    <row r="8127" spans="1:10" ht="15.75" customHeight="1">
      <c r="A8127" s="396"/>
      <c r="B8127" s="397"/>
      <c r="C8127" s="362"/>
      <c r="D8127" s="362"/>
      <c r="E8127" s="362"/>
      <c r="F8127" s="390"/>
      <c r="G8127" s="390"/>
      <c r="H8127" s="390"/>
      <c r="I8127" s="390"/>
      <c r="J8127" s="390"/>
    </row>
    <row r="8128" spans="1:10" ht="15.75" customHeight="1">
      <c r="A8128" s="396"/>
      <c r="B8128" s="397"/>
      <c r="C8128" s="362"/>
      <c r="D8128" s="362"/>
      <c r="E8128" s="362"/>
      <c r="F8128" s="390"/>
      <c r="G8128" s="390"/>
      <c r="H8128" s="390"/>
      <c r="I8128" s="390"/>
      <c r="J8128" s="390"/>
    </row>
    <row r="8129" spans="1:10" ht="15.75" customHeight="1">
      <c r="A8129" s="396"/>
      <c r="B8129" s="397"/>
      <c r="C8129" s="362"/>
      <c r="D8129" s="362"/>
      <c r="E8129" s="362"/>
      <c r="F8129" s="390"/>
      <c r="G8129" s="390"/>
      <c r="H8129" s="390"/>
      <c r="I8129" s="390"/>
      <c r="J8129" s="390"/>
    </row>
    <row r="8130" spans="1:10" ht="15.75" customHeight="1">
      <c r="A8130" s="396"/>
      <c r="B8130" s="397"/>
      <c r="C8130" s="362"/>
      <c r="D8130" s="362"/>
      <c r="E8130" s="362"/>
      <c r="F8130" s="390"/>
      <c r="G8130" s="390"/>
      <c r="H8130" s="390"/>
      <c r="I8130" s="390"/>
      <c r="J8130" s="390"/>
    </row>
    <row r="8131" spans="1:10" ht="15.75" customHeight="1">
      <c r="A8131" s="396"/>
      <c r="B8131" s="397"/>
      <c r="C8131" s="362"/>
      <c r="D8131" s="362"/>
      <c r="E8131" s="362"/>
      <c r="F8131" s="390"/>
      <c r="G8131" s="390"/>
      <c r="H8131" s="390"/>
      <c r="I8131" s="390"/>
      <c r="J8131" s="390"/>
    </row>
    <row r="8132" spans="1:10" ht="15.75" customHeight="1">
      <c r="A8132" s="396"/>
      <c r="B8132" s="397"/>
      <c r="C8132" s="362"/>
      <c r="D8132" s="362"/>
      <c r="E8132" s="362"/>
      <c r="F8132" s="390"/>
      <c r="G8132" s="390"/>
      <c r="H8132" s="390"/>
      <c r="I8132" s="390"/>
      <c r="J8132" s="390"/>
    </row>
    <row r="8133" spans="1:10" ht="15.75" customHeight="1">
      <c r="A8133" s="396"/>
      <c r="B8133" s="397"/>
      <c r="C8133" s="362"/>
      <c r="D8133" s="362"/>
      <c r="E8133" s="362"/>
      <c r="F8133" s="390"/>
      <c r="G8133" s="390"/>
      <c r="H8133" s="390"/>
      <c r="I8133" s="390"/>
      <c r="J8133" s="390"/>
    </row>
    <row r="8134" spans="1:10" ht="15.75" customHeight="1">
      <c r="A8134" s="396"/>
      <c r="B8134" s="397"/>
      <c r="C8134" s="362"/>
      <c r="D8134" s="362"/>
      <c r="E8134" s="362"/>
      <c r="F8134" s="390"/>
      <c r="G8134" s="390"/>
      <c r="H8134" s="390"/>
      <c r="I8134" s="390"/>
      <c r="J8134" s="390"/>
    </row>
    <row r="8135" spans="1:10" ht="15.75" customHeight="1">
      <c r="A8135" s="396"/>
      <c r="B8135" s="397"/>
      <c r="C8135" s="362"/>
      <c r="D8135" s="362"/>
      <c r="E8135" s="362"/>
      <c r="F8135" s="390"/>
      <c r="G8135" s="390"/>
      <c r="H8135" s="390"/>
      <c r="I8135" s="390"/>
      <c r="J8135" s="390"/>
    </row>
    <row r="8136" spans="1:10" ht="15.75" customHeight="1">
      <c r="A8136" s="396"/>
      <c r="B8136" s="397"/>
      <c r="C8136" s="362"/>
      <c r="D8136" s="362"/>
      <c r="E8136" s="362"/>
      <c r="F8136" s="390"/>
      <c r="G8136" s="390"/>
      <c r="H8136" s="390"/>
      <c r="I8136" s="390"/>
      <c r="J8136" s="390"/>
    </row>
    <row r="8137" spans="1:10" ht="15.75" customHeight="1">
      <c r="A8137" s="396"/>
      <c r="B8137" s="397"/>
      <c r="C8137" s="362"/>
      <c r="D8137" s="362"/>
      <c r="E8137" s="362"/>
      <c r="F8137" s="390"/>
      <c r="G8137" s="390"/>
      <c r="H8137" s="390"/>
      <c r="I8137" s="390"/>
      <c r="J8137" s="390"/>
    </row>
    <row r="8138" spans="1:10" ht="15.75" customHeight="1">
      <c r="A8138" s="396"/>
      <c r="B8138" s="397"/>
      <c r="C8138" s="362"/>
      <c r="D8138" s="362"/>
      <c r="E8138" s="362"/>
      <c r="F8138" s="390"/>
      <c r="G8138" s="390"/>
      <c r="H8138" s="390"/>
      <c r="I8138" s="390"/>
      <c r="J8138" s="390"/>
    </row>
    <row r="8139" spans="1:10" ht="15.75" customHeight="1">
      <c r="A8139" s="396"/>
      <c r="B8139" s="397"/>
      <c r="C8139" s="362"/>
      <c r="D8139" s="362"/>
      <c r="E8139" s="362"/>
      <c r="F8139" s="390"/>
      <c r="G8139" s="390"/>
      <c r="H8139" s="390"/>
      <c r="I8139" s="390"/>
      <c r="J8139" s="390"/>
    </row>
    <row r="8140" spans="1:10" ht="15.75" customHeight="1">
      <c r="A8140" s="396"/>
      <c r="B8140" s="397"/>
      <c r="C8140" s="362"/>
      <c r="D8140" s="362"/>
      <c r="E8140" s="362"/>
      <c r="F8140" s="390"/>
      <c r="G8140" s="390"/>
      <c r="H8140" s="390"/>
      <c r="I8140" s="390"/>
      <c r="J8140" s="390"/>
    </row>
    <row r="8141" spans="1:10" ht="15.75" customHeight="1">
      <c r="A8141" s="396"/>
      <c r="B8141" s="397"/>
      <c r="C8141" s="362"/>
      <c r="D8141" s="362"/>
      <c r="E8141" s="362"/>
      <c r="F8141" s="390"/>
      <c r="G8141" s="390"/>
      <c r="H8141" s="390"/>
      <c r="I8141" s="390"/>
      <c r="J8141" s="390"/>
    </row>
    <row r="8142" spans="1:10" ht="15.75" customHeight="1">
      <c r="A8142" s="396"/>
      <c r="B8142" s="397"/>
      <c r="C8142" s="362"/>
      <c r="D8142" s="362"/>
      <c r="E8142" s="362"/>
      <c r="F8142" s="390"/>
      <c r="G8142" s="390"/>
      <c r="H8142" s="390"/>
      <c r="I8142" s="390"/>
      <c r="J8142" s="390"/>
    </row>
    <row r="8143" spans="1:10" ht="15.75" customHeight="1">
      <c r="A8143" s="396"/>
      <c r="B8143" s="397"/>
      <c r="C8143" s="362"/>
      <c r="D8143" s="362"/>
      <c r="E8143" s="362"/>
      <c r="F8143" s="390"/>
      <c r="G8143" s="390"/>
      <c r="H8143" s="390"/>
      <c r="I8143" s="390"/>
      <c r="J8143" s="390"/>
    </row>
    <row r="8144" spans="1:10" ht="15.75" customHeight="1">
      <c r="A8144" s="396"/>
      <c r="B8144" s="397"/>
      <c r="C8144" s="362"/>
      <c r="D8144" s="362"/>
      <c r="E8144" s="362"/>
      <c r="F8144" s="390"/>
      <c r="G8144" s="390"/>
      <c r="H8144" s="390"/>
      <c r="I8144" s="390"/>
      <c r="J8144" s="390"/>
    </row>
    <row r="8145" spans="1:10" ht="15.75" customHeight="1">
      <c r="A8145" s="396"/>
      <c r="B8145" s="397"/>
      <c r="C8145" s="362"/>
      <c r="D8145" s="362"/>
      <c r="E8145" s="362"/>
      <c r="F8145" s="390"/>
      <c r="G8145" s="390"/>
      <c r="H8145" s="390"/>
      <c r="I8145" s="390"/>
      <c r="J8145" s="390"/>
    </row>
    <row r="8146" spans="1:10" ht="15.75" customHeight="1">
      <c r="A8146" s="396"/>
      <c r="B8146" s="397"/>
      <c r="C8146" s="362"/>
      <c r="D8146" s="362"/>
      <c r="E8146" s="362"/>
      <c r="F8146" s="390"/>
      <c r="G8146" s="390"/>
      <c r="H8146" s="390"/>
      <c r="I8146" s="390"/>
      <c r="J8146" s="390"/>
    </row>
    <row r="8147" spans="1:10" ht="15.75" customHeight="1">
      <c r="A8147" s="396"/>
      <c r="B8147" s="397"/>
      <c r="C8147" s="362"/>
      <c r="D8147" s="362"/>
      <c r="E8147" s="362"/>
      <c r="F8147" s="390"/>
      <c r="G8147" s="390"/>
      <c r="H8147" s="390"/>
      <c r="I8147" s="390"/>
      <c r="J8147" s="390"/>
    </row>
    <row r="8148" spans="1:10" ht="15.75" customHeight="1">
      <c r="A8148" s="396"/>
      <c r="B8148" s="397"/>
      <c r="C8148" s="362"/>
      <c r="D8148" s="362"/>
      <c r="E8148" s="362"/>
      <c r="F8148" s="390"/>
      <c r="G8148" s="390"/>
      <c r="H8148" s="390"/>
      <c r="I8148" s="390"/>
      <c r="J8148" s="390"/>
    </row>
    <row r="8149" spans="1:10" ht="15.75" customHeight="1">
      <c r="A8149" s="396"/>
      <c r="B8149" s="397"/>
      <c r="C8149" s="362"/>
      <c r="D8149" s="362"/>
      <c r="E8149" s="362"/>
      <c r="F8149" s="390"/>
      <c r="G8149" s="390"/>
      <c r="H8149" s="390"/>
      <c r="I8149" s="390"/>
      <c r="J8149" s="390"/>
    </row>
    <row r="8150" spans="1:10" ht="15.75" customHeight="1">
      <c r="A8150" s="396"/>
      <c r="B8150" s="397"/>
      <c r="C8150" s="362"/>
      <c r="D8150" s="362"/>
      <c r="E8150" s="362"/>
      <c r="F8150" s="390"/>
      <c r="G8150" s="390"/>
      <c r="H8150" s="390"/>
      <c r="I8150" s="390"/>
      <c r="J8150" s="390"/>
    </row>
    <row r="8151" spans="1:10" ht="15.75" customHeight="1">
      <c r="A8151" s="396"/>
      <c r="B8151" s="397"/>
      <c r="C8151" s="362"/>
      <c r="D8151" s="362"/>
      <c r="E8151" s="362"/>
      <c r="F8151" s="390"/>
      <c r="G8151" s="390"/>
      <c r="H8151" s="390"/>
      <c r="I8151" s="390"/>
      <c r="J8151" s="390"/>
    </row>
    <row r="8152" spans="1:10" ht="15.75" customHeight="1">
      <c r="A8152" s="396"/>
      <c r="B8152" s="397"/>
      <c r="C8152" s="362"/>
      <c r="D8152" s="362"/>
      <c r="E8152" s="362"/>
      <c r="F8152" s="390"/>
      <c r="G8152" s="390"/>
      <c r="H8152" s="390"/>
      <c r="I8152" s="390"/>
      <c r="J8152" s="390"/>
    </row>
    <row r="8153" spans="1:10" ht="15.75" customHeight="1">
      <c r="A8153" s="396"/>
      <c r="B8153" s="397"/>
      <c r="C8153" s="362"/>
      <c r="D8153" s="362"/>
      <c r="E8153" s="362"/>
      <c r="F8153" s="390"/>
      <c r="G8153" s="390"/>
      <c r="H8153" s="390"/>
      <c r="I8153" s="390"/>
      <c r="J8153" s="390"/>
    </row>
    <row r="8154" spans="1:10" ht="15.75" customHeight="1">
      <c r="A8154" s="396"/>
      <c r="B8154" s="397"/>
      <c r="C8154" s="362"/>
      <c r="D8154" s="362"/>
      <c r="E8154" s="362"/>
      <c r="F8154" s="390"/>
      <c r="G8154" s="390"/>
      <c r="H8154" s="390"/>
      <c r="I8154" s="390"/>
      <c r="J8154" s="390"/>
    </row>
    <row r="8155" spans="1:10" ht="15.75" customHeight="1">
      <c r="A8155" s="396"/>
      <c r="B8155" s="397"/>
      <c r="C8155" s="362"/>
      <c r="D8155" s="362"/>
      <c r="E8155" s="362"/>
      <c r="F8155" s="390"/>
      <c r="G8155" s="390"/>
      <c r="H8155" s="390"/>
      <c r="I8155" s="390"/>
      <c r="J8155" s="390"/>
    </row>
    <row r="8156" spans="1:10" ht="15.75" customHeight="1">
      <c r="A8156" s="396"/>
      <c r="B8156" s="397"/>
      <c r="C8156" s="362"/>
      <c r="D8156" s="362"/>
      <c r="E8156" s="362"/>
      <c r="F8156" s="390"/>
      <c r="G8156" s="390"/>
      <c r="H8156" s="390"/>
      <c r="I8156" s="390"/>
      <c r="J8156" s="390"/>
    </row>
    <row r="8157" spans="1:10" ht="15.75" customHeight="1">
      <c r="A8157" s="396"/>
      <c r="B8157" s="397"/>
      <c r="C8157" s="362"/>
      <c r="D8157" s="362"/>
      <c r="E8157" s="362"/>
      <c r="F8157" s="390"/>
      <c r="G8157" s="390"/>
      <c r="H8157" s="390"/>
      <c r="I8157" s="390"/>
      <c r="J8157" s="390"/>
    </row>
    <row r="8158" spans="1:10" ht="15.75" customHeight="1">
      <c r="A8158" s="396"/>
      <c r="B8158" s="397"/>
      <c r="C8158" s="362"/>
      <c r="D8158" s="362"/>
      <c r="E8158" s="362"/>
      <c r="F8158" s="390"/>
      <c r="G8158" s="390"/>
      <c r="H8158" s="390"/>
      <c r="I8158" s="390"/>
      <c r="J8158" s="390"/>
    </row>
    <row r="8159" spans="1:10" ht="15.75" customHeight="1">
      <c r="A8159" s="396"/>
      <c r="B8159" s="397"/>
      <c r="C8159" s="362"/>
      <c r="D8159" s="362"/>
      <c r="E8159" s="362"/>
      <c r="F8159" s="390"/>
      <c r="G8159" s="390"/>
      <c r="H8159" s="390"/>
      <c r="I8159" s="390"/>
      <c r="J8159" s="390"/>
    </row>
    <row r="8160" spans="1:10" ht="15.75" customHeight="1">
      <c r="A8160" s="396"/>
      <c r="B8160" s="397"/>
      <c r="C8160" s="362"/>
      <c r="D8160" s="362"/>
      <c r="E8160" s="362"/>
      <c r="F8160" s="390"/>
      <c r="G8160" s="390"/>
      <c r="H8160" s="390"/>
      <c r="I8160" s="390"/>
      <c r="J8160" s="390"/>
    </row>
    <row r="8161" spans="1:10" ht="15.75" customHeight="1">
      <c r="A8161" s="396"/>
      <c r="B8161" s="397"/>
      <c r="C8161" s="362"/>
      <c r="D8161" s="362"/>
      <c r="E8161" s="362"/>
      <c r="F8161" s="390"/>
      <c r="G8161" s="390"/>
      <c r="H8161" s="390"/>
      <c r="I8161" s="390"/>
      <c r="J8161" s="390"/>
    </row>
    <row r="8162" spans="1:10" ht="15.75" customHeight="1">
      <c r="A8162" s="396"/>
      <c r="B8162" s="397"/>
      <c r="C8162" s="362"/>
      <c r="D8162" s="362"/>
      <c r="E8162" s="362"/>
      <c r="F8162" s="390"/>
      <c r="G8162" s="390"/>
      <c r="H8162" s="390"/>
      <c r="I8162" s="390"/>
      <c r="J8162" s="390"/>
    </row>
    <row r="8163" spans="1:10" ht="15.75" customHeight="1">
      <c r="A8163" s="396"/>
      <c r="B8163" s="397"/>
      <c r="C8163" s="362"/>
      <c r="D8163" s="362"/>
      <c r="E8163" s="362"/>
      <c r="F8163" s="390"/>
      <c r="G8163" s="390"/>
      <c r="H8163" s="390"/>
      <c r="I8163" s="390"/>
      <c r="J8163" s="390"/>
    </row>
    <row r="8164" spans="1:10" ht="15.75" customHeight="1">
      <c r="A8164" s="396"/>
      <c r="B8164" s="397"/>
      <c r="C8164" s="362"/>
      <c r="D8164" s="362"/>
      <c r="E8164" s="362"/>
      <c r="F8164" s="390"/>
      <c r="G8164" s="390"/>
      <c r="H8164" s="390"/>
      <c r="I8164" s="390"/>
      <c r="J8164" s="390"/>
    </row>
    <row r="8165" spans="1:10" ht="15.75" customHeight="1">
      <c r="A8165" s="396"/>
      <c r="B8165" s="397"/>
      <c r="C8165" s="362"/>
      <c r="D8165" s="362"/>
      <c r="E8165" s="362"/>
      <c r="F8165" s="390"/>
      <c r="G8165" s="390"/>
      <c r="H8165" s="390"/>
      <c r="I8165" s="390"/>
      <c r="J8165" s="390"/>
    </row>
    <row r="8166" spans="1:10" ht="15.75" customHeight="1">
      <c r="A8166" s="396"/>
      <c r="B8166" s="397"/>
      <c r="C8166" s="362"/>
      <c r="D8166" s="362"/>
      <c r="E8166" s="362"/>
      <c r="F8166" s="390"/>
      <c r="G8166" s="390"/>
      <c r="H8166" s="390"/>
      <c r="I8166" s="390"/>
      <c r="J8166" s="390"/>
    </row>
    <row r="8167" spans="1:10" ht="15.75" customHeight="1">
      <c r="A8167" s="396"/>
      <c r="B8167" s="397"/>
      <c r="C8167" s="362"/>
      <c r="D8167" s="362"/>
      <c r="E8167" s="362"/>
      <c r="F8167" s="390"/>
      <c r="G8167" s="390"/>
      <c r="H8167" s="390"/>
      <c r="I8167" s="390"/>
      <c r="J8167" s="390"/>
    </row>
    <row r="8168" spans="1:10" ht="15.75" customHeight="1">
      <c r="A8168" s="396"/>
      <c r="B8168" s="397"/>
      <c r="C8168" s="362"/>
      <c r="D8168" s="362"/>
      <c r="E8168" s="362"/>
      <c r="F8168" s="390"/>
      <c r="G8168" s="390"/>
      <c r="H8168" s="390"/>
      <c r="I8168" s="390"/>
      <c r="J8168" s="390"/>
    </row>
    <row r="8169" spans="1:10" ht="15.75" customHeight="1">
      <c r="A8169" s="396"/>
      <c r="B8169" s="397"/>
      <c r="C8169" s="362"/>
      <c r="D8169" s="362"/>
      <c r="E8169" s="362"/>
      <c r="F8169" s="390"/>
      <c r="G8169" s="390"/>
      <c r="H8169" s="390"/>
      <c r="I8169" s="390"/>
      <c r="J8169" s="390"/>
    </row>
    <row r="8170" spans="1:10" ht="15.75" customHeight="1">
      <c r="A8170" s="396"/>
      <c r="B8170" s="397"/>
      <c r="C8170" s="362"/>
      <c r="D8170" s="362"/>
      <c r="E8170" s="362"/>
      <c r="F8170" s="390"/>
      <c r="G8170" s="390"/>
      <c r="H8170" s="390"/>
      <c r="I8170" s="390"/>
      <c r="J8170" s="390"/>
    </row>
    <row r="8171" spans="1:10" ht="15.75" customHeight="1">
      <c r="A8171" s="396"/>
      <c r="B8171" s="397"/>
      <c r="C8171" s="362"/>
      <c r="D8171" s="362"/>
      <c r="E8171" s="362"/>
      <c r="F8171" s="390"/>
      <c r="G8171" s="390"/>
      <c r="H8171" s="390"/>
      <c r="I8171" s="390"/>
      <c r="J8171" s="390"/>
    </row>
    <row r="8172" spans="1:10" ht="15.75" customHeight="1">
      <c r="A8172" s="396"/>
      <c r="B8172" s="397"/>
      <c r="C8172" s="362"/>
      <c r="D8172" s="362"/>
      <c r="E8172" s="362"/>
      <c r="F8172" s="390"/>
      <c r="G8172" s="390"/>
      <c r="H8172" s="390"/>
      <c r="I8172" s="390"/>
      <c r="J8172" s="390"/>
    </row>
    <row r="8173" spans="1:10" ht="15.75" customHeight="1">
      <c r="A8173" s="396"/>
      <c r="B8173" s="397"/>
      <c r="C8173" s="362"/>
      <c r="D8173" s="362"/>
      <c r="E8173" s="362"/>
      <c r="F8173" s="390"/>
      <c r="G8173" s="390"/>
      <c r="H8173" s="390"/>
      <c r="I8173" s="390"/>
      <c r="J8173" s="390"/>
    </row>
    <row r="8174" spans="1:10" ht="15.75" customHeight="1">
      <c r="A8174" s="396"/>
      <c r="B8174" s="397"/>
      <c r="C8174" s="362"/>
      <c r="D8174" s="362"/>
      <c r="E8174" s="362"/>
      <c r="F8174" s="390"/>
      <c r="G8174" s="390"/>
      <c r="H8174" s="390"/>
      <c r="I8174" s="390"/>
      <c r="J8174" s="390"/>
    </row>
    <row r="8175" spans="1:10" ht="15.75" customHeight="1">
      <c r="A8175" s="396"/>
      <c r="B8175" s="397"/>
      <c r="C8175" s="362"/>
      <c r="D8175" s="362"/>
      <c r="E8175" s="362"/>
      <c r="F8175" s="390"/>
      <c r="G8175" s="390"/>
      <c r="H8175" s="390"/>
      <c r="I8175" s="390"/>
      <c r="J8175" s="390"/>
    </row>
    <row r="8176" spans="1:10" ht="15.75" customHeight="1">
      <c r="A8176" s="396"/>
      <c r="B8176" s="397"/>
      <c r="C8176" s="362"/>
      <c r="D8176" s="362"/>
      <c r="E8176" s="362"/>
      <c r="F8176" s="390"/>
      <c r="G8176" s="390"/>
      <c r="H8176" s="390"/>
      <c r="I8176" s="390"/>
      <c r="J8176" s="390"/>
    </row>
    <row r="8177" spans="1:10" ht="15.75" customHeight="1">
      <c r="A8177" s="396"/>
      <c r="B8177" s="397"/>
      <c r="C8177" s="362"/>
      <c r="D8177" s="362"/>
      <c r="E8177" s="362"/>
      <c r="F8177" s="390"/>
      <c r="G8177" s="390"/>
      <c r="H8177" s="390"/>
      <c r="I8177" s="390"/>
      <c r="J8177" s="390"/>
    </row>
    <row r="8178" spans="1:10" ht="15.75" customHeight="1">
      <c r="A8178" s="396"/>
      <c r="B8178" s="397"/>
      <c r="C8178" s="362"/>
      <c r="D8178" s="362"/>
      <c r="E8178" s="362"/>
      <c r="F8178" s="390"/>
      <c r="G8178" s="390"/>
      <c r="H8178" s="390"/>
      <c r="I8178" s="390"/>
      <c r="J8178" s="390"/>
    </row>
    <row r="8179" spans="1:10" ht="15.75" customHeight="1">
      <c r="A8179" s="396"/>
      <c r="B8179" s="397"/>
      <c r="C8179" s="362"/>
      <c r="D8179" s="362"/>
      <c r="E8179" s="362"/>
      <c r="F8179" s="390"/>
      <c r="G8179" s="390"/>
      <c r="H8179" s="390"/>
      <c r="I8179" s="390"/>
      <c r="J8179" s="390"/>
    </row>
    <row r="8180" spans="1:10" ht="15.75" customHeight="1">
      <c r="A8180" s="396"/>
      <c r="B8180" s="397"/>
      <c r="C8180" s="362"/>
      <c r="D8180" s="362"/>
      <c r="E8180" s="362"/>
      <c r="F8180" s="390"/>
      <c r="G8180" s="390"/>
      <c r="H8180" s="390"/>
      <c r="I8180" s="390"/>
      <c r="J8180" s="390"/>
    </row>
    <row r="8181" spans="1:10" ht="15.75" customHeight="1">
      <c r="A8181" s="396"/>
      <c r="B8181" s="397"/>
      <c r="C8181" s="362"/>
      <c r="D8181" s="362"/>
      <c r="E8181" s="362"/>
      <c r="F8181" s="390"/>
      <c r="G8181" s="390"/>
      <c r="H8181" s="390"/>
      <c r="I8181" s="390"/>
      <c r="J8181" s="390"/>
    </row>
    <row r="8182" spans="1:10" ht="15.75" customHeight="1">
      <c r="A8182" s="396"/>
      <c r="B8182" s="397"/>
      <c r="C8182" s="362"/>
      <c r="D8182" s="362"/>
      <c r="E8182" s="362"/>
      <c r="F8182" s="390"/>
      <c r="G8182" s="390"/>
      <c r="H8182" s="390"/>
      <c r="I8182" s="390"/>
      <c r="J8182" s="390"/>
    </row>
    <row r="8183" spans="1:10" ht="15.75" customHeight="1">
      <c r="A8183" s="396"/>
      <c r="B8183" s="397"/>
      <c r="C8183" s="362"/>
      <c r="D8183" s="362"/>
      <c r="E8183" s="362"/>
      <c r="F8183" s="390"/>
      <c r="G8183" s="390"/>
      <c r="H8183" s="390"/>
      <c r="I8183" s="390"/>
      <c r="J8183" s="390"/>
    </row>
    <row r="8184" spans="1:10" ht="15.75" customHeight="1">
      <c r="A8184" s="396"/>
      <c r="B8184" s="397"/>
      <c r="C8184" s="362"/>
      <c r="D8184" s="362"/>
      <c r="E8184" s="362"/>
      <c r="F8184" s="390"/>
      <c r="G8184" s="390"/>
      <c r="H8184" s="390"/>
      <c r="I8184" s="390"/>
      <c r="J8184" s="390"/>
    </row>
    <row r="8185" spans="1:10" ht="15.75" customHeight="1">
      <c r="A8185" s="396"/>
      <c r="B8185" s="397"/>
      <c r="C8185" s="362"/>
      <c r="D8185" s="362"/>
      <c r="E8185" s="362"/>
      <c r="F8185" s="390"/>
      <c r="G8185" s="390"/>
      <c r="H8185" s="390"/>
      <c r="I8185" s="390"/>
      <c r="J8185" s="390"/>
    </row>
    <row r="8186" spans="1:10" ht="15.75" customHeight="1">
      <c r="A8186" s="396"/>
      <c r="B8186" s="397"/>
      <c r="C8186" s="362"/>
      <c r="D8186" s="362"/>
      <c r="E8186" s="362"/>
      <c r="F8186" s="390"/>
      <c r="G8186" s="390"/>
      <c r="H8186" s="390"/>
      <c r="I8186" s="390"/>
      <c r="J8186" s="390"/>
    </row>
    <row r="8187" spans="1:10" ht="15.75" customHeight="1">
      <c r="A8187" s="396"/>
      <c r="B8187" s="397"/>
      <c r="C8187" s="362"/>
      <c r="D8187" s="362"/>
      <c r="E8187" s="362"/>
      <c r="F8187" s="390"/>
      <c r="G8187" s="390"/>
      <c r="H8187" s="390"/>
      <c r="I8187" s="390"/>
      <c r="J8187" s="390"/>
    </row>
    <row r="8188" spans="1:10" ht="15.75" customHeight="1">
      <c r="A8188" s="396"/>
      <c r="B8188" s="397"/>
      <c r="C8188" s="362"/>
      <c r="D8188" s="362"/>
      <c r="E8188" s="362"/>
      <c r="F8188" s="390"/>
      <c r="G8188" s="390"/>
      <c r="H8188" s="390"/>
      <c r="I8188" s="390"/>
      <c r="J8188" s="390"/>
    </row>
    <row r="8189" spans="1:10" ht="15.75" customHeight="1">
      <c r="A8189" s="396"/>
      <c r="B8189" s="397"/>
      <c r="C8189" s="362"/>
      <c r="D8189" s="362"/>
      <c r="E8189" s="362"/>
      <c r="F8189" s="390"/>
      <c r="G8189" s="390"/>
      <c r="H8189" s="390"/>
      <c r="I8189" s="390"/>
      <c r="J8189" s="390"/>
    </row>
    <row r="8190" spans="1:10" ht="15.75" customHeight="1">
      <c r="A8190" s="396"/>
      <c r="B8190" s="397"/>
      <c r="C8190" s="362"/>
      <c r="D8190" s="362"/>
      <c r="E8190" s="362"/>
      <c r="F8190" s="390"/>
      <c r="G8190" s="390"/>
      <c r="H8190" s="390"/>
      <c r="I8190" s="390"/>
      <c r="J8190" s="390"/>
    </row>
    <row r="8191" spans="1:10" ht="15.75" customHeight="1">
      <c r="A8191" s="396"/>
      <c r="B8191" s="397"/>
      <c r="C8191" s="362"/>
      <c r="D8191" s="362"/>
      <c r="E8191" s="362"/>
      <c r="F8191" s="390"/>
      <c r="G8191" s="390"/>
      <c r="H8191" s="390"/>
      <c r="I8191" s="390"/>
      <c r="J8191" s="390"/>
    </row>
    <row r="8192" spans="1:10" ht="15.75" customHeight="1">
      <c r="A8192" s="396"/>
      <c r="B8192" s="397"/>
      <c r="C8192" s="362"/>
      <c r="D8192" s="362"/>
      <c r="E8192" s="362"/>
      <c r="F8192" s="390"/>
      <c r="G8192" s="390"/>
      <c r="H8192" s="390"/>
      <c r="I8192" s="390"/>
      <c r="J8192" s="390"/>
    </row>
    <row r="8193" spans="1:10" ht="15.75" customHeight="1">
      <c r="A8193" s="396"/>
      <c r="B8193" s="397"/>
      <c r="C8193" s="362"/>
      <c r="D8193" s="362"/>
      <c r="E8193" s="362"/>
      <c r="F8193" s="390"/>
      <c r="G8193" s="390"/>
      <c r="H8193" s="390"/>
      <c r="I8193" s="390"/>
      <c r="J8193" s="390"/>
    </row>
    <row r="8194" spans="1:10" ht="15.75" customHeight="1">
      <c r="A8194" s="396"/>
      <c r="B8194" s="397"/>
      <c r="C8194" s="362"/>
      <c r="D8194" s="362"/>
      <c r="E8194" s="362"/>
      <c r="F8194" s="390"/>
      <c r="G8194" s="390"/>
      <c r="H8194" s="390"/>
      <c r="I8194" s="390"/>
      <c r="J8194" s="390"/>
    </row>
    <row r="8195" spans="1:10" ht="15.75" customHeight="1">
      <c r="A8195" s="396"/>
      <c r="B8195" s="397"/>
      <c r="C8195" s="362"/>
      <c r="D8195" s="362"/>
      <c r="E8195" s="362"/>
      <c r="F8195" s="390"/>
      <c r="G8195" s="390"/>
      <c r="H8195" s="390"/>
      <c r="I8195" s="390"/>
      <c r="J8195" s="390"/>
    </row>
    <row r="8196" spans="1:10" ht="15.75" customHeight="1">
      <c r="A8196" s="396"/>
      <c r="B8196" s="397"/>
      <c r="C8196" s="362"/>
      <c r="D8196" s="362"/>
      <c r="E8196" s="362"/>
      <c r="F8196" s="390"/>
      <c r="G8196" s="390"/>
      <c r="H8196" s="390"/>
      <c r="I8196" s="390"/>
      <c r="J8196" s="390"/>
    </row>
    <row r="8197" spans="1:10" ht="15.75" customHeight="1">
      <c r="A8197" s="396"/>
      <c r="B8197" s="397"/>
      <c r="C8197" s="362"/>
      <c r="D8197" s="362"/>
      <c r="E8197" s="362"/>
      <c r="F8197" s="390"/>
      <c r="G8197" s="390"/>
      <c r="H8197" s="390"/>
      <c r="I8197" s="390"/>
      <c r="J8197" s="390"/>
    </row>
    <row r="8198" spans="1:10" ht="15.75" customHeight="1">
      <c r="A8198" s="396"/>
      <c r="B8198" s="397"/>
      <c r="C8198" s="362"/>
      <c r="D8198" s="362"/>
      <c r="E8198" s="362"/>
      <c r="F8198" s="390"/>
      <c r="G8198" s="390"/>
      <c r="H8198" s="390"/>
      <c r="I8198" s="390"/>
      <c r="J8198" s="390"/>
    </row>
    <row r="8199" spans="1:10" ht="15.75" customHeight="1">
      <c r="A8199" s="396"/>
      <c r="B8199" s="397"/>
      <c r="C8199" s="362"/>
      <c r="D8199" s="362"/>
      <c r="E8199" s="362"/>
      <c r="F8199" s="390"/>
      <c r="G8199" s="390"/>
      <c r="H8199" s="390"/>
      <c r="I8199" s="390"/>
      <c r="J8199" s="390"/>
    </row>
    <row r="8200" spans="1:10" ht="15.75" customHeight="1">
      <c r="A8200" s="396"/>
      <c r="B8200" s="397"/>
      <c r="C8200" s="362"/>
      <c r="D8200" s="362"/>
      <c r="E8200" s="362"/>
      <c r="F8200" s="390"/>
      <c r="G8200" s="390"/>
      <c r="H8200" s="390"/>
      <c r="I8200" s="390"/>
      <c r="J8200" s="390"/>
    </row>
    <row r="8201" spans="1:10" ht="15.75" customHeight="1">
      <c r="A8201" s="396"/>
      <c r="B8201" s="397"/>
      <c r="C8201" s="362"/>
      <c r="D8201" s="362"/>
      <c r="E8201" s="362"/>
      <c r="F8201" s="390"/>
      <c r="G8201" s="390"/>
      <c r="H8201" s="390"/>
      <c r="I8201" s="390"/>
      <c r="J8201" s="390"/>
    </row>
    <row r="8202" spans="1:10" ht="15.75" customHeight="1">
      <c r="A8202" s="396"/>
      <c r="B8202" s="397"/>
      <c r="C8202" s="362"/>
      <c r="D8202" s="362"/>
      <c r="E8202" s="362"/>
      <c r="F8202" s="390"/>
      <c r="G8202" s="390"/>
      <c r="H8202" s="390"/>
      <c r="I8202" s="390"/>
      <c r="J8202" s="390"/>
    </row>
    <row r="8203" spans="1:10" ht="15.75" customHeight="1">
      <c r="A8203" s="396"/>
      <c r="B8203" s="397"/>
      <c r="C8203" s="362"/>
      <c r="D8203" s="362"/>
      <c r="E8203" s="362"/>
      <c r="F8203" s="390"/>
      <c r="G8203" s="390"/>
      <c r="H8203" s="390"/>
      <c r="I8203" s="390"/>
      <c r="J8203" s="390"/>
    </row>
    <row r="8204" spans="1:10" ht="15.75" customHeight="1">
      <c r="A8204" s="396"/>
      <c r="B8204" s="397"/>
      <c r="C8204" s="362"/>
      <c r="D8204" s="362"/>
      <c r="E8204" s="362"/>
      <c r="F8204" s="390"/>
      <c r="G8204" s="390"/>
      <c r="H8204" s="390"/>
      <c r="I8204" s="390"/>
      <c r="J8204" s="390"/>
    </row>
    <row r="8205" spans="1:10" ht="15.75" customHeight="1">
      <c r="A8205" s="396"/>
      <c r="B8205" s="397"/>
      <c r="C8205" s="362"/>
      <c r="D8205" s="362"/>
      <c r="E8205" s="362"/>
      <c r="F8205" s="390"/>
      <c r="G8205" s="390"/>
      <c r="H8205" s="390"/>
      <c r="I8205" s="390"/>
      <c r="J8205" s="390"/>
    </row>
    <row r="8206" spans="1:10" ht="15.75" customHeight="1">
      <c r="A8206" s="396"/>
      <c r="B8206" s="397"/>
      <c r="C8206" s="362"/>
      <c r="D8206" s="362"/>
      <c r="E8206" s="362"/>
      <c r="F8206" s="390"/>
      <c r="G8206" s="390"/>
      <c r="H8206" s="390"/>
      <c r="I8206" s="390"/>
      <c r="J8206" s="390"/>
    </row>
    <row r="8207" spans="1:10" ht="15.75" customHeight="1">
      <c r="A8207" s="396"/>
      <c r="B8207" s="397"/>
      <c r="C8207" s="362"/>
      <c r="D8207" s="362"/>
      <c r="E8207" s="362"/>
      <c r="F8207" s="390"/>
      <c r="G8207" s="390"/>
      <c r="H8207" s="390"/>
      <c r="I8207" s="390"/>
      <c r="J8207" s="390"/>
    </row>
    <row r="8208" spans="1:10" ht="15.75" customHeight="1">
      <c r="A8208" s="396"/>
      <c r="B8208" s="397"/>
      <c r="C8208" s="362"/>
      <c r="D8208" s="362"/>
      <c r="E8208" s="362"/>
      <c r="F8208" s="390"/>
      <c r="G8208" s="390"/>
      <c r="H8208" s="390"/>
      <c r="I8208" s="390"/>
      <c r="J8208" s="390"/>
    </row>
    <row r="8209" spans="1:10" ht="15.75" customHeight="1">
      <c r="A8209" s="396"/>
      <c r="B8209" s="397"/>
      <c r="C8209" s="362"/>
      <c r="D8209" s="362"/>
      <c r="E8209" s="362"/>
      <c r="F8209" s="390"/>
      <c r="G8209" s="390"/>
      <c r="H8209" s="390"/>
      <c r="I8209" s="390"/>
      <c r="J8209" s="390"/>
    </row>
    <row r="8210" spans="1:10" ht="15.75" customHeight="1">
      <c r="A8210" s="396"/>
      <c r="B8210" s="397"/>
      <c r="C8210" s="362"/>
      <c r="D8210" s="362"/>
      <c r="E8210" s="362"/>
      <c r="F8210" s="390"/>
      <c r="G8210" s="390"/>
      <c r="H8210" s="390"/>
      <c r="I8210" s="390"/>
      <c r="J8210" s="390"/>
    </row>
    <row r="8211" spans="1:10" ht="15.75" customHeight="1">
      <c r="A8211" s="396"/>
      <c r="B8211" s="397"/>
      <c r="C8211" s="362"/>
      <c r="D8211" s="362"/>
      <c r="E8211" s="362"/>
      <c r="F8211" s="390"/>
      <c r="G8211" s="390"/>
      <c r="H8211" s="390"/>
      <c r="I8211" s="390"/>
      <c r="J8211" s="390"/>
    </row>
    <row r="8212" spans="1:10" ht="15.75" customHeight="1">
      <c r="A8212" s="396"/>
      <c r="B8212" s="397"/>
      <c r="C8212" s="362"/>
      <c r="D8212" s="362"/>
      <c r="E8212" s="362"/>
      <c r="F8212" s="390"/>
      <c r="G8212" s="390"/>
      <c r="H8212" s="390"/>
      <c r="I8212" s="390"/>
      <c r="J8212" s="390"/>
    </row>
    <row r="8213" spans="1:10" ht="15.75" customHeight="1">
      <c r="A8213" s="396"/>
      <c r="B8213" s="397"/>
      <c r="C8213" s="362"/>
      <c r="D8213" s="362"/>
      <c r="E8213" s="362"/>
      <c r="F8213" s="390"/>
      <c r="G8213" s="390"/>
      <c r="H8213" s="390"/>
      <c r="I8213" s="390"/>
      <c r="J8213" s="390"/>
    </row>
    <row r="8214" spans="1:10" ht="15.75" customHeight="1">
      <c r="A8214" s="396"/>
      <c r="B8214" s="397"/>
      <c r="C8214" s="362"/>
      <c r="D8214" s="362"/>
      <c r="E8214" s="362"/>
      <c r="F8214" s="390"/>
      <c r="G8214" s="390"/>
      <c r="H8214" s="390"/>
      <c r="I8214" s="390"/>
      <c r="J8214" s="390"/>
    </row>
    <row r="8215" spans="1:10" ht="15.75" customHeight="1">
      <c r="A8215" s="396"/>
      <c r="B8215" s="397"/>
      <c r="C8215" s="362"/>
      <c r="D8215" s="362"/>
      <c r="E8215" s="362"/>
      <c r="F8215" s="390"/>
      <c r="G8215" s="390"/>
      <c r="H8215" s="390"/>
      <c r="I8215" s="390"/>
      <c r="J8215" s="390"/>
    </row>
    <row r="8216" spans="1:10" ht="15.75" customHeight="1">
      <c r="A8216" s="396"/>
      <c r="B8216" s="397"/>
      <c r="C8216" s="362"/>
      <c r="D8216" s="362"/>
      <c r="E8216" s="362"/>
      <c r="F8216" s="390"/>
      <c r="G8216" s="390"/>
      <c r="H8216" s="390"/>
      <c r="I8216" s="390"/>
      <c r="J8216" s="390"/>
    </row>
    <row r="8217" spans="1:10" ht="15.75" customHeight="1">
      <c r="A8217" s="396"/>
      <c r="B8217" s="397"/>
      <c r="C8217" s="362"/>
      <c r="D8217" s="362"/>
      <c r="E8217" s="362"/>
      <c r="F8217" s="390"/>
      <c r="G8217" s="390"/>
      <c r="H8217" s="390"/>
      <c r="I8217" s="390"/>
      <c r="J8217" s="390"/>
    </row>
    <row r="8218" spans="1:10" ht="15.75" customHeight="1">
      <c r="A8218" s="396"/>
      <c r="B8218" s="397"/>
      <c r="C8218" s="362"/>
      <c r="D8218" s="362"/>
      <c r="E8218" s="362"/>
      <c r="F8218" s="390"/>
      <c r="G8218" s="390"/>
      <c r="H8218" s="390"/>
      <c r="I8218" s="390"/>
      <c r="J8218" s="390"/>
    </row>
    <row r="8219" spans="1:10" ht="15.75" customHeight="1">
      <c r="A8219" s="396"/>
      <c r="B8219" s="397"/>
      <c r="C8219" s="362"/>
      <c r="D8219" s="362"/>
      <c r="E8219" s="362"/>
      <c r="F8219" s="390"/>
      <c r="G8219" s="390"/>
      <c r="H8219" s="390"/>
      <c r="I8219" s="390"/>
      <c r="J8219" s="390"/>
    </row>
    <row r="8220" spans="1:10" ht="15.75" customHeight="1">
      <c r="A8220" s="396"/>
      <c r="B8220" s="397"/>
      <c r="C8220" s="362"/>
      <c r="D8220" s="362"/>
      <c r="E8220" s="362"/>
      <c r="F8220" s="390"/>
      <c r="G8220" s="390"/>
      <c r="H8220" s="390"/>
      <c r="I8220" s="390"/>
      <c r="J8220" s="390"/>
    </row>
    <row r="8221" spans="1:10" ht="15.75" customHeight="1">
      <c r="A8221" s="396"/>
      <c r="B8221" s="397"/>
      <c r="C8221" s="362"/>
      <c r="D8221" s="362"/>
      <c r="E8221" s="362"/>
      <c r="F8221" s="390"/>
      <c r="G8221" s="390"/>
      <c r="H8221" s="390"/>
      <c r="I8221" s="390"/>
      <c r="J8221" s="390"/>
    </row>
    <row r="8222" spans="1:10" ht="15.75" customHeight="1">
      <c r="A8222" s="396"/>
      <c r="B8222" s="397"/>
      <c r="C8222" s="362"/>
      <c r="D8222" s="362"/>
      <c r="E8222" s="362"/>
      <c r="F8222" s="390"/>
      <c r="G8222" s="390"/>
      <c r="H8222" s="390"/>
      <c r="I8222" s="390"/>
      <c r="J8222" s="390"/>
    </row>
    <row r="8223" spans="1:10" ht="15.75" customHeight="1">
      <c r="A8223" s="396"/>
      <c r="B8223" s="397"/>
      <c r="C8223" s="362"/>
      <c r="D8223" s="362"/>
      <c r="E8223" s="362"/>
      <c r="F8223" s="390"/>
      <c r="G8223" s="390"/>
      <c r="H8223" s="390"/>
      <c r="I8223" s="390"/>
      <c r="J8223" s="390"/>
    </row>
    <row r="8224" spans="1:10" ht="15.75" customHeight="1">
      <c r="A8224" s="396"/>
      <c r="B8224" s="397"/>
      <c r="C8224" s="362"/>
      <c r="D8224" s="362"/>
      <c r="E8224" s="362"/>
      <c r="F8224" s="390"/>
      <c r="G8224" s="390"/>
      <c r="H8224" s="390"/>
      <c r="I8224" s="390"/>
      <c r="J8224" s="390"/>
    </row>
    <row r="8225" spans="1:10" ht="15.75" customHeight="1">
      <c r="A8225" s="396"/>
      <c r="B8225" s="397"/>
      <c r="C8225" s="362"/>
      <c r="D8225" s="362"/>
      <c r="E8225" s="362"/>
      <c r="F8225" s="390"/>
      <c r="G8225" s="390"/>
      <c r="H8225" s="390"/>
      <c r="I8225" s="390"/>
      <c r="J8225" s="390"/>
    </row>
    <row r="8226" spans="1:10" ht="15.75" customHeight="1">
      <c r="A8226" s="396"/>
      <c r="B8226" s="397"/>
      <c r="C8226" s="362"/>
      <c r="D8226" s="362"/>
      <c r="E8226" s="362"/>
      <c r="F8226" s="390"/>
      <c r="G8226" s="390"/>
      <c r="H8226" s="390"/>
      <c r="I8226" s="390"/>
      <c r="J8226" s="390"/>
    </row>
    <row r="8227" spans="1:10" ht="15.75" customHeight="1">
      <c r="A8227" s="396"/>
      <c r="B8227" s="397"/>
      <c r="C8227" s="362"/>
      <c r="D8227" s="362"/>
      <c r="E8227" s="362"/>
      <c r="F8227" s="390"/>
      <c r="G8227" s="390"/>
      <c r="H8227" s="390"/>
      <c r="I8227" s="390"/>
      <c r="J8227" s="390"/>
    </row>
    <row r="8228" spans="1:10" ht="15.75" customHeight="1">
      <c r="A8228" s="396"/>
      <c r="B8228" s="397"/>
      <c r="C8228" s="362"/>
      <c r="D8228" s="362"/>
      <c r="E8228" s="362"/>
      <c r="F8228" s="390"/>
      <c r="G8228" s="390"/>
      <c r="H8228" s="390"/>
      <c r="I8228" s="390"/>
      <c r="J8228" s="390"/>
    </row>
    <row r="8229" spans="1:10" ht="15.75" customHeight="1">
      <c r="A8229" s="396"/>
      <c r="B8229" s="397"/>
      <c r="C8229" s="362"/>
      <c r="D8229" s="362"/>
      <c r="E8229" s="362"/>
      <c r="F8229" s="390"/>
      <c r="G8229" s="390"/>
      <c r="H8229" s="390"/>
      <c r="I8229" s="390"/>
      <c r="J8229" s="390"/>
    </row>
    <row r="8230" spans="1:10" ht="15.75" customHeight="1">
      <c r="A8230" s="396"/>
      <c r="B8230" s="397"/>
      <c r="C8230" s="362"/>
      <c r="D8230" s="362"/>
      <c r="E8230" s="362"/>
      <c r="F8230" s="390"/>
      <c r="G8230" s="390"/>
      <c r="H8230" s="390"/>
      <c r="I8230" s="390"/>
      <c r="J8230" s="390"/>
    </row>
    <row r="8231" spans="1:10" ht="15.75" customHeight="1">
      <c r="A8231" s="396"/>
      <c r="B8231" s="397"/>
      <c r="C8231" s="362"/>
      <c r="D8231" s="362"/>
      <c r="E8231" s="362"/>
      <c r="F8231" s="390"/>
      <c r="G8231" s="390"/>
      <c r="H8231" s="390"/>
      <c r="I8231" s="390"/>
      <c r="J8231" s="390"/>
    </row>
    <row r="8232" spans="1:10" ht="15.75" customHeight="1">
      <c r="A8232" s="396"/>
      <c r="B8232" s="397"/>
      <c r="C8232" s="362"/>
      <c r="D8232" s="362"/>
      <c r="E8232" s="362"/>
      <c r="F8232" s="390"/>
      <c r="G8232" s="390"/>
      <c r="H8232" s="390"/>
      <c r="I8232" s="390"/>
      <c r="J8232" s="390"/>
    </row>
    <row r="8233" spans="1:10" ht="15.75" customHeight="1">
      <c r="A8233" s="396"/>
      <c r="B8233" s="397"/>
      <c r="C8233" s="362"/>
      <c r="D8233" s="362"/>
      <c r="E8233" s="362"/>
      <c r="F8233" s="390"/>
      <c r="G8233" s="390"/>
      <c r="H8233" s="390"/>
      <c r="I8233" s="390"/>
      <c r="J8233" s="390"/>
    </row>
    <row r="8234" spans="1:10" ht="15.75" customHeight="1">
      <c r="A8234" s="396"/>
      <c r="B8234" s="397"/>
      <c r="C8234" s="362"/>
      <c r="D8234" s="362"/>
      <c r="E8234" s="362"/>
      <c r="F8234" s="390"/>
      <c r="G8234" s="390"/>
      <c r="H8234" s="390"/>
      <c r="I8234" s="390"/>
      <c r="J8234" s="390"/>
    </row>
    <row r="8235" spans="1:10" ht="15.75" customHeight="1">
      <c r="A8235" s="396"/>
      <c r="B8235" s="397"/>
      <c r="C8235" s="362"/>
      <c r="D8235" s="362"/>
      <c r="E8235" s="362"/>
      <c r="F8235" s="390"/>
      <c r="G8235" s="390"/>
      <c r="H8235" s="390"/>
      <c r="I8235" s="390"/>
      <c r="J8235" s="390"/>
    </row>
    <row r="8236" spans="1:10" ht="15.75" customHeight="1">
      <c r="A8236" s="396"/>
      <c r="B8236" s="397"/>
      <c r="C8236" s="362"/>
      <c r="D8236" s="362"/>
      <c r="E8236" s="362"/>
      <c r="F8236" s="390"/>
      <c r="G8236" s="390"/>
      <c r="H8236" s="390"/>
      <c r="I8236" s="390"/>
      <c r="J8236" s="390"/>
    </row>
    <row r="8237" spans="1:10" ht="15.75" customHeight="1">
      <c r="A8237" s="396"/>
      <c r="B8237" s="397"/>
      <c r="C8237" s="362"/>
      <c r="D8237" s="362"/>
      <c r="E8237" s="362"/>
      <c r="F8237" s="390"/>
      <c r="G8237" s="390"/>
      <c r="H8237" s="390"/>
      <c r="I8237" s="390"/>
      <c r="J8237" s="390"/>
    </row>
    <row r="8238" spans="1:10" ht="15.75" customHeight="1">
      <c r="A8238" s="396"/>
      <c r="B8238" s="397"/>
      <c r="C8238" s="362"/>
      <c r="D8238" s="362"/>
      <c r="E8238" s="362"/>
      <c r="F8238" s="390"/>
      <c r="G8238" s="390"/>
      <c r="H8238" s="390"/>
      <c r="I8238" s="390"/>
      <c r="J8238" s="390"/>
    </row>
    <row r="8239" spans="1:10" ht="15.75" customHeight="1">
      <c r="A8239" s="396"/>
      <c r="B8239" s="397"/>
      <c r="C8239" s="362"/>
      <c r="D8239" s="362"/>
      <c r="E8239" s="362"/>
      <c r="F8239" s="390"/>
      <c r="G8239" s="390"/>
      <c r="H8239" s="390"/>
      <c r="I8239" s="390"/>
      <c r="J8239" s="390"/>
    </row>
    <row r="8240" spans="1:10" ht="15.75" customHeight="1">
      <c r="A8240" s="396"/>
      <c r="B8240" s="397"/>
      <c r="C8240" s="362"/>
      <c r="D8240" s="362"/>
      <c r="E8240" s="362"/>
      <c r="F8240" s="390"/>
      <c r="G8240" s="390"/>
      <c r="H8240" s="390"/>
      <c r="I8240" s="390"/>
      <c r="J8240" s="390"/>
    </row>
    <row r="8241" spans="1:10" ht="15.75" customHeight="1">
      <c r="A8241" s="396"/>
      <c r="B8241" s="397"/>
      <c r="C8241" s="362"/>
      <c r="D8241" s="362"/>
      <c r="E8241" s="362"/>
      <c r="F8241" s="390"/>
      <c r="G8241" s="390"/>
      <c r="H8241" s="390"/>
      <c r="I8241" s="390"/>
      <c r="J8241" s="390"/>
    </row>
    <row r="8242" spans="1:10" ht="15.75" customHeight="1">
      <c r="A8242" s="396"/>
      <c r="B8242" s="397"/>
      <c r="C8242" s="362"/>
      <c r="D8242" s="362"/>
      <c r="E8242" s="362"/>
      <c r="F8242" s="390"/>
      <c r="G8242" s="390"/>
      <c r="H8242" s="390"/>
      <c r="I8242" s="390"/>
      <c r="J8242" s="390"/>
    </row>
    <row r="8243" spans="1:10" ht="15.75" customHeight="1">
      <c r="A8243" s="396"/>
      <c r="B8243" s="397"/>
      <c r="C8243" s="362"/>
      <c r="D8243" s="362"/>
      <c r="E8243" s="362"/>
      <c r="F8243" s="390"/>
      <c r="G8243" s="390"/>
      <c r="H8243" s="390"/>
      <c r="I8243" s="390"/>
      <c r="J8243" s="390"/>
    </row>
    <row r="8244" spans="1:10" ht="15.75" customHeight="1">
      <c r="A8244" s="396"/>
      <c r="B8244" s="397"/>
      <c r="C8244" s="362"/>
      <c r="D8244" s="362"/>
      <c r="E8244" s="362"/>
      <c r="F8244" s="390"/>
      <c r="G8244" s="390"/>
      <c r="H8244" s="390"/>
      <c r="I8244" s="390"/>
      <c r="J8244" s="390"/>
    </row>
    <row r="8245" spans="1:10" ht="15.75" customHeight="1">
      <c r="A8245" s="396"/>
      <c r="B8245" s="397"/>
      <c r="C8245" s="362"/>
      <c r="D8245" s="362"/>
      <c r="E8245" s="362"/>
      <c r="F8245" s="390"/>
      <c r="G8245" s="390"/>
      <c r="H8245" s="390"/>
      <c r="I8245" s="390"/>
      <c r="J8245" s="390"/>
    </row>
    <row r="8246" spans="1:10" ht="15.75" customHeight="1">
      <c r="A8246" s="396"/>
      <c r="B8246" s="397"/>
      <c r="C8246" s="362"/>
      <c r="D8246" s="362"/>
      <c r="E8246" s="362"/>
      <c r="F8246" s="390"/>
      <c r="G8246" s="390"/>
      <c r="H8246" s="390"/>
      <c r="I8246" s="390"/>
      <c r="J8246" s="390"/>
    </row>
    <row r="8247" spans="1:10" ht="15.75" customHeight="1">
      <c r="A8247" s="396"/>
      <c r="B8247" s="397"/>
      <c r="C8247" s="362"/>
      <c r="D8247" s="362"/>
      <c r="E8247" s="362"/>
      <c r="F8247" s="390"/>
      <c r="G8247" s="390"/>
      <c r="H8247" s="390"/>
      <c r="I8247" s="390"/>
      <c r="J8247" s="390"/>
    </row>
    <row r="8248" spans="1:10" ht="15.75" customHeight="1">
      <c r="A8248" s="396"/>
      <c r="B8248" s="397"/>
      <c r="C8248" s="362"/>
      <c r="D8248" s="362"/>
      <c r="E8248" s="362"/>
      <c r="F8248" s="390"/>
      <c r="G8248" s="390"/>
      <c r="H8248" s="390"/>
      <c r="I8248" s="390"/>
      <c r="J8248" s="390"/>
    </row>
    <row r="8249" spans="1:10" ht="15.75" customHeight="1">
      <c r="A8249" s="396"/>
      <c r="B8249" s="397"/>
      <c r="C8249" s="362"/>
      <c r="D8249" s="362"/>
      <c r="E8249" s="362"/>
      <c r="F8249" s="390"/>
      <c r="G8249" s="390"/>
      <c r="H8249" s="390"/>
      <c r="I8249" s="390"/>
      <c r="J8249" s="390"/>
    </row>
    <row r="8250" spans="1:10" ht="15.75" customHeight="1">
      <c r="A8250" s="396"/>
      <c r="B8250" s="397"/>
      <c r="C8250" s="362"/>
      <c r="D8250" s="362"/>
      <c r="E8250" s="362"/>
      <c r="F8250" s="390"/>
      <c r="G8250" s="390"/>
      <c r="H8250" s="390"/>
      <c r="I8250" s="390"/>
      <c r="J8250" s="390"/>
    </row>
    <row r="8251" spans="1:10" ht="15.75" customHeight="1">
      <c r="A8251" s="396"/>
      <c r="B8251" s="397"/>
      <c r="C8251" s="362"/>
      <c r="D8251" s="362"/>
      <c r="E8251" s="362"/>
      <c r="F8251" s="390"/>
      <c r="G8251" s="390"/>
      <c r="H8251" s="390"/>
      <c r="I8251" s="390"/>
      <c r="J8251" s="390"/>
    </row>
    <row r="8252" spans="1:10" ht="15.75" customHeight="1">
      <c r="A8252" s="396"/>
      <c r="B8252" s="397"/>
      <c r="C8252" s="362"/>
      <c r="D8252" s="362"/>
      <c r="E8252" s="362"/>
      <c r="F8252" s="390"/>
      <c r="G8252" s="390"/>
      <c r="H8252" s="390"/>
      <c r="I8252" s="390"/>
      <c r="J8252" s="390"/>
    </row>
    <row r="8253" spans="1:10" ht="15.75" customHeight="1">
      <c r="A8253" s="396"/>
      <c r="B8253" s="397"/>
      <c r="C8253" s="362"/>
      <c r="D8253" s="362"/>
      <c r="E8253" s="362"/>
      <c r="F8253" s="390"/>
      <c r="G8253" s="390"/>
      <c r="H8253" s="390"/>
      <c r="I8253" s="390"/>
      <c r="J8253" s="390"/>
    </row>
    <row r="8254" spans="1:10" ht="15.75" customHeight="1">
      <c r="A8254" s="396"/>
      <c r="B8254" s="397"/>
      <c r="C8254" s="362"/>
      <c r="D8254" s="362"/>
      <c r="E8254" s="362"/>
      <c r="F8254" s="390"/>
      <c r="G8254" s="390"/>
      <c r="H8254" s="390"/>
      <c r="I8254" s="390"/>
      <c r="J8254" s="390"/>
    </row>
    <row r="8255" spans="1:10" ht="15.75" customHeight="1">
      <c r="A8255" s="396"/>
      <c r="B8255" s="397"/>
      <c r="C8255" s="362"/>
      <c r="D8255" s="362"/>
      <c r="E8255" s="362"/>
      <c r="F8255" s="390"/>
      <c r="G8255" s="390"/>
      <c r="H8255" s="390"/>
      <c r="I8255" s="390"/>
      <c r="J8255" s="390"/>
    </row>
    <row r="8256" spans="1:10" ht="15.75" customHeight="1">
      <c r="A8256" s="396"/>
      <c r="B8256" s="397"/>
      <c r="C8256" s="362"/>
      <c r="D8256" s="362"/>
      <c r="E8256" s="362"/>
      <c r="F8256" s="390"/>
      <c r="G8256" s="390"/>
      <c r="H8256" s="390"/>
      <c r="I8256" s="390"/>
      <c r="J8256" s="390"/>
    </row>
    <row r="8257" spans="1:10" ht="15.75" customHeight="1">
      <c r="A8257" s="396"/>
      <c r="B8257" s="397"/>
      <c r="C8257" s="362"/>
      <c r="D8257" s="362"/>
      <c r="E8257" s="362"/>
      <c r="F8257" s="390"/>
      <c r="G8257" s="390"/>
      <c r="H8257" s="390"/>
      <c r="I8257" s="390"/>
      <c r="J8257" s="390"/>
    </row>
    <row r="8258" spans="1:10" ht="15.75" customHeight="1">
      <c r="A8258" s="396"/>
      <c r="B8258" s="397"/>
      <c r="C8258" s="362"/>
      <c r="D8258" s="362"/>
      <c r="E8258" s="362"/>
      <c r="F8258" s="390"/>
      <c r="G8258" s="390"/>
      <c r="H8258" s="390"/>
      <c r="I8258" s="390"/>
      <c r="J8258" s="390"/>
    </row>
    <row r="8259" spans="1:10" ht="15.75" customHeight="1">
      <c r="A8259" s="396"/>
      <c r="B8259" s="397"/>
      <c r="C8259" s="362"/>
      <c r="D8259" s="362"/>
      <c r="E8259" s="362"/>
      <c r="F8259" s="390"/>
      <c r="G8259" s="390"/>
      <c r="H8259" s="390"/>
      <c r="I8259" s="390"/>
      <c r="J8259" s="390"/>
    </row>
    <row r="8260" spans="1:10" ht="15.75" customHeight="1">
      <c r="A8260" s="396"/>
      <c r="B8260" s="397"/>
      <c r="C8260" s="362"/>
      <c r="D8260" s="362"/>
      <c r="E8260" s="362"/>
      <c r="F8260" s="390"/>
      <c r="G8260" s="390"/>
      <c r="H8260" s="390"/>
      <c r="I8260" s="390"/>
      <c r="J8260" s="390"/>
    </row>
    <row r="8261" spans="1:10" ht="15.75" customHeight="1">
      <c r="A8261" s="396"/>
      <c r="B8261" s="397"/>
      <c r="C8261" s="362"/>
      <c r="D8261" s="362"/>
      <c r="E8261" s="362"/>
      <c r="F8261" s="390"/>
      <c r="G8261" s="390"/>
      <c r="H8261" s="390"/>
      <c r="I8261" s="390"/>
      <c r="J8261" s="390"/>
    </row>
    <row r="8262" spans="1:10" ht="15.75" customHeight="1">
      <c r="A8262" s="396"/>
      <c r="B8262" s="397"/>
      <c r="C8262" s="362"/>
      <c r="D8262" s="362"/>
      <c r="E8262" s="362"/>
      <c r="F8262" s="390"/>
      <c r="G8262" s="390"/>
      <c r="H8262" s="390"/>
      <c r="I8262" s="390"/>
      <c r="J8262" s="390"/>
    </row>
    <row r="8263" spans="1:10" ht="15.75" customHeight="1">
      <c r="A8263" s="396"/>
      <c r="B8263" s="397"/>
      <c r="C8263" s="362"/>
      <c r="D8263" s="362"/>
      <c r="E8263" s="362"/>
      <c r="F8263" s="390"/>
      <c r="G8263" s="390"/>
      <c r="H8263" s="390"/>
      <c r="I8263" s="390"/>
      <c r="J8263" s="390"/>
    </row>
    <row r="8264" spans="1:10" ht="15.75" customHeight="1">
      <c r="A8264" s="396"/>
      <c r="B8264" s="397"/>
      <c r="C8264" s="362"/>
      <c r="D8264" s="362"/>
      <c r="E8264" s="362"/>
      <c r="F8264" s="390"/>
      <c r="G8264" s="390"/>
      <c r="H8264" s="390"/>
      <c r="I8264" s="390"/>
      <c r="J8264" s="390"/>
    </row>
    <row r="8265" spans="1:10" ht="15.75" customHeight="1">
      <c r="A8265" s="396"/>
      <c r="B8265" s="397"/>
      <c r="C8265" s="362"/>
      <c r="D8265" s="362"/>
      <c r="E8265" s="362"/>
      <c r="F8265" s="390"/>
      <c r="G8265" s="390"/>
      <c r="H8265" s="390"/>
      <c r="I8265" s="390"/>
      <c r="J8265" s="390"/>
    </row>
    <row r="8266" spans="1:10" ht="15.75" customHeight="1">
      <c r="A8266" s="396"/>
      <c r="B8266" s="397"/>
      <c r="C8266" s="362"/>
      <c r="D8266" s="362"/>
      <c r="E8266" s="362"/>
      <c r="F8266" s="390"/>
      <c r="G8266" s="390"/>
      <c r="H8266" s="390"/>
      <c r="I8266" s="390"/>
      <c r="J8266" s="390"/>
    </row>
    <row r="8267" spans="1:10" ht="15.75" customHeight="1">
      <c r="A8267" s="396"/>
      <c r="B8267" s="397"/>
      <c r="C8267" s="362"/>
      <c r="D8267" s="362"/>
      <c r="E8267" s="362"/>
      <c r="F8267" s="390"/>
      <c r="G8267" s="390"/>
      <c r="H8267" s="390"/>
      <c r="I8267" s="390"/>
      <c r="J8267" s="390"/>
    </row>
    <row r="8268" spans="1:10" ht="15.75" customHeight="1">
      <c r="A8268" s="396"/>
      <c r="B8268" s="397"/>
      <c r="C8268" s="362"/>
      <c r="D8268" s="362"/>
      <c r="E8268" s="362"/>
      <c r="F8268" s="390"/>
      <c r="G8268" s="390"/>
      <c r="H8268" s="390"/>
      <c r="I8268" s="390"/>
      <c r="J8268" s="390"/>
    </row>
    <row r="8269" spans="1:10" ht="15.75" customHeight="1">
      <c r="A8269" s="396"/>
      <c r="B8269" s="397"/>
      <c r="C8269" s="362"/>
      <c r="D8269" s="362"/>
      <c r="E8269" s="362"/>
      <c r="F8269" s="390"/>
      <c r="G8269" s="390"/>
      <c r="H8269" s="390"/>
      <c r="I8269" s="390"/>
      <c r="J8269" s="390"/>
    </row>
    <row r="8270" spans="1:10" ht="15.75" customHeight="1">
      <c r="A8270" s="396"/>
      <c r="B8270" s="397"/>
      <c r="C8270" s="362"/>
      <c r="D8270" s="362"/>
      <c r="E8270" s="362"/>
      <c r="F8270" s="390"/>
      <c r="G8270" s="390"/>
      <c r="H8270" s="390"/>
      <c r="I8270" s="390"/>
      <c r="J8270" s="390"/>
    </row>
    <row r="8271" spans="1:10" ht="15.75" customHeight="1">
      <c r="A8271" s="396"/>
      <c r="B8271" s="397"/>
      <c r="C8271" s="362"/>
      <c r="D8271" s="362"/>
      <c r="E8271" s="362"/>
      <c r="F8271" s="390"/>
      <c r="G8271" s="390"/>
      <c r="H8271" s="390"/>
      <c r="I8271" s="390"/>
      <c r="J8271" s="390"/>
    </row>
    <row r="8272" spans="1:10" ht="15.75" customHeight="1">
      <c r="A8272" s="396"/>
      <c r="B8272" s="397"/>
      <c r="C8272" s="362"/>
      <c r="D8272" s="362"/>
      <c r="E8272" s="362"/>
      <c r="F8272" s="390"/>
      <c r="G8272" s="390"/>
      <c r="H8272" s="390"/>
      <c r="I8272" s="390"/>
      <c r="J8272" s="390"/>
    </row>
    <row r="8273" spans="1:10" ht="15.75" customHeight="1">
      <c r="A8273" s="396"/>
      <c r="B8273" s="397"/>
      <c r="C8273" s="362"/>
      <c r="D8273" s="362"/>
      <c r="E8273" s="362"/>
      <c r="F8273" s="390"/>
      <c r="G8273" s="390"/>
      <c r="H8273" s="390"/>
      <c r="I8273" s="390"/>
      <c r="J8273" s="390"/>
    </row>
    <row r="8274" spans="1:10" ht="15.75" customHeight="1">
      <c r="A8274" s="396"/>
      <c r="B8274" s="397"/>
      <c r="C8274" s="362"/>
      <c r="D8274" s="362"/>
      <c r="E8274" s="362"/>
      <c r="F8274" s="390"/>
      <c r="G8274" s="390"/>
      <c r="H8274" s="390"/>
      <c r="I8274" s="390"/>
      <c r="J8274" s="390"/>
    </row>
    <row r="8275" spans="1:10" ht="15.75" customHeight="1">
      <c r="A8275" s="396"/>
      <c r="B8275" s="397"/>
      <c r="C8275" s="362"/>
      <c r="D8275" s="362"/>
      <c r="E8275" s="362"/>
      <c r="F8275" s="390"/>
      <c r="G8275" s="390"/>
      <c r="H8275" s="390"/>
      <c r="I8275" s="390"/>
      <c r="J8275" s="390"/>
    </row>
    <row r="8276" spans="1:10" ht="15.75" customHeight="1">
      <c r="A8276" s="396"/>
      <c r="B8276" s="397"/>
      <c r="C8276" s="362"/>
      <c r="D8276" s="362"/>
      <c r="E8276" s="362"/>
      <c r="F8276" s="390"/>
      <c r="G8276" s="390"/>
      <c r="H8276" s="390"/>
      <c r="I8276" s="390"/>
      <c r="J8276" s="390"/>
    </row>
    <row r="8277" spans="1:10" ht="15.75" customHeight="1">
      <c r="A8277" s="396"/>
      <c r="B8277" s="397"/>
      <c r="C8277" s="362"/>
      <c r="D8277" s="362"/>
      <c r="E8277" s="362"/>
      <c r="F8277" s="390"/>
      <c r="G8277" s="390"/>
      <c r="H8277" s="390"/>
      <c r="I8277" s="390"/>
      <c r="J8277" s="390"/>
    </row>
    <row r="8278" spans="1:10" ht="15.75" customHeight="1">
      <c r="A8278" s="396"/>
      <c r="B8278" s="397"/>
      <c r="C8278" s="362"/>
      <c r="D8278" s="362"/>
      <c r="E8278" s="362"/>
      <c r="F8278" s="390"/>
      <c r="G8278" s="390"/>
      <c r="H8278" s="390"/>
      <c r="I8278" s="390"/>
      <c r="J8278" s="390"/>
    </row>
    <row r="8279" spans="1:10" ht="15.75" customHeight="1">
      <c r="A8279" s="396"/>
      <c r="B8279" s="397"/>
      <c r="C8279" s="362"/>
      <c r="D8279" s="362"/>
      <c r="E8279" s="362"/>
      <c r="F8279" s="390"/>
      <c r="G8279" s="390"/>
      <c r="H8279" s="390"/>
      <c r="I8279" s="390"/>
      <c r="J8279" s="390"/>
    </row>
    <row r="8280" spans="1:10" ht="15.75" customHeight="1">
      <c r="A8280" s="396"/>
      <c r="B8280" s="397"/>
      <c r="C8280" s="362"/>
      <c r="D8280" s="362"/>
      <c r="E8280" s="362"/>
      <c r="F8280" s="390"/>
      <c r="G8280" s="390"/>
      <c r="H8280" s="390"/>
      <c r="I8280" s="390"/>
      <c r="J8280" s="390"/>
    </row>
    <row r="8281" spans="1:10" ht="15.75" customHeight="1">
      <c r="A8281" s="396"/>
      <c r="B8281" s="397"/>
      <c r="C8281" s="362"/>
      <c r="D8281" s="362"/>
      <c r="E8281" s="362"/>
      <c r="F8281" s="390"/>
      <c r="G8281" s="390"/>
      <c r="H8281" s="390"/>
      <c r="I8281" s="390"/>
      <c r="J8281" s="390"/>
    </row>
    <row r="8282" spans="1:10" ht="15.75" customHeight="1">
      <c r="A8282" s="396"/>
      <c r="B8282" s="397"/>
      <c r="C8282" s="362"/>
      <c r="D8282" s="362"/>
      <c r="E8282" s="362"/>
      <c r="F8282" s="390"/>
      <c r="G8282" s="390"/>
      <c r="H8282" s="390"/>
      <c r="I8282" s="390"/>
      <c r="J8282" s="390"/>
    </row>
    <row r="8283" spans="1:10" ht="15.75" customHeight="1">
      <c r="A8283" s="396"/>
      <c r="B8283" s="397"/>
      <c r="C8283" s="362"/>
      <c r="D8283" s="362"/>
      <c r="E8283" s="362"/>
      <c r="F8283" s="390"/>
      <c r="G8283" s="390"/>
      <c r="H8283" s="390"/>
      <c r="I8283" s="390"/>
      <c r="J8283" s="390"/>
    </row>
    <row r="8284" spans="1:10" ht="15.75" customHeight="1">
      <c r="A8284" s="396"/>
      <c r="B8284" s="397"/>
      <c r="C8284" s="362"/>
      <c r="D8284" s="362"/>
      <c r="E8284" s="362"/>
      <c r="F8284" s="390"/>
      <c r="G8284" s="390"/>
      <c r="H8284" s="390"/>
      <c r="I8284" s="390"/>
      <c r="J8284" s="390"/>
    </row>
    <row r="8285" spans="1:10" ht="15.75" customHeight="1">
      <c r="A8285" s="396"/>
      <c r="B8285" s="397"/>
      <c r="C8285" s="362"/>
      <c r="D8285" s="362"/>
      <c r="E8285" s="362"/>
      <c r="F8285" s="390"/>
      <c r="G8285" s="390"/>
      <c r="H8285" s="390"/>
      <c r="I8285" s="390"/>
      <c r="J8285" s="390"/>
    </row>
    <row r="8286" spans="1:10" ht="15.75" customHeight="1">
      <c r="A8286" s="396"/>
      <c r="B8286" s="397"/>
      <c r="C8286" s="362"/>
      <c r="D8286" s="362"/>
      <c r="E8286" s="362"/>
      <c r="F8286" s="390"/>
      <c r="G8286" s="390"/>
      <c r="H8286" s="390"/>
      <c r="I8286" s="390"/>
      <c r="J8286" s="390"/>
    </row>
    <row r="8287" spans="1:10" ht="15.75" customHeight="1">
      <c r="A8287" s="396"/>
      <c r="B8287" s="397"/>
      <c r="C8287" s="362"/>
      <c r="D8287" s="362"/>
      <c r="E8287" s="362"/>
      <c r="F8287" s="390"/>
      <c r="G8287" s="390"/>
      <c r="H8287" s="390"/>
      <c r="I8287" s="390"/>
      <c r="J8287" s="390"/>
    </row>
    <row r="8288" spans="1:10" ht="15.75" customHeight="1">
      <c r="A8288" s="396"/>
      <c r="B8288" s="397"/>
      <c r="C8288" s="362"/>
      <c r="D8288" s="362"/>
      <c r="E8288" s="362"/>
      <c r="F8288" s="390"/>
      <c r="G8288" s="390"/>
      <c r="H8288" s="390"/>
      <c r="I8288" s="390"/>
      <c r="J8288" s="390"/>
    </row>
    <row r="8289" spans="1:10" ht="15.75" customHeight="1">
      <c r="A8289" s="396"/>
      <c r="B8289" s="397"/>
      <c r="C8289" s="362"/>
      <c r="D8289" s="362"/>
      <c r="E8289" s="362"/>
      <c r="F8289" s="390"/>
      <c r="G8289" s="390"/>
      <c r="H8289" s="390"/>
      <c r="I8289" s="390"/>
      <c r="J8289" s="390"/>
    </row>
    <row r="8290" spans="1:10" ht="15.75" customHeight="1">
      <c r="A8290" s="396"/>
      <c r="B8290" s="397"/>
      <c r="C8290" s="362"/>
      <c r="D8290" s="362"/>
      <c r="E8290" s="362"/>
      <c r="F8290" s="390"/>
      <c r="G8290" s="390"/>
      <c r="H8290" s="390"/>
      <c r="I8290" s="390"/>
      <c r="J8290" s="390"/>
    </row>
    <row r="8291" spans="1:10" ht="15.75" customHeight="1">
      <c r="A8291" s="396"/>
      <c r="B8291" s="397"/>
      <c r="C8291" s="362"/>
      <c r="D8291" s="362"/>
      <c r="E8291" s="362"/>
      <c r="F8291" s="390"/>
      <c r="G8291" s="390"/>
      <c r="H8291" s="390"/>
      <c r="I8291" s="390"/>
      <c r="J8291" s="390"/>
    </row>
    <row r="8292" spans="1:10" ht="15.75" customHeight="1">
      <c r="A8292" s="396"/>
      <c r="B8292" s="397"/>
      <c r="C8292" s="362"/>
      <c r="D8292" s="362"/>
      <c r="E8292" s="362"/>
      <c r="F8292" s="390"/>
      <c r="G8292" s="390"/>
      <c r="H8292" s="390"/>
      <c r="I8292" s="390"/>
      <c r="J8292" s="390"/>
    </row>
    <row r="8293" spans="1:10" ht="15.75" customHeight="1">
      <c r="A8293" s="396"/>
      <c r="B8293" s="397"/>
      <c r="C8293" s="362"/>
      <c r="D8293" s="362"/>
      <c r="E8293" s="362"/>
      <c r="F8293" s="390"/>
      <c r="G8293" s="390"/>
      <c r="H8293" s="390"/>
      <c r="I8293" s="390"/>
      <c r="J8293" s="390"/>
    </row>
    <row r="8294" spans="1:10" ht="15.75" customHeight="1">
      <c r="A8294" s="396"/>
      <c r="B8294" s="397"/>
      <c r="C8294" s="362"/>
      <c r="D8294" s="362"/>
      <c r="E8294" s="362"/>
      <c r="F8294" s="390"/>
      <c r="G8294" s="390"/>
      <c r="H8294" s="390"/>
      <c r="I8294" s="390"/>
      <c r="J8294" s="390"/>
    </row>
    <row r="8295" spans="1:10" ht="15.75" customHeight="1">
      <c r="A8295" s="396"/>
      <c r="B8295" s="397"/>
      <c r="C8295" s="362"/>
      <c r="D8295" s="362"/>
      <c r="E8295" s="362"/>
      <c r="F8295" s="390"/>
      <c r="G8295" s="390"/>
      <c r="H8295" s="390"/>
      <c r="I8295" s="390"/>
      <c r="J8295" s="390"/>
    </row>
    <row r="8296" spans="1:10" ht="15.75" customHeight="1">
      <c r="A8296" s="396"/>
      <c r="B8296" s="397"/>
      <c r="C8296" s="362"/>
      <c r="D8296" s="362"/>
      <c r="E8296" s="362"/>
      <c r="F8296" s="390"/>
      <c r="G8296" s="390"/>
      <c r="H8296" s="390"/>
      <c r="I8296" s="390"/>
      <c r="J8296" s="390"/>
    </row>
    <row r="8297" spans="1:10" ht="15.75" customHeight="1">
      <c r="A8297" s="396"/>
      <c r="B8297" s="397"/>
      <c r="C8297" s="362"/>
      <c r="D8297" s="362"/>
      <c r="E8297" s="362"/>
      <c r="F8297" s="390"/>
      <c r="G8297" s="390"/>
      <c r="H8297" s="390"/>
      <c r="I8297" s="390"/>
      <c r="J8297" s="390"/>
    </row>
    <row r="8298" spans="1:10" ht="15.75" customHeight="1">
      <c r="A8298" s="396"/>
      <c r="B8298" s="397"/>
      <c r="C8298" s="362"/>
      <c r="D8298" s="362"/>
      <c r="E8298" s="362"/>
      <c r="F8298" s="390"/>
      <c r="G8298" s="390"/>
      <c r="H8298" s="390"/>
      <c r="I8298" s="390"/>
      <c r="J8298" s="390"/>
    </row>
    <row r="8299" spans="1:10" ht="15.75" customHeight="1">
      <c r="A8299" s="396"/>
      <c r="B8299" s="397"/>
      <c r="C8299" s="362"/>
      <c r="D8299" s="362"/>
      <c r="E8299" s="362"/>
      <c r="F8299" s="390"/>
      <c r="G8299" s="390"/>
      <c r="H8299" s="390"/>
      <c r="I8299" s="390"/>
      <c r="J8299" s="390"/>
    </row>
    <row r="8300" spans="1:10" ht="15.75" customHeight="1">
      <c r="A8300" s="396"/>
      <c r="B8300" s="397"/>
      <c r="C8300" s="362"/>
      <c r="D8300" s="362"/>
      <c r="E8300" s="362"/>
      <c r="F8300" s="390"/>
      <c r="G8300" s="390"/>
      <c r="H8300" s="390"/>
      <c r="I8300" s="390"/>
      <c r="J8300" s="390"/>
    </row>
    <row r="8301" spans="1:10" ht="15.75" customHeight="1">
      <c r="A8301" s="396"/>
      <c r="B8301" s="397"/>
      <c r="C8301" s="362"/>
      <c r="D8301" s="362"/>
      <c r="E8301" s="362"/>
      <c r="F8301" s="390"/>
      <c r="G8301" s="390"/>
      <c r="H8301" s="390"/>
      <c r="I8301" s="390"/>
      <c r="J8301" s="390"/>
    </row>
    <row r="8302" spans="1:10" ht="15.75" customHeight="1">
      <c r="A8302" s="396"/>
      <c r="B8302" s="397"/>
      <c r="C8302" s="362"/>
      <c r="D8302" s="362"/>
      <c r="E8302" s="362"/>
      <c r="F8302" s="390"/>
      <c r="G8302" s="390"/>
      <c r="H8302" s="390"/>
      <c r="I8302" s="390"/>
      <c r="J8302" s="390"/>
    </row>
    <row r="8303" spans="1:10" ht="15.75" customHeight="1">
      <c r="A8303" s="396"/>
      <c r="B8303" s="397"/>
      <c r="C8303" s="362"/>
      <c r="D8303" s="362"/>
      <c r="E8303" s="362"/>
      <c r="F8303" s="390"/>
      <c r="G8303" s="390"/>
      <c r="H8303" s="390"/>
      <c r="I8303" s="390"/>
      <c r="J8303" s="390"/>
    </row>
    <row r="8304" spans="1:10" ht="15.75" customHeight="1">
      <c r="A8304" s="396"/>
      <c r="B8304" s="397"/>
      <c r="C8304" s="362"/>
      <c r="D8304" s="362"/>
      <c r="E8304" s="362"/>
      <c r="F8304" s="390"/>
      <c r="G8304" s="390"/>
      <c r="H8304" s="390"/>
      <c r="I8304" s="390"/>
      <c r="J8304" s="390"/>
    </row>
    <row r="8305" spans="1:10" ht="15.75" customHeight="1">
      <c r="A8305" s="396"/>
      <c r="B8305" s="397"/>
      <c r="C8305" s="362"/>
      <c r="D8305" s="362"/>
      <c r="E8305" s="362"/>
      <c r="F8305" s="390"/>
      <c r="G8305" s="390"/>
      <c r="H8305" s="390"/>
      <c r="I8305" s="390"/>
      <c r="J8305" s="390"/>
    </row>
    <row r="8306" spans="1:10" ht="15.75" customHeight="1">
      <c r="A8306" s="396"/>
      <c r="B8306" s="397"/>
      <c r="C8306" s="362"/>
      <c r="D8306" s="362"/>
      <c r="E8306" s="362"/>
      <c r="F8306" s="390"/>
      <c r="G8306" s="390"/>
      <c r="H8306" s="390"/>
      <c r="I8306" s="390"/>
      <c r="J8306" s="390"/>
    </row>
    <row r="8307" spans="1:10" ht="15.75" customHeight="1">
      <c r="A8307" s="396"/>
      <c r="B8307" s="397"/>
      <c r="C8307" s="362"/>
      <c r="D8307" s="362"/>
      <c r="E8307" s="362"/>
      <c r="F8307" s="390"/>
      <c r="G8307" s="390"/>
      <c r="H8307" s="390"/>
      <c r="I8307" s="390"/>
      <c r="J8307" s="390"/>
    </row>
    <row r="8308" spans="1:10" ht="15.75" customHeight="1">
      <c r="A8308" s="396"/>
      <c r="B8308" s="397"/>
      <c r="C8308" s="362"/>
      <c r="D8308" s="362"/>
      <c r="E8308" s="362"/>
      <c r="F8308" s="390"/>
      <c r="G8308" s="390"/>
      <c r="H8308" s="390"/>
      <c r="I8308" s="390"/>
      <c r="J8308" s="390"/>
    </row>
    <row r="8309" spans="1:10" ht="15.75" customHeight="1">
      <c r="A8309" s="396"/>
      <c r="B8309" s="397"/>
      <c r="C8309" s="362"/>
      <c r="D8309" s="362"/>
      <c r="E8309" s="362"/>
      <c r="F8309" s="390"/>
      <c r="G8309" s="390"/>
      <c r="H8309" s="390"/>
      <c r="I8309" s="390"/>
      <c r="J8309" s="390"/>
    </row>
    <row r="8310" spans="1:10" ht="15.75" customHeight="1">
      <c r="A8310" s="396"/>
      <c r="B8310" s="397"/>
      <c r="C8310" s="362"/>
      <c r="D8310" s="362"/>
      <c r="E8310" s="362"/>
      <c r="F8310" s="390"/>
      <c r="G8310" s="390"/>
      <c r="H8310" s="390"/>
      <c r="I8310" s="390"/>
      <c r="J8310" s="390"/>
    </row>
    <row r="8311" spans="1:10" ht="15.75" customHeight="1">
      <c r="A8311" s="396"/>
      <c r="B8311" s="397"/>
      <c r="C8311" s="362"/>
      <c r="D8311" s="362"/>
      <c r="E8311" s="362"/>
      <c r="F8311" s="390"/>
      <c r="G8311" s="390"/>
      <c r="H8311" s="390"/>
      <c r="I8311" s="390"/>
      <c r="J8311" s="390"/>
    </row>
    <row r="8312" spans="1:10" ht="15.75" customHeight="1">
      <c r="A8312" s="396"/>
      <c r="B8312" s="397"/>
      <c r="C8312" s="362"/>
      <c r="D8312" s="362"/>
      <c r="E8312" s="362"/>
      <c r="F8312" s="390"/>
      <c r="G8312" s="390"/>
      <c r="H8312" s="390"/>
      <c r="I8312" s="390"/>
      <c r="J8312" s="390"/>
    </row>
    <row r="8313" spans="1:10" ht="15.75" customHeight="1">
      <c r="A8313" s="396"/>
      <c r="B8313" s="397"/>
      <c r="C8313" s="362"/>
      <c r="D8313" s="362"/>
      <c r="E8313" s="362"/>
      <c r="F8313" s="390"/>
      <c r="G8313" s="390"/>
      <c r="H8313" s="390"/>
      <c r="I8313" s="390"/>
      <c r="J8313" s="390"/>
    </row>
    <row r="8314" spans="1:10" ht="15.75" customHeight="1">
      <c r="A8314" s="396"/>
      <c r="B8314" s="397"/>
      <c r="C8314" s="362"/>
      <c r="D8314" s="362"/>
      <c r="E8314" s="362"/>
      <c r="F8314" s="390"/>
      <c r="G8314" s="390"/>
      <c r="H8314" s="390"/>
      <c r="I8314" s="390"/>
      <c r="J8314" s="390"/>
    </row>
    <row r="8315" spans="1:10" ht="15.75" customHeight="1">
      <c r="A8315" s="396"/>
      <c r="B8315" s="397"/>
      <c r="C8315" s="362"/>
      <c r="D8315" s="362"/>
      <c r="E8315" s="362"/>
      <c r="F8315" s="390"/>
      <c r="G8315" s="390"/>
      <c r="H8315" s="390"/>
      <c r="I8315" s="390"/>
      <c r="J8315" s="390"/>
    </row>
    <row r="8316" spans="1:10" ht="15.75" customHeight="1">
      <c r="A8316" s="396"/>
      <c r="B8316" s="397"/>
      <c r="C8316" s="362"/>
      <c r="D8316" s="362"/>
      <c r="E8316" s="362"/>
      <c r="F8316" s="390"/>
      <c r="G8316" s="390"/>
      <c r="H8316" s="390"/>
      <c r="I8316" s="390"/>
      <c r="J8316" s="390"/>
    </row>
    <row r="8317" spans="1:10" ht="15.75" customHeight="1">
      <c r="A8317" s="396"/>
      <c r="B8317" s="397"/>
      <c r="C8317" s="362"/>
      <c r="D8317" s="362"/>
      <c r="E8317" s="362"/>
      <c r="F8317" s="390"/>
      <c r="G8317" s="390"/>
      <c r="H8317" s="390"/>
      <c r="I8317" s="390"/>
      <c r="J8317" s="390"/>
    </row>
    <row r="8318" spans="1:10" ht="15.75" customHeight="1">
      <c r="A8318" s="396"/>
      <c r="B8318" s="397"/>
      <c r="C8318" s="362"/>
      <c r="D8318" s="362"/>
      <c r="E8318" s="362"/>
      <c r="F8318" s="390"/>
      <c r="G8318" s="390"/>
      <c r="H8318" s="390"/>
      <c r="I8318" s="390"/>
      <c r="J8318" s="390"/>
    </row>
    <row r="8319" spans="1:10" ht="15.75" customHeight="1">
      <c r="A8319" s="396"/>
      <c r="B8319" s="397"/>
      <c r="C8319" s="362"/>
      <c r="D8319" s="362"/>
      <c r="E8319" s="362"/>
      <c r="F8319" s="390"/>
      <c r="G8319" s="390"/>
      <c r="H8319" s="390"/>
      <c r="I8319" s="390"/>
      <c r="J8319" s="390"/>
    </row>
    <row r="8320" spans="1:10" ht="15.75" customHeight="1">
      <c r="A8320" s="396"/>
      <c r="B8320" s="397"/>
      <c r="C8320" s="362"/>
      <c r="D8320" s="362"/>
      <c r="E8320" s="362"/>
      <c r="F8320" s="390"/>
      <c r="G8320" s="390"/>
      <c r="H8320" s="390"/>
      <c r="I8320" s="390"/>
      <c r="J8320" s="390"/>
    </row>
    <row r="8321" spans="1:10" ht="15.75" customHeight="1">
      <c r="A8321" s="396"/>
      <c r="B8321" s="397"/>
      <c r="C8321" s="362"/>
      <c r="D8321" s="362"/>
      <c r="E8321" s="362"/>
      <c r="F8321" s="390"/>
      <c r="G8321" s="390"/>
      <c r="H8321" s="390"/>
      <c r="I8321" s="390"/>
      <c r="J8321" s="390"/>
    </row>
    <row r="8322" spans="1:10" ht="15.75" customHeight="1">
      <c r="A8322" s="396"/>
      <c r="B8322" s="397"/>
      <c r="C8322" s="362"/>
      <c r="D8322" s="362"/>
      <c r="E8322" s="362"/>
      <c r="F8322" s="390"/>
      <c r="G8322" s="390"/>
      <c r="H8322" s="390"/>
      <c r="I8322" s="390"/>
      <c r="J8322" s="390"/>
    </row>
    <row r="8323" spans="1:10" ht="15.75" customHeight="1">
      <c r="A8323" s="396"/>
      <c r="B8323" s="397"/>
      <c r="C8323" s="362"/>
      <c r="D8323" s="362"/>
      <c r="E8323" s="362"/>
      <c r="F8323" s="390"/>
      <c r="G8323" s="390"/>
      <c r="H8323" s="390"/>
      <c r="I8323" s="390"/>
      <c r="J8323" s="390"/>
    </row>
    <row r="8324" spans="1:10" ht="15.75" customHeight="1">
      <c r="A8324" s="396"/>
      <c r="B8324" s="397"/>
      <c r="C8324" s="362"/>
      <c r="D8324" s="362"/>
      <c r="E8324" s="362"/>
      <c r="F8324" s="390"/>
      <c r="G8324" s="390"/>
      <c r="H8324" s="390"/>
      <c r="I8324" s="390"/>
      <c r="J8324" s="390"/>
    </row>
    <row r="8325" spans="1:10" ht="15.75" customHeight="1">
      <c r="A8325" s="396"/>
      <c r="B8325" s="397"/>
      <c r="C8325" s="362"/>
      <c r="D8325" s="362"/>
      <c r="E8325" s="362"/>
      <c r="F8325" s="390"/>
      <c r="G8325" s="390"/>
      <c r="H8325" s="390"/>
      <c r="I8325" s="390"/>
      <c r="J8325" s="390"/>
    </row>
    <row r="8326" spans="1:10" ht="15.75" customHeight="1">
      <c r="A8326" s="396"/>
      <c r="B8326" s="397"/>
      <c r="C8326" s="362"/>
      <c r="D8326" s="362"/>
      <c r="E8326" s="362"/>
      <c r="F8326" s="390"/>
      <c r="G8326" s="390"/>
      <c r="H8326" s="390"/>
      <c r="I8326" s="390"/>
      <c r="J8326" s="390"/>
    </row>
    <row r="8327" spans="1:10" ht="15.75" customHeight="1">
      <c r="A8327" s="396"/>
      <c r="B8327" s="397"/>
      <c r="C8327" s="362"/>
      <c r="D8327" s="362"/>
      <c r="E8327" s="362"/>
      <c r="F8327" s="390"/>
      <c r="G8327" s="390"/>
      <c r="H8327" s="390"/>
      <c r="I8327" s="390"/>
      <c r="J8327" s="390"/>
    </row>
    <row r="8328" spans="1:10" ht="15.75" customHeight="1">
      <c r="A8328" s="396"/>
      <c r="B8328" s="397"/>
      <c r="C8328" s="362"/>
      <c r="D8328" s="362"/>
      <c r="E8328" s="362"/>
      <c r="F8328" s="390"/>
      <c r="G8328" s="390"/>
      <c r="H8328" s="390"/>
      <c r="I8328" s="390"/>
      <c r="J8328" s="390"/>
    </row>
    <row r="8329" spans="1:10" ht="15.75" customHeight="1">
      <c r="A8329" s="396"/>
      <c r="B8329" s="397"/>
      <c r="C8329" s="362"/>
      <c r="D8329" s="362"/>
      <c r="E8329" s="362"/>
      <c r="F8329" s="390"/>
      <c r="G8329" s="390"/>
      <c r="H8329" s="390"/>
      <c r="I8329" s="390"/>
      <c r="J8329" s="390"/>
    </row>
    <row r="8330" spans="1:10" ht="15.75" customHeight="1">
      <c r="A8330" s="396"/>
      <c r="B8330" s="397"/>
      <c r="C8330" s="362"/>
      <c r="D8330" s="362"/>
      <c r="E8330" s="362"/>
      <c r="F8330" s="390"/>
      <c r="G8330" s="390"/>
      <c r="H8330" s="390"/>
      <c r="I8330" s="390"/>
      <c r="J8330" s="390"/>
    </row>
    <row r="8331" spans="1:10" ht="15.75" customHeight="1">
      <c r="A8331" s="396"/>
      <c r="B8331" s="397"/>
      <c r="C8331" s="362"/>
      <c r="D8331" s="362"/>
      <c r="E8331" s="362"/>
      <c r="F8331" s="390"/>
      <c r="G8331" s="390"/>
      <c r="H8331" s="390"/>
      <c r="I8331" s="390"/>
      <c r="J8331" s="390"/>
    </row>
    <row r="8332" spans="1:10" ht="15.75" customHeight="1">
      <c r="A8332" s="396"/>
      <c r="B8332" s="397"/>
      <c r="C8332" s="362"/>
      <c r="D8332" s="362"/>
      <c r="E8332" s="362"/>
      <c r="F8332" s="390"/>
      <c r="G8332" s="390"/>
      <c r="H8332" s="390"/>
      <c r="I8332" s="390"/>
      <c r="J8332" s="390"/>
    </row>
    <row r="8333" spans="1:10" ht="15.75" customHeight="1">
      <c r="A8333" s="396"/>
      <c r="B8333" s="397"/>
      <c r="C8333" s="362"/>
      <c r="D8333" s="362"/>
      <c r="E8333" s="362"/>
      <c r="F8333" s="390"/>
      <c r="G8333" s="390"/>
      <c r="H8333" s="390"/>
      <c r="I8333" s="390"/>
      <c r="J8333" s="390"/>
    </row>
    <row r="8334" spans="1:10" ht="15.75" customHeight="1">
      <c r="A8334" s="396"/>
      <c r="B8334" s="397"/>
      <c r="C8334" s="362"/>
      <c r="D8334" s="362"/>
      <c r="E8334" s="362"/>
      <c r="F8334" s="390"/>
      <c r="G8334" s="390"/>
      <c r="H8334" s="390"/>
      <c r="I8334" s="390"/>
      <c r="J8334" s="390"/>
    </row>
    <row r="8335" spans="1:10" ht="15.75" customHeight="1">
      <c r="A8335" s="396"/>
      <c r="B8335" s="397"/>
      <c r="C8335" s="362"/>
      <c r="D8335" s="362"/>
      <c r="E8335" s="362"/>
      <c r="F8335" s="390"/>
      <c r="G8335" s="390"/>
      <c r="H8335" s="390"/>
      <c r="I8335" s="390"/>
      <c r="J8335" s="390"/>
    </row>
    <row r="8336" spans="1:10" ht="15.75" customHeight="1">
      <c r="A8336" s="396"/>
      <c r="B8336" s="397"/>
      <c r="C8336" s="362"/>
      <c r="D8336" s="362"/>
      <c r="E8336" s="362"/>
      <c r="F8336" s="390"/>
      <c r="G8336" s="390"/>
      <c r="H8336" s="390"/>
      <c r="I8336" s="390"/>
      <c r="J8336" s="390"/>
    </row>
    <row r="8337" spans="1:10" ht="15.75" customHeight="1">
      <c r="A8337" s="396"/>
      <c r="B8337" s="397"/>
      <c r="C8337" s="362"/>
      <c r="D8337" s="362"/>
      <c r="E8337" s="362"/>
      <c r="F8337" s="390"/>
      <c r="G8337" s="390"/>
      <c r="H8337" s="390"/>
      <c r="I8337" s="390"/>
      <c r="J8337" s="390"/>
    </row>
    <row r="8338" spans="1:10" ht="15.75" customHeight="1">
      <c r="A8338" s="396"/>
      <c r="B8338" s="397"/>
      <c r="C8338" s="362"/>
      <c r="D8338" s="362"/>
      <c r="E8338" s="362"/>
      <c r="F8338" s="390"/>
      <c r="G8338" s="390"/>
      <c r="H8338" s="390"/>
      <c r="I8338" s="390"/>
      <c r="J8338" s="390"/>
    </row>
    <row r="8339" spans="1:10" ht="15.75" customHeight="1">
      <c r="A8339" s="396"/>
      <c r="B8339" s="397"/>
      <c r="C8339" s="362"/>
      <c r="D8339" s="362"/>
      <c r="E8339" s="362"/>
      <c r="F8339" s="390"/>
      <c r="G8339" s="390"/>
      <c r="H8339" s="390"/>
      <c r="I8339" s="390"/>
      <c r="J8339" s="390"/>
    </row>
    <row r="8340" spans="1:10" ht="15.75" customHeight="1">
      <c r="A8340" s="396"/>
      <c r="B8340" s="397"/>
      <c r="C8340" s="362"/>
      <c r="D8340" s="362"/>
      <c r="E8340" s="362"/>
      <c r="F8340" s="390"/>
      <c r="G8340" s="390"/>
      <c r="H8340" s="390"/>
      <c r="I8340" s="390"/>
      <c r="J8340" s="390"/>
    </row>
    <row r="8341" spans="1:10" ht="15.75" customHeight="1">
      <c r="A8341" s="396"/>
      <c r="B8341" s="397"/>
      <c r="C8341" s="362"/>
      <c r="D8341" s="362"/>
      <c r="E8341" s="362"/>
      <c r="F8341" s="390"/>
      <c r="G8341" s="390"/>
      <c r="H8341" s="390"/>
      <c r="I8341" s="390"/>
      <c r="J8341" s="390"/>
    </row>
    <row r="8342" spans="1:10" ht="15.75" customHeight="1">
      <c r="A8342" s="396"/>
      <c r="B8342" s="397"/>
      <c r="C8342" s="362"/>
      <c r="D8342" s="362"/>
      <c r="E8342" s="362"/>
      <c r="F8342" s="390"/>
      <c r="G8342" s="390"/>
      <c r="H8342" s="390"/>
      <c r="I8342" s="390"/>
      <c r="J8342" s="390"/>
    </row>
    <row r="8343" spans="1:10" ht="15.75" customHeight="1">
      <c r="A8343" s="396"/>
      <c r="B8343" s="397"/>
      <c r="C8343" s="362"/>
      <c r="D8343" s="362"/>
      <c r="E8343" s="362"/>
      <c r="F8343" s="390"/>
      <c r="G8343" s="390"/>
      <c r="H8343" s="390"/>
      <c r="I8343" s="390"/>
      <c r="J8343" s="390"/>
    </row>
    <row r="8344" spans="1:10" ht="15.75" customHeight="1">
      <c r="A8344" s="396"/>
      <c r="B8344" s="397"/>
      <c r="C8344" s="362"/>
      <c r="D8344" s="362"/>
      <c r="E8344" s="362"/>
      <c r="F8344" s="390"/>
      <c r="G8344" s="390"/>
      <c r="H8344" s="390"/>
      <c r="I8344" s="390"/>
      <c r="J8344" s="390"/>
    </row>
    <row r="8345" spans="1:10" ht="15.75" customHeight="1">
      <c r="A8345" s="396"/>
      <c r="B8345" s="397"/>
      <c r="C8345" s="362"/>
      <c r="D8345" s="362"/>
      <c r="E8345" s="362"/>
      <c r="F8345" s="390"/>
      <c r="G8345" s="390"/>
      <c r="H8345" s="390"/>
      <c r="I8345" s="390"/>
      <c r="J8345" s="390"/>
    </row>
    <row r="8346" spans="1:10" ht="15.75" customHeight="1">
      <c r="A8346" s="396"/>
      <c r="B8346" s="397"/>
      <c r="C8346" s="362"/>
      <c r="D8346" s="362"/>
      <c r="E8346" s="362"/>
      <c r="F8346" s="390"/>
      <c r="G8346" s="390"/>
      <c r="H8346" s="390"/>
      <c r="I8346" s="390"/>
      <c r="J8346" s="390"/>
    </row>
    <row r="8347" spans="1:10" ht="15.75" customHeight="1">
      <c r="A8347" s="396"/>
      <c r="B8347" s="397"/>
      <c r="C8347" s="362"/>
      <c r="D8347" s="362"/>
      <c r="E8347" s="362"/>
      <c r="F8347" s="390"/>
      <c r="G8347" s="390"/>
      <c r="H8347" s="390"/>
      <c r="I8347" s="390"/>
      <c r="J8347" s="390"/>
    </row>
    <row r="8348" spans="1:10" ht="15.75" customHeight="1">
      <c r="A8348" s="396"/>
      <c r="B8348" s="397"/>
      <c r="C8348" s="362"/>
      <c r="D8348" s="362"/>
      <c r="E8348" s="362"/>
      <c r="F8348" s="390"/>
      <c r="G8348" s="390"/>
      <c r="H8348" s="390"/>
      <c r="I8348" s="390"/>
      <c r="J8348" s="390"/>
    </row>
    <row r="8349" spans="1:10" ht="15.75" customHeight="1">
      <c r="A8349" s="396"/>
      <c r="B8349" s="397"/>
      <c r="C8349" s="362"/>
      <c r="D8349" s="362"/>
      <c r="E8349" s="362"/>
      <c r="F8349" s="390"/>
      <c r="G8349" s="390"/>
      <c r="H8349" s="390"/>
      <c r="I8349" s="390"/>
      <c r="J8349" s="390"/>
    </row>
    <row r="8350" spans="1:10" ht="15.75" customHeight="1">
      <c r="A8350" s="396"/>
      <c r="B8350" s="397"/>
      <c r="C8350" s="362"/>
      <c r="D8350" s="362"/>
      <c r="E8350" s="362"/>
      <c r="F8350" s="390"/>
      <c r="G8350" s="390"/>
      <c r="H8350" s="390"/>
      <c r="I8350" s="390"/>
      <c r="J8350" s="390"/>
    </row>
    <row r="8351" spans="1:10" ht="15.75" customHeight="1">
      <c r="A8351" s="396"/>
      <c r="B8351" s="397"/>
      <c r="C8351" s="362"/>
      <c r="D8351" s="362"/>
      <c r="E8351" s="362"/>
      <c r="F8351" s="390"/>
      <c r="G8351" s="390"/>
      <c r="H8351" s="390"/>
      <c r="I8351" s="390"/>
      <c r="J8351" s="390"/>
    </row>
    <row r="8352" spans="1:10" ht="15.75" customHeight="1">
      <c r="A8352" s="396"/>
      <c r="B8352" s="397"/>
      <c r="C8352" s="362"/>
      <c r="D8352" s="362"/>
      <c r="E8352" s="362"/>
      <c r="F8352" s="390"/>
      <c r="G8352" s="390"/>
      <c r="H8352" s="390"/>
      <c r="I8352" s="390"/>
      <c r="J8352" s="390"/>
    </row>
    <row r="8353" spans="1:10" ht="15.75" customHeight="1">
      <c r="A8353" s="396"/>
      <c r="B8353" s="397"/>
      <c r="C8353" s="362"/>
      <c r="D8353" s="362"/>
      <c r="E8353" s="362"/>
      <c r="F8353" s="390"/>
      <c r="G8353" s="390"/>
      <c r="H8353" s="390"/>
      <c r="I8353" s="390"/>
      <c r="J8353" s="390"/>
    </row>
    <row r="8354" spans="1:10" ht="15.75" customHeight="1">
      <c r="A8354" s="396"/>
      <c r="B8354" s="397"/>
      <c r="C8354" s="362"/>
      <c r="D8354" s="362"/>
      <c r="E8354" s="362"/>
      <c r="F8354" s="390"/>
      <c r="G8354" s="390"/>
      <c r="H8354" s="390"/>
      <c r="I8354" s="390"/>
      <c r="J8354" s="390"/>
    </row>
    <row r="8355" spans="1:10" ht="15.75" customHeight="1">
      <c r="A8355" s="396"/>
      <c r="B8355" s="397"/>
      <c r="C8355" s="362"/>
      <c r="D8355" s="362"/>
      <c r="E8355" s="362"/>
      <c r="F8355" s="390"/>
      <c r="G8355" s="390"/>
      <c r="H8355" s="390"/>
      <c r="I8355" s="390"/>
      <c r="J8355" s="390"/>
    </row>
    <row r="8356" spans="1:10" ht="15.75" customHeight="1">
      <c r="A8356" s="396"/>
      <c r="B8356" s="397"/>
      <c r="C8356" s="362"/>
      <c r="D8356" s="362"/>
      <c r="E8356" s="362"/>
      <c r="F8356" s="390"/>
      <c r="G8356" s="390"/>
      <c r="H8356" s="390"/>
      <c r="I8356" s="390"/>
      <c r="J8356" s="390"/>
    </row>
    <row r="8357" spans="1:10" ht="15.75" customHeight="1">
      <c r="A8357" s="396"/>
      <c r="B8357" s="397"/>
      <c r="C8357" s="362"/>
      <c r="D8357" s="362"/>
      <c r="E8357" s="362"/>
      <c r="F8357" s="390"/>
      <c r="G8357" s="390"/>
      <c r="H8357" s="390"/>
      <c r="I8357" s="390"/>
      <c r="J8357" s="390"/>
    </row>
    <row r="8358" spans="1:10" ht="15.75" customHeight="1">
      <c r="A8358" s="396"/>
      <c r="B8358" s="397"/>
      <c r="C8358" s="362"/>
      <c r="D8358" s="362"/>
      <c r="E8358" s="362"/>
      <c r="F8358" s="390"/>
      <c r="G8358" s="390"/>
      <c r="H8358" s="390"/>
      <c r="I8358" s="390"/>
      <c r="J8358" s="390"/>
    </row>
    <row r="8359" spans="1:10" ht="15.75" customHeight="1">
      <c r="A8359" s="396"/>
      <c r="B8359" s="397"/>
      <c r="C8359" s="362"/>
      <c r="D8359" s="362"/>
      <c r="E8359" s="362"/>
      <c r="F8359" s="390"/>
      <c r="G8359" s="390"/>
      <c r="H8359" s="390"/>
      <c r="I8359" s="390"/>
      <c r="J8359" s="390"/>
    </row>
    <row r="8360" spans="1:10" ht="15.75" customHeight="1">
      <c r="A8360" s="396"/>
      <c r="B8360" s="397"/>
      <c r="C8360" s="362"/>
      <c r="D8360" s="362"/>
      <c r="E8360" s="362"/>
      <c r="F8360" s="390"/>
      <c r="G8360" s="390"/>
      <c r="H8360" s="390"/>
      <c r="I8360" s="390"/>
      <c r="J8360" s="390"/>
    </row>
    <row r="8361" spans="1:10" ht="15.75" customHeight="1">
      <c r="A8361" s="396"/>
      <c r="B8361" s="397"/>
      <c r="C8361" s="362"/>
      <c r="D8361" s="362"/>
      <c r="E8361" s="362"/>
      <c r="F8361" s="390"/>
      <c r="G8361" s="390"/>
      <c r="H8361" s="390"/>
      <c r="I8361" s="390"/>
      <c r="J8361" s="390"/>
    </row>
    <row r="8362" spans="1:10" ht="15.75" customHeight="1">
      <c r="A8362" s="396"/>
      <c r="B8362" s="397"/>
      <c r="C8362" s="362"/>
      <c r="D8362" s="362"/>
      <c r="E8362" s="362"/>
      <c r="F8362" s="390"/>
      <c r="G8362" s="390"/>
      <c r="H8362" s="390"/>
      <c r="I8362" s="390"/>
      <c r="J8362" s="390"/>
    </row>
    <row r="8363" spans="1:10" ht="15.75" customHeight="1">
      <c r="A8363" s="396"/>
      <c r="B8363" s="397"/>
      <c r="C8363" s="362"/>
      <c r="D8363" s="362"/>
      <c r="E8363" s="362"/>
      <c r="F8363" s="390"/>
      <c r="G8363" s="390"/>
      <c r="H8363" s="390"/>
      <c r="I8363" s="390"/>
      <c r="J8363" s="390"/>
    </row>
    <row r="8364" spans="1:10" ht="15.75" customHeight="1">
      <c r="A8364" s="396"/>
      <c r="B8364" s="397"/>
      <c r="C8364" s="362"/>
      <c r="D8364" s="362"/>
      <c r="E8364" s="362"/>
      <c r="F8364" s="390"/>
      <c r="G8364" s="390"/>
      <c r="H8364" s="390"/>
      <c r="I8364" s="390"/>
      <c r="J8364" s="390"/>
    </row>
    <row r="8365" spans="1:10" ht="15.75" customHeight="1">
      <c r="A8365" s="396"/>
      <c r="B8365" s="397"/>
      <c r="C8365" s="362"/>
      <c r="D8365" s="362"/>
      <c r="E8365" s="362"/>
      <c r="F8365" s="390"/>
      <c r="G8365" s="390"/>
      <c r="H8365" s="390"/>
      <c r="I8365" s="390"/>
      <c r="J8365" s="390"/>
    </row>
    <row r="8366" spans="1:10" ht="15.75" customHeight="1">
      <c r="A8366" s="396"/>
      <c r="B8366" s="397"/>
      <c r="C8366" s="362"/>
      <c r="D8366" s="362"/>
      <c r="E8366" s="362"/>
      <c r="F8366" s="390"/>
      <c r="G8366" s="390"/>
      <c r="H8366" s="390"/>
      <c r="I8366" s="390"/>
      <c r="J8366" s="390"/>
    </row>
    <row r="8367" spans="1:10" ht="15.75" customHeight="1">
      <c r="A8367" s="396"/>
      <c r="B8367" s="397"/>
      <c r="C8367" s="362"/>
      <c r="D8367" s="362"/>
      <c r="E8367" s="362"/>
      <c r="F8367" s="390"/>
      <c r="G8367" s="390"/>
      <c r="H8367" s="390"/>
      <c r="I8367" s="390"/>
      <c r="J8367" s="390"/>
    </row>
    <row r="8368" spans="1:10" ht="15.75" customHeight="1">
      <c r="A8368" s="396"/>
      <c r="B8368" s="397"/>
      <c r="C8368" s="362"/>
      <c r="D8368" s="362"/>
      <c r="E8368" s="362"/>
      <c r="F8368" s="390"/>
      <c r="G8368" s="390"/>
      <c r="H8368" s="390"/>
      <c r="I8368" s="390"/>
      <c r="J8368" s="390"/>
    </row>
    <row r="8369" spans="1:10" ht="15.75" customHeight="1">
      <c r="A8369" s="396"/>
      <c r="B8369" s="397"/>
      <c r="C8369" s="362"/>
      <c r="D8369" s="362"/>
      <c r="E8369" s="362"/>
      <c r="F8369" s="390"/>
      <c r="G8369" s="390"/>
      <c r="H8369" s="390"/>
      <c r="I8369" s="390"/>
      <c r="J8369" s="390"/>
    </row>
    <row r="8370" spans="1:10" ht="15.75" customHeight="1">
      <c r="A8370" s="396"/>
      <c r="B8370" s="397"/>
      <c r="C8370" s="362"/>
      <c r="D8370" s="362"/>
      <c r="E8370" s="362"/>
      <c r="F8370" s="390"/>
      <c r="G8370" s="390"/>
      <c r="H8370" s="390"/>
      <c r="I8370" s="390"/>
      <c r="J8370" s="390"/>
    </row>
    <row r="8371" spans="1:10" ht="15.75" customHeight="1">
      <c r="A8371" s="396"/>
      <c r="B8371" s="397"/>
      <c r="C8371" s="362"/>
      <c r="D8371" s="362"/>
      <c r="E8371" s="362"/>
      <c r="F8371" s="390"/>
      <c r="G8371" s="390"/>
      <c r="H8371" s="390"/>
      <c r="I8371" s="390"/>
      <c r="J8371" s="390"/>
    </row>
    <row r="8372" spans="1:10" ht="15.75" customHeight="1">
      <c r="A8372" s="396"/>
      <c r="B8372" s="397"/>
      <c r="C8372" s="362"/>
      <c r="D8372" s="362"/>
      <c r="E8372" s="362"/>
      <c r="F8372" s="390"/>
      <c r="G8372" s="390"/>
      <c r="H8372" s="390"/>
      <c r="I8372" s="390"/>
      <c r="J8372" s="390"/>
    </row>
    <row r="8373" spans="1:10" ht="15.75" customHeight="1">
      <c r="A8373" s="396"/>
      <c r="B8373" s="397"/>
      <c r="C8373" s="362"/>
      <c r="D8373" s="362"/>
      <c r="E8373" s="362"/>
      <c r="F8373" s="390"/>
      <c r="G8373" s="390"/>
      <c r="H8373" s="390"/>
      <c r="I8373" s="390"/>
      <c r="J8373" s="390"/>
    </row>
    <row r="8374" spans="1:10" ht="15.75" customHeight="1">
      <c r="A8374" s="396"/>
      <c r="B8374" s="397"/>
      <c r="C8374" s="362"/>
      <c r="D8374" s="362"/>
      <c r="E8374" s="362"/>
      <c r="F8374" s="390"/>
      <c r="G8374" s="390"/>
      <c r="H8374" s="390"/>
      <c r="I8374" s="390"/>
      <c r="J8374" s="390"/>
    </row>
    <row r="8375" spans="1:10" ht="15.75" customHeight="1">
      <c r="A8375" s="396"/>
      <c r="B8375" s="397"/>
      <c r="C8375" s="362"/>
      <c r="D8375" s="362"/>
      <c r="E8375" s="362"/>
      <c r="F8375" s="390"/>
      <c r="G8375" s="390"/>
      <c r="H8375" s="390"/>
      <c r="I8375" s="390"/>
      <c r="J8375" s="390"/>
    </row>
    <row r="8376" spans="1:10" ht="15.75" customHeight="1">
      <c r="A8376" s="396"/>
      <c r="B8376" s="397"/>
      <c r="C8376" s="362"/>
      <c r="D8376" s="362"/>
      <c r="E8376" s="362"/>
      <c r="F8376" s="390"/>
      <c r="G8376" s="390"/>
      <c r="H8376" s="390"/>
      <c r="I8376" s="390"/>
      <c r="J8376" s="390"/>
    </row>
    <row r="8377" spans="1:10" ht="15.75" customHeight="1">
      <c r="A8377" s="396"/>
      <c r="B8377" s="397"/>
      <c r="C8377" s="362"/>
      <c r="D8377" s="362"/>
      <c r="E8377" s="362"/>
      <c r="F8377" s="390"/>
      <c r="G8377" s="390"/>
      <c r="H8377" s="390"/>
      <c r="I8377" s="390"/>
      <c r="J8377" s="390"/>
    </row>
    <row r="8378" spans="1:10" ht="15.75" customHeight="1">
      <c r="A8378" s="396"/>
      <c r="B8378" s="397"/>
      <c r="C8378" s="362"/>
      <c r="D8378" s="362"/>
      <c r="E8378" s="362"/>
      <c r="F8378" s="390"/>
      <c r="G8378" s="390"/>
      <c r="H8378" s="390"/>
      <c r="I8378" s="390"/>
      <c r="J8378" s="390"/>
    </row>
    <row r="8379" spans="1:10" ht="15.75" customHeight="1">
      <c r="A8379" s="396"/>
      <c r="B8379" s="397"/>
      <c r="C8379" s="362"/>
      <c r="D8379" s="362"/>
      <c r="E8379" s="362"/>
      <c r="F8379" s="390"/>
      <c r="G8379" s="390"/>
      <c r="H8379" s="390"/>
      <c r="I8379" s="390"/>
      <c r="J8379" s="390"/>
    </row>
    <row r="8380" spans="1:10" ht="15.75" customHeight="1">
      <c r="A8380" s="396"/>
      <c r="B8380" s="397"/>
      <c r="C8380" s="362"/>
      <c r="D8380" s="362"/>
      <c r="E8380" s="362"/>
      <c r="F8380" s="390"/>
      <c r="G8380" s="390"/>
      <c r="H8380" s="390"/>
      <c r="I8380" s="390"/>
      <c r="J8380" s="390"/>
    </row>
    <row r="8381" spans="1:10" ht="15.75" customHeight="1">
      <c r="A8381" s="396"/>
      <c r="B8381" s="397"/>
      <c r="C8381" s="362"/>
      <c r="D8381" s="362"/>
      <c r="E8381" s="362"/>
      <c r="F8381" s="390"/>
      <c r="G8381" s="390"/>
      <c r="H8381" s="390"/>
      <c r="I8381" s="390"/>
      <c r="J8381" s="390"/>
    </row>
    <row r="8382" spans="1:10" ht="15.75" customHeight="1">
      <c r="A8382" s="396"/>
      <c r="B8382" s="397"/>
      <c r="C8382" s="362"/>
      <c r="D8382" s="362"/>
      <c r="E8382" s="362"/>
      <c r="F8382" s="390"/>
      <c r="G8382" s="390"/>
      <c r="H8382" s="390"/>
      <c r="I8382" s="390"/>
      <c r="J8382" s="390"/>
    </row>
    <row r="8383" spans="1:10" ht="15.75" customHeight="1">
      <c r="A8383" s="396"/>
      <c r="B8383" s="397"/>
      <c r="C8383" s="362"/>
      <c r="D8383" s="362"/>
      <c r="E8383" s="362"/>
      <c r="F8383" s="390"/>
      <c r="G8383" s="390"/>
      <c r="H8383" s="390"/>
      <c r="I8383" s="390"/>
      <c r="J8383" s="390"/>
    </row>
    <row r="8384" spans="1:10" ht="15.75" customHeight="1">
      <c r="A8384" s="396"/>
      <c r="B8384" s="397"/>
      <c r="C8384" s="362"/>
      <c r="D8384" s="362"/>
      <c r="E8384" s="362"/>
      <c r="F8384" s="390"/>
      <c r="G8384" s="390"/>
      <c r="H8384" s="390"/>
      <c r="I8384" s="390"/>
      <c r="J8384" s="390"/>
    </row>
    <row r="8385" spans="1:10" ht="15.75" customHeight="1">
      <c r="A8385" s="396"/>
      <c r="B8385" s="397"/>
      <c r="C8385" s="362"/>
      <c r="D8385" s="362"/>
      <c r="E8385" s="362"/>
      <c r="F8385" s="390"/>
      <c r="G8385" s="390"/>
      <c r="H8385" s="390"/>
      <c r="I8385" s="390"/>
      <c r="J8385" s="390"/>
    </row>
    <row r="8386" spans="1:10" ht="15.75" customHeight="1">
      <c r="A8386" s="396"/>
      <c r="B8386" s="397"/>
      <c r="C8386" s="362"/>
      <c r="D8386" s="362"/>
      <c r="E8386" s="362"/>
      <c r="F8386" s="390"/>
      <c r="G8386" s="390"/>
      <c r="H8386" s="390"/>
      <c r="I8386" s="390"/>
      <c r="J8386" s="390"/>
    </row>
    <row r="8387" spans="1:10" ht="15.75" customHeight="1">
      <c r="A8387" s="396"/>
      <c r="B8387" s="397"/>
      <c r="C8387" s="362"/>
      <c r="D8387" s="362"/>
      <c r="E8387" s="362"/>
      <c r="F8387" s="390"/>
      <c r="G8387" s="390"/>
      <c r="H8387" s="390"/>
      <c r="I8387" s="390"/>
      <c r="J8387" s="390"/>
    </row>
    <row r="8388" spans="1:10" ht="15.75" customHeight="1">
      <c r="A8388" s="396"/>
      <c r="B8388" s="397"/>
      <c r="C8388" s="362"/>
      <c r="D8388" s="362"/>
      <c r="E8388" s="362"/>
      <c r="F8388" s="390"/>
      <c r="G8388" s="390"/>
      <c r="H8388" s="390"/>
      <c r="I8388" s="390"/>
      <c r="J8388" s="390"/>
    </row>
    <row r="8389" spans="1:10" ht="15.75" customHeight="1">
      <c r="A8389" s="396"/>
      <c r="B8389" s="397"/>
      <c r="C8389" s="362"/>
      <c r="D8389" s="362"/>
      <c r="E8389" s="362"/>
      <c r="F8389" s="390"/>
      <c r="G8389" s="390"/>
      <c r="H8389" s="390"/>
      <c r="I8389" s="390"/>
      <c r="J8389" s="390"/>
    </row>
    <row r="8390" spans="1:10" ht="15.75" customHeight="1">
      <c r="A8390" s="396"/>
      <c r="B8390" s="397"/>
      <c r="C8390" s="362"/>
      <c r="D8390" s="362"/>
      <c r="E8390" s="362"/>
      <c r="F8390" s="390"/>
      <c r="G8390" s="390"/>
      <c r="H8390" s="390"/>
      <c r="I8390" s="390"/>
      <c r="J8390" s="390"/>
    </row>
    <row r="8391" spans="1:10" ht="15.75" customHeight="1">
      <c r="A8391" s="396"/>
      <c r="B8391" s="397"/>
      <c r="C8391" s="362"/>
      <c r="D8391" s="362"/>
      <c r="E8391" s="362"/>
      <c r="F8391" s="390"/>
      <c r="G8391" s="390"/>
      <c r="H8391" s="390"/>
      <c r="I8391" s="390"/>
      <c r="J8391" s="390"/>
    </row>
    <row r="8392" spans="1:10" ht="15.75" customHeight="1">
      <c r="A8392" s="396"/>
      <c r="B8392" s="397"/>
      <c r="C8392" s="362"/>
      <c r="D8392" s="362"/>
      <c r="E8392" s="362"/>
      <c r="F8392" s="390"/>
      <c r="G8392" s="390"/>
      <c r="H8392" s="390"/>
      <c r="I8392" s="390"/>
      <c r="J8392" s="390"/>
    </row>
    <row r="8393" spans="1:10" ht="15.75" customHeight="1">
      <c r="A8393" s="396"/>
      <c r="B8393" s="397"/>
      <c r="C8393" s="362"/>
      <c r="D8393" s="362"/>
      <c r="E8393" s="362"/>
      <c r="F8393" s="390"/>
      <c r="G8393" s="390"/>
      <c r="H8393" s="390"/>
      <c r="I8393" s="390"/>
      <c r="J8393" s="390"/>
    </row>
    <row r="8394" spans="1:10" ht="15.75" customHeight="1">
      <c r="A8394" s="396"/>
      <c r="B8394" s="397"/>
      <c r="C8394" s="362"/>
      <c r="D8394" s="362"/>
      <c r="E8394" s="362"/>
      <c r="F8394" s="390"/>
      <c r="G8394" s="390"/>
      <c r="H8394" s="390"/>
      <c r="I8394" s="390"/>
      <c r="J8394" s="390"/>
    </row>
    <row r="8395" spans="1:10" ht="15.75" customHeight="1">
      <c r="A8395" s="396"/>
      <c r="B8395" s="398"/>
      <c r="C8395" s="396"/>
      <c r="D8395" s="396"/>
      <c r="E8395" s="399"/>
      <c r="F8395" s="399"/>
      <c r="G8395" s="399"/>
      <c r="H8395" s="399"/>
      <c r="I8395" s="399"/>
    </row>
    <row r="8396" spans="1:10" ht="15.75" customHeight="1">
      <c r="A8396" s="396"/>
      <c r="B8396" s="398"/>
      <c r="C8396" s="396"/>
      <c r="D8396" s="396"/>
      <c r="E8396" s="399"/>
      <c r="F8396" s="399"/>
      <c r="G8396" s="399"/>
      <c r="H8396" s="399"/>
      <c r="I8396" s="399"/>
    </row>
    <row r="8397" spans="1:10" ht="15.75" customHeight="1">
      <c r="A8397" s="396"/>
      <c r="B8397" s="398"/>
      <c r="C8397" s="396"/>
      <c r="D8397" s="396"/>
      <c r="E8397" s="399"/>
      <c r="F8397" s="399"/>
      <c r="G8397" s="399"/>
      <c r="H8397" s="399"/>
      <c r="I8397" s="399"/>
    </row>
    <row r="8398" spans="1:10" ht="15.75" customHeight="1">
      <c r="A8398" s="396"/>
      <c r="B8398" s="398"/>
      <c r="C8398" s="396"/>
      <c r="D8398" s="396"/>
      <c r="E8398" s="399"/>
      <c r="F8398" s="399"/>
      <c r="G8398" s="399"/>
      <c r="H8398" s="399"/>
      <c r="I8398" s="399"/>
    </row>
    <row r="8399" spans="1:10" ht="15.75" customHeight="1">
      <c r="A8399" s="396"/>
      <c r="B8399" s="398"/>
      <c r="C8399" s="396"/>
      <c r="D8399" s="396"/>
      <c r="E8399" s="399"/>
      <c r="F8399" s="399"/>
      <c r="G8399" s="399"/>
      <c r="H8399" s="399"/>
      <c r="I8399" s="399"/>
    </row>
    <row r="8400" spans="1:10" ht="15.75" customHeight="1">
      <c r="A8400" s="396"/>
      <c r="B8400" s="398"/>
      <c r="C8400" s="396"/>
      <c r="D8400" s="396"/>
      <c r="E8400" s="399"/>
      <c r="F8400" s="399"/>
      <c r="G8400" s="399"/>
      <c r="H8400" s="399"/>
      <c r="I8400" s="399"/>
    </row>
    <row r="8401" spans="1:9" ht="15.75" customHeight="1">
      <c r="A8401" s="396"/>
      <c r="B8401" s="398"/>
      <c r="C8401" s="396"/>
      <c r="D8401" s="396"/>
      <c r="E8401" s="399"/>
      <c r="F8401" s="399"/>
      <c r="G8401" s="399"/>
      <c r="H8401" s="399"/>
      <c r="I8401" s="399"/>
    </row>
    <row r="8402" spans="1:9" ht="15.75" customHeight="1">
      <c r="A8402" s="396"/>
      <c r="B8402" s="398"/>
      <c r="C8402" s="396"/>
      <c r="D8402" s="396"/>
      <c r="E8402" s="399"/>
      <c r="F8402" s="399"/>
      <c r="G8402" s="399"/>
      <c r="H8402" s="399"/>
      <c r="I8402" s="399"/>
    </row>
    <row r="8403" spans="1:9" ht="15.75" customHeight="1">
      <c r="A8403" s="396"/>
      <c r="B8403" s="398"/>
      <c r="C8403" s="396"/>
      <c r="D8403" s="396"/>
      <c r="E8403" s="399"/>
      <c r="F8403" s="399"/>
      <c r="G8403" s="399"/>
      <c r="H8403" s="399"/>
      <c r="I8403" s="399"/>
    </row>
    <row r="8404" spans="1:9" ht="15.75" customHeight="1">
      <c r="A8404" s="396"/>
      <c r="B8404" s="398"/>
      <c r="C8404" s="396"/>
      <c r="D8404" s="396"/>
      <c r="E8404" s="399"/>
      <c r="F8404" s="399"/>
      <c r="G8404" s="399"/>
      <c r="H8404" s="399"/>
      <c r="I8404" s="399"/>
    </row>
    <row r="8405" spans="1:9" ht="15.75" customHeight="1">
      <c r="A8405" s="396"/>
      <c r="B8405" s="398"/>
      <c r="C8405" s="396"/>
      <c r="D8405" s="396"/>
      <c r="E8405" s="399"/>
      <c r="F8405" s="399"/>
      <c r="G8405" s="399"/>
      <c r="H8405" s="399"/>
      <c r="I8405" s="399"/>
    </row>
    <row r="8406" spans="1:9" ht="15.75" customHeight="1">
      <c r="A8406" s="396"/>
      <c r="B8406" s="398"/>
      <c r="C8406" s="396"/>
      <c r="D8406" s="396"/>
      <c r="E8406" s="399"/>
      <c r="F8406" s="399"/>
      <c r="G8406" s="399"/>
      <c r="H8406" s="399"/>
      <c r="I8406" s="399"/>
    </row>
    <row r="8407" spans="1:9" ht="15.75" customHeight="1">
      <c r="A8407" s="396"/>
      <c r="B8407" s="398"/>
      <c r="C8407" s="396"/>
      <c r="D8407" s="396"/>
      <c r="E8407" s="399"/>
      <c r="F8407" s="399"/>
      <c r="G8407" s="399"/>
      <c r="H8407" s="399"/>
      <c r="I8407" s="399"/>
    </row>
    <row r="8408" spans="1:9" ht="15.75" customHeight="1">
      <c r="A8408" s="396"/>
      <c r="B8408" s="398"/>
      <c r="C8408" s="396"/>
      <c r="D8408" s="396"/>
      <c r="E8408" s="399"/>
      <c r="F8408" s="399"/>
      <c r="G8408" s="399"/>
      <c r="H8408" s="399"/>
      <c r="I8408" s="399"/>
    </row>
    <row r="8409" spans="1:9" ht="15.75" customHeight="1">
      <c r="A8409" s="396"/>
      <c r="B8409" s="398"/>
      <c r="C8409" s="396"/>
      <c r="D8409" s="396"/>
      <c r="E8409" s="399"/>
      <c r="F8409" s="399"/>
      <c r="G8409" s="399"/>
      <c r="H8409" s="399"/>
      <c r="I8409" s="399"/>
    </row>
    <row r="8410" spans="1:9" ht="15.75" customHeight="1">
      <c r="A8410" s="396"/>
      <c r="B8410" s="398"/>
      <c r="C8410" s="396"/>
      <c r="D8410" s="396"/>
      <c r="E8410" s="399"/>
      <c r="F8410" s="399"/>
      <c r="G8410" s="399"/>
      <c r="H8410" s="399"/>
      <c r="I8410" s="399"/>
    </row>
    <row r="8411" spans="1:9" ht="15.75" customHeight="1">
      <c r="A8411" s="396"/>
      <c r="B8411" s="398"/>
      <c r="C8411" s="396"/>
      <c r="D8411" s="396"/>
      <c r="E8411" s="399"/>
      <c r="F8411" s="399"/>
      <c r="G8411" s="399"/>
      <c r="H8411" s="399"/>
      <c r="I8411" s="399"/>
    </row>
    <row r="8412" spans="1:9" ht="15.75" customHeight="1">
      <c r="A8412" s="396"/>
      <c r="B8412" s="398"/>
      <c r="C8412" s="396"/>
      <c r="D8412" s="396"/>
      <c r="E8412" s="399"/>
      <c r="F8412" s="399"/>
      <c r="G8412" s="399"/>
      <c r="H8412" s="399"/>
      <c r="I8412" s="399"/>
    </row>
    <row r="8413" spans="1:9" ht="15.75" customHeight="1">
      <c r="A8413" s="396"/>
      <c r="B8413" s="398"/>
      <c r="C8413" s="396"/>
      <c r="D8413" s="396"/>
      <c r="E8413" s="399"/>
      <c r="F8413" s="399"/>
      <c r="G8413" s="399"/>
      <c r="H8413" s="399"/>
      <c r="I8413" s="399"/>
    </row>
    <row r="8414" spans="1:9" ht="15.75" customHeight="1">
      <c r="A8414" s="396"/>
      <c r="B8414" s="398"/>
      <c r="C8414" s="396"/>
      <c r="D8414" s="396"/>
      <c r="E8414" s="399"/>
      <c r="F8414" s="399"/>
      <c r="G8414" s="399"/>
      <c r="H8414" s="399"/>
      <c r="I8414" s="399"/>
    </row>
    <row r="8415" spans="1:9" ht="15.75" customHeight="1">
      <c r="A8415" s="396"/>
      <c r="B8415" s="398"/>
      <c r="C8415" s="396"/>
      <c r="D8415" s="396"/>
      <c r="E8415" s="399"/>
      <c r="F8415" s="399"/>
      <c r="G8415" s="399"/>
      <c r="H8415" s="399"/>
      <c r="I8415" s="399"/>
    </row>
    <row r="8416" spans="1:9" ht="15.75" customHeight="1">
      <c r="A8416" s="396"/>
      <c r="B8416" s="398"/>
      <c r="C8416" s="396"/>
      <c r="D8416" s="396"/>
      <c r="E8416" s="399"/>
      <c r="F8416" s="399"/>
      <c r="G8416" s="399"/>
      <c r="H8416" s="399"/>
      <c r="I8416" s="399"/>
    </row>
    <row r="8417" spans="1:9" ht="15.75" customHeight="1">
      <c r="A8417" s="396"/>
      <c r="B8417" s="398"/>
      <c r="C8417" s="396"/>
      <c r="D8417" s="396"/>
      <c r="E8417" s="399"/>
      <c r="F8417" s="399"/>
      <c r="G8417" s="399"/>
      <c r="H8417" s="399"/>
      <c r="I8417" s="399"/>
    </row>
    <row r="8418" spans="1:9" ht="15.75" customHeight="1">
      <c r="A8418" s="396"/>
      <c r="B8418" s="398"/>
      <c r="C8418" s="396"/>
      <c r="D8418" s="396"/>
      <c r="E8418" s="399"/>
      <c r="F8418" s="399"/>
      <c r="G8418" s="399"/>
      <c r="H8418" s="399"/>
      <c r="I8418" s="399"/>
    </row>
    <row r="8419" spans="1:9" ht="15.75" customHeight="1">
      <c r="A8419" s="396"/>
      <c r="B8419" s="398"/>
      <c r="C8419" s="396"/>
      <c r="D8419" s="396"/>
      <c r="E8419" s="399"/>
      <c r="F8419" s="399"/>
      <c r="G8419" s="399"/>
      <c r="H8419" s="399"/>
      <c r="I8419" s="399"/>
    </row>
    <row r="8420" spans="1:9" ht="15.75" customHeight="1">
      <c r="A8420" s="396"/>
      <c r="B8420" s="398"/>
      <c r="C8420" s="396"/>
      <c r="D8420" s="396"/>
      <c r="E8420" s="399"/>
      <c r="F8420" s="399"/>
      <c r="G8420" s="399"/>
      <c r="H8420" s="399"/>
      <c r="I8420" s="399"/>
    </row>
    <row r="8421" spans="1:9" ht="15.75" customHeight="1">
      <c r="A8421" s="396"/>
      <c r="B8421" s="398"/>
      <c r="C8421" s="396"/>
      <c r="D8421" s="396"/>
      <c r="E8421" s="399"/>
      <c r="F8421" s="399"/>
      <c r="G8421" s="399"/>
      <c r="H8421" s="399"/>
      <c r="I8421" s="399"/>
    </row>
    <row r="8422" spans="1:9" ht="15.75" customHeight="1">
      <c r="A8422" s="396"/>
      <c r="B8422" s="398"/>
      <c r="C8422" s="396"/>
      <c r="D8422" s="396"/>
      <c r="E8422" s="399"/>
      <c r="F8422" s="399"/>
      <c r="G8422" s="399"/>
      <c r="H8422" s="399"/>
      <c r="I8422" s="399"/>
    </row>
    <row r="8423" spans="1:9" ht="15.75" customHeight="1">
      <c r="A8423" s="396"/>
      <c r="B8423" s="398"/>
      <c r="C8423" s="396"/>
      <c r="D8423" s="396"/>
      <c r="E8423" s="399"/>
      <c r="F8423" s="399"/>
      <c r="G8423" s="399"/>
      <c r="H8423" s="399"/>
      <c r="I8423" s="399"/>
    </row>
    <row r="8424" spans="1:9" ht="15.75" customHeight="1">
      <c r="A8424" s="396"/>
      <c r="B8424" s="398"/>
      <c r="C8424" s="396"/>
      <c r="D8424" s="396"/>
      <c r="E8424" s="399"/>
      <c r="F8424" s="399"/>
      <c r="G8424" s="399"/>
      <c r="H8424" s="399"/>
      <c r="I8424" s="399"/>
    </row>
    <row r="8425" spans="1:9" ht="15.75" customHeight="1">
      <c r="A8425" s="396"/>
      <c r="B8425" s="398"/>
      <c r="C8425" s="396"/>
      <c r="D8425" s="396"/>
      <c r="E8425" s="399"/>
      <c r="F8425" s="399"/>
      <c r="G8425" s="399"/>
      <c r="H8425" s="399"/>
      <c r="I8425" s="399"/>
    </row>
    <row r="8426" spans="1:9" ht="15.75" customHeight="1">
      <c r="A8426" s="396"/>
      <c r="B8426" s="398"/>
      <c r="C8426" s="396"/>
      <c r="D8426" s="396"/>
      <c r="E8426" s="399"/>
      <c r="F8426" s="399"/>
      <c r="G8426" s="399"/>
      <c r="H8426" s="399"/>
      <c r="I8426" s="399"/>
    </row>
    <row r="8427" spans="1:9" ht="15.75" customHeight="1">
      <c r="A8427" s="396"/>
      <c r="B8427" s="398"/>
      <c r="C8427" s="396"/>
      <c r="D8427" s="396"/>
      <c r="E8427" s="399"/>
      <c r="F8427" s="399"/>
      <c r="G8427" s="399"/>
      <c r="H8427" s="399"/>
      <c r="I8427" s="399"/>
    </row>
    <row r="8428" spans="1:9" ht="15.75" customHeight="1">
      <c r="A8428" s="396"/>
      <c r="B8428" s="398"/>
      <c r="C8428" s="396"/>
      <c r="D8428" s="396"/>
      <c r="E8428" s="399"/>
      <c r="F8428" s="399"/>
      <c r="G8428" s="399"/>
      <c r="H8428" s="399"/>
      <c r="I8428" s="399"/>
    </row>
    <row r="8429" spans="1:9" ht="15.75" customHeight="1">
      <c r="A8429" s="396"/>
      <c r="B8429" s="398"/>
      <c r="C8429" s="396"/>
      <c r="D8429" s="396"/>
      <c r="E8429" s="399"/>
      <c r="F8429" s="399"/>
      <c r="G8429" s="399"/>
      <c r="H8429" s="399"/>
      <c r="I8429" s="399"/>
    </row>
    <row r="8430" spans="1:9" ht="15.75" customHeight="1">
      <c r="A8430" s="396"/>
      <c r="B8430" s="398"/>
      <c r="C8430" s="396"/>
      <c r="D8430" s="396"/>
      <c r="E8430" s="399"/>
      <c r="F8430" s="399"/>
      <c r="G8430" s="399"/>
      <c r="H8430" s="399"/>
      <c r="I8430" s="399"/>
    </row>
    <row r="8431" spans="1:9" ht="15.75" customHeight="1">
      <c r="A8431" s="396"/>
      <c r="B8431" s="398"/>
      <c r="C8431" s="396"/>
      <c r="D8431" s="396"/>
      <c r="E8431" s="399"/>
      <c r="F8431" s="399"/>
      <c r="G8431" s="399"/>
      <c r="H8431" s="399"/>
      <c r="I8431" s="399"/>
    </row>
    <row r="8432" spans="1:9" ht="15.75" customHeight="1">
      <c r="A8432" s="396"/>
      <c r="B8432" s="398"/>
      <c r="C8432" s="396"/>
      <c r="D8432" s="396"/>
      <c r="E8432" s="399"/>
      <c r="F8432" s="399"/>
      <c r="G8432" s="399"/>
      <c r="H8432" s="399"/>
      <c r="I8432" s="399"/>
    </row>
    <row r="8433" spans="1:9" ht="15.75" customHeight="1">
      <c r="A8433" s="396"/>
      <c r="B8433" s="398"/>
      <c r="C8433" s="396"/>
      <c r="D8433" s="396"/>
      <c r="E8433" s="399"/>
      <c r="F8433" s="399"/>
      <c r="G8433" s="399"/>
      <c r="H8433" s="399"/>
      <c r="I8433" s="399"/>
    </row>
    <row r="8434" spans="1:9" ht="15.75" customHeight="1">
      <c r="A8434" s="396"/>
      <c r="B8434" s="398"/>
      <c r="C8434" s="396"/>
      <c r="D8434" s="396"/>
      <c r="E8434" s="399"/>
      <c r="F8434" s="399"/>
      <c r="G8434" s="399"/>
      <c r="H8434" s="399"/>
      <c r="I8434" s="399"/>
    </row>
    <row r="8435" spans="1:9" ht="15.75" customHeight="1">
      <c r="A8435" s="396"/>
      <c r="B8435" s="398"/>
      <c r="C8435" s="396"/>
      <c r="D8435" s="396"/>
      <c r="E8435" s="399"/>
      <c r="F8435" s="399"/>
      <c r="G8435" s="399"/>
      <c r="H8435" s="399"/>
      <c r="I8435" s="399"/>
    </row>
    <row r="8436" spans="1:9" ht="15.75" customHeight="1">
      <c r="A8436" s="396"/>
      <c r="B8436" s="398"/>
      <c r="C8436" s="396"/>
      <c r="D8436" s="396"/>
      <c r="E8436" s="399"/>
      <c r="F8436" s="399"/>
      <c r="G8436" s="399"/>
      <c r="H8436" s="399"/>
      <c r="I8436" s="399"/>
    </row>
    <row r="8437" spans="1:9" ht="15.75" customHeight="1">
      <c r="A8437" s="396"/>
      <c r="B8437" s="398"/>
      <c r="C8437" s="396"/>
      <c r="D8437" s="396"/>
      <c r="E8437" s="399"/>
      <c r="F8437" s="399"/>
      <c r="G8437" s="399"/>
      <c r="H8437" s="399"/>
      <c r="I8437" s="399"/>
    </row>
    <row r="8438" spans="1:9" ht="15.75" customHeight="1">
      <c r="A8438" s="396"/>
      <c r="B8438" s="398"/>
      <c r="C8438" s="396"/>
      <c r="D8438" s="396"/>
      <c r="E8438" s="399"/>
      <c r="F8438" s="399"/>
      <c r="G8438" s="399"/>
      <c r="H8438" s="399"/>
      <c r="I8438" s="399"/>
    </row>
    <row r="8439" spans="1:9" ht="15.75" customHeight="1">
      <c r="A8439" s="396"/>
      <c r="B8439" s="398"/>
      <c r="C8439" s="396"/>
      <c r="D8439" s="396"/>
      <c r="E8439" s="399"/>
      <c r="F8439" s="399"/>
      <c r="G8439" s="399"/>
      <c r="H8439" s="399"/>
      <c r="I8439" s="399"/>
    </row>
    <row r="8440" spans="1:9" ht="15.75" customHeight="1">
      <c r="A8440" s="396"/>
      <c r="B8440" s="398"/>
      <c r="C8440" s="396"/>
      <c r="D8440" s="396"/>
      <c r="E8440" s="399"/>
      <c r="F8440" s="399"/>
      <c r="G8440" s="399"/>
      <c r="H8440" s="399"/>
      <c r="I8440" s="399"/>
    </row>
    <row r="8441" spans="1:9" ht="15.75" customHeight="1">
      <c r="A8441" s="396"/>
      <c r="B8441" s="398"/>
      <c r="C8441" s="396"/>
      <c r="D8441" s="396"/>
      <c r="E8441" s="399"/>
      <c r="F8441" s="399"/>
      <c r="G8441" s="399"/>
      <c r="H8441" s="399"/>
      <c r="I8441" s="399"/>
    </row>
    <row r="8442" spans="1:9" ht="15.75" customHeight="1">
      <c r="A8442" s="396"/>
      <c r="B8442" s="398"/>
      <c r="C8442" s="396"/>
      <c r="D8442" s="396"/>
      <c r="E8442" s="399"/>
      <c r="F8442" s="399"/>
      <c r="G8442" s="399"/>
      <c r="H8442" s="399"/>
      <c r="I8442" s="399"/>
    </row>
    <row r="8443" spans="1:9" ht="15.75" customHeight="1">
      <c r="A8443" s="396"/>
      <c r="B8443" s="398"/>
      <c r="C8443" s="396"/>
      <c r="D8443" s="396"/>
      <c r="E8443" s="399"/>
      <c r="F8443" s="399"/>
      <c r="G8443" s="399"/>
      <c r="H8443" s="399"/>
      <c r="I8443" s="399"/>
    </row>
    <row r="8444" spans="1:9" ht="15.75" customHeight="1">
      <c r="A8444" s="396"/>
      <c r="B8444" s="398"/>
      <c r="C8444" s="396"/>
      <c r="D8444" s="396"/>
      <c r="E8444" s="399"/>
      <c r="F8444" s="399"/>
      <c r="G8444" s="399"/>
      <c r="H8444" s="399"/>
      <c r="I8444" s="399"/>
    </row>
    <row r="8445" spans="1:9" ht="15.75" customHeight="1">
      <c r="A8445" s="396"/>
      <c r="B8445" s="398"/>
      <c r="C8445" s="396"/>
      <c r="D8445" s="396"/>
      <c r="E8445" s="399"/>
      <c r="F8445" s="399"/>
      <c r="G8445" s="399"/>
      <c r="H8445" s="399"/>
      <c r="I8445" s="399"/>
    </row>
    <row r="8446" spans="1:9" ht="15.75" customHeight="1">
      <c r="A8446" s="396"/>
      <c r="B8446" s="398"/>
      <c r="C8446" s="396"/>
      <c r="D8446" s="396"/>
      <c r="E8446" s="399"/>
      <c r="F8446" s="399"/>
      <c r="G8446" s="399"/>
      <c r="H8446" s="399"/>
      <c r="I8446" s="399"/>
    </row>
    <row r="8447" spans="1:9" ht="15.75" customHeight="1">
      <c r="A8447" s="396"/>
      <c r="B8447" s="398"/>
      <c r="C8447" s="396"/>
      <c r="D8447" s="396"/>
      <c r="E8447" s="399"/>
      <c r="F8447" s="399"/>
      <c r="G8447" s="399"/>
      <c r="H8447" s="399"/>
      <c r="I8447" s="399"/>
    </row>
    <row r="8448" spans="1:9" ht="15.75" customHeight="1">
      <c r="A8448" s="396"/>
      <c r="B8448" s="398"/>
      <c r="C8448" s="396"/>
      <c r="D8448" s="396"/>
      <c r="E8448" s="399"/>
      <c r="F8448" s="399"/>
      <c r="G8448" s="399"/>
      <c r="H8448" s="399"/>
      <c r="I8448" s="399"/>
    </row>
    <row r="8449" spans="1:9" ht="15.75" customHeight="1">
      <c r="A8449" s="396"/>
      <c r="B8449" s="398"/>
      <c r="C8449" s="396"/>
      <c r="D8449" s="396"/>
      <c r="E8449" s="399"/>
      <c r="F8449" s="399"/>
      <c r="G8449" s="399"/>
      <c r="H8449" s="399"/>
      <c r="I8449" s="399"/>
    </row>
    <row r="8450" spans="1:9" ht="15.75" customHeight="1">
      <c r="A8450" s="396"/>
      <c r="B8450" s="398"/>
      <c r="C8450" s="396"/>
      <c r="D8450" s="396"/>
      <c r="E8450" s="399"/>
      <c r="F8450" s="399"/>
      <c r="G8450" s="399"/>
      <c r="H8450" s="399"/>
      <c r="I8450" s="399"/>
    </row>
    <row r="8451" spans="1:9" ht="15.75" customHeight="1">
      <c r="A8451" s="396"/>
      <c r="B8451" s="398"/>
      <c r="C8451" s="396"/>
      <c r="D8451" s="396"/>
      <c r="E8451" s="399"/>
      <c r="F8451" s="399"/>
      <c r="G8451" s="399"/>
      <c r="H8451" s="399"/>
      <c r="I8451" s="399"/>
    </row>
    <row r="8452" spans="1:9" ht="15.75" customHeight="1">
      <c r="A8452" s="396"/>
      <c r="B8452" s="398"/>
      <c r="C8452" s="396"/>
      <c r="D8452" s="396"/>
      <c r="E8452" s="399"/>
      <c r="F8452" s="399"/>
      <c r="G8452" s="399"/>
      <c r="H8452" s="399"/>
      <c r="I8452" s="399"/>
    </row>
    <row r="8453" spans="1:9" ht="15.75" customHeight="1">
      <c r="A8453" s="396"/>
      <c r="B8453" s="398"/>
      <c r="C8453" s="396"/>
      <c r="D8453" s="396"/>
      <c r="E8453" s="399"/>
      <c r="F8453" s="399"/>
      <c r="G8453" s="399"/>
      <c r="H8453" s="399"/>
      <c r="I8453" s="399"/>
    </row>
    <row r="8454" spans="1:9" ht="15.75" customHeight="1">
      <c r="A8454" s="396"/>
      <c r="B8454" s="398"/>
      <c r="C8454" s="396"/>
      <c r="D8454" s="396"/>
      <c r="E8454" s="399"/>
      <c r="F8454" s="399"/>
      <c r="G8454" s="399"/>
      <c r="H8454" s="399"/>
      <c r="I8454" s="399"/>
    </row>
    <row r="8455" spans="1:9" ht="15.75" customHeight="1">
      <c r="A8455" s="396"/>
      <c r="B8455" s="398"/>
      <c r="C8455" s="396"/>
      <c r="D8455" s="396"/>
      <c r="E8455" s="399"/>
      <c r="F8455" s="399"/>
      <c r="G8455" s="399"/>
      <c r="H8455" s="399"/>
      <c r="I8455" s="399"/>
    </row>
    <row r="8456" spans="1:9" ht="15.75" customHeight="1">
      <c r="A8456" s="396"/>
      <c r="B8456" s="398"/>
      <c r="C8456" s="396"/>
      <c r="D8456" s="396"/>
      <c r="E8456" s="399"/>
      <c r="F8456" s="399"/>
      <c r="G8456" s="399"/>
      <c r="H8456" s="399"/>
      <c r="I8456" s="399"/>
    </row>
    <row r="8457" spans="1:9" ht="15.75" customHeight="1">
      <c r="A8457" s="396"/>
      <c r="B8457" s="398"/>
      <c r="C8457" s="396"/>
      <c r="D8457" s="396"/>
      <c r="E8457" s="399"/>
      <c r="F8457" s="399"/>
      <c r="G8457" s="399"/>
      <c r="H8457" s="399"/>
      <c r="I8457" s="399"/>
    </row>
    <row r="8458" spans="1:9" ht="15.75" customHeight="1">
      <c r="A8458" s="396"/>
      <c r="B8458" s="398"/>
      <c r="C8458" s="396"/>
      <c r="D8458" s="396"/>
      <c r="E8458" s="399"/>
      <c r="F8458" s="399"/>
      <c r="G8458" s="399"/>
      <c r="H8458" s="399"/>
      <c r="I8458" s="399"/>
    </row>
    <row r="8459" spans="1:9" ht="15.75" customHeight="1">
      <c r="A8459" s="396"/>
      <c r="B8459" s="398"/>
      <c r="C8459" s="396"/>
      <c r="D8459" s="396"/>
      <c r="E8459" s="399"/>
      <c r="F8459" s="399"/>
      <c r="G8459" s="399"/>
      <c r="H8459" s="399"/>
      <c r="I8459" s="399"/>
    </row>
    <row r="8460" spans="1:9" ht="15.75" customHeight="1">
      <c r="A8460" s="396"/>
      <c r="B8460" s="398"/>
      <c r="C8460" s="396"/>
      <c r="D8460" s="396"/>
      <c r="E8460" s="399"/>
      <c r="F8460" s="399"/>
      <c r="G8460" s="399"/>
      <c r="H8460" s="399"/>
      <c r="I8460" s="399"/>
    </row>
    <row r="8461" spans="1:9" ht="15.75" customHeight="1">
      <c r="A8461" s="396"/>
      <c r="B8461" s="398"/>
      <c r="C8461" s="396"/>
      <c r="D8461" s="396"/>
      <c r="E8461" s="399"/>
      <c r="F8461" s="399"/>
      <c r="G8461" s="399"/>
      <c r="H8461" s="399"/>
      <c r="I8461" s="399"/>
    </row>
    <row r="8462" spans="1:9" ht="15.75" customHeight="1">
      <c r="A8462" s="396"/>
      <c r="B8462" s="398"/>
      <c r="C8462" s="396"/>
      <c r="D8462" s="396"/>
      <c r="E8462" s="399"/>
      <c r="F8462" s="399"/>
      <c r="G8462" s="399"/>
      <c r="H8462" s="399"/>
      <c r="I8462" s="399"/>
    </row>
    <row r="8463" spans="1:9" ht="15.75" customHeight="1">
      <c r="A8463" s="396"/>
      <c r="B8463" s="398"/>
      <c r="C8463" s="396"/>
      <c r="D8463" s="396"/>
      <c r="E8463" s="399"/>
      <c r="F8463" s="399"/>
      <c r="G8463" s="399"/>
      <c r="H8463" s="399"/>
      <c r="I8463" s="399"/>
    </row>
    <row r="8464" spans="1:9" ht="15.75" customHeight="1">
      <c r="A8464" s="396"/>
      <c r="B8464" s="398"/>
      <c r="C8464" s="396"/>
      <c r="D8464" s="396"/>
      <c r="E8464" s="399"/>
      <c r="F8464" s="399"/>
      <c r="G8464" s="399"/>
      <c r="H8464" s="399"/>
      <c r="I8464" s="399"/>
    </row>
    <row r="8465" spans="1:9" ht="15.75" customHeight="1">
      <c r="A8465" s="396"/>
      <c r="B8465" s="398"/>
      <c r="C8465" s="396"/>
      <c r="D8465" s="396"/>
      <c r="E8465" s="399"/>
      <c r="F8465" s="399"/>
      <c r="G8465" s="399"/>
      <c r="H8465" s="399"/>
      <c r="I8465" s="399"/>
    </row>
    <row r="8466" spans="1:9" ht="15.75" customHeight="1">
      <c r="A8466" s="396"/>
      <c r="B8466" s="398"/>
      <c r="C8466" s="396"/>
      <c r="D8466" s="396"/>
      <c r="E8466" s="399"/>
      <c r="F8466" s="399"/>
      <c r="G8466" s="399"/>
      <c r="H8466" s="399"/>
      <c r="I8466" s="399"/>
    </row>
    <row r="8467" spans="1:9" ht="15.75" customHeight="1">
      <c r="A8467" s="396"/>
      <c r="B8467" s="398"/>
      <c r="C8467" s="396"/>
      <c r="D8467" s="396"/>
      <c r="E8467" s="399"/>
      <c r="F8467" s="399"/>
      <c r="G8467" s="399"/>
      <c r="H8467" s="399"/>
      <c r="I8467" s="399"/>
    </row>
    <row r="8468" spans="1:9" ht="15.75" customHeight="1">
      <c r="A8468" s="396"/>
      <c r="B8468" s="398"/>
      <c r="C8468" s="396"/>
      <c r="D8468" s="396"/>
      <c r="E8468" s="399"/>
      <c r="F8468" s="399"/>
      <c r="G8468" s="399"/>
      <c r="H8468" s="399"/>
      <c r="I8468" s="399"/>
    </row>
    <row r="8469" spans="1:9" ht="15.75" customHeight="1">
      <c r="A8469" s="396"/>
      <c r="B8469" s="398"/>
      <c r="C8469" s="396"/>
      <c r="D8469" s="396"/>
      <c r="E8469" s="399"/>
      <c r="F8469" s="399"/>
      <c r="G8469" s="399"/>
      <c r="H8469" s="399"/>
      <c r="I8469" s="399"/>
    </row>
    <row r="8470" spans="1:9" ht="15.75" customHeight="1">
      <c r="A8470" s="396"/>
      <c r="B8470" s="398"/>
      <c r="C8470" s="396"/>
      <c r="D8470" s="396"/>
      <c r="E8470" s="399"/>
      <c r="F8470" s="399"/>
      <c r="G8470" s="399"/>
      <c r="H8470" s="399"/>
      <c r="I8470" s="399"/>
    </row>
    <row r="8471" spans="1:9" ht="15.75" customHeight="1">
      <c r="A8471" s="396"/>
      <c r="B8471" s="398"/>
      <c r="C8471" s="396"/>
      <c r="D8471" s="396"/>
      <c r="E8471" s="399"/>
      <c r="F8471" s="399"/>
      <c r="G8471" s="399"/>
      <c r="H8471" s="399"/>
      <c r="I8471" s="399"/>
    </row>
    <row r="8472" spans="1:9" ht="15.75" customHeight="1">
      <c r="A8472" s="396"/>
      <c r="B8472" s="398"/>
      <c r="C8472" s="396"/>
      <c r="D8472" s="396"/>
      <c r="E8472" s="399"/>
      <c r="F8472" s="399"/>
      <c r="G8472" s="399"/>
      <c r="H8472" s="399"/>
      <c r="I8472" s="399"/>
    </row>
    <row r="8473" spans="1:9" ht="15.75" customHeight="1">
      <c r="A8473" s="396"/>
      <c r="B8473" s="398"/>
      <c r="C8473" s="396"/>
      <c r="D8473" s="396"/>
      <c r="E8473" s="399"/>
      <c r="F8473" s="399"/>
      <c r="G8473" s="399"/>
      <c r="H8473" s="399"/>
      <c r="I8473" s="399"/>
    </row>
    <row r="8474" spans="1:9" ht="15.75" customHeight="1">
      <c r="A8474" s="396"/>
      <c r="B8474" s="398"/>
      <c r="C8474" s="396"/>
      <c r="D8474" s="396"/>
      <c r="E8474" s="399"/>
      <c r="F8474" s="399"/>
      <c r="G8474" s="399"/>
      <c r="H8474" s="399"/>
      <c r="I8474" s="399"/>
    </row>
    <row r="8475" spans="1:9" ht="15.75" customHeight="1">
      <c r="A8475" s="396"/>
      <c r="B8475" s="398"/>
      <c r="C8475" s="396"/>
      <c r="D8475" s="396"/>
      <c r="E8475" s="399"/>
      <c r="F8475" s="399"/>
      <c r="G8475" s="399"/>
      <c r="H8475" s="399"/>
      <c r="I8475" s="399"/>
    </row>
    <row r="8476" spans="1:9" ht="15.75" customHeight="1">
      <c r="A8476" s="396"/>
      <c r="B8476" s="398"/>
      <c r="C8476" s="396"/>
      <c r="D8476" s="396"/>
      <c r="E8476" s="399"/>
      <c r="F8476" s="399"/>
      <c r="G8476" s="399"/>
      <c r="H8476" s="399"/>
      <c r="I8476" s="399"/>
    </row>
    <row r="8477" spans="1:9" ht="15.75" customHeight="1">
      <c r="A8477" s="396"/>
      <c r="B8477" s="398"/>
      <c r="C8477" s="396"/>
      <c r="D8477" s="396"/>
      <c r="E8477" s="399"/>
      <c r="F8477" s="399"/>
      <c r="G8477" s="399"/>
      <c r="H8477" s="399"/>
      <c r="I8477" s="399"/>
    </row>
    <row r="8478" spans="1:9" ht="15.75" customHeight="1">
      <c r="A8478" s="396"/>
      <c r="B8478" s="398"/>
      <c r="C8478" s="396"/>
      <c r="D8478" s="396"/>
      <c r="E8478" s="399"/>
      <c r="F8478" s="399"/>
      <c r="G8478" s="399"/>
      <c r="H8478" s="399"/>
      <c r="I8478" s="399"/>
    </row>
    <row r="8479" spans="1:9" ht="15.75" customHeight="1">
      <c r="A8479" s="396"/>
      <c r="B8479" s="398"/>
      <c r="C8479" s="396"/>
      <c r="D8479" s="396"/>
      <c r="E8479" s="399"/>
      <c r="F8479" s="399"/>
      <c r="G8479" s="399"/>
      <c r="H8479" s="399"/>
      <c r="I8479" s="399"/>
    </row>
    <row r="8480" spans="1:9" ht="15.75" customHeight="1">
      <c r="A8480" s="396"/>
      <c r="B8480" s="398"/>
      <c r="C8480" s="396"/>
      <c r="D8480" s="396"/>
      <c r="E8480" s="399"/>
      <c r="F8480" s="399"/>
      <c r="G8480" s="399"/>
      <c r="H8480" s="399"/>
      <c r="I8480" s="399"/>
    </row>
    <row r="8481" spans="1:9" ht="15.75" customHeight="1">
      <c r="A8481" s="396"/>
      <c r="B8481" s="398"/>
      <c r="C8481" s="396"/>
      <c r="D8481" s="396"/>
      <c r="E8481" s="399"/>
      <c r="F8481" s="399"/>
      <c r="G8481" s="399"/>
      <c r="H8481" s="399"/>
      <c r="I8481" s="399"/>
    </row>
    <row r="8482" spans="1:9" ht="15.75" customHeight="1">
      <c r="A8482" s="396"/>
      <c r="B8482" s="398"/>
      <c r="C8482" s="396"/>
      <c r="D8482" s="396"/>
      <c r="E8482" s="399"/>
      <c r="F8482" s="399"/>
      <c r="G8482" s="399"/>
      <c r="H8482" s="399"/>
      <c r="I8482" s="399"/>
    </row>
    <row r="8483" spans="1:9" ht="15.75" customHeight="1">
      <c r="A8483" s="396"/>
      <c r="B8483" s="398"/>
      <c r="C8483" s="396"/>
      <c r="D8483" s="396"/>
      <c r="E8483" s="399"/>
      <c r="F8483" s="399"/>
      <c r="G8483" s="399"/>
      <c r="H8483" s="399"/>
      <c r="I8483" s="399"/>
    </row>
    <row r="8484" spans="1:9" ht="15.75" customHeight="1">
      <c r="A8484" s="396"/>
      <c r="B8484" s="398"/>
      <c r="C8484" s="396"/>
      <c r="D8484" s="396"/>
      <c r="E8484" s="399"/>
      <c r="F8484" s="399"/>
      <c r="G8484" s="399"/>
      <c r="H8484" s="399"/>
      <c r="I8484" s="399"/>
    </row>
    <row r="8485" spans="1:9" ht="15.75" customHeight="1">
      <c r="A8485" s="396"/>
      <c r="B8485" s="398"/>
      <c r="C8485" s="396"/>
      <c r="D8485" s="396"/>
      <c r="E8485" s="399"/>
      <c r="F8485" s="399"/>
      <c r="G8485" s="399"/>
      <c r="H8485" s="399"/>
      <c r="I8485" s="399"/>
    </row>
    <row r="8486" spans="1:9" ht="15.75" customHeight="1">
      <c r="A8486" s="396"/>
      <c r="B8486" s="398"/>
      <c r="C8486" s="396"/>
      <c r="D8486" s="396"/>
      <c r="E8486" s="399"/>
      <c r="F8486" s="399"/>
      <c r="G8486" s="399"/>
      <c r="H8486" s="399"/>
      <c r="I8486" s="399"/>
    </row>
    <row r="8487" spans="1:9" ht="15.75" customHeight="1">
      <c r="A8487" s="396"/>
      <c r="B8487" s="398"/>
      <c r="C8487" s="396"/>
      <c r="D8487" s="396"/>
      <c r="E8487" s="399"/>
      <c r="F8487" s="399"/>
      <c r="G8487" s="399"/>
      <c r="H8487" s="399"/>
      <c r="I8487" s="399"/>
    </row>
    <row r="8488" spans="1:9" ht="15.75" customHeight="1">
      <c r="A8488" s="396"/>
      <c r="B8488" s="398"/>
      <c r="C8488" s="396"/>
      <c r="D8488" s="396"/>
      <c r="E8488" s="399"/>
      <c r="F8488" s="399"/>
      <c r="G8488" s="399"/>
      <c r="H8488" s="399"/>
      <c r="I8488" s="399"/>
    </row>
    <row r="8489" spans="1:9" ht="15.75" customHeight="1">
      <c r="A8489" s="396"/>
      <c r="B8489" s="398"/>
      <c r="C8489" s="396"/>
      <c r="D8489" s="396"/>
      <c r="E8489" s="399"/>
      <c r="F8489" s="399"/>
      <c r="G8489" s="399"/>
      <c r="H8489" s="399"/>
      <c r="I8489" s="399"/>
    </row>
    <row r="8490" spans="1:9" ht="15.75" customHeight="1">
      <c r="A8490" s="396"/>
      <c r="B8490" s="398"/>
      <c r="C8490" s="396"/>
      <c r="D8490" s="396"/>
      <c r="E8490" s="399"/>
      <c r="F8490" s="399"/>
      <c r="G8490" s="399"/>
      <c r="H8490" s="399"/>
      <c r="I8490" s="399"/>
    </row>
    <row r="8491" spans="1:9" ht="15.75" customHeight="1">
      <c r="A8491" s="396"/>
      <c r="B8491" s="398"/>
      <c r="C8491" s="396"/>
      <c r="D8491" s="396"/>
      <c r="E8491" s="399"/>
      <c r="F8491" s="399"/>
      <c r="G8491" s="399"/>
      <c r="H8491" s="399"/>
      <c r="I8491" s="399"/>
    </row>
    <row r="8492" spans="1:9" ht="15.75" customHeight="1">
      <c r="A8492" s="396"/>
      <c r="B8492" s="398"/>
      <c r="C8492" s="396"/>
      <c r="D8492" s="396"/>
      <c r="E8492" s="399"/>
      <c r="F8492" s="399"/>
      <c r="G8492" s="399"/>
      <c r="H8492" s="399"/>
      <c r="I8492" s="399"/>
    </row>
    <row r="8493" spans="1:9" ht="15.75" customHeight="1">
      <c r="A8493" s="396"/>
      <c r="B8493" s="398"/>
      <c r="C8493" s="396"/>
      <c r="D8493" s="396"/>
      <c r="E8493" s="399"/>
      <c r="F8493" s="399"/>
      <c r="G8493" s="399"/>
      <c r="H8493" s="399"/>
      <c r="I8493" s="399"/>
    </row>
    <row r="8494" spans="1:9" ht="15.75" customHeight="1">
      <c r="A8494" s="396"/>
      <c r="B8494" s="398"/>
      <c r="C8494" s="396"/>
      <c r="D8494" s="396"/>
      <c r="E8494" s="399"/>
      <c r="F8494" s="399"/>
      <c r="G8494" s="399"/>
      <c r="H8494" s="399"/>
      <c r="I8494" s="399"/>
    </row>
    <row r="8495" spans="1:9" ht="15.75" customHeight="1">
      <c r="A8495" s="396"/>
      <c r="B8495" s="398"/>
      <c r="C8495" s="396"/>
      <c r="D8495" s="396"/>
      <c r="E8495" s="399"/>
      <c r="F8495" s="399"/>
      <c r="G8495" s="399"/>
      <c r="H8495" s="399"/>
      <c r="I8495" s="399"/>
    </row>
    <row r="8496" spans="1:9" ht="15.75" customHeight="1">
      <c r="A8496" s="396"/>
      <c r="B8496" s="398"/>
      <c r="C8496" s="396"/>
      <c r="D8496" s="396"/>
      <c r="E8496" s="399"/>
      <c r="F8496" s="399"/>
      <c r="G8496" s="399"/>
      <c r="H8496" s="399"/>
      <c r="I8496" s="399"/>
    </row>
    <row r="8497" spans="1:9" ht="15.75" customHeight="1">
      <c r="A8497" s="396"/>
      <c r="B8497" s="398"/>
      <c r="C8497" s="396"/>
      <c r="D8497" s="396"/>
      <c r="E8497" s="399"/>
      <c r="F8497" s="399"/>
      <c r="G8497" s="399"/>
      <c r="H8497" s="399"/>
      <c r="I8497" s="399"/>
    </row>
    <row r="8498" spans="1:9" ht="15.75" customHeight="1">
      <c r="A8498" s="396"/>
      <c r="B8498" s="398"/>
      <c r="C8498" s="396"/>
      <c r="D8498" s="396"/>
      <c r="E8498" s="399"/>
      <c r="F8498" s="399"/>
      <c r="G8498" s="399"/>
      <c r="H8498" s="399"/>
      <c r="I8498" s="399"/>
    </row>
    <row r="8499" spans="1:9" ht="15.75" customHeight="1">
      <c r="A8499" s="396"/>
      <c r="B8499" s="398"/>
      <c r="C8499" s="396"/>
      <c r="D8499" s="396"/>
      <c r="E8499" s="399"/>
      <c r="F8499" s="399"/>
      <c r="G8499" s="399"/>
      <c r="H8499" s="399"/>
      <c r="I8499" s="399"/>
    </row>
    <row r="8500" spans="1:9" ht="15.75" customHeight="1">
      <c r="A8500" s="396"/>
      <c r="B8500" s="398"/>
      <c r="C8500" s="396"/>
      <c r="D8500" s="396"/>
      <c r="E8500" s="399"/>
      <c r="F8500" s="399"/>
      <c r="G8500" s="399"/>
      <c r="H8500" s="399"/>
      <c r="I8500" s="399"/>
    </row>
    <row r="8501" spans="1:9" ht="15.75" customHeight="1">
      <c r="A8501" s="396"/>
      <c r="B8501" s="398"/>
      <c r="C8501" s="396"/>
      <c r="D8501" s="396"/>
      <c r="E8501" s="399"/>
      <c r="F8501" s="399"/>
      <c r="G8501" s="399"/>
      <c r="H8501" s="399"/>
      <c r="I8501" s="399"/>
    </row>
    <row r="8502" spans="1:9" ht="15.75" customHeight="1">
      <c r="A8502" s="396"/>
      <c r="B8502" s="398"/>
      <c r="C8502" s="396"/>
      <c r="D8502" s="396"/>
      <c r="E8502" s="399"/>
      <c r="F8502" s="399"/>
      <c r="G8502" s="399"/>
      <c r="H8502" s="399"/>
      <c r="I8502" s="399"/>
    </row>
    <row r="8503" spans="1:9" ht="15.75" customHeight="1">
      <c r="A8503" s="396"/>
      <c r="B8503" s="398"/>
      <c r="C8503" s="396"/>
      <c r="D8503" s="396"/>
      <c r="E8503" s="399"/>
      <c r="F8503" s="399"/>
      <c r="G8503" s="399"/>
      <c r="H8503" s="399"/>
      <c r="I8503" s="399"/>
    </row>
    <row r="8504" spans="1:9" ht="15.75" customHeight="1">
      <c r="A8504" s="396"/>
      <c r="B8504" s="398"/>
      <c r="C8504" s="396"/>
      <c r="D8504" s="396"/>
      <c r="E8504" s="399"/>
      <c r="F8504" s="399"/>
      <c r="G8504" s="399"/>
      <c r="H8504" s="399"/>
      <c r="I8504" s="399"/>
    </row>
    <row r="8505" spans="1:9" ht="15.75" customHeight="1">
      <c r="A8505" s="396"/>
      <c r="B8505" s="398"/>
      <c r="C8505" s="396"/>
      <c r="D8505" s="396"/>
      <c r="E8505" s="399"/>
      <c r="F8505" s="399"/>
      <c r="G8505" s="399"/>
      <c r="H8505" s="399"/>
      <c r="I8505" s="399"/>
    </row>
    <row r="8506" spans="1:9" ht="15.75" customHeight="1">
      <c r="A8506" s="396"/>
      <c r="B8506" s="398"/>
      <c r="C8506" s="396"/>
      <c r="D8506" s="396"/>
      <c r="E8506" s="399"/>
      <c r="F8506" s="399"/>
      <c r="G8506" s="399"/>
      <c r="H8506" s="399"/>
      <c r="I8506" s="399"/>
    </row>
    <row r="8507" spans="1:9" ht="15.75" customHeight="1">
      <c r="A8507" s="396"/>
      <c r="B8507" s="398"/>
      <c r="C8507" s="396"/>
      <c r="D8507" s="396"/>
      <c r="E8507" s="399"/>
      <c r="F8507" s="399"/>
      <c r="G8507" s="399"/>
      <c r="H8507" s="399"/>
      <c r="I8507" s="399"/>
    </row>
    <row r="8508" spans="1:9" ht="15.75" customHeight="1">
      <c r="A8508" s="396"/>
      <c r="B8508" s="398"/>
      <c r="C8508" s="396"/>
      <c r="D8508" s="396"/>
      <c r="E8508" s="399"/>
      <c r="F8508" s="399"/>
      <c r="G8508" s="399"/>
      <c r="H8508" s="399"/>
      <c r="I8508" s="399"/>
    </row>
    <row r="8509" spans="1:9" ht="15.75" customHeight="1">
      <c r="A8509" s="396"/>
      <c r="B8509" s="398"/>
      <c r="C8509" s="396"/>
      <c r="D8509" s="396"/>
      <c r="E8509" s="399"/>
      <c r="F8509" s="399"/>
      <c r="G8509" s="399"/>
      <c r="H8509" s="399"/>
      <c r="I8509" s="399"/>
    </row>
    <row r="8510" spans="1:9" ht="15.75" customHeight="1">
      <c r="A8510" s="396"/>
      <c r="B8510" s="398"/>
      <c r="C8510" s="396"/>
      <c r="D8510" s="396"/>
      <c r="E8510" s="399"/>
      <c r="F8510" s="399"/>
      <c r="G8510" s="399"/>
      <c r="H8510" s="399"/>
      <c r="I8510" s="399"/>
    </row>
    <row r="8511" spans="1:9" ht="15.75" customHeight="1">
      <c r="A8511" s="396"/>
      <c r="B8511" s="398"/>
      <c r="C8511" s="396"/>
      <c r="D8511" s="396"/>
      <c r="E8511" s="399"/>
      <c r="F8511" s="399"/>
      <c r="G8511" s="399"/>
      <c r="H8511" s="399"/>
      <c r="I8511" s="399"/>
    </row>
    <row r="8512" spans="1:9" ht="15.75" customHeight="1">
      <c r="A8512" s="396"/>
      <c r="B8512" s="398"/>
      <c r="C8512" s="396"/>
      <c r="D8512" s="396"/>
      <c r="E8512" s="399"/>
      <c r="F8512" s="399"/>
      <c r="G8512" s="399"/>
      <c r="H8512" s="399"/>
      <c r="I8512" s="399"/>
    </row>
    <row r="8513" spans="1:9" ht="15.75" customHeight="1">
      <c r="A8513" s="396"/>
      <c r="B8513" s="398"/>
      <c r="C8513" s="396"/>
      <c r="D8513" s="396"/>
      <c r="E8513" s="399"/>
      <c r="F8513" s="399"/>
      <c r="G8513" s="399"/>
      <c r="H8513" s="399"/>
      <c r="I8513" s="399"/>
    </row>
    <row r="8514" spans="1:9" ht="15.75" customHeight="1">
      <c r="A8514" s="396"/>
      <c r="B8514" s="398"/>
      <c r="C8514" s="396"/>
      <c r="D8514" s="396"/>
      <c r="E8514" s="399"/>
      <c r="F8514" s="399"/>
      <c r="G8514" s="399"/>
      <c r="H8514" s="399"/>
      <c r="I8514" s="399"/>
    </row>
    <row r="8515" spans="1:9" ht="15.75" customHeight="1">
      <c r="A8515" s="396"/>
      <c r="B8515" s="398"/>
      <c r="C8515" s="396"/>
      <c r="D8515" s="396"/>
      <c r="E8515" s="399"/>
      <c r="F8515" s="399"/>
      <c r="G8515" s="399"/>
      <c r="H8515" s="399"/>
      <c r="I8515" s="399"/>
    </row>
    <row r="8516" spans="1:9" ht="15.75" customHeight="1">
      <c r="A8516" s="396"/>
      <c r="B8516" s="398"/>
      <c r="C8516" s="396"/>
      <c r="D8516" s="396"/>
      <c r="E8516" s="399"/>
      <c r="F8516" s="399"/>
      <c r="G8516" s="399"/>
      <c r="H8516" s="399"/>
      <c r="I8516" s="399"/>
    </row>
    <row r="8517" spans="1:9" ht="15.75" customHeight="1">
      <c r="A8517" s="396"/>
      <c r="B8517" s="398"/>
      <c r="C8517" s="396"/>
      <c r="D8517" s="396"/>
      <c r="E8517" s="399"/>
      <c r="F8517" s="399"/>
      <c r="G8517" s="399"/>
      <c r="H8517" s="399"/>
      <c r="I8517" s="399"/>
    </row>
    <row r="8518" spans="1:9" ht="15.75" customHeight="1">
      <c r="A8518" s="396"/>
      <c r="B8518" s="398"/>
      <c r="C8518" s="396"/>
      <c r="D8518" s="396"/>
      <c r="E8518" s="399"/>
      <c r="F8518" s="399"/>
      <c r="G8518" s="399"/>
      <c r="H8518" s="399"/>
      <c r="I8518" s="399"/>
    </row>
    <row r="8519" spans="1:9" ht="15.75" customHeight="1">
      <c r="A8519" s="396"/>
      <c r="B8519" s="398"/>
      <c r="C8519" s="396"/>
      <c r="D8519" s="396"/>
      <c r="E8519" s="399"/>
      <c r="F8519" s="399"/>
      <c r="G8519" s="399"/>
      <c r="H8519" s="399"/>
      <c r="I8519" s="399"/>
    </row>
    <row r="8520" spans="1:9" ht="15.75" customHeight="1">
      <c r="A8520" s="396"/>
      <c r="B8520" s="398"/>
      <c r="C8520" s="396"/>
      <c r="D8520" s="396"/>
      <c r="E8520" s="399"/>
      <c r="F8520" s="399"/>
      <c r="G8520" s="399"/>
      <c r="H8520" s="399"/>
      <c r="I8520" s="399"/>
    </row>
    <row r="8521" spans="1:9" ht="15.75" customHeight="1">
      <c r="A8521" s="396"/>
      <c r="B8521" s="398"/>
      <c r="C8521" s="396"/>
      <c r="D8521" s="396"/>
      <c r="E8521" s="399"/>
      <c r="F8521" s="399"/>
      <c r="G8521" s="399"/>
      <c r="H8521" s="399"/>
      <c r="I8521" s="399"/>
    </row>
    <row r="8522" spans="1:9" ht="15.75" customHeight="1">
      <c r="A8522" s="396"/>
      <c r="B8522" s="398"/>
      <c r="C8522" s="396"/>
      <c r="D8522" s="396"/>
      <c r="E8522" s="399"/>
      <c r="F8522" s="399"/>
      <c r="G8522" s="399"/>
      <c r="H8522" s="399"/>
      <c r="I8522" s="399"/>
    </row>
    <row r="8523" spans="1:9" ht="15.75" customHeight="1">
      <c r="A8523" s="396"/>
      <c r="B8523" s="398"/>
      <c r="C8523" s="396"/>
      <c r="D8523" s="396"/>
      <c r="E8523" s="399"/>
      <c r="F8523" s="399"/>
      <c r="G8523" s="399"/>
      <c r="H8523" s="399"/>
      <c r="I8523" s="399"/>
    </row>
    <row r="8524" spans="1:9" ht="15.75" customHeight="1">
      <c r="A8524" s="396"/>
      <c r="B8524" s="398"/>
      <c r="C8524" s="396"/>
      <c r="D8524" s="396"/>
      <c r="E8524" s="399"/>
      <c r="F8524" s="399"/>
      <c r="G8524" s="399"/>
      <c r="H8524" s="399"/>
      <c r="I8524" s="399"/>
    </row>
    <row r="8525" spans="1:9" ht="15.75" customHeight="1">
      <c r="A8525" s="396"/>
      <c r="B8525" s="398"/>
      <c r="C8525" s="396"/>
      <c r="D8525" s="396"/>
      <c r="E8525" s="399"/>
      <c r="F8525" s="399"/>
      <c r="G8525" s="399"/>
      <c r="H8525" s="399"/>
      <c r="I8525" s="399"/>
    </row>
    <row r="8526" spans="1:9" ht="15.75" customHeight="1">
      <c r="A8526" s="396"/>
      <c r="B8526" s="398"/>
      <c r="C8526" s="396"/>
      <c r="D8526" s="396"/>
      <c r="E8526" s="399"/>
      <c r="F8526" s="399"/>
      <c r="G8526" s="399"/>
      <c r="H8526" s="399"/>
      <c r="I8526" s="399"/>
    </row>
    <row r="8527" spans="1:9" ht="15.75" customHeight="1">
      <c r="A8527" s="396"/>
      <c r="B8527" s="398"/>
      <c r="C8527" s="396"/>
      <c r="D8527" s="396"/>
      <c r="E8527" s="399"/>
      <c r="F8527" s="399"/>
      <c r="G8527" s="399"/>
      <c r="H8527" s="399"/>
      <c r="I8527" s="399"/>
    </row>
    <row r="8528" spans="1:9" ht="15.75" customHeight="1">
      <c r="A8528" s="396"/>
      <c r="B8528" s="398"/>
      <c r="C8528" s="396"/>
      <c r="D8528" s="396"/>
      <c r="E8528" s="399"/>
      <c r="F8528" s="399"/>
      <c r="G8528" s="399"/>
      <c r="H8528" s="399"/>
      <c r="I8528" s="399"/>
    </row>
    <row r="8529" spans="1:9" ht="15.75" customHeight="1">
      <c r="A8529" s="396"/>
      <c r="B8529" s="398"/>
      <c r="C8529" s="396"/>
      <c r="D8529" s="396"/>
      <c r="E8529" s="399"/>
      <c r="F8529" s="399"/>
      <c r="G8529" s="399"/>
      <c r="H8529" s="399"/>
      <c r="I8529" s="399"/>
    </row>
    <row r="8530" spans="1:9" ht="15.75" customHeight="1">
      <c r="A8530" s="396"/>
      <c r="B8530" s="398"/>
      <c r="C8530" s="396"/>
      <c r="D8530" s="396"/>
      <c r="E8530" s="399"/>
      <c r="F8530" s="399"/>
      <c r="G8530" s="399"/>
      <c r="H8530" s="399"/>
      <c r="I8530" s="399"/>
    </row>
    <row r="8531" spans="1:9" ht="15.75" customHeight="1">
      <c r="A8531" s="396"/>
      <c r="B8531" s="398"/>
      <c r="C8531" s="396"/>
      <c r="D8531" s="396"/>
      <c r="E8531" s="399"/>
      <c r="F8531" s="399"/>
      <c r="G8531" s="399"/>
      <c r="H8531" s="399"/>
      <c r="I8531" s="399"/>
    </row>
    <row r="8532" spans="1:9" ht="15.75" customHeight="1">
      <c r="A8532" s="396"/>
      <c r="B8532" s="398"/>
      <c r="C8532" s="396"/>
      <c r="D8532" s="396"/>
      <c r="E8532" s="399"/>
      <c r="F8532" s="399"/>
      <c r="G8532" s="399"/>
      <c r="H8532" s="399"/>
      <c r="I8532" s="399"/>
    </row>
    <row r="8533" spans="1:9" ht="15.75" customHeight="1">
      <c r="A8533" s="396"/>
      <c r="B8533" s="398"/>
      <c r="C8533" s="396"/>
      <c r="D8533" s="396"/>
      <c r="E8533" s="399"/>
      <c r="F8533" s="399"/>
      <c r="G8533" s="399"/>
      <c r="H8533" s="399"/>
      <c r="I8533" s="399"/>
    </row>
    <row r="8534" spans="1:9" ht="15.75" customHeight="1">
      <c r="A8534" s="396"/>
      <c r="B8534" s="398"/>
      <c r="C8534" s="396"/>
      <c r="D8534" s="396"/>
      <c r="E8534" s="399"/>
      <c r="F8534" s="399"/>
      <c r="G8534" s="399"/>
      <c r="H8534" s="399"/>
      <c r="I8534" s="399"/>
    </row>
    <row r="8535" spans="1:9" ht="15.75" customHeight="1">
      <c r="A8535" s="396"/>
      <c r="B8535" s="398"/>
      <c r="C8535" s="396"/>
      <c r="D8535" s="396"/>
      <c r="E8535" s="399"/>
      <c r="F8535" s="399"/>
      <c r="G8535" s="399"/>
      <c r="H8535" s="399"/>
      <c r="I8535" s="399"/>
    </row>
    <row r="8536" spans="1:9" ht="15.75" customHeight="1">
      <c r="A8536" s="396"/>
      <c r="B8536" s="398"/>
      <c r="C8536" s="396"/>
      <c r="D8536" s="396"/>
      <c r="E8536" s="399"/>
      <c r="F8536" s="399"/>
      <c r="G8536" s="399"/>
      <c r="H8536" s="399"/>
      <c r="I8536" s="399"/>
    </row>
    <row r="8537" spans="1:9" ht="15.75" customHeight="1">
      <c r="A8537" s="396"/>
      <c r="B8537" s="398"/>
      <c r="C8537" s="396"/>
      <c r="D8537" s="396"/>
      <c r="E8537" s="399"/>
      <c r="F8537" s="399"/>
      <c r="G8537" s="399"/>
      <c r="H8537" s="399"/>
      <c r="I8537" s="399"/>
    </row>
    <row r="8538" spans="1:9" ht="15.75" customHeight="1">
      <c r="A8538" s="396"/>
      <c r="B8538" s="398"/>
      <c r="C8538" s="396"/>
      <c r="D8538" s="396"/>
      <c r="E8538" s="399"/>
      <c r="F8538" s="399"/>
      <c r="G8538" s="399"/>
      <c r="H8538" s="399"/>
      <c r="I8538" s="399"/>
    </row>
    <row r="8539" spans="1:9" ht="15.75" customHeight="1">
      <c r="A8539" s="396"/>
      <c r="B8539" s="398"/>
      <c r="C8539" s="396"/>
      <c r="D8539" s="396"/>
      <c r="E8539" s="399"/>
      <c r="F8539" s="399"/>
      <c r="G8539" s="399"/>
      <c r="H8539" s="399"/>
      <c r="I8539" s="399"/>
    </row>
    <row r="8540" spans="1:9" ht="15.75" customHeight="1">
      <c r="A8540" s="396"/>
      <c r="B8540" s="398"/>
      <c r="C8540" s="396"/>
      <c r="D8540" s="396"/>
      <c r="E8540" s="399"/>
      <c r="F8540" s="399"/>
      <c r="G8540" s="399"/>
      <c r="H8540" s="399"/>
      <c r="I8540" s="399"/>
    </row>
    <row r="8541" spans="1:9" ht="15.75" customHeight="1">
      <c r="A8541" s="396"/>
      <c r="B8541" s="398"/>
      <c r="C8541" s="396"/>
      <c r="D8541" s="396"/>
      <c r="E8541" s="399"/>
      <c r="F8541" s="399"/>
      <c r="G8541" s="399"/>
      <c r="H8541" s="399"/>
      <c r="I8541" s="399"/>
    </row>
    <row r="8542" spans="1:9" ht="15.75" customHeight="1">
      <c r="A8542" s="396"/>
      <c r="B8542" s="398"/>
      <c r="C8542" s="396"/>
      <c r="D8542" s="396"/>
      <c r="E8542" s="399"/>
      <c r="F8542" s="399"/>
      <c r="G8542" s="399"/>
      <c r="H8542" s="399"/>
      <c r="I8542" s="399"/>
    </row>
    <row r="8543" spans="1:9" ht="15.75" customHeight="1">
      <c r="A8543" s="396"/>
      <c r="B8543" s="398"/>
      <c r="C8543" s="396"/>
      <c r="D8543" s="396"/>
      <c r="E8543" s="399"/>
      <c r="F8543" s="399"/>
      <c r="G8543" s="399"/>
      <c r="H8543" s="399"/>
      <c r="I8543" s="399"/>
    </row>
    <row r="8544" spans="1:9" ht="15.75" customHeight="1">
      <c r="A8544" s="396"/>
      <c r="B8544" s="398"/>
      <c r="C8544" s="396"/>
      <c r="D8544" s="396"/>
      <c r="E8544" s="399"/>
      <c r="F8544" s="399"/>
      <c r="G8544" s="399"/>
      <c r="H8544" s="399"/>
      <c r="I8544" s="399"/>
    </row>
    <row r="8545" spans="1:9" ht="15.75" customHeight="1">
      <c r="A8545" s="396"/>
      <c r="B8545" s="398"/>
      <c r="C8545" s="396"/>
      <c r="D8545" s="396"/>
      <c r="E8545" s="399"/>
      <c r="F8545" s="399"/>
      <c r="G8545" s="399"/>
      <c r="H8545" s="399"/>
      <c r="I8545" s="399"/>
    </row>
    <row r="8546" spans="1:9" ht="15.75" customHeight="1">
      <c r="A8546" s="396"/>
      <c r="B8546" s="398"/>
      <c r="C8546" s="396"/>
      <c r="D8546" s="396"/>
      <c r="E8546" s="399"/>
      <c r="F8546" s="399"/>
      <c r="G8546" s="399"/>
      <c r="H8546" s="399"/>
      <c r="I8546" s="399"/>
    </row>
    <row r="8547" spans="1:9" ht="15.75" customHeight="1">
      <c r="A8547" s="396"/>
      <c r="B8547" s="398"/>
      <c r="C8547" s="396"/>
      <c r="D8547" s="396"/>
      <c r="E8547" s="399"/>
      <c r="F8547" s="399"/>
      <c r="G8547" s="399"/>
      <c r="H8547" s="399"/>
      <c r="I8547" s="399"/>
    </row>
    <row r="8548" spans="1:9" ht="15.75" customHeight="1">
      <c r="A8548" s="396"/>
      <c r="B8548" s="398"/>
      <c r="C8548" s="396"/>
      <c r="D8548" s="396"/>
      <c r="E8548" s="399"/>
      <c r="F8548" s="399"/>
      <c r="G8548" s="399"/>
      <c r="H8548" s="399"/>
      <c r="I8548" s="399"/>
    </row>
    <row r="8549" spans="1:9" ht="15.75" customHeight="1">
      <c r="A8549" s="396"/>
      <c r="B8549" s="398"/>
      <c r="C8549" s="396"/>
      <c r="D8549" s="396"/>
      <c r="E8549" s="399"/>
      <c r="F8549" s="399"/>
      <c r="G8549" s="399"/>
      <c r="H8549" s="399"/>
      <c r="I8549" s="399"/>
    </row>
    <row r="8550" spans="1:9" ht="15.75" customHeight="1">
      <c r="A8550" s="396"/>
      <c r="B8550" s="398"/>
      <c r="C8550" s="396"/>
      <c r="D8550" s="396"/>
      <c r="E8550" s="399"/>
      <c r="F8550" s="399"/>
      <c r="G8550" s="399"/>
      <c r="H8550" s="399"/>
      <c r="I8550" s="399"/>
    </row>
    <row r="8551" spans="1:9" ht="15.75" customHeight="1">
      <c r="A8551" s="396"/>
      <c r="B8551" s="398"/>
      <c r="C8551" s="396"/>
      <c r="D8551" s="396"/>
      <c r="E8551" s="399"/>
      <c r="F8551" s="399"/>
      <c r="G8551" s="399"/>
      <c r="H8551" s="399"/>
      <c r="I8551" s="399"/>
    </row>
    <row r="8552" spans="1:9" ht="15.75" customHeight="1">
      <c r="A8552" s="396"/>
      <c r="B8552" s="398"/>
      <c r="C8552" s="396"/>
      <c r="D8552" s="396"/>
      <c r="E8552" s="399"/>
      <c r="F8552" s="399"/>
      <c r="G8552" s="399"/>
      <c r="H8552" s="399"/>
      <c r="I8552" s="399"/>
    </row>
    <row r="8553" spans="1:9" ht="15.75" customHeight="1">
      <c r="A8553" s="396"/>
      <c r="B8553" s="398"/>
      <c r="C8553" s="396"/>
      <c r="D8553" s="396"/>
      <c r="E8553" s="399"/>
      <c r="F8553" s="399"/>
      <c r="G8553" s="399"/>
      <c r="H8553" s="399"/>
      <c r="I8553" s="399"/>
    </row>
    <row r="8554" spans="1:9" ht="15.75" customHeight="1">
      <c r="A8554" s="396"/>
      <c r="B8554" s="398"/>
      <c r="C8554" s="396"/>
      <c r="D8554" s="396"/>
      <c r="E8554" s="399"/>
      <c r="F8554" s="399"/>
      <c r="G8554" s="399"/>
      <c r="H8554" s="399"/>
      <c r="I8554" s="399"/>
    </row>
    <row r="8555" spans="1:9" ht="15.75" customHeight="1">
      <c r="A8555" s="396"/>
      <c r="B8555" s="398"/>
      <c r="C8555" s="396"/>
      <c r="D8555" s="396"/>
      <c r="E8555" s="399"/>
      <c r="F8555" s="399"/>
      <c r="G8555" s="399"/>
      <c r="H8555" s="399"/>
      <c r="I8555" s="399"/>
    </row>
    <row r="8556" spans="1:9" ht="15.75" customHeight="1">
      <c r="A8556" s="396"/>
      <c r="B8556" s="398"/>
      <c r="C8556" s="396"/>
      <c r="D8556" s="396"/>
      <c r="E8556" s="399"/>
      <c r="F8556" s="399"/>
      <c r="G8556" s="399"/>
      <c r="H8556" s="399"/>
      <c r="I8556" s="399"/>
    </row>
    <row r="8557" spans="1:9" ht="15.75" customHeight="1">
      <c r="A8557" s="396"/>
      <c r="B8557" s="398"/>
      <c r="C8557" s="396"/>
      <c r="D8557" s="396"/>
      <c r="E8557" s="399"/>
      <c r="F8557" s="399"/>
      <c r="G8557" s="399"/>
      <c r="H8557" s="399"/>
      <c r="I8557" s="399"/>
    </row>
    <row r="8558" spans="1:9" ht="15.75" customHeight="1">
      <c r="A8558" s="396"/>
      <c r="B8558" s="398"/>
      <c r="C8558" s="396"/>
      <c r="D8558" s="396"/>
      <c r="E8558" s="399"/>
      <c r="F8558" s="399"/>
      <c r="G8558" s="399"/>
      <c r="H8558" s="399"/>
      <c r="I8558" s="399"/>
    </row>
    <row r="8559" spans="1:9" ht="15.75" customHeight="1">
      <c r="A8559" s="396"/>
      <c r="B8559" s="398"/>
      <c r="C8559" s="396"/>
      <c r="D8559" s="396"/>
      <c r="E8559" s="399"/>
      <c r="F8559" s="399"/>
      <c r="G8559" s="399"/>
      <c r="H8559" s="399"/>
      <c r="I8559" s="399"/>
    </row>
    <row r="8560" spans="1:9" ht="15.75" customHeight="1">
      <c r="A8560" s="396"/>
      <c r="B8560" s="398"/>
      <c r="C8560" s="396"/>
      <c r="D8560" s="396"/>
      <c r="E8560" s="399"/>
      <c r="F8560" s="399"/>
      <c r="G8560" s="399"/>
      <c r="H8560" s="399"/>
      <c r="I8560" s="399"/>
    </row>
    <row r="8561" spans="1:9" ht="15.75" customHeight="1">
      <c r="A8561" s="396"/>
      <c r="B8561" s="398"/>
      <c r="C8561" s="396"/>
      <c r="D8561" s="396"/>
      <c r="E8561" s="399"/>
      <c r="F8561" s="399"/>
      <c r="G8561" s="399"/>
      <c r="H8561" s="399"/>
      <c r="I8561" s="399"/>
    </row>
    <row r="8562" spans="1:9" ht="15.75" customHeight="1">
      <c r="A8562" s="396"/>
      <c r="B8562" s="398"/>
      <c r="C8562" s="396"/>
      <c r="D8562" s="396"/>
      <c r="E8562" s="399"/>
      <c r="F8562" s="399"/>
      <c r="G8562" s="399"/>
      <c r="H8562" s="399"/>
      <c r="I8562" s="399"/>
    </row>
    <row r="8563" spans="1:9" ht="15.75" customHeight="1">
      <c r="A8563" s="396"/>
      <c r="B8563" s="398"/>
      <c r="C8563" s="396"/>
      <c r="D8563" s="396"/>
      <c r="E8563" s="399"/>
      <c r="F8563" s="399"/>
      <c r="G8563" s="399"/>
      <c r="H8563" s="399"/>
      <c r="I8563" s="399"/>
    </row>
    <row r="8564" spans="1:9" ht="15.75" customHeight="1">
      <c r="A8564" s="396"/>
      <c r="B8564" s="398"/>
      <c r="C8564" s="396"/>
      <c r="D8564" s="396"/>
      <c r="E8564" s="399"/>
      <c r="F8564" s="399"/>
      <c r="G8564" s="399"/>
      <c r="H8564" s="399"/>
      <c r="I8564" s="399"/>
    </row>
    <row r="8565" spans="1:9" ht="15.75" customHeight="1">
      <c r="A8565" s="396"/>
      <c r="B8565" s="398"/>
      <c r="C8565" s="396"/>
      <c r="D8565" s="396"/>
      <c r="E8565" s="399"/>
      <c r="F8565" s="399"/>
      <c r="G8565" s="399"/>
      <c r="H8565" s="399"/>
      <c r="I8565" s="399"/>
    </row>
    <row r="8566" spans="1:9" ht="15.75" customHeight="1">
      <c r="A8566" s="396"/>
      <c r="B8566" s="398"/>
      <c r="C8566" s="396"/>
      <c r="D8566" s="396"/>
      <c r="E8566" s="399"/>
      <c r="F8566" s="399"/>
      <c r="G8566" s="399"/>
      <c r="H8566" s="399"/>
      <c r="I8566" s="399"/>
    </row>
    <row r="8567" spans="1:9" ht="15.75" customHeight="1">
      <c r="A8567" s="396"/>
      <c r="B8567" s="398"/>
      <c r="C8567" s="396"/>
      <c r="D8567" s="396"/>
      <c r="E8567" s="399"/>
      <c r="F8567" s="399"/>
      <c r="G8567" s="399"/>
      <c r="H8567" s="399"/>
      <c r="I8567" s="399"/>
    </row>
    <row r="8568" spans="1:9" ht="15.75" customHeight="1">
      <c r="A8568" s="396"/>
      <c r="B8568" s="398"/>
      <c r="C8568" s="396"/>
      <c r="D8568" s="396"/>
      <c r="E8568" s="399"/>
      <c r="F8568" s="399"/>
      <c r="G8568" s="399"/>
      <c r="H8568" s="399"/>
      <c r="I8568" s="399"/>
    </row>
    <row r="8569" spans="1:9" ht="15.75" customHeight="1">
      <c r="A8569" s="396"/>
      <c r="B8569" s="398"/>
      <c r="C8569" s="396"/>
      <c r="D8569" s="396"/>
      <c r="E8569" s="399"/>
      <c r="F8569" s="399"/>
      <c r="G8569" s="399"/>
      <c r="H8569" s="399"/>
      <c r="I8569" s="399"/>
    </row>
    <row r="8570" spans="1:9" ht="15.75" customHeight="1">
      <c r="A8570" s="396"/>
      <c r="B8570" s="398"/>
      <c r="C8570" s="396"/>
      <c r="D8570" s="396"/>
      <c r="E8570" s="399"/>
      <c r="F8570" s="399"/>
      <c r="G8570" s="399"/>
      <c r="H8570" s="399"/>
      <c r="I8570" s="399"/>
    </row>
    <row r="8571" spans="1:9" ht="15.75" customHeight="1">
      <c r="A8571" s="396"/>
      <c r="B8571" s="398"/>
      <c r="C8571" s="396"/>
      <c r="D8571" s="396"/>
      <c r="E8571" s="399"/>
      <c r="F8571" s="399"/>
      <c r="G8571" s="399"/>
      <c r="H8571" s="399"/>
      <c r="I8571" s="399"/>
    </row>
    <row r="8572" spans="1:9" ht="15.75" customHeight="1">
      <c r="A8572" s="396"/>
      <c r="B8572" s="398"/>
      <c r="C8572" s="396"/>
      <c r="D8572" s="396"/>
      <c r="E8572" s="399"/>
      <c r="F8572" s="399"/>
      <c r="G8572" s="399"/>
      <c r="H8572" s="399"/>
      <c r="I8572" s="399"/>
    </row>
    <row r="8573" spans="1:9" ht="15.75" customHeight="1">
      <c r="A8573" s="396"/>
      <c r="B8573" s="398"/>
      <c r="C8573" s="396"/>
      <c r="D8573" s="396"/>
      <c r="E8573" s="399"/>
      <c r="F8573" s="399"/>
      <c r="G8573" s="399"/>
      <c r="H8573" s="399"/>
      <c r="I8573" s="399"/>
    </row>
    <row r="8574" spans="1:9" ht="15.75" customHeight="1">
      <c r="A8574" s="396"/>
      <c r="B8574" s="398"/>
      <c r="C8574" s="396"/>
      <c r="D8574" s="396"/>
      <c r="E8574" s="399"/>
      <c r="F8574" s="399"/>
      <c r="G8574" s="399"/>
      <c r="H8574" s="399"/>
      <c r="I8574" s="399"/>
    </row>
    <row r="8575" spans="1:9" ht="15.75" customHeight="1">
      <c r="A8575" s="396"/>
      <c r="B8575" s="398"/>
      <c r="C8575" s="396"/>
      <c r="D8575" s="396"/>
      <c r="E8575" s="399"/>
      <c r="F8575" s="399"/>
      <c r="G8575" s="399"/>
      <c r="H8575" s="399"/>
      <c r="I8575" s="399"/>
    </row>
    <row r="8576" spans="1:9" ht="15.75" customHeight="1">
      <c r="A8576" s="396"/>
      <c r="B8576" s="398"/>
      <c r="C8576" s="396"/>
      <c r="D8576" s="396"/>
      <c r="E8576" s="399"/>
      <c r="F8576" s="399"/>
      <c r="G8576" s="399"/>
      <c r="H8576" s="399"/>
      <c r="I8576" s="399"/>
    </row>
    <row r="8577" spans="1:9" ht="15.75" customHeight="1">
      <c r="A8577" s="396"/>
      <c r="B8577" s="398"/>
      <c r="C8577" s="396"/>
      <c r="D8577" s="396"/>
      <c r="E8577" s="399"/>
      <c r="F8577" s="399"/>
      <c r="G8577" s="399"/>
      <c r="H8577" s="399"/>
      <c r="I8577" s="399"/>
    </row>
    <row r="8578" spans="1:9" ht="15.75" customHeight="1">
      <c r="A8578" s="396"/>
      <c r="B8578" s="398"/>
      <c r="C8578" s="396"/>
      <c r="D8578" s="396"/>
      <c r="E8578" s="399"/>
      <c r="F8578" s="399"/>
      <c r="G8578" s="399"/>
      <c r="H8578" s="399"/>
      <c r="I8578" s="399"/>
    </row>
    <row r="8579" spans="1:9" ht="15.75" customHeight="1">
      <c r="A8579" s="396"/>
      <c r="B8579" s="398"/>
      <c r="C8579" s="396"/>
      <c r="D8579" s="396"/>
      <c r="E8579" s="399"/>
      <c r="F8579" s="399"/>
      <c r="G8579" s="399"/>
      <c r="H8579" s="399"/>
      <c r="I8579" s="399"/>
    </row>
    <row r="8580" spans="1:9" ht="15.75" customHeight="1">
      <c r="A8580" s="396"/>
      <c r="B8580" s="398"/>
      <c r="C8580" s="396"/>
      <c r="D8580" s="396"/>
      <c r="E8580" s="399"/>
      <c r="F8580" s="399"/>
      <c r="G8580" s="399"/>
      <c r="H8580" s="399"/>
      <c r="I8580" s="399"/>
    </row>
    <row r="8581" spans="1:9" ht="15.75" customHeight="1">
      <c r="A8581" s="396"/>
      <c r="B8581" s="398"/>
      <c r="C8581" s="396"/>
      <c r="D8581" s="396"/>
      <c r="E8581" s="399"/>
      <c r="F8581" s="399"/>
      <c r="G8581" s="399"/>
      <c r="H8581" s="399"/>
      <c r="I8581" s="399"/>
    </row>
    <row r="8582" spans="1:9" ht="15.75" customHeight="1">
      <c r="A8582" s="396"/>
      <c r="B8582" s="398"/>
      <c r="C8582" s="396"/>
      <c r="D8582" s="396"/>
      <c r="E8582" s="399"/>
      <c r="F8582" s="399"/>
      <c r="G8582" s="399"/>
      <c r="H8582" s="399"/>
      <c r="I8582" s="399"/>
    </row>
    <row r="8583" spans="1:9" ht="15.75" customHeight="1">
      <c r="A8583" s="396"/>
      <c r="B8583" s="398"/>
      <c r="C8583" s="396"/>
      <c r="D8583" s="396"/>
      <c r="E8583" s="399"/>
      <c r="F8583" s="399"/>
      <c r="G8583" s="399"/>
      <c r="H8583" s="399"/>
      <c r="I8583" s="399"/>
    </row>
    <row r="8584" spans="1:9" ht="15.75" customHeight="1">
      <c r="A8584" s="396"/>
      <c r="B8584" s="398"/>
      <c r="C8584" s="396"/>
      <c r="D8584" s="396"/>
      <c r="E8584" s="399"/>
      <c r="F8584" s="399"/>
      <c r="G8584" s="399"/>
      <c r="H8584" s="399"/>
      <c r="I8584" s="399"/>
    </row>
    <row r="8585" spans="1:9" ht="15.75" customHeight="1">
      <c r="A8585" s="396"/>
      <c r="B8585" s="398"/>
      <c r="C8585" s="396"/>
      <c r="D8585" s="396"/>
      <c r="E8585" s="399"/>
      <c r="F8585" s="399"/>
      <c r="G8585" s="399"/>
      <c r="H8585" s="399"/>
      <c r="I8585" s="399"/>
    </row>
    <row r="8586" spans="1:9" ht="15.75" customHeight="1">
      <c r="A8586" s="396"/>
      <c r="B8586" s="398"/>
      <c r="C8586" s="396"/>
      <c r="D8586" s="396"/>
      <c r="E8586" s="399"/>
      <c r="F8586" s="399"/>
      <c r="G8586" s="399"/>
      <c r="H8586" s="399"/>
      <c r="I8586" s="399"/>
    </row>
    <row r="8587" spans="1:9" ht="15.75" customHeight="1">
      <c r="A8587" s="396"/>
      <c r="B8587" s="398"/>
      <c r="C8587" s="396"/>
      <c r="D8587" s="396"/>
      <c r="E8587" s="399"/>
      <c r="F8587" s="399"/>
      <c r="G8587" s="399"/>
      <c r="H8587" s="399"/>
      <c r="I8587" s="399"/>
    </row>
    <row r="8588" spans="1:9" ht="15.75" customHeight="1">
      <c r="A8588" s="396"/>
      <c r="B8588" s="398"/>
      <c r="C8588" s="396"/>
      <c r="D8588" s="396"/>
      <c r="E8588" s="399"/>
      <c r="F8588" s="399"/>
      <c r="G8588" s="399"/>
      <c r="H8588" s="399"/>
      <c r="I8588" s="399"/>
    </row>
    <row r="8589" spans="1:9" ht="15.75" customHeight="1">
      <c r="A8589" s="396"/>
      <c r="B8589" s="398"/>
      <c r="C8589" s="396"/>
      <c r="D8589" s="396"/>
      <c r="E8589" s="399"/>
      <c r="F8589" s="399"/>
      <c r="G8589" s="399"/>
      <c r="H8589" s="399"/>
      <c r="I8589" s="399"/>
    </row>
    <row r="8590" spans="1:9" ht="15.75" customHeight="1">
      <c r="A8590" s="396"/>
      <c r="B8590" s="398"/>
      <c r="C8590" s="396"/>
      <c r="D8590" s="396"/>
      <c r="E8590" s="399"/>
      <c r="F8590" s="399"/>
      <c r="G8590" s="399"/>
      <c r="H8590" s="399"/>
      <c r="I8590" s="399"/>
    </row>
    <row r="8591" spans="1:9" ht="15.75" customHeight="1">
      <c r="A8591" s="396"/>
      <c r="B8591" s="398"/>
      <c r="C8591" s="396"/>
      <c r="D8591" s="396"/>
      <c r="E8591" s="399"/>
      <c r="F8591" s="399"/>
      <c r="G8591" s="399"/>
      <c r="H8591" s="399"/>
      <c r="I8591" s="399"/>
    </row>
    <row r="8592" spans="1:9" ht="15.75" customHeight="1">
      <c r="A8592" s="396"/>
      <c r="B8592" s="398"/>
      <c r="C8592" s="396"/>
      <c r="D8592" s="396"/>
      <c r="E8592" s="399"/>
      <c r="F8592" s="399"/>
      <c r="G8592" s="399"/>
      <c r="H8592" s="399"/>
      <c r="I8592" s="399"/>
    </row>
    <row r="8593" spans="1:9" ht="15.75" customHeight="1">
      <c r="A8593" s="396"/>
      <c r="B8593" s="398"/>
      <c r="C8593" s="396"/>
      <c r="D8593" s="396"/>
      <c r="E8593" s="399"/>
      <c r="F8593" s="399"/>
      <c r="G8593" s="399"/>
      <c r="H8593" s="399"/>
      <c r="I8593" s="399"/>
    </row>
    <row r="8594" spans="1:9" ht="15.75" customHeight="1">
      <c r="A8594" s="396"/>
      <c r="B8594" s="398"/>
      <c r="C8594" s="396"/>
      <c r="D8594" s="396"/>
      <c r="E8594" s="399"/>
      <c r="F8594" s="399"/>
      <c r="G8594" s="399"/>
      <c r="H8594" s="399"/>
      <c r="I8594" s="399"/>
    </row>
    <row r="8595" spans="1:9" ht="15.75" customHeight="1">
      <c r="A8595" s="396"/>
      <c r="B8595" s="398"/>
      <c r="C8595" s="396"/>
      <c r="D8595" s="396"/>
      <c r="E8595" s="399"/>
      <c r="F8595" s="399"/>
      <c r="G8595" s="399"/>
      <c r="H8595" s="399"/>
      <c r="I8595" s="399"/>
    </row>
    <row r="8596" spans="1:9" ht="15.75" customHeight="1">
      <c r="A8596" s="396"/>
      <c r="B8596" s="398"/>
      <c r="C8596" s="396"/>
      <c r="D8596" s="396"/>
      <c r="E8596" s="399"/>
      <c r="F8596" s="399"/>
      <c r="G8596" s="399"/>
      <c r="H8596" s="399"/>
      <c r="I8596" s="399"/>
    </row>
    <row r="8597" spans="1:9" ht="15.75" customHeight="1">
      <c r="A8597" s="396"/>
      <c r="B8597" s="398"/>
      <c r="C8597" s="396"/>
      <c r="D8597" s="396"/>
      <c r="E8597" s="399"/>
      <c r="F8597" s="399"/>
      <c r="G8597" s="399"/>
      <c r="H8597" s="399"/>
      <c r="I8597" s="399"/>
    </row>
    <row r="8598" spans="1:9" ht="15.75" customHeight="1">
      <c r="A8598" s="396"/>
      <c r="B8598" s="398"/>
      <c r="C8598" s="396"/>
      <c r="D8598" s="396"/>
      <c r="E8598" s="399"/>
      <c r="F8598" s="399"/>
      <c r="G8598" s="399"/>
      <c r="H8598" s="399"/>
      <c r="I8598" s="399"/>
    </row>
    <row r="8599" spans="1:9" ht="15.75" customHeight="1">
      <c r="A8599" s="396"/>
      <c r="B8599" s="398"/>
      <c r="C8599" s="396"/>
      <c r="D8599" s="396"/>
      <c r="E8599" s="399"/>
      <c r="F8599" s="399"/>
      <c r="G8599" s="399"/>
      <c r="H8599" s="399"/>
      <c r="I8599" s="399"/>
    </row>
    <row r="8600" spans="1:9" ht="15.75" customHeight="1">
      <c r="A8600" s="396"/>
      <c r="B8600" s="398"/>
      <c r="C8600" s="396"/>
      <c r="D8600" s="396"/>
      <c r="E8600" s="399"/>
      <c r="F8600" s="399"/>
      <c r="G8600" s="399"/>
      <c r="H8600" s="399"/>
      <c r="I8600" s="399"/>
    </row>
    <row r="8601" spans="1:9" ht="15.75" customHeight="1">
      <c r="A8601" s="396"/>
      <c r="B8601" s="398"/>
      <c r="C8601" s="396"/>
      <c r="D8601" s="396"/>
      <c r="E8601" s="399"/>
      <c r="F8601" s="399"/>
      <c r="G8601" s="399"/>
      <c r="H8601" s="399"/>
      <c r="I8601" s="399"/>
    </row>
    <row r="8602" spans="1:9" ht="15.75" customHeight="1">
      <c r="A8602" s="396"/>
      <c r="B8602" s="398"/>
      <c r="C8602" s="396"/>
      <c r="D8602" s="396"/>
      <c r="E8602" s="399"/>
      <c r="F8602" s="399"/>
      <c r="G8602" s="399"/>
      <c r="H8602" s="399"/>
      <c r="I8602" s="399"/>
    </row>
    <row r="8603" spans="1:9" ht="15.75" customHeight="1">
      <c r="A8603" s="396"/>
      <c r="B8603" s="398"/>
      <c r="C8603" s="396"/>
      <c r="D8603" s="396"/>
      <c r="E8603" s="399"/>
      <c r="F8603" s="399"/>
      <c r="G8603" s="399"/>
      <c r="H8603" s="399"/>
      <c r="I8603" s="399"/>
    </row>
    <row r="8604" spans="1:9" ht="15.75" customHeight="1">
      <c r="A8604" s="396"/>
      <c r="B8604" s="398"/>
      <c r="C8604" s="396"/>
      <c r="D8604" s="396"/>
      <c r="E8604" s="399"/>
      <c r="F8604" s="399"/>
      <c r="G8604" s="399"/>
      <c r="H8604" s="399"/>
      <c r="I8604" s="399"/>
    </row>
    <row r="8605" spans="1:9" ht="15.75" customHeight="1">
      <c r="A8605" s="396"/>
      <c r="B8605" s="398"/>
      <c r="C8605" s="396"/>
      <c r="D8605" s="396"/>
      <c r="E8605" s="399"/>
      <c r="F8605" s="399"/>
      <c r="G8605" s="399"/>
      <c r="H8605" s="399"/>
      <c r="I8605" s="399"/>
    </row>
    <row r="8606" spans="1:9" ht="15.75" customHeight="1">
      <c r="A8606" s="396"/>
      <c r="B8606" s="398"/>
      <c r="C8606" s="396"/>
      <c r="D8606" s="396"/>
      <c r="E8606" s="399"/>
      <c r="F8606" s="399"/>
      <c r="G8606" s="399"/>
      <c r="H8606" s="399"/>
      <c r="I8606" s="399"/>
    </row>
    <row r="8607" spans="1:9" ht="15.75" customHeight="1">
      <c r="A8607" s="396"/>
      <c r="B8607" s="398"/>
      <c r="C8607" s="396"/>
      <c r="D8607" s="396"/>
      <c r="E8607" s="399"/>
      <c r="F8607" s="399"/>
      <c r="G8607" s="399"/>
      <c r="H8607" s="399"/>
      <c r="I8607" s="399"/>
    </row>
    <row r="8608" spans="1:9" ht="15.75" customHeight="1">
      <c r="A8608" s="396"/>
      <c r="B8608" s="398"/>
      <c r="C8608" s="396"/>
      <c r="D8608" s="396"/>
      <c r="E8608" s="399"/>
      <c r="F8608" s="399"/>
      <c r="G8608" s="399"/>
      <c r="H8608" s="399"/>
      <c r="I8608" s="399"/>
    </row>
    <row r="8609" spans="1:9" ht="15.75" customHeight="1">
      <c r="A8609" s="396"/>
      <c r="B8609" s="398"/>
      <c r="C8609" s="396"/>
      <c r="D8609" s="396"/>
      <c r="E8609" s="399"/>
      <c r="F8609" s="399"/>
      <c r="G8609" s="399"/>
      <c r="H8609" s="399"/>
      <c r="I8609" s="399"/>
    </row>
    <row r="8610" spans="1:9" ht="15.75" customHeight="1">
      <c r="A8610" s="396"/>
      <c r="B8610" s="398"/>
      <c r="C8610" s="396"/>
      <c r="D8610" s="396"/>
      <c r="E8610" s="399"/>
      <c r="F8610" s="399"/>
      <c r="G8610" s="399"/>
      <c r="H8610" s="399"/>
      <c r="I8610" s="399"/>
    </row>
    <row r="8611" spans="1:9" ht="15.75" customHeight="1">
      <c r="A8611" s="396"/>
      <c r="B8611" s="398"/>
      <c r="C8611" s="396"/>
      <c r="D8611" s="396"/>
      <c r="E8611" s="399"/>
      <c r="F8611" s="399"/>
      <c r="G8611" s="399"/>
      <c r="H8611" s="399"/>
      <c r="I8611" s="399"/>
    </row>
    <row r="8612" spans="1:9" ht="15.75" customHeight="1">
      <c r="A8612" s="396"/>
      <c r="B8612" s="398"/>
      <c r="C8612" s="396"/>
      <c r="D8612" s="396"/>
      <c r="E8612" s="399"/>
      <c r="F8612" s="399"/>
      <c r="G8612" s="399"/>
      <c r="H8612" s="399"/>
      <c r="I8612" s="399"/>
    </row>
    <row r="8613" spans="1:9" ht="15.75" customHeight="1">
      <c r="A8613" s="396"/>
      <c r="B8613" s="398"/>
      <c r="C8613" s="396"/>
      <c r="D8613" s="396"/>
      <c r="E8613" s="399"/>
      <c r="F8613" s="399"/>
      <c r="G8613" s="399"/>
      <c r="H8613" s="399"/>
      <c r="I8613" s="399"/>
    </row>
    <row r="8614" spans="1:9" ht="15.75" customHeight="1">
      <c r="A8614" s="396"/>
      <c r="B8614" s="398"/>
      <c r="C8614" s="396"/>
      <c r="D8614" s="396"/>
      <c r="E8614" s="399"/>
      <c r="F8614" s="399"/>
      <c r="G8614" s="399"/>
      <c r="H8614" s="399"/>
      <c r="I8614" s="399"/>
    </row>
    <row r="8615" spans="1:9" ht="15.75" customHeight="1">
      <c r="A8615" s="396"/>
      <c r="B8615" s="398"/>
      <c r="C8615" s="396"/>
      <c r="D8615" s="396"/>
      <c r="E8615" s="399"/>
      <c r="F8615" s="399"/>
      <c r="G8615" s="399"/>
      <c r="H8615" s="399"/>
      <c r="I8615" s="399"/>
    </row>
    <row r="8616" spans="1:9" ht="15.75" customHeight="1">
      <c r="A8616" s="396"/>
      <c r="B8616" s="398"/>
      <c r="C8616" s="396"/>
      <c r="D8616" s="396"/>
      <c r="E8616" s="399"/>
      <c r="F8616" s="399"/>
      <c r="G8616" s="399"/>
      <c r="H8616" s="399"/>
      <c r="I8616" s="399"/>
    </row>
    <row r="8617" spans="1:9" ht="15.75" customHeight="1">
      <c r="A8617" s="396"/>
      <c r="B8617" s="398"/>
      <c r="C8617" s="396"/>
      <c r="D8617" s="396"/>
      <c r="E8617" s="399"/>
      <c r="F8617" s="399"/>
      <c r="G8617" s="399"/>
      <c r="H8617" s="399"/>
      <c r="I8617" s="399"/>
    </row>
    <row r="8618" spans="1:9" ht="15.75" customHeight="1">
      <c r="A8618" s="396"/>
      <c r="B8618" s="398"/>
      <c r="C8618" s="396"/>
      <c r="D8618" s="396"/>
      <c r="E8618" s="399"/>
      <c r="F8618" s="399"/>
      <c r="G8618" s="399"/>
      <c r="H8618" s="399"/>
      <c r="I8618" s="399"/>
    </row>
    <row r="8619" spans="1:9" ht="15.75" customHeight="1">
      <c r="A8619" s="396"/>
      <c r="B8619" s="398"/>
      <c r="C8619" s="396"/>
      <c r="D8619" s="396"/>
      <c r="E8619" s="399"/>
      <c r="F8619" s="399"/>
      <c r="G8619" s="399"/>
      <c r="H8619" s="399"/>
      <c r="I8619" s="399"/>
    </row>
    <row r="8620" spans="1:9" ht="15.75" customHeight="1">
      <c r="A8620" s="396"/>
      <c r="B8620" s="398"/>
      <c r="C8620" s="396"/>
      <c r="D8620" s="396"/>
      <c r="E8620" s="399"/>
      <c r="F8620" s="399"/>
      <c r="G8620" s="399"/>
      <c r="H8620" s="399"/>
      <c r="I8620" s="399"/>
    </row>
    <row r="8621" spans="1:9" ht="15.75" customHeight="1">
      <c r="A8621" s="396"/>
      <c r="B8621" s="398"/>
      <c r="C8621" s="396"/>
      <c r="D8621" s="396"/>
      <c r="E8621" s="399"/>
      <c r="F8621" s="399"/>
      <c r="G8621" s="399"/>
      <c r="H8621" s="399"/>
      <c r="I8621" s="399"/>
    </row>
    <row r="8622" spans="1:9" ht="15.75" customHeight="1">
      <c r="A8622" s="396"/>
      <c r="B8622" s="398"/>
      <c r="C8622" s="396"/>
      <c r="D8622" s="396"/>
      <c r="E8622" s="399"/>
      <c r="F8622" s="399"/>
      <c r="G8622" s="399"/>
      <c r="H8622" s="399"/>
      <c r="I8622" s="399"/>
    </row>
    <row r="8623" spans="1:9" ht="15.75" customHeight="1">
      <c r="A8623" s="396"/>
      <c r="B8623" s="398"/>
      <c r="C8623" s="396"/>
      <c r="D8623" s="396"/>
      <c r="E8623" s="399"/>
      <c r="F8623" s="399"/>
      <c r="G8623" s="399"/>
      <c r="H8623" s="399"/>
      <c r="I8623" s="399"/>
    </row>
    <row r="8624" spans="1:9" ht="15.75" customHeight="1">
      <c r="A8624" s="396"/>
      <c r="B8624" s="398"/>
      <c r="C8624" s="396"/>
      <c r="D8624" s="396"/>
      <c r="E8624" s="399"/>
      <c r="F8624" s="399"/>
      <c r="G8624" s="399"/>
      <c r="H8624" s="399"/>
      <c r="I8624" s="399"/>
    </row>
    <row r="8625" spans="1:9" ht="15.75" customHeight="1">
      <c r="A8625" s="396"/>
      <c r="B8625" s="398"/>
      <c r="C8625" s="396"/>
      <c r="D8625" s="396"/>
      <c r="E8625" s="399"/>
      <c r="F8625" s="399"/>
      <c r="G8625" s="399"/>
      <c r="H8625" s="399"/>
      <c r="I8625" s="399"/>
    </row>
    <row r="8626" spans="1:9" ht="15.75" customHeight="1">
      <c r="A8626" s="396"/>
      <c r="B8626" s="398"/>
      <c r="C8626" s="396"/>
      <c r="D8626" s="396"/>
      <c r="E8626" s="399"/>
      <c r="F8626" s="399"/>
      <c r="G8626" s="399"/>
      <c r="H8626" s="399"/>
      <c r="I8626" s="399"/>
    </row>
    <row r="8627" spans="1:9" ht="15.75" customHeight="1">
      <c r="A8627" s="396"/>
      <c r="B8627" s="398"/>
      <c r="C8627" s="396"/>
      <c r="D8627" s="396"/>
      <c r="E8627" s="399"/>
      <c r="F8627" s="399"/>
      <c r="G8627" s="399"/>
      <c r="H8627" s="399"/>
      <c r="I8627" s="399"/>
    </row>
    <row r="8628" spans="1:9" ht="15.75" customHeight="1">
      <c r="A8628" s="396"/>
      <c r="B8628" s="398"/>
      <c r="C8628" s="396"/>
      <c r="D8628" s="396"/>
      <c r="E8628" s="399"/>
      <c r="F8628" s="399"/>
      <c r="G8628" s="399"/>
      <c r="H8628" s="399"/>
      <c r="I8628" s="399"/>
    </row>
    <row r="8629" spans="1:9" ht="15.75" customHeight="1">
      <c r="A8629" s="396"/>
      <c r="B8629" s="398"/>
      <c r="C8629" s="396"/>
      <c r="D8629" s="396"/>
      <c r="E8629" s="399"/>
      <c r="F8629" s="399"/>
      <c r="G8629" s="399"/>
      <c r="H8629" s="399"/>
      <c r="I8629" s="399"/>
    </row>
    <row r="8630" spans="1:9" ht="15.75" customHeight="1">
      <c r="A8630" s="396"/>
      <c r="B8630" s="398"/>
      <c r="C8630" s="396"/>
      <c r="D8630" s="396"/>
      <c r="E8630" s="399"/>
      <c r="F8630" s="399"/>
      <c r="G8630" s="399"/>
      <c r="H8630" s="399"/>
      <c r="I8630" s="399"/>
    </row>
    <row r="8631" spans="1:9" ht="15.75" customHeight="1">
      <c r="A8631" s="396"/>
      <c r="B8631" s="398"/>
      <c r="C8631" s="396"/>
      <c r="D8631" s="396"/>
      <c r="E8631" s="399"/>
      <c r="F8631" s="399"/>
      <c r="G8631" s="399"/>
      <c r="H8631" s="399"/>
      <c r="I8631" s="399"/>
    </row>
    <row r="8632" spans="1:9" ht="15.75" customHeight="1">
      <c r="A8632" s="396"/>
      <c r="B8632" s="398"/>
      <c r="C8632" s="396"/>
      <c r="D8632" s="396"/>
      <c r="E8632" s="399"/>
      <c r="F8632" s="399"/>
      <c r="G8632" s="399"/>
      <c r="H8632" s="399"/>
      <c r="I8632" s="399"/>
    </row>
    <row r="8633" spans="1:9" ht="15.75" customHeight="1">
      <c r="A8633" s="396"/>
      <c r="B8633" s="398"/>
      <c r="C8633" s="396"/>
      <c r="D8633" s="396"/>
      <c r="E8633" s="399"/>
      <c r="F8633" s="399"/>
      <c r="G8633" s="399"/>
      <c r="H8633" s="399"/>
      <c r="I8633" s="399"/>
    </row>
    <row r="8634" spans="1:9" ht="15.75" customHeight="1">
      <c r="A8634" s="396"/>
      <c r="B8634" s="398"/>
      <c r="C8634" s="396"/>
      <c r="D8634" s="396"/>
      <c r="E8634" s="399"/>
      <c r="F8634" s="399"/>
      <c r="G8634" s="399"/>
      <c r="H8634" s="399"/>
      <c r="I8634" s="399"/>
    </row>
    <row r="8635" spans="1:9" ht="15.75" customHeight="1">
      <c r="A8635" s="396"/>
      <c r="B8635" s="398"/>
      <c r="C8635" s="396"/>
      <c r="D8635" s="396"/>
      <c r="E8635" s="399"/>
      <c r="F8635" s="399"/>
      <c r="G8635" s="399"/>
      <c r="H8635" s="399"/>
      <c r="I8635" s="399"/>
    </row>
    <row r="8636" spans="1:9" ht="15.75" customHeight="1">
      <c r="A8636" s="396"/>
      <c r="B8636" s="398"/>
      <c r="C8636" s="396"/>
      <c r="D8636" s="396"/>
      <c r="E8636" s="399"/>
      <c r="F8636" s="399"/>
      <c r="G8636" s="399"/>
      <c r="H8636" s="399"/>
      <c r="I8636" s="399"/>
    </row>
    <row r="8637" spans="1:9" ht="15.75" customHeight="1">
      <c r="A8637" s="396"/>
      <c r="B8637" s="398"/>
      <c r="C8637" s="396"/>
      <c r="D8637" s="396"/>
      <c r="E8637" s="399"/>
      <c r="F8637" s="399"/>
      <c r="G8637" s="399"/>
      <c r="H8637" s="399"/>
      <c r="I8637" s="399"/>
    </row>
    <row r="8638" spans="1:9" ht="15.75" customHeight="1">
      <c r="A8638" s="396"/>
      <c r="B8638" s="398"/>
      <c r="C8638" s="396"/>
      <c r="D8638" s="396"/>
      <c r="E8638" s="399"/>
      <c r="F8638" s="399"/>
      <c r="G8638" s="399"/>
      <c r="H8638" s="399"/>
      <c r="I8638" s="399"/>
    </row>
    <row r="8639" spans="1:9" ht="15.75" customHeight="1">
      <c r="A8639" s="396"/>
      <c r="B8639" s="398"/>
      <c r="C8639" s="396"/>
      <c r="D8639" s="396"/>
      <c r="E8639" s="399"/>
      <c r="F8639" s="399"/>
      <c r="G8639" s="399"/>
      <c r="H8639" s="399"/>
      <c r="I8639" s="399"/>
    </row>
    <row r="8640" spans="1:9" ht="15.75" customHeight="1">
      <c r="A8640" s="396"/>
      <c r="B8640" s="398"/>
      <c r="C8640" s="396"/>
      <c r="D8640" s="396"/>
      <c r="E8640" s="399"/>
      <c r="F8640" s="399"/>
      <c r="G8640" s="399"/>
      <c r="H8640" s="399"/>
      <c r="I8640" s="399"/>
    </row>
    <row r="8641" spans="1:9" ht="15.75" customHeight="1">
      <c r="A8641" s="396"/>
      <c r="B8641" s="398"/>
      <c r="C8641" s="396"/>
      <c r="D8641" s="396"/>
      <c r="E8641" s="399"/>
      <c r="F8641" s="399"/>
      <c r="G8641" s="399"/>
      <c r="H8641" s="399"/>
      <c r="I8641" s="399"/>
    </row>
    <row r="8642" spans="1:9" ht="15.75" customHeight="1">
      <c r="A8642" s="396"/>
      <c r="B8642" s="398"/>
      <c r="C8642" s="396"/>
      <c r="D8642" s="396"/>
      <c r="E8642" s="399"/>
      <c r="F8642" s="399"/>
      <c r="G8642" s="399"/>
      <c r="H8642" s="399"/>
      <c r="I8642" s="399"/>
    </row>
    <row r="8643" spans="1:9" ht="15.75" customHeight="1">
      <c r="A8643" s="396"/>
      <c r="B8643" s="398"/>
      <c r="C8643" s="396"/>
      <c r="D8643" s="396"/>
      <c r="E8643" s="399"/>
      <c r="F8643" s="399"/>
      <c r="G8643" s="399"/>
      <c r="H8643" s="399"/>
      <c r="I8643" s="399"/>
    </row>
    <row r="8644" spans="1:9" ht="15.75" customHeight="1">
      <c r="A8644" s="396"/>
      <c r="B8644" s="398"/>
      <c r="C8644" s="396"/>
      <c r="D8644" s="396"/>
      <c r="E8644" s="399"/>
      <c r="F8644" s="399"/>
      <c r="G8644" s="399"/>
      <c r="H8644" s="399"/>
      <c r="I8644" s="399"/>
    </row>
    <row r="8645" spans="1:9" ht="15.75" customHeight="1">
      <c r="A8645" s="396"/>
      <c r="B8645" s="398"/>
      <c r="C8645" s="396"/>
      <c r="D8645" s="396"/>
      <c r="E8645" s="399"/>
      <c r="F8645" s="399"/>
      <c r="G8645" s="399"/>
      <c r="H8645" s="399"/>
      <c r="I8645" s="399"/>
    </row>
    <row r="8646" spans="1:9" ht="15.75" customHeight="1">
      <c r="A8646" s="396"/>
      <c r="B8646" s="398"/>
      <c r="C8646" s="396"/>
      <c r="D8646" s="396"/>
      <c r="E8646" s="399"/>
      <c r="F8646" s="399"/>
      <c r="G8646" s="399"/>
      <c r="H8646" s="399"/>
      <c r="I8646" s="399"/>
    </row>
    <row r="8647" spans="1:9" ht="15.75" customHeight="1">
      <c r="A8647" s="396"/>
      <c r="B8647" s="398"/>
      <c r="C8647" s="396"/>
      <c r="D8647" s="396"/>
      <c r="E8647" s="399"/>
      <c r="F8647" s="399"/>
      <c r="G8647" s="399"/>
      <c r="H8647" s="399"/>
      <c r="I8647" s="399"/>
    </row>
    <row r="8648" spans="1:9" ht="15.75" customHeight="1">
      <c r="A8648" s="396"/>
      <c r="B8648" s="398"/>
      <c r="C8648" s="396"/>
      <c r="D8648" s="396"/>
      <c r="E8648" s="399"/>
      <c r="F8648" s="399"/>
      <c r="G8648" s="399"/>
      <c r="H8648" s="399"/>
      <c r="I8648" s="399"/>
    </row>
    <row r="8649" spans="1:9" ht="15.75" customHeight="1">
      <c r="A8649" s="396"/>
      <c r="B8649" s="398"/>
      <c r="C8649" s="396"/>
      <c r="D8649" s="396"/>
      <c r="E8649" s="399"/>
      <c r="F8649" s="399"/>
      <c r="G8649" s="399"/>
      <c r="H8649" s="399"/>
      <c r="I8649" s="399"/>
    </row>
    <row r="8650" spans="1:9" ht="15.75" customHeight="1">
      <c r="A8650" s="396"/>
      <c r="B8650" s="398"/>
      <c r="C8650" s="396"/>
      <c r="D8650" s="396"/>
      <c r="E8650" s="399"/>
      <c r="F8650" s="399"/>
      <c r="G8650" s="399"/>
      <c r="H8650" s="399"/>
      <c r="I8650" s="399"/>
    </row>
    <row r="8651" spans="1:9" ht="15.75" customHeight="1">
      <c r="A8651" s="396"/>
      <c r="B8651" s="398"/>
      <c r="C8651" s="396"/>
      <c r="D8651" s="396"/>
      <c r="E8651" s="399"/>
      <c r="F8651" s="399"/>
      <c r="G8651" s="399"/>
      <c r="H8651" s="399"/>
      <c r="I8651" s="399"/>
    </row>
    <row r="8652" spans="1:9" ht="15.75" customHeight="1">
      <c r="A8652" s="396"/>
      <c r="B8652" s="398"/>
      <c r="C8652" s="396"/>
      <c r="D8652" s="396"/>
      <c r="E8652" s="399"/>
      <c r="F8652" s="399"/>
      <c r="G8652" s="399"/>
      <c r="H8652" s="399"/>
      <c r="I8652" s="399"/>
    </row>
    <row r="8653" spans="1:9" ht="15.75" customHeight="1">
      <c r="A8653" s="396"/>
      <c r="B8653" s="398"/>
      <c r="C8653" s="396"/>
      <c r="D8653" s="396"/>
      <c r="E8653" s="399"/>
      <c r="F8653" s="399"/>
      <c r="G8653" s="399"/>
      <c r="H8653" s="399"/>
      <c r="I8653" s="399"/>
    </row>
    <row r="8654" spans="1:9" ht="15.75" customHeight="1">
      <c r="A8654" s="396"/>
      <c r="B8654" s="398"/>
      <c r="C8654" s="396"/>
      <c r="D8654" s="396"/>
      <c r="E8654" s="399"/>
      <c r="F8654" s="399"/>
      <c r="G8654" s="399"/>
      <c r="H8654" s="399"/>
      <c r="I8654" s="399"/>
    </row>
    <row r="8655" spans="1:9" ht="15.75" customHeight="1">
      <c r="A8655" s="396"/>
      <c r="B8655" s="398"/>
      <c r="C8655" s="396"/>
      <c r="D8655" s="396"/>
      <c r="E8655" s="399"/>
      <c r="F8655" s="399"/>
      <c r="G8655" s="399"/>
      <c r="H8655" s="399"/>
      <c r="I8655" s="399"/>
    </row>
    <row r="8656" spans="1:9" ht="15.75" customHeight="1">
      <c r="A8656" s="396"/>
      <c r="B8656" s="398"/>
      <c r="C8656" s="396"/>
      <c r="D8656" s="396"/>
      <c r="E8656" s="399"/>
      <c r="F8656" s="399"/>
      <c r="G8656" s="399"/>
      <c r="H8656" s="399"/>
      <c r="I8656" s="399"/>
    </row>
    <row r="8657" spans="1:9" ht="15.75" customHeight="1">
      <c r="A8657" s="396"/>
      <c r="B8657" s="398"/>
      <c r="C8657" s="396"/>
      <c r="D8657" s="396"/>
      <c r="E8657" s="399"/>
      <c r="F8657" s="399"/>
      <c r="G8657" s="399"/>
      <c r="H8657" s="399"/>
      <c r="I8657" s="399"/>
    </row>
    <row r="8658" spans="1:9" ht="15.75" customHeight="1">
      <c r="A8658" s="396"/>
      <c r="B8658" s="398"/>
      <c r="C8658" s="396"/>
      <c r="D8658" s="396"/>
      <c r="E8658" s="399"/>
      <c r="F8658" s="399"/>
      <c r="G8658" s="399"/>
      <c r="H8658" s="399"/>
      <c r="I8658" s="399"/>
    </row>
    <row r="8659" spans="1:9" ht="15.75" customHeight="1">
      <c r="A8659" s="396"/>
      <c r="B8659" s="398"/>
      <c r="C8659" s="396"/>
      <c r="D8659" s="396"/>
      <c r="E8659" s="399"/>
      <c r="F8659" s="399"/>
      <c r="G8659" s="399"/>
      <c r="H8659" s="399"/>
      <c r="I8659" s="399"/>
    </row>
    <row r="8660" spans="1:9" ht="15.75" customHeight="1">
      <c r="A8660" s="396"/>
      <c r="B8660" s="398"/>
      <c r="C8660" s="396"/>
      <c r="D8660" s="396"/>
      <c r="E8660" s="399"/>
      <c r="F8660" s="399"/>
      <c r="G8660" s="399"/>
      <c r="H8660" s="399"/>
      <c r="I8660" s="399"/>
    </row>
    <row r="8661" spans="1:9" ht="15.75" customHeight="1">
      <c r="A8661" s="396"/>
      <c r="B8661" s="398"/>
      <c r="C8661" s="396"/>
      <c r="D8661" s="396"/>
      <c r="E8661" s="399"/>
      <c r="F8661" s="399"/>
      <c r="G8661" s="399"/>
      <c r="H8661" s="399"/>
      <c r="I8661" s="399"/>
    </row>
    <row r="8662" spans="1:9" ht="15.75" customHeight="1">
      <c r="A8662" s="396"/>
      <c r="B8662" s="398"/>
      <c r="C8662" s="396"/>
      <c r="D8662" s="396"/>
      <c r="E8662" s="399"/>
      <c r="F8662" s="399"/>
      <c r="G8662" s="399"/>
      <c r="H8662" s="399"/>
      <c r="I8662" s="399"/>
    </row>
    <row r="8663" spans="1:9" ht="15.75" customHeight="1">
      <c r="A8663" s="396"/>
      <c r="B8663" s="398"/>
      <c r="C8663" s="396"/>
      <c r="D8663" s="396"/>
      <c r="E8663" s="399"/>
      <c r="F8663" s="399"/>
      <c r="G8663" s="399"/>
      <c r="H8663" s="399"/>
      <c r="I8663" s="399"/>
    </row>
    <row r="8664" spans="1:9" ht="15.75" customHeight="1">
      <c r="A8664" s="396"/>
      <c r="B8664" s="398"/>
      <c r="C8664" s="396"/>
      <c r="D8664" s="396"/>
      <c r="E8664" s="399"/>
      <c r="F8664" s="399"/>
      <c r="G8664" s="399"/>
      <c r="H8664" s="399"/>
      <c r="I8664" s="399"/>
    </row>
    <row r="8665" spans="1:9" ht="15.75" customHeight="1">
      <c r="A8665" s="396"/>
      <c r="B8665" s="398"/>
      <c r="C8665" s="396"/>
      <c r="D8665" s="396"/>
      <c r="E8665" s="399"/>
      <c r="F8665" s="399"/>
      <c r="G8665" s="399"/>
      <c r="H8665" s="399"/>
      <c r="I8665" s="399"/>
    </row>
    <row r="8666" spans="1:9" ht="15.75" customHeight="1">
      <c r="A8666" s="396"/>
      <c r="B8666" s="398"/>
      <c r="C8666" s="396"/>
      <c r="D8666" s="396"/>
      <c r="E8666" s="399"/>
      <c r="F8666" s="399"/>
      <c r="G8666" s="399"/>
      <c r="H8666" s="399"/>
      <c r="I8666" s="399"/>
    </row>
    <row r="8667" spans="1:9" ht="15.75" customHeight="1">
      <c r="A8667" s="396"/>
      <c r="B8667" s="398"/>
      <c r="C8667" s="396"/>
      <c r="D8667" s="396"/>
      <c r="E8667" s="399"/>
      <c r="F8667" s="399"/>
      <c r="G8667" s="399"/>
      <c r="H8667" s="399"/>
      <c r="I8667" s="399"/>
    </row>
    <row r="8668" spans="1:9" ht="15.75" customHeight="1">
      <c r="A8668" s="396"/>
      <c r="B8668" s="398"/>
      <c r="C8668" s="396"/>
      <c r="D8668" s="396"/>
      <c r="E8668" s="399"/>
      <c r="F8668" s="399"/>
      <c r="G8668" s="399"/>
      <c r="H8668" s="399"/>
      <c r="I8668" s="399"/>
    </row>
    <row r="8669" spans="1:9" ht="15.75" customHeight="1">
      <c r="A8669" s="396"/>
      <c r="B8669" s="398"/>
      <c r="C8669" s="396"/>
      <c r="D8669" s="396"/>
      <c r="E8669" s="399"/>
      <c r="F8669" s="399"/>
      <c r="G8669" s="399"/>
      <c r="H8669" s="399"/>
      <c r="I8669" s="399"/>
    </row>
    <row r="8670" spans="1:9" ht="15.75" customHeight="1">
      <c r="A8670" s="396"/>
      <c r="B8670" s="398"/>
      <c r="C8670" s="396"/>
      <c r="D8670" s="396"/>
      <c r="E8670" s="399"/>
      <c r="F8670" s="399"/>
      <c r="G8670" s="399"/>
      <c r="H8670" s="399"/>
      <c r="I8670" s="399"/>
    </row>
    <row r="8671" spans="1:9" ht="15.75" customHeight="1">
      <c r="A8671" s="396"/>
      <c r="B8671" s="398"/>
      <c r="C8671" s="396"/>
      <c r="D8671" s="396"/>
      <c r="E8671" s="399"/>
      <c r="F8671" s="399"/>
      <c r="G8671" s="399"/>
      <c r="H8671" s="399"/>
      <c r="I8671" s="399"/>
    </row>
    <row r="8672" spans="1:9" ht="15.75" customHeight="1">
      <c r="A8672" s="396"/>
      <c r="B8672" s="398"/>
      <c r="C8672" s="396"/>
      <c r="D8672" s="396"/>
      <c r="E8672" s="399"/>
      <c r="F8672" s="399"/>
      <c r="G8672" s="399"/>
      <c r="H8672" s="399"/>
      <c r="I8672" s="399"/>
    </row>
    <row r="8673" spans="1:9" ht="15.75" customHeight="1">
      <c r="A8673" s="396"/>
      <c r="B8673" s="398"/>
      <c r="C8673" s="396"/>
      <c r="D8673" s="396"/>
      <c r="E8673" s="399"/>
      <c r="F8673" s="399"/>
      <c r="G8673" s="399"/>
      <c r="H8673" s="399"/>
      <c r="I8673" s="399"/>
    </row>
    <row r="8674" spans="1:9" ht="15.75" customHeight="1">
      <c r="A8674" s="396"/>
      <c r="B8674" s="398"/>
      <c r="C8674" s="396"/>
      <c r="D8674" s="396"/>
      <c r="E8674" s="399"/>
      <c r="F8674" s="399"/>
      <c r="G8674" s="399"/>
      <c r="H8674" s="399"/>
      <c r="I8674" s="399"/>
    </row>
    <row r="8675" spans="1:9" ht="15.75" customHeight="1">
      <c r="A8675" s="396"/>
      <c r="B8675" s="398"/>
      <c r="C8675" s="396"/>
      <c r="D8675" s="396"/>
      <c r="E8675" s="399"/>
      <c r="F8675" s="399"/>
      <c r="G8675" s="399"/>
      <c r="H8675" s="399"/>
      <c r="I8675" s="399"/>
    </row>
    <row r="8676" spans="1:9" ht="15.75" customHeight="1">
      <c r="A8676" s="396"/>
      <c r="B8676" s="398"/>
      <c r="C8676" s="396"/>
      <c r="D8676" s="396"/>
      <c r="E8676" s="399"/>
      <c r="F8676" s="399"/>
      <c r="G8676" s="399"/>
      <c r="H8676" s="399"/>
      <c r="I8676" s="399"/>
    </row>
    <row r="8677" spans="1:9" ht="15.75" customHeight="1">
      <c r="A8677" s="396"/>
      <c r="B8677" s="398"/>
      <c r="C8677" s="396"/>
      <c r="D8677" s="396"/>
      <c r="E8677" s="399"/>
      <c r="F8677" s="399"/>
      <c r="G8677" s="399"/>
      <c r="H8677" s="399"/>
      <c r="I8677" s="399"/>
    </row>
    <row r="8678" spans="1:9" ht="15.75" customHeight="1">
      <c r="A8678" s="396"/>
      <c r="B8678" s="398"/>
      <c r="C8678" s="396"/>
      <c r="D8678" s="396"/>
      <c r="E8678" s="399"/>
      <c r="F8678" s="399"/>
      <c r="G8678" s="399"/>
      <c r="H8678" s="399"/>
      <c r="I8678" s="399"/>
    </row>
    <row r="8679" spans="1:9" ht="15.75" customHeight="1">
      <c r="A8679" s="396"/>
      <c r="B8679" s="398"/>
      <c r="C8679" s="396"/>
      <c r="D8679" s="396"/>
      <c r="E8679" s="399"/>
      <c r="F8679" s="399"/>
      <c r="G8679" s="399"/>
      <c r="H8679" s="399"/>
      <c r="I8679" s="399"/>
    </row>
    <row r="8680" spans="1:9" ht="15.75" customHeight="1">
      <c r="A8680" s="396"/>
      <c r="B8680" s="398"/>
      <c r="C8680" s="396"/>
      <c r="D8680" s="396"/>
      <c r="E8680" s="399"/>
      <c r="F8680" s="399"/>
      <c r="G8680" s="399"/>
      <c r="H8680" s="399"/>
      <c r="I8680" s="399"/>
    </row>
    <row r="8681" spans="1:9" ht="15.75" customHeight="1">
      <c r="A8681" s="396"/>
      <c r="B8681" s="398"/>
      <c r="C8681" s="396"/>
      <c r="D8681" s="396"/>
      <c r="E8681" s="399"/>
      <c r="F8681" s="399"/>
      <c r="G8681" s="399"/>
      <c r="H8681" s="399"/>
      <c r="I8681" s="399"/>
    </row>
    <row r="8682" spans="1:9" ht="15.75" customHeight="1">
      <c r="A8682" s="396"/>
      <c r="B8682" s="398"/>
      <c r="C8682" s="396"/>
      <c r="D8682" s="396"/>
      <c r="E8682" s="399"/>
      <c r="F8682" s="399"/>
      <c r="G8682" s="399"/>
      <c r="H8682" s="399"/>
      <c r="I8682" s="399"/>
    </row>
    <row r="8683" spans="1:9" ht="15.75" customHeight="1">
      <c r="A8683" s="396"/>
      <c r="B8683" s="398"/>
      <c r="C8683" s="396"/>
      <c r="D8683" s="396"/>
      <c r="E8683" s="399"/>
      <c r="F8683" s="399"/>
      <c r="G8683" s="399"/>
      <c r="H8683" s="399"/>
      <c r="I8683" s="399"/>
    </row>
    <row r="8684" spans="1:9" ht="15.75" customHeight="1">
      <c r="A8684" s="396"/>
      <c r="B8684" s="398"/>
      <c r="C8684" s="396"/>
      <c r="D8684" s="396"/>
      <c r="E8684" s="399"/>
      <c r="F8684" s="399"/>
      <c r="G8684" s="399"/>
      <c r="H8684" s="399"/>
      <c r="I8684" s="399"/>
    </row>
    <row r="8685" spans="1:9" ht="15.75" customHeight="1">
      <c r="A8685" s="396"/>
      <c r="B8685" s="398"/>
      <c r="C8685" s="396"/>
      <c r="D8685" s="396"/>
      <c r="E8685" s="399"/>
      <c r="F8685" s="399"/>
      <c r="G8685" s="399"/>
      <c r="H8685" s="399"/>
      <c r="I8685" s="399"/>
    </row>
    <row r="8686" spans="1:9" ht="15.75" customHeight="1">
      <c r="A8686" s="396"/>
      <c r="B8686" s="398"/>
      <c r="C8686" s="396"/>
      <c r="D8686" s="396"/>
      <c r="E8686" s="399"/>
      <c r="F8686" s="399"/>
      <c r="G8686" s="399"/>
      <c r="H8686" s="399"/>
      <c r="I8686" s="399"/>
    </row>
    <row r="8687" spans="1:9" ht="15.75" customHeight="1">
      <c r="A8687" s="396"/>
      <c r="B8687" s="398"/>
      <c r="C8687" s="396"/>
      <c r="D8687" s="396"/>
      <c r="E8687" s="399"/>
      <c r="F8687" s="399"/>
      <c r="G8687" s="399"/>
      <c r="H8687" s="399"/>
      <c r="I8687" s="399"/>
    </row>
    <row r="8688" spans="1:9" ht="15.75" customHeight="1">
      <c r="A8688" s="396"/>
      <c r="B8688" s="398"/>
      <c r="C8688" s="396"/>
      <c r="D8688" s="396"/>
      <c r="E8688" s="399"/>
      <c r="F8688" s="399"/>
      <c r="G8688" s="399"/>
      <c r="H8688" s="399"/>
      <c r="I8688" s="399"/>
    </row>
    <row r="8689" spans="1:9" ht="15.75" customHeight="1">
      <c r="A8689" s="396"/>
      <c r="B8689" s="398"/>
      <c r="C8689" s="396"/>
      <c r="D8689" s="396"/>
      <c r="E8689" s="399"/>
      <c r="F8689" s="399"/>
      <c r="G8689" s="399"/>
      <c r="H8689" s="399"/>
      <c r="I8689" s="399"/>
    </row>
    <row r="8690" spans="1:9" ht="15.75" customHeight="1">
      <c r="A8690" s="396"/>
      <c r="B8690" s="398"/>
      <c r="C8690" s="396"/>
      <c r="D8690" s="396"/>
      <c r="E8690" s="399"/>
      <c r="F8690" s="399"/>
      <c r="G8690" s="399"/>
      <c r="H8690" s="399"/>
      <c r="I8690" s="399"/>
    </row>
    <row r="8691" spans="1:9" ht="15.75" customHeight="1">
      <c r="A8691" s="396"/>
      <c r="B8691" s="398"/>
      <c r="C8691" s="396"/>
      <c r="D8691" s="396"/>
      <c r="E8691" s="399"/>
      <c r="F8691" s="399"/>
      <c r="G8691" s="399"/>
      <c r="H8691" s="399"/>
      <c r="I8691" s="399"/>
    </row>
    <row r="8692" spans="1:9" ht="15.75" customHeight="1">
      <c r="A8692" s="396"/>
      <c r="B8692" s="398"/>
      <c r="C8692" s="396"/>
      <c r="D8692" s="396"/>
      <c r="E8692" s="399"/>
      <c r="F8692" s="399"/>
      <c r="G8692" s="399"/>
      <c r="H8692" s="399"/>
      <c r="I8692" s="399"/>
    </row>
    <row r="8693" spans="1:9" ht="15.75" customHeight="1">
      <c r="A8693" s="396"/>
      <c r="B8693" s="398"/>
      <c r="C8693" s="396"/>
      <c r="D8693" s="396"/>
      <c r="E8693" s="399"/>
      <c r="F8693" s="399"/>
      <c r="G8693" s="399"/>
      <c r="H8693" s="399"/>
      <c r="I8693" s="399"/>
    </row>
    <row r="8694" spans="1:9" ht="15.75" customHeight="1">
      <c r="A8694" s="396"/>
      <c r="B8694" s="398"/>
      <c r="C8694" s="396"/>
      <c r="D8694" s="396"/>
      <c r="E8694" s="399"/>
      <c r="F8694" s="399"/>
      <c r="G8694" s="399"/>
      <c r="H8694" s="399"/>
      <c r="I8694" s="399"/>
    </row>
    <row r="8695" spans="1:9" ht="15.75" customHeight="1">
      <c r="A8695" s="396"/>
      <c r="B8695" s="398"/>
      <c r="C8695" s="396"/>
      <c r="D8695" s="396"/>
      <c r="E8695" s="399"/>
      <c r="F8695" s="399"/>
      <c r="G8695" s="399"/>
      <c r="H8695" s="399"/>
      <c r="I8695" s="399"/>
    </row>
    <row r="8696" spans="1:9" ht="15.75" customHeight="1">
      <c r="A8696" s="396"/>
      <c r="B8696" s="398"/>
      <c r="C8696" s="396"/>
      <c r="D8696" s="396"/>
      <c r="E8696" s="399"/>
      <c r="F8696" s="399"/>
      <c r="G8696" s="399"/>
      <c r="H8696" s="399"/>
      <c r="I8696" s="399"/>
    </row>
    <row r="8697" spans="1:9" ht="15.75" customHeight="1">
      <c r="A8697" s="396"/>
      <c r="B8697" s="398"/>
      <c r="C8697" s="396"/>
      <c r="D8697" s="396"/>
      <c r="E8697" s="399"/>
      <c r="F8697" s="399"/>
      <c r="G8697" s="399"/>
      <c r="H8697" s="399"/>
      <c r="I8697" s="399"/>
    </row>
    <row r="8698" spans="1:9" ht="15.75" customHeight="1">
      <c r="A8698" s="396"/>
      <c r="B8698" s="398"/>
      <c r="C8698" s="396"/>
      <c r="D8698" s="396"/>
      <c r="E8698" s="399"/>
      <c r="F8698" s="399"/>
      <c r="G8698" s="399"/>
      <c r="H8698" s="399"/>
      <c r="I8698" s="399"/>
    </row>
    <row r="8699" spans="1:9" ht="15.75" customHeight="1">
      <c r="A8699" s="396"/>
      <c r="B8699" s="398"/>
      <c r="C8699" s="396"/>
      <c r="D8699" s="396"/>
      <c r="E8699" s="399"/>
      <c r="F8699" s="399"/>
      <c r="G8699" s="399"/>
      <c r="H8699" s="399"/>
      <c r="I8699" s="399"/>
    </row>
    <row r="8700" spans="1:9" ht="15.75" customHeight="1">
      <c r="A8700" s="396"/>
      <c r="B8700" s="398"/>
      <c r="C8700" s="396"/>
      <c r="D8700" s="396"/>
      <c r="E8700" s="399"/>
      <c r="F8700" s="399"/>
      <c r="G8700" s="399"/>
      <c r="H8700" s="399"/>
      <c r="I8700" s="399"/>
    </row>
    <row r="8701" spans="1:9" ht="15.75" customHeight="1">
      <c r="A8701" s="396"/>
      <c r="B8701" s="398"/>
      <c r="C8701" s="396"/>
      <c r="D8701" s="396"/>
      <c r="E8701" s="399"/>
      <c r="F8701" s="399"/>
      <c r="G8701" s="399"/>
      <c r="H8701" s="399"/>
      <c r="I8701" s="399"/>
    </row>
    <row r="8702" spans="1:9" ht="15.75" customHeight="1">
      <c r="A8702" s="396"/>
      <c r="B8702" s="398"/>
      <c r="C8702" s="396"/>
      <c r="D8702" s="396"/>
      <c r="E8702" s="399"/>
      <c r="F8702" s="399"/>
      <c r="G8702" s="399"/>
      <c r="H8702" s="399"/>
      <c r="I8702" s="399"/>
    </row>
    <row r="8703" spans="1:9" ht="15.75" customHeight="1">
      <c r="A8703" s="396"/>
      <c r="B8703" s="398"/>
      <c r="C8703" s="396"/>
      <c r="D8703" s="396"/>
      <c r="E8703" s="399"/>
      <c r="F8703" s="399"/>
      <c r="G8703" s="399"/>
      <c r="H8703" s="399"/>
      <c r="I8703" s="399"/>
    </row>
    <row r="8704" spans="1:9" ht="15.75" customHeight="1">
      <c r="A8704" s="396"/>
      <c r="B8704" s="398"/>
      <c r="C8704" s="396"/>
      <c r="D8704" s="396"/>
      <c r="E8704" s="399"/>
      <c r="F8704" s="399"/>
      <c r="G8704" s="399"/>
      <c r="H8704" s="399"/>
      <c r="I8704" s="399"/>
    </row>
    <row r="8705" spans="1:9" ht="15.75" customHeight="1">
      <c r="A8705" s="396"/>
      <c r="B8705" s="398"/>
      <c r="C8705" s="396"/>
      <c r="D8705" s="396"/>
      <c r="E8705" s="399"/>
      <c r="F8705" s="399"/>
      <c r="G8705" s="399"/>
      <c r="H8705" s="399"/>
      <c r="I8705" s="399"/>
    </row>
    <row r="8706" spans="1:9" ht="15.75" customHeight="1">
      <c r="A8706" s="396"/>
      <c r="B8706" s="398"/>
      <c r="C8706" s="396"/>
      <c r="D8706" s="396"/>
      <c r="E8706" s="399"/>
      <c r="F8706" s="399"/>
      <c r="G8706" s="399"/>
      <c r="H8706" s="399"/>
      <c r="I8706" s="399"/>
    </row>
    <row r="8707" spans="1:9" ht="15.75" customHeight="1">
      <c r="A8707" s="396"/>
      <c r="B8707" s="398"/>
      <c r="C8707" s="396"/>
      <c r="D8707" s="396"/>
      <c r="E8707" s="399"/>
      <c r="F8707" s="399"/>
      <c r="G8707" s="399"/>
      <c r="H8707" s="399"/>
      <c r="I8707" s="399"/>
    </row>
    <row r="8708" spans="1:9" ht="15.75" customHeight="1">
      <c r="A8708" s="396"/>
      <c r="B8708" s="398"/>
      <c r="C8708" s="396"/>
      <c r="D8708" s="396"/>
      <c r="E8708" s="399"/>
      <c r="F8708" s="399"/>
      <c r="G8708" s="399"/>
      <c r="H8708" s="399"/>
      <c r="I8708" s="399"/>
    </row>
    <row r="8709" spans="1:9" ht="15.75" customHeight="1">
      <c r="A8709" s="396"/>
      <c r="B8709" s="398"/>
      <c r="C8709" s="396"/>
      <c r="D8709" s="396"/>
      <c r="E8709" s="399"/>
      <c r="F8709" s="399"/>
      <c r="G8709" s="399"/>
      <c r="H8709" s="399"/>
      <c r="I8709" s="399"/>
    </row>
    <row r="8710" spans="1:9" ht="15.75" customHeight="1">
      <c r="A8710" s="396"/>
      <c r="B8710" s="398"/>
      <c r="C8710" s="396"/>
      <c r="D8710" s="396"/>
      <c r="E8710" s="399"/>
      <c r="F8710" s="399"/>
      <c r="G8710" s="399"/>
      <c r="H8710" s="399"/>
      <c r="I8710" s="399"/>
    </row>
    <row r="8711" spans="1:9" ht="15.75" customHeight="1">
      <c r="A8711" s="396"/>
      <c r="B8711" s="398"/>
      <c r="C8711" s="396"/>
      <c r="D8711" s="396"/>
      <c r="E8711" s="399"/>
      <c r="F8711" s="399"/>
      <c r="G8711" s="399"/>
      <c r="H8711" s="399"/>
      <c r="I8711" s="399"/>
    </row>
    <row r="8712" spans="1:9" ht="15.75" customHeight="1">
      <c r="A8712" s="396"/>
      <c r="B8712" s="398"/>
      <c r="C8712" s="396"/>
      <c r="D8712" s="396"/>
      <c r="E8712" s="399"/>
      <c r="F8712" s="399"/>
      <c r="G8712" s="399"/>
      <c r="H8712" s="399"/>
      <c r="I8712" s="399"/>
    </row>
    <row r="8713" spans="1:9" ht="15.75" customHeight="1">
      <c r="A8713" s="396"/>
      <c r="B8713" s="398"/>
      <c r="C8713" s="396"/>
      <c r="D8713" s="396"/>
      <c r="E8713" s="399"/>
      <c r="F8713" s="399"/>
      <c r="G8713" s="399"/>
      <c r="H8713" s="399"/>
      <c r="I8713" s="399"/>
    </row>
    <row r="8714" spans="1:9" ht="15.75" customHeight="1">
      <c r="A8714" s="396"/>
      <c r="B8714" s="398"/>
      <c r="C8714" s="396"/>
      <c r="D8714" s="396"/>
      <c r="E8714" s="399"/>
      <c r="F8714" s="399"/>
      <c r="G8714" s="399"/>
      <c r="H8714" s="399"/>
      <c r="I8714" s="399"/>
    </row>
    <row r="8715" spans="1:9" ht="15.75" customHeight="1">
      <c r="A8715" s="396"/>
      <c r="B8715" s="398"/>
      <c r="C8715" s="396"/>
      <c r="D8715" s="396"/>
      <c r="E8715" s="399"/>
      <c r="F8715" s="399"/>
      <c r="G8715" s="399"/>
      <c r="H8715" s="399"/>
      <c r="I8715" s="399"/>
    </row>
    <row r="8716" spans="1:9" ht="15.75" customHeight="1">
      <c r="A8716" s="396"/>
      <c r="B8716" s="398"/>
      <c r="C8716" s="396"/>
      <c r="D8716" s="396"/>
      <c r="E8716" s="399"/>
      <c r="F8716" s="399"/>
      <c r="G8716" s="399"/>
      <c r="H8716" s="399"/>
      <c r="I8716" s="399"/>
    </row>
    <row r="8717" spans="1:9" ht="15.75" customHeight="1">
      <c r="A8717" s="396"/>
      <c r="B8717" s="398"/>
      <c r="C8717" s="396"/>
      <c r="D8717" s="396"/>
      <c r="E8717" s="399"/>
      <c r="F8717" s="399"/>
      <c r="G8717" s="399"/>
      <c r="H8717" s="399"/>
      <c r="I8717" s="399"/>
    </row>
    <row r="8718" spans="1:9" ht="15.75" customHeight="1">
      <c r="A8718" s="396"/>
      <c r="B8718" s="398"/>
      <c r="C8718" s="396"/>
      <c r="D8718" s="396"/>
      <c r="E8718" s="399"/>
      <c r="F8718" s="399"/>
      <c r="G8718" s="399"/>
      <c r="H8718" s="399"/>
      <c r="I8718" s="399"/>
    </row>
    <row r="8719" spans="1:9" ht="15.75" customHeight="1">
      <c r="A8719" s="396"/>
      <c r="B8719" s="398"/>
      <c r="C8719" s="396"/>
      <c r="D8719" s="396"/>
      <c r="E8719" s="399"/>
      <c r="F8719" s="399"/>
      <c r="G8719" s="399"/>
      <c r="H8719" s="399"/>
      <c r="I8719" s="399"/>
    </row>
    <row r="8720" spans="1:9" ht="15.75" customHeight="1">
      <c r="A8720" s="396"/>
      <c r="B8720" s="398"/>
      <c r="C8720" s="396"/>
      <c r="D8720" s="396"/>
      <c r="E8720" s="399"/>
      <c r="F8720" s="399"/>
      <c r="G8720" s="399"/>
      <c r="H8720" s="399"/>
      <c r="I8720" s="399"/>
    </row>
    <row r="8721" spans="1:9" ht="15.75" customHeight="1">
      <c r="A8721" s="396"/>
      <c r="B8721" s="398"/>
      <c r="C8721" s="396"/>
      <c r="D8721" s="396"/>
      <c r="E8721" s="399"/>
      <c r="F8721" s="399"/>
      <c r="G8721" s="399"/>
      <c r="H8721" s="399"/>
      <c r="I8721" s="399"/>
    </row>
    <row r="8722" spans="1:9" ht="15.75" customHeight="1">
      <c r="A8722" s="396"/>
      <c r="B8722" s="398"/>
      <c r="C8722" s="396"/>
      <c r="D8722" s="396"/>
      <c r="E8722" s="399"/>
      <c r="F8722" s="399"/>
      <c r="G8722" s="399"/>
      <c r="H8722" s="399"/>
      <c r="I8722" s="399"/>
    </row>
    <row r="8723" spans="1:9" ht="15.75" customHeight="1">
      <c r="A8723" s="396"/>
      <c r="B8723" s="398"/>
      <c r="C8723" s="396"/>
      <c r="D8723" s="396"/>
      <c r="E8723" s="399"/>
      <c r="F8723" s="399"/>
      <c r="G8723" s="399"/>
      <c r="H8723" s="399"/>
      <c r="I8723" s="399"/>
    </row>
    <row r="8724" spans="1:9" ht="15.75" customHeight="1">
      <c r="A8724" s="396"/>
      <c r="B8724" s="398"/>
      <c r="C8724" s="396"/>
      <c r="D8724" s="396"/>
      <c r="E8724" s="399"/>
      <c r="F8724" s="399"/>
      <c r="G8724" s="399"/>
      <c r="H8724" s="399"/>
      <c r="I8724" s="399"/>
    </row>
    <row r="8725" spans="1:9" ht="15.75" customHeight="1">
      <c r="A8725" s="396"/>
      <c r="B8725" s="398"/>
      <c r="C8725" s="396"/>
      <c r="D8725" s="396"/>
      <c r="E8725" s="399"/>
      <c r="F8725" s="399"/>
      <c r="G8725" s="399"/>
      <c r="H8725" s="399"/>
      <c r="I8725" s="399"/>
    </row>
    <row r="8726" spans="1:9" ht="15.75" customHeight="1">
      <c r="A8726" s="396"/>
      <c r="B8726" s="398"/>
      <c r="C8726" s="396"/>
      <c r="D8726" s="396"/>
      <c r="E8726" s="399"/>
      <c r="F8726" s="399"/>
      <c r="G8726" s="399"/>
      <c r="H8726" s="399"/>
      <c r="I8726" s="399"/>
    </row>
    <row r="8727" spans="1:9" ht="15.75" customHeight="1">
      <c r="A8727" s="396"/>
      <c r="B8727" s="398"/>
      <c r="C8727" s="396"/>
      <c r="D8727" s="396"/>
      <c r="E8727" s="399"/>
      <c r="F8727" s="399"/>
      <c r="G8727" s="399"/>
      <c r="H8727" s="399"/>
      <c r="I8727" s="399"/>
    </row>
    <row r="8728" spans="1:9" ht="15.75" customHeight="1">
      <c r="A8728" s="396"/>
      <c r="B8728" s="398"/>
      <c r="C8728" s="396"/>
      <c r="D8728" s="396"/>
      <c r="E8728" s="399"/>
      <c r="F8728" s="399"/>
      <c r="G8728" s="399"/>
      <c r="H8728" s="399"/>
      <c r="I8728" s="399"/>
    </row>
    <row r="8729" spans="1:9" ht="15.75" customHeight="1">
      <c r="A8729" s="396"/>
      <c r="B8729" s="398"/>
      <c r="C8729" s="396"/>
      <c r="D8729" s="396"/>
      <c r="E8729" s="399"/>
      <c r="F8729" s="399"/>
      <c r="G8729" s="399"/>
      <c r="H8729" s="399"/>
      <c r="I8729" s="399"/>
    </row>
    <row r="8730" spans="1:9" ht="15.75" customHeight="1">
      <c r="A8730" s="396"/>
      <c r="B8730" s="398"/>
      <c r="C8730" s="396"/>
      <c r="D8730" s="396"/>
      <c r="E8730" s="399"/>
      <c r="F8730" s="399"/>
      <c r="G8730" s="399"/>
      <c r="H8730" s="399"/>
      <c r="I8730" s="399"/>
    </row>
    <row r="8731" spans="1:9" ht="15.75" customHeight="1">
      <c r="A8731" s="396"/>
      <c r="B8731" s="398"/>
      <c r="C8731" s="396"/>
      <c r="D8731" s="396"/>
      <c r="E8731" s="399"/>
      <c r="F8731" s="399"/>
      <c r="G8731" s="399"/>
      <c r="H8731" s="399"/>
      <c r="I8731" s="399"/>
    </row>
    <row r="8732" spans="1:9" ht="15.75" customHeight="1">
      <c r="A8732" s="396"/>
      <c r="B8732" s="398"/>
      <c r="C8732" s="396"/>
      <c r="D8732" s="396"/>
      <c r="E8732" s="399"/>
      <c r="F8732" s="399"/>
      <c r="G8732" s="399"/>
      <c r="H8732" s="399"/>
      <c r="I8732" s="399"/>
    </row>
    <row r="8733" spans="1:9" ht="15.75" customHeight="1">
      <c r="A8733" s="396"/>
      <c r="B8733" s="398"/>
      <c r="C8733" s="396"/>
      <c r="D8733" s="396"/>
      <c r="E8733" s="399"/>
      <c r="F8733" s="399"/>
      <c r="G8733" s="399"/>
      <c r="H8733" s="399"/>
      <c r="I8733" s="399"/>
    </row>
    <row r="8734" spans="1:9" ht="15.75" customHeight="1">
      <c r="A8734" s="396"/>
      <c r="B8734" s="398"/>
      <c r="C8734" s="396"/>
      <c r="D8734" s="396"/>
      <c r="E8734" s="399"/>
      <c r="F8734" s="399"/>
      <c r="G8734" s="399"/>
      <c r="H8734" s="399"/>
      <c r="I8734" s="399"/>
    </row>
    <row r="8735" spans="1:9" ht="15.75" customHeight="1">
      <c r="A8735" s="396"/>
      <c r="B8735" s="398"/>
      <c r="C8735" s="396"/>
      <c r="D8735" s="396"/>
      <c r="E8735" s="399"/>
      <c r="F8735" s="399"/>
      <c r="G8735" s="399"/>
      <c r="H8735" s="399"/>
      <c r="I8735" s="399"/>
    </row>
    <row r="8736" spans="1:9" ht="15.75" customHeight="1">
      <c r="A8736" s="396"/>
      <c r="B8736" s="398"/>
      <c r="C8736" s="396"/>
      <c r="D8736" s="396"/>
      <c r="E8736" s="399"/>
      <c r="F8736" s="399"/>
      <c r="G8736" s="399"/>
      <c r="H8736" s="399"/>
      <c r="I8736" s="399"/>
    </row>
    <row r="8737" spans="1:9" ht="15.75" customHeight="1">
      <c r="A8737" s="396"/>
      <c r="B8737" s="398"/>
      <c r="C8737" s="396"/>
      <c r="D8737" s="396"/>
      <c r="E8737" s="399"/>
      <c r="F8737" s="399"/>
      <c r="G8737" s="399"/>
      <c r="H8737" s="399"/>
      <c r="I8737" s="399"/>
    </row>
    <row r="8738" spans="1:9" ht="15.75" customHeight="1">
      <c r="A8738" s="396"/>
      <c r="B8738" s="398"/>
      <c r="C8738" s="396"/>
      <c r="D8738" s="396"/>
      <c r="E8738" s="399"/>
      <c r="F8738" s="399"/>
      <c r="G8738" s="399"/>
      <c r="H8738" s="399"/>
      <c r="I8738" s="399"/>
    </row>
    <row r="8739" spans="1:9" ht="15.75" customHeight="1">
      <c r="A8739" s="396"/>
      <c r="B8739" s="398"/>
      <c r="C8739" s="396"/>
      <c r="D8739" s="396"/>
      <c r="E8739" s="399"/>
      <c r="F8739" s="399"/>
      <c r="G8739" s="399"/>
      <c r="H8739" s="399"/>
      <c r="I8739" s="399"/>
    </row>
    <row r="8740" spans="1:9" ht="15.75" customHeight="1">
      <c r="A8740" s="396"/>
      <c r="B8740" s="398"/>
      <c r="C8740" s="396"/>
      <c r="D8740" s="396"/>
      <c r="E8740" s="399"/>
      <c r="F8740" s="399"/>
      <c r="G8740" s="399"/>
      <c r="H8740" s="399"/>
      <c r="I8740" s="399"/>
    </row>
    <row r="8741" spans="1:9" ht="15.75" customHeight="1">
      <c r="A8741" s="396"/>
      <c r="B8741" s="398"/>
      <c r="C8741" s="396"/>
      <c r="D8741" s="396"/>
      <c r="E8741" s="399"/>
      <c r="F8741" s="399"/>
      <c r="G8741" s="399"/>
      <c r="H8741" s="399"/>
      <c r="I8741" s="399"/>
    </row>
    <row r="8742" spans="1:9" ht="15.75" customHeight="1">
      <c r="A8742" s="396"/>
      <c r="B8742" s="398"/>
      <c r="C8742" s="396"/>
      <c r="D8742" s="396"/>
      <c r="E8742" s="399"/>
      <c r="F8742" s="399"/>
      <c r="G8742" s="399"/>
      <c r="H8742" s="399"/>
      <c r="I8742" s="399"/>
    </row>
    <row r="8743" spans="1:9" ht="15.75" customHeight="1">
      <c r="A8743" s="396"/>
      <c r="B8743" s="398"/>
      <c r="C8743" s="396"/>
      <c r="D8743" s="396"/>
      <c r="E8743" s="399"/>
      <c r="F8743" s="399"/>
      <c r="G8743" s="399"/>
      <c r="H8743" s="399"/>
      <c r="I8743" s="399"/>
    </row>
    <row r="8744" spans="1:9" ht="15.75" customHeight="1">
      <c r="A8744" s="396"/>
      <c r="B8744" s="398"/>
      <c r="C8744" s="396"/>
      <c r="D8744" s="396"/>
      <c r="E8744" s="399"/>
      <c r="F8744" s="399"/>
      <c r="G8744" s="399"/>
      <c r="H8744" s="399"/>
      <c r="I8744" s="399"/>
    </row>
    <row r="8745" spans="1:9" ht="15.75" customHeight="1">
      <c r="A8745" s="396"/>
      <c r="B8745" s="398"/>
      <c r="C8745" s="396"/>
      <c r="D8745" s="396"/>
      <c r="E8745" s="399"/>
      <c r="F8745" s="399"/>
      <c r="G8745" s="399"/>
      <c r="H8745" s="399"/>
      <c r="I8745" s="399"/>
    </row>
    <row r="8746" spans="1:9" ht="15.75" customHeight="1">
      <c r="A8746" s="396"/>
      <c r="B8746" s="398"/>
      <c r="C8746" s="396"/>
      <c r="D8746" s="396"/>
      <c r="E8746" s="399"/>
      <c r="F8746" s="399"/>
      <c r="G8746" s="399"/>
      <c r="H8746" s="399"/>
      <c r="I8746" s="399"/>
    </row>
    <row r="8747" spans="1:9" ht="15.75" customHeight="1">
      <c r="A8747" s="396"/>
      <c r="B8747" s="398"/>
      <c r="C8747" s="396"/>
      <c r="D8747" s="396"/>
      <c r="E8747" s="399"/>
      <c r="F8747" s="399"/>
      <c r="G8747" s="399"/>
      <c r="H8747" s="399"/>
      <c r="I8747" s="399"/>
    </row>
    <row r="8748" spans="1:9" ht="15.75" customHeight="1">
      <c r="A8748" s="396"/>
      <c r="B8748" s="398"/>
      <c r="C8748" s="396"/>
      <c r="D8748" s="396"/>
      <c r="E8748" s="399"/>
      <c r="F8748" s="399"/>
      <c r="G8748" s="399"/>
      <c r="H8748" s="399"/>
      <c r="I8748" s="399"/>
    </row>
    <row r="8749" spans="1:9" ht="15.75" customHeight="1">
      <c r="A8749" s="396"/>
      <c r="B8749" s="398"/>
      <c r="C8749" s="396"/>
      <c r="D8749" s="396"/>
      <c r="E8749" s="399"/>
      <c r="F8749" s="399"/>
      <c r="G8749" s="399"/>
      <c r="H8749" s="399"/>
      <c r="I8749" s="399"/>
    </row>
    <row r="8750" spans="1:9" ht="15.75" customHeight="1">
      <c r="A8750" s="396"/>
      <c r="B8750" s="398"/>
      <c r="C8750" s="396"/>
      <c r="D8750" s="396"/>
      <c r="E8750" s="399"/>
      <c r="F8750" s="399"/>
      <c r="G8750" s="399"/>
      <c r="H8750" s="399"/>
      <c r="I8750" s="399"/>
    </row>
    <row r="8751" spans="1:9" ht="15.75" customHeight="1">
      <c r="A8751" s="396"/>
      <c r="B8751" s="398"/>
      <c r="C8751" s="396"/>
      <c r="D8751" s="396"/>
      <c r="E8751" s="399"/>
      <c r="F8751" s="399"/>
      <c r="G8751" s="399"/>
      <c r="H8751" s="399"/>
      <c r="I8751" s="399"/>
    </row>
    <row r="8752" spans="1:9" ht="15.75" customHeight="1">
      <c r="A8752" s="396"/>
      <c r="B8752" s="398"/>
      <c r="C8752" s="396"/>
      <c r="D8752" s="396"/>
      <c r="E8752" s="399"/>
      <c r="F8752" s="399"/>
      <c r="G8752" s="399"/>
      <c r="H8752" s="399"/>
      <c r="I8752" s="399"/>
    </row>
    <row r="8753" spans="1:9" ht="15.75" customHeight="1">
      <c r="A8753" s="396"/>
      <c r="B8753" s="398"/>
      <c r="C8753" s="396"/>
      <c r="D8753" s="396"/>
      <c r="E8753" s="399"/>
      <c r="F8753" s="399"/>
      <c r="G8753" s="399"/>
      <c r="H8753" s="399"/>
      <c r="I8753" s="399"/>
    </row>
    <row r="8754" spans="1:9" ht="15.75" customHeight="1">
      <c r="A8754" s="396"/>
      <c r="B8754" s="398"/>
      <c r="C8754" s="396"/>
      <c r="D8754" s="396"/>
      <c r="E8754" s="399"/>
      <c r="F8754" s="399"/>
      <c r="G8754" s="399"/>
      <c r="H8754" s="399"/>
      <c r="I8754" s="399"/>
    </row>
    <row r="8755" spans="1:9" ht="15.75" customHeight="1">
      <c r="A8755" s="396"/>
      <c r="B8755" s="398"/>
      <c r="C8755" s="396"/>
      <c r="D8755" s="396"/>
      <c r="E8755" s="399"/>
      <c r="F8755" s="399"/>
      <c r="G8755" s="399"/>
      <c r="H8755" s="399"/>
      <c r="I8755" s="399"/>
    </row>
    <row r="8756" spans="1:9" ht="15.75" customHeight="1">
      <c r="A8756" s="396"/>
      <c r="B8756" s="398"/>
      <c r="C8756" s="396"/>
      <c r="D8756" s="396"/>
      <c r="E8756" s="399"/>
      <c r="F8756" s="399"/>
      <c r="G8756" s="399"/>
      <c r="H8756" s="399"/>
      <c r="I8756" s="399"/>
    </row>
    <row r="8757" spans="1:9" ht="15.75" customHeight="1">
      <c r="A8757" s="396"/>
      <c r="B8757" s="398"/>
      <c r="C8757" s="396"/>
      <c r="D8757" s="396"/>
      <c r="E8757" s="399"/>
      <c r="F8757" s="399"/>
      <c r="G8757" s="399"/>
      <c r="H8757" s="399"/>
      <c r="I8757" s="399"/>
    </row>
    <row r="8758" spans="1:9" ht="15.75" customHeight="1">
      <c r="A8758" s="396"/>
      <c r="B8758" s="398"/>
      <c r="C8758" s="396"/>
      <c r="D8758" s="396"/>
      <c r="E8758" s="399"/>
      <c r="F8758" s="399"/>
      <c r="G8758" s="399"/>
      <c r="H8758" s="399"/>
      <c r="I8758" s="399"/>
    </row>
    <row r="8759" spans="1:9" ht="15.75" customHeight="1">
      <c r="A8759" s="396"/>
      <c r="B8759" s="398"/>
      <c r="C8759" s="396"/>
      <c r="D8759" s="396"/>
      <c r="E8759" s="399"/>
      <c r="F8759" s="399"/>
      <c r="G8759" s="399"/>
      <c r="H8759" s="399"/>
      <c r="I8759" s="399"/>
    </row>
    <row r="8760" spans="1:9" ht="15.75" customHeight="1">
      <c r="A8760" s="396"/>
      <c r="B8760" s="398"/>
      <c r="C8760" s="396"/>
      <c r="D8760" s="396"/>
      <c r="E8760" s="399"/>
      <c r="F8760" s="399"/>
      <c r="G8760" s="399"/>
      <c r="H8760" s="399"/>
      <c r="I8760" s="399"/>
    </row>
    <row r="8761" spans="1:9" ht="15.75" customHeight="1">
      <c r="A8761" s="396"/>
      <c r="B8761" s="398"/>
      <c r="C8761" s="396"/>
      <c r="D8761" s="396"/>
      <c r="E8761" s="399"/>
      <c r="F8761" s="399"/>
      <c r="G8761" s="399"/>
      <c r="H8761" s="399"/>
      <c r="I8761" s="399"/>
    </row>
    <row r="8762" spans="1:9" ht="15.75" customHeight="1">
      <c r="A8762" s="396"/>
      <c r="B8762" s="398"/>
      <c r="C8762" s="396"/>
      <c r="D8762" s="396"/>
      <c r="E8762" s="399"/>
      <c r="F8762" s="399"/>
      <c r="G8762" s="399"/>
      <c r="H8762" s="399"/>
      <c r="I8762" s="399"/>
    </row>
    <row r="8763" spans="1:9" ht="15.75" customHeight="1">
      <c r="A8763" s="396"/>
      <c r="B8763" s="398"/>
      <c r="C8763" s="396"/>
      <c r="D8763" s="396"/>
      <c r="E8763" s="399"/>
      <c r="F8763" s="399"/>
      <c r="G8763" s="399"/>
      <c r="H8763" s="399"/>
      <c r="I8763" s="399"/>
    </row>
    <row r="8764" spans="1:9" ht="15.75" customHeight="1">
      <c r="A8764" s="396"/>
      <c r="B8764" s="398"/>
      <c r="C8764" s="396"/>
      <c r="D8764" s="396"/>
      <c r="E8764" s="399"/>
      <c r="F8764" s="399"/>
      <c r="G8764" s="399"/>
      <c r="H8764" s="399"/>
      <c r="I8764" s="399"/>
    </row>
    <row r="8765" spans="1:9" ht="15.75" customHeight="1">
      <c r="A8765" s="396"/>
      <c r="B8765" s="398"/>
      <c r="C8765" s="396"/>
      <c r="D8765" s="396"/>
      <c r="E8765" s="399"/>
      <c r="F8765" s="399"/>
      <c r="G8765" s="399"/>
      <c r="H8765" s="399"/>
      <c r="I8765" s="399"/>
    </row>
    <row r="8766" spans="1:9" ht="15.75" customHeight="1">
      <c r="A8766" s="396"/>
      <c r="B8766" s="398"/>
      <c r="C8766" s="396"/>
      <c r="D8766" s="396"/>
      <c r="E8766" s="399"/>
      <c r="F8766" s="399"/>
      <c r="G8766" s="399"/>
      <c r="H8766" s="399"/>
      <c r="I8766" s="399"/>
    </row>
    <row r="8767" spans="1:9" ht="15.75" customHeight="1">
      <c r="A8767" s="396"/>
      <c r="B8767" s="398"/>
      <c r="C8767" s="396"/>
      <c r="D8767" s="396"/>
      <c r="E8767" s="399"/>
      <c r="F8767" s="399"/>
      <c r="G8767" s="399"/>
      <c r="H8767" s="399"/>
      <c r="I8767" s="399"/>
    </row>
    <row r="8768" spans="1:9" ht="15.75" customHeight="1">
      <c r="A8768" s="396"/>
      <c r="B8768" s="398"/>
      <c r="C8768" s="396"/>
      <c r="D8768" s="396"/>
      <c r="E8768" s="399"/>
      <c r="F8768" s="399"/>
      <c r="G8768" s="399"/>
      <c r="H8768" s="399"/>
      <c r="I8768" s="399"/>
    </row>
    <row r="8769" spans="1:9" ht="15.75" customHeight="1">
      <c r="A8769" s="396"/>
      <c r="B8769" s="398"/>
      <c r="C8769" s="396"/>
      <c r="D8769" s="396"/>
      <c r="E8769" s="399"/>
      <c r="F8769" s="399"/>
      <c r="G8769" s="399"/>
      <c r="H8769" s="399"/>
      <c r="I8769" s="399"/>
    </row>
    <row r="8770" spans="1:9" ht="15.75" customHeight="1">
      <c r="A8770" s="396"/>
      <c r="B8770" s="398"/>
      <c r="C8770" s="396"/>
      <c r="D8770" s="396"/>
      <c r="E8770" s="399"/>
      <c r="F8770" s="399"/>
      <c r="G8770" s="399"/>
      <c r="H8770" s="399"/>
      <c r="I8770" s="399"/>
    </row>
    <row r="8771" spans="1:9" ht="15.75" customHeight="1">
      <c r="A8771" s="396"/>
      <c r="B8771" s="398"/>
      <c r="C8771" s="396"/>
      <c r="D8771" s="396"/>
      <c r="E8771" s="399"/>
      <c r="F8771" s="399"/>
      <c r="G8771" s="399"/>
      <c r="H8771" s="399"/>
      <c r="I8771" s="399"/>
    </row>
    <row r="8772" spans="1:9" ht="15.75" customHeight="1">
      <c r="A8772" s="396"/>
      <c r="B8772" s="398"/>
      <c r="C8772" s="396"/>
      <c r="D8772" s="396"/>
      <c r="E8772" s="399"/>
      <c r="F8772" s="399"/>
      <c r="G8772" s="399"/>
      <c r="H8772" s="399"/>
      <c r="I8772" s="399"/>
    </row>
    <row r="8773" spans="1:9" ht="15.75" customHeight="1">
      <c r="A8773" s="396"/>
      <c r="B8773" s="398"/>
      <c r="C8773" s="396"/>
      <c r="D8773" s="396"/>
      <c r="E8773" s="399"/>
      <c r="F8773" s="399"/>
      <c r="G8773" s="399"/>
      <c r="H8773" s="399"/>
      <c r="I8773" s="399"/>
    </row>
    <row r="8774" spans="1:9" ht="15.75" customHeight="1">
      <c r="A8774" s="396"/>
      <c r="B8774" s="398"/>
      <c r="C8774" s="396"/>
      <c r="D8774" s="396"/>
      <c r="E8774" s="399"/>
      <c r="F8774" s="399"/>
      <c r="G8774" s="399"/>
      <c r="H8774" s="399"/>
      <c r="I8774" s="399"/>
    </row>
    <row r="8775" spans="1:9" ht="15.75" customHeight="1">
      <c r="A8775" s="396"/>
      <c r="B8775" s="398"/>
      <c r="C8775" s="396"/>
      <c r="D8775" s="396"/>
      <c r="E8775" s="399"/>
      <c r="F8775" s="399"/>
      <c r="G8775" s="399"/>
      <c r="H8775" s="399"/>
      <c r="I8775" s="399"/>
    </row>
    <row r="8776" spans="1:9" ht="15.75" customHeight="1">
      <c r="A8776" s="396"/>
      <c r="B8776" s="398"/>
      <c r="C8776" s="396"/>
      <c r="D8776" s="396"/>
      <c r="E8776" s="399"/>
      <c r="F8776" s="399"/>
      <c r="G8776" s="399"/>
      <c r="H8776" s="399"/>
      <c r="I8776" s="399"/>
    </row>
    <row r="8777" spans="1:9" ht="15.75" customHeight="1">
      <c r="A8777" s="396"/>
      <c r="B8777" s="398"/>
      <c r="C8777" s="396"/>
      <c r="D8777" s="396"/>
      <c r="E8777" s="399"/>
      <c r="F8777" s="399"/>
      <c r="G8777" s="399"/>
      <c r="H8777" s="399"/>
      <c r="I8777" s="399"/>
    </row>
    <row r="8778" spans="1:9" ht="15.75" customHeight="1">
      <c r="A8778" s="396"/>
      <c r="B8778" s="398"/>
      <c r="C8778" s="396"/>
      <c r="D8778" s="396"/>
      <c r="E8778" s="399"/>
      <c r="F8778" s="399"/>
      <c r="G8778" s="399"/>
      <c r="H8778" s="399"/>
      <c r="I8778" s="399"/>
    </row>
    <row r="8779" spans="1:9" ht="15.75" customHeight="1">
      <c r="A8779" s="396"/>
      <c r="B8779" s="398"/>
      <c r="C8779" s="396"/>
      <c r="D8779" s="396"/>
      <c r="E8779" s="399"/>
      <c r="F8779" s="399"/>
      <c r="G8779" s="399"/>
      <c r="H8779" s="399"/>
      <c r="I8779" s="399"/>
    </row>
    <row r="8780" spans="1:9" ht="15.75" customHeight="1">
      <c r="A8780" s="396"/>
      <c r="B8780" s="398"/>
      <c r="C8780" s="396"/>
      <c r="D8780" s="396"/>
      <c r="E8780" s="399"/>
      <c r="F8780" s="399"/>
      <c r="G8780" s="399"/>
      <c r="H8780" s="399"/>
      <c r="I8780" s="399"/>
    </row>
    <row r="8781" spans="1:9" ht="15.75" customHeight="1">
      <c r="A8781" s="396"/>
      <c r="B8781" s="398"/>
      <c r="C8781" s="396"/>
      <c r="D8781" s="396"/>
      <c r="E8781" s="399"/>
      <c r="F8781" s="399"/>
      <c r="G8781" s="399"/>
      <c r="H8781" s="399"/>
      <c r="I8781" s="399"/>
    </row>
    <row r="8782" spans="1:9" ht="15.75" customHeight="1">
      <c r="A8782" s="396"/>
      <c r="B8782" s="398"/>
      <c r="C8782" s="396"/>
      <c r="D8782" s="396"/>
      <c r="E8782" s="399"/>
      <c r="F8782" s="399"/>
      <c r="G8782" s="399"/>
      <c r="H8782" s="399"/>
      <c r="I8782" s="399"/>
    </row>
    <row r="8783" spans="1:9" ht="15.75" customHeight="1">
      <c r="A8783" s="396"/>
      <c r="B8783" s="398"/>
      <c r="C8783" s="396"/>
      <c r="D8783" s="396"/>
      <c r="E8783" s="399"/>
      <c r="F8783" s="399"/>
      <c r="G8783" s="399"/>
      <c r="H8783" s="399"/>
      <c r="I8783" s="399"/>
    </row>
    <row r="8784" spans="1:9" ht="15.75" customHeight="1">
      <c r="A8784" s="396"/>
      <c r="B8784" s="398"/>
      <c r="C8784" s="396"/>
      <c r="D8784" s="396"/>
      <c r="E8784" s="399"/>
      <c r="F8784" s="399"/>
      <c r="G8784" s="399"/>
      <c r="H8784" s="399"/>
      <c r="I8784" s="399"/>
    </row>
    <row r="8785" spans="1:9" ht="15.75" customHeight="1">
      <c r="A8785" s="396"/>
      <c r="B8785" s="398"/>
      <c r="C8785" s="396"/>
      <c r="D8785" s="396"/>
      <c r="E8785" s="399"/>
      <c r="F8785" s="399"/>
      <c r="G8785" s="399"/>
      <c r="H8785" s="399"/>
      <c r="I8785" s="399"/>
    </row>
    <row r="8786" spans="1:9" ht="15.75" customHeight="1">
      <c r="A8786" s="396"/>
      <c r="B8786" s="398"/>
      <c r="C8786" s="396"/>
      <c r="D8786" s="396"/>
      <c r="E8786" s="399"/>
      <c r="F8786" s="399"/>
      <c r="G8786" s="399"/>
      <c r="H8786" s="399"/>
      <c r="I8786" s="399"/>
    </row>
    <row r="8787" spans="1:9" ht="15.75" customHeight="1">
      <c r="A8787" s="396"/>
      <c r="B8787" s="398"/>
      <c r="C8787" s="396"/>
      <c r="D8787" s="396"/>
      <c r="E8787" s="399"/>
      <c r="F8787" s="399"/>
      <c r="G8787" s="399"/>
      <c r="H8787" s="399"/>
      <c r="I8787" s="399"/>
    </row>
    <row r="8788" spans="1:9" ht="15.75" customHeight="1">
      <c r="A8788" s="396"/>
      <c r="B8788" s="398"/>
      <c r="C8788" s="396"/>
      <c r="D8788" s="396"/>
      <c r="E8788" s="399"/>
      <c r="F8788" s="399"/>
      <c r="G8788" s="399"/>
      <c r="H8788" s="399"/>
      <c r="I8788" s="399"/>
    </row>
    <row r="8789" spans="1:9" ht="15.75" customHeight="1">
      <c r="A8789" s="396"/>
      <c r="B8789" s="398"/>
      <c r="C8789" s="396"/>
      <c r="D8789" s="396"/>
      <c r="E8789" s="399"/>
      <c r="F8789" s="399"/>
      <c r="G8789" s="399"/>
      <c r="H8789" s="399"/>
      <c r="I8789" s="399"/>
    </row>
    <row r="8790" spans="1:9" ht="15.75" customHeight="1">
      <c r="A8790" s="396"/>
      <c r="B8790" s="398"/>
      <c r="C8790" s="396"/>
      <c r="D8790" s="396"/>
      <c r="E8790" s="399"/>
      <c r="F8790" s="399"/>
      <c r="G8790" s="399"/>
      <c r="H8790" s="399"/>
      <c r="I8790" s="399"/>
    </row>
    <row r="8791" spans="1:9" ht="15.75" customHeight="1">
      <c r="A8791" s="396"/>
      <c r="B8791" s="398"/>
      <c r="C8791" s="396"/>
      <c r="D8791" s="396"/>
      <c r="E8791" s="399"/>
      <c r="F8791" s="399"/>
      <c r="G8791" s="399"/>
      <c r="H8791" s="399"/>
      <c r="I8791" s="399"/>
    </row>
    <row r="8792" spans="1:9" ht="15.75" customHeight="1">
      <c r="A8792" s="396"/>
      <c r="B8792" s="398"/>
      <c r="C8792" s="396"/>
      <c r="D8792" s="396"/>
      <c r="E8792" s="399"/>
      <c r="F8792" s="399"/>
      <c r="G8792" s="399"/>
      <c r="H8792" s="399"/>
      <c r="I8792" s="399"/>
    </row>
    <row r="8793" spans="1:9" ht="15.75" customHeight="1">
      <c r="A8793" s="396"/>
      <c r="B8793" s="398"/>
      <c r="C8793" s="396"/>
      <c r="D8793" s="396"/>
      <c r="E8793" s="399"/>
      <c r="F8793" s="399"/>
      <c r="G8793" s="399"/>
      <c r="H8793" s="399"/>
      <c r="I8793" s="399"/>
    </row>
    <row r="8794" spans="1:9" ht="15.75" customHeight="1">
      <c r="A8794" s="396"/>
      <c r="B8794" s="398"/>
      <c r="C8794" s="396"/>
      <c r="D8794" s="396"/>
      <c r="E8794" s="399"/>
      <c r="F8794" s="399"/>
      <c r="G8794" s="399"/>
      <c r="H8794" s="399"/>
      <c r="I8794" s="399"/>
    </row>
    <row r="8795" spans="1:9" ht="15.75" customHeight="1">
      <c r="A8795" s="396"/>
      <c r="B8795" s="398"/>
      <c r="C8795" s="396"/>
      <c r="D8795" s="396"/>
      <c r="E8795" s="399"/>
      <c r="F8795" s="399"/>
      <c r="G8795" s="399"/>
      <c r="H8795" s="399"/>
      <c r="I8795" s="399"/>
    </row>
    <row r="8796" spans="1:9" ht="15.75" customHeight="1">
      <c r="A8796" s="396"/>
      <c r="B8796" s="398"/>
      <c r="C8796" s="396"/>
      <c r="D8796" s="396"/>
      <c r="E8796" s="399"/>
      <c r="F8796" s="399"/>
      <c r="G8796" s="399"/>
      <c r="H8796" s="399"/>
      <c r="I8796" s="399"/>
    </row>
    <row r="8797" spans="1:9" ht="15.75" customHeight="1">
      <c r="A8797" s="396"/>
      <c r="B8797" s="398"/>
      <c r="C8797" s="396"/>
      <c r="D8797" s="396"/>
      <c r="E8797" s="399"/>
      <c r="F8797" s="399"/>
      <c r="G8797" s="399"/>
      <c r="H8797" s="399"/>
      <c r="I8797" s="399"/>
    </row>
    <row r="8798" spans="1:9" ht="15.75" customHeight="1">
      <c r="A8798" s="396"/>
      <c r="B8798" s="398"/>
      <c r="C8798" s="396"/>
      <c r="D8798" s="396"/>
      <c r="E8798" s="399"/>
      <c r="F8798" s="399"/>
      <c r="G8798" s="399"/>
      <c r="H8798" s="399"/>
      <c r="I8798" s="399"/>
    </row>
    <row r="8799" spans="1:9" ht="15.75" customHeight="1">
      <c r="A8799" s="396"/>
      <c r="B8799" s="398"/>
      <c r="C8799" s="396"/>
      <c r="D8799" s="396"/>
      <c r="E8799" s="399"/>
      <c r="F8799" s="399"/>
      <c r="G8799" s="399"/>
      <c r="H8799" s="399"/>
      <c r="I8799" s="399"/>
    </row>
    <row r="8800" spans="1:9" ht="15.75" customHeight="1">
      <c r="A8800" s="396"/>
      <c r="B8800" s="398"/>
      <c r="C8800" s="396"/>
      <c r="D8800" s="396"/>
      <c r="E8800" s="399"/>
      <c r="F8800" s="399"/>
      <c r="G8800" s="399"/>
      <c r="H8800" s="399"/>
      <c r="I8800" s="399"/>
    </row>
    <row r="8801" spans="1:9" ht="15.75" customHeight="1">
      <c r="A8801" s="396"/>
      <c r="B8801" s="398"/>
      <c r="C8801" s="396"/>
      <c r="D8801" s="396"/>
      <c r="E8801" s="399"/>
      <c r="F8801" s="399"/>
      <c r="G8801" s="399"/>
      <c r="H8801" s="399"/>
      <c r="I8801" s="399"/>
    </row>
    <row r="8802" spans="1:9" ht="15.75" customHeight="1">
      <c r="A8802" s="396"/>
      <c r="B8802" s="398"/>
      <c r="C8802" s="396"/>
      <c r="D8802" s="396"/>
      <c r="E8802" s="399"/>
      <c r="F8802" s="399"/>
      <c r="G8802" s="399"/>
      <c r="H8802" s="399"/>
      <c r="I8802" s="399"/>
    </row>
    <row r="8803" spans="1:9" ht="15.75" customHeight="1">
      <c r="A8803" s="396"/>
      <c r="B8803" s="398"/>
      <c r="C8803" s="396"/>
      <c r="D8803" s="396"/>
      <c r="E8803" s="399"/>
      <c r="F8803" s="399"/>
      <c r="G8803" s="399"/>
      <c r="H8803" s="399"/>
      <c r="I8803" s="399"/>
    </row>
    <row r="8804" spans="1:9" ht="15.75" customHeight="1">
      <c r="A8804" s="396"/>
      <c r="B8804" s="398"/>
      <c r="C8804" s="396"/>
      <c r="D8804" s="396"/>
      <c r="E8804" s="399"/>
      <c r="F8804" s="399"/>
      <c r="G8804" s="399"/>
      <c r="H8804" s="399"/>
      <c r="I8804" s="399"/>
    </row>
    <row r="8805" spans="1:9" ht="15.75" customHeight="1">
      <c r="A8805" s="396"/>
      <c r="B8805" s="398"/>
      <c r="C8805" s="396"/>
      <c r="D8805" s="396"/>
      <c r="E8805" s="399"/>
      <c r="F8805" s="399"/>
      <c r="G8805" s="399"/>
      <c r="H8805" s="399"/>
      <c r="I8805" s="399"/>
    </row>
    <row r="8806" spans="1:9" ht="15.75" customHeight="1">
      <c r="A8806" s="396"/>
      <c r="B8806" s="398"/>
      <c r="C8806" s="396"/>
      <c r="D8806" s="396"/>
      <c r="E8806" s="399"/>
      <c r="F8806" s="399"/>
      <c r="G8806" s="399"/>
      <c r="H8806" s="399"/>
      <c r="I8806" s="399"/>
    </row>
    <row r="8807" spans="1:9" ht="15.75" customHeight="1">
      <c r="A8807" s="396"/>
      <c r="B8807" s="398"/>
      <c r="C8807" s="396"/>
      <c r="D8807" s="396"/>
      <c r="E8807" s="399"/>
      <c r="F8807" s="399"/>
      <c r="G8807" s="399"/>
      <c r="H8807" s="399"/>
      <c r="I8807" s="399"/>
    </row>
    <row r="8808" spans="1:9" ht="15.75" customHeight="1">
      <c r="A8808" s="396"/>
      <c r="B8808" s="398"/>
      <c r="C8808" s="396"/>
      <c r="D8808" s="396"/>
      <c r="E8808" s="399"/>
      <c r="F8808" s="399"/>
      <c r="G8808" s="399"/>
      <c r="H8808" s="399"/>
      <c r="I8808" s="399"/>
    </row>
    <row r="8809" spans="1:9" ht="15.75" customHeight="1">
      <c r="A8809" s="396"/>
      <c r="B8809" s="398"/>
      <c r="C8809" s="396"/>
      <c r="D8809" s="396"/>
      <c r="E8809" s="399"/>
      <c r="F8809" s="399"/>
      <c r="G8809" s="399"/>
      <c r="H8809" s="399"/>
      <c r="I8809" s="399"/>
    </row>
    <row r="8810" spans="1:9" ht="15.75" customHeight="1">
      <c r="A8810" s="396"/>
      <c r="B8810" s="398"/>
      <c r="C8810" s="396"/>
      <c r="D8810" s="396"/>
      <c r="E8810" s="399"/>
      <c r="F8810" s="399"/>
      <c r="G8810" s="399"/>
      <c r="H8810" s="399"/>
      <c r="I8810" s="399"/>
    </row>
    <row r="8811" spans="1:9" ht="15.75" customHeight="1">
      <c r="A8811" s="396"/>
      <c r="B8811" s="398"/>
      <c r="C8811" s="396"/>
      <c r="D8811" s="396"/>
      <c r="E8811" s="399"/>
      <c r="F8811" s="399"/>
      <c r="G8811" s="399"/>
      <c r="H8811" s="399"/>
      <c r="I8811" s="399"/>
    </row>
    <row r="8812" spans="1:9" ht="15.75" customHeight="1">
      <c r="A8812" s="396"/>
      <c r="B8812" s="398"/>
      <c r="C8812" s="396"/>
      <c r="D8812" s="396"/>
      <c r="E8812" s="399"/>
      <c r="F8812" s="399"/>
      <c r="G8812" s="399"/>
      <c r="H8812" s="399"/>
      <c r="I8812" s="399"/>
    </row>
    <row r="8813" spans="1:9" ht="15.75" customHeight="1">
      <c r="A8813" s="396"/>
      <c r="B8813" s="398"/>
      <c r="C8813" s="396"/>
      <c r="D8813" s="396"/>
      <c r="E8813" s="399"/>
      <c r="F8813" s="399"/>
      <c r="G8813" s="399"/>
      <c r="H8813" s="399"/>
      <c r="I8813" s="399"/>
    </row>
    <row r="8814" spans="1:9" ht="15.75" customHeight="1">
      <c r="A8814" s="396"/>
      <c r="B8814" s="398"/>
      <c r="C8814" s="396"/>
      <c r="D8814" s="396"/>
      <c r="E8814" s="399"/>
      <c r="F8814" s="399"/>
      <c r="G8814" s="399"/>
      <c r="H8814" s="399"/>
      <c r="I8814" s="399"/>
    </row>
    <row r="8815" spans="1:9" ht="15.75" customHeight="1">
      <c r="A8815" s="396"/>
      <c r="B8815" s="398"/>
      <c r="C8815" s="396"/>
      <c r="D8815" s="396"/>
      <c r="E8815" s="399"/>
      <c r="F8815" s="399"/>
      <c r="G8815" s="399"/>
      <c r="H8815" s="399"/>
      <c r="I8815" s="399"/>
    </row>
    <row r="8816" spans="1:9" ht="15.75" customHeight="1">
      <c r="A8816" s="396"/>
      <c r="B8816" s="398"/>
      <c r="C8816" s="396"/>
      <c r="D8816" s="396"/>
      <c r="E8816" s="399"/>
      <c r="F8816" s="399"/>
      <c r="G8816" s="399"/>
      <c r="H8816" s="399"/>
      <c r="I8816" s="399"/>
    </row>
    <row r="8817" spans="1:9" ht="15.75" customHeight="1">
      <c r="A8817" s="396"/>
      <c r="B8817" s="398"/>
      <c r="C8817" s="396"/>
      <c r="D8817" s="396"/>
      <c r="E8817" s="399"/>
      <c r="F8817" s="399"/>
      <c r="G8817" s="399"/>
      <c r="H8817" s="399"/>
      <c r="I8817" s="399"/>
    </row>
    <row r="8818" spans="1:9" ht="15.75" customHeight="1">
      <c r="A8818" s="396"/>
      <c r="B8818" s="398"/>
      <c r="C8818" s="396"/>
      <c r="D8818" s="396"/>
      <c r="E8818" s="399"/>
      <c r="F8818" s="399"/>
      <c r="G8818" s="399"/>
      <c r="H8818" s="399"/>
      <c r="I8818" s="399"/>
    </row>
    <row r="8819" spans="1:9" ht="15.75" customHeight="1">
      <c r="A8819" s="396"/>
      <c r="B8819" s="398"/>
      <c r="C8819" s="396"/>
      <c r="D8819" s="396"/>
      <c r="E8819" s="399"/>
      <c r="F8819" s="399"/>
      <c r="G8819" s="399"/>
      <c r="H8819" s="399"/>
      <c r="I8819" s="399"/>
    </row>
    <row r="8820" spans="1:9" ht="15.75" customHeight="1">
      <c r="A8820" s="396"/>
      <c r="B8820" s="398"/>
      <c r="C8820" s="396"/>
      <c r="D8820" s="396"/>
      <c r="E8820" s="399"/>
      <c r="F8820" s="399"/>
      <c r="G8820" s="399"/>
      <c r="H8820" s="399"/>
      <c r="I8820" s="399"/>
    </row>
    <row r="8821" spans="1:9" ht="15.75" customHeight="1">
      <c r="A8821" s="396"/>
      <c r="B8821" s="398"/>
      <c r="C8821" s="396"/>
      <c r="D8821" s="396"/>
      <c r="E8821" s="399"/>
      <c r="F8821" s="399"/>
      <c r="G8821" s="399"/>
      <c r="H8821" s="399"/>
      <c r="I8821" s="399"/>
    </row>
    <row r="8822" spans="1:9" ht="15.75" customHeight="1">
      <c r="A8822" s="396"/>
      <c r="B8822" s="398"/>
      <c r="C8822" s="396"/>
      <c r="D8822" s="396"/>
      <c r="E8822" s="399"/>
      <c r="F8822" s="399"/>
      <c r="G8822" s="399"/>
      <c r="H8822" s="399"/>
      <c r="I8822" s="399"/>
    </row>
    <row r="8823" spans="1:9" ht="15.75" customHeight="1">
      <c r="A8823" s="396"/>
      <c r="B8823" s="398"/>
      <c r="C8823" s="396"/>
      <c r="D8823" s="396"/>
      <c r="E8823" s="399"/>
      <c r="F8823" s="399"/>
      <c r="G8823" s="399"/>
      <c r="H8823" s="399"/>
      <c r="I8823" s="399"/>
    </row>
    <row r="8824" spans="1:9" ht="15.75" customHeight="1">
      <c r="A8824" s="396"/>
      <c r="B8824" s="398"/>
      <c r="C8824" s="396"/>
      <c r="D8824" s="396"/>
      <c r="E8824" s="399"/>
      <c r="F8824" s="399"/>
      <c r="G8824" s="399"/>
      <c r="H8824" s="399"/>
      <c r="I8824" s="399"/>
    </row>
    <row r="8825" spans="1:9" ht="15.75" customHeight="1">
      <c r="A8825" s="396"/>
      <c r="B8825" s="398"/>
      <c r="C8825" s="396"/>
      <c r="D8825" s="396"/>
      <c r="E8825" s="399"/>
      <c r="F8825" s="399"/>
      <c r="G8825" s="399"/>
      <c r="H8825" s="399"/>
      <c r="I8825" s="399"/>
    </row>
    <row r="8826" spans="1:9" ht="15.75" customHeight="1">
      <c r="A8826" s="396"/>
      <c r="B8826" s="398"/>
      <c r="C8826" s="396"/>
      <c r="D8826" s="396"/>
      <c r="E8826" s="399"/>
      <c r="F8826" s="399"/>
      <c r="G8826" s="399"/>
      <c r="H8826" s="399"/>
      <c r="I8826" s="399"/>
    </row>
    <row r="8827" spans="1:9" ht="15.75" customHeight="1">
      <c r="A8827" s="396"/>
      <c r="B8827" s="398"/>
      <c r="C8827" s="396"/>
      <c r="D8827" s="396"/>
      <c r="E8827" s="399"/>
      <c r="F8827" s="399"/>
      <c r="G8827" s="399"/>
      <c r="H8827" s="399"/>
      <c r="I8827" s="399"/>
    </row>
    <row r="8828" spans="1:9" ht="15.75" customHeight="1">
      <c r="A8828" s="396"/>
      <c r="B8828" s="398"/>
      <c r="C8828" s="396"/>
      <c r="D8828" s="396"/>
      <c r="E8828" s="399"/>
      <c r="F8828" s="399"/>
      <c r="G8828" s="399"/>
      <c r="H8828" s="399"/>
      <c r="I8828" s="399"/>
    </row>
    <row r="8829" spans="1:9" ht="15.75" customHeight="1">
      <c r="A8829" s="396"/>
      <c r="B8829" s="398"/>
      <c r="C8829" s="396"/>
      <c r="D8829" s="396"/>
      <c r="E8829" s="399"/>
      <c r="F8829" s="399"/>
      <c r="G8829" s="399"/>
      <c r="H8829" s="399"/>
      <c r="I8829" s="399"/>
    </row>
    <row r="8830" spans="1:9" ht="15.75" customHeight="1">
      <c r="A8830" s="396"/>
      <c r="B8830" s="398"/>
      <c r="C8830" s="396"/>
      <c r="D8830" s="396"/>
      <c r="E8830" s="399"/>
      <c r="F8830" s="399"/>
      <c r="G8830" s="399"/>
      <c r="H8830" s="399"/>
      <c r="I8830" s="399"/>
    </row>
    <row r="8831" spans="1:9" ht="15.75" customHeight="1">
      <c r="A8831" s="396"/>
      <c r="B8831" s="398"/>
      <c r="C8831" s="396"/>
      <c r="D8831" s="396"/>
      <c r="E8831" s="399"/>
      <c r="F8831" s="399"/>
      <c r="G8831" s="399"/>
      <c r="H8831" s="399"/>
      <c r="I8831" s="399"/>
    </row>
    <row r="8832" spans="1:9" ht="15.75" customHeight="1">
      <c r="A8832" s="396"/>
      <c r="B8832" s="398"/>
      <c r="C8832" s="396"/>
      <c r="D8832" s="396"/>
      <c r="E8832" s="399"/>
      <c r="F8832" s="399"/>
      <c r="G8832" s="399"/>
      <c r="H8832" s="399"/>
      <c r="I8832" s="399"/>
    </row>
    <row r="8833" spans="1:9" ht="15.75" customHeight="1">
      <c r="A8833" s="396"/>
      <c r="B8833" s="398"/>
      <c r="C8833" s="396"/>
      <c r="D8833" s="396"/>
      <c r="E8833" s="399"/>
      <c r="F8833" s="399"/>
      <c r="G8833" s="399"/>
      <c r="H8833" s="399"/>
      <c r="I8833" s="399"/>
    </row>
    <row r="8834" spans="1:9" ht="15.75" customHeight="1">
      <c r="A8834" s="396"/>
      <c r="B8834" s="398"/>
      <c r="C8834" s="396"/>
      <c r="D8834" s="396"/>
      <c r="E8834" s="399"/>
      <c r="F8834" s="399"/>
      <c r="G8834" s="399"/>
      <c r="H8834" s="399"/>
      <c r="I8834" s="399"/>
    </row>
    <row r="8835" spans="1:9" ht="15.75" customHeight="1">
      <c r="A8835" s="396"/>
      <c r="B8835" s="398"/>
      <c r="C8835" s="396"/>
      <c r="D8835" s="396"/>
      <c r="E8835" s="399"/>
      <c r="F8835" s="399"/>
      <c r="G8835" s="399"/>
      <c r="H8835" s="399"/>
      <c r="I8835" s="399"/>
    </row>
    <row r="8836" spans="1:9" ht="15.75" customHeight="1">
      <c r="A8836" s="396"/>
      <c r="B8836" s="398"/>
      <c r="C8836" s="396"/>
      <c r="D8836" s="396"/>
      <c r="E8836" s="399"/>
      <c r="F8836" s="399"/>
      <c r="G8836" s="399"/>
      <c r="H8836" s="399"/>
      <c r="I8836" s="399"/>
    </row>
    <row r="8837" spans="1:9" ht="15.75" customHeight="1">
      <c r="A8837" s="396"/>
      <c r="B8837" s="398"/>
      <c r="C8837" s="396"/>
      <c r="D8837" s="396"/>
      <c r="E8837" s="399"/>
      <c r="F8837" s="399"/>
      <c r="G8837" s="399"/>
      <c r="H8837" s="399"/>
      <c r="I8837" s="399"/>
    </row>
    <row r="8838" spans="1:9" ht="15.75" customHeight="1">
      <c r="A8838" s="396"/>
      <c r="B8838" s="398"/>
      <c r="C8838" s="396"/>
      <c r="D8838" s="396"/>
      <c r="E8838" s="399"/>
      <c r="F8838" s="399"/>
      <c r="G8838" s="399"/>
      <c r="H8838" s="399"/>
      <c r="I8838" s="399"/>
    </row>
    <row r="8839" spans="1:9" ht="15.75" customHeight="1">
      <c r="A8839" s="396"/>
      <c r="B8839" s="398"/>
      <c r="C8839" s="396"/>
      <c r="D8839" s="396"/>
      <c r="E8839" s="399"/>
      <c r="F8839" s="399"/>
      <c r="G8839" s="399"/>
      <c r="H8839" s="399"/>
      <c r="I8839" s="399"/>
    </row>
    <row r="8840" spans="1:9" ht="15.75" customHeight="1">
      <c r="A8840" s="396"/>
      <c r="B8840" s="398"/>
      <c r="C8840" s="396"/>
      <c r="D8840" s="396"/>
      <c r="E8840" s="399"/>
      <c r="F8840" s="399"/>
      <c r="G8840" s="399"/>
      <c r="H8840" s="399"/>
      <c r="I8840" s="399"/>
    </row>
    <row r="8841" spans="1:9" ht="15.75" customHeight="1">
      <c r="A8841" s="396"/>
      <c r="B8841" s="398"/>
      <c r="C8841" s="396"/>
      <c r="D8841" s="396"/>
      <c r="E8841" s="399"/>
      <c r="F8841" s="399"/>
      <c r="G8841" s="399"/>
      <c r="H8841" s="399"/>
      <c r="I8841" s="399"/>
    </row>
    <row r="8842" spans="1:9" ht="15.75" customHeight="1">
      <c r="A8842" s="396"/>
      <c r="B8842" s="398"/>
      <c r="C8842" s="396"/>
      <c r="D8842" s="396"/>
      <c r="E8842" s="399"/>
      <c r="F8842" s="399"/>
      <c r="G8842" s="399"/>
      <c r="H8842" s="399"/>
      <c r="I8842" s="399"/>
    </row>
    <row r="8843" spans="1:9" ht="15.75" customHeight="1">
      <c r="A8843" s="396"/>
      <c r="B8843" s="398"/>
      <c r="C8843" s="396"/>
      <c r="D8843" s="396"/>
      <c r="E8843" s="399"/>
      <c r="F8843" s="399"/>
      <c r="G8843" s="399"/>
      <c r="H8843" s="399"/>
      <c r="I8843" s="399"/>
    </row>
    <row r="8844" spans="1:9" ht="15.75" customHeight="1">
      <c r="A8844" s="396"/>
      <c r="B8844" s="398"/>
      <c r="C8844" s="396"/>
      <c r="D8844" s="396"/>
      <c r="E8844" s="399"/>
      <c r="F8844" s="399"/>
      <c r="G8844" s="399"/>
      <c r="H8844" s="399"/>
      <c r="I8844" s="399"/>
    </row>
    <row r="8845" spans="1:9" ht="15.75" customHeight="1">
      <c r="A8845" s="396"/>
      <c r="B8845" s="398"/>
      <c r="C8845" s="396"/>
      <c r="D8845" s="396"/>
      <c r="E8845" s="399"/>
      <c r="F8845" s="399"/>
      <c r="G8845" s="399"/>
      <c r="H8845" s="399"/>
      <c r="I8845" s="399"/>
    </row>
    <row r="8846" spans="1:9" ht="15.75" customHeight="1">
      <c r="A8846" s="396"/>
      <c r="B8846" s="398"/>
      <c r="C8846" s="396"/>
      <c r="D8846" s="396"/>
      <c r="E8846" s="399"/>
      <c r="F8846" s="399"/>
      <c r="G8846" s="399"/>
      <c r="H8846" s="399"/>
      <c r="I8846" s="399"/>
    </row>
    <row r="8847" spans="1:9" ht="15.75" customHeight="1">
      <c r="A8847" s="396"/>
      <c r="B8847" s="398"/>
      <c r="C8847" s="396"/>
      <c r="D8847" s="396"/>
      <c r="E8847" s="399"/>
      <c r="F8847" s="399"/>
      <c r="G8847" s="399"/>
      <c r="H8847" s="399"/>
      <c r="I8847" s="399"/>
    </row>
    <row r="8848" spans="1:9" ht="15.75" customHeight="1">
      <c r="A8848" s="396"/>
      <c r="B8848" s="398"/>
      <c r="C8848" s="396"/>
      <c r="D8848" s="396"/>
      <c r="E8848" s="399"/>
      <c r="F8848" s="399"/>
      <c r="G8848" s="399"/>
      <c r="H8848" s="399"/>
      <c r="I8848" s="399"/>
    </row>
    <row r="8849" spans="1:9" ht="15.75" customHeight="1">
      <c r="A8849" s="396"/>
      <c r="B8849" s="398"/>
      <c r="C8849" s="396"/>
      <c r="D8849" s="396"/>
      <c r="E8849" s="399"/>
      <c r="F8849" s="399"/>
      <c r="G8849" s="399"/>
      <c r="H8849" s="399"/>
      <c r="I8849" s="399"/>
    </row>
    <row r="8850" spans="1:9" ht="15.75" customHeight="1">
      <c r="A8850" s="396"/>
      <c r="B8850" s="398"/>
      <c r="C8850" s="396"/>
      <c r="D8850" s="396"/>
      <c r="E8850" s="399"/>
      <c r="F8850" s="399"/>
      <c r="G8850" s="399"/>
      <c r="H8850" s="399"/>
      <c r="I8850" s="399"/>
    </row>
    <row r="8851" spans="1:9" ht="15.75" customHeight="1">
      <c r="A8851" s="396"/>
      <c r="B8851" s="398"/>
      <c r="C8851" s="396"/>
      <c r="D8851" s="396"/>
      <c r="E8851" s="399"/>
      <c r="F8851" s="399"/>
      <c r="G8851" s="399"/>
      <c r="H8851" s="399"/>
      <c r="I8851" s="399"/>
    </row>
    <row r="8852" spans="1:9" ht="15.75" customHeight="1">
      <c r="A8852" s="396"/>
      <c r="B8852" s="398"/>
      <c r="C8852" s="396"/>
      <c r="D8852" s="396"/>
      <c r="E8852" s="399"/>
      <c r="F8852" s="399"/>
      <c r="G8852" s="399"/>
      <c r="H8852" s="399"/>
      <c r="I8852" s="399"/>
    </row>
    <row r="8853" spans="1:9" ht="15.75" customHeight="1">
      <c r="A8853" s="396"/>
      <c r="B8853" s="398"/>
      <c r="C8853" s="396"/>
      <c r="D8853" s="396"/>
      <c r="E8853" s="399"/>
      <c r="F8853" s="399"/>
      <c r="G8853" s="399"/>
      <c r="H8853" s="399"/>
      <c r="I8853" s="399"/>
    </row>
    <row r="8854" spans="1:9" ht="15.75" customHeight="1">
      <c r="A8854" s="396"/>
      <c r="B8854" s="398"/>
      <c r="C8854" s="396"/>
      <c r="D8854" s="396"/>
      <c r="E8854" s="399"/>
      <c r="F8854" s="399"/>
      <c r="G8854" s="399"/>
      <c r="H8854" s="399"/>
      <c r="I8854" s="399"/>
    </row>
    <row r="8855" spans="1:9" ht="15.75" customHeight="1">
      <c r="A8855" s="396"/>
      <c r="B8855" s="398"/>
      <c r="C8855" s="396"/>
      <c r="D8855" s="396"/>
      <c r="E8855" s="399"/>
      <c r="F8855" s="399"/>
      <c r="G8855" s="399"/>
      <c r="H8855" s="399"/>
      <c r="I8855" s="399"/>
    </row>
    <row r="8856" spans="1:9" ht="15.75" customHeight="1">
      <c r="A8856" s="396"/>
      <c r="B8856" s="398"/>
      <c r="C8856" s="396"/>
      <c r="D8856" s="396"/>
      <c r="E8856" s="399"/>
      <c r="F8856" s="399"/>
      <c r="G8856" s="399"/>
      <c r="H8856" s="399"/>
      <c r="I8856" s="399"/>
    </row>
    <row r="8857" spans="1:9" ht="15.75" customHeight="1">
      <c r="A8857" s="396"/>
      <c r="B8857" s="398"/>
      <c r="C8857" s="396"/>
      <c r="D8857" s="396"/>
      <c r="E8857" s="399"/>
      <c r="F8857" s="399"/>
      <c r="G8857" s="399"/>
      <c r="H8857" s="399"/>
      <c r="I8857" s="399"/>
    </row>
    <row r="8858" spans="1:9" ht="15.75" customHeight="1">
      <c r="A8858" s="396"/>
      <c r="B8858" s="398"/>
      <c r="C8858" s="396"/>
      <c r="D8858" s="396"/>
      <c r="E8858" s="399"/>
      <c r="F8858" s="399"/>
      <c r="G8858" s="399"/>
      <c r="H8858" s="399"/>
      <c r="I8858" s="399"/>
    </row>
    <row r="8859" spans="1:9" ht="15.75" customHeight="1">
      <c r="A8859" s="396"/>
      <c r="B8859" s="398"/>
      <c r="C8859" s="396"/>
      <c r="D8859" s="396"/>
      <c r="E8859" s="399"/>
      <c r="F8859" s="399"/>
      <c r="G8859" s="399"/>
      <c r="H8859" s="399"/>
      <c r="I8859" s="399"/>
    </row>
    <row r="8860" spans="1:9" ht="15.75" customHeight="1">
      <c r="A8860" s="396"/>
      <c r="B8860" s="398"/>
      <c r="C8860" s="396"/>
      <c r="D8860" s="396"/>
      <c r="E8860" s="399"/>
      <c r="F8860" s="399"/>
      <c r="G8860" s="399"/>
      <c r="H8860" s="399"/>
      <c r="I8860" s="399"/>
    </row>
    <row r="8861" spans="1:9" ht="15.75" customHeight="1">
      <c r="A8861" s="396"/>
      <c r="B8861" s="398"/>
      <c r="C8861" s="396"/>
      <c r="D8861" s="396"/>
      <c r="E8861" s="399"/>
      <c r="F8861" s="399"/>
      <c r="G8861" s="399"/>
      <c r="H8861" s="399"/>
      <c r="I8861" s="399"/>
    </row>
    <row r="8862" spans="1:9" ht="15.75" customHeight="1">
      <c r="A8862" s="396"/>
      <c r="B8862" s="398"/>
      <c r="C8862" s="396"/>
      <c r="D8862" s="396"/>
      <c r="E8862" s="399"/>
      <c r="F8862" s="399"/>
      <c r="G8862" s="399"/>
      <c r="H8862" s="399"/>
      <c r="I8862" s="399"/>
    </row>
    <row r="8863" spans="1:9" ht="15.75" customHeight="1">
      <c r="A8863" s="396"/>
      <c r="B8863" s="398"/>
      <c r="C8863" s="396"/>
      <c r="D8863" s="396"/>
      <c r="E8863" s="399"/>
      <c r="F8863" s="399"/>
      <c r="G8863" s="399"/>
      <c r="H8863" s="399"/>
      <c r="I8863" s="399"/>
    </row>
    <row r="8864" spans="1:9" ht="15.75" customHeight="1">
      <c r="A8864" s="396"/>
      <c r="B8864" s="398"/>
      <c r="C8864" s="396"/>
      <c r="D8864" s="396"/>
      <c r="E8864" s="399"/>
      <c r="F8864" s="399"/>
      <c r="G8864" s="399"/>
      <c r="H8864" s="399"/>
      <c r="I8864" s="399"/>
    </row>
    <row r="8865" spans="1:9" ht="15.75" customHeight="1">
      <c r="A8865" s="396"/>
      <c r="B8865" s="398"/>
      <c r="C8865" s="396"/>
      <c r="D8865" s="396"/>
      <c r="E8865" s="399"/>
      <c r="F8865" s="399"/>
      <c r="G8865" s="399"/>
      <c r="H8865" s="399"/>
      <c r="I8865" s="399"/>
    </row>
    <row r="8866" spans="1:9" ht="15.75" customHeight="1">
      <c r="A8866" s="396"/>
      <c r="B8866" s="398"/>
      <c r="C8866" s="396"/>
      <c r="D8866" s="396"/>
      <c r="E8866" s="399"/>
      <c r="F8866" s="399"/>
      <c r="G8866" s="399"/>
      <c r="H8866" s="399"/>
      <c r="I8866" s="399"/>
    </row>
    <row r="8867" spans="1:9" ht="15.75" customHeight="1">
      <c r="A8867" s="396"/>
      <c r="B8867" s="398"/>
      <c r="C8867" s="396"/>
      <c r="D8867" s="396"/>
      <c r="E8867" s="399"/>
      <c r="F8867" s="399"/>
      <c r="G8867" s="399"/>
      <c r="H8867" s="399"/>
      <c r="I8867" s="399"/>
    </row>
    <row r="8868" spans="1:9" ht="15.75" customHeight="1">
      <c r="A8868" s="396"/>
      <c r="B8868" s="398"/>
      <c r="C8868" s="396"/>
      <c r="D8868" s="396"/>
      <c r="E8868" s="399"/>
      <c r="F8868" s="399"/>
      <c r="G8868" s="399"/>
      <c r="H8868" s="399"/>
      <c r="I8868" s="399"/>
    </row>
    <row r="8869" spans="1:9" ht="15.75" customHeight="1">
      <c r="A8869" s="396"/>
      <c r="B8869" s="398"/>
      <c r="C8869" s="396"/>
      <c r="D8869" s="396"/>
      <c r="E8869" s="399"/>
      <c r="F8869" s="399"/>
      <c r="G8869" s="399"/>
      <c r="H8869" s="399"/>
      <c r="I8869" s="399"/>
    </row>
    <row r="8870" spans="1:9" ht="15.75" customHeight="1">
      <c r="A8870" s="396"/>
      <c r="B8870" s="398"/>
      <c r="C8870" s="396"/>
      <c r="D8870" s="396"/>
      <c r="E8870" s="399"/>
      <c r="F8870" s="399"/>
      <c r="G8870" s="399"/>
      <c r="H8870" s="399"/>
      <c r="I8870" s="399"/>
    </row>
    <row r="8871" spans="1:9" ht="15.75" customHeight="1">
      <c r="A8871" s="396"/>
      <c r="B8871" s="398"/>
      <c r="C8871" s="396"/>
      <c r="D8871" s="396"/>
      <c r="E8871" s="399"/>
      <c r="F8871" s="399"/>
      <c r="G8871" s="399"/>
      <c r="H8871" s="399"/>
      <c r="I8871" s="399"/>
    </row>
    <row r="8872" spans="1:9" ht="15.75" customHeight="1">
      <c r="A8872" s="396"/>
      <c r="B8872" s="398"/>
      <c r="C8872" s="396"/>
      <c r="D8872" s="396"/>
      <c r="E8872" s="399"/>
      <c r="F8872" s="399"/>
      <c r="G8872" s="399"/>
      <c r="H8872" s="399"/>
      <c r="I8872" s="399"/>
    </row>
    <row r="8873" spans="1:9" ht="15.75" customHeight="1">
      <c r="A8873" s="396"/>
      <c r="B8873" s="398"/>
      <c r="C8873" s="396"/>
      <c r="D8873" s="396"/>
      <c r="E8873" s="399"/>
      <c r="F8873" s="399"/>
      <c r="G8873" s="399"/>
      <c r="H8873" s="399"/>
      <c r="I8873" s="399"/>
    </row>
    <row r="8874" spans="1:9" ht="15.75" customHeight="1">
      <c r="A8874" s="396"/>
      <c r="B8874" s="398"/>
      <c r="C8874" s="396"/>
      <c r="D8874" s="396"/>
      <c r="E8874" s="399"/>
      <c r="F8874" s="399"/>
      <c r="G8874" s="399"/>
      <c r="H8874" s="399"/>
      <c r="I8874" s="399"/>
    </row>
    <row r="8875" spans="1:9" ht="15.75" customHeight="1">
      <c r="A8875" s="396"/>
      <c r="B8875" s="398"/>
      <c r="C8875" s="396"/>
      <c r="D8875" s="396"/>
      <c r="E8875" s="399"/>
      <c r="F8875" s="399"/>
      <c r="G8875" s="399"/>
      <c r="H8875" s="399"/>
      <c r="I8875" s="399"/>
    </row>
    <row r="8876" spans="1:9" ht="15.75" customHeight="1">
      <c r="A8876" s="396"/>
      <c r="B8876" s="398"/>
      <c r="C8876" s="396"/>
      <c r="D8876" s="396"/>
      <c r="E8876" s="399"/>
      <c r="F8876" s="399"/>
      <c r="G8876" s="399"/>
      <c r="H8876" s="399"/>
      <c r="I8876" s="399"/>
    </row>
    <row r="8877" spans="1:9" ht="15.75" customHeight="1">
      <c r="A8877" s="396"/>
      <c r="B8877" s="398"/>
      <c r="C8877" s="396"/>
      <c r="D8877" s="396"/>
      <c r="E8877" s="399"/>
      <c r="F8877" s="399"/>
      <c r="G8877" s="399"/>
      <c r="H8877" s="399"/>
      <c r="I8877" s="399"/>
    </row>
    <row r="8878" spans="1:9" ht="15.75" customHeight="1">
      <c r="A8878" s="396"/>
      <c r="B8878" s="398"/>
      <c r="C8878" s="396"/>
      <c r="D8878" s="396"/>
      <c r="E8878" s="399"/>
      <c r="F8878" s="399"/>
      <c r="G8878" s="399"/>
      <c r="H8878" s="399"/>
      <c r="I8878" s="399"/>
    </row>
    <row r="8879" spans="1:9" ht="15.75" customHeight="1">
      <c r="A8879" s="396"/>
      <c r="B8879" s="398"/>
      <c r="C8879" s="396"/>
      <c r="D8879" s="396"/>
      <c r="E8879" s="399"/>
      <c r="F8879" s="399"/>
      <c r="G8879" s="399"/>
      <c r="H8879" s="399"/>
      <c r="I8879" s="399"/>
    </row>
    <row r="8880" spans="1:9" ht="15.75" customHeight="1">
      <c r="A8880" s="396"/>
      <c r="B8880" s="398"/>
      <c r="C8880" s="396"/>
      <c r="D8880" s="396"/>
      <c r="E8880" s="399"/>
      <c r="F8880" s="399"/>
      <c r="G8880" s="399"/>
      <c r="H8880" s="399"/>
      <c r="I8880" s="399"/>
    </row>
    <row r="8881" spans="1:9" ht="15.75" customHeight="1">
      <c r="A8881" s="396"/>
      <c r="B8881" s="398"/>
      <c r="C8881" s="396"/>
      <c r="D8881" s="396"/>
      <c r="E8881" s="399"/>
      <c r="F8881" s="399"/>
      <c r="G8881" s="399"/>
      <c r="H8881" s="399"/>
      <c r="I8881" s="399"/>
    </row>
    <row r="8882" spans="1:9" ht="15.75" customHeight="1">
      <c r="A8882" s="396"/>
      <c r="B8882" s="398"/>
      <c r="C8882" s="396"/>
      <c r="D8882" s="396"/>
      <c r="E8882" s="399"/>
      <c r="F8882" s="399"/>
      <c r="G8882" s="399"/>
      <c r="H8882" s="399"/>
      <c r="I8882" s="399"/>
    </row>
    <row r="8883" spans="1:9" ht="15.75" customHeight="1">
      <c r="A8883" s="396"/>
      <c r="B8883" s="398"/>
      <c r="C8883" s="396"/>
      <c r="D8883" s="396"/>
      <c r="E8883" s="399"/>
      <c r="F8883" s="399"/>
      <c r="G8883" s="399"/>
      <c r="H8883" s="399"/>
      <c r="I8883" s="399"/>
    </row>
    <row r="8884" spans="1:9" ht="15.75" customHeight="1">
      <c r="A8884" s="396"/>
      <c r="B8884" s="398"/>
      <c r="C8884" s="396"/>
      <c r="D8884" s="396"/>
      <c r="E8884" s="399"/>
      <c r="F8884" s="399"/>
      <c r="G8884" s="399"/>
      <c r="H8884" s="399"/>
      <c r="I8884" s="399"/>
    </row>
    <row r="8885" spans="1:9" ht="15.75" customHeight="1">
      <c r="A8885" s="396"/>
      <c r="B8885" s="398"/>
      <c r="C8885" s="396"/>
      <c r="D8885" s="396"/>
      <c r="E8885" s="399"/>
      <c r="F8885" s="399"/>
      <c r="G8885" s="399"/>
      <c r="H8885" s="399"/>
      <c r="I8885" s="399"/>
    </row>
    <row r="8886" spans="1:9" ht="15.75" customHeight="1">
      <c r="A8886" s="396"/>
      <c r="B8886" s="398"/>
      <c r="C8886" s="396"/>
      <c r="D8886" s="396"/>
      <c r="E8886" s="399"/>
      <c r="F8886" s="399"/>
      <c r="G8886" s="399"/>
      <c r="H8886" s="399"/>
      <c r="I8886" s="399"/>
    </row>
    <row r="8887" spans="1:9" ht="15.75" customHeight="1">
      <c r="A8887" s="396"/>
      <c r="B8887" s="398"/>
      <c r="C8887" s="396"/>
      <c r="D8887" s="396"/>
      <c r="E8887" s="399"/>
      <c r="F8887" s="399"/>
      <c r="G8887" s="399"/>
      <c r="H8887" s="399"/>
      <c r="I8887" s="399"/>
    </row>
    <row r="8888" spans="1:9" ht="15.75" customHeight="1">
      <c r="A8888" s="396"/>
      <c r="B8888" s="398"/>
      <c r="C8888" s="396"/>
      <c r="D8888" s="396"/>
      <c r="E8888" s="399"/>
      <c r="F8888" s="399"/>
      <c r="G8888" s="399"/>
      <c r="H8888" s="399"/>
      <c r="I8888" s="399"/>
    </row>
    <row r="8889" spans="1:9" ht="15.75" customHeight="1">
      <c r="A8889" s="396"/>
      <c r="B8889" s="398"/>
      <c r="C8889" s="396"/>
      <c r="D8889" s="396"/>
      <c r="E8889" s="399"/>
      <c r="F8889" s="399"/>
      <c r="G8889" s="399"/>
      <c r="H8889" s="399"/>
      <c r="I8889" s="399"/>
    </row>
    <row r="8890" spans="1:9" ht="15.75" customHeight="1">
      <c r="A8890" s="396"/>
      <c r="B8890" s="398"/>
      <c r="C8890" s="396"/>
      <c r="D8890" s="396"/>
      <c r="E8890" s="399"/>
      <c r="F8890" s="399"/>
      <c r="G8890" s="399"/>
      <c r="H8890" s="399"/>
      <c r="I8890" s="399"/>
    </row>
    <row r="8891" spans="1:9" ht="15.75" customHeight="1">
      <c r="A8891" s="396"/>
      <c r="B8891" s="398"/>
      <c r="C8891" s="396"/>
      <c r="D8891" s="396"/>
      <c r="E8891" s="399"/>
      <c r="F8891" s="399"/>
      <c r="G8891" s="399"/>
      <c r="H8891" s="399"/>
      <c r="I8891" s="399"/>
    </row>
    <row r="8892" spans="1:9" ht="15.75" customHeight="1">
      <c r="A8892" s="396"/>
      <c r="B8892" s="398"/>
      <c r="C8892" s="396"/>
      <c r="D8892" s="396"/>
      <c r="E8892" s="399"/>
      <c r="F8892" s="399"/>
      <c r="G8892" s="399"/>
      <c r="H8892" s="399"/>
      <c r="I8892" s="399"/>
    </row>
    <row r="8893" spans="1:9" ht="15.75" customHeight="1">
      <c r="A8893" s="396"/>
      <c r="B8893" s="398"/>
      <c r="C8893" s="396"/>
      <c r="D8893" s="396"/>
      <c r="E8893" s="399"/>
      <c r="F8893" s="399"/>
      <c r="G8893" s="399"/>
      <c r="H8893" s="399"/>
      <c r="I8893" s="399"/>
    </row>
    <row r="8894" spans="1:9" ht="15.75" customHeight="1">
      <c r="A8894" s="396"/>
      <c r="B8894" s="398"/>
      <c r="C8894" s="396"/>
      <c r="D8894" s="396"/>
      <c r="E8894" s="399"/>
      <c r="F8894" s="399"/>
      <c r="G8894" s="399"/>
      <c r="H8894" s="399"/>
      <c r="I8894" s="399"/>
    </row>
    <row r="8895" spans="1:9" ht="15.75" customHeight="1">
      <c r="A8895" s="396"/>
      <c r="B8895" s="398"/>
      <c r="C8895" s="396"/>
      <c r="D8895" s="396"/>
      <c r="E8895" s="399"/>
      <c r="F8895" s="399"/>
      <c r="G8895" s="399"/>
      <c r="H8895" s="399"/>
      <c r="I8895" s="399"/>
    </row>
    <row r="8896" spans="1:9" ht="15.75" customHeight="1">
      <c r="A8896" s="396"/>
      <c r="B8896" s="398"/>
      <c r="C8896" s="396"/>
      <c r="D8896" s="396"/>
      <c r="E8896" s="399"/>
      <c r="F8896" s="399"/>
      <c r="G8896" s="399"/>
      <c r="H8896" s="399"/>
      <c r="I8896" s="399"/>
    </row>
    <row r="8897" spans="1:9" ht="15.75" customHeight="1">
      <c r="A8897" s="396"/>
      <c r="B8897" s="398"/>
      <c r="C8897" s="396"/>
      <c r="D8897" s="396"/>
      <c r="E8897" s="399"/>
      <c r="F8897" s="399"/>
      <c r="G8897" s="399"/>
      <c r="H8897" s="399"/>
      <c r="I8897" s="399"/>
    </row>
    <row r="8898" spans="1:9" ht="15.75" customHeight="1">
      <c r="A8898" s="396"/>
      <c r="B8898" s="398"/>
      <c r="C8898" s="396"/>
      <c r="D8898" s="396"/>
      <c r="E8898" s="399"/>
      <c r="F8898" s="399"/>
      <c r="G8898" s="399"/>
      <c r="H8898" s="399"/>
      <c r="I8898" s="399"/>
    </row>
    <row r="8899" spans="1:9" ht="15.75" customHeight="1">
      <c r="A8899" s="396"/>
      <c r="B8899" s="398"/>
      <c r="C8899" s="396"/>
      <c r="D8899" s="396"/>
      <c r="E8899" s="399"/>
      <c r="F8899" s="399"/>
      <c r="G8899" s="399"/>
      <c r="H8899" s="399"/>
      <c r="I8899" s="399"/>
    </row>
    <row r="8900" spans="1:9" ht="15.75" customHeight="1">
      <c r="A8900" s="396"/>
      <c r="B8900" s="398"/>
      <c r="C8900" s="396"/>
      <c r="D8900" s="396"/>
      <c r="E8900" s="399"/>
      <c r="F8900" s="399"/>
      <c r="G8900" s="399"/>
      <c r="H8900" s="399"/>
      <c r="I8900" s="399"/>
    </row>
    <row r="8901" spans="1:9" ht="15.75" customHeight="1">
      <c r="A8901" s="396"/>
      <c r="B8901" s="398"/>
      <c r="C8901" s="396"/>
      <c r="D8901" s="396"/>
      <c r="E8901" s="399"/>
      <c r="F8901" s="399"/>
      <c r="G8901" s="399"/>
      <c r="H8901" s="399"/>
      <c r="I8901" s="399"/>
    </row>
    <row r="8902" spans="1:9" ht="15.75" customHeight="1">
      <c r="A8902" s="396"/>
      <c r="B8902" s="398"/>
      <c r="C8902" s="396"/>
      <c r="D8902" s="396"/>
      <c r="E8902" s="399"/>
      <c r="F8902" s="399"/>
      <c r="G8902" s="399"/>
      <c r="H8902" s="399"/>
      <c r="I8902" s="399"/>
    </row>
    <row r="8903" spans="1:9" ht="15.75" customHeight="1">
      <c r="A8903" s="396"/>
      <c r="B8903" s="398"/>
      <c r="C8903" s="396"/>
      <c r="D8903" s="396"/>
      <c r="E8903" s="399"/>
      <c r="F8903" s="399"/>
      <c r="G8903" s="399"/>
      <c r="H8903" s="399"/>
      <c r="I8903" s="399"/>
    </row>
    <row r="8904" spans="1:9" ht="15.75" customHeight="1">
      <c r="A8904" s="396"/>
      <c r="B8904" s="398"/>
      <c r="C8904" s="396"/>
      <c r="D8904" s="396"/>
      <c r="E8904" s="399"/>
      <c r="F8904" s="399"/>
      <c r="G8904" s="399"/>
      <c r="H8904" s="399"/>
      <c r="I8904" s="399"/>
    </row>
    <row r="8905" spans="1:9" ht="15.75" customHeight="1">
      <c r="A8905" s="396"/>
      <c r="B8905" s="398"/>
      <c r="C8905" s="396"/>
      <c r="D8905" s="396"/>
      <c r="E8905" s="399"/>
      <c r="F8905" s="399"/>
      <c r="G8905" s="399"/>
      <c r="H8905" s="399"/>
      <c r="I8905" s="399"/>
    </row>
    <row r="8906" spans="1:9" ht="15.75" customHeight="1">
      <c r="A8906" s="396"/>
      <c r="B8906" s="398"/>
      <c r="C8906" s="396"/>
      <c r="D8906" s="396"/>
      <c r="E8906" s="399"/>
      <c r="F8906" s="399"/>
      <c r="G8906" s="399"/>
      <c r="H8906" s="399"/>
      <c r="I8906" s="399"/>
    </row>
    <row r="8907" spans="1:9" ht="15.75" customHeight="1">
      <c r="A8907" s="396"/>
      <c r="B8907" s="398"/>
      <c r="C8907" s="396"/>
      <c r="D8907" s="396"/>
      <c r="E8907" s="399"/>
      <c r="F8907" s="399"/>
      <c r="G8907" s="399"/>
      <c r="H8907" s="399"/>
      <c r="I8907" s="399"/>
    </row>
    <row r="8908" spans="1:9" ht="15.75" customHeight="1">
      <c r="A8908" s="396"/>
      <c r="B8908" s="398"/>
      <c r="C8908" s="396"/>
      <c r="D8908" s="396"/>
      <c r="E8908" s="399"/>
      <c r="F8908" s="399"/>
      <c r="G8908" s="399"/>
      <c r="H8908" s="399"/>
      <c r="I8908" s="399"/>
    </row>
    <row r="8909" spans="1:9" ht="15.75" customHeight="1">
      <c r="A8909" s="396"/>
      <c r="B8909" s="398"/>
      <c r="C8909" s="396"/>
      <c r="D8909" s="396"/>
      <c r="E8909" s="399"/>
      <c r="F8909" s="399"/>
      <c r="G8909" s="399"/>
      <c r="H8909" s="399"/>
      <c r="I8909" s="399"/>
    </row>
    <row r="8910" spans="1:9" ht="15.75" customHeight="1">
      <c r="A8910" s="396"/>
      <c r="B8910" s="398"/>
      <c r="C8910" s="396"/>
      <c r="D8910" s="396"/>
      <c r="E8910" s="399"/>
      <c r="F8910" s="399"/>
      <c r="G8910" s="399"/>
      <c r="H8910" s="399"/>
      <c r="I8910" s="399"/>
    </row>
    <row r="8911" spans="1:9" ht="15.75" customHeight="1">
      <c r="A8911" s="396"/>
      <c r="B8911" s="398"/>
      <c r="C8911" s="396"/>
      <c r="D8911" s="396"/>
      <c r="E8911" s="399"/>
      <c r="F8911" s="399"/>
      <c r="G8911" s="399"/>
      <c r="H8911" s="399"/>
      <c r="I8911" s="399"/>
    </row>
    <row r="8912" spans="1:9" ht="15.75" customHeight="1">
      <c r="A8912" s="396"/>
      <c r="B8912" s="398"/>
      <c r="C8912" s="396"/>
      <c r="D8912" s="396"/>
      <c r="E8912" s="399"/>
      <c r="F8912" s="399"/>
      <c r="G8912" s="399"/>
      <c r="H8912" s="399"/>
      <c r="I8912" s="399"/>
    </row>
    <row r="8913" spans="1:9" ht="15.75" customHeight="1">
      <c r="A8913" s="396"/>
      <c r="B8913" s="398"/>
      <c r="C8913" s="396"/>
      <c r="D8913" s="396"/>
      <c r="E8913" s="399"/>
      <c r="F8913" s="399"/>
      <c r="G8913" s="399"/>
      <c r="H8913" s="399"/>
      <c r="I8913" s="399"/>
    </row>
    <row r="8914" spans="1:9" ht="15.75" customHeight="1">
      <c r="A8914" s="396"/>
      <c r="B8914" s="398"/>
      <c r="C8914" s="396"/>
      <c r="D8914" s="396"/>
      <c r="E8914" s="399"/>
      <c r="F8914" s="399"/>
      <c r="G8914" s="399"/>
      <c r="H8914" s="399"/>
      <c r="I8914" s="399"/>
    </row>
    <row r="8915" spans="1:9" ht="15.75" customHeight="1">
      <c r="A8915" s="396"/>
      <c r="B8915" s="398"/>
      <c r="C8915" s="396"/>
      <c r="D8915" s="396"/>
      <c r="E8915" s="399"/>
      <c r="F8915" s="399"/>
      <c r="G8915" s="399"/>
      <c r="H8915" s="399"/>
      <c r="I8915" s="399"/>
    </row>
    <row r="8916" spans="1:9" ht="15.75" customHeight="1">
      <c r="A8916" s="396"/>
      <c r="B8916" s="398"/>
      <c r="C8916" s="396"/>
      <c r="D8916" s="396"/>
      <c r="E8916" s="399"/>
      <c r="F8916" s="399"/>
      <c r="G8916" s="399"/>
      <c r="H8916" s="399"/>
      <c r="I8916" s="399"/>
    </row>
    <row r="8917" spans="1:9" ht="15.75" customHeight="1">
      <c r="A8917" s="396"/>
      <c r="B8917" s="398"/>
      <c r="C8917" s="396"/>
      <c r="D8917" s="396"/>
      <c r="E8917" s="399"/>
      <c r="F8917" s="399"/>
      <c r="G8917" s="399"/>
      <c r="H8917" s="399"/>
      <c r="I8917" s="399"/>
    </row>
    <row r="8918" spans="1:9" ht="15.75" customHeight="1">
      <c r="A8918" s="396"/>
      <c r="B8918" s="398"/>
      <c r="C8918" s="396"/>
      <c r="D8918" s="396"/>
      <c r="E8918" s="399"/>
      <c r="F8918" s="399"/>
      <c r="G8918" s="399"/>
      <c r="H8918" s="399"/>
      <c r="I8918" s="399"/>
    </row>
    <row r="8919" spans="1:9" ht="15.75" customHeight="1">
      <c r="A8919" s="396"/>
      <c r="B8919" s="398"/>
      <c r="C8919" s="396"/>
      <c r="D8919" s="396"/>
      <c r="E8919" s="399"/>
      <c r="F8919" s="399"/>
      <c r="G8919" s="399"/>
      <c r="H8919" s="399"/>
      <c r="I8919" s="399"/>
    </row>
    <row r="8920" spans="1:9" ht="15.75" customHeight="1">
      <c r="A8920" s="396"/>
      <c r="B8920" s="398"/>
      <c r="C8920" s="396"/>
      <c r="D8920" s="396"/>
      <c r="E8920" s="399"/>
      <c r="F8920" s="399"/>
      <c r="G8920" s="399"/>
      <c r="H8920" s="399"/>
      <c r="I8920" s="399"/>
    </row>
    <row r="8921" spans="1:9" ht="15.75" customHeight="1">
      <c r="A8921" s="396"/>
      <c r="B8921" s="398"/>
      <c r="C8921" s="396"/>
      <c r="D8921" s="396"/>
      <c r="E8921" s="399"/>
      <c r="F8921" s="399"/>
      <c r="G8921" s="399"/>
      <c r="H8921" s="399"/>
      <c r="I8921" s="399"/>
    </row>
    <row r="8922" spans="1:9" ht="15.75" customHeight="1">
      <c r="A8922" s="396"/>
      <c r="B8922" s="398"/>
      <c r="C8922" s="396"/>
      <c r="D8922" s="396"/>
      <c r="E8922" s="399"/>
      <c r="F8922" s="399"/>
      <c r="G8922" s="399"/>
      <c r="H8922" s="399"/>
      <c r="I8922" s="399"/>
    </row>
    <row r="8923" spans="1:9" ht="15.75" customHeight="1">
      <c r="A8923" s="396"/>
      <c r="B8923" s="398"/>
      <c r="C8923" s="396"/>
      <c r="D8923" s="396"/>
      <c r="E8923" s="399"/>
      <c r="F8923" s="399"/>
      <c r="G8923" s="399"/>
      <c r="H8923" s="399"/>
      <c r="I8923" s="399"/>
    </row>
    <row r="8924" spans="1:9" ht="15.75" customHeight="1">
      <c r="A8924" s="396"/>
      <c r="B8924" s="398"/>
      <c r="C8924" s="396"/>
      <c r="D8924" s="396"/>
      <c r="E8924" s="399"/>
      <c r="F8924" s="399"/>
      <c r="G8924" s="399"/>
      <c r="H8924" s="399"/>
      <c r="I8924" s="399"/>
    </row>
    <row r="8925" spans="1:9" ht="15.75" customHeight="1">
      <c r="A8925" s="396"/>
      <c r="B8925" s="398"/>
      <c r="C8925" s="396"/>
      <c r="D8925" s="396"/>
      <c r="E8925" s="399"/>
      <c r="F8925" s="399"/>
      <c r="G8925" s="399"/>
      <c r="H8925" s="399"/>
      <c r="I8925" s="399"/>
    </row>
    <row r="8926" spans="1:9" ht="15.75" customHeight="1">
      <c r="A8926" s="396"/>
      <c r="B8926" s="398"/>
      <c r="C8926" s="396"/>
      <c r="D8926" s="396"/>
      <c r="E8926" s="399"/>
      <c r="F8926" s="399"/>
      <c r="G8926" s="399"/>
      <c r="H8926" s="399"/>
      <c r="I8926" s="399"/>
    </row>
    <row r="8927" spans="1:9" ht="15.75" customHeight="1">
      <c r="A8927" s="396"/>
      <c r="B8927" s="398"/>
      <c r="C8927" s="396"/>
      <c r="D8927" s="396"/>
      <c r="E8927" s="399"/>
      <c r="F8927" s="399"/>
      <c r="G8927" s="399"/>
      <c r="H8927" s="399"/>
      <c r="I8927" s="399"/>
    </row>
    <row r="8928" spans="1:9" ht="15.75" customHeight="1">
      <c r="A8928" s="396"/>
      <c r="B8928" s="398"/>
      <c r="C8928" s="396"/>
      <c r="D8928" s="396"/>
      <c r="E8928" s="399"/>
      <c r="F8928" s="399"/>
      <c r="G8928" s="399"/>
      <c r="H8928" s="399"/>
      <c r="I8928" s="399"/>
    </row>
    <row r="8929" spans="1:9" ht="15.75" customHeight="1">
      <c r="A8929" s="396"/>
      <c r="B8929" s="398"/>
      <c r="C8929" s="396"/>
      <c r="D8929" s="396"/>
      <c r="E8929" s="399"/>
      <c r="F8929" s="399"/>
      <c r="G8929" s="399"/>
      <c r="H8929" s="399"/>
      <c r="I8929" s="399"/>
    </row>
    <row r="8930" spans="1:9" ht="15.75" customHeight="1">
      <c r="A8930" s="396"/>
      <c r="B8930" s="398"/>
      <c r="C8930" s="396"/>
      <c r="D8930" s="396"/>
      <c r="E8930" s="399"/>
      <c r="F8930" s="399"/>
      <c r="G8930" s="399"/>
      <c r="H8930" s="399"/>
      <c r="I8930" s="399"/>
    </row>
    <row r="8931" spans="1:9" ht="15.75" customHeight="1">
      <c r="A8931" s="396"/>
      <c r="B8931" s="398"/>
      <c r="C8931" s="396"/>
      <c r="D8931" s="396"/>
      <c r="E8931" s="399"/>
      <c r="F8931" s="399"/>
      <c r="G8931" s="399"/>
      <c r="H8931" s="399"/>
      <c r="I8931" s="399"/>
    </row>
    <row r="8932" spans="1:9" ht="15.75" customHeight="1">
      <c r="A8932" s="396"/>
      <c r="B8932" s="398"/>
      <c r="C8932" s="396"/>
      <c r="D8932" s="396"/>
      <c r="E8932" s="399"/>
      <c r="F8932" s="399"/>
      <c r="G8932" s="399"/>
      <c r="H8932" s="399"/>
      <c r="I8932" s="399"/>
    </row>
    <row r="8933" spans="1:9" ht="15.75" customHeight="1">
      <c r="A8933" s="396"/>
      <c r="B8933" s="398"/>
      <c r="C8933" s="396"/>
      <c r="D8933" s="396"/>
      <c r="E8933" s="399"/>
      <c r="F8933" s="399"/>
      <c r="G8933" s="399"/>
      <c r="H8933" s="399"/>
      <c r="I8933" s="399"/>
    </row>
    <row r="8934" spans="1:9" ht="15.75" customHeight="1">
      <c r="A8934" s="396"/>
      <c r="B8934" s="398"/>
      <c r="C8934" s="396"/>
      <c r="D8934" s="396"/>
      <c r="E8934" s="399"/>
      <c r="F8934" s="399"/>
      <c r="G8934" s="399"/>
      <c r="H8934" s="399"/>
      <c r="I8934" s="399"/>
    </row>
    <row r="8935" spans="1:9" ht="15.75" customHeight="1">
      <c r="A8935" s="396"/>
      <c r="B8935" s="398"/>
      <c r="C8935" s="396"/>
      <c r="D8935" s="396"/>
      <c r="E8935" s="399"/>
      <c r="F8935" s="399"/>
      <c r="G8935" s="399"/>
      <c r="H8935" s="399"/>
      <c r="I8935" s="399"/>
    </row>
    <row r="8936" spans="1:9" ht="15.75" customHeight="1">
      <c r="A8936" s="396"/>
      <c r="B8936" s="398"/>
      <c r="C8936" s="396"/>
      <c r="D8936" s="396"/>
      <c r="E8936" s="399"/>
      <c r="F8936" s="399"/>
      <c r="G8936" s="399"/>
      <c r="H8936" s="399"/>
      <c r="I8936" s="399"/>
    </row>
    <row r="8937" spans="1:9" ht="15.75" customHeight="1">
      <c r="A8937" s="396"/>
      <c r="B8937" s="398"/>
      <c r="C8937" s="396"/>
      <c r="D8937" s="396"/>
      <c r="E8937" s="399"/>
      <c r="F8937" s="399"/>
      <c r="G8937" s="399"/>
      <c r="H8937" s="399"/>
      <c r="I8937" s="399"/>
    </row>
    <row r="8938" spans="1:9" ht="15.75" customHeight="1">
      <c r="A8938" s="396"/>
      <c r="B8938" s="398"/>
      <c r="C8938" s="396"/>
      <c r="D8938" s="396"/>
      <c r="E8938" s="399"/>
      <c r="F8938" s="399"/>
      <c r="G8938" s="399"/>
      <c r="H8938" s="399"/>
      <c r="I8938" s="399"/>
    </row>
    <row r="8939" spans="1:9" ht="15.75" customHeight="1">
      <c r="A8939" s="396"/>
      <c r="B8939" s="398"/>
      <c r="C8939" s="396"/>
      <c r="D8939" s="396"/>
      <c r="E8939" s="399"/>
      <c r="F8939" s="399"/>
      <c r="G8939" s="399"/>
      <c r="H8939" s="399"/>
      <c r="I8939" s="399"/>
    </row>
    <row r="8940" spans="1:9" ht="15.75" customHeight="1">
      <c r="A8940" s="396"/>
      <c r="B8940" s="398"/>
      <c r="C8940" s="396"/>
      <c r="D8940" s="396"/>
      <c r="E8940" s="399"/>
      <c r="F8940" s="399"/>
      <c r="G8940" s="399"/>
      <c r="H8940" s="399"/>
      <c r="I8940" s="399"/>
    </row>
    <row r="8941" spans="1:9" ht="15.75" customHeight="1">
      <c r="A8941" s="396"/>
      <c r="B8941" s="398"/>
      <c r="C8941" s="396"/>
      <c r="D8941" s="396"/>
      <c r="E8941" s="399"/>
      <c r="F8941" s="399"/>
      <c r="G8941" s="399"/>
      <c r="H8941" s="399"/>
      <c r="I8941" s="399"/>
    </row>
    <row r="8942" spans="1:9" ht="15.75" customHeight="1">
      <c r="A8942" s="396"/>
      <c r="B8942" s="398"/>
      <c r="C8942" s="396"/>
      <c r="D8942" s="396"/>
      <c r="E8942" s="399"/>
      <c r="F8942" s="399"/>
      <c r="G8942" s="399"/>
      <c r="H8942" s="399"/>
      <c r="I8942" s="399"/>
    </row>
    <row r="8943" spans="1:9" ht="15.75" customHeight="1">
      <c r="A8943" s="396"/>
      <c r="B8943" s="398"/>
      <c r="C8943" s="396"/>
      <c r="D8943" s="396"/>
      <c r="E8943" s="399"/>
      <c r="F8943" s="399"/>
      <c r="G8943" s="399"/>
      <c r="H8943" s="399"/>
      <c r="I8943" s="399"/>
    </row>
    <row r="8944" spans="1:9" ht="15.75" customHeight="1">
      <c r="A8944" s="396"/>
      <c r="B8944" s="398"/>
      <c r="C8944" s="396"/>
      <c r="D8944" s="396"/>
      <c r="E8944" s="399"/>
      <c r="F8944" s="399"/>
      <c r="G8944" s="399"/>
      <c r="H8944" s="399"/>
      <c r="I8944" s="399"/>
    </row>
    <row r="8945" spans="1:9" ht="15.75" customHeight="1">
      <c r="A8945" s="396"/>
      <c r="B8945" s="398"/>
      <c r="C8945" s="396"/>
      <c r="D8945" s="396"/>
      <c r="E8945" s="399"/>
      <c r="F8945" s="399"/>
      <c r="G8945" s="399"/>
      <c r="H8945" s="399"/>
      <c r="I8945" s="399"/>
    </row>
    <row r="8946" spans="1:9" ht="15.75" customHeight="1">
      <c r="A8946" s="396"/>
      <c r="B8946" s="398"/>
      <c r="C8946" s="396"/>
      <c r="D8946" s="396"/>
      <c r="E8946" s="399"/>
      <c r="F8946" s="399"/>
      <c r="G8946" s="399"/>
      <c r="H8946" s="399"/>
      <c r="I8946" s="399"/>
    </row>
    <row r="8947" spans="1:9" ht="15.75" customHeight="1">
      <c r="A8947" s="396"/>
      <c r="B8947" s="398"/>
      <c r="C8947" s="396"/>
      <c r="D8947" s="396"/>
      <c r="E8947" s="399"/>
      <c r="F8947" s="399"/>
      <c r="G8947" s="399"/>
      <c r="H8947" s="399"/>
      <c r="I8947" s="399"/>
    </row>
    <row r="8948" spans="1:9" ht="15.75" customHeight="1">
      <c r="A8948" s="396"/>
      <c r="B8948" s="398"/>
      <c r="C8948" s="396"/>
      <c r="D8948" s="396"/>
      <c r="E8948" s="399"/>
      <c r="F8948" s="399"/>
      <c r="G8948" s="399"/>
      <c r="H8948" s="399"/>
      <c r="I8948" s="399"/>
    </row>
    <row r="8949" spans="1:9" ht="15.75" customHeight="1">
      <c r="A8949" s="396"/>
      <c r="B8949" s="398"/>
      <c r="C8949" s="396"/>
      <c r="D8949" s="396"/>
      <c r="E8949" s="399"/>
      <c r="F8949" s="399"/>
      <c r="G8949" s="399"/>
      <c r="H8949" s="399"/>
      <c r="I8949" s="399"/>
    </row>
    <row r="8950" spans="1:9" ht="15.75" customHeight="1">
      <c r="A8950" s="396"/>
      <c r="B8950" s="398"/>
      <c r="C8950" s="396"/>
      <c r="D8950" s="396"/>
      <c r="E8950" s="399"/>
      <c r="F8950" s="399"/>
      <c r="G8950" s="399"/>
      <c r="H8950" s="399"/>
      <c r="I8950" s="399"/>
    </row>
    <row r="8951" spans="1:9" ht="15.75" customHeight="1">
      <c r="A8951" s="396"/>
      <c r="B8951" s="398"/>
      <c r="C8951" s="396"/>
      <c r="D8951" s="396"/>
      <c r="E8951" s="399"/>
      <c r="F8951" s="399"/>
      <c r="G8951" s="399"/>
      <c r="H8951" s="399"/>
      <c r="I8951" s="399"/>
    </row>
    <row r="8952" spans="1:9" ht="15.75" customHeight="1">
      <c r="A8952" s="396"/>
      <c r="B8952" s="398"/>
      <c r="C8952" s="396"/>
      <c r="D8952" s="396"/>
      <c r="E8952" s="399"/>
      <c r="F8952" s="399"/>
      <c r="G8952" s="399"/>
      <c r="H8952" s="399"/>
      <c r="I8952" s="399"/>
    </row>
    <row r="8953" spans="1:9" ht="15.75" customHeight="1">
      <c r="A8953" s="396"/>
      <c r="B8953" s="398"/>
      <c r="C8953" s="396"/>
      <c r="D8953" s="396"/>
      <c r="E8953" s="399"/>
      <c r="F8953" s="399"/>
      <c r="G8953" s="399"/>
      <c r="H8953" s="399"/>
      <c r="I8953" s="399"/>
    </row>
    <row r="8954" spans="1:9" ht="15.75" customHeight="1">
      <c r="A8954" s="396"/>
      <c r="B8954" s="398"/>
      <c r="C8954" s="396"/>
      <c r="D8954" s="396"/>
      <c r="E8954" s="399"/>
      <c r="F8954" s="399"/>
      <c r="G8954" s="399"/>
      <c r="H8954" s="399"/>
      <c r="I8954" s="399"/>
    </row>
    <row r="8955" spans="1:9" ht="15.75" customHeight="1">
      <c r="A8955" s="396"/>
      <c r="B8955" s="398"/>
      <c r="C8955" s="396"/>
      <c r="D8955" s="396"/>
      <c r="E8955" s="399"/>
      <c r="F8955" s="399"/>
      <c r="G8955" s="399"/>
      <c r="H8955" s="399"/>
      <c r="I8955" s="399"/>
    </row>
    <row r="8956" spans="1:9" ht="15.75" customHeight="1">
      <c r="A8956" s="396"/>
      <c r="B8956" s="398"/>
      <c r="C8956" s="396"/>
      <c r="D8956" s="396"/>
      <c r="E8956" s="399"/>
      <c r="F8956" s="399"/>
      <c r="G8956" s="399"/>
      <c r="H8956" s="399"/>
      <c r="I8956" s="399"/>
    </row>
    <row r="8957" spans="1:9" ht="15.75" customHeight="1">
      <c r="A8957" s="396"/>
      <c r="B8957" s="398"/>
      <c r="C8957" s="396"/>
      <c r="D8957" s="396"/>
      <c r="E8957" s="399"/>
      <c r="F8957" s="399"/>
      <c r="G8957" s="399"/>
      <c r="H8957" s="399"/>
      <c r="I8957" s="399"/>
    </row>
    <row r="8958" spans="1:9" ht="15.75" customHeight="1">
      <c r="A8958" s="396"/>
      <c r="B8958" s="398"/>
      <c r="C8958" s="396"/>
      <c r="D8958" s="396"/>
      <c r="E8958" s="399"/>
      <c r="F8958" s="399"/>
      <c r="G8958" s="399"/>
      <c r="H8958" s="399"/>
      <c r="I8958" s="399"/>
    </row>
    <row r="8959" spans="1:9" ht="15.75" customHeight="1">
      <c r="A8959" s="396"/>
      <c r="B8959" s="398"/>
      <c r="C8959" s="396"/>
      <c r="D8959" s="396"/>
      <c r="E8959" s="399"/>
      <c r="F8959" s="399"/>
      <c r="G8959" s="399"/>
      <c r="H8959" s="399"/>
      <c r="I8959" s="399"/>
    </row>
    <row r="8960" spans="1:9" ht="15.75" customHeight="1">
      <c r="A8960" s="396"/>
      <c r="B8960" s="398"/>
      <c r="C8960" s="396"/>
      <c r="D8960" s="396"/>
      <c r="E8960" s="399"/>
      <c r="F8960" s="399"/>
      <c r="G8960" s="399"/>
      <c r="H8960" s="399"/>
      <c r="I8960" s="399"/>
    </row>
    <row r="8961" spans="1:9" ht="15.75" customHeight="1">
      <c r="A8961" s="396"/>
      <c r="B8961" s="398"/>
      <c r="C8961" s="396"/>
      <c r="D8961" s="396"/>
      <c r="E8961" s="399"/>
      <c r="F8961" s="399"/>
      <c r="G8961" s="399"/>
      <c r="H8961" s="399"/>
      <c r="I8961" s="399"/>
    </row>
    <row r="8962" spans="1:9" ht="15.75" customHeight="1">
      <c r="A8962" s="396"/>
      <c r="B8962" s="398"/>
      <c r="C8962" s="396"/>
      <c r="D8962" s="396"/>
      <c r="E8962" s="399"/>
      <c r="F8962" s="399"/>
      <c r="G8962" s="399"/>
      <c r="H8962" s="399"/>
      <c r="I8962" s="399"/>
    </row>
    <row r="8963" spans="1:9" ht="15.75" customHeight="1">
      <c r="A8963" s="396"/>
      <c r="B8963" s="398"/>
      <c r="C8963" s="396"/>
      <c r="D8963" s="396"/>
      <c r="E8963" s="399"/>
      <c r="F8963" s="399"/>
      <c r="G8963" s="399"/>
      <c r="H8963" s="399"/>
      <c r="I8963" s="399"/>
    </row>
    <row r="8964" spans="1:9" ht="15.75" customHeight="1">
      <c r="A8964" s="396"/>
      <c r="B8964" s="398"/>
      <c r="C8964" s="396"/>
      <c r="D8964" s="396"/>
      <c r="E8964" s="399"/>
      <c r="F8964" s="399"/>
      <c r="G8964" s="399"/>
      <c r="H8964" s="399"/>
      <c r="I8964" s="399"/>
    </row>
    <row r="8965" spans="1:9" ht="15.75" customHeight="1">
      <c r="A8965" s="396"/>
      <c r="B8965" s="398"/>
      <c r="C8965" s="396"/>
      <c r="D8965" s="396"/>
      <c r="E8965" s="399"/>
      <c r="F8965" s="399"/>
      <c r="G8965" s="399"/>
      <c r="H8965" s="399"/>
      <c r="I8965" s="399"/>
    </row>
    <row r="8966" spans="1:9" ht="15.75" customHeight="1">
      <c r="A8966" s="396"/>
      <c r="B8966" s="398"/>
      <c r="C8966" s="396"/>
      <c r="D8966" s="396"/>
      <c r="E8966" s="399"/>
      <c r="F8966" s="399"/>
      <c r="G8966" s="399"/>
      <c r="H8966" s="399"/>
      <c r="I8966" s="399"/>
    </row>
    <row r="8967" spans="1:9" ht="15.75" customHeight="1">
      <c r="A8967" s="396"/>
      <c r="B8967" s="398"/>
      <c r="C8967" s="396"/>
      <c r="D8967" s="396"/>
      <c r="E8967" s="399"/>
      <c r="F8967" s="399"/>
      <c r="G8967" s="399"/>
      <c r="H8967" s="399"/>
      <c r="I8967" s="399"/>
    </row>
    <row r="8968" spans="1:9" ht="15.75" customHeight="1">
      <c r="A8968" s="396"/>
      <c r="B8968" s="398"/>
      <c r="C8968" s="396"/>
      <c r="D8968" s="396"/>
      <c r="E8968" s="399"/>
      <c r="F8968" s="399"/>
      <c r="G8968" s="399"/>
      <c r="H8968" s="399"/>
      <c r="I8968" s="399"/>
    </row>
    <row r="8969" spans="1:9" ht="15.75" customHeight="1">
      <c r="A8969" s="396"/>
      <c r="B8969" s="398"/>
      <c r="C8969" s="396"/>
      <c r="D8969" s="396"/>
      <c r="E8969" s="399"/>
      <c r="F8969" s="399"/>
      <c r="G8969" s="399"/>
      <c r="H8969" s="399"/>
      <c r="I8969" s="399"/>
    </row>
    <row r="8970" spans="1:9" ht="15.75" customHeight="1">
      <c r="A8970" s="396"/>
      <c r="B8970" s="398"/>
      <c r="C8970" s="396"/>
      <c r="D8970" s="396"/>
      <c r="E8970" s="399"/>
      <c r="F8970" s="399"/>
      <c r="G8970" s="399"/>
      <c r="H8970" s="399"/>
      <c r="I8970" s="399"/>
    </row>
    <row r="8971" spans="1:9" ht="15.75" customHeight="1">
      <c r="A8971" s="396"/>
      <c r="B8971" s="398"/>
      <c r="C8971" s="396"/>
      <c r="D8971" s="396"/>
      <c r="E8971" s="399"/>
      <c r="F8971" s="399"/>
      <c r="G8971" s="399"/>
      <c r="H8971" s="399"/>
      <c r="I8971" s="399"/>
    </row>
    <row r="8972" spans="1:9" ht="15.75" customHeight="1">
      <c r="A8972" s="396"/>
      <c r="B8972" s="398"/>
      <c r="C8972" s="396"/>
      <c r="D8972" s="396"/>
      <c r="E8972" s="399"/>
      <c r="F8972" s="399"/>
      <c r="G8972" s="399"/>
      <c r="H8972" s="399"/>
      <c r="I8972" s="399"/>
    </row>
    <row r="8973" spans="1:9" ht="15.75" customHeight="1">
      <c r="A8973" s="396"/>
      <c r="B8973" s="398"/>
      <c r="C8973" s="396"/>
      <c r="D8973" s="396"/>
      <c r="E8973" s="399"/>
      <c r="F8973" s="399"/>
      <c r="G8973" s="399"/>
      <c r="H8973" s="399"/>
      <c r="I8973" s="399"/>
    </row>
    <row r="8974" spans="1:9" ht="15.75" customHeight="1">
      <c r="A8974" s="396"/>
      <c r="B8974" s="398"/>
      <c r="C8974" s="396"/>
      <c r="D8974" s="396"/>
      <c r="E8974" s="399"/>
      <c r="F8974" s="399"/>
      <c r="G8974" s="399"/>
      <c r="H8974" s="399"/>
      <c r="I8974" s="399"/>
    </row>
    <row r="8975" spans="1:9" ht="15.75" customHeight="1">
      <c r="A8975" s="396"/>
      <c r="B8975" s="398"/>
      <c r="C8975" s="396"/>
      <c r="D8975" s="396"/>
      <c r="E8975" s="399"/>
      <c r="F8975" s="399"/>
      <c r="G8975" s="399"/>
      <c r="H8975" s="399"/>
      <c r="I8975" s="399"/>
    </row>
    <row r="8976" spans="1:9" ht="15.75" customHeight="1">
      <c r="A8976" s="396"/>
      <c r="B8976" s="398"/>
      <c r="C8976" s="396"/>
      <c r="D8976" s="396"/>
      <c r="E8976" s="399"/>
      <c r="F8976" s="399"/>
      <c r="G8976" s="399"/>
      <c r="H8976" s="399"/>
      <c r="I8976" s="399"/>
    </row>
    <row r="8977" spans="1:9" ht="15.75" customHeight="1">
      <c r="A8977" s="396"/>
      <c r="B8977" s="398"/>
      <c r="C8977" s="396"/>
      <c r="D8977" s="396"/>
      <c r="E8977" s="399"/>
      <c r="F8977" s="399"/>
      <c r="G8977" s="399"/>
      <c r="H8977" s="399"/>
      <c r="I8977" s="399"/>
    </row>
    <row r="8978" spans="1:9" ht="15.75" customHeight="1">
      <c r="A8978" s="396"/>
      <c r="B8978" s="398"/>
      <c r="C8978" s="396"/>
      <c r="D8978" s="396"/>
      <c r="E8978" s="399"/>
      <c r="F8978" s="399"/>
      <c r="G8978" s="399"/>
      <c r="H8978" s="399"/>
      <c r="I8978" s="399"/>
    </row>
    <row r="8979" spans="1:9" ht="15.75" customHeight="1">
      <c r="A8979" s="396"/>
      <c r="B8979" s="398"/>
      <c r="C8979" s="396"/>
      <c r="D8979" s="396"/>
      <c r="E8979" s="399"/>
      <c r="F8979" s="399"/>
      <c r="G8979" s="399"/>
      <c r="H8979" s="399"/>
      <c r="I8979" s="399"/>
    </row>
    <row r="8980" spans="1:9" ht="15.75" customHeight="1">
      <c r="A8980" s="396"/>
      <c r="B8980" s="398"/>
      <c r="C8980" s="396"/>
      <c r="D8980" s="396"/>
      <c r="E8980" s="399"/>
      <c r="F8980" s="399"/>
      <c r="G8980" s="399"/>
      <c r="H8980" s="399"/>
      <c r="I8980" s="399"/>
    </row>
    <row r="8981" spans="1:9" ht="15.75" customHeight="1">
      <c r="A8981" s="396"/>
      <c r="B8981" s="398"/>
      <c r="C8981" s="396"/>
      <c r="D8981" s="396"/>
      <c r="E8981" s="399"/>
      <c r="F8981" s="399"/>
      <c r="G8981" s="399"/>
      <c r="H8981" s="399"/>
      <c r="I8981" s="399"/>
    </row>
    <row r="8982" spans="1:9" ht="15.75" customHeight="1">
      <c r="A8982" s="396"/>
      <c r="B8982" s="398"/>
      <c r="C8982" s="396"/>
      <c r="D8982" s="396"/>
      <c r="E8982" s="399"/>
      <c r="F8982" s="399"/>
      <c r="G8982" s="399"/>
      <c r="H8982" s="399"/>
      <c r="I8982" s="399"/>
    </row>
    <row r="8983" spans="1:9" ht="15.75" customHeight="1">
      <c r="A8983" s="396"/>
      <c r="B8983" s="398"/>
      <c r="C8983" s="396"/>
      <c r="D8983" s="396"/>
      <c r="E8983" s="399"/>
      <c r="F8983" s="399"/>
      <c r="G8983" s="399"/>
      <c r="H8983" s="399"/>
      <c r="I8983" s="399"/>
    </row>
    <row r="8984" spans="1:9" ht="15.75" customHeight="1">
      <c r="A8984" s="396"/>
      <c r="B8984" s="398"/>
      <c r="C8984" s="396"/>
      <c r="D8984" s="396"/>
      <c r="E8984" s="399"/>
      <c r="F8984" s="399"/>
      <c r="G8984" s="399"/>
      <c r="H8984" s="399"/>
      <c r="I8984" s="399"/>
    </row>
    <row r="8985" spans="1:9" ht="15.75" customHeight="1">
      <c r="A8985" s="396"/>
      <c r="B8985" s="398"/>
      <c r="C8985" s="396"/>
      <c r="D8985" s="396"/>
      <c r="E8985" s="399"/>
      <c r="F8985" s="399"/>
      <c r="G8985" s="399"/>
      <c r="H8985" s="399"/>
      <c r="I8985" s="399"/>
    </row>
    <row r="8986" spans="1:9" ht="15.75" customHeight="1">
      <c r="A8986" s="396"/>
      <c r="B8986" s="398"/>
      <c r="C8986" s="396"/>
      <c r="D8986" s="396"/>
      <c r="E8986" s="399"/>
      <c r="F8986" s="399"/>
      <c r="G8986" s="399"/>
      <c r="H8986" s="399"/>
      <c r="I8986" s="399"/>
    </row>
    <row r="8987" spans="1:9" ht="15.75" customHeight="1">
      <c r="A8987" s="396"/>
      <c r="B8987" s="398"/>
      <c r="C8987" s="396"/>
      <c r="D8987" s="396"/>
      <c r="E8987" s="399"/>
      <c r="F8987" s="399"/>
      <c r="G8987" s="399"/>
      <c r="H8987" s="399"/>
      <c r="I8987" s="399"/>
    </row>
    <row r="8988" spans="1:9" ht="15.75" customHeight="1">
      <c r="A8988" s="396"/>
      <c r="B8988" s="398"/>
      <c r="C8988" s="396"/>
      <c r="D8988" s="396"/>
      <c r="E8988" s="399"/>
      <c r="F8988" s="399"/>
      <c r="G8988" s="399"/>
      <c r="H8988" s="399"/>
      <c r="I8988" s="399"/>
    </row>
    <row r="8989" spans="1:9" ht="15.75" customHeight="1">
      <c r="A8989" s="396"/>
      <c r="B8989" s="398"/>
      <c r="C8989" s="396"/>
      <c r="D8989" s="396"/>
      <c r="E8989" s="399"/>
      <c r="F8989" s="399"/>
      <c r="G8989" s="399"/>
      <c r="H8989" s="399"/>
      <c r="I8989" s="399"/>
    </row>
    <row r="8990" spans="1:9" ht="15.75" customHeight="1">
      <c r="A8990" s="396"/>
      <c r="B8990" s="398"/>
      <c r="C8990" s="396"/>
      <c r="D8990" s="396"/>
      <c r="E8990" s="399"/>
      <c r="F8990" s="399"/>
      <c r="G8990" s="399"/>
      <c r="H8990" s="399"/>
      <c r="I8990" s="399"/>
    </row>
    <row r="8991" spans="1:9" ht="15.75" customHeight="1">
      <c r="A8991" s="396"/>
      <c r="B8991" s="398"/>
      <c r="C8991" s="396"/>
      <c r="D8991" s="396"/>
      <c r="E8991" s="399"/>
      <c r="F8991" s="399"/>
      <c r="G8991" s="399"/>
      <c r="H8991" s="399"/>
      <c r="I8991" s="399"/>
    </row>
    <row r="8992" spans="1:9" ht="15.75" customHeight="1">
      <c r="A8992" s="396"/>
      <c r="B8992" s="398"/>
      <c r="C8992" s="396"/>
      <c r="D8992" s="396"/>
      <c r="E8992" s="399"/>
      <c r="F8992" s="399"/>
      <c r="G8992" s="399"/>
      <c r="H8992" s="399"/>
      <c r="I8992" s="399"/>
    </row>
    <row r="8993" spans="1:9" ht="15.75" customHeight="1">
      <c r="A8993" s="396"/>
      <c r="B8993" s="398"/>
      <c r="C8993" s="396"/>
      <c r="D8993" s="396"/>
      <c r="E8993" s="399"/>
      <c r="F8993" s="399"/>
      <c r="G8993" s="399"/>
      <c r="H8993" s="399"/>
      <c r="I8993" s="399"/>
    </row>
    <row r="8994" spans="1:9" ht="15.75" customHeight="1">
      <c r="A8994" s="396"/>
      <c r="B8994" s="398"/>
      <c r="C8994" s="396"/>
      <c r="D8994" s="396"/>
      <c r="E8994" s="399"/>
      <c r="F8994" s="399"/>
      <c r="G8994" s="399"/>
      <c r="H8994" s="399"/>
      <c r="I8994" s="399"/>
    </row>
    <row r="8995" spans="1:9" ht="15.75" customHeight="1">
      <c r="A8995" s="396"/>
      <c r="B8995" s="398"/>
      <c r="C8995" s="396"/>
      <c r="D8995" s="396"/>
      <c r="E8995" s="399"/>
      <c r="F8995" s="399"/>
      <c r="G8995" s="399"/>
      <c r="H8995" s="399"/>
      <c r="I8995" s="399"/>
    </row>
    <row r="8996" spans="1:9" ht="15.75" customHeight="1">
      <c r="A8996" s="396"/>
      <c r="B8996" s="398"/>
      <c r="C8996" s="396"/>
      <c r="D8996" s="396"/>
      <c r="E8996" s="399"/>
      <c r="F8996" s="399"/>
      <c r="G8996" s="399"/>
      <c r="H8996" s="399"/>
      <c r="I8996" s="399"/>
    </row>
    <row r="8997" spans="1:9" ht="15.75" customHeight="1">
      <c r="A8997" s="396"/>
      <c r="B8997" s="398"/>
      <c r="C8997" s="396"/>
      <c r="D8997" s="396"/>
      <c r="E8997" s="399"/>
      <c r="F8997" s="399"/>
      <c r="G8997" s="399"/>
      <c r="H8997" s="399"/>
      <c r="I8997" s="399"/>
    </row>
    <row r="8998" spans="1:9" ht="15.75" customHeight="1">
      <c r="A8998" s="396"/>
      <c r="B8998" s="398"/>
      <c r="C8998" s="396"/>
      <c r="D8998" s="396"/>
      <c r="E8998" s="399"/>
      <c r="F8998" s="399"/>
      <c r="G8998" s="399"/>
      <c r="H8998" s="399"/>
      <c r="I8998" s="399"/>
    </row>
    <row r="8999" spans="1:9" ht="15.75" customHeight="1">
      <c r="A8999" s="396"/>
      <c r="B8999" s="398"/>
      <c r="C8999" s="396"/>
      <c r="D8999" s="396"/>
      <c r="E8999" s="399"/>
      <c r="F8999" s="399"/>
      <c r="G8999" s="399"/>
      <c r="H8999" s="399"/>
      <c r="I8999" s="399"/>
    </row>
    <row r="9000" spans="1:9" ht="15.75" customHeight="1">
      <c r="A9000" s="396"/>
      <c r="B9000" s="398"/>
      <c r="C9000" s="396"/>
      <c r="D9000" s="396"/>
      <c r="E9000" s="399"/>
      <c r="F9000" s="399"/>
      <c r="G9000" s="399"/>
      <c r="H9000" s="399"/>
      <c r="I9000" s="399"/>
    </row>
    <row r="9001" spans="1:9" ht="15.75" customHeight="1">
      <c r="A9001" s="396"/>
      <c r="B9001" s="398"/>
      <c r="C9001" s="396"/>
      <c r="D9001" s="396"/>
      <c r="E9001" s="399"/>
      <c r="F9001" s="399"/>
      <c r="G9001" s="399"/>
      <c r="H9001" s="399"/>
      <c r="I9001" s="399"/>
    </row>
    <row r="9002" spans="1:9" ht="15.75" customHeight="1">
      <c r="A9002" s="396"/>
      <c r="B9002" s="398"/>
      <c r="C9002" s="396"/>
      <c r="D9002" s="396"/>
      <c r="E9002" s="399"/>
      <c r="F9002" s="399"/>
      <c r="G9002" s="399"/>
      <c r="H9002" s="399"/>
      <c r="I9002" s="399"/>
    </row>
    <row r="9003" spans="1:9" ht="15.75" customHeight="1">
      <c r="A9003" s="396"/>
      <c r="B9003" s="398"/>
      <c r="C9003" s="396"/>
      <c r="D9003" s="396"/>
      <c r="E9003" s="399"/>
      <c r="F9003" s="399"/>
      <c r="G9003" s="399"/>
      <c r="H9003" s="399"/>
      <c r="I9003" s="399"/>
    </row>
    <row r="9004" spans="1:9" ht="15.75" customHeight="1">
      <c r="A9004" s="396"/>
      <c r="B9004" s="398"/>
      <c r="C9004" s="396"/>
      <c r="D9004" s="396"/>
      <c r="E9004" s="399"/>
      <c r="F9004" s="399"/>
      <c r="G9004" s="399"/>
      <c r="H9004" s="399"/>
      <c r="I9004" s="399"/>
    </row>
    <row r="9005" spans="1:9" ht="15.75" customHeight="1">
      <c r="A9005" s="396"/>
      <c r="B9005" s="398"/>
      <c r="C9005" s="396"/>
      <c r="D9005" s="396"/>
      <c r="E9005" s="399"/>
      <c r="F9005" s="399"/>
      <c r="G9005" s="399"/>
      <c r="H9005" s="399"/>
      <c r="I9005" s="399"/>
    </row>
    <row r="9006" spans="1:9" ht="15.75" customHeight="1">
      <c r="A9006" s="396"/>
      <c r="B9006" s="398"/>
      <c r="C9006" s="396"/>
      <c r="D9006" s="396"/>
      <c r="E9006" s="399"/>
      <c r="F9006" s="399"/>
      <c r="G9006" s="399"/>
      <c r="H9006" s="399"/>
      <c r="I9006" s="399"/>
    </row>
    <row r="9007" spans="1:9" ht="15.75" customHeight="1">
      <c r="A9007" s="396"/>
      <c r="B9007" s="398"/>
      <c r="C9007" s="396"/>
      <c r="D9007" s="396"/>
      <c r="E9007" s="399"/>
      <c r="F9007" s="399"/>
      <c r="G9007" s="399"/>
      <c r="H9007" s="399"/>
      <c r="I9007" s="399"/>
    </row>
    <row r="9008" spans="1:9" ht="15.75" customHeight="1">
      <c r="A9008" s="396"/>
      <c r="B9008" s="398"/>
      <c r="C9008" s="396"/>
      <c r="D9008" s="396"/>
      <c r="E9008" s="399"/>
      <c r="F9008" s="399"/>
      <c r="G9008" s="399"/>
      <c r="H9008" s="399"/>
      <c r="I9008" s="399"/>
    </row>
    <row r="9009" spans="1:9" ht="15.75" customHeight="1">
      <c r="A9009" s="396"/>
      <c r="B9009" s="398"/>
      <c r="C9009" s="396"/>
      <c r="D9009" s="396"/>
      <c r="E9009" s="399"/>
      <c r="F9009" s="399"/>
      <c r="G9009" s="399"/>
      <c r="H9009" s="399"/>
      <c r="I9009" s="399"/>
    </row>
    <row r="9010" spans="1:9" ht="15.75" customHeight="1">
      <c r="A9010" s="396"/>
      <c r="B9010" s="398"/>
      <c r="C9010" s="396"/>
      <c r="D9010" s="396"/>
      <c r="E9010" s="399"/>
      <c r="F9010" s="399"/>
      <c r="G9010" s="399"/>
      <c r="H9010" s="399"/>
      <c r="I9010" s="399"/>
    </row>
    <row r="9011" spans="1:9" ht="15.75" customHeight="1">
      <c r="A9011" s="396"/>
      <c r="B9011" s="398"/>
      <c r="C9011" s="396"/>
      <c r="D9011" s="396"/>
      <c r="E9011" s="399"/>
      <c r="F9011" s="399"/>
      <c r="G9011" s="399"/>
      <c r="H9011" s="399"/>
      <c r="I9011" s="399"/>
    </row>
    <row r="9012" spans="1:9" ht="15.75" customHeight="1">
      <c r="A9012" s="396"/>
      <c r="B9012" s="398"/>
      <c r="C9012" s="396"/>
      <c r="D9012" s="396"/>
      <c r="E9012" s="399"/>
      <c r="F9012" s="399"/>
      <c r="G9012" s="399"/>
      <c r="H9012" s="399"/>
      <c r="I9012" s="399"/>
    </row>
    <row r="9013" spans="1:9" ht="15.75" customHeight="1">
      <c r="A9013" s="396"/>
      <c r="B9013" s="398"/>
      <c r="C9013" s="396"/>
      <c r="D9013" s="396"/>
      <c r="E9013" s="399"/>
      <c r="F9013" s="399"/>
      <c r="G9013" s="399"/>
      <c r="H9013" s="399"/>
      <c r="I9013" s="399"/>
    </row>
    <row r="9014" spans="1:9" ht="15.75" customHeight="1">
      <c r="A9014" s="396"/>
      <c r="B9014" s="398"/>
      <c r="C9014" s="396"/>
      <c r="D9014" s="396"/>
      <c r="E9014" s="399"/>
      <c r="F9014" s="399"/>
      <c r="G9014" s="399"/>
      <c r="H9014" s="399"/>
      <c r="I9014" s="399"/>
    </row>
    <row r="9015" spans="1:9" ht="15.75" customHeight="1">
      <c r="A9015" s="396"/>
      <c r="B9015" s="398"/>
      <c r="C9015" s="396"/>
      <c r="D9015" s="396"/>
      <c r="E9015" s="399"/>
      <c r="F9015" s="399"/>
      <c r="G9015" s="399"/>
      <c r="H9015" s="399"/>
      <c r="I9015" s="399"/>
    </row>
    <row r="9016" spans="1:9" ht="15.75" customHeight="1">
      <c r="A9016" s="396"/>
      <c r="B9016" s="398"/>
      <c r="C9016" s="396"/>
      <c r="D9016" s="396"/>
      <c r="E9016" s="399"/>
      <c r="F9016" s="399"/>
      <c r="G9016" s="399"/>
      <c r="H9016" s="399"/>
      <c r="I9016" s="399"/>
    </row>
    <row r="9017" spans="1:9" ht="15.75" customHeight="1">
      <c r="A9017" s="396"/>
      <c r="B9017" s="398"/>
      <c r="C9017" s="396"/>
      <c r="D9017" s="396"/>
      <c r="E9017" s="399"/>
      <c r="F9017" s="399"/>
      <c r="G9017" s="399"/>
      <c r="H9017" s="399"/>
      <c r="I9017" s="399"/>
    </row>
    <row r="9018" spans="1:9" ht="15.75" customHeight="1">
      <c r="A9018" s="396"/>
      <c r="B9018" s="398"/>
      <c r="C9018" s="396"/>
      <c r="D9018" s="396"/>
      <c r="E9018" s="399"/>
      <c r="F9018" s="399"/>
      <c r="G9018" s="399"/>
      <c r="H9018" s="399"/>
      <c r="I9018" s="399"/>
    </row>
    <row r="9019" spans="1:9" ht="15.75" customHeight="1">
      <c r="A9019" s="396"/>
      <c r="B9019" s="398"/>
      <c r="C9019" s="396"/>
      <c r="D9019" s="396"/>
      <c r="E9019" s="399"/>
      <c r="F9019" s="399"/>
      <c r="G9019" s="399"/>
      <c r="H9019" s="399"/>
      <c r="I9019" s="399"/>
    </row>
    <row r="9020" spans="1:9" ht="15.75" customHeight="1">
      <c r="A9020" s="396"/>
      <c r="B9020" s="398"/>
      <c r="C9020" s="396"/>
      <c r="D9020" s="396"/>
      <c r="E9020" s="399"/>
      <c r="F9020" s="399"/>
      <c r="G9020" s="399"/>
      <c r="H9020" s="399"/>
      <c r="I9020" s="399"/>
    </row>
    <row r="9021" spans="1:9" ht="15.75" customHeight="1">
      <c r="A9021" s="396"/>
      <c r="B9021" s="398"/>
      <c r="C9021" s="396"/>
      <c r="D9021" s="396"/>
      <c r="E9021" s="399"/>
      <c r="F9021" s="399"/>
      <c r="G9021" s="399"/>
      <c r="H9021" s="399"/>
      <c r="I9021" s="399"/>
    </row>
    <row r="9022" spans="1:9" ht="15.75" customHeight="1">
      <c r="A9022" s="396"/>
      <c r="B9022" s="398"/>
      <c r="C9022" s="396"/>
      <c r="D9022" s="396"/>
      <c r="E9022" s="399"/>
      <c r="F9022" s="399"/>
      <c r="G9022" s="399"/>
      <c r="H9022" s="399"/>
      <c r="I9022" s="399"/>
    </row>
    <row r="9023" spans="1:9" ht="15.75" customHeight="1">
      <c r="A9023" s="396"/>
      <c r="B9023" s="398"/>
      <c r="C9023" s="396"/>
      <c r="D9023" s="396"/>
      <c r="E9023" s="399"/>
      <c r="F9023" s="399"/>
      <c r="G9023" s="399"/>
      <c r="H9023" s="399"/>
      <c r="I9023" s="399"/>
    </row>
    <row r="9024" spans="1:9" ht="15.75" customHeight="1">
      <c r="A9024" s="396"/>
      <c r="B9024" s="398"/>
      <c r="C9024" s="396"/>
      <c r="D9024" s="396"/>
      <c r="E9024" s="399"/>
      <c r="F9024" s="399"/>
      <c r="G9024" s="399"/>
      <c r="H9024" s="399"/>
      <c r="I9024" s="399"/>
    </row>
    <row r="9025" spans="1:9" ht="15.75" customHeight="1">
      <c r="A9025" s="396"/>
      <c r="B9025" s="398"/>
      <c r="C9025" s="396"/>
      <c r="D9025" s="396"/>
      <c r="E9025" s="399"/>
      <c r="F9025" s="399"/>
      <c r="G9025" s="399"/>
      <c r="H9025" s="399"/>
      <c r="I9025" s="399"/>
    </row>
    <row r="9026" spans="1:9" ht="15.75" customHeight="1">
      <c r="A9026" s="396"/>
      <c r="B9026" s="398"/>
      <c r="C9026" s="396"/>
      <c r="D9026" s="396"/>
      <c r="E9026" s="399"/>
      <c r="F9026" s="399"/>
      <c r="G9026" s="399"/>
      <c r="H9026" s="399"/>
      <c r="I9026" s="399"/>
    </row>
    <row r="9027" spans="1:9" ht="15.75" customHeight="1">
      <c r="A9027" s="396"/>
      <c r="B9027" s="398"/>
      <c r="C9027" s="396"/>
      <c r="D9027" s="396"/>
      <c r="E9027" s="399"/>
      <c r="F9027" s="399"/>
      <c r="G9027" s="399"/>
      <c r="H9027" s="399"/>
      <c r="I9027" s="399"/>
    </row>
    <row r="9028" spans="1:9" ht="15.75" customHeight="1">
      <c r="A9028" s="396"/>
      <c r="B9028" s="398"/>
      <c r="C9028" s="396"/>
      <c r="D9028" s="396"/>
      <c r="E9028" s="399"/>
      <c r="F9028" s="399"/>
      <c r="G9028" s="399"/>
      <c r="H9028" s="399"/>
      <c r="I9028" s="399"/>
    </row>
    <row r="9029" spans="1:9" ht="15.75" customHeight="1">
      <c r="A9029" s="396"/>
      <c r="B9029" s="398"/>
      <c r="C9029" s="396"/>
      <c r="D9029" s="396"/>
      <c r="E9029" s="399"/>
      <c r="F9029" s="399"/>
      <c r="G9029" s="399"/>
      <c r="H9029" s="399"/>
      <c r="I9029" s="399"/>
    </row>
    <row r="9030" spans="1:9" ht="15.75" customHeight="1">
      <c r="A9030" s="396"/>
      <c r="B9030" s="398"/>
      <c r="C9030" s="396"/>
      <c r="D9030" s="396"/>
      <c r="E9030" s="399"/>
      <c r="F9030" s="399"/>
      <c r="G9030" s="399"/>
      <c r="H9030" s="399"/>
      <c r="I9030" s="399"/>
    </row>
    <row r="9031" spans="1:9" ht="15.75" customHeight="1">
      <c r="A9031" s="396"/>
      <c r="B9031" s="398"/>
      <c r="C9031" s="396"/>
      <c r="D9031" s="396"/>
      <c r="E9031" s="399"/>
      <c r="F9031" s="399"/>
      <c r="G9031" s="399"/>
      <c r="H9031" s="399"/>
      <c r="I9031" s="399"/>
    </row>
    <row r="9032" spans="1:9" ht="15.75" customHeight="1">
      <c r="A9032" s="396"/>
      <c r="B9032" s="398"/>
      <c r="C9032" s="396"/>
      <c r="D9032" s="396"/>
      <c r="E9032" s="399"/>
      <c r="F9032" s="399"/>
      <c r="G9032" s="399"/>
      <c r="H9032" s="399"/>
      <c r="I9032" s="399"/>
    </row>
    <row r="9033" spans="1:9" ht="15.75" customHeight="1">
      <c r="A9033" s="396"/>
      <c r="B9033" s="398"/>
      <c r="C9033" s="396"/>
      <c r="D9033" s="396"/>
      <c r="E9033" s="399"/>
      <c r="F9033" s="399"/>
      <c r="G9033" s="399"/>
      <c r="H9033" s="399"/>
      <c r="I9033" s="399"/>
    </row>
    <row r="9034" spans="1:9" ht="15.75" customHeight="1">
      <c r="A9034" s="396"/>
      <c r="B9034" s="398"/>
      <c r="C9034" s="396"/>
      <c r="D9034" s="396"/>
      <c r="E9034" s="399"/>
      <c r="F9034" s="399"/>
      <c r="G9034" s="399"/>
      <c r="H9034" s="399"/>
      <c r="I9034" s="399"/>
    </row>
    <row r="9035" spans="1:9" ht="15.75" customHeight="1">
      <c r="A9035" s="396"/>
      <c r="B9035" s="398"/>
      <c r="C9035" s="396"/>
      <c r="D9035" s="396"/>
      <c r="E9035" s="399"/>
      <c r="F9035" s="399"/>
      <c r="G9035" s="399"/>
      <c r="H9035" s="399"/>
      <c r="I9035" s="399"/>
    </row>
    <row r="9036" spans="1:9" ht="15.75" customHeight="1">
      <c r="A9036" s="396"/>
      <c r="B9036" s="398"/>
      <c r="C9036" s="396"/>
      <c r="D9036" s="396"/>
      <c r="E9036" s="399"/>
      <c r="F9036" s="399"/>
      <c r="G9036" s="399"/>
      <c r="H9036" s="399"/>
      <c r="I9036" s="399"/>
    </row>
    <row r="9037" spans="1:9" ht="15.75" customHeight="1">
      <c r="A9037" s="396"/>
      <c r="B9037" s="398"/>
      <c r="C9037" s="396"/>
      <c r="D9037" s="396"/>
      <c r="E9037" s="399"/>
      <c r="F9037" s="399"/>
      <c r="G9037" s="399"/>
      <c r="H9037" s="399"/>
      <c r="I9037" s="399"/>
    </row>
    <row r="9038" spans="1:9" ht="15.75" customHeight="1">
      <c r="A9038" s="396"/>
      <c r="B9038" s="398"/>
      <c r="C9038" s="396"/>
      <c r="D9038" s="396"/>
      <c r="E9038" s="399"/>
      <c r="F9038" s="399"/>
      <c r="G9038" s="399"/>
      <c r="H9038" s="399"/>
      <c r="I9038" s="399"/>
    </row>
    <row r="9039" spans="1:9" ht="15.75" customHeight="1">
      <c r="A9039" s="396"/>
      <c r="B9039" s="398"/>
      <c r="C9039" s="396"/>
      <c r="D9039" s="396"/>
      <c r="E9039" s="399"/>
      <c r="F9039" s="399"/>
      <c r="G9039" s="399"/>
      <c r="H9039" s="399"/>
      <c r="I9039" s="399"/>
    </row>
    <row r="9040" spans="1:9" ht="15.75" customHeight="1">
      <c r="A9040" s="396"/>
      <c r="B9040" s="398"/>
      <c r="C9040" s="396"/>
      <c r="D9040" s="396"/>
      <c r="E9040" s="399"/>
      <c r="F9040" s="399"/>
      <c r="G9040" s="399"/>
      <c r="H9040" s="399"/>
      <c r="I9040" s="399"/>
    </row>
    <row r="9041" spans="1:9" ht="15.75" customHeight="1">
      <c r="A9041" s="396"/>
      <c r="B9041" s="398"/>
      <c r="C9041" s="396"/>
      <c r="D9041" s="396"/>
      <c r="E9041" s="399"/>
      <c r="F9041" s="399"/>
      <c r="G9041" s="399"/>
      <c r="H9041" s="399"/>
      <c r="I9041" s="399"/>
    </row>
    <row r="9042" spans="1:9" ht="15.75" customHeight="1">
      <c r="A9042" s="396"/>
      <c r="B9042" s="398"/>
      <c r="C9042" s="396"/>
      <c r="D9042" s="396"/>
      <c r="E9042" s="399"/>
      <c r="F9042" s="399"/>
      <c r="G9042" s="399"/>
      <c r="H9042" s="399"/>
      <c r="I9042" s="399"/>
    </row>
    <row r="9043" spans="1:9" ht="15.75" customHeight="1">
      <c r="A9043" s="396"/>
      <c r="B9043" s="398"/>
      <c r="C9043" s="396"/>
      <c r="D9043" s="396"/>
      <c r="E9043" s="399"/>
      <c r="F9043" s="399"/>
      <c r="G9043" s="399"/>
      <c r="H9043" s="399"/>
      <c r="I9043" s="399"/>
    </row>
    <row r="9044" spans="1:9" ht="15.75" customHeight="1">
      <c r="A9044" s="396"/>
      <c r="B9044" s="398"/>
      <c r="C9044" s="396"/>
      <c r="D9044" s="396"/>
      <c r="E9044" s="399"/>
      <c r="F9044" s="399"/>
      <c r="G9044" s="399"/>
      <c r="H9044" s="399"/>
      <c r="I9044" s="399"/>
    </row>
    <row r="9045" spans="1:9" ht="15.75" customHeight="1">
      <c r="A9045" s="396"/>
      <c r="B9045" s="398"/>
      <c r="C9045" s="396"/>
      <c r="D9045" s="396"/>
      <c r="E9045" s="399"/>
      <c r="F9045" s="399"/>
      <c r="G9045" s="399"/>
      <c r="H9045" s="399"/>
      <c r="I9045" s="399"/>
    </row>
    <row r="9046" spans="1:9" ht="15.75" customHeight="1">
      <c r="A9046" s="396"/>
      <c r="B9046" s="398"/>
      <c r="C9046" s="396"/>
      <c r="D9046" s="396"/>
      <c r="E9046" s="399"/>
      <c r="F9046" s="399"/>
      <c r="G9046" s="399"/>
      <c r="H9046" s="399"/>
      <c r="I9046" s="399"/>
    </row>
    <row r="9047" spans="1:9" ht="15.75" customHeight="1">
      <c r="A9047" s="396"/>
      <c r="B9047" s="398"/>
      <c r="C9047" s="396"/>
      <c r="D9047" s="396"/>
      <c r="E9047" s="399"/>
      <c r="F9047" s="399"/>
      <c r="G9047" s="399"/>
      <c r="H9047" s="399"/>
      <c r="I9047" s="399"/>
    </row>
    <row r="9048" spans="1:9" ht="15.75" customHeight="1">
      <c r="A9048" s="396"/>
      <c r="B9048" s="398"/>
      <c r="C9048" s="396"/>
      <c r="D9048" s="396"/>
      <c r="E9048" s="399"/>
      <c r="F9048" s="399"/>
      <c r="G9048" s="399"/>
      <c r="H9048" s="399"/>
      <c r="I9048" s="399"/>
    </row>
    <row r="9049" spans="1:9" ht="15.75" customHeight="1">
      <c r="A9049" s="396"/>
      <c r="B9049" s="398"/>
      <c r="C9049" s="396"/>
      <c r="D9049" s="396"/>
      <c r="E9049" s="399"/>
      <c r="F9049" s="399"/>
      <c r="G9049" s="399"/>
      <c r="H9049" s="399"/>
      <c r="I9049" s="399"/>
    </row>
    <row r="9050" spans="1:9" ht="15.75" customHeight="1">
      <c r="A9050" s="396"/>
      <c r="B9050" s="398"/>
      <c r="C9050" s="396"/>
      <c r="D9050" s="396"/>
      <c r="E9050" s="399"/>
      <c r="F9050" s="399"/>
      <c r="G9050" s="399"/>
      <c r="H9050" s="399"/>
      <c r="I9050" s="399"/>
    </row>
    <row r="9051" spans="1:9" ht="15.75" customHeight="1">
      <c r="A9051" s="396"/>
      <c r="B9051" s="398"/>
      <c r="C9051" s="396"/>
      <c r="D9051" s="396"/>
      <c r="E9051" s="399"/>
      <c r="F9051" s="399"/>
      <c r="G9051" s="399"/>
      <c r="H9051" s="399"/>
      <c r="I9051" s="399"/>
    </row>
    <row r="9052" spans="1:9" ht="15.75" customHeight="1">
      <c r="A9052" s="396"/>
      <c r="B9052" s="398"/>
      <c r="C9052" s="396"/>
      <c r="D9052" s="396"/>
      <c r="E9052" s="399"/>
      <c r="F9052" s="399"/>
      <c r="G9052" s="399"/>
      <c r="H9052" s="399"/>
      <c r="I9052" s="399"/>
    </row>
    <row r="9053" spans="1:9" ht="15.75" customHeight="1">
      <c r="A9053" s="396"/>
      <c r="B9053" s="398"/>
      <c r="C9053" s="396"/>
      <c r="D9053" s="396"/>
      <c r="E9053" s="399"/>
      <c r="F9053" s="399"/>
      <c r="G9053" s="399"/>
      <c r="H9053" s="399"/>
      <c r="I9053" s="399"/>
    </row>
    <row r="9054" spans="1:9" ht="15.75" customHeight="1">
      <c r="A9054" s="396"/>
      <c r="B9054" s="398"/>
      <c r="C9054" s="396"/>
      <c r="D9054" s="396"/>
      <c r="E9054" s="399"/>
      <c r="F9054" s="399"/>
      <c r="G9054" s="399"/>
      <c r="H9054" s="399"/>
      <c r="I9054" s="399"/>
    </row>
    <row r="9055" spans="1:9" ht="15.75" customHeight="1">
      <c r="A9055" s="396"/>
      <c r="B9055" s="398"/>
      <c r="C9055" s="396"/>
      <c r="D9055" s="396"/>
      <c r="E9055" s="399"/>
      <c r="F9055" s="399"/>
      <c r="G9055" s="399"/>
      <c r="H9055" s="399"/>
      <c r="I9055" s="399"/>
    </row>
    <row r="9056" spans="1:9" ht="15.75" customHeight="1">
      <c r="A9056" s="396"/>
      <c r="B9056" s="398"/>
      <c r="C9056" s="396"/>
      <c r="D9056" s="396"/>
      <c r="E9056" s="399"/>
      <c r="F9056" s="399"/>
      <c r="G9056" s="399"/>
      <c r="H9056" s="399"/>
      <c r="I9056" s="399"/>
    </row>
    <row r="9057" spans="1:9" ht="15.75" customHeight="1">
      <c r="A9057" s="396"/>
      <c r="B9057" s="398"/>
      <c r="C9057" s="396"/>
      <c r="D9057" s="396"/>
      <c r="E9057" s="399"/>
      <c r="F9057" s="399"/>
      <c r="G9057" s="399"/>
      <c r="H9057" s="399"/>
      <c r="I9057" s="399"/>
    </row>
    <row r="9058" spans="1:9" ht="15.75" customHeight="1">
      <c r="A9058" s="396"/>
      <c r="B9058" s="398"/>
      <c r="C9058" s="396"/>
      <c r="D9058" s="396"/>
      <c r="E9058" s="399"/>
      <c r="F9058" s="399"/>
      <c r="G9058" s="399"/>
      <c r="H9058" s="399"/>
      <c r="I9058" s="399"/>
    </row>
    <row r="9059" spans="1:9" ht="15.75" customHeight="1">
      <c r="A9059" s="396"/>
      <c r="B9059" s="398"/>
      <c r="C9059" s="396"/>
      <c r="D9059" s="396"/>
      <c r="E9059" s="399"/>
      <c r="F9059" s="399"/>
      <c r="G9059" s="399"/>
      <c r="H9059" s="399"/>
      <c r="I9059" s="399"/>
    </row>
    <row r="9060" spans="1:9" ht="15.75" customHeight="1">
      <c r="A9060" s="396"/>
      <c r="B9060" s="398"/>
      <c r="C9060" s="396"/>
      <c r="D9060" s="396"/>
      <c r="E9060" s="399"/>
      <c r="F9060" s="399"/>
      <c r="G9060" s="399"/>
      <c r="H9060" s="399"/>
      <c r="I9060" s="399"/>
    </row>
    <row r="9061" spans="1:9" ht="15.75" customHeight="1">
      <c r="A9061" s="396"/>
      <c r="B9061" s="398"/>
      <c r="C9061" s="396"/>
      <c r="D9061" s="396"/>
      <c r="E9061" s="399"/>
      <c r="F9061" s="399"/>
      <c r="G9061" s="399"/>
      <c r="H9061" s="399"/>
      <c r="I9061" s="399"/>
    </row>
    <row r="9062" spans="1:9" ht="15.75" customHeight="1">
      <c r="A9062" s="396"/>
      <c r="B9062" s="398"/>
      <c r="C9062" s="396"/>
      <c r="D9062" s="396"/>
      <c r="E9062" s="399"/>
      <c r="F9062" s="399"/>
      <c r="G9062" s="399"/>
      <c r="H9062" s="399"/>
      <c r="I9062" s="399"/>
    </row>
    <row r="9063" spans="1:9" ht="15.75" customHeight="1">
      <c r="A9063" s="396"/>
      <c r="B9063" s="398"/>
      <c r="C9063" s="396"/>
      <c r="D9063" s="396"/>
      <c r="E9063" s="399"/>
      <c r="F9063" s="399"/>
      <c r="G9063" s="399"/>
      <c r="H9063" s="399"/>
      <c r="I9063" s="399"/>
    </row>
    <row r="9064" spans="1:9" ht="15.75" customHeight="1">
      <c r="A9064" s="396"/>
      <c r="B9064" s="398"/>
      <c r="C9064" s="396"/>
      <c r="D9064" s="396"/>
      <c r="E9064" s="399"/>
      <c r="F9064" s="399"/>
      <c r="G9064" s="399"/>
      <c r="H9064" s="399"/>
      <c r="I9064" s="399"/>
    </row>
    <row r="9065" spans="1:9" ht="15.75" customHeight="1">
      <c r="A9065" s="396"/>
      <c r="B9065" s="398"/>
      <c r="C9065" s="396"/>
      <c r="D9065" s="396"/>
      <c r="E9065" s="399"/>
      <c r="F9065" s="399"/>
      <c r="G9065" s="399"/>
      <c r="H9065" s="399"/>
      <c r="I9065" s="399"/>
    </row>
    <row r="9066" spans="1:9" ht="15.75" customHeight="1">
      <c r="A9066" s="396"/>
      <c r="B9066" s="398"/>
      <c r="C9066" s="396"/>
      <c r="D9066" s="396"/>
      <c r="E9066" s="399"/>
      <c r="F9066" s="399"/>
      <c r="G9066" s="399"/>
      <c r="H9066" s="399"/>
      <c r="I9066" s="399"/>
    </row>
    <row r="9067" spans="1:9" ht="15.75" customHeight="1">
      <c r="A9067" s="396"/>
      <c r="B9067" s="398"/>
      <c r="C9067" s="396"/>
      <c r="D9067" s="396"/>
      <c r="E9067" s="399"/>
      <c r="F9067" s="399"/>
      <c r="G9067" s="399"/>
      <c r="H9067" s="399"/>
      <c r="I9067" s="399"/>
    </row>
    <row r="9068" spans="1:9" ht="15.75" customHeight="1">
      <c r="A9068" s="396"/>
      <c r="B9068" s="398"/>
      <c r="C9068" s="396"/>
      <c r="D9068" s="396"/>
      <c r="E9068" s="399"/>
      <c r="F9068" s="399"/>
      <c r="G9068" s="399"/>
      <c r="H9068" s="399"/>
      <c r="I9068" s="399"/>
    </row>
    <row r="9069" spans="1:9" ht="15.75" customHeight="1">
      <c r="A9069" s="396"/>
      <c r="B9069" s="398"/>
      <c r="C9069" s="396"/>
      <c r="D9069" s="396"/>
      <c r="E9069" s="399"/>
      <c r="F9069" s="399"/>
      <c r="G9069" s="399"/>
      <c r="H9069" s="399"/>
      <c r="I9069" s="399"/>
    </row>
    <row r="9070" spans="1:9" ht="15.75" customHeight="1">
      <c r="A9070" s="396"/>
      <c r="B9070" s="398"/>
      <c r="C9070" s="396"/>
      <c r="D9070" s="396"/>
      <c r="E9070" s="399"/>
      <c r="F9070" s="399"/>
      <c r="G9070" s="399"/>
      <c r="H9070" s="399"/>
      <c r="I9070" s="399"/>
    </row>
    <row r="9071" spans="1:9" ht="15.75" customHeight="1">
      <c r="A9071" s="396"/>
      <c r="B9071" s="398"/>
      <c r="C9071" s="396"/>
      <c r="D9071" s="396"/>
      <c r="E9071" s="399"/>
      <c r="F9071" s="399"/>
      <c r="G9071" s="399"/>
      <c r="H9071" s="399"/>
      <c r="I9071" s="399"/>
    </row>
    <row r="9072" spans="1:9" ht="15.75" customHeight="1">
      <c r="A9072" s="396"/>
      <c r="B9072" s="398"/>
      <c r="C9072" s="396"/>
      <c r="D9072" s="396"/>
      <c r="E9072" s="399"/>
      <c r="F9072" s="399"/>
      <c r="G9072" s="399"/>
      <c r="H9072" s="399"/>
      <c r="I9072" s="399"/>
    </row>
    <row r="9073" spans="1:9" ht="15.75" customHeight="1">
      <c r="A9073" s="396"/>
      <c r="B9073" s="398"/>
      <c r="C9073" s="396"/>
      <c r="D9073" s="396"/>
      <c r="E9073" s="399"/>
      <c r="F9073" s="399"/>
      <c r="G9073" s="399"/>
      <c r="H9073" s="399"/>
      <c r="I9073" s="399"/>
    </row>
    <row r="9074" spans="1:9" ht="15.75" customHeight="1">
      <c r="A9074" s="396"/>
      <c r="B9074" s="398"/>
      <c r="C9074" s="396"/>
      <c r="D9074" s="396"/>
      <c r="E9074" s="399"/>
      <c r="F9074" s="399"/>
      <c r="G9074" s="399"/>
      <c r="H9074" s="399"/>
      <c r="I9074" s="399"/>
    </row>
    <row r="9075" spans="1:9" ht="15.75" customHeight="1">
      <c r="A9075" s="396"/>
      <c r="B9075" s="398"/>
      <c r="C9075" s="396"/>
      <c r="D9075" s="396"/>
      <c r="E9075" s="399"/>
      <c r="F9075" s="399"/>
      <c r="G9075" s="399"/>
      <c r="H9075" s="399"/>
      <c r="I9075" s="399"/>
    </row>
    <row r="9076" spans="1:9" ht="15.75" customHeight="1">
      <c r="A9076" s="396"/>
      <c r="B9076" s="398"/>
      <c r="C9076" s="396"/>
      <c r="D9076" s="396"/>
      <c r="E9076" s="399"/>
      <c r="F9076" s="399"/>
      <c r="G9076" s="399"/>
      <c r="H9076" s="399"/>
      <c r="I9076" s="399"/>
    </row>
    <row r="9077" spans="1:9" ht="15.75" customHeight="1">
      <c r="A9077" s="396"/>
      <c r="B9077" s="398"/>
      <c r="C9077" s="396"/>
      <c r="D9077" s="396"/>
      <c r="E9077" s="399"/>
      <c r="F9077" s="399"/>
      <c r="G9077" s="399"/>
      <c r="H9077" s="399"/>
      <c r="I9077" s="399"/>
    </row>
    <row r="9078" spans="1:9" ht="15.75" customHeight="1">
      <c r="A9078" s="396"/>
      <c r="B9078" s="398"/>
      <c r="C9078" s="396"/>
      <c r="D9078" s="396"/>
      <c r="E9078" s="399"/>
      <c r="F9078" s="399"/>
      <c r="G9078" s="399"/>
      <c r="H9078" s="399"/>
      <c r="I9078" s="399"/>
    </row>
    <row r="9079" spans="1:9" ht="15.75" customHeight="1">
      <c r="A9079" s="396"/>
      <c r="B9079" s="398"/>
      <c r="C9079" s="396"/>
      <c r="D9079" s="396"/>
      <c r="E9079" s="399"/>
      <c r="F9079" s="399"/>
      <c r="G9079" s="399"/>
      <c r="H9079" s="399"/>
      <c r="I9079" s="399"/>
    </row>
    <row r="9080" spans="1:9" ht="15.75" customHeight="1">
      <c r="A9080" s="396"/>
      <c r="B9080" s="398"/>
      <c r="C9080" s="396"/>
      <c r="D9080" s="396"/>
      <c r="E9080" s="399"/>
      <c r="F9080" s="399"/>
      <c r="G9080" s="399"/>
      <c r="H9080" s="399"/>
      <c r="I9080" s="399"/>
    </row>
    <row r="9081" spans="1:9" ht="15.75" customHeight="1">
      <c r="A9081" s="396"/>
      <c r="B9081" s="398"/>
      <c r="C9081" s="396"/>
      <c r="D9081" s="396"/>
      <c r="E9081" s="399"/>
      <c r="F9081" s="399"/>
      <c r="G9081" s="399"/>
      <c r="H9081" s="399"/>
      <c r="I9081" s="399"/>
    </row>
    <row r="9082" spans="1:9" ht="15.75" customHeight="1">
      <c r="A9082" s="396"/>
      <c r="B9082" s="398"/>
      <c r="C9082" s="396"/>
      <c r="D9082" s="396"/>
      <c r="E9082" s="399"/>
      <c r="F9082" s="399"/>
      <c r="G9082" s="399"/>
      <c r="H9082" s="399"/>
      <c r="I9082" s="399"/>
    </row>
    <row r="9083" spans="1:9" ht="15.75" customHeight="1">
      <c r="A9083" s="396"/>
      <c r="B9083" s="398"/>
      <c r="C9083" s="396"/>
      <c r="D9083" s="396"/>
      <c r="E9083" s="399"/>
      <c r="F9083" s="399"/>
      <c r="G9083" s="399"/>
      <c r="H9083" s="399"/>
      <c r="I9083" s="399"/>
    </row>
    <row r="9084" spans="1:9" ht="15.75" customHeight="1">
      <c r="A9084" s="396"/>
      <c r="B9084" s="398"/>
      <c r="C9084" s="396"/>
      <c r="D9084" s="396"/>
      <c r="E9084" s="399"/>
      <c r="F9084" s="399"/>
      <c r="G9084" s="399"/>
      <c r="H9084" s="399"/>
      <c r="I9084" s="399"/>
    </row>
    <row r="9085" spans="1:9" ht="15.75" customHeight="1">
      <c r="A9085" s="396"/>
      <c r="B9085" s="398"/>
      <c r="C9085" s="396"/>
      <c r="D9085" s="396"/>
      <c r="E9085" s="399"/>
      <c r="F9085" s="399"/>
      <c r="G9085" s="399"/>
      <c r="H9085" s="399"/>
      <c r="I9085" s="399"/>
    </row>
    <row r="9086" spans="1:9" ht="15.75" customHeight="1">
      <c r="A9086" s="396"/>
      <c r="B9086" s="398"/>
      <c r="C9086" s="396"/>
      <c r="D9086" s="396"/>
      <c r="E9086" s="399"/>
      <c r="F9086" s="399"/>
      <c r="G9086" s="399"/>
      <c r="H9086" s="399"/>
      <c r="I9086" s="399"/>
    </row>
    <row r="9087" spans="1:9" ht="15.75" customHeight="1">
      <c r="A9087" s="396"/>
      <c r="B9087" s="398"/>
      <c r="C9087" s="396"/>
      <c r="D9087" s="396"/>
      <c r="E9087" s="399"/>
      <c r="F9087" s="399"/>
      <c r="G9087" s="399"/>
      <c r="H9087" s="399"/>
      <c r="I9087" s="399"/>
    </row>
    <row r="9088" spans="1:9" ht="15.75" customHeight="1">
      <c r="A9088" s="396"/>
      <c r="B9088" s="398"/>
      <c r="C9088" s="396"/>
      <c r="D9088" s="396"/>
      <c r="E9088" s="399"/>
      <c r="F9088" s="399"/>
      <c r="G9088" s="399"/>
      <c r="H9088" s="399"/>
      <c r="I9088" s="399"/>
    </row>
    <row r="9089" spans="1:9" ht="15.75" customHeight="1">
      <c r="A9089" s="396"/>
      <c r="B9089" s="398"/>
      <c r="C9089" s="396"/>
      <c r="D9089" s="396"/>
      <c r="E9089" s="399"/>
      <c r="F9089" s="399"/>
      <c r="G9089" s="399"/>
      <c r="H9089" s="399"/>
      <c r="I9089" s="399"/>
    </row>
    <row r="9090" spans="1:9" ht="15.75" customHeight="1">
      <c r="A9090" s="396"/>
      <c r="B9090" s="398"/>
      <c r="C9090" s="396"/>
      <c r="D9090" s="396"/>
      <c r="E9090" s="399"/>
      <c r="F9090" s="399"/>
      <c r="G9090" s="399"/>
      <c r="H9090" s="399"/>
      <c r="I9090" s="399"/>
    </row>
    <row r="9091" spans="1:9" ht="15.75" customHeight="1">
      <c r="A9091" s="396"/>
      <c r="B9091" s="398"/>
      <c r="C9091" s="396"/>
      <c r="D9091" s="396"/>
      <c r="E9091" s="399"/>
      <c r="F9091" s="399"/>
      <c r="G9091" s="399"/>
      <c r="H9091" s="399"/>
      <c r="I9091" s="399"/>
    </row>
    <row r="9092" spans="1:9" ht="15.75" customHeight="1">
      <c r="A9092" s="396"/>
      <c r="B9092" s="398"/>
      <c r="C9092" s="396"/>
      <c r="D9092" s="396"/>
      <c r="E9092" s="399"/>
      <c r="F9092" s="399"/>
      <c r="G9092" s="399"/>
      <c r="H9092" s="399"/>
      <c r="I9092" s="399"/>
    </row>
    <row r="9093" spans="1:9" ht="15.75" customHeight="1">
      <c r="A9093" s="396"/>
      <c r="B9093" s="398"/>
      <c r="C9093" s="396"/>
      <c r="D9093" s="396"/>
      <c r="E9093" s="399"/>
      <c r="F9093" s="399"/>
      <c r="G9093" s="399"/>
      <c r="H9093" s="399"/>
      <c r="I9093" s="399"/>
    </row>
    <row r="9094" spans="1:9" ht="15.75" customHeight="1">
      <c r="A9094" s="396"/>
      <c r="B9094" s="398"/>
      <c r="C9094" s="396"/>
      <c r="D9094" s="396"/>
      <c r="E9094" s="399"/>
      <c r="F9094" s="399"/>
      <c r="G9094" s="399"/>
      <c r="H9094" s="399"/>
      <c r="I9094" s="399"/>
    </row>
    <row r="9095" spans="1:9" ht="15.75" customHeight="1">
      <c r="A9095" s="396"/>
      <c r="B9095" s="398"/>
      <c r="C9095" s="396"/>
      <c r="D9095" s="396"/>
      <c r="E9095" s="399"/>
      <c r="F9095" s="399"/>
      <c r="G9095" s="399"/>
      <c r="H9095" s="399"/>
      <c r="I9095" s="399"/>
    </row>
    <row r="9096" spans="1:9" ht="15.75" customHeight="1">
      <c r="A9096" s="396"/>
      <c r="B9096" s="398"/>
      <c r="C9096" s="396"/>
      <c r="D9096" s="396"/>
      <c r="E9096" s="399"/>
      <c r="F9096" s="399"/>
      <c r="G9096" s="399"/>
      <c r="H9096" s="399"/>
      <c r="I9096" s="399"/>
    </row>
    <row r="9097" spans="1:9" ht="15.75" customHeight="1">
      <c r="A9097" s="396"/>
      <c r="B9097" s="398"/>
      <c r="C9097" s="396"/>
      <c r="D9097" s="396"/>
      <c r="E9097" s="399"/>
      <c r="F9097" s="399"/>
      <c r="G9097" s="399"/>
      <c r="H9097" s="399"/>
      <c r="I9097" s="399"/>
    </row>
    <row r="9098" spans="1:9" ht="15.75" customHeight="1">
      <c r="A9098" s="396"/>
      <c r="B9098" s="398"/>
      <c r="C9098" s="396"/>
      <c r="D9098" s="396"/>
      <c r="E9098" s="399"/>
      <c r="F9098" s="399"/>
      <c r="G9098" s="399"/>
      <c r="H9098" s="399"/>
      <c r="I9098" s="399"/>
    </row>
    <row r="9099" spans="1:9" ht="15.75" customHeight="1">
      <c r="A9099" s="396"/>
      <c r="B9099" s="398"/>
      <c r="C9099" s="396"/>
      <c r="D9099" s="396"/>
      <c r="E9099" s="399"/>
      <c r="F9099" s="399"/>
      <c r="G9099" s="399"/>
      <c r="H9099" s="399"/>
      <c r="I9099" s="399"/>
    </row>
    <row r="9100" spans="1:9" ht="15.75" customHeight="1">
      <c r="A9100" s="396"/>
      <c r="B9100" s="398"/>
      <c r="C9100" s="396"/>
      <c r="D9100" s="396"/>
      <c r="E9100" s="399"/>
      <c r="F9100" s="399"/>
      <c r="G9100" s="399"/>
      <c r="H9100" s="399"/>
      <c r="I9100" s="399"/>
    </row>
    <row r="9101" spans="1:9" ht="15.75" customHeight="1">
      <c r="A9101" s="396"/>
      <c r="B9101" s="398"/>
      <c r="C9101" s="396"/>
      <c r="D9101" s="396"/>
      <c r="E9101" s="399"/>
      <c r="F9101" s="399"/>
      <c r="G9101" s="399"/>
      <c r="H9101" s="399"/>
      <c r="I9101" s="399"/>
    </row>
    <row r="9102" spans="1:9" ht="15.75" customHeight="1">
      <c r="A9102" s="396"/>
      <c r="B9102" s="398"/>
      <c r="C9102" s="396"/>
      <c r="D9102" s="396"/>
      <c r="E9102" s="399"/>
      <c r="F9102" s="399"/>
      <c r="G9102" s="399"/>
      <c r="H9102" s="399"/>
      <c r="I9102" s="399"/>
    </row>
    <row r="9103" spans="1:9" ht="15.75" customHeight="1">
      <c r="A9103" s="396"/>
      <c r="B9103" s="398"/>
      <c r="C9103" s="396"/>
      <c r="D9103" s="396"/>
      <c r="E9103" s="399"/>
      <c r="F9103" s="399"/>
      <c r="G9103" s="399"/>
      <c r="H9103" s="399"/>
      <c r="I9103" s="399"/>
    </row>
    <row r="9104" spans="1:9" ht="15.75" customHeight="1">
      <c r="A9104" s="396"/>
      <c r="B9104" s="398"/>
      <c r="C9104" s="396"/>
      <c r="D9104" s="396"/>
      <c r="E9104" s="399"/>
      <c r="F9104" s="399"/>
      <c r="G9104" s="399"/>
      <c r="H9104" s="399"/>
      <c r="I9104" s="399"/>
    </row>
    <row r="9105" spans="1:9" ht="15.75" customHeight="1">
      <c r="A9105" s="396"/>
      <c r="B9105" s="398"/>
      <c r="C9105" s="396"/>
      <c r="D9105" s="396"/>
      <c r="E9105" s="399"/>
      <c r="F9105" s="399"/>
      <c r="G9105" s="399"/>
      <c r="H9105" s="399"/>
      <c r="I9105" s="399"/>
    </row>
    <row r="9106" spans="1:9" ht="15.75" customHeight="1">
      <c r="A9106" s="396"/>
      <c r="B9106" s="398"/>
      <c r="C9106" s="396"/>
      <c r="D9106" s="396"/>
      <c r="E9106" s="399"/>
      <c r="F9106" s="399"/>
      <c r="G9106" s="399"/>
      <c r="H9106" s="399"/>
      <c r="I9106" s="399"/>
    </row>
    <row r="9107" spans="1:9" ht="15.75" customHeight="1">
      <c r="A9107" s="396"/>
      <c r="B9107" s="398"/>
      <c r="C9107" s="396"/>
      <c r="D9107" s="396"/>
      <c r="E9107" s="399"/>
      <c r="F9107" s="399"/>
      <c r="G9107" s="399"/>
      <c r="H9107" s="399"/>
      <c r="I9107" s="399"/>
    </row>
    <row r="9108" spans="1:9" ht="15.75" customHeight="1">
      <c r="A9108" s="396"/>
      <c r="B9108" s="398"/>
      <c r="C9108" s="396"/>
      <c r="D9108" s="396"/>
      <c r="E9108" s="399"/>
      <c r="F9108" s="399"/>
      <c r="G9108" s="399"/>
      <c r="H9108" s="399"/>
      <c r="I9108" s="399"/>
    </row>
    <row r="9109" spans="1:9" ht="15.75" customHeight="1">
      <c r="A9109" s="396"/>
      <c r="B9109" s="398"/>
      <c r="C9109" s="396"/>
      <c r="D9109" s="396"/>
      <c r="E9109" s="399"/>
      <c r="F9109" s="399"/>
      <c r="G9109" s="399"/>
      <c r="H9109" s="399"/>
      <c r="I9109" s="399"/>
    </row>
    <row r="9110" spans="1:9" ht="15.75" customHeight="1">
      <c r="A9110" s="396"/>
      <c r="B9110" s="398"/>
      <c r="C9110" s="396"/>
      <c r="D9110" s="396"/>
      <c r="E9110" s="399"/>
      <c r="F9110" s="399"/>
      <c r="G9110" s="399"/>
      <c r="H9110" s="399"/>
      <c r="I9110" s="399"/>
    </row>
    <row r="9111" spans="1:9" ht="15.75" customHeight="1">
      <c r="A9111" s="396"/>
      <c r="B9111" s="398"/>
      <c r="C9111" s="396"/>
      <c r="D9111" s="396"/>
      <c r="E9111" s="399"/>
      <c r="F9111" s="399"/>
      <c r="G9111" s="399"/>
      <c r="H9111" s="399"/>
      <c r="I9111" s="399"/>
    </row>
    <row r="9112" spans="1:9" ht="15.75" customHeight="1">
      <c r="A9112" s="396"/>
      <c r="B9112" s="398"/>
      <c r="C9112" s="396"/>
      <c r="D9112" s="396"/>
      <c r="E9112" s="399"/>
      <c r="F9112" s="399"/>
      <c r="G9112" s="399"/>
      <c r="H9112" s="399"/>
      <c r="I9112" s="399"/>
    </row>
    <row r="9113" spans="1:9" ht="15.75" customHeight="1">
      <c r="A9113" s="396"/>
      <c r="B9113" s="398"/>
      <c r="C9113" s="396"/>
      <c r="D9113" s="396"/>
      <c r="E9113" s="399"/>
      <c r="F9113" s="399"/>
      <c r="G9113" s="399"/>
      <c r="H9113" s="399"/>
      <c r="I9113" s="399"/>
    </row>
    <row r="9114" spans="1:9" ht="15.75" customHeight="1">
      <c r="A9114" s="396"/>
      <c r="B9114" s="398"/>
      <c r="C9114" s="396"/>
      <c r="D9114" s="396"/>
      <c r="E9114" s="399"/>
      <c r="F9114" s="399"/>
      <c r="G9114" s="399"/>
      <c r="H9114" s="399"/>
      <c r="I9114" s="399"/>
    </row>
    <row r="9115" spans="1:9" ht="15.75" customHeight="1">
      <c r="A9115" s="396"/>
      <c r="B9115" s="398"/>
      <c r="C9115" s="396"/>
      <c r="D9115" s="396"/>
      <c r="E9115" s="399"/>
      <c r="F9115" s="399"/>
      <c r="G9115" s="399"/>
      <c r="H9115" s="399"/>
      <c r="I9115" s="399"/>
    </row>
    <row r="9116" spans="1:9" ht="15.75" customHeight="1">
      <c r="A9116" s="396"/>
      <c r="B9116" s="398"/>
      <c r="C9116" s="396"/>
      <c r="D9116" s="396"/>
      <c r="E9116" s="399"/>
      <c r="F9116" s="399"/>
      <c r="G9116" s="399"/>
      <c r="H9116" s="399"/>
      <c r="I9116" s="399"/>
    </row>
    <row r="9117" spans="1:9" ht="15.75" customHeight="1">
      <c r="A9117" s="396"/>
      <c r="B9117" s="398"/>
      <c r="C9117" s="396"/>
      <c r="D9117" s="396"/>
      <c r="E9117" s="399"/>
      <c r="F9117" s="399"/>
      <c r="G9117" s="399"/>
      <c r="H9117" s="399"/>
      <c r="I9117" s="399"/>
    </row>
    <row r="9118" spans="1:9" ht="15.75" customHeight="1">
      <c r="A9118" s="396"/>
      <c r="B9118" s="398"/>
      <c r="C9118" s="396"/>
      <c r="D9118" s="396"/>
      <c r="E9118" s="399"/>
      <c r="F9118" s="399"/>
      <c r="G9118" s="399"/>
      <c r="H9118" s="399"/>
      <c r="I9118" s="399"/>
    </row>
    <row r="9119" spans="1:9" ht="15.75" customHeight="1">
      <c r="A9119" s="396"/>
      <c r="B9119" s="398"/>
      <c r="C9119" s="396"/>
      <c r="D9119" s="396"/>
      <c r="E9119" s="399"/>
      <c r="F9119" s="399"/>
      <c r="G9119" s="399"/>
      <c r="H9119" s="399"/>
      <c r="I9119" s="399"/>
    </row>
    <row r="9120" spans="1:9" ht="15.75" customHeight="1">
      <c r="A9120" s="396"/>
      <c r="B9120" s="398"/>
      <c r="C9120" s="396"/>
      <c r="D9120" s="396"/>
      <c r="E9120" s="399"/>
      <c r="F9120" s="399"/>
      <c r="G9120" s="399"/>
      <c r="H9120" s="399"/>
      <c r="I9120" s="399"/>
    </row>
    <row r="9121" spans="1:9" ht="15.75" customHeight="1">
      <c r="A9121" s="396"/>
      <c r="B9121" s="398"/>
      <c r="C9121" s="396"/>
      <c r="D9121" s="396"/>
      <c r="E9121" s="399"/>
      <c r="F9121" s="399"/>
      <c r="G9121" s="399"/>
      <c r="H9121" s="399"/>
      <c r="I9121" s="399"/>
    </row>
    <row r="9122" spans="1:9" ht="15.75" customHeight="1">
      <c r="A9122" s="396"/>
      <c r="B9122" s="398"/>
      <c r="C9122" s="396"/>
      <c r="D9122" s="396"/>
      <c r="E9122" s="399"/>
      <c r="F9122" s="399"/>
      <c r="G9122" s="399"/>
      <c r="H9122" s="399"/>
      <c r="I9122" s="399"/>
    </row>
    <row r="9123" spans="1:9" ht="15.75" customHeight="1">
      <c r="A9123" s="396"/>
      <c r="B9123" s="398"/>
      <c r="C9123" s="396"/>
      <c r="D9123" s="396"/>
      <c r="E9123" s="399"/>
      <c r="F9123" s="399"/>
      <c r="G9123" s="399"/>
      <c r="H9123" s="399"/>
      <c r="I9123" s="399"/>
    </row>
    <row r="9124" spans="1:9" ht="15.75" customHeight="1">
      <c r="A9124" s="396"/>
      <c r="B9124" s="398"/>
      <c r="C9124" s="396"/>
      <c r="D9124" s="396"/>
      <c r="E9124" s="399"/>
      <c r="F9124" s="399"/>
      <c r="G9124" s="399"/>
      <c r="H9124" s="399"/>
      <c r="I9124" s="399"/>
    </row>
    <row r="9125" spans="1:9" ht="15.75" customHeight="1">
      <c r="A9125" s="396"/>
      <c r="B9125" s="398"/>
      <c r="C9125" s="396"/>
      <c r="D9125" s="396"/>
      <c r="E9125" s="399"/>
      <c r="F9125" s="399"/>
      <c r="G9125" s="399"/>
      <c r="H9125" s="399"/>
      <c r="I9125" s="399"/>
    </row>
    <row r="9126" spans="1:9" ht="15.75" customHeight="1">
      <c r="A9126" s="396"/>
      <c r="B9126" s="398"/>
      <c r="C9126" s="396"/>
      <c r="D9126" s="396"/>
      <c r="E9126" s="399"/>
      <c r="F9126" s="399"/>
      <c r="G9126" s="399"/>
      <c r="H9126" s="399"/>
      <c r="I9126" s="399"/>
    </row>
    <row r="9127" spans="1:9" ht="15.75" customHeight="1">
      <c r="A9127" s="396"/>
      <c r="B9127" s="398"/>
      <c r="C9127" s="396"/>
      <c r="D9127" s="396"/>
      <c r="E9127" s="399"/>
      <c r="F9127" s="399"/>
      <c r="G9127" s="399"/>
      <c r="H9127" s="399"/>
      <c r="I9127" s="399"/>
    </row>
    <row r="9128" spans="1:9" ht="15.75" customHeight="1">
      <c r="A9128" s="396"/>
      <c r="B9128" s="398"/>
      <c r="C9128" s="396"/>
      <c r="D9128" s="396"/>
      <c r="E9128" s="399"/>
      <c r="F9128" s="399"/>
      <c r="G9128" s="399"/>
      <c r="H9128" s="399"/>
      <c r="I9128" s="399"/>
    </row>
    <row r="9129" spans="1:9" ht="15.75" customHeight="1">
      <c r="A9129" s="396"/>
      <c r="B9129" s="398"/>
      <c r="C9129" s="396"/>
      <c r="D9129" s="396"/>
      <c r="E9129" s="399"/>
      <c r="F9129" s="399"/>
      <c r="G9129" s="399"/>
      <c r="H9129" s="399"/>
      <c r="I9129" s="399"/>
    </row>
    <row r="9130" spans="1:9" ht="15.75" customHeight="1">
      <c r="A9130" s="396"/>
      <c r="B9130" s="398"/>
      <c r="C9130" s="396"/>
      <c r="D9130" s="396"/>
      <c r="E9130" s="399"/>
      <c r="F9130" s="399"/>
      <c r="G9130" s="399"/>
      <c r="H9130" s="399"/>
      <c r="I9130" s="399"/>
    </row>
    <row r="9131" spans="1:9" ht="15.75" customHeight="1">
      <c r="A9131" s="396"/>
      <c r="B9131" s="398"/>
      <c r="C9131" s="396"/>
      <c r="D9131" s="396"/>
      <c r="E9131" s="399"/>
      <c r="F9131" s="399"/>
      <c r="G9131" s="399"/>
      <c r="H9131" s="399"/>
      <c r="I9131" s="399"/>
    </row>
    <row r="9132" spans="1:9" ht="15.75" customHeight="1">
      <c r="A9132" s="396"/>
      <c r="B9132" s="398"/>
      <c r="C9132" s="396"/>
      <c r="D9132" s="396"/>
      <c r="E9132" s="399"/>
      <c r="F9132" s="399"/>
      <c r="G9132" s="399"/>
      <c r="H9132" s="399"/>
      <c r="I9132" s="399"/>
    </row>
    <row r="9133" spans="1:9" ht="15.75" customHeight="1">
      <c r="A9133" s="396"/>
      <c r="B9133" s="398"/>
      <c r="C9133" s="396"/>
      <c r="D9133" s="396"/>
      <c r="E9133" s="399"/>
      <c r="F9133" s="399"/>
      <c r="G9133" s="399"/>
      <c r="H9133" s="399"/>
      <c r="I9133" s="399"/>
    </row>
    <row r="9134" spans="1:9" ht="15.75" customHeight="1">
      <c r="A9134" s="396"/>
      <c r="B9134" s="398"/>
      <c r="C9134" s="396"/>
      <c r="D9134" s="396"/>
      <c r="E9134" s="399"/>
      <c r="F9134" s="399"/>
      <c r="G9134" s="399"/>
      <c r="H9134" s="399"/>
      <c r="I9134" s="399"/>
    </row>
    <row r="9135" spans="1:9" ht="15.75" customHeight="1">
      <c r="A9135" s="396"/>
      <c r="B9135" s="398"/>
      <c r="C9135" s="396"/>
      <c r="D9135" s="396"/>
      <c r="E9135" s="399"/>
      <c r="F9135" s="399"/>
      <c r="G9135" s="399"/>
      <c r="H9135" s="399"/>
      <c r="I9135" s="399"/>
    </row>
    <row r="9136" spans="1:9" ht="15.75" customHeight="1">
      <c r="A9136" s="396"/>
      <c r="B9136" s="398"/>
      <c r="C9136" s="396"/>
      <c r="D9136" s="396"/>
      <c r="E9136" s="399"/>
      <c r="F9136" s="399"/>
      <c r="G9136" s="399"/>
      <c r="H9136" s="399"/>
      <c r="I9136" s="399"/>
    </row>
    <row r="9137" spans="1:9" ht="15.75" customHeight="1">
      <c r="A9137" s="396"/>
      <c r="B9137" s="398"/>
      <c r="C9137" s="396"/>
      <c r="D9137" s="396"/>
      <c r="E9137" s="399"/>
      <c r="F9137" s="399"/>
      <c r="G9137" s="399"/>
      <c r="H9137" s="399"/>
      <c r="I9137" s="399"/>
    </row>
    <row r="9138" spans="1:9" ht="15.75" customHeight="1">
      <c r="A9138" s="396"/>
      <c r="B9138" s="398"/>
      <c r="C9138" s="396"/>
      <c r="D9138" s="396"/>
      <c r="E9138" s="399"/>
      <c r="F9138" s="399"/>
      <c r="G9138" s="399"/>
      <c r="H9138" s="399"/>
      <c r="I9138" s="399"/>
    </row>
    <row r="9139" spans="1:9" ht="15.75" customHeight="1">
      <c r="A9139" s="396"/>
      <c r="B9139" s="398"/>
      <c r="C9139" s="396"/>
      <c r="D9139" s="396"/>
      <c r="E9139" s="399"/>
      <c r="F9139" s="399"/>
      <c r="G9139" s="399"/>
      <c r="H9139" s="399"/>
      <c r="I9139" s="399"/>
    </row>
    <row r="9140" spans="1:9" ht="15.75" customHeight="1">
      <c r="A9140" s="396"/>
      <c r="B9140" s="398"/>
      <c r="C9140" s="396"/>
      <c r="D9140" s="396"/>
      <c r="E9140" s="399"/>
      <c r="F9140" s="399"/>
      <c r="G9140" s="399"/>
      <c r="H9140" s="399"/>
      <c r="I9140" s="399"/>
    </row>
    <row r="9141" spans="1:9" ht="15.75" customHeight="1">
      <c r="A9141" s="396"/>
      <c r="B9141" s="398"/>
      <c r="C9141" s="396"/>
      <c r="D9141" s="396"/>
      <c r="E9141" s="399"/>
      <c r="F9141" s="399"/>
      <c r="G9141" s="399"/>
      <c r="H9141" s="399"/>
      <c r="I9141" s="399"/>
    </row>
    <row r="9142" spans="1:9" ht="15.75" customHeight="1">
      <c r="A9142" s="396"/>
      <c r="B9142" s="398"/>
      <c r="C9142" s="396"/>
      <c r="D9142" s="396"/>
      <c r="E9142" s="399"/>
      <c r="F9142" s="399"/>
      <c r="G9142" s="399"/>
      <c r="H9142" s="399"/>
      <c r="I9142" s="399"/>
    </row>
    <row r="9143" spans="1:9" ht="15.75" customHeight="1">
      <c r="A9143" s="396"/>
      <c r="B9143" s="398"/>
      <c r="C9143" s="396"/>
      <c r="D9143" s="396"/>
      <c r="E9143" s="399"/>
      <c r="F9143" s="399"/>
      <c r="G9143" s="399"/>
      <c r="H9143" s="399"/>
      <c r="I9143" s="399"/>
    </row>
    <row r="9144" spans="1:9" ht="15.75" customHeight="1">
      <c r="A9144" s="396"/>
      <c r="B9144" s="398"/>
      <c r="C9144" s="396"/>
      <c r="D9144" s="396"/>
      <c r="E9144" s="399"/>
      <c r="F9144" s="399"/>
      <c r="G9144" s="399"/>
      <c r="H9144" s="399"/>
      <c r="I9144" s="399"/>
    </row>
    <row r="9145" spans="1:9" ht="15.75" customHeight="1">
      <c r="A9145" s="396"/>
      <c r="B9145" s="398"/>
      <c r="C9145" s="396"/>
      <c r="D9145" s="396"/>
      <c r="E9145" s="399"/>
      <c r="F9145" s="399"/>
      <c r="G9145" s="399"/>
      <c r="H9145" s="399"/>
      <c r="I9145" s="399"/>
    </row>
    <row r="9146" spans="1:9" ht="15.75" customHeight="1">
      <c r="A9146" s="396"/>
      <c r="B9146" s="398"/>
      <c r="C9146" s="396"/>
      <c r="D9146" s="396"/>
      <c r="E9146" s="399"/>
      <c r="F9146" s="399"/>
      <c r="G9146" s="399"/>
      <c r="H9146" s="399"/>
      <c r="I9146" s="399"/>
    </row>
    <row r="9147" spans="1:9" ht="15.75" customHeight="1">
      <c r="A9147" s="396"/>
      <c r="B9147" s="398"/>
      <c r="C9147" s="396"/>
      <c r="D9147" s="396"/>
      <c r="E9147" s="399"/>
      <c r="F9147" s="399"/>
      <c r="G9147" s="399"/>
      <c r="H9147" s="399"/>
      <c r="I9147" s="399"/>
    </row>
    <row r="9148" spans="1:9" ht="15.75" customHeight="1">
      <c r="A9148" s="396"/>
      <c r="B9148" s="398"/>
      <c r="C9148" s="396"/>
      <c r="D9148" s="396"/>
      <c r="E9148" s="399"/>
      <c r="F9148" s="399"/>
      <c r="G9148" s="399"/>
      <c r="H9148" s="399"/>
      <c r="I9148" s="399"/>
    </row>
    <row r="9149" spans="1:9" ht="15.75" customHeight="1">
      <c r="A9149" s="396"/>
      <c r="B9149" s="398"/>
      <c r="C9149" s="396"/>
      <c r="D9149" s="396"/>
      <c r="E9149" s="399"/>
      <c r="F9149" s="399"/>
      <c r="G9149" s="399"/>
      <c r="H9149" s="399"/>
      <c r="I9149" s="399"/>
    </row>
    <row r="9150" spans="1:9" ht="15.75" customHeight="1">
      <c r="A9150" s="396"/>
      <c r="B9150" s="398"/>
      <c r="C9150" s="396"/>
      <c r="D9150" s="396"/>
      <c r="E9150" s="399"/>
      <c r="F9150" s="399"/>
      <c r="G9150" s="399"/>
      <c r="H9150" s="399"/>
      <c r="I9150" s="399"/>
    </row>
    <row r="9151" spans="1:9" ht="15.75" customHeight="1">
      <c r="A9151" s="396"/>
      <c r="B9151" s="398"/>
      <c r="C9151" s="396"/>
      <c r="D9151" s="396"/>
      <c r="E9151" s="399"/>
      <c r="F9151" s="399"/>
      <c r="G9151" s="399"/>
      <c r="H9151" s="399"/>
      <c r="I9151" s="399"/>
    </row>
    <row r="9152" spans="1:9" ht="15.75" customHeight="1">
      <c r="A9152" s="396"/>
      <c r="B9152" s="398"/>
      <c r="C9152" s="396"/>
      <c r="D9152" s="396"/>
      <c r="E9152" s="399"/>
      <c r="F9152" s="399"/>
      <c r="G9152" s="399"/>
      <c r="H9152" s="399"/>
      <c r="I9152" s="399"/>
    </row>
    <row r="9153" spans="1:9" ht="15.75" customHeight="1">
      <c r="A9153" s="396"/>
      <c r="B9153" s="398"/>
      <c r="C9153" s="396"/>
      <c r="D9153" s="396"/>
      <c r="E9153" s="399"/>
      <c r="F9153" s="399"/>
      <c r="G9153" s="399"/>
      <c r="H9153" s="399"/>
      <c r="I9153" s="399"/>
    </row>
    <row r="9154" spans="1:9" ht="15.75" customHeight="1">
      <c r="A9154" s="396"/>
      <c r="B9154" s="398"/>
      <c r="C9154" s="396"/>
      <c r="D9154" s="396"/>
      <c r="E9154" s="399"/>
      <c r="F9154" s="399"/>
      <c r="G9154" s="399"/>
      <c r="H9154" s="399"/>
      <c r="I9154" s="399"/>
    </row>
    <row r="9155" spans="1:9" ht="15.75" customHeight="1">
      <c r="A9155" s="396"/>
      <c r="B9155" s="398"/>
      <c r="C9155" s="396"/>
      <c r="D9155" s="396"/>
      <c r="E9155" s="399"/>
      <c r="F9155" s="399"/>
      <c r="G9155" s="399"/>
      <c r="H9155" s="399"/>
      <c r="I9155" s="399"/>
    </row>
    <row r="9156" spans="1:9" ht="15.75" customHeight="1">
      <c r="A9156" s="396"/>
      <c r="B9156" s="398"/>
      <c r="C9156" s="396"/>
      <c r="D9156" s="396"/>
      <c r="E9156" s="399"/>
      <c r="F9156" s="399"/>
      <c r="G9156" s="399"/>
      <c r="H9156" s="399"/>
      <c r="I9156" s="399"/>
    </row>
    <row r="9157" spans="1:9" ht="15.75" customHeight="1">
      <c r="A9157" s="396"/>
      <c r="B9157" s="398"/>
      <c r="C9157" s="396"/>
      <c r="D9157" s="396"/>
      <c r="E9157" s="399"/>
      <c r="F9157" s="399"/>
      <c r="G9157" s="399"/>
      <c r="H9157" s="399"/>
      <c r="I9157" s="399"/>
    </row>
    <row r="9158" spans="1:9" ht="15.75" customHeight="1">
      <c r="A9158" s="396"/>
      <c r="B9158" s="398"/>
      <c r="C9158" s="396"/>
      <c r="D9158" s="396"/>
      <c r="E9158" s="399"/>
      <c r="F9158" s="399"/>
      <c r="G9158" s="399"/>
      <c r="H9158" s="399"/>
      <c r="I9158" s="399"/>
    </row>
    <row r="9159" spans="1:9" ht="15.75" customHeight="1">
      <c r="A9159" s="396"/>
      <c r="B9159" s="398"/>
      <c r="C9159" s="396"/>
      <c r="D9159" s="396"/>
      <c r="E9159" s="399"/>
      <c r="F9159" s="399"/>
      <c r="G9159" s="399"/>
      <c r="H9159" s="399"/>
      <c r="I9159" s="399"/>
    </row>
    <row r="9160" spans="1:9" ht="15.75" customHeight="1">
      <c r="A9160" s="396"/>
      <c r="B9160" s="398"/>
      <c r="C9160" s="396"/>
      <c r="D9160" s="396"/>
      <c r="E9160" s="399"/>
      <c r="F9160" s="399"/>
      <c r="G9160" s="399"/>
      <c r="H9160" s="399"/>
      <c r="I9160" s="399"/>
    </row>
    <row r="9161" spans="1:9" ht="15.75" customHeight="1">
      <c r="A9161" s="396"/>
      <c r="B9161" s="398"/>
      <c r="C9161" s="396"/>
      <c r="D9161" s="396"/>
      <c r="E9161" s="399"/>
      <c r="F9161" s="399"/>
      <c r="G9161" s="399"/>
      <c r="H9161" s="399"/>
      <c r="I9161" s="399"/>
    </row>
    <row r="9162" spans="1:9" ht="15.75" customHeight="1">
      <c r="A9162" s="396"/>
      <c r="B9162" s="398"/>
      <c r="C9162" s="396"/>
      <c r="D9162" s="396"/>
      <c r="E9162" s="399"/>
      <c r="F9162" s="399"/>
      <c r="G9162" s="399"/>
      <c r="H9162" s="399"/>
      <c r="I9162" s="399"/>
    </row>
    <row r="9163" spans="1:9" ht="15.75" customHeight="1">
      <c r="A9163" s="396"/>
      <c r="B9163" s="398"/>
      <c r="C9163" s="396"/>
      <c r="D9163" s="396"/>
      <c r="E9163" s="399"/>
      <c r="F9163" s="399"/>
      <c r="G9163" s="399"/>
      <c r="H9163" s="399"/>
      <c r="I9163" s="399"/>
    </row>
    <row r="9164" spans="1:9" ht="15.75" customHeight="1">
      <c r="A9164" s="396"/>
      <c r="B9164" s="398"/>
      <c r="C9164" s="396"/>
      <c r="D9164" s="396"/>
      <c r="E9164" s="399"/>
      <c r="F9164" s="399"/>
      <c r="G9164" s="399"/>
      <c r="H9164" s="399"/>
      <c r="I9164" s="399"/>
    </row>
    <row r="9165" spans="1:9" ht="15.75" customHeight="1">
      <c r="A9165" s="396"/>
      <c r="B9165" s="398"/>
      <c r="C9165" s="396"/>
      <c r="D9165" s="396"/>
      <c r="E9165" s="399"/>
      <c r="F9165" s="399"/>
      <c r="G9165" s="399"/>
      <c r="H9165" s="399"/>
      <c r="I9165" s="399"/>
    </row>
    <row r="9166" spans="1:9" ht="15.75" customHeight="1">
      <c r="A9166" s="396"/>
      <c r="B9166" s="398"/>
      <c r="C9166" s="396"/>
      <c r="D9166" s="396"/>
      <c r="E9166" s="399"/>
      <c r="F9166" s="399"/>
      <c r="G9166" s="399"/>
      <c r="H9166" s="399"/>
      <c r="I9166" s="399"/>
    </row>
    <row r="9167" spans="1:9" ht="15.75" customHeight="1">
      <c r="A9167" s="396"/>
      <c r="B9167" s="398"/>
      <c r="C9167" s="396"/>
      <c r="D9167" s="396"/>
      <c r="E9167" s="399"/>
      <c r="F9167" s="399"/>
      <c r="G9167" s="399"/>
      <c r="H9167" s="399"/>
      <c r="I9167" s="399"/>
    </row>
    <row r="9168" spans="1:9" ht="15.75" customHeight="1">
      <c r="A9168" s="396"/>
      <c r="B9168" s="398"/>
      <c r="C9168" s="396"/>
      <c r="D9168" s="396"/>
      <c r="E9168" s="399"/>
      <c r="F9168" s="399"/>
      <c r="G9168" s="399"/>
      <c r="H9168" s="399"/>
      <c r="I9168" s="399"/>
    </row>
    <row r="9169" spans="1:9" ht="15.75" customHeight="1">
      <c r="A9169" s="396"/>
      <c r="B9169" s="398"/>
      <c r="C9169" s="396"/>
      <c r="D9169" s="396"/>
      <c r="E9169" s="399"/>
      <c r="F9169" s="399"/>
      <c r="G9169" s="399"/>
      <c r="H9169" s="399"/>
      <c r="I9169" s="399"/>
    </row>
    <row r="9170" spans="1:9" ht="15.75" customHeight="1">
      <c r="A9170" s="396"/>
      <c r="B9170" s="398"/>
      <c r="C9170" s="396"/>
      <c r="D9170" s="396"/>
      <c r="E9170" s="399"/>
      <c r="F9170" s="399"/>
      <c r="G9170" s="399"/>
      <c r="H9170" s="399"/>
      <c r="I9170" s="399"/>
    </row>
    <row r="9171" spans="1:9" ht="15.75" customHeight="1">
      <c r="A9171" s="396"/>
      <c r="B9171" s="398"/>
      <c r="C9171" s="396"/>
      <c r="D9171" s="396"/>
      <c r="E9171" s="399"/>
      <c r="F9171" s="399"/>
      <c r="G9171" s="399"/>
      <c r="H9171" s="399"/>
      <c r="I9171" s="399"/>
    </row>
    <row r="9172" spans="1:9" ht="15.75" customHeight="1">
      <c r="A9172" s="396"/>
      <c r="B9172" s="398"/>
      <c r="C9172" s="396"/>
      <c r="D9172" s="396"/>
      <c r="E9172" s="399"/>
      <c r="F9172" s="399"/>
      <c r="G9172" s="399"/>
      <c r="H9172" s="399"/>
      <c r="I9172" s="399"/>
    </row>
    <row r="9173" spans="1:9" ht="15.75" customHeight="1">
      <c r="A9173" s="396"/>
      <c r="B9173" s="398"/>
      <c r="C9173" s="396"/>
      <c r="D9173" s="396"/>
      <c r="E9173" s="399"/>
      <c r="F9173" s="399"/>
      <c r="G9173" s="399"/>
      <c r="H9173" s="399"/>
      <c r="I9173" s="399"/>
    </row>
    <row r="9174" spans="1:9" ht="15.75" customHeight="1">
      <c r="A9174" s="396"/>
      <c r="B9174" s="398"/>
      <c r="C9174" s="396"/>
      <c r="D9174" s="396"/>
      <c r="E9174" s="399"/>
      <c r="F9174" s="399"/>
      <c r="G9174" s="399"/>
      <c r="H9174" s="399"/>
      <c r="I9174" s="399"/>
    </row>
    <row r="9175" spans="1:9" ht="15.75" customHeight="1">
      <c r="A9175" s="396"/>
      <c r="B9175" s="398"/>
      <c r="C9175" s="396"/>
      <c r="D9175" s="396"/>
      <c r="E9175" s="399"/>
      <c r="F9175" s="399"/>
      <c r="G9175" s="399"/>
      <c r="H9175" s="399"/>
      <c r="I9175" s="399"/>
    </row>
    <row r="9176" spans="1:9" ht="15.75" customHeight="1">
      <c r="A9176" s="396"/>
      <c r="B9176" s="398"/>
      <c r="C9176" s="396"/>
      <c r="D9176" s="396"/>
      <c r="E9176" s="399"/>
      <c r="F9176" s="399"/>
      <c r="G9176" s="399"/>
      <c r="H9176" s="399"/>
      <c r="I9176" s="399"/>
    </row>
    <row r="9177" spans="1:9" ht="15.75" customHeight="1">
      <c r="A9177" s="396"/>
      <c r="B9177" s="398"/>
      <c r="C9177" s="396"/>
      <c r="D9177" s="396"/>
      <c r="E9177" s="399"/>
      <c r="F9177" s="399"/>
      <c r="G9177" s="399"/>
      <c r="H9177" s="399"/>
      <c r="I9177" s="399"/>
    </row>
    <row r="9178" spans="1:9" ht="15.75" customHeight="1">
      <c r="A9178" s="396"/>
      <c r="B9178" s="398"/>
      <c r="C9178" s="396"/>
      <c r="D9178" s="396"/>
      <c r="E9178" s="399"/>
      <c r="F9178" s="399"/>
      <c r="G9178" s="399"/>
      <c r="H9178" s="399"/>
      <c r="I9178" s="399"/>
    </row>
    <row r="9179" spans="1:9" ht="15.75" customHeight="1">
      <c r="A9179" s="396"/>
      <c r="B9179" s="398"/>
      <c r="C9179" s="396"/>
      <c r="D9179" s="396"/>
      <c r="E9179" s="399"/>
      <c r="F9179" s="399"/>
      <c r="G9179" s="399"/>
      <c r="H9179" s="399"/>
      <c r="I9179" s="399"/>
    </row>
    <row r="9180" spans="1:9" ht="15.75" customHeight="1">
      <c r="A9180" s="396"/>
      <c r="B9180" s="398"/>
      <c r="C9180" s="396"/>
      <c r="D9180" s="396"/>
      <c r="E9180" s="399"/>
      <c r="F9180" s="399"/>
      <c r="G9180" s="399"/>
      <c r="H9180" s="399"/>
      <c r="I9180" s="399"/>
    </row>
    <row r="9181" spans="1:9" ht="15.75" customHeight="1">
      <c r="A9181" s="396"/>
      <c r="B9181" s="398"/>
      <c r="C9181" s="396"/>
      <c r="D9181" s="396"/>
      <c r="E9181" s="399"/>
      <c r="F9181" s="399"/>
      <c r="G9181" s="399"/>
      <c r="H9181" s="399"/>
      <c r="I9181" s="399"/>
    </row>
    <row r="9182" spans="1:9" ht="15.75" customHeight="1">
      <c r="A9182" s="396"/>
      <c r="B9182" s="398"/>
      <c r="C9182" s="396"/>
      <c r="D9182" s="396"/>
      <c r="E9182" s="399"/>
      <c r="F9182" s="399"/>
      <c r="G9182" s="399"/>
      <c r="H9182" s="399"/>
      <c r="I9182" s="399"/>
    </row>
    <row r="9183" spans="1:9" ht="15.75" customHeight="1">
      <c r="A9183" s="396"/>
      <c r="B9183" s="398"/>
      <c r="C9183" s="396"/>
      <c r="D9183" s="396"/>
      <c r="E9183" s="399"/>
      <c r="F9183" s="399"/>
      <c r="G9183" s="399"/>
      <c r="H9183" s="399"/>
      <c r="I9183" s="399"/>
    </row>
    <row r="9184" spans="1:9" ht="15.75" customHeight="1">
      <c r="A9184" s="396"/>
      <c r="B9184" s="398"/>
      <c r="C9184" s="396"/>
      <c r="D9184" s="396"/>
      <c r="E9184" s="399"/>
      <c r="F9184" s="399"/>
      <c r="G9184" s="399"/>
      <c r="H9184" s="399"/>
      <c r="I9184" s="399"/>
    </row>
    <row r="9185" spans="1:9" ht="15.75" customHeight="1">
      <c r="A9185" s="396"/>
      <c r="B9185" s="398"/>
      <c r="C9185" s="396"/>
      <c r="D9185" s="396"/>
      <c r="E9185" s="399"/>
      <c r="F9185" s="399"/>
      <c r="G9185" s="399"/>
      <c r="H9185" s="399"/>
      <c r="I9185" s="399"/>
    </row>
    <row r="9186" spans="1:9" ht="15.75" customHeight="1">
      <c r="A9186" s="396"/>
      <c r="B9186" s="398"/>
      <c r="C9186" s="396"/>
      <c r="D9186" s="396"/>
      <c r="E9186" s="399"/>
      <c r="F9186" s="399"/>
      <c r="G9186" s="399"/>
      <c r="H9186" s="399"/>
      <c r="I9186" s="399"/>
    </row>
    <row r="9187" spans="1:9" ht="15.75" customHeight="1">
      <c r="A9187" s="396"/>
      <c r="B9187" s="398"/>
      <c r="C9187" s="396"/>
      <c r="D9187" s="396"/>
      <c r="E9187" s="399"/>
      <c r="F9187" s="399"/>
      <c r="G9187" s="399"/>
      <c r="H9187" s="399"/>
      <c r="I9187" s="399"/>
    </row>
    <row r="9188" spans="1:9" ht="15.75" customHeight="1">
      <c r="A9188" s="396"/>
      <c r="B9188" s="398"/>
      <c r="C9188" s="396"/>
      <c r="D9188" s="396"/>
      <c r="E9188" s="399"/>
      <c r="F9188" s="399"/>
      <c r="G9188" s="399"/>
      <c r="H9188" s="399"/>
      <c r="I9188" s="399"/>
    </row>
    <row r="9189" spans="1:9" ht="15.75" customHeight="1">
      <c r="A9189" s="396"/>
      <c r="B9189" s="398"/>
      <c r="C9189" s="396"/>
      <c r="D9189" s="396"/>
      <c r="E9189" s="399"/>
      <c r="F9189" s="399"/>
      <c r="G9189" s="399"/>
      <c r="H9189" s="399"/>
      <c r="I9189" s="399"/>
    </row>
    <row r="9190" spans="1:9" ht="15.75" customHeight="1">
      <c r="A9190" s="396"/>
      <c r="B9190" s="398"/>
      <c r="C9190" s="396"/>
      <c r="D9190" s="396"/>
      <c r="E9190" s="399"/>
      <c r="F9190" s="399"/>
      <c r="G9190" s="399"/>
      <c r="H9190" s="399"/>
      <c r="I9190" s="399"/>
    </row>
    <row r="9191" spans="1:9" ht="15.75" customHeight="1">
      <c r="A9191" s="396"/>
      <c r="B9191" s="398"/>
      <c r="C9191" s="396"/>
      <c r="D9191" s="396"/>
      <c r="E9191" s="399"/>
      <c r="F9191" s="399"/>
      <c r="G9191" s="399"/>
      <c r="H9191" s="399"/>
      <c r="I9191" s="399"/>
    </row>
    <row r="9192" spans="1:9" ht="15.75" customHeight="1">
      <c r="A9192" s="396"/>
      <c r="B9192" s="398"/>
      <c r="C9192" s="396"/>
      <c r="D9192" s="396"/>
      <c r="E9192" s="399"/>
      <c r="F9192" s="399"/>
      <c r="G9192" s="399"/>
      <c r="H9192" s="399"/>
      <c r="I9192" s="399"/>
    </row>
    <row r="9193" spans="1:9" ht="15.75" customHeight="1">
      <c r="A9193" s="396"/>
      <c r="B9193" s="398"/>
      <c r="C9193" s="396"/>
      <c r="D9193" s="396"/>
      <c r="E9193" s="399"/>
      <c r="F9193" s="399"/>
      <c r="G9193" s="399"/>
      <c r="H9193" s="399"/>
      <c r="I9193" s="399"/>
    </row>
    <row r="9194" spans="1:9" ht="15.75" customHeight="1">
      <c r="A9194" s="396"/>
      <c r="B9194" s="398"/>
      <c r="C9194" s="396"/>
      <c r="D9194" s="396"/>
      <c r="E9194" s="399"/>
      <c r="F9194" s="399"/>
      <c r="G9194" s="399"/>
      <c r="H9194" s="399"/>
      <c r="I9194" s="399"/>
    </row>
    <row r="9195" spans="1:9" ht="15.75" customHeight="1">
      <c r="A9195" s="396"/>
      <c r="B9195" s="398"/>
      <c r="C9195" s="396"/>
      <c r="D9195" s="396"/>
      <c r="E9195" s="399"/>
      <c r="F9195" s="399"/>
      <c r="G9195" s="399"/>
      <c r="H9195" s="399"/>
      <c r="I9195" s="399"/>
    </row>
    <row r="9196" spans="1:9" ht="15.75" customHeight="1">
      <c r="A9196" s="396"/>
      <c r="B9196" s="398"/>
      <c r="C9196" s="396"/>
      <c r="D9196" s="396"/>
      <c r="E9196" s="399"/>
      <c r="F9196" s="399"/>
      <c r="G9196" s="399"/>
      <c r="H9196" s="399"/>
      <c r="I9196" s="399"/>
    </row>
    <row r="9197" spans="1:9" ht="15.75" customHeight="1">
      <c r="A9197" s="396"/>
      <c r="B9197" s="398"/>
      <c r="C9197" s="396"/>
      <c r="D9197" s="396"/>
      <c r="E9197" s="399"/>
      <c r="F9197" s="399"/>
      <c r="G9197" s="399"/>
      <c r="H9197" s="399"/>
      <c r="I9197" s="399"/>
    </row>
    <row r="9198" spans="1:9" ht="15.75" customHeight="1">
      <c r="A9198" s="396"/>
      <c r="B9198" s="398"/>
      <c r="C9198" s="396"/>
      <c r="D9198" s="396"/>
      <c r="E9198" s="399"/>
      <c r="F9198" s="399"/>
      <c r="G9198" s="399"/>
      <c r="H9198" s="399"/>
      <c r="I9198" s="399"/>
    </row>
    <row r="9199" spans="1:9" ht="15.75" customHeight="1">
      <c r="A9199" s="396"/>
      <c r="B9199" s="398"/>
      <c r="C9199" s="396"/>
      <c r="D9199" s="396"/>
      <c r="E9199" s="399"/>
      <c r="F9199" s="399"/>
      <c r="G9199" s="399"/>
      <c r="H9199" s="399"/>
      <c r="I9199" s="399"/>
    </row>
    <row r="9200" spans="1:9" ht="15.75" customHeight="1">
      <c r="A9200" s="396"/>
      <c r="B9200" s="398"/>
      <c r="C9200" s="396"/>
      <c r="D9200" s="396"/>
      <c r="E9200" s="399"/>
      <c r="F9200" s="399"/>
      <c r="G9200" s="399"/>
      <c r="H9200" s="399"/>
      <c r="I9200" s="399"/>
    </row>
    <row r="9201" spans="1:9" ht="15.75" customHeight="1">
      <c r="A9201" s="396"/>
      <c r="B9201" s="398"/>
      <c r="C9201" s="396"/>
      <c r="D9201" s="396"/>
      <c r="E9201" s="399"/>
      <c r="F9201" s="399"/>
      <c r="G9201" s="399"/>
      <c r="H9201" s="399"/>
      <c r="I9201" s="399"/>
    </row>
    <row r="9202" spans="1:9" ht="15.75" customHeight="1">
      <c r="A9202" s="396"/>
      <c r="B9202" s="398"/>
      <c r="C9202" s="396"/>
      <c r="D9202" s="396"/>
      <c r="E9202" s="399"/>
      <c r="F9202" s="399"/>
      <c r="G9202" s="399"/>
      <c r="H9202" s="399"/>
      <c r="I9202" s="399"/>
    </row>
    <row r="9203" spans="1:9" ht="15.75" customHeight="1">
      <c r="A9203" s="396"/>
      <c r="B9203" s="398"/>
      <c r="C9203" s="396"/>
      <c r="D9203" s="396"/>
      <c r="E9203" s="399"/>
      <c r="F9203" s="399"/>
      <c r="G9203" s="399"/>
      <c r="H9203" s="399"/>
      <c r="I9203" s="399"/>
    </row>
    <row r="9204" spans="1:9" ht="15.75" customHeight="1">
      <c r="A9204" s="396"/>
      <c r="B9204" s="398"/>
      <c r="C9204" s="396"/>
      <c r="D9204" s="396"/>
      <c r="E9204" s="399"/>
      <c r="F9204" s="399"/>
      <c r="G9204" s="399"/>
      <c r="H9204" s="399"/>
      <c r="I9204" s="399"/>
    </row>
    <row r="9205" spans="1:9" ht="15.75" customHeight="1">
      <c r="A9205" s="396"/>
      <c r="B9205" s="398"/>
      <c r="C9205" s="396"/>
      <c r="D9205" s="396"/>
      <c r="E9205" s="399"/>
      <c r="F9205" s="399"/>
      <c r="G9205" s="399"/>
      <c r="H9205" s="399"/>
      <c r="I9205" s="399"/>
    </row>
    <row r="9206" spans="1:9" ht="15.75" customHeight="1">
      <c r="A9206" s="396"/>
      <c r="B9206" s="398"/>
      <c r="C9206" s="396"/>
      <c r="D9206" s="396"/>
      <c r="E9206" s="399"/>
      <c r="F9206" s="399"/>
      <c r="G9206" s="399"/>
      <c r="H9206" s="399"/>
      <c r="I9206" s="399"/>
    </row>
    <row r="9207" spans="1:9" ht="15.75" customHeight="1">
      <c r="A9207" s="396"/>
      <c r="B9207" s="398"/>
      <c r="C9207" s="396"/>
      <c r="D9207" s="396"/>
      <c r="E9207" s="399"/>
      <c r="F9207" s="399"/>
      <c r="G9207" s="399"/>
      <c r="H9207" s="399"/>
      <c r="I9207" s="399"/>
    </row>
    <row r="9208" spans="1:9" ht="15.75" customHeight="1">
      <c r="A9208" s="396"/>
      <c r="B9208" s="398"/>
      <c r="C9208" s="396"/>
      <c r="D9208" s="396"/>
      <c r="E9208" s="399"/>
      <c r="F9208" s="399"/>
      <c r="G9208" s="399"/>
      <c r="H9208" s="399"/>
      <c r="I9208" s="399"/>
    </row>
    <row r="9209" spans="1:9" ht="15.75" customHeight="1">
      <c r="A9209" s="396"/>
      <c r="B9209" s="398"/>
      <c r="C9209" s="396"/>
      <c r="D9209" s="396"/>
      <c r="E9209" s="399"/>
      <c r="F9209" s="399"/>
      <c r="G9209" s="399"/>
      <c r="H9209" s="399"/>
      <c r="I9209" s="399"/>
    </row>
    <row r="9210" spans="1:9" ht="15.75" customHeight="1">
      <c r="A9210" s="396"/>
      <c r="B9210" s="398"/>
      <c r="C9210" s="396"/>
      <c r="D9210" s="396"/>
      <c r="E9210" s="399"/>
      <c r="F9210" s="399"/>
      <c r="G9210" s="399"/>
      <c r="H9210" s="399"/>
      <c r="I9210" s="399"/>
    </row>
    <row r="9211" spans="1:9" ht="15.75" customHeight="1">
      <c r="A9211" s="396"/>
      <c r="B9211" s="398"/>
      <c r="C9211" s="396"/>
      <c r="D9211" s="396"/>
      <c r="E9211" s="399"/>
      <c r="F9211" s="399"/>
      <c r="G9211" s="399"/>
      <c r="H9211" s="399"/>
      <c r="I9211" s="399"/>
    </row>
    <row r="9212" spans="1:9" ht="15.75" customHeight="1">
      <c r="A9212" s="396"/>
      <c r="B9212" s="398"/>
      <c r="C9212" s="396"/>
      <c r="D9212" s="396"/>
      <c r="E9212" s="399"/>
      <c r="F9212" s="399"/>
      <c r="G9212" s="399"/>
      <c r="H9212" s="399"/>
      <c r="I9212" s="399"/>
    </row>
    <row r="9213" spans="1:9" ht="15.75" customHeight="1">
      <c r="A9213" s="396"/>
      <c r="B9213" s="398"/>
      <c r="C9213" s="396"/>
      <c r="D9213" s="396"/>
      <c r="E9213" s="399"/>
      <c r="F9213" s="399"/>
      <c r="G9213" s="399"/>
      <c r="H9213" s="399"/>
      <c r="I9213" s="399"/>
    </row>
    <row r="9214" spans="1:9" ht="15.75" customHeight="1">
      <c r="A9214" s="396"/>
      <c r="B9214" s="398"/>
      <c r="C9214" s="396"/>
      <c r="D9214" s="396"/>
      <c r="E9214" s="399"/>
      <c r="F9214" s="399"/>
      <c r="G9214" s="399"/>
      <c r="H9214" s="399"/>
      <c r="I9214" s="399"/>
    </row>
    <row r="9215" spans="1:9" ht="15.75" customHeight="1">
      <c r="A9215" s="396"/>
      <c r="B9215" s="398"/>
      <c r="C9215" s="396"/>
      <c r="D9215" s="396"/>
      <c r="E9215" s="399"/>
      <c r="F9215" s="399"/>
      <c r="G9215" s="399"/>
      <c r="H9215" s="399"/>
      <c r="I9215" s="399"/>
    </row>
    <row r="9216" spans="1:9" ht="15.75" customHeight="1">
      <c r="A9216" s="396"/>
      <c r="B9216" s="398"/>
      <c r="C9216" s="396"/>
      <c r="D9216" s="396"/>
      <c r="E9216" s="399"/>
      <c r="F9216" s="399"/>
      <c r="G9216" s="399"/>
      <c r="H9216" s="399"/>
      <c r="I9216" s="399"/>
    </row>
    <row r="9217" spans="1:9" ht="15.75" customHeight="1">
      <c r="A9217" s="396"/>
      <c r="B9217" s="398"/>
      <c r="C9217" s="396"/>
      <c r="D9217" s="396"/>
      <c r="E9217" s="399"/>
      <c r="F9217" s="399"/>
      <c r="G9217" s="399"/>
      <c r="H9217" s="399"/>
      <c r="I9217" s="399"/>
    </row>
    <row r="9218" spans="1:9" ht="15.75" customHeight="1">
      <c r="A9218" s="396"/>
      <c r="B9218" s="398"/>
      <c r="C9218" s="396"/>
      <c r="D9218" s="396"/>
      <c r="E9218" s="399"/>
      <c r="F9218" s="399"/>
      <c r="G9218" s="399"/>
      <c r="H9218" s="399"/>
      <c r="I9218" s="399"/>
    </row>
    <row r="9219" spans="1:9" ht="15.75" customHeight="1">
      <c r="A9219" s="396"/>
      <c r="B9219" s="398"/>
      <c r="C9219" s="396"/>
      <c r="D9219" s="396"/>
      <c r="E9219" s="399"/>
      <c r="F9219" s="399"/>
      <c r="G9219" s="399"/>
      <c r="H9219" s="399"/>
      <c r="I9219" s="399"/>
    </row>
    <row r="9220" spans="1:9" ht="15.75" customHeight="1">
      <c r="A9220" s="396"/>
      <c r="B9220" s="398"/>
      <c r="C9220" s="396"/>
      <c r="D9220" s="396"/>
      <c r="E9220" s="399"/>
      <c r="F9220" s="399"/>
      <c r="G9220" s="399"/>
      <c r="H9220" s="399"/>
      <c r="I9220" s="399"/>
    </row>
    <row r="9221" spans="1:9" ht="15.75" customHeight="1">
      <c r="A9221" s="396"/>
      <c r="B9221" s="398"/>
      <c r="C9221" s="396"/>
      <c r="D9221" s="396"/>
      <c r="E9221" s="399"/>
      <c r="F9221" s="399"/>
      <c r="G9221" s="399"/>
      <c r="H9221" s="399"/>
      <c r="I9221" s="399"/>
    </row>
    <row r="9222" spans="1:9" ht="15.75" customHeight="1">
      <c r="A9222" s="396"/>
      <c r="B9222" s="398"/>
      <c r="C9222" s="396"/>
      <c r="D9222" s="396"/>
      <c r="E9222" s="399"/>
      <c r="F9222" s="399"/>
      <c r="G9222" s="399"/>
      <c r="H9222" s="399"/>
      <c r="I9222" s="399"/>
    </row>
    <row r="9223" spans="1:9" ht="15.75" customHeight="1">
      <c r="A9223" s="396"/>
      <c r="B9223" s="398"/>
      <c r="C9223" s="396"/>
      <c r="D9223" s="396"/>
      <c r="E9223" s="399"/>
      <c r="F9223" s="399"/>
      <c r="G9223" s="399"/>
      <c r="H9223" s="399"/>
      <c r="I9223" s="399"/>
    </row>
    <row r="9224" spans="1:9" ht="15.75" customHeight="1">
      <c r="A9224" s="396"/>
      <c r="B9224" s="398"/>
      <c r="C9224" s="396"/>
      <c r="D9224" s="396"/>
      <c r="E9224" s="399"/>
      <c r="F9224" s="399"/>
      <c r="G9224" s="399"/>
      <c r="H9224" s="399"/>
      <c r="I9224" s="399"/>
    </row>
    <row r="9225" spans="1:9" ht="15.75" customHeight="1">
      <c r="A9225" s="396"/>
      <c r="B9225" s="398"/>
      <c r="C9225" s="396"/>
      <c r="D9225" s="396"/>
      <c r="E9225" s="399"/>
      <c r="F9225" s="399"/>
      <c r="G9225" s="399"/>
      <c r="H9225" s="399"/>
      <c r="I9225" s="399"/>
    </row>
    <row r="9226" spans="1:9" ht="15.75" customHeight="1">
      <c r="A9226" s="396"/>
      <c r="B9226" s="398"/>
      <c r="C9226" s="396"/>
      <c r="D9226" s="396"/>
      <c r="E9226" s="399"/>
      <c r="F9226" s="399"/>
      <c r="G9226" s="399"/>
      <c r="H9226" s="399"/>
      <c r="I9226" s="399"/>
    </row>
    <row r="9227" spans="1:9" ht="15.75" customHeight="1">
      <c r="A9227" s="396"/>
      <c r="B9227" s="398"/>
      <c r="C9227" s="396"/>
      <c r="D9227" s="396"/>
      <c r="E9227" s="399"/>
      <c r="F9227" s="399"/>
      <c r="G9227" s="399"/>
      <c r="H9227" s="399"/>
      <c r="I9227" s="399"/>
    </row>
    <row r="9228" spans="1:9" ht="15.75" customHeight="1">
      <c r="A9228" s="396"/>
      <c r="B9228" s="398"/>
      <c r="C9228" s="396"/>
      <c r="D9228" s="396"/>
      <c r="E9228" s="399"/>
      <c r="F9228" s="399"/>
      <c r="G9228" s="399"/>
      <c r="H9228" s="399"/>
      <c r="I9228" s="399"/>
    </row>
    <row r="9229" spans="1:9" ht="15.75" customHeight="1">
      <c r="A9229" s="396"/>
      <c r="B9229" s="398"/>
      <c r="C9229" s="396"/>
      <c r="D9229" s="396"/>
      <c r="E9229" s="399"/>
      <c r="F9229" s="399"/>
      <c r="G9229" s="399"/>
      <c r="H9229" s="399"/>
      <c r="I9229" s="399"/>
    </row>
    <row r="9230" spans="1:9" ht="15.75" customHeight="1">
      <c r="A9230" s="396"/>
      <c r="B9230" s="398"/>
      <c r="C9230" s="396"/>
      <c r="D9230" s="396"/>
      <c r="E9230" s="399"/>
      <c r="F9230" s="399"/>
      <c r="G9230" s="399"/>
      <c r="H9230" s="399"/>
      <c r="I9230" s="399"/>
    </row>
    <row r="9231" spans="1:9" ht="15.75" customHeight="1">
      <c r="A9231" s="396"/>
      <c r="B9231" s="398"/>
      <c r="C9231" s="396"/>
      <c r="D9231" s="396"/>
      <c r="E9231" s="399"/>
      <c r="F9231" s="399"/>
      <c r="G9231" s="399"/>
      <c r="H9231" s="399"/>
      <c r="I9231" s="399"/>
    </row>
    <row r="9232" spans="1:9" ht="15.75" customHeight="1">
      <c r="A9232" s="396"/>
      <c r="B9232" s="398"/>
      <c r="C9232" s="396"/>
      <c r="D9232" s="396"/>
      <c r="E9232" s="399"/>
      <c r="F9232" s="399"/>
      <c r="G9232" s="399"/>
      <c r="H9232" s="399"/>
      <c r="I9232" s="399"/>
    </row>
    <row r="9233" spans="1:9" ht="15.75" customHeight="1">
      <c r="A9233" s="396"/>
      <c r="B9233" s="398"/>
      <c r="C9233" s="396"/>
      <c r="D9233" s="396"/>
      <c r="E9233" s="399"/>
      <c r="F9233" s="399"/>
      <c r="G9233" s="399"/>
      <c r="H9233" s="399"/>
      <c r="I9233" s="399"/>
    </row>
    <row r="9234" spans="1:9" ht="15.75" customHeight="1">
      <c r="A9234" s="396"/>
      <c r="B9234" s="398"/>
      <c r="C9234" s="396"/>
      <c r="D9234" s="396"/>
      <c r="E9234" s="399"/>
      <c r="F9234" s="399"/>
      <c r="G9234" s="399"/>
      <c r="H9234" s="399"/>
      <c r="I9234" s="399"/>
    </row>
    <row r="9235" spans="1:9" ht="15.75" customHeight="1">
      <c r="A9235" s="396"/>
      <c r="B9235" s="398"/>
      <c r="C9235" s="396"/>
      <c r="D9235" s="396"/>
      <c r="E9235" s="399"/>
      <c r="F9235" s="399"/>
      <c r="G9235" s="399"/>
      <c r="H9235" s="399"/>
      <c r="I9235" s="399"/>
    </row>
    <row r="9236" spans="1:9" ht="15.75" customHeight="1">
      <c r="A9236" s="396"/>
      <c r="B9236" s="398"/>
      <c r="C9236" s="396"/>
      <c r="D9236" s="396"/>
      <c r="E9236" s="399"/>
      <c r="F9236" s="399"/>
      <c r="G9236" s="399"/>
      <c r="H9236" s="399"/>
      <c r="I9236" s="399"/>
    </row>
    <row r="9237" spans="1:9" ht="15.75" customHeight="1">
      <c r="A9237" s="396"/>
      <c r="B9237" s="398"/>
      <c r="C9237" s="396"/>
      <c r="D9237" s="396"/>
      <c r="E9237" s="399"/>
      <c r="F9237" s="399"/>
      <c r="G9237" s="399"/>
      <c r="H9237" s="399"/>
      <c r="I9237" s="399"/>
    </row>
    <row r="9238" spans="1:9" ht="15.75" customHeight="1">
      <c r="A9238" s="396"/>
      <c r="B9238" s="398"/>
      <c r="C9238" s="396"/>
      <c r="D9238" s="396"/>
      <c r="E9238" s="399"/>
      <c r="F9238" s="399"/>
      <c r="G9238" s="399"/>
      <c r="H9238" s="399"/>
      <c r="I9238" s="399"/>
    </row>
    <row r="9239" spans="1:9" ht="15.75" customHeight="1">
      <c r="A9239" s="396"/>
      <c r="B9239" s="398"/>
      <c r="C9239" s="396"/>
      <c r="D9239" s="396"/>
      <c r="E9239" s="399"/>
      <c r="F9239" s="399"/>
      <c r="G9239" s="399"/>
      <c r="H9239" s="399"/>
      <c r="I9239" s="399"/>
    </row>
    <row r="9240" spans="1:9" ht="15.75" customHeight="1">
      <c r="A9240" s="396"/>
      <c r="B9240" s="398"/>
      <c r="C9240" s="396"/>
      <c r="D9240" s="396"/>
      <c r="E9240" s="399"/>
      <c r="F9240" s="399"/>
      <c r="G9240" s="399"/>
      <c r="H9240" s="399"/>
      <c r="I9240" s="399"/>
    </row>
    <row r="9241" spans="1:9" ht="15.75" customHeight="1">
      <c r="A9241" s="396"/>
      <c r="B9241" s="398"/>
      <c r="C9241" s="396"/>
      <c r="D9241" s="396"/>
      <c r="E9241" s="399"/>
      <c r="F9241" s="399"/>
      <c r="G9241" s="399"/>
      <c r="H9241" s="399"/>
      <c r="I9241" s="399"/>
    </row>
    <row r="9242" spans="1:9" ht="15.75" customHeight="1">
      <c r="A9242" s="396"/>
      <c r="B9242" s="398"/>
      <c r="C9242" s="396"/>
      <c r="D9242" s="396"/>
      <c r="E9242" s="399"/>
      <c r="F9242" s="399"/>
      <c r="G9242" s="399"/>
      <c r="H9242" s="399"/>
      <c r="I9242" s="399"/>
    </row>
    <row r="9243" spans="1:9" ht="15.75" customHeight="1">
      <c r="A9243" s="396"/>
      <c r="B9243" s="398"/>
      <c r="C9243" s="396"/>
      <c r="D9243" s="396"/>
      <c r="E9243" s="399"/>
      <c r="F9243" s="399"/>
      <c r="G9243" s="399"/>
      <c r="H9243" s="399"/>
      <c r="I9243" s="399"/>
    </row>
    <row r="9244" spans="1:9" ht="15.75" customHeight="1">
      <c r="A9244" s="396"/>
      <c r="B9244" s="398"/>
      <c r="C9244" s="396"/>
      <c r="D9244" s="396"/>
      <c r="E9244" s="399"/>
      <c r="F9244" s="399"/>
      <c r="G9244" s="399"/>
      <c r="H9244" s="399"/>
      <c r="I9244" s="399"/>
    </row>
    <row r="9245" spans="1:9" ht="15.75" customHeight="1">
      <c r="A9245" s="396"/>
      <c r="B9245" s="398"/>
      <c r="C9245" s="396"/>
      <c r="D9245" s="396"/>
      <c r="E9245" s="399"/>
      <c r="F9245" s="399"/>
      <c r="G9245" s="399"/>
      <c r="H9245" s="399"/>
      <c r="I9245" s="399"/>
    </row>
    <row r="9246" spans="1:9" ht="15.75" customHeight="1">
      <c r="A9246" s="396"/>
      <c r="B9246" s="398"/>
      <c r="C9246" s="396"/>
      <c r="D9246" s="396"/>
      <c r="E9246" s="399"/>
      <c r="F9246" s="399"/>
      <c r="G9246" s="399"/>
      <c r="H9246" s="399"/>
      <c r="I9246" s="399"/>
    </row>
    <row r="9247" spans="1:9" ht="15.75" customHeight="1">
      <c r="A9247" s="396"/>
      <c r="B9247" s="398"/>
      <c r="C9247" s="396"/>
      <c r="D9247" s="396"/>
      <c r="E9247" s="399"/>
      <c r="F9247" s="399"/>
      <c r="G9247" s="399"/>
      <c r="H9247" s="399"/>
      <c r="I9247" s="399"/>
    </row>
    <row r="9248" spans="1:9" ht="15.75" customHeight="1">
      <c r="A9248" s="396"/>
      <c r="B9248" s="398"/>
      <c r="C9248" s="396"/>
      <c r="D9248" s="396"/>
      <c r="E9248" s="399"/>
      <c r="F9248" s="399"/>
      <c r="G9248" s="399"/>
      <c r="H9248" s="399"/>
      <c r="I9248" s="399"/>
    </row>
    <row r="9249" spans="1:9" ht="15.75" customHeight="1">
      <c r="A9249" s="396"/>
      <c r="B9249" s="398"/>
      <c r="C9249" s="396"/>
      <c r="D9249" s="396"/>
      <c r="E9249" s="399"/>
      <c r="F9249" s="399"/>
      <c r="G9249" s="399"/>
      <c r="H9249" s="399"/>
      <c r="I9249" s="399"/>
    </row>
    <row r="9250" spans="1:9" ht="15.75" customHeight="1">
      <c r="A9250" s="396"/>
      <c r="B9250" s="398"/>
      <c r="C9250" s="396"/>
      <c r="D9250" s="396"/>
      <c r="E9250" s="399"/>
      <c r="F9250" s="399"/>
      <c r="G9250" s="399"/>
      <c r="H9250" s="399"/>
      <c r="I9250" s="399"/>
    </row>
    <row r="9251" spans="1:9" ht="15.75" customHeight="1">
      <c r="A9251" s="396"/>
      <c r="B9251" s="398"/>
      <c r="C9251" s="396"/>
      <c r="D9251" s="396"/>
      <c r="E9251" s="399"/>
      <c r="F9251" s="399"/>
      <c r="G9251" s="399"/>
      <c r="H9251" s="399"/>
      <c r="I9251" s="399"/>
    </row>
    <row r="9252" spans="1:9" ht="15.75" customHeight="1">
      <c r="A9252" s="396"/>
      <c r="B9252" s="398"/>
      <c r="C9252" s="396"/>
      <c r="D9252" s="396"/>
      <c r="E9252" s="399"/>
      <c r="F9252" s="399"/>
      <c r="G9252" s="399"/>
      <c r="H9252" s="399"/>
      <c r="I9252" s="399"/>
    </row>
    <row r="9253" spans="1:9" ht="15.75" customHeight="1">
      <c r="A9253" s="396"/>
      <c r="B9253" s="398"/>
      <c r="C9253" s="396"/>
      <c r="D9253" s="396"/>
      <c r="E9253" s="399"/>
      <c r="F9253" s="399"/>
      <c r="G9253" s="399"/>
      <c r="H9253" s="399"/>
      <c r="I9253" s="399"/>
    </row>
    <row r="9254" spans="1:9" ht="15.75" customHeight="1">
      <c r="A9254" s="396"/>
      <c r="B9254" s="398"/>
      <c r="C9254" s="396"/>
      <c r="D9254" s="396"/>
      <c r="E9254" s="399"/>
      <c r="F9254" s="399"/>
      <c r="G9254" s="399"/>
      <c r="H9254" s="399"/>
      <c r="I9254" s="399"/>
    </row>
    <row r="9255" spans="1:9" ht="15.75" customHeight="1">
      <c r="A9255" s="396"/>
      <c r="B9255" s="398"/>
      <c r="C9255" s="396"/>
      <c r="D9255" s="396"/>
      <c r="E9255" s="399"/>
      <c r="F9255" s="399"/>
      <c r="G9255" s="399"/>
      <c r="H9255" s="399"/>
      <c r="I9255" s="399"/>
    </row>
    <row r="9256" spans="1:9" ht="15.75" customHeight="1">
      <c r="A9256" s="396"/>
      <c r="B9256" s="398"/>
      <c r="C9256" s="396"/>
      <c r="D9256" s="396"/>
      <c r="E9256" s="399"/>
      <c r="F9256" s="399"/>
      <c r="G9256" s="399"/>
      <c r="H9256" s="399"/>
      <c r="I9256" s="399"/>
    </row>
    <row r="9257" spans="1:9" ht="15.75" customHeight="1">
      <c r="A9257" s="396"/>
      <c r="B9257" s="398"/>
      <c r="C9257" s="396"/>
      <c r="D9257" s="396"/>
      <c r="E9257" s="399"/>
      <c r="F9257" s="399"/>
      <c r="G9257" s="399"/>
      <c r="H9257" s="399"/>
      <c r="I9257" s="399"/>
    </row>
    <row r="9258" spans="1:9" ht="15.75" customHeight="1">
      <c r="A9258" s="396"/>
      <c r="B9258" s="398"/>
      <c r="C9258" s="396"/>
      <c r="D9258" s="396"/>
      <c r="E9258" s="399"/>
      <c r="F9258" s="399"/>
      <c r="G9258" s="399"/>
      <c r="H9258" s="399"/>
      <c r="I9258" s="399"/>
    </row>
    <row r="9259" spans="1:9" ht="15.75" customHeight="1">
      <c r="A9259" s="396"/>
      <c r="B9259" s="398"/>
      <c r="C9259" s="396"/>
      <c r="D9259" s="396"/>
      <c r="E9259" s="399"/>
      <c r="F9259" s="399"/>
      <c r="G9259" s="399"/>
      <c r="H9259" s="399"/>
      <c r="I9259" s="399"/>
    </row>
    <row r="9260" spans="1:9" ht="15.75" customHeight="1">
      <c r="A9260" s="396"/>
      <c r="B9260" s="398"/>
      <c r="C9260" s="396"/>
      <c r="D9260" s="396"/>
      <c r="E9260" s="399"/>
      <c r="F9260" s="399"/>
      <c r="G9260" s="399"/>
      <c r="H9260" s="399"/>
      <c r="I9260" s="399"/>
    </row>
    <row r="9261" spans="1:9" ht="15.75" customHeight="1">
      <c r="A9261" s="396"/>
      <c r="B9261" s="398"/>
      <c r="C9261" s="396"/>
      <c r="D9261" s="396"/>
      <c r="E9261" s="399"/>
      <c r="F9261" s="399"/>
      <c r="G9261" s="399"/>
      <c r="H9261" s="399"/>
      <c r="I9261" s="399"/>
    </row>
    <row r="9262" spans="1:9" ht="15.75" customHeight="1">
      <c r="A9262" s="396"/>
      <c r="B9262" s="398"/>
      <c r="C9262" s="396"/>
      <c r="D9262" s="396"/>
      <c r="E9262" s="399"/>
      <c r="F9262" s="399"/>
      <c r="G9262" s="399"/>
      <c r="H9262" s="399"/>
      <c r="I9262" s="399"/>
    </row>
    <row r="9263" spans="1:9" ht="15.75" customHeight="1">
      <c r="A9263" s="396"/>
      <c r="B9263" s="398"/>
      <c r="C9263" s="396"/>
      <c r="D9263" s="396"/>
      <c r="E9263" s="399"/>
      <c r="F9263" s="399"/>
      <c r="G9263" s="399"/>
      <c r="H9263" s="399"/>
      <c r="I9263" s="399"/>
    </row>
    <row r="9264" spans="1:9" ht="15.75" customHeight="1">
      <c r="A9264" s="396"/>
      <c r="B9264" s="398"/>
      <c r="C9264" s="396"/>
      <c r="D9264" s="396"/>
      <c r="E9264" s="399"/>
      <c r="F9264" s="399"/>
      <c r="G9264" s="399"/>
      <c r="H9264" s="399"/>
      <c r="I9264" s="399"/>
    </row>
    <row r="9265" spans="1:9" ht="15.75" customHeight="1">
      <c r="A9265" s="396"/>
      <c r="B9265" s="398"/>
      <c r="C9265" s="396"/>
      <c r="D9265" s="396"/>
      <c r="E9265" s="399"/>
      <c r="F9265" s="399"/>
      <c r="G9265" s="399"/>
      <c r="H9265" s="399"/>
      <c r="I9265" s="399"/>
    </row>
    <row r="9266" spans="1:9" ht="15.75" customHeight="1">
      <c r="A9266" s="396"/>
      <c r="B9266" s="398"/>
      <c r="C9266" s="396"/>
      <c r="D9266" s="396"/>
      <c r="E9266" s="399"/>
      <c r="F9266" s="399"/>
      <c r="G9266" s="399"/>
      <c r="H9266" s="399"/>
      <c r="I9266" s="399"/>
    </row>
    <row r="9267" spans="1:9" ht="15.75" customHeight="1">
      <c r="A9267" s="396"/>
      <c r="B9267" s="398"/>
      <c r="C9267" s="396"/>
      <c r="D9267" s="396"/>
      <c r="E9267" s="399"/>
      <c r="F9267" s="399"/>
      <c r="G9267" s="399"/>
      <c r="H9267" s="399"/>
      <c r="I9267" s="399"/>
    </row>
    <row r="9268" spans="1:9" ht="15.75" customHeight="1">
      <c r="A9268" s="396"/>
      <c r="B9268" s="398"/>
      <c r="C9268" s="396"/>
      <c r="D9268" s="396"/>
      <c r="E9268" s="399"/>
      <c r="F9268" s="399"/>
      <c r="G9268" s="399"/>
      <c r="H9268" s="399"/>
      <c r="I9268" s="399"/>
    </row>
    <row r="9269" spans="1:9" ht="15.75" customHeight="1">
      <c r="A9269" s="396"/>
      <c r="B9269" s="398"/>
      <c r="C9269" s="396"/>
      <c r="D9269" s="396"/>
      <c r="E9269" s="399"/>
      <c r="F9269" s="399"/>
      <c r="G9269" s="399"/>
      <c r="H9269" s="399"/>
      <c r="I9269" s="399"/>
    </row>
    <row r="9270" spans="1:9" ht="15.75" customHeight="1">
      <c r="A9270" s="396"/>
      <c r="B9270" s="398"/>
      <c r="C9270" s="396"/>
      <c r="D9270" s="396"/>
      <c r="E9270" s="399"/>
      <c r="F9270" s="399"/>
      <c r="G9270" s="399"/>
      <c r="H9270" s="399"/>
      <c r="I9270" s="399"/>
    </row>
    <row r="9271" spans="1:9" ht="15.75" customHeight="1">
      <c r="A9271" s="396"/>
      <c r="B9271" s="398"/>
      <c r="C9271" s="396"/>
      <c r="D9271" s="396"/>
      <c r="E9271" s="399"/>
      <c r="F9271" s="399"/>
      <c r="G9271" s="399"/>
      <c r="H9271" s="399"/>
      <c r="I9271" s="399"/>
    </row>
    <row r="9272" spans="1:9" ht="15.75" customHeight="1">
      <c r="A9272" s="396"/>
      <c r="B9272" s="398"/>
      <c r="C9272" s="396"/>
      <c r="D9272" s="396"/>
      <c r="E9272" s="399"/>
      <c r="F9272" s="399"/>
      <c r="G9272" s="399"/>
      <c r="H9272" s="399"/>
      <c r="I9272" s="399"/>
    </row>
    <row r="9273" spans="1:9" ht="15.75" customHeight="1">
      <c r="A9273" s="396"/>
      <c r="B9273" s="398"/>
      <c r="C9273" s="396"/>
      <c r="D9273" s="396"/>
      <c r="E9273" s="399"/>
      <c r="F9273" s="399"/>
      <c r="G9273" s="399"/>
      <c r="H9273" s="399"/>
      <c r="I9273" s="399"/>
    </row>
    <row r="9274" spans="1:9" ht="15.75" customHeight="1">
      <c r="A9274" s="396"/>
      <c r="B9274" s="398"/>
      <c r="C9274" s="396"/>
      <c r="D9274" s="396"/>
      <c r="E9274" s="399"/>
      <c r="F9274" s="399"/>
      <c r="G9274" s="399"/>
      <c r="H9274" s="399"/>
      <c r="I9274" s="399"/>
    </row>
    <row r="9275" spans="1:9" ht="15.75" customHeight="1">
      <c r="A9275" s="396"/>
      <c r="B9275" s="398"/>
      <c r="C9275" s="396"/>
      <c r="D9275" s="396"/>
      <c r="E9275" s="399"/>
      <c r="F9275" s="399"/>
      <c r="G9275" s="399"/>
      <c r="H9275" s="399"/>
      <c r="I9275" s="399"/>
    </row>
    <row r="9276" spans="1:9" ht="15.75" customHeight="1">
      <c r="A9276" s="396"/>
      <c r="B9276" s="398"/>
      <c r="C9276" s="396"/>
      <c r="D9276" s="396"/>
      <c r="E9276" s="399"/>
      <c r="F9276" s="399"/>
      <c r="G9276" s="399"/>
      <c r="H9276" s="399"/>
      <c r="I9276" s="399"/>
    </row>
    <row r="9277" spans="1:9" ht="15.75" customHeight="1">
      <c r="A9277" s="396"/>
      <c r="B9277" s="398"/>
      <c r="C9277" s="396"/>
      <c r="D9277" s="396"/>
      <c r="E9277" s="399"/>
      <c r="F9277" s="399"/>
      <c r="G9277" s="399"/>
      <c r="H9277" s="399"/>
      <c r="I9277" s="399"/>
    </row>
    <row r="9278" spans="1:9" ht="15.75" customHeight="1">
      <c r="A9278" s="396"/>
      <c r="B9278" s="398"/>
      <c r="C9278" s="396"/>
      <c r="D9278" s="396"/>
      <c r="E9278" s="399"/>
      <c r="F9278" s="399"/>
      <c r="G9278" s="399"/>
      <c r="H9278" s="399"/>
      <c r="I9278" s="399"/>
    </row>
    <row r="9279" spans="1:9" ht="15.75" customHeight="1">
      <c r="A9279" s="396"/>
      <c r="B9279" s="398"/>
      <c r="C9279" s="396"/>
      <c r="D9279" s="396"/>
      <c r="E9279" s="399"/>
      <c r="F9279" s="399"/>
      <c r="G9279" s="399"/>
      <c r="H9279" s="399"/>
      <c r="I9279" s="399"/>
    </row>
    <row r="9280" spans="1:9" ht="15.75" customHeight="1">
      <c r="A9280" s="396"/>
      <c r="B9280" s="398"/>
      <c r="C9280" s="396"/>
      <c r="D9280" s="396"/>
      <c r="E9280" s="399"/>
      <c r="F9280" s="399"/>
      <c r="G9280" s="399"/>
      <c r="H9280" s="399"/>
      <c r="I9280" s="399"/>
    </row>
    <row r="9281" spans="1:9" ht="15.75" customHeight="1">
      <c r="A9281" s="396"/>
      <c r="B9281" s="398"/>
      <c r="C9281" s="396"/>
      <c r="D9281" s="396"/>
      <c r="E9281" s="399"/>
      <c r="F9281" s="399"/>
      <c r="G9281" s="399"/>
      <c r="H9281" s="399"/>
      <c r="I9281" s="399"/>
    </row>
    <row r="9282" spans="1:9" ht="15.75" customHeight="1">
      <c r="A9282" s="396"/>
      <c r="B9282" s="398"/>
      <c r="C9282" s="396"/>
      <c r="D9282" s="396"/>
      <c r="E9282" s="399"/>
      <c r="F9282" s="399"/>
      <c r="G9282" s="399"/>
      <c r="H9282" s="399"/>
      <c r="I9282" s="399"/>
    </row>
    <row r="9283" spans="1:9" ht="15.75" customHeight="1">
      <c r="A9283" s="396"/>
      <c r="B9283" s="398"/>
      <c r="C9283" s="396"/>
      <c r="D9283" s="396"/>
      <c r="E9283" s="399"/>
      <c r="F9283" s="399"/>
      <c r="G9283" s="399"/>
      <c r="H9283" s="399"/>
      <c r="I9283" s="399"/>
    </row>
    <row r="9284" spans="1:9" ht="15.75" customHeight="1">
      <c r="A9284" s="396"/>
      <c r="B9284" s="398"/>
      <c r="C9284" s="396"/>
      <c r="D9284" s="396"/>
      <c r="E9284" s="399"/>
      <c r="F9284" s="399"/>
      <c r="G9284" s="399"/>
      <c r="H9284" s="399"/>
      <c r="I9284" s="399"/>
    </row>
    <row r="9285" spans="1:9" ht="15.75" customHeight="1">
      <c r="A9285" s="396"/>
      <c r="B9285" s="398"/>
      <c r="C9285" s="396"/>
      <c r="D9285" s="396"/>
      <c r="E9285" s="399"/>
      <c r="F9285" s="399"/>
      <c r="G9285" s="399"/>
      <c r="H9285" s="399"/>
      <c r="I9285" s="399"/>
    </row>
    <row r="9286" spans="1:9" ht="15.75" customHeight="1">
      <c r="A9286" s="396"/>
      <c r="B9286" s="398"/>
      <c r="C9286" s="396"/>
      <c r="D9286" s="396"/>
      <c r="E9286" s="399"/>
      <c r="F9286" s="399"/>
      <c r="G9286" s="399"/>
      <c r="H9286" s="399"/>
      <c r="I9286" s="399"/>
    </row>
    <row r="9287" spans="1:9" ht="15.75" customHeight="1">
      <c r="A9287" s="396"/>
      <c r="B9287" s="398"/>
      <c r="C9287" s="396"/>
      <c r="D9287" s="396"/>
      <c r="E9287" s="399"/>
      <c r="F9287" s="399"/>
      <c r="G9287" s="399"/>
      <c r="H9287" s="399"/>
      <c r="I9287" s="399"/>
    </row>
    <row r="9288" spans="1:9" ht="15.75" customHeight="1">
      <c r="A9288" s="396"/>
      <c r="B9288" s="398"/>
      <c r="C9288" s="396"/>
      <c r="D9288" s="396"/>
      <c r="E9288" s="399"/>
      <c r="F9288" s="399"/>
      <c r="G9288" s="399"/>
      <c r="H9288" s="399"/>
      <c r="I9288" s="399"/>
    </row>
    <row r="9289" spans="1:9" ht="15.75" customHeight="1">
      <c r="A9289" s="396"/>
      <c r="B9289" s="398"/>
      <c r="C9289" s="396"/>
      <c r="D9289" s="396"/>
      <c r="E9289" s="399"/>
      <c r="F9289" s="399"/>
      <c r="G9289" s="399"/>
      <c r="H9289" s="399"/>
      <c r="I9289" s="399"/>
    </row>
    <row r="9290" spans="1:9" ht="15.75" customHeight="1">
      <c r="A9290" s="396"/>
      <c r="B9290" s="398"/>
      <c r="C9290" s="396"/>
      <c r="D9290" s="396"/>
      <c r="E9290" s="399"/>
      <c r="F9290" s="399"/>
      <c r="G9290" s="399"/>
      <c r="H9290" s="399"/>
      <c r="I9290" s="399"/>
    </row>
    <row r="9291" spans="1:9" ht="15.75" customHeight="1">
      <c r="A9291" s="396"/>
      <c r="B9291" s="398"/>
      <c r="C9291" s="396"/>
      <c r="D9291" s="396"/>
      <c r="E9291" s="399"/>
      <c r="F9291" s="399"/>
      <c r="G9291" s="399"/>
      <c r="H9291" s="399"/>
      <c r="I9291" s="399"/>
    </row>
    <row r="9292" spans="1:9" ht="15.75" customHeight="1">
      <c r="A9292" s="396"/>
      <c r="B9292" s="398"/>
      <c r="C9292" s="396"/>
      <c r="D9292" s="396"/>
      <c r="E9292" s="399"/>
      <c r="F9292" s="399"/>
      <c r="G9292" s="399"/>
      <c r="H9292" s="399"/>
      <c r="I9292" s="399"/>
    </row>
    <row r="9293" spans="1:9" ht="15.75" customHeight="1">
      <c r="A9293" s="396"/>
      <c r="B9293" s="398"/>
      <c r="C9293" s="396"/>
      <c r="D9293" s="396"/>
      <c r="E9293" s="399"/>
      <c r="F9293" s="399"/>
      <c r="G9293" s="399"/>
      <c r="H9293" s="399"/>
      <c r="I9293" s="399"/>
    </row>
    <row r="9294" spans="1:9" ht="15.75" customHeight="1">
      <c r="A9294" s="396"/>
      <c r="B9294" s="398"/>
      <c r="C9294" s="396"/>
      <c r="D9294" s="396"/>
      <c r="E9294" s="399"/>
      <c r="F9294" s="399"/>
      <c r="G9294" s="399"/>
      <c r="H9294" s="399"/>
      <c r="I9294" s="399"/>
    </row>
    <row r="9295" spans="1:9" ht="15.75" customHeight="1">
      <c r="A9295" s="396"/>
      <c r="B9295" s="398"/>
      <c r="C9295" s="396"/>
      <c r="D9295" s="396"/>
      <c r="E9295" s="399"/>
      <c r="F9295" s="399"/>
      <c r="G9295" s="399"/>
      <c r="H9295" s="399"/>
      <c r="I9295" s="399"/>
    </row>
    <row r="9296" spans="1:9" ht="15.75" customHeight="1">
      <c r="A9296" s="396"/>
      <c r="B9296" s="398"/>
      <c r="C9296" s="396"/>
      <c r="D9296" s="396"/>
      <c r="E9296" s="399"/>
      <c r="F9296" s="399"/>
      <c r="G9296" s="399"/>
      <c r="H9296" s="399"/>
      <c r="I9296" s="399"/>
    </row>
    <row r="9297" spans="1:9" ht="15.75" customHeight="1">
      <c r="A9297" s="396"/>
      <c r="B9297" s="398"/>
      <c r="C9297" s="396"/>
      <c r="D9297" s="396"/>
      <c r="E9297" s="399"/>
      <c r="F9297" s="399"/>
      <c r="G9297" s="399"/>
      <c r="H9297" s="399"/>
      <c r="I9297" s="399"/>
    </row>
    <row r="9298" spans="1:9" ht="15.75" customHeight="1">
      <c r="A9298" s="396"/>
      <c r="B9298" s="398"/>
      <c r="C9298" s="396"/>
      <c r="D9298" s="396"/>
      <c r="E9298" s="399"/>
      <c r="F9298" s="399"/>
      <c r="G9298" s="399"/>
      <c r="H9298" s="399"/>
      <c r="I9298" s="399"/>
    </row>
    <row r="9299" spans="1:9" ht="15.75" customHeight="1">
      <c r="A9299" s="396"/>
      <c r="B9299" s="398"/>
      <c r="C9299" s="396"/>
      <c r="D9299" s="396"/>
      <c r="E9299" s="399"/>
      <c r="F9299" s="399"/>
      <c r="G9299" s="399"/>
      <c r="H9299" s="399"/>
      <c r="I9299" s="399"/>
    </row>
    <row r="9300" spans="1:9" ht="15.75" customHeight="1">
      <c r="A9300" s="396"/>
      <c r="B9300" s="398"/>
      <c r="C9300" s="396"/>
      <c r="D9300" s="396"/>
      <c r="E9300" s="399"/>
      <c r="F9300" s="399"/>
      <c r="G9300" s="399"/>
      <c r="H9300" s="399"/>
      <c r="I9300" s="399"/>
    </row>
    <row r="9301" spans="1:9" ht="15.75" customHeight="1">
      <c r="A9301" s="396"/>
      <c r="B9301" s="398"/>
      <c r="C9301" s="396"/>
      <c r="D9301" s="396"/>
      <c r="E9301" s="399"/>
      <c r="F9301" s="399"/>
      <c r="G9301" s="399"/>
      <c r="H9301" s="399"/>
      <c r="I9301" s="399"/>
    </row>
    <row r="9302" spans="1:9" ht="15.75" customHeight="1">
      <c r="A9302" s="396"/>
      <c r="B9302" s="398"/>
      <c r="C9302" s="396"/>
      <c r="D9302" s="396"/>
      <c r="E9302" s="399"/>
      <c r="F9302" s="399"/>
      <c r="G9302" s="399"/>
      <c r="H9302" s="399"/>
      <c r="I9302" s="399"/>
    </row>
    <row r="9303" spans="1:9" ht="15.75" customHeight="1">
      <c r="A9303" s="396"/>
      <c r="B9303" s="398"/>
      <c r="C9303" s="396"/>
      <c r="D9303" s="396"/>
      <c r="E9303" s="399"/>
      <c r="F9303" s="399"/>
      <c r="G9303" s="399"/>
      <c r="H9303" s="399"/>
      <c r="I9303" s="399"/>
    </row>
    <row r="9304" spans="1:9" ht="15.75" customHeight="1">
      <c r="A9304" s="396"/>
      <c r="B9304" s="398"/>
      <c r="C9304" s="396"/>
      <c r="D9304" s="396"/>
      <c r="E9304" s="399"/>
      <c r="F9304" s="399"/>
      <c r="G9304" s="399"/>
      <c r="H9304" s="399"/>
      <c r="I9304" s="399"/>
    </row>
    <row r="9305" spans="1:9" ht="15.75" customHeight="1">
      <c r="A9305" s="396"/>
      <c r="B9305" s="398"/>
      <c r="C9305" s="396"/>
      <c r="D9305" s="396"/>
      <c r="E9305" s="399"/>
      <c r="F9305" s="399"/>
      <c r="G9305" s="399"/>
      <c r="H9305" s="399"/>
      <c r="I9305" s="399"/>
    </row>
    <row r="9306" spans="1:9" ht="15.75" customHeight="1">
      <c r="A9306" s="396"/>
      <c r="B9306" s="398"/>
      <c r="C9306" s="396"/>
      <c r="D9306" s="396"/>
      <c r="E9306" s="399"/>
      <c r="F9306" s="399"/>
      <c r="G9306" s="399"/>
      <c r="H9306" s="399"/>
      <c r="I9306" s="399"/>
    </row>
    <row r="9307" spans="1:9" ht="15.75" customHeight="1">
      <c r="A9307" s="396"/>
      <c r="B9307" s="398"/>
      <c r="C9307" s="396"/>
      <c r="D9307" s="396"/>
      <c r="E9307" s="399"/>
      <c r="F9307" s="399"/>
      <c r="G9307" s="399"/>
      <c r="H9307" s="399"/>
      <c r="I9307" s="399"/>
    </row>
    <row r="9308" spans="1:9" ht="15.75" customHeight="1">
      <c r="A9308" s="396"/>
      <c r="B9308" s="398"/>
      <c r="C9308" s="396"/>
      <c r="D9308" s="396"/>
      <c r="E9308" s="399"/>
      <c r="F9308" s="399"/>
      <c r="G9308" s="399"/>
      <c r="H9308" s="399"/>
      <c r="I9308" s="399"/>
    </row>
    <row r="9309" spans="1:9" ht="15.75" customHeight="1">
      <c r="A9309" s="396"/>
      <c r="B9309" s="398"/>
      <c r="C9309" s="396"/>
      <c r="D9309" s="396"/>
      <c r="E9309" s="399"/>
      <c r="F9309" s="399"/>
      <c r="G9309" s="399"/>
      <c r="H9309" s="399"/>
      <c r="I9309" s="399"/>
    </row>
    <row r="9310" spans="1:9" ht="15.75" customHeight="1">
      <c r="A9310" s="396"/>
      <c r="B9310" s="398"/>
      <c r="C9310" s="396"/>
      <c r="D9310" s="396"/>
      <c r="E9310" s="399"/>
      <c r="F9310" s="399"/>
      <c r="G9310" s="399"/>
      <c r="H9310" s="399"/>
      <c r="I9310" s="399"/>
    </row>
    <row r="9311" spans="1:9" ht="15.75" customHeight="1">
      <c r="A9311" s="396"/>
      <c r="B9311" s="398"/>
      <c r="C9311" s="396"/>
      <c r="D9311" s="396"/>
      <c r="E9311" s="399"/>
      <c r="F9311" s="399"/>
      <c r="G9311" s="399"/>
      <c r="H9311" s="399"/>
      <c r="I9311" s="399"/>
    </row>
    <row r="9312" spans="1:9" ht="15.75" customHeight="1">
      <c r="A9312" s="396"/>
      <c r="B9312" s="398"/>
      <c r="C9312" s="396"/>
      <c r="D9312" s="396"/>
      <c r="E9312" s="399"/>
      <c r="F9312" s="399"/>
      <c r="G9312" s="399"/>
      <c r="H9312" s="399"/>
      <c r="I9312" s="399"/>
    </row>
    <row r="9313" spans="1:9" ht="15.75" customHeight="1">
      <c r="A9313" s="396"/>
      <c r="B9313" s="398"/>
      <c r="C9313" s="396"/>
      <c r="D9313" s="396"/>
      <c r="E9313" s="399"/>
      <c r="F9313" s="399"/>
      <c r="G9313" s="399"/>
      <c r="H9313" s="399"/>
      <c r="I9313" s="399"/>
    </row>
    <row r="9314" spans="1:9" ht="15.75" customHeight="1">
      <c r="A9314" s="396"/>
      <c r="B9314" s="398"/>
      <c r="C9314" s="396"/>
      <c r="D9314" s="396"/>
      <c r="E9314" s="399"/>
      <c r="F9314" s="399"/>
      <c r="G9314" s="399"/>
      <c r="H9314" s="399"/>
      <c r="I9314" s="399"/>
    </row>
    <row r="9315" spans="1:9" ht="15.75" customHeight="1">
      <c r="A9315" s="396"/>
      <c r="B9315" s="398"/>
      <c r="C9315" s="396"/>
      <c r="D9315" s="396"/>
      <c r="E9315" s="399"/>
      <c r="F9315" s="399"/>
      <c r="G9315" s="399"/>
      <c r="H9315" s="399"/>
      <c r="I9315" s="399"/>
    </row>
    <row r="9316" spans="1:9" ht="15.75" customHeight="1">
      <c r="A9316" s="396"/>
      <c r="B9316" s="398"/>
      <c r="C9316" s="396"/>
      <c r="D9316" s="396"/>
      <c r="E9316" s="399"/>
      <c r="F9316" s="399"/>
      <c r="G9316" s="399"/>
      <c r="H9316" s="399"/>
      <c r="I9316" s="399"/>
    </row>
    <row r="9317" spans="1:9" ht="15.75" customHeight="1">
      <c r="A9317" s="396"/>
      <c r="B9317" s="398"/>
      <c r="C9317" s="396"/>
      <c r="D9317" s="396"/>
      <c r="E9317" s="399"/>
      <c r="F9317" s="399"/>
      <c r="G9317" s="399"/>
      <c r="H9317" s="399"/>
      <c r="I9317" s="399"/>
    </row>
    <row r="9318" spans="1:9" ht="15.75" customHeight="1">
      <c r="A9318" s="396"/>
      <c r="B9318" s="398"/>
      <c r="C9318" s="396"/>
      <c r="D9318" s="396"/>
      <c r="E9318" s="399"/>
      <c r="F9318" s="399"/>
      <c r="G9318" s="399"/>
      <c r="H9318" s="399"/>
      <c r="I9318" s="399"/>
    </row>
    <row r="9319" spans="1:9" ht="15.75" customHeight="1">
      <c r="A9319" s="396"/>
      <c r="B9319" s="398"/>
      <c r="C9319" s="396"/>
      <c r="D9319" s="396"/>
      <c r="E9319" s="399"/>
      <c r="F9319" s="399"/>
      <c r="G9319" s="399"/>
      <c r="H9319" s="399"/>
      <c r="I9319" s="399"/>
    </row>
    <row r="9320" spans="1:9" ht="15.75" customHeight="1">
      <c r="A9320" s="396"/>
      <c r="B9320" s="398"/>
      <c r="C9320" s="396"/>
      <c r="D9320" s="396"/>
      <c r="E9320" s="399"/>
      <c r="F9320" s="399"/>
      <c r="G9320" s="399"/>
      <c r="H9320" s="399"/>
      <c r="I9320" s="399"/>
    </row>
    <row r="9321" spans="1:9" ht="15.75" customHeight="1">
      <c r="A9321" s="396"/>
      <c r="B9321" s="398"/>
      <c r="C9321" s="396"/>
      <c r="D9321" s="396"/>
      <c r="E9321" s="399"/>
      <c r="F9321" s="399"/>
      <c r="G9321" s="399"/>
      <c r="H9321" s="399"/>
      <c r="I9321" s="399"/>
    </row>
    <row r="9322" spans="1:9" ht="15.75" customHeight="1">
      <c r="A9322" s="396"/>
      <c r="B9322" s="398"/>
      <c r="C9322" s="396"/>
      <c r="D9322" s="396"/>
      <c r="E9322" s="399"/>
      <c r="F9322" s="399"/>
      <c r="G9322" s="399"/>
      <c r="H9322" s="399"/>
      <c r="I9322" s="399"/>
    </row>
    <row r="9323" spans="1:9" ht="15.75" customHeight="1">
      <c r="A9323" s="396"/>
      <c r="B9323" s="398"/>
      <c r="C9323" s="396"/>
      <c r="D9323" s="396"/>
      <c r="E9323" s="399"/>
      <c r="F9323" s="399"/>
      <c r="G9323" s="399"/>
      <c r="H9323" s="399"/>
      <c r="I9323" s="399"/>
    </row>
    <row r="9324" spans="1:9" ht="15.75" customHeight="1">
      <c r="A9324" s="396"/>
      <c r="B9324" s="398"/>
      <c r="C9324" s="396"/>
      <c r="D9324" s="396"/>
      <c r="E9324" s="399"/>
      <c r="F9324" s="399"/>
      <c r="G9324" s="399"/>
      <c r="H9324" s="399"/>
      <c r="I9324" s="399"/>
    </row>
    <row r="9325" spans="1:9" ht="15.75" customHeight="1">
      <c r="A9325" s="396"/>
      <c r="B9325" s="398"/>
      <c r="C9325" s="396"/>
      <c r="D9325" s="396"/>
      <c r="E9325" s="399"/>
      <c r="F9325" s="399"/>
      <c r="G9325" s="399"/>
      <c r="H9325" s="399"/>
      <c r="I9325" s="399"/>
    </row>
    <row r="9326" spans="1:9" ht="15.75" customHeight="1">
      <c r="A9326" s="396"/>
      <c r="B9326" s="398"/>
      <c r="C9326" s="396"/>
      <c r="D9326" s="396"/>
      <c r="E9326" s="399"/>
      <c r="F9326" s="399"/>
      <c r="G9326" s="399"/>
      <c r="H9326" s="399"/>
      <c r="I9326" s="399"/>
    </row>
    <row r="9327" spans="1:9" ht="15.75" customHeight="1">
      <c r="A9327" s="396"/>
      <c r="B9327" s="398"/>
      <c r="C9327" s="396"/>
      <c r="D9327" s="396"/>
      <c r="E9327" s="399"/>
      <c r="F9327" s="399"/>
      <c r="G9327" s="399"/>
      <c r="H9327" s="399"/>
      <c r="I9327" s="399"/>
    </row>
    <row r="9328" spans="1:9" ht="15.75" customHeight="1">
      <c r="A9328" s="396"/>
      <c r="B9328" s="398"/>
      <c r="C9328" s="396"/>
      <c r="D9328" s="396"/>
      <c r="E9328" s="399"/>
      <c r="F9328" s="399"/>
      <c r="G9328" s="399"/>
      <c r="H9328" s="399"/>
      <c r="I9328" s="399"/>
    </row>
    <row r="9329" spans="1:9" ht="15.75" customHeight="1">
      <c r="A9329" s="396"/>
      <c r="B9329" s="398"/>
      <c r="C9329" s="396"/>
      <c r="D9329" s="396"/>
      <c r="E9329" s="399"/>
      <c r="F9329" s="399"/>
      <c r="G9329" s="399"/>
      <c r="H9329" s="399"/>
      <c r="I9329" s="399"/>
    </row>
    <row r="9330" spans="1:9" ht="15.75" customHeight="1">
      <c r="A9330" s="396"/>
      <c r="B9330" s="398"/>
      <c r="C9330" s="396"/>
      <c r="D9330" s="396"/>
      <c r="E9330" s="399"/>
      <c r="F9330" s="399"/>
      <c r="G9330" s="399"/>
      <c r="H9330" s="399"/>
      <c r="I9330" s="399"/>
    </row>
    <row r="9331" spans="1:9" ht="15.75" customHeight="1">
      <c r="A9331" s="396"/>
      <c r="B9331" s="398"/>
      <c r="C9331" s="396"/>
      <c r="D9331" s="396"/>
      <c r="E9331" s="399"/>
      <c r="F9331" s="399"/>
      <c r="G9331" s="399"/>
      <c r="H9331" s="399"/>
      <c r="I9331" s="399"/>
    </row>
    <row r="9332" spans="1:9" ht="15.75" customHeight="1">
      <c r="A9332" s="396"/>
      <c r="B9332" s="398"/>
      <c r="C9332" s="396"/>
      <c r="D9332" s="396"/>
      <c r="E9332" s="399"/>
      <c r="F9332" s="399"/>
      <c r="G9332" s="399"/>
      <c r="H9332" s="399"/>
      <c r="I9332" s="399"/>
    </row>
    <row r="9333" spans="1:9" ht="15.75" customHeight="1">
      <c r="A9333" s="396"/>
      <c r="B9333" s="398"/>
      <c r="C9333" s="396"/>
      <c r="D9333" s="396"/>
      <c r="E9333" s="399"/>
      <c r="F9333" s="399"/>
      <c r="G9333" s="399"/>
      <c r="H9333" s="399"/>
      <c r="I9333" s="399"/>
    </row>
    <row r="9334" spans="1:9" ht="15.75" customHeight="1">
      <c r="A9334" s="396"/>
      <c r="B9334" s="398"/>
      <c r="C9334" s="396"/>
      <c r="D9334" s="396"/>
      <c r="E9334" s="399"/>
      <c r="F9334" s="399"/>
      <c r="G9334" s="399"/>
      <c r="H9334" s="399"/>
      <c r="I9334" s="399"/>
    </row>
    <row r="9335" spans="1:9" ht="15.75" customHeight="1">
      <c r="A9335" s="396"/>
      <c r="B9335" s="398"/>
      <c r="C9335" s="396"/>
      <c r="D9335" s="396"/>
      <c r="E9335" s="399"/>
      <c r="F9335" s="399"/>
      <c r="G9335" s="399"/>
      <c r="H9335" s="399"/>
      <c r="I9335" s="399"/>
    </row>
    <row r="9336" spans="1:9" ht="15.75" customHeight="1">
      <c r="A9336" s="396"/>
      <c r="B9336" s="398"/>
      <c r="C9336" s="396"/>
      <c r="D9336" s="396"/>
      <c r="E9336" s="399"/>
      <c r="F9336" s="399"/>
      <c r="G9336" s="399"/>
      <c r="H9336" s="399"/>
      <c r="I9336" s="399"/>
    </row>
    <row r="9337" spans="1:9" ht="15.75" customHeight="1">
      <c r="A9337" s="396"/>
      <c r="B9337" s="398"/>
      <c r="C9337" s="396"/>
      <c r="D9337" s="396"/>
      <c r="E9337" s="399"/>
      <c r="F9337" s="399"/>
      <c r="G9337" s="399"/>
      <c r="H9337" s="399"/>
      <c r="I9337" s="399"/>
    </row>
    <row r="9338" spans="1:9" ht="15.75" customHeight="1">
      <c r="A9338" s="396"/>
      <c r="B9338" s="398"/>
      <c r="C9338" s="396"/>
      <c r="D9338" s="396"/>
      <c r="E9338" s="399"/>
      <c r="F9338" s="399"/>
      <c r="G9338" s="399"/>
      <c r="H9338" s="399"/>
      <c r="I9338" s="399"/>
    </row>
    <row r="9339" spans="1:9" ht="15.75" customHeight="1">
      <c r="A9339" s="396"/>
      <c r="B9339" s="398"/>
      <c r="C9339" s="396"/>
      <c r="D9339" s="396"/>
      <c r="E9339" s="399"/>
      <c r="F9339" s="399"/>
      <c r="G9339" s="399"/>
      <c r="H9339" s="399"/>
      <c r="I9339" s="399"/>
    </row>
    <row r="9340" spans="1:9" ht="15.75" customHeight="1">
      <c r="A9340" s="396"/>
      <c r="B9340" s="398"/>
      <c r="C9340" s="396"/>
      <c r="D9340" s="396"/>
      <c r="E9340" s="399"/>
      <c r="F9340" s="399"/>
      <c r="G9340" s="399"/>
      <c r="H9340" s="399"/>
      <c r="I9340" s="399"/>
    </row>
    <row r="9341" spans="1:9" ht="15.75" customHeight="1">
      <c r="A9341" s="396"/>
      <c r="B9341" s="398"/>
      <c r="C9341" s="396"/>
      <c r="D9341" s="396"/>
      <c r="E9341" s="399"/>
      <c r="F9341" s="399"/>
      <c r="G9341" s="399"/>
      <c r="H9341" s="399"/>
      <c r="I9341" s="399"/>
    </row>
    <row r="9342" spans="1:9" ht="15.75" customHeight="1">
      <c r="A9342" s="396"/>
      <c r="B9342" s="398"/>
      <c r="C9342" s="396"/>
      <c r="D9342" s="396"/>
      <c r="E9342" s="399"/>
      <c r="F9342" s="399"/>
      <c r="G9342" s="399"/>
      <c r="H9342" s="399"/>
      <c r="I9342" s="399"/>
    </row>
    <row r="9343" spans="1:9" ht="15.75" customHeight="1">
      <c r="A9343" s="396"/>
      <c r="B9343" s="398"/>
      <c r="C9343" s="396"/>
      <c r="D9343" s="396"/>
      <c r="E9343" s="399"/>
      <c r="F9343" s="399"/>
      <c r="G9343" s="399"/>
      <c r="H9343" s="399"/>
      <c r="I9343" s="399"/>
    </row>
    <row r="9344" spans="1:9" ht="15.75" customHeight="1">
      <c r="A9344" s="396"/>
      <c r="B9344" s="398"/>
      <c r="C9344" s="396"/>
      <c r="D9344" s="396"/>
      <c r="E9344" s="399"/>
      <c r="F9344" s="399"/>
      <c r="G9344" s="399"/>
      <c r="H9344" s="399"/>
      <c r="I9344" s="399"/>
    </row>
    <row r="9345" spans="1:9" ht="15.75" customHeight="1">
      <c r="A9345" s="396"/>
      <c r="B9345" s="398"/>
      <c r="C9345" s="396"/>
      <c r="D9345" s="396"/>
      <c r="E9345" s="399"/>
      <c r="F9345" s="399"/>
      <c r="G9345" s="399"/>
      <c r="H9345" s="399"/>
      <c r="I9345" s="399"/>
    </row>
    <row r="9346" spans="1:9" ht="15.75" customHeight="1">
      <c r="A9346" s="396"/>
      <c r="B9346" s="398"/>
      <c r="C9346" s="396"/>
      <c r="D9346" s="396"/>
      <c r="E9346" s="399"/>
      <c r="F9346" s="399"/>
      <c r="G9346" s="399"/>
      <c r="H9346" s="399"/>
      <c r="I9346" s="399"/>
    </row>
    <row r="9347" spans="1:9" ht="15.75" customHeight="1">
      <c r="A9347" s="396"/>
      <c r="B9347" s="398"/>
      <c r="C9347" s="396"/>
      <c r="D9347" s="396"/>
      <c r="E9347" s="399"/>
      <c r="F9347" s="399"/>
      <c r="G9347" s="399"/>
      <c r="H9347" s="399"/>
      <c r="I9347" s="399"/>
    </row>
    <row r="9348" spans="1:9" ht="15.75" customHeight="1">
      <c r="A9348" s="396"/>
      <c r="B9348" s="398"/>
      <c r="C9348" s="396"/>
      <c r="D9348" s="396"/>
      <c r="E9348" s="399"/>
      <c r="F9348" s="399"/>
      <c r="G9348" s="399"/>
      <c r="H9348" s="399"/>
      <c r="I9348" s="399"/>
    </row>
    <row r="9349" spans="1:9" ht="15.75" customHeight="1">
      <c r="A9349" s="396"/>
      <c r="B9349" s="398"/>
      <c r="C9349" s="396"/>
      <c r="D9349" s="396"/>
      <c r="E9349" s="399"/>
      <c r="F9349" s="399"/>
      <c r="G9349" s="399"/>
      <c r="H9349" s="399"/>
      <c r="I9349" s="399"/>
    </row>
    <row r="9350" spans="1:9" ht="15.75" customHeight="1">
      <c r="A9350" s="396"/>
      <c r="B9350" s="398"/>
      <c r="C9350" s="396"/>
      <c r="D9350" s="396"/>
      <c r="E9350" s="399"/>
      <c r="F9350" s="399"/>
      <c r="G9350" s="399"/>
      <c r="H9350" s="399"/>
      <c r="I9350" s="399"/>
    </row>
    <row r="9351" spans="1:9" ht="15.75" customHeight="1">
      <c r="A9351" s="396"/>
      <c r="B9351" s="398"/>
      <c r="C9351" s="396"/>
      <c r="D9351" s="396"/>
      <c r="E9351" s="399"/>
      <c r="F9351" s="399"/>
      <c r="G9351" s="399"/>
      <c r="H9351" s="399"/>
      <c r="I9351" s="399"/>
    </row>
    <row r="9352" spans="1:9" ht="15.75" customHeight="1">
      <c r="A9352" s="396"/>
      <c r="B9352" s="398"/>
      <c r="C9352" s="396"/>
      <c r="D9352" s="396"/>
      <c r="E9352" s="399"/>
      <c r="F9352" s="399"/>
      <c r="G9352" s="399"/>
      <c r="H9352" s="399"/>
      <c r="I9352" s="399"/>
    </row>
    <row r="9353" spans="1:9" ht="15.75" customHeight="1">
      <c r="A9353" s="396"/>
      <c r="B9353" s="398"/>
      <c r="C9353" s="396"/>
      <c r="D9353" s="396"/>
      <c r="E9353" s="399"/>
      <c r="F9353" s="399"/>
      <c r="G9353" s="399"/>
      <c r="H9353" s="399"/>
      <c r="I9353" s="399"/>
    </row>
    <row r="9354" spans="1:9" ht="15.75" customHeight="1">
      <c r="A9354" s="396"/>
      <c r="B9354" s="398"/>
      <c r="C9354" s="396"/>
      <c r="D9354" s="396"/>
      <c r="E9354" s="399"/>
      <c r="F9354" s="399"/>
      <c r="G9354" s="399"/>
      <c r="H9354" s="399"/>
      <c r="I9354" s="399"/>
    </row>
    <row r="9355" spans="1:9" ht="15.75" customHeight="1">
      <c r="A9355" s="396"/>
      <c r="B9355" s="398"/>
      <c r="C9355" s="396"/>
      <c r="D9355" s="396"/>
      <c r="E9355" s="399"/>
      <c r="F9355" s="399"/>
      <c r="G9355" s="399"/>
      <c r="H9355" s="399"/>
      <c r="I9355" s="399"/>
    </row>
    <row r="9356" spans="1:9" ht="15.75" customHeight="1">
      <c r="A9356" s="396"/>
      <c r="B9356" s="398"/>
      <c r="C9356" s="396"/>
      <c r="D9356" s="396"/>
      <c r="E9356" s="399"/>
      <c r="F9356" s="399"/>
      <c r="G9356" s="399"/>
      <c r="H9356" s="399"/>
      <c r="I9356" s="399"/>
    </row>
    <row r="9357" spans="1:9" ht="15.75" customHeight="1">
      <c r="A9357" s="396"/>
      <c r="B9357" s="398"/>
      <c r="C9357" s="396"/>
      <c r="D9357" s="396"/>
      <c r="E9357" s="399"/>
      <c r="F9357" s="399"/>
      <c r="G9357" s="399"/>
      <c r="H9357" s="399"/>
      <c r="I9357" s="399"/>
    </row>
    <row r="9358" spans="1:9" ht="15.75" customHeight="1">
      <c r="A9358" s="396"/>
      <c r="B9358" s="398"/>
      <c r="C9358" s="396"/>
      <c r="D9358" s="396"/>
      <c r="E9358" s="399"/>
      <c r="F9358" s="399"/>
      <c r="G9358" s="399"/>
      <c r="H9358" s="399"/>
      <c r="I9358" s="399"/>
    </row>
    <row r="9359" spans="1:9" ht="15.75" customHeight="1">
      <c r="A9359" s="396"/>
      <c r="B9359" s="398"/>
      <c r="C9359" s="396"/>
      <c r="D9359" s="396"/>
      <c r="E9359" s="399"/>
      <c r="F9359" s="399"/>
      <c r="G9359" s="399"/>
      <c r="H9359" s="399"/>
      <c r="I9359" s="399"/>
    </row>
    <row r="9360" spans="1:9" ht="15.75" customHeight="1">
      <c r="A9360" s="396"/>
      <c r="B9360" s="398"/>
      <c r="C9360" s="396"/>
      <c r="D9360" s="396"/>
      <c r="E9360" s="399"/>
      <c r="F9360" s="399"/>
      <c r="G9360" s="399"/>
      <c r="H9360" s="399"/>
      <c r="I9360" s="399"/>
    </row>
    <row r="9361" spans="1:9" ht="15.75" customHeight="1">
      <c r="A9361" s="396"/>
      <c r="B9361" s="398"/>
      <c r="C9361" s="396"/>
      <c r="D9361" s="396"/>
      <c r="E9361" s="399"/>
      <c r="F9361" s="399"/>
      <c r="G9361" s="399"/>
      <c r="H9361" s="399"/>
      <c r="I9361" s="399"/>
    </row>
    <row r="9362" spans="1:9" ht="15.75" customHeight="1">
      <c r="A9362" s="396"/>
      <c r="B9362" s="398"/>
      <c r="C9362" s="396"/>
      <c r="D9362" s="396"/>
      <c r="E9362" s="399"/>
      <c r="F9362" s="399"/>
      <c r="G9362" s="399"/>
      <c r="H9362" s="399"/>
      <c r="I9362" s="399"/>
    </row>
    <row r="9363" spans="1:9" ht="15.75" customHeight="1">
      <c r="A9363" s="396"/>
      <c r="B9363" s="398"/>
      <c r="C9363" s="396"/>
      <c r="D9363" s="396"/>
      <c r="E9363" s="399"/>
      <c r="F9363" s="399"/>
      <c r="G9363" s="399"/>
      <c r="H9363" s="399"/>
      <c r="I9363" s="399"/>
    </row>
    <row r="9364" spans="1:9" ht="15.75" customHeight="1">
      <c r="A9364" s="396"/>
      <c r="B9364" s="398"/>
      <c r="C9364" s="396"/>
      <c r="D9364" s="396"/>
      <c r="E9364" s="399"/>
      <c r="F9364" s="399"/>
      <c r="G9364" s="399"/>
      <c r="H9364" s="399"/>
      <c r="I9364" s="399"/>
    </row>
    <row r="9365" spans="1:9" ht="15.75" customHeight="1">
      <c r="A9365" s="396"/>
      <c r="B9365" s="398"/>
      <c r="C9365" s="396"/>
      <c r="D9365" s="396"/>
      <c r="E9365" s="399"/>
      <c r="F9365" s="399"/>
      <c r="G9365" s="399"/>
      <c r="H9365" s="399"/>
      <c r="I9365" s="399"/>
    </row>
    <row r="9366" spans="1:9" ht="15.75" customHeight="1">
      <c r="A9366" s="396"/>
      <c r="B9366" s="398"/>
      <c r="C9366" s="396"/>
      <c r="D9366" s="396"/>
      <c r="E9366" s="399"/>
      <c r="F9366" s="399"/>
      <c r="G9366" s="399"/>
      <c r="H9366" s="399"/>
      <c r="I9366" s="399"/>
    </row>
    <row r="9367" spans="1:9" ht="15.75" customHeight="1">
      <c r="A9367" s="396"/>
      <c r="B9367" s="398"/>
      <c r="C9367" s="396"/>
      <c r="D9367" s="396"/>
      <c r="E9367" s="399"/>
      <c r="F9367" s="399"/>
      <c r="G9367" s="399"/>
      <c r="H9367" s="399"/>
      <c r="I9367" s="399"/>
    </row>
    <row r="9368" spans="1:9" ht="15.75" customHeight="1">
      <c r="A9368" s="396"/>
      <c r="B9368" s="398"/>
      <c r="C9368" s="396"/>
      <c r="D9368" s="396"/>
      <c r="E9368" s="399"/>
      <c r="F9368" s="399"/>
      <c r="G9368" s="399"/>
      <c r="H9368" s="399"/>
      <c r="I9368" s="399"/>
    </row>
    <row r="9369" spans="1:9" ht="15.75" customHeight="1">
      <c r="A9369" s="396"/>
      <c r="B9369" s="398"/>
      <c r="C9369" s="396"/>
      <c r="D9369" s="396"/>
      <c r="E9369" s="399"/>
      <c r="F9369" s="399"/>
      <c r="G9369" s="399"/>
      <c r="H9369" s="399"/>
      <c r="I9369" s="399"/>
    </row>
    <row r="9370" spans="1:9" ht="15.75" customHeight="1">
      <c r="A9370" s="396"/>
      <c r="B9370" s="398"/>
      <c r="C9370" s="396"/>
      <c r="D9370" s="396"/>
      <c r="E9370" s="399"/>
      <c r="F9370" s="399"/>
      <c r="G9370" s="399"/>
      <c r="H9370" s="399"/>
      <c r="I9370" s="399"/>
    </row>
    <row r="9371" spans="1:9" ht="15.75" customHeight="1">
      <c r="A9371" s="396"/>
      <c r="B9371" s="398"/>
      <c r="C9371" s="396"/>
      <c r="D9371" s="396"/>
      <c r="E9371" s="399"/>
      <c r="F9371" s="399"/>
      <c r="G9371" s="399"/>
      <c r="H9371" s="399"/>
      <c r="I9371" s="399"/>
    </row>
    <row r="9372" spans="1:9" ht="15.75" customHeight="1">
      <c r="A9372" s="396"/>
      <c r="B9372" s="398"/>
      <c r="C9372" s="396"/>
      <c r="D9372" s="396"/>
      <c r="E9372" s="399"/>
      <c r="F9372" s="399"/>
      <c r="G9372" s="399"/>
      <c r="H9372" s="399"/>
      <c r="I9372" s="399"/>
    </row>
    <row r="9373" spans="1:9" ht="15.75" customHeight="1">
      <c r="A9373" s="396"/>
      <c r="B9373" s="398"/>
      <c r="C9373" s="396"/>
      <c r="D9373" s="396"/>
      <c r="E9373" s="399"/>
      <c r="F9373" s="399"/>
      <c r="G9373" s="399"/>
      <c r="H9373" s="399"/>
      <c r="I9373" s="399"/>
    </row>
    <row r="9374" spans="1:9" ht="15.75" customHeight="1">
      <c r="A9374" s="396"/>
      <c r="B9374" s="398"/>
      <c r="C9374" s="396"/>
      <c r="D9374" s="396"/>
      <c r="E9374" s="399"/>
      <c r="F9374" s="399"/>
      <c r="G9374" s="399"/>
      <c r="H9374" s="399"/>
      <c r="I9374" s="399"/>
    </row>
    <row r="9375" spans="1:9" ht="15.75" customHeight="1">
      <c r="A9375" s="396"/>
      <c r="B9375" s="398"/>
      <c r="C9375" s="396"/>
      <c r="D9375" s="396"/>
      <c r="E9375" s="399"/>
      <c r="F9375" s="399"/>
      <c r="G9375" s="399"/>
      <c r="H9375" s="399"/>
      <c r="I9375" s="399"/>
    </row>
    <row r="9376" spans="1:9" ht="15.75" customHeight="1">
      <c r="A9376" s="396"/>
      <c r="B9376" s="398"/>
      <c r="C9376" s="396"/>
      <c r="D9376" s="396"/>
      <c r="E9376" s="399"/>
      <c r="F9376" s="399"/>
      <c r="G9376" s="399"/>
      <c r="H9376" s="399"/>
      <c r="I9376" s="399"/>
    </row>
    <row r="9377" spans="1:9" ht="15.75" customHeight="1">
      <c r="A9377" s="396"/>
      <c r="B9377" s="398"/>
      <c r="C9377" s="396"/>
      <c r="D9377" s="396"/>
      <c r="E9377" s="399"/>
      <c r="F9377" s="399"/>
      <c r="G9377" s="399"/>
      <c r="H9377" s="399"/>
      <c r="I9377" s="399"/>
    </row>
    <row r="9378" spans="1:9" ht="15.75" customHeight="1">
      <c r="A9378" s="396"/>
      <c r="B9378" s="398"/>
      <c r="C9378" s="396"/>
      <c r="D9378" s="396"/>
      <c r="E9378" s="399"/>
      <c r="F9378" s="399"/>
      <c r="G9378" s="399"/>
      <c r="H9378" s="399"/>
      <c r="I9378" s="399"/>
    </row>
    <row r="9379" spans="1:9" ht="15.75" customHeight="1">
      <c r="A9379" s="396"/>
      <c r="B9379" s="398"/>
      <c r="C9379" s="396"/>
      <c r="D9379" s="396"/>
      <c r="E9379" s="399"/>
      <c r="F9379" s="399"/>
      <c r="G9379" s="399"/>
      <c r="H9379" s="399"/>
      <c r="I9379" s="399"/>
    </row>
    <row r="9380" spans="1:9" ht="15.75" customHeight="1">
      <c r="A9380" s="396"/>
      <c r="B9380" s="398"/>
      <c r="C9380" s="396"/>
      <c r="D9380" s="396"/>
      <c r="E9380" s="399"/>
      <c r="F9380" s="399"/>
      <c r="G9380" s="399"/>
      <c r="H9380" s="399"/>
      <c r="I9380" s="399"/>
    </row>
    <row r="9381" spans="1:9" ht="15.75" customHeight="1">
      <c r="A9381" s="396"/>
      <c r="B9381" s="398"/>
      <c r="C9381" s="396"/>
      <c r="D9381" s="396"/>
      <c r="E9381" s="399"/>
      <c r="F9381" s="399"/>
      <c r="G9381" s="399"/>
      <c r="H9381" s="399"/>
      <c r="I9381" s="399"/>
    </row>
    <row r="9382" spans="1:9" ht="15.75" customHeight="1">
      <c r="A9382" s="396"/>
      <c r="B9382" s="398"/>
      <c r="C9382" s="396"/>
      <c r="D9382" s="396"/>
      <c r="E9382" s="399"/>
      <c r="F9382" s="399"/>
      <c r="G9382" s="399"/>
      <c r="H9382" s="399"/>
      <c r="I9382" s="399"/>
    </row>
    <row r="9383" spans="1:9" ht="15.75" customHeight="1">
      <c r="A9383" s="396"/>
      <c r="B9383" s="398"/>
      <c r="C9383" s="396"/>
      <c r="D9383" s="396"/>
      <c r="E9383" s="399"/>
      <c r="F9383" s="399"/>
      <c r="G9383" s="399"/>
      <c r="H9383" s="399"/>
      <c r="I9383" s="399"/>
    </row>
    <row r="9384" spans="1:9" ht="15.75" customHeight="1">
      <c r="A9384" s="396"/>
      <c r="B9384" s="398"/>
      <c r="C9384" s="396"/>
      <c r="D9384" s="396"/>
      <c r="E9384" s="399"/>
      <c r="F9384" s="399"/>
      <c r="G9384" s="399"/>
      <c r="H9384" s="399"/>
      <c r="I9384" s="399"/>
    </row>
    <row r="9385" spans="1:9" ht="15.75" customHeight="1">
      <c r="A9385" s="396"/>
      <c r="B9385" s="398"/>
      <c r="C9385" s="396"/>
      <c r="D9385" s="396"/>
      <c r="E9385" s="399"/>
      <c r="F9385" s="399"/>
      <c r="G9385" s="399"/>
      <c r="H9385" s="399"/>
      <c r="I9385" s="399"/>
    </row>
    <row r="9386" spans="1:9" ht="15.75" customHeight="1">
      <c r="A9386" s="396"/>
      <c r="B9386" s="398"/>
      <c r="C9386" s="396"/>
      <c r="D9386" s="396"/>
      <c r="E9386" s="399"/>
      <c r="F9386" s="399"/>
      <c r="G9386" s="399"/>
      <c r="H9386" s="399"/>
      <c r="I9386" s="399"/>
    </row>
    <row r="9387" spans="1:9" ht="15.75" customHeight="1">
      <c r="A9387" s="396"/>
      <c r="B9387" s="398"/>
      <c r="C9387" s="396"/>
      <c r="D9387" s="396"/>
      <c r="E9387" s="399"/>
      <c r="F9387" s="399"/>
      <c r="G9387" s="399"/>
      <c r="H9387" s="399"/>
      <c r="I9387" s="399"/>
    </row>
    <row r="9388" spans="1:9" ht="15.75" customHeight="1">
      <c r="A9388" s="396"/>
      <c r="B9388" s="398"/>
      <c r="C9388" s="396"/>
      <c r="D9388" s="396"/>
      <c r="E9388" s="399"/>
      <c r="F9388" s="399"/>
      <c r="G9388" s="399"/>
      <c r="H9388" s="399"/>
      <c r="I9388" s="399"/>
    </row>
    <row r="9389" spans="1:9" ht="15.75" customHeight="1">
      <c r="A9389" s="396"/>
      <c r="B9389" s="398"/>
      <c r="C9389" s="396"/>
      <c r="D9389" s="396"/>
      <c r="E9389" s="399"/>
      <c r="F9389" s="399"/>
      <c r="G9389" s="399"/>
      <c r="H9389" s="399"/>
      <c r="I9389" s="399"/>
    </row>
    <row r="9390" spans="1:9" ht="15.75" customHeight="1">
      <c r="A9390" s="396"/>
      <c r="B9390" s="398"/>
      <c r="C9390" s="396"/>
      <c r="D9390" s="396"/>
      <c r="E9390" s="399"/>
      <c r="F9390" s="399"/>
      <c r="G9390" s="399"/>
      <c r="H9390" s="399"/>
      <c r="I9390" s="399"/>
    </row>
    <row r="9391" spans="1:9" ht="15.75" customHeight="1">
      <c r="A9391" s="396"/>
      <c r="B9391" s="398"/>
      <c r="C9391" s="396"/>
      <c r="D9391" s="396"/>
      <c r="E9391" s="399"/>
      <c r="F9391" s="399"/>
      <c r="G9391" s="399"/>
      <c r="H9391" s="399"/>
      <c r="I9391" s="399"/>
    </row>
    <row r="9392" spans="1:9" ht="15.75" customHeight="1">
      <c r="A9392" s="396"/>
      <c r="B9392" s="398"/>
      <c r="C9392" s="396"/>
      <c r="D9392" s="396"/>
      <c r="E9392" s="399"/>
      <c r="F9392" s="399"/>
      <c r="G9392" s="399"/>
      <c r="H9392" s="399"/>
      <c r="I9392" s="399"/>
    </row>
    <row r="9393" spans="1:9" ht="15.75" customHeight="1">
      <c r="A9393" s="396"/>
      <c r="B9393" s="398"/>
      <c r="C9393" s="396"/>
      <c r="D9393" s="396"/>
      <c r="E9393" s="399"/>
      <c r="F9393" s="399"/>
      <c r="G9393" s="399"/>
      <c r="H9393" s="399"/>
      <c r="I9393" s="399"/>
    </row>
    <row r="9394" spans="1:9" ht="15.75" customHeight="1">
      <c r="A9394" s="396"/>
      <c r="B9394" s="398"/>
      <c r="C9394" s="396"/>
      <c r="D9394" s="396"/>
      <c r="E9394" s="399"/>
      <c r="F9394" s="399"/>
      <c r="G9394" s="399"/>
      <c r="H9394" s="399"/>
      <c r="I9394" s="399"/>
    </row>
    <row r="9395" spans="1:9" ht="15.75" customHeight="1">
      <c r="A9395" s="396"/>
      <c r="B9395" s="398"/>
      <c r="C9395" s="396"/>
      <c r="D9395" s="396"/>
      <c r="E9395" s="399"/>
      <c r="F9395" s="399"/>
      <c r="G9395" s="399"/>
      <c r="H9395" s="399"/>
      <c r="I9395" s="399"/>
    </row>
    <row r="9396" spans="1:9" ht="15.75" customHeight="1">
      <c r="A9396" s="396"/>
      <c r="B9396" s="398"/>
      <c r="C9396" s="396"/>
      <c r="D9396" s="396"/>
      <c r="E9396" s="399"/>
      <c r="F9396" s="399"/>
      <c r="G9396" s="399"/>
      <c r="H9396" s="399"/>
      <c r="I9396" s="399"/>
    </row>
    <row r="9397" spans="1:9" ht="15.75" customHeight="1">
      <c r="A9397" s="396"/>
      <c r="B9397" s="398"/>
      <c r="C9397" s="396"/>
      <c r="D9397" s="396"/>
      <c r="E9397" s="399"/>
      <c r="F9397" s="399"/>
      <c r="G9397" s="399"/>
      <c r="H9397" s="399"/>
      <c r="I9397" s="399"/>
    </row>
    <row r="9398" spans="1:9" ht="15.75" customHeight="1">
      <c r="A9398" s="396"/>
      <c r="B9398" s="398"/>
      <c r="C9398" s="396"/>
      <c r="D9398" s="396"/>
      <c r="E9398" s="399"/>
      <c r="F9398" s="399"/>
      <c r="G9398" s="399"/>
      <c r="H9398" s="399"/>
      <c r="I9398" s="399"/>
    </row>
    <row r="9399" spans="1:9" ht="15.75" customHeight="1">
      <c r="A9399" s="396"/>
      <c r="B9399" s="398"/>
      <c r="C9399" s="396"/>
      <c r="D9399" s="396"/>
      <c r="E9399" s="399"/>
      <c r="F9399" s="399"/>
      <c r="G9399" s="399"/>
      <c r="H9399" s="399"/>
      <c r="I9399" s="399"/>
    </row>
    <row r="9400" spans="1:9" ht="15.75" customHeight="1">
      <c r="A9400" s="396"/>
      <c r="B9400" s="398"/>
      <c r="C9400" s="396"/>
      <c r="D9400" s="396"/>
      <c r="E9400" s="399"/>
      <c r="F9400" s="399"/>
      <c r="G9400" s="399"/>
      <c r="H9400" s="399"/>
      <c r="I9400" s="399"/>
    </row>
    <row r="9401" spans="1:9" ht="15.75" customHeight="1">
      <c r="A9401" s="396"/>
      <c r="B9401" s="398"/>
      <c r="C9401" s="396"/>
      <c r="D9401" s="396"/>
      <c r="E9401" s="399"/>
      <c r="F9401" s="399"/>
      <c r="G9401" s="399"/>
      <c r="H9401" s="399"/>
      <c r="I9401" s="399"/>
    </row>
    <row r="9402" spans="1:9" ht="15.75" customHeight="1">
      <c r="A9402" s="396"/>
      <c r="B9402" s="398"/>
      <c r="C9402" s="396"/>
      <c r="D9402" s="396"/>
      <c r="E9402" s="399"/>
      <c r="F9402" s="399"/>
      <c r="G9402" s="399"/>
      <c r="H9402" s="399"/>
      <c r="I9402" s="399"/>
    </row>
    <row r="9403" spans="1:9" ht="15.75" customHeight="1">
      <c r="A9403" s="396"/>
      <c r="B9403" s="398"/>
      <c r="C9403" s="396"/>
      <c r="D9403" s="396"/>
      <c r="E9403" s="399"/>
      <c r="F9403" s="399"/>
      <c r="G9403" s="399"/>
      <c r="H9403" s="399"/>
      <c r="I9403" s="399"/>
    </row>
    <row r="9404" spans="1:9" ht="15.75" customHeight="1">
      <c r="A9404" s="396"/>
      <c r="B9404" s="398"/>
      <c r="C9404" s="396"/>
      <c r="D9404" s="396"/>
      <c r="E9404" s="399"/>
      <c r="F9404" s="399"/>
      <c r="G9404" s="399"/>
      <c r="H9404" s="399"/>
      <c r="I9404" s="399"/>
    </row>
    <row r="9405" spans="1:9" ht="15.75" customHeight="1">
      <c r="A9405" s="396"/>
      <c r="B9405" s="398"/>
      <c r="C9405" s="396"/>
      <c r="D9405" s="396"/>
      <c r="E9405" s="399"/>
      <c r="F9405" s="399"/>
      <c r="G9405" s="399"/>
      <c r="H9405" s="399"/>
      <c r="I9405" s="399"/>
    </row>
    <row r="9406" spans="1:9" ht="15.75" customHeight="1">
      <c r="A9406" s="396"/>
      <c r="B9406" s="398"/>
      <c r="C9406" s="396"/>
      <c r="D9406" s="396"/>
      <c r="E9406" s="399"/>
      <c r="F9406" s="399"/>
      <c r="G9406" s="399"/>
      <c r="H9406" s="399"/>
      <c r="I9406" s="399"/>
    </row>
    <row r="9407" spans="1:9" ht="15.75" customHeight="1">
      <c r="A9407" s="396"/>
      <c r="B9407" s="398"/>
      <c r="C9407" s="396"/>
      <c r="D9407" s="396"/>
      <c r="E9407" s="399"/>
      <c r="F9407" s="399"/>
      <c r="G9407" s="399"/>
      <c r="H9407" s="399"/>
      <c r="I9407" s="399"/>
    </row>
    <row r="9408" spans="1:9" ht="15.75" customHeight="1">
      <c r="A9408" s="396"/>
      <c r="B9408" s="398"/>
      <c r="C9408" s="396"/>
      <c r="D9408" s="396"/>
      <c r="E9408" s="399"/>
      <c r="F9408" s="399"/>
      <c r="G9408" s="399"/>
      <c r="H9408" s="399"/>
      <c r="I9408" s="399"/>
    </row>
    <row r="9409" spans="1:9" ht="15.75" customHeight="1">
      <c r="A9409" s="396"/>
      <c r="B9409" s="398"/>
      <c r="C9409" s="396"/>
      <c r="D9409" s="396"/>
      <c r="E9409" s="399"/>
      <c r="F9409" s="399"/>
      <c r="G9409" s="399"/>
      <c r="H9409" s="399"/>
      <c r="I9409" s="399"/>
    </row>
    <row r="9410" spans="1:9" ht="15.75" customHeight="1">
      <c r="A9410" s="396"/>
      <c r="B9410" s="398"/>
      <c r="C9410" s="396"/>
      <c r="D9410" s="396"/>
      <c r="E9410" s="399"/>
      <c r="F9410" s="399"/>
      <c r="G9410" s="399"/>
      <c r="H9410" s="399"/>
      <c r="I9410" s="399"/>
    </row>
    <row r="9411" spans="1:9" ht="15.75" customHeight="1">
      <c r="A9411" s="396"/>
      <c r="B9411" s="398"/>
      <c r="C9411" s="396"/>
      <c r="D9411" s="396"/>
      <c r="E9411" s="399"/>
      <c r="F9411" s="399"/>
      <c r="G9411" s="399"/>
      <c r="H9411" s="399"/>
      <c r="I9411" s="399"/>
    </row>
    <row r="9412" spans="1:9" ht="15.75" customHeight="1">
      <c r="A9412" s="396"/>
      <c r="B9412" s="398"/>
      <c r="C9412" s="396"/>
      <c r="D9412" s="396"/>
      <c r="E9412" s="399"/>
      <c r="F9412" s="399"/>
      <c r="G9412" s="399"/>
      <c r="H9412" s="399"/>
      <c r="I9412" s="399"/>
    </row>
    <row r="9413" spans="1:9" ht="15.75" customHeight="1">
      <c r="A9413" s="396"/>
      <c r="B9413" s="398"/>
      <c r="C9413" s="396"/>
      <c r="D9413" s="396"/>
      <c r="E9413" s="399"/>
      <c r="F9413" s="399"/>
      <c r="G9413" s="399"/>
      <c r="H9413" s="399"/>
      <c r="I9413" s="399"/>
    </row>
    <row r="9414" spans="1:9" ht="15.75" customHeight="1">
      <c r="A9414" s="396"/>
      <c r="B9414" s="398"/>
      <c r="C9414" s="396"/>
      <c r="D9414" s="396"/>
      <c r="E9414" s="399"/>
      <c r="F9414" s="399"/>
      <c r="G9414" s="399"/>
      <c r="H9414" s="399"/>
      <c r="I9414" s="399"/>
    </row>
    <row r="9415" spans="1:9" ht="15.75" customHeight="1">
      <c r="A9415" s="396"/>
      <c r="B9415" s="398"/>
      <c r="C9415" s="396"/>
      <c r="D9415" s="396"/>
      <c r="E9415" s="399"/>
      <c r="F9415" s="399"/>
      <c r="G9415" s="399"/>
      <c r="H9415" s="399"/>
      <c r="I9415" s="399"/>
    </row>
    <row r="9416" spans="1:9" ht="15.75" customHeight="1">
      <c r="A9416" s="396"/>
      <c r="B9416" s="398"/>
      <c r="C9416" s="396"/>
      <c r="D9416" s="396"/>
      <c r="E9416" s="399"/>
      <c r="F9416" s="399"/>
      <c r="G9416" s="399"/>
      <c r="H9416" s="399"/>
      <c r="I9416" s="399"/>
    </row>
    <row r="9417" spans="1:9" ht="15.75" customHeight="1">
      <c r="A9417" s="396"/>
      <c r="B9417" s="398"/>
      <c r="C9417" s="396"/>
      <c r="D9417" s="396"/>
      <c r="E9417" s="399"/>
      <c r="F9417" s="399"/>
      <c r="G9417" s="399"/>
      <c r="H9417" s="399"/>
      <c r="I9417" s="399"/>
    </row>
    <row r="9418" spans="1:9" ht="15.75" customHeight="1">
      <c r="A9418" s="396"/>
      <c r="B9418" s="398"/>
      <c r="C9418" s="396"/>
      <c r="D9418" s="396"/>
      <c r="E9418" s="399"/>
      <c r="F9418" s="399"/>
      <c r="G9418" s="399"/>
      <c r="H9418" s="399"/>
      <c r="I9418" s="399"/>
    </row>
    <row r="9419" spans="1:9" ht="15.75" customHeight="1">
      <c r="A9419" s="396"/>
      <c r="B9419" s="398"/>
      <c r="C9419" s="396"/>
      <c r="D9419" s="396"/>
      <c r="E9419" s="399"/>
      <c r="F9419" s="399"/>
      <c r="G9419" s="399"/>
      <c r="H9419" s="399"/>
      <c r="I9419" s="399"/>
    </row>
    <row r="9420" spans="1:9" ht="15.75" customHeight="1">
      <c r="A9420" s="396"/>
      <c r="B9420" s="398"/>
      <c r="C9420" s="396"/>
      <c r="D9420" s="396"/>
      <c r="E9420" s="399"/>
      <c r="F9420" s="399"/>
      <c r="G9420" s="399"/>
      <c r="H9420" s="399"/>
      <c r="I9420" s="399"/>
    </row>
    <row r="9421" spans="1:9" ht="15.75" customHeight="1">
      <c r="A9421" s="396"/>
      <c r="B9421" s="398"/>
      <c r="C9421" s="396"/>
      <c r="D9421" s="396"/>
      <c r="E9421" s="399"/>
      <c r="F9421" s="399"/>
      <c r="G9421" s="399"/>
      <c r="H9421" s="399"/>
      <c r="I9421" s="399"/>
    </row>
    <row r="9422" spans="1:9" ht="15.75" customHeight="1">
      <c r="A9422" s="396"/>
      <c r="B9422" s="398"/>
      <c r="C9422" s="396"/>
      <c r="D9422" s="396"/>
      <c r="E9422" s="399"/>
      <c r="F9422" s="399"/>
      <c r="G9422" s="399"/>
      <c r="H9422" s="399"/>
      <c r="I9422" s="399"/>
    </row>
    <row r="9423" spans="1:9" ht="15.75" customHeight="1">
      <c r="A9423" s="396"/>
      <c r="B9423" s="398"/>
      <c r="C9423" s="396"/>
      <c r="D9423" s="396"/>
      <c r="E9423" s="399"/>
      <c r="F9423" s="399"/>
      <c r="G9423" s="399"/>
      <c r="H9423" s="399"/>
      <c r="I9423" s="399"/>
    </row>
    <row r="9424" spans="1:9" ht="15.75" customHeight="1">
      <c r="A9424" s="396"/>
      <c r="B9424" s="398"/>
      <c r="C9424" s="396"/>
      <c r="D9424" s="396"/>
      <c r="E9424" s="399"/>
      <c r="F9424" s="399"/>
      <c r="G9424" s="399"/>
      <c r="H9424" s="399"/>
      <c r="I9424" s="399"/>
    </row>
    <row r="9425" spans="1:9" ht="15.75" customHeight="1">
      <c r="A9425" s="396"/>
      <c r="B9425" s="398"/>
      <c r="C9425" s="396"/>
      <c r="D9425" s="396"/>
      <c r="E9425" s="399"/>
      <c r="F9425" s="399"/>
      <c r="G9425" s="399"/>
      <c r="H9425" s="399"/>
      <c r="I9425" s="399"/>
    </row>
    <row r="9426" spans="1:9" ht="15.75" customHeight="1">
      <c r="A9426" s="396"/>
      <c r="B9426" s="398"/>
      <c r="C9426" s="396"/>
      <c r="D9426" s="396"/>
      <c r="E9426" s="399"/>
      <c r="F9426" s="399"/>
      <c r="G9426" s="399"/>
      <c r="H9426" s="399"/>
      <c r="I9426" s="399"/>
    </row>
    <row r="9427" spans="1:9" ht="15.75" customHeight="1">
      <c r="A9427" s="396"/>
      <c r="B9427" s="398"/>
      <c r="C9427" s="396"/>
      <c r="D9427" s="396"/>
      <c r="E9427" s="399"/>
      <c r="F9427" s="399"/>
      <c r="G9427" s="399"/>
      <c r="H9427" s="399"/>
      <c r="I9427" s="399"/>
    </row>
    <row r="9428" spans="1:9" ht="15.75" customHeight="1">
      <c r="A9428" s="396"/>
      <c r="B9428" s="398"/>
      <c r="C9428" s="396"/>
      <c r="D9428" s="396"/>
      <c r="E9428" s="399"/>
      <c r="F9428" s="399"/>
      <c r="G9428" s="399"/>
      <c r="H9428" s="399"/>
      <c r="I9428" s="399"/>
    </row>
    <row r="9429" spans="1:9" ht="15.75" customHeight="1">
      <c r="A9429" s="396"/>
      <c r="B9429" s="398"/>
      <c r="C9429" s="396"/>
      <c r="D9429" s="396"/>
      <c r="E9429" s="399"/>
      <c r="F9429" s="399"/>
      <c r="G9429" s="399"/>
      <c r="H9429" s="399"/>
      <c r="I9429" s="399"/>
    </row>
    <row r="9430" spans="1:9" ht="15.75" customHeight="1">
      <c r="A9430" s="396"/>
      <c r="B9430" s="398"/>
      <c r="C9430" s="396"/>
      <c r="D9430" s="396"/>
      <c r="E9430" s="399"/>
      <c r="F9430" s="399"/>
      <c r="G9430" s="399"/>
      <c r="H9430" s="399"/>
      <c r="I9430" s="399"/>
    </row>
    <row r="9431" spans="1:9" ht="15.75" customHeight="1">
      <c r="A9431" s="396"/>
      <c r="B9431" s="398"/>
      <c r="C9431" s="396"/>
      <c r="D9431" s="396"/>
      <c r="E9431" s="399"/>
      <c r="F9431" s="399"/>
      <c r="G9431" s="399"/>
      <c r="H9431" s="399"/>
      <c r="I9431" s="399"/>
    </row>
    <row r="9432" spans="1:9" ht="15.75" customHeight="1">
      <c r="A9432" s="396"/>
      <c r="B9432" s="398"/>
      <c r="C9432" s="396"/>
      <c r="D9432" s="396"/>
      <c r="E9432" s="399"/>
      <c r="F9432" s="399"/>
      <c r="G9432" s="399"/>
      <c r="H9432" s="399"/>
      <c r="I9432" s="399"/>
    </row>
    <row r="9433" spans="1:9" ht="15.75" customHeight="1">
      <c r="A9433" s="396"/>
      <c r="B9433" s="398"/>
      <c r="C9433" s="396"/>
      <c r="D9433" s="396"/>
      <c r="E9433" s="399"/>
      <c r="F9433" s="399"/>
      <c r="G9433" s="399"/>
      <c r="H9433" s="399"/>
      <c r="I9433" s="399"/>
    </row>
    <row r="9434" spans="1:9" ht="15.75" customHeight="1">
      <c r="A9434" s="396"/>
      <c r="B9434" s="398"/>
      <c r="C9434" s="396"/>
      <c r="D9434" s="396"/>
      <c r="E9434" s="399"/>
      <c r="F9434" s="399"/>
      <c r="G9434" s="399"/>
      <c r="H9434" s="399"/>
      <c r="I9434" s="399"/>
    </row>
    <row r="9435" spans="1:9" ht="15.75" customHeight="1">
      <c r="A9435" s="396"/>
      <c r="B9435" s="398"/>
      <c r="C9435" s="396"/>
      <c r="D9435" s="396"/>
      <c r="E9435" s="399"/>
      <c r="F9435" s="399"/>
      <c r="G9435" s="399"/>
      <c r="H9435" s="399"/>
      <c r="I9435" s="399"/>
    </row>
    <row r="9436" spans="1:9" ht="15.75" customHeight="1">
      <c r="A9436" s="396"/>
      <c r="B9436" s="398"/>
      <c r="C9436" s="396"/>
      <c r="D9436" s="396"/>
      <c r="E9436" s="399"/>
      <c r="F9436" s="399"/>
      <c r="G9436" s="399"/>
      <c r="H9436" s="399"/>
      <c r="I9436" s="399"/>
    </row>
    <row r="9437" spans="1:9" ht="15.75" customHeight="1">
      <c r="A9437" s="396"/>
      <c r="B9437" s="398"/>
      <c r="C9437" s="396"/>
      <c r="D9437" s="396"/>
      <c r="E9437" s="399"/>
      <c r="F9437" s="399"/>
      <c r="G9437" s="399"/>
      <c r="H9437" s="399"/>
      <c r="I9437" s="399"/>
    </row>
    <row r="9438" spans="1:9" ht="15.75" customHeight="1">
      <c r="A9438" s="396"/>
      <c r="B9438" s="398"/>
      <c r="C9438" s="396"/>
      <c r="D9438" s="396"/>
      <c r="E9438" s="399"/>
      <c r="F9438" s="399"/>
      <c r="G9438" s="399"/>
      <c r="H9438" s="399"/>
      <c r="I9438" s="399"/>
    </row>
    <row r="9439" spans="1:9" ht="15.75" customHeight="1">
      <c r="A9439" s="396"/>
      <c r="B9439" s="398"/>
      <c r="C9439" s="396"/>
      <c r="D9439" s="396"/>
      <c r="E9439" s="399"/>
      <c r="F9439" s="399"/>
      <c r="G9439" s="399"/>
      <c r="H9439" s="399"/>
      <c r="I9439" s="399"/>
    </row>
    <row r="9440" spans="1:9" ht="15.75" customHeight="1">
      <c r="A9440" s="396"/>
      <c r="B9440" s="398"/>
      <c r="C9440" s="396"/>
      <c r="D9440" s="396"/>
      <c r="E9440" s="399"/>
      <c r="F9440" s="399"/>
      <c r="G9440" s="399"/>
      <c r="H9440" s="399"/>
      <c r="I9440" s="399"/>
    </row>
    <row r="9441" spans="1:9" ht="15.75" customHeight="1">
      <c r="A9441" s="396"/>
      <c r="B9441" s="398"/>
      <c r="C9441" s="396"/>
      <c r="D9441" s="396"/>
      <c r="E9441" s="399"/>
      <c r="F9441" s="399"/>
      <c r="G9441" s="399"/>
      <c r="H9441" s="399"/>
      <c r="I9441" s="399"/>
    </row>
    <row r="9442" spans="1:9" ht="15.75" customHeight="1">
      <c r="A9442" s="396"/>
      <c r="B9442" s="398"/>
      <c r="C9442" s="396"/>
      <c r="D9442" s="396"/>
      <c r="E9442" s="399"/>
      <c r="F9442" s="399"/>
      <c r="G9442" s="399"/>
      <c r="H9442" s="399"/>
      <c r="I9442" s="399"/>
    </row>
    <row r="9443" spans="1:9" ht="15.75" customHeight="1">
      <c r="A9443" s="396"/>
      <c r="B9443" s="398"/>
      <c r="C9443" s="396"/>
      <c r="D9443" s="396"/>
      <c r="E9443" s="399"/>
      <c r="F9443" s="399"/>
      <c r="G9443" s="399"/>
      <c r="H9443" s="399"/>
      <c r="I9443" s="399"/>
    </row>
    <row r="9444" spans="1:9" ht="15.75" customHeight="1">
      <c r="A9444" s="396"/>
      <c r="B9444" s="398"/>
      <c r="C9444" s="396"/>
      <c r="D9444" s="396"/>
      <c r="E9444" s="399"/>
      <c r="F9444" s="399"/>
      <c r="G9444" s="399"/>
      <c r="H9444" s="399"/>
      <c r="I9444" s="399"/>
    </row>
    <row r="9445" spans="1:9" ht="15.75" customHeight="1">
      <c r="A9445" s="396"/>
      <c r="B9445" s="398"/>
      <c r="C9445" s="396"/>
      <c r="D9445" s="396"/>
      <c r="E9445" s="399"/>
      <c r="F9445" s="399"/>
      <c r="G9445" s="399"/>
      <c r="H9445" s="399"/>
      <c r="I9445" s="399"/>
    </row>
    <row r="9446" spans="1:9" ht="15.75" customHeight="1">
      <c r="A9446" s="396"/>
      <c r="B9446" s="398"/>
      <c r="C9446" s="396"/>
      <c r="D9446" s="396"/>
      <c r="E9446" s="399"/>
      <c r="F9446" s="399"/>
      <c r="G9446" s="399"/>
      <c r="H9446" s="399"/>
      <c r="I9446" s="399"/>
    </row>
    <row r="9447" spans="1:9" ht="15.75" customHeight="1">
      <c r="A9447" s="396"/>
      <c r="B9447" s="398"/>
      <c r="C9447" s="396"/>
      <c r="D9447" s="396"/>
      <c r="E9447" s="399"/>
      <c r="F9447" s="399"/>
      <c r="G9447" s="399"/>
      <c r="H9447" s="399"/>
      <c r="I9447" s="399"/>
    </row>
    <row r="9448" spans="1:9" ht="15.75" customHeight="1">
      <c r="A9448" s="396"/>
      <c r="B9448" s="398"/>
      <c r="C9448" s="396"/>
      <c r="D9448" s="396"/>
      <c r="E9448" s="399"/>
      <c r="F9448" s="399"/>
      <c r="G9448" s="399"/>
      <c r="H9448" s="399"/>
      <c r="I9448" s="399"/>
    </row>
    <row r="9449" spans="1:9" ht="15.75" customHeight="1">
      <c r="A9449" s="396"/>
      <c r="B9449" s="398"/>
      <c r="C9449" s="396"/>
      <c r="D9449" s="396"/>
      <c r="E9449" s="399"/>
      <c r="F9449" s="399"/>
      <c r="G9449" s="399"/>
      <c r="H9449" s="399"/>
      <c r="I9449" s="399"/>
    </row>
    <row r="9450" spans="1:9" ht="15.75" customHeight="1">
      <c r="A9450" s="396"/>
      <c r="B9450" s="398"/>
      <c r="C9450" s="396"/>
      <c r="D9450" s="396"/>
      <c r="E9450" s="399"/>
      <c r="F9450" s="399"/>
      <c r="G9450" s="399"/>
      <c r="H9450" s="399"/>
      <c r="I9450" s="399"/>
    </row>
    <row r="9451" spans="1:9" ht="15.75" customHeight="1">
      <c r="A9451" s="396"/>
      <c r="B9451" s="398"/>
      <c r="C9451" s="396"/>
      <c r="D9451" s="396"/>
      <c r="E9451" s="399"/>
      <c r="F9451" s="399"/>
      <c r="G9451" s="399"/>
      <c r="H9451" s="399"/>
      <c r="I9451" s="399"/>
    </row>
    <row r="9452" spans="1:9" ht="15.75" customHeight="1">
      <c r="A9452" s="396"/>
      <c r="B9452" s="398"/>
      <c r="C9452" s="396"/>
      <c r="D9452" s="396"/>
      <c r="E9452" s="399"/>
      <c r="F9452" s="399"/>
      <c r="G9452" s="399"/>
      <c r="H9452" s="399"/>
      <c r="I9452" s="399"/>
    </row>
    <row r="9453" spans="1:9" ht="15.75" customHeight="1">
      <c r="A9453" s="396"/>
      <c r="B9453" s="398"/>
      <c r="C9453" s="396"/>
      <c r="D9453" s="396"/>
      <c r="E9453" s="399"/>
      <c r="F9453" s="399"/>
      <c r="G9453" s="399"/>
      <c r="H9453" s="399"/>
      <c r="I9453" s="399"/>
    </row>
    <row r="9454" spans="1:9" ht="15.75" customHeight="1">
      <c r="A9454" s="396"/>
      <c r="B9454" s="398"/>
      <c r="C9454" s="396"/>
      <c r="D9454" s="396"/>
      <c r="E9454" s="399"/>
      <c r="F9454" s="399"/>
      <c r="G9454" s="399"/>
      <c r="H9454" s="399"/>
      <c r="I9454" s="399"/>
    </row>
    <row r="9455" spans="1:9" ht="15.75" customHeight="1">
      <c r="A9455" s="396"/>
      <c r="B9455" s="398"/>
      <c r="C9455" s="396"/>
      <c r="D9455" s="396"/>
      <c r="E9455" s="399"/>
      <c r="F9455" s="399"/>
      <c r="G9455" s="399"/>
      <c r="H9455" s="399"/>
      <c r="I9455" s="399"/>
    </row>
    <row r="9456" spans="1:9" ht="15.75" customHeight="1">
      <c r="A9456" s="396"/>
      <c r="B9456" s="398"/>
      <c r="C9456" s="396"/>
      <c r="D9456" s="396"/>
      <c r="E9456" s="399"/>
      <c r="F9456" s="399"/>
      <c r="G9456" s="399"/>
      <c r="H9456" s="399"/>
      <c r="I9456" s="399"/>
    </row>
    <row r="9457" spans="1:9" ht="15.75" customHeight="1">
      <c r="A9457" s="396"/>
      <c r="B9457" s="398"/>
      <c r="C9457" s="396"/>
      <c r="D9457" s="396"/>
      <c r="E9457" s="399"/>
      <c r="F9457" s="399"/>
      <c r="G9457" s="399"/>
      <c r="H9457" s="399"/>
      <c r="I9457" s="399"/>
    </row>
    <row r="9458" spans="1:9" ht="15.75" customHeight="1">
      <c r="A9458" s="396"/>
      <c r="B9458" s="398"/>
      <c r="C9458" s="396"/>
      <c r="D9458" s="396"/>
      <c r="E9458" s="399"/>
      <c r="F9458" s="399"/>
      <c r="G9458" s="399"/>
      <c r="H9458" s="399"/>
      <c r="I9458" s="399"/>
    </row>
    <row r="9459" spans="1:9" ht="15.75" customHeight="1">
      <c r="A9459" s="396"/>
      <c r="B9459" s="398"/>
      <c r="C9459" s="396"/>
      <c r="D9459" s="396"/>
      <c r="E9459" s="399"/>
      <c r="F9459" s="399"/>
      <c r="G9459" s="399"/>
      <c r="H9459" s="399"/>
      <c r="I9459" s="399"/>
    </row>
    <row r="9460" spans="1:9" ht="15.75" customHeight="1">
      <c r="A9460" s="396"/>
      <c r="B9460" s="398"/>
      <c r="C9460" s="396"/>
      <c r="D9460" s="396"/>
      <c r="E9460" s="399"/>
      <c r="F9460" s="399"/>
      <c r="G9460" s="399"/>
      <c r="H9460" s="399"/>
      <c r="I9460" s="399"/>
    </row>
    <row r="9461" spans="1:9" ht="15.75" customHeight="1">
      <c r="A9461" s="396"/>
      <c r="B9461" s="398"/>
      <c r="C9461" s="396"/>
      <c r="D9461" s="396"/>
      <c r="E9461" s="399"/>
      <c r="F9461" s="399"/>
      <c r="G9461" s="399"/>
      <c r="H9461" s="399"/>
      <c r="I9461" s="399"/>
    </row>
    <row r="9462" spans="1:9" ht="15.75" customHeight="1">
      <c r="A9462" s="396"/>
      <c r="B9462" s="398"/>
      <c r="C9462" s="396"/>
      <c r="D9462" s="396"/>
      <c r="E9462" s="399"/>
      <c r="F9462" s="399"/>
      <c r="G9462" s="399"/>
      <c r="H9462" s="399"/>
      <c r="I9462" s="399"/>
    </row>
    <row r="9463" spans="1:9" ht="15.75" customHeight="1">
      <c r="A9463" s="396"/>
      <c r="B9463" s="398"/>
      <c r="C9463" s="396"/>
      <c r="D9463" s="396"/>
      <c r="E9463" s="399"/>
      <c r="F9463" s="399"/>
      <c r="G9463" s="399"/>
      <c r="H9463" s="399"/>
      <c r="I9463" s="399"/>
    </row>
    <row r="9464" spans="1:9" ht="15.75" customHeight="1">
      <c r="A9464" s="396"/>
      <c r="B9464" s="398"/>
      <c r="C9464" s="396"/>
      <c r="D9464" s="396"/>
      <c r="E9464" s="399"/>
      <c r="F9464" s="399"/>
      <c r="G9464" s="399"/>
      <c r="H9464" s="399"/>
      <c r="I9464" s="399"/>
    </row>
    <row r="9465" spans="1:9" ht="15.75" customHeight="1">
      <c r="A9465" s="396"/>
      <c r="B9465" s="398"/>
      <c r="C9465" s="396"/>
      <c r="D9465" s="396"/>
      <c r="E9465" s="399"/>
      <c r="F9465" s="399"/>
      <c r="G9465" s="399"/>
      <c r="H9465" s="399"/>
      <c r="I9465" s="399"/>
    </row>
    <row r="9466" spans="1:9" ht="15.75" customHeight="1">
      <c r="A9466" s="396"/>
      <c r="B9466" s="398"/>
      <c r="C9466" s="396"/>
      <c r="D9466" s="396"/>
      <c r="E9466" s="399"/>
      <c r="F9466" s="399"/>
      <c r="G9466" s="399"/>
      <c r="H9466" s="399"/>
      <c r="I9466" s="399"/>
    </row>
    <row r="9467" spans="1:9" ht="15.75" customHeight="1">
      <c r="A9467" s="396"/>
      <c r="B9467" s="398"/>
      <c r="C9467" s="396"/>
      <c r="D9467" s="396"/>
      <c r="E9467" s="399"/>
      <c r="F9467" s="399"/>
      <c r="G9467" s="399"/>
      <c r="H9467" s="399"/>
      <c r="I9467" s="399"/>
    </row>
    <row r="9468" spans="1:9" ht="15.75" customHeight="1">
      <c r="A9468" s="396"/>
      <c r="B9468" s="398"/>
      <c r="C9468" s="396"/>
      <c r="D9468" s="396"/>
      <c r="E9468" s="399"/>
      <c r="F9468" s="399"/>
      <c r="G9468" s="399"/>
      <c r="H9468" s="399"/>
      <c r="I9468" s="399"/>
    </row>
    <row r="9469" spans="1:9" ht="15.75" customHeight="1">
      <c r="A9469" s="396"/>
      <c r="B9469" s="398"/>
      <c r="C9469" s="396"/>
      <c r="D9469" s="396"/>
      <c r="E9469" s="399"/>
      <c r="F9469" s="399"/>
      <c r="G9469" s="399"/>
      <c r="H9469" s="399"/>
      <c r="I9469" s="399"/>
    </row>
    <row r="9470" spans="1:9" ht="15.75" customHeight="1">
      <c r="A9470" s="396"/>
      <c r="B9470" s="398"/>
      <c r="C9470" s="396"/>
      <c r="D9470" s="396"/>
      <c r="E9470" s="399"/>
      <c r="F9470" s="399"/>
      <c r="G9470" s="399"/>
      <c r="H9470" s="399"/>
      <c r="I9470" s="399"/>
    </row>
    <row r="9471" spans="1:9" ht="15.75" customHeight="1">
      <c r="A9471" s="396"/>
      <c r="B9471" s="398"/>
      <c r="C9471" s="396"/>
      <c r="D9471" s="396"/>
      <c r="E9471" s="399"/>
      <c r="F9471" s="399"/>
      <c r="G9471" s="399"/>
      <c r="H9471" s="399"/>
      <c r="I9471" s="399"/>
    </row>
    <row r="9472" spans="1:9" ht="15.75" customHeight="1">
      <c r="A9472" s="396"/>
      <c r="B9472" s="398"/>
      <c r="C9472" s="396"/>
      <c r="D9472" s="396"/>
      <c r="E9472" s="399"/>
      <c r="F9472" s="399"/>
      <c r="G9472" s="399"/>
      <c r="H9472" s="399"/>
      <c r="I9472" s="399"/>
    </row>
    <row r="9473" spans="1:9" ht="15.75" customHeight="1">
      <c r="A9473" s="396"/>
      <c r="B9473" s="398"/>
      <c r="C9473" s="396"/>
      <c r="D9473" s="396"/>
      <c r="E9473" s="399"/>
      <c r="F9473" s="399"/>
      <c r="G9473" s="399"/>
      <c r="H9473" s="399"/>
      <c r="I9473" s="399"/>
    </row>
    <row r="9474" spans="1:9" ht="15.75" customHeight="1">
      <c r="A9474" s="396"/>
      <c r="B9474" s="398"/>
      <c r="C9474" s="396"/>
      <c r="D9474" s="396"/>
      <c r="E9474" s="399"/>
      <c r="F9474" s="399"/>
      <c r="G9474" s="399"/>
      <c r="H9474" s="399"/>
      <c r="I9474" s="399"/>
    </row>
    <row r="9475" spans="1:9" ht="15.75" customHeight="1">
      <c r="A9475" s="396"/>
      <c r="B9475" s="398"/>
      <c r="C9475" s="396"/>
      <c r="D9475" s="396"/>
      <c r="E9475" s="399"/>
      <c r="F9475" s="399"/>
      <c r="G9475" s="399"/>
      <c r="H9475" s="399"/>
      <c r="I9475" s="399"/>
    </row>
    <row r="9476" spans="1:9" ht="15.75" customHeight="1">
      <c r="A9476" s="396"/>
      <c r="B9476" s="398"/>
      <c r="C9476" s="396"/>
      <c r="D9476" s="396"/>
      <c r="E9476" s="399"/>
      <c r="F9476" s="399"/>
      <c r="G9476" s="399"/>
      <c r="H9476" s="399"/>
      <c r="I9476" s="399"/>
    </row>
    <row r="9477" spans="1:9" ht="15.75" customHeight="1">
      <c r="A9477" s="396"/>
      <c r="B9477" s="398"/>
      <c r="C9477" s="396"/>
      <c r="D9477" s="396"/>
      <c r="E9477" s="399"/>
      <c r="F9477" s="399"/>
      <c r="G9477" s="399"/>
      <c r="H9477" s="399"/>
      <c r="I9477" s="399"/>
    </row>
    <row r="9478" spans="1:9" ht="15.75" customHeight="1">
      <c r="A9478" s="396"/>
      <c r="B9478" s="398"/>
      <c r="C9478" s="396"/>
      <c r="D9478" s="396"/>
      <c r="E9478" s="399"/>
      <c r="F9478" s="399"/>
      <c r="G9478" s="399"/>
      <c r="H9478" s="399"/>
      <c r="I9478" s="399"/>
    </row>
    <row r="9479" spans="1:9" ht="15.75" customHeight="1">
      <c r="A9479" s="396"/>
      <c r="B9479" s="398"/>
      <c r="C9479" s="396"/>
      <c r="D9479" s="396"/>
      <c r="E9479" s="399"/>
      <c r="F9479" s="399"/>
      <c r="G9479" s="399"/>
      <c r="H9479" s="399"/>
      <c r="I9479" s="399"/>
    </row>
    <row r="9480" spans="1:9" ht="15.75" customHeight="1">
      <c r="A9480" s="396"/>
      <c r="B9480" s="398"/>
      <c r="C9480" s="396"/>
      <c r="D9480" s="396"/>
      <c r="E9480" s="399"/>
      <c r="F9480" s="399"/>
      <c r="G9480" s="399"/>
      <c r="H9480" s="399"/>
      <c r="I9480" s="399"/>
    </row>
    <row r="9481" spans="1:9" ht="15.75" customHeight="1">
      <c r="A9481" s="396"/>
      <c r="B9481" s="398"/>
      <c r="C9481" s="396"/>
      <c r="D9481" s="396"/>
      <c r="E9481" s="399"/>
      <c r="F9481" s="399"/>
      <c r="G9481" s="399"/>
      <c r="H9481" s="399"/>
      <c r="I9481" s="399"/>
    </row>
    <row r="9482" spans="1:9" ht="15.75" customHeight="1">
      <c r="A9482" s="396"/>
      <c r="B9482" s="398"/>
      <c r="C9482" s="396"/>
      <c r="D9482" s="396"/>
      <c r="E9482" s="399"/>
      <c r="F9482" s="399"/>
      <c r="G9482" s="399"/>
      <c r="H9482" s="399"/>
      <c r="I9482" s="399"/>
    </row>
    <row r="9483" spans="1:9" ht="15.75" customHeight="1">
      <c r="A9483" s="396"/>
      <c r="B9483" s="398"/>
      <c r="C9483" s="396"/>
      <c r="D9483" s="396"/>
      <c r="E9483" s="399"/>
      <c r="F9483" s="399"/>
      <c r="G9483" s="399"/>
      <c r="H9483" s="399"/>
      <c r="I9483" s="399"/>
    </row>
    <row r="9484" spans="1:9" ht="15.75" customHeight="1">
      <c r="A9484" s="396"/>
      <c r="B9484" s="398"/>
      <c r="C9484" s="396"/>
      <c r="D9484" s="396"/>
      <c r="E9484" s="399"/>
      <c r="F9484" s="399"/>
      <c r="G9484" s="399"/>
      <c r="H9484" s="399"/>
      <c r="I9484" s="399"/>
    </row>
    <row r="9485" spans="1:9" ht="15.75" customHeight="1">
      <c r="A9485" s="396"/>
      <c r="B9485" s="398"/>
      <c r="C9485" s="396"/>
      <c r="D9485" s="396"/>
      <c r="E9485" s="399"/>
      <c r="F9485" s="399"/>
      <c r="G9485" s="399"/>
      <c r="H9485" s="399"/>
      <c r="I9485" s="399"/>
    </row>
    <row r="9486" spans="1:9" ht="15.75" customHeight="1">
      <c r="A9486" s="396"/>
      <c r="B9486" s="398"/>
      <c r="C9486" s="396"/>
      <c r="D9486" s="396"/>
      <c r="E9486" s="399"/>
      <c r="F9486" s="399"/>
      <c r="G9486" s="399"/>
      <c r="H9486" s="399"/>
      <c r="I9486" s="399"/>
    </row>
    <row r="9487" spans="1:9" ht="15.75" customHeight="1">
      <c r="A9487" s="396"/>
      <c r="B9487" s="398"/>
      <c r="C9487" s="396"/>
      <c r="D9487" s="396"/>
      <c r="E9487" s="399"/>
      <c r="F9487" s="399"/>
      <c r="G9487" s="399"/>
      <c r="H9487" s="399"/>
      <c r="I9487" s="399"/>
    </row>
    <row r="9488" spans="1:9" ht="15.75" customHeight="1">
      <c r="A9488" s="396"/>
      <c r="B9488" s="398"/>
      <c r="C9488" s="396"/>
      <c r="D9488" s="396"/>
      <c r="E9488" s="399"/>
      <c r="F9488" s="399"/>
      <c r="G9488" s="399"/>
      <c r="H9488" s="399"/>
      <c r="I9488" s="399"/>
    </row>
    <row r="9489" spans="1:9" ht="15.75" customHeight="1">
      <c r="A9489" s="396"/>
      <c r="B9489" s="398"/>
      <c r="C9489" s="396"/>
      <c r="D9489" s="396"/>
      <c r="E9489" s="399"/>
      <c r="F9489" s="399"/>
      <c r="G9489" s="399"/>
      <c r="H9489" s="399"/>
      <c r="I9489" s="399"/>
    </row>
    <row r="9490" spans="1:9" ht="15.75" customHeight="1">
      <c r="A9490" s="396"/>
      <c r="B9490" s="398"/>
      <c r="C9490" s="396"/>
      <c r="D9490" s="396"/>
      <c r="E9490" s="399"/>
      <c r="F9490" s="399"/>
      <c r="G9490" s="399"/>
      <c r="H9490" s="399"/>
      <c r="I9490" s="399"/>
    </row>
    <row r="9491" spans="1:9" ht="15.75" customHeight="1">
      <c r="A9491" s="396"/>
      <c r="B9491" s="398"/>
      <c r="C9491" s="396"/>
      <c r="D9491" s="396"/>
      <c r="E9491" s="399"/>
      <c r="F9491" s="399"/>
      <c r="G9491" s="399"/>
      <c r="H9491" s="399"/>
      <c r="I9491" s="399"/>
    </row>
    <row r="9492" spans="1:9" ht="15.75" customHeight="1">
      <c r="A9492" s="396"/>
      <c r="B9492" s="398"/>
      <c r="C9492" s="396"/>
      <c r="D9492" s="396"/>
      <c r="E9492" s="399"/>
      <c r="F9492" s="399"/>
      <c r="G9492" s="399"/>
      <c r="H9492" s="399"/>
      <c r="I9492" s="399"/>
    </row>
    <row r="9493" spans="1:9" ht="15.75" customHeight="1">
      <c r="A9493" s="396"/>
      <c r="B9493" s="398"/>
      <c r="C9493" s="396"/>
      <c r="D9493" s="396"/>
      <c r="E9493" s="399"/>
      <c r="F9493" s="399"/>
      <c r="G9493" s="399"/>
      <c r="H9493" s="399"/>
      <c r="I9493" s="399"/>
    </row>
    <row r="9494" spans="1:9" ht="15.75" customHeight="1">
      <c r="A9494" s="396"/>
      <c r="B9494" s="398"/>
      <c r="C9494" s="396"/>
      <c r="D9494" s="396"/>
      <c r="E9494" s="399"/>
      <c r="F9494" s="399"/>
      <c r="G9494" s="399"/>
      <c r="H9494" s="399"/>
      <c r="I9494" s="399"/>
    </row>
    <row r="9495" spans="1:9" ht="15.75" customHeight="1">
      <c r="A9495" s="396"/>
      <c r="B9495" s="398"/>
      <c r="C9495" s="396"/>
      <c r="D9495" s="396"/>
      <c r="E9495" s="399"/>
      <c r="F9495" s="399"/>
      <c r="G9495" s="399"/>
      <c r="H9495" s="399"/>
      <c r="I9495" s="399"/>
    </row>
    <row r="9496" spans="1:9" ht="15.75" customHeight="1">
      <c r="A9496" s="396"/>
      <c r="B9496" s="398"/>
      <c r="C9496" s="396"/>
      <c r="D9496" s="396"/>
      <c r="E9496" s="399"/>
      <c r="F9496" s="399"/>
      <c r="G9496" s="399"/>
      <c r="H9496" s="399"/>
      <c r="I9496" s="399"/>
    </row>
    <row r="9497" spans="1:9" ht="15.75" customHeight="1">
      <c r="A9497" s="396"/>
      <c r="B9497" s="398"/>
      <c r="C9497" s="396"/>
      <c r="D9497" s="396"/>
      <c r="E9497" s="399"/>
      <c r="F9497" s="399"/>
      <c r="G9497" s="399"/>
      <c r="H9497" s="399"/>
      <c r="I9497" s="399"/>
    </row>
    <row r="9498" spans="1:9" ht="15.75" customHeight="1">
      <c r="A9498" s="396"/>
      <c r="B9498" s="398"/>
      <c r="C9498" s="396"/>
      <c r="D9498" s="396"/>
      <c r="E9498" s="399"/>
      <c r="F9498" s="399"/>
      <c r="G9498" s="399"/>
      <c r="H9498" s="399"/>
      <c r="I9498" s="399"/>
    </row>
    <row r="9499" spans="1:9" ht="15.75" customHeight="1">
      <c r="A9499" s="396"/>
      <c r="B9499" s="398"/>
      <c r="C9499" s="396"/>
      <c r="D9499" s="396"/>
      <c r="E9499" s="399"/>
      <c r="F9499" s="399"/>
      <c r="G9499" s="399"/>
      <c r="H9499" s="399"/>
      <c r="I9499" s="399"/>
    </row>
    <row r="9500" spans="1:9" ht="15.75" customHeight="1">
      <c r="A9500" s="396"/>
      <c r="B9500" s="398"/>
      <c r="C9500" s="396"/>
      <c r="D9500" s="396"/>
      <c r="E9500" s="399"/>
      <c r="F9500" s="399"/>
      <c r="G9500" s="399"/>
      <c r="H9500" s="399"/>
      <c r="I9500" s="399"/>
    </row>
    <row r="9501" spans="1:9" ht="15.75" customHeight="1">
      <c r="A9501" s="396"/>
      <c r="B9501" s="398"/>
      <c r="C9501" s="396"/>
      <c r="D9501" s="396"/>
      <c r="E9501" s="399"/>
      <c r="F9501" s="399"/>
      <c r="G9501" s="399"/>
      <c r="H9501" s="399"/>
      <c r="I9501" s="399"/>
    </row>
    <row r="9502" spans="1:9" ht="15.75" customHeight="1">
      <c r="A9502" s="396"/>
      <c r="B9502" s="398"/>
      <c r="C9502" s="396"/>
      <c r="D9502" s="396"/>
      <c r="E9502" s="399"/>
      <c r="F9502" s="399"/>
      <c r="G9502" s="399"/>
      <c r="H9502" s="399"/>
      <c r="I9502" s="399"/>
    </row>
    <row r="9503" spans="1:9" ht="15.75" customHeight="1">
      <c r="A9503" s="396"/>
      <c r="B9503" s="398"/>
      <c r="C9503" s="396"/>
      <c r="D9503" s="396"/>
      <c r="E9503" s="399"/>
      <c r="F9503" s="399"/>
      <c r="G9503" s="399"/>
      <c r="H9503" s="399"/>
      <c r="I9503" s="399"/>
    </row>
    <row r="9504" spans="1:9" ht="15.75" customHeight="1">
      <c r="A9504" s="396"/>
      <c r="B9504" s="398"/>
      <c r="C9504" s="396"/>
      <c r="D9504" s="396"/>
      <c r="E9504" s="399"/>
      <c r="F9504" s="399"/>
      <c r="G9504" s="399"/>
      <c r="H9504" s="399"/>
      <c r="I9504" s="399"/>
    </row>
    <row r="9505" spans="1:9" ht="15.75" customHeight="1">
      <c r="A9505" s="396"/>
      <c r="B9505" s="398"/>
      <c r="C9505" s="396"/>
      <c r="D9505" s="396"/>
      <c r="E9505" s="399"/>
      <c r="F9505" s="399"/>
      <c r="G9505" s="399"/>
      <c r="H9505" s="399"/>
      <c r="I9505" s="399"/>
    </row>
    <row r="9506" spans="1:9" ht="15.75" customHeight="1">
      <c r="A9506" s="396"/>
      <c r="B9506" s="398"/>
      <c r="C9506" s="396"/>
      <c r="D9506" s="396"/>
      <c r="E9506" s="399"/>
      <c r="F9506" s="399"/>
      <c r="G9506" s="399"/>
      <c r="H9506" s="399"/>
      <c r="I9506" s="399"/>
    </row>
    <row r="9507" spans="1:9" ht="15.75" customHeight="1">
      <c r="A9507" s="396"/>
      <c r="B9507" s="398"/>
      <c r="C9507" s="396"/>
      <c r="D9507" s="396"/>
      <c r="E9507" s="399"/>
      <c r="F9507" s="399"/>
      <c r="G9507" s="399"/>
      <c r="H9507" s="399"/>
      <c r="I9507" s="399"/>
    </row>
    <row r="9508" spans="1:9" ht="15.75" customHeight="1">
      <c r="A9508" s="396"/>
      <c r="B9508" s="398"/>
      <c r="C9508" s="396"/>
      <c r="D9508" s="396"/>
      <c r="E9508" s="399"/>
      <c r="F9508" s="399"/>
      <c r="G9508" s="399"/>
      <c r="H9508" s="399"/>
      <c r="I9508" s="399"/>
    </row>
    <row r="9509" spans="1:9" ht="15.75" customHeight="1">
      <c r="A9509" s="396"/>
      <c r="B9509" s="398"/>
      <c r="C9509" s="396"/>
      <c r="D9509" s="396"/>
      <c r="E9509" s="399"/>
      <c r="F9509" s="399"/>
      <c r="G9509" s="399"/>
      <c r="H9509" s="399"/>
      <c r="I9509" s="399"/>
    </row>
    <row r="9510" spans="1:9" ht="15.75" customHeight="1">
      <c r="A9510" s="396"/>
      <c r="B9510" s="398"/>
      <c r="C9510" s="396"/>
      <c r="D9510" s="396"/>
      <c r="E9510" s="399"/>
      <c r="F9510" s="399"/>
      <c r="G9510" s="399"/>
      <c r="H9510" s="399"/>
      <c r="I9510" s="399"/>
    </row>
    <row r="9511" spans="1:9" ht="15.75" customHeight="1">
      <c r="A9511" s="396"/>
      <c r="B9511" s="398"/>
      <c r="C9511" s="396"/>
      <c r="D9511" s="396"/>
      <c r="E9511" s="399"/>
      <c r="F9511" s="399"/>
      <c r="G9511" s="399"/>
      <c r="H9511" s="399"/>
      <c r="I9511" s="399"/>
    </row>
    <row r="9512" spans="1:9" ht="15.75" customHeight="1">
      <c r="A9512" s="396"/>
      <c r="B9512" s="398"/>
      <c r="C9512" s="396"/>
      <c r="D9512" s="396"/>
      <c r="E9512" s="399"/>
      <c r="F9512" s="399"/>
      <c r="G9512" s="399"/>
      <c r="H9512" s="399"/>
      <c r="I9512" s="399"/>
    </row>
    <row r="9513" spans="1:9" ht="15.75" customHeight="1">
      <c r="A9513" s="396"/>
      <c r="B9513" s="398"/>
      <c r="C9513" s="396"/>
      <c r="D9513" s="396"/>
      <c r="E9513" s="399"/>
      <c r="F9513" s="399"/>
      <c r="G9513" s="399"/>
      <c r="H9513" s="399"/>
      <c r="I9513" s="399"/>
    </row>
    <row r="9514" spans="1:9" ht="15.75" customHeight="1">
      <c r="A9514" s="396"/>
      <c r="B9514" s="398"/>
      <c r="C9514" s="396"/>
      <c r="D9514" s="396"/>
      <c r="E9514" s="399"/>
      <c r="F9514" s="399"/>
      <c r="G9514" s="399"/>
      <c r="H9514" s="399"/>
      <c r="I9514" s="399"/>
    </row>
    <row r="9515" spans="1:9" ht="15.75" customHeight="1">
      <c r="A9515" s="396"/>
      <c r="B9515" s="398"/>
      <c r="C9515" s="396"/>
      <c r="D9515" s="396"/>
      <c r="E9515" s="399"/>
      <c r="F9515" s="399"/>
      <c r="G9515" s="399"/>
      <c r="H9515" s="399"/>
      <c r="I9515" s="399"/>
    </row>
    <row r="9516" spans="1:9" ht="15.75" customHeight="1">
      <c r="A9516" s="396"/>
      <c r="B9516" s="398"/>
      <c r="C9516" s="396"/>
      <c r="D9516" s="396"/>
      <c r="E9516" s="399"/>
      <c r="F9516" s="399"/>
      <c r="G9516" s="399"/>
      <c r="H9516" s="399"/>
      <c r="I9516" s="399"/>
    </row>
    <row r="9517" spans="1:9" ht="15.75" customHeight="1">
      <c r="A9517" s="396"/>
      <c r="B9517" s="398"/>
      <c r="C9517" s="396"/>
      <c r="D9517" s="396"/>
      <c r="E9517" s="399"/>
      <c r="F9517" s="399"/>
      <c r="G9517" s="399"/>
      <c r="H9517" s="399"/>
      <c r="I9517" s="399"/>
    </row>
    <row r="9518" spans="1:9" ht="15.75" customHeight="1">
      <c r="A9518" s="396"/>
      <c r="B9518" s="398"/>
      <c r="C9518" s="396"/>
      <c r="D9518" s="396"/>
      <c r="E9518" s="399"/>
      <c r="F9518" s="399"/>
      <c r="G9518" s="399"/>
      <c r="H9518" s="399"/>
      <c r="I9518" s="399"/>
    </row>
    <row r="9519" spans="1:9" ht="15.75" customHeight="1">
      <c r="A9519" s="396"/>
      <c r="B9519" s="398"/>
      <c r="C9519" s="396"/>
      <c r="D9519" s="396"/>
      <c r="E9519" s="399"/>
      <c r="F9519" s="399"/>
      <c r="G9519" s="399"/>
      <c r="H9519" s="399"/>
      <c r="I9519" s="399"/>
    </row>
    <row r="9520" spans="1:9" ht="15.75" customHeight="1">
      <c r="A9520" s="396"/>
      <c r="B9520" s="398"/>
      <c r="C9520" s="396"/>
      <c r="D9520" s="396"/>
      <c r="E9520" s="399"/>
      <c r="F9520" s="399"/>
      <c r="G9520" s="399"/>
      <c r="H9520" s="399"/>
      <c r="I9520" s="399"/>
    </row>
    <row r="9521" spans="1:9" ht="15.75" customHeight="1">
      <c r="A9521" s="396"/>
      <c r="B9521" s="398"/>
      <c r="C9521" s="396"/>
      <c r="D9521" s="396"/>
      <c r="E9521" s="399"/>
      <c r="F9521" s="399"/>
      <c r="G9521" s="399"/>
      <c r="H9521" s="399"/>
      <c r="I9521" s="399"/>
    </row>
    <row r="9522" spans="1:9" ht="15.75" customHeight="1">
      <c r="A9522" s="396"/>
      <c r="B9522" s="398"/>
      <c r="C9522" s="396"/>
      <c r="D9522" s="396"/>
      <c r="E9522" s="399"/>
      <c r="F9522" s="399"/>
      <c r="G9522" s="399"/>
      <c r="H9522" s="399"/>
      <c r="I9522" s="399"/>
    </row>
    <row r="9523" spans="1:9" ht="15.75" customHeight="1">
      <c r="A9523" s="396"/>
      <c r="B9523" s="398"/>
      <c r="C9523" s="396"/>
      <c r="D9523" s="396"/>
      <c r="E9523" s="399"/>
      <c r="F9523" s="399"/>
      <c r="G9523" s="399"/>
      <c r="H9523" s="399"/>
      <c r="I9523" s="399"/>
    </row>
    <row r="9524" spans="1:9" ht="15.75" customHeight="1">
      <c r="A9524" s="396"/>
      <c r="B9524" s="398"/>
      <c r="C9524" s="396"/>
      <c r="D9524" s="396"/>
      <c r="E9524" s="399"/>
      <c r="F9524" s="399"/>
      <c r="G9524" s="399"/>
      <c r="H9524" s="399"/>
      <c r="I9524" s="399"/>
    </row>
    <row r="9525" spans="1:9" ht="15.75" customHeight="1">
      <c r="A9525" s="396"/>
      <c r="B9525" s="398"/>
      <c r="C9525" s="396"/>
      <c r="D9525" s="396"/>
      <c r="E9525" s="399"/>
      <c r="F9525" s="399"/>
      <c r="G9525" s="399"/>
      <c r="H9525" s="399"/>
      <c r="I9525" s="399"/>
    </row>
    <row r="9526" spans="1:9" ht="15.75" customHeight="1">
      <c r="A9526" s="396"/>
      <c r="B9526" s="398"/>
      <c r="C9526" s="396"/>
      <c r="D9526" s="396"/>
      <c r="E9526" s="399"/>
      <c r="F9526" s="399"/>
      <c r="G9526" s="399"/>
      <c r="H9526" s="399"/>
      <c r="I9526" s="399"/>
    </row>
    <row r="9527" spans="1:9" ht="15.75" customHeight="1">
      <c r="A9527" s="396"/>
      <c r="B9527" s="398"/>
      <c r="C9527" s="396"/>
      <c r="D9527" s="396"/>
      <c r="E9527" s="399"/>
      <c r="F9527" s="399"/>
      <c r="G9527" s="399"/>
      <c r="H9527" s="399"/>
      <c r="I9527" s="399"/>
    </row>
    <row r="9528" spans="1:9" ht="15.75" customHeight="1">
      <c r="A9528" s="396"/>
      <c r="B9528" s="398"/>
      <c r="C9528" s="396"/>
      <c r="D9528" s="396"/>
      <c r="E9528" s="399"/>
      <c r="F9528" s="399"/>
      <c r="G9528" s="399"/>
      <c r="H9528" s="399"/>
      <c r="I9528" s="399"/>
    </row>
    <row r="9529" spans="1:9" ht="15.75" customHeight="1">
      <c r="A9529" s="396"/>
      <c r="B9529" s="398"/>
      <c r="C9529" s="396"/>
      <c r="D9529" s="396"/>
      <c r="E9529" s="399"/>
      <c r="F9529" s="399"/>
      <c r="G9529" s="399"/>
      <c r="H9529" s="399"/>
      <c r="I9529" s="399"/>
    </row>
    <row r="9530" spans="1:9" ht="15.75" customHeight="1">
      <c r="A9530" s="396"/>
      <c r="B9530" s="398"/>
      <c r="C9530" s="396"/>
      <c r="D9530" s="396"/>
      <c r="E9530" s="399"/>
      <c r="F9530" s="399"/>
      <c r="G9530" s="399"/>
      <c r="H9530" s="399"/>
      <c r="I9530" s="399"/>
    </row>
    <row r="9531" spans="1:9" ht="15.75" customHeight="1">
      <c r="A9531" s="396"/>
      <c r="B9531" s="398"/>
      <c r="C9531" s="396"/>
      <c r="D9531" s="396"/>
      <c r="E9531" s="399"/>
      <c r="F9531" s="399"/>
      <c r="G9531" s="399"/>
      <c r="H9531" s="399"/>
      <c r="I9531" s="399"/>
    </row>
    <row r="9532" spans="1:9" ht="15.75" customHeight="1">
      <c r="A9532" s="396"/>
      <c r="B9532" s="398"/>
      <c r="C9532" s="396"/>
      <c r="D9532" s="396"/>
      <c r="E9532" s="399"/>
      <c r="F9532" s="399"/>
      <c r="G9532" s="399"/>
      <c r="H9532" s="399"/>
      <c r="I9532" s="399"/>
    </row>
    <row r="9533" spans="1:9" ht="15.75" customHeight="1">
      <c r="A9533" s="396"/>
      <c r="B9533" s="398"/>
      <c r="C9533" s="396"/>
      <c r="D9533" s="396"/>
      <c r="E9533" s="399"/>
      <c r="F9533" s="399"/>
      <c r="G9533" s="399"/>
      <c r="H9533" s="399"/>
      <c r="I9533" s="399"/>
    </row>
    <row r="9534" spans="1:9" ht="15.75" customHeight="1">
      <c r="A9534" s="396"/>
      <c r="B9534" s="398"/>
      <c r="C9534" s="396"/>
      <c r="D9534" s="396"/>
      <c r="E9534" s="399"/>
      <c r="F9534" s="399"/>
      <c r="G9534" s="399"/>
      <c r="H9534" s="399"/>
      <c r="I9534" s="399"/>
    </row>
    <row r="9535" spans="1:9" ht="15.75" customHeight="1">
      <c r="A9535" s="396"/>
      <c r="B9535" s="398"/>
      <c r="C9535" s="396"/>
      <c r="D9535" s="396"/>
      <c r="E9535" s="399"/>
      <c r="F9535" s="399"/>
      <c r="G9535" s="399"/>
      <c r="H9535" s="399"/>
      <c r="I9535" s="399"/>
    </row>
    <row r="9536" spans="1:9" ht="15.75" customHeight="1">
      <c r="A9536" s="396"/>
      <c r="B9536" s="398"/>
      <c r="C9536" s="396"/>
      <c r="D9536" s="396"/>
      <c r="E9536" s="399"/>
      <c r="F9536" s="399"/>
      <c r="G9536" s="399"/>
      <c r="H9536" s="399"/>
      <c r="I9536" s="399"/>
    </row>
    <row r="9537" spans="1:9" ht="15.75" customHeight="1">
      <c r="A9537" s="396"/>
      <c r="B9537" s="398"/>
      <c r="C9537" s="396"/>
      <c r="D9537" s="396"/>
      <c r="E9537" s="399"/>
      <c r="F9537" s="399"/>
      <c r="G9537" s="399"/>
      <c r="H9537" s="399"/>
      <c r="I9537" s="399"/>
    </row>
    <row r="9538" spans="1:9" ht="15.75" customHeight="1">
      <c r="A9538" s="396"/>
      <c r="B9538" s="398"/>
      <c r="C9538" s="396"/>
      <c r="D9538" s="396"/>
      <c r="E9538" s="399"/>
      <c r="F9538" s="399"/>
      <c r="G9538" s="399"/>
      <c r="H9538" s="399"/>
      <c r="I9538" s="399"/>
    </row>
    <row r="9539" spans="1:9" ht="15.75" customHeight="1">
      <c r="A9539" s="396"/>
      <c r="B9539" s="398"/>
      <c r="C9539" s="396"/>
      <c r="D9539" s="396"/>
      <c r="E9539" s="399"/>
      <c r="F9539" s="399"/>
      <c r="G9539" s="399"/>
      <c r="H9539" s="399"/>
      <c r="I9539" s="399"/>
    </row>
    <row r="9540" spans="1:9" ht="15.75" customHeight="1">
      <c r="A9540" s="396"/>
      <c r="B9540" s="398"/>
      <c r="C9540" s="396"/>
      <c r="D9540" s="396"/>
      <c r="E9540" s="399"/>
      <c r="F9540" s="399"/>
      <c r="G9540" s="399"/>
      <c r="H9540" s="399"/>
      <c r="I9540" s="399"/>
    </row>
    <row r="9541" spans="1:9" ht="15.75" customHeight="1">
      <c r="A9541" s="396"/>
      <c r="B9541" s="398"/>
      <c r="C9541" s="396"/>
      <c r="D9541" s="396"/>
      <c r="E9541" s="399"/>
      <c r="F9541" s="399"/>
      <c r="G9541" s="399"/>
      <c r="H9541" s="399"/>
      <c r="I9541" s="399"/>
    </row>
    <row r="9542" spans="1:9" ht="15.75" customHeight="1">
      <c r="A9542" s="396"/>
      <c r="B9542" s="398"/>
      <c r="C9542" s="396"/>
      <c r="D9542" s="396"/>
      <c r="E9542" s="399"/>
      <c r="F9542" s="399"/>
      <c r="G9542" s="399"/>
      <c r="H9542" s="399"/>
      <c r="I9542" s="399"/>
    </row>
    <row r="9543" spans="1:9" ht="15.75" customHeight="1">
      <c r="A9543" s="396"/>
      <c r="B9543" s="398"/>
      <c r="C9543" s="396"/>
      <c r="D9543" s="396"/>
      <c r="E9543" s="399"/>
      <c r="F9543" s="399"/>
      <c r="G9543" s="399"/>
      <c r="H9543" s="399"/>
      <c r="I9543" s="399"/>
    </row>
    <row r="9544" spans="1:9" ht="15.75" customHeight="1">
      <c r="A9544" s="396"/>
      <c r="B9544" s="398"/>
      <c r="C9544" s="396"/>
      <c r="D9544" s="396"/>
      <c r="E9544" s="399"/>
      <c r="F9544" s="399"/>
      <c r="G9544" s="399"/>
      <c r="H9544" s="399"/>
      <c r="I9544" s="399"/>
    </row>
    <row r="9545" spans="1:9" ht="15.75" customHeight="1">
      <c r="A9545" s="396"/>
      <c r="B9545" s="398"/>
      <c r="C9545" s="396"/>
      <c r="D9545" s="396"/>
      <c r="E9545" s="399"/>
      <c r="F9545" s="399"/>
      <c r="G9545" s="399"/>
      <c r="H9545" s="399"/>
      <c r="I9545" s="399"/>
    </row>
    <row r="9546" spans="1:9" ht="15.75" customHeight="1">
      <c r="A9546" s="396"/>
      <c r="B9546" s="398"/>
      <c r="C9546" s="396"/>
      <c r="D9546" s="396"/>
      <c r="E9546" s="399"/>
      <c r="F9546" s="399"/>
      <c r="G9546" s="399"/>
      <c r="H9546" s="399"/>
      <c r="I9546" s="399"/>
    </row>
    <row r="9547" spans="1:9" ht="15.75" customHeight="1">
      <c r="A9547" s="396"/>
      <c r="B9547" s="398"/>
      <c r="C9547" s="396"/>
      <c r="D9547" s="396"/>
      <c r="E9547" s="399"/>
      <c r="F9547" s="399"/>
      <c r="G9547" s="399"/>
      <c r="H9547" s="399"/>
      <c r="I9547" s="399"/>
    </row>
    <row r="9548" spans="1:9" ht="15.75" customHeight="1">
      <c r="A9548" s="396"/>
      <c r="B9548" s="398"/>
      <c r="C9548" s="396"/>
      <c r="D9548" s="396"/>
      <c r="E9548" s="399"/>
      <c r="F9548" s="399"/>
      <c r="G9548" s="399"/>
      <c r="H9548" s="399"/>
      <c r="I9548" s="399"/>
    </row>
    <row r="9549" spans="1:9" ht="15.75" customHeight="1">
      <c r="A9549" s="396"/>
      <c r="B9549" s="398"/>
      <c r="C9549" s="396"/>
      <c r="D9549" s="396"/>
      <c r="E9549" s="399"/>
      <c r="F9549" s="399"/>
      <c r="G9549" s="399"/>
      <c r="H9549" s="399"/>
      <c r="I9549" s="399"/>
    </row>
    <row r="9550" spans="1:9" ht="15.75" customHeight="1">
      <c r="A9550" s="396"/>
      <c r="B9550" s="398"/>
      <c r="C9550" s="396"/>
      <c r="D9550" s="396"/>
      <c r="E9550" s="399"/>
      <c r="F9550" s="399"/>
      <c r="G9550" s="399"/>
      <c r="H9550" s="399"/>
      <c r="I9550" s="399"/>
    </row>
    <row r="9551" spans="1:9" ht="15.75" customHeight="1">
      <c r="A9551" s="396"/>
      <c r="B9551" s="398"/>
      <c r="C9551" s="396"/>
      <c r="D9551" s="396"/>
      <c r="E9551" s="399"/>
      <c r="F9551" s="399"/>
      <c r="G9551" s="399"/>
      <c r="H9551" s="399"/>
      <c r="I9551" s="399"/>
    </row>
    <row r="9552" spans="1:9" ht="15.75" customHeight="1">
      <c r="A9552" s="396"/>
      <c r="B9552" s="398"/>
      <c r="C9552" s="396"/>
      <c r="D9552" s="396"/>
      <c r="E9552" s="399"/>
      <c r="F9552" s="399"/>
      <c r="G9552" s="399"/>
      <c r="H9552" s="399"/>
      <c r="I9552" s="399"/>
    </row>
    <row r="9553" spans="1:9" ht="15.75" customHeight="1">
      <c r="A9553" s="396"/>
      <c r="B9553" s="398"/>
      <c r="C9553" s="396"/>
      <c r="D9553" s="396"/>
      <c r="E9553" s="399"/>
      <c r="F9553" s="399"/>
      <c r="G9553" s="399"/>
      <c r="H9553" s="399"/>
      <c r="I9553" s="399"/>
    </row>
    <row r="9554" spans="1:9" ht="15.75" customHeight="1">
      <c r="A9554" s="396"/>
      <c r="B9554" s="398"/>
      <c r="C9554" s="396"/>
      <c r="D9554" s="396"/>
      <c r="E9554" s="399"/>
      <c r="F9554" s="399"/>
      <c r="G9554" s="399"/>
      <c r="H9554" s="399"/>
      <c r="I9554" s="399"/>
    </row>
    <row r="9555" spans="1:9" ht="15.75" customHeight="1">
      <c r="A9555" s="396"/>
      <c r="B9555" s="398"/>
      <c r="C9555" s="396"/>
      <c r="D9555" s="396"/>
      <c r="E9555" s="399"/>
      <c r="F9555" s="399"/>
      <c r="G9555" s="399"/>
      <c r="H9555" s="399"/>
      <c r="I9555" s="399"/>
    </row>
    <row r="9556" spans="1:9" ht="15.75" customHeight="1">
      <c r="A9556" s="396"/>
      <c r="B9556" s="398"/>
      <c r="C9556" s="396"/>
      <c r="D9556" s="396"/>
      <c r="E9556" s="399"/>
      <c r="F9556" s="399"/>
      <c r="G9556" s="399"/>
      <c r="H9556" s="399"/>
      <c r="I9556" s="399"/>
    </row>
    <row r="9557" spans="1:9" ht="15.75" customHeight="1">
      <c r="A9557" s="396"/>
      <c r="B9557" s="398"/>
      <c r="C9557" s="396"/>
      <c r="D9557" s="396"/>
      <c r="E9557" s="399"/>
      <c r="F9557" s="399"/>
      <c r="G9557" s="399"/>
      <c r="H9557" s="399"/>
      <c r="I9557" s="399"/>
    </row>
    <row r="9558" spans="1:9" ht="15.75" customHeight="1">
      <c r="A9558" s="396"/>
      <c r="B9558" s="398"/>
      <c r="C9558" s="396"/>
      <c r="D9558" s="396"/>
      <c r="E9558" s="399"/>
      <c r="F9558" s="399"/>
      <c r="G9558" s="399"/>
      <c r="H9558" s="399"/>
      <c r="I9558" s="399"/>
    </row>
    <row r="9559" spans="1:9" ht="15.75" customHeight="1">
      <c r="A9559" s="396"/>
      <c r="B9559" s="398"/>
      <c r="C9559" s="396"/>
      <c r="D9559" s="396"/>
      <c r="E9559" s="399"/>
      <c r="F9559" s="399"/>
      <c r="G9559" s="399"/>
      <c r="H9559" s="399"/>
      <c r="I9559" s="399"/>
    </row>
    <row r="9560" spans="1:9" ht="15.75" customHeight="1">
      <c r="A9560" s="396"/>
      <c r="B9560" s="398"/>
      <c r="C9560" s="396"/>
      <c r="D9560" s="396"/>
      <c r="E9560" s="399"/>
      <c r="F9560" s="399"/>
      <c r="G9560" s="399"/>
      <c r="H9560" s="399"/>
      <c r="I9560" s="399"/>
    </row>
    <row r="9561" spans="1:9" ht="15.75" customHeight="1">
      <c r="A9561" s="396"/>
      <c r="B9561" s="398"/>
      <c r="C9561" s="396"/>
      <c r="D9561" s="396"/>
      <c r="E9561" s="399"/>
      <c r="F9561" s="399"/>
      <c r="G9561" s="399"/>
      <c r="H9561" s="399"/>
      <c r="I9561" s="399"/>
    </row>
    <row r="9562" spans="1:9" ht="15.75" customHeight="1">
      <c r="A9562" s="396"/>
      <c r="B9562" s="398"/>
      <c r="C9562" s="396"/>
      <c r="D9562" s="396"/>
      <c r="E9562" s="399"/>
      <c r="F9562" s="399"/>
      <c r="G9562" s="399"/>
      <c r="H9562" s="399"/>
      <c r="I9562" s="399"/>
    </row>
    <row r="9563" spans="1:9" ht="15.75" customHeight="1">
      <c r="A9563" s="396"/>
      <c r="B9563" s="398"/>
      <c r="C9563" s="396"/>
      <c r="D9563" s="396"/>
      <c r="E9563" s="399"/>
      <c r="F9563" s="399"/>
      <c r="G9563" s="399"/>
      <c r="H9563" s="399"/>
      <c r="I9563" s="399"/>
    </row>
    <row r="9564" spans="1:9" ht="15.75" customHeight="1">
      <c r="A9564" s="396"/>
      <c r="B9564" s="398"/>
      <c r="C9564" s="396"/>
      <c r="D9564" s="396"/>
      <c r="E9564" s="399"/>
      <c r="F9564" s="399"/>
      <c r="G9564" s="399"/>
      <c r="H9564" s="399"/>
      <c r="I9564" s="399"/>
    </row>
    <row r="9565" spans="1:9" ht="15.75" customHeight="1">
      <c r="A9565" s="396"/>
      <c r="B9565" s="398"/>
      <c r="C9565" s="396"/>
      <c r="D9565" s="396"/>
      <c r="E9565" s="399"/>
      <c r="F9565" s="399"/>
      <c r="G9565" s="399"/>
      <c r="H9565" s="399"/>
      <c r="I9565" s="399"/>
    </row>
    <row r="9566" spans="1:9" ht="15.75" customHeight="1">
      <c r="A9566" s="396"/>
      <c r="B9566" s="398"/>
      <c r="C9566" s="396"/>
      <c r="D9566" s="396"/>
      <c r="E9566" s="399"/>
      <c r="F9566" s="399"/>
      <c r="G9566" s="399"/>
      <c r="H9566" s="399"/>
      <c r="I9566" s="399"/>
    </row>
    <row r="9567" spans="1:9" ht="15.75" customHeight="1">
      <c r="A9567" s="396"/>
      <c r="B9567" s="398"/>
      <c r="C9567" s="396"/>
      <c r="D9567" s="396"/>
      <c r="E9567" s="399"/>
      <c r="F9567" s="399"/>
      <c r="G9567" s="399"/>
      <c r="H9567" s="399"/>
      <c r="I9567" s="399"/>
    </row>
    <row r="9568" spans="1:9" ht="15.75" customHeight="1">
      <c r="A9568" s="396"/>
      <c r="B9568" s="398"/>
      <c r="C9568" s="396"/>
      <c r="D9568" s="396"/>
      <c r="E9568" s="399"/>
      <c r="F9568" s="399"/>
      <c r="G9568" s="399"/>
      <c r="H9568" s="399"/>
      <c r="I9568" s="399"/>
    </row>
    <row r="9569" spans="1:9" ht="15.75" customHeight="1">
      <c r="A9569" s="396"/>
      <c r="B9569" s="398"/>
      <c r="C9569" s="396"/>
      <c r="D9569" s="396"/>
      <c r="E9569" s="399"/>
      <c r="F9569" s="399"/>
      <c r="G9569" s="399"/>
      <c r="H9569" s="399"/>
      <c r="I9569" s="399"/>
    </row>
    <row r="9570" spans="1:9" ht="15.75" customHeight="1">
      <c r="A9570" s="396"/>
      <c r="B9570" s="398"/>
      <c r="C9570" s="396"/>
      <c r="D9570" s="396"/>
      <c r="E9570" s="399"/>
      <c r="F9570" s="399"/>
      <c r="G9570" s="399"/>
      <c r="H9570" s="399"/>
      <c r="I9570" s="399"/>
    </row>
    <row r="9571" spans="1:9" ht="15.75" customHeight="1">
      <c r="A9571" s="396"/>
      <c r="B9571" s="398"/>
      <c r="C9571" s="396"/>
      <c r="D9571" s="396"/>
      <c r="E9571" s="399"/>
      <c r="F9571" s="399"/>
      <c r="G9571" s="399"/>
      <c r="H9571" s="399"/>
      <c r="I9571" s="399"/>
    </row>
    <row r="9572" spans="1:9" ht="15.75" customHeight="1">
      <c r="A9572" s="396"/>
      <c r="B9572" s="398"/>
      <c r="C9572" s="396"/>
      <c r="D9572" s="396"/>
      <c r="E9572" s="399"/>
      <c r="F9572" s="399"/>
      <c r="G9572" s="399"/>
      <c r="H9572" s="399"/>
      <c r="I9572" s="399"/>
    </row>
    <row r="9573" spans="1:9" ht="15.75" customHeight="1">
      <c r="A9573" s="396"/>
      <c r="B9573" s="398"/>
      <c r="C9573" s="396"/>
      <c r="D9573" s="396"/>
      <c r="E9573" s="399"/>
      <c r="F9573" s="399"/>
      <c r="G9573" s="399"/>
      <c r="H9573" s="399"/>
      <c r="I9573" s="399"/>
    </row>
    <row r="9574" spans="1:9" ht="15.75" customHeight="1">
      <c r="A9574" s="396"/>
      <c r="B9574" s="398"/>
      <c r="C9574" s="396"/>
      <c r="D9574" s="396"/>
      <c r="E9574" s="399"/>
      <c r="F9574" s="399"/>
      <c r="G9574" s="399"/>
      <c r="H9574" s="399"/>
      <c r="I9574" s="399"/>
    </row>
    <row r="9575" spans="1:9" ht="15.75" customHeight="1">
      <c r="A9575" s="396"/>
      <c r="B9575" s="398"/>
      <c r="C9575" s="396"/>
      <c r="D9575" s="396"/>
      <c r="E9575" s="399"/>
      <c r="F9575" s="399"/>
      <c r="G9575" s="399"/>
      <c r="H9575" s="399"/>
      <c r="I9575" s="399"/>
    </row>
    <row r="9576" spans="1:9" ht="15.75" customHeight="1">
      <c r="A9576" s="396"/>
      <c r="B9576" s="398"/>
      <c r="C9576" s="396"/>
      <c r="D9576" s="396"/>
      <c r="E9576" s="399"/>
      <c r="F9576" s="399"/>
      <c r="G9576" s="399"/>
      <c r="H9576" s="399"/>
      <c r="I9576" s="399"/>
    </row>
    <row r="9577" spans="1:9" ht="15.75" customHeight="1">
      <c r="A9577" s="396"/>
      <c r="B9577" s="398"/>
      <c r="C9577" s="396"/>
      <c r="D9577" s="396"/>
      <c r="E9577" s="399"/>
      <c r="F9577" s="399"/>
      <c r="G9577" s="399"/>
      <c r="H9577" s="399"/>
      <c r="I9577" s="399"/>
    </row>
    <row r="9578" spans="1:9" ht="15.75" customHeight="1">
      <c r="A9578" s="396"/>
      <c r="B9578" s="398"/>
      <c r="C9578" s="396"/>
      <c r="D9578" s="396"/>
      <c r="E9578" s="399"/>
      <c r="F9578" s="399"/>
      <c r="G9578" s="399"/>
      <c r="H9578" s="399"/>
      <c r="I9578" s="399"/>
    </row>
    <row r="9579" spans="1:9" ht="15.75" customHeight="1">
      <c r="A9579" s="396"/>
      <c r="B9579" s="398"/>
      <c r="C9579" s="396"/>
      <c r="D9579" s="396"/>
      <c r="E9579" s="399"/>
      <c r="F9579" s="399"/>
      <c r="G9579" s="399"/>
      <c r="H9579" s="399"/>
      <c r="I9579" s="399"/>
    </row>
    <row r="9580" spans="1:9" ht="15.75" customHeight="1">
      <c r="A9580" s="396"/>
      <c r="B9580" s="398"/>
      <c r="C9580" s="396"/>
      <c r="D9580" s="396"/>
      <c r="E9580" s="399"/>
      <c r="F9580" s="399"/>
      <c r="G9580" s="399"/>
      <c r="H9580" s="399"/>
      <c r="I9580" s="399"/>
    </row>
    <row r="9581" spans="1:9" ht="15.75" customHeight="1">
      <c r="A9581" s="396"/>
      <c r="B9581" s="398"/>
      <c r="C9581" s="396"/>
      <c r="D9581" s="396"/>
      <c r="E9581" s="399"/>
      <c r="F9581" s="399"/>
      <c r="G9581" s="399"/>
      <c r="H9581" s="399"/>
      <c r="I9581" s="399"/>
    </row>
    <row r="9582" spans="1:9" ht="15.75" customHeight="1">
      <c r="A9582" s="396"/>
      <c r="B9582" s="398"/>
      <c r="C9582" s="396"/>
      <c r="D9582" s="396"/>
      <c r="E9582" s="399"/>
      <c r="F9582" s="399"/>
      <c r="G9582" s="399"/>
      <c r="H9582" s="399"/>
      <c r="I9582" s="399"/>
    </row>
    <row r="9583" spans="1:9" ht="15.75" customHeight="1">
      <c r="A9583" s="396"/>
      <c r="B9583" s="398"/>
      <c r="C9583" s="396"/>
      <c r="D9583" s="396"/>
      <c r="E9583" s="399"/>
      <c r="F9583" s="399"/>
      <c r="G9583" s="399"/>
      <c r="H9583" s="399"/>
      <c r="I9583" s="399"/>
    </row>
    <row r="9584" spans="1:9" ht="15.75" customHeight="1">
      <c r="A9584" s="396"/>
      <c r="B9584" s="398"/>
      <c r="C9584" s="396"/>
      <c r="D9584" s="396"/>
      <c r="E9584" s="399"/>
      <c r="F9584" s="399"/>
      <c r="G9584" s="399"/>
      <c r="H9584" s="399"/>
      <c r="I9584" s="399"/>
    </row>
    <row r="9585" spans="1:9" ht="15.75" customHeight="1">
      <c r="A9585" s="396"/>
      <c r="B9585" s="398"/>
      <c r="C9585" s="396"/>
      <c r="D9585" s="396"/>
      <c r="E9585" s="399"/>
      <c r="F9585" s="399"/>
      <c r="G9585" s="399"/>
      <c r="H9585" s="399"/>
      <c r="I9585" s="399"/>
    </row>
    <row r="9586" spans="1:9" ht="15.75" customHeight="1">
      <c r="A9586" s="396"/>
      <c r="B9586" s="398"/>
      <c r="C9586" s="396"/>
      <c r="D9586" s="396"/>
      <c r="E9586" s="399"/>
      <c r="F9586" s="399"/>
      <c r="G9586" s="399"/>
      <c r="H9586" s="399"/>
      <c r="I9586" s="399"/>
    </row>
    <row r="9587" spans="1:9" ht="15.75" customHeight="1">
      <c r="A9587" s="396"/>
      <c r="B9587" s="398"/>
      <c r="C9587" s="396"/>
      <c r="D9587" s="396"/>
      <c r="E9587" s="399"/>
      <c r="F9587" s="399"/>
      <c r="G9587" s="399"/>
      <c r="H9587" s="399"/>
      <c r="I9587" s="399"/>
    </row>
    <row r="9588" spans="1:9" ht="15.75" customHeight="1">
      <c r="A9588" s="396"/>
      <c r="B9588" s="398"/>
      <c r="C9588" s="396"/>
      <c r="D9588" s="396"/>
      <c r="E9588" s="399"/>
      <c r="F9588" s="399"/>
      <c r="G9588" s="399"/>
      <c r="H9588" s="399"/>
      <c r="I9588" s="399"/>
    </row>
    <row r="9589" spans="1:9" ht="15.75" customHeight="1">
      <c r="A9589" s="396"/>
      <c r="B9589" s="398"/>
      <c r="C9589" s="396"/>
      <c r="D9589" s="396"/>
      <c r="E9589" s="399"/>
      <c r="F9589" s="399"/>
      <c r="G9589" s="399"/>
      <c r="H9589" s="399"/>
      <c r="I9589" s="399"/>
    </row>
    <row r="9590" spans="1:9" ht="15.75" customHeight="1">
      <c r="A9590" s="396"/>
      <c r="B9590" s="398"/>
      <c r="C9590" s="396"/>
      <c r="D9590" s="396"/>
      <c r="E9590" s="399"/>
      <c r="F9590" s="399"/>
      <c r="G9590" s="399"/>
      <c r="H9590" s="399"/>
      <c r="I9590" s="399"/>
    </row>
    <row r="9591" spans="1:9" ht="15.75" customHeight="1">
      <c r="A9591" s="396"/>
      <c r="B9591" s="398"/>
      <c r="C9591" s="396"/>
      <c r="D9591" s="396"/>
      <c r="E9591" s="399"/>
      <c r="F9591" s="399"/>
      <c r="G9591" s="399"/>
      <c r="H9591" s="399"/>
      <c r="I9591" s="399"/>
    </row>
    <row r="9592" spans="1:9" ht="15.75" customHeight="1">
      <c r="A9592" s="396"/>
      <c r="B9592" s="398"/>
      <c r="C9592" s="396"/>
      <c r="D9592" s="396"/>
      <c r="E9592" s="399"/>
      <c r="F9592" s="399"/>
      <c r="G9592" s="399"/>
      <c r="H9592" s="399"/>
      <c r="I9592" s="399"/>
    </row>
    <row r="9593" spans="1:9" ht="15.75" customHeight="1">
      <c r="A9593" s="396"/>
      <c r="B9593" s="398"/>
      <c r="C9593" s="396"/>
      <c r="D9593" s="396"/>
      <c r="E9593" s="399"/>
      <c r="F9593" s="399"/>
      <c r="G9593" s="399"/>
      <c r="H9593" s="399"/>
      <c r="I9593" s="399"/>
    </row>
    <row r="9594" spans="1:9" ht="15.75" customHeight="1">
      <c r="A9594" s="396"/>
      <c r="B9594" s="398"/>
      <c r="C9594" s="396"/>
      <c r="D9594" s="396"/>
      <c r="E9594" s="399"/>
      <c r="F9594" s="399"/>
      <c r="G9594" s="399"/>
      <c r="H9594" s="399"/>
      <c r="I9594" s="399"/>
    </row>
    <row r="9595" spans="1:9" ht="15.75" customHeight="1">
      <c r="A9595" s="396"/>
      <c r="B9595" s="398"/>
      <c r="C9595" s="396"/>
      <c r="D9595" s="396"/>
      <c r="E9595" s="399"/>
      <c r="F9595" s="399"/>
      <c r="G9595" s="399"/>
      <c r="H9595" s="399"/>
      <c r="I9595" s="399"/>
    </row>
    <row r="9596" spans="1:9" ht="15.75" customHeight="1">
      <c r="A9596" s="396"/>
      <c r="B9596" s="398"/>
      <c r="C9596" s="396"/>
      <c r="D9596" s="396"/>
      <c r="E9596" s="399"/>
      <c r="F9596" s="399"/>
      <c r="G9596" s="399"/>
      <c r="H9596" s="399"/>
      <c r="I9596" s="399"/>
    </row>
    <row r="9597" spans="1:9" ht="15.75" customHeight="1">
      <c r="A9597" s="396"/>
      <c r="B9597" s="398"/>
      <c r="C9597" s="396"/>
      <c r="D9597" s="396"/>
      <c r="E9597" s="399"/>
      <c r="F9597" s="399"/>
      <c r="G9597" s="399"/>
      <c r="H9597" s="399"/>
      <c r="I9597" s="399"/>
    </row>
    <row r="9598" spans="1:9" ht="15.75" customHeight="1">
      <c r="A9598" s="396"/>
      <c r="B9598" s="398"/>
      <c r="C9598" s="396"/>
      <c r="D9598" s="396"/>
      <c r="E9598" s="399"/>
      <c r="F9598" s="399"/>
      <c r="G9598" s="399"/>
      <c r="H9598" s="399"/>
      <c r="I9598" s="399"/>
    </row>
    <row r="9599" spans="1:9" ht="15.75" customHeight="1">
      <c r="A9599" s="396"/>
      <c r="B9599" s="398"/>
      <c r="C9599" s="396"/>
      <c r="D9599" s="396"/>
      <c r="E9599" s="399"/>
      <c r="F9599" s="399"/>
      <c r="G9599" s="399"/>
      <c r="H9599" s="399"/>
      <c r="I9599" s="399"/>
    </row>
    <row r="9600" spans="1:9" ht="15.75" customHeight="1">
      <c r="A9600" s="396"/>
      <c r="B9600" s="398"/>
      <c r="C9600" s="396"/>
      <c r="D9600" s="396"/>
      <c r="E9600" s="399"/>
      <c r="F9600" s="399"/>
      <c r="G9600" s="399"/>
      <c r="H9600" s="399"/>
      <c r="I9600" s="399"/>
    </row>
    <row r="9601" spans="1:9" ht="15.75" customHeight="1">
      <c r="A9601" s="396"/>
      <c r="B9601" s="398"/>
      <c r="C9601" s="396"/>
      <c r="D9601" s="396"/>
      <c r="E9601" s="399"/>
      <c r="F9601" s="399"/>
      <c r="G9601" s="399"/>
      <c r="H9601" s="399"/>
      <c r="I9601" s="399"/>
    </row>
    <row r="9602" spans="1:9" ht="15.75" customHeight="1">
      <c r="A9602" s="396"/>
      <c r="B9602" s="398"/>
      <c r="C9602" s="396"/>
      <c r="D9602" s="396"/>
      <c r="E9602" s="399"/>
      <c r="F9602" s="399"/>
      <c r="G9602" s="399"/>
      <c r="H9602" s="399"/>
      <c r="I9602" s="399"/>
    </row>
    <row r="9603" spans="1:9" ht="15.75" customHeight="1">
      <c r="A9603" s="396"/>
      <c r="B9603" s="398"/>
      <c r="C9603" s="396"/>
      <c r="D9603" s="396"/>
      <c r="E9603" s="399"/>
      <c r="F9603" s="399"/>
      <c r="G9603" s="399"/>
      <c r="H9603" s="399"/>
      <c r="I9603" s="399"/>
    </row>
    <row r="9604" spans="1:9" ht="15.75" customHeight="1">
      <c r="A9604" s="396"/>
      <c r="B9604" s="398"/>
      <c r="C9604" s="396"/>
      <c r="D9604" s="396"/>
      <c r="E9604" s="399"/>
      <c r="F9604" s="399"/>
      <c r="G9604" s="399"/>
      <c r="H9604" s="399"/>
      <c r="I9604" s="399"/>
    </row>
    <row r="9605" spans="1:9" ht="15.75" customHeight="1">
      <c r="A9605" s="396"/>
      <c r="B9605" s="398"/>
      <c r="C9605" s="396"/>
      <c r="D9605" s="396"/>
      <c r="E9605" s="399"/>
      <c r="F9605" s="399"/>
      <c r="G9605" s="399"/>
      <c r="H9605" s="399"/>
      <c r="I9605" s="399"/>
    </row>
    <row r="9606" spans="1:9" ht="15.75" customHeight="1">
      <c r="A9606" s="396"/>
      <c r="B9606" s="398"/>
      <c r="C9606" s="396"/>
      <c r="D9606" s="396"/>
      <c r="E9606" s="399"/>
      <c r="F9606" s="399"/>
      <c r="G9606" s="399"/>
      <c r="H9606" s="399"/>
      <c r="I9606" s="399"/>
    </row>
    <row r="9607" spans="1:9" ht="15.75" customHeight="1">
      <c r="A9607" s="396"/>
      <c r="B9607" s="398"/>
      <c r="C9607" s="396"/>
      <c r="D9607" s="396"/>
      <c r="E9607" s="399"/>
      <c r="F9607" s="399"/>
      <c r="G9607" s="399"/>
      <c r="H9607" s="399"/>
      <c r="I9607" s="399"/>
    </row>
    <row r="9608" spans="1:9" ht="15.75" customHeight="1">
      <c r="A9608" s="396"/>
      <c r="B9608" s="398"/>
      <c r="C9608" s="396"/>
      <c r="D9608" s="396"/>
      <c r="E9608" s="399"/>
      <c r="F9608" s="399"/>
      <c r="G9608" s="399"/>
      <c r="H9608" s="399"/>
      <c r="I9608" s="399"/>
    </row>
    <row r="9609" spans="1:9" ht="15.75" customHeight="1">
      <c r="A9609" s="396"/>
      <c r="B9609" s="398"/>
      <c r="C9609" s="396"/>
      <c r="D9609" s="396"/>
      <c r="E9609" s="399"/>
      <c r="F9609" s="399"/>
      <c r="G9609" s="399"/>
      <c r="H9609" s="399"/>
      <c r="I9609" s="399"/>
    </row>
    <row r="9610" spans="1:9" ht="15.75" customHeight="1">
      <c r="A9610" s="396"/>
      <c r="B9610" s="398"/>
      <c r="C9610" s="396"/>
      <c r="D9610" s="396"/>
      <c r="E9610" s="399"/>
      <c r="F9610" s="399"/>
      <c r="G9610" s="399"/>
      <c r="H9610" s="399"/>
      <c r="I9610" s="399"/>
    </row>
    <row r="9611" spans="1:9" ht="15.75" customHeight="1">
      <c r="A9611" s="396"/>
      <c r="B9611" s="398"/>
      <c r="C9611" s="396"/>
      <c r="D9611" s="396"/>
      <c r="E9611" s="399"/>
      <c r="F9611" s="399"/>
      <c r="G9611" s="399"/>
      <c r="H9611" s="399"/>
      <c r="I9611" s="399"/>
    </row>
    <row r="9612" spans="1:9" ht="15.75" customHeight="1">
      <c r="A9612" s="396"/>
      <c r="B9612" s="398"/>
      <c r="C9612" s="396"/>
      <c r="D9612" s="396"/>
      <c r="E9612" s="399"/>
      <c r="F9612" s="399"/>
      <c r="G9612" s="399"/>
      <c r="H9612" s="399"/>
      <c r="I9612" s="399"/>
    </row>
    <row r="9613" spans="1:9" ht="15.75" customHeight="1">
      <c r="A9613" s="396"/>
      <c r="B9613" s="398"/>
      <c r="C9613" s="396"/>
      <c r="D9613" s="396"/>
      <c r="E9613" s="399"/>
      <c r="F9613" s="399"/>
      <c r="G9613" s="399"/>
      <c r="H9613" s="399"/>
      <c r="I9613" s="399"/>
    </row>
    <row r="9614" spans="1:9" ht="15.75" customHeight="1">
      <c r="A9614" s="396"/>
      <c r="B9614" s="398"/>
      <c r="C9614" s="396"/>
      <c r="D9614" s="396"/>
      <c r="E9614" s="399"/>
      <c r="F9614" s="399"/>
      <c r="G9614" s="399"/>
      <c r="H9614" s="399"/>
      <c r="I9614" s="399"/>
    </row>
    <row r="9615" spans="1:9" ht="15.75" customHeight="1">
      <c r="A9615" s="396"/>
      <c r="B9615" s="398"/>
      <c r="C9615" s="396"/>
      <c r="D9615" s="396"/>
      <c r="E9615" s="399"/>
      <c r="F9615" s="399"/>
      <c r="G9615" s="399"/>
      <c r="H9615" s="399"/>
      <c r="I9615" s="399"/>
    </row>
    <row r="9616" spans="1:9" ht="15.75" customHeight="1">
      <c r="A9616" s="396"/>
      <c r="B9616" s="398"/>
      <c r="C9616" s="396"/>
      <c r="D9616" s="396"/>
      <c r="E9616" s="399"/>
      <c r="F9616" s="399"/>
      <c r="G9616" s="399"/>
      <c r="H9616" s="399"/>
      <c r="I9616" s="399"/>
    </row>
    <row r="9617" spans="1:9" ht="15.75" customHeight="1">
      <c r="A9617" s="396"/>
      <c r="B9617" s="398"/>
      <c r="C9617" s="396"/>
      <c r="D9617" s="396"/>
      <c r="E9617" s="399"/>
      <c r="F9617" s="399"/>
      <c r="G9617" s="399"/>
      <c r="H9617" s="399"/>
      <c r="I9617" s="399"/>
    </row>
    <row r="9618" spans="1:9" ht="15.75" customHeight="1">
      <c r="A9618" s="396"/>
      <c r="B9618" s="398"/>
      <c r="C9618" s="396"/>
      <c r="D9618" s="396"/>
      <c r="E9618" s="399"/>
      <c r="F9618" s="399"/>
      <c r="G9618" s="399"/>
      <c r="H9618" s="399"/>
      <c r="I9618" s="399"/>
    </row>
    <row r="9619" spans="1:9" ht="15.75" customHeight="1">
      <c r="A9619" s="396"/>
      <c r="B9619" s="398"/>
      <c r="C9619" s="396"/>
      <c r="D9619" s="396"/>
      <c r="E9619" s="399"/>
      <c r="F9619" s="399"/>
      <c r="G9619" s="399"/>
      <c r="H9619" s="399"/>
      <c r="I9619" s="399"/>
    </row>
    <row r="9620" spans="1:9" ht="15.75" customHeight="1">
      <c r="A9620" s="396"/>
      <c r="B9620" s="398"/>
      <c r="C9620" s="396"/>
      <c r="D9620" s="396"/>
      <c r="E9620" s="399"/>
      <c r="F9620" s="399"/>
      <c r="G9620" s="399"/>
      <c r="H9620" s="399"/>
      <c r="I9620" s="399"/>
    </row>
    <row r="9621" spans="1:9" ht="15.75" customHeight="1">
      <c r="A9621" s="396"/>
      <c r="B9621" s="398"/>
      <c r="C9621" s="396"/>
      <c r="D9621" s="396"/>
      <c r="E9621" s="399"/>
      <c r="F9621" s="399"/>
      <c r="G9621" s="399"/>
      <c r="H9621" s="399"/>
      <c r="I9621" s="399"/>
    </row>
    <row r="9622" spans="1:9" ht="15.75" customHeight="1">
      <c r="A9622" s="396"/>
      <c r="B9622" s="398"/>
      <c r="C9622" s="396"/>
      <c r="D9622" s="396"/>
      <c r="E9622" s="399"/>
      <c r="F9622" s="399"/>
      <c r="G9622" s="399"/>
      <c r="H9622" s="399"/>
      <c r="I9622" s="399"/>
    </row>
    <row r="9623" spans="1:9" ht="15.75" customHeight="1">
      <c r="A9623" s="396"/>
      <c r="B9623" s="398"/>
      <c r="C9623" s="396"/>
      <c r="D9623" s="396"/>
      <c r="E9623" s="399"/>
      <c r="F9623" s="399"/>
      <c r="G9623" s="399"/>
      <c r="H9623" s="399"/>
      <c r="I9623" s="399"/>
    </row>
    <row r="9624" spans="1:9" ht="15.75" customHeight="1">
      <c r="A9624" s="396"/>
      <c r="B9624" s="398"/>
      <c r="C9624" s="396"/>
      <c r="D9624" s="396"/>
      <c r="E9624" s="399"/>
      <c r="F9624" s="399"/>
      <c r="G9624" s="399"/>
      <c r="H9624" s="399"/>
      <c r="I9624" s="399"/>
    </row>
    <row r="9625" spans="1:9" ht="15.75" customHeight="1">
      <c r="A9625" s="396"/>
      <c r="B9625" s="398"/>
      <c r="C9625" s="396"/>
      <c r="D9625" s="396"/>
      <c r="E9625" s="399"/>
      <c r="F9625" s="399"/>
      <c r="G9625" s="399"/>
      <c r="H9625" s="399"/>
      <c r="I9625" s="399"/>
    </row>
    <row r="9626" spans="1:9" ht="15.75" customHeight="1">
      <c r="A9626" s="396"/>
      <c r="B9626" s="398"/>
      <c r="C9626" s="396"/>
      <c r="D9626" s="396"/>
      <c r="E9626" s="399"/>
      <c r="F9626" s="399"/>
      <c r="G9626" s="399"/>
      <c r="H9626" s="399"/>
      <c r="I9626" s="399"/>
    </row>
    <row r="9627" spans="1:9" ht="15.75" customHeight="1">
      <c r="A9627" s="396"/>
      <c r="B9627" s="398"/>
      <c r="C9627" s="396"/>
      <c r="D9627" s="396"/>
      <c r="E9627" s="399"/>
      <c r="F9627" s="399"/>
      <c r="G9627" s="399"/>
      <c r="H9627" s="399"/>
      <c r="I9627" s="399"/>
    </row>
    <row r="9628" spans="1:9" ht="15.75" customHeight="1">
      <c r="A9628" s="396"/>
      <c r="B9628" s="398"/>
      <c r="C9628" s="396"/>
      <c r="D9628" s="396"/>
      <c r="E9628" s="399"/>
      <c r="F9628" s="399"/>
      <c r="G9628" s="399"/>
      <c r="H9628" s="399"/>
      <c r="I9628" s="399"/>
    </row>
    <row r="9629" spans="1:9" ht="15.75" customHeight="1">
      <c r="A9629" s="396"/>
      <c r="B9629" s="398"/>
      <c r="C9629" s="396"/>
      <c r="D9629" s="396"/>
      <c r="E9629" s="399"/>
      <c r="F9629" s="399"/>
      <c r="G9629" s="399"/>
      <c r="H9629" s="399"/>
      <c r="I9629" s="399"/>
    </row>
    <row r="9630" spans="1:9" ht="15.75" customHeight="1">
      <c r="A9630" s="396"/>
      <c r="B9630" s="398"/>
      <c r="C9630" s="396"/>
      <c r="D9630" s="396"/>
      <c r="E9630" s="399"/>
      <c r="F9630" s="399"/>
      <c r="G9630" s="399"/>
      <c r="H9630" s="399"/>
      <c r="I9630" s="399"/>
    </row>
    <row r="9631" spans="1:9" ht="15.75" customHeight="1">
      <c r="A9631" s="396"/>
      <c r="B9631" s="398"/>
      <c r="C9631" s="396"/>
      <c r="D9631" s="396"/>
      <c r="E9631" s="399"/>
      <c r="F9631" s="399"/>
      <c r="G9631" s="399"/>
      <c r="H9631" s="399"/>
      <c r="I9631" s="399"/>
    </row>
    <row r="9632" spans="1:9" ht="15.75" customHeight="1">
      <c r="A9632" s="396"/>
      <c r="B9632" s="398"/>
      <c r="C9632" s="396"/>
      <c r="D9632" s="396"/>
      <c r="E9632" s="399"/>
      <c r="F9632" s="399"/>
      <c r="G9632" s="399"/>
      <c r="H9632" s="399"/>
      <c r="I9632" s="399"/>
    </row>
    <row r="9633" spans="1:9" ht="15.75" customHeight="1">
      <c r="A9633" s="396"/>
      <c r="B9633" s="398"/>
      <c r="C9633" s="396"/>
      <c r="D9633" s="396"/>
      <c r="E9633" s="399"/>
      <c r="F9633" s="399"/>
      <c r="G9633" s="399"/>
      <c r="H9633" s="399"/>
      <c r="I9633" s="399"/>
    </row>
    <row r="9634" spans="1:9" ht="15.75" customHeight="1">
      <c r="A9634" s="396"/>
      <c r="B9634" s="398"/>
      <c r="C9634" s="396"/>
      <c r="D9634" s="396"/>
      <c r="E9634" s="399"/>
      <c r="F9634" s="399"/>
      <c r="G9634" s="399"/>
      <c r="H9634" s="399"/>
      <c r="I9634" s="399"/>
    </row>
    <row r="9635" spans="1:9" ht="15.75" customHeight="1">
      <c r="A9635" s="396"/>
      <c r="B9635" s="398"/>
      <c r="C9635" s="396"/>
      <c r="D9635" s="396"/>
      <c r="E9635" s="399"/>
      <c r="F9635" s="399"/>
      <c r="G9635" s="399"/>
      <c r="H9635" s="399"/>
      <c r="I9635" s="399"/>
    </row>
    <row r="9636" spans="1:9" ht="15.75" customHeight="1">
      <c r="A9636" s="396"/>
      <c r="B9636" s="398"/>
      <c r="C9636" s="396"/>
      <c r="D9636" s="396"/>
      <c r="E9636" s="399"/>
      <c r="F9636" s="399"/>
      <c r="G9636" s="399"/>
      <c r="H9636" s="399"/>
      <c r="I9636" s="399"/>
    </row>
    <row r="9637" spans="1:9" ht="15.75" customHeight="1">
      <c r="A9637" s="396"/>
      <c r="B9637" s="398"/>
      <c r="C9637" s="396"/>
      <c r="D9637" s="396"/>
      <c r="E9637" s="399"/>
      <c r="F9637" s="399"/>
      <c r="G9637" s="399"/>
      <c r="H9637" s="399"/>
      <c r="I9637" s="399"/>
    </row>
    <row r="9638" spans="1:9" ht="15.75" customHeight="1">
      <c r="A9638" s="396"/>
      <c r="B9638" s="398"/>
      <c r="C9638" s="396"/>
      <c r="D9638" s="396"/>
      <c r="E9638" s="399"/>
      <c r="F9638" s="399"/>
      <c r="G9638" s="399"/>
      <c r="H9638" s="399"/>
      <c r="I9638" s="399"/>
    </row>
    <row r="9639" spans="1:9" ht="15.75" customHeight="1">
      <c r="A9639" s="396"/>
      <c r="B9639" s="398"/>
      <c r="C9639" s="396"/>
      <c r="D9639" s="396"/>
      <c r="E9639" s="399"/>
      <c r="F9639" s="399"/>
      <c r="G9639" s="399"/>
      <c r="H9639" s="399"/>
      <c r="I9639" s="399"/>
    </row>
    <row r="9640" spans="1:9" ht="15.75" customHeight="1">
      <c r="A9640" s="396"/>
      <c r="B9640" s="398"/>
      <c r="C9640" s="396"/>
      <c r="D9640" s="396"/>
      <c r="E9640" s="399"/>
      <c r="F9640" s="399"/>
      <c r="G9640" s="399"/>
      <c r="H9640" s="399"/>
      <c r="I9640" s="399"/>
    </row>
    <row r="9641" spans="1:9" ht="15.75" customHeight="1">
      <c r="A9641" s="396"/>
      <c r="B9641" s="398"/>
      <c r="C9641" s="396"/>
      <c r="D9641" s="396"/>
      <c r="E9641" s="399"/>
      <c r="F9641" s="399"/>
      <c r="G9641" s="399"/>
      <c r="H9641" s="399"/>
      <c r="I9641" s="399"/>
    </row>
    <row r="9642" spans="1:9" ht="15.75" customHeight="1">
      <c r="A9642" s="396"/>
      <c r="B9642" s="398"/>
      <c r="C9642" s="396"/>
      <c r="D9642" s="396"/>
      <c r="E9642" s="399"/>
      <c r="F9642" s="399"/>
      <c r="G9642" s="399"/>
      <c r="H9642" s="399"/>
      <c r="I9642" s="399"/>
    </row>
    <row r="9643" spans="1:9" ht="15.75" customHeight="1">
      <c r="A9643" s="396"/>
      <c r="B9643" s="398"/>
      <c r="C9643" s="396"/>
      <c r="D9643" s="396"/>
      <c r="E9643" s="399"/>
      <c r="F9643" s="399"/>
      <c r="G9643" s="399"/>
      <c r="H9643" s="399"/>
      <c r="I9643" s="399"/>
    </row>
    <row r="9644" spans="1:9" ht="15.75" customHeight="1">
      <c r="A9644" s="396"/>
      <c r="B9644" s="398"/>
      <c r="C9644" s="396"/>
      <c r="D9644" s="396"/>
      <c r="E9644" s="399"/>
      <c r="F9644" s="399"/>
      <c r="G9644" s="399"/>
      <c r="H9644" s="399"/>
      <c r="I9644" s="399"/>
    </row>
    <row r="9645" spans="1:9" ht="15.75" customHeight="1">
      <c r="A9645" s="396"/>
      <c r="B9645" s="398"/>
      <c r="C9645" s="396"/>
      <c r="D9645" s="396"/>
      <c r="E9645" s="399"/>
      <c r="F9645" s="399"/>
      <c r="G9645" s="399"/>
      <c r="H9645" s="399"/>
      <c r="I9645" s="399"/>
    </row>
    <row r="9646" spans="1:9" ht="15.75" customHeight="1">
      <c r="A9646" s="396"/>
      <c r="B9646" s="398"/>
      <c r="C9646" s="396"/>
      <c r="D9646" s="396"/>
      <c r="E9646" s="399"/>
      <c r="F9646" s="399"/>
      <c r="G9646" s="399"/>
      <c r="H9646" s="399"/>
      <c r="I9646" s="399"/>
    </row>
    <row r="9647" spans="1:9" ht="15.75" customHeight="1">
      <c r="A9647" s="396"/>
      <c r="B9647" s="398"/>
      <c r="C9647" s="396"/>
      <c r="D9647" s="396"/>
      <c r="E9647" s="399"/>
      <c r="F9647" s="399"/>
      <c r="G9647" s="399"/>
      <c r="H9647" s="399"/>
      <c r="I9647" s="399"/>
    </row>
    <row r="9648" spans="1:9" ht="15.75" customHeight="1">
      <c r="A9648" s="396"/>
      <c r="B9648" s="398"/>
      <c r="C9648" s="396"/>
      <c r="D9648" s="396"/>
      <c r="E9648" s="399"/>
      <c r="F9648" s="399"/>
      <c r="G9648" s="399"/>
      <c r="H9648" s="399"/>
      <c r="I9648" s="399"/>
    </row>
    <row r="9649" spans="1:9" ht="15.75" customHeight="1">
      <c r="A9649" s="396"/>
      <c r="B9649" s="398"/>
      <c r="C9649" s="396"/>
      <c r="D9649" s="396"/>
      <c r="E9649" s="399"/>
      <c r="F9649" s="399"/>
      <c r="G9649" s="399"/>
      <c r="H9649" s="399"/>
      <c r="I9649" s="399"/>
    </row>
    <row r="9650" spans="1:9" ht="15.75" customHeight="1">
      <c r="A9650" s="396"/>
      <c r="B9650" s="398"/>
      <c r="C9650" s="396"/>
      <c r="D9650" s="396"/>
      <c r="E9650" s="399"/>
      <c r="F9650" s="399"/>
      <c r="G9650" s="399"/>
      <c r="H9650" s="399"/>
      <c r="I9650" s="399"/>
    </row>
    <row r="9651" spans="1:9" ht="15.75" customHeight="1">
      <c r="A9651" s="396"/>
      <c r="B9651" s="398"/>
      <c r="C9651" s="396"/>
      <c r="D9651" s="396"/>
      <c r="E9651" s="399"/>
      <c r="F9651" s="399"/>
      <c r="G9651" s="399"/>
      <c r="H9651" s="399"/>
      <c r="I9651" s="399"/>
    </row>
    <row r="9652" spans="1:9" ht="15.75" customHeight="1">
      <c r="A9652" s="396"/>
      <c r="B9652" s="398"/>
      <c r="C9652" s="396"/>
      <c r="D9652" s="396"/>
      <c r="E9652" s="399"/>
      <c r="F9652" s="399"/>
      <c r="G9652" s="399"/>
      <c r="H9652" s="399"/>
      <c r="I9652" s="399"/>
    </row>
    <row r="9653" spans="1:9" ht="15.75" customHeight="1">
      <c r="A9653" s="396"/>
      <c r="B9653" s="398"/>
      <c r="C9653" s="396"/>
      <c r="D9653" s="396"/>
      <c r="E9653" s="399"/>
      <c r="F9653" s="399"/>
      <c r="G9653" s="399"/>
      <c r="H9653" s="399"/>
      <c r="I9653" s="399"/>
    </row>
    <row r="9654" spans="1:9" ht="15.75" customHeight="1">
      <c r="A9654" s="396"/>
      <c r="B9654" s="398"/>
      <c r="C9654" s="396"/>
      <c r="D9654" s="396"/>
      <c r="E9654" s="399"/>
      <c r="F9654" s="399"/>
      <c r="G9654" s="399"/>
      <c r="H9654" s="399"/>
      <c r="I9654" s="399"/>
    </row>
    <row r="9655" spans="1:9" ht="15.75" customHeight="1">
      <c r="A9655" s="396"/>
      <c r="B9655" s="398"/>
      <c r="C9655" s="396"/>
      <c r="D9655" s="396"/>
      <c r="E9655" s="399"/>
      <c r="F9655" s="399"/>
      <c r="G9655" s="399"/>
      <c r="H9655" s="399"/>
      <c r="I9655" s="399"/>
    </row>
    <row r="9656" spans="1:9" ht="15.75" customHeight="1">
      <c r="A9656" s="396"/>
      <c r="B9656" s="398"/>
      <c r="C9656" s="396"/>
      <c r="D9656" s="396"/>
      <c r="E9656" s="399"/>
      <c r="F9656" s="399"/>
      <c r="G9656" s="399"/>
      <c r="H9656" s="399"/>
      <c r="I9656" s="399"/>
    </row>
    <row r="9657" spans="1:9" ht="15.75" customHeight="1">
      <c r="A9657" s="396"/>
      <c r="B9657" s="398"/>
      <c r="C9657" s="396"/>
      <c r="D9657" s="396"/>
      <c r="E9657" s="399"/>
      <c r="F9657" s="399"/>
      <c r="G9657" s="399"/>
      <c r="H9657" s="399"/>
      <c r="I9657" s="399"/>
    </row>
    <row r="9658" spans="1:9" ht="15.75" customHeight="1">
      <c r="A9658" s="396"/>
      <c r="B9658" s="398"/>
      <c r="C9658" s="396"/>
      <c r="D9658" s="396"/>
      <c r="E9658" s="399"/>
      <c r="F9658" s="399"/>
      <c r="G9658" s="399"/>
      <c r="H9658" s="399"/>
      <c r="I9658" s="399"/>
    </row>
    <row r="9659" spans="1:9" ht="15.75" customHeight="1">
      <c r="A9659" s="396"/>
      <c r="B9659" s="398"/>
      <c r="C9659" s="396"/>
      <c r="D9659" s="396"/>
      <c r="E9659" s="399"/>
      <c r="F9659" s="399"/>
      <c r="G9659" s="399"/>
      <c r="H9659" s="399"/>
      <c r="I9659" s="399"/>
    </row>
    <row r="9660" spans="1:9" ht="15.75" customHeight="1">
      <c r="A9660" s="396"/>
      <c r="B9660" s="398"/>
      <c r="C9660" s="396"/>
      <c r="D9660" s="396"/>
      <c r="E9660" s="399"/>
      <c r="F9660" s="399"/>
      <c r="G9660" s="399"/>
      <c r="H9660" s="399"/>
      <c r="I9660" s="399"/>
    </row>
    <row r="9661" spans="1:9" ht="15.75" customHeight="1">
      <c r="A9661" s="396"/>
      <c r="B9661" s="398"/>
      <c r="C9661" s="396"/>
      <c r="D9661" s="396"/>
      <c r="E9661" s="399"/>
      <c r="F9661" s="399"/>
      <c r="G9661" s="399"/>
      <c r="H9661" s="399"/>
      <c r="I9661" s="399"/>
    </row>
    <row r="9662" spans="1:9" ht="15.75" customHeight="1">
      <c r="A9662" s="396"/>
      <c r="B9662" s="398"/>
      <c r="C9662" s="396"/>
      <c r="D9662" s="396"/>
      <c r="E9662" s="399"/>
      <c r="F9662" s="399"/>
      <c r="G9662" s="399"/>
      <c r="H9662" s="399"/>
      <c r="I9662" s="399"/>
    </row>
    <row r="9663" spans="1:9" ht="15.75" customHeight="1">
      <c r="A9663" s="396"/>
      <c r="B9663" s="398"/>
      <c r="C9663" s="396"/>
      <c r="D9663" s="396"/>
      <c r="E9663" s="399"/>
      <c r="F9663" s="399"/>
      <c r="G9663" s="399"/>
      <c r="H9663" s="399"/>
      <c r="I9663" s="399"/>
    </row>
    <row r="9664" spans="1:9" ht="15.75" customHeight="1">
      <c r="A9664" s="396"/>
      <c r="B9664" s="398"/>
      <c r="C9664" s="396"/>
      <c r="D9664" s="396"/>
      <c r="E9664" s="399"/>
      <c r="F9664" s="399"/>
      <c r="G9664" s="399"/>
      <c r="H9664" s="399"/>
      <c r="I9664" s="399"/>
    </row>
    <row r="9665" spans="1:9" ht="15.75" customHeight="1">
      <c r="A9665" s="396"/>
      <c r="B9665" s="398"/>
      <c r="C9665" s="396"/>
      <c r="D9665" s="396"/>
      <c r="E9665" s="399"/>
      <c r="F9665" s="399"/>
      <c r="G9665" s="399"/>
      <c r="H9665" s="399"/>
      <c r="I9665" s="399"/>
    </row>
    <row r="9666" spans="1:9" ht="15.75" customHeight="1">
      <c r="A9666" s="396"/>
      <c r="B9666" s="398"/>
      <c r="C9666" s="396"/>
      <c r="D9666" s="396"/>
      <c r="E9666" s="399"/>
      <c r="F9666" s="399"/>
      <c r="G9666" s="399"/>
      <c r="H9666" s="399"/>
      <c r="I9666" s="399"/>
    </row>
    <row r="9667" spans="1:9" ht="15.75" customHeight="1">
      <c r="A9667" s="396"/>
      <c r="B9667" s="398"/>
      <c r="C9667" s="396"/>
      <c r="D9667" s="396"/>
      <c r="E9667" s="399"/>
      <c r="F9667" s="399"/>
      <c r="G9667" s="399"/>
      <c r="H9667" s="399"/>
      <c r="I9667" s="399"/>
    </row>
    <row r="9668" spans="1:9" ht="15.75" customHeight="1">
      <c r="A9668" s="396"/>
      <c r="B9668" s="398"/>
      <c r="C9668" s="396"/>
      <c r="D9668" s="396"/>
      <c r="E9668" s="399"/>
      <c r="F9668" s="399"/>
      <c r="G9668" s="399"/>
      <c r="H9668" s="399"/>
      <c r="I9668" s="399"/>
    </row>
    <row r="9669" spans="1:9" ht="15.75" customHeight="1">
      <c r="A9669" s="396"/>
      <c r="B9669" s="398"/>
      <c r="C9669" s="396"/>
      <c r="D9669" s="396"/>
      <c r="E9669" s="399"/>
      <c r="F9669" s="399"/>
      <c r="G9669" s="399"/>
      <c r="H9669" s="399"/>
      <c r="I9669" s="399"/>
    </row>
    <row r="9670" spans="1:9" ht="15.75" customHeight="1">
      <c r="A9670" s="396"/>
      <c r="B9670" s="398"/>
      <c r="C9670" s="396"/>
      <c r="D9670" s="396"/>
      <c r="E9670" s="399"/>
      <c r="F9670" s="399"/>
      <c r="G9670" s="399"/>
      <c r="H9670" s="399"/>
      <c r="I9670" s="399"/>
    </row>
    <row r="9671" spans="1:9" ht="15.75" customHeight="1">
      <c r="A9671" s="396"/>
      <c r="B9671" s="398"/>
      <c r="C9671" s="396"/>
      <c r="D9671" s="396"/>
      <c r="E9671" s="399"/>
      <c r="F9671" s="399"/>
      <c r="G9671" s="399"/>
      <c r="H9671" s="399"/>
      <c r="I9671" s="399"/>
    </row>
    <row r="9672" spans="1:9" ht="15.75" customHeight="1">
      <c r="A9672" s="396"/>
      <c r="B9672" s="398"/>
      <c r="C9672" s="396"/>
      <c r="D9672" s="396"/>
      <c r="E9672" s="399"/>
      <c r="F9672" s="399"/>
      <c r="G9672" s="399"/>
      <c r="H9672" s="399"/>
      <c r="I9672" s="399"/>
    </row>
    <row r="9673" spans="1:9" ht="15.75" customHeight="1">
      <c r="A9673" s="396"/>
      <c r="B9673" s="398"/>
      <c r="C9673" s="396"/>
      <c r="D9673" s="396"/>
      <c r="E9673" s="399"/>
      <c r="F9673" s="399"/>
      <c r="G9673" s="399"/>
      <c r="H9673" s="399"/>
      <c r="I9673" s="399"/>
    </row>
    <row r="9674" spans="1:9" ht="15.75" customHeight="1">
      <c r="A9674" s="396"/>
      <c r="B9674" s="398"/>
      <c r="C9674" s="396"/>
      <c r="D9674" s="396"/>
      <c r="E9674" s="399"/>
      <c r="F9674" s="399"/>
      <c r="G9674" s="399"/>
      <c r="H9674" s="399"/>
      <c r="I9674" s="399"/>
    </row>
    <row r="9675" spans="1:9" ht="15.75" customHeight="1">
      <c r="A9675" s="396"/>
      <c r="B9675" s="398"/>
      <c r="C9675" s="396"/>
      <c r="D9675" s="396"/>
      <c r="E9675" s="399"/>
      <c r="F9675" s="399"/>
      <c r="G9675" s="399"/>
      <c r="H9675" s="399"/>
      <c r="I9675" s="399"/>
    </row>
    <row r="9676" spans="1:9" ht="15.75" customHeight="1">
      <c r="A9676" s="396"/>
      <c r="B9676" s="398"/>
      <c r="C9676" s="396"/>
      <c r="D9676" s="396"/>
      <c r="E9676" s="399"/>
      <c r="F9676" s="399"/>
      <c r="G9676" s="399"/>
      <c r="H9676" s="399"/>
      <c r="I9676" s="399"/>
    </row>
    <row r="9677" spans="1:9" ht="15.75" customHeight="1">
      <c r="A9677" s="396"/>
      <c r="B9677" s="398"/>
      <c r="C9677" s="396"/>
      <c r="D9677" s="396"/>
      <c r="E9677" s="399"/>
      <c r="F9677" s="399"/>
      <c r="G9677" s="399"/>
      <c r="H9677" s="399"/>
      <c r="I9677" s="399"/>
    </row>
    <row r="9678" spans="1:9" ht="15.75" customHeight="1">
      <c r="A9678" s="396"/>
      <c r="B9678" s="398"/>
      <c r="C9678" s="396"/>
      <c r="D9678" s="396"/>
      <c r="E9678" s="399"/>
      <c r="F9678" s="399"/>
      <c r="G9678" s="399"/>
      <c r="H9678" s="399"/>
      <c r="I9678" s="399"/>
    </row>
    <row r="9679" spans="1:9" ht="15.75" customHeight="1">
      <c r="A9679" s="396"/>
      <c r="B9679" s="398"/>
      <c r="C9679" s="396"/>
      <c r="D9679" s="396"/>
      <c r="E9679" s="399"/>
      <c r="F9679" s="399"/>
      <c r="G9679" s="399"/>
      <c r="H9679" s="399"/>
      <c r="I9679" s="399"/>
    </row>
    <row r="9680" spans="1:9" ht="15.75" customHeight="1">
      <c r="A9680" s="396"/>
      <c r="B9680" s="398"/>
      <c r="C9680" s="396"/>
      <c r="D9680" s="396"/>
      <c r="E9680" s="399"/>
      <c r="F9680" s="399"/>
      <c r="G9680" s="399"/>
      <c r="H9680" s="399"/>
      <c r="I9680" s="399"/>
    </row>
    <row r="9681" spans="1:9" ht="15.75" customHeight="1">
      <c r="A9681" s="396"/>
      <c r="B9681" s="398"/>
      <c r="C9681" s="396"/>
      <c r="D9681" s="396"/>
      <c r="E9681" s="399"/>
      <c r="F9681" s="399"/>
      <c r="G9681" s="399"/>
      <c r="H9681" s="399"/>
      <c r="I9681" s="399"/>
    </row>
    <row r="9682" spans="1:9" ht="15.75" customHeight="1">
      <c r="A9682" s="396"/>
      <c r="B9682" s="398"/>
      <c r="C9682" s="396"/>
      <c r="D9682" s="396"/>
      <c r="E9682" s="399"/>
      <c r="F9682" s="399"/>
      <c r="G9682" s="399"/>
      <c r="H9682" s="399"/>
      <c r="I9682" s="399"/>
    </row>
    <row r="9683" spans="1:9" ht="15.75" customHeight="1">
      <c r="A9683" s="396"/>
      <c r="B9683" s="398"/>
      <c r="C9683" s="396"/>
      <c r="D9683" s="396"/>
      <c r="E9683" s="399"/>
      <c r="F9683" s="399"/>
      <c r="G9683" s="399"/>
      <c r="H9683" s="399"/>
      <c r="I9683" s="399"/>
    </row>
    <row r="9684" spans="1:9" ht="15.75" customHeight="1">
      <c r="A9684" s="396"/>
      <c r="B9684" s="398"/>
      <c r="C9684" s="396"/>
      <c r="D9684" s="396"/>
      <c r="E9684" s="399"/>
      <c r="F9684" s="399"/>
      <c r="G9684" s="399"/>
      <c r="H9684" s="399"/>
      <c r="I9684" s="399"/>
    </row>
    <row r="9685" spans="1:9" ht="15.75" customHeight="1">
      <c r="A9685" s="396"/>
      <c r="B9685" s="398"/>
      <c r="C9685" s="396"/>
      <c r="D9685" s="396"/>
      <c r="E9685" s="399"/>
      <c r="F9685" s="399"/>
      <c r="G9685" s="399"/>
      <c r="H9685" s="399"/>
      <c r="I9685" s="399"/>
    </row>
    <row r="9686" spans="1:9" ht="15.75" customHeight="1">
      <c r="A9686" s="396"/>
      <c r="B9686" s="398"/>
      <c r="C9686" s="396"/>
      <c r="D9686" s="396"/>
      <c r="E9686" s="399"/>
      <c r="F9686" s="399"/>
      <c r="G9686" s="399"/>
      <c r="H9686" s="399"/>
      <c r="I9686" s="399"/>
    </row>
    <row r="9687" spans="1:9" ht="15.75" customHeight="1">
      <c r="A9687" s="396"/>
      <c r="B9687" s="398"/>
      <c r="C9687" s="396"/>
      <c r="D9687" s="396"/>
      <c r="E9687" s="399"/>
      <c r="F9687" s="399"/>
      <c r="G9687" s="399"/>
      <c r="H9687" s="399"/>
      <c r="I9687" s="399"/>
    </row>
    <row r="9688" spans="1:9" ht="15.75" customHeight="1">
      <c r="A9688" s="396"/>
      <c r="B9688" s="398"/>
      <c r="C9688" s="396"/>
      <c r="D9688" s="396"/>
      <c r="E9688" s="399"/>
      <c r="F9688" s="399"/>
      <c r="G9688" s="399"/>
      <c r="H9688" s="399"/>
      <c r="I9688" s="399"/>
    </row>
    <row r="9689" spans="1:9" ht="15.75" customHeight="1">
      <c r="A9689" s="396"/>
      <c r="B9689" s="398"/>
      <c r="C9689" s="396"/>
      <c r="D9689" s="396"/>
      <c r="E9689" s="399"/>
      <c r="F9689" s="399"/>
      <c r="G9689" s="399"/>
      <c r="H9689" s="399"/>
      <c r="I9689" s="399"/>
    </row>
    <row r="9690" spans="1:9" ht="15.75" customHeight="1">
      <c r="A9690" s="396"/>
      <c r="B9690" s="398"/>
      <c r="C9690" s="396"/>
      <c r="D9690" s="396"/>
      <c r="E9690" s="399"/>
      <c r="F9690" s="399"/>
      <c r="G9690" s="399"/>
      <c r="H9690" s="399"/>
      <c r="I9690" s="399"/>
    </row>
    <row r="9691" spans="1:9" ht="15.75" customHeight="1">
      <c r="A9691" s="396"/>
      <c r="B9691" s="398"/>
      <c r="C9691" s="396"/>
      <c r="D9691" s="396"/>
      <c r="E9691" s="399"/>
      <c r="F9691" s="399"/>
      <c r="G9691" s="399"/>
      <c r="H9691" s="399"/>
      <c r="I9691" s="399"/>
    </row>
    <row r="9692" spans="1:9" ht="15.75" customHeight="1">
      <c r="A9692" s="396"/>
      <c r="B9692" s="398"/>
      <c r="C9692" s="396"/>
      <c r="D9692" s="396"/>
      <c r="E9692" s="399"/>
      <c r="F9692" s="399"/>
      <c r="G9692" s="399"/>
      <c r="H9692" s="399"/>
      <c r="I9692" s="399"/>
    </row>
    <row r="9693" spans="1:9" ht="15.75" customHeight="1">
      <c r="A9693" s="396"/>
      <c r="B9693" s="398"/>
      <c r="C9693" s="396"/>
      <c r="D9693" s="396"/>
      <c r="E9693" s="399"/>
      <c r="F9693" s="399"/>
      <c r="G9693" s="399"/>
      <c r="H9693" s="399"/>
      <c r="I9693" s="399"/>
    </row>
    <row r="9694" spans="1:9" ht="15.75" customHeight="1">
      <c r="A9694" s="396"/>
      <c r="B9694" s="398"/>
      <c r="C9694" s="396"/>
      <c r="D9694" s="396"/>
      <c r="E9694" s="399"/>
      <c r="F9694" s="399"/>
      <c r="G9694" s="399"/>
      <c r="H9694" s="399"/>
      <c r="I9694" s="399"/>
    </row>
    <row r="9695" spans="1:9" ht="15.75" customHeight="1">
      <c r="A9695" s="396"/>
      <c r="B9695" s="398"/>
      <c r="C9695" s="396"/>
      <c r="D9695" s="396"/>
      <c r="E9695" s="399"/>
      <c r="F9695" s="399"/>
      <c r="G9695" s="399"/>
      <c r="H9695" s="399"/>
      <c r="I9695" s="399"/>
    </row>
    <row r="9696" spans="1:9" ht="15.75" customHeight="1">
      <c r="A9696" s="396"/>
      <c r="B9696" s="398"/>
      <c r="C9696" s="396"/>
      <c r="D9696" s="396"/>
      <c r="E9696" s="399"/>
      <c r="F9696" s="399"/>
      <c r="G9696" s="399"/>
      <c r="H9696" s="399"/>
      <c r="I9696" s="399"/>
    </row>
    <row r="9697" spans="1:9" ht="15.75" customHeight="1">
      <c r="A9697" s="396"/>
      <c r="B9697" s="398"/>
      <c r="C9697" s="396"/>
      <c r="D9697" s="396"/>
      <c r="E9697" s="399"/>
      <c r="F9697" s="399"/>
      <c r="G9697" s="399"/>
      <c r="H9697" s="399"/>
      <c r="I9697" s="399"/>
    </row>
    <row r="9698" spans="1:9" ht="15.75" customHeight="1">
      <c r="A9698" s="396"/>
      <c r="B9698" s="398"/>
      <c r="C9698" s="396"/>
      <c r="D9698" s="396"/>
      <c r="E9698" s="399"/>
      <c r="F9698" s="399"/>
      <c r="G9698" s="399"/>
      <c r="H9698" s="399"/>
      <c r="I9698" s="399"/>
    </row>
    <row r="9699" spans="1:9" ht="15.75" customHeight="1">
      <c r="A9699" s="396"/>
      <c r="B9699" s="398"/>
      <c r="C9699" s="396"/>
      <c r="D9699" s="396"/>
      <c r="E9699" s="399"/>
      <c r="F9699" s="399"/>
      <c r="G9699" s="399"/>
      <c r="H9699" s="399"/>
      <c r="I9699" s="399"/>
    </row>
    <row r="9700" spans="1:9" ht="15.75" customHeight="1">
      <c r="A9700" s="396"/>
      <c r="B9700" s="398"/>
      <c r="C9700" s="396"/>
      <c r="D9700" s="396"/>
      <c r="E9700" s="399"/>
      <c r="F9700" s="399"/>
      <c r="G9700" s="399"/>
      <c r="H9700" s="399"/>
      <c r="I9700" s="399"/>
    </row>
    <row r="9701" spans="1:9" ht="15.75" customHeight="1">
      <c r="A9701" s="396"/>
      <c r="B9701" s="398"/>
      <c r="C9701" s="396"/>
      <c r="D9701" s="396"/>
      <c r="E9701" s="399"/>
      <c r="F9701" s="399"/>
      <c r="G9701" s="399"/>
      <c r="H9701" s="399"/>
      <c r="I9701" s="399"/>
    </row>
    <row r="9702" spans="1:9" ht="15.75" customHeight="1">
      <c r="A9702" s="396"/>
      <c r="B9702" s="398"/>
      <c r="C9702" s="396"/>
      <c r="D9702" s="396"/>
      <c r="E9702" s="399"/>
      <c r="F9702" s="399"/>
      <c r="G9702" s="399"/>
      <c r="H9702" s="399"/>
      <c r="I9702" s="399"/>
    </row>
    <row r="9703" spans="1:9" ht="15.75" customHeight="1">
      <c r="A9703" s="396"/>
      <c r="B9703" s="398"/>
      <c r="C9703" s="396"/>
      <c r="D9703" s="396"/>
      <c r="E9703" s="399"/>
      <c r="F9703" s="399"/>
      <c r="G9703" s="399"/>
      <c r="H9703" s="399"/>
      <c r="I9703" s="399"/>
    </row>
    <row r="9704" spans="1:9" ht="15.75" customHeight="1">
      <c r="A9704" s="396"/>
      <c r="B9704" s="398"/>
      <c r="C9704" s="396"/>
      <c r="D9704" s="396"/>
      <c r="E9704" s="399"/>
      <c r="F9704" s="399"/>
      <c r="G9704" s="399"/>
      <c r="H9704" s="399"/>
      <c r="I9704" s="399"/>
    </row>
    <row r="9705" spans="1:9" ht="15.75" customHeight="1">
      <c r="A9705" s="396"/>
      <c r="B9705" s="398"/>
      <c r="C9705" s="396"/>
      <c r="D9705" s="396"/>
      <c r="E9705" s="399"/>
      <c r="F9705" s="399"/>
      <c r="G9705" s="399"/>
      <c r="H9705" s="399"/>
      <c r="I9705" s="399"/>
    </row>
    <row r="9706" spans="1:9" ht="15.75" customHeight="1">
      <c r="A9706" s="396"/>
      <c r="B9706" s="398"/>
      <c r="C9706" s="396"/>
      <c r="D9706" s="396"/>
      <c r="E9706" s="399"/>
      <c r="F9706" s="399"/>
      <c r="G9706" s="399"/>
      <c r="H9706" s="399"/>
      <c r="I9706" s="399"/>
    </row>
    <row r="9707" spans="1:9" ht="15.75" customHeight="1">
      <c r="A9707" s="396"/>
      <c r="B9707" s="398"/>
      <c r="C9707" s="396"/>
      <c r="D9707" s="396"/>
      <c r="E9707" s="399"/>
      <c r="F9707" s="399"/>
      <c r="G9707" s="399"/>
      <c r="H9707" s="399"/>
      <c r="I9707" s="399"/>
    </row>
    <row r="9708" spans="1:9" ht="15.75" customHeight="1">
      <c r="A9708" s="396"/>
      <c r="B9708" s="398"/>
      <c r="C9708" s="396"/>
      <c r="D9708" s="396"/>
      <c r="E9708" s="399"/>
      <c r="F9708" s="399"/>
      <c r="G9708" s="399"/>
      <c r="H9708" s="399"/>
      <c r="I9708" s="399"/>
    </row>
    <row r="9709" spans="1:9" ht="15.75" customHeight="1">
      <c r="A9709" s="396"/>
      <c r="B9709" s="398"/>
      <c r="C9709" s="396"/>
      <c r="D9709" s="396"/>
      <c r="E9709" s="399"/>
      <c r="F9709" s="399"/>
      <c r="G9709" s="399"/>
      <c r="H9709" s="399"/>
      <c r="I9709" s="399"/>
    </row>
    <row r="9710" spans="1:9" ht="15.75" customHeight="1">
      <c r="A9710" s="396"/>
      <c r="B9710" s="398"/>
      <c r="C9710" s="396"/>
      <c r="D9710" s="396"/>
      <c r="E9710" s="399"/>
      <c r="F9710" s="399"/>
      <c r="G9710" s="399"/>
      <c r="H9710" s="399"/>
      <c r="I9710" s="399"/>
    </row>
    <row r="9711" spans="1:9" ht="15.75" customHeight="1">
      <c r="A9711" s="396"/>
      <c r="B9711" s="398"/>
      <c r="C9711" s="396"/>
      <c r="D9711" s="396"/>
      <c r="E9711" s="399"/>
      <c r="F9711" s="399"/>
      <c r="G9711" s="399"/>
      <c r="H9711" s="399"/>
      <c r="I9711" s="399"/>
    </row>
    <row r="9712" spans="1:9" ht="15.75" customHeight="1">
      <c r="A9712" s="396"/>
      <c r="B9712" s="398"/>
      <c r="C9712" s="396"/>
      <c r="D9712" s="396"/>
      <c r="E9712" s="399"/>
      <c r="F9712" s="399"/>
      <c r="G9712" s="399"/>
      <c r="H9712" s="399"/>
      <c r="I9712" s="399"/>
    </row>
    <row r="9713" spans="1:9" ht="15.75" customHeight="1">
      <c r="A9713" s="396"/>
      <c r="B9713" s="398"/>
      <c r="C9713" s="396"/>
      <c r="D9713" s="396"/>
      <c r="E9713" s="399"/>
      <c r="F9713" s="399"/>
      <c r="G9713" s="399"/>
      <c r="H9713" s="399"/>
      <c r="I9713" s="399"/>
    </row>
    <row r="9714" spans="1:9" ht="15.75" customHeight="1">
      <c r="A9714" s="396"/>
      <c r="B9714" s="398"/>
      <c r="C9714" s="396"/>
      <c r="D9714" s="396"/>
      <c r="E9714" s="399"/>
      <c r="F9714" s="399"/>
      <c r="G9714" s="399"/>
      <c r="H9714" s="399"/>
      <c r="I9714" s="399"/>
    </row>
    <row r="9715" spans="1:9" ht="15.75" customHeight="1">
      <c r="A9715" s="396"/>
      <c r="B9715" s="398"/>
      <c r="C9715" s="396"/>
      <c r="D9715" s="396"/>
      <c r="E9715" s="399"/>
      <c r="F9715" s="399"/>
      <c r="G9715" s="399"/>
      <c r="H9715" s="399"/>
      <c r="I9715" s="399"/>
    </row>
    <row r="9716" spans="1:9" ht="15.75" customHeight="1">
      <c r="A9716" s="396"/>
      <c r="B9716" s="398"/>
      <c r="C9716" s="396"/>
      <c r="D9716" s="396"/>
      <c r="E9716" s="399"/>
      <c r="F9716" s="399"/>
      <c r="G9716" s="399"/>
      <c r="H9716" s="399"/>
      <c r="I9716" s="399"/>
    </row>
    <row r="9717" spans="1:9" ht="15.75" customHeight="1">
      <c r="A9717" s="396"/>
      <c r="B9717" s="398"/>
      <c r="C9717" s="396"/>
      <c r="D9717" s="396"/>
      <c r="E9717" s="399"/>
      <c r="F9717" s="399"/>
      <c r="G9717" s="399"/>
      <c r="H9717" s="399"/>
      <c r="I9717" s="399"/>
    </row>
    <row r="9718" spans="1:9" ht="15.75" customHeight="1">
      <c r="A9718" s="396"/>
      <c r="B9718" s="398"/>
      <c r="C9718" s="396"/>
      <c r="D9718" s="396"/>
      <c r="E9718" s="399"/>
      <c r="F9718" s="399"/>
      <c r="G9718" s="399"/>
      <c r="H9718" s="399"/>
      <c r="I9718" s="399"/>
    </row>
    <row r="9719" spans="1:9" ht="15.75" customHeight="1">
      <c r="A9719" s="396"/>
      <c r="B9719" s="398"/>
      <c r="C9719" s="396"/>
      <c r="D9719" s="396"/>
      <c r="E9719" s="399"/>
      <c r="F9719" s="399"/>
      <c r="G9719" s="399"/>
      <c r="H9719" s="399"/>
      <c r="I9719" s="399"/>
    </row>
    <row r="9720" spans="1:9" ht="15.75" customHeight="1">
      <c r="A9720" s="396"/>
      <c r="B9720" s="398"/>
      <c r="C9720" s="396"/>
      <c r="D9720" s="396"/>
      <c r="E9720" s="399"/>
      <c r="F9720" s="399"/>
      <c r="G9720" s="399"/>
      <c r="H9720" s="399"/>
      <c r="I9720" s="399"/>
    </row>
    <row r="9721" spans="1:9" ht="15.75" customHeight="1">
      <c r="A9721" s="396"/>
      <c r="B9721" s="398"/>
      <c r="C9721" s="396"/>
      <c r="D9721" s="396"/>
      <c r="E9721" s="399"/>
      <c r="F9721" s="399"/>
      <c r="G9721" s="399"/>
      <c r="H9721" s="399"/>
      <c r="I9721" s="399"/>
    </row>
    <row r="9722" spans="1:9" ht="15.75" customHeight="1">
      <c r="A9722" s="396"/>
      <c r="B9722" s="398"/>
      <c r="C9722" s="396"/>
      <c r="D9722" s="396"/>
      <c r="E9722" s="399"/>
      <c r="F9722" s="399"/>
      <c r="G9722" s="399"/>
      <c r="H9722" s="399"/>
      <c r="I9722" s="399"/>
    </row>
    <row r="9723" spans="1:9" ht="15.75" customHeight="1">
      <c r="A9723" s="396"/>
      <c r="B9723" s="398"/>
      <c r="C9723" s="396"/>
      <c r="D9723" s="396"/>
      <c r="E9723" s="399"/>
      <c r="F9723" s="399"/>
      <c r="G9723" s="399"/>
      <c r="H9723" s="399"/>
      <c r="I9723" s="399"/>
    </row>
    <row r="9724" spans="1:9" ht="15.75" customHeight="1">
      <c r="A9724" s="396"/>
      <c r="B9724" s="398"/>
      <c r="C9724" s="396"/>
      <c r="D9724" s="396"/>
      <c r="E9724" s="399"/>
      <c r="F9724" s="399"/>
      <c r="G9724" s="399"/>
      <c r="H9724" s="399"/>
      <c r="I9724" s="399"/>
    </row>
    <row r="9725" spans="1:9" ht="15.75" customHeight="1">
      <c r="A9725" s="396"/>
      <c r="B9725" s="398"/>
      <c r="C9725" s="396"/>
      <c r="D9725" s="396"/>
      <c r="E9725" s="399"/>
      <c r="F9725" s="399"/>
      <c r="G9725" s="399"/>
      <c r="H9725" s="399"/>
      <c r="I9725" s="399"/>
    </row>
    <row r="9726" spans="1:9" ht="15.75" customHeight="1">
      <c r="A9726" s="396"/>
      <c r="B9726" s="398"/>
      <c r="C9726" s="396"/>
      <c r="D9726" s="396"/>
      <c r="E9726" s="399"/>
      <c r="F9726" s="399"/>
      <c r="G9726" s="399"/>
      <c r="H9726" s="399"/>
      <c r="I9726" s="399"/>
    </row>
    <row r="9727" spans="1:9" ht="15.75" customHeight="1">
      <c r="A9727" s="396"/>
      <c r="B9727" s="398"/>
      <c r="C9727" s="396"/>
      <c r="D9727" s="396"/>
      <c r="E9727" s="399"/>
      <c r="F9727" s="399"/>
      <c r="G9727" s="399"/>
      <c r="H9727" s="399"/>
      <c r="I9727" s="399"/>
    </row>
    <row r="9728" spans="1:9" ht="15.75" customHeight="1">
      <c r="A9728" s="396"/>
      <c r="B9728" s="398"/>
      <c r="C9728" s="396"/>
      <c r="D9728" s="396"/>
      <c r="E9728" s="399"/>
      <c r="F9728" s="399"/>
      <c r="G9728" s="399"/>
      <c r="H9728" s="399"/>
      <c r="I9728" s="399"/>
    </row>
    <row r="9729" spans="1:9" ht="15.75" customHeight="1">
      <c r="A9729" s="396"/>
      <c r="B9729" s="398"/>
      <c r="C9729" s="396"/>
      <c r="D9729" s="396"/>
      <c r="E9729" s="399"/>
      <c r="F9729" s="399"/>
      <c r="G9729" s="399"/>
      <c r="H9729" s="399"/>
      <c r="I9729" s="399"/>
    </row>
    <row r="9730" spans="1:9" ht="15.75" customHeight="1">
      <c r="A9730" s="396"/>
      <c r="B9730" s="398"/>
      <c r="C9730" s="396"/>
      <c r="D9730" s="396"/>
      <c r="E9730" s="399"/>
      <c r="F9730" s="399"/>
      <c r="G9730" s="399"/>
      <c r="H9730" s="399"/>
      <c r="I9730" s="399"/>
    </row>
    <row r="9731" spans="1:9" ht="15.75" customHeight="1">
      <c r="A9731" s="396"/>
      <c r="B9731" s="398"/>
      <c r="C9731" s="396"/>
      <c r="D9731" s="396"/>
      <c r="E9731" s="399"/>
      <c r="F9731" s="399"/>
      <c r="G9731" s="399"/>
      <c r="H9731" s="399"/>
      <c r="I9731" s="399"/>
    </row>
    <row r="9732" spans="1:9" ht="15.75" customHeight="1">
      <c r="A9732" s="396"/>
      <c r="B9732" s="398"/>
      <c r="C9732" s="396"/>
      <c r="D9732" s="396"/>
      <c r="E9732" s="399"/>
      <c r="F9732" s="399"/>
      <c r="G9732" s="399"/>
      <c r="H9732" s="399"/>
      <c r="I9732" s="399"/>
    </row>
    <row r="9733" spans="1:9" ht="15.75" customHeight="1">
      <c r="A9733" s="396"/>
      <c r="B9733" s="398"/>
      <c r="C9733" s="396"/>
      <c r="D9733" s="396"/>
      <c r="E9733" s="399"/>
      <c r="F9733" s="399"/>
      <c r="G9733" s="399"/>
      <c r="H9733" s="399"/>
      <c r="I9733" s="399"/>
    </row>
    <row r="9734" spans="1:9" ht="15.75" customHeight="1">
      <c r="A9734" s="396"/>
      <c r="B9734" s="398"/>
      <c r="C9734" s="396"/>
      <c r="D9734" s="396"/>
      <c r="E9734" s="399"/>
      <c r="F9734" s="399"/>
      <c r="G9734" s="399"/>
      <c r="H9734" s="399"/>
      <c r="I9734" s="399"/>
    </row>
    <row r="9735" spans="1:9" ht="15.75" customHeight="1">
      <c r="A9735" s="396"/>
      <c r="B9735" s="398"/>
      <c r="C9735" s="396"/>
      <c r="D9735" s="396"/>
      <c r="E9735" s="399"/>
      <c r="F9735" s="399"/>
      <c r="G9735" s="399"/>
      <c r="H9735" s="399"/>
      <c r="I9735" s="399"/>
    </row>
    <row r="9736" spans="1:9" ht="15.75" customHeight="1">
      <c r="A9736" s="396"/>
      <c r="B9736" s="398"/>
      <c r="C9736" s="396"/>
      <c r="D9736" s="396"/>
      <c r="E9736" s="399"/>
      <c r="F9736" s="399"/>
      <c r="G9736" s="399"/>
      <c r="H9736" s="399"/>
      <c r="I9736" s="399"/>
    </row>
    <row r="9737" spans="1:9" ht="15.75" customHeight="1">
      <c r="A9737" s="396"/>
      <c r="B9737" s="398"/>
      <c r="C9737" s="396"/>
      <c r="D9737" s="396"/>
      <c r="E9737" s="399"/>
      <c r="F9737" s="399"/>
      <c r="G9737" s="399"/>
      <c r="H9737" s="399"/>
      <c r="I9737" s="399"/>
    </row>
    <row r="9738" spans="1:9" ht="15.75" customHeight="1">
      <c r="A9738" s="396"/>
      <c r="B9738" s="398"/>
      <c r="C9738" s="396"/>
      <c r="D9738" s="396"/>
      <c r="E9738" s="399"/>
      <c r="F9738" s="399"/>
      <c r="G9738" s="399"/>
      <c r="H9738" s="399"/>
      <c r="I9738" s="399"/>
    </row>
    <row r="9739" spans="1:9" ht="15.75" customHeight="1">
      <c r="A9739" s="396"/>
      <c r="B9739" s="398"/>
      <c r="C9739" s="396"/>
      <c r="D9739" s="396"/>
      <c r="E9739" s="399"/>
      <c r="F9739" s="399"/>
      <c r="G9739" s="399"/>
      <c r="H9739" s="399"/>
      <c r="I9739" s="399"/>
    </row>
    <row r="9740" spans="1:9" ht="15.75" customHeight="1">
      <c r="A9740" s="396"/>
      <c r="B9740" s="398"/>
      <c r="C9740" s="396"/>
      <c r="D9740" s="396"/>
      <c r="E9740" s="399"/>
      <c r="F9740" s="399"/>
      <c r="G9740" s="399"/>
      <c r="H9740" s="399"/>
      <c r="I9740" s="399"/>
    </row>
    <row r="9741" spans="1:9" ht="15.75" customHeight="1">
      <c r="A9741" s="396"/>
      <c r="B9741" s="398"/>
      <c r="C9741" s="396"/>
      <c r="D9741" s="396"/>
      <c r="E9741" s="399"/>
      <c r="F9741" s="399"/>
      <c r="G9741" s="399"/>
      <c r="H9741" s="399"/>
      <c r="I9741" s="399"/>
    </row>
    <row r="9742" spans="1:9" ht="15.75" customHeight="1">
      <c r="A9742" s="396"/>
      <c r="B9742" s="398"/>
      <c r="C9742" s="396"/>
      <c r="D9742" s="396"/>
      <c r="E9742" s="399"/>
      <c r="F9742" s="399"/>
      <c r="G9742" s="399"/>
      <c r="H9742" s="399"/>
      <c r="I9742" s="399"/>
    </row>
    <row r="9743" spans="1:9" ht="15.75" customHeight="1">
      <c r="A9743" s="396"/>
      <c r="B9743" s="398"/>
      <c r="C9743" s="396"/>
      <c r="D9743" s="396"/>
      <c r="E9743" s="399"/>
      <c r="F9743" s="399"/>
      <c r="G9743" s="399"/>
      <c r="H9743" s="399"/>
      <c r="I9743" s="399"/>
    </row>
    <row r="9744" spans="1:9" ht="15.75" customHeight="1">
      <c r="A9744" s="396"/>
      <c r="B9744" s="398"/>
      <c r="C9744" s="396"/>
      <c r="D9744" s="396"/>
      <c r="E9744" s="399"/>
      <c r="F9744" s="399"/>
      <c r="G9744" s="399"/>
      <c r="H9744" s="399"/>
      <c r="I9744" s="399"/>
    </row>
    <row r="9745" spans="1:9" ht="15.75" customHeight="1">
      <c r="A9745" s="396"/>
      <c r="B9745" s="398"/>
      <c r="C9745" s="396"/>
      <c r="D9745" s="396"/>
      <c r="E9745" s="399"/>
      <c r="F9745" s="399"/>
      <c r="G9745" s="399"/>
      <c r="H9745" s="399"/>
      <c r="I9745" s="399"/>
    </row>
    <row r="9746" spans="1:9" ht="15.75" customHeight="1">
      <c r="A9746" s="396"/>
      <c r="B9746" s="398"/>
      <c r="C9746" s="396"/>
      <c r="D9746" s="396"/>
      <c r="E9746" s="399"/>
      <c r="F9746" s="399"/>
      <c r="G9746" s="399"/>
      <c r="H9746" s="399"/>
      <c r="I9746" s="399"/>
    </row>
    <row r="9747" spans="1:9" ht="15.75" customHeight="1">
      <c r="A9747" s="396"/>
      <c r="B9747" s="398"/>
      <c r="C9747" s="396"/>
      <c r="D9747" s="396"/>
      <c r="E9747" s="399"/>
      <c r="F9747" s="399"/>
      <c r="G9747" s="399"/>
      <c r="H9747" s="399"/>
      <c r="I9747" s="399"/>
    </row>
    <row r="9748" spans="1:9" ht="15.75" customHeight="1">
      <c r="A9748" s="396"/>
      <c r="B9748" s="398"/>
      <c r="C9748" s="396"/>
      <c r="D9748" s="396"/>
      <c r="E9748" s="399"/>
      <c r="F9748" s="399"/>
      <c r="G9748" s="399"/>
      <c r="H9748" s="399"/>
      <c r="I9748" s="399"/>
    </row>
    <row r="9749" spans="1:9" ht="15.75" customHeight="1">
      <c r="A9749" s="396"/>
      <c r="B9749" s="398"/>
      <c r="C9749" s="396"/>
      <c r="D9749" s="396"/>
      <c r="E9749" s="399"/>
      <c r="F9749" s="399"/>
      <c r="G9749" s="399"/>
      <c r="H9749" s="399"/>
      <c r="I9749" s="399"/>
    </row>
    <row r="9750" spans="1:9" ht="15.75" customHeight="1">
      <c r="A9750" s="396"/>
      <c r="B9750" s="398"/>
      <c r="C9750" s="396"/>
      <c r="D9750" s="396"/>
      <c r="E9750" s="399"/>
      <c r="F9750" s="399"/>
      <c r="G9750" s="399"/>
      <c r="H9750" s="399"/>
      <c r="I9750" s="399"/>
    </row>
    <row r="9751" spans="1:9" ht="15.75" customHeight="1">
      <c r="A9751" s="396"/>
      <c r="B9751" s="398"/>
      <c r="C9751" s="396"/>
      <c r="D9751" s="396"/>
      <c r="E9751" s="399"/>
      <c r="F9751" s="399"/>
      <c r="G9751" s="399"/>
      <c r="H9751" s="399"/>
      <c r="I9751" s="399"/>
    </row>
    <row r="9752" spans="1:9" ht="15.75" customHeight="1">
      <c r="A9752" s="396"/>
      <c r="B9752" s="398"/>
      <c r="C9752" s="396"/>
      <c r="D9752" s="396"/>
      <c r="E9752" s="399"/>
      <c r="F9752" s="399"/>
      <c r="G9752" s="399"/>
      <c r="H9752" s="399"/>
      <c r="I9752" s="399"/>
    </row>
    <row r="9753" spans="1:9" ht="15.75" customHeight="1">
      <c r="A9753" s="396"/>
      <c r="B9753" s="398"/>
      <c r="C9753" s="396"/>
      <c r="D9753" s="396"/>
      <c r="E9753" s="399"/>
      <c r="F9753" s="399"/>
      <c r="G9753" s="399"/>
      <c r="H9753" s="399"/>
      <c r="I9753" s="399"/>
    </row>
    <row r="9754" spans="1:9" ht="15.75" customHeight="1">
      <c r="A9754" s="396"/>
      <c r="B9754" s="398"/>
      <c r="C9754" s="396"/>
      <c r="D9754" s="396"/>
      <c r="E9754" s="399"/>
      <c r="F9754" s="399"/>
      <c r="G9754" s="399"/>
      <c r="H9754" s="399"/>
      <c r="I9754" s="399"/>
    </row>
    <row r="9755" spans="1:9" ht="15.75" customHeight="1">
      <c r="A9755" s="396"/>
      <c r="B9755" s="398"/>
      <c r="C9755" s="396"/>
      <c r="D9755" s="396"/>
      <c r="E9755" s="399"/>
      <c r="F9755" s="399"/>
      <c r="G9755" s="399"/>
      <c r="H9755" s="399"/>
      <c r="I9755" s="399"/>
    </row>
    <row r="9756" spans="1:9" ht="15.75" customHeight="1">
      <c r="A9756" s="396"/>
      <c r="B9756" s="398"/>
      <c r="C9756" s="396"/>
      <c r="D9756" s="396"/>
      <c r="E9756" s="399"/>
      <c r="F9756" s="399"/>
      <c r="G9756" s="399"/>
      <c r="H9756" s="399"/>
      <c r="I9756" s="399"/>
    </row>
    <row r="9757" spans="1:9" ht="15.75" customHeight="1">
      <c r="A9757" s="396"/>
      <c r="B9757" s="398"/>
      <c r="C9757" s="396"/>
      <c r="D9757" s="396"/>
      <c r="E9757" s="399"/>
      <c r="F9757" s="399"/>
      <c r="G9757" s="399"/>
      <c r="H9757" s="399"/>
      <c r="I9757" s="399"/>
    </row>
    <row r="9758" spans="1:9" ht="15.75" customHeight="1">
      <c r="A9758" s="396"/>
      <c r="B9758" s="398"/>
      <c r="C9758" s="396"/>
      <c r="D9758" s="396"/>
      <c r="E9758" s="399"/>
      <c r="F9758" s="399"/>
      <c r="G9758" s="399"/>
      <c r="H9758" s="399"/>
      <c r="I9758" s="399"/>
    </row>
    <row r="9759" spans="1:9" ht="15.75" customHeight="1">
      <c r="A9759" s="396"/>
      <c r="B9759" s="398"/>
      <c r="C9759" s="396"/>
      <c r="D9759" s="396"/>
      <c r="E9759" s="399"/>
      <c r="F9759" s="399"/>
      <c r="G9759" s="399"/>
      <c r="H9759" s="399"/>
      <c r="I9759" s="399"/>
    </row>
    <row r="9760" spans="1:9" ht="15.75" customHeight="1">
      <c r="A9760" s="396"/>
      <c r="B9760" s="398"/>
      <c r="C9760" s="396"/>
      <c r="D9760" s="396"/>
      <c r="E9760" s="399"/>
      <c r="F9760" s="399"/>
      <c r="G9760" s="399"/>
      <c r="H9760" s="399"/>
      <c r="I9760" s="399"/>
    </row>
    <row r="9761" spans="1:9" ht="15.75" customHeight="1">
      <c r="A9761" s="396"/>
      <c r="B9761" s="398"/>
      <c r="C9761" s="396"/>
      <c r="D9761" s="396"/>
      <c r="E9761" s="399"/>
      <c r="F9761" s="399"/>
      <c r="G9761" s="399"/>
      <c r="H9761" s="399"/>
      <c r="I9761" s="399"/>
    </row>
    <row r="9762" spans="1:9" ht="15.75" customHeight="1">
      <c r="A9762" s="396"/>
      <c r="B9762" s="398"/>
      <c r="C9762" s="396"/>
      <c r="D9762" s="396"/>
      <c r="E9762" s="399"/>
      <c r="F9762" s="399"/>
      <c r="G9762" s="399"/>
      <c r="H9762" s="399"/>
      <c r="I9762" s="399"/>
    </row>
    <row r="9763" spans="1:9" ht="15.75" customHeight="1">
      <c r="A9763" s="396"/>
      <c r="B9763" s="398"/>
      <c r="C9763" s="396"/>
      <c r="D9763" s="396"/>
      <c r="E9763" s="399"/>
      <c r="F9763" s="399"/>
      <c r="G9763" s="399"/>
      <c r="H9763" s="399"/>
      <c r="I9763" s="399"/>
    </row>
    <row r="9764" spans="1:9" ht="15.75" customHeight="1">
      <c r="A9764" s="396"/>
      <c r="B9764" s="398"/>
      <c r="C9764" s="396"/>
      <c r="D9764" s="396"/>
      <c r="E9764" s="399"/>
      <c r="F9764" s="399"/>
      <c r="G9764" s="399"/>
      <c r="H9764" s="399"/>
      <c r="I9764" s="399"/>
    </row>
    <row r="9765" spans="1:9" ht="15.75" customHeight="1">
      <c r="A9765" s="396"/>
      <c r="B9765" s="398"/>
      <c r="C9765" s="396"/>
      <c r="D9765" s="396"/>
      <c r="E9765" s="399"/>
      <c r="F9765" s="399"/>
      <c r="G9765" s="399"/>
      <c r="H9765" s="399"/>
      <c r="I9765" s="399"/>
    </row>
    <row r="9766" spans="1:9" ht="15.75" customHeight="1">
      <c r="A9766" s="396"/>
      <c r="B9766" s="398"/>
      <c r="C9766" s="396"/>
      <c r="D9766" s="396"/>
      <c r="E9766" s="399"/>
      <c r="F9766" s="399"/>
      <c r="G9766" s="399"/>
      <c r="H9766" s="399"/>
      <c r="I9766" s="399"/>
    </row>
    <row r="9767" spans="1:9" ht="15.75" customHeight="1">
      <c r="A9767" s="396"/>
      <c r="B9767" s="398"/>
      <c r="C9767" s="396"/>
      <c r="D9767" s="396"/>
      <c r="E9767" s="399"/>
      <c r="F9767" s="399"/>
      <c r="G9767" s="399"/>
      <c r="H9767" s="399"/>
      <c r="I9767" s="399"/>
    </row>
    <row r="9768" spans="1:9" ht="15.75" customHeight="1">
      <c r="A9768" s="396"/>
      <c r="B9768" s="398"/>
      <c r="C9768" s="396"/>
      <c r="D9768" s="396"/>
      <c r="E9768" s="399"/>
      <c r="F9768" s="399"/>
      <c r="G9768" s="399"/>
      <c r="H9768" s="399"/>
      <c r="I9768" s="399"/>
    </row>
    <row r="9769" spans="1:9" ht="15.75" customHeight="1">
      <c r="A9769" s="396"/>
      <c r="B9769" s="398"/>
      <c r="C9769" s="396"/>
      <c r="D9769" s="396"/>
      <c r="E9769" s="399"/>
      <c r="F9769" s="399"/>
      <c r="G9769" s="399"/>
      <c r="H9769" s="399"/>
      <c r="I9769" s="399"/>
    </row>
    <row r="9770" spans="1:9" ht="15.75" customHeight="1">
      <c r="A9770" s="396"/>
      <c r="B9770" s="398"/>
      <c r="C9770" s="396"/>
      <c r="D9770" s="396"/>
      <c r="E9770" s="399"/>
      <c r="F9770" s="399"/>
      <c r="G9770" s="399"/>
      <c r="H9770" s="399"/>
      <c r="I9770" s="399"/>
    </row>
    <row r="9771" spans="1:9" ht="15.75" customHeight="1">
      <c r="A9771" s="396"/>
      <c r="B9771" s="398"/>
      <c r="C9771" s="396"/>
      <c r="D9771" s="396"/>
      <c r="E9771" s="399"/>
      <c r="F9771" s="399"/>
      <c r="G9771" s="399"/>
      <c r="H9771" s="399"/>
      <c r="I9771" s="399"/>
    </row>
    <row r="9772" spans="1:9" ht="15.75" customHeight="1">
      <c r="A9772" s="396"/>
      <c r="B9772" s="398"/>
      <c r="C9772" s="396"/>
      <c r="D9772" s="396"/>
      <c r="E9772" s="399"/>
      <c r="F9772" s="399"/>
      <c r="G9772" s="399"/>
      <c r="H9772" s="399"/>
      <c r="I9772" s="399"/>
    </row>
    <row r="9773" spans="1:9" ht="15.75" customHeight="1">
      <c r="A9773" s="396"/>
      <c r="B9773" s="398"/>
      <c r="C9773" s="396"/>
      <c r="D9773" s="396"/>
      <c r="E9773" s="399"/>
      <c r="F9773" s="399"/>
      <c r="G9773" s="399"/>
      <c r="H9773" s="399"/>
      <c r="I9773" s="399"/>
    </row>
    <row r="9774" spans="1:9" ht="15.75" customHeight="1">
      <c r="A9774" s="396"/>
      <c r="B9774" s="398"/>
      <c r="C9774" s="396"/>
      <c r="D9774" s="396"/>
      <c r="E9774" s="399"/>
      <c r="F9774" s="399"/>
      <c r="G9774" s="399"/>
      <c r="H9774" s="399"/>
      <c r="I9774" s="399"/>
    </row>
    <row r="9775" spans="1:9" ht="15.75" customHeight="1">
      <c r="A9775" s="396"/>
      <c r="B9775" s="398"/>
      <c r="C9775" s="396"/>
      <c r="D9775" s="396"/>
      <c r="E9775" s="399"/>
      <c r="F9775" s="399"/>
      <c r="G9775" s="399"/>
      <c r="H9775" s="399"/>
      <c r="I9775" s="399"/>
    </row>
    <row r="9776" spans="1:9" ht="15.75" customHeight="1">
      <c r="A9776" s="396"/>
      <c r="B9776" s="398"/>
      <c r="C9776" s="396"/>
      <c r="D9776" s="396"/>
      <c r="E9776" s="399"/>
      <c r="F9776" s="399"/>
      <c r="G9776" s="399"/>
      <c r="H9776" s="399"/>
      <c r="I9776" s="399"/>
    </row>
    <row r="9777" spans="1:9" ht="15.75" customHeight="1">
      <c r="A9777" s="396"/>
      <c r="B9777" s="398"/>
      <c r="C9777" s="396"/>
      <c r="D9777" s="396"/>
      <c r="E9777" s="399"/>
      <c r="F9777" s="399"/>
      <c r="G9777" s="399"/>
      <c r="H9777" s="399"/>
      <c r="I9777" s="399"/>
    </row>
    <row r="9778" spans="1:9" ht="15.75" customHeight="1">
      <c r="A9778" s="396"/>
      <c r="B9778" s="398"/>
      <c r="C9778" s="396"/>
      <c r="D9778" s="396"/>
      <c r="E9778" s="399"/>
      <c r="F9778" s="399"/>
      <c r="G9778" s="399"/>
      <c r="H9778" s="399"/>
      <c r="I9778" s="399"/>
    </row>
    <row r="9779" spans="1:9" ht="15.75" customHeight="1">
      <c r="A9779" s="396"/>
      <c r="B9779" s="398"/>
      <c r="C9779" s="396"/>
      <c r="D9779" s="396"/>
      <c r="E9779" s="399"/>
      <c r="F9779" s="399"/>
      <c r="G9779" s="399"/>
      <c r="H9779" s="399"/>
      <c r="I9779" s="399"/>
    </row>
    <row r="9780" spans="1:9" ht="15.75" customHeight="1">
      <c r="A9780" s="396"/>
      <c r="B9780" s="398"/>
      <c r="C9780" s="396"/>
      <c r="D9780" s="396"/>
      <c r="E9780" s="399"/>
      <c r="F9780" s="399"/>
      <c r="G9780" s="399"/>
      <c r="H9780" s="399"/>
      <c r="I9780" s="399"/>
    </row>
    <row r="9781" spans="1:9" ht="15.75" customHeight="1">
      <c r="A9781" s="396"/>
      <c r="B9781" s="398"/>
      <c r="C9781" s="396"/>
      <c r="D9781" s="396"/>
      <c r="E9781" s="399"/>
      <c r="F9781" s="399"/>
      <c r="G9781" s="399"/>
      <c r="H9781" s="399"/>
      <c r="I9781" s="399"/>
    </row>
    <row r="9782" spans="1:9" ht="15.75" customHeight="1">
      <c r="A9782" s="396"/>
      <c r="B9782" s="398"/>
      <c r="C9782" s="396"/>
      <c r="D9782" s="396"/>
      <c r="E9782" s="399"/>
      <c r="F9782" s="399"/>
      <c r="G9782" s="399"/>
      <c r="H9782" s="399"/>
      <c r="I9782" s="399"/>
    </row>
    <row r="9783" spans="1:9" ht="15.75" customHeight="1">
      <c r="A9783" s="396"/>
      <c r="B9783" s="398"/>
      <c r="C9783" s="396"/>
      <c r="D9783" s="396"/>
      <c r="E9783" s="399"/>
      <c r="F9783" s="399"/>
      <c r="G9783" s="399"/>
      <c r="H9783" s="399"/>
      <c r="I9783" s="399"/>
    </row>
    <row r="9784" spans="1:9" ht="15.75" customHeight="1">
      <c r="A9784" s="396"/>
      <c r="B9784" s="398"/>
      <c r="C9784" s="396"/>
      <c r="D9784" s="396"/>
      <c r="E9784" s="399"/>
      <c r="F9784" s="399"/>
      <c r="G9784" s="399"/>
      <c r="H9784" s="399"/>
      <c r="I9784" s="399"/>
    </row>
    <row r="9785" spans="1:9" ht="15.75" customHeight="1">
      <c r="A9785" s="396"/>
      <c r="B9785" s="398"/>
      <c r="C9785" s="396"/>
      <c r="D9785" s="396"/>
      <c r="E9785" s="399"/>
      <c r="F9785" s="399"/>
      <c r="G9785" s="399"/>
      <c r="H9785" s="399"/>
      <c r="I9785" s="399"/>
    </row>
    <row r="9786" spans="1:9" ht="15.75" customHeight="1">
      <c r="A9786" s="396"/>
      <c r="B9786" s="398"/>
      <c r="C9786" s="396"/>
      <c r="D9786" s="396"/>
      <c r="E9786" s="399"/>
      <c r="F9786" s="399"/>
      <c r="G9786" s="399"/>
      <c r="H9786" s="399"/>
      <c r="I9786" s="399"/>
    </row>
    <row r="9787" spans="1:9" ht="15.75" customHeight="1">
      <c r="A9787" s="396"/>
      <c r="B9787" s="398"/>
      <c r="C9787" s="396"/>
      <c r="D9787" s="396"/>
      <c r="E9787" s="399"/>
      <c r="F9787" s="399"/>
      <c r="G9787" s="399"/>
      <c r="H9787" s="399"/>
      <c r="I9787" s="399"/>
    </row>
    <row r="9788" spans="1:9" ht="15.75" customHeight="1">
      <c r="A9788" s="396"/>
      <c r="B9788" s="398"/>
      <c r="C9788" s="396"/>
      <c r="D9788" s="396"/>
      <c r="E9788" s="399"/>
      <c r="F9788" s="399"/>
      <c r="G9788" s="399"/>
      <c r="H9788" s="399"/>
      <c r="I9788" s="399"/>
    </row>
    <row r="9789" spans="1:9" ht="15.75" customHeight="1">
      <c r="A9789" s="396"/>
      <c r="B9789" s="398"/>
      <c r="C9789" s="396"/>
      <c r="D9789" s="396"/>
      <c r="E9789" s="399"/>
      <c r="F9789" s="399"/>
      <c r="G9789" s="399"/>
      <c r="H9789" s="399"/>
      <c r="I9789" s="399"/>
    </row>
    <row r="9790" spans="1:9" ht="15.75" customHeight="1">
      <c r="A9790" s="396"/>
      <c r="B9790" s="398"/>
      <c r="C9790" s="396"/>
      <c r="D9790" s="396"/>
      <c r="E9790" s="399"/>
      <c r="F9790" s="399"/>
      <c r="G9790" s="399"/>
      <c r="H9790" s="399"/>
      <c r="I9790" s="399"/>
    </row>
    <row r="9791" spans="1:9" ht="15.75" customHeight="1">
      <c r="A9791" s="396"/>
      <c r="B9791" s="398"/>
      <c r="C9791" s="396"/>
      <c r="D9791" s="396"/>
      <c r="E9791" s="399"/>
      <c r="F9791" s="399"/>
      <c r="G9791" s="399"/>
      <c r="H9791" s="399"/>
      <c r="I9791" s="399"/>
    </row>
    <row r="9792" spans="1:9" ht="15.75" customHeight="1">
      <c r="A9792" s="396"/>
      <c r="B9792" s="398"/>
      <c r="C9792" s="396"/>
      <c r="D9792" s="396"/>
      <c r="E9792" s="399"/>
      <c r="F9792" s="399"/>
      <c r="G9792" s="399"/>
      <c r="H9792" s="399"/>
      <c r="I9792" s="399"/>
    </row>
    <row r="9793" spans="1:9" ht="15.75" customHeight="1">
      <c r="A9793" s="396"/>
      <c r="B9793" s="398"/>
      <c r="C9793" s="396"/>
      <c r="D9793" s="396"/>
      <c r="E9793" s="399"/>
      <c r="F9793" s="399"/>
      <c r="G9793" s="399"/>
      <c r="H9793" s="399"/>
      <c r="I9793" s="399"/>
    </row>
    <row r="9794" spans="1:9" ht="15.75" customHeight="1">
      <c r="A9794" s="396"/>
      <c r="B9794" s="398"/>
      <c r="C9794" s="396"/>
      <c r="D9794" s="396"/>
      <c r="E9794" s="399"/>
      <c r="F9794" s="399"/>
      <c r="G9794" s="399"/>
      <c r="H9794" s="399"/>
      <c r="I9794" s="399"/>
    </row>
    <row r="9795" spans="1:9" ht="15.75" customHeight="1">
      <c r="A9795" s="396"/>
      <c r="B9795" s="398"/>
      <c r="C9795" s="396"/>
      <c r="D9795" s="396"/>
      <c r="E9795" s="399"/>
      <c r="F9795" s="399"/>
      <c r="G9795" s="399"/>
      <c r="H9795" s="399"/>
      <c r="I9795" s="399"/>
    </row>
    <row r="9796" spans="1:9" ht="15.75" customHeight="1">
      <c r="A9796" s="396"/>
      <c r="B9796" s="398"/>
      <c r="C9796" s="396"/>
      <c r="D9796" s="396"/>
      <c r="E9796" s="399"/>
      <c r="F9796" s="399"/>
      <c r="G9796" s="399"/>
      <c r="H9796" s="399"/>
      <c r="I9796" s="399"/>
    </row>
    <row r="9797" spans="1:9" ht="15.75" customHeight="1">
      <c r="A9797" s="396"/>
      <c r="B9797" s="398"/>
      <c r="C9797" s="396"/>
      <c r="D9797" s="396"/>
      <c r="E9797" s="399"/>
      <c r="F9797" s="399"/>
      <c r="G9797" s="399"/>
      <c r="H9797" s="399"/>
      <c r="I9797" s="399"/>
    </row>
    <row r="9798" spans="1:9" ht="15.75" customHeight="1">
      <c r="A9798" s="396"/>
      <c r="B9798" s="398"/>
      <c r="C9798" s="396"/>
      <c r="D9798" s="396"/>
      <c r="E9798" s="399"/>
      <c r="F9798" s="399"/>
      <c r="G9798" s="399"/>
      <c r="H9798" s="399"/>
      <c r="I9798" s="399"/>
    </row>
    <row r="9799" spans="1:9" ht="15.75" customHeight="1">
      <c r="A9799" s="396"/>
      <c r="B9799" s="398"/>
      <c r="C9799" s="396"/>
      <c r="D9799" s="396"/>
      <c r="E9799" s="399"/>
      <c r="F9799" s="399"/>
      <c r="G9799" s="399"/>
      <c r="H9799" s="399"/>
      <c r="I9799" s="399"/>
    </row>
    <row r="9800" spans="1:9" ht="15.75" customHeight="1">
      <c r="A9800" s="396"/>
      <c r="B9800" s="398"/>
      <c r="C9800" s="396"/>
      <c r="D9800" s="396"/>
      <c r="E9800" s="399"/>
      <c r="F9800" s="399"/>
      <c r="G9800" s="399"/>
      <c r="H9800" s="399"/>
      <c r="I9800" s="399"/>
    </row>
    <row r="9801" spans="1:9" ht="15.75" customHeight="1">
      <c r="A9801" s="396"/>
      <c r="B9801" s="398"/>
      <c r="C9801" s="396"/>
      <c r="D9801" s="396"/>
      <c r="E9801" s="399"/>
      <c r="F9801" s="399"/>
      <c r="G9801" s="399"/>
      <c r="H9801" s="399"/>
      <c r="I9801" s="399"/>
    </row>
    <row r="9802" spans="1:9" ht="15.75" customHeight="1">
      <c r="A9802" s="396"/>
      <c r="B9802" s="398"/>
      <c r="C9802" s="396"/>
      <c r="D9802" s="396"/>
      <c r="E9802" s="399"/>
      <c r="F9802" s="399"/>
      <c r="G9802" s="399"/>
      <c r="H9802" s="399"/>
      <c r="I9802" s="399"/>
    </row>
    <row r="9803" spans="1:9" ht="15.75" customHeight="1">
      <c r="A9803" s="396"/>
      <c r="B9803" s="398"/>
      <c r="C9803" s="396"/>
      <c r="D9803" s="396"/>
      <c r="E9803" s="399"/>
      <c r="F9803" s="399"/>
      <c r="G9803" s="399"/>
      <c r="H9803" s="399"/>
      <c r="I9803" s="399"/>
    </row>
    <row r="9804" spans="1:9" ht="15.75" customHeight="1">
      <c r="A9804" s="396"/>
      <c r="B9804" s="398"/>
      <c r="C9804" s="396"/>
      <c r="D9804" s="396"/>
      <c r="E9804" s="399"/>
      <c r="F9804" s="399"/>
      <c r="G9804" s="399"/>
      <c r="H9804" s="399"/>
      <c r="I9804" s="399"/>
    </row>
    <row r="9805" spans="1:9" ht="15.75" customHeight="1">
      <c r="A9805" s="396"/>
      <c r="B9805" s="398"/>
      <c r="C9805" s="396"/>
      <c r="D9805" s="396"/>
      <c r="E9805" s="399"/>
      <c r="F9805" s="399"/>
      <c r="G9805" s="399"/>
      <c r="H9805" s="399"/>
      <c r="I9805" s="399"/>
    </row>
    <row r="9806" spans="1:9" ht="15.75" customHeight="1">
      <c r="A9806" s="396"/>
      <c r="B9806" s="398"/>
      <c r="C9806" s="396"/>
      <c r="D9806" s="396"/>
      <c r="E9806" s="399"/>
      <c r="F9806" s="399"/>
      <c r="G9806" s="399"/>
      <c r="H9806" s="399"/>
      <c r="I9806" s="399"/>
    </row>
    <row r="9807" spans="1:9" ht="15.75" customHeight="1">
      <c r="A9807" s="396"/>
      <c r="B9807" s="398"/>
      <c r="C9807" s="396"/>
      <c r="D9807" s="396"/>
      <c r="E9807" s="399"/>
      <c r="F9807" s="399"/>
      <c r="G9807" s="399"/>
      <c r="H9807" s="399"/>
      <c r="I9807" s="399"/>
    </row>
    <row r="9808" spans="1:9" ht="15.75" customHeight="1">
      <c r="A9808" s="396"/>
      <c r="B9808" s="398"/>
      <c r="C9808" s="396"/>
      <c r="D9808" s="396"/>
      <c r="E9808" s="399"/>
      <c r="F9808" s="399"/>
      <c r="G9808" s="399"/>
      <c r="H9808" s="399"/>
      <c r="I9808" s="399"/>
    </row>
    <row r="9809" spans="1:9" ht="15.75" customHeight="1">
      <c r="A9809" s="396"/>
      <c r="B9809" s="398"/>
      <c r="C9809" s="396"/>
      <c r="D9809" s="396"/>
      <c r="E9809" s="399"/>
      <c r="F9809" s="399"/>
      <c r="G9809" s="399"/>
      <c r="H9809" s="399"/>
      <c r="I9809" s="399"/>
    </row>
    <row r="9810" spans="1:9" ht="15.75" customHeight="1">
      <c r="A9810" s="396"/>
      <c r="B9810" s="398"/>
      <c r="C9810" s="396"/>
      <c r="D9810" s="396"/>
      <c r="E9810" s="399"/>
      <c r="F9810" s="399"/>
      <c r="G9810" s="399"/>
      <c r="H9810" s="399"/>
      <c r="I9810" s="399"/>
    </row>
    <row r="9811" spans="1:9" ht="15.75" customHeight="1">
      <c r="A9811" s="396"/>
      <c r="B9811" s="398"/>
      <c r="C9811" s="396"/>
      <c r="D9811" s="396"/>
      <c r="E9811" s="399"/>
      <c r="F9811" s="399"/>
      <c r="G9811" s="399"/>
      <c r="H9811" s="399"/>
      <c r="I9811" s="399"/>
    </row>
    <row r="9812" spans="1:9" ht="15.75" customHeight="1">
      <c r="A9812" s="396"/>
      <c r="B9812" s="398"/>
      <c r="C9812" s="396"/>
      <c r="D9812" s="396"/>
      <c r="E9812" s="399"/>
      <c r="F9812" s="399"/>
      <c r="G9812" s="399"/>
      <c r="H9812" s="399"/>
      <c r="I9812" s="399"/>
    </row>
    <row r="9813" spans="1:9" ht="15.75" customHeight="1">
      <c r="A9813" s="396"/>
      <c r="B9813" s="398"/>
      <c r="C9813" s="396"/>
      <c r="D9813" s="396"/>
      <c r="E9813" s="399"/>
      <c r="F9813" s="399"/>
      <c r="G9813" s="399"/>
      <c r="H9813" s="399"/>
      <c r="I9813" s="399"/>
    </row>
    <row r="9814" spans="1:9" ht="15.75" customHeight="1">
      <c r="A9814" s="396"/>
      <c r="B9814" s="398"/>
      <c r="C9814" s="396"/>
      <c r="D9814" s="396"/>
      <c r="E9814" s="399"/>
      <c r="F9814" s="399"/>
      <c r="G9814" s="399"/>
      <c r="H9814" s="399"/>
      <c r="I9814" s="399"/>
    </row>
    <row r="9815" spans="1:9" ht="15.75" customHeight="1">
      <c r="A9815" s="396"/>
      <c r="B9815" s="398"/>
      <c r="C9815" s="396"/>
      <c r="D9815" s="396"/>
      <c r="E9815" s="399"/>
      <c r="F9815" s="399"/>
      <c r="G9815" s="399"/>
      <c r="H9815" s="399"/>
      <c r="I9815" s="399"/>
    </row>
    <row r="9816" spans="1:9" ht="15.75" customHeight="1">
      <c r="A9816" s="396"/>
      <c r="B9816" s="398"/>
      <c r="C9816" s="396"/>
      <c r="D9816" s="396"/>
      <c r="E9816" s="399"/>
      <c r="F9816" s="399"/>
      <c r="G9816" s="399"/>
      <c r="H9816" s="399"/>
      <c r="I9816" s="399"/>
    </row>
    <row r="9817" spans="1:9" ht="15.75" customHeight="1">
      <c r="A9817" s="396"/>
      <c r="B9817" s="398"/>
      <c r="C9817" s="396"/>
      <c r="D9817" s="396"/>
      <c r="E9817" s="399"/>
      <c r="F9817" s="399"/>
      <c r="G9817" s="399"/>
      <c r="H9817" s="399"/>
      <c r="I9817" s="399"/>
    </row>
    <row r="9818" spans="1:9" ht="15.75" customHeight="1">
      <c r="A9818" s="396"/>
      <c r="B9818" s="398"/>
      <c r="C9818" s="396"/>
      <c r="D9818" s="396"/>
      <c r="E9818" s="399"/>
      <c r="F9818" s="399"/>
      <c r="G9818" s="399"/>
      <c r="H9818" s="399"/>
      <c r="I9818" s="399"/>
    </row>
    <row r="9819" spans="1:9" ht="15.75" customHeight="1">
      <c r="A9819" s="396"/>
      <c r="B9819" s="398"/>
      <c r="C9819" s="396"/>
      <c r="D9819" s="396"/>
      <c r="E9819" s="399"/>
      <c r="F9819" s="399"/>
      <c r="G9819" s="399"/>
      <c r="H9819" s="399"/>
      <c r="I9819" s="399"/>
    </row>
    <row r="9820" spans="1:9" ht="15.75" customHeight="1">
      <c r="A9820" s="396"/>
      <c r="B9820" s="398"/>
      <c r="C9820" s="396"/>
      <c r="D9820" s="396"/>
      <c r="E9820" s="399"/>
      <c r="F9820" s="399"/>
      <c r="G9820" s="399"/>
      <c r="H9820" s="399"/>
      <c r="I9820" s="399"/>
    </row>
    <row r="9821" spans="1:9" ht="15.75" customHeight="1">
      <c r="A9821" s="396"/>
      <c r="B9821" s="398"/>
      <c r="C9821" s="396"/>
      <c r="D9821" s="396"/>
      <c r="E9821" s="399"/>
      <c r="F9821" s="399"/>
      <c r="G9821" s="399"/>
      <c r="H9821" s="399"/>
      <c r="I9821" s="399"/>
    </row>
    <row r="9822" spans="1:9" ht="15.75" customHeight="1">
      <c r="A9822" s="396"/>
      <c r="B9822" s="398"/>
      <c r="C9822" s="396"/>
      <c r="D9822" s="396"/>
      <c r="E9822" s="399"/>
      <c r="F9822" s="399"/>
      <c r="G9822" s="399"/>
      <c r="H9822" s="399"/>
      <c r="I9822" s="399"/>
    </row>
    <row r="9823" spans="1:9" ht="15.75" customHeight="1">
      <c r="A9823" s="396"/>
      <c r="B9823" s="398"/>
      <c r="C9823" s="396"/>
      <c r="D9823" s="396"/>
      <c r="E9823" s="399"/>
      <c r="F9823" s="399"/>
      <c r="G9823" s="399"/>
      <c r="H9823" s="399"/>
      <c r="I9823" s="399"/>
    </row>
    <row r="9824" spans="1:9" ht="15.75" customHeight="1">
      <c r="A9824" s="396"/>
      <c r="B9824" s="398"/>
      <c r="C9824" s="396"/>
      <c r="D9824" s="396"/>
      <c r="E9824" s="399"/>
      <c r="F9824" s="399"/>
      <c r="G9824" s="399"/>
      <c r="H9824" s="399"/>
      <c r="I9824" s="399"/>
    </row>
    <row r="9825" spans="1:9" ht="15.75" customHeight="1">
      <c r="A9825" s="396"/>
      <c r="B9825" s="398"/>
      <c r="C9825" s="396"/>
      <c r="D9825" s="396"/>
      <c r="E9825" s="399"/>
      <c r="F9825" s="399"/>
      <c r="G9825" s="399"/>
      <c r="H9825" s="399"/>
      <c r="I9825" s="399"/>
    </row>
    <row r="9826" spans="1:9" ht="15.75" customHeight="1">
      <c r="A9826" s="396"/>
      <c r="B9826" s="398"/>
      <c r="C9826" s="396"/>
      <c r="D9826" s="396"/>
      <c r="E9826" s="399"/>
      <c r="F9826" s="399"/>
      <c r="G9826" s="399"/>
      <c r="H9826" s="399"/>
      <c r="I9826" s="399"/>
    </row>
    <row r="9827" spans="1:9" ht="15.75" customHeight="1">
      <c r="A9827" s="396"/>
      <c r="B9827" s="398"/>
      <c r="C9827" s="396"/>
      <c r="D9827" s="396"/>
      <c r="E9827" s="399"/>
      <c r="F9827" s="399"/>
      <c r="G9827" s="399"/>
      <c r="H9827" s="399"/>
      <c r="I9827" s="399"/>
    </row>
    <row r="9828" spans="1:9" ht="15.75" customHeight="1">
      <c r="A9828" s="396"/>
      <c r="B9828" s="398"/>
      <c r="C9828" s="396"/>
      <c r="D9828" s="396"/>
      <c r="E9828" s="399"/>
      <c r="F9828" s="399"/>
      <c r="G9828" s="399"/>
      <c r="H9828" s="399"/>
      <c r="I9828" s="399"/>
    </row>
    <row r="9829" spans="1:9" ht="15.75" customHeight="1">
      <c r="A9829" s="396"/>
      <c r="B9829" s="398"/>
      <c r="C9829" s="396"/>
      <c r="D9829" s="396"/>
      <c r="E9829" s="399"/>
      <c r="F9829" s="399"/>
      <c r="G9829" s="399"/>
      <c r="H9829" s="399"/>
      <c r="I9829" s="399"/>
    </row>
    <row r="9830" spans="1:9" ht="15.75" customHeight="1">
      <c r="A9830" s="396"/>
      <c r="B9830" s="398"/>
      <c r="C9830" s="396"/>
      <c r="D9830" s="396"/>
      <c r="E9830" s="399"/>
      <c r="F9830" s="399"/>
      <c r="G9830" s="399"/>
      <c r="H9830" s="399"/>
      <c r="I9830" s="399"/>
    </row>
    <row r="9831" spans="1:9" ht="15.75" customHeight="1">
      <c r="A9831" s="396"/>
      <c r="B9831" s="398"/>
      <c r="C9831" s="396"/>
      <c r="D9831" s="396"/>
      <c r="E9831" s="399"/>
      <c r="F9831" s="399"/>
      <c r="G9831" s="399"/>
      <c r="H9831" s="399"/>
      <c r="I9831" s="399"/>
    </row>
    <row r="9832" spans="1:9" ht="15.75" customHeight="1">
      <c r="A9832" s="396"/>
      <c r="B9832" s="398"/>
      <c r="C9832" s="396"/>
      <c r="D9832" s="396"/>
      <c r="E9832" s="399"/>
      <c r="F9832" s="399"/>
      <c r="G9832" s="399"/>
      <c r="H9832" s="399"/>
      <c r="I9832" s="399"/>
    </row>
    <row r="9833" spans="1:9" ht="15.75" customHeight="1">
      <c r="A9833" s="396"/>
      <c r="B9833" s="398"/>
      <c r="C9833" s="396"/>
      <c r="D9833" s="396"/>
      <c r="E9833" s="399"/>
      <c r="F9833" s="399"/>
      <c r="G9833" s="399"/>
      <c r="H9833" s="399"/>
      <c r="I9833" s="399"/>
    </row>
    <row r="9834" spans="1:9" ht="15.75" customHeight="1">
      <c r="A9834" s="396"/>
      <c r="B9834" s="398"/>
      <c r="C9834" s="396"/>
      <c r="D9834" s="396"/>
      <c r="E9834" s="399"/>
      <c r="F9834" s="399"/>
      <c r="G9834" s="399"/>
      <c r="H9834" s="399"/>
      <c r="I9834" s="399"/>
    </row>
    <row r="9835" spans="1:9" ht="15.75" customHeight="1">
      <c r="A9835" s="396"/>
      <c r="B9835" s="398"/>
      <c r="C9835" s="396"/>
      <c r="D9835" s="396"/>
      <c r="E9835" s="399"/>
      <c r="F9835" s="399"/>
      <c r="G9835" s="399"/>
      <c r="H9835" s="399"/>
      <c r="I9835" s="399"/>
    </row>
    <row r="9836" spans="1:9" ht="15.75" customHeight="1">
      <c r="A9836" s="396"/>
      <c r="B9836" s="398"/>
      <c r="C9836" s="396"/>
      <c r="D9836" s="396"/>
      <c r="E9836" s="399"/>
      <c r="F9836" s="399"/>
      <c r="G9836" s="399"/>
      <c r="H9836" s="399"/>
      <c r="I9836" s="399"/>
    </row>
    <row r="9837" spans="1:9" ht="15.75" customHeight="1">
      <c r="A9837" s="396"/>
      <c r="B9837" s="398"/>
      <c r="C9837" s="396"/>
      <c r="D9837" s="396"/>
      <c r="E9837" s="399"/>
      <c r="F9837" s="399"/>
      <c r="G9837" s="399"/>
      <c r="H9837" s="399"/>
      <c r="I9837" s="399"/>
    </row>
    <row r="9838" spans="1:9" ht="15.75" customHeight="1">
      <c r="A9838" s="396"/>
      <c r="B9838" s="398"/>
      <c r="C9838" s="396"/>
      <c r="D9838" s="396"/>
      <c r="E9838" s="399"/>
      <c r="F9838" s="399"/>
      <c r="G9838" s="399"/>
      <c r="H9838" s="399"/>
      <c r="I9838" s="399"/>
    </row>
    <row r="9839" spans="1:9" ht="15.75" customHeight="1">
      <c r="A9839" s="396"/>
      <c r="B9839" s="398"/>
      <c r="C9839" s="396"/>
      <c r="D9839" s="396"/>
      <c r="E9839" s="399"/>
      <c r="F9839" s="399"/>
      <c r="G9839" s="399"/>
      <c r="H9839" s="399"/>
      <c r="I9839" s="399"/>
    </row>
    <row r="9840" spans="1:9" ht="15.75" customHeight="1">
      <c r="A9840" s="396"/>
      <c r="B9840" s="398"/>
      <c r="C9840" s="396"/>
      <c r="D9840" s="396"/>
      <c r="E9840" s="399"/>
      <c r="F9840" s="399"/>
      <c r="G9840" s="399"/>
      <c r="H9840" s="399"/>
      <c r="I9840" s="399"/>
    </row>
    <row r="9841" spans="1:9" ht="15.75" customHeight="1">
      <c r="A9841" s="396"/>
      <c r="B9841" s="398"/>
      <c r="C9841" s="396"/>
      <c r="D9841" s="396"/>
      <c r="E9841" s="399"/>
      <c r="F9841" s="399"/>
      <c r="G9841" s="399"/>
      <c r="H9841" s="399"/>
      <c r="I9841" s="399"/>
    </row>
    <row r="9842" spans="1:9" ht="15.75" customHeight="1">
      <c r="A9842" s="396"/>
      <c r="B9842" s="398"/>
      <c r="C9842" s="396"/>
      <c r="D9842" s="396"/>
      <c r="E9842" s="399"/>
      <c r="F9842" s="399"/>
      <c r="G9842" s="399"/>
      <c r="H9842" s="399"/>
      <c r="I9842" s="399"/>
    </row>
    <row r="9843" spans="1:9" ht="15.75" customHeight="1">
      <c r="A9843" s="396"/>
      <c r="B9843" s="398"/>
      <c r="C9843" s="396"/>
      <c r="D9843" s="396"/>
      <c r="E9843" s="399"/>
      <c r="F9843" s="399"/>
      <c r="G9843" s="399"/>
      <c r="H9843" s="399"/>
      <c r="I9843" s="399"/>
    </row>
    <row r="9844" spans="1:9" ht="15.75" customHeight="1">
      <c r="A9844" s="396"/>
      <c r="B9844" s="398"/>
      <c r="C9844" s="396"/>
      <c r="D9844" s="396"/>
      <c r="E9844" s="399"/>
      <c r="F9844" s="399"/>
      <c r="G9844" s="399"/>
      <c r="H9844" s="399"/>
      <c r="I9844" s="399"/>
    </row>
    <row r="9845" spans="1:9" ht="15.75" customHeight="1">
      <c r="A9845" s="396"/>
      <c r="B9845" s="398"/>
      <c r="C9845" s="396"/>
      <c r="D9845" s="396"/>
      <c r="E9845" s="399"/>
      <c r="F9845" s="399"/>
      <c r="G9845" s="399"/>
      <c r="H9845" s="399"/>
      <c r="I9845" s="399"/>
    </row>
    <row r="9846" spans="1:9" ht="15.75" customHeight="1">
      <c r="A9846" s="396"/>
      <c r="B9846" s="398"/>
      <c r="C9846" s="396"/>
      <c r="D9846" s="396"/>
      <c r="E9846" s="399"/>
      <c r="F9846" s="399"/>
      <c r="G9846" s="399"/>
      <c r="H9846" s="399"/>
      <c r="I9846" s="399"/>
    </row>
    <row r="9847" spans="1:9" ht="15.75" customHeight="1">
      <c r="A9847" s="396"/>
      <c r="B9847" s="398"/>
      <c r="C9847" s="396"/>
      <c r="D9847" s="396"/>
      <c r="E9847" s="399"/>
      <c r="F9847" s="399"/>
      <c r="G9847" s="399"/>
      <c r="H9847" s="399"/>
      <c r="I9847" s="399"/>
    </row>
    <row r="9848" spans="1:9" ht="15.75" customHeight="1">
      <c r="A9848" s="396"/>
      <c r="B9848" s="398"/>
      <c r="C9848" s="396"/>
      <c r="D9848" s="396"/>
      <c r="E9848" s="399"/>
      <c r="F9848" s="399"/>
      <c r="G9848" s="399"/>
      <c r="H9848" s="399"/>
      <c r="I9848" s="399"/>
    </row>
    <row r="9849" spans="1:9" ht="15.75" customHeight="1">
      <c r="A9849" s="396"/>
      <c r="B9849" s="398"/>
      <c r="C9849" s="396"/>
      <c r="D9849" s="396"/>
      <c r="E9849" s="399"/>
      <c r="F9849" s="399"/>
      <c r="G9849" s="399"/>
      <c r="H9849" s="399"/>
      <c r="I9849" s="399"/>
    </row>
    <row r="9850" spans="1:9" ht="15.75" customHeight="1">
      <c r="A9850" s="396"/>
      <c r="B9850" s="398"/>
      <c r="C9850" s="396"/>
      <c r="D9850" s="396"/>
      <c r="E9850" s="399"/>
      <c r="F9850" s="399"/>
      <c r="G9850" s="399"/>
      <c r="H9850" s="399"/>
      <c r="I9850" s="399"/>
    </row>
    <row r="9851" spans="1:9" ht="15.75" customHeight="1">
      <c r="A9851" s="396"/>
      <c r="B9851" s="398"/>
      <c r="C9851" s="396"/>
      <c r="D9851" s="396"/>
      <c r="E9851" s="399"/>
      <c r="F9851" s="399"/>
      <c r="G9851" s="399"/>
      <c r="H9851" s="399"/>
      <c r="I9851" s="399"/>
    </row>
    <row r="9852" spans="1:9" ht="15.75" customHeight="1">
      <c r="A9852" s="396"/>
      <c r="B9852" s="398"/>
      <c r="C9852" s="396"/>
      <c r="D9852" s="396"/>
      <c r="E9852" s="399"/>
      <c r="F9852" s="399"/>
      <c r="G9852" s="399"/>
      <c r="H9852" s="399"/>
      <c r="I9852" s="399"/>
    </row>
    <row r="9853" spans="1:9" ht="15.75" customHeight="1">
      <c r="A9853" s="396"/>
      <c r="B9853" s="398"/>
      <c r="C9853" s="396"/>
      <c r="D9853" s="396"/>
      <c r="E9853" s="399"/>
      <c r="F9853" s="399"/>
      <c r="G9853" s="399"/>
      <c r="H9853" s="399"/>
      <c r="I9853" s="399"/>
    </row>
    <row r="9854" spans="1:9" ht="15.75" customHeight="1">
      <c r="A9854" s="396"/>
      <c r="B9854" s="398"/>
      <c r="C9854" s="396"/>
      <c r="D9854" s="396"/>
      <c r="E9854" s="399"/>
      <c r="F9854" s="399"/>
      <c r="G9854" s="399"/>
      <c r="H9854" s="399"/>
      <c r="I9854" s="399"/>
    </row>
    <row r="9855" spans="1:9" ht="15.75" customHeight="1">
      <c r="A9855" s="396"/>
      <c r="B9855" s="398"/>
      <c r="C9855" s="396"/>
      <c r="D9855" s="396"/>
      <c r="E9855" s="399"/>
      <c r="F9855" s="399"/>
      <c r="G9855" s="399"/>
      <c r="H9855" s="399"/>
      <c r="I9855" s="399"/>
    </row>
    <row r="9856" spans="1:9" ht="15.75" customHeight="1">
      <c r="A9856" s="396"/>
      <c r="B9856" s="398"/>
      <c r="C9856" s="396"/>
      <c r="D9856" s="396"/>
      <c r="E9856" s="399"/>
      <c r="F9856" s="399"/>
      <c r="G9856" s="399"/>
      <c r="H9856" s="399"/>
      <c r="I9856" s="399"/>
    </row>
    <row r="9857" spans="1:9" ht="15.75" customHeight="1">
      <c r="A9857" s="396"/>
      <c r="B9857" s="398"/>
      <c r="C9857" s="396"/>
      <c r="D9857" s="396"/>
      <c r="E9857" s="399"/>
      <c r="F9857" s="399"/>
      <c r="G9857" s="399"/>
      <c r="H9857" s="399"/>
      <c r="I9857" s="399"/>
    </row>
    <row r="9858" spans="1:9" ht="15.75" customHeight="1">
      <c r="A9858" s="396"/>
      <c r="B9858" s="398"/>
      <c r="C9858" s="396"/>
      <c r="D9858" s="396"/>
      <c r="E9858" s="399"/>
      <c r="F9858" s="399"/>
      <c r="G9858" s="399"/>
      <c r="H9858" s="399"/>
      <c r="I9858" s="399"/>
    </row>
    <row r="9859" spans="1:9" ht="15.75" customHeight="1">
      <c r="A9859" s="396"/>
      <c r="B9859" s="398"/>
      <c r="C9859" s="396"/>
      <c r="D9859" s="396"/>
      <c r="E9859" s="399"/>
      <c r="F9859" s="399"/>
      <c r="G9859" s="399"/>
      <c r="H9859" s="399"/>
      <c r="I9859" s="399"/>
    </row>
    <row r="9860" spans="1:9" ht="15.75" customHeight="1">
      <c r="A9860" s="396"/>
      <c r="B9860" s="398"/>
      <c r="C9860" s="396"/>
      <c r="D9860" s="396"/>
      <c r="E9860" s="399"/>
      <c r="F9860" s="399"/>
      <c r="G9860" s="399"/>
      <c r="H9860" s="399"/>
      <c r="I9860" s="399"/>
    </row>
    <row r="9861" spans="1:9" ht="15.75" customHeight="1">
      <c r="A9861" s="396"/>
      <c r="B9861" s="398"/>
      <c r="C9861" s="396"/>
      <c r="D9861" s="396"/>
      <c r="E9861" s="399"/>
      <c r="F9861" s="399"/>
      <c r="G9861" s="399"/>
      <c r="H9861" s="399"/>
      <c r="I9861" s="399"/>
    </row>
    <row r="9862" spans="1:9" ht="15.75" customHeight="1">
      <c r="A9862" s="396"/>
      <c r="B9862" s="398"/>
      <c r="C9862" s="396"/>
      <c r="D9862" s="396"/>
      <c r="E9862" s="399"/>
      <c r="F9862" s="399"/>
      <c r="G9862" s="399"/>
      <c r="H9862" s="399"/>
      <c r="I9862" s="399"/>
    </row>
    <row r="9863" spans="1:9" ht="15.75" customHeight="1">
      <c r="A9863" s="396"/>
      <c r="B9863" s="398"/>
      <c r="C9863" s="396"/>
      <c r="D9863" s="396"/>
      <c r="E9863" s="399"/>
      <c r="F9863" s="399"/>
      <c r="G9863" s="399"/>
      <c r="H9863" s="399"/>
      <c r="I9863" s="399"/>
    </row>
    <row r="9864" spans="1:9" ht="15.75" customHeight="1">
      <c r="A9864" s="396"/>
      <c r="B9864" s="398"/>
      <c r="C9864" s="396"/>
      <c r="D9864" s="396"/>
      <c r="E9864" s="399"/>
      <c r="F9864" s="399"/>
      <c r="G9864" s="399"/>
      <c r="H9864" s="399"/>
      <c r="I9864" s="399"/>
    </row>
    <row r="9865" spans="1:9" ht="15.75" customHeight="1">
      <c r="A9865" s="396"/>
      <c r="B9865" s="398"/>
      <c r="C9865" s="396"/>
      <c r="D9865" s="396"/>
      <c r="E9865" s="399"/>
      <c r="F9865" s="399"/>
      <c r="G9865" s="399"/>
      <c r="H9865" s="399"/>
      <c r="I9865" s="399"/>
    </row>
    <row r="9866" spans="1:9" ht="15.75" customHeight="1">
      <c r="A9866" s="396"/>
      <c r="B9866" s="398"/>
      <c r="C9866" s="396"/>
      <c r="D9866" s="396"/>
      <c r="E9866" s="399"/>
      <c r="F9866" s="399"/>
      <c r="G9866" s="399"/>
      <c r="H9866" s="399"/>
      <c r="I9866" s="399"/>
    </row>
    <row r="9867" spans="1:9" ht="15.75" customHeight="1">
      <c r="A9867" s="396"/>
      <c r="B9867" s="398"/>
      <c r="C9867" s="396"/>
      <c r="D9867" s="396"/>
      <c r="E9867" s="399"/>
      <c r="F9867" s="399"/>
      <c r="G9867" s="399"/>
      <c r="H9867" s="399"/>
      <c r="I9867" s="399"/>
    </row>
    <row r="9868" spans="1:9" ht="15.75" customHeight="1">
      <c r="A9868" s="396"/>
      <c r="B9868" s="398"/>
      <c r="C9868" s="396"/>
      <c r="D9868" s="396"/>
      <c r="E9868" s="399"/>
      <c r="F9868" s="399"/>
      <c r="G9868" s="399"/>
      <c r="H9868" s="399"/>
      <c r="I9868" s="399"/>
    </row>
    <row r="9869" spans="1:9" ht="15.75" customHeight="1">
      <c r="A9869" s="396"/>
      <c r="B9869" s="398"/>
      <c r="C9869" s="396"/>
      <c r="D9869" s="396"/>
      <c r="E9869" s="399"/>
      <c r="F9869" s="399"/>
      <c r="G9869" s="399"/>
      <c r="H9869" s="399"/>
      <c r="I9869" s="399"/>
    </row>
    <row r="9870" spans="1:9" ht="15.75" customHeight="1">
      <c r="A9870" s="396"/>
      <c r="B9870" s="398"/>
      <c r="C9870" s="396"/>
      <c r="D9870" s="396"/>
      <c r="E9870" s="399"/>
      <c r="F9870" s="399"/>
      <c r="G9870" s="399"/>
      <c r="H9870" s="399"/>
      <c r="I9870" s="399"/>
    </row>
    <row r="9871" spans="1:9" ht="15.75" customHeight="1">
      <c r="A9871" s="396"/>
      <c r="B9871" s="398"/>
      <c r="C9871" s="396"/>
      <c r="D9871" s="396"/>
      <c r="E9871" s="399"/>
      <c r="F9871" s="399"/>
      <c r="G9871" s="399"/>
      <c r="H9871" s="399"/>
      <c r="I9871" s="399"/>
    </row>
    <row r="9872" spans="1:9" ht="15.75" customHeight="1">
      <c r="A9872" s="396"/>
      <c r="B9872" s="398"/>
      <c r="C9872" s="396"/>
      <c r="D9872" s="396"/>
      <c r="E9872" s="399"/>
      <c r="F9872" s="399"/>
      <c r="G9872" s="399"/>
      <c r="H9872" s="399"/>
      <c r="I9872" s="399"/>
    </row>
    <row r="9873" spans="1:9" ht="15.75" customHeight="1">
      <c r="A9873" s="396"/>
      <c r="B9873" s="398"/>
      <c r="C9873" s="396"/>
      <c r="D9873" s="396"/>
      <c r="E9873" s="399"/>
      <c r="F9873" s="399"/>
      <c r="G9873" s="399"/>
      <c r="H9873" s="399"/>
      <c r="I9873" s="399"/>
    </row>
    <row r="9874" spans="1:9" ht="15.75" customHeight="1">
      <c r="A9874" s="396"/>
      <c r="B9874" s="398"/>
      <c r="C9874" s="396"/>
      <c r="D9874" s="396"/>
      <c r="E9874" s="399"/>
      <c r="F9874" s="399"/>
      <c r="G9874" s="399"/>
      <c r="H9874" s="399"/>
      <c r="I9874" s="399"/>
    </row>
    <row r="9875" spans="1:9" ht="15.75" customHeight="1">
      <c r="A9875" s="396"/>
      <c r="B9875" s="398"/>
      <c r="C9875" s="396"/>
      <c r="D9875" s="396"/>
      <c r="E9875" s="399"/>
      <c r="F9875" s="399"/>
      <c r="G9875" s="399"/>
      <c r="H9875" s="399"/>
      <c r="I9875" s="399"/>
    </row>
    <row r="9876" spans="1:9" ht="15.75" customHeight="1">
      <c r="A9876" s="396"/>
      <c r="B9876" s="398"/>
      <c r="C9876" s="396"/>
      <c r="D9876" s="396"/>
      <c r="E9876" s="399"/>
      <c r="F9876" s="399"/>
      <c r="G9876" s="399"/>
      <c r="H9876" s="399"/>
      <c r="I9876" s="399"/>
    </row>
    <row r="9877" spans="1:9" ht="15.75" customHeight="1">
      <c r="A9877" s="396"/>
      <c r="B9877" s="398"/>
      <c r="C9877" s="396"/>
      <c r="D9877" s="396"/>
      <c r="E9877" s="399"/>
      <c r="F9877" s="399"/>
      <c r="G9877" s="399"/>
      <c r="H9877" s="399"/>
      <c r="I9877" s="399"/>
    </row>
    <row r="9878" spans="1:9" ht="15.75" customHeight="1">
      <c r="A9878" s="396"/>
      <c r="B9878" s="398"/>
      <c r="C9878" s="396"/>
      <c r="D9878" s="396"/>
      <c r="E9878" s="399"/>
      <c r="F9878" s="399"/>
      <c r="G9878" s="399"/>
      <c r="H9878" s="399"/>
      <c r="I9878" s="399"/>
    </row>
    <row r="9879" spans="1:9" ht="15.75" customHeight="1">
      <c r="A9879" s="396"/>
      <c r="B9879" s="398"/>
      <c r="C9879" s="396"/>
      <c r="D9879" s="396"/>
      <c r="E9879" s="399"/>
      <c r="F9879" s="399"/>
      <c r="G9879" s="399"/>
      <c r="H9879" s="399"/>
      <c r="I9879" s="399"/>
    </row>
    <row r="9880" spans="1:9" ht="15.75" customHeight="1">
      <c r="A9880" s="396"/>
      <c r="B9880" s="398"/>
      <c r="C9880" s="396"/>
      <c r="D9880" s="396"/>
      <c r="E9880" s="399"/>
      <c r="F9880" s="399"/>
      <c r="G9880" s="399"/>
      <c r="H9880" s="399"/>
      <c r="I9880" s="399"/>
    </row>
    <row r="9881" spans="1:9" ht="15.75" customHeight="1">
      <c r="A9881" s="396"/>
      <c r="B9881" s="398"/>
      <c r="C9881" s="396"/>
      <c r="D9881" s="396"/>
      <c r="E9881" s="399"/>
      <c r="F9881" s="399"/>
      <c r="G9881" s="399"/>
      <c r="H9881" s="399"/>
      <c r="I9881" s="399"/>
    </row>
    <row r="9882" spans="1:9" ht="15.75" customHeight="1">
      <c r="A9882" s="396"/>
      <c r="B9882" s="398"/>
      <c r="C9882" s="396"/>
      <c r="D9882" s="396"/>
      <c r="E9882" s="399"/>
      <c r="F9882" s="399"/>
      <c r="G9882" s="399"/>
      <c r="H9882" s="399"/>
      <c r="I9882" s="399"/>
    </row>
    <row r="9883" spans="1:9" ht="15.75" customHeight="1">
      <c r="A9883" s="396"/>
      <c r="B9883" s="398"/>
      <c r="C9883" s="396"/>
      <c r="D9883" s="396"/>
      <c r="E9883" s="399"/>
      <c r="F9883" s="399"/>
      <c r="G9883" s="399"/>
      <c r="H9883" s="399"/>
      <c r="I9883" s="399"/>
    </row>
    <row r="9884" spans="1:9" ht="15.75" customHeight="1">
      <c r="A9884" s="396"/>
      <c r="B9884" s="398"/>
      <c r="C9884" s="396"/>
      <c r="D9884" s="396"/>
      <c r="E9884" s="399"/>
      <c r="F9884" s="399"/>
      <c r="G9884" s="399"/>
      <c r="H9884" s="399"/>
      <c r="I9884" s="399"/>
    </row>
    <row r="9885" spans="1:9" ht="15.75" customHeight="1">
      <c r="A9885" s="396"/>
      <c r="B9885" s="398"/>
      <c r="C9885" s="396"/>
      <c r="D9885" s="396"/>
      <c r="E9885" s="399"/>
      <c r="F9885" s="399"/>
      <c r="G9885" s="399"/>
      <c r="H9885" s="399"/>
      <c r="I9885" s="399"/>
    </row>
    <row r="9886" spans="1:9" ht="15.75" customHeight="1">
      <c r="A9886" s="396"/>
      <c r="B9886" s="398"/>
      <c r="C9886" s="396"/>
      <c r="D9886" s="396"/>
      <c r="E9886" s="399"/>
      <c r="F9886" s="399"/>
      <c r="G9886" s="399"/>
      <c r="H9886" s="399"/>
      <c r="I9886" s="399"/>
    </row>
    <row r="9887" spans="1:9" ht="15.75" customHeight="1">
      <c r="A9887" s="396"/>
      <c r="B9887" s="398"/>
      <c r="C9887" s="396"/>
      <c r="D9887" s="396"/>
      <c r="E9887" s="399"/>
      <c r="F9887" s="399"/>
      <c r="G9887" s="399"/>
      <c r="H9887" s="399"/>
      <c r="I9887" s="399"/>
    </row>
    <row r="9888" spans="1:9" ht="15.75" customHeight="1">
      <c r="A9888" s="396"/>
      <c r="B9888" s="398"/>
      <c r="C9888" s="396"/>
      <c r="D9888" s="396"/>
      <c r="E9888" s="399"/>
      <c r="F9888" s="399"/>
      <c r="G9888" s="399"/>
      <c r="H9888" s="399"/>
      <c r="I9888" s="399"/>
    </row>
    <row r="9889" spans="1:9" ht="15.75" customHeight="1">
      <c r="A9889" s="396"/>
      <c r="B9889" s="398"/>
      <c r="C9889" s="396"/>
      <c r="D9889" s="396"/>
      <c r="E9889" s="399"/>
      <c r="F9889" s="399"/>
      <c r="G9889" s="399"/>
      <c r="H9889" s="399"/>
      <c r="I9889" s="399"/>
    </row>
    <row r="9890" spans="1:9" ht="15.75" customHeight="1">
      <c r="A9890" s="396"/>
      <c r="B9890" s="398"/>
      <c r="C9890" s="396"/>
      <c r="D9890" s="396"/>
      <c r="E9890" s="399"/>
      <c r="F9890" s="399"/>
      <c r="G9890" s="399"/>
      <c r="H9890" s="399"/>
      <c r="I9890" s="399"/>
    </row>
    <row r="9891" spans="1:9" ht="15.75" customHeight="1">
      <c r="A9891" s="396"/>
      <c r="B9891" s="398"/>
      <c r="C9891" s="396"/>
      <c r="D9891" s="396"/>
      <c r="E9891" s="399"/>
      <c r="F9891" s="399"/>
      <c r="G9891" s="399"/>
      <c r="H9891" s="399"/>
      <c r="I9891" s="399"/>
    </row>
    <row r="9892" spans="1:9" ht="15.75" customHeight="1">
      <c r="A9892" s="396"/>
      <c r="B9892" s="398"/>
      <c r="C9892" s="396"/>
      <c r="D9892" s="396"/>
      <c r="E9892" s="399"/>
      <c r="F9892" s="399"/>
      <c r="G9892" s="399"/>
      <c r="H9892" s="399"/>
      <c r="I9892" s="399"/>
    </row>
    <row r="9893" spans="1:9" ht="15.75" customHeight="1">
      <c r="A9893" s="396"/>
      <c r="B9893" s="398"/>
      <c r="C9893" s="396"/>
      <c r="D9893" s="396"/>
      <c r="E9893" s="399"/>
      <c r="F9893" s="399"/>
      <c r="G9893" s="399"/>
      <c r="H9893" s="399"/>
      <c r="I9893" s="399"/>
    </row>
    <row r="9894" spans="1:9" ht="15.75" customHeight="1">
      <c r="A9894" s="396"/>
      <c r="B9894" s="398"/>
      <c r="C9894" s="396"/>
      <c r="D9894" s="396"/>
      <c r="E9894" s="399"/>
      <c r="F9894" s="399"/>
      <c r="G9894" s="399"/>
      <c r="H9894" s="399"/>
      <c r="I9894" s="399"/>
    </row>
    <row r="9895" spans="1:9" ht="15.75" customHeight="1">
      <c r="A9895" s="396"/>
      <c r="B9895" s="398"/>
      <c r="C9895" s="396"/>
      <c r="D9895" s="396"/>
      <c r="E9895" s="399"/>
      <c r="F9895" s="399"/>
      <c r="G9895" s="399"/>
      <c r="H9895" s="399"/>
      <c r="I9895" s="399"/>
    </row>
    <row r="9896" spans="1:9" ht="15.75" customHeight="1">
      <c r="A9896" s="396"/>
      <c r="B9896" s="398"/>
      <c r="C9896" s="396"/>
      <c r="D9896" s="396"/>
      <c r="E9896" s="399"/>
      <c r="F9896" s="399"/>
      <c r="G9896" s="399"/>
      <c r="H9896" s="399"/>
      <c r="I9896" s="399"/>
    </row>
    <row r="9897" spans="1:9" ht="15.75" customHeight="1">
      <c r="A9897" s="396"/>
      <c r="B9897" s="398"/>
      <c r="C9897" s="396"/>
      <c r="D9897" s="396"/>
      <c r="E9897" s="399"/>
      <c r="F9897" s="399"/>
      <c r="G9897" s="399"/>
      <c r="H9897" s="399"/>
      <c r="I9897" s="399"/>
    </row>
    <row r="9898" spans="1:9" ht="15.75" customHeight="1">
      <c r="A9898" s="396"/>
      <c r="B9898" s="398"/>
      <c r="C9898" s="396"/>
      <c r="D9898" s="396"/>
      <c r="E9898" s="399"/>
      <c r="F9898" s="399"/>
      <c r="G9898" s="399"/>
      <c r="H9898" s="399"/>
      <c r="I9898" s="399"/>
    </row>
    <row r="9899" spans="1:9" ht="15.75" customHeight="1">
      <c r="A9899" s="396"/>
      <c r="B9899" s="398"/>
      <c r="C9899" s="396"/>
      <c r="D9899" s="396"/>
      <c r="E9899" s="399"/>
      <c r="F9899" s="399"/>
      <c r="G9899" s="399"/>
      <c r="H9899" s="399"/>
      <c r="I9899" s="399"/>
    </row>
    <row r="9900" spans="1:9" ht="15.75" customHeight="1">
      <c r="A9900" s="396"/>
      <c r="B9900" s="398"/>
      <c r="C9900" s="396"/>
      <c r="D9900" s="396"/>
      <c r="E9900" s="399"/>
      <c r="F9900" s="399"/>
      <c r="G9900" s="399"/>
      <c r="H9900" s="399"/>
      <c r="I9900" s="399"/>
    </row>
    <row r="9901" spans="1:9" ht="15.75" customHeight="1">
      <c r="A9901" s="396"/>
      <c r="B9901" s="398"/>
      <c r="C9901" s="396"/>
      <c r="D9901" s="396"/>
      <c r="E9901" s="399"/>
      <c r="F9901" s="399"/>
      <c r="G9901" s="399"/>
      <c r="H9901" s="399"/>
      <c r="I9901" s="399"/>
    </row>
    <row r="9902" spans="1:9" ht="15.75" customHeight="1">
      <c r="A9902" s="396"/>
      <c r="B9902" s="398"/>
      <c r="C9902" s="396"/>
      <c r="D9902" s="396"/>
      <c r="E9902" s="399"/>
      <c r="F9902" s="399"/>
      <c r="G9902" s="399"/>
      <c r="H9902" s="399"/>
      <c r="I9902" s="399"/>
    </row>
    <row r="9903" spans="1:9" ht="15.75" customHeight="1">
      <c r="A9903" s="396"/>
      <c r="B9903" s="398"/>
      <c r="C9903" s="396"/>
      <c r="D9903" s="396"/>
      <c r="E9903" s="399"/>
      <c r="F9903" s="399"/>
      <c r="G9903" s="399"/>
      <c r="H9903" s="399"/>
      <c r="I9903" s="399"/>
    </row>
    <row r="9904" spans="1:9" ht="15.75" customHeight="1">
      <c r="A9904" s="396"/>
      <c r="B9904" s="398"/>
      <c r="C9904" s="396"/>
      <c r="D9904" s="396"/>
      <c r="E9904" s="399"/>
      <c r="F9904" s="399"/>
      <c r="G9904" s="399"/>
      <c r="H9904" s="399"/>
      <c r="I9904" s="399"/>
    </row>
    <row r="9905" spans="1:9" ht="15.75" customHeight="1">
      <c r="A9905" s="396"/>
      <c r="B9905" s="398"/>
      <c r="C9905" s="396"/>
      <c r="D9905" s="396"/>
      <c r="E9905" s="399"/>
      <c r="F9905" s="399"/>
      <c r="G9905" s="399"/>
      <c r="H9905" s="399"/>
      <c r="I9905" s="399"/>
    </row>
    <row r="9906" spans="1:9" ht="15.75" customHeight="1">
      <c r="A9906" s="396"/>
      <c r="B9906" s="398"/>
      <c r="C9906" s="396"/>
      <c r="D9906" s="396"/>
      <c r="E9906" s="399"/>
      <c r="F9906" s="399"/>
      <c r="G9906" s="399"/>
      <c r="H9906" s="399"/>
      <c r="I9906" s="399"/>
    </row>
    <row r="9907" spans="1:9" ht="15.75" customHeight="1">
      <c r="A9907" s="396"/>
      <c r="B9907" s="398"/>
      <c r="C9907" s="396"/>
      <c r="D9907" s="396"/>
      <c r="E9907" s="399"/>
      <c r="F9907" s="399"/>
      <c r="G9907" s="399"/>
      <c r="H9907" s="399"/>
      <c r="I9907" s="399"/>
    </row>
    <row r="9908" spans="1:9" ht="15.75" customHeight="1">
      <c r="A9908" s="396"/>
      <c r="B9908" s="398"/>
      <c r="C9908" s="396"/>
      <c r="D9908" s="396"/>
      <c r="E9908" s="399"/>
      <c r="F9908" s="399"/>
      <c r="G9908" s="399"/>
      <c r="H9908" s="399"/>
      <c r="I9908" s="399"/>
    </row>
    <row r="9909" spans="1:9" ht="15.75" customHeight="1">
      <c r="A9909" s="396"/>
      <c r="B9909" s="398"/>
      <c r="C9909" s="396"/>
      <c r="D9909" s="396"/>
      <c r="E9909" s="399"/>
      <c r="F9909" s="399"/>
      <c r="G9909" s="399"/>
      <c r="H9909" s="399"/>
      <c r="I9909" s="399"/>
    </row>
    <row r="9910" spans="1:9" ht="15.75" customHeight="1">
      <c r="A9910" s="396"/>
      <c r="B9910" s="398"/>
      <c r="C9910" s="396"/>
      <c r="D9910" s="396"/>
      <c r="E9910" s="399"/>
      <c r="F9910" s="399"/>
      <c r="G9910" s="399"/>
      <c r="H9910" s="399"/>
      <c r="I9910" s="399"/>
    </row>
    <row r="9911" spans="1:9" ht="15.75" customHeight="1">
      <c r="A9911" s="396"/>
      <c r="B9911" s="398"/>
      <c r="C9911" s="396"/>
      <c r="D9911" s="396"/>
      <c r="E9911" s="399"/>
      <c r="F9911" s="399"/>
      <c r="G9911" s="399"/>
      <c r="H9911" s="399"/>
      <c r="I9911" s="399"/>
    </row>
    <row r="9912" spans="1:9" ht="15.75" customHeight="1">
      <c r="A9912" s="396"/>
      <c r="B9912" s="398"/>
      <c r="C9912" s="396"/>
      <c r="D9912" s="396"/>
      <c r="E9912" s="399"/>
      <c r="F9912" s="399"/>
      <c r="G9912" s="399"/>
      <c r="H9912" s="399"/>
      <c r="I9912" s="399"/>
    </row>
    <row r="9913" spans="1:9" ht="15.75" customHeight="1">
      <c r="A9913" s="396"/>
      <c r="B9913" s="398"/>
      <c r="C9913" s="396"/>
      <c r="D9913" s="396"/>
      <c r="E9913" s="399"/>
      <c r="F9913" s="399"/>
      <c r="G9913" s="399"/>
      <c r="H9913" s="399"/>
      <c r="I9913" s="399"/>
    </row>
    <row r="9914" spans="1:9" ht="15.75" customHeight="1">
      <c r="A9914" s="396"/>
      <c r="B9914" s="398"/>
      <c r="C9914" s="396"/>
      <c r="D9914" s="396"/>
      <c r="E9914" s="399"/>
      <c r="F9914" s="399"/>
      <c r="G9914" s="399"/>
      <c r="H9914" s="399"/>
      <c r="I9914" s="399"/>
    </row>
    <row r="9915" spans="1:9" ht="15.75" customHeight="1">
      <c r="A9915" s="396"/>
      <c r="B9915" s="398"/>
      <c r="C9915" s="396"/>
      <c r="D9915" s="396"/>
      <c r="E9915" s="399"/>
      <c r="F9915" s="399"/>
      <c r="G9915" s="399"/>
      <c r="H9915" s="399"/>
      <c r="I9915" s="399"/>
    </row>
    <row r="9916" spans="1:9" ht="15.75" customHeight="1">
      <c r="A9916" s="396"/>
      <c r="B9916" s="398"/>
      <c r="C9916" s="396"/>
      <c r="D9916" s="396"/>
      <c r="E9916" s="399"/>
      <c r="F9916" s="399"/>
      <c r="G9916" s="399"/>
      <c r="H9916" s="399"/>
      <c r="I9916" s="399"/>
    </row>
    <row r="9917" spans="1:9" ht="15.75" customHeight="1">
      <c r="A9917" s="396"/>
      <c r="B9917" s="398"/>
      <c r="C9917" s="396"/>
      <c r="D9917" s="396"/>
      <c r="E9917" s="399"/>
      <c r="F9917" s="399"/>
      <c r="G9917" s="399"/>
      <c r="H9917" s="399"/>
      <c r="I9917" s="399"/>
    </row>
    <row r="9918" spans="1:9" ht="15.75" customHeight="1">
      <c r="A9918" s="396"/>
      <c r="B9918" s="398"/>
      <c r="C9918" s="396"/>
      <c r="D9918" s="396"/>
      <c r="E9918" s="399"/>
      <c r="F9918" s="399"/>
      <c r="G9918" s="399"/>
      <c r="H9918" s="399"/>
      <c r="I9918" s="399"/>
    </row>
    <row r="9919" spans="1:9" ht="15.75" customHeight="1">
      <c r="A9919" s="396"/>
      <c r="B9919" s="398"/>
      <c r="C9919" s="396"/>
      <c r="D9919" s="396"/>
      <c r="E9919" s="399"/>
      <c r="F9919" s="399"/>
      <c r="G9919" s="399"/>
      <c r="H9919" s="399"/>
      <c r="I9919" s="399"/>
    </row>
    <row r="9920" spans="1:9" ht="15.75" customHeight="1">
      <c r="A9920" s="396"/>
      <c r="B9920" s="398"/>
      <c r="C9920" s="396"/>
      <c r="D9920" s="396"/>
      <c r="E9920" s="399"/>
      <c r="F9920" s="399"/>
      <c r="G9920" s="399"/>
      <c r="H9920" s="399"/>
      <c r="I9920" s="399"/>
    </row>
    <row r="9921" spans="1:9" ht="15.75" customHeight="1">
      <c r="A9921" s="396"/>
      <c r="B9921" s="398"/>
      <c r="C9921" s="396"/>
      <c r="D9921" s="396"/>
      <c r="E9921" s="399"/>
      <c r="F9921" s="399"/>
      <c r="G9921" s="399"/>
      <c r="H9921" s="399"/>
      <c r="I9921" s="399"/>
    </row>
    <row r="9922" spans="1:9" ht="15.75" customHeight="1">
      <c r="A9922" s="396"/>
      <c r="B9922" s="398"/>
      <c r="C9922" s="396"/>
      <c r="D9922" s="396"/>
      <c r="E9922" s="399"/>
      <c r="F9922" s="399"/>
      <c r="G9922" s="399"/>
      <c r="H9922" s="399"/>
      <c r="I9922" s="399"/>
    </row>
    <row r="9923" spans="1:9" ht="15.75" customHeight="1">
      <c r="A9923" s="396"/>
      <c r="B9923" s="398"/>
      <c r="C9923" s="396"/>
      <c r="D9923" s="396"/>
      <c r="E9923" s="399"/>
      <c r="F9923" s="399"/>
      <c r="G9923" s="399"/>
      <c r="H9923" s="399"/>
      <c r="I9923" s="399"/>
    </row>
    <row r="9924" spans="1:9" ht="15.75" customHeight="1">
      <c r="A9924" s="396"/>
      <c r="B9924" s="398"/>
      <c r="C9924" s="396"/>
      <c r="D9924" s="396"/>
      <c r="E9924" s="399"/>
      <c r="F9924" s="399"/>
      <c r="G9924" s="399"/>
      <c r="H9924" s="399"/>
      <c r="I9924" s="399"/>
    </row>
    <row r="9925" spans="1:9" ht="15.75" customHeight="1">
      <c r="A9925" s="396"/>
      <c r="B9925" s="398"/>
      <c r="C9925" s="396"/>
      <c r="D9925" s="396"/>
      <c r="E9925" s="399"/>
      <c r="F9925" s="399"/>
      <c r="G9925" s="399"/>
      <c r="H9925" s="399"/>
      <c r="I9925" s="399"/>
    </row>
    <row r="9926" spans="1:9" ht="15.75" customHeight="1">
      <c r="A9926" s="396"/>
      <c r="B9926" s="398"/>
      <c r="C9926" s="396"/>
      <c r="D9926" s="396"/>
      <c r="E9926" s="399"/>
      <c r="F9926" s="399"/>
      <c r="G9926" s="399"/>
      <c r="H9926" s="399"/>
      <c r="I9926" s="399"/>
    </row>
    <row r="9927" spans="1:9" ht="15.75" customHeight="1">
      <c r="A9927" s="396"/>
      <c r="B9927" s="398"/>
      <c r="C9927" s="396"/>
      <c r="D9927" s="396"/>
      <c r="E9927" s="399"/>
      <c r="F9927" s="399"/>
      <c r="G9927" s="399"/>
      <c r="H9927" s="399"/>
      <c r="I9927" s="399"/>
    </row>
    <row r="9928" spans="1:9" ht="15.75" customHeight="1">
      <c r="A9928" s="396"/>
      <c r="B9928" s="398"/>
      <c r="C9928" s="396"/>
      <c r="D9928" s="396"/>
      <c r="E9928" s="399"/>
      <c r="F9928" s="399"/>
      <c r="G9928" s="399"/>
      <c r="H9928" s="399"/>
      <c r="I9928" s="399"/>
    </row>
    <row r="9929" spans="1:9" ht="15.75" customHeight="1">
      <c r="A9929" s="396"/>
      <c r="B9929" s="398"/>
      <c r="C9929" s="396"/>
      <c r="D9929" s="396"/>
      <c r="E9929" s="399"/>
      <c r="F9929" s="399"/>
      <c r="G9929" s="399"/>
      <c r="H9929" s="399"/>
      <c r="I9929" s="399"/>
    </row>
    <row r="9930" spans="1:9" ht="15.75" customHeight="1">
      <c r="A9930" s="396"/>
      <c r="B9930" s="398"/>
      <c r="C9930" s="396"/>
      <c r="D9930" s="396"/>
      <c r="E9930" s="399"/>
      <c r="F9930" s="399"/>
      <c r="G9930" s="399"/>
      <c r="H9930" s="399"/>
      <c r="I9930" s="399"/>
    </row>
    <row r="9931" spans="1:9" ht="15.75" customHeight="1">
      <c r="A9931" s="396"/>
      <c r="B9931" s="398"/>
      <c r="C9931" s="396"/>
      <c r="D9931" s="396"/>
      <c r="E9931" s="399"/>
      <c r="F9931" s="399"/>
      <c r="G9931" s="399"/>
      <c r="H9931" s="399"/>
      <c r="I9931" s="399"/>
    </row>
    <row r="9932" spans="1:9" ht="15.75" customHeight="1">
      <c r="A9932" s="396"/>
      <c r="B9932" s="398"/>
      <c r="C9932" s="396"/>
      <c r="D9932" s="396"/>
      <c r="E9932" s="399"/>
      <c r="F9932" s="399"/>
      <c r="G9932" s="399"/>
      <c r="H9932" s="399"/>
      <c r="I9932" s="399"/>
    </row>
    <row r="9933" spans="1:9" ht="15.75" customHeight="1">
      <c r="A9933" s="396"/>
      <c r="B9933" s="398"/>
      <c r="C9933" s="396"/>
      <c r="D9933" s="396"/>
      <c r="E9933" s="399"/>
      <c r="F9933" s="399"/>
      <c r="G9933" s="399"/>
      <c r="H9933" s="399"/>
      <c r="I9933" s="399"/>
    </row>
    <row r="9934" spans="1:9" ht="15.75" customHeight="1">
      <c r="A9934" s="396"/>
      <c r="B9934" s="398"/>
      <c r="C9934" s="396"/>
      <c r="D9934" s="396"/>
      <c r="E9934" s="399"/>
      <c r="F9934" s="399"/>
      <c r="G9934" s="399"/>
      <c r="H9934" s="399"/>
      <c r="I9934" s="399"/>
    </row>
    <row r="9935" spans="1:9" ht="15.75" customHeight="1">
      <c r="A9935" s="396"/>
      <c r="B9935" s="398"/>
      <c r="C9935" s="396"/>
      <c r="D9935" s="396"/>
      <c r="E9935" s="399"/>
      <c r="F9935" s="399"/>
      <c r="G9935" s="399"/>
      <c r="H9935" s="399"/>
      <c r="I9935" s="399"/>
    </row>
    <row r="9936" spans="1:9" ht="15.75" customHeight="1">
      <c r="A9936" s="396"/>
      <c r="B9936" s="398"/>
      <c r="C9936" s="396"/>
      <c r="D9936" s="396"/>
      <c r="E9936" s="399"/>
      <c r="F9936" s="399"/>
      <c r="G9936" s="399"/>
      <c r="H9936" s="399"/>
      <c r="I9936" s="399"/>
    </row>
    <row r="9937" spans="1:9" ht="15.75" customHeight="1">
      <c r="A9937" s="396"/>
      <c r="B9937" s="398"/>
      <c r="C9937" s="396"/>
      <c r="D9937" s="396"/>
      <c r="E9937" s="399"/>
      <c r="F9937" s="399"/>
      <c r="G9937" s="399"/>
      <c r="H9937" s="399"/>
      <c r="I9937" s="399"/>
    </row>
    <row r="9938" spans="1:9" ht="15.75" customHeight="1">
      <c r="A9938" s="396"/>
      <c r="B9938" s="398"/>
      <c r="C9938" s="396"/>
      <c r="D9938" s="396"/>
      <c r="E9938" s="399"/>
      <c r="F9938" s="399"/>
      <c r="G9938" s="399"/>
      <c r="H9938" s="399"/>
      <c r="I9938" s="399"/>
    </row>
    <row r="9939" spans="1:9" ht="15.75" customHeight="1">
      <c r="A9939" s="396"/>
      <c r="B9939" s="398"/>
      <c r="C9939" s="396"/>
      <c r="D9939" s="396"/>
      <c r="E9939" s="399"/>
      <c r="F9939" s="399"/>
      <c r="G9939" s="399"/>
      <c r="H9939" s="399"/>
      <c r="I9939" s="399"/>
    </row>
    <row r="9940" spans="1:9" ht="15.75" customHeight="1">
      <c r="A9940" s="396"/>
      <c r="B9940" s="398"/>
      <c r="C9940" s="396"/>
      <c r="D9940" s="396"/>
      <c r="E9940" s="399"/>
      <c r="F9940" s="399"/>
      <c r="G9940" s="399"/>
      <c r="H9940" s="399"/>
      <c r="I9940" s="399"/>
    </row>
    <row r="9941" spans="1:9" ht="15.75" customHeight="1">
      <c r="A9941" s="396"/>
      <c r="B9941" s="398"/>
      <c r="C9941" s="396"/>
      <c r="D9941" s="396"/>
      <c r="E9941" s="399"/>
      <c r="F9941" s="399"/>
      <c r="G9941" s="399"/>
      <c r="H9941" s="399"/>
      <c r="I9941" s="399"/>
    </row>
    <row r="9942" spans="1:9" ht="15.75" customHeight="1">
      <c r="A9942" s="396"/>
      <c r="B9942" s="398"/>
      <c r="C9942" s="396"/>
      <c r="D9942" s="396"/>
      <c r="E9942" s="399"/>
      <c r="F9942" s="399"/>
      <c r="G9942" s="399"/>
      <c r="H9942" s="399"/>
      <c r="I9942" s="399"/>
    </row>
    <row r="9943" spans="1:9" ht="15.75" customHeight="1">
      <c r="A9943" s="396"/>
      <c r="B9943" s="398"/>
      <c r="C9943" s="396"/>
      <c r="D9943" s="396"/>
      <c r="E9943" s="399"/>
      <c r="F9943" s="399"/>
      <c r="G9943" s="399"/>
      <c r="H9943" s="399"/>
      <c r="I9943" s="399"/>
    </row>
    <row r="9944" spans="1:9" ht="15.75" customHeight="1">
      <c r="A9944" s="396"/>
      <c r="B9944" s="398"/>
      <c r="C9944" s="396"/>
      <c r="D9944" s="396"/>
      <c r="E9944" s="399"/>
      <c r="F9944" s="399"/>
      <c r="G9944" s="399"/>
      <c r="H9944" s="399"/>
      <c r="I9944" s="399"/>
    </row>
    <row r="9945" spans="1:9" ht="15.75" customHeight="1">
      <c r="A9945" s="396"/>
      <c r="B9945" s="398"/>
      <c r="C9945" s="396"/>
      <c r="D9945" s="396"/>
      <c r="E9945" s="399"/>
      <c r="F9945" s="399"/>
      <c r="G9945" s="399"/>
      <c r="H9945" s="399"/>
      <c r="I9945" s="399"/>
    </row>
    <row r="9946" spans="1:9" ht="15.75" customHeight="1">
      <c r="A9946" s="396"/>
      <c r="B9946" s="398"/>
      <c r="C9946" s="396"/>
      <c r="D9946" s="396"/>
      <c r="E9946" s="399"/>
      <c r="F9946" s="399"/>
      <c r="G9946" s="399"/>
      <c r="H9946" s="399"/>
      <c r="I9946" s="399"/>
    </row>
    <row r="9947" spans="1:9" ht="15.75" customHeight="1">
      <c r="A9947" s="396"/>
      <c r="B9947" s="398"/>
      <c r="C9947" s="396"/>
      <c r="D9947" s="396"/>
      <c r="E9947" s="399"/>
      <c r="F9947" s="399"/>
      <c r="G9947" s="399"/>
      <c r="H9947" s="399"/>
      <c r="I9947" s="399"/>
    </row>
    <row r="9948" spans="1:9" ht="15.75" customHeight="1">
      <c r="A9948" s="396"/>
      <c r="B9948" s="398"/>
      <c r="C9948" s="396"/>
      <c r="D9948" s="396"/>
      <c r="E9948" s="399"/>
      <c r="F9948" s="399"/>
      <c r="G9948" s="399"/>
      <c r="H9948" s="399"/>
      <c r="I9948" s="399"/>
    </row>
    <row r="9949" spans="1:9" ht="15.75" customHeight="1">
      <c r="A9949" s="396"/>
      <c r="B9949" s="398"/>
      <c r="C9949" s="396"/>
      <c r="D9949" s="396"/>
      <c r="E9949" s="399"/>
      <c r="F9949" s="399"/>
      <c r="G9949" s="399"/>
      <c r="H9949" s="399"/>
      <c r="I9949" s="399"/>
    </row>
    <row r="9950" spans="1:9" ht="15.75" customHeight="1">
      <c r="A9950" s="396"/>
      <c r="B9950" s="398"/>
      <c r="C9950" s="396"/>
      <c r="D9950" s="396"/>
      <c r="E9950" s="399"/>
      <c r="F9950" s="399"/>
      <c r="G9950" s="399"/>
      <c r="H9950" s="399"/>
      <c r="I9950" s="399"/>
    </row>
    <row r="9951" spans="1:9" ht="15.75" customHeight="1">
      <c r="A9951" s="396"/>
      <c r="B9951" s="398"/>
      <c r="C9951" s="396"/>
      <c r="D9951" s="396"/>
      <c r="E9951" s="399"/>
      <c r="F9951" s="399"/>
      <c r="G9951" s="399"/>
      <c r="H9951" s="399"/>
      <c r="I9951" s="399"/>
    </row>
    <row r="9952" spans="1:9" ht="15.75" customHeight="1">
      <c r="A9952" s="396"/>
      <c r="B9952" s="398"/>
      <c r="C9952" s="396"/>
      <c r="D9952" s="396"/>
      <c r="E9952" s="399"/>
      <c r="F9952" s="399"/>
      <c r="G9952" s="399"/>
      <c r="H9952" s="399"/>
      <c r="I9952" s="399"/>
    </row>
    <row r="9953" spans="1:9" ht="15.75" customHeight="1">
      <c r="A9953" s="396"/>
      <c r="B9953" s="398"/>
      <c r="C9953" s="396"/>
      <c r="D9953" s="396"/>
      <c r="E9953" s="399"/>
      <c r="F9953" s="399"/>
      <c r="G9953" s="399"/>
      <c r="H9953" s="399"/>
      <c r="I9953" s="399"/>
    </row>
    <row r="9954" spans="1:9" ht="15.75" customHeight="1">
      <c r="A9954" s="396"/>
      <c r="B9954" s="398"/>
      <c r="C9954" s="396"/>
      <c r="D9954" s="396"/>
      <c r="E9954" s="399"/>
      <c r="F9954" s="399"/>
      <c r="G9954" s="399"/>
      <c r="H9954" s="399"/>
      <c r="I9954" s="399"/>
    </row>
    <row r="9955" spans="1:9" ht="15.75" customHeight="1">
      <c r="A9955" s="396"/>
      <c r="B9955" s="398"/>
      <c r="C9955" s="396"/>
      <c r="D9955" s="396"/>
      <c r="E9955" s="399"/>
      <c r="F9955" s="399"/>
      <c r="G9955" s="399"/>
      <c r="H9955" s="399"/>
      <c r="I9955" s="399"/>
    </row>
    <row r="9956" spans="1:9" ht="15.75" customHeight="1">
      <c r="A9956" s="396"/>
      <c r="B9956" s="398"/>
      <c r="C9956" s="396"/>
      <c r="D9956" s="396"/>
      <c r="E9956" s="399"/>
      <c r="F9956" s="399"/>
      <c r="G9956" s="399"/>
      <c r="H9956" s="399"/>
      <c r="I9956" s="399"/>
    </row>
    <row r="9957" spans="1:9" ht="15.75" customHeight="1">
      <c r="A9957" s="396"/>
      <c r="B9957" s="398"/>
      <c r="C9957" s="396"/>
      <c r="D9957" s="396"/>
      <c r="E9957" s="399"/>
      <c r="F9957" s="399"/>
      <c r="G9957" s="399"/>
      <c r="H9957" s="399"/>
      <c r="I9957" s="399"/>
    </row>
    <row r="9958" spans="1:9" ht="15.75" customHeight="1">
      <c r="A9958" s="396"/>
      <c r="B9958" s="398"/>
      <c r="C9958" s="396"/>
      <c r="D9958" s="396"/>
      <c r="E9958" s="399"/>
      <c r="F9958" s="399"/>
      <c r="G9958" s="399"/>
      <c r="H9958" s="399"/>
      <c r="I9958" s="399"/>
    </row>
    <row r="9959" spans="1:9" ht="15.75" customHeight="1">
      <c r="A9959" s="396"/>
      <c r="B9959" s="398"/>
      <c r="C9959" s="396"/>
      <c r="D9959" s="396"/>
      <c r="E9959" s="399"/>
      <c r="F9959" s="399"/>
      <c r="G9959" s="399"/>
      <c r="H9959" s="399"/>
      <c r="I9959" s="399"/>
    </row>
    <row r="9960" spans="1:9" ht="15.75" customHeight="1">
      <c r="A9960" s="396"/>
      <c r="B9960" s="398"/>
      <c r="C9960" s="396"/>
      <c r="D9960" s="396"/>
      <c r="E9960" s="399"/>
      <c r="F9960" s="399"/>
      <c r="G9960" s="399"/>
      <c r="H9960" s="399"/>
      <c r="I9960" s="399"/>
    </row>
    <row r="9961" spans="1:9" ht="15.75" customHeight="1">
      <c r="A9961" s="396"/>
      <c r="B9961" s="398"/>
      <c r="C9961" s="396"/>
      <c r="D9961" s="396"/>
      <c r="E9961" s="399"/>
      <c r="F9961" s="399"/>
      <c r="G9961" s="399"/>
      <c r="H9961" s="399"/>
      <c r="I9961" s="399"/>
    </row>
    <row r="9962" spans="1:9" ht="15.75" customHeight="1">
      <c r="A9962" s="396"/>
      <c r="B9962" s="398"/>
      <c r="C9962" s="396"/>
      <c r="D9962" s="396"/>
      <c r="E9962" s="399"/>
      <c r="F9962" s="399"/>
      <c r="G9962" s="399"/>
      <c r="H9962" s="399"/>
      <c r="I9962" s="399"/>
    </row>
    <row r="9963" spans="1:9" ht="15.75" customHeight="1">
      <c r="A9963" s="396"/>
      <c r="B9963" s="398"/>
      <c r="C9963" s="396"/>
      <c r="D9963" s="396"/>
      <c r="E9963" s="399"/>
      <c r="F9963" s="399"/>
      <c r="G9963" s="399"/>
      <c r="H9963" s="399"/>
      <c r="I9963" s="399"/>
    </row>
    <row r="9964" spans="1:9" ht="15.75" customHeight="1">
      <c r="A9964" s="396"/>
      <c r="B9964" s="398"/>
      <c r="C9964" s="396"/>
      <c r="D9964" s="396"/>
      <c r="E9964" s="399"/>
      <c r="F9964" s="399"/>
      <c r="G9964" s="399"/>
      <c r="H9964" s="399"/>
      <c r="I9964" s="399"/>
    </row>
    <row r="9965" spans="1:9" ht="15.75" customHeight="1">
      <c r="A9965" s="396"/>
      <c r="B9965" s="398"/>
      <c r="C9965" s="396"/>
      <c r="D9965" s="396"/>
      <c r="E9965" s="399"/>
      <c r="F9965" s="399"/>
      <c r="G9965" s="399"/>
      <c r="H9965" s="399"/>
      <c r="I9965" s="399"/>
    </row>
    <row r="9966" spans="1:9" ht="15.75" customHeight="1">
      <c r="A9966" s="396"/>
      <c r="B9966" s="398"/>
      <c r="C9966" s="396"/>
      <c r="D9966" s="396"/>
      <c r="E9966" s="399"/>
      <c r="F9966" s="399"/>
      <c r="G9966" s="399"/>
      <c r="H9966" s="399"/>
      <c r="I9966" s="399"/>
    </row>
    <row r="9967" spans="1:9" ht="15.75" customHeight="1">
      <c r="A9967" s="396"/>
      <c r="B9967" s="398"/>
      <c r="C9967" s="396"/>
      <c r="D9967" s="396"/>
      <c r="E9967" s="399"/>
      <c r="F9967" s="399"/>
      <c r="G9967" s="399"/>
      <c r="H9967" s="399"/>
      <c r="I9967" s="399"/>
    </row>
    <row r="9968" spans="1:9" ht="15.75" customHeight="1">
      <c r="A9968" s="396"/>
      <c r="B9968" s="398"/>
      <c r="C9968" s="396"/>
      <c r="D9968" s="396"/>
      <c r="E9968" s="399"/>
      <c r="F9968" s="399"/>
      <c r="G9968" s="399"/>
      <c r="H9968" s="399"/>
      <c r="I9968" s="399"/>
    </row>
    <row r="9969" spans="1:9" ht="15.75" customHeight="1">
      <c r="A9969" s="396"/>
      <c r="B9969" s="398"/>
      <c r="C9969" s="396"/>
      <c r="D9969" s="396"/>
      <c r="E9969" s="399"/>
      <c r="F9969" s="399"/>
      <c r="G9969" s="399"/>
      <c r="H9969" s="399"/>
      <c r="I9969" s="399"/>
    </row>
    <row r="9970" spans="1:9" ht="15.75" customHeight="1">
      <c r="A9970" s="396"/>
      <c r="B9970" s="398"/>
      <c r="C9970" s="396"/>
      <c r="D9970" s="396"/>
      <c r="E9970" s="399"/>
      <c r="F9970" s="399"/>
      <c r="G9970" s="399"/>
      <c r="H9970" s="399"/>
      <c r="I9970" s="399"/>
    </row>
    <row r="9971" spans="1:9" ht="15.75" customHeight="1">
      <c r="A9971" s="396"/>
      <c r="B9971" s="398"/>
      <c r="C9971" s="396"/>
      <c r="D9971" s="396"/>
      <c r="E9971" s="399"/>
      <c r="F9971" s="399"/>
      <c r="G9971" s="399"/>
      <c r="H9971" s="399"/>
      <c r="I9971" s="399"/>
    </row>
    <row r="9972" spans="1:9" ht="15.75" customHeight="1">
      <c r="A9972" s="396"/>
      <c r="B9972" s="398"/>
      <c r="C9972" s="396"/>
      <c r="D9972" s="396"/>
      <c r="E9972" s="399"/>
      <c r="F9972" s="399"/>
      <c r="G9972" s="399"/>
      <c r="H9972" s="399"/>
      <c r="I9972" s="399"/>
    </row>
    <row r="9973" spans="1:9" ht="15.75" customHeight="1">
      <c r="A9973" s="396"/>
      <c r="B9973" s="398"/>
      <c r="C9973" s="396"/>
      <c r="D9973" s="396"/>
      <c r="E9973" s="399"/>
      <c r="F9973" s="399"/>
      <c r="G9973" s="399"/>
      <c r="H9973" s="399"/>
      <c r="I9973" s="399"/>
    </row>
    <row r="9974" spans="1:9" ht="15.75" customHeight="1">
      <c r="A9974" s="396"/>
      <c r="B9974" s="398"/>
      <c r="C9974" s="396"/>
      <c r="D9974" s="396"/>
      <c r="E9974" s="399"/>
      <c r="F9974" s="399"/>
      <c r="G9974" s="399"/>
      <c r="H9974" s="399"/>
      <c r="I9974" s="399"/>
    </row>
    <row r="9975" spans="1:9" ht="15.75" customHeight="1">
      <c r="A9975" s="396"/>
      <c r="B9975" s="398"/>
      <c r="C9975" s="396"/>
      <c r="D9975" s="396"/>
      <c r="E9975" s="399"/>
      <c r="F9975" s="399"/>
      <c r="G9975" s="399"/>
      <c r="H9975" s="399"/>
      <c r="I9975" s="399"/>
    </row>
    <row r="9976" spans="1:9" ht="15.75" customHeight="1">
      <c r="A9976" s="396"/>
      <c r="B9976" s="398"/>
      <c r="C9976" s="396"/>
      <c r="D9976" s="396"/>
      <c r="E9976" s="399"/>
      <c r="F9976" s="399"/>
      <c r="G9976" s="399"/>
      <c r="H9976" s="399"/>
      <c r="I9976" s="399"/>
    </row>
    <row r="9977" spans="1:9" ht="15.75" customHeight="1">
      <c r="A9977" s="396"/>
      <c r="B9977" s="398"/>
      <c r="C9977" s="396"/>
      <c r="D9977" s="396"/>
      <c r="E9977" s="399"/>
      <c r="F9977" s="399"/>
      <c r="G9977" s="399"/>
      <c r="H9977" s="399"/>
      <c r="I9977" s="399"/>
    </row>
    <row r="9978" spans="1:9" ht="15.75" customHeight="1">
      <c r="A9978" s="396"/>
      <c r="B9978" s="398"/>
      <c r="C9978" s="396"/>
      <c r="D9978" s="396"/>
      <c r="E9978" s="399"/>
      <c r="F9978" s="399"/>
      <c r="G9978" s="399"/>
      <c r="H9978" s="399"/>
      <c r="I9978" s="399"/>
    </row>
    <row r="9979" spans="1:9" ht="15.75" customHeight="1">
      <c r="A9979" s="396"/>
      <c r="B9979" s="398"/>
      <c r="C9979" s="396"/>
      <c r="D9979" s="396"/>
      <c r="E9979" s="399"/>
      <c r="F9979" s="399"/>
      <c r="G9979" s="399"/>
      <c r="H9979" s="399"/>
      <c r="I9979" s="399"/>
    </row>
    <row r="9980" spans="1:9" ht="15.75" customHeight="1">
      <c r="A9980" s="396"/>
      <c r="B9980" s="398"/>
      <c r="C9980" s="396"/>
      <c r="D9980" s="396"/>
      <c r="E9980" s="399"/>
      <c r="F9980" s="399"/>
      <c r="G9980" s="399"/>
      <c r="H9980" s="399"/>
      <c r="I9980" s="399"/>
    </row>
    <row r="9981" spans="1:9" ht="15.75" customHeight="1">
      <c r="A9981" s="396"/>
      <c r="B9981" s="398"/>
      <c r="C9981" s="396"/>
      <c r="D9981" s="396"/>
      <c r="E9981" s="399"/>
      <c r="F9981" s="399"/>
      <c r="G9981" s="399"/>
      <c r="H9981" s="399"/>
      <c r="I9981" s="399"/>
    </row>
    <row r="9982" spans="1:9" ht="15.75" customHeight="1">
      <c r="A9982" s="396"/>
      <c r="B9982" s="398"/>
      <c r="C9982" s="396"/>
      <c r="D9982" s="396"/>
      <c r="E9982" s="399"/>
      <c r="F9982" s="399"/>
      <c r="G9982" s="399"/>
      <c r="H9982" s="399"/>
      <c r="I9982" s="399"/>
    </row>
    <row r="9983" spans="1:9" ht="15.75" customHeight="1">
      <c r="A9983" s="396"/>
      <c r="B9983" s="398"/>
      <c r="C9983" s="396"/>
      <c r="D9983" s="396"/>
      <c r="E9983" s="399"/>
      <c r="F9983" s="399"/>
      <c r="G9983" s="399"/>
      <c r="H9983" s="399"/>
      <c r="I9983" s="399"/>
    </row>
    <row r="9984" spans="1:9" ht="15.75" customHeight="1">
      <c r="A9984" s="396"/>
      <c r="B9984" s="398"/>
      <c r="C9984" s="396"/>
      <c r="D9984" s="396"/>
      <c r="E9984" s="399"/>
      <c r="F9984" s="399"/>
      <c r="G9984" s="399"/>
      <c r="H9984" s="399"/>
      <c r="I9984" s="399"/>
    </row>
    <row r="9985" spans="1:9" ht="15.75" customHeight="1">
      <c r="A9985" s="396"/>
      <c r="B9985" s="398"/>
      <c r="C9985" s="396"/>
      <c r="D9985" s="396"/>
      <c r="E9985" s="399"/>
      <c r="F9985" s="399"/>
      <c r="G9985" s="399"/>
      <c r="H9985" s="399"/>
      <c r="I9985" s="399"/>
    </row>
    <row r="9986" spans="1:9" ht="15.75" customHeight="1">
      <c r="A9986" s="396"/>
      <c r="B9986" s="398"/>
      <c r="C9986" s="396"/>
      <c r="D9986" s="396"/>
      <c r="E9986" s="399"/>
      <c r="F9986" s="399"/>
      <c r="G9986" s="399"/>
      <c r="H9986" s="399"/>
      <c r="I9986" s="399"/>
    </row>
    <row r="9987" spans="1:9" ht="15.75" customHeight="1">
      <c r="A9987" s="396"/>
      <c r="B9987" s="398"/>
      <c r="C9987" s="396"/>
      <c r="D9987" s="396"/>
      <c r="E9987" s="399"/>
      <c r="F9987" s="399"/>
      <c r="G9987" s="399"/>
      <c r="H9987" s="399"/>
      <c r="I9987" s="399"/>
    </row>
    <row r="9988" spans="1:9" ht="15.75" customHeight="1">
      <c r="A9988" s="396"/>
      <c r="B9988" s="398"/>
      <c r="C9988" s="396"/>
      <c r="D9988" s="396"/>
      <c r="E9988" s="399"/>
      <c r="F9988" s="399"/>
      <c r="G9988" s="399"/>
      <c r="H9988" s="399"/>
      <c r="I9988" s="399"/>
    </row>
    <row r="9989" spans="1:9" ht="15.75" customHeight="1">
      <c r="A9989" s="396"/>
      <c r="B9989" s="398"/>
      <c r="C9989" s="396"/>
      <c r="D9989" s="396"/>
      <c r="E9989" s="399"/>
      <c r="F9989" s="399"/>
      <c r="G9989" s="399"/>
      <c r="H9989" s="399"/>
      <c r="I9989" s="399"/>
    </row>
    <row r="9990" spans="1:9" ht="15.75" customHeight="1">
      <c r="A9990" s="396"/>
      <c r="B9990" s="398"/>
      <c r="C9990" s="396"/>
      <c r="D9990" s="396"/>
      <c r="E9990" s="399"/>
      <c r="F9990" s="399"/>
      <c r="G9990" s="399"/>
      <c r="H9990" s="399"/>
      <c r="I9990" s="399"/>
    </row>
    <row r="9991" spans="1:9" ht="15.75" customHeight="1">
      <c r="A9991" s="396"/>
      <c r="B9991" s="398"/>
      <c r="C9991" s="396"/>
      <c r="D9991" s="396"/>
      <c r="E9991" s="399"/>
      <c r="F9991" s="399"/>
      <c r="G9991" s="399"/>
      <c r="H9991" s="399"/>
      <c r="I9991" s="399"/>
    </row>
    <row r="9992" spans="1:9" ht="15.75" customHeight="1">
      <c r="A9992" s="396"/>
      <c r="B9992" s="398"/>
      <c r="C9992" s="396"/>
      <c r="D9992" s="396"/>
      <c r="E9992" s="399"/>
      <c r="F9992" s="399"/>
      <c r="G9992" s="399"/>
      <c r="H9992" s="399"/>
      <c r="I9992" s="399"/>
    </row>
    <row r="9993" spans="1:9" ht="15.75" customHeight="1">
      <c r="A9993" s="396"/>
      <c r="B9993" s="398"/>
      <c r="C9993" s="396"/>
      <c r="D9993" s="396"/>
      <c r="E9993" s="399"/>
      <c r="F9993" s="399"/>
      <c r="G9993" s="399"/>
      <c r="H9993" s="399"/>
      <c r="I9993" s="399"/>
    </row>
    <row r="9994" spans="1:9" ht="15.75" customHeight="1">
      <c r="A9994" s="396"/>
      <c r="B9994" s="398"/>
      <c r="C9994" s="396"/>
      <c r="D9994" s="396"/>
      <c r="E9994" s="399"/>
      <c r="F9994" s="399"/>
      <c r="G9994" s="399"/>
      <c r="H9994" s="399"/>
      <c r="I9994" s="399"/>
    </row>
    <row r="9995" spans="1:9" ht="15.75" customHeight="1">
      <c r="A9995" s="396"/>
      <c r="B9995" s="398"/>
      <c r="C9995" s="396"/>
      <c r="D9995" s="396"/>
      <c r="E9995" s="399"/>
      <c r="F9995" s="399"/>
      <c r="G9995" s="399"/>
      <c r="H9995" s="399"/>
      <c r="I9995" s="399"/>
    </row>
    <row r="9996" spans="1:9" ht="15.75" customHeight="1">
      <c r="A9996" s="396"/>
      <c r="B9996" s="398"/>
      <c r="C9996" s="396"/>
      <c r="D9996" s="396"/>
      <c r="E9996" s="399"/>
      <c r="F9996" s="399"/>
      <c r="G9996" s="399"/>
      <c r="H9996" s="399"/>
      <c r="I9996" s="399"/>
    </row>
    <row r="9997" spans="1:9" ht="15.75" customHeight="1">
      <c r="A9997" s="396"/>
      <c r="B9997" s="398"/>
      <c r="C9997" s="396"/>
      <c r="D9997" s="396"/>
      <c r="E9997" s="399"/>
      <c r="F9997" s="399"/>
      <c r="G9997" s="399"/>
      <c r="H9997" s="399"/>
      <c r="I9997" s="399"/>
    </row>
    <row r="9998" spans="1:9" ht="15.75" customHeight="1">
      <c r="A9998" s="396"/>
      <c r="B9998" s="398"/>
      <c r="C9998" s="396"/>
      <c r="D9998" s="396"/>
      <c r="E9998" s="399"/>
      <c r="F9998" s="399"/>
      <c r="G9998" s="399"/>
      <c r="H9998" s="399"/>
      <c r="I9998" s="399"/>
    </row>
    <row r="9999" spans="1:9" ht="15.75" customHeight="1">
      <c r="A9999" s="396"/>
      <c r="B9999" s="398"/>
      <c r="C9999" s="396"/>
      <c r="D9999" s="396"/>
      <c r="E9999" s="399"/>
      <c r="F9999" s="399"/>
      <c r="G9999" s="399"/>
      <c r="H9999" s="399"/>
      <c r="I9999" s="399"/>
    </row>
    <row r="10000" spans="1:9" ht="15.75" customHeight="1">
      <c r="A10000" s="396"/>
      <c r="B10000" s="398"/>
      <c r="C10000" s="396"/>
      <c r="D10000" s="396"/>
      <c r="E10000" s="399"/>
      <c r="F10000" s="399"/>
      <c r="G10000" s="399"/>
      <c r="H10000" s="399"/>
      <c r="I10000" s="399"/>
    </row>
    <row r="10001" spans="1:9" ht="15.75" customHeight="1">
      <c r="A10001" s="396"/>
      <c r="B10001" s="398"/>
      <c r="C10001" s="396"/>
      <c r="D10001" s="396"/>
      <c r="E10001" s="399"/>
      <c r="F10001" s="399"/>
      <c r="G10001" s="399"/>
      <c r="H10001" s="399"/>
      <c r="I10001" s="399"/>
    </row>
    <row r="10002" spans="1:9" ht="15.75" customHeight="1">
      <c r="A10002" s="396"/>
      <c r="B10002" s="398"/>
      <c r="C10002" s="396"/>
      <c r="D10002" s="396"/>
      <c r="E10002" s="399"/>
      <c r="F10002" s="399"/>
      <c r="G10002" s="399"/>
      <c r="H10002" s="399"/>
      <c r="I10002" s="399"/>
    </row>
    <row r="10003" spans="1:9" ht="15.75" customHeight="1">
      <c r="A10003" s="396"/>
      <c r="B10003" s="398"/>
      <c r="C10003" s="396"/>
      <c r="D10003" s="396"/>
      <c r="E10003" s="399"/>
      <c r="F10003" s="399"/>
      <c r="G10003" s="399"/>
      <c r="H10003" s="399"/>
      <c r="I10003" s="399"/>
    </row>
    <row r="10004" spans="1:9" ht="15.75" customHeight="1">
      <c r="A10004" s="396"/>
      <c r="B10004" s="398"/>
      <c r="C10004" s="396"/>
      <c r="D10004" s="396"/>
      <c r="E10004" s="399"/>
      <c r="F10004" s="399"/>
      <c r="G10004" s="399"/>
      <c r="H10004" s="399"/>
      <c r="I10004" s="399"/>
    </row>
    <row r="10005" spans="1:9" ht="15.75" customHeight="1">
      <c r="A10005" s="396"/>
      <c r="B10005" s="398"/>
      <c r="C10005" s="396"/>
      <c r="D10005" s="396"/>
      <c r="E10005" s="399"/>
      <c r="F10005" s="399"/>
      <c r="G10005" s="399"/>
      <c r="H10005" s="399"/>
      <c r="I10005" s="399"/>
    </row>
    <row r="10006" spans="1:9" ht="15.75" customHeight="1">
      <c r="A10006" s="396"/>
      <c r="B10006" s="398"/>
      <c r="C10006" s="396"/>
      <c r="D10006" s="396"/>
      <c r="E10006" s="399"/>
      <c r="F10006" s="399"/>
      <c r="G10006" s="399"/>
      <c r="H10006" s="399"/>
      <c r="I10006" s="399"/>
    </row>
    <row r="10007" spans="1:9" ht="15.75" customHeight="1">
      <c r="A10007" s="396"/>
      <c r="B10007" s="398"/>
      <c r="C10007" s="396"/>
      <c r="D10007" s="396"/>
      <c r="E10007" s="399"/>
      <c r="F10007" s="399"/>
      <c r="G10007" s="399"/>
      <c r="H10007" s="399"/>
      <c r="I10007" s="399"/>
    </row>
    <row r="10008" spans="1:9" ht="15.75" customHeight="1">
      <c r="A10008" s="396"/>
      <c r="B10008" s="398"/>
      <c r="C10008" s="396"/>
      <c r="D10008" s="396"/>
      <c r="E10008" s="399"/>
      <c r="F10008" s="399"/>
      <c r="G10008" s="399"/>
      <c r="H10008" s="399"/>
      <c r="I10008" s="399"/>
    </row>
    <row r="10009" spans="1:9" ht="15.75" customHeight="1">
      <c r="A10009" s="396"/>
      <c r="B10009" s="398"/>
      <c r="C10009" s="396"/>
      <c r="D10009" s="396"/>
      <c r="E10009" s="399"/>
      <c r="F10009" s="399"/>
      <c r="G10009" s="399"/>
      <c r="H10009" s="399"/>
      <c r="I10009" s="399"/>
    </row>
    <row r="10010" spans="1:9" ht="15.75" customHeight="1">
      <c r="A10010" s="396"/>
      <c r="B10010" s="398"/>
      <c r="C10010" s="396"/>
      <c r="D10010" s="396"/>
      <c r="E10010" s="399"/>
      <c r="F10010" s="399"/>
      <c r="G10010" s="399"/>
      <c r="H10010" s="399"/>
      <c r="I10010" s="399"/>
    </row>
    <row r="10011" spans="1:9" ht="15.75" customHeight="1">
      <c r="A10011" s="396"/>
      <c r="B10011" s="398"/>
      <c r="C10011" s="396"/>
      <c r="D10011" s="396"/>
      <c r="E10011" s="399"/>
      <c r="F10011" s="399"/>
      <c r="G10011" s="399"/>
      <c r="H10011" s="399"/>
      <c r="I10011" s="399"/>
    </row>
    <row r="10012" spans="1:9" ht="15.75" customHeight="1">
      <c r="A10012" s="396"/>
      <c r="B10012" s="398"/>
      <c r="C10012" s="396"/>
      <c r="D10012" s="396"/>
      <c r="E10012" s="399"/>
      <c r="F10012" s="399"/>
      <c r="G10012" s="399"/>
      <c r="H10012" s="399"/>
      <c r="I10012" s="399"/>
    </row>
    <row r="10013" spans="1:9" ht="15.75" customHeight="1">
      <c r="A10013" s="396"/>
      <c r="B10013" s="398"/>
      <c r="C10013" s="396"/>
      <c r="D10013" s="396"/>
      <c r="E10013" s="399"/>
      <c r="F10013" s="399"/>
      <c r="G10013" s="399"/>
      <c r="H10013" s="399"/>
      <c r="I10013" s="399"/>
    </row>
    <row r="10014" spans="1:9" ht="15.75" customHeight="1">
      <c r="A10014" s="396"/>
      <c r="B10014" s="398"/>
      <c r="C10014" s="396"/>
      <c r="D10014" s="396"/>
      <c r="E10014" s="399"/>
      <c r="F10014" s="399"/>
      <c r="G10014" s="399"/>
      <c r="H10014" s="399"/>
      <c r="I10014" s="399"/>
    </row>
    <row r="10015" spans="1:9" ht="15.75" customHeight="1">
      <c r="A10015" s="396"/>
      <c r="B10015" s="398"/>
      <c r="C10015" s="396"/>
      <c r="D10015" s="396"/>
      <c r="E10015" s="399"/>
      <c r="F10015" s="399"/>
      <c r="G10015" s="399"/>
      <c r="H10015" s="399"/>
      <c r="I10015" s="399"/>
    </row>
    <row r="10016" spans="1:9" ht="15.75" customHeight="1">
      <c r="A10016" s="396"/>
      <c r="B10016" s="398"/>
      <c r="C10016" s="396"/>
      <c r="D10016" s="396"/>
      <c r="E10016" s="399"/>
      <c r="F10016" s="399"/>
      <c r="G10016" s="399"/>
      <c r="H10016" s="399"/>
      <c r="I10016" s="399"/>
    </row>
    <row r="10017" spans="1:9" ht="15.75" customHeight="1">
      <c r="A10017" s="396"/>
      <c r="B10017" s="398"/>
      <c r="C10017" s="396"/>
      <c r="D10017" s="396"/>
      <c r="E10017" s="399"/>
      <c r="F10017" s="399"/>
      <c r="G10017" s="399"/>
      <c r="H10017" s="399"/>
      <c r="I10017" s="399"/>
    </row>
    <row r="10018" spans="1:9" ht="15.75" customHeight="1">
      <c r="A10018" s="396"/>
      <c r="B10018" s="398"/>
      <c r="C10018" s="396"/>
      <c r="D10018" s="396"/>
      <c r="E10018" s="399"/>
      <c r="F10018" s="399"/>
      <c r="G10018" s="399"/>
      <c r="H10018" s="399"/>
      <c r="I10018" s="399"/>
    </row>
    <row r="10019" spans="1:9" ht="15.75" customHeight="1">
      <c r="A10019" s="396"/>
      <c r="B10019" s="398"/>
      <c r="C10019" s="396"/>
      <c r="D10019" s="396"/>
      <c r="E10019" s="399"/>
      <c r="F10019" s="399"/>
      <c r="G10019" s="399"/>
      <c r="H10019" s="399"/>
      <c r="I10019" s="399"/>
    </row>
    <row r="10020" spans="1:9" ht="15.75" customHeight="1">
      <c r="A10020" s="396"/>
      <c r="B10020" s="398"/>
      <c r="C10020" s="396"/>
      <c r="D10020" s="396"/>
      <c r="E10020" s="399"/>
      <c r="F10020" s="399"/>
      <c r="G10020" s="399"/>
      <c r="H10020" s="399"/>
      <c r="I10020" s="399"/>
    </row>
    <row r="10021" spans="1:9" ht="15.75" customHeight="1">
      <c r="A10021" s="396"/>
      <c r="B10021" s="398"/>
      <c r="C10021" s="396"/>
      <c r="D10021" s="396"/>
      <c r="E10021" s="399"/>
      <c r="F10021" s="399"/>
      <c r="G10021" s="399"/>
      <c r="H10021" s="399"/>
      <c r="I10021" s="399"/>
    </row>
    <row r="10022" spans="1:9" ht="15.75" customHeight="1">
      <c r="A10022" s="396"/>
      <c r="B10022" s="398"/>
      <c r="C10022" s="396"/>
      <c r="D10022" s="396"/>
      <c r="E10022" s="399"/>
      <c r="F10022" s="399"/>
      <c r="G10022" s="399"/>
      <c r="H10022" s="399"/>
      <c r="I10022" s="399"/>
    </row>
    <row r="10023" spans="1:9" ht="15.75" customHeight="1">
      <c r="A10023" s="396"/>
      <c r="B10023" s="398"/>
      <c r="C10023" s="396"/>
      <c r="D10023" s="396"/>
      <c r="E10023" s="399"/>
      <c r="F10023" s="399"/>
      <c r="G10023" s="399"/>
      <c r="H10023" s="399"/>
      <c r="I10023" s="399"/>
    </row>
    <row r="10024" spans="1:9" ht="15.75" customHeight="1">
      <c r="A10024" s="396"/>
      <c r="B10024" s="398"/>
      <c r="C10024" s="396"/>
      <c r="D10024" s="396"/>
      <c r="E10024" s="399"/>
      <c r="F10024" s="399"/>
      <c r="G10024" s="399"/>
      <c r="H10024" s="399"/>
      <c r="I10024" s="399"/>
    </row>
    <row r="10025" spans="1:9" ht="15.75" customHeight="1">
      <c r="A10025" s="396"/>
      <c r="B10025" s="398"/>
      <c r="C10025" s="396"/>
      <c r="D10025" s="396"/>
      <c r="E10025" s="399"/>
      <c r="F10025" s="399"/>
      <c r="G10025" s="399"/>
      <c r="H10025" s="399"/>
      <c r="I10025" s="399"/>
    </row>
    <row r="10026" spans="1:9" ht="15.75" customHeight="1">
      <c r="A10026" s="396"/>
      <c r="B10026" s="398"/>
      <c r="C10026" s="396"/>
      <c r="D10026" s="396"/>
      <c r="E10026" s="399"/>
      <c r="F10026" s="399"/>
      <c r="G10026" s="399"/>
      <c r="H10026" s="399"/>
      <c r="I10026" s="399"/>
    </row>
    <row r="10027" spans="1:9" ht="15.75" customHeight="1">
      <c r="A10027" s="396"/>
      <c r="B10027" s="398"/>
      <c r="C10027" s="396"/>
      <c r="D10027" s="396"/>
      <c r="E10027" s="399"/>
      <c r="F10027" s="399"/>
      <c r="G10027" s="399"/>
      <c r="H10027" s="399"/>
      <c r="I10027" s="399"/>
    </row>
    <row r="10028" spans="1:9" ht="15.75" customHeight="1">
      <c r="A10028" s="396"/>
      <c r="B10028" s="398"/>
      <c r="C10028" s="396"/>
      <c r="D10028" s="396"/>
      <c r="E10028" s="399"/>
      <c r="F10028" s="399"/>
      <c r="G10028" s="399"/>
      <c r="H10028" s="399"/>
      <c r="I10028" s="399"/>
    </row>
    <row r="10029" spans="1:9" ht="15.75" customHeight="1">
      <c r="A10029" s="396"/>
      <c r="B10029" s="398"/>
      <c r="C10029" s="396"/>
      <c r="D10029" s="396"/>
      <c r="E10029" s="399"/>
      <c r="F10029" s="399"/>
      <c r="G10029" s="399"/>
      <c r="H10029" s="399"/>
      <c r="I10029" s="399"/>
    </row>
    <row r="10030" spans="1:9" ht="15.75" customHeight="1">
      <c r="A10030" s="396"/>
      <c r="B10030" s="398"/>
      <c r="C10030" s="396"/>
      <c r="D10030" s="396"/>
      <c r="E10030" s="399"/>
      <c r="F10030" s="399"/>
      <c r="G10030" s="399"/>
      <c r="H10030" s="399"/>
      <c r="I10030" s="399"/>
    </row>
    <row r="10031" spans="1:9" ht="15.75" customHeight="1">
      <c r="A10031" s="396"/>
      <c r="B10031" s="398"/>
      <c r="C10031" s="396"/>
      <c r="D10031" s="396"/>
      <c r="E10031" s="399"/>
      <c r="F10031" s="399"/>
      <c r="G10031" s="399"/>
      <c r="H10031" s="399"/>
      <c r="I10031" s="399"/>
    </row>
    <row r="10032" spans="1:9" ht="15.75" customHeight="1">
      <c r="A10032" s="396"/>
      <c r="B10032" s="398"/>
      <c r="C10032" s="396"/>
      <c r="D10032" s="396"/>
      <c r="E10032" s="399"/>
      <c r="F10032" s="399"/>
      <c r="G10032" s="399"/>
      <c r="H10032" s="399"/>
      <c r="I10032" s="399"/>
    </row>
    <row r="10033" spans="1:9" ht="15.75" customHeight="1">
      <c r="A10033" s="396"/>
      <c r="B10033" s="398"/>
      <c r="C10033" s="396"/>
      <c r="D10033" s="396"/>
      <c r="E10033" s="399"/>
      <c r="F10033" s="399"/>
      <c r="G10033" s="399"/>
      <c r="H10033" s="399"/>
      <c r="I10033" s="399"/>
    </row>
    <row r="10034" spans="1:9" ht="15.75" customHeight="1">
      <c r="A10034" s="396"/>
      <c r="B10034" s="398"/>
      <c r="C10034" s="396"/>
      <c r="D10034" s="396"/>
      <c r="E10034" s="399"/>
      <c r="F10034" s="399"/>
      <c r="G10034" s="399"/>
      <c r="H10034" s="399"/>
      <c r="I10034" s="399"/>
    </row>
    <row r="10035" spans="1:9" ht="15.75" customHeight="1">
      <c r="A10035" s="396"/>
      <c r="B10035" s="398"/>
      <c r="C10035" s="396"/>
      <c r="D10035" s="396"/>
      <c r="E10035" s="399"/>
      <c r="F10035" s="399"/>
      <c r="G10035" s="399"/>
      <c r="H10035" s="399"/>
      <c r="I10035" s="399"/>
    </row>
    <row r="10036" spans="1:9" ht="15.75" customHeight="1">
      <c r="A10036" s="396"/>
      <c r="B10036" s="398"/>
      <c r="C10036" s="396"/>
      <c r="D10036" s="396"/>
      <c r="E10036" s="399"/>
      <c r="F10036" s="399"/>
      <c r="G10036" s="399"/>
      <c r="H10036" s="399"/>
      <c r="I10036" s="399"/>
    </row>
    <row r="10037" spans="1:9" ht="15.75" customHeight="1">
      <c r="A10037" s="396"/>
      <c r="B10037" s="398"/>
      <c r="C10037" s="396"/>
      <c r="D10037" s="396"/>
      <c r="E10037" s="399"/>
      <c r="F10037" s="399"/>
      <c r="G10037" s="399"/>
      <c r="H10037" s="399"/>
      <c r="I10037" s="399"/>
    </row>
    <row r="10038" spans="1:9" ht="15.75" customHeight="1">
      <c r="A10038" s="396"/>
      <c r="B10038" s="398"/>
      <c r="C10038" s="396"/>
      <c r="D10038" s="396"/>
      <c r="E10038" s="399"/>
      <c r="F10038" s="399"/>
      <c r="G10038" s="399"/>
      <c r="H10038" s="399"/>
      <c r="I10038" s="399"/>
    </row>
    <row r="10039" spans="1:9" ht="15.75" customHeight="1">
      <c r="A10039" s="396"/>
      <c r="B10039" s="398"/>
      <c r="C10039" s="396"/>
      <c r="D10039" s="396"/>
      <c r="E10039" s="399"/>
      <c r="F10039" s="399"/>
      <c r="G10039" s="399"/>
      <c r="H10039" s="399"/>
      <c r="I10039" s="399"/>
    </row>
    <row r="10040" spans="1:9" ht="15.75" customHeight="1">
      <c r="A10040" s="396"/>
      <c r="B10040" s="398"/>
      <c r="C10040" s="396"/>
      <c r="D10040" s="396"/>
      <c r="E10040" s="399"/>
      <c r="F10040" s="399"/>
      <c r="G10040" s="399"/>
      <c r="H10040" s="399"/>
      <c r="I10040" s="399"/>
    </row>
    <row r="10041" spans="1:9" ht="15.75" customHeight="1">
      <c r="A10041" s="396"/>
      <c r="B10041" s="398"/>
      <c r="C10041" s="396"/>
      <c r="D10041" s="396"/>
      <c r="E10041" s="399"/>
      <c r="F10041" s="399"/>
      <c r="G10041" s="399"/>
      <c r="H10041" s="399"/>
      <c r="I10041" s="399"/>
    </row>
    <row r="10042" spans="1:9" ht="15.75" customHeight="1">
      <c r="A10042" s="396"/>
      <c r="B10042" s="398"/>
      <c r="C10042" s="396"/>
      <c r="D10042" s="396"/>
      <c r="E10042" s="399"/>
      <c r="F10042" s="399"/>
      <c r="G10042" s="399"/>
      <c r="H10042" s="399"/>
      <c r="I10042" s="399"/>
    </row>
    <row r="10043" spans="1:9" ht="15.75" customHeight="1">
      <c r="A10043" s="396"/>
      <c r="B10043" s="398"/>
      <c r="C10043" s="396"/>
      <c r="D10043" s="396"/>
      <c r="E10043" s="399"/>
      <c r="F10043" s="399"/>
      <c r="G10043" s="399"/>
      <c r="H10043" s="399"/>
      <c r="I10043" s="399"/>
    </row>
    <row r="10044" spans="1:9" ht="15.75" customHeight="1">
      <c r="A10044" s="396"/>
      <c r="B10044" s="398"/>
      <c r="C10044" s="396"/>
      <c r="D10044" s="396"/>
      <c r="E10044" s="399"/>
      <c r="F10044" s="399"/>
      <c r="G10044" s="399"/>
      <c r="H10044" s="399"/>
      <c r="I10044" s="399"/>
    </row>
    <row r="10045" spans="1:9" ht="15.75" customHeight="1">
      <c r="A10045" s="396"/>
      <c r="B10045" s="398"/>
      <c r="C10045" s="396"/>
      <c r="D10045" s="396"/>
      <c r="E10045" s="399"/>
      <c r="F10045" s="399"/>
      <c r="G10045" s="399"/>
      <c r="H10045" s="399"/>
      <c r="I10045" s="399"/>
    </row>
    <row r="10046" spans="1:9" ht="15.75" customHeight="1">
      <c r="A10046" s="396"/>
      <c r="B10046" s="398"/>
      <c r="C10046" s="396"/>
      <c r="D10046" s="396"/>
      <c r="E10046" s="399"/>
      <c r="F10046" s="399"/>
      <c r="G10046" s="399"/>
      <c r="H10046" s="399"/>
      <c r="I10046" s="399"/>
    </row>
    <row r="10047" spans="1:9" ht="15.75" customHeight="1">
      <c r="A10047" s="396"/>
      <c r="B10047" s="398"/>
      <c r="C10047" s="396"/>
      <c r="D10047" s="396"/>
      <c r="E10047" s="399"/>
      <c r="F10047" s="399"/>
      <c r="G10047" s="399"/>
      <c r="H10047" s="399"/>
      <c r="I10047" s="399"/>
    </row>
    <row r="10048" spans="1:9" ht="15.75" customHeight="1">
      <c r="A10048" s="396"/>
      <c r="B10048" s="398"/>
      <c r="C10048" s="396"/>
      <c r="D10048" s="396"/>
      <c r="E10048" s="399"/>
      <c r="F10048" s="399"/>
      <c r="G10048" s="399"/>
      <c r="H10048" s="399"/>
      <c r="I10048" s="399"/>
    </row>
    <row r="10049" spans="1:9" ht="15.75" customHeight="1">
      <c r="A10049" s="396"/>
      <c r="B10049" s="398"/>
      <c r="C10049" s="396"/>
      <c r="D10049" s="396"/>
      <c r="E10049" s="399"/>
      <c r="F10049" s="399"/>
      <c r="G10049" s="399"/>
      <c r="H10049" s="399"/>
      <c r="I10049" s="399"/>
    </row>
    <row r="10050" spans="1:9" ht="15.75" customHeight="1">
      <c r="A10050" s="396"/>
      <c r="B10050" s="398"/>
      <c r="C10050" s="396"/>
      <c r="D10050" s="396"/>
      <c r="E10050" s="399"/>
      <c r="F10050" s="399"/>
      <c r="G10050" s="399"/>
      <c r="H10050" s="399"/>
      <c r="I10050" s="399"/>
    </row>
    <row r="10051" spans="1:9" ht="15.75" customHeight="1">
      <c r="A10051" s="396"/>
      <c r="B10051" s="398"/>
      <c r="C10051" s="396"/>
      <c r="D10051" s="396"/>
      <c r="E10051" s="399"/>
      <c r="F10051" s="399"/>
      <c r="G10051" s="399"/>
      <c r="H10051" s="399"/>
      <c r="I10051" s="399"/>
    </row>
    <row r="10052" spans="1:9" ht="15.75" customHeight="1">
      <c r="A10052" s="396"/>
      <c r="B10052" s="398"/>
      <c r="C10052" s="396"/>
      <c r="D10052" s="396"/>
      <c r="E10052" s="399"/>
      <c r="F10052" s="399"/>
      <c r="G10052" s="399"/>
      <c r="H10052" s="399"/>
      <c r="I10052" s="399"/>
    </row>
    <row r="10053" spans="1:9" ht="15.75" customHeight="1">
      <c r="A10053" s="396"/>
      <c r="B10053" s="398"/>
      <c r="C10053" s="396"/>
      <c r="D10053" s="396"/>
      <c r="E10053" s="399"/>
      <c r="F10053" s="399"/>
      <c r="G10053" s="399"/>
      <c r="H10053" s="399"/>
      <c r="I10053" s="399"/>
    </row>
    <row r="10054" spans="1:9" ht="15.75" customHeight="1">
      <c r="A10054" s="396"/>
      <c r="B10054" s="398"/>
      <c r="C10054" s="396"/>
      <c r="D10054" s="396"/>
      <c r="E10054" s="399"/>
      <c r="F10054" s="399"/>
      <c r="G10054" s="399"/>
      <c r="H10054" s="399"/>
      <c r="I10054" s="399"/>
    </row>
    <row r="10055" spans="1:9" ht="15.75" customHeight="1">
      <c r="A10055" s="396"/>
      <c r="B10055" s="398"/>
      <c r="C10055" s="396"/>
      <c r="D10055" s="396"/>
      <c r="E10055" s="399"/>
      <c r="F10055" s="399"/>
      <c r="G10055" s="399"/>
      <c r="H10055" s="399"/>
      <c r="I10055" s="399"/>
    </row>
    <row r="10056" spans="1:9" ht="15.75" customHeight="1">
      <c r="A10056" s="396"/>
      <c r="B10056" s="398"/>
      <c r="C10056" s="396"/>
      <c r="D10056" s="396"/>
      <c r="E10056" s="399"/>
      <c r="F10056" s="399"/>
      <c r="G10056" s="399"/>
      <c r="H10056" s="399"/>
      <c r="I10056" s="399"/>
    </row>
    <row r="10057" spans="1:9" ht="15.75" customHeight="1">
      <c r="A10057" s="396"/>
      <c r="B10057" s="398"/>
      <c r="C10057" s="396"/>
      <c r="D10057" s="396"/>
      <c r="E10057" s="399"/>
      <c r="F10057" s="399"/>
      <c r="G10057" s="399"/>
      <c r="H10057" s="399"/>
      <c r="I10057" s="399"/>
    </row>
    <row r="10058" spans="1:9" ht="15.75" customHeight="1">
      <c r="A10058" s="396"/>
      <c r="B10058" s="398"/>
      <c r="C10058" s="396"/>
      <c r="D10058" s="396"/>
      <c r="E10058" s="399"/>
      <c r="F10058" s="399"/>
      <c r="G10058" s="399"/>
      <c r="H10058" s="399"/>
      <c r="I10058" s="399"/>
    </row>
    <row r="10059" spans="1:9" ht="15.75" customHeight="1">
      <c r="A10059" s="396"/>
      <c r="B10059" s="398"/>
      <c r="C10059" s="396"/>
      <c r="D10059" s="396"/>
      <c r="E10059" s="399"/>
      <c r="F10059" s="399"/>
      <c r="G10059" s="399"/>
      <c r="H10059" s="399"/>
      <c r="I10059" s="399"/>
    </row>
    <row r="10060" spans="1:9" ht="15.75" customHeight="1">
      <c r="A10060" s="396"/>
      <c r="B10060" s="398"/>
      <c r="C10060" s="396"/>
      <c r="D10060" s="396"/>
      <c r="E10060" s="399"/>
      <c r="F10060" s="399"/>
      <c r="G10060" s="399"/>
      <c r="H10060" s="399"/>
      <c r="I10060" s="399"/>
    </row>
    <row r="10061" spans="1:9" ht="15.75" customHeight="1">
      <c r="A10061" s="396"/>
      <c r="B10061" s="398"/>
      <c r="C10061" s="396"/>
      <c r="D10061" s="396"/>
      <c r="E10061" s="399"/>
      <c r="F10061" s="399"/>
      <c r="G10061" s="399"/>
      <c r="H10061" s="399"/>
      <c r="I10061" s="399"/>
    </row>
    <row r="10062" spans="1:9" ht="15.75" customHeight="1">
      <c r="A10062" s="396"/>
      <c r="B10062" s="398"/>
      <c r="C10062" s="396"/>
      <c r="D10062" s="396"/>
      <c r="E10062" s="399"/>
      <c r="F10062" s="399"/>
      <c r="G10062" s="399"/>
      <c r="H10062" s="399"/>
      <c r="I10062" s="399"/>
    </row>
    <row r="10063" spans="1:9" ht="15.75" customHeight="1">
      <c r="A10063" s="396"/>
      <c r="B10063" s="398"/>
      <c r="C10063" s="396"/>
      <c r="D10063" s="396"/>
      <c r="E10063" s="399"/>
      <c r="F10063" s="399"/>
      <c r="G10063" s="399"/>
      <c r="H10063" s="399"/>
      <c r="I10063" s="399"/>
    </row>
    <row r="10064" spans="1:9" ht="15.75" customHeight="1">
      <c r="A10064" s="396"/>
      <c r="B10064" s="398"/>
      <c r="C10064" s="396"/>
      <c r="D10064" s="396"/>
      <c r="E10064" s="399"/>
      <c r="F10064" s="399"/>
      <c r="G10064" s="399"/>
      <c r="H10064" s="399"/>
      <c r="I10064" s="399"/>
    </row>
    <row r="10065" spans="1:9" ht="15.75" customHeight="1">
      <c r="A10065" s="396"/>
      <c r="B10065" s="398"/>
      <c r="C10065" s="396"/>
      <c r="D10065" s="396"/>
      <c r="E10065" s="399"/>
      <c r="F10065" s="399"/>
      <c r="G10065" s="399"/>
      <c r="H10065" s="399"/>
      <c r="I10065" s="399"/>
    </row>
    <row r="10066" spans="1:9" ht="15.75" customHeight="1">
      <c r="A10066" s="396"/>
      <c r="B10066" s="398"/>
      <c r="C10066" s="396"/>
      <c r="D10066" s="396"/>
      <c r="E10066" s="399"/>
      <c r="F10066" s="399"/>
      <c r="G10066" s="399"/>
      <c r="H10066" s="399"/>
      <c r="I10066" s="399"/>
    </row>
    <row r="10067" spans="1:9" ht="15.75" customHeight="1">
      <c r="A10067" s="396"/>
      <c r="B10067" s="398"/>
      <c r="C10067" s="396"/>
      <c r="D10067" s="396"/>
      <c r="E10067" s="399"/>
      <c r="F10067" s="399"/>
      <c r="G10067" s="399"/>
      <c r="H10067" s="399"/>
      <c r="I10067" s="399"/>
    </row>
    <row r="10068" spans="1:9" ht="15.75" customHeight="1">
      <c r="A10068" s="396"/>
      <c r="B10068" s="398"/>
      <c r="C10068" s="396"/>
      <c r="D10068" s="396"/>
      <c r="E10068" s="399"/>
      <c r="F10068" s="399"/>
      <c r="G10068" s="399"/>
      <c r="H10068" s="399"/>
      <c r="I10068" s="399"/>
    </row>
    <row r="10069" spans="1:9" ht="15.75" customHeight="1">
      <c r="A10069" s="396"/>
      <c r="B10069" s="398"/>
      <c r="C10069" s="396"/>
      <c r="D10069" s="396"/>
      <c r="E10069" s="399"/>
      <c r="F10069" s="399"/>
      <c r="G10069" s="399"/>
      <c r="H10069" s="399"/>
      <c r="I10069" s="399"/>
    </row>
    <row r="10070" spans="1:9" ht="15.75" customHeight="1">
      <c r="A10070" s="396"/>
      <c r="B10070" s="398"/>
      <c r="C10070" s="396"/>
      <c r="D10070" s="396"/>
      <c r="E10070" s="399"/>
      <c r="F10070" s="399"/>
      <c r="G10070" s="399"/>
      <c r="H10070" s="399"/>
      <c r="I10070" s="399"/>
    </row>
    <row r="10071" spans="1:9" ht="15.75" customHeight="1">
      <c r="A10071" s="396"/>
      <c r="B10071" s="398"/>
      <c r="C10071" s="396"/>
      <c r="D10071" s="396"/>
      <c r="E10071" s="399"/>
      <c r="F10071" s="399"/>
      <c r="G10071" s="399"/>
      <c r="H10071" s="399"/>
      <c r="I10071" s="399"/>
    </row>
    <row r="10072" spans="1:9" ht="15.75" customHeight="1">
      <c r="A10072" s="396"/>
      <c r="B10072" s="398"/>
      <c r="C10072" s="396"/>
      <c r="D10072" s="396"/>
      <c r="E10072" s="399"/>
      <c r="F10072" s="399"/>
      <c r="G10072" s="399"/>
      <c r="H10072" s="399"/>
      <c r="I10072" s="399"/>
    </row>
    <row r="10073" spans="1:9" ht="15.75" customHeight="1">
      <c r="A10073" s="396"/>
      <c r="B10073" s="398"/>
      <c r="C10073" s="396"/>
      <c r="D10073" s="396"/>
      <c r="E10073" s="399"/>
      <c r="F10073" s="399"/>
      <c r="G10073" s="399"/>
      <c r="H10073" s="399"/>
      <c r="I10073" s="399"/>
    </row>
    <row r="10074" spans="1:9" ht="15.75" customHeight="1">
      <c r="A10074" s="396"/>
      <c r="B10074" s="398"/>
      <c r="C10074" s="396"/>
      <c r="D10074" s="396"/>
      <c r="E10074" s="399"/>
      <c r="F10074" s="399"/>
      <c r="G10074" s="399"/>
      <c r="H10074" s="399"/>
      <c r="I10074" s="399"/>
    </row>
    <row r="10075" spans="1:9" ht="15.75" customHeight="1">
      <c r="A10075" s="396"/>
      <c r="B10075" s="398"/>
      <c r="C10075" s="396"/>
      <c r="D10075" s="396"/>
      <c r="E10075" s="399"/>
      <c r="F10075" s="399"/>
      <c r="G10075" s="399"/>
      <c r="H10075" s="399"/>
      <c r="I10075" s="399"/>
    </row>
    <row r="10076" spans="1:9" ht="15.75" customHeight="1">
      <c r="A10076" s="396"/>
      <c r="B10076" s="398"/>
      <c r="C10076" s="396"/>
      <c r="D10076" s="396"/>
      <c r="E10076" s="399"/>
      <c r="F10076" s="399"/>
      <c r="G10076" s="399"/>
      <c r="H10076" s="399"/>
      <c r="I10076" s="399"/>
    </row>
    <row r="10077" spans="1:9" ht="15.75" customHeight="1">
      <c r="A10077" s="396"/>
      <c r="B10077" s="398"/>
      <c r="C10077" s="396"/>
      <c r="D10077" s="396"/>
      <c r="E10077" s="399"/>
      <c r="F10077" s="399"/>
      <c r="G10077" s="399"/>
      <c r="H10077" s="399"/>
      <c r="I10077" s="399"/>
    </row>
    <row r="10078" spans="1:9" ht="15.75" customHeight="1">
      <c r="A10078" s="396"/>
      <c r="B10078" s="398"/>
      <c r="C10078" s="396"/>
      <c r="D10078" s="396"/>
      <c r="E10078" s="399"/>
      <c r="F10078" s="399"/>
      <c r="G10078" s="399"/>
      <c r="H10078" s="399"/>
      <c r="I10078" s="399"/>
    </row>
    <row r="10079" spans="1:9" ht="15.75" customHeight="1">
      <c r="A10079" s="396"/>
      <c r="B10079" s="398"/>
      <c r="C10079" s="396"/>
      <c r="D10079" s="396"/>
      <c r="E10079" s="399"/>
      <c r="F10079" s="399"/>
      <c r="G10079" s="399"/>
      <c r="H10079" s="399"/>
      <c r="I10079" s="399"/>
    </row>
    <row r="10080" spans="1:9" ht="15.75" customHeight="1">
      <c r="A10080" s="396"/>
      <c r="B10080" s="398"/>
      <c r="C10080" s="396"/>
      <c r="D10080" s="396"/>
      <c r="E10080" s="399"/>
      <c r="F10080" s="399"/>
      <c r="G10080" s="399"/>
      <c r="H10080" s="399"/>
      <c r="I10080" s="399"/>
    </row>
    <row r="10081" spans="1:9" ht="15.75" customHeight="1">
      <c r="A10081" s="396"/>
      <c r="B10081" s="398"/>
      <c r="C10081" s="396"/>
      <c r="D10081" s="396"/>
      <c r="E10081" s="399"/>
      <c r="F10081" s="399"/>
      <c r="G10081" s="399"/>
      <c r="H10081" s="399"/>
      <c r="I10081" s="399"/>
    </row>
    <row r="10082" spans="1:9" ht="15.75" customHeight="1">
      <c r="A10082" s="396"/>
      <c r="B10082" s="398"/>
      <c r="C10082" s="396"/>
      <c r="D10082" s="396"/>
      <c r="E10082" s="399"/>
      <c r="F10082" s="399"/>
      <c r="G10082" s="399"/>
      <c r="H10082" s="399"/>
      <c r="I10082" s="399"/>
    </row>
    <row r="10083" spans="1:9" ht="15.75" customHeight="1">
      <c r="A10083" s="396"/>
      <c r="B10083" s="398"/>
      <c r="C10083" s="396"/>
      <c r="D10083" s="396"/>
      <c r="E10083" s="399"/>
      <c r="F10083" s="399"/>
      <c r="G10083" s="399"/>
      <c r="H10083" s="399"/>
      <c r="I10083" s="399"/>
    </row>
    <row r="10084" spans="1:9" ht="15.75" customHeight="1">
      <c r="A10084" s="396"/>
      <c r="B10084" s="398"/>
      <c r="C10084" s="396"/>
      <c r="D10084" s="396"/>
      <c r="E10084" s="399"/>
      <c r="F10084" s="399"/>
      <c r="G10084" s="399"/>
      <c r="H10084" s="399"/>
      <c r="I10084" s="399"/>
    </row>
    <row r="10085" spans="1:9" ht="15.75" customHeight="1">
      <c r="A10085" s="396"/>
      <c r="B10085" s="398"/>
      <c r="C10085" s="396"/>
      <c r="D10085" s="396"/>
      <c r="E10085" s="399"/>
      <c r="F10085" s="399"/>
      <c r="G10085" s="399"/>
      <c r="H10085" s="399"/>
      <c r="I10085" s="399"/>
    </row>
    <row r="10086" spans="1:9" ht="15.75" customHeight="1">
      <c r="A10086" s="396"/>
      <c r="B10086" s="398"/>
      <c r="C10086" s="396"/>
      <c r="D10086" s="396"/>
      <c r="E10086" s="399"/>
      <c r="F10086" s="399"/>
      <c r="G10086" s="399"/>
      <c r="H10086" s="399"/>
      <c r="I10086" s="399"/>
    </row>
    <row r="10087" spans="1:9" ht="15.75" customHeight="1">
      <c r="A10087" s="396"/>
      <c r="B10087" s="398"/>
      <c r="C10087" s="396"/>
      <c r="D10087" s="396"/>
      <c r="E10087" s="399"/>
      <c r="F10087" s="399"/>
      <c r="G10087" s="399"/>
      <c r="H10087" s="399"/>
      <c r="I10087" s="399"/>
    </row>
    <row r="10088" spans="1:9" ht="15.75" customHeight="1">
      <c r="A10088" s="396"/>
      <c r="B10088" s="398"/>
      <c r="C10088" s="396"/>
      <c r="D10088" s="396"/>
      <c r="E10088" s="399"/>
      <c r="F10088" s="399"/>
      <c r="G10088" s="399"/>
      <c r="H10088" s="399"/>
      <c r="I10088" s="399"/>
    </row>
    <row r="10089" spans="1:9" ht="15.75" customHeight="1">
      <c r="A10089" s="396"/>
      <c r="B10089" s="398"/>
      <c r="C10089" s="396"/>
      <c r="D10089" s="396"/>
      <c r="E10089" s="399"/>
      <c r="F10089" s="399"/>
      <c r="G10089" s="399"/>
      <c r="H10089" s="399"/>
      <c r="I10089" s="399"/>
    </row>
    <row r="10090" spans="1:9" ht="15.75" customHeight="1">
      <c r="A10090" s="396"/>
      <c r="B10090" s="398"/>
      <c r="C10090" s="396"/>
      <c r="D10090" s="396"/>
      <c r="E10090" s="399"/>
      <c r="F10090" s="399"/>
      <c r="G10090" s="399"/>
      <c r="H10090" s="399"/>
      <c r="I10090" s="399"/>
    </row>
    <row r="10091" spans="1:9" ht="15.75" customHeight="1">
      <c r="A10091" s="396"/>
      <c r="B10091" s="398"/>
      <c r="C10091" s="396"/>
      <c r="D10091" s="396"/>
      <c r="E10091" s="399"/>
      <c r="F10091" s="399"/>
      <c r="G10091" s="399"/>
      <c r="H10091" s="399"/>
      <c r="I10091" s="399"/>
    </row>
    <row r="10092" spans="1:9" ht="15.75" customHeight="1">
      <c r="A10092" s="396"/>
      <c r="B10092" s="398"/>
      <c r="C10092" s="396"/>
      <c r="D10092" s="396"/>
      <c r="E10092" s="399"/>
      <c r="F10092" s="399"/>
      <c r="G10092" s="399"/>
      <c r="H10092" s="399"/>
      <c r="I10092" s="399"/>
    </row>
    <row r="10093" spans="1:9" ht="15.75" customHeight="1">
      <c r="A10093" s="396"/>
      <c r="B10093" s="398"/>
      <c r="C10093" s="396"/>
      <c r="D10093" s="396"/>
      <c r="E10093" s="399"/>
      <c r="F10093" s="399"/>
      <c r="G10093" s="399"/>
      <c r="H10093" s="399"/>
      <c r="I10093" s="399"/>
    </row>
    <row r="10094" spans="1:9" ht="15.75" customHeight="1">
      <c r="A10094" s="396"/>
      <c r="B10094" s="398"/>
      <c r="C10094" s="396"/>
      <c r="D10094" s="396"/>
      <c r="E10094" s="399"/>
      <c r="F10094" s="399"/>
      <c r="G10094" s="399"/>
      <c r="H10094" s="399"/>
      <c r="I10094" s="399"/>
    </row>
    <row r="10095" spans="1:9" ht="15.75" customHeight="1">
      <c r="A10095" s="396"/>
      <c r="B10095" s="398"/>
      <c r="C10095" s="396"/>
      <c r="D10095" s="396"/>
      <c r="E10095" s="399"/>
      <c r="F10095" s="399"/>
      <c r="G10095" s="399"/>
      <c r="H10095" s="399"/>
      <c r="I10095" s="399"/>
    </row>
    <row r="10096" spans="1:9" ht="15.75" customHeight="1">
      <c r="A10096" s="396"/>
      <c r="B10096" s="398"/>
      <c r="C10096" s="396"/>
      <c r="D10096" s="396"/>
      <c r="E10096" s="399"/>
      <c r="F10096" s="399"/>
      <c r="G10096" s="399"/>
      <c r="H10096" s="399"/>
      <c r="I10096" s="399"/>
    </row>
    <row r="10097" spans="1:9" ht="15.75" customHeight="1">
      <c r="A10097" s="396"/>
      <c r="B10097" s="398"/>
      <c r="C10097" s="396"/>
      <c r="D10097" s="396"/>
      <c r="E10097" s="399"/>
      <c r="F10097" s="399"/>
      <c r="G10097" s="399"/>
      <c r="H10097" s="399"/>
      <c r="I10097" s="399"/>
    </row>
    <row r="10098" spans="1:9" ht="15.75" customHeight="1">
      <c r="A10098" s="396"/>
      <c r="B10098" s="398"/>
      <c r="C10098" s="396"/>
      <c r="D10098" s="396"/>
      <c r="E10098" s="399"/>
      <c r="F10098" s="399"/>
      <c r="G10098" s="399"/>
      <c r="H10098" s="399"/>
      <c r="I10098" s="399"/>
    </row>
    <row r="10099" spans="1:9" ht="15.75" customHeight="1">
      <c r="A10099" s="396"/>
      <c r="B10099" s="398"/>
      <c r="C10099" s="396"/>
      <c r="D10099" s="396"/>
      <c r="E10099" s="399"/>
      <c r="F10099" s="399"/>
      <c r="G10099" s="399"/>
      <c r="H10099" s="399"/>
      <c r="I10099" s="399"/>
    </row>
    <row r="10100" spans="1:9" ht="15.75" customHeight="1">
      <c r="A10100" s="396"/>
      <c r="B10100" s="398"/>
      <c r="C10100" s="396"/>
      <c r="D10100" s="396"/>
      <c r="E10100" s="399"/>
      <c r="F10100" s="399"/>
      <c r="G10100" s="399"/>
      <c r="H10100" s="399"/>
      <c r="I10100" s="399"/>
    </row>
    <row r="10101" spans="1:9" ht="15.75" customHeight="1">
      <c r="A10101" s="396"/>
      <c r="B10101" s="398"/>
      <c r="C10101" s="396"/>
      <c r="D10101" s="396"/>
      <c r="E10101" s="399"/>
      <c r="F10101" s="399"/>
      <c r="G10101" s="399"/>
      <c r="H10101" s="399"/>
      <c r="I10101" s="399"/>
    </row>
    <row r="10102" spans="1:9" ht="15.75" customHeight="1">
      <c r="A10102" s="396"/>
      <c r="B10102" s="398"/>
      <c r="C10102" s="396"/>
      <c r="D10102" s="396"/>
      <c r="E10102" s="399"/>
      <c r="F10102" s="399"/>
      <c r="G10102" s="399"/>
      <c r="H10102" s="399"/>
      <c r="I10102" s="399"/>
    </row>
    <row r="10103" spans="1:9" ht="15.75" customHeight="1">
      <c r="A10103" s="396"/>
      <c r="B10103" s="398"/>
      <c r="C10103" s="396"/>
      <c r="D10103" s="396"/>
      <c r="E10103" s="399"/>
      <c r="F10103" s="399"/>
      <c r="G10103" s="399"/>
      <c r="H10103" s="399"/>
      <c r="I10103" s="399"/>
    </row>
    <row r="10104" spans="1:9" ht="15.75" customHeight="1">
      <c r="A10104" s="396"/>
      <c r="B10104" s="398"/>
      <c r="C10104" s="396"/>
      <c r="D10104" s="396"/>
      <c r="E10104" s="399"/>
      <c r="F10104" s="399"/>
      <c r="G10104" s="399"/>
      <c r="H10104" s="399"/>
      <c r="I10104" s="399"/>
    </row>
    <row r="10105" spans="1:9" ht="15.75" customHeight="1">
      <c r="A10105" s="396"/>
      <c r="B10105" s="398"/>
      <c r="C10105" s="396"/>
      <c r="D10105" s="396"/>
      <c r="E10105" s="399"/>
      <c r="F10105" s="399"/>
      <c r="G10105" s="399"/>
      <c r="H10105" s="399"/>
      <c r="I10105" s="399"/>
    </row>
    <row r="10106" spans="1:9" ht="15.75" customHeight="1">
      <c r="A10106" s="396"/>
      <c r="B10106" s="398"/>
      <c r="C10106" s="396"/>
      <c r="D10106" s="396"/>
      <c r="E10106" s="399"/>
      <c r="F10106" s="399"/>
      <c r="G10106" s="399"/>
      <c r="H10106" s="399"/>
      <c r="I10106" s="399"/>
    </row>
    <row r="10107" spans="1:9" ht="15.75" customHeight="1">
      <c r="A10107" s="396"/>
      <c r="B10107" s="398"/>
      <c r="C10107" s="396"/>
      <c r="D10107" s="396"/>
      <c r="E10107" s="399"/>
      <c r="F10107" s="399"/>
      <c r="G10107" s="399"/>
      <c r="H10107" s="399"/>
      <c r="I10107" s="399"/>
    </row>
    <row r="10108" spans="1:9" ht="15.75" customHeight="1">
      <c r="A10108" s="396"/>
      <c r="B10108" s="398"/>
      <c r="C10108" s="396"/>
      <c r="D10108" s="396"/>
      <c r="E10108" s="399"/>
      <c r="F10108" s="399"/>
      <c r="G10108" s="399"/>
      <c r="H10108" s="399"/>
      <c r="I10108" s="399"/>
    </row>
    <row r="10109" spans="1:9" ht="15.75" customHeight="1">
      <c r="A10109" s="396"/>
      <c r="B10109" s="398"/>
      <c r="C10109" s="396"/>
      <c r="D10109" s="396"/>
      <c r="E10109" s="399"/>
      <c r="F10109" s="399"/>
      <c r="G10109" s="399"/>
      <c r="H10109" s="399"/>
      <c r="I10109" s="399"/>
    </row>
    <row r="10110" spans="1:9" ht="15.75" customHeight="1">
      <c r="A10110" s="396"/>
      <c r="B10110" s="398"/>
      <c r="C10110" s="396"/>
      <c r="D10110" s="396"/>
      <c r="E10110" s="399"/>
      <c r="F10110" s="399"/>
      <c r="G10110" s="399"/>
      <c r="H10110" s="399"/>
      <c r="I10110" s="399"/>
    </row>
    <row r="10111" spans="1:9" ht="15.75" customHeight="1">
      <c r="A10111" s="396"/>
      <c r="B10111" s="398"/>
      <c r="C10111" s="396"/>
      <c r="D10111" s="396"/>
      <c r="E10111" s="399"/>
      <c r="F10111" s="399"/>
      <c r="G10111" s="399"/>
      <c r="H10111" s="399"/>
      <c r="I10111" s="399"/>
    </row>
    <row r="10112" spans="1:9" ht="15.75" customHeight="1">
      <c r="A10112" s="396"/>
      <c r="B10112" s="398"/>
      <c r="C10112" s="396"/>
      <c r="D10112" s="396"/>
      <c r="E10112" s="399"/>
      <c r="F10112" s="399"/>
      <c r="G10112" s="399"/>
      <c r="H10112" s="399"/>
      <c r="I10112" s="399"/>
    </row>
    <row r="10113" spans="1:9" ht="15.75" customHeight="1">
      <c r="A10113" s="396"/>
      <c r="B10113" s="398"/>
      <c r="C10113" s="396"/>
      <c r="D10113" s="396"/>
      <c r="E10113" s="399"/>
      <c r="F10113" s="399"/>
      <c r="G10113" s="399"/>
      <c r="H10113" s="399"/>
      <c r="I10113" s="399"/>
    </row>
    <row r="10114" spans="1:9" ht="15.75" customHeight="1">
      <c r="A10114" s="396"/>
      <c r="B10114" s="398"/>
      <c r="C10114" s="396"/>
      <c r="D10114" s="396"/>
      <c r="E10114" s="399"/>
      <c r="F10114" s="399"/>
      <c r="G10114" s="399"/>
      <c r="H10114" s="399"/>
      <c r="I10114" s="399"/>
    </row>
    <row r="10115" spans="1:9" ht="15.75" customHeight="1">
      <c r="A10115" s="396"/>
      <c r="B10115" s="398"/>
      <c r="C10115" s="396"/>
      <c r="D10115" s="396"/>
      <c r="E10115" s="399"/>
      <c r="F10115" s="399"/>
      <c r="G10115" s="399"/>
      <c r="H10115" s="399"/>
      <c r="I10115" s="399"/>
    </row>
    <row r="10116" spans="1:9" ht="15.75" customHeight="1">
      <c r="A10116" s="396"/>
      <c r="B10116" s="398"/>
      <c r="C10116" s="396"/>
      <c r="D10116" s="396"/>
      <c r="E10116" s="399"/>
      <c r="F10116" s="399"/>
      <c r="G10116" s="399"/>
      <c r="H10116" s="399"/>
      <c r="I10116" s="399"/>
    </row>
    <row r="10117" spans="1:9" ht="15.75" customHeight="1">
      <c r="A10117" s="396"/>
      <c r="B10117" s="398"/>
      <c r="C10117" s="396"/>
      <c r="D10117" s="396"/>
      <c r="E10117" s="399"/>
      <c r="F10117" s="399"/>
      <c r="G10117" s="399"/>
      <c r="H10117" s="399"/>
      <c r="I10117" s="399"/>
    </row>
    <row r="10118" spans="1:9" ht="15.75" customHeight="1">
      <c r="A10118" s="396"/>
      <c r="B10118" s="398"/>
      <c r="C10118" s="396"/>
      <c r="D10118" s="396"/>
      <c r="E10118" s="399"/>
      <c r="F10118" s="399"/>
      <c r="G10118" s="399"/>
      <c r="H10118" s="399"/>
      <c r="I10118" s="399"/>
    </row>
    <row r="10119" spans="1:9" ht="15.75" customHeight="1">
      <c r="A10119" s="396"/>
      <c r="B10119" s="398"/>
      <c r="C10119" s="396"/>
      <c r="D10119" s="396"/>
      <c r="E10119" s="399"/>
      <c r="F10119" s="399"/>
      <c r="G10119" s="399"/>
      <c r="H10119" s="399"/>
      <c r="I10119" s="399"/>
    </row>
    <row r="10120" spans="1:9" ht="15.75" customHeight="1">
      <c r="A10120" s="396"/>
      <c r="B10120" s="398"/>
      <c r="C10120" s="396"/>
      <c r="D10120" s="396"/>
      <c r="E10120" s="399"/>
      <c r="F10120" s="399"/>
      <c r="G10120" s="399"/>
      <c r="H10120" s="399"/>
      <c r="I10120" s="399"/>
    </row>
    <row r="10121" spans="1:9" ht="15.75" customHeight="1">
      <c r="A10121" s="396"/>
      <c r="B10121" s="398"/>
      <c r="C10121" s="396"/>
      <c r="D10121" s="396"/>
      <c r="E10121" s="399"/>
      <c r="F10121" s="399"/>
      <c r="G10121" s="399"/>
      <c r="H10121" s="399"/>
      <c r="I10121" s="399"/>
    </row>
    <row r="10122" spans="1:9" ht="15.75" customHeight="1">
      <c r="A10122" s="396"/>
      <c r="B10122" s="398"/>
      <c r="C10122" s="396"/>
      <c r="D10122" s="396"/>
      <c r="E10122" s="399"/>
      <c r="F10122" s="399"/>
      <c r="G10122" s="399"/>
      <c r="H10122" s="399"/>
      <c r="I10122" s="399"/>
    </row>
    <row r="10123" spans="1:9" ht="15.75" customHeight="1">
      <c r="A10123" s="396"/>
      <c r="B10123" s="398"/>
      <c r="C10123" s="396"/>
      <c r="D10123" s="396"/>
      <c r="E10123" s="399"/>
      <c r="F10123" s="399"/>
      <c r="G10123" s="399"/>
      <c r="H10123" s="399"/>
      <c r="I10123" s="399"/>
    </row>
    <row r="10124" spans="1:9" ht="15.75" customHeight="1">
      <c r="A10124" s="396"/>
      <c r="B10124" s="398"/>
      <c r="C10124" s="396"/>
      <c r="D10124" s="396"/>
      <c r="E10124" s="399"/>
      <c r="F10124" s="399"/>
      <c r="G10124" s="399"/>
      <c r="H10124" s="399"/>
      <c r="I10124" s="399"/>
    </row>
    <row r="10125" spans="1:9" ht="15.75" customHeight="1">
      <c r="A10125" s="396"/>
      <c r="B10125" s="398"/>
      <c r="C10125" s="396"/>
      <c r="D10125" s="396"/>
      <c r="E10125" s="399"/>
      <c r="F10125" s="399"/>
      <c r="G10125" s="399"/>
      <c r="H10125" s="399"/>
      <c r="I10125" s="399"/>
    </row>
    <row r="10126" spans="1:9" ht="15.75" customHeight="1">
      <c r="A10126" s="396"/>
      <c r="B10126" s="398"/>
      <c r="C10126" s="396"/>
      <c r="D10126" s="396"/>
      <c r="E10126" s="399"/>
      <c r="F10126" s="399"/>
      <c r="G10126" s="399"/>
      <c r="H10126" s="399"/>
      <c r="I10126" s="399"/>
    </row>
    <row r="10127" spans="1:9" ht="15.75" customHeight="1">
      <c r="A10127" s="396"/>
      <c r="B10127" s="398"/>
      <c r="C10127" s="396"/>
      <c r="D10127" s="396"/>
      <c r="E10127" s="399"/>
      <c r="F10127" s="399"/>
      <c r="G10127" s="399"/>
      <c r="H10127" s="399"/>
      <c r="I10127" s="399"/>
    </row>
    <row r="10128" spans="1:9" ht="15.75" customHeight="1">
      <c r="A10128" s="396"/>
      <c r="B10128" s="398"/>
      <c r="C10128" s="396"/>
      <c r="D10128" s="396"/>
      <c r="E10128" s="399"/>
      <c r="F10128" s="399"/>
      <c r="G10128" s="399"/>
      <c r="H10128" s="399"/>
      <c r="I10128" s="399"/>
    </row>
    <row r="10129" spans="1:9" ht="15.75" customHeight="1">
      <c r="A10129" s="396"/>
      <c r="B10129" s="398"/>
      <c r="C10129" s="396"/>
      <c r="D10129" s="396"/>
      <c r="E10129" s="399"/>
      <c r="F10129" s="399"/>
      <c r="G10129" s="399"/>
      <c r="H10129" s="399"/>
      <c r="I10129" s="399"/>
    </row>
    <row r="10130" spans="1:9" ht="15.75" customHeight="1">
      <c r="A10130" s="396"/>
      <c r="B10130" s="398"/>
      <c r="C10130" s="396"/>
      <c r="D10130" s="396"/>
      <c r="E10130" s="399"/>
      <c r="F10130" s="399"/>
      <c r="G10130" s="399"/>
      <c r="H10130" s="399"/>
      <c r="I10130" s="399"/>
    </row>
    <row r="10131" spans="1:9" ht="15.75" customHeight="1">
      <c r="A10131" s="396"/>
      <c r="B10131" s="398"/>
      <c r="C10131" s="396"/>
      <c r="D10131" s="396"/>
      <c r="E10131" s="399"/>
      <c r="F10131" s="399"/>
      <c r="G10131" s="399"/>
      <c r="H10131" s="399"/>
      <c r="I10131" s="399"/>
    </row>
    <row r="10132" spans="1:9" ht="15.75" customHeight="1">
      <c r="A10132" s="396"/>
      <c r="B10132" s="398"/>
      <c r="C10132" s="396"/>
      <c r="D10132" s="396"/>
      <c r="E10132" s="399"/>
      <c r="F10132" s="399"/>
      <c r="G10132" s="399"/>
      <c r="H10132" s="399"/>
      <c r="I10132" s="399"/>
    </row>
    <row r="10133" spans="1:9" ht="15.75" customHeight="1">
      <c r="A10133" s="396"/>
      <c r="B10133" s="398"/>
      <c r="C10133" s="396"/>
      <c r="D10133" s="396"/>
      <c r="E10133" s="399"/>
      <c r="F10133" s="399"/>
      <c r="G10133" s="399"/>
      <c r="H10133" s="399"/>
      <c r="I10133" s="399"/>
    </row>
    <row r="10134" spans="1:9" ht="15.75" customHeight="1">
      <c r="A10134" s="396"/>
      <c r="B10134" s="398"/>
      <c r="C10134" s="396"/>
      <c r="D10134" s="396"/>
      <c r="E10134" s="399"/>
      <c r="F10134" s="399"/>
      <c r="G10134" s="399"/>
      <c r="H10134" s="399"/>
      <c r="I10134" s="399"/>
    </row>
    <row r="10135" spans="1:9" ht="15.75" customHeight="1">
      <c r="A10135" s="396"/>
      <c r="B10135" s="398"/>
      <c r="C10135" s="396"/>
      <c r="D10135" s="396"/>
      <c r="E10135" s="399"/>
      <c r="F10135" s="399"/>
      <c r="G10135" s="399"/>
      <c r="H10135" s="399"/>
      <c r="I10135" s="399"/>
    </row>
    <row r="10136" spans="1:9" ht="15.75" customHeight="1">
      <c r="A10136" s="396"/>
      <c r="B10136" s="398"/>
      <c r="C10136" s="396"/>
      <c r="D10136" s="396"/>
      <c r="E10136" s="399"/>
      <c r="F10136" s="399"/>
      <c r="G10136" s="399"/>
      <c r="H10136" s="399"/>
      <c r="I10136" s="399"/>
    </row>
    <row r="10137" spans="1:9" ht="15.75" customHeight="1">
      <c r="A10137" s="396"/>
      <c r="B10137" s="398"/>
      <c r="C10137" s="396"/>
      <c r="D10137" s="396"/>
      <c r="E10137" s="399"/>
      <c r="F10137" s="399"/>
      <c r="G10137" s="399"/>
      <c r="H10137" s="399"/>
      <c r="I10137" s="399"/>
    </row>
    <row r="10138" spans="1:9" ht="15.75" customHeight="1">
      <c r="A10138" s="396"/>
      <c r="B10138" s="398"/>
      <c r="C10138" s="396"/>
      <c r="D10138" s="396"/>
      <c r="E10138" s="399"/>
      <c r="F10138" s="399"/>
      <c r="G10138" s="399"/>
      <c r="H10138" s="399"/>
      <c r="I10138" s="399"/>
    </row>
    <row r="10139" spans="1:9" ht="15.75" customHeight="1">
      <c r="A10139" s="396"/>
      <c r="B10139" s="398"/>
      <c r="C10139" s="396"/>
      <c r="D10139" s="396"/>
      <c r="E10139" s="399"/>
      <c r="F10139" s="399"/>
      <c r="G10139" s="399"/>
      <c r="H10139" s="399"/>
      <c r="I10139" s="399"/>
    </row>
    <row r="10140" spans="1:9" ht="15.75" customHeight="1">
      <c r="A10140" s="396"/>
      <c r="B10140" s="398"/>
      <c r="C10140" s="396"/>
      <c r="D10140" s="396"/>
      <c r="E10140" s="399"/>
      <c r="F10140" s="399"/>
      <c r="G10140" s="399"/>
      <c r="H10140" s="399"/>
      <c r="I10140" s="399"/>
    </row>
    <row r="10141" spans="1:9" ht="15.75" customHeight="1">
      <c r="A10141" s="396"/>
      <c r="B10141" s="398"/>
      <c r="C10141" s="396"/>
      <c r="D10141" s="396"/>
      <c r="E10141" s="399"/>
      <c r="F10141" s="399"/>
      <c r="G10141" s="399"/>
      <c r="H10141" s="399"/>
      <c r="I10141" s="399"/>
    </row>
    <row r="10142" spans="1:9" ht="15.75" customHeight="1">
      <c r="A10142" s="396"/>
      <c r="B10142" s="398"/>
      <c r="C10142" s="396"/>
      <c r="D10142" s="396"/>
      <c r="E10142" s="399"/>
      <c r="F10142" s="399"/>
      <c r="G10142" s="399"/>
      <c r="H10142" s="399"/>
      <c r="I10142" s="399"/>
    </row>
    <row r="10143" spans="1:9" ht="15.75" customHeight="1">
      <c r="A10143" s="396"/>
      <c r="B10143" s="398"/>
      <c r="C10143" s="396"/>
      <c r="D10143" s="396"/>
      <c r="E10143" s="399"/>
      <c r="F10143" s="399"/>
      <c r="G10143" s="399"/>
      <c r="H10143" s="399"/>
      <c r="I10143" s="399"/>
    </row>
    <row r="10144" spans="1:9" ht="15.75" customHeight="1">
      <c r="A10144" s="396"/>
      <c r="B10144" s="398"/>
      <c r="C10144" s="396"/>
      <c r="D10144" s="396"/>
      <c r="E10144" s="399"/>
      <c r="F10144" s="399"/>
      <c r="G10144" s="399"/>
      <c r="H10144" s="399"/>
      <c r="I10144" s="399"/>
    </row>
    <row r="10145" spans="1:9" ht="15.75" customHeight="1">
      <c r="A10145" s="396"/>
      <c r="B10145" s="398"/>
      <c r="C10145" s="396"/>
      <c r="D10145" s="396"/>
      <c r="E10145" s="399"/>
      <c r="F10145" s="399"/>
      <c r="G10145" s="399"/>
      <c r="H10145" s="399"/>
      <c r="I10145" s="399"/>
    </row>
    <row r="10146" spans="1:9" ht="15.75" customHeight="1">
      <c r="A10146" s="396"/>
      <c r="B10146" s="398"/>
      <c r="C10146" s="396"/>
      <c r="D10146" s="396"/>
      <c r="E10146" s="399"/>
      <c r="F10146" s="399"/>
      <c r="G10146" s="399"/>
      <c r="H10146" s="399"/>
      <c r="I10146" s="399"/>
    </row>
    <row r="10147" spans="1:9" ht="15.75" customHeight="1">
      <c r="A10147" s="396"/>
      <c r="B10147" s="398"/>
      <c r="C10147" s="396"/>
      <c r="D10147" s="396"/>
      <c r="E10147" s="399"/>
      <c r="F10147" s="399"/>
      <c r="G10147" s="399"/>
      <c r="H10147" s="399"/>
      <c r="I10147" s="399"/>
    </row>
    <row r="10148" spans="1:9" ht="15.75" customHeight="1">
      <c r="A10148" s="396"/>
      <c r="B10148" s="398"/>
      <c r="C10148" s="396"/>
      <c r="D10148" s="396"/>
      <c r="E10148" s="399"/>
      <c r="F10148" s="399"/>
      <c r="G10148" s="399"/>
      <c r="H10148" s="399"/>
      <c r="I10148" s="399"/>
    </row>
    <row r="10149" spans="1:9" ht="15.75" customHeight="1">
      <c r="A10149" s="396"/>
      <c r="B10149" s="398"/>
      <c r="C10149" s="396"/>
      <c r="D10149" s="396"/>
      <c r="E10149" s="399"/>
      <c r="F10149" s="399"/>
      <c r="G10149" s="399"/>
      <c r="H10149" s="399"/>
      <c r="I10149" s="399"/>
    </row>
    <row r="10150" spans="1:9" ht="15.75" customHeight="1">
      <c r="A10150" s="396"/>
      <c r="B10150" s="398"/>
      <c r="C10150" s="396"/>
      <c r="D10150" s="396"/>
      <c r="E10150" s="399"/>
      <c r="F10150" s="399"/>
      <c r="G10150" s="399"/>
      <c r="H10150" s="399"/>
      <c r="I10150" s="399"/>
    </row>
    <row r="10151" spans="1:9" ht="15.75" customHeight="1">
      <c r="A10151" s="396"/>
      <c r="B10151" s="398"/>
      <c r="C10151" s="396"/>
      <c r="D10151" s="396"/>
      <c r="E10151" s="399"/>
      <c r="F10151" s="399"/>
      <c r="G10151" s="399"/>
      <c r="H10151" s="399"/>
      <c r="I10151" s="399"/>
    </row>
    <row r="10152" spans="1:9" ht="15.75" customHeight="1">
      <c r="A10152" s="396"/>
      <c r="B10152" s="398"/>
      <c r="C10152" s="396"/>
      <c r="D10152" s="396"/>
      <c r="E10152" s="399"/>
      <c r="F10152" s="399"/>
      <c r="G10152" s="399"/>
      <c r="H10152" s="399"/>
      <c r="I10152" s="399"/>
    </row>
    <row r="10153" spans="1:9" ht="15.75" customHeight="1">
      <c r="A10153" s="396"/>
      <c r="B10153" s="398"/>
      <c r="C10153" s="396"/>
      <c r="D10153" s="396"/>
      <c r="E10153" s="399"/>
      <c r="F10153" s="399"/>
      <c r="G10153" s="399"/>
      <c r="H10153" s="399"/>
      <c r="I10153" s="399"/>
    </row>
    <row r="10154" spans="1:9" ht="15.75" customHeight="1">
      <c r="A10154" s="396"/>
      <c r="B10154" s="398"/>
      <c r="C10154" s="396"/>
      <c r="D10154" s="396"/>
      <c r="E10154" s="399"/>
      <c r="F10154" s="399"/>
      <c r="G10154" s="399"/>
      <c r="H10154" s="399"/>
      <c r="I10154" s="399"/>
    </row>
    <row r="10155" spans="1:9" ht="15.75" customHeight="1">
      <c r="A10155" s="396"/>
      <c r="B10155" s="398"/>
      <c r="C10155" s="396"/>
      <c r="D10155" s="396"/>
      <c r="E10155" s="399"/>
      <c r="F10155" s="399"/>
      <c r="G10155" s="399"/>
      <c r="H10155" s="399"/>
      <c r="I10155" s="399"/>
    </row>
    <row r="10156" spans="1:9" ht="15.75" customHeight="1">
      <c r="A10156" s="396"/>
      <c r="B10156" s="398"/>
      <c r="C10156" s="396"/>
      <c r="D10156" s="396"/>
      <c r="E10156" s="399"/>
      <c r="F10156" s="399"/>
      <c r="G10156" s="399"/>
      <c r="H10156" s="399"/>
      <c r="I10156" s="399"/>
    </row>
    <row r="10157" spans="1:9" ht="15.75" customHeight="1">
      <c r="A10157" s="396"/>
      <c r="B10157" s="398"/>
      <c r="C10157" s="396"/>
      <c r="D10157" s="396"/>
      <c r="E10157" s="399"/>
      <c r="F10157" s="399"/>
      <c r="G10157" s="399"/>
      <c r="H10157" s="399"/>
      <c r="I10157" s="399"/>
    </row>
    <row r="10158" spans="1:9" ht="15.75" customHeight="1">
      <c r="A10158" s="396"/>
      <c r="B10158" s="398"/>
      <c r="C10158" s="396"/>
      <c r="D10158" s="396"/>
      <c r="E10158" s="399"/>
      <c r="F10158" s="399"/>
      <c r="G10158" s="399"/>
      <c r="H10158" s="399"/>
      <c r="I10158" s="399"/>
    </row>
    <row r="10159" spans="1:9" ht="15.75" customHeight="1">
      <c r="A10159" s="396"/>
      <c r="B10159" s="398"/>
      <c r="C10159" s="396"/>
      <c r="D10159" s="396"/>
      <c r="E10159" s="399"/>
      <c r="F10159" s="399"/>
      <c r="G10159" s="399"/>
      <c r="H10159" s="399"/>
      <c r="I10159" s="399"/>
    </row>
    <row r="10160" spans="1:9" ht="15.75" customHeight="1">
      <c r="A10160" s="396"/>
      <c r="B10160" s="398"/>
      <c r="C10160" s="396"/>
      <c r="D10160" s="396"/>
      <c r="E10160" s="399"/>
      <c r="F10160" s="399"/>
      <c r="G10160" s="399"/>
      <c r="H10160" s="399"/>
      <c r="I10160" s="399"/>
    </row>
    <row r="10161" spans="1:9" ht="15.75" customHeight="1">
      <c r="A10161" s="396"/>
      <c r="B10161" s="398"/>
      <c r="C10161" s="396"/>
      <c r="D10161" s="396"/>
      <c r="E10161" s="399"/>
      <c r="F10161" s="399"/>
      <c r="G10161" s="399"/>
      <c r="H10161" s="399"/>
      <c r="I10161" s="399"/>
    </row>
    <row r="10162" spans="1:9" ht="15.75" customHeight="1">
      <c r="A10162" s="396"/>
      <c r="B10162" s="398"/>
      <c r="C10162" s="396"/>
      <c r="D10162" s="396"/>
      <c r="E10162" s="399"/>
      <c r="F10162" s="399"/>
      <c r="G10162" s="399"/>
      <c r="H10162" s="399"/>
      <c r="I10162" s="399"/>
    </row>
    <row r="10163" spans="1:9" ht="15.75" customHeight="1">
      <c r="A10163" s="396"/>
      <c r="B10163" s="398"/>
      <c r="C10163" s="396"/>
      <c r="D10163" s="396"/>
      <c r="E10163" s="399"/>
      <c r="F10163" s="399"/>
      <c r="G10163" s="399"/>
      <c r="H10163" s="399"/>
      <c r="I10163" s="399"/>
    </row>
    <row r="10164" spans="1:9" ht="15.75" customHeight="1">
      <c r="A10164" s="396"/>
      <c r="B10164" s="398"/>
      <c r="C10164" s="396"/>
      <c r="D10164" s="396"/>
      <c r="E10164" s="399"/>
      <c r="F10164" s="399"/>
      <c r="G10164" s="399"/>
      <c r="H10164" s="399"/>
      <c r="I10164" s="399"/>
    </row>
    <row r="10165" spans="1:9" ht="15.75" customHeight="1">
      <c r="A10165" s="396"/>
      <c r="B10165" s="398"/>
      <c r="C10165" s="396"/>
      <c r="D10165" s="396"/>
      <c r="E10165" s="399"/>
      <c r="F10165" s="399"/>
      <c r="G10165" s="399"/>
      <c r="H10165" s="399"/>
      <c r="I10165" s="399"/>
    </row>
    <row r="10166" spans="1:9" ht="15.75" customHeight="1">
      <c r="A10166" s="396"/>
      <c r="B10166" s="398"/>
      <c r="C10166" s="396"/>
      <c r="D10166" s="396"/>
      <c r="E10166" s="399"/>
      <c r="F10166" s="399"/>
      <c r="G10166" s="399"/>
      <c r="H10166" s="399"/>
      <c r="I10166" s="399"/>
    </row>
    <row r="10167" spans="1:9" ht="15.75" customHeight="1">
      <c r="A10167" s="396"/>
      <c r="B10167" s="398"/>
      <c r="C10167" s="396"/>
      <c r="D10167" s="396"/>
      <c r="E10167" s="399"/>
      <c r="F10167" s="399"/>
      <c r="G10167" s="399"/>
      <c r="H10167" s="399"/>
      <c r="I10167" s="399"/>
    </row>
    <row r="10168" spans="1:9" ht="15.75" customHeight="1">
      <c r="A10168" s="396"/>
      <c r="B10168" s="398"/>
      <c r="C10168" s="396"/>
      <c r="D10168" s="396"/>
      <c r="E10168" s="399"/>
      <c r="F10168" s="399"/>
      <c r="G10168" s="399"/>
      <c r="H10168" s="399"/>
      <c r="I10168" s="399"/>
    </row>
    <row r="10169" spans="1:9" ht="15.75" customHeight="1">
      <c r="A10169" s="396"/>
      <c r="B10169" s="398"/>
      <c r="C10169" s="396"/>
      <c r="D10169" s="396"/>
      <c r="E10169" s="399"/>
      <c r="F10169" s="399"/>
      <c r="G10169" s="399"/>
      <c r="H10169" s="399"/>
      <c r="I10169" s="399"/>
    </row>
    <row r="10170" spans="1:9" ht="15.75" customHeight="1">
      <c r="A10170" s="396"/>
      <c r="B10170" s="398"/>
      <c r="C10170" s="396"/>
      <c r="D10170" s="396"/>
      <c r="E10170" s="399"/>
      <c r="F10170" s="399"/>
      <c r="G10170" s="399"/>
      <c r="H10170" s="399"/>
      <c r="I10170" s="399"/>
    </row>
    <row r="10171" spans="1:9" ht="15.75" customHeight="1">
      <c r="A10171" s="396"/>
      <c r="B10171" s="398"/>
      <c r="C10171" s="396"/>
      <c r="D10171" s="396"/>
      <c r="E10171" s="399"/>
      <c r="F10171" s="399"/>
      <c r="G10171" s="399"/>
      <c r="H10171" s="399"/>
      <c r="I10171" s="399"/>
    </row>
    <row r="10172" spans="1:9" ht="15.75" customHeight="1">
      <c r="A10172" s="396"/>
      <c r="B10172" s="398"/>
      <c r="C10172" s="396"/>
      <c r="D10172" s="396"/>
      <c r="E10172" s="399"/>
      <c r="F10172" s="399"/>
      <c r="G10172" s="399"/>
      <c r="H10172" s="399"/>
      <c r="I10172" s="399"/>
    </row>
    <row r="10173" spans="1:9" ht="15.75" customHeight="1">
      <c r="A10173" s="396"/>
      <c r="B10173" s="398"/>
      <c r="C10173" s="396"/>
      <c r="D10173" s="396"/>
      <c r="E10173" s="399"/>
      <c r="F10173" s="399"/>
      <c r="G10173" s="399"/>
      <c r="H10173" s="399"/>
      <c r="I10173" s="399"/>
    </row>
    <row r="10174" spans="1:9" ht="15.75" customHeight="1">
      <c r="A10174" s="396"/>
      <c r="B10174" s="398"/>
      <c r="C10174" s="396"/>
      <c r="D10174" s="396"/>
      <c r="E10174" s="399"/>
      <c r="F10174" s="399"/>
      <c r="G10174" s="399"/>
      <c r="H10174" s="399"/>
      <c r="I10174" s="399"/>
    </row>
    <row r="10175" spans="1:9" ht="15.75" customHeight="1">
      <c r="A10175" s="396"/>
      <c r="B10175" s="398"/>
      <c r="C10175" s="396"/>
      <c r="D10175" s="396"/>
      <c r="E10175" s="399"/>
      <c r="F10175" s="399"/>
      <c r="G10175" s="399"/>
      <c r="H10175" s="399"/>
      <c r="I10175" s="399"/>
    </row>
    <row r="10176" spans="1:9" ht="15.75" customHeight="1">
      <c r="A10176" s="396"/>
      <c r="B10176" s="398"/>
      <c r="C10176" s="396"/>
      <c r="D10176" s="396"/>
      <c r="E10176" s="399"/>
      <c r="F10176" s="399"/>
      <c r="G10176" s="399"/>
      <c r="H10176" s="399"/>
      <c r="I10176" s="399"/>
    </row>
    <row r="10177" spans="1:9" ht="15.75" customHeight="1">
      <c r="A10177" s="396"/>
      <c r="B10177" s="398"/>
      <c r="C10177" s="396"/>
      <c r="D10177" s="396"/>
      <c r="E10177" s="399"/>
      <c r="F10177" s="399"/>
      <c r="G10177" s="399"/>
      <c r="H10177" s="399"/>
      <c r="I10177" s="399"/>
    </row>
    <row r="10178" spans="1:9" ht="15.75" customHeight="1">
      <c r="A10178" s="396"/>
      <c r="B10178" s="398"/>
      <c r="C10178" s="396"/>
      <c r="D10178" s="396"/>
      <c r="E10178" s="399"/>
      <c r="F10178" s="399"/>
      <c r="G10178" s="399"/>
      <c r="H10178" s="399"/>
      <c r="I10178" s="399"/>
    </row>
    <row r="10179" spans="1:9" ht="15.75" customHeight="1">
      <c r="A10179" s="396"/>
      <c r="B10179" s="398"/>
      <c r="C10179" s="396"/>
      <c r="D10179" s="396"/>
      <c r="E10179" s="399"/>
      <c r="F10179" s="399"/>
      <c r="G10179" s="399"/>
      <c r="H10179" s="399"/>
      <c r="I10179" s="399"/>
    </row>
    <row r="10180" spans="1:9" ht="15.75" customHeight="1">
      <c r="A10180" s="396"/>
      <c r="B10180" s="398"/>
      <c r="C10180" s="396"/>
      <c r="D10180" s="396"/>
      <c r="E10180" s="399"/>
      <c r="F10180" s="399"/>
      <c r="G10180" s="399"/>
      <c r="H10180" s="399"/>
      <c r="I10180" s="399"/>
    </row>
    <row r="10181" spans="1:9" ht="15.75" customHeight="1">
      <c r="A10181" s="396"/>
      <c r="B10181" s="398"/>
      <c r="C10181" s="396"/>
      <c r="D10181" s="396"/>
      <c r="E10181" s="399"/>
      <c r="F10181" s="399"/>
      <c r="G10181" s="399"/>
      <c r="H10181" s="399"/>
      <c r="I10181" s="399"/>
    </row>
    <row r="10182" spans="1:9" ht="15.75" customHeight="1">
      <c r="A10182" s="396"/>
      <c r="B10182" s="398"/>
      <c r="C10182" s="396"/>
      <c r="D10182" s="396"/>
      <c r="E10182" s="399"/>
      <c r="F10182" s="399"/>
      <c r="G10182" s="399"/>
      <c r="H10182" s="399"/>
      <c r="I10182" s="399"/>
    </row>
    <row r="10183" spans="1:9" ht="15.75" customHeight="1">
      <c r="A10183" s="396"/>
      <c r="B10183" s="398"/>
      <c r="C10183" s="396"/>
      <c r="D10183" s="396"/>
      <c r="E10183" s="399"/>
      <c r="F10183" s="399"/>
      <c r="G10183" s="399"/>
      <c r="H10183" s="399"/>
      <c r="I10183" s="399"/>
    </row>
    <row r="10184" spans="1:9" ht="15.75" customHeight="1">
      <c r="A10184" s="396"/>
      <c r="B10184" s="398"/>
      <c r="C10184" s="396"/>
      <c r="D10184" s="396"/>
      <c r="E10184" s="399"/>
      <c r="F10184" s="399"/>
      <c r="G10184" s="399"/>
      <c r="H10184" s="399"/>
      <c r="I10184" s="399"/>
    </row>
    <row r="10185" spans="1:9" ht="15.75" customHeight="1">
      <c r="A10185" s="396"/>
      <c r="B10185" s="398"/>
      <c r="C10185" s="396"/>
      <c r="D10185" s="396"/>
      <c r="E10185" s="399"/>
      <c r="F10185" s="399"/>
      <c r="G10185" s="399"/>
      <c r="H10185" s="399"/>
      <c r="I10185" s="399"/>
    </row>
    <row r="10186" spans="1:9" ht="15.75" customHeight="1">
      <c r="A10186" s="396"/>
      <c r="B10186" s="398"/>
      <c r="C10186" s="396"/>
      <c r="D10186" s="396"/>
      <c r="E10186" s="399"/>
      <c r="F10186" s="399"/>
      <c r="G10186" s="399"/>
      <c r="H10186" s="399"/>
      <c r="I10186" s="399"/>
    </row>
    <row r="10187" spans="1:9" ht="15.75" customHeight="1">
      <c r="A10187" s="396"/>
      <c r="B10187" s="398"/>
      <c r="C10187" s="396"/>
      <c r="D10187" s="396"/>
      <c r="E10187" s="399"/>
      <c r="F10187" s="399"/>
      <c r="G10187" s="399"/>
      <c r="H10187" s="399"/>
      <c r="I10187" s="399"/>
    </row>
    <row r="10188" spans="1:9" ht="15.75" customHeight="1">
      <c r="A10188" s="396"/>
      <c r="B10188" s="398"/>
      <c r="C10188" s="396"/>
      <c r="D10188" s="396"/>
      <c r="E10188" s="399"/>
      <c r="F10188" s="399"/>
      <c r="G10188" s="399"/>
      <c r="H10188" s="399"/>
      <c r="I10188" s="399"/>
    </row>
    <row r="10189" spans="1:9" ht="15.75" customHeight="1">
      <c r="A10189" s="396"/>
      <c r="B10189" s="398"/>
      <c r="C10189" s="396"/>
      <c r="D10189" s="396"/>
      <c r="E10189" s="399"/>
      <c r="F10189" s="399"/>
      <c r="G10189" s="399"/>
      <c r="H10189" s="399"/>
      <c r="I10189" s="399"/>
    </row>
    <row r="10190" spans="1:9" ht="15.75" customHeight="1">
      <c r="A10190" s="396"/>
      <c r="B10190" s="398"/>
      <c r="C10190" s="396"/>
      <c r="D10190" s="396"/>
      <c r="E10190" s="399"/>
      <c r="F10190" s="399"/>
      <c r="G10190" s="399"/>
      <c r="H10190" s="399"/>
      <c r="I10190" s="399"/>
    </row>
    <row r="10191" spans="1:9" ht="15.75" customHeight="1">
      <c r="A10191" s="396"/>
      <c r="B10191" s="398"/>
      <c r="C10191" s="396"/>
      <c r="D10191" s="396"/>
      <c r="E10191" s="399"/>
      <c r="F10191" s="399"/>
      <c r="G10191" s="399"/>
      <c r="H10191" s="399"/>
      <c r="I10191" s="399"/>
    </row>
    <row r="10192" spans="1:9" ht="15.75" customHeight="1">
      <c r="A10192" s="396"/>
      <c r="B10192" s="398"/>
      <c r="C10192" s="396"/>
      <c r="D10192" s="396"/>
      <c r="E10192" s="399"/>
      <c r="F10192" s="399"/>
      <c r="G10192" s="399"/>
      <c r="H10192" s="399"/>
      <c r="I10192" s="399"/>
    </row>
    <row r="10193" spans="1:9" ht="15.75" customHeight="1">
      <c r="A10193" s="396"/>
      <c r="B10193" s="398"/>
      <c r="C10193" s="396"/>
      <c r="D10193" s="396"/>
      <c r="E10193" s="399"/>
      <c r="F10193" s="399"/>
      <c r="G10193" s="399"/>
      <c r="H10193" s="399"/>
      <c r="I10193" s="399"/>
    </row>
    <row r="10194" spans="1:9" ht="15.75" customHeight="1">
      <c r="A10194" s="396"/>
      <c r="B10194" s="398"/>
      <c r="C10194" s="396"/>
      <c r="D10194" s="396"/>
      <c r="E10194" s="399"/>
      <c r="F10194" s="399"/>
      <c r="G10194" s="399"/>
      <c r="H10194" s="399"/>
      <c r="I10194" s="399"/>
    </row>
    <row r="10195" spans="1:9" ht="15.75" customHeight="1">
      <c r="A10195" s="396"/>
      <c r="B10195" s="398"/>
      <c r="C10195" s="396"/>
      <c r="D10195" s="396"/>
      <c r="E10195" s="399"/>
      <c r="F10195" s="399"/>
      <c r="G10195" s="399"/>
      <c r="H10195" s="399"/>
      <c r="I10195" s="399"/>
    </row>
    <row r="10196" spans="1:9" ht="15.75" customHeight="1">
      <c r="A10196" s="396"/>
      <c r="B10196" s="398"/>
      <c r="C10196" s="396"/>
      <c r="D10196" s="396"/>
      <c r="E10196" s="399"/>
      <c r="F10196" s="399"/>
      <c r="G10196" s="399"/>
      <c r="H10196" s="399"/>
      <c r="I10196" s="399"/>
    </row>
    <row r="10197" spans="1:9" ht="15.75" customHeight="1">
      <c r="A10197" s="396"/>
      <c r="B10197" s="398"/>
      <c r="C10197" s="396"/>
      <c r="D10197" s="396"/>
      <c r="E10197" s="399"/>
      <c r="F10197" s="399"/>
      <c r="G10197" s="399"/>
      <c r="H10197" s="399"/>
      <c r="I10197" s="399"/>
    </row>
    <row r="10198" spans="1:9" ht="15.75" customHeight="1">
      <c r="A10198" s="396"/>
      <c r="B10198" s="398"/>
      <c r="C10198" s="396"/>
      <c r="D10198" s="396"/>
      <c r="E10198" s="399"/>
      <c r="F10198" s="399"/>
      <c r="G10198" s="399"/>
      <c r="H10198" s="399"/>
      <c r="I10198" s="399"/>
    </row>
    <row r="10199" spans="1:9" ht="15.75" customHeight="1">
      <c r="A10199" s="396"/>
      <c r="B10199" s="398"/>
      <c r="C10199" s="396"/>
      <c r="D10199" s="396"/>
      <c r="E10199" s="399"/>
      <c r="F10199" s="399"/>
      <c r="G10199" s="399"/>
      <c r="H10199" s="399"/>
      <c r="I10199" s="399"/>
    </row>
    <row r="10200" spans="1:9" ht="15.75" customHeight="1">
      <c r="A10200" s="396"/>
      <c r="B10200" s="398"/>
      <c r="C10200" s="396"/>
      <c r="D10200" s="396"/>
      <c r="E10200" s="399"/>
      <c r="F10200" s="399"/>
      <c r="G10200" s="399"/>
      <c r="H10200" s="399"/>
      <c r="I10200" s="399"/>
    </row>
    <row r="10201" spans="1:9" ht="15.75" customHeight="1">
      <c r="A10201" s="396"/>
      <c r="B10201" s="398"/>
      <c r="C10201" s="396"/>
      <c r="D10201" s="396"/>
      <c r="E10201" s="399"/>
      <c r="F10201" s="399"/>
      <c r="G10201" s="399"/>
      <c r="H10201" s="399"/>
      <c r="I10201" s="399"/>
    </row>
    <row r="10202" spans="1:9" ht="15.75" customHeight="1">
      <c r="A10202" s="396"/>
      <c r="B10202" s="398"/>
      <c r="C10202" s="396"/>
      <c r="D10202" s="396"/>
      <c r="E10202" s="399"/>
      <c r="F10202" s="399"/>
      <c r="G10202" s="399"/>
      <c r="H10202" s="399"/>
      <c r="I10202" s="399"/>
    </row>
    <row r="10203" spans="1:9" ht="15.75" customHeight="1">
      <c r="A10203" s="396"/>
      <c r="B10203" s="398"/>
      <c r="C10203" s="396"/>
      <c r="D10203" s="396"/>
      <c r="E10203" s="399"/>
      <c r="F10203" s="399"/>
      <c r="G10203" s="399"/>
      <c r="H10203" s="399"/>
      <c r="I10203" s="399"/>
    </row>
    <row r="10204" spans="1:9" ht="15.75" customHeight="1">
      <c r="A10204" s="396"/>
      <c r="B10204" s="398"/>
      <c r="C10204" s="396"/>
      <c r="D10204" s="396"/>
      <c r="E10204" s="399"/>
      <c r="F10204" s="399"/>
      <c r="G10204" s="399"/>
      <c r="H10204" s="399"/>
      <c r="I10204" s="399"/>
    </row>
    <row r="10205" spans="1:9" ht="15.75" customHeight="1">
      <c r="A10205" s="396"/>
      <c r="B10205" s="398"/>
      <c r="C10205" s="396"/>
      <c r="D10205" s="396"/>
      <c r="E10205" s="399"/>
      <c r="F10205" s="399"/>
      <c r="G10205" s="399"/>
      <c r="H10205" s="399"/>
      <c r="I10205" s="399"/>
    </row>
    <row r="10206" spans="1:9" ht="15.75" customHeight="1">
      <c r="A10206" s="396"/>
      <c r="B10206" s="398"/>
      <c r="C10206" s="396"/>
      <c r="D10206" s="396"/>
      <c r="E10206" s="399"/>
      <c r="F10206" s="399"/>
      <c r="G10206" s="399"/>
      <c r="H10206" s="399"/>
      <c r="I10206" s="399"/>
    </row>
    <row r="10207" spans="1:9" ht="15.75" customHeight="1">
      <c r="A10207" s="396"/>
      <c r="B10207" s="398"/>
      <c r="C10207" s="396"/>
      <c r="D10207" s="396"/>
      <c r="E10207" s="399"/>
      <c r="F10207" s="399"/>
      <c r="G10207" s="399"/>
      <c r="H10207" s="399"/>
      <c r="I10207" s="399"/>
    </row>
    <row r="10208" spans="1:9" ht="15.75" customHeight="1">
      <c r="A10208" s="396"/>
      <c r="B10208" s="398"/>
      <c r="C10208" s="396"/>
      <c r="D10208" s="396"/>
      <c r="E10208" s="399"/>
      <c r="F10208" s="399"/>
      <c r="G10208" s="399"/>
      <c r="H10208" s="399"/>
      <c r="I10208" s="399"/>
    </row>
    <row r="10209" spans="1:9" ht="15.75" customHeight="1">
      <c r="A10209" s="396"/>
      <c r="B10209" s="398"/>
      <c r="C10209" s="396"/>
      <c r="D10209" s="396"/>
      <c r="E10209" s="399"/>
      <c r="F10209" s="399"/>
      <c r="G10209" s="399"/>
      <c r="H10209" s="399"/>
      <c r="I10209" s="399"/>
    </row>
    <row r="10210" spans="1:9" ht="15.75" customHeight="1">
      <c r="A10210" s="396"/>
      <c r="B10210" s="398"/>
      <c r="C10210" s="396"/>
      <c r="D10210" s="396"/>
      <c r="E10210" s="399"/>
      <c r="F10210" s="399"/>
      <c r="G10210" s="399"/>
      <c r="H10210" s="399"/>
      <c r="I10210" s="399"/>
    </row>
    <row r="10211" spans="1:9" ht="15.75" customHeight="1">
      <c r="A10211" s="396"/>
      <c r="B10211" s="398"/>
      <c r="C10211" s="396"/>
      <c r="D10211" s="396"/>
      <c r="E10211" s="399"/>
      <c r="F10211" s="399"/>
      <c r="G10211" s="399"/>
      <c r="H10211" s="399"/>
      <c r="I10211" s="399"/>
    </row>
    <row r="10212" spans="1:9" ht="15.75" customHeight="1">
      <c r="A10212" s="396"/>
      <c r="B10212" s="398"/>
      <c r="C10212" s="396"/>
      <c r="D10212" s="396"/>
      <c r="E10212" s="399"/>
      <c r="F10212" s="399"/>
      <c r="G10212" s="399"/>
      <c r="H10212" s="399"/>
      <c r="I10212" s="399"/>
    </row>
    <row r="10213" spans="1:9" ht="15.75" customHeight="1">
      <c r="A10213" s="396"/>
      <c r="B10213" s="398"/>
      <c r="C10213" s="396"/>
      <c r="D10213" s="396"/>
      <c r="E10213" s="399"/>
      <c r="F10213" s="399"/>
      <c r="G10213" s="399"/>
      <c r="H10213" s="399"/>
      <c r="I10213" s="399"/>
    </row>
    <row r="10214" spans="1:9" ht="15.75" customHeight="1">
      <c r="A10214" s="396"/>
      <c r="B10214" s="398"/>
      <c r="C10214" s="396"/>
      <c r="D10214" s="396"/>
      <c r="E10214" s="399"/>
      <c r="F10214" s="399"/>
      <c r="G10214" s="399"/>
      <c r="H10214" s="399"/>
      <c r="I10214" s="399"/>
    </row>
    <row r="10215" spans="1:9" ht="15.75" customHeight="1">
      <c r="A10215" s="396"/>
      <c r="B10215" s="398"/>
      <c r="C10215" s="396"/>
      <c r="D10215" s="396"/>
      <c r="E10215" s="399"/>
      <c r="F10215" s="399"/>
      <c r="G10215" s="399"/>
      <c r="H10215" s="399"/>
      <c r="I10215" s="399"/>
    </row>
    <row r="10216" spans="1:9" ht="15.75" customHeight="1">
      <c r="A10216" s="396"/>
      <c r="B10216" s="398"/>
      <c r="C10216" s="396"/>
      <c r="D10216" s="396"/>
      <c r="E10216" s="399"/>
      <c r="F10216" s="399"/>
      <c r="G10216" s="399"/>
      <c r="H10216" s="399"/>
      <c r="I10216" s="399"/>
    </row>
    <row r="10217" spans="1:9" ht="15.75" customHeight="1">
      <c r="A10217" s="396"/>
      <c r="B10217" s="398"/>
      <c r="C10217" s="396"/>
      <c r="D10217" s="396"/>
      <c r="E10217" s="399"/>
      <c r="F10217" s="399"/>
      <c r="G10217" s="399"/>
      <c r="H10217" s="399"/>
      <c r="I10217" s="399"/>
    </row>
    <row r="10218" spans="1:9" ht="15.75" customHeight="1">
      <c r="A10218" s="396"/>
      <c r="B10218" s="398"/>
      <c r="C10218" s="396"/>
      <c r="D10218" s="396"/>
      <c r="E10218" s="399"/>
      <c r="F10218" s="399"/>
      <c r="G10218" s="399"/>
      <c r="H10218" s="399"/>
      <c r="I10218" s="399"/>
    </row>
    <row r="10219" spans="1:9" ht="15.75" customHeight="1">
      <c r="A10219" s="396"/>
      <c r="B10219" s="398"/>
      <c r="C10219" s="396"/>
      <c r="D10219" s="396"/>
      <c r="E10219" s="399"/>
      <c r="F10219" s="399"/>
      <c r="G10219" s="399"/>
      <c r="H10219" s="399"/>
      <c r="I10219" s="399"/>
    </row>
    <row r="10220" spans="1:9" ht="15.75" customHeight="1">
      <c r="A10220" s="396"/>
      <c r="B10220" s="398"/>
      <c r="C10220" s="396"/>
      <c r="D10220" s="396"/>
      <c r="E10220" s="399"/>
      <c r="F10220" s="399"/>
      <c r="G10220" s="399"/>
      <c r="H10220" s="399"/>
      <c r="I10220" s="399"/>
    </row>
    <row r="10221" spans="1:9" ht="15.75" customHeight="1">
      <c r="A10221" s="396"/>
      <c r="B10221" s="398"/>
      <c r="C10221" s="396"/>
      <c r="D10221" s="396"/>
      <c r="E10221" s="399"/>
      <c r="F10221" s="399"/>
      <c r="G10221" s="399"/>
      <c r="H10221" s="399"/>
      <c r="I10221" s="399"/>
    </row>
    <row r="10222" spans="1:9" ht="15.75" customHeight="1">
      <c r="A10222" s="396"/>
      <c r="B10222" s="398"/>
      <c r="C10222" s="396"/>
      <c r="D10222" s="396"/>
      <c r="E10222" s="399"/>
      <c r="F10222" s="399"/>
      <c r="G10222" s="399"/>
      <c r="H10222" s="399"/>
      <c r="I10222" s="399"/>
    </row>
    <row r="10223" spans="1:9" ht="15.75" customHeight="1">
      <c r="A10223" s="396"/>
      <c r="B10223" s="398"/>
      <c r="C10223" s="396"/>
      <c r="D10223" s="396"/>
      <c r="E10223" s="399"/>
      <c r="F10223" s="399"/>
      <c r="G10223" s="399"/>
      <c r="H10223" s="399"/>
      <c r="I10223" s="399"/>
    </row>
    <row r="10224" spans="1:9" ht="15.75" customHeight="1">
      <c r="A10224" s="396"/>
      <c r="B10224" s="398"/>
      <c r="C10224" s="396"/>
      <c r="D10224" s="396"/>
      <c r="E10224" s="399"/>
      <c r="F10224" s="399"/>
      <c r="G10224" s="399"/>
      <c r="H10224" s="399"/>
      <c r="I10224" s="399"/>
    </row>
    <row r="10225" spans="1:9" ht="15.75" customHeight="1">
      <c r="A10225" s="396"/>
      <c r="B10225" s="398"/>
      <c r="C10225" s="396"/>
      <c r="D10225" s="396"/>
      <c r="E10225" s="399"/>
      <c r="F10225" s="399"/>
      <c r="G10225" s="399"/>
      <c r="H10225" s="399"/>
      <c r="I10225" s="399"/>
    </row>
    <row r="10226" spans="1:9" ht="15.75" customHeight="1">
      <c r="A10226" s="396"/>
      <c r="B10226" s="398"/>
      <c r="C10226" s="396"/>
      <c r="D10226" s="396"/>
      <c r="E10226" s="399"/>
      <c r="F10226" s="399"/>
      <c r="G10226" s="399"/>
      <c r="H10226" s="399"/>
      <c r="I10226" s="399"/>
    </row>
    <row r="10227" spans="1:9" ht="15.75" customHeight="1">
      <c r="A10227" s="396"/>
      <c r="B10227" s="398"/>
      <c r="C10227" s="396"/>
      <c r="D10227" s="396"/>
      <c r="E10227" s="399"/>
      <c r="F10227" s="399"/>
      <c r="G10227" s="399"/>
      <c r="H10227" s="399"/>
      <c r="I10227" s="399"/>
    </row>
    <row r="10228" spans="1:9" ht="15.75" customHeight="1">
      <c r="A10228" s="396"/>
      <c r="B10228" s="398"/>
      <c r="C10228" s="396"/>
      <c r="D10228" s="396"/>
      <c r="E10228" s="399"/>
      <c r="F10228" s="399"/>
      <c r="G10228" s="399"/>
      <c r="H10228" s="399"/>
      <c r="I10228" s="399"/>
    </row>
    <row r="10229" spans="1:9" ht="15.75" customHeight="1">
      <c r="A10229" s="396"/>
      <c r="B10229" s="398"/>
      <c r="C10229" s="396"/>
      <c r="D10229" s="396"/>
      <c r="E10229" s="399"/>
      <c r="F10229" s="399"/>
      <c r="G10229" s="399"/>
      <c r="H10229" s="399"/>
      <c r="I10229" s="399"/>
    </row>
    <row r="10230" spans="1:9" ht="15.75" customHeight="1">
      <c r="A10230" s="396"/>
      <c r="B10230" s="398"/>
      <c r="C10230" s="396"/>
      <c r="D10230" s="396"/>
      <c r="E10230" s="399"/>
      <c r="F10230" s="399"/>
      <c r="G10230" s="399"/>
      <c r="H10230" s="399"/>
      <c r="I10230" s="399"/>
    </row>
    <row r="10231" spans="1:9" ht="15.75" customHeight="1">
      <c r="A10231" s="396"/>
      <c r="B10231" s="398"/>
      <c r="C10231" s="396"/>
      <c r="D10231" s="396"/>
      <c r="E10231" s="399"/>
      <c r="F10231" s="399"/>
      <c r="G10231" s="399"/>
      <c r="H10231" s="399"/>
      <c r="I10231" s="399"/>
    </row>
    <row r="10232" spans="1:9" ht="15.75" customHeight="1">
      <c r="A10232" s="396"/>
      <c r="B10232" s="398"/>
      <c r="C10232" s="396"/>
      <c r="D10232" s="396"/>
      <c r="E10232" s="399"/>
      <c r="F10232" s="399"/>
      <c r="G10232" s="399"/>
      <c r="H10232" s="399"/>
      <c r="I10232" s="399"/>
    </row>
    <row r="10233" spans="1:9" ht="15.75" customHeight="1">
      <c r="A10233" s="396"/>
      <c r="B10233" s="398"/>
      <c r="C10233" s="396"/>
      <c r="D10233" s="396"/>
      <c r="E10233" s="399"/>
      <c r="F10233" s="399"/>
      <c r="G10233" s="399"/>
      <c r="H10233" s="399"/>
      <c r="I10233" s="399"/>
    </row>
    <row r="10234" spans="1:9" ht="15.75" customHeight="1">
      <c r="A10234" s="396"/>
      <c r="B10234" s="398"/>
      <c r="C10234" s="396"/>
      <c r="D10234" s="396"/>
      <c r="E10234" s="399"/>
      <c r="F10234" s="399"/>
      <c r="G10234" s="399"/>
      <c r="H10234" s="399"/>
      <c r="I10234" s="399"/>
    </row>
    <row r="10235" spans="1:9" ht="15.75" customHeight="1">
      <c r="A10235" s="396"/>
      <c r="B10235" s="398"/>
      <c r="C10235" s="396"/>
      <c r="D10235" s="396"/>
      <c r="E10235" s="399"/>
      <c r="F10235" s="399"/>
      <c r="G10235" s="399"/>
      <c r="H10235" s="399"/>
      <c r="I10235" s="399"/>
    </row>
    <row r="10236" spans="1:9" ht="15.75" customHeight="1">
      <c r="A10236" s="396"/>
      <c r="B10236" s="398"/>
      <c r="C10236" s="396"/>
      <c r="D10236" s="396"/>
      <c r="E10236" s="399"/>
      <c r="F10236" s="399"/>
      <c r="G10236" s="399"/>
      <c r="H10236" s="399"/>
      <c r="I10236" s="399"/>
    </row>
    <row r="10237" spans="1:9" ht="15.75" customHeight="1">
      <c r="A10237" s="396"/>
      <c r="B10237" s="398"/>
      <c r="C10237" s="396"/>
      <c r="D10237" s="396"/>
      <c r="E10237" s="399"/>
      <c r="F10237" s="399"/>
      <c r="G10237" s="399"/>
      <c r="H10237" s="399"/>
      <c r="I10237" s="399"/>
    </row>
    <row r="10238" spans="1:9" ht="15.75" customHeight="1">
      <c r="A10238" s="396"/>
      <c r="B10238" s="398"/>
      <c r="C10238" s="396"/>
      <c r="D10238" s="396"/>
      <c r="E10238" s="399"/>
      <c r="F10238" s="399"/>
      <c r="G10238" s="399"/>
      <c r="H10238" s="399"/>
      <c r="I10238" s="399"/>
    </row>
    <row r="10239" spans="1:9" ht="15.75" customHeight="1">
      <c r="A10239" s="396"/>
      <c r="B10239" s="398"/>
      <c r="C10239" s="396"/>
      <c r="D10239" s="396"/>
      <c r="E10239" s="399"/>
      <c r="F10239" s="399"/>
      <c r="G10239" s="399"/>
      <c r="H10239" s="399"/>
      <c r="I10239" s="399"/>
    </row>
    <row r="10240" spans="1:9" ht="15.75" customHeight="1">
      <c r="A10240" s="396"/>
      <c r="B10240" s="398"/>
      <c r="C10240" s="396"/>
      <c r="D10240" s="396"/>
      <c r="E10240" s="399"/>
      <c r="F10240" s="399"/>
      <c r="G10240" s="399"/>
      <c r="H10240" s="399"/>
      <c r="I10240" s="399"/>
    </row>
    <row r="10241" spans="1:9" ht="15.75" customHeight="1">
      <c r="A10241" s="396"/>
      <c r="B10241" s="398"/>
      <c r="C10241" s="396"/>
      <c r="D10241" s="396"/>
      <c r="E10241" s="399"/>
      <c r="F10241" s="399"/>
      <c r="G10241" s="399"/>
      <c r="H10241" s="399"/>
      <c r="I10241" s="399"/>
    </row>
    <row r="10242" spans="1:9" ht="15.75" customHeight="1">
      <c r="A10242" s="396"/>
      <c r="B10242" s="398"/>
      <c r="C10242" s="396"/>
      <c r="D10242" s="396"/>
      <c r="E10242" s="399"/>
      <c r="F10242" s="399"/>
      <c r="G10242" s="399"/>
      <c r="H10242" s="399"/>
      <c r="I10242" s="399"/>
    </row>
    <row r="10243" spans="1:9" ht="15.75" customHeight="1">
      <c r="A10243" s="396"/>
      <c r="B10243" s="398"/>
      <c r="C10243" s="396"/>
      <c r="D10243" s="396"/>
      <c r="E10243" s="399"/>
      <c r="F10243" s="399"/>
      <c r="G10243" s="399"/>
      <c r="H10243" s="399"/>
      <c r="I10243" s="399"/>
    </row>
    <row r="10244" spans="1:9" ht="15.75" customHeight="1">
      <c r="A10244" s="396"/>
      <c r="B10244" s="398"/>
      <c r="C10244" s="396"/>
      <c r="D10244" s="396"/>
      <c r="E10244" s="399"/>
      <c r="F10244" s="399"/>
      <c r="G10244" s="399"/>
      <c r="H10244" s="399"/>
      <c r="I10244" s="399"/>
    </row>
    <row r="10245" spans="1:9" ht="15.75" customHeight="1">
      <c r="A10245" s="396"/>
      <c r="B10245" s="398"/>
      <c r="C10245" s="396"/>
      <c r="D10245" s="396"/>
      <c r="E10245" s="399"/>
      <c r="F10245" s="399"/>
      <c r="G10245" s="399"/>
      <c r="H10245" s="399"/>
      <c r="I10245" s="399"/>
    </row>
    <row r="10246" spans="1:9" ht="15.75" customHeight="1">
      <c r="A10246" s="396"/>
      <c r="B10246" s="398"/>
      <c r="C10246" s="396"/>
      <c r="D10246" s="396"/>
      <c r="E10246" s="399"/>
      <c r="F10246" s="399"/>
      <c r="G10246" s="399"/>
      <c r="H10246" s="399"/>
      <c r="I10246" s="399"/>
    </row>
    <row r="10247" spans="1:9" ht="15.75" customHeight="1">
      <c r="A10247" s="396"/>
      <c r="B10247" s="398"/>
      <c r="C10247" s="396"/>
      <c r="D10247" s="396"/>
      <c r="E10247" s="399"/>
      <c r="F10247" s="399"/>
      <c r="G10247" s="399"/>
      <c r="H10247" s="399"/>
      <c r="I10247" s="399"/>
    </row>
    <row r="10248" spans="1:9" ht="15.75" customHeight="1">
      <c r="A10248" s="396"/>
      <c r="B10248" s="398"/>
      <c r="C10248" s="396"/>
      <c r="D10248" s="396"/>
      <c r="E10248" s="399"/>
      <c r="F10248" s="399"/>
      <c r="G10248" s="399"/>
      <c r="H10248" s="399"/>
      <c r="I10248" s="399"/>
    </row>
    <row r="10249" spans="1:9" ht="15.75" customHeight="1">
      <c r="A10249" s="396"/>
      <c r="B10249" s="398"/>
      <c r="C10249" s="396"/>
      <c r="D10249" s="396"/>
      <c r="E10249" s="399"/>
      <c r="F10249" s="399"/>
      <c r="G10249" s="399"/>
      <c r="H10249" s="399"/>
      <c r="I10249" s="399"/>
    </row>
    <row r="10250" spans="1:9" ht="15.75" customHeight="1">
      <c r="A10250" s="396"/>
      <c r="B10250" s="398"/>
      <c r="C10250" s="396"/>
      <c r="D10250" s="396"/>
      <c r="E10250" s="399"/>
      <c r="F10250" s="399"/>
      <c r="G10250" s="399"/>
      <c r="H10250" s="399"/>
      <c r="I10250" s="399"/>
    </row>
    <row r="10251" spans="1:9" ht="15.75" customHeight="1">
      <c r="A10251" s="396"/>
      <c r="B10251" s="398"/>
      <c r="C10251" s="396"/>
      <c r="D10251" s="396"/>
      <c r="E10251" s="399"/>
      <c r="F10251" s="399"/>
      <c r="G10251" s="399"/>
      <c r="H10251" s="399"/>
      <c r="I10251" s="399"/>
    </row>
    <row r="10252" spans="1:9" ht="15.75" customHeight="1">
      <c r="A10252" s="396"/>
      <c r="B10252" s="398"/>
      <c r="C10252" s="396"/>
      <c r="D10252" s="396"/>
      <c r="E10252" s="399"/>
      <c r="F10252" s="399"/>
      <c r="G10252" s="399"/>
      <c r="H10252" s="399"/>
      <c r="I10252" s="399"/>
    </row>
    <row r="10253" spans="1:9" ht="15.75" customHeight="1">
      <c r="A10253" s="396"/>
      <c r="B10253" s="398"/>
      <c r="C10253" s="396"/>
      <c r="D10253" s="396"/>
      <c r="E10253" s="399"/>
      <c r="F10253" s="399"/>
      <c r="G10253" s="399"/>
      <c r="H10253" s="399"/>
      <c r="I10253" s="399"/>
    </row>
    <row r="10254" spans="1:9" ht="15.75" customHeight="1">
      <c r="A10254" s="396"/>
      <c r="B10254" s="398"/>
      <c r="C10254" s="396"/>
      <c r="D10254" s="396"/>
      <c r="E10254" s="399"/>
      <c r="F10254" s="399"/>
      <c r="G10254" s="399"/>
      <c r="H10254" s="399"/>
      <c r="I10254" s="399"/>
    </row>
    <row r="10255" spans="1:9" ht="15.75" customHeight="1">
      <c r="A10255" s="396"/>
      <c r="B10255" s="398"/>
      <c r="C10255" s="396"/>
      <c r="D10255" s="396"/>
      <c r="E10255" s="399"/>
      <c r="F10255" s="399"/>
      <c r="G10255" s="399"/>
      <c r="H10255" s="399"/>
      <c r="I10255" s="399"/>
    </row>
    <row r="10256" spans="1:9" ht="15.75" customHeight="1">
      <c r="A10256" s="396"/>
      <c r="B10256" s="398"/>
      <c r="C10256" s="396"/>
      <c r="D10256" s="396"/>
      <c r="E10256" s="399"/>
      <c r="F10256" s="399"/>
      <c r="G10256" s="399"/>
      <c r="H10256" s="399"/>
      <c r="I10256" s="399"/>
    </row>
    <row r="10257" spans="1:9" ht="15.75" customHeight="1">
      <c r="A10257" s="396"/>
      <c r="B10257" s="398"/>
      <c r="C10257" s="396"/>
      <c r="D10257" s="396"/>
      <c r="E10257" s="399"/>
      <c r="F10257" s="399"/>
      <c r="G10257" s="399"/>
      <c r="H10257" s="399"/>
      <c r="I10257" s="399"/>
    </row>
    <row r="10258" spans="1:9" ht="15.75" customHeight="1">
      <c r="A10258" s="396"/>
      <c r="B10258" s="398"/>
      <c r="C10258" s="396"/>
      <c r="D10258" s="396"/>
      <c r="E10258" s="399"/>
      <c r="F10258" s="399"/>
      <c r="G10258" s="399"/>
      <c r="H10258" s="399"/>
      <c r="I10258" s="399"/>
    </row>
    <row r="10259" spans="1:9" ht="15.75" customHeight="1">
      <c r="A10259" s="396"/>
      <c r="B10259" s="398"/>
      <c r="C10259" s="396"/>
      <c r="D10259" s="396"/>
      <c r="E10259" s="399"/>
      <c r="F10259" s="399"/>
      <c r="G10259" s="399"/>
      <c r="H10259" s="399"/>
      <c r="I10259" s="399"/>
    </row>
    <row r="10260" spans="1:9" ht="15.75" customHeight="1">
      <c r="A10260" s="396"/>
      <c r="B10260" s="398"/>
      <c r="C10260" s="396"/>
      <c r="D10260" s="396"/>
      <c r="E10260" s="399"/>
      <c r="F10260" s="399"/>
      <c r="G10260" s="399"/>
      <c r="H10260" s="399"/>
      <c r="I10260" s="399"/>
    </row>
    <row r="10261" spans="1:9" ht="15.75" customHeight="1">
      <c r="A10261" s="396"/>
      <c r="B10261" s="398"/>
      <c r="C10261" s="396"/>
      <c r="D10261" s="396"/>
      <c r="E10261" s="399"/>
      <c r="F10261" s="399"/>
      <c r="G10261" s="399"/>
      <c r="H10261" s="399"/>
      <c r="I10261" s="399"/>
    </row>
    <row r="10262" spans="1:9" ht="15.75" customHeight="1">
      <c r="A10262" s="396"/>
      <c r="B10262" s="398"/>
      <c r="C10262" s="396"/>
      <c r="D10262" s="396"/>
      <c r="E10262" s="399"/>
      <c r="F10262" s="399"/>
      <c r="G10262" s="399"/>
      <c r="H10262" s="399"/>
      <c r="I10262" s="399"/>
    </row>
    <row r="10263" spans="1:9" ht="15.75" customHeight="1">
      <c r="A10263" s="396"/>
      <c r="B10263" s="398"/>
      <c r="C10263" s="396"/>
      <c r="D10263" s="396"/>
      <c r="E10263" s="399"/>
      <c r="F10263" s="399"/>
      <c r="G10263" s="399"/>
      <c r="H10263" s="399"/>
      <c r="I10263" s="399"/>
    </row>
    <row r="10264" spans="1:9" ht="15.75" customHeight="1">
      <c r="A10264" s="396"/>
      <c r="B10264" s="398"/>
      <c r="C10264" s="396"/>
      <c r="D10264" s="396"/>
      <c r="E10264" s="399"/>
      <c r="F10264" s="399"/>
      <c r="G10264" s="399"/>
      <c r="H10264" s="399"/>
      <c r="I10264" s="399"/>
    </row>
    <row r="10265" spans="1:9" ht="15.75" customHeight="1">
      <c r="A10265" s="396"/>
      <c r="B10265" s="398"/>
      <c r="C10265" s="396"/>
      <c r="D10265" s="396"/>
      <c r="E10265" s="399"/>
      <c r="F10265" s="399"/>
      <c r="G10265" s="399"/>
      <c r="H10265" s="399"/>
      <c r="I10265" s="399"/>
    </row>
    <row r="10266" spans="1:9" ht="15.75" customHeight="1">
      <c r="A10266" s="396"/>
      <c r="B10266" s="398"/>
      <c r="C10266" s="396"/>
      <c r="D10266" s="396"/>
      <c r="E10266" s="399"/>
      <c r="F10266" s="399"/>
      <c r="G10266" s="399"/>
      <c r="H10266" s="399"/>
      <c r="I10266" s="399"/>
    </row>
    <row r="10267" spans="1:9" ht="15.75" customHeight="1">
      <c r="A10267" s="396"/>
      <c r="B10267" s="398"/>
      <c r="C10267" s="396"/>
      <c r="D10267" s="396"/>
      <c r="E10267" s="399"/>
      <c r="F10267" s="399"/>
      <c r="G10267" s="399"/>
      <c r="H10267" s="399"/>
      <c r="I10267" s="399"/>
    </row>
    <row r="10268" spans="1:9" ht="15.75" customHeight="1">
      <c r="A10268" s="396"/>
      <c r="B10268" s="398"/>
      <c r="C10268" s="396"/>
      <c r="D10268" s="396"/>
      <c r="E10268" s="399"/>
      <c r="F10268" s="399"/>
      <c r="G10268" s="399"/>
      <c r="H10268" s="399"/>
      <c r="I10268" s="399"/>
    </row>
    <row r="10269" spans="1:9" ht="15.75" customHeight="1">
      <c r="A10269" s="396"/>
      <c r="B10269" s="398"/>
      <c r="C10269" s="396"/>
      <c r="D10269" s="396"/>
      <c r="E10269" s="399"/>
      <c r="F10269" s="399"/>
      <c r="G10269" s="399"/>
      <c r="H10269" s="399"/>
      <c r="I10269" s="399"/>
    </row>
    <row r="10270" spans="1:9" ht="15.75" customHeight="1">
      <c r="A10270" s="396"/>
      <c r="B10270" s="398"/>
      <c r="C10270" s="396"/>
      <c r="D10270" s="396"/>
      <c r="E10270" s="399"/>
      <c r="F10270" s="399"/>
      <c r="G10270" s="399"/>
      <c r="H10270" s="399"/>
      <c r="I10270" s="399"/>
    </row>
    <row r="10271" spans="1:9" ht="15.75" customHeight="1">
      <c r="A10271" s="396"/>
      <c r="B10271" s="398"/>
      <c r="C10271" s="396"/>
      <c r="D10271" s="396"/>
      <c r="E10271" s="399"/>
      <c r="F10271" s="399"/>
      <c r="G10271" s="399"/>
      <c r="H10271" s="399"/>
      <c r="I10271" s="399"/>
    </row>
    <row r="10272" spans="1:9" ht="15.75" customHeight="1">
      <c r="A10272" s="396"/>
      <c r="B10272" s="398"/>
      <c r="C10272" s="396"/>
      <c r="D10272" s="396"/>
      <c r="E10272" s="399"/>
      <c r="F10272" s="399"/>
      <c r="G10272" s="399"/>
      <c r="H10272" s="399"/>
      <c r="I10272" s="399"/>
    </row>
    <row r="10273" spans="1:9" ht="15.75" customHeight="1">
      <c r="A10273" s="396"/>
      <c r="B10273" s="398"/>
      <c r="C10273" s="396"/>
      <c r="D10273" s="396"/>
      <c r="E10273" s="399"/>
      <c r="F10273" s="399"/>
      <c r="G10273" s="399"/>
      <c r="H10273" s="399"/>
      <c r="I10273" s="399"/>
    </row>
    <row r="10274" spans="1:9" ht="15.75" customHeight="1">
      <c r="A10274" s="396"/>
      <c r="B10274" s="398"/>
      <c r="C10274" s="396"/>
      <c r="D10274" s="396"/>
      <c r="E10274" s="399"/>
      <c r="F10274" s="399"/>
      <c r="G10274" s="399"/>
      <c r="H10274" s="399"/>
      <c r="I10274" s="399"/>
    </row>
    <row r="10275" spans="1:9" ht="15.75" customHeight="1">
      <c r="A10275" s="396"/>
      <c r="B10275" s="398"/>
      <c r="C10275" s="396"/>
      <c r="D10275" s="396"/>
      <c r="E10275" s="399"/>
      <c r="F10275" s="399"/>
      <c r="G10275" s="399"/>
      <c r="H10275" s="399"/>
      <c r="I10275" s="399"/>
    </row>
    <row r="10276" spans="1:9" ht="15.75" customHeight="1">
      <c r="A10276" s="396"/>
      <c r="B10276" s="398"/>
      <c r="C10276" s="396"/>
      <c r="D10276" s="396"/>
      <c r="E10276" s="399"/>
      <c r="F10276" s="399"/>
      <c r="G10276" s="399"/>
      <c r="H10276" s="399"/>
      <c r="I10276" s="399"/>
    </row>
    <row r="10277" spans="1:9" ht="15.75" customHeight="1">
      <c r="A10277" s="396"/>
      <c r="B10277" s="398"/>
      <c r="C10277" s="396"/>
      <c r="D10277" s="396"/>
      <c r="E10277" s="399"/>
      <c r="F10277" s="399"/>
      <c r="G10277" s="399"/>
      <c r="H10277" s="399"/>
      <c r="I10277" s="399"/>
    </row>
    <row r="10278" spans="1:9" ht="15.75" customHeight="1">
      <c r="A10278" s="396"/>
      <c r="B10278" s="398"/>
      <c r="C10278" s="396"/>
      <c r="D10278" s="396"/>
      <c r="E10278" s="399"/>
      <c r="F10278" s="399"/>
      <c r="G10278" s="399"/>
      <c r="H10278" s="399"/>
      <c r="I10278" s="399"/>
    </row>
    <row r="10279" spans="1:9" ht="15.75" customHeight="1">
      <c r="A10279" s="396"/>
      <c r="B10279" s="398"/>
      <c r="C10279" s="396"/>
      <c r="D10279" s="396"/>
      <c r="E10279" s="399"/>
      <c r="F10279" s="399"/>
      <c r="G10279" s="399"/>
      <c r="H10279" s="399"/>
      <c r="I10279" s="399"/>
    </row>
    <row r="10280" spans="1:9" ht="15.75" customHeight="1">
      <c r="A10280" s="396"/>
      <c r="B10280" s="398"/>
      <c r="C10280" s="396"/>
      <c r="D10280" s="396"/>
      <c r="E10280" s="399"/>
      <c r="F10280" s="399"/>
      <c r="G10280" s="399"/>
      <c r="H10280" s="399"/>
      <c r="I10280" s="399"/>
    </row>
    <row r="10281" spans="1:9" ht="15.75" customHeight="1">
      <c r="A10281" s="396"/>
      <c r="B10281" s="398"/>
      <c r="C10281" s="396"/>
      <c r="D10281" s="396"/>
      <c r="E10281" s="399"/>
      <c r="F10281" s="399"/>
      <c r="G10281" s="399"/>
      <c r="H10281" s="399"/>
      <c r="I10281" s="399"/>
    </row>
    <row r="10282" spans="1:9" ht="15.75" customHeight="1">
      <c r="A10282" s="396"/>
      <c r="B10282" s="398"/>
      <c r="C10282" s="396"/>
      <c r="D10282" s="396"/>
      <c r="E10282" s="399"/>
      <c r="F10282" s="399"/>
      <c r="G10282" s="399"/>
      <c r="H10282" s="399"/>
      <c r="I10282" s="399"/>
    </row>
    <row r="10283" spans="1:9" ht="15.75" customHeight="1">
      <c r="A10283" s="396"/>
      <c r="B10283" s="398"/>
      <c r="C10283" s="396"/>
      <c r="D10283" s="396"/>
      <c r="E10283" s="399"/>
      <c r="F10283" s="399"/>
      <c r="G10283" s="399"/>
      <c r="H10283" s="399"/>
      <c r="I10283" s="399"/>
    </row>
    <row r="10284" spans="1:9" ht="15.75" customHeight="1">
      <c r="A10284" s="396"/>
      <c r="B10284" s="398"/>
      <c r="C10284" s="396"/>
      <c r="D10284" s="396"/>
      <c r="E10284" s="399"/>
      <c r="F10284" s="399"/>
      <c r="G10284" s="399"/>
      <c r="H10284" s="399"/>
      <c r="I10284" s="399"/>
    </row>
    <row r="10285" spans="1:9" ht="15.75" customHeight="1">
      <c r="A10285" s="396"/>
      <c r="B10285" s="398"/>
      <c r="C10285" s="396"/>
      <c r="D10285" s="396"/>
      <c r="E10285" s="399"/>
      <c r="F10285" s="399"/>
      <c r="G10285" s="399"/>
      <c r="H10285" s="399"/>
      <c r="I10285" s="399"/>
    </row>
    <row r="10286" spans="1:9" ht="15.75" customHeight="1">
      <c r="A10286" s="396"/>
      <c r="B10286" s="398"/>
      <c r="C10286" s="396"/>
      <c r="D10286" s="396"/>
      <c r="E10286" s="399"/>
      <c r="F10286" s="399"/>
      <c r="G10286" s="399"/>
      <c r="H10286" s="399"/>
      <c r="I10286" s="399"/>
    </row>
    <row r="10287" spans="1:9" ht="15.75" customHeight="1">
      <c r="A10287" s="396"/>
      <c r="B10287" s="398"/>
      <c r="C10287" s="396"/>
      <c r="D10287" s="396"/>
      <c r="E10287" s="399"/>
      <c r="F10287" s="399"/>
      <c r="G10287" s="399"/>
      <c r="H10287" s="399"/>
      <c r="I10287" s="399"/>
    </row>
    <row r="10288" spans="1:9" ht="15.75" customHeight="1">
      <c r="A10288" s="396"/>
      <c r="B10288" s="398"/>
      <c r="C10288" s="396"/>
      <c r="D10288" s="396"/>
      <c r="E10288" s="399"/>
      <c r="F10288" s="399"/>
      <c r="G10288" s="399"/>
      <c r="H10288" s="399"/>
      <c r="I10288" s="399"/>
    </row>
    <row r="10289" spans="1:9" ht="15.75" customHeight="1">
      <c r="A10289" s="396"/>
      <c r="B10289" s="398"/>
      <c r="C10289" s="396"/>
      <c r="D10289" s="396"/>
      <c r="E10289" s="399"/>
      <c r="F10289" s="399"/>
      <c r="G10289" s="399"/>
      <c r="H10289" s="399"/>
      <c r="I10289" s="399"/>
    </row>
    <row r="10290" spans="1:9" ht="15.75" customHeight="1">
      <c r="A10290" s="396"/>
      <c r="B10290" s="398"/>
      <c r="C10290" s="396"/>
      <c r="D10290" s="396"/>
      <c r="E10290" s="399"/>
      <c r="F10290" s="399"/>
      <c r="G10290" s="399"/>
      <c r="H10290" s="399"/>
      <c r="I10290" s="399"/>
    </row>
    <row r="10291" spans="1:9" ht="15.75" customHeight="1">
      <c r="A10291" s="396"/>
      <c r="B10291" s="398"/>
      <c r="C10291" s="396"/>
      <c r="D10291" s="396"/>
      <c r="E10291" s="399"/>
      <c r="F10291" s="399"/>
      <c r="G10291" s="399"/>
      <c r="H10291" s="399"/>
      <c r="I10291" s="399"/>
    </row>
    <row r="10292" spans="1:9" ht="15.75" customHeight="1">
      <c r="A10292" s="396"/>
      <c r="B10292" s="398"/>
      <c r="C10292" s="396"/>
      <c r="D10292" s="396"/>
      <c r="E10292" s="399"/>
      <c r="F10292" s="399"/>
      <c r="G10292" s="399"/>
      <c r="H10292" s="399"/>
      <c r="I10292" s="399"/>
    </row>
    <row r="10293" spans="1:9" ht="15.75" customHeight="1">
      <c r="A10293" s="396"/>
      <c r="B10293" s="398"/>
      <c r="C10293" s="396"/>
      <c r="D10293" s="396"/>
      <c r="E10293" s="399"/>
      <c r="F10293" s="399"/>
      <c r="G10293" s="399"/>
      <c r="H10293" s="399"/>
      <c r="I10293" s="399"/>
    </row>
    <row r="10294" spans="1:9" ht="15.75" customHeight="1">
      <c r="A10294" s="396"/>
      <c r="B10294" s="398"/>
      <c r="C10294" s="396"/>
      <c r="D10294" s="396"/>
      <c r="E10294" s="399"/>
      <c r="F10294" s="399"/>
      <c r="G10294" s="399"/>
      <c r="H10294" s="399"/>
      <c r="I10294" s="399"/>
    </row>
    <row r="10295" spans="1:9" ht="15.75" customHeight="1">
      <c r="A10295" s="396"/>
      <c r="B10295" s="398"/>
      <c r="C10295" s="396"/>
      <c r="D10295" s="396"/>
      <c r="E10295" s="399"/>
      <c r="F10295" s="399"/>
      <c r="G10295" s="399"/>
      <c r="H10295" s="399"/>
      <c r="I10295" s="399"/>
    </row>
    <row r="10296" spans="1:9" ht="15.75" customHeight="1">
      <c r="A10296" s="396"/>
      <c r="B10296" s="398"/>
      <c r="C10296" s="396"/>
      <c r="D10296" s="396"/>
      <c r="E10296" s="399"/>
      <c r="F10296" s="399"/>
      <c r="G10296" s="399"/>
      <c r="H10296" s="399"/>
      <c r="I10296" s="399"/>
    </row>
    <row r="10297" spans="1:9" ht="15.75" customHeight="1">
      <c r="A10297" s="396"/>
      <c r="B10297" s="398"/>
      <c r="C10297" s="396"/>
      <c r="D10297" s="396"/>
      <c r="E10297" s="399"/>
      <c r="F10297" s="399"/>
      <c r="G10297" s="399"/>
      <c r="H10297" s="399"/>
      <c r="I10297" s="399"/>
    </row>
    <row r="10298" spans="1:9" ht="15.75" customHeight="1">
      <c r="A10298" s="396"/>
      <c r="B10298" s="398"/>
      <c r="C10298" s="396"/>
      <c r="D10298" s="396"/>
      <c r="E10298" s="399"/>
      <c r="F10298" s="399"/>
      <c r="G10298" s="399"/>
      <c r="H10298" s="399"/>
      <c r="I10298" s="399"/>
    </row>
    <row r="10299" spans="1:9" ht="15.75" customHeight="1">
      <c r="A10299" s="396"/>
      <c r="B10299" s="398"/>
      <c r="C10299" s="396"/>
      <c r="D10299" s="396"/>
      <c r="E10299" s="399"/>
      <c r="F10299" s="399"/>
      <c r="G10299" s="399"/>
      <c r="H10299" s="399"/>
      <c r="I10299" s="399"/>
    </row>
    <row r="10300" spans="1:9" ht="15.75" customHeight="1">
      <c r="A10300" s="396"/>
      <c r="B10300" s="398"/>
      <c r="C10300" s="396"/>
      <c r="D10300" s="396"/>
      <c r="E10300" s="399"/>
      <c r="F10300" s="399"/>
      <c r="G10300" s="399"/>
      <c r="H10300" s="399"/>
      <c r="I10300" s="399"/>
    </row>
    <row r="10301" spans="1:9" ht="15.75" customHeight="1">
      <c r="A10301" s="396"/>
      <c r="B10301" s="398"/>
      <c r="C10301" s="396"/>
      <c r="D10301" s="396"/>
      <c r="E10301" s="399"/>
      <c r="F10301" s="399"/>
      <c r="G10301" s="399"/>
      <c r="H10301" s="399"/>
      <c r="I10301" s="399"/>
    </row>
    <row r="10302" spans="1:9" ht="15.75" customHeight="1">
      <c r="A10302" s="396"/>
      <c r="B10302" s="398"/>
      <c r="C10302" s="396"/>
      <c r="D10302" s="396"/>
      <c r="E10302" s="399"/>
      <c r="F10302" s="399"/>
      <c r="G10302" s="399"/>
      <c r="H10302" s="399"/>
      <c r="I10302" s="399"/>
    </row>
    <row r="10303" spans="1:9" ht="15.75" customHeight="1">
      <c r="A10303" s="396"/>
      <c r="B10303" s="398"/>
      <c r="C10303" s="396"/>
      <c r="D10303" s="396"/>
      <c r="E10303" s="399"/>
      <c r="F10303" s="399"/>
      <c r="G10303" s="399"/>
      <c r="H10303" s="399"/>
      <c r="I10303" s="399"/>
    </row>
    <row r="10304" spans="1:9" ht="15.75" customHeight="1">
      <c r="A10304" s="396"/>
      <c r="B10304" s="398"/>
      <c r="C10304" s="396"/>
      <c r="D10304" s="396"/>
      <c r="E10304" s="399"/>
      <c r="F10304" s="399"/>
      <c r="G10304" s="399"/>
      <c r="H10304" s="399"/>
      <c r="I10304" s="399"/>
    </row>
    <row r="10305" spans="1:9" ht="15.75" customHeight="1">
      <c r="A10305" s="396"/>
      <c r="B10305" s="398"/>
      <c r="C10305" s="396"/>
      <c r="D10305" s="396"/>
      <c r="E10305" s="399"/>
      <c r="F10305" s="399"/>
      <c r="G10305" s="399"/>
      <c r="H10305" s="399"/>
      <c r="I10305" s="399"/>
    </row>
    <row r="10306" spans="1:9" ht="15.75" customHeight="1">
      <c r="A10306" s="396"/>
      <c r="B10306" s="398"/>
      <c r="C10306" s="396"/>
      <c r="D10306" s="396"/>
      <c r="E10306" s="399"/>
      <c r="F10306" s="399"/>
      <c r="G10306" s="399"/>
      <c r="H10306" s="399"/>
      <c r="I10306" s="399"/>
    </row>
    <row r="10307" spans="1:9" ht="15.75" customHeight="1">
      <c r="A10307" s="396"/>
      <c r="B10307" s="398"/>
      <c r="C10307" s="396"/>
      <c r="D10307" s="396"/>
      <c r="E10307" s="399"/>
      <c r="F10307" s="399"/>
      <c r="G10307" s="399"/>
      <c r="H10307" s="399"/>
      <c r="I10307" s="399"/>
    </row>
    <row r="10308" spans="1:9" ht="15.75" customHeight="1">
      <c r="A10308" s="396"/>
      <c r="B10308" s="398"/>
      <c r="C10308" s="396"/>
      <c r="D10308" s="396"/>
      <c r="E10308" s="399"/>
      <c r="F10308" s="399"/>
      <c r="G10308" s="399"/>
      <c r="H10308" s="399"/>
      <c r="I10308" s="399"/>
    </row>
    <row r="10309" spans="1:9" ht="15.75" customHeight="1">
      <c r="A10309" s="396"/>
      <c r="B10309" s="398"/>
      <c r="C10309" s="396"/>
      <c r="D10309" s="396"/>
      <c r="E10309" s="399"/>
      <c r="F10309" s="399"/>
      <c r="G10309" s="399"/>
      <c r="H10309" s="399"/>
      <c r="I10309" s="399"/>
    </row>
    <row r="10310" spans="1:9" ht="15.75" customHeight="1">
      <c r="A10310" s="396"/>
      <c r="B10310" s="398"/>
      <c r="C10310" s="396"/>
      <c r="D10310" s="396"/>
      <c r="E10310" s="399"/>
      <c r="F10310" s="399"/>
      <c r="G10310" s="399"/>
      <c r="H10310" s="399"/>
      <c r="I10310" s="399"/>
    </row>
    <row r="10311" spans="1:9" ht="15.75" customHeight="1">
      <c r="A10311" s="396"/>
      <c r="B10311" s="398"/>
      <c r="C10311" s="396"/>
      <c r="D10311" s="396"/>
      <c r="E10311" s="399"/>
      <c r="F10311" s="399"/>
      <c r="G10311" s="399"/>
      <c r="H10311" s="399"/>
      <c r="I10311" s="399"/>
    </row>
    <row r="10312" spans="1:9" ht="15.75" customHeight="1">
      <c r="A10312" s="396"/>
      <c r="B10312" s="398"/>
      <c r="C10312" s="396"/>
      <c r="D10312" s="396"/>
      <c r="E10312" s="399"/>
      <c r="F10312" s="399"/>
      <c r="G10312" s="399"/>
      <c r="H10312" s="399"/>
      <c r="I10312" s="399"/>
    </row>
    <row r="10313" spans="1:9" ht="15.75" customHeight="1">
      <c r="A10313" s="396"/>
      <c r="B10313" s="398"/>
      <c r="C10313" s="396"/>
      <c r="D10313" s="396"/>
      <c r="E10313" s="399"/>
      <c r="F10313" s="399"/>
      <c r="G10313" s="399"/>
      <c r="H10313" s="399"/>
      <c r="I10313" s="399"/>
    </row>
    <row r="10314" spans="1:9" ht="15.75" customHeight="1">
      <c r="A10314" s="396"/>
      <c r="B10314" s="398"/>
      <c r="C10314" s="396"/>
      <c r="D10314" s="396"/>
      <c r="E10314" s="399"/>
      <c r="F10314" s="399"/>
      <c r="G10314" s="399"/>
      <c r="H10314" s="399"/>
      <c r="I10314" s="399"/>
    </row>
    <row r="10315" spans="1:9" ht="15.75" customHeight="1">
      <c r="A10315" s="396"/>
      <c r="B10315" s="398"/>
      <c r="C10315" s="396"/>
      <c r="D10315" s="396"/>
      <c r="E10315" s="399"/>
      <c r="F10315" s="399"/>
      <c r="G10315" s="399"/>
      <c r="H10315" s="399"/>
      <c r="I10315" s="399"/>
    </row>
    <row r="10316" spans="1:9" ht="15.75" customHeight="1">
      <c r="A10316" s="396"/>
      <c r="B10316" s="398"/>
      <c r="C10316" s="396"/>
      <c r="D10316" s="396"/>
      <c r="E10316" s="399"/>
      <c r="F10316" s="399"/>
      <c r="G10316" s="399"/>
      <c r="H10316" s="399"/>
      <c r="I10316" s="399"/>
    </row>
    <row r="10317" spans="1:9" ht="15.75" customHeight="1">
      <c r="A10317" s="396"/>
      <c r="B10317" s="398"/>
      <c r="C10317" s="396"/>
      <c r="D10317" s="396"/>
      <c r="E10317" s="399"/>
      <c r="F10317" s="399"/>
      <c r="G10317" s="399"/>
      <c r="H10317" s="399"/>
      <c r="I10317" s="399"/>
    </row>
    <row r="10318" spans="1:9" ht="15.75" customHeight="1">
      <c r="A10318" s="396"/>
      <c r="B10318" s="398"/>
      <c r="C10318" s="396"/>
      <c r="D10318" s="396"/>
      <c r="E10318" s="399"/>
      <c r="F10318" s="399"/>
      <c r="G10318" s="399"/>
      <c r="H10318" s="399"/>
      <c r="I10318" s="399"/>
    </row>
    <row r="10319" spans="1:9" ht="15.75" customHeight="1">
      <c r="A10319" s="396"/>
      <c r="B10319" s="398"/>
      <c r="C10319" s="396"/>
      <c r="D10319" s="396"/>
      <c r="E10319" s="399"/>
      <c r="F10319" s="399"/>
      <c r="G10319" s="399"/>
      <c r="H10319" s="399"/>
      <c r="I10319" s="399"/>
    </row>
    <row r="10320" spans="1:9" ht="15.75" customHeight="1">
      <c r="A10320" s="396"/>
      <c r="B10320" s="398"/>
      <c r="C10320" s="396"/>
      <c r="D10320" s="396"/>
      <c r="E10320" s="399"/>
      <c r="F10320" s="399"/>
      <c r="G10320" s="399"/>
      <c r="H10320" s="399"/>
      <c r="I10320" s="399"/>
    </row>
    <row r="10321" spans="1:9" ht="15.75" customHeight="1">
      <c r="A10321" s="396"/>
      <c r="B10321" s="398"/>
      <c r="C10321" s="396"/>
      <c r="D10321" s="396"/>
      <c r="E10321" s="399"/>
      <c r="F10321" s="399"/>
      <c r="G10321" s="399"/>
      <c r="H10321" s="399"/>
      <c r="I10321" s="399"/>
    </row>
    <row r="10322" spans="1:9" ht="15.75" customHeight="1">
      <c r="A10322" s="396"/>
      <c r="B10322" s="398"/>
      <c r="C10322" s="396"/>
      <c r="D10322" s="396"/>
      <c r="E10322" s="399"/>
      <c r="F10322" s="399"/>
      <c r="G10322" s="399"/>
      <c r="H10322" s="399"/>
      <c r="I10322" s="399"/>
    </row>
    <row r="10323" spans="1:9" ht="15.75" customHeight="1">
      <c r="A10323" s="396"/>
      <c r="B10323" s="398"/>
      <c r="C10323" s="396"/>
      <c r="D10323" s="396"/>
      <c r="E10323" s="399"/>
      <c r="F10323" s="399"/>
      <c r="G10323" s="399"/>
      <c r="H10323" s="399"/>
      <c r="I10323" s="399"/>
    </row>
    <row r="10324" spans="1:9" ht="15.75" customHeight="1">
      <c r="A10324" s="396"/>
      <c r="B10324" s="398"/>
      <c r="C10324" s="396"/>
      <c r="D10324" s="396"/>
      <c r="E10324" s="399"/>
      <c r="F10324" s="399"/>
      <c r="G10324" s="399"/>
      <c r="H10324" s="399"/>
      <c r="I10324" s="399"/>
    </row>
    <row r="10325" spans="1:9" ht="15.75" customHeight="1">
      <c r="A10325" s="396"/>
      <c r="B10325" s="398"/>
      <c r="C10325" s="396"/>
      <c r="D10325" s="396"/>
      <c r="E10325" s="399"/>
      <c r="F10325" s="399"/>
      <c r="G10325" s="399"/>
      <c r="H10325" s="399"/>
      <c r="I10325" s="399"/>
    </row>
    <row r="10326" spans="1:9" ht="15.75" customHeight="1">
      <c r="A10326" s="396"/>
      <c r="B10326" s="398"/>
      <c r="C10326" s="396"/>
      <c r="D10326" s="396"/>
      <c r="E10326" s="399"/>
      <c r="F10326" s="399"/>
      <c r="G10326" s="399"/>
      <c r="H10326" s="399"/>
      <c r="I10326" s="399"/>
    </row>
    <row r="10327" spans="1:9" ht="15.75" customHeight="1">
      <c r="A10327" s="396"/>
      <c r="B10327" s="398"/>
      <c r="C10327" s="396"/>
      <c r="D10327" s="396"/>
      <c r="E10327" s="399"/>
      <c r="F10327" s="399"/>
      <c r="G10327" s="399"/>
      <c r="H10327" s="399"/>
      <c r="I10327" s="399"/>
    </row>
    <row r="10328" spans="1:9" ht="15.75" customHeight="1">
      <c r="A10328" s="396"/>
      <c r="B10328" s="398"/>
      <c r="C10328" s="396"/>
      <c r="D10328" s="396"/>
      <c r="E10328" s="399"/>
      <c r="F10328" s="399"/>
      <c r="G10328" s="399"/>
      <c r="H10328" s="399"/>
      <c r="I10328" s="399"/>
    </row>
    <row r="10329" spans="1:9" ht="15.75" customHeight="1">
      <c r="A10329" s="396"/>
      <c r="B10329" s="398"/>
      <c r="C10329" s="396"/>
      <c r="D10329" s="396"/>
      <c r="E10329" s="399"/>
      <c r="F10329" s="399"/>
      <c r="G10329" s="399"/>
      <c r="H10329" s="399"/>
      <c r="I10329" s="399"/>
    </row>
    <row r="10330" spans="1:9" ht="15.75" customHeight="1">
      <c r="A10330" s="396"/>
      <c r="B10330" s="398"/>
      <c r="C10330" s="396"/>
      <c r="D10330" s="396"/>
      <c r="E10330" s="399"/>
      <c r="F10330" s="399"/>
      <c r="G10330" s="399"/>
      <c r="H10330" s="399"/>
      <c r="I10330" s="399"/>
    </row>
    <row r="10331" spans="1:9" ht="15.75" customHeight="1">
      <c r="A10331" s="396"/>
      <c r="B10331" s="398"/>
      <c r="C10331" s="396"/>
      <c r="D10331" s="396"/>
      <c r="E10331" s="399"/>
      <c r="F10331" s="399"/>
      <c r="G10331" s="399"/>
      <c r="H10331" s="399"/>
      <c r="I10331" s="399"/>
    </row>
    <row r="10332" spans="1:9" ht="15.75" customHeight="1">
      <c r="A10332" s="396"/>
      <c r="B10332" s="398"/>
      <c r="C10332" s="396"/>
      <c r="D10332" s="396"/>
      <c r="E10332" s="399"/>
      <c r="F10332" s="399"/>
      <c r="G10332" s="399"/>
      <c r="H10332" s="399"/>
      <c r="I10332" s="399"/>
    </row>
    <row r="10333" spans="1:9" ht="15.75" customHeight="1">
      <c r="A10333" s="396"/>
      <c r="B10333" s="398"/>
      <c r="C10333" s="396"/>
      <c r="D10333" s="396"/>
      <c r="E10333" s="399"/>
      <c r="F10333" s="399"/>
      <c r="G10333" s="399"/>
      <c r="H10333" s="399"/>
      <c r="I10333" s="399"/>
    </row>
    <row r="10334" spans="1:9" ht="15.75" customHeight="1">
      <c r="A10334" s="396"/>
      <c r="B10334" s="398"/>
      <c r="C10334" s="396"/>
      <c r="D10334" s="396"/>
      <c r="E10334" s="399"/>
      <c r="F10334" s="399"/>
      <c r="G10334" s="399"/>
      <c r="H10334" s="399"/>
      <c r="I10334" s="399"/>
    </row>
    <row r="10335" spans="1:9" ht="15.75" customHeight="1">
      <c r="A10335" s="396"/>
      <c r="B10335" s="398"/>
      <c r="C10335" s="396"/>
      <c r="D10335" s="396"/>
      <c r="E10335" s="399"/>
      <c r="F10335" s="399"/>
      <c r="G10335" s="399"/>
      <c r="H10335" s="399"/>
      <c r="I10335" s="399"/>
    </row>
    <row r="10336" spans="1:9" ht="15.75" customHeight="1">
      <c r="A10336" s="396"/>
      <c r="B10336" s="398"/>
      <c r="C10336" s="396"/>
      <c r="D10336" s="396"/>
      <c r="E10336" s="399"/>
      <c r="F10336" s="399"/>
      <c r="G10336" s="399"/>
      <c r="H10336" s="399"/>
      <c r="I10336" s="399"/>
    </row>
    <row r="10337" spans="1:9" ht="15.75" customHeight="1">
      <c r="A10337" s="396"/>
      <c r="B10337" s="398"/>
      <c r="C10337" s="396"/>
      <c r="D10337" s="396"/>
      <c r="E10337" s="399"/>
      <c r="F10337" s="399"/>
      <c r="G10337" s="399"/>
      <c r="H10337" s="399"/>
      <c r="I10337" s="399"/>
    </row>
    <row r="10338" spans="1:9" ht="15.75" customHeight="1">
      <c r="A10338" s="396"/>
      <c r="B10338" s="398"/>
      <c r="C10338" s="396"/>
      <c r="D10338" s="396"/>
      <c r="E10338" s="399"/>
      <c r="F10338" s="399"/>
      <c r="G10338" s="399"/>
      <c r="H10338" s="399"/>
      <c r="I10338" s="399"/>
    </row>
    <row r="10339" spans="1:9" ht="15.75" customHeight="1">
      <c r="A10339" s="396"/>
      <c r="B10339" s="398"/>
      <c r="C10339" s="396"/>
      <c r="D10339" s="396"/>
      <c r="E10339" s="399"/>
      <c r="F10339" s="399"/>
      <c r="G10339" s="399"/>
      <c r="H10339" s="399"/>
      <c r="I10339" s="399"/>
    </row>
    <row r="10340" spans="1:9" ht="15.75" customHeight="1">
      <c r="A10340" s="396"/>
      <c r="B10340" s="398"/>
      <c r="C10340" s="396"/>
      <c r="D10340" s="396"/>
      <c r="E10340" s="399"/>
      <c r="F10340" s="399"/>
      <c r="G10340" s="399"/>
      <c r="H10340" s="399"/>
      <c r="I10340" s="399"/>
    </row>
    <row r="10341" spans="1:9" ht="15.75" customHeight="1">
      <c r="A10341" s="396"/>
      <c r="B10341" s="398"/>
      <c r="C10341" s="396"/>
      <c r="D10341" s="396"/>
      <c r="E10341" s="399"/>
      <c r="F10341" s="399"/>
      <c r="G10341" s="399"/>
      <c r="H10341" s="399"/>
      <c r="I10341" s="399"/>
    </row>
    <row r="10342" spans="1:9" ht="15.75" customHeight="1">
      <c r="A10342" s="396"/>
      <c r="B10342" s="398"/>
      <c r="C10342" s="396"/>
      <c r="D10342" s="396"/>
      <c r="E10342" s="399"/>
      <c r="F10342" s="399"/>
      <c r="G10342" s="399"/>
      <c r="H10342" s="399"/>
      <c r="I10342" s="399"/>
    </row>
    <row r="10343" spans="1:9" ht="15.75" customHeight="1">
      <c r="A10343" s="396"/>
      <c r="B10343" s="398"/>
      <c r="C10343" s="396"/>
      <c r="D10343" s="396"/>
      <c r="E10343" s="399"/>
      <c r="F10343" s="399"/>
      <c r="G10343" s="399"/>
      <c r="H10343" s="399"/>
      <c r="I10343" s="399"/>
    </row>
    <row r="10344" spans="1:9" ht="15.75" customHeight="1">
      <c r="A10344" s="396"/>
      <c r="B10344" s="398"/>
      <c r="C10344" s="396"/>
      <c r="D10344" s="396"/>
      <c r="E10344" s="399"/>
      <c r="F10344" s="399"/>
      <c r="G10344" s="399"/>
      <c r="H10344" s="399"/>
      <c r="I10344" s="399"/>
    </row>
    <row r="10345" spans="1:9" ht="15.75" customHeight="1">
      <c r="A10345" s="396"/>
      <c r="B10345" s="398"/>
      <c r="C10345" s="396"/>
      <c r="D10345" s="396"/>
      <c r="E10345" s="399"/>
      <c r="F10345" s="399"/>
      <c r="G10345" s="399"/>
      <c r="H10345" s="399"/>
      <c r="I10345" s="399"/>
    </row>
    <row r="10346" spans="1:9" ht="15.75" customHeight="1">
      <c r="A10346" s="396"/>
      <c r="B10346" s="398"/>
      <c r="C10346" s="396"/>
      <c r="D10346" s="396"/>
      <c r="E10346" s="399"/>
      <c r="F10346" s="399"/>
      <c r="G10346" s="399"/>
      <c r="H10346" s="399"/>
      <c r="I10346" s="399"/>
    </row>
    <row r="10347" spans="1:9" ht="15.75" customHeight="1">
      <c r="A10347" s="396"/>
      <c r="B10347" s="398"/>
      <c r="C10347" s="396"/>
      <c r="D10347" s="396"/>
      <c r="E10347" s="399"/>
      <c r="F10347" s="399"/>
      <c r="G10347" s="399"/>
      <c r="H10347" s="399"/>
      <c r="I10347" s="399"/>
    </row>
    <row r="10348" spans="1:9" ht="15.75" customHeight="1">
      <c r="A10348" s="396"/>
      <c r="B10348" s="398"/>
      <c r="C10348" s="396"/>
      <c r="D10348" s="396"/>
      <c r="E10348" s="399"/>
      <c r="F10348" s="399"/>
      <c r="G10348" s="399"/>
      <c r="H10348" s="399"/>
      <c r="I10348" s="399"/>
    </row>
    <row r="10349" spans="1:9" ht="15.75" customHeight="1">
      <c r="A10349" s="396"/>
      <c r="B10349" s="398"/>
      <c r="C10349" s="396"/>
      <c r="D10349" s="396"/>
      <c r="E10349" s="399"/>
      <c r="F10349" s="399"/>
      <c r="G10349" s="399"/>
      <c r="H10349" s="399"/>
      <c r="I10349" s="399"/>
    </row>
    <row r="10350" spans="1:9" ht="15.75" customHeight="1">
      <c r="A10350" s="396"/>
      <c r="B10350" s="398"/>
      <c r="C10350" s="396"/>
      <c r="D10350" s="396"/>
      <c r="E10350" s="399"/>
      <c r="F10350" s="399"/>
      <c r="G10350" s="399"/>
      <c r="H10350" s="399"/>
      <c r="I10350" s="399"/>
    </row>
    <row r="10351" spans="1:9" ht="15.75" customHeight="1">
      <c r="A10351" s="396"/>
      <c r="B10351" s="398"/>
      <c r="C10351" s="396"/>
      <c r="D10351" s="396"/>
      <c r="E10351" s="399"/>
      <c r="F10351" s="399"/>
      <c r="G10351" s="399"/>
      <c r="H10351" s="399"/>
      <c r="I10351" s="399"/>
    </row>
    <row r="10352" spans="1:9" ht="15.75" customHeight="1">
      <c r="A10352" s="396"/>
      <c r="B10352" s="398"/>
      <c r="C10352" s="396"/>
      <c r="D10352" s="396"/>
      <c r="E10352" s="399"/>
      <c r="F10352" s="399"/>
      <c r="G10352" s="399"/>
      <c r="H10352" s="399"/>
      <c r="I10352" s="399"/>
    </row>
    <row r="10353" spans="1:9" ht="15.75" customHeight="1">
      <c r="A10353" s="396"/>
      <c r="B10353" s="398"/>
      <c r="C10353" s="396"/>
      <c r="D10353" s="396"/>
      <c r="E10353" s="399"/>
      <c r="F10353" s="399"/>
      <c r="G10353" s="399"/>
      <c r="H10353" s="399"/>
      <c r="I10353" s="399"/>
    </row>
    <row r="10354" spans="1:9" ht="15.75" customHeight="1">
      <c r="A10354" s="396"/>
      <c r="B10354" s="398"/>
      <c r="C10354" s="396"/>
      <c r="D10354" s="396"/>
      <c r="E10354" s="399"/>
      <c r="F10354" s="399"/>
      <c r="G10354" s="399"/>
      <c r="H10354" s="399"/>
      <c r="I10354" s="399"/>
    </row>
    <row r="10355" spans="1:9" ht="15.75" customHeight="1">
      <c r="A10355" s="396"/>
      <c r="B10355" s="398"/>
      <c r="C10355" s="396"/>
      <c r="D10355" s="396"/>
      <c r="E10355" s="399"/>
      <c r="F10355" s="399"/>
      <c r="G10355" s="399"/>
      <c r="H10355" s="399"/>
      <c r="I10355" s="399"/>
    </row>
    <row r="10356" spans="1:9" ht="15.75" customHeight="1">
      <c r="A10356" s="396"/>
      <c r="B10356" s="398"/>
      <c r="C10356" s="396"/>
      <c r="D10356" s="396"/>
      <c r="E10356" s="399"/>
      <c r="F10356" s="399"/>
      <c r="G10356" s="399"/>
      <c r="H10356" s="399"/>
      <c r="I10356" s="399"/>
    </row>
    <row r="10357" spans="1:9" ht="15.75" customHeight="1">
      <c r="A10357" s="396"/>
      <c r="B10357" s="398"/>
      <c r="C10357" s="396"/>
      <c r="D10357" s="396"/>
      <c r="E10357" s="399"/>
      <c r="F10357" s="399"/>
      <c r="G10357" s="399"/>
      <c r="H10357" s="399"/>
      <c r="I10357" s="399"/>
    </row>
    <row r="10358" spans="1:9" ht="15.75" customHeight="1">
      <c r="A10358" s="396"/>
      <c r="B10358" s="398"/>
      <c r="C10358" s="396"/>
      <c r="D10358" s="396"/>
      <c r="E10358" s="399"/>
      <c r="F10358" s="399"/>
      <c r="G10358" s="399"/>
      <c r="H10358" s="399"/>
      <c r="I10358" s="399"/>
    </row>
    <row r="10359" spans="1:9" ht="15.75" customHeight="1">
      <c r="A10359" s="396"/>
      <c r="B10359" s="398"/>
      <c r="C10359" s="396"/>
      <c r="D10359" s="396"/>
      <c r="E10359" s="399"/>
      <c r="F10359" s="399"/>
      <c r="G10359" s="399"/>
      <c r="H10359" s="399"/>
      <c r="I10359" s="399"/>
    </row>
    <row r="10360" spans="1:9" ht="15.75" customHeight="1">
      <c r="A10360" s="396"/>
      <c r="B10360" s="398"/>
      <c r="C10360" s="396"/>
      <c r="D10360" s="396"/>
      <c r="E10360" s="399"/>
      <c r="F10360" s="399"/>
      <c r="G10360" s="399"/>
      <c r="H10360" s="399"/>
      <c r="I10360" s="399"/>
    </row>
    <row r="10361" spans="1:9" ht="15.75" customHeight="1">
      <c r="A10361" s="396"/>
      <c r="B10361" s="398"/>
      <c r="C10361" s="396"/>
      <c r="D10361" s="396"/>
      <c r="E10361" s="399"/>
      <c r="F10361" s="399"/>
      <c r="G10361" s="399"/>
      <c r="H10361" s="399"/>
      <c r="I10361" s="399"/>
    </row>
    <row r="10362" spans="1:9" ht="15.75" customHeight="1">
      <c r="A10362" s="396"/>
      <c r="B10362" s="398"/>
      <c r="C10362" s="396"/>
      <c r="D10362" s="396"/>
      <c r="E10362" s="399"/>
      <c r="F10362" s="399"/>
      <c r="G10362" s="399"/>
      <c r="H10362" s="399"/>
      <c r="I10362" s="399"/>
    </row>
    <row r="10363" spans="1:9" ht="15.75" customHeight="1">
      <c r="A10363" s="396"/>
      <c r="B10363" s="398"/>
      <c r="C10363" s="396"/>
      <c r="D10363" s="396"/>
      <c r="E10363" s="399"/>
      <c r="F10363" s="399"/>
      <c r="G10363" s="399"/>
      <c r="H10363" s="399"/>
      <c r="I10363" s="399"/>
    </row>
    <row r="10364" spans="1:9" ht="15.75" customHeight="1">
      <c r="A10364" s="396"/>
      <c r="B10364" s="398"/>
      <c r="C10364" s="396"/>
      <c r="D10364" s="396"/>
      <c r="E10364" s="399"/>
      <c r="F10364" s="399"/>
      <c r="G10364" s="399"/>
      <c r="H10364" s="399"/>
      <c r="I10364" s="399"/>
    </row>
    <row r="10365" spans="1:9" ht="15.75" customHeight="1">
      <c r="A10365" s="396"/>
      <c r="B10365" s="398"/>
      <c r="C10365" s="396"/>
      <c r="D10365" s="396"/>
      <c r="E10365" s="399"/>
      <c r="F10365" s="399"/>
      <c r="G10365" s="399"/>
      <c r="H10365" s="399"/>
      <c r="I10365" s="399"/>
    </row>
    <row r="10366" spans="1:9" ht="15.75" customHeight="1">
      <c r="A10366" s="396"/>
      <c r="B10366" s="398"/>
      <c r="C10366" s="396"/>
      <c r="D10366" s="396"/>
      <c r="E10366" s="399"/>
      <c r="F10366" s="399"/>
      <c r="G10366" s="399"/>
      <c r="H10366" s="399"/>
      <c r="I10366" s="399"/>
    </row>
    <row r="10367" spans="1:9" ht="15.75" customHeight="1">
      <c r="A10367" s="396"/>
      <c r="B10367" s="398"/>
      <c r="C10367" s="396"/>
      <c r="D10367" s="396"/>
      <c r="E10367" s="399"/>
      <c r="F10367" s="399"/>
      <c r="G10367" s="399"/>
      <c r="H10367" s="399"/>
      <c r="I10367" s="399"/>
    </row>
    <row r="10368" spans="1:9" ht="15.75" customHeight="1">
      <c r="A10368" s="396"/>
      <c r="B10368" s="398"/>
      <c r="C10368" s="396"/>
      <c r="D10368" s="396"/>
      <c r="E10368" s="399"/>
      <c r="F10368" s="399"/>
      <c r="G10368" s="399"/>
      <c r="H10368" s="399"/>
      <c r="I10368" s="399"/>
    </row>
    <row r="10369" spans="1:9" ht="15.75" customHeight="1">
      <c r="A10369" s="396"/>
      <c r="B10369" s="398"/>
      <c r="C10369" s="396"/>
      <c r="D10369" s="396"/>
      <c r="E10369" s="399"/>
      <c r="F10369" s="399"/>
      <c r="G10369" s="399"/>
      <c r="H10369" s="399"/>
      <c r="I10369" s="399"/>
    </row>
    <row r="10370" spans="1:9" ht="15.75" customHeight="1">
      <c r="A10370" s="396"/>
      <c r="B10370" s="398"/>
      <c r="C10370" s="396"/>
      <c r="D10370" s="396"/>
      <c r="E10370" s="399"/>
      <c r="F10370" s="399"/>
      <c r="G10370" s="399"/>
      <c r="H10370" s="399"/>
      <c r="I10370" s="399"/>
    </row>
    <row r="10371" spans="1:9" ht="15.75" customHeight="1">
      <c r="A10371" s="396"/>
      <c r="B10371" s="398"/>
      <c r="C10371" s="396"/>
      <c r="D10371" s="396"/>
      <c r="E10371" s="399"/>
      <c r="F10371" s="399"/>
      <c r="G10371" s="399"/>
      <c r="H10371" s="399"/>
      <c r="I10371" s="399"/>
    </row>
    <row r="10372" spans="1:9" ht="15.75" customHeight="1">
      <c r="A10372" s="396"/>
      <c r="B10372" s="398"/>
      <c r="C10372" s="396"/>
      <c r="D10372" s="396"/>
      <c r="E10372" s="399"/>
      <c r="F10372" s="399"/>
      <c r="G10372" s="399"/>
      <c r="H10372" s="399"/>
      <c r="I10372" s="399"/>
    </row>
    <row r="10373" spans="1:9" ht="15.75" customHeight="1">
      <c r="A10373" s="396"/>
      <c r="B10373" s="398"/>
      <c r="C10373" s="396"/>
      <c r="D10373" s="396"/>
      <c r="E10373" s="399"/>
      <c r="F10373" s="399"/>
      <c r="G10373" s="399"/>
      <c r="H10373" s="399"/>
      <c r="I10373" s="399"/>
    </row>
    <row r="10374" spans="1:9" ht="15.75" customHeight="1">
      <c r="A10374" s="396"/>
      <c r="B10374" s="398"/>
      <c r="C10374" s="396"/>
      <c r="D10374" s="396"/>
      <c r="E10374" s="399"/>
      <c r="F10374" s="399"/>
      <c r="G10374" s="399"/>
      <c r="H10374" s="399"/>
      <c r="I10374" s="399"/>
    </row>
    <row r="10375" spans="1:9" ht="15.75" customHeight="1">
      <c r="A10375" s="396"/>
      <c r="B10375" s="398"/>
      <c r="C10375" s="396"/>
      <c r="D10375" s="396"/>
      <c r="E10375" s="399"/>
      <c r="F10375" s="399"/>
      <c r="G10375" s="399"/>
      <c r="H10375" s="399"/>
      <c r="I10375" s="399"/>
    </row>
    <row r="10376" spans="1:9" ht="15.75" customHeight="1">
      <c r="A10376" s="396"/>
      <c r="B10376" s="398"/>
      <c r="C10376" s="396"/>
      <c r="D10376" s="396"/>
      <c r="E10376" s="399"/>
      <c r="F10376" s="399"/>
      <c r="G10376" s="399"/>
      <c r="H10376" s="399"/>
      <c r="I10376" s="399"/>
    </row>
    <row r="10377" spans="1:9" ht="15.75" customHeight="1">
      <c r="A10377" s="396"/>
      <c r="B10377" s="398"/>
      <c r="C10377" s="396"/>
      <c r="D10377" s="396"/>
      <c r="E10377" s="399"/>
      <c r="F10377" s="399"/>
      <c r="G10377" s="399"/>
      <c r="H10377" s="399"/>
      <c r="I10377" s="399"/>
    </row>
    <row r="10378" spans="1:9" ht="15.75" customHeight="1">
      <c r="A10378" s="396"/>
      <c r="B10378" s="398"/>
      <c r="C10378" s="396"/>
      <c r="D10378" s="396"/>
      <c r="E10378" s="399"/>
      <c r="F10378" s="399"/>
      <c r="G10378" s="399"/>
      <c r="H10378" s="399"/>
      <c r="I10378" s="399"/>
    </row>
    <row r="10379" spans="1:9" ht="15.75" customHeight="1">
      <c r="A10379" s="396"/>
      <c r="B10379" s="398"/>
      <c r="C10379" s="396"/>
      <c r="D10379" s="396"/>
      <c r="E10379" s="399"/>
      <c r="F10379" s="399"/>
      <c r="G10379" s="399"/>
      <c r="H10379" s="399"/>
      <c r="I10379" s="399"/>
    </row>
    <row r="10380" spans="1:9" ht="15.75" customHeight="1">
      <c r="A10380" s="396"/>
      <c r="B10380" s="398"/>
      <c r="C10380" s="396"/>
      <c r="D10380" s="396"/>
      <c r="E10380" s="399"/>
      <c r="F10380" s="399"/>
      <c r="G10380" s="399"/>
      <c r="H10380" s="399"/>
      <c r="I10380" s="399"/>
    </row>
    <row r="10381" spans="1:9" ht="15.75" customHeight="1">
      <c r="A10381" s="396"/>
      <c r="B10381" s="398"/>
      <c r="C10381" s="396"/>
      <c r="D10381" s="396"/>
      <c r="E10381" s="399"/>
      <c r="F10381" s="399"/>
      <c r="G10381" s="399"/>
      <c r="H10381" s="399"/>
      <c r="I10381" s="399"/>
    </row>
    <row r="10382" spans="1:9" ht="15.75" customHeight="1">
      <c r="A10382" s="396"/>
      <c r="B10382" s="398"/>
      <c r="C10382" s="396"/>
      <c r="D10382" s="396"/>
      <c r="E10382" s="399"/>
      <c r="F10382" s="399"/>
      <c r="G10382" s="399"/>
      <c r="H10382" s="399"/>
      <c r="I10382" s="399"/>
    </row>
    <row r="10383" spans="1:9" ht="15.75" customHeight="1">
      <c r="A10383" s="396"/>
      <c r="B10383" s="398"/>
      <c r="C10383" s="396"/>
      <c r="D10383" s="396"/>
      <c r="E10383" s="399"/>
      <c r="F10383" s="399"/>
      <c r="G10383" s="399"/>
      <c r="H10383" s="399"/>
      <c r="I10383" s="399"/>
    </row>
    <row r="10384" spans="1:9" ht="15.75" customHeight="1">
      <c r="A10384" s="396"/>
      <c r="B10384" s="398"/>
      <c r="C10384" s="396"/>
      <c r="D10384" s="396"/>
      <c r="E10384" s="399"/>
      <c r="F10384" s="399"/>
      <c r="G10384" s="399"/>
      <c r="H10384" s="399"/>
      <c r="I10384" s="399"/>
    </row>
    <row r="10385" spans="1:9" ht="15.75" customHeight="1">
      <c r="A10385" s="396"/>
      <c r="B10385" s="398"/>
      <c r="C10385" s="396"/>
      <c r="D10385" s="396"/>
      <c r="E10385" s="399"/>
      <c r="F10385" s="399"/>
      <c r="G10385" s="399"/>
      <c r="H10385" s="399"/>
      <c r="I10385" s="399"/>
    </row>
    <row r="10386" spans="1:9" ht="15.75" customHeight="1">
      <c r="A10386" s="396"/>
      <c r="B10386" s="398"/>
      <c r="C10386" s="396"/>
      <c r="D10386" s="396"/>
      <c r="E10386" s="399"/>
      <c r="F10386" s="399"/>
      <c r="G10386" s="399"/>
      <c r="H10386" s="399"/>
      <c r="I10386" s="399"/>
    </row>
    <row r="10387" spans="1:9" ht="15.75" customHeight="1">
      <c r="A10387" s="396"/>
      <c r="B10387" s="398"/>
      <c r="C10387" s="396"/>
      <c r="D10387" s="396"/>
      <c r="E10387" s="399"/>
      <c r="F10387" s="399"/>
      <c r="G10387" s="399"/>
      <c r="H10387" s="399"/>
      <c r="I10387" s="399"/>
    </row>
    <row r="10388" spans="1:9" ht="15.75" customHeight="1">
      <c r="A10388" s="396"/>
      <c r="B10388" s="398"/>
      <c r="C10388" s="396"/>
      <c r="D10388" s="396"/>
      <c r="E10388" s="399"/>
      <c r="F10388" s="399"/>
      <c r="G10388" s="399"/>
      <c r="H10388" s="399"/>
      <c r="I10388" s="399"/>
    </row>
    <row r="10389" spans="1:9" ht="15.75" customHeight="1">
      <c r="A10389" s="396"/>
      <c r="B10389" s="398"/>
      <c r="C10389" s="396"/>
      <c r="D10389" s="396"/>
      <c r="E10389" s="399"/>
      <c r="F10389" s="399"/>
      <c r="G10389" s="399"/>
      <c r="H10389" s="399"/>
      <c r="I10389" s="399"/>
    </row>
    <row r="10390" spans="1:9" ht="15.75" customHeight="1">
      <c r="A10390" s="396"/>
      <c r="B10390" s="398"/>
      <c r="C10390" s="396"/>
      <c r="D10390" s="396"/>
      <c r="E10390" s="399"/>
      <c r="F10390" s="399"/>
      <c r="G10390" s="399"/>
      <c r="H10390" s="399"/>
      <c r="I10390" s="399"/>
    </row>
    <row r="10391" spans="1:9" ht="15.75" customHeight="1">
      <c r="A10391" s="396"/>
      <c r="B10391" s="398"/>
      <c r="C10391" s="396"/>
      <c r="D10391" s="396"/>
      <c r="E10391" s="399"/>
      <c r="F10391" s="399"/>
      <c r="G10391" s="399"/>
      <c r="H10391" s="399"/>
      <c r="I10391" s="399"/>
    </row>
    <row r="10392" spans="1:9" ht="15.75" customHeight="1">
      <c r="A10392" s="396"/>
      <c r="B10392" s="398"/>
      <c r="C10392" s="396"/>
      <c r="D10392" s="396"/>
      <c r="E10392" s="399"/>
      <c r="F10392" s="399"/>
      <c r="G10392" s="399"/>
      <c r="H10392" s="399"/>
      <c r="I10392" s="399"/>
    </row>
    <row r="10393" spans="1:9" ht="15.75" customHeight="1">
      <c r="A10393" s="396"/>
      <c r="B10393" s="398"/>
      <c r="C10393" s="396"/>
      <c r="D10393" s="396"/>
      <c r="E10393" s="399"/>
      <c r="F10393" s="399"/>
      <c r="G10393" s="399"/>
      <c r="H10393" s="399"/>
      <c r="I10393" s="399"/>
    </row>
    <row r="10394" spans="1:9" ht="15.75" customHeight="1">
      <c r="A10394" s="396"/>
      <c r="B10394" s="398"/>
      <c r="C10394" s="396"/>
      <c r="D10394" s="396"/>
      <c r="E10394" s="399"/>
      <c r="F10394" s="399"/>
      <c r="G10394" s="399"/>
      <c r="H10394" s="399"/>
      <c r="I10394" s="399"/>
    </row>
    <row r="10395" spans="1:9" ht="15.75" customHeight="1">
      <c r="A10395" s="396"/>
      <c r="B10395" s="398"/>
      <c r="C10395" s="396"/>
      <c r="D10395" s="396"/>
      <c r="E10395" s="399"/>
      <c r="F10395" s="399"/>
      <c r="G10395" s="399"/>
      <c r="H10395" s="399"/>
      <c r="I10395" s="399"/>
    </row>
    <row r="10396" spans="1:9" ht="15.75" customHeight="1">
      <c r="A10396" s="396"/>
      <c r="B10396" s="398"/>
      <c r="C10396" s="396"/>
      <c r="D10396" s="396"/>
      <c r="E10396" s="399"/>
      <c r="F10396" s="399"/>
      <c r="G10396" s="399"/>
      <c r="H10396" s="399"/>
      <c r="I10396" s="399"/>
    </row>
    <row r="10397" spans="1:9" ht="15.75" customHeight="1">
      <c r="A10397" s="396"/>
      <c r="B10397" s="398"/>
      <c r="C10397" s="396"/>
      <c r="D10397" s="396"/>
      <c r="E10397" s="399"/>
      <c r="F10397" s="399"/>
      <c r="G10397" s="399"/>
      <c r="H10397" s="399"/>
      <c r="I10397" s="399"/>
    </row>
    <row r="10398" spans="1:9" ht="15.75" customHeight="1">
      <c r="A10398" s="396"/>
      <c r="B10398" s="398"/>
      <c r="C10398" s="396"/>
      <c r="D10398" s="396"/>
      <c r="E10398" s="399"/>
      <c r="F10398" s="399"/>
      <c r="G10398" s="399"/>
      <c r="H10398" s="399"/>
      <c r="I10398" s="399"/>
    </row>
    <row r="10399" spans="1:9" ht="15.75" customHeight="1">
      <c r="A10399" s="396"/>
      <c r="B10399" s="398"/>
      <c r="C10399" s="396"/>
      <c r="D10399" s="396"/>
      <c r="E10399" s="399"/>
      <c r="F10399" s="399"/>
      <c r="G10399" s="399"/>
      <c r="H10399" s="399"/>
      <c r="I10399" s="399"/>
    </row>
    <row r="10400" spans="1:9" ht="15.75" customHeight="1">
      <c r="A10400" s="396"/>
      <c r="B10400" s="398"/>
      <c r="C10400" s="396"/>
      <c r="D10400" s="396"/>
      <c r="E10400" s="399"/>
      <c r="F10400" s="399"/>
      <c r="G10400" s="399"/>
      <c r="H10400" s="399"/>
      <c r="I10400" s="399"/>
    </row>
    <row r="10401" spans="1:9" ht="15.75" customHeight="1">
      <c r="A10401" s="396"/>
      <c r="B10401" s="398"/>
      <c r="C10401" s="396"/>
      <c r="D10401" s="396"/>
      <c r="E10401" s="399"/>
      <c r="F10401" s="399"/>
      <c r="G10401" s="399"/>
      <c r="H10401" s="399"/>
      <c r="I10401" s="399"/>
    </row>
    <row r="10402" spans="1:9" ht="15.75" customHeight="1">
      <c r="A10402" s="396"/>
      <c r="B10402" s="398"/>
      <c r="C10402" s="396"/>
      <c r="D10402" s="396"/>
      <c r="E10402" s="399"/>
      <c r="F10402" s="399"/>
      <c r="G10402" s="399"/>
      <c r="H10402" s="399"/>
      <c r="I10402" s="399"/>
    </row>
    <row r="10403" spans="1:9" ht="15.75" customHeight="1">
      <c r="A10403" s="396"/>
      <c r="B10403" s="398"/>
      <c r="C10403" s="396"/>
      <c r="D10403" s="396"/>
      <c r="E10403" s="399"/>
      <c r="F10403" s="399"/>
      <c r="G10403" s="399"/>
      <c r="H10403" s="399"/>
      <c r="I10403" s="399"/>
    </row>
    <row r="10404" spans="1:9" ht="15.75" customHeight="1">
      <c r="A10404" s="396"/>
      <c r="B10404" s="398"/>
      <c r="C10404" s="396"/>
      <c r="D10404" s="396"/>
      <c r="E10404" s="399"/>
      <c r="F10404" s="399"/>
      <c r="G10404" s="399"/>
      <c r="H10404" s="399"/>
      <c r="I10404" s="399"/>
    </row>
    <row r="10405" spans="1:9" ht="15.75" customHeight="1">
      <c r="A10405" s="396"/>
      <c r="B10405" s="398"/>
      <c r="C10405" s="396"/>
      <c r="D10405" s="396"/>
      <c r="E10405" s="399"/>
      <c r="F10405" s="399"/>
      <c r="G10405" s="399"/>
      <c r="H10405" s="399"/>
      <c r="I10405" s="399"/>
    </row>
    <row r="10406" spans="1:9" ht="15.75" customHeight="1">
      <c r="A10406" s="396"/>
      <c r="B10406" s="398"/>
      <c r="C10406" s="396"/>
      <c r="D10406" s="396"/>
      <c r="E10406" s="399"/>
      <c r="F10406" s="399"/>
      <c r="G10406" s="399"/>
      <c r="H10406" s="399"/>
      <c r="I10406" s="399"/>
    </row>
    <row r="10407" spans="1:9" ht="15.75" customHeight="1">
      <c r="A10407" s="396"/>
      <c r="B10407" s="398"/>
      <c r="C10407" s="396"/>
      <c r="D10407" s="396"/>
      <c r="E10407" s="399"/>
      <c r="F10407" s="399"/>
      <c r="G10407" s="399"/>
      <c r="H10407" s="399"/>
      <c r="I10407" s="399"/>
    </row>
    <row r="10408" spans="1:9" ht="15.75" customHeight="1">
      <c r="A10408" s="396"/>
      <c r="B10408" s="398"/>
      <c r="C10408" s="396"/>
      <c r="D10408" s="396"/>
      <c r="E10408" s="399"/>
      <c r="F10408" s="399"/>
      <c r="G10408" s="399"/>
      <c r="H10408" s="399"/>
      <c r="I10408" s="399"/>
    </row>
    <row r="10409" spans="1:9" ht="15.75" customHeight="1">
      <c r="A10409" s="396"/>
      <c r="B10409" s="398"/>
      <c r="C10409" s="396"/>
      <c r="D10409" s="396"/>
      <c r="E10409" s="399"/>
      <c r="F10409" s="399"/>
      <c r="G10409" s="399"/>
      <c r="H10409" s="399"/>
      <c r="I10409" s="399"/>
    </row>
    <row r="10410" spans="1:9" ht="15.75" customHeight="1">
      <c r="A10410" s="396"/>
      <c r="B10410" s="398"/>
      <c r="C10410" s="396"/>
      <c r="D10410" s="396"/>
      <c r="E10410" s="399"/>
      <c r="F10410" s="399"/>
      <c r="G10410" s="399"/>
      <c r="H10410" s="399"/>
      <c r="I10410" s="399"/>
    </row>
    <row r="10411" spans="1:9" ht="15.75" customHeight="1">
      <c r="A10411" s="396"/>
      <c r="B10411" s="398"/>
      <c r="C10411" s="396"/>
      <c r="D10411" s="396"/>
      <c r="E10411" s="399"/>
      <c r="F10411" s="399"/>
      <c r="G10411" s="399"/>
      <c r="H10411" s="399"/>
      <c r="I10411" s="399"/>
    </row>
    <row r="10412" spans="1:9" ht="15.75" customHeight="1">
      <c r="A10412" s="396"/>
      <c r="B10412" s="398"/>
      <c r="C10412" s="396"/>
      <c r="D10412" s="396"/>
      <c r="E10412" s="399"/>
      <c r="F10412" s="399"/>
      <c r="G10412" s="399"/>
      <c r="H10412" s="399"/>
      <c r="I10412" s="399"/>
    </row>
    <row r="10413" spans="1:9" ht="15.75" customHeight="1">
      <c r="A10413" s="396"/>
      <c r="B10413" s="398"/>
      <c r="C10413" s="396"/>
      <c r="D10413" s="396"/>
      <c r="E10413" s="399"/>
      <c r="F10413" s="399"/>
      <c r="G10413" s="399"/>
      <c r="H10413" s="399"/>
      <c r="I10413" s="399"/>
    </row>
    <row r="10414" spans="1:9" ht="15.75" customHeight="1">
      <c r="A10414" s="396"/>
      <c r="B10414" s="398"/>
      <c r="C10414" s="396"/>
      <c r="D10414" s="396"/>
      <c r="E10414" s="399"/>
      <c r="F10414" s="399"/>
      <c r="G10414" s="399"/>
      <c r="H10414" s="399"/>
      <c r="I10414" s="399"/>
    </row>
    <row r="10415" spans="1:9" ht="15.75" customHeight="1">
      <c r="A10415" s="396"/>
      <c r="B10415" s="398"/>
      <c r="C10415" s="396"/>
      <c r="D10415" s="396"/>
      <c r="E10415" s="399"/>
      <c r="F10415" s="399"/>
      <c r="G10415" s="399"/>
      <c r="H10415" s="399"/>
      <c r="I10415" s="399"/>
    </row>
    <row r="10416" spans="1:9" ht="15.75" customHeight="1">
      <c r="A10416" s="396"/>
      <c r="B10416" s="398"/>
      <c r="C10416" s="396"/>
      <c r="D10416" s="396"/>
      <c r="E10416" s="399"/>
      <c r="F10416" s="399"/>
      <c r="G10416" s="399"/>
      <c r="H10416" s="399"/>
      <c r="I10416" s="399"/>
    </row>
    <row r="10417" spans="1:9" ht="15.75" customHeight="1">
      <c r="A10417" s="396"/>
      <c r="B10417" s="398"/>
      <c r="C10417" s="396"/>
      <c r="D10417" s="396"/>
      <c r="E10417" s="399"/>
      <c r="F10417" s="399"/>
      <c r="G10417" s="399"/>
      <c r="H10417" s="399"/>
      <c r="I10417" s="399"/>
    </row>
    <row r="10418" spans="1:9" ht="15.75" customHeight="1">
      <c r="A10418" s="396"/>
      <c r="B10418" s="398"/>
      <c r="C10418" s="396"/>
      <c r="D10418" s="396"/>
      <c r="E10418" s="399"/>
      <c r="F10418" s="399"/>
      <c r="G10418" s="399"/>
      <c r="H10418" s="399"/>
      <c r="I10418" s="399"/>
    </row>
    <row r="10419" spans="1:9" ht="15.75" customHeight="1">
      <c r="A10419" s="396"/>
      <c r="B10419" s="398"/>
      <c r="C10419" s="396"/>
      <c r="D10419" s="396"/>
      <c r="E10419" s="399"/>
      <c r="F10419" s="399"/>
      <c r="G10419" s="399"/>
      <c r="H10419" s="399"/>
      <c r="I10419" s="399"/>
    </row>
    <row r="10420" spans="1:9" ht="15.75" customHeight="1">
      <c r="A10420" s="396"/>
      <c r="B10420" s="398"/>
      <c r="C10420" s="396"/>
      <c r="D10420" s="396"/>
      <c r="E10420" s="399"/>
      <c r="F10420" s="399"/>
      <c r="G10420" s="399"/>
      <c r="H10420" s="399"/>
      <c r="I10420" s="399"/>
    </row>
    <row r="10421" spans="1:9" ht="15.75" customHeight="1">
      <c r="A10421" s="396"/>
      <c r="B10421" s="398"/>
      <c r="C10421" s="396"/>
      <c r="D10421" s="396"/>
      <c r="E10421" s="399"/>
      <c r="F10421" s="399"/>
      <c r="G10421" s="399"/>
      <c r="H10421" s="399"/>
      <c r="I10421" s="399"/>
    </row>
    <row r="10422" spans="1:9" ht="15.75" customHeight="1">
      <c r="A10422" s="396"/>
      <c r="B10422" s="398"/>
      <c r="C10422" s="396"/>
      <c r="D10422" s="396"/>
      <c r="E10422" s="399"/>
      <c r="F10422" s="399"/>
      <c r="G10422" s="399"/>
      <c r="H10422" s="399"/>
      <c r="I10422" s="399"/>
    </row>
    <row r="10423" spans="1:9" ht="15.75" customHeight="1">
      <c r="A10423" s="396"/>
      <c r="B10423" s="398"/>
      <c r="C10423" s="396"/>
      <c r="D10423" s="396"/>
      <c r="E10423" s="399"/>
      <c r="F10423" s="399"/>
      <c r="G10423" s="399"/>
      <c r="H10423" s="399"/>
      <c r="I10423" s="399"/>
    </row>
    <row r="10424" spans="1:9" ht="15.75" customHeight="1">
      <c r="A10424" s="396"/>
      <c r="B10424" s="398"/>
      <c r="C10424" s="396"/>
      <c r="D10424" s="396"/>
      <c r="E10424" s="399"/>
      <c r="F10424" s="399"/>
      <c r="G10424" s="399"/>
      <c r="H10424" s="399"/>
      <c r="I10424" s="399"/>
    </row>
    <row r="10425" spans="1:9" ht="15.75" customHeight="1">
      <c r="A10425" s="396"/>
      <c r="B10425" s="398"/>
      <c r="C10425" s="396"/>
      <c r="D10425" s="396"/>
      <c r="E10425" s="399"/>
      <c r="F10425" s="399"/>
      <c r="G10425" s="399"/>
      <c r="H10425" s="399"/>
      <c r="I10425" s="399"/>
    </row>
    <row r="10426" spans="1:9" ht="15.75" customHeight="1">
      <c r="A10426" s="396"/>
      <c r="B10426" s="398"/>
      <c r="C10426" s="396"/>
      <c r="D10426" s="396"/>
      <c r="E10426" s="399"/>
      <c r="F10426" s="399"/>
      <c r="G10426" s="399"/>
      <c r="H10426" s="399"/>
      <c r="I10426" s="399"/>
    </row>
    <row r="10427" spans="1:9" ht="15.75" customHeight="1">
      <c r="A10427" s="396"/>
      <c r="B10427" s="398"/>
      <c r="C10427" s="396"/>
      <c r="D10427" s="396"/>
      <c r="E10427" s="399"/>
      <c r="F10427" s="399"/>
      <c r="G10427" s="399"/>
      <c r="H10427" s="399"/>
      <c r="I10427" s="399"/>
    </row>
    <row r="10428" spans="1:9" ht="15.75" customHeight="1">
      <c r="A10428" s="396"/>
      <c r="B10428" s="398"/>
      <c r="C10428" s="396"/>
      <c r="D10428" s="396"/>
      <c r="E10428" s="399"/>
      <c r="F10428" s="399"/>
      <c r="G10428" s="399"/>
      <c r="H10428" s="399"/>
      <c r="I10428" s="399"/>
    </row>
    <row r="10429" spans="1:9" ht="15.75" customHeight="1">
      <c r="A10429" s="396"/>
      <c r="B10429" s="398"/>
      <c r="C10429" s="396"/>
      <c r="D10429" s="396"/>
      <c r="E10429" s="399"/>
      <c r="F10429" s="399"/>
      <c r="G10429" s="399"/>
      <c r="H10429" s="399"/>
      <c r="I10429" s="399"/>
    </row>
    <row r="10430" spans="1:9" ht="15.75" customHeight="1">
      <c r="A10430" s="396"/>
      <c r="B10430" s="398"/>
      <c r="C10430" s="396"/>
      <c r="D10430" s="396"/>
      <c r="E10430" s="399"/>
      <c r="F10430" s="399"/>
      <c r="G10430" s="399"/>
      <c r="H10430" s="399"/>
      <c r="I10430" s="399"/>
    </row>
    <row r="10431" spans="1:9" ht="15.75" customHeight="1">
      <c r="A10431" s="396"/>
      <c r="B10431" s="398"/>
      <c r="C10431" s="396"/>
      <c r="D10431" s="396"/>
      <c r="E10431" s="399"/>
      <c r="F10431" s="399"/>
      <c r="G10431" s="399"/>
      <c r="H10431" s="399"/>
      <c r="I10431" s="399"/>
    </row>
    <row r="10432" spans="1:9" ht="15.75" customHeight="1">
      <c r="A10432" s="396"/>
      <c r="B10432" s="398"/>
      <c r="C10432" s="396"/>
      <c r="D10432" s="396"/>
      <c r="E10432" s="399"/>
      <c r="F10432" s="399"/>
      <c r="G10432" s="399"/>
      <c r="H10432" s="399"/>
      <c r="I10432" s="399"/>
    </row>
    <row r="10433" spans="1:9" ht="15.75" customHeight="1">
      <c r="A10433" s="396"/>
      <c r="B10433" s="398"/>
      <c r="C10433" s="396"/>
      <c r="D10433" s="396"/>
      <c r="E10433" s="399"/>
      <c r="F10433" s="399"/>
      <c r="G10433" s="399"/>
      <c r="H10433" s="399"/>
      <c r="I10433" s="399"/>
    </row>
    <row r="10434" spans="1:9" ht="15.75" customHeight="1">
      <c r="A10434" s="396"/>
      <c r="B10434" s="398"/>
      <c r="C10434" s="396"/>
      <c r="D10434" s="396"/>
      <c r="E10434" s="399"/>
      <c r="F10434" s="399"/>
      <c r="G10434" s="399"/>
      <c r="H10434" s="399"/>
      <c r="I10434" s="399"/>
    </row>
    <row r="10435" spans="1:9" ht="15.75" customHeight="1">
      <c r="A10435" s="396"/>
      <c r="B10435" s="398"/>
      <c r="C10435" s="396"/>
      <c r="D10435" s="396"/>
      <c r="E10435" s="399"/>
      <c r="F10435" s="399"/>
      <c r="G10435" s="399"/>
      <c r="H10435" s="399"/>
      <c r="I10435" s="399"/>
    </row>
    <row r="10436" spans="1:9" ht="15.75" customHeight="1">
      <c r="A10436" s="396"/>
      <c r="B10436" s="398"/>
      <c r="C10436" s="396"/>
      <c r="D10436" s="396"/>
      <c r="E10436" s="399"/>
      <c r="F10436" s="399"/>
      <c r="G10436" s="399"/>
      <c r="H10436" s="399"/>
      <c r="I10436" s="399"/>
    </row>
    <row r="10437" spans="1:9" ht="15.75" customHeight="1">
      <c r="A10437" s="396"/>
      <c r="B10437" s="398"/>
      <c r="C10437" s="396"/>
      <c r="D10437" s="396"/>
      <c r="E10437" s="399"/>
      <c r="F10437" s="399"/>
      <c r="G10437" s="399"/>
      <c r="H10437" s="399"/>
      <c r="I10437" s="399"/>
    </row>
    <row r="10438" spans="1:9" ht="15.75" customHeight="1">
      <c r="A10438" s="396"/>
      <c r="B10438" s="398"/>
      <c r="C10438" s="396"/>
      <c r="D10438" s="396"/>
      <c r="E10438" s="399"/>
      <c r="F10438" s="399"/>
      <c r="G10438" s="399"/>
      <c r="H10438" s="399"/>
      <c r="I10438" s="399"/>
    </row>
    <row r="10439" spans="1:9" ht="15.75" customHeight="1">
      <c r="A10439" s="396"/>
      <c r="B10439" s="398"/>
      <c r="C10439" s="396"/>
      <c r="D10439" s="396"/>
      <c r="E10439" s="399"/>
      <c r="F10439" s="399"/>
      <c r="G10439" s="399"/>
      <c r="H10439" s="399"/>
      <c r="I10439" s="399"/>
    </row>
    <row r="10440" spans="1:9" ht="15.75" customHeight="1">
      <c r="A10440" s="396"/>
      <c r="B10440" s="398"/>
      <c r="C10440" s="396"/>
      <c r="D10440" s="396"/>
      <c r="E10440" s="399"/>
      <c r="F10440" s="399"/>
      <c r="G10440" s="399"/>
      <c r="H10440" s="399"/>
      <c r="I10440" s="399"/>
    </row>
    <row r="10441" spans="1:9" ht="15.75" customHeight="1">
      <c r="A10441" s="396"/>
      <c r="B10441" s="398"/>
      <c r="C10441" s="396"/>
      <c r="D10441" s="396"/>
      <c r="E10441" s="399"/>
      <c r="F10441" s="399"/>
      <c r="G10441" s="399"/>
      <c r="H10441" s="399"/>
      <c r="I10441" s="399"/>
    </row>
    <row r="10442" spans="1:9" ht="15.75" customHeight="1">
      <c r="A10442" s="396"/>
      <c r="B10442" s="398"/>
      <c r="C10442" s="396"/>
      <c r="D10442" s="396"/>
      <c r="E10442" s="399"/>
      <c r="F10442" s="399"/>
      <c r="G10442" s="399"/>
      <c r="H10442" s="399"/>
      <c r="I10442" s="399"/>
    </row>
    <row r="10443" spans="1:9" ht="15.75" customHeight="1">
      <c r="A10443" s="396"/>
      <c r="B10443" s="398"/>
      <c r="C10443" s="396"/>
      <c r="D10443" s="396"/>
      <c r="E10443" s="399"/>
      <c r="F10443" s="399"/>
      <c r="G10443" s="399"/>
      <c r="H10443" s="399"/>
      <c r="I10443" s="399"/>
    </row>
    <row r="10444" spans="1:9" ht="15.75" customHeight="1">
      <c r="A10444" s="396"/>
      <c r="B10444" s="398"/>
      <c r="C10444" s="396"/>
      <c r="D10444" s="396"/>
      <c r="E10444" s="399"/>
      <c r="F10444" s="399"/>
      <c r="G10444" s="399"/>
      <c r="H10444" s="399"/>
      <c r="I10444" s="399"/>
    </row>
    <row r="10445" spans="1:9" ht="15.75" customHeight="1">
      <c r="A10445" s="396"/>
      <c r="B10445" s="398"/>
      <c r="C10445" s="396"/>
      <c r="D10445" s="396"/>
      <c r="E10445" s="399"/>
      <c r="F10445" s="399"/>
      <c r="G10445" s="399"/>
      <c r="H10445" s="399"/>
      <c r="I10445" s="399"/>
    </row>
    <row r="10446" spans="1:9" ht="15.75" customHeight="1">
      <c r="A10446" s="396"/>
      <c r="B10446" s="398"/>
      <c r="C10446" s="396"/>
      <c r="D10446" s="396"/>
      <c r="E10446" s="399"/>
      <c r="F10446" s="399"/>
      <c r="G10446" s="399"/>
      <c r="H10446" s="399"/>
      <c r="I10446" s="399"/>
    </row>
    <row r="10447" spans="1:9" ht="15.75" customHeight="1">
      <c r="A10447" s="396"/>
      <c r="B10447" s="398"/>
      <c r="C10447" s="396"/>
      <c r="D10447" s="396"/>
      <c r="E10447" s="399"/>
      <c r="F10447" s="399"/>
      <c r="G10447" s="399"/>
      <c r="H10447" s="399"/>
      <c r="I10447" s="399"/>
    </row>
    <row r="10448" spans="1:9" ht="15.75" customHeight="1">
      <c r="A10448" s="396"/>
      <c r="B10448" s="398"/>
      <c r="C10448" s="396"/>
      <c r="D10448" s="396"/>
      <c r="E10448" s="399"/>
      <c r="F10448" s="399"/>
      <c r="G10448" s="399"/>
      <c r="H10448" s="399"/>
      <c r="I10448" s="399"/>
    </row>
    <row r="10449" spans="1:9" ht="15.75" customHeight="1">
      <c r="A10449" s="396"/>
      <c r="B10449" s="398"/>
      <c r="C10449" s="396"/>
      <c r="D10449" s="396"/>
      <c r="E10449" s="399"/>
      <c r="F10449" s="399"/>
      <c r="G10449" s="399"/>
      <c r="H10449" s="399"/>
      <c r="I10449" s="399"/>
    </row>
    <row r="10450" spans="1:9" ht="15.75" customHeight="1">
      <c r="A10450" s="396"/>
      <c r="B10450" s="398"/>
      <c r="C10450" s="396"/>
      <c r="D10450" s="396"/>
      <c r="E10450" s="399"/>
      <c r="F10450" s="399"/>
      <c r="G10450" s="399"/>
      <c r="H10450" s="399"/>
      <c r="I10450" s="399"/>
    </row>
    <row r="10451" spans="1:9" ht="15.75" customHeight="1">
      <c r="A10451" s="396"/>
      <c r="B10451" s="398"/>
      <c r="C10451" s="396"/>
      <c r="D10451" s="396"/>
      <c r="E10451" s="399"/>
      <c r="F10451" s="399"/>
      <c r="G10451" s="399"/>
      <c r="H10451" s="399"/>
      <c r="I10451" s="399"/>
    </row>
    <row r="10452" spans="1:9" ht="15.75" customHeight="1">
      <c r="A10452" s="396"/>
      <c r="B10452" s="398"/>
      <c r="C10452" s="396"/>
      <c r="D10452" s="396"/>
      <c r="E10452" s="399"/>
      <c r="F10452" s="399"/>
      <c r="G10452" s="399"/>
      <c r="H10452" s="399"/>
      <c r="I10452" s="399"/>
    </row>
    <row r="10453" spans="1:9" ht="15.75" customHeight="1">
      <c r="A10453" s="396"/>
      <c r="B10453" s="398"/>
      <c r="C10453" s="396"/>
      <c r="D10453" s="396"/>
      <c r="E10453" s="399"/>
      <c r="F10453" s="399"/>
      <c r="G10453" s="399"/>
      <c r="H10453" s="399"/>
      <c r="I10453" s="399"/>
    </row>
    <row r="10454" spans="1:9" ht="15.75" customHeight="1">
      <c r="A10454" s="396"/>
      <c r="B10454" s="398"/>
      <c r="C10454" s="396"/>
      <c r="D10454" s="396"/>
      <c r="E10454" s="399"/>
      <c r="F10454" s="399"/>
      <c r="G10454" s="399"/>
      <c r="H10454" s="399"/>
      <c r="I10454" s="399"/>
    </row>
    <row r="10455" spans="1:9" ht="15.75" customHeight="1">
      <c r="A10455" s="396"/>
      <c r="B10455" s="398"/>
      <c r="C10455" s="396"/>
      <c r="D10455" s="396"/>
      <c r="E10455" s="399"/>
      <c r="F10455" s="399"/>
      <c r="G10455" s="399"/>
      <c r="H10455" s="399"/>
      <c r="I10455" s="399"/>
    </row>
    <row r="10456" spans="1:9" ht="15.75" customHeight="1">
      <c r="A10456" s="396"/>
      <c r="B10456" s="398"/>
      <c r="C10456" s="396"/>
      <c r="D10456" s="396"/>
      <c r="E10456" s="399"/>
      <c r="F10456" s="399"/>
      <c r="G10456" s="399"/>
      <c r="H10456" s="399"/>
      <c r="I10456" s="399"/>
    </row>
    <row r="10457" spans="1:9" ht="15.75" customHeight="1">
      <c r="A10457" s="396"/>
      <c r="B10457" s="398"/>
      <c r="C10457" s="396"/>
      <c r="D10457" s="396"/>
      <c r="E10457" s="399"/>
      <c r="F10457" s="399"/>
      <c r="G10457" s="399"/>
      <c r="H10457" s="399"/>
      <c r="I10457" s="399"/>
    </row>
    <row r="10458" spans="1:9" ht="15.75" customHeight="1">
      <c r="A10458" s="396"/>
      <c r="B10458" s="398"/>
      <c r="C10458" s="396"/>
      <c r="D10458" s="396"/>
      <c r="E10458" s="399"/>
      <c r="F10458" s="399"/>
      <c r="G10458" s="399"/>
      <c r="H10458" s="399"/>
      <c r="I10458" s="399"/>
    </row>
    <row r="10459" spans="1:9" ht="15.75" customHeight="1">
      <c r="A10459" s="396"/>
      <c r="B10459" s="398"/>
      <c r="C10459" s="396"/>
      <c r="D10459" s="396"/>
      <c r="E10459" s="399"/>
      <c r="F10459" s="399"/>
      <c r="G10459" s="399"/>
      <c r="H10459" s="399"/>
      <c r="I10459" s="399"/>
    </row>
    <row r="10460" spans="1:9" ht="15.75" customHeight="1">
      <c r="A10460" s="396"/>
      <c r="B10460" s="398"/>
      <c r="C10460" s="396"/>
      <c r="D10460" s="396"/>
      <c r="E10460" s="399"/>
      <c r="F10460" s="399"/>
      <c r="G10460" s="399"/>
      <c r="H10460" s="399"/>
      <c r="I10460" s="399"/>
    </row>
    <row r="10461" spans="1:9" ht="15.75" customHeight="1">
      <c r="A10461" s="396"/>
      <c r="B10461" s="398"/>
      <c r="C10461" s="396"/>
      <c r="D10461" s="396"/>
      <c r="E10461" s="399"/>
      <c r="F10461" s="399"/>
      <c r="G10461" s="399"/>
      <c r="H10461" s="399"/>
      <c r="I10461" s="399"/>
    </row>
    <row r="10462" spans="1:9" ht="15.75" customHeight="1">
      <c r="A10462" s="396"/>
      <c r="B10462" s="398"/>
      <c r="C10462" s="396"/>
      <c r="D10462" s="396"/>
      <c r="E10462" s="399"/>
      <c r="F10462" s="399"/>
      <c r="G10462" s="399"/>
      <c r="H10462" s="399"/>
      <c r="I10462" s="399"/>
    </row>
    <row r="10463" spans="1:9" ht="15.75" customHeight="1">
      <c r="A10463" s="396"/>
      <c r="B10463" s="398"/>
      <c r="C10463" s="396"/>
      <c r="D10463" s="396"/>
      <c r="E10463" s="399"/>
      <c r="F10463" s="399"/>
      <c r="G10463" s="399"/>
      <c r="H10463" s="399"/>
      <c r="I10463" s="399"/>
    </row>
    <row r="10464" spans="1:9" ht="15.75" customHeight="1">
      <c r="A10464" s="396"/>
      <c r="B10464" s="398"/>
      <c r="C10464" s="396"/>
      <c r="D10464" s="396"/>
      <c r="E10464" s="399"/>
      <c r="F10464" s="399"/>
      <c r="G10464" s="399"/>
      <c r="H10464" s="399"/>
      <c r="I10464" s="399"/>
    </row>
    <row r="10465" spans="1:9" ht="15.75" customHeight="1">
      <c r="A10465" s="396"/>
      <c r="B10465" s="398"/>
      <c r="C10465" s="396"/>
      <c r="D10465" s="396"/>
      <c r="E10465" s="399"/>
      <c r="F10465" s="399"/>
      <c r="G10465" s="399"/>
      <c r="H10465" s="399"/>
      <c r="I10465" s="399"/>
    </row>
    <row r="10466" spans="1:9" ht="15.75" customHeight="1">
      <c r="A10466" s="396"/>
      <c r="B10466" s="398"/>
      <c r="C10466" s="396"/>
      <c r="D10466" s="396"/>
      <c r="E10466" s="399"/>
      <c r="F10466" s="399"/>
      <c r="G10466" s="399"/>
      <c r="H10466" s="399"/>
      <c r="I10466" s="399"/>
    </row>
    <row r="10467" spans="1:9" ht="15.75" customHeight="1">
      <c r="A10467" s="396"/>
      <c r="B10467" s="398"/>
      <c r="C10467" s="396"/>
      <c r="D10467" s="396"/>
      <c r="E10467" s="399"/>
      <c r="F10467" s="399"/>
      <c r="G10467" s="399"/>
      <c r="H10467" s="399"/>
      <c r="I10467" s="399"/>
    </row>
    <row r="10468" spans="1:9" ht="15.75" customHeight="1">
      <c r="A10468" s="396"/>
      <c r="B10468" s="398"/>
      <c r="C10468" s="396"/>
      <c r="D10468" s="396"/>
      <c r="E10468" s="399"/>
      <c r="F10468" s="399"/>
      <c r="G10468" s="399"/>
      <c r="H10468" s="399"/>
      <c r="I10468" s="399"/>
    </row>
    <row r="10469" spans="1:9" ht="15.75" customHeight="1">
      <c r="A10469" s="396"/>
      <c r="B10469" s="398"/>
      <c r="C10469" s="396"/>
      <c r="D10469" s="396"/>
      <c r="E10469" s="399"/>
      <c r="F10469" s="399"/>
      <c r="G10469" s="399"/>
      <c r="H10469" s="399"/>
      <c r="I10469" s="399"/>
    </row>
    <row r="10470" spans="1:9" ht="15.75" customHeight="1">
      <c r="A10470" s="396"/>
      <c r="B10470" s="398"/>
      <c r="C10470" s="396"/>
      <c r="D10470" s="396"/>
      <c r="E10470" s="399"/>
      <c r="F10470" s="399"/>
      <c r="G10470" s="399"/>
      <c r="H10470" s="399"/>
      <c r="I10470" s="399"/>
    </row>
    <row r="10471" spans="1:9" ht="15.75" customHeight="1">
      <c r="A10471" s="396"/>
      <c r="B10471" s="398"/>
      <c r="C10471" s="396"/>
      <c r="D10471" s="396"/>
      <c r="E10471" s="399"/>
      <c r="F10471" s="399"/>
      <c r="G10471" s="399"/>
      <c r="H10471" s="399"/>
      <c r="I10471" s="399"/>
    </row>
    <row r="10472" spans="1:9" ht="15.75" customHeight="1">
      <c r="A10472" s="396"/>
      <c r="B10472" s="398"/>
      <c r="C10472" s="396"/>
      <c r="D10472" s="396"/>
      <c r="E10472" s="399"/>
      <c r="F10472" s="399"/>
      <c r="G10472" s="399"/>
      <c r="H10472" s="399"/>
      <c r="I10472" s="399"/>
    </row>
    <row r="10473" spans="1:9" ht="15.75" customHeight="1">
      <c r="A10473" s="396"/>
      <c r="B10473" s="398"/>
      <c r="C10473" s="396"/>
      <c r="D10473" s="396"/>
      <c r="E10473" s="399"/>
      <c r="F10473" s="399"/>
      <c r="G10473" s="399"/>
      <c r="H10473" s="399"/>
      <c r="I10473" s="399"/>
    </row>
    <row r="10474" spans="1:9" ht="15.75" customHeight="1">
      <c r="A10474" s="396"/>
      <c r="B10474" s="398"/>
      <c r="C10474" s="396"/>
      <c r="D10474" s="396"/>
      <c r="E10474" s="399"/>
      <c r="F10474" s="399"/>
      <c r="G10474" s="399"/>
      <c r="H10474" s="399"/>
      <c r="I10474" s="399"/>
    </row>
    <row r="10475" spans="1:9" ht="15.75" customHeight="1">
      <c r="A10475" s="396"/>
      <c r="B10475" s="398"/>
      <c r="C10475" s="396"/>
      <c r="D10475" s="396"/>
      <c r="E10475" s="399"/>
      <c r="F10475" s="399"/>
      <c r="G10475" s="399"/>
      <c r="H10475" s="399"/>
      <c r="I10475" s="399"/>
    </row>
    <row r="10476" spans="1:9" ht="15.75" customHeight="1">
      <c r="A10476" s="396"/>
      <c r="B10476" s="398"/>
      <c r="C10476" s="396"/>
      <c r="D10476" s="396"/>
      <c r="E10476" s="399"/>
      <c r="F10476" s="399"/>
      <c r="G10476" s="399"/>
      <c r="H10476" s="399"/>
      <c r="I10476" s="399"/>
    </row>
    <row r="10477" spans="1:9" ht="15.75" customHeight="1">
      <c r="A10477" s="396"/>
      <c r="B10477" s="398"/>
      <c r="C10477" s="396"/>
      <c r="D10477" s="396"/>
      <c r="E10477" s="399"/>
      <c r="F10477" s="399"/>
      <c r="G10477" s="399"/>
      <c r="H10477" s="399"/>
      <c r="I10477" s="399"/>
    </row>
    <row r="10478" spans="1:9" ht="15.75" customHeight="1">
      <c r="A10478" s="396"/>
      <c r="B10478" s="398"/>
      <c r="C10478" s="396"/>
      <c r="D10478" s="396"/>
      <c r="E10478" s="399"/>
      <c r="F10478" s="399"/>
      <c r="G10478" s="399"/>
      <c r="H10478" s="399"/>
      <c r="I10478" s="399"/>
    </row>
    <row r="10479" spans="1:9" ht="15.75" customHeight="1">
      <c r="A10479" s="396"/>
      <c r="B10479" s="398"/>
      <c r="C10479" s="396"/>
      <c r="D10479" s="396"/>
      <c r="E10479" s="399"/>
      <c r="F10479" s="399"/>
      <c r="G10479" s="399"/>
      <c r="H10479" s="399"/>
      <c r="I10479" s="399"/>
    </row>
    <row r="10480" spans="1:9" ht="15.75" customHeight="1">
      <c r="A10480" s="396"/>
      <c r="B10480" s="398"/>
      <c r="C10480" s="396"/>
      <c r="D10480" s="396"/>
      <c r="E10480" s="399"/>
      <c r="F10480" s="399"/>
      <c r="G10480" s="399"/>
      <c r="H10480" s="399"/>
      <c r="I10480" s="399"/>
    </row>
    <row r="10481" spans="1:9" ht="15.75" customHeight="1">
      <c r="A10481" s="396"/>
      <c r="B10481" s="398"/>
      <c r="C10481" s="396"/>
      <c r="D10481" s="396"/>
      <c r="E10481" s="399"/>
      <c r="F10481" s="399"/>
      <c r="G10481" s="399"/>
      <c r="H10481" s="399"/>
      <c r="I10481" s="399"/>
    </row>
    <row r="10482" spans="1:9" ht="15.75" customHeight="1">
      <c r="A10482" s="396"/>
      <c r="B10482" s="398"/>
      <c r="C10482" s="396"/>
      <c r="D10482" s="396"/>
      <c r="E10482" s="399"/>
      <c r="F10482" s="399"/>
      <c r="G10482" s="399"/>
      <c r="H10482" s="399"/>
      <c r="I10482" s="399"/>
    </row>
    <row r="10483" spans="1:9" ht="15.75" customHeight="1">
      <c r="A10483" s="396"/>
      <c r="B10483" s="398"/>
      <c r="C10483" s="396"/>
      <c r="D10483" s="396"/>
      <c r="E10483" s="399"/>
      <c r="F10483" s="399"/>
      <c r="G10483" s="399"/>
      <c r="H10483" s="399"/>
      <c r="I10483" s="399"/>
    </row>
    <row r="10484" spans="1:9" ht="15.75" customHeight="1">
      <c r="A10484" s="396"/>
      <c r="B10484" s="398"/>
      <c r="C10484" s="396"/>
      <c r="D10484" s="396"/>
      <c r="E10484" s="399"/>
      <c r="F10484" s="399"/>
      <c r="G10484" s="399"/>
      <c r="H10484" s="399"/>
      <c r="I10484" s="399"/>
    </row>
    <row r="10485" spans="1:9" ht="15.75" customHeight="1">
      <c r="A10485" s="396"/>
      <c r="B10485" s="398"/>
      <c r="C10485" s="396"/>
      <c r="D10485" s="396"/>
      <c r="E10485" s="399"/>
      <c r="F10485" s="399"/>
      <c r="G10485" s="399"/>
      <c r="H10485" s="399"/>
      <c r="I10485" s="399"/>
    </row>
    <row r="10486" spans="1:9" ht="15.75" customHeight="1">
      <c r="A10486" s="396"/>
      <c r="B10486" s="398"/>
      <c r="C10486" s="396"/>
      <c r="D10486" s="396"/>
      <c r="E10486" s="399"/>
      <c r="F10486" s="399"/>
      <c r="G10486" s="399"/>
      <c r="H10486" s="399"/>
      <c r="I10486" s="399"/>
    </row>
    <row r="10487" spans="1:9" ht="15.75" customHeight="1">
      <c r="A10487" s="396"/>
      <c r="B10487" s="398"/>
      <c r="C10487" s="396"/>
      <c r="D10487" s="396"/>
      <c r="E10487" s="399"/>
      <c r="F10487" s="399"/>
      <c r="G10487" s="399"/>
      <c r="H10487" s="399"/>
      <c r="I10487" s="399"/>
    </row>
    <row r="10488" spans="1:9" ht="15.75" customHeight="1">
      <c r="A10488" s="396"/>
      <c r="B10488" s="398"/>
      <c r="C10488" s="396"/>
      <c r="D10488" s="396"/>
      <c r="E10488" s="399"/>
      <c r="F10488" s="399"/>
      <c r="G10488" s="399"/>
      <c r="H10488" s="399"/>
      <c r="I10488" s="399"/>
    </row>
    <row r="10489" spans="1:9" ht="15.75" customHeight="1">
      <c r="A10489" s="396"/>
      <c r="B10489" s="398"/>
      <c r="C10489" s="396"/>
      <c r="D10489" s="396"/>
      <c r="E10489" s="399"/>
      <c r="F10489" s="399"/>
      <c r="G10489" s="399"/>
      <c r="H10489" s="399"/>
      <c r="I10489" s="399"/>
    </row>
    <row r="10490" spans="1:9" ht="15.75" customHeight="1">
      <c r="A10490" s="396"/>
      <c r="B10490" s="398"/>
      <c r="C10490" s="396"/>
      <c r="D10490" s="396"/>
      <c r="E10490" s="399"/>
      <c r="F10490" s="399"/>
      <c r="G10490" s="399"/>
      <c r="H10490" s="399"/>
      <c r="I10490" s="399"/>
    </row>
    <row r="10491" spans="1:9" ht="15.75" customHeight="1">
      <c r="A10491" s="396"/>
      <c r="B10491" s="398"/>
      <c r="C10491" s="396"/>
      <c r="D10491" s="396"/>
      <c r="E10491" s="399"/>
      <c r="F10491" s="399"/>
      <c r="G10491" s="399"/>
      <c r="H10491" s="399"/>
      <c r="I10491" s="399"/>
    </row>
    <row r="10492" spans="1:9" ht="15.75" customHeight="1">
      <c r="A10492" s="396"/>
      <c r="B10492" s="398"/>
      <c r="C10492" s="396"/>
      <c r="D10492" s="396"/>
      <c r="E10492" s="399"/>
      <c r="F10492" s="399"/>
      <c r="G10492" s="399"/>
      <c r="H10492" s="399"/>
      <c r="I10492" s="399"/>
    </row>
    <row r="10493" spans="1:9" ht="15.75" customHeight="1">
      <c r="A10493" s="396"/>
      <c r="B10493" s="398"/>
      <c r="C10493" s="396"/>
      <c r="D10493" s="396"/>
      <c r="E10493" s="399"/>
      <c r="F10493" s="399"/>
      <c r="G10493" s="399"/>
      <c r="H10493" s="399"/>
      <c r="I10493" s="399"/>
    </row>
    <row r="10494" spans="1:9" ht="15.75" customHeight="1">
      <c r="A10494" s="396"/>
      <c r="B10494" s="398"/>
      <c r="C10494" s="396"/>
      <c r="D10494" s="396"/>
      <c r="E10494" s="399"/>
      <c r="F10494" s="399"/>
      <c r="G10494" s="399"/>
      <c r="H10494" s="399"/>
      <c r="I10494" s="399"/>
    </row>
    <row r="10495" spans="1:9" ht="15.75" customHeight="1">
      <c r="A10495" s="396"/>
      <c r="B10495" s="398"/>
      <c r="C10495" s="396"/>
      <c r="D10495" s="396"/>
      <c r="E10495" s="399"/>
      <c r="F10495" s="399"/>
      <c r="G10495" s="399"/>
      <c r="H10495" s="399"/>
      <c r="I10495" s="399"/>
    </row>
    <row r="10496" spans="1:9" ht="15.75" customHeight="1">
      <c r="A10496" s="396"/>
      <c r="B10496" s="398"/>
      <c r="C10496" s="396"/>
      <c r="D10496" s="396"/>
      <c r="E10496" s="399"/>
      <c r="F10496" s="399"/>
      <c r="G10496" s="399"/>
      <c r="H10496" s="399"/>
      <c r="I10496" s="399"/>
    </row>
    <row r="10497" spans="1:9" ht="15.75" customHeight="1">
      <c r="A10497" s="396"/>
      <c r="B10497" s="398"/>
      <c r="C10497" s="396"/>
      <c r="D10497" s="396"/>
      <c r="E10497" s="399"/>
      <c r="F10497" s="399"/>
      <c r="G10497" s="399"/>
      <c r="H10497" s="399"/>
      <c r="I10497" s="399"/>
    </row>
    <row r="10498" spans="1:9" ht="15.75" customHeight="1">
      <c r="A10498" s="396"/>
      <c r="B10498" s="398"/>
      <c r="C10498" s="396"/>
      <c r="D10498" s="396"/>
      <c r="E10498" s="399"/>
      <c r="F10498" s="399"/>
      <c r="G10498" s="399"/>
      <c r="H10498" s="399"/>
      <c r="I10498" s="399"/>
    </row>
    <row r="10499" spans="1:9" ht="15.75" customHeight="1">
      <c r="A10499" s="396"/>
      <c r="B10499" s="398"/>
      <c r="C10499" s="396"/>
      <c r="D10499" s="396"/>
      <c r="E10499" s="399"/>
      <c r="F10499" s="399"/>
      <c r="G10499" s="399"/>
      <c r="H10499" s="399"/>
      <c r="I10499" s="399"/>
    </row>
    <row r="10500" spans="1:9" ht="15.75" customHeight="1">
      <c r="A10500" s="396"/>
      <c r="B10500" s="398"/>
      <c r="C10500" s="396"/>
      <c r="D10500" s="396"/>
      <c r="E10500" s="399"/>
      <c r="F10500" s="399"/>
      <c r="G10500" s="399"/>
      <c r="H10500" s="399"/>
      <c r="I10500" s="399"/>
    </row>
    <row r="10501" spans="1:9" ht="15.75" customHeight="1">
      <c r="A10501" s="396"/>
      <c r="B10501" s="398"/>
      <c r="C10501" s="396"/>
      <c r="D10501" s="396"/>
      <c r="E10501" s="399"/>
      <c r="F10501" s="399"/>
      <c r="G10501" s="399"/>
      <c r="H10501" s="399"/>
      <c r="I10501" s="399"/>
    </row>
    <row r="10502" spans="1:9" ht="15.75" customHeight="1">
      <c r="A10502" s="396"/>
      <c r="B10502" s="398"/>
      <c r="C10502" s="396"/>
      <c r="D10502" s="396"/>
      <c r="E10502" s="399"/>
      <c r="F10502" s="399"/>
      <c r="G10502" s="399"/>
      <c r="H10502" s="399"/>
      <c r="I10502" s="399"/>
    </row>
    <row r="10503" spans="1:9" ht="15.75" customHeight="1">
      <c r="A10503" s="396"/>
      <c r="B10503" s="398"/>
      <c r="C10503" s="396"/>
      <c r="D10503" s="396"/>
      <c r="E10503" s="399"/>
      <c r="F10503" s="399"/>
      <c r="G10503" s="399"/>
      <c r="H10503" s="399"/>
      <c r="I10503" s="399"/>
    </row>
    <row r="10504" spans="1:9" ht="15.75" customHeight="1">
      <c r="A10504" s="396"/>
      <c r="B10504" s="398"/>
      <c r="C10504" s="396"/>
      <c r="D10504" s="396"/>
      <c r="E10504" s="399"/>
      <c r="F10504" s="399"/>
      <c r="G10504" s="399"/>
      <c r="H10504" s="399"/>
      <c r="I10504" s="399"/>
    </row>
    <row r="10505" spans="1:9" ht="15.75" customHeight="1">
      <c r="A10505" s="396"/>
      <c r="B10505" s="398"/>
      <c r="C10505" s="396"/>
      <c r="D10505" s="396"/>
      <c r="E10505" s="399"/>
      <c r="F10505" s="399"/>
      <c r="G10505" s="399"/>
      <c r="H10505" s="399"/>
      <c r="I10505" s="399"/>
    </row>
    <row r="10506" spans="1:9" ht="15.75" customHeight="1">
      <c r="A10506" s="396"/>
      <c r="B10506" s="398"/>
      <c r="C10506" s="396"/>
      <c r="D10506" s="396"/>
      <c r="E10506" s="399"/>
      <c r="F10506" s="399"/>
      <c r="G10506" s="399"/>
      <c r="H10506" s="399"/>
      <c r="I10506" s="399"/>
    </row>
    <row r="10507" spans="1:9" ht="15.75" customHeight="1">
      <c r="A10507" s="396"/>
      <c r="B10507" s="398"/>
      <c r="C10507" s="396"/>
      <c r="D10507" s="396"/>
      <c r="E10507" s="399"/>
      <c r="F10507" s="399"/>
      <c r="G10507" s="399"/>
      <c r="H10507" s="399"/>
      <c r="I10507" s="399"/>
    </row>
    <row r="10508" spans="1:9" ht="15.75" customHeight="1">
      <c r="A10508" s="396"/>
      <c r="B10508" s="398"/>
      <c r="C10508" s="396"/>
      <c r="D10508" s="396"/>
      <c r="E10508" s="399"/>
      <c r="F10508" s="399"/>
      <c r="G10508" s="399"/>
      <c r="H10508" s="399"/>
      <c r="I10508" s="399"/>
    </row>
    <row r="10509" spans="1:9" ht="15.75" customHeight="1">
      <c r="A10509" s="396"/>
      <c r="B10509" s="398"/>
      <c r="C10509" s="396"/>
      <c r="D10509" s="396"/>
      <c r="E10509" s="399"/>
      <c r="F10509" s="399"/>
      <c r="G10509" s="399"/>
      <c r="H10509" s="399"/>
      <c r="I10509" s="399"/>
    </row>
    <row r="10510" spans="1:9" ht="15.75" customHeight="1">
      <c r="A10510" s="396"/>
      <c r="B10510" s="398"/>
      <c r="C10510" s="396"/>
      <c r="D10510" s="396"/>
      <c r="E10510" s="399"/>
      <c r="F10510" s="399"/>
      <c r="G10510" s="399"/>
      <c r="H10510" s="399"/>
      <c r="I10510" s="399"/>
    </row>
    <row r="10511" spans="1:9" ht="15.75" customHeight="1">
      <c r="A10511" s="396"/>
      <c r="B10511" s="398"/>
      <c r="C10511" s="396"/>
      <c r="D10511" s="396"/>
      <c r="E10511" s="399"/>
      <c r="F10511" s="399"/>
      <c r="G10511" s="399"/>
      <c r="H10511" s="399"/>
      <c r="I10511" s="399"/>
    </row>
    <row r="10512" spans="1:9" ht="15.75" customHeight="1">
      <c r="A10512" s="396"/>
      <c r="B10512" s="398"/>
      <c r="C10512" s="396"/>
      <c r="D10512" s="396"/>
      <c r="E10512" s="399"/>
      <c r="F10512" s="399"/>
      <c r="G10512" s="399"/>
      <c r="H10512" s="399"/>
      <c r="I10512" s="399"/>
    </row>
    <row r="10513" spans="1:9" ht="15.75" customHeight="1">
      <c r="A10513" s="396"/>
      <c r="B10513" s="398"/>
      <c r="C10513" s="396"/>
      <c r="D10513" s="396"/>
      <c r="E10513" s="399"/>
      <c r="F10513" s="399"/>
      <c r="G10513" s="399"/>
      <c r="H10513" s="399"/>
      <c r="I10513" s="399"/>
    </row>
    <row r="10514" spans="1:9" ht="15.75" customHeight="1">
      <c r="A10514" s="396"/>
      <c r="B10514" s="398"/>
      <c r="C10514" s="396"/>
      <c r="D10514" s="396"/>
      <c r="E10514" s="399"/>
      <c r="F10514" s="399"/>
      <c r="G10514" s="399"/>
      <c r="H10514" s="399"/>
      <c r="I10514" s="399"/>
    </row>
    <row r="10515" spans="1:9" ht="15.75" customHeight="1">
      <c r="A10515" s="396"/>
      <c r="B10515" s="398"/>
      <c r="C10515" s="396"/>
      <c r="D10515" s="396"/>
      <c r="E10515" s="399"/>
      <c r="F10515" s="399"/>
      <c r="G10515" s="399"/>
      <c r="H10515" s="399"/>
      <c r="I10515" s="399"/>
    </row>
    <row r="10516" spans="1:9" ht="15.75" customHeight="1">
      <c r="A10516" s="396"/>
      <c r="B10516" s="398"/>
      <c r="C10516" s="396"/>
      <c r="D10516" s="396"/>
      <c r="E10516" s="399"/>
      <c r="F10516" s="399"/>
      <c r="G10516" s="399"/>
      <c r="H10516" s="399"/>
      <c r="I10516" s="399"/>
    </row>
    <row r="10517" spans="1:9" ht="15.75" customHeight="1">
      <c r="A10517" s="396"/>
      <c r="B10517" s="398"/>
      <c r="C10517" s="396"/>
      <c r="D10517" s="396"/>
      <c r="E10517" s="399"/>
      <c r="F10517" s="399"/>
      <c r="G10517" s="399"/>
      <c r="H10517" s="399"/>
      <c r="I10517" s="399"/>
    </row>
    <row r="10518" spans="1:9" ht="15.75" customHeight="1">
      <c r="A10518" s="396"/>
      <c r="B10518" s="398"/>
      <c r="C10518" s="396"/>
      <c r="D10518" s="396"/>
      <c r="E10518" s="399"/>
      <c r="F10518" s="399"/>
      <c r="G10518" s="399"/>
      <c r="H10518" s="399"/>
      <c r="I10518" s="399"/>
    </row>
    <row r="10519" spans="1:9" ht="15.75" customHeight="1">
      <c r="A10519" s="396"/>
      <c r="B10519" s="398"/>
      <c r="C10519" s="396"/>
      <c r="D10519" s="396"/>
      <c r="E10519" s="399"/>
      <c r="F10519" s="399"/>
      <c r="G10519" s="399"/>
      <c r="H10519" s="399"/>
      <c r="I10519" s="399"/>
    </row>
    <row r="10520" spans="1:9" ht="15.75" customHeight="1">
      <c r="A10520" s="396"/>
      <c r="B10520" s="398"/>
      <c r="C10520" s="396"/>
      <c r="D10520" s="396"/>
      <c r="E10520" s="399"/>
      <c r="F10520" s="399"/>
      <c r="G10520" s="399"/>
      <c r="H10520" s="399"/>
      <c r="I10520" s="399"/>
    </row>
    <row r="10521" spans="1:9" ht="15.75" customHeight="1">
      <c r="A10521" s="396"/>
      <c r="B10521" s="398"/>
      <c r="C10521" s="396"/>
      <c r="D10521" s="396"/>
      <c r="E10521" s="399"/>
      <c r="F10521" s="399"/>
      <c r="G10521" s="399"/>
      <c r="H10521" s="399"/>
      <c r="I10521" s="399"/>
    </row>
    <row r="10522" spans="1:9" ht="15.75" customHeight="1">
      <c r="A10522" s="396"/>
      <c r="B10522" s="398"/>
      <c r="C10522" s="396"/>
      <c r="D10522" s="396"/>
      <c r="E10522" s="399"/>
      <c r="F10522" s="399"/>
      <c r="G10522" s="399"/>
      <c r="H10522" s="399"/>
      <c r="I10522" s="399"/>
    </row>
    <row r="10523" spans="1:9" ht="15.75" customHeight="1">
      <c r="A10523" s="396"/>
      <c r="B10523" s="398"/>
      <c r="C10523" s="396"/>
      <c r="D10523" s="396"/>
      <c r="E10523" s="399"/>
      <c r="F10523" s="399"/>
      <c r="G10523" s="399"/>
      <c r="H10523" s="399"/>
      <c r="I10523" s="399"/>
    </row>
    <row r="10524" spans="1:9" ht="15.75" customHeight="1">
      <c r="A10524" s="396"/>
      <c r="B10524" s="398"/>
      <c r="C10524" s="396"/>
      <c r="D10524" s="396"/>
      <c r="E10524" s="399"/>
      <c r="F10524" s="399"/>
      <c r="G10524" s="399"/>
      <c r="H10524" s="399"/>
      <c r="I10524" s="399"/>
    </row>
    <row r="10525" spans="1:9" ht="15.75" customHeight="1">
      <c r="A10525" s="396"/>
      <c r="B10525" s="398"/>
      <c r="C10525" s="396"/>
      <c r="D10525" s="396"/>
      <c r="E10525" s="399"/>
      <c r="F10525" s="399"/>
      <c r="G10525" s="399"/>
      <c r="H10525" s="399"/>
      <c r="I10525" s="399"/>
    </row>
    <row r="10526" spans="1:9" ht="15.75" customHeight="1">
      <c r="A10526" s="396"/>
      <c r="B10526" s="398"/>
      <c r="C10526" s="396"/>
      <c r="D10526" s="396"/>
      <c r="E10526" s="399"/>
      <c r="F10526" s="399"/>
      <c r="G10526" s="399"/>
      <c r="H10526" s="399"/>
      <c r="I10526" s="399"/>
    </row>
    <row r="10527" spans="1:9" ht="15.75" customHeight="1">
      <c r="A10527" s="396"/>
      <c r="B10527" s="398"/>
      <c r="C10527" s="396"/>
      <c r="D10527" s="396"/>
      <c r="E10527" s="399"/>
      <c r="F10527" s="399"/>
      <c r="G10527" s="399"/>
      <c r="H10527" s="399"/>
      <c r="I10527" s="399"/>
    </row>
    <row r="10528" spans="1:9" ht="15.75" customHeight="1">
      <c r="A10528" s="396"/>
      <c r="B10528" s="398"/>
      <c r="C10528" s="396"/>
      <c r="D10528" s="396"/>
      <c r="E10528" s="399"/>
      <c r="F10528" s="399"/>
      <c r="G10528" s="399"/>
      <c r="H10528" s="399"/>
      <c r="I10528" s="399"/>
    </row>
    <row r="10529" spans="1:9" ht="15.75" customHeight="1">
      <c r="A10529" s="396"/>
      <c r="B10529" s="398"/>
      <c r="C10529" s="396"/>
      <c r="D10529" s="396"/>
      <c r="E10529" s="399"/>
      <c r="F10529" s="399"/>
      <c r="G10529" s="399"/>
      <c r="H10529" s="399"/>
      <c r="I10529" s="399"/>
    </row>
    <row r="10530" spans="1:9" ht="15.75" customHeight="1">
      <c r="A10530" s="396"/>
      <c r="B10530" s="398"/>
      <c r="C10530" s="396"/>
      <c r="D10530" s="396"/>
      <c r="E10530" s="399"/>
      <c r="F10530" s="399"/>
      <c r="G10530" s="399"/>
      <c r="H10530" s="399"/>
      <c r="I10530" s="399"/>
    </row>
    <row r="10531" spans="1:9" ht="15.75" customHeight="1">
      <c r="A10531" s="396"/>
      <c r="B10531" s="398"/>
      <c r="C10531" s="396"/>
      <c r="D10531" s="396"/>
      <c r="E10531" s="399"/>
      <c r="F10531" s="399"/>
      <c r="G10531" s="399"/>
      <c r="H10531" s="399"/>
      <c r="I10531" s="399"/>
    </row>
    <row r="10532" spans="1:9" ht="15.75" customHeight="1">
      <c r="A10532" s="396"/>
      <c r="B10532" s="398"/>
      <c r="C10532" s="396"/>
      <c r="D10532" s="396"/>
      <c r="E10532" s="399"/>
      <c r="F10532" s="399"/>
      <c r="G10532" s="399"/>
      <c r="H10532" s="399"/>
      <c r="I10532" s="399"/>
    </row>
    <row r="10533" spans="1:9" ht="15.75" customHeight="1">
      <c r="A10533" s="396"/>
      <c r="B10533" s="398"/>
      <c r="C10533" s="396"/>
      <c r="D10533" s="396"/>
      <c r="E10533" s="399"/>
      <c r="F10533" s="399"/>
      <c r="G10533" s="399"/>
      <c r="H10533" s="399"/>
      <c r="I10533" s="399"/>
    </row>
    <row r="10534" spans="1:9" ht="15.75" customHeight="1">
      <c r="A10534" s="396"/>
      <c r="B10534" s="398"/>
      <c r="C10534" s="396"/>
      <c r="D10534" s="396"/>
      <c r="E10534" s="399"/>
      <c r="F10534" s="399"/>
      <c r="G10534" s="399"/>
      <c r="H10534" s="399"/>
      <c r="I10534" s="399"/>
    </row>
    <row r="10535" spans="1:9" ht="15.75" customHeight="1">
      <c r="A10535" s="396"/>
      <c r="B10535" s="398"/>
      <c r="C10535" s="396"/>
      <c r="D10535" s="396"/>
      <c r="E10535" s="399"/>
      <c r="F10535" s="399"/>
      <c r="G10535" s="399"/>
      <c r="H10535" s="399"/>
      <c r="I10535" s="399"/>
    </row>
    <row r="10536" spans="1:9" ht="15.75" customHeight="1">
      <c r="A10536" s="396"/>
      <c r="B10536" s="398"/>
      <c r="C10536" s="396"/>
      <c r="D10536" s="396"/>
      <c r="E10536" s="399"/>
      <c r="F10536" s="399"/>
      <c r="G10536" s="399"/>
      <c r="H10536" s="399"/>
      <c r="I10536" s="399"/>
    </row>
    <row r="10537" spans="1:9" ht="15.75" customHeight="1">
      <c r="A10537" s="396"/>
      <c r="B10537" s="398"/>
      <c r="C10537" s="396"/>
      <c r="D10537" s="396"/>
      <c r="E10537" s="399"/>
      <c r="F10537" s="399"/>
      <c r="G10537" s="399"/>
      <c r="H10537" s="399"/>
      <c r="I10537" s="399"/>
    </row>
    <row r="10538" spans="1:9" ht="15.75" customHeight="1">
      <c r="A10538" s="396"/>
      <c r="B10538" s="398"/>
      <c r="C10538" s="396"/>
      <c r="D10538" s="396"/>
      <c r="E10538" s="399"/>
      <c r="F10538" s="399"/>
      <c r="G10538" s="399"/>
      <c r="H10538" s="399"/>
      <c r="I10538" s="399"/>
    </row>
    <row r="10539" spans="1:9" ht="15.75" customHeight="1">
      <c r="A10539" s="396"/>
      <c r="B10539" s="398"/>
      <c r="C10539" s="396"/>
      <c r="D10539" s="396"/>
      <c r="E10539" s="399"/>
      <c r="F10539" s="399"/>
      <c r="G10539" s="399"/>
      <c r="H10539" s="399"/>
      <c r="I10539" s="399"/>
    </row>
    <row r="10540" spans="1:9" ht="15.75" customHeight="1">
      <c r="A10540" s="396"/>
      <c r="B10540" s="398"/>
      <c r="C10540" s="396"/>
      <c r="D10540" s="396"/>
      <c r="E10540" s="399"/>
      <c r="F10540" s="399"/>
      <c r="G10540" s="399"/>
      <c r="H10540" s="399"/>
      <c r="I10540" s="399"/>
    </row>
    <row r="10541" spans="1:9" ht="15.75" customHeight="1">
      <c r="A10541" s="396"/>
      <c r="B10541" s="398"/>
      <c r="C10541" s="396"/>
      <c r="D10541" s="396"/>
      <c r="E10541" s="399"/>
      <c r="F10541" s="399"/>
      <c r="G10541" s="399"/>
      <c r="H10541" s="399"/>
      <c r="I10541" s="399"/>
    </row>
    <row r="10542" spans="1:9" ht="15.75" customHeight="1">
      <c r="A10542" s="396"/>
      <c r="B10542" s="398"/>
      <c r="C10542" s="396"/>
      <c r="D10542" s="396"/>
      <c r="E10542" s="399"/>
      <c r="F10542" s="399"/>
      <c r="G10542" s="399"/>
      <c r="H10542" s="399"/>
      <c r="I10542" s="399"/>
    </row>
    <row r="10543" spans="1:9" ht="15.75" customHeight="1">
      <c r="A10543" s="396"/>
      <c r="B10543" s="398"/>
      <c r="C10543" s="396"/>
      <c r="D10543" s="396"/>
      <c r="E10543" s="399"/>
      <c r="F10543" s="399"/>
      <c r="G10543" s="399"/>
      <c r="H10543" s="399"/>
      <c r="I10543" s="399"/>
    </row>
    <row r="10544" spans="1:9" ht="15.75" customHeight="1">
      <c r="A10544" s="396"/>
      <c r="B10544" s="398"/>
      <c r="C10544" s="396"/>
      <c r="D10544" s="396"/>
      <c r="E10544" s="399"/>
      <c r="F10544" s="399"/>
      <c r="G10544" s="399"/>
      <c r="H10544" s="399"/>
      <c r="I10544" s="399"/>
    </row>
    <row r="10545" spans="1:9" ht="15.75" customHeight="1">
      <c r="A10545" s="396"/>
      <c r="B10545" s="398"/>
      <c r="C10545" s="396"/>
      <c r="D10545" s="396"/>
      <c r="E10545" s="399"/>
      <c r="F10545" s="399"/>
      <c r="G10545" s="399"/>
      <c r="H10545" s="399"/>
      <c r="I10545" s="399"/>
    </row>
    <row r="10546" spans="1:9" ht="15.75" customHeight="1">
      <c r="A10546" s="396"/>
      <c r="B10546" s="398"/>
      <c r="C10546" s="396"/>
      <c r="D10546" s="396"/>
      <c r="E10546" s="399"/>
      <c r="F10546" s="399"/>
      <c r="G10546" s="399"/>
      <c r="H10546" s="399"/>
      <c r="I10546" s="399"/>
    </row>
    <row r="10547" spans="1:9" ht="15.75" customHeight="1">
      <c r="A10547" s="396"/>
      <c r="B10547" s="398"/>
      <c r="C10547" s="396"/>
      <c r="D10547" s="396"/>
      <c r="E10547" s="399"/>
      <c r="F10547" s="399"/>
      <c r="G10547" s="399"/>
      <c r="H10547" s="399"/>
      <c r="I10547" s="399"/>
    </row>
    <row r="10548" spans="1:9" ht="15.75" customHeight="1">
      <c r="A10548" s="396"/>
      <c r="B10548" s="398"/>
      <c r="C10548" s="396"/>
      <c r="D10548" s="396"/>
      <c r="E10548" s="399"/>
      <c r="F10548" s="399"/>
      <c r="G10548" s="399"/>
      <c r="H10548" s="399"/>
      <c r="I10548" s="399"/>
    </row>
    <row r="10549" spans="1:9" ht="15.75" customHeight="1">
      <c r="A10549" s="396"/>
      <c r="B10549" s="398"/>
      <c r="C10549" s="396"/>
      <c r="D10549" s="396"/>
      <c r="E10549" s="399"/>
      <c r="F10549" s="399"/>
      <c r="G10549" s="399"/>
      <c r="H10549" s="399"/>
      <c r="I10549" s="399"/>
    </row>
    <row r="10550" spans="1:9" ht="15.75" customHeight="1">
      <c r="A10550" s="396"/>
      <c r="B10550" s="398"/>
      <c r="C10550" s="396"/>
      <c r="D10550" s="396"/>
      <c r="E10550" s="399"/>
      <c r="F10550" s="399"/>
      <c r="G10550" s="399"/>
      <c r="H10550" s="399"/>
      <c r="I10550" s="399"/>
    </row>
    <row r="10551" spans="1:9" ht="15.75" customHeight="1">
      <c r="A10551" s="396"/>
      <c r="B10551" s="398"/>
      <c r="C10551" s="396"/>
      <c r="D10551" s="396"/>
      <c r="E10551" s="399"/>
      <c r="F10551" s="399"/>
      <c r="G10551" s="399"/>
      <c r="H10551" s="399"/>
      <c r="I10551" s="399"/>
    </row>
    <row r="10552" spans="1:9" ht="15.75" customHeight="1">
      <c r="A10552" s="396"/>
      <c r="B10552" s="398"/>
      <c r="C10552" s="396"/>
      <c r="D10552" s="396"/>
      <c r="E10552" s="399"/>
      <c r="F10552" s="399"/>
      <c r="G10552" s="399"/>
      <c r="H10552" s="399"/>
      <c r="I10552" s="399"/>
    </row>
    <row r="10553" spans="1:9" ht="15.75" customHeight="1">
      <c r="A10553" s="396"/>
      <c r="B10553" s="398"/>
      <c r="C10553" s="396"/>
      <c r="D10553" s="396"/>
      <c r="E10553" s="399"/>
      <c r="F10553" s="399"/>
      <c r="G10553" s="399"/>
      <c r="H10553" s="399"/>
      <c r="I10553" s="399"/>
    </row>
    <row r="10554" spans="1:9" ht="15.75" customHeight="1">
      <c r="A10554" s="396"/>
      <c r="B10554" s="398"/>
      <c r="C10554" s="396"/>
      <c r="D10554" s="396"/>
      <c r="E10554" s="399"/>
      <c r="F10554" s="399"/>
      <c r="G10554" s="399"/>
      <c r="H10554" s="399"/>
      <c r="I10554" s="399"/>
    </row>
    <row r="10555" spans="1:9" ht="15.75" customHeight="1">
      <c r="A10555" s="396"/>
      <c r="B10555" s="398"/>
      <c r="C10555" s="396"/>
      <c r="D10555" s="396"/>
      <c r="E10555" s="399"/>
      <c r="F10555" s="399"/>
      <c r="G10555" s="399"/>
      <c r="H10555" s="399"/>
      <c r="I10555" s="399"/>
    </row>
    <row r="10556" spans="1:9" ht="15.75" customHeight="1">
      <c r="A10556" s="396"/>
      <c r="B10556" s="398"/>
      <c r="C10556" s="396"/>
      <c r="D10556" s="396"/>
      <c r="E10556" s="399"/>
      <c r="F10556" s="399"/>
      <c r="G10556" s="399"/>
      <c r="H10556" s="399"/>
      <c r="I10556" s="399"/>
    </row>
    <row r="10557" spans="1:9" ht="15.75" customHeight="1">
      <c r="A10557" s="396"/>
      <c r="B10557" s="398"/>
      <c r="C10557" s="396"/>
      <c r="D10557" s="396"/>
      <c r="E10557" s="399"/>
      <c r="F10557" s="399"/>
      <c r="G10557" s="399"/>
      <c r="H10557" s="399"/>
      <c r="I10557" s="399"/>
    </row>
    <row r="10558" spans="1:9" ht="15.75" customHeight="1">
      <c r="A10558" s="396"/>
      <c r="B10558" s="398"/>
      <c r="C10558" s="396"/>
      <c r="D10558" s="396"/>
      <c r="E10558" s="399"/>
      <c r="F10558" s="399"/>
      <c r="G10558" s="399"/>
      <c r="H10558" s="399"/>
      <c r="I10558" s="399"/>
    </row>
    <row r="10559" spans="1:9" ht="15.75" customHeight="1">
      <c r="A10559" s="396"/>
      <c r="B10559" s="398"/>
      <c r="C10559" s="396"/>
      <c r="D10559" s="396"/>
      <c r="E10559" s="399"/>
      <c r="F10559" s="399"/>
      <c r="G10559" s="399"/>
      <c r="H10559" s="399"/>
      <c r="I10559" s="399"/>
    </row>
    <row r="10560" spans="1:9" ht="15.75" customHeight="1">
      <c r="A10560" s="396"/>
      <c r="B10560" s="398"/>
      <c r="C10560" s="396"/>
      <c r="D10560" s="396"/>
      <c r="E10560" s="399"/>
      <c r="F10560" s="399"/>
      <c r="G10560" s="399"/>
      <c r="H10560" s="399"/>
      <c r="I10560" s="399"/>
    </row>
    <row r="10561" spans="1:9" ht="15.75" customHeight="1">
      <c r="A10561" s="396"/>
      <c r="B10561" s="398"/>
      <c r="C10561" s="396"/>
      <c r="D10561" s="396"/>
      <c r="E10561" s="399"/>
      <c r="F10561" s="399"/>
      <c r="G10561" s="399"/>
      <c r="H10561" s="399"/>
      <c r="I10561" s="399"/>
    </row>
    <row r="10562" spans="1:9" ht="15.75" customHeight="1">
      <c r="A10562" s="396"/>
      <c r="B10562" s="398"/>
      <c r="C10562" s="396"/>
      <c r="D10562" s="396"/>
      <c r="E10562" s="399"/>
      <c r="F10562" s="399"/>
      <c r="G10562" s="399"/>
      <c r="H10562" s="399"/>
      <c r="I10562" s="399"/>
    </row>
    <row r="10563" spans="1:9" ht="15.75" customHeight="1">
      <c r="A10563" s="396"/>
      <c r="B10563" s="398"/>
      <c r="C10563" s="396"/>
      <c r="D10563" s="396"/>
      <c r="E10563" s="399"/>
      <c r="F10563" s="399"/>
      <c r="G10563" s="399"/>
      <c r="H10563" s="399"/>
      <c r="I10563" s="399"/>
    </row>
    <row r="10564" spans="1:9" ht="15.75" customHeight="1">
      <c r="A10564" s="396"/>
      <c r="B10564" s="398"/>
      <c r="C10564" s="396"/>
      <c r="D10564" s="396"/>
      <c r="E10564" s="399"/>
      <c r="F10564" s="399"/>
      <c r="G10564" s="399"/>
      <c r="H10564" s="399"/>
      <c r="I10564" s="399"/>
    </row>
    <row r="10565" spans="1:9" ht="15.75" customHeight="1">
      <c r="A10565" s="396"/>
      <c r="B10565" s="398"/>
      <c r="C10565" s="396"/>
      <c r="D10565" s="396"/>
      <c r="E10565" s="399"/>
      <c r="F10565" s="399"/>
      <c r="G10565" s="399"/>
      <c r="H10565" s="399"/>
      <c r="I10565" s="399"/>
    </row>
    <row r="10566" spans="1:9" ht="15.75" customHeight="1">
      <c r="A10566" s="396"/>
      <c r="B10566" s="398"/>
      <c r="C10566" s="396"/>
      <c r="D10566" s="396"/>
      <c r="E10566" s="399"/>
      <c r="F10566" s="399"/>
      <c r="G10566" s="399"/>
      <c r="H10566" s="399"/>
      <c r="I10566" s="399"/>
    </row>
    <row r="10567" spans="1:9" ht="15.75" customHeight="1">
      <c r="A10567" s="396"/>
      <c r="B10567" s="398"/>
      <c r="C10567" s="396"/>
      <c r="D10567" s="396"/>
      <c r="E10567" s="399"/>
      <c r="F10567" s="399"/>
      <c r="G10567" s="399"/>
      <c r="H10567" s="399"/>
      <c r="I10567" s="399"/>
    </row>
    <row r="10568" spans="1:9" ht="15.75" customHeight="1">
      <c r="A10568" s="396"/>
      <c r="B10568" s="398"/>
      <c r="C10568" s="396"/>
      <c r="D10568" s="396"/>
      <c r="E10568" s="399"/>
      <c r="F10568" s="399"/>
      <c r="G10568" s="399"/>
      <c r="H10568" s="399"/>
      <c r="I10568" s="399"/>
    </row>
    <row r="10569" spans="1:9" ht="15.75" customHeight="1">
      <c r="A10569" s="396"/>
      <c r="B10569" s="398"/>
      <c r="C10569" s="396"/>
      <c r="D10569" s="396"/>
      <c r="E10569" s="399"/>
      <c r="F10569" s="399"/>
      <c r="G10569" s="399"/>
      <c r="H10569" s="399"/>
      <c r="I10569" s="399"/>
    </row>
    <row r="10570" spans="1:9" ht="15.75" customHeight="1">
      <c r="A10570" s="396"/>
      <c r="B10570" s="398"/>
      <c r="C10570" s="396"/>
      <c r="D10570" s="396"/>
      <c r="E10570" s="399"/>
      <c r="F10570" s="399"/>
      <c r="G10570" s="399"/>
      <c r="H10570" s="399"/>
      <c r="I10570" s="399"/>
    </row>
    <row r="10571" spans="1:9" ht="15.75" customHeight="1">
      <c r="A10571" s="396"/>
      <c r="B10571" s="398"/>
      <c r="C10571" s="396"/>
      <c r="D10571" s="396"/>
      <c r="E10571" s="399"/>
      <c r="F10571" s="399"/>
      <c r="G10571" s="399"/>
      <c r="H10571" s="399"/>
      <c r="I10571" s="399"/>
    </row>
    <row r="10572" spans="1:9" ht="15.75" customHeight="1">
      <c r="A10572" s="396"/>
      <c r="B10572" s="398"/>
      <c r="C10572" s="396"/>
      <c r="D10572" s="396"/>
      <c r="E10572" s="399"/>
      <c r="F10572" s="399"/>
      <c r="G10572" s="399"/>
      <c r="H10572" s="399"/>
      <c r="I10572" s="399"/>
    </row>
    <row r="10573" spans="1:9" ht="15.75" customHeight="1">
      <c r="A10573" s="396"/>
      <c r="B10573" s="398"/>
      <c r="C10573" s="396"/>
      <c r="D10573" s="396"/>
      <c r="E10573" s="399"/>
      <c r="F10573" s="399"/>
      <c r="G10573" s="399"/>
      <c r="H10573" s="399"/>
      <c r="I10573" s="399"/>
    </row>
    <row r="10574" spans="1:9" ht="15.75" customHeight="1">
      <c r="A10574" s="396"/>
      <c r="B10574" s="398"/>
      <c r="C10574" s="396"/>
      <c r="D10574" s="396"/>
      <c r="E10574" s="399"/>
      <c r="F10574" s="399"/>
      <c r="G10574" s="399"/>
      <c r="H10574" s="399"/>
      <c r="I10574" s="399"/>
    </row>
    <row r="10575" spans="1:9" ht="15.75" customHeight="1">
      <c r="A10575" s="396"/>
      <c r="B10575" s="398"/>
      <c r="C10575" s="396"/>
      <c r="D10575" s="396"/>
      <c r="E10575" s="399"/>
      <c r="F10575" s="399"/>
      <c r="G10575" s="399"/>
      <c r="H10575" s="399"/>
      <c r="I10575" s="399"/>
    </row>
    <row r="10576" spans="1:9" ht="15.75" customHeight="1">
      <c r="A10576" s="396"/>
      <c r="B10576" s="398"/>
      <c r="C10576" s="396"/>
      <c r="D10576" s="396"/>
      <c r="E10576" s="399"/>
      <c r="F10576" s="399"/>
      <c r="G10576" s="399"/>
      <c r="H10576" s="399"/>
      <c r="I10576" s="399"/>
    </row>
    <row r="10577" spans="1:9" ht="15.75" customHeight="1">
      <c r="A10577" s="396"/>
      <c r="B10577" s="398"/>
      <c r="C10577" s="396"/>
      <c r="D10577" s="396"/>
      <c r="E10577" s="399"/>
      <c r="F10577" s="399"/>
      <c r="G10577" s="399"/>
      <c r="H10577" s="399"/>
      <c r="I10577" s="399"/>
    </row>
    <row r="10578" spans="1:9" ht="15.75" customHeight="1">
      <c r="A10578" s="396"/>
      <c r="B10578" s="398"/>
      <c r="C10578" s="396"/>
      <c r="D10578" s="396"/>
      <c r="E10578" s="399"/>
      <c r="F10578" s="399"/>
      <c r="G10578" s="399"/>
      <c r="H10578" s="399"/>
      <c r="I10578" s="399"/>
    </row>
    <row r="10579" spans="1:9" ht="15.75" customHeight="1">
      <c r="A10579" s="396"/>
      <c r="B10579" s="398"/>
      <c r="C10579" s="396"/>
      <c r="D10579" s="396"/>
      <c r="E10579" s="399"/>
      <c r="F10579" s="399"/>
      <c r="G10579" s="399"/>
      <c r="H10579" s="399"/>
      <c r="I10579" s="399"/>
    </row>
    <row r="10580" spans="1:9" ht="15.75" customHeight="1">
      <c r="A10580" s="396"/>
      <c r="B10580" s="398"/>
      <c r="C10580" s="396"/>
      <c r="D10580" s="396"/>
      <c r="E10580" s="399"/>
      <c r="F10580" s="399"/>
      <c r="G10580" s="399"/>
      <c r="H10580" s="399"/>
      <c r="I10580" s="399"/>
    </row>
    <row r="10581" spans="1:9" ht="15.75" customHeight="1">
      <c r="A10581" s="396"/>
      <c r="B10581" s="398"/>
      <c r="C10581" s="396"/>
      <c r="D10581" s="396"/>
      <c r="E10581" s="399"/>
      <c r="F10581" s="399"/>
      <c r="G10581" s="399"/>
      <c r="H10581" s="399"/>
      <c r="I10581" s="399"/>
    </row>
    <row r="10582" spans="1:9" ht="15.75" customHeight="1">
      <c r="A10582" s="396"/>
      <c r="B10582" s="398"/>
      <c r="C10582" s="396"/>
      <c r="D10582" s="396"/>
      <c r="E10582" s="399"/>
      <c r="F10582" s="399"/>
      <c r="G10582" s="399"/>
      <c r="H10582" s="399"/>
      <c r="I10582" s="399"/>
    </row>
    <row r="10583" spans="1:9" ht="15.75" customHeight="1">
      <c r="A10583" s="396"/>
      <c r="B10583" s="398"/>
      <c r="C10583" s="396"/>
      <c r="D10583" s="396"/>
      <c r="E10583" s="399"/>
      <c r="F10583" s="399"/>
      <c r="G10583" s="399"/>
      <c r="H10583" s="399"/>
      <c r="I10583" s="399"/>
    </row>
    <row r="10584" spans="1:9" ht="15.75" customHeight="1">
      <c r="A10584" s="396"/>
      <c r="B10584" s="398"/>
      <c r="C10584" s="396"/>
      <c r="D10584" s="396"/>
      <c r="E10584" s="399"/>
      <c r="F10584" s="399"/>
      <c r="G10584" s="399"/>
      <c r="H10584" s="399"/>
      <c r="I10584" s="399"/>
    </row>
    <row r="10585" spans="1:9" ht="15.75" customHeight="1">
      <c r="A10585" s="396"/>
      <c r="B10585" s="398"/>
      <c r="C10585" s="396"/>
      <c r="D10585" s="396"/>
      <c r="E10585" s="399"/>
      <c r="F10585" s="399"/>
      <c r="G10585" s="399"/>
      <c r="H10585" s="399"/>
      <c r="I10585" s="399"/>
    </row>
    <row r="10586" spans="1:9" ht="15.75" customHeight="1">
      <c r="A10586" s="396"/>
      <c r="B10586" s="398"/>
      <c r="C10586" s="396"/>
      <c r="D10586" s="396"/>
      <c r="E10586" s="399"/>
      <c r="F10586" s="399"/>
      <c r="G10586" s="399"/>
      <c r="H10586" s="399"/>
      <c r="I10586" s="399"/>
    </row>
    <row r="10587" spans="1:9" ht="15.75" customHeight="1">
      <c r="A10587" s="396"/>
      <c r="B10587" s="398"/>
      <c r="C10587" s="396"/>
      <c r="D10587" s="396"/>
      <c r="E10587" s="399"/>
      <c r="F10587" s="399"/>
      <c r="G10587" s="399"/>
      <c r="H10587" s="399"/>
      <c r="I10587" s="399"/>
    </row>
    <row r="10588" spans="1:9" ht="15.75" customHeight="1">
      <c r="A10588" s="396"/>
      <c r="B10588" s="398"/>
      <c r="C10588" s="396"/>
      <c r="D10588" s="396"/>
      <c r="E10588" s="399"/>
      <c r="F10588" s="399"/>
      <c r="G10588" s="399"/>
      <c r="H10588" s="399"/>
      <c r="I10588" s="399"/>
    </row>
    <row r="10589" spans="1:9" ht="15.75" customHeight="1">
      <c r="A10589" s="396"/>
      <c r="B10589" s="398"/>
      <c r="C10589" s="396"/>
      <c r="D10589" s="396"/>
      <c r="E10589" s="399"/>
      <c r="F10589" s="399"/>
      <c r="G10589" s="399"/>
      <c r="H10589" s="399"/>
      <c r="I10589" s="399"/>
    </row>
    <row r="10590" spans="1:9" ht="15.75" customHeight="1">
      <c r="A10590" s="396"/>
      <c r="B10590" s="398"/>
      <c r="C10590" s="396"/>
      <c r="D10590" s="396"/>
      <c r="E10590" s="399"/>
      <c r="F10590" s="399"/>
      <c r="G10590" s="399"/>
      <c r="H10590" s="399"/>
      <c r="I10590" s="399"/>
    </row>
    <row r="10591" spans="1:9" ht="15.75" customHeight="1">
      <c r="A10591" s="396"/>
      <c r="B10591" s="398"/>
      <c r="C10591" s="396"/>
      <c r="D10591" s="396"/>
      <c r="E10591" s="399"/>
      <c r="F10591" s="399"/>
      <c r="G10591" s="399"/>
      <c r="H10591" s="399"/>
      <c r="I10591" s="399"/>
    </row>
    <row r="10592" spans="1:9" ht="15.75" customHeight="1">
      <c r="A10592" s="396"/>
      <c r="B10592" s="398"/>
      <c r="C10592" s="396"/>
      <c r="D10592" s="396"/>
      <c r="E10592" s="399"/>
      <c r="F10592" s="399"/>
      <c r="G10592" s="399"/>
      <c r="H10592" s="399"/>
      <c r="I10592" s="399"/>
    </row>
    <row r="10593" spans="1:9" ht="15.75" customHeight="1">
      <c r="A10593" s="396"/>
      <c r="B10593" s="398"/>
      <c r="C10593" s="396"/>
      <c r="D10593" s="396"/>
      <c r="E10593" s="399"/>
      <c r="F10593" s="399"/>
      <c r="G10593" s="399"/>
      <c r="H10593" s="399"/>
      <c r="I10593" s="399"/>
    </row>
    <row r="10594" spans="1:9" ht="15.75" customHeight="1">
      <c r="A10594" s="396"/>
      <c r="B10594" s="398"/>
      <c r="C10594" s="396"/>
      <c r="D10594" s="396"/>
      <c r="E10594" s="399"/>
      <c r="F10594" s="399"/>
      <c r="G10594" s="399"/>
      <c r="H10594" s="399"/>
      <c r="I10594" s="399"/>
    </row>
    <row r="10595" spans="1:9" ht="15.75" customHeight="1">
      <c r="A10595" s="396"/>
      <c r="B10595" s="398"/>
      <c r="C10595" s="396"/>
      <c r="D10595" s="396"/>
      <c r="E10595" s="399"/>
      <c r="F10595" s="399"/>
      <c r="G10595" s="399"/>
      <c r="H10595" s="399"/>
      <c r="I10595" s="399"/>
    </row>
    <row r="10596" spans="1:9" ht="15.75" customHeight="1">
      <c r="A10596" s="396"/>
      <c r="B10596" s="398"/>
      <c r="C10596" s="396"/>
      <c r="D10596" s="396"/>
      <c r="E10596" s="399"/>
      <c r="F10596" s="399"/>
      <c r="G10596" s="399"/>
      <c r="H10596" s="399"/>
      <c r="I10596" s="399"/>
    </row>
    <row r="10597" spans="1:9" ht="15.75" customHeight="1">
      <c r="A10597" s="396"/>
      <c r="B10597" s="398"/>
      <c r="C10597" s="396"/>
      <c r="D10597" s="396"/>
      <c r="E10597" s="399"/>
      <c r="F10597" s="399"/>
      <c r="G10597" s="399"/>
      <c r="H10597" s="399"/>
      <c r="I10597" s="399"/>
    </row>
    <row r="10598" spans="1:9" ht="15.75" customHeight="1">
      <c r="A10598" s="396"/>
      <c r="B10598" s="398"/>
      <c r="C10598" s="396"/>
      <c r="D10598" s="396"/>
      <c r="E10598" s="399"/>
      <c r="F10598" s="399"/>
      <c r="G10598" s="399"/>
      <c r="H10598" s="399"/>
      <c r="I10598" s="399"/>
    </row>
    <row r="10599" spans="1:9" ht="15.75" customHeight="1">
      <c r="A10599" s="396"/>
      <c r="B10599" s="398"/>
      <c r="C10599" s="396"/>
      <c r="D10599" s="396"/>
      <c r="E10599" s="399"/>
      <c r="F10599" s="399"/>
      <c r="G10599" s="399"/>
      <c r="H10599" s="399"/>
      <c r="I10599" s="399"/>
    </row>
    <row r="10600" spans="1:9" ht="15.75" customHeight="1">
      <c r="A10600" s="396"/>
      <c r="B10600" s="398"/>
      <c r="C10600" s="396"/>
      <c r="D10600" s="396"/>
      <c r="E10600" s="399"/>
      <c r="F10600" s="399"/>
      <c r="G10600" s="399"/>
      <c r="H10600" s="399"/>
      <c r="I10600" s="399"/>
    </row>
    <row r="10601" spans="1:9" ht="15.75" customHeight="1">
      <c r="A10601" s="396"/>
      <c r="B10601" s="398"/>
      <c r="C10601" s="396"/>
      <c r="D10601" s="396"/>
      <c r="E10601" s="399"/>
      <c r="F10601" s="399"/>
      <c r="G10601" s="399"/>
      <c r="H10601" s="399"/>
      <c r="I10601" s="399"/>
    </row>
    <row r="10602" spans="1:9" ht="15.75" customHeight="1">
      <c r="A10602" s="396"/>
      <c r="B10602" s="398"/>
      <c r="C10602" s="396"/>
      <c r="D10602" s="396"/>
      <c r="E10602" s="399"/>
      <c r="F10602" s="399"/>
      <c r="G10602" s="399"/>
      <c r="H10602" s="399"/>
      <c r="I10602" s="399"/>
    </row>
    <row r="10603" spans="1:9" ht="15.75" customHeight="1">
      <c r="A10603" s="396"/>
      <c r="B10603" s="398"/>
      <c r="C10603" s="396"/>
      <c r="D10603" s="396"/>
      <c r="E10603" s="399"/>
      <c r="F10603" s="399"/>
      <c r="G10603" s="399"/>
      <c r="H10603" s="399"/>
      <c r="I10603" s="399"/>
    </row>
    <row r="10604" spans="1:9" ht="15.75" customHeight="1">
      <c r="A10604" s="396"/>
      <c r="B10604" s="398"/>
      <c r="C10604" s="396"/>
      <c r="D10604" s="396"/>
      <c r="E10604" s="399"/>
      <c r="F10604" s="399"/>
      <c r="G10604" s="399"/>
      <c r="H10604" s="399"/>
      <c r="I10604" s="399"/>
    </row>
    <row r="10605" spans="1:9" ht="15.75" customHeight="1">
      <c r="A10605" s="396"/>
      <c r="B10605" s="398"/>
      <c r="C10605" s="396"/>
      <c r="D10605" s="396"/>
      <c r="E10605" s="399"/>
      <c r="F10605" s="399"/>
      <c r="G10605" s="399"/>
      <c r="H10605" s="399"/>
      <c r="I10605" s="399"/>
    </row>
    <row r="10606" spans="1:9" ht="15.75" customHeight="1">
      <c r="A10606" s="396"/>
      <c r="B10606" s="398"/>
      <c r="C10606" s="396"/>
      <c r="D10606" s="396"/>
      <c r="E10606" s="399"/>
      <c r="F10606" s="399"/>
      <c r="G10606" s="399"/>
      <c r="H10606" s="399"/>
      <c r="I10606" s="399"/>
    </row>
    <row r="10607" spans="1:9" ht="15.75" customHeight="1">
      <c r="A10607" s="396"/>
      <c r="B10607" s="398"/>
      <c r="C10607" s="396"/>
      <c r="D10607" s="396"/>
      <c r="E10607" s="399"/>
      <c r="F10607" s="399"/>
      <c r="G10607" s="399"/>
      <c r="H10607" s="399"/>
      <c r="I10607" s="399"/>
    </row>
    <row r="10608" spans="1:9" ht="15.75" customHeight="1">
      <c r="A10608" s="396"/>
      <c r="B10608" s="398"/>
      <c r="C10608" s="396"/>
      <c r="D10608" s="396"/>
      <c r="E10608" s="399"/>
      <c r="F10608" s="399"/>
      <c r="G10608" s="399"/>
      <c r="H10608" s="399"/>
      <c r="I10608" s="399"/>
    </row>
    <row r="10609" spans="1:9" ht="15.75" customHeight="1">
      <c r="A10609" s="396"/>
      <c r="B10609" s="398"/>
      <c r="C10609" s="396"/>
      <c r="D10609" s="396"/>
      <c r="E10609" s="399"/>
      <c r="F10609" s="399"/>
      <c r="G10609" s="399"/>
      <c r="H10609" s="399"/>
      <c r="I10609" s="399"/>
    </row>
    <row r="10610" spans="1:9" ht="15.75" customHeight="1">
      <c r="A10610" s="396"/>
      <c r="B10610" s="398"/>
      <c r="C10610" s="396"/>
      <c r="D10610" s="396"/>
      <c r="E10610" s="399"/>
      <c r="F10610" s="399"/>
      <c r="G10610" s="399"/>
      <c r="H10610" s="399"/>
      <c r="I10610" s="399"/>
    </row>
    <row r="10611" spans="1:9" ht="15.75" customHeight="1">
      <c r="A10611" s="396"/>
      <c r="B10611" s="398"/>
      <c r="C10611" s="396"/>
      <c r="D10611" s="396"/>
      <c r="E10611" s="399"/>
      <c r="F10611" s="399"/>
      <c r="G10611" s="399"/>
      <c r="H10611" s="399"/>
      <c r="I10611" s="399"/>
    </row>
    <row r="10612" spans="1:9" ht="15.75" customHeight="1">
      <c r="A10612" s="396"/>
      <c r="B10612" s="398"/>
      <c r="C10612" s="396"/>
      <c r="D10612" s="396"/>
      <c r="E10612" s="399"/>
      <c r="F10612" s="399"/>
      <c r="G10612" s="399"/>
      <c r="H10612" s="399"/>
      <c r="I10612" s="399"/>
    </row>
    <row r="10613" spans="1:9" ht="15.75" customHeight="1">
      <c r="A10613" s="396"/>
      <c r="B10613" s="398"/>
      <c r="C10613" s="396"/>
      <c r="D10613" s="396"/>
      <c r="E10613" s="399"/>
      <c r="F10613" s="399"/>
      <c r="G10613" s="399"/>
      <c r="H10613" s="399"/>
      <c r="I10613" s="399"/>
    </row>
    <row r="10614" spans="1:9" ht="15.75" customHeight="1">
      <c r="A10614" s="396"/>
      <c r="B10614" s="398"/>
      <c r="C10614" s="396"/>
      <c r="D10614" s="396"/>
      <c r="E10614" s="399"/>
      <c r="F10614" s="399"/>
      <c r="G10614" s="399"/>
      <c r="H10614" s="399"/>
      <c r="I10614" s="399"/>
    </row>
    <row r="10615" spans="1:9" ht="15.75" customHeight="1">
      <c r="A10615" s="396"/>
      <c r="B10615" s="398"/>
      <c r="C10615" s="396"/>
      <c r="D10615" s="396"/>
      <c r="E10615" s="399"/>
      <c r="F10615" s="399"/>
      <c r="G10615" s="399"/>
      <c r="H10615" s="399"/>
      <c r="I10615" s="399"/>
    </row>
    <row r="10616" spans="1:9" ht="15.75" customHeight="1">
      <c r="A10616" s="396"/>
      <c r="B10616" s="398"/>
      <c r="C10616" s="396"/>
      <c r="D10616" s="396"/>
      <c r="E10616" s="399"/>
      <c r="F10616" s="399"/>
      <c r="G10616" s="399"/>
      <c r="H10616" s="399"/>
      <c r="I10616" s="399"/>
    </row>
    <row r="10617" spans="1:9" ht="15.75" customHeight="1">
      <c r="A10617" s="396"/>
      <c r="B10617" s="398"/>
      <c r="C10617" s="396"/>
      <c r="D10617" s="396"/>
      <c r="E10617" s="399"/>
      <c r="F10617" s="399"/>
      <c r="G10617" s="399"/>
      <c r="H10617" s="399"/>
      <c r="I10617" s="399"/>
    </row>
    <row r="10618" spans="1:9" ht="15.75" customHeight="1">
      <c r="A10618" s="396"/>
      <c r="B10618" s="398"/>
      <c r="C10618" s="396"/>
      <c r="D10618" s="396"/>
      <c r="E10618" s="399"/>
      <c r="F10618" s="399"/>
      <c r="G10618" s="399"/>
      <c r="H10618" s="399"/>
      <c r="I10618" s="399"/>
    </row>
    <row r="10619" spans="1:9" ht="15.75" customHeight="1">
      <c r="A10619" s="396"/>
      <c r="B10619" s="398"/>
      <c r="C10619" s="396"/>
      <c r="D10619" s="396"/>
      <c r="E10619" s="399"/>
      <c r="F10619" s="399"/>
      <c r="G10619" s="399"/>
      <c r="H10619" s="399"/>
      <c r="I10619" s="399"/>
    </row>
    <row r="10620" spans="1:9" ht="15.75" customHeight="1">
      <c r="A10620" s="396"/>
      <c r="B10620" s="398"/>
      <c r="C10620" s="396"/>
      <c r="D10620" s="396"/>
      <c r="E10620" s="399"/>
      <c r="F10620" s="399"/>
      <c r="G10620" s="399"/>
      <c r="H10620" s="399"/>
      <c r="I10620" s="399"/>
    </row>
    <row r="10621" spans="1:9" ht="15.75" customHeight="1">
      <c r="A10621" s="396"/>
      <c r="B10621" s="398"/>
      <c r="C10621" s="396"/>
      <c r="D10621" s="396"/>
      <c r="E10621" s="399"/>
      <c r="F10621" s="399"/>
      <c r="G10621" s="399"/>
      <c r="H10621" s="399"/>
      <c r="I10621" s="399"/>
    </row>
    <row r="10622" spans="1:9" ht="15.75" customHeight="1">
      <c r="A10622" s="396"/>
      <c r="B10622" s="398"/>
      <c r="C10622" s="396"/>
      <c r="D10622" s="396"/>
      <c r="E10622" s="399"/>
      <c r="F10622" s="399"/>
      <c r="G10622" s="399"/>
      <c r="H10622" s="399"/>
      <c r="I10622" s="399"/>
    </row>
    <row r="10623" spans="1:9" ht="15.75" customHeight="1">
      <c r="A10623" s="396"/>
      <c r="B10623" s="398"/>
      <c r="C10623" s="396"/>
      <c r="D10623" s="396"/>
      <c r="E10623" s="399"/>
      <c r="F10623" s="399"/>
      <c r="G10623" s="399"/>
      <c r="H10623" s="399"/>
      <c r="I10623" s="399"/>
    </row>
    <row r="10624" spans="1:9" ht="15.75" customHeight="1">
      <c r="A10624" s="396"/>
      <c r="B10624" s="398"/>
      <c r="C10624" s="396"/>
      <c r="D10624" s="396"/>
      <c r="E10624" s="399"/>
      <c r="F10624" s="399"/>
      <c r="G10624" s="399"/>
      <c r="H10624" s="399"/>
      <c r="I10624" s="399"/>
    </row>
    <row r="10625" spans="1:9" ht="15.75" customHeight="1">
      <c r="A10625" s="396"/>
      <c r="B10625" s="398"/>
      <c r="C10625" s="396"/>
      <c r="D10625" s="396"/>
      <c r="E10625" s="399"/>
      <c r="F10625" s="399"/>
      <c r="G10625" s="399"/>
      <c r="H10625" s="399"/>
      <c r="I10625" s="399"/>
    </row>
    <row r="10626" spans="1:9" ht="15.75" customHeight="1">
      <c r="A10626" s="396"/>
      <c r="B10626" s="398"/>
      <c r="C10626" s="396"/>
      <c r="D10626" s="396"/>
      <c r="E10626" s="399"/>
      <c r="F10626" s="399"/>
      <c r="G10626" s="399"/>
      <c r="H10626" s="399"/>
      <c r="I10626" s="399"/>
    </row>
    <row r="10627" spans="1:9" ht="15.75" customHeight="1">
      <c r="A10627" s="396"/>
      <c r="B10627" s="398"/>
      <c r="C10627" s="396"/>
      <c r="D10627" s="396"/>
      <c r="E10627" s="399"/>
      <c r="F10627" s="399"/>
      <c r="G10627" s="399"/>
      <c r="H10627" s="399"/>
      <c r="I10627" s="399"/>
    </row>
    <row r="10628" spans="1:9" ht="15.75" customHeight="1">
      <c r="A10628" s="396"/>
      <c r="B10628" s="398"/>
      <c r="C10628" s="396"/>
      <c r="D10628" s="396"/>
      <c r="E10628" s="399"/>
      <c r="F10628" s="399"/>
      <c r="G10628" s="399"/>
      <c r="H10628" s="399"/>
      <c r="I10628" s="399"/>
    </row>
    <row r="10629" spans="1:9" ht="15.75" customHeight="1">
      <c r="A10629" s="396"/>
      <c r="B10629" s="398"/>
      <c r="C10629" s="396"/>
      <c r="D10629" s="396"/>
      <c r="E10629" s="399"/>
      <c r="F10629" s="399"/>
      <c r="G10629" s="399"/>
      <c r="H10629" s="399"/>
      <c r="I10629" s="399"/>
    </row>
    <row r="10630" spans="1:9" ht="15.75" customHeight="1">
      <c r="A10630" s="396"/>
      <c r="B10630" s="398"/>
      <c r="C10630" s="396"/>
      <c r="D10630" s="396"/>
      <c r="E10630" s="399"/>
      <c r="F10630" s="399"/>
      <c r="G10630" s="399"/>
      <c r="H10630" s="399"/>
      <c r="I10630" s="399"/>
    </row>
    <row r="10631" spans="1:9" ht="15.75" customHeight="1">
      <c r="A10631" s="396"/>
      <c r="B10631" s="398"/>
      <c r="C10631" s="396"/>
      <c r="D10631" s="396"/>
      <c r="E10631" s="399"/>
      <c r="F10631" s="399"/>
      <c r="G10631" s="399"/>
      <c r="H10631" s="399"/>
      <c r="I10631" s="399"/>
    </row>
    <row r="10632" spans="1:9" ht="15.75" customHeight="1">
      <c r="A10632" s="396"/>
      <c r="B10632" s="398"/>
      <c r="C10632" s="396"/>
      <c r="D10632" s="396"/>
      <c r="E10632" s="399"/>
      <c r="F10632" s="399"/>
      <c r="G10632" s="399"/>
      <c r="H10632" s="399"/>
      <c r="I10632" s="399"/>
    </row>
    <row r="10633" spans="1:9" ht="15.75" customHeight="1">
      <c r="A10633" s="396"/>
      <c r="B10633" s="398"/>
      <c r="C10633" s="396"/>
      <c r="D10633" s="396"/>
      <c r="E10633" s="399"/>
      <c r="F10633" s="399"/>
      <c r="G10633" s="399"/>
      <c r="H10633" s="399"/>
      <c r="I10633" s="399"/>
    </row>
    <row r="10634" spans="1:9" ht="15.75" customHeight="1">
      <c r="A10634" s="396"/>
      <c r="B10634" s="398"/>
      <c r="C10634" s="396"/>
      <c r="D10634" s="396"/>
      <c r="E10634" s="399"/>
      <c r="F10634" s="399"/>
      <c r="G10634" s="399"/>
      <c r="H10634" s="399"/>
      <c r="I10634" s="399"/>
    </row>
    <row r="10635" spans="1:9" ht="15.75" customHeight="1">
      <c r="A10635" s="396"/>
      <c r="B10635" s="398"/>
      <c r="C10635" s="396"/>
      <c r="D10635" s="396"/>
      <c r="E10635" s="399"/>
      <c r="F10635" s="399"/>
      <c r="G10635" s="399"/>
      <c r="H10635" s="399"/>
      <c r="I10635" s="399"/>
    </row>
    <row r="10636" spans="1:9" ht="15.75" customHeight="1">
      <c r="A10636" s="396"/>
      <c r="B10636" s="398"/>
      <c r="C10636" s="396"/>
      <c r="D10636" s="396"/>
      <c r="E10636" s="399"/>
      <c r="F10636" s="399"/>
      <c r="G10636" s="399"/>
      <c r="H10636" s="399"/>
      <c r="I10636" s="399"/>
    </row>
    <row r="10637" spans="1:9" ht="15.75" customHeight="1">
      <c r="A10637" s="396"/>
      <c r="B10637" s="398"/>
      <c r="C10637" s="396"/>
      <c r="D10637" s="396"/>
      <c r="E10637" s="399"/>
      <c r="F10637" s="399"/>
      <c r="G10637" s="399"/>
      <c r="H10637" s="399"/>
      <c r="I10637" s="399"/>
    </row>
    <row r="10638" spans="1:9" ht="15.75" customHeight="1">
      <c r="A10638" s="396"/>
      <c r="B10638" s="398"/>
      <c r="C10638" s="396"/>
      <c r="D10638" s="396"/>
      <c r="E10638" s="399"/>
      <c r="F10638" s="399"/>
      <c r="G10638" s="399"/>
      <c r="H10638" s="399"/>
      <c r="I10638" s="399"/>
    </row>
    <row r="10639" spans="1:9" ht="15.75" customHeight="1">
      <c r="A10639" s="396"/>
      <c r="B10639" s="398"/>
      <c r="C10639" s="396"/>
      <c r="D10639" s="396"/>
      <c r="E10639" s="399"/>
      <c r="F10639" s="399"/>
      <c r="G10639" s="399"/>
      <c r="H10639" s="399"/>
      <c r="I10639" s="399"/>
    </row>
    <row r="10640" spans="1:9" ht="15.75" customHeight="1">
      <c r="A10640" s="396"/>
      <c r="B10640" s="398"/>
      <c r="C10640" s="396"/>
      <c r="D10640" s="396"/>
      <c r="E10640" s="399"/>
      <c r="F10640" s="399"/>
      <c r="G10640" s="399"/>
      <c r="H10640" s="399"/>
      <c r="I10640" s="399"/>
    </row>
    <row r="10641" spans="1:9" ht="15.75" customHeight="1">
      <c r="A10641" s="396"/>
      <c r="B10641" s="398"/>
      <c r="C10641" s="396"/>
      <c r="D10641" s="396"/>
      <c r="E10641" s="399"/>
      <c r="F10641" s="399"/>
      <c r="G10641" s="399"/>
      <c r="H10641" s="399"/>
      <c r="I10641" s="399"/>
    </row>
    <row r="10642" spans="1:9" ht="15.75" customHeight="1">
      <c r="A10642" s="396"/>
      <c r="B10642" s="398"/>
      <c r="C10642" s="396"/>
      <c r="D10642" s="396"/>
      <c r="E10642" s="399"/>
      <c r="F10642" s="399"/>
      <c r="G10642" s="399"/>
      <c r="H10642" s="399"/>
      <c r="I10642" s="399"/>
    </row>
    <row r="10643" spans="1:9" ht="15.75" customHeight="1">
      <c r="A10643" s="396"/>
      <c r="B10643" s="398"/>
      <c r="C10643" s="396"/>
      <c r="D10643" s="396"/>
      <c r="E10643" s="399"/>
      <c r="F10643" s="399"/>
      <c r="G10643" s="399"/>
      <c r="H10643" s="399"/>
      <c r="I10643" s="399"/>
    </row>
    <row r="10644" spans="1:9" ht="15.75" customHeight="1">
      <c r="A10644" s="396"/>
      <c r="B10644" s="398"/>
      <c r="C10644" s="396"/>
      <c r="D10644" s="396"/>
      <c r="E10644" s="399"/>
      <c r="F10644" s="399"/>
      <c r="G10644" s="399"/>
      <c r="H10644" s="399"/>
      <c r="I10644" s="399"/>
    </row>
    <row r="10645" spans="1:9" ht="15.75" customHeight="1">
      <c r="A10645" s="396"/>
      <c r="B10645" s="398"/>
      <c r="C10645" s="396"/>
      <c r="D10645" s="396"/>
      <c r="E10645" s="399"/>
      <c r="F10645" s="399"/>
      <c r="G10645" s="399"/>
      <c r="H10645" s="399"/>
      <c r="I10645" s="399"/>
    </row>
    <row r="10646" spans="1:9" ht="15.75" customHeight="1">
      <c r="A10646" s="396"/>
      <c r="B10646" s="398"/>
      <c r="C10646" s="396"/>
      <c r="D10646" s="396"/>
      <c r="E10646" s="399"/>
      <c r="F10646" s="399"/>
      <c r="G10646" s="399"/>
      <c r="H10646" s="399"/>
      <c r="I10646" s="399"/>
    </row>
    <row r="10647" spans="1:9" ht="15.75" customHeight="1">
      <c r="A10647" s="396"/>
      <c r="B10647" s="398"/>
      <c r="C10647" s="396"/>
      <c r="D10647" s="396"/>
      <c r="E10647" s="399"/>
      <c r="F10647" s="399"/>
      <c r="G10647" s="399"/>
      <c r="H10647" s="399"/>
      <c r="I10647" s="399"/>
    </row>
    <row r="10648" spans="1:9" ht="15.75" customHeight="1">
      <c r="A10648" s="396"/>
      <c r="B10648" s="398"/>
      <c r="C10648" s="396"/>
      <c r="D10648" s="396"/>
      <c r="E10648" s="399"/>
      <c r="F10648" s="399"/>
      <c r="G10648" s="399"/>
      <c r="H10648" s="399"/>
      <c r="I10648" s="399"/>
    </row>
    <row r="10649" spans="1:9" ht="15.75" customHeight="1">
      <c r="A10649" s="396"/>
      <c r="B10649" s="398"/>
      <c r="C10649" s="396"/>
      <c r="D10649" s="396"/>
      <c r="E10649" s="399"/>
      <c r="F10649" s="399"/>
      <c r="G10649" s="399"/>
      <c r="H10649" s="399"/>
      <c r="I10649" s="399"/>
    </row>
    <row r="10650" spans="1:9" ht="15.75" customHeight="1">
      <c r="A10650" s="396"/>
      <c r="B10650" s="398"/>
      <c r="C10650" s="396"/>
      <c r="D10650" s="396"/>
      <c r="E10650" s="399"/>
      <c r="F10650" s="399"/>
      <c r="G10650" s="399"/>
      <c r="H10650" s="399"/>
      <c r="I10650" s="399"/>
    </row>
    <row r="10651" spans="1:9" ht="15.75" customHeight="1">
      <c r="A10651" s="396"/>
      <c r="B10651" s="398"/>
      <c r="C10651" s="396"/>
      <c r="D10651" s="396"/>
      <c r="E10651" s="399"/>
      <c r="F10651" s="399"/>
      <c r="G10651" s="399"/>
      <c r="H10651" s="399"/>
      <c r="I10651" s="399"/>
    </row>
    <row r="10652" spans="1:9" ht="15.75" customHeight="1">
      <c r="A10652" s="396"/>
      <c r="B10652" s="398"/>
      <c r="C10652" s="396"/>
      <c r="D10652" s="396"/>
      <c r="E10652" s="399"/>
      <c r="F10652" s="399"/>
      <c r="G10652" s="399"/>
      <c r="H10652" s="399"/>
      <c r="I10652" s="399"/>
    </row>
    <row r="10653" spans="1:9" ht="15.75" customHeight="1">
      <c r="A10653" s="396"/>
      <c r="B10653" s="398"/>
      <c r="C10653" s="396"/>
      <c r="D10653" s="396"/>
      <c r="E10653" s="399"/>
      <c r="F10653" s="399"/>
      <c r="G10653" s="399"/>
      <c r="H10653" s="399"/>
      <c r="I10653" s="399"/>
    </row>
    <row r="10654" spans="1:9" ht="15.75" customHeight="1">
      <c r="A10654" s="396"/>
      <c r="B10654" s="398"/>
      <c r="C10654" s="396"/>
      <c r="D10654" s="396"/>
      <c r="E10654" s="399"/>
      <c r="F10654" s="399"/>
      <c r="G10654" s="399"/>
      <c r="H10654" s="399"/>
      <c r="I10654" s="399"/>
    </row>
    <row r="10655" spans="1:9" ht="15.75" customHeight="1">
      <c r="A10655" s="396"/>
      <c r="B10655" s="398"/>
      <c r="C10655" s="396"/>
      <c r="D10655" s="396"/>
      <c r="E10655" s="399"/>
      <c r="F10655" s="399"/>
      <c r="G10655" s="399"/>
      <c r="H10655" s="399"/>
      <c r="I10655" s="399"/>
    </row>
    <row r="10656" spans="1:9" ht="15.75" customHeight="1">
      <c r="A10656" s="396"/>
      <c r="B10656" s="398"/>
      <c r="C10656" s="396"/>
      <c r="D10656" s="396"/>
      <c r="E10656" s="399"/>
      <c r="F10656" s="399"/>
      <c r="G10656" s="399"/>
      <c r="H10656" s="399"/>
      <c r="I10656" s="399"/>
    </row>
    <row r="10657" spans="1:9" ht="15.75" customHeight="1">
      <c r="A10657" s="396"/>
      <c r="B10657" s="398"/>
      <c r="C10657" s="396"/>
      <c r="D10657" s="396"/>
      <c r="E10657" s="399"/>
      <c r="F10657" s="399"/>
      <c r="G10657" s="399"/>
      <c r="H10657" s="399"/>
      <c r="I10657" s="399"/>
    </row>
    <row r="10658" spans="1:9" ht="15.75" customHeight="1">
      <c r="A10658" s="396"/>
      <c r="B10658" s="398"/>
      <c r="C10658" s="396"/>
      <c r="D10658" s="396"/>
      <c r="E10658" s="399"/>
      <c r="F10658" s="399"/>
      <c r="G10658" s="399"/>
      <c r="H10658" s="399"/>
      <c r="I10658" s="399"/>
    </row>
    <row r="10659" spans="1:9" ht="15.75" customHeight="1">
      <c r="A10659" s="396"/>
      <c r="B10659" s="398"/>
      <c r="C10659" s="396"/>
      <c r="D10659" s="396"/>
      <c r="E10659" s="399"/>
      <c r="F10659" s="399"/>
      <c r="G10659" s="399"/>
      <c r="H10659" s="399"/>
      <c r="I10659" s="399"/>
    </row>
    <row r="10660" spans="1:9" ht="15.75" customHeight="1">
      <c r="A10660" s="396"/>
      <c r="B10660" s="398"/>
      <c r="C10660" s="396"/>
      <c r="D10660" s="396"/>
      <c r="E10660" s="399"/>
      <c r="F10660" s="399"/>
      <c r="G10660" s="399"/>
      <c r="H10660" s="399"/>
      <c r="I10660" s="399"/>
    </row>
    <row r="10661" spans="1:9" ht="15.75" customHeight="1">
      <c r="A10661" s="396"/>
      <c r="B10661" s="398"/>
      <c r="C10661" s="396"/>
      <c r="D10661" s="396"/>
      <c r="E10661" s="399"/>
      <c r="F10661" s="399"/>
      <c r="G10661" s="399"/>
      <c r="H10661" s="399"/>
      <c r="I10661" s="399"/>
    </row>
    <row r="10662" spans="1:9" ht="15.75" customHeight="1">
      <c r="A10662" s="396"/>
      <c r="B10662" s="398"/>
      <c r="C10662" s="396"/>
      <c r="D10662" s="396"/>
      <c r="E10662" s="399"/>
      <c r="F10662" s="399"/>
      <c r="G10662" s="399"/>
      <c r="H10662" s="399"/>
      <c r="I10662" s="399"/>
    </row>
    <row r="10663" spans="1:9" ht="15.75" customHeight="1">
      <c r="A10663" s="396"/>
      <c r="B10663" s="398"/>
      <c r="C10663" s="396"/>
      <c r="D10663" s="396"/>
      <c r="E10663" s="399"/>
      <c r="F10663" s="399"/>
      <c r="G10663" s="399"/>
      <c r="H10663" s="399"/>
      <c r="I10663" s="399"/>
    </row>
    <row r="10664" spans="1:9" ht="15.75" customHeight="1">
      <c r="A10664" s="396"/>
      <c r="B10664" s="398"/>
      <c r="C10664" s="396"/>
      <c r="D10664" s="396"/>
      <c r="E10664" s="399"/>
      <c r="F10664" s="399"/>
      <c r="G10664" s="399"/>
      <c r="H10664" s="399"/>
      <c r="I10664" s="399"/>
    </row>
    <row r="10665" spans="1:9" ht="15.75" customHeight="1">
      <c r="A10665" s="396"/>
      <c r="B10665" s="398"/>
      <c r="C10665" s="396"/>
      <c r="D10665" s="396"/>
      <c r="E10665" s="399"/>
      <c r="F10665" s="399"/>
      <c r="G10665" s="399"/>
      <c r="H10665" s="399"/>
      <c r="I10665" s="399"/>
    </row>
    <row r="10666" spans="1:9" ht="15.75" customHeight="1">
      <c r="A10666" s="396"/>
      <c r="B10666" s="398"/>
      <c r="C10666" s="396"/>
      <c r="D10666" s="396"/>
      <c r="E10666" s="399"/>
      <c r="F10666" s="399"/>
      <c r="G10666" s="399"/>
      <c r="H10666" s="399"/>
      <c r="I10666" s="399"/>
    </row>
    <row r="10667" spans="1:9" ht="15.75" customHeight="1">
      <c r="A10667" s="396"/>
      <c r="B10667" s="398"/>
      <c r="C10667" s="396"/>
      <c r="D10667" s="396"/>
      <c r="E10667" s="399"/>
      <c r="F10667" s="399"/>
      <c r="G10667" s="399"/>
      <c r="H10667" s="399"/>
      <c r="I10667" s="399"/>
    </row>
    <row r="10668" spans="1:9" ht="15.75" customHeight="1">
      <c r="A10668" s="396"/>
      <c r="B10668" s="398"/>
      <c r="C10668" s="396"/>
      <c r="D10668" s="396"/>
      <c r="E10668" s="399"/>
      <c r="F10668" s="399"/>
      <c r="G10668" s="399"/>
      <c r="H10668" s="399"/>
      <c r="I10668" s="399"/>
    </row>
    <row r="10669" spans="1:9" ht="15.75" customHeight="1">
      <c r="A10669" s="396"/>
      <c r="B10669" s="398"/>
      <c r="C10669" s="396"/>
      <c r="D10669" s="396"/>
      <c r="E10669" s="399"/>
      <c r="F10669" s="399"/>
      <c r="G10669" s="399"/>
      <c r="H10669" s="399"/>
      <c r="I10669" s="399"/>
    </row>
    <row r="10670" spans="1:9" ht="15.75" customHeight="1">
      <c r="A10670" s="396"/>
      <c r="B10670" s="398"/>
      <c r="C10670" s="396"/>
      <c r="D10670" s="396"/>
      <c r="E10670" s="399"/>
      <c r="F10670" s="399"/>
      <c r="G10670" s="399"/>
      <c r="H10670" s="399"/>
      <c r="I10670" s="399"/>
    </row>
    <row r="10671" spans="1:9" ht="15.75" customHeight="1">
      <c r="A10671" s="396"/>
      <c r="B10671" s="398"/>
      <c r="C10671" s="396"/>
      <c r="D10671" s="396"/>
      <c r="E10671" s="399"/>
      <c r="F10671" s="399"/>
      <c r="G10671" s="399"/>
      <c r="H10671" s="399"/>
      <c r="I10671" s="399"/>
    </row>
    <row r="10672" spans="1:9" ht="15.75" customHeight="1">
      <c r="A10672" s="396"/>
      <c r="B10672" s="398"/>
      <c r="C10672" s="396"/>
      <c r="D10672" s="396"/>
      <c r="E10672" s="399"/>
      <c r="F10672" s="399"/>
      <c r="G10672" s="399"/>
      <c r="H10672" s="399"/>
      <c r="I10672" s="399"/>
    </row>
    <row r="10673" spans="1:9" ht="15.75" customHeight="1">
      <c r="A10673" s="396"/>
      <c r="B10673" s="398"/>
      <c r="C10673" s="396"/>
      <c r="D10673" s="396"/>
      <c r="E10673" s="399"/>
      <c r="F10673" s="399"/>
      <c r="G10673" s="399"/>
      <c r="H10673" s="399"/>
      <c r="I10673" s="399"/>
    </row>
    <row r="10674" spans="1:9" ht="15.75" customHeight="1">
      <c r="A10674" s="396"/>
      <c r="B10674" s="398"/>
      <c r="C10674" s="396"/>
      <c r="D10674" s="396"/>
      <c r="E10674" s="399"/>
      <c r="F10674" s="399"/>
      <c r="G10674" s="399"/>
      <c r="H10674" s="399"/>
      <c r="I10674" s="399"/>
    </row>
    <row r="10675" spans="1:9" ht="15.75" customHeight="1">
      <c r="A10675" s="396"/>
      <c r="B10675" s="398"/>
      <c r="C10675" s="396"/>
      <c r="D10675" s="396"/>
      <c r="E10675" s="399"/>
      <c r="F10675" s="399"/>
      <c r="G10675" s="399"/>
      <c r="H10675" s="399"/>
      <c r="I10675" s="399"/>
    </row>
    <row r="10676" spans="1:9" ht="15.75" customHeight="1">
      <c r="A10676" s="396"/>
      <c r="B10676" s="398"/>
      <c r="C10676" s="396"/>
      <c r="D10676" s="396"/>
      <c r="E10676" s="399"/>
      <c r="F10676" s="399"/>
      <c r="G10676" s="399"/>
      <c r="H10676" s="399"/>
      <c r="I10676" s="399"/>
    </row>
    <row r="10677" spans="1:9" ht="15.75" customHeight="1">
      <c r="A10677" s="396"/>
      <c r="B10677" s="398"/>
      <c r="C10677" s="396"/>
      <c r="D10677" s="396"/>
      <c r="E10677" s="399"/>
      <c r="F10677" s="399"/>
      <c r="G10677" s="399"/>
      <c r="H10677" s="399"/>
      <c r="I10677" s="399"/>
    </row>
    <row r="10678" spans="1:9" ht="15.75" customHeight="1">
      <c r="A10678" s="396"/>
      <c r="B10678" s="398"/>
      <c r="C10678" s="396"/>
      <c r="D10678" s="396"/>
      <c r="E10678" s="399"/>
      <c r="F10678" s="399"/>
      <c r="G10678" s="399"/>
      <c r="H10678" s="399"/>
      <c r="I10678" s="399"/>
    </row>
    <row r="10679" spans="1:9" ht="15.75" customHeight="1">
      <c r="A10679" s="396"/>
      <c r="B10679" s="398"/>
      <c r="C10679" s="396"/>
      <c r="D10679" s="396"/>
      <c r="E10679" s="399"/>
      <c r="F10679" s="399"/>
      <c r="G10679" s="399"/>
      <c r="H10679" s="399"/>
      <c r="I10679" s="399"/>
    </row>
    <row r="10680" spans="1:9" ht="15.75" customHeight="1">
      <c r="A10680" s="396"/>
      <c r="B10680" s="398"/>
      <c r="C10680" s="396"/>
      <c r="D10680" s="396"/>
      <c r="E10680" s="399"/>
      <c r="F10680" s="399"/>
      <c r="G10680" s="399"/>
      <c r="H10680" s="399"/>
      <c r="I10680" s="399"/>
    </row>
    <row r="10681" spans="1:9" ht="15.75" customHeight="1">
      <c r="A10681" s="396"/>
      <c r="B10681" s="398"/>
      <c r="C10681" s="396"/>
      <c r="D10681" s="396"/>
      <c r="E10681" s="399"/>
      <c r="F10681" s="399"/>
      <c r="G10681" s="399"/>
      <c r="H10681" s="399"/>
      <c r="I10681" s="399"/>
    </row>
    <row r="10682" spans="1:9" ht="15.75" customHeight="1">
      <c r="A10682" s="396"/>
      <c r="B10682" s="398"/>
      <c r="C10682" s="396"/>
      <c r="D10682" s="396"/>
      <c r="E10682" s="399"/>
      <c r="F10682" s="399"/>
      <c r="G10682" s="399"/>
      <c r="H10682" s="399"/>
      <c r="I10682" s="399"/>
    </row>
    <row r="10683" spans="1:9" ht="15.75" customHeight="1">
      <c r="A10683" s="396"/>
      <c r="B10683" s="398"/>
      <c r="C10683" s="396"/>
      <c r="D10683" s="396"/>
      <c r="E10683" s="399"/>
      <c r="F10683" s="399"/>
      <c r="G10683" s="399"/>
      <c r="H10683" s="399"/>
      <c r="I10683" s="399"/>
    </row>
    <row r="10684" spans="1:9" ht="15.75" customHeight="1">
      <c r="A10684" s="396"/>
      <c r="B10684" s="398"/>
      <c r="C10684" s="396"/>
      <c r="D10684" s="396"/>
      <c r="E10684" s="399"/>
      <c r="F10684" s="399"/>
      <c r="G10684" s="399"/>
      <c r="H10684" s="399"/>
      <c r="I10684" s="399"/>
    </row>
    <row r="10685" spans="1:9" ht="15.75" customHeight="1">
      <c r="A10685" s="396"/>
      <c r="B10685" s="398"/>
      <c r="C10685" s="396"/>
      <c r="D10685" s="396"/>
      <c r="E10685" s="399"/>
      <c r="F10685" s="399"/>
      <c r="G10685" s="399"/>
      <c r="H10685" s="399"/>
      <c r="I10685" s="399"/>
    </row>
    <row r="10686" spans="1:9" ht="15.75" customHeight="1">
      <c r="A10686" s="396"/>
      <c r="B10686" s="398"/>
      <c r="C10686" s="396"/>
      <c r="D10686" s="396"/>
      <c r="E10686" s="399"/>
      <c r="F10686" s="399"/>
      <c r="G10686" s="399"/>
      <c r="H10686" s="399"/>
      <c r="I10686" s="399"/>
    </row>
    <row r="10687" spans="1:9" ht="15.75" customHeight="1">
      <c r="A10687" s="396"/>
      <c r="B10687" s="398"/>
      <c r="C10687" s="396"/>
      <c r="D10687" s="396"/>
      <c r="E10687" s="399"/>
      <c r="F10687" s="399"/>
      <c r="G10687" s="399"/>
      <c r="H10687" s="399"/>
      <c r="I10687" s="399"/>
    </row>
    <row r="10688" spans="1:9" ht="15.75" customHeight="1">
      <c r="A10688" s="396"/>
      <c r="B10688" s="398"/>
      <c r="C10688" s="396"/>
      <c r="D10688" s="396"/>
      <c r="E10688" s="399"/>
      <c r="F10688" s="399"/>
      <c r="G10688" s="399"/>
      <c r="H10688" s="399"/>
      <c r="I10688" s="399"/>
    </row>
    <row r="10689" spans="1:9" ht="15.75" customHeight="1">
      <c r="A10689" s="396"/>
      <c r="B10689" s="398"/>
      <c r="C10689" s="396"/>
      <c r="D10689" s="396"/>
      <c r="E10689" s="399"/>
      <c r="F10689" s="399"/>
      <c r="G10689" s="399"/>
      <c r="H10689" s="399"/>
      <c r="I10689" s="399"/>
    </row>
    <row r="10690" spans="1:9" ht="15.75" customHeight="1">
      <c r="A10690" s="396"/>
      <c r="B10690" s="398"/>
      <c r="C10690" s="396"/>
      <c r="D10690" s="396"/>
      <c r="E10690" s="399"/>
      <c r="F10690" s="399"/>
      <c r="G10690" s="399"/>
      <c r="H10690" s="399"/>
      <c r="I10690" s="399"/>
    </row>
    <row r="10691" spans="1:9" ht="15.75" customHeight="1">
      <c r="A10691" s="396"/>
      <c r="B10691" s="398"/>
      <c r="C10691" s="396"/>
      <c r="D10691" s="396"/>
      <c r="E10691" s="399"/>
      <c r="F10691" s="399"/>
      <c r="G10691" s="399"/>
      <c r="H10691" s="399"/>
      <c r="I10691" s="399"/>
    </row>
    <row r="10692" spans="1:9" ht="15.75" customHeight="1">
      <c r="A10692" s="396"/>
      <c r="B10692" s="398"/>
      <c r="C10692" s="396"/>
      <c r="D10692" s="396"/>
      <c r="E10692" s="399"/>
      <c r="F10692" s="399"/>
      <c r="G10692" s="399"/>
      <c r="H10692" s="399"/>
      <c r="I10692" s="399"/>
    </row>
    <row r="10693" spans="1:9" ht="15.75" customHeight="1">
      <c r="A10693" s="396"/>
      <c r="B10693" s="398"/>
      <c r="C10693" s="396"/>
      <c r="D10693" s="396"/>
      <c r="E10693" s="399"/>
      <c r="F10693" s="399"/>
      <c r="G10693" s="399"/>
      <c r="H10693" s="399"/>
      <c r="I10693" s="399"/>
    </row>
    <row r="10694" spans="1:9" ht="15.75" customHeight="1">
      <c r="A10694" s="396"/>
      <c r="B10694" s="398"/>
      <c r="C10694" s="396"/>
      <c r="D10694" s="396"/>
      <c r="E10694" s="399"/>
      <c r="F10694" s="399"/>
      <c r="G10694" s="399"/>
      <c r="H10694" s="399"/>
      <c r="I10694" s="399"/>
    </row>
    <row r="10695" spans="1:9" ht="15.75" customHeight="1">
      <c r="A10695" s="396"/>
      <c r="B10695" s="398"/>
      <c r="C10695" s="396"/>
      <c r="D10695" s="396"/>
      <c r="E10695" s="399"/>
      <c r="F10695" s="399"/>
      <c r="G10695" s="399"/>
      <c r="H10695" s="399"/>
      <c r="I10695" s="399"/>
    </row>
    <row r="10696" spans="1:9" ht="15.75" customHeight="1">
      <c r="A10696" s="396"/>
      <c r="B10696" s="398"/>
      <c r="C10696" s="396"/>
      <c r="D10696" s="396"/>
      <c r="E10696" s="399"/>
      <c r="F10696" s="399"/>
      <c r="G10696" s="399"/>
      <c r="H10696" s="399"/>
      <c r="I10696" s="399"/>
    </row>
    <row r="10697" spans="1:9" ht="15.75" customHeight="1">
      <c r="A10697" s="396"/>
      <c r="B10697" s="398"/>
      <c r="C10697" s="396"/>
      <c r="D10697" s="396"/>
      <c r="E10697" s="399"/>
      <c r="F10697" s="399"/>
      <c r="G10697" s="399"/>
      <c r="H10697" s="399"/>
      <c r="I10697" s="399"/>
    </row>
    <row r="10698" spans="1:9" ht="15.75" customHeight="1">
      <c r="A10698" s="396"/>
      <c r="B10698" s="398"/>
      <c r="C10698" s="396"/>
      <c r="D10698" s="396"/>
      <c r="E10698" s="399"/>
      <c r="F10698" s="399"/>
      <c r="G10698" s="399"/>
      <c r="H10698" s="399"/>
      <c r="I10698" s="399"/>
    </row>
    <row r="10699" spans="1:9" ht="15.75" customHeight="1">
      <c r="A10699" s="396"/>
      <c r="B10699" s="398"/>
      <c r="C10699" s="396"/>
      <c r="D10699" s="396"/>
      <c r="E10699" s="399"/>
      <c r="F10699" s="399"/>
      <c r="G10699" s="399"/>
      <c r="H10699" s="399"/>
      <c r="I10699" s="399"/>
    </row>
    <row r="10700" spans="1:9" ht="15.75" customHeight="1">
      <c r="A10700" s="396"/>
      <c r="B10700" s="398"/>
      <c r="C10700" s="396"/>
      <c r="D10700" s="396"/>
      <c r="E10700" s="399"/>
      <c r="F10700" s="399"/>
      <c r="G10700" s="399"/>
      <c r="H10700" s="399"/>
      <c r="I10700" s="399"/>
    </row>
    <row r="10701" spans="1:9" ht="15.75" customHeight="1">
      <c r="A10701" s="396"/>
      <c r="B10701" s="398"/>
      <c r="C10701" s="396"/>
      <c r="D10701" s="396"/>
      <c r="E10701" s="399"/>
      <c r="F10701" s="399"/>
      <c r="G10701" s="399"/>
      <c r="H10701" s="399"/>
      <c r="I10701" s="399"/>
    </row>
    <row r="10702" spans="1:9" ht="15.75" customHeight="1">
      <c r="A10702" s="396"/>
      <c r="B10702" s="398"/>
      <c r="C10702" s="396"/>
      <c r="D10702" s="396"/>
      <c r="E10702" s="399"/>
      <c r="F10702" s="399"/>
      <c r="G10702" s="399"/>
      <c r="H10702" s="399"/>
      <c r="I10702" s="399"/>
    </row>
    <row r="10703" spans="1:9" ht="15.75" customHeight="1">
      <c r="A10703" s="396"/>
      <c r="B10703" s="398"/>
      <c r="C10703" s="396"/>
      <c r="D10703" s="396"/>
      <c r="E10703" s="399"/>
      <c r="F10703" s="399"/>
      <c r="G10703" s="399"/>
      <c r="H10703" s="399"/>
      <c r="I10703" s="399"/>
    </row>
    <row r="10704" spans="1:9" ht="15.75" customHeight="1">
      <c r="A10704" s="396"/>
      <c r="B10704" s="398"/>
      <c r="C10704" s="396"/>
      <c r="D10704" s="396"/>
      <c r="E10704" s="399"/>
      <c r="F10704" s="399"/>
      <c r="G10704" s="399"/>
      <c r="H10704" s="399"/>
      <c r="I10704" s="399"/>
    </row>
    <row r="10705" spans="1:9" ht="15.75" customHeight="1">
      <c r="A10705" s="396"/>
      <c r="B10705" s="398"/>
      <c r="C10705" s="396"/>
      <c r="D10705" s="396"/>
      <c r="E10705" s="399"/>
      <c r="F10705" s="399"/>
      <c r="G10705" s="399"/>
      <c r="H10705" s="399"/>
      <c r="I10705" s="399"/>
    </row>
    <row r="10706" spans="1:9" ht="15.75" customHeight="1">
      <c r="A10706" s="396"/>
      <c r="B10706" s="398"/>
      <c r="C10706" s="396"/>
      <c r="D10706" s="396"/>
      <c r="E10706" s="399"/>
      <c r="F10706" s="399"/>
      <c r="G10706" s="399"/>
      <c r="H10706" s="399"/>
      <c r="I10706" s="399"/>
    </row>
    <row r="10707" spans="1:9" ht="15.75" customHeight="1">
      <c r="A10707" s="396"/>
      <c r="B10707" s="398"/>
      <c r="C10707" s="396"/>
      <c r="D10707" s="396"/>
      <c r="E10707" s="399"/>
      <c r="F10707" s="399"/>
      <c r="G10707" s="399"/>
      <c r="H10707" s="399"/>
      <c r="I10707" s="399"/>
    </row>
    <row r="10708" spans="1:9" ht="15.75" customHeight="1">
      <c r="A10708" s="396"/>
      <c r="B10708" s="398"/>
      <c r="C10708" s="396"/>
      <c r="D10708" s="396"/>
      <c r="E10708" s="399"/>
      <c r="F10708" s="399"/>
      <c r="G10708" s="399"/>
      <c r="H10708" s="399"/>
      <c r="I10708" s="399"/>
    </row>
    <row r="10709" spans="1:9" ht="15.75" customHeight="1">
      <c r="A10709" s="396"/>
      <c r="B10709" s="398"/>
      <c r="C10709" s="396"/>
      <c r="D10709" s="396"/>
      <c r="E10709" s="399"/>
      <c r="F10709" s="399"/>
      <c r="G10709" s="399"/>
      <c r="H10709" s="399"/>
      <c r="I10709" s="399"/>
    </row>
    <row r="10710" spans="1:9" ht="15.75" customHeight="1">
      <c r="A10710" s="396"/>
      <c r="B10710" s="398"/>
      <c r="C10710" s="396"/>
      <c r="D10710" s="396"/>
      <c r="E10710" s="399"/>
      <c r="F10710" s="399"/>
      <c r="G10710" s="399"/>
      <c r="H10710" s="399"/>
      <c r="I10710" s="399"/>
    </row>
    <row r="10711" spans="1:9" ht="15.75" customHeight="1">
      <c r="A10711" s="396"/>
      <c r="B10711" s="398"/>
      <c r="C10711" s="396"/>
      <c r="D10711" s="396"/>
      <c r="E10711" s="399"/>
      <c r="F10711" s="399"/>
      <c r="G10711" s="399"/>
      <c r="H10711" s="399"/>
      <c r="I10711" s="399"/>
    </row>
    <row r="10712" spans="1:9" ht="15.75" customHeight="1">
      <c r="A10712" s="396"/>
      <c r="B10712" s="398"/>
      <c r="C10712" s="396"/>
      <c r="D10712" s="396"/>
      <c r="E10712" s="399"/>
      <c r="F10712" s="399"/>
      <c r="G10712" s="399"/>
      <c r="H10712" s="399"/>
      <c r="I10712" s="399"/>
    </row>
    <row r="10713" spans="1:9" ht="15.75" customHeight="1">
      <c r="A10713" s="396"/>
      <c r="B10713" s="398"/>
      <c r="C10713" s="396"/>
      <c r="D10713" s="396"/>
      <c r="E10713" s="399"/>
      <c r="F10713" s="399"/>
      <c r="G10713" s="399"/>
      <c r="H10713" s="399"/>
      <c r="I10713" s="399"/>
    </row>
    <row r="10714" spans="1:9" ht="15.75" customHeight="1">
      <c r="A10714" s="396"/>
      <c r="B10714" s="398"/>
      <c r="C10714" s="396"/>
      <c r="D10714" s="396"/>
      <c r="E10714" s="399"/>
      <c r="F10714" s="399"/>
      <c r="G10714" s="399"/>
      <c r="H10714" s="399"/>
      <c r="I10714" s="399"/>
    </row>
    <row r="10715" spans="1:9" ht="15.75" customHeight="1">
      <c r="A10715" s="396"/>
      <c r="B10715" s="398"/>
      <c r="C10715" s="396"/>
      <c r="D10715" s="396"/>
      <c r="E10715" s="399"/>
      <c r="F10715" s="399"/>
      <c r="G10715" s="399"/>
      <c r="H10715" s="399"/>
      <c r="I10715" s="399"/>
    </row>
    <row r="10716" spans="1:9" ht="15.75" customHeight="1">
      <c r="A10716" s="396"/>
      <c r="B10716" s="398"/>
      <c r="C10716" s="396"/>
      <c r="D10716" s="396"/>
      <c r="E10716" s="399"/>
      <c r="F10716" s="399"/>
      <c r="G10716" s="399"/>
      <c r="H10716" s="399"/>
      <c r="I10716" s="399"/>
    </row>
    <row r="10717" spans="1:9" ht="15.75" customHeight="1">
      <c r="A10717" s="396"/>
      <c r="B10717" s="398"/>
      <c r="C10717" s="396"/>
      <c r="D10717" s="396"/>
      <c r="E10717" s="399"/>
      <c r="F10717" s="399"/>
      <c r="G10717" s="399"/>
      <c r="H10717" s="399"/>
      <c r="I10717" s="399"/>
    </row>
    <row r="10718" spans="1:9" ht="15.75" customHeight="1">
      <c r="A10718" s="396"/>
      <c r="B10718" s="398"/>
      <c r="C10718" s="396"/>
      <c r="D10718" s="396"/>
      <c r="E10718" s="399"/>
      <c r="F10718" s="399"/>
      <c r="G10718" s="399"/>
      <c r="H10718" s="399"/>
      <c r="I10718" s="399"/>
    </row>
    <row r="10719" spans="1:9" ht="15.75" customHeight="1">
      <c r="A10719" s="396"/>
      <c r="B10719" s="398"/>
      <c r="C10719" s="396"/>
      <c r="D10719" s="396"/>
      <c r="E10719" s="399"/>
      <c r="F10719" s="399"/>
      <c r="G10719" s="399"/>
      <c r="H10719" s="399"/>
      <c r="I10719" s="399"/>
    </row>
    <row r="10720" spans="1:9" ht="15.75" customHeight="1">
      <c r="A10720" s="396"/>
      <c r="B10720" s="398"/>
      <c r="C10720" s="396"/>
      <c r="D10720" s="396"/>
      <c r="E10720" s="399"/>
      <c r="F10720" s="399"/>
      <c r="G10720" s="399"/>
      <c r="H10720" s="399"/>
      <c r="I10720" s="399"/>
    </row>
    <row r="10721" spans="1:9" ht="15.75" customHeight="1">
      <c r="A10721" s="396"/>
      <c r="B10721" s="398"/>
      <c r="C10721" s="396"/>
      <c r="D10721" s="396"/>
      <c r="E10721" s="399"/>
      <c r="F10721" s="399"/>
      <c r="G10721" s="399"/>
      <c r="H10721" s="399"/>
      <c r="I10721" s="399"/>
    </row>
    <row r="10722" spans="1:9" ht="15.75" customHeight="1">
      <c r="A10722" s="396"/>
      <c r="B10722" s="398"/>
      <c r="C10722" s="396"/>
      <c r="D10722" s="396"/>
      <c r="E10722" s="399"/>
      <c r="F10722" s="399"/>
      <c r="G10722" s="399"/>
      <c r="H10722" s="399"/>
      <c r="I10722" s="399"/>
    </row>
    <row r="10723" spans="1:9" ht="15.75" customHeight="1">
      <c r="A10723" s="396"/>
      <c r="B10723" s="398"/>
      <c r="C10723" s="396"/>
      <c r="D10723" s="396"/>
      <c r="E10723" s="399"/>
      <c r="F10723" s="399"/>
      <c r="G10723" s="399"/>
      <c r="H10723" s="399"/>
      <c r="I10723" s="399"/>
    </row>
    <row r="10724" spans="1:9" ht="15.75" customHeight="1">
      <c r="A10724" s="396"/>
      <c r="B10724" s="398"/>
      <c r="C10724" s="396"/>
      <c r="D10724" s="396"/>
      <c r="E10724" s="399"/>
      <c r="F10724" s="399"/>
      <c r="G10724" s="399"/>
      <c r="H10724" s="399"/>
      <c r="I10724" s="399"/>
    </row>
    <row r="10725" spans="1:9" ht="15.75" customHeight="1">
      <c r="A10725" s="396"/>
      <c r="B10725" s="398"/>
      <c r="C10725" s="396"/>
      <c r="D10725" s="396"/>
      <c r="E10725" s="399"/>
      <c r="F10725" s="399"/>
      <c r="G10725" s="399"/>
      <c r="H10725" s="399"/>
      <c r="I10725" s="399"/>
    </row>
    <row r="10726" spans="1:9" ht="15.75" customHeight="1">
      <c r="A10726" s="396"/>
      <c r="B10726" s="398"/>
      <c r="C10726" s="396"/>
      <c r="D10726" s="396"/>
      <c r="E10726" s="399"/>
      <c r="F10726" s="399"/>
      <c r="G10726" s="399"/>
      <c r="H10726" s="399"/>
      <c r="I10726" s="399"/>
    </row>
    <row r="10727" spans="1:9" ht="15.75" customHeight="1">
      <c r="A10727" s="396"/>
      <c r="B10727" s="398"/>
      <c r="C10727" s="396"/>
      <c r="D10727" s="396"/>
      <c r="E10727" s="399"/>
      <c r="F10727" s="399"/>
      <c r="G10727" s="399"/>
      <c r="H10727" s="399"/>
      <c r="I10727" s="399"/>
    </row>
    <row r="10728" spans="1:9" ht="15.75" customHeight="1">
      <c r="A10728" s="396"/>
      <c r="B10728" s="398"/>
      <c r="C10728" s="396"/>
      <c r="D10728" s="396"/>
      <c r="E10728" s="399"/>
      <c r="F10728" s="399"/>
      <c r="G10728" s="399"/>
      <c r="H10728" s="399"/>
      <c r="I10728" s="399"/>
    </row>
    <row r="10729" spans="1:9" ht="15.75" customHeight="1">
      <c r="A10729" s="396"/>
      <c r="B10729" s="398"/>
      <c r="C10729" s="396"/>
      <c r="D10729" s="396"/>
      <c r="E10729" s="399"/>
      <c r="F10729" s="399"/>
      <c r="G10729" s="399"/>
      <c r="H10729" s="399"/>
      <c r="I10729" s="399"/>
    </row>
    <row r="10730" spans="1:9" ht="15.75" customHeight="1">
      <c r="A10730" s="396"/>
      <c r="B10730" s="398"/>
      <c r="C10730" s="396"/>
      <c r="D10730" s="396"/>
      <c r="E10730" s="399"/>
      <c r="F10730" s="399"/>
      <c r="G10730" s="399"/>
      <c r="H10730" s="399"/>
      <c r="I10730" s="399"/>
    </row>
    <row r="10731" spans="1:9" ht="15.75" customHeight="1">
      <c r="A10731" s="396"/>
      <c r="B10731" s="398"/>
      <c r="C10731" s="396"/>
      <c r="D10731" s="396"/>
      <c r="E10731" s="399"/>
      <c r="F10731" s="399"/>
      <c r="G10731" s="399"/>
      <c r="H10731" s="399"/>
      <c r="I10731" s="399"/>
    </row>
    <row r="10732" spans="1:9" ht="15.75" customHeight="1">
      <c r="A10732" s="396"/>
      <c r="B10732" s="398"/>
      <c r="C10732" s="396"/>
      <c r="D10732" s="396"/>
      <c r="E10732" s="399"/>
      <c r="F10732" s="399"/>
      <c r="G10732" s="399"/>
      <c r="H10732" s="399"/>
      <c r="I10732" s="399"/>
    </row>
    <row r="10733" spans="1:9" ht="15.75" customHeight="1">
      <c r="A10733" s="396"/>
      <c r="B10733" s="398"/>
      <c r="C10733" s="396"/>
      <c r="D10733" s="396"/>
      <c r="E10733" s="399"/>
      <c r="F10733" s="399"/>
      <c r="G10733" s="399"/>
      <c r="H10733" s="399"/>
      <c r="I10733" s="399"/>
    </row>
    <row r="10734" spans="1:9" ht="15.75" customHeight="1">
      <c r="A10734" s="396"/>
      <c r="B10734" s="398"/>
      <c r="C10734" s="396"/>
      <c r="D10734" s="396"/>
      <c r="E10734" s="399"/>
      <c r="F10734" s="399"/>
      <c r="G10734" s="399"/>
      <c r="H10734" s="399"/>
      <c r="I10734" s="399"/>
    </row>
    <row r="10735" spans="1:9" ht="15.75" customHeight="1">
      <c r="A10735" s="396"/>
      <c r="B10735" s="398"/>
      <c r="C10735" s="396"/>
      <c r="D10735" s="396"/>
      <c r="E10735" s="399"/>
      <c r="F10735" s="399"/>
      <c r="G10735" s="399"/>
      <c r="H10735" s="399"/>
      <c r="I10735" s="399"/>
    </row>
    <row r="10736" spans="1:9" ht="15.75" customHeight="1">
      <c r="A10736" s="396"/>
      <c r="B10736" s="398"/>
      <c r="C10736" s="396"/>
      <c r="D10736" s="396"/>
      <c r="E10736" s="399"/>
      <c r="F10736" s="399"/>
      <c r="G10736" s="399"/>
      <c r="H10736" s="399"/>
      <c r="I10736" s="399"/>
    </row>
    <row r="10737" spans="1:9" ht="15.75" customHeight="1">
      <c r="A10737" s="396"/>
      <c r="B10737" s="398"/>
      <c r="C10737" s="396"/>
      <c r="D10737" s="396"/>
      <c r="E10737" s="399"/>
      <c r="F10737" s="399"/>
      <c r="G10737" s="399"/>
      <c r="H10737" s="399"/>
      <c r="I10737" s="399"/>
    </row>
    <row r="10738" spans="1:9" ht="15.75" customHeight="1">
      <c r="A10738" s="396"/>
      <c r="B10738" s="398"/>
      <c r="C10738" s="396"/>
      <c r="D10738" s="396"/>
      <c r="E10738" s="399"/>
      <c r="F10738" s="399"/>
      <c r="G10738" s="399"/>
      <c r="H10738" s="399"/>
      <c r="I10738" s="399"/>
    </row>
    <row r="10739" spans="1:9" ht="15.75" customHeight="1">
      <c r="A10739" s="396"/>
      <c r="B10739" s="398"/>
      <c r="C10739" s="396"/>
      <c r="D10739" s="396"/>
      <c r="E10739" s="399"/>
      <c r="F10739" s="399"/>
      <c r="G10739" s="399"/>
      <c r="H10739" s="399"/>
      <c r="I10739" s="399"/>
    </row>
    <row r="10740" spans="1:9" ht="15.75" customHeight="1">
      <c r="A10740" s="396"/>
      <c r="B10740" s="398"/>
      <c r="C10740" s="396"/>
      <c r="D10740" s="396"/>
      <c r="E10740" s="399"/>
      <c r="F10740" s="399"/>
      <c r="G10740" s="399"/>
      <c r="H10740" s="399"/>
      <c r="I10740" s="399"/>
    </row>
    <row r="10741" spans="1:9" ht="15.75" customHeight="1">
      <c r="A10741" s="396"/>
      <c r="B10741" s="398"/>
      <c r="C10741" s="396"/>
      <c r="D10741" s="396"/>
      <c r="E10741" s="399"/>
      <c r="F10741" s="399"/>
      <c r="G10741" s="399"/>
      <c r="H10741" s="399"/>
      <c r="I10741" s="399"/>
    </row>
    <row r="10742" spans="1:9" ht="15.75" customHeight="1">
      <c r="A10742" s="396"/>
      <c r="B10742" s="398"/>
      <c r="C10742" s="396"/>
      <c r="D10742" s="396"/>
      <c r="E10742" s="399"/>
      <c r="F10742" s="399"/>
      <c r="G10742" s="399"/>
      <c r="H10742" s="399"/>
      <c r="I10742" s="399"/>
    </row>
    <row r="10743" spans="1:9" ht="15.75" customHeight="1">
      <c r="A10743" s="396"/>
      <c r="B10743" s="398"/>
      <c r="C10743" s="396"/>
      <c r="D10743" s="396"/>
      <c r="E10743" s="399"/>
      <c r="F10743" s="399"/>
      <c r="G10743" s="399"/>
      <c r="H10743" s="399"/>
      <c r="I10743" s="399"/>
    </row>
    <row r="10744" spans="1:9" ht="15.75" customHeight="1">
      <c r="A10744" s="396"/>
      <c r="B10744" s="398"/>
      <c r="C10744" s="396"/>
      <c r="D10744" s="396"/>
      <c r="E10744" s="399"/>
      <c r="F10744" s="399"/>
      <c r="G10744" s="399"/>
      <c r="H10744" s="399"/>
      <c r="I10744" s="399"/>
    </row>
    <row r="10745" spans="1:9" ht="15.75" customHeight="1">
      <c r="A10745" s="396"/>
      <c r="B10745" s="398"/>
      <c r="C10745" s="396"/>
      <c r="D10745" s="396"/>
      <c r="E10745" s="399"/>
      <c r="F10745" s="399"/>
      <c r="G10745" s="399"/>
      <c r="H10745" s="399"/>
      <c r="I10745" s="399"/>
    </row>
    <row r="10746" spans="1:9" ht="15.75" customHeight="1">
      <c r="A10746" s="396"/>
      <c r="B10746" s="398"/>
      <c r="C10746" s="396"/>
      <c r="D10746" s="396"/>
      <c r="E10746" s="399"/>
      <c r="F10746" s="399"/>
      <c r="G10746" s="399"/>
      <c r="H10746" s="399"/>
      <c r="I10746" s="399"/>
    </row>
    <row r="10747" spans="1:9" ht="15.75" customHeight="1">
      <c r="A10747" s="396"/>
      <c r="B10747" s="398"/>
      <c r="C10747" s="396"/>
      <c r="D10747" s="396"/>
      <c r="E10747" s="399"/>
      <c r="F10747" s="399"/>
      <c r="G10747" s="399"/>
      <c r="H10747" s="399"/>
      <c r="I10747" s="399"/>
    </row>
    <row r="10748" spans="1:9" ht="15.75" customHeight="1">
      <c r="A10748" s="396"/>
      <c r="B10748" s="398"/>
      <c r="C10748" s="396"/>
      <c r="D10748" s="396"/>
      <c r="E10748" s="399"/>
      <c r="F10748" s="399"/>
      <c r="G10748" s="399"/>
      <c r="H10748" s="399"/>
      <c r="I10748" s="399"/>
    </row>
    <row r="10749" spans="1:9" ht="15.75" customHeight="1">
      <c r="A10749" s="396"/>
      <c r="B10749" s="398"/>
      <c r="C10749" s="396"/>
      <c r="D10749" s="396"/>
      <c r="E10749" s="399"/>
      <c r="F10749" s="399"/>
      <c r="G10749" s="399"/>
      <c r="H10749" s="399"/>
      <c r="I10749" s="399"/>
    </row>
    <row r="10750" spans="1:9" ht="15.75" customHeight="1">
      <c r="A10750" s="396"/>
      <c r="B10750" s="398"/>
      <c r="C10750" s="396"/>
      <c r="D10750" s="396"/>
      <c r="E10750" s="399"/>
      <c r="F10750" s="399"/>
      <c r="G10750" s="399"/>
      <c r="H10750" s="399"/>
      <c r="I10750" s="399"/>
    </row>
    <row r="10751" spans="1:9" ht="15.75" customHeight="1">
      <c r="A10751" s="396"/>
      <c r="B10751" s="398"/>
      <c r="C10751" s="396"/>
      <c r="D10751" s="396"/>
      <c r="E10751" s="399"/>
      <c r="F10751" s="399"/>
      <c r="G10751" s="399"/>
      <c r="H10751" s="399"/>
      <c r="I10751" s="399"/>
    </row>
    <row r="10752" spans="1:9" ht="15.75" customHeight="1">
      <c r="A10752" s="396"/>
      <c r="B10752" s="398"/>
      <c r="C10752" s="396"/>
      <c r="D10752" s="396"/>
      <c r="E10752" s="399"/>
      <c r="F10752" s="399"/>
      <c r="G10752" s="399"/>
      <c r="H10752" s="399"/>
      <c r="I10752" s="399"/>
    </row>
    <row r="10753" spans="1:9" ht="15.75" customHeight="1">
      <c r="A10753" s="396"/>
      <c r="B10753" s="398"/>
      <c r="C10753" s="396"/>
      <c r="D10753" s="396"/>
      <c r="E10753" s="399"/>
      <c r="F10753" s="399"/>
      <c r="G10753" s="399"/>
      <c r="H10753" s="399"/>
      <c r="I10753" s="399"/>
    </row>
    <row r="10754" spans="1:9" ht="15.75" customHeight="1">
      <c r="A10754" s="396"/>
      <c r="B10754" s="398"/>
      <c r="C10754" s="396"/>
      <c r="D10754" s="396"/>
      <c r="E10754" s="399"/>
      <c r="F10754" s="399"/>
      <c r="G10754" s="399"/>
      <c r="H10754" s="399"/>
      <c r="I10754" s="399"/>
    </row>
    <row r="10755" spans="1:9" ht="15.75" customHeight="1">
      <c r="A10755" s="396"/>
      <c r="B10755" s="398"/>
      <c r="C10755" s="396"/>
      <c r="D10755" s="396"/>
      <c r="E10755" s="399"/>
      <c r="F10755" s="399"/>
      <c r="G10755" s="399"/>
      <c r="H10755" s="399"/>
      <c r="I10755" s="399"/>
    </row>
    <row r="10756" spans="1:9" ht="15.75" customHeight="1">
      <c r="A10756" s="396"/>
      <c r="B10756" s="398"/>
      <c r="C10756" s="396"/>
      <c r="D10756" s="396"/>
      <c r="E10756" s="399"/>
      <c r="F10756" s="399"/>
      <c r="G10756" s="399"/>
      <c r="H10756" s="399"/>
      <c r="I10756" s="399"/>
    </row>
    <row r="10757" spans="1:9" ht="15.75" customHeight="1">
      <c r="A10757" s="396"/>
      <c r="B10757" s="398"/>
      <c r="C10757" s="396"/>
      <c r="D10757" s="396"/>
      <c r="E10757" s="399"/>
      <c r="F10757" s="399"/>
      <c r="G10757" s="399"/>
      <c r="H10757" s="399"/>
      <c r="I10757" s="399"/>
    </row>
    <row r="10758" spans="1:9" ht="15.75" customHeight="1">
      <c r="A10758" s="396"/>
      <c r="B10758" s="398"/>
      <c r="C10758" s="396"/>
      <c r="D10758" s="396"/>
      <c r="E10758" s="399"/>
      <c r="F10758" s="399"/>
      <c r="G10758" s="399"/>
      <c r="H10758" s="399"/>
      <c r="I10758" s="399"/>
    </row>
    <row r="10759" spans="1:9" ht="15.75" customHeight="1">
      <c r="A10759" s="396"/>
      <c r="B10759" s="398"/>
      <c r="C10759" s="396"/>
      <c r="D10759" s="396"/>
      <c r="E10759" s="399"/>
      <c r="F10759" s="399"/>
      <c r="G10759" s="399"/>
      <c r="H10759" s="399"/>
      <c r="I10759" s="399"/>
    </row>
    <row r="10760" spans="1:9" ht="15.75" customHeight="1">
      <c r="A10760" s="396"/>
      <c r="B10760" s="398"/>
      <c r="C10760" s="396"/>
      <c r="D10760" s="396"/>
      <c r="E10760" s="399"/>
      <c r="F10760" s="399"/>
      <c r="G10760" s="399"/>
      <c r="H10760" s="399"/>
      <c r="I10760" s="399"/>
    </row>
    <row r="10761" spans="1:9" ht="15.75" customHeight="1">
      <c r="A10761" s="396"/>
      <c r="B10761" s="398"/>
      <c r="C10761" s="396"/>
      <c r="D10761" s="396"/>
      <c r="E10761" s="399"/>
      <c r="F10761" s="399"/>
      <c r="G10761" s="399"/>
      <c r="H10761" s="399"/>
      <c r="I10761" s="399"/>
    </row>
    <row r="10762" spans="1:9" ht="15.75" customHeight="1">
      <c r="A10762" s="396"/>
      <c r="B10762" s="398"/>
      <c r="C10762" s="396"/>
      <c r="D10762" s="396"/>
      <c r="E10762" s="399"/>
      <c r="F10762" s="399"/>
      <c r="G10762" s="399"/>
      <c r="H10762" s="399"/>
      <c r="I10762" s="399"/>
    </row>
    <row r="10763" spans="1:9" ht="15.75" customHeight="1">
      <c r="A10763" s="396"/>
      <c r="B10763" s="398"/>
      <c r="C10763" s="396"/>
      <c r="D10763" s="396"/>
      <c r="E10763" s="399"/>
      <c r="F10763" s="399"/>
      <c r="G10763" s="399"/>
      <c r="H10763" s="399"/>
      <c r="I10763" s="399"/>
    </row>
    <row r="10764" spans="1:9" ht="15.75" customHeight="1">
      <c r="A10764" s="396"/>
      <c r="B10764" s="398"/>
      <c r="C10764" s="396"/>
      <c r="D10764" s="396"/>
      <c r="E10764" s="399"/>
      <c r="F10764" s="399"/>
      <c r="G10764" s="399"/>
      <c r="H10764" s="399"/>
      <c r="I10764" s="399"/>
    </row>
    <row r="10765" spans="1:9" ht="15.75" customHeight="1">
      <c r="A10765" s="396"/>
      <c r="B10765" s="398"/>
      <c r="C10765" s="396"/>
      <c r="D10765" s="396"/>
      <c r="E10765" s="399"/>
      <c r="F10765" s="399"/>
      <c r="G10765" s="399"/>
      <c r="H10765" s="399"/>
      <c r="I10765" s="399"/>
    </row>
    <row r="10766" spans="1:9" ht="15.75" customHeight="1">
      <c r="A10766" s="396"/>
      <c r="B10766" s="398"/>
      <c r="C10766" s="396"/>
      <c r="D10766" s="396"/>
      <c r="E10766" s="399"/>
      <c r="F10766" s="399"/>
      <c r="G10766" s="399"/>
      <c r="H10766" s="399"/>
      <c r="I10766" s="399"/>
    </row>
    <row r="10767" spans="1:9" ht="15.75" customHeight="1">
      <c r="A10767" s="396"/>
      <c r="B10767" s="398"/>
      <c r="C10767" s="396"/>
      <c r="D10767" s="396"/>
      <c r="E10767" s="399"/>
      <c r="F10767" s="399"/>
      <c r="G10767" s="399"/>
      <c r="H10767" s="399"/>
      <c r="I10767" s="399"/>
    </row>
    <row r="10768" spans="1:9" ht="15.75" customHeight="1">
      <c r="A10768" s="396"/>
      <c r="B10768" s="398"/>
      <c r="C10768" s="396"/>
      <c r="D10768" s="396"/>
      <c r="E10768" s="399"/>
      <c r="F10768" s="399"/>
      <c r="G10768" s="399"/>
      <c r="H10768" s="399"/>
      <c r="I10768" s="399"/>
    </row>
    <row r="10769" spans="1:9" ht="15.75" customHeight="1">
      <c r="A10769" s="396"/>
      <c r="B10769" s="398"/>
      <c r="C10769" s="396"/>
      <c r="D10769" s="396"/>
      <c r="E10769" s="399"/>
      <c r="F10769" s="399"/>
      <c r="G10769" s="399"/>
      <c r="H10769" s="399"/>
      <c r="I10769" s="399"/>
    </row>
    <row r="10770" spans="1:9" ht="15.75" customHeight="1">
      <c r="A10770" s="396"/>
      <c r="B10770" s="398"/>
      <c r="C10770" s="396"/>
      <c r="D10770" s="396"/>
      <c r="E10770" s="399"/>
      <c r="F10770" s="399"/>
      <c r="G10770" s="399"/>
      <c r="H10770" s="399"/>
      <c r="I10770" s="399"/>
    </row>
    <row r="10771" spans="1:9" ht="15.75" customHeight="1">
      <c r="A10771" s="396"/>
      <c r="B10771" s="398"/>
      <c r="C10771" s="396"/>
      <c r="D10771" s="396"/>
      <c r="E10771" s="399"/>
      <c r="F10771" s="399"/>
      <c r="G10771" s="399"/>
      <c r="H10771" s="399"/>
      <c r="I10771" s="399"/>
    </row>
    <row r="10772" spans="1:9" ht="15.75" customHeight="1">
      <c r="A10772" s="396"/>
      <c r="B10772" s="398"/>
      <c r="C10772" s="396"/>
      <c r="D10772" s="396"/>
      <c r="E10772" s="399"/>
      <c r="F10772" s="399"/>
      <c r="G10772" s="399"/>
      <c r="H10772" s="399"/>
      <c r="I10772" s="399"/>
    </row>
    <row r="10773" spans="1:9" ht="15.75" customHeight="1">
      <c r="A10773" s="396"/>
      <c r="B10773" s="398"/>
      <c r="C10773" s="396"/>
      <c r="D10773" s="396"/>
      <c r="E10773" s="399"/>
      <c r="F10773" s="399"/>
      <c r="G10773" s="399"/>
      <c r="H10773" s="399"/>
      <c r="I10773" s="399"/>
    </row>
    <row r="10774" spans="1:9" ht="15.75" customHeight="1">
      <c r="A10774" s="396"/>
      <c r="B10774" s="398"/>
      <c r="C10774" s="396"/>
      <c r="D10774" s="396"/>
      <c r="E10774" s="399"/>
      <c r="F10774" s="399"/>
      <c r="G10774" s="399"/>
      <c r="H10774" s="399"/>
      <c r="I10774" s="399"/>
    </row>
    <row r="10775" spans="1:9" ht="15.75" customHeight="1">
      <c r="A10775" s="396"/>
      <c r="B10775" s="398"/>
      <c r="C10775" s="396"/>
      <c r="D10775" s="396"/>
      <c r="E10775" s="399"/>
      <c r="F10775" s="399"/>
      <c r="G10775" s="399"/>
      <c r="H10775" s="399"/>
      <c r="I10775" s="399"/>
    </row>
    <row r="10776" spans="1:9" ht="15.75" customHeight="1">
      <c r="A10776" s="396"/>
      <c r="B10776" s="398"/>
      <c r="C10776" s="396"/>
      <c r="D10776" s="396"/>
      <c r="E10776" s="399"/>
      <c r="F10776" s="399"/>
      <c r="G10776" s="399"/>
      <c r="H10776" s="399"/>
      <c r="I10776" s="399"/>
    </row>
    <row r="10777" spans="1:9" ht="15.75" customHeight="1">
      <c r="A10777" s="396"/>
      <c r="B10777" s="398"/>
      <c r="C10777" s="396"/>
      <c r="D10777" s="396"/>
      <c r="E10777" s="399"/>
      <c r="F10777" s="399"/>
      <c r="G10777" s="399"/>
      <c r="H10777" s="399"/>
      <c r="I10777" s="399"/>
    </row>
    <row r="10778" spans="1:9" ht="15.75" customHeight="1">
      <c r="A10778" s="396"/>
      <c r="B10778" s="398"/>
      <c r="C10778" s="396"/>
      <c r="D10778" s="396"/>
      <c r="E10778" s="399"/>
      <c r="F10778" s="399"/>
      <c r="G10778" s="399"/>
      <c r="H10778" s="399"/>
      <c r="I10778" s="399"/>
    </row>
    <row r="10779" spans="1:9" ht="15.75" customHeight="1">
      <c r="A10779" s="396"/>
      <c r="B10779" s="398"/>
      <c r="C10779" s="396"/>
      <c r="D10779" s="396"/>
      <c r="E10779" s="399"/>
      <c r="F10779" s="399"/>
      <c r="G10779" s="399"/>
      <c r="H10779" s="399"/>
      <c r="I10779" s="399"/>
    </row>
    <row r="10780" spans="1:9" ht="15.75" customHeight="1">
      <c r="A10780" s="396"/>
      <c r="B10780" s="398"/>
      <c r="C10780" s="396"/>
      <c r="D10780" s="396"/>
      <c r="E10780" s="399"/>
      <c r="F10780" s="399"/>
      <c r="G10780" s="399"/>
      <c r="H10780" s="399"/>
      <c r="I10780" s="399"/>
    </row>
    <row r="10781" spans="1:9" ht="15.75" customHeight="1">
      <c r="A10781" s="396"/>
      <c r="B10781" s="398"/>
      <c r="C10781" s="396"/>
      <c r="D10781" s="396"/>
      <c r="E10781" s="399"/>
      <c r="F10781" s="399"/>
      <c r="G10781" s="399"/>
      <c r="H10781" s="399"/>
      <c r="I10781" s="399"/>
    </row>
    <row r="10782" spans="1:9" ht="15.75" customHeight="1">
      <c r="A10782" s="396"/>
      <c r="B10782" s="398"/>
      <c r="C10782" s="396"/>
      <c r="D10782" s="396"/>
      <c r="E10782" s="399"/>
      <c r="F10782" s="399"/>
      <c r="G10782" s="399"/>
      <c r="H10782" s="399"/>
      <c r="I10782" s="399"/>
    </row>
    <row r="10783" spans="1:9" ht="15.75" customHeight="1">
      <c r="A10783" s="396"/>
      <c r="B10783" s="398"/>
      <c r="C10783" s="396"/>
      <c r="D10783" s="396"/>
      <c r="E10783" s="399"/>
      <c r="F10783" s="399"/>
      <c r="G10783" s="399"/>
      <c r="H10783" s="399"/>
      <c r="I10783" s="399"/>
    </row>
    <row r="10784" spans="1:9" ht="15.75" customHeight="1">
      <c r="A10784" s="396"/>
      <c r="B10784" s="398"/>
      <c r="C10784" s="396"/>
      <c r="D10784" s="396"/>
      <c r="E10784" s="399"/>
      <c r="F10784" s="399"/>
      <c r="G10784" s="399"/>
      <c r="H10784" s="399"/>
      <c r="I10784" s="399"/>
    </row>
    <row r="10785" spans="1:9" ht="15.75" customHeight="1">
      <c r="A10785" s="396"/>
      <c r="B10785" s="398"/>
      <c r="C10785" s="396"/>
      <c r="D10785" s="396"/>
      <c r="E10785" s="399"/>
      <c r="F10785" s="399"/>
      <c r="G10785" s="399"/>
      <c r="H10785" s="399"/>
      <c r="I10785" s="399"/>
    </row>
    <row r="10786" spans="1:9" ht="15.75" customHeight="1">
      <c r="A10786" s="396"/>
      <c r="B10786" s="398"/>
      <c r="C10786" s="396"/>
      <c r="D10786" s="396"/>
      <c r="E10786" s="399"/>
      <c r="F10786" s="399"/>
      <c r="G10786" s="399"/>
      <c r="H10786" s="399"/>
      <c r="I10786" s="399"/>
    </row>
    <row r="10787" spans="1:9" ht="15.75" customHeight="1">
      <c r="A10787" s="396"/>
      <c r="B10787" s="398"/>
      <c r="C10787" s="396"/>
      <c r="D10787" s="396"/>
      <c r="E10787" s="399"/>
      <c r="F10787" s="399"/>
      <c r="G10787" s="399"/>
      <c r="H10787" s="399"/>
      <c r="I10787" s="399"/>
    </row>
    <row r="10788" spans="1:9" ht="15.75" customHeight="1">
      <c r="A10788" s="396"/>
      <c r="B10788" s="398"/>
      <c r="C10788" s="396"/>
      <c r="D10788" s="396"/>
      <c r="E10788" s="399"/>
      <c r="F10788" s="399"/>
      <c r="G10788" s="399"/>
      <c r="H10788" s="399"/>
      <c r="I10788" s="399"/>
    </row>
    <row r="10789" spans="1:9" ht="15.75" customHeight="1">
      <c r="A10789" s="396"/>
      <c r="B10789" s="398"/>
      <c r="C10789" s="396"/>
      <c r="D10789" s="396"/>
      <c r="E10789" s="399"/>
      <c r="F10789" s="399"/>
      <c r="G10789" s="399"/>
      <c r="H10789" s="399"/>
      <c r="I10789" s="399"/>
    </row>
    <row r="10790" spans="1:9" ht="15.75" customHeight="1">
      <c r="A10790" s="396"/>
      <c r="B10790" s="398"/>
      <c r="C10790" s="396"/>
      <c r="D10790" s="396"/>
      <c r="E10790" s="399"/>
      <c r="F10790" s="399"/>
      <c r="G10790" s="399"/>
      <c r="H10790" s="399"/>
      <c r="I10790" s="399"/>
    </row>
    <row r="10791" spans="1:9" ht="15.75" customHeight="1">
      <c r="A10791" s="396"/>
      <c r="B10791" s="398"/>
      <c r="C10791" s="396"/>
      <c r="D10791" s="396"/>
      <c r="E10791" s="399"/>
      <c r="F10791" s="399"/>
      <c r="G10791" s="399"/>
      <c r="H10791" s="399"/>
      <c r="I10791" s="399"/>
    </row>
    <row r="10792" spans="1:9" ht="15.75" customHeight="1">
      <c r="A10792" s="396"/>
      <c r="B10792" s="398"/>
      <c r="C10792" s="396"/>
      <c r="D10792" s="396"/>
      <c r="E10792" s="399"/>
      <c r="F10792" s="399"/>
      <c r="G10792" s="399"/>
      <c r="H10792" s="399"/>
      <c r="I10792" s="399"/>
    </row>
    <row r="10793" spans="1:9" ht="15.75" customHeight="1">
      <c r="A10793" s="396"/>
      <c r="B10793" s="398"/>
      <c r="C10793" s="396"/>
      <c r="D10793" s="396"/>
      <c r="E10793" s="399"/>
      <c r="F10793" s="399"/>
      <c r="G10793" s="399"/>
      <c r="H10793" s="399"/>
      <c r="I10793" s="399"/>
    </row>
    <row r="10794" spans="1:9" ht="15.75" customHeight="1">
      <c r="A10794" s="396"/>
      <c r="B10794" s="398"/>
      <c r="C10794" s="396"/>
      <c r="D10794" s="396"/>
      <c r="E10794" s="399"/>
      <c r="F10794" s="399"/>
      <c r="G10794" s="399"/>
      <c r="H10794" s="399"/>
      <c r="I10794" s="399"/>
    </row>
    <row r="10795" spans="1:9" ht="15.75" customHeight="1">
      <c r="A10795" s="396"/>
      <c r="B10795" s="398"/>
      <c r="C10795" s="396"/>
      <c r="D10795" s="396"/>
      <c r="E10795" s="399"/>
      <c r="F10795" s="399"/>
      <c r="G10795" s="399"/>
      <c r="H10795" s="399"/>
      <c r="I10795" s="399"/>
    </row>
    <row r="10796" spans="1:9" ht="15.75" customHeight="1">
      <c r="A10796" s="396"/>
      <c r="B10796" s="398"/>
      <c r="C10796" s="396"/>
      <c r="D10796" s="396"/>
      <c r="E10796" s="399"/>
      <c r="F10796" s="399"/>
      <c r="G10796" s="399"/>
      <c r="H10796" s="399"/>
      <c r="I10796" s="399"/>
    </row>
    <row r="10797" spans="1:9" ht="15.75" customHeight="1">
      <c r="A10797" s="396"/>
      <c r="B10797" s="398"/>
      <c r="C10797" s="396"/>
      <c r="D10797" s="396"/>
      <c r="E10797" s="399"/>
      <c r="F10797" s="399"/>
      <c r="G10797" s="399"/>
      <c r="H10797" s="399"/>
      <c r="I10797" s="399"/>
    </row>
    <row r="10798" spans="1:9" ht="15.75" customHeight="1">
      <c r="A10798" s="396"/>
      <c r="B10798" s="398"/>
      <c r="C10798" s="396"/>
      <c r="D10798" s="396"/>
      <c r="E10798" s="399"/>
      <c r="F10798" s="399"/>
      <c r="G10798" s="399"/>
      <c r="H10798" s="399"/>
      <c r="I10798" s="399"/>
    </row>
    <row r="10799" spans="1:9" ht="15.75" customHeight="1">
      <c r="A10799" s="396"/>
      <c r="B10799" s="398"/>
      <c r="C10799" s="396"/>
      <c r="D10799" s="396"/>
      <c r="E10799" s="399"/>
      <c r="F10799" s="399"/>
      <c r="G10799" s="399"/>
      <c r="H10799" s="399"/>
      <c r="I10799" s="399"/>
    </row>
    <row r="10800" spans="1:9" ht="15.75" customHeight="1">
      <c r="A10800" s="396"/>
      <c r="B10800" s="398"/>
      <c r="C10800" s="396"/>
      <c r="D10800" s="396"/>
      <c r="E10800" s="399"/>
      <c r="F10800" s="399"/>
      <c r="G10800" s="399"/>
      <c r="H10800" s="399"/>
      <c r="I10800" s="399"/>
    </row>
    <row r="10801" spans="1:9" ht="15.75" customHeight="1">
      <c r="A10801" s="396"/>
      <c r="B10801" s="398"/>
      <c r="C10801" s="396"/>
      <c r="D10801" s="396"/>
      <c r="E10801" s="399"/>
      <c r="F10801" s="399"/>
      <c r="G10801" s="399"/>
      <c r="H10801" s="399"/>
      <c r="I10801" s="399"/>
    </row>
    <row r="10802" spans="1:9" ht="15.75" customHeight="1">
      <c r="A10802" s="396"/>
      <c r="B10802" s="398"/>
      <c r="C10802" s="396"/>
      <c r="D10802" s="396"/>
      <c r="E10802" s="399"/>
      <c r="F10802" s="399"/>
      <c r="G10802" s="399"/>
      <c r="H10802" s="399"/>
      <c r="I10802" s="399"/>
    </row>
    <row r="10803" spans="1:9" ht="15.75" customHeight="1">
      <c r="A10803" s="396"/>
      <c r="B10803" s="398"/>
      <c r="C10803" s="396"/>
      <c r="D10803" s="396"/>
      <c r="E10803" s="399"/>
      <c r="F10803" s="399"/>
      <c r="G10803" s="399"/>
      <c r="H10803" s="399"/>
      <c r="I10803" s="399"/>
    </row>
    <row r="10804" spans="1:9" ht="15.75" customHeight="1">
      <c r="A10804" s="396"/>
      <c r="B10804" s="398"/>
      <c r="C10804" s="396"/>
      <c r="D10804" s="396"/>
      <c r="E10804" s="399"/>
      <c r="F10804" s="399"/>
      <c r="G10804" s="399"/>
      <c r="H10804" s="399"/>
      <c r="I10804" s="399"/>
    </row>
    <row r="10805" spans="1:9" ht="15.75" customHeight="1">
      <c r="A10805" s="396"/>
      <c r="B10805" s="398"/>
      <c r="C10805" s="396"/>
      <c r="D10805" s="396"/>
      <c r="E10805" s="399"/>
      <c r="F10805" s="399"/>
      <c r="G10805" s="399"/>
      <c r="H10805" s="399"/>
      <c r="I10805" s="399"/>
    </row>
    <row r="10806" spans="1:9" ht="15.75" customHeight="1">
      <c r="A10806" s="396"/>
      <c r="B10806" s="398"/>
      <c r="C10806" s="396"/>
      <c r="D10806" s="396"/>
      <c r="E10806" s="399"/>
      <c r="F10806" s="399"/>
      <c r="G10806" s="399"/>
      <c r="H10806" s="399"/>
      <c r="I10806" s="399"/>
    </row>
    <row r="10807" spans="1:9" ht="15.75" customHeight="1">
      <c r="A10807" s="396"/>
      <c r="B10807" s="398"/>
      <c r="C10807" s="396"/>
      <c r="D10807" s="396"/>
      <c r="E10807" s="399"/>
      <c r="F10807" s="399"/>
      <c r="G10807" s="399"/>
      <c r="H10807" s="399"/>
      <c r="I10807" s="399"/>
    </row>
    <row r="10808" spans="1:9" ht="15.75" customHeight="1">
      <c r="A10808" s="396"/>
      <c r="B10808" s="398"/>
      <c r="C10808" s="396"/>
      <c r="D10808" s="396"/>
      <c r="E10808" s="399"/>
      <c r="F10808" s="399"/>
      <c r="G10808" s="399"/>
      <c r="H10808" s="399"/>
      <c r="I10808" s="399"/>
    </row>
    <row r="10809" spans="1:9" ht="15.75" customHeight="1">
      <c r="A10809" s="396"/>
      <c r="B10809" s="398"/>
      <c r="C10809" s="396"/>
      <c r="D10809" s="396"/>
      <c r="E10809" s="399"/>
      <c r="F10809" s="399"/>
      <c r="G10809" s="399"/>
      <c r="H10809" s="399"/>
      <c r="I10809" s="399"/>
    </row>
    <row r="10810" spans="1:9" ht="15.75" customHeight="1">
      <c r="A10810" s="396"/>
      <c r="B10810" s="398"/>
      <c r="C10810" s="396"/>
      <c r="D10810" s="396"/>
      <c r="E10810" s="399"/>
      <c r="F10810" s="399"/>
      <c r="G10810" s="399"/>
      <c r="H10810" s="399"/>
      <c r="I10810" s="399"/>
    </row>
    <row r="10811" spans="1:9" ht="15.75" customHeight="1">
      <c r="A10811" s="396"/>
      <c r="B10811" s="398"/>
      <c r="C10811" s="396"/>
      <c r="D10811" s="396"/>
      <c r="E10811" s="399"/>
      <c r="F10811" s="399"/>
      <c r="G10811" s="399"/>
      <c r="H10811" s="399"/>
      <c r="I10811" s="399"/>
    </row>
    <row r="10812" spans="1:9" ht="15.75" customHeight="1">
      <c r="A10812" s="396"/>
      <c r="B10812" s="398"/>
      <c r="C10812" s="396"/>
      <c r="D10812" s="396"/>
      <c r="E10812" s="399"/>
      <c r="F10812" s="399"/>
      <c r="G10812" s="399"/>
      <c r="H10812" s="399"/>
      <c r="I10812" s="399"/>
    </row>
    <row r="10813" spans="1:9" ht="15.75" customHeight="1">
      <c r="A10813" s="396"/>
      <c r="B10813" s="398"/>
      <c r="C10813" s="396"/>
      <c r="D10813" s="396"/>
      <c r="E10813" s="399"/>
      <c r="F10813" s="399"/>
      <c r="G10813" s="399"/>
      <c r="H10813" s="399"/>
      <c r="I10813" s="399"/>
    </row>
    <row r="10814" spans="1:9" ht="15.75" customHeight="1">
      <c r="A10814" s="396"/>
      <c r="B10814" s="398"/>
      <c r="C10814" s="396"/>
      <c r="D10814" s="396"/>
      <c r="E10814" s="399"/>
      <c r="F10814" s="399"/>
      <c r="G10814" s="399"/>
      <c r="H10814" s="399"/>
      <c r="I10814" s="399"/>
    </row>
    <row r="10815" spans="1:9" ht="15.75" customHeight="1">
      <c r="A10815" s="396"/>
      <c r="B10815" s="398"/>
      <c r="C10815" s="396"/>
      <c r="D10815" s="396"/>
      <c r="E10815" s="399"/>
      <c r="F10815" s="399"/>
      <c r="G10815" s="399"/>
      <c r="H10815" s="399"/>
      <c r="I10815" s="399"/>
    </row>
    <row r="10816" spans="1:9" ht="15.75" customHeight="1">
      <c r="A10816" s="396"/>
      <c r="B10816" s="398"/>
      <c r="C10816" s="396"/>
      <c r="D10816" s="396"/>
      <c r="E10816" s="399"/>
      <c r="F10816" s="399"/>
      <c r="G10816" s="399"/>
      <c r="H10816" s="399"/>
      <c r="I10816" s="399"/>
    </row>
    <row r="10817" spans="1:9" ht="15.75" customHeight="1">
      <c r="A10817" s="396"/>
      <c r="B10817" s="398"/>
      <c r="C10817" s="396"/>
      <c r="D10817" s="396"/>
      <c r="E10817" s="399"/>
      <c r="F10817" s="399"/>
      <c r="G10817" s="399"/>
      <c r="H10817" s="399"/>
      <c r="I10817" s="399"/>
    </row>
    <row r="10818" spans="1:9" ht="15.75" customHeight="1">
      <c r="A10818" s="396"/>
      <c r="B10818" s="398"/>
      <c r="C10818" s="396"/>
      <c r="D10818" s="396"/>
      <c r="E10818" s="399"/>
      <c r="F10818" s="399"/>
      <c r="G10818" s="399"/>
      <c r="H10818" s="399"/>
      <c r="I10818" s="399"/>
    </row>
    <row r="10819" spans="1:9" ht="15.75" customHeight="1">
      <c r="A10819" s="396"/>
      <c r="B10819" s="398"/>
      <c r="C10819" s="396"/>
      <c r="D10819" s="396"/>
      <c r="E10819" s="399"/>
      <c r="F10819" s="399"/>
      <c r="G10819" s="399"/>
      <c r="H10819" s="399"/>
      <c r="I10819" s="399"/>
    </row>
    <row r="10820" spans="1:9" ht="15.75" customHeight="1">
      <c r="A10820" s="396"/>
      <c r="B10820" s="398"/>
      <c r="C10820" s="396"/>
      <c r="D10820" s="396"/>
      <c r="E10820" s="399"/>
      <c r="F10820" s="399"/>
      <c r="G10820" s="399"/>
      <c r="H10820" s="399"/>
      <c r="I10820" s="399"/>
    </row>
    <row r="10821" spans="1:9" ht="15.75" customHeight="1">
      <c r="A10821" s="396"/>
      <c r="B10821" s="398"/>
      <c r="C10821" s="396"/>
      <c r="D10821" s="396"/>
      <c r="E10821" s="399"/>
      <c r="F10821" s="399"/>
      <c r="G10821" s="399"/>
      <c r="H10821" s="399"/>
      <c r="I10821" s="399"/>
    </row>
    <row r="10822" spans="1:9" ht="15.75" customHeight="1">
      <c r="A10822" s="396"/>
      <c r="B10822" s="398"/>
      <c r="C10822" s="396"/>
      <c r="D10822" s="396"/>
      <c r="E10822" s="399"/>
      <c r="F10822" s="399"/>
      <c r="G10822" s="399"/>
      <c r="H10822" s="399"/>
      <c r="I10822" s="399"/>
    </row>
    <row r="10823" spans="1:9" ht="15.75" customHeight="1">
      <c r="A10823" s="396"/>
      <c r="B10823" s="398"/>
      <c r="C10823" s="396"/>
      <c r="D10823" s="396"/>
      <c r="E10823" s="399"/>
      <c r="F10823" s="399"/>
      <c r="G10823" s="399"/>
      <c r="H10823" s="399"/>
      <c r="I10823" s="399"/>
    </row>
    <row r="10824" spans="1:9" ht="15.75" customHeight="1">
      <c r="A10824" s="396"/>
      <c r="B10824" s="398"/>
      <c r="C10824" s="396"/>
      <c r="D10824" s="396"/>
      <c r="E10824" s="399"/>
      <c r="F10824" s="399"/>
      <c r="G10824" s="399"/>
      <c r="H10824" s="399"/>
      <c r="I10824" s="399"/>
    </row>
    <row r="10825" spans="1:9" ht="15.75" customHeight="1">
      <c r="A10825" s="396"/>
      <c r="B10825" s="398"/>
      <c r="C10825" s="396"/>
      <c r="D10825" s="396"/>
      <c r="E10825" s="399"/>
      <c r="F10825" s="399"/>
      <c r="G10825" s="399"/>
      <c r="H10825" s="399"/>
      <c r="I10825" s="399"/>
    </row>
    <row r="10826" spans="1:9" ht="15.75" customHeight="1">
      <c r="A10826" s="396"/>
      <c r="B10826" s="398"/>
      <c r="C10826" s="396"/>
      <c r="D10826" s="396"/>
      <c r="E10826" s="399"/>
      <c r="F10826" s="399"/>
      <c r="G10826" s="399"/>
      <c r="H10826" s="399"/>
      <c r="I10826" s="399"/>
    </row>
    <row r="10827" spans="1:9" ht="15.75" customHeight="1">
      <c r="A10827" s="396"/>
      <c r="B10827" s="398"/>
      <c r="C10827" s="396"/>
      <c r="D10827" s="396"/>
      <c r="E10827" s="399"/>
      <c r="F10827" s="399"/>
      <c r="G10827" s="399"/>
      <c r="H10827" s="399"/>
      <c r="I10827" s="399"/>
    </row>
    <row r="10828" spans="1:9" ht="15.75" customHeight="1">
      <c r="A10828" s="396"/>
      <c r="B10828" s="398"/>
      <c r="C10828" s="396"/>
      <c r="D10828" s="396"/>
      <c r="E10828" s="399"/>
      <c r="F10828" s="399"/>
      <c r="G10828" s="399"/>
      <c r="H10828" s="399"/>
      <c r="I10828" s="399"/>
    </row>
    <row r="10829" spans="1:9" ht="15.75" customHeight="1">
      <c r="A10829" s="396"/>
      <c r="B10829" s="398"/>
      <c r="C10829" s="396"/>
      <c r="D10829" s="396"/>
      <c r="E10829" s="399"/>
      <c r="F10829" s="399"/>
      <c r="G10829" s="399"/>
      <c r="H10829" s="399"/>
      <c r="I10829" s="399"/>
    </row>
    <row r="10830" spans="1:9" ht="15.75" customHeight="1">
      <c r="A10830" s="396"/>
      <c r="B10830" s="398"/>
      <c r="C10830" s="396"/>
      <c r="D10830" s="396"/>
      <c r="E10830" s="399"/>
      <c r="F10830" s="399"/>
      <c r="G10830" s="399"/>
      <c r="H10830" s="399"/>
      <c r="I10830" s="399"/>
    </row>
    <row r="10831" spans="1:9" ht="15.75" customHeight="1">
      <c r="A10831" s="396"/>
      <c r="B10831" s="398"/>
      <c r="C10831" s="396"/>
      <c r="D10831" s="396"/>
      <c r="E10831" s="399"/>
      <c r="F10831" s="399"/>
      <c r="G10831" s="399"/>
      <c r="H10831" s="399"/>
      <c r="I10831" s="399"/>
    </row>
    <row r="10832" spans="1:9" ht="15.75" customHeight="1">
      <c r="A10832" s="396"/>
      <c r="B10832" s="398"/>
      <c r="C10832" s="396"/>
      <c r="D10832" s="396"/>
      <c r="E10832" s="399"/>
      <c r="F10832" s="399"/>
      <c r="G10832" s="399"/>
      <c r="H10832" s="399"/>
      <c r="I10832" s="399"/>
    </row>
    <row r="10833" spans="1:9" ht="15.75" customHeight="1">
      <c r="A10833" s="396"/>
      <c r="B10833" s="398"/>
      <c r="C10833" s="396"/>
      <c r="D10833" s="396"/>
      <c r="E10833" s="399"/>
      <c r="F10833" s="399"/>
      <c r="G10833" s="399"/>
      <c r="H10833" s="399"/>
      <c r="I10833" s="399"/>
    </row>
    <row r="10834" spans="1:9" ht="15.75" customHeight="1">
      <c r="A10834" s="396"/>
      <c r="B10834" s="398"/>
      <c r="C10834" s="396"/>
      <c r="D10834" s="396"/>
      <c r="E10834" s="399"/>
      <c r="F10834" s="399"/>
      <c r="G10834" s="399"/>
      <c r="H10834" s="399"/>
      <c r="I10834" s="399"/>
    </row>
    <row r="10835" spans="1:9" ht="15.75" customHeight="1">
      <c r="A10835" s="396"/>
      <c r="B10835" s="398"/>
      <c r="C10835" s="396"/>
      <c r="D10835" s="396"/>
      <c r="E10835" s="399"/>
      <c r="F10835" s="399"/>
      <c r="G10835" s="399"/>
      <c r="H10835" s="399"/>
      <c r="I10835" s="399"/>
    </row>
    <row r="10836" spans="1:9" ht="15.75" customHeight="1">
      <c r="A10836" s="396"/>
      <c r="B10836" s="398"/>
      <c r="C10836" s="396"/>
      <c r="D10836" s="396"/>
      <c r="E10836" s="399"/>
      <c r="F10836" s="399"/>
      <c r="G10836" s="399"/>
      <c r="H10836" s="399"/>
      <c r="I10836" s="399"/>
    </row>
    <row r="10837" spans="1:9" ht="15.75" customHeight="1">
      <c r="A10837" s="396"/>
      <c r="B10837" s="398"/>
      <c r="C10837" s="396"/>
      <c r="D10837" s="396"/>
      <c r="E10837" s="399"/>
      <c r="F10837" s="399"/>
      <c r="G10837" s="399"/>
      <c r="H10837" s="399"/>
      <c r="I10837" s="399"/>
    </row>
    <row r="10838" spans="1:9" ht="15.75" customHeight="1">
      <c r="A10838" s="396"/>
      <c r="B10838" s="398"/>
      <c r="C10838" s="396"/>
      <c r="D10838" s="396"/>
      <c r="E10838" s="399"/>
      <c r="F10838" s="399"/>
      <c r="G10838" s="399"/>
      <c r="H10838" s="399"/>
      <c r="I10838" s="399"/>
    </row>
    <row r="10839" spans="1:9" ht="15.75" customHeight="1">
      <c r="A10839" s="396"/>
      <c r="B10839" s="398"/>
      <c r="C10839" s="396"/>
      <c r="D10839" s="396"/>
      <c r="E10839" s="399"/>
      <c r="F10839" s="399"/>
      <c r="G10839" s="399"/>
      <c r="H10839" s="399"/>
      <c r="I10839" s="399"/>
    </row>
    <row r="10840" spans="1:9" ht="15.75" customHeight="1">
      <c r="A10840" s="396"/>
      <c r="B10840" s="398"/>
      <c r="C10840" s="396"/>
      <c r="D10840" s="396"/>
      <c r="E10840" s="399"/>
      <c r="F10840" s="399"/>
      <c r="G10840" s="399"/>
      <c r="H10840" s="399"/>
      <c r="I10840" s="399"/>
    </row>
    <row r="10841" spans="1:9" ht="15.75" customHeight="1">
      <c r="A10841" s="396"/>
      <c r="B10841" s="398"/>
      <c r="C10841" s="396"/>
      <c r="D10841" s="396"/>
      <c r="E10841" s="399"/>
      <c r="F10841" s="399"/>
      <c r="G10841" s="399"/>
      <c r="H10841" s="399"/>
      <c r="I10841" s="399"/>
    </row>
    <row r="10842" spans="1:9" ht="15.75" customHeight="1">
      <c r="A10842" s="396"/>
      <c r="B10842" s="398"/>
      <c r="C10842" s="396"/>
      <c r="D10842" s="396"/>
      <c r="E10842" s="399"/>
      <c r="F10842" s="399"/>
      <c r="G10842" s="399"/>
      <c r="H10842" s="399"/>
      <c r="I10842" s="399"/>
    </row>
    <row r="10843" spans="1:9" ht="15.75" customHeight="1">
      <c r="A10843" s="396"/>
      <c r="B10843" s="398"/>
      <c r="C10843" s="396"/>
      <c r="D10843" s="396"/>
      <c r="E10843" s="399"/>
      <c r="F10843" s="399"/>
      <c r="G10843" s="399"/>
      <c r="H10843" s="399"/>
      <c r="I10843" s="399"/>
    </row>
    <row r="10844" spans="1:9" ht="15.75" customHeight="1">
      <c r="A10844" s="396"/>
      <c r="B10844" s="398"/>
      <c r="C10844" s="396"/>
      <c r="D10844" s="396"/>
      <c r="E10844" s="399"/>
      <c r="F10844" s="399"/>
      <c r="G10844" s="399"/>
      <c r="H10844" s="399"/>
      <c r="I10844" s="399"/>
    </row>
    <row r="10845" spans="1:9" ht="15.75" customHeight="1">
      <c r="A10845" s="396"/>
      <c r="B10845" s="398"/>
      <c r="C10845" s="396"/>
      <c r="D10845" s="396"/>
      <c r="E10845" s="399"/>
      <c r="F10845" s="399"/>
      <c r="G10845" s="399"/>
      <c r="H10845" s="399"/>
      <c r="I10845" s="399"/>
    </row>
    <row r="10846" spans="1:9" ht="15.75" customHeight="1">
      <c r="A10846" s="396"/>
      <c r="B10846" s="398"/>
      <c r="C10846" s="396"/>
      <c r="D10846" s="396"/>
      <c r="E10846" s="399"/>
      <c r="F10846" s="399"/>
      <c r="G10846" s="399"/>
      <c r="H10846" s="399"/>
      <c r="I10846" s="399"/>
    </row>
    <row r="10847" spans="1:9" ht="15.75" customHeight="1">
      <c r="A10847" s="396"/>
      <c r="B10847" s="398"/>
      <c r="C10847" s="396"/>
      <c r="D10847" s="396"/>
      <c r="E10847" s="399"/>
      <c r="F10847" s="399"/>
      <c r="G10847" s="399"/>
      <c r="H10847" s="399"/>
      <c r="I10847" s="399"/>
    </row>
    <row r="10848" spans="1:9" ht="15.75" customHeight="1">
      <c r="A10848" s="396"/>
      <c r="B10848" s="398"/>
      <c r="C10848" s="396"/>
      <c r="D10848" s="396"/>
      <c r="E10848" s="399"/>
      <c r="F10848" s="399"/>
      <c r="G10848" s="399"/>
      <c r="H10848" s="399"/>
      <c r="I10848" s="399"/>
    </row>
    <row r="10849" spans="1:9" ht="15.75" customHeight="1">
      <c r="A10849" s="396"/>
      <c r="B10849" s="398"/>
      <c r="C10849" s="396"/>
      <c r="D10849" s="396"/>
      <c r="E10849" s="399"/>
      <c r="F10849" s="399"/>
      <c r="G10849" s="399"/>
      <c r="H10849" s="399"/>
      <c r="I10849" s="399"/>
    </row>
    <row r="10850" spans="1:9" ht="15.75" customHeight="1">
      <c r="A10850" s="396"/>
      <c r="B10850" s="398"/>
      <c r="C10850" s="396"/>
      <c r="D10850" s="396"/>
      <c r="E10850" s="399"/>
      <c r="F10850" s="399"/>
      <c r="G10850" s="399"/>
      <c r="H10850" s="399"/>
      <c r="I10850" s="399"/>
    </row>
    <row r="10851" spans="1:9" ht="15.75" customHeight="1">
      <c r="A10851" s="396"/>
      <c r="B10851" s="398"/>
      <c r="C10851" s="396"/>
      <c r="D10851" s="396"/>
      <c r="E10851" s="399"/>
      <c r="F10851" s="399"/>
      <c r="G10851" s="399"/>
      <c r="H10851" s="399"/>
      <c r="I10851" s="399"/>
    </row>
    <row r="10852" spans="1:9" ht="15.75" customHeight="1">
      <c r="A10852" s="396"/>
      <c r="B10852" s="398"/>
      <c r="C10852" s="396"/>
      <c r="D10852" s="396"/>
      <c r="E10852" s="399"/>
      <c r="F10852" s="399"/>
      <c r="G10852" s="399"/>
      <c r="H10852" s="399"/>
      <c r="I10852" s="399"/>
    </row>
    <row r="10853" spans="1:9" ht="15.75" customHeight="1">
      <c r="A10853" s="396"/>
      <c r="B10853" s="398"/>
      <c r="C10853" s="396"/>
      <c r="D10853" s="396"/>
      <c r="E10853" s="399"/>
      <c r="F10853" s="399"/>
      <c r="G10853" s="399"/>
      <c r="H10853" s="399"/>
      <c r="I10853" s="399"/>
    </row>
    <row r="10854" spans="1:9" ht="15.75" customHeight="1">
      <c r="A10854" s="396"/>
      <c r="B10854" s="398"/>
      <c r="C10854" s="396"/>
      <c r="D10854" s="396"/>
      <c r="E10854" s="399"/>
      <c r="F10854" s="399"/>
      <c r="G10854" s="399"/>
      <c r="H10854" s="399"/>
      <c r="I10854" s="399"/>
    </row>
    <row r="10855" spans="1:9" ht="15.75" customHeight="1">
      <c r="A10855" s="396"/>
      <c r="B10855" s="398"/>
      <c r="C10855" s="396"/>
      <c r="D10855" s="396"/>
      <c r="E10855" s="399"/>
      <c r="F10855" s="399"/>
      <c r="G10855" s="399"/>
      <c r="H10855" s="399"/>
      <c r="I10855" s="399"/>
    </row>
    <row r="10856" spans="1:9" ht="15.75" customHeight="1">
      <c r="A10856" s="396"/>
      <c r="B10856" s="398"/>
      <c r="C10856" s="396"/>
      <c r="D10856" s="396"/>
      <c r="E10856" s="399"/>
      <c r="F10856" s="399"/>
      <c r="G10856" s="399"/>
      <c r="H10856" s="399"/>
      <c r="I10856" s="399"/>
    </row>
    <row r="10857" spans="1:9" ht="15.75" customHeight="1">
      <c r="A10857" s="396"/>
      <c r="B10857" s="398"/>
      <c r="C10857" s="396"/>
      <c r="D10857" s="396"/>
      <c r="E10857" s="399"/>
      <c r="F10857" s="399"/>
      <c r="G10857" s="399"/>
      <c r="H10857" s="399"/>
      <c r="I10857" s="399"/>
    </row>
    <row r="10858" spans="1:9" ht="15.75" customHeight="1">
      <c r="A10858" s="396"/>
      <c r="B10858" s="398"/>
      <c r="C10858" s="396"/>
      <c r="D10858" s="396"/>
      <c r="E10858" s="399"/>
      <c r="F10858" s="399"/>
      <c r="G10858" s="399"/>
      <c r="H10858" s="399"/>
      <c r="I10858" s="399"/>
    </row>
    <row r="10859" spans="1:9" ht="15.75" customHeight="1">
      <c r="A10859" s="396"/>
      <c r="B10859" s="398"/>
      <c r="C10859" s="396"/>
      <c r="D10859" s="396"/>
      <c r="E10859" s="399"/>
      <c r="F10859" s="399"/>
      <c r="G10859" s="399"/>
      <c r="H10859" s="399"/>
      <c r="I10859" s="399"/>
    </row>
    <row r="10860" spans="1:9" ht="15.75" customHeight="1">
      <c r="A10860" s="396"/>
      <c r="B10860" s="398"/>
      <c r="C10860" s="396"/>
      <c r="D10860" s="396"/>
      <c r="E10860" s="399"/>
      <c r="F10860" s="399"/>
      <c r="G10860" s="399"/>
      <c r="H10860" s="399"/>
      <c r="I10860" s="399"/>
    </row>
    <row r="10861" spans="1:9" ht="15.75" customHeight="1">
      <c r="A10861" s="396"/>
      <c r="B10861" s="398"/>
      <c r="C10861" s="396"/>
      <c r="D10861" s="396"/>
      <c r="E10861" s="399"/>
      <c r="F10861" s="399"/>
      <c r="G10861" s="399"/>
      <c r="H10861" s="399"/>
      <c r="I10861" s="399"/>
    </row>
    <row r="10862" spans="1:9" ht="15.75" customHeight="1">
      <c r="A10862" s="396"/>
      <c r="B10862" s="398"/>
      <c r="C10862" s="396"/>
      <c r="D10862" s="396"/>
      <c r="E10862" s="399"/>
      <c r="F10862" s="399"/>
      <c r="G10862" s="399"/>
      <c r="H10862" s="399"/>
      <c r="I10862" s="399"/>
    </row>
    <row r="10863" spans="1:9" ht="15.75" customHeight="1">
      <c r="A10863" s="396"/>
      <c r="B10863" s="398"/>
      <c r="C10863" s="396"/>
      <c r="D10863" s="396"/>
      <c r="E10863" s="399"/>
      <c r="F10863" s="399"/>
      <c r="G10863" s="399"/>
      <c r="H10863" s="399"/>
      <c r="I10863" s="399"/>
    </row>
    <row r="10864" spans="1:9" ht="15.75" customHeight="1">
      <c r="A10864" s="396"/>
      <c r="B10864" s="398"/>
      <c r="C10864" s="396"/>
      <c r="D10864" s="396"/>
      <c r="E10864" s="399"/>
      <c r="F10864" s="399"/>
      <c r="G10864" s="399"/>
      <c r="H10864" s="399"/>
      <c r="I10864" s="399"/>
    </row>
    <row r="10865" spans="1:9" ht="15.75" customHeight="1">
      <c r="A10865" s="396"/>
      <c r="B10865" s="398"/>
      <c r="C10865" s="396"/>
      <c r="D10865" s="396"/>
      <c r="E10865" s="399"/>
      <c r="F10865" s="399"/>
      <c r="G10865" s="399"/>
      <c r="H10865" s="399"/>
      <c r="I10865" s="399"/>
    </row>
    <row r="10866" spans="1:9" ht="15.75" customHeight="1">
      <c r="A10866" s="396"/>
      <c r="B10866" s="398"/>
      <c r="C10866" s="396"/>
      <c r="D10866" s="396"/>
      <c r="E10866" s="399"/>
      <c r="F10866" s="399"/>
      <c r="G10866" s="399"/>
      <c r="H10866" s="399"/>
      <c r="I10866" s="399"/>
    </row>
    <row r="10867" spans="1:9" ht="15.75" customHeight="1">
      <c r="A10867" s="396"/>
      <c r="B10867" s="398"/>
      <c r="C10867" s="396"/>
      <c r="D10867" s="396"/>
      <c r="E10867" s="399"/>
      <c r="F10867" s="399"/>
      <c r="G10867" s="399"/>
      <c r="H10867" s="399"/>
      <c r="I10867" s="399"/>
    </row>
    <row r="10868" spans="1:9" ht="15.75" customHeight="1">
      <c r="A10868" s="396"/>
      <c r="B10868" s="398"/>
      <c r="C10868" s="396"/>
      <c r="D10868" s="396"/>
      <c r="E10868" s="399"/>
      <c r="F10868" s="399"/>
      <c r="G10868" s="399"/>
      <c r="H10868" s="399"/>
      <c r="I10868" s="399"/>
    </row>
    <row r="10869" spans="1:9" ht="15.75" customHeight="1">
      <c r="A10869" s="396"/>
      <c r="B10869" s="398"/>
      <c r="C10869" s="396"/>
      <c r="D10869" s="396"/>
      <c r="E10869" s="399"/>
      <c r="F10869" s="399"/>
      <c r="G10869" s="399"/>
      <c r="H10869" s="399"/>
      <c r="I10869" s="399"/>
    </row>
    <row r="10870" spans="1:9" ht="15.75" customHeight="1">
      <c r="A10870" s="396"/>
      <c r="B10870" s="398"/>
      <c r="C10870" s="396"/>
      <c r="D10870" s="396"/>
      <c r="E10870" s="399"/>
      <c r="F10870" s="399"/>
      <c r="G10870" s="399"/>
      <c r="H10870" s="399"/>
      <c r="I10870" s="399"/>
    </row>
    <row r="10871" spans="1:9" ht="15.75" customHeight="1">
      <c r="A10871" s="396"/>
      <c r="B10871" s="398"/>
      <c r="C10871" s="396"/>
      <c r="D10871" s="396"/>
      <c r="E10871" s="399"/>
      <c r="F10871" s="399"/>
      <c r="G10871" s="399"/>
      <c r="H10871" s="399"/>
      <c r="I10871" s="399"/>
    </row>
    <row r="10872" spans="1:9" ht="15.75" customHeight="1">
      <c r="A10872" s="396"/>
      <c r="B10872" s="398"/>
      <c r="C10872" s="396"/>
      <c r="D10872" s="396"/>
      <c r="E10872" s="399"/>
      <c r="F10872" s="399"/>
      <c r="G10872" s="399"/>
      <c r="H10872" s="399"/>
      <c r="I10872" s="399"/>
    </row>
    <row r="10873" spans="1:9" ht="15.75" customHeight="1">
      <c r="A10873" s="396"/>
      <c r="B10873" s="398"/>
      <c r="C10873" s="396"/>
      <c r="D10873" s="396"/>
      <c r="E10873" s="399"/>
      <c r="F10873" s="399"/>
      <c r="G10873" s="399"/>
      <c r="H10873" s="399"/>
      <c r="I10873" s="399"/>
    </row>
    <row r="10874" spans="1:9" ht="15.75" customHeight="1">
      <c r="A10874" s="396"/>
      <c r="B10874" s="398"/>
      <c r="C10874" s="396"/>
      <c r="D10874" s="396"/>
      <c r="E10874" s="399"/>
      <c r="F10874" s="399"/>
      <c r="G10874" s="399"/>
      <c r="H10874" s="399"/>
      <c r="I10874" s="399"/>
    </row>
    <row r="10875" spans="1:9" ht="15.75" customHeight="1">
      <c r="A10875" s="396"/>
      <c r="B10875" s="398"/>
      <c r="C10875" s="396"/>
      <c r="D10875" s="396"/>
      <c r="E10875" s="399"/>
      <c r="F10875" s="399"/>
      <c r="G10875" s="399"/>
      <c r="H10875" s="399"/>
      <c r="I10875" s="399"/>
    </row>
    <row r="10876" spans="1:9" ht="15.75" customHeight="1">
      <c r="A10876" s="396"/>
      <c r="B10876" s="398"/>
      <c r="C10876" s="396"/>
      <c r="D10876" s="396"/>
      <c r="E10876" s="399"/>
      <c r="F10876" s="399"/>
      <c r="G10876" s="399"/>
      <c r="H10876" s="399"/>
      <c r="I10876" s="399"/>
    </row>
    <row r="10877" spans="1:9" ht="15.75" customHeight="1">
      <c r="A10877" s="396"/>
      <c r="B10877" s="398"/>
      <c r="C10877" s="396"/>
      <c r="D10877" s="396"/>
      <c r="E10877" s="399"/>
      <c r="F10877" s="399"/>
      <c r="G10877" s="399"/>
      <c r="H10877" s="399"/>
      <c r="I10877" s="399"/>
    </row>
    <row r="10878" spans="1:9" ht="15.75" customHeight="1">
      <c r="A10878" s="396"/>
      <c r="B10878" s="398"/>
      <c r="C10878" s="396"/>
      <c r="D10878" s="396"/>
      <c r="E10878" s="399"/>
      <c r="F10878" s="399"/>
      <c r="G10878" s="399"/>
      <c r="H10878" s="399"/>
      <c r="I10878" s="399"/>
    </row>
    <row r="10879" spans="1:9" ht="15.75" customHeight="1">
      <c r="A10879" s="396"/>
      <c r="B10879" s="398"/>
      <c r="C10879" s="396"/>
      <c r="D10879" s="396"/>
      <c r="E10879" s="399"/>
      <c r="F10879" s="399"/>
      <c r="G10879" s="399"/>
      <c r="H10879" s="399"/>
      <c r="I10879" s="399"/>
    </row>
    <row r="10880" spans="1:9" ht="15.75" customHeight="1">
      <c r="A10880" s="396"/>
      <c r="B10880" s="398"/>
      <c r="C10880" s="396"/>
      <c r="D10880" s="396"/>
      <c r="E10880" s="399"/>
      <c r="F10880" s="399"/>
      <c r="G10880" s="399"/>
      <c r="H10880" s="399"/>
      <c r="I10880" s="399"/>
    </row>
    <row r="10881" spans="1:9" ht="15.75" customHeight="1">
      <c r="A10881" s="396"/>
      <c r="B10881" s="398"/>
      <c r="C10881" s="396"/>
      <c r="D10881" s="396"/>
      <c r="E10881" s="399"/>
      <c r="F10881" s="399"/>
      <c r="G10881" s="399"/>
      <c r="H10881" s="399"/>
      <c r="I10881" s="399"/>
    </row>
    <row r="10882" spans="1:9" ht="15.75" customHeight="1">
      <c r="A10882" s="396"/>
      <c r="B10882" s="398"/>
      <c r="C10882" s="396"/>
      <c r="D10882" s="396"/>
      <c r="E10882" s="399"/>
      <c r="F10882" s="399"/>
      <c r="G10882" s="399"/>
      <c r="H10882" s="399"/>
      <c r="I10882" s="399"/>
    </row>
    <row r="10883" spans="1:9" ht="15.75" customHeight="1">
      <c r="A10883" s="396"/>
      <c r="B10883" s="398"/>
      <c r="C10883" s="396"/>
      <c r="D10883" s="396"/>
      <c r="E10883" s="399"/>
      <c r="F10883" s="399"/>
      <c r="G10883" s="399"/>
      <c r="H10883" s="399"/>
      <c r="I10883" s="399"/>
    </row>
    <row r="10884" spans="1:9" ht="15.75" customHeight="1">
      <c r="A10884" s="396"/>
      <c r="B10884" s="398"/>
      <c r="C10884" s="396"/>
      <c r="D10884" s="396"/>
      <c r="E10884" s="399"/>
      <c r="F10884" s="399"/>
      <c r="G10884" s="399"/>
      <c r="H10884" s="399"/>
      <c r="I10884" s="399"/>
    </row>
    <row r="10885" spans="1:9" ht="15.75" customHeight="1">
      <c r="A10885" s="396"/>
      <c r="B10885" s="398"/>
      <c r="C10885" s="396"/>
      <c r="D10885" s="396"/>
      <c r="E10885" s="399"/>
      <c r="F10885" s="399"/>
      <c r="G10885" s="399"/>
      <c r="H10885" s="399"/>
      <c r="I10885" s="399"/>
    </row>
    <row r="10886" spans="1:9" ht="15.75" customHeight="1">
      <c r="A10886" s="396"/>
      <c r="B10886" s="398"/>
      <c r="C10886" s="396"/>
      <c r="D10886" s="396"/>
      <c r="E10886" s="399"/>
      <c r="F10886" s="399"/>
      <c r="G10886" s="399"/>
      <c r="H10886" s="399"/>
      <c r="I10886" s="399"/>
    </row>
    <row r="10887" spans="1:9" ht="15.75" customHeight="1">
      <c r="A10887" s="396"/>
      <c r="B10887" s="398"/>
      <c r="C10887" s="396"/>
      <c r="D10887" s="396"/>
      <c r="E10887" s="399"/>
      <c r="F10887" s="399"/>
      <c r="G10887" s="399"/>
      <c r="H10887" s="399"/>
      <c r="I10887" s="399"/>
    </row>
    <row r="10888" spans="1:9" ht="15.75" customHeight="1">
      <c r="A10888" s="396"/>
      <c r="B10888" s="398"/>
      <c r="C10888" s="396"/>
      <c r="D10888" s="396"/>
      <c r="E10888" s="399"/>
      <c r="F10888" s="399"/>
      <c r="G10888" s="399"/>
      <c r="H10888" s="399"/>
      <c r="I10888" s="399"/>
    </row>
    <row r="10889" spans="1:9" ht="15.75" customHeight="1">
      <c r="A10889" s="396"/>
      <c r="B10889" s="398"/>
      <c r="C10889" s="396"/>
      <c r="D10889" s="396"/>
      <c r="E10889" s="399"/>
      <c r="F10889" s="399"/>
      <c r="G10889" s="399"/>
      <c r="H10889" s="399"/>
      <c r="I10889" s="399"/>
    </row>
    <row r="10890" spans="1:9" ht="15.75" customHeight="1">
      <c r="A10890" s="396"/>
      <c r="B10890" s="398"/>
      <c r="C10890" s="396"/>
      <c r="D10890" s="396"/>
      <c r="E10890" s="399"/>
      <c r="F10890" s="399"/>
      <c r="G10890" s="399"/>
      <c r="H10890" s="399"/>
      <c r="I10890" s="399"/>
    </row>
    <row r="10891" spans="1:9" ht="15.75" customHeight="1">
      <c r="A10891" s="396"/>
      <c r="B10891" s="398"/>
      <c r="C10891" s="396"/>
      <c r="D10891" s="396"/>
      <c r="E10891" s="399"/>
      <c r="F10891" s="399"/>
      <c r="G10891" s="399"/>
      <c r="H10891" s="399"/>
      <c r="I10891" s="399"/>
    </row>
    <row r="10892" spans="1:9" ht="15.75" customHeight="1">
      <c r="A10892" s="396"/>
      <c r="B10892" s="398"/>
      <c r="C10892" s="396"/>
      <c r="D10892" s="396"/>
      <c r="E10892" s="399"/>
      <c r="F10892" s="399"/>
      <c r="G10892" s="399"/>
      <c r="H10892" s="399"/>
      <c r="I10892" s="399"/>
    </row>
    <row r="10893" spans="1:9" ht="15.75" customHeight="1">
      <c r="A10893" s="396"/>
      <c r="B10893" s="398"/>
      <c r="C10893" s="396"/>
      <c r="D10893" s="396"/>
      <c r="E10893" s="399"/>
      <c r="F10893" s="399"/>
      <c r="G10893" s="399"/>
      <c r="H10893" s="399"/>
      <c r="I10893" s="399"/>
    </row>
    <row r="10894" spans="1:9" ht="15.75" customHeight="1">
      <c r="A10894" s="396"/>
      <c r="B10894" s="398"/>
      <c r="C10894" s="396"/>
      <c r="D10894" s="396"/>
      <c r="E10894" s="399"/>
      <c r="F10894" s="399"/>
      <c r="G10894" s="399"/>
      <c r="H10894" s="399"/>
      <c r="I10894" s="399"/>
    </row>
    <row r="10895" spans="1:9" ht="15.75" customHeight="1">
      <c r="A10895" s="396"/>
      <c r="B10895" s="398"/>
      <c r="C10895" s="396"/>
      <c r="D10895" s="396"/>
      <c r="E10895" s="399"/>
      <c r="F10895" s="399"/>
      <c r="G10895" s="399"/>
      <c r="H10895" s="399"/>
      <c r="I10895" s="399"/>
    </row>
    <row r="10896" spans="1:9" ht="15.75" customHeight="1">
      <c r="A10896" s="396"/>
      <c r="B10896" s="398"/>
      <c r="C10896" s="396"/>
      <c r="D10896" s="396"/>
      <c r="E10896" s="399"/>
      <c r="F10896" s="399"/>
      <c r="G10896" s="399"/>
      <c r="H10896" s="399"/>
      <c r="I10896" s="399"/>
    </row>
    <row r="10897" spans="1:9" ht="15.75" customHeight="1">
      <c r="A10897" s="396"/>
      <c r="B10897" s="398"/>
      <c r="C10897" s="396"/>
      <c r="D10897" s="396"/>
      <c r="E10897" s="399"/>
      <c r="F10897" s="399"/>
      <c r="G10897" s="399"/>
      <c r="H10897" s="399"/>
      <c r="I10897" s="399"/>
    </row>
    <row r="10898" spans="1:9" ht="15.75" customHeight="1">
      <c r="A10898" s="396"/>
      <c r="B10898" s="398"/>
      <c r="C10898" s="396"/>
      <c r="D10898" s="396"/>
      <c r="E10898" s="399"/>
      <c r="F10898" s="399"/>
      <c r="G10898" s="399"/>
      <c r="H10898" s="399"/>
      <c r="I10898" s="399"/>
    </row>
    <row r="10899" spans="1:9" ht="15.75" customHeight="1">
      <c r="A10899" s="396"/>
      <c r="B10899" s="398"/>
      <c r="C10899" s="396"/>
      <c r="D10899" s="396"/>
      <c r="E10899" s="399"/>
      <c r="F10899" s="399"/>
      <c r="G10899" s="399"/>
      <c r="H10899" s="399"/>
      <c r="I10899" s="399"/>
    </row>
    <row r="10900" spans="1:9" ht="15.75" customHeight="1">
      <c r="A10900" s="396"/>
      <c r="B10900" s="398"/>
      <c r="C10900" s="396"/>
      <c r="D10900" s="396"/>
      <c r="E10900" s="399"/>
      <c r="F10900" s="399"/>
      <c r="G10900" s="399"/>
      <c r="H10900" s="399"/>
      <c r="I10900" s="399"/>
    </row>
    <row r="10901" spans="1:9" ht="15.75" customHeight="1">
      <c r="A10901" s="396"/>
      <c r="B10901" s="398"/>
      <c r="C10901" s="396"/>
      <c r="D10901" s="396"/>
      <c r="E10901" s="399"/>
      <c r="F10901" s="399"/>
      <c r="G10901" s="399"/>
      <c r="H10901" s="399"/>
      <c r="I10901" s="399"/>
    </row>
    <row r="10902" spans="1:9" ht="15.75" customHeight="1">
      <c r="A10902" s="396"/>
      <c r="B10902" s="398"/>
      <c r="C10902" s="396"/>
      <c r="D10902" s="396"/>
      <c r="E10902" s="399"/>
      <c r="F10902" s="399"/>
      <c r="G10902" s="399"/>
      <c r="H10902" s="399"/>
      <c r="I10902" s="399"/>
    </row>
    <row r="10903" spans="1:9" ht="15.75" customHeight="1">
      <c r="A10903" s="396"/>
      <c r="B10903" s="398"/>
      <c r="C10903" s="396"/>
      <c r="D10903" s="396"/>
      <c r="E10903" s="399"/>
      <c r="F10903" s="399"/>
      <c r="G10903" s="399"/>
      <c r="H10903" s="399"/>
      <c r="I10903" s="399"/>
    </row>
    <row r="10904" spans="1:9" ht="15.75" customHeight="1">
      <c r="A10904" s="396"/>
      <c r="B10904" s="398"/>
      <c r="C10904" s="396"/>
      <c r="D10904" s="396"/>
      <c r="E10904" s="399"/>
      <c r="F10904" s="399"/>
      <c r="G10904" s="399"/>
      <c r="H10904" s="399"/>
      <c r="I10904" s="399"/>
    </row>
    <row r="10905" spans="1:9" ht="15.75" customHeight="1">
      <c r="A10905" s="396"/>
      <c r="B10905" s="398"/>
      <c r="C10905" s="396"/>
      <c r="D10905" s="396"/>
      <c r="E10905" s="399"/>
      <c r="F10905" s="399"/>
      <c r="G10905" s="399"/>
      <c r="H10905" s="399"/>
      <c r="I10905" s="399"/>
    </row>
    <row r="10906" spans="1:9" ht="15.75" customHeight="1">
      <c r="A10906" s="396"/>
      <c r="B10906" s="398"/>
      <c r="C10906" s="396"/>
      <c r="D10906" s="396"/>
      <c r="E10906" s="399"/>
      <c r="F10906" s="399"/>
      <c r="G10906" s="399"/>
      <c r="H10906" s="399"/>
      <c r="I10906" s="399"/>
    </row>
    <row r="10907" spans="1:9" ht="15.75" customHeight="1">
      <c r="A10907" s="396"/>
      <c r="B10907" s="398"/>
      <c r="C10907" s="396"/>
      <c r="D10907" s="396"/>
      <c r="E10907" s="399"/>
      <c r="F10907" s="399"/>
      <c r="G10907" s="399"/>
      <c r="H10907" s="399"/>
      <c r="I10907" s="399"/>
    </row>
    <row r="10908" spans="1:9" ht="15.75" customHeight="1">
      <c r="A10908" s="396"/>
      <c r="B10908" s="398"/>
      <c r="C10908" s="396"/>
      <c r="D10908" s="396"/>
      <c r="E10908" s="399"/>
      <c r="F10908" s="399"/>
      <c r="G10908" s="399"/>
      <c r="H10908" s="399"/>
      <c r="I10908" s="399"/>
    </row>
    <row r="10909" spans="1:9" ht="15.75" customHeight="1">
      <c r="A10909" s="396"/>
      <c r="B10909" s="398"/>
      <c r="C10909" s="396"/>
      <c r="D10909" s="396"/>
      <c r="E10909" s="399"/>
      <c r="F10909" s="399"/>
      <c r="G10909" s="399"/>
      <c r="H10909" s="399"/>
      <c r="I10909" s="399"/>
    </row>
    <row r="10910" spans="1:9" ht="15.75" customHeight="1">
      <c r="A10910" s="396"/>
      <c r="B10910" s="398"/>
      <c r="C10910" s="396"/>
      <c r="D10910" s="396"/>
      <c r="E10910" s="399"/>
      <c r="F10910" s="399"/>
      <c r="G10910" s="399"/>
      <c r="H10910" s="399"/>
      <c r="I10910" s="399"/>
    </row>
    <row r="10911" spans="1:9" ht="15.75" customHeight="1">
      <c r="A10911" s="396"/>
      <c r="B10911" s="398"/>
      <c r="C10911" s="396"/>
      <c r="D10911" s="396"/>
      <c r="E10911" s="399"/>
      <c r="F10911" s="399"/>
      <c r="G10911" s="399"/>
      <c r="H10911" s="399"/>
      <c r="I10911" s="399"/>
    </row>
    <row r="10912" spans="1:9" ht="15.75" customHeight="1">
      <c r="A10912" s="396"/>
      <c r="B10912" s="398"/>
      <c r="C10912" s="396"/>
      <c r="D10912" s="396"/>
      <c r="E10912" s="399"/>
      <c r="F10912" s="399"/>
      <c r="G10912" s="399"/>
      <c r="H10912" s="399"/>
      <c r="I10912" s="399"/>
    </row>
    <row r="10913" spans="1:9" ht="15.75" customHeight="1">
      <c r="A10913" s="396"/>
      <c r="B10913" s="398"/>
      <c r="C10913" s="396"/>
      <c r="D10913" s="396"/>
      <c r="E10913" s="399"/>
      <c r="F10913" s="399"/>
      <c r="G10913" s="399"/>
      <c r="H10913" s="399"/>
      <c r="I10913" s="399"/>
    </row>
    <row r="10914" spans="1:9" ht="15.75" customHeight="1">
      <c r="A10914" s="396"/>
      <c r="B10914" s="398"/>
      <c r="C10914" s="396"/>
      <c r="D10914" s="396"/>
      <c r="E10914" s="399"/>
      <c r="F10914" s="399"/>
      <c r="G10914" s="399"/>
      <c r="H10914" s="399"/>
      <c r="I10914" s="399"/>
    </row>
    <row r="10915" spans="1:9" ht="15.75" customHeight="1">
      <c r="A10915" s="396"/>
      <c r="B10915" s="398"/>
      <c r="C10915" s="396"/>
      <c r="D10915" s="396"/>
      <c r="E10915" s="399"/>
      <c r="F10915" s="399"/>
      <c r="G10915" s="399"/>
      <c r="H10915" s="399"/>
      <c r="I10915" s="399"/>
    </row>
    <row r="10916" spans="1:9" ht="15.75" customHeight="1">
      <c r="A10916" s="396"/>
      <c r="B10916" s="398"/>
      <c r="C10916" s="396"/>
      <c r="D10916" s="396"/>
      <c r="E10916" s="399"/>
      <c r="F10916" s="399"/>
      <c r="G10916" s="399"/>
      <c r="H10916" s="399"/>
      <c r="I10916" s="399"/>
    </row>
    <row r="10917" spans="1:9" ht="15.75" customHeight="1">
      <c r="A10917" s="396"/>
      <c r="B10917" s="398"/>
      <c r="C10917" s="396"/>
      <c r="D10917" s="396"/>
      <c r="E10917" s="399"/>
      <c r="F10917" s="399"/>
      <c r="G10917" s="399"/>
      <c r="H10917" s="399"/>
      <c r="I10917" s="399"/>
    </row>
    <row r="10918" spans="1:9" ht="15.75" customHeight="1">
      <c r="A10918" s="396"/>
      <c r="B10918" s="398"/>
      <c r="C10918" s="396"/>
      <c r="D10918" s="396"/>
      <c r="E10918" s="399"/>
      <c r="F10918" s="399"/>
      <c r="G10918" s="399"/>
      <c r="H10918" s="399"/>
      <c r="I10918" s="399"/>
    </row>
    <row r="10919" spans="1:9" ht="15.75" customHeight="1">
      <c r="A10919" s="396"/>
      <c r="B10919" s="398"/>
      <c r="C10919" s="396"/>
      <c r="D10919" s="396"/>
      <c r="E10919" s="399"/>
      <c r="F10919" s="399"/>
      <c r="G10919" s="399"/>
      <c r="H10919" s="399"/>
      <c r="I10919" s="399"/>
    </row>
    <row r="10920" spans="1:9" ht="15.75" customHeight="1">
      <c r="A10920" s="396"/>
      <c r="B10920" s="398"/>
      <c r="C10920" s="396"/>
      <c r="D10920" s="396"/>
      <c r="E10920" s="399"/>
      <c r="F10920" s="399"/>
      <c r="G10920" s="399"/>
      <c r="H10920" s="399"/>
      <c r="I10920" s="399"/>
    </row>
    <row r="10921" spans="1:9" ht="15.75" customHeight="1">
      <c r="A10921" s="396"/>
      <c r="B10921" s="398"/>
      <c r="C10921" s="396"/>
      <c r="D10921" s="396"/>
      <c r="E10921" s="399"/>
      <c r="F10921" s="399"/>
      <c r="G10921" s="399"/>
      <c r="H10921" s="399"/>
      <c r="I10921" s="399"/>
    </row>
    <row r="10922" spans="1:9" ht="15.75" customHeight="1">
      <c r="A10922" s="396"/>
      <c r="B10922" s="398"/>
      <c r="C10922" s="396"/>
      <c r="D10922" s="396"/>
      <c r="E10922" s="399"/>
      <c r="F10922" s="399"/>
      <c r="G10922" s="399"/>
      <c r="H10922" s="399"/>
      <c r="I10922" s="399"/>
    </row>
    <row r="10923" spans="1:9" ht="15.75" customHeight="1">
      <c r="A10923" s="396"/>
      <c r="B10923" s="398"/>
      <c r="C10923" s="396"/>
      <c r="D10923" s="396"/>
      <c r="E10923" s="399"/>
      <c r="F10923" s="399"/>
      <c r="G10923" s="399"/>
      <c r="H10923" s="399"/>
      <c r="I10923" s="399"/>
    </row>
    <row r="10924" spans="1:9" ht="15.75" customHeight="1">
      <c r="A10924" s="396"/>
      <c r="B10924" s="398"/>
      <c r="C10924" s="396"/>
      <c r="D10924" s="396"/>
      <c r="E10924" s="399"/>
      <c r="F10924" s="399"/>
      <c r="G10924" s="399"/>
      <c r="H10924" s="399"/>
      <c r="I10924" s="399"/>
    </row>
    <row r="10925" spans="1:9" ht="15.75" customHeight="1">
      <c r="A10925" s="396"/>
      <c r="B10925" s="398"/>
      <c r="C10925" s="396"/>
      <c r="D10925" s="396"/>
      <c r="E10925" s="399"/>
      <c r="F10925" s="399"/>
      <c r="G10925" s="399"/>
      <c r="H10925" s="399"/>
      <c r="I10925" s="399"/>
    </row>
    <row r="10926" spans="1:9" ht="15.75" customHeight="1">
      <c r="A10926" s="396"/>
      <c r="B10926" s="398"/>
      <c r="C10926" s="396"/>
      <c r="D10926" s="396"/>
      <c r="E10926" s="399"/>
      <c r="F10926" s="399"/>
      <c r="G10926" s="399"/>
      <c r="H10926" s="399"/>
      <c r="I10926" s="399"/>
    </row>
    <row r="10927" spans="1:9" ht="15.75" customHeight="1">
      <c r="A10927" s="396"/>
      <c r="B10927" s="398"/>
      <c r="C10927" s="396"/>
      <c r="D10927" s="396"/>
      <c r="E10927" s="399"/>
      <c r="F10927" s="399"/>
      <c r="G10927" s="399"/>
      <c r="H10927" s="399"/>
      <c r="I10927" s="399"/>
    </row>
    <row r="10928" spans="1:9" ht="15.75" customHeight="1">
      <c r="A10928" s="396"/>
      <c r="B10928" s="398"/>
      <c r="C10928" s="396"/>
      <c r="D10928" s="396"/>
      <c r="E10928" s="399"/>
      <c r="F10928" s="399"/>
      <c r="G10928" s="399"/>
      <c r="H10928" s="399"/>
      <c r="I10928" s="399"/>
    </row>
    <row r="10929" spans="1:9" ht="15.75" customHeight="1">
      <c r="A10929" s="396"/>
      <c r="B10929" s="398"/>
      <c r="C10929" s="396"/>
      <c r="D10929" s="396"/>
      <c r="E10929" s="399"/>
      <c r="F10929" s="399"/>
      <c r="G10929" s="399"/>
      <c r="H10929" s="399"/>
      <c r="I10929" s="399"/>
    </row>
    <row r="10930" spans="1:9" ht="15.75" customHeight="1">
      <c r="A10930" s="396"/>
      <c r="B10930" s="398"/>
      <c r="C10930" s="396"/>
      <c r="D10930" s="396"/>
      <c r="E10930" s="399"/>
      <c r="F10930" s="399"/>
      <c r="G10930" s="399"/>
      <c r="H10930" s="399"/>
      <c r="I10930" s="399"/>
    </row>
    <row r="10931" spans="1:9" ht="15.75" customHeight="1">
      <c r="A10931" s="396"/>
      <c r="B10931" s="398"/>
      <c r="C10931" s="396"/>
      <c r="D10931" s="396"/>
      <c r="E10931" s="399"/>
      <c r="F10931" s="399"/>
      <c r="G10931" s="399"/>
      <c r="H10931" s="399"/>
      <c r="I10931" s="399"/>
    </row>
    <row r="10932" spans="1:9" ht="15.75" customHeight="1">
      <c r="A10932" s="396"/>
      <c r="B10932" s="398"/>
      <c r="C10932" s="396"/>
      <c r="D10932" s="396"/>
      <c r="E10932" s="399"/>
      <c r="F10932" s="399"/>
      <c r="G10932" s="399"/>
      <c r="H10932" s="399"/>
      <c r="I10932" s="399"/>
    </row>
    <row r="10933" spans="1:9" ht="15.75" customHeight="1">
      <c r="A10933" s="396"/>
      <c r="B10933" s="398"/>
      <c r="C10933" s="396"/>
      <c r="D10933" s="396"/>
      <c r="E10933" s="399"/>
      <c r="F10933" s="399"/>
      <c r="G10933" s="399"/>
      <c r="H10933" s="399"/>
      <c r="I10933" s="399"/>
    </row>
    <row r="10934" spans="1:9" ht="15.75" customHeight="1">
      <c r="A10934" s="396"/>
      <c r="B10934" s="398"/>
      <c r="C10934" s="396"/>
      <c r="D10934" s="396"/>
      <c r="E10934" s="399"/>
      <c r="F10934" s="399"/>
      <c r="G10934" s="399"/>
      <c r="H10934" s="399"/>
      <c r="I10934" s="399"/>
    </row>
    <row r="10935" spans="1:9" ht="15.75" customHeight="1">
      <c r="A10935" s="396"/>
      <c r="B10935" s="398"/>
      <c r="C10935" s="396"/>
      <c r="D10935" s="396"/>
      <c r="E10935" s="399"/>
      <c r="F10935" s="399"/>
      <c r="G10935" s="399"/>
      <c r="H10935" s="399"/>
      <c r="I10935" s="399"/>
    </row>
    <row r="10936" spans="1:9" ht="15.75" customHeight="1">
      <c r="A10936" s="396"/>
      <c r="B10936" s="398"/>
      <c r="C10936" s="396"/>
      <c r="D10936" s="396"/>
      <c r="E10936" s="399"/>
      <c r="F10936" s="399"/>
      <c r="G10936" s="399"/>
      <c r="H10936" s="399"/>
      <c r="I10936" s="399"/>
    </row>
    <row r="10937" spans="1:9" ht="15.75" customHeight="1">
      <c r="A10937" s="396"/>
      <c r="B10937" s="398"/>
      <c r="C10937" s="396"/>
      <c r="D10937" s="396"/>
      <c r="E10937" s="399"/>
      <c r="F10937" s="399"/>
      <c r="G10937" s="399"/>
      <c r="H10937" s="399"/>
      <c r="I10937" s="399"/>
    </row>
    <row r="10938" spans="1:9" ht="15.75" customHeight="1">
      <c r="A10938" s="396"/>
      <c r="B10938" s="398"/>
      <c r="C10938" s="396"/>
      <c r="D10938" s="396"/>
      <c r="E10938" s="399"/>
      <c r="F10938" s="399"/>
      <c r="G10938" s="399"/>
      <c r="H10938" s="399"/>
      <c r="I10938" s="399"/>
    </row>
    <row r="10939" spans="1:9" ht="15.75" customHeight="1">
      <c r="A10939" s="396"/>
      <c r="B10939" s="398"/>
      <c r="C10939" s="396"/>
      <c r="D10939" s="396"/>
      <c r="E10939" s="399"/>
      <c r="F10939" s="399"/>
      <c r="G10939" s="399"/>
      <c r="H10939" s="399"/>
      <c r="I10939" s="399"/>
    </row>
    <row r="10940" spans="1:9" ht="15.75" customHeight="1">
      <c r="A10940" s="396"/>
      <c r="B10940" s="398"/>
      <c r="C10940" s="396"/>
      <c r="D10940" s="396"/>
      <c r="E10940" s="399"/>
      <c r="F10940" s="399"/>
      <c r="G10940" s="399"/>
      <c r="H10940" s="399"/>
      <c r="I10940" s="399"/>
    </row>
    <row r="10941" spans="1:9" ht="15.75" customHeight="1">
      <c r="A10941" s="396"/>
      <c r="B10941" s="398"/>
      <c r="C10941" s="396"/>
      <c r="D10941" s="396"/>
      <c r="E10941" s="399"/>
      <c r="F10941" s="399"/>
      <c r="G10941" s="399"/>
      <c r="H10941" s="399"/>
      <c r="I10941" s="399"/>
    </row>
    <row r="10942" spans="1:9" ht="15.75" customHeight="1">
      <c r="A10942" s="396"/>
      <c r="B10942" s="398"/>
      <c r="C10942" s="396"/>
      <c r="D10942" s="396"/>
      <c r="E10942" s="399"/>
      <c r="F10942" s="399"/>
      <c r="G10942" s="399"/>
      <c r="H10942" s="399"/>
      <c r="I10942" s="399"/>
    </row>
    <row r="10943" spans="1:9" ht="15.75" customHeight="1">
      <c r="A10943" s="396"/>
      <c r="B10943" s="398"/>
      <c r="C10943" s="396"/>
      <c r="D10943" s="396"/>
      <c r="E10943" s="399"/>
      <c r="F10943" s="399"/>
      <c r="G10943" s="399"/>
      <c r="H10943" s="399"/>
      <c r="I10943" s="399"/>
    </row>
    <row r="10944" spans="1:9" ht="15.75" customHeight="1">
      <c r="A10944" s="396"/>
      <c r="B10944" s="398"/>
      <c r="C10944" s="396"/>
      <c r="D10944" s="396"/>
      <c r="E10944" s="399"/>
      <c r="F10944" s="399"/>
      <c r="G10944" s="399"/>
      <c r="H10944" s="399"/>
      <c r="I10944" s="399"/>
    </row>
    <row r="10945" spans="1:9" ht="15.75" customHeight="1">
      <c r="A10945" s="396"/>
      <c r="B10945" s="398"/>
      <c r="C10945" s="396"/>
      <c r="D10945" s="396"/>
      <c r="E10945" s="399"/>
      <c r="F10945" s="399"/>
      <c r="G10945" s="399"/>
      <c r="H10945" s="399"/>
      <c r="I10945" s="399"/>
    </row>
    <row r="10946" spans="1:9" ht="15.75" customHeight="1">
      <c r="A10946" s="396"/>
      <c r="B10946" s="398"/>
      <c r="C10946" s="396"/>
      <c r="D10946" s="396"/>
      <c r="E10946" s="399"/>
      <c r="F10946" s="399"/>
      <c r="G10946" s="399"/>
      <c r="H10946" s="399"/>
      <c r="I10946" s="399"/>
    </row>
    <row r="10947" spans="1:9" ht="15.75" customHeight="1">
      <c r="A10947" s="396"/>
      <c r="B10947" s="398"/>
      <c r="C10947" s="396"/>
      <c r="D10947" s="396"/>
      <c r="E10947" s="399"/>
      <c r="F10947" s="399"/>
      <c r="G10947" s="399"/>
      <c r="H10947" s="399"/>
      <c r="I10947" s="399"/>
    </row>
    <row r="10948" spans="1:9" ht="15.75" customHeight="1">
      <c r="A10948" s="396"/>
      <c r="B10948" s="398"/>
      <c r="C10948" s="396"/>
      <c r="D10948" s="396"/>
      <c r="E10948" s="399"/>
      <c r="F10948" s="399"/>
      <c r="G10948" s="399"/>
      <c r="H10948" s="399"/>
      <c r="I10948" s="399"/>
    </row>
    <row r="10949" spans="1:9" ht="15.75" customHeight="1">
      <c r="A10949" s="396"/>
      <c r="B10949" s="398"/>
      <c r="C10949" s="396"/>
      <c r="D10949" s="396"/>
      <c r="E10949" s="399"/>
      <c r="F10949" s="399"/>
      <c r="G10949" s="399"/>
      <c r="H10949" s="399"/>
      <c r="I10949" s="399"/>
    </row>
    <row r="10950" spans="1:9" ht="15.75" customHeight="1">
      <c r="A10950" s="396"/>
      <c r="B10950" s="398"/>
      <c r="C10950" s="396"/>
      <c r="D10950" s="396"/>
      <c r="E10950" s="399"/>
      <c r="F10950" s="399"/>
      <c r="G10950" s="399"/>
      <c r="H10950" s="399"/>
      <c r="I10950" s="399"/>
    </row>
    <row r="10951" spans="1:9" ht="15.75" customHeight="1">
      <c r="A10951" s="396"/>
      <c r="B10951" s="398"/>
      <c r="C10951" s="396"/>
      <c r="D10951" s="396"/>
      <c r="E10951" s="399"/>
      <c r="F10951" s="399"/>
      <c r="G10951" s="399"/>
      <c r="H10951" s="399"/>
      <c r="I10951" s="399"/>
    </row>
    <row r="10952" spans="1:9" ht="15.75" customHeight="1">
      <c r="A10952" s="396"/>
      <c r="B10952" s="398"/>
      <c r="C10952" s="396"/>
      <c r="D10952" s="396"/>
      <c r="E10952" s="399"/>
      <c r="F10952" s="399"/>
      <c r="G10952" s="399"/>
      <c r="H10952" s="399"/>
      <c r="I10952" s="399"/>
    </row>
    <row r="10953" spans="1:9" ht="15.75" customHeight="1">
      <c r="A10953" s="396"/>
      <c r="B10953" s="398"/>
      <c r="C10953" s="396"/>
      <c r="D10953" s="396"/>
      <c r="E10953" s="399"/>
      <c r="F10953" s="399"/>
      <c r="G10953" s="399"/>
      <c r="H10953" s="399"/>
      <c r="I10953" s="399"/>
    </row>
    <row r="10954" spans="1:9" ht="15.75" customHeight="1">
      <c r="A10954" s="396"/>
      <c r="B10954" s="398"/>
      <c r="C10954" s="396"/>
      <c r="D10954" s="396"/>
      <c r="E10954" s="399"/>
      <c r="F10954" s="399"/>
      <c r="G10954" s="399"/>
      <c r="H10954" s="399"/>
      <c r="I10954" s="399"/>
    </row>
    <row r="10955" spans="1:9" ht="15.75" customHeight="1">
      <c r="A10955" s="396"/>
      <c r="B10955" s="398"/>
      <c r="C10955" s="396"/>
      <c r="D10955" s="396"/>
      <c r="E10955" s="399"/>
      <c r="F10955" s="399"/>
      <c r="G10955" s="399"/>
      <c r="H10955" s="399"/>
      <c r="I10955" s="399"/>
    </row>
    <row r="10956" spans="1:9" ht="15.75" customHeight="1">
      <c r="A10956" s="396"/>
      <c r="B10956" s="398"/>
      <c r="C10956" s="396"/>
      <c r="D10956" s="396"/>
      <c r="E10956" s="399"/>
      <c r="F10956" s="399"/>
      <c r="G10956" s="399"/>
      <c r="H10956" s="399"/>
      <c r="I10956" s="399"/>
    </row>
    <row r="10957" spans="1:9" ht="15.75" customHeight="1">
      <c r="A10957" s="396"/>
      <c r="B10957" s="398"/>
      <c r="C10957" s="396"/>
      <c r="D10957" s="396"/>
      <c r="E10957" s="399"/>
      <c r="F10957" s="399"/>
      <c r="G10957" s="399"/>
      <c r="H10957" s="399"/>
      <c r="I10957" s="399"/>
    </row>
    <row r="10958" spans="1:9" ht="15.75" customHeight="1">
      <c r="A10958" s="396"/>
      <c r="B10958" s="398"/>
      <c r="C10958" s="396"/>
      <c r="D10958" s="396"/>
      <c r="E10958" s="399"/>
      <c r="F10958" s="399"/>
      <c r="G10958" s="399"/>
      <c r="H10958" s="399"/>
      <c r="I10958" s="399"/>
    </row>
    <row r="10959" spans="1:9" ht="15.75" customHeight="1">
      <c r="A10959" s="396"/>
      <c r="B10959" s="398"/>
      <c r="C10959" s="396"/>
      <c r="D10959" s="396"/>
      <c r="E10959" s="399"/>
      <c r="F10959" s="399"/>
      <c r="G10959" s="399"/>
      <c r="H10959" s="399"/>
      <c r="I10959" s="399"/>
    </row>
    <row r="10960" spans="1:9" ht="15.75" customHeight="1">
      <c r="A10960" s="396"/>
      <c r="B10960" s="398"/>
      <c r="C10960" s="396"/>
      <c r="D10960" s="396"/>
      <c r="E10960" s="399"/>
      <c r="F10960" s="399"/>
      <c r="G10960" s="399"/>
      <c r="H10960" s="399"/>
      <c r="I10960" s="399"/>
    </row>
    <row r="10961" spans="1:9" ht="15.75" customHeight="1">
      <c r="A10961" s="396"/>
      <c r="B10961" s="398"/>
      <c r="C10961" s="396"/>
      <c r="D10961" s="396"/>
      <c r="E10961" s="399"/>
      <c r="F10961" s="399"/>
      <c r="G10961" s="399"/>
      <c r="H10961" s="399"/>
      <c r="I10961" s="399"/>
    </row>
    <row r="10962" spans="1:9" ht="15.75" customHeight="1">
      <c r="A10962" s="396"/>
      <c r="B10962" s="398"/>
      <c r="C10962" s="396"/>
      <c r="D10962" s="396"/>
      <c r="E10962" s="399"/>
      <c r="F10962" s="399"/>
      <c r="G10962" s="399"/>
      <c r="H10962" s="399"/>
      <c r="I10962" s="399"/>
    </row>
    <row r="10963" spans="1:9" ht="15.75" customHeight="1">
      <c r="A10963" s="396"/>
      <c r="B10963" s="398"/>
      <c r="C10963" s="396"/>
      <c r="D10963" s="396"/>
      <c r="E10963" s="399"/>
      <c r="F10963" s="399"/>
      <c r="G10963" s="399"/>
      <c r="H10963" s="399"/>
      <c r="I10963" s="399"/>
    </row>
    <row r="10964" spans="1:9" ht="15.75" customHeight="1">
      <c r="A10964" s="396"/>
      <c r="B10964" s="398"/>
      <c r="C10964" s="396"/>
      <c r="D10964" s="396"/>
      <c r="E10964" s="399"/>
      <c r="F10964" s="399"/>
      <c r="G10964" s="399"/>
      <c r="H10964" s="399"/>
      <c r="I10964" s="399"/>
    </row>
    <row r="10965" spans="1:9" ht="15.75" customHeight="1">
      <c r="A10965" s="396"/>
      <c r="B10965" s="398"/>
      <c r="C10965" s="396"/>
      <c r="D10965" s="396"/>
      <c r="E10965" s="399"/>
      <c r="F10965" s="399"/>
      <c r="G10965" s="399"/>
      <c r="H10965" s="399"/>
      <c r="I10965" s="399"/>
    </row>
    <row r="10966" spans="1:9" ht="15.75" customHeight="1">
      <c r="A10966" s="396"/>
      <c r="B10966" s="398"/>
      <c r="C10966" s="396"/>
      <c r="D10966" s="396"/>
      <c r="E10966" s="399"/>
      <c r="F10966" s="399"/>
      <c r="G10966" s="399"/>
      <c r="H10966" s="399"/>
      <c r="I10966" s="399"/>
    </row>
    <row r="10967" spans="1:9" ht="15.75" customHeight="1">
      <c r="A10967" s="396"/>
      <c r="B10967" s="398"/>
      <c r="C10967" s="396"/>
      <c r="D10967" s="396"/>
      <c r="E10967" s="399"/>
      <c r="F10967" s="399"/>
      <c r="G10967" s="399"/>
      <c r="H10967" s="399"/>
      <c r="I10967" s="399"/>
    </row>
    <row r="10968" spans="1:9" ht="15.75" customHeight="1">
      <c r="A10968" s="396"/>
      <c r="B10968" s="398"/>
      <c r="C10968" s="396"/>
      <c r="D10968" s="396"/>
      <c r="E10968" s="399"/>
      <c r="F10968" s="399"/>
      <c r="G10968" s="399"/>
      <c r="H10968" s="399"/>
      <c r="I10968" s="399"/>
    </row>
    <row r="10969" spans="1:9" ht="15.75" customHeight="1">
      <c r="A10969" s="396"/>
      <c r="B10969" s="398"/>
      <c r="C10969" s="396"/>
      <c r="D10969" s="396"/>
      <c r="E10969" s="399"/>
      <c r="F10969" s="399"/>
      <c r="G10969" s="399"/>
      <c r="H10969" s="399"/>
      <c r="I10969" s="399"/>
    </row>
    <row r="10970" spans="1:9" ht="15.75" customHeight="1">
      <c r="A10970" s="396"/>
      <c r="B10970" s="398"/>
      <c r="C10970" s="396"/>
      <c r="D10970" s="396"/>
      <c r="E10970" s="399"/>
      <c r="F10970" s="399"/>
      <c r="G10970" s="399"/>
      <c r="H10970" s="399"/>
      <c r="I10970" s="399"/>
    </row>
    <row r="10971" spans="1:9" ht="15.75" customHeight="1">
      <c r="A10971" s="396"/>
      <c r="B10971" s="398"/>
      <c r="C10971" s="396"/>
      <c r="D10971" s="396"/>
      <c r="E10971" s="399"/>
      <c r="F10971" s="399"/>
      <c r="G10971" s="399"/>
      <c r="H10971" s="399"/>
      <c r="I10971" s="399"/>
    </row>
    <row r="10972" spans="1:9" ht="15.75" customHeight="1">
      <c r="A10972" s="396"/>
      <c r="B10972" s="398"/>
      <c r="C10972" s="396"/>
      <c r="D10972" s="396"/>
      <c r="E10972" s="399"/>
      <c r="F10972" s="399"/>
      <c r="G10972" s="399"/>
      <c r="H10972" s="399"/>
      <c r="I10972" s="399"/>
    </row>
    <row r="10973" spans="1:9" ht="15.75" customHeight="1">
      <c r="A10973" s="396"/>
      <c r="B10973" s="398"/>
      <c r="C10973" s="396"/>
      <c r="D10973" s="396"/>
      <c r="E10973" s="399"/>
      <c r="F10973" s="399"/>
      <c r="G10973" s="399"/>
      <c r="H10973" s="399"/>
      <c r="I10973" s="399"/>
    </row>
    <row r="10974" spans="1:9" ht="15.75" customHeight="1">
      <c r="A10974" s="396"/>
      <c r="B10974" s="398"/>
      <c r="C10974" s="396"/>
      <c r="D10974" s="396"/>
      <c r="E10974" s="399"/>
      <c r="F10974" s="399"/>
      <c r="G10974" s="399"/>
      <c r="H10974" s="399"/>
      <c r="I10974" s="399"/>
    </row>
    <row r="10975" spans="1:9" ht="15.75" customHeight="1">
      <c r="A10975" s="396"/>
      <c r="B10975" s="398"/>
      <c r="C10975" s="396"/>
      <c r="D10975" s="396"/>
      <c r="E10975" s="399"/>
      <c r="F10975" s="399"/>
      <c r="G10975" s="399"/>
      <c r="H10975" s="399"/>
      <c r="I10975" s="399"/>
    </row>
    <row r="10976" spans="1:9" ht="15.75" customHeight="1">
      <c r="A10976" s="396"/>
      <c r="B10976" s="398"/>
      <c r="C10976" s="396"/>
      <c r="D10976" s="396"/>
      <c r="E10976" s="399"/>
      <c r="F10976" s="399"/>
      <c r="G10976" s="399"/>
      <c r="H10976" s="399"/>
      <c r="I10976" s="399"/>
    </row>
    <row r="10977" spans="1:9" ht="15.75" customHeight="1">
      <c r="A10977" s="396"/>
      <c r="B10977" s="398"/>
      <c r="C10977" s="396"/>
      <c r="D10977" s="396"/>
      <c r="E10977" s="399"/>
      <c r="F10977" s="399"/>
      <c r="G10977" s="399"/>
      <c r="H10977" s="399"/>
      <c r="I10977" s="399"/>
    </row>
    <row r="10978" spans="1:9" ht="15.75" customHeight="1">
      <c r="A10978" s="396"/>
      <c r="B10978" s="398"/>
      <c r="C10978" s="396"/>
      <c r="D10978" s="396"/>
      <c r="E10978" s="399"/>
      <c r="F10978" s="399"/>
      <c r="G10978" s="399"/>
      <c r="H10978" s="399"/>
      <c r="I10978" s="399"/>
    </row>
    <row r="10979" spans="1:9" ht="15.75" customHeight="1">
      <c r="A10979" s="396"/>
      <c r="B10979" s="398"/>
      <c r="C10979" s="396"/>
      <c r="D10979" s="396"/>
      <c r="E10979" s="399"/>
      <c r="F10979" s="399"/>
      <c r="G10979" s="399"/>
      <c r="H10979" s="399"/>
      <c r="I10979" s="399"/>
    </row>
    <row r="10980" spans="1:9" ht="15.75" customHeight="1">
      <c r="A10980" s="396"/>
      <c r="B10980" s="398"/>
      <c r="C10980" s="396"/>
      <c r="D10980" s="396"/>
      <c r="E10980" s="399"/>
      <c r="F10980" s="399"/>
      <c r="G10980" s="399"/>
      <c r="H10980" s="399"/>
      <c r="I10980" s="399"/>
    </row>
    <row r="10981" spans="1:9" ht="15.75" customHeight="1">
      <c r="A10981" s="396"/>
      <c r="B10981" s="398"/>
      <c r="C10981" s="396"/>
      <c r="D10981" s="396"/>
      <c r="E10981" s="399"/>
      <c r="F10981" s="399"/>
      <c r="G10981" s="399"/>
      <c r="H10981" s="399"/>
      <c r="I10981" s="399"/>
    </row>
    <row r="10982" spans="1:9" ht="15.75" customHeight="1">
      <c r="A10982" s="396"/>
      <c r="B10982" s="398"/>
      <c r="C10982" s="396"/>
      <c r="D10982" s="396"/>
      <c r="E10982" s="399"/>
      <c r="F10982" s="399"/>
      <c r="G10982" s="399"/>
      <c r="H10982" s="399"/>
      <c r="I10982" s="399"/>
    </row>
    <row r="10983" spans="1:9" ht="15.75" customHeight="1">
      <c r="A10983" s="396"/>
      <c r="B10983" s="398"/>
      <c r="C10983" s="396"/>
      <c r="D10983" s="396"/>
      <c r="E10983" s="399"/>
      <c r="F10983" s="399"/>
      <c r="G10983" s="399"/>
      <c r="H10983" s="399"/>
      <c r="I10983" s="399"/>
    </row>
    <row r="10984" spans="1:9" ht="15.75" customHeight="1">
      <c r="A10984" s="396"/>
      <c r="B10984" s="398"/>
      <c r="C10984" s="396"/>
      <c r="D10984" s="396"/>
      <c r="E10984" s="399"/>
      <c r="F10984" s="399"/>
      <c r="G10984" s="399"/>
      <c r="H10984" s="399"/>
      <c r="I10984" s="399"/>
    </row>
    <row r="10985" spans="1:9" ht="15.75" customHeight="1">
      <c r="A10985" s="396"/>
      <c r="B10985" s="398"/>
      <c r="C10985" s="396"/>
      <c r="D10985" s="396"/>
      <c r="E10985" s="399"/>
      <c r="F10985" s="399"/>
      <c r="G10985" s="399"/>
      <c r="H10985" s="399"/>
      <c r="I10985" s="399"/>
    </row>
    <row r="10986" spans="1:9" ht="15.75" customHeight="1">
      <c r="A10986" s="396"/>
      <c r="B10986" s="398"/>
      <c r="C10986" s="396"/>
      <c r="D10986" s="396"/>
      <c r="E10986" s="399"/>
      <c r="F10986" s="399"/>
      <c r="G10986" s="399"/>
      <c r="H10986" s="399"/>
      <c r="I10986" s="399"/>
    </row>
    <row r="10987" spans="1:9" ht="15.75" customHeight="1">
      <c r="A10987" s="396"/>
      <c r="B10987" s="398"/>
      <c r="C10987" s="396"/>
      <c r="D10987" s="396"/>
      <c r="E10987" s="399"/>
      <c r="F10987" s="399"/>
      <c r="G10987" s="399"/>
      <c r="H10987" s="399"/>
      <c r="I10987" s="399"/>
    </row>
    <row r="10988" spans="1:9" ht="15.75" customHeight="1">
      <c r="A10988" s="396"/>
      <c r="B10988" s="398"/>
      <c r="C10988" s="396"/>
      <c r="D10988" s="396"/>
      <c r="E10988" s="399"/>
      <c r="F10988" s="399"/>
      <c r="G10988" s="399"/>
      <c r="H10988" s="399"/>
      <c r="I10988" s="399"/>
    </row>
    <row r="10989" spans="1:9" ht="15.75" customHeight="1">
      <c r="A10989" s="396"/>
      <c r="B10989" s="398"/>
      <c r="C10989" s="396"/>
      <c r="D10989" s="396"/>
      <c r="E10989" s="399"/>
      <c r="F10989" s="399"/>
      <c r="G10989" s="399"/>
      <c r="H10989" s="399"/>
      <c r="I10989" s="399"/>
    </row>
    <row r="10990" spans="1:9" ht="15.75" customHeight="1">
      <c r="A10990" s="396"/>
      <c r="B10990" s="398"/>
      <c r="C10990" s="396"/>
      <c r="D10990" s="396"/>
      <c r="E10990" s="399"/>
      <c r="F10990" s="399"/>
      <c r="G10990" s="399"/>
      <c r="H10990" s="399"/>
      <c r="I10990" s="399"/>
    </row>
    <row r="10991" spans="1:9" ht="15.75" customHeight="1">
      <c r="A10991" s="396"/>
      <c r="B10991" s="398"/>
      <c r="C10991" s="396"/>
      <c r="D10991" s="396"/>
      <c r="E10991" s="399"/>
      <c r="F10991" s="399"/>
      <c r="G10991" s="399"/>
      <c r="H10991" s="399"/>
      <c r="I10991" s="399"/>
    </row>
    <row r="10992" spans="1:9" ht="15.75" customHeight="1">
      <c r="A10992" s="396"/>
      <c r="B10992" s="398"/>
      <c r="C10992" s="396"/>
      <c r="D10992" s="396"/>
      <c r="E10992" s="399"/>
      <c r="F10992" s="399"/>
      <c r="G10992" s="399"/>
      <c r="H10992" s="399"/>
      <c r="I10992" s="399"/>
    </row>
    <row r="10993" spans="1:9" ht="15.75" customHeight="1">
      <c r="A10993" s="396"/>
      <c r="B10993" s="398"/>
      <c r="C10993" s="396"/>
      <c r="D10993" s="396"/>
      <c r="E10993" s="399"/>
      <c r="F10993" s="399"/>
      <c r="G10993" s="399"/>
      <c r="H10993" s="399"/>
      <c r="I10993" s="399"/>
    </row>
    <row r="10994" spans="1:9" ht="15.75" customHeight="1">
      <c r="A10994" s="396"/>
      <c r="B10994" s="398"/>
      <c r="C10994" s="396"/>
      <c r="D10994" s="396"/>
      <c r="E10994" s="399"/>
      <c r="F10994" s="399"/>
      <c r="G10994" s="399"/>
      <c r="H10994" s="399"/>
      <c r="I10994" s="399"/>
    </row>
    <row r="10995" spans="1:9" ht="15.75" customHeight="1">
      <c r="A10995" s="396"/>
      <c r="B10995" s="398"/>
      <c r="C10995" s="396"/>
      <c r="D10995" s="396"/>
      <c r="E10995" s="399"/>
      <c r="F10995" s="399"/>
      <c r="G10995" s="399"/>
      <c r="H10995" s="399"/>
      <c r="I10995" s="399"/>
    </row>
    <row r="10996" spans="1:9" ht="15.75" customHeight="1">
      <c r="A10996" s="396"/>
      <c r="B10996" s="398"/>
      <c r="C10996" s="396"/>
      <c r="D10996" s="396"/>
      <c r="E10996" s="399"/>
      <c r="F10996" s="399"/>
      <c r="G10996" s="399"/>
      <c r="H10996" s="399"/>
      <c r="I10996" s="399"/>
    </row>
    <row r="10997" spans="1:9" ht="15.75" customHeight="1">
      <c r="A10997" s="396"/>
      <c r="B10997" s="398"/>
      <c r="C10997" s="396"/>
      <c r="D10997" s="396"/>
      <c r="E10997" s="399"/>
      <c r="F10997" s="399"/>
      <c r="G10997" s="399"/>
      <c r="H10997" s="399"/>
      <c r="I10997" s="399"/>
    </row>
    <row r="10998" spans="1:9" ht="15.75" customHeight="1">
      <c r="A10998" s="396"/>
      <c r="B10998" s="398"/>
      <c r="C10998" s="396"/>
      <c r="D10998" s="396"/>
      <c r="E10998" s="399"/>
      <c r="F10998" s="399"/>
      <c r="G10998" s="399"/>
      <c r="H10998" s="399"/>
      <c r="I10998" s="399"/>
    </row>
    <row r="10999" spans="1:9" ht="15.75" customHeight="1">
      <c r="A10999" s="396"/>
      <c r="B10999" s="398"/>
      <c r="C10999" s="396"/>
      <c r="D10999" s="396"/>
      <c r="E10999" s="399"/>
      <c r="F10999" s="399"/>
      <c r="G10999" s="399"/>
      <c r="H10999" s="399"/>
      <c r="I10999" s="399"/>
    </row>
    <row r="11000" spans="1:9" ht="15.75" customHeight="1">
      <c r="A11000" s="396"/>
      <c r="B11000" s="398"/>
      <c r="C11000" s="396"/>
      <c r="D11000" s="396"/>
      <c r="E11000" s="399"/>
      <c r="F11000" s="399"/>
      <c r="G11000" s="399"/>
      <c r="H11000" s="399"/>
      <c r="I11000" s="399"/>
    </row>
    <row r="11001" spans="1:9" ht="15.75" customHeight="1">
      <c r="A11001" s="396"/>
      <c r="B11001" s="398"/>
      <c r="C11001" s="396"/>
      <c r="D11001" s="396"/>
      <c r="E11001" s="399"/>
      <c r="F11001" s="399"/>
      <c r="G11001" s="399"/>
      <c r="H11001" s="399"/>
      <c r="I11001" s="399"/>
    </row>
    <row r="11002" spans="1:9" ht="15.75" customHeight="1">
      <c r="A11002" s="396"/>
      <c r="B11002" s="398"/>
      <c r="C11002" s="396"/>
      <c r="D11002" s="396"/>
      <c r="E11002" s="399"/>
      <c r="F11002" s="399"/>
      <c r="G11002" s="399"/>
      <c r="H11002" s="399"/>
      <c r="I11002" s="399"/>
    </row>
    <row r="11003" spans="1:9" ht="15.75" customHeight="1">
      <c r="A11003" s="396"/>
      <c r="B11003" s="398"/>
      <c r="C11003" s="396"/>
      <c r="D11003" s="396"/>
      <c r="E11003" s="399"/>
      <c r="F11003" s="399"/>
      <c r="G11003" s="399"/>
      <c r="H11003" s="399"/>
      <c r="I11003" s="399"/>
    </row>
    <row r="11004" spans="1:9" ht="15.75" customHeight="1">
      <c r="A11004" s="396"/>
      <c r="B11004" s="398"/>
      <c r="C11004" s="396"/>
      <c r="D11004" s="396"/>
      <c r="E11004" s="399"/>
      <c r="F11004" s="399"/>
      <c r="G11004" s="399"/>
      <c r="H11004" s="399"/>
      <c r="I11004" s="399"/>
    </row>
    <row r="11005" spans="1:9" ht="15.75" customHeight="1">
      <c r="A11005" s="396"/>
      <c r="B11005" s="398"/>
      <c r="C11005" s="396"/>
      <c r="D11005" s="396"/>
      <c r="E11005" s="399"/>
      <c r="F11005" s="399"/>
      <c r="G11005" s="399"/>
      <c r="H11005" s="399"/>
      <c r="I11005" s="399"/>
    </row>
    <row r="11006" spans="1:9" ht="15.75" customHeight="1">
      <c r="A11006" s="396"/>
      <c r="B11006" s="398"/>
      <c r="C11006" s="396"/>
      <c r="D11006" s="396"/>
      <c r="E11006" s="399"/>
      <c r="F11006" s="399"/>
      <c r="G11006" s="399"/>
      <c r="H11006" s="399"/>
      <c r="I11006" s="399"/>
    </row>
    <row r="11007" spans="1:9" ht="15.75" customHeight="1">
      <c r="A11007" s="396"/>
      <c r="B11007" s="398"/>
      <c r="C11007" s="396"/>
      <c r="D11007" s="396"/>
      <c r="E11007" s="399"/>
      <c r="F11007" s="399"/>
      <c r="G11007" s="399"/>
      <c r="H11007" s="399"/>
      <c r="I11007" s="399"/>
    </row>
    <row r="11008" spans="1:9" ht="15.75" customHeight="1">
      <c r="A11008" s="396"/>
      <c r="B11008" s="398"/>
      <c r="C11008" s="396"/>
      <c r="D11008" s="396"/>
      <c r="E11008" s="399"/>
      <c r="F11008" s="399"/>
      <c r="G11008" s="399"/>
      <c r="H11008" s="399"/>
      <c r="I11008" s="399"/>
    </row>
    <row r="11009" spans="1:9" ht="15.75" customHeight="1">
      <c r="A11009" s="396"/>
      <c r="B11009" s="398"/>
      <c r="C11009" s="396"/>
      <c r="D11009" s="396"/>
      <c r="E11009" s="399"/>
      <c r="F11009" s="399"/>
      <c r="G11009" s="399"/>
      <c r="H11009" s="399"/>
      <c r="I11009" s="399"/>
    </row>
    <row r="11010" spans="1:9" ht="15.75" customHeight="1">
      <c r="A11010" s="396"/>
      <c r="B11010" s="398"/>
      <c r="C11010" s="396"/>
      <c r="D11010" s="396"/>
      <c r="E11010" s="399"/>
      <c r="F11010" s="399"/>
      <c r="G11010" s="399"/>
      <c r="H11010" s="399"/>
      <c r="I11010" s="399"/>
    </row>
    <row r="11011" spans="1:9" ht="15.75" customHeight="1">
      <c r="A11011" s="396"/>
      <c r="B11011" s="398"/>
      <c r="C11011" s="396"/>
      <c r="D11011" s="396"/>
      <c r="E11011" s="399"/>
      <c r="F11011" s="399"/>
      <c r="G11011" s="399"/>
      <c r="H11011" s="399"/>
      <c r="I11011" s="399"/>
    </row>
    <row r="11012" spans="1:9" ht="15.75" customHeight="1">
      <c r="A11012" s="396"/>
      <c r="B11012" s="398"/>
      <c r="C11012" s="396"/>
      <c r="D11012" s="396"/>
      <c r="E11012" s="399"/>
      <c r="F11012" s="399"/>
      <c r="G11012" s="399"/>
      <c r="H11012" s="399"/>
      <c r="I11012" s="399"/>
    </row>
    <row r="11013" spans="1:9" ht="15.75" customHeight="1">
      <c r="A11013" s="396"/>
      <c r="B11013" s="398"/>
      <c r="C11013" s="396"/>
      <c r="D11013" s="396"/>
      <c r="E11013" s="399"/>
      <c r="F11013" s="399"/>
      <c r="G11013" s="399"/>
      <c r="H11013" s="399"/>
      <c r="I11013" s="399"/>
    </row>
    <row r="11014" spans="1:9" ht="15.75" customHeight="1">
      <c r="A11014" s="396"/>
      <c r="B11014" s="398"/>
      <c r="C11014" s="396"/>
      <c r="D11014" s="396"/>
      <c r="E11014" s="399"/>
      <c r="F11014" s="399"/>
      <c r="G11014" s="399"/>
      <c r="H11014" s="399"/>
      <c r="I11014" s="399"/>
    </row>
    <row r="11015" spans="1:9" ht="15.75" customHeight="1">
      <c r="A11015" s="396"/>
      <c r="B11015" s="398"/>
      <c r="C11015" s="396"/>
      <c r="D11015" s="396"/>
      <c r="E11015" s="399"/>
      <c r="F11015" s="399"/>
      <c r="G11015" s="399"/>
      <c r="H11015" s="399"/>
      <c r="I11015" s="399"/>
    </row>
    <row r="11016" spans="1:9" ht="15.75" customHeight="1">
      <c r="A11016" s="396"/>
      <c r="B11016" s="398"/>
      <c r="C11016" s="396"/>
      <c r="D11016" s="396"/>
      <c r="E11016" s="399"/>
      <c r="F11016" s="399"/>
      <c r="G11016" s="399"/>
      <c r="H11016" s="399"/>
      <c r="I11016" s="399"/>
    </row>
    <row r="11017" spans="1:9" ht="15.75" customHeight="1">
      <c r="A11017" s="396"/>
      <c r="B11017" s="398"/>
      <c r="C11017" s="396"/>
      <c r="D11017" s="396"/>
      <c r="E11017" s="399"/>
      <c r="F11017" s="399"/>
      <c r="G11017" s="399"/>
      <c r="H11017" s="399"/>
      <c r="I11017" s="399"/>
    </row>
    <row r="11018" spans="1:9" ht="15.75" customHeight="1">
      <c r="A11018" s="396"/>
      <c r="B11018" s="398"/>
      <c r="C11018" s="396"/>
      <c r="D11018" s="396"/>
      <c r="E11018" s="399"/>
      <c r="F11018" s="399"/>
      <c r="G11018" s="399"/>
      <c r="H11018" s="399"/>
      <c r="I11018" s="399"/>
    </row>
    <row r="11019" spans="1:9" ht="15.75" customHeight="1">
      <c r="A11019" s="396"/>
      <c r="B11019" s="398"/>
      <c r="C11019" s="396"/>
      <c r="D11019" s="396"/>
      <c r="E11019" s="399"/>
      <c r="F11019" s="399"/>
      <c r="G11019" s="399"/>
      <c r="H11019" s="399"/>
      <c r="I11019" s="399"/>
    </row>
    <row r="11020" spans="1:9" ht="15.75" customHeight="1">
      <c r="A11020" s="396"/>
      <c r="B11020" s="398"/>
      <c r="C11020" s="396"/>
      <c r="D11020" s="396"/>
      <c r="E11020" s="399"/>
      <c r="F11020" s="399"/>
      <c r="G11020" s="399"/>
      <c r="H11020" s="399"/>
      <c r="I11020" s="399"/>
    </row>
    <row r="11021" spans="1:9" ht="15.75" customHeight="1">
      <c r="A11021" s="396"/>
      <c r="B11021" s="398"/>
      <c r="C11021" s="396"/>
      <c r="D11021" s="396"/>
      <c r="E11021" s="399"/>
      <c r="F11021" s="399"/>
      <c r="G11021" s="399"/>
      <c r="H11021" s="399"/>
      <c r="I11021" s="399"/>
    </row>
    <row r="11022" spans="1:9" ht="15.75" customHeight="1">
      <c r="A11022" s="396"/>
      <c r="B11022" s="398"/>
      <c r="C11022" s="396"/>
      <c r="D11022" s="396"/>
      <c r="E11022" s="399"/>
      <c r="F11022" s="399"/>
      <c r="G11022" s="399"/>
      <c r="H11022" s="399"/>
      <c r="I11022" s="399"/>
    </row>
    <row r="11023" spans="1:9" ht="15.75" customHeight="1">
      <c r="A11023" s="396"/>
      <c r="B11023" s="398"/>
      <c r="C11023" s="396"/>
      <c r="D11023" s="396"/>
      <c r="E11023" s="399"/>
      <c r="F11023" s="399"/>
      <c r="G11023" s="399"/>
      <c r="H11023" s="399"/>
      <c r="I11023" s="399"/>
    </row>
    <row r="11024" spans="1:9" ht="15.75" customHeight="1">
      <c r="A11024" s="396"/>
      <c r="B11024" s="398"/>
      <c r="C11024" s="396"/>
      <c r="D11024" s="396"/>
      <c r="E11024" s="399"/>
      <c r="F11024" s="399"/>
      <c r="G11024" s="399"/>
      <c r="H11024" s="399"/>
      <c r="I11024" s="399"/>
    </row>
    <row r="11025" spans="1:9" ht="15.75" customHeight="1">
      <c r="A11025" s="396"/>
      <c r="B11025" s="398"/>
      <c r="C11025" s="396"/>
      <c r="D11025" s="396"/>
      <c r="E11025" s="399"/>
      <c r="F11025" s="399"/>
      <c r="G11025" s="399"/>
      <c r="H11025" s="399"/>
      <c r="I11025" s="399"/>
    </row>
    <row r="11026" spans="1:9" ht="15.75" customHeight="1">
      <c r="A11026" s="396"/>
      <c r="B11026" s="398"/>
      <c r="C11026" s="396"/>
      <c r="D11026" s="396"/>
      <c r="E11026" s="399"/>
      <c r="F11026" s="399"/>
      <c r="G11026" s="399"/>
      <c r="H11026" s="399"/>
      <c r="I11026" s="399"/>
    </row>
    <row r="11027" spans="1:9" ht="15.75" customHeight="1">
      <c r="A11027" s="396"/>
      <c r="B11027" s="398"/>
      <c r="C11027" s="396"/>
      <c r="D11027" s="396"/>
      <c r="E11027" s="399"/>
      <c r="F11027" s="399"/>
      <c r="G11027" s="399"/>
      <c r="H11027" s="399"/>
      <c r="I11027" s="399"/>
    </row>
    <row r="11028" spans="1:9" ht="15.75" customHeight="1">
      <c r="A11028" s="396"/>
      <c r="B11028" s="398"/>
      <c r="C11028" s="396"/>
      <c r="D11028" s="396"/>
      <c r="E11028" s="399"/>
      <c r="F11028" s="399"/>
      <c r="G11028" s="399"/>
      <c r="H11028" s="399"/>
      <c r="I11028" s="399"/>
    </row>
    <row r="11029" spans="1:9" ht="15.75" customHeight="1">
      <c r="A11029" s="396"/>
      <c r="B11029" s="398"/>
      <c r="C11029" s="396"/>
      <c r="D11029" s="396"/>
      <c r="E11029" s="399"/>
      <c r="F11029" s="399"/>
      <c r="G11029" s="399"/>
      <c r="H11029" s="399"/>
      <c r="I11029" s="399"/>
    </row>
    <row r="11030" spans="1:9" ht="15.75" customHeight="1">
      <c r="A11030" s="396"/>
      <c r="B11030" s="398"/>
      <c r="C11030" s="396"/>
      <c r="D11030" s="396"/>
      <c r="E11030" s="399"/>
      <c r="F11030" s="399"/>
      <c r="G11030" s="399"/>
      <c r="H11030" s="399"/>
      <c r="I11030" s="399"/>
    </row>
    <row r="11031" spans="1:9" ht="15.75" customHeight="1">
      <c r="A11031" s="396"/>
      <c r="B11031" s="398"/>
      <c r="C11031" s="396"/>
      <c r="D11031" s="396"/>
      <c r="E11031" s="399"/>
      <c r="F11031" s="399"/>
      <c r="G11031" s="399"/>
      <c r="H11031" s="399"/>
      <c r="I11031" s="399"/>
    </row>
    <row r="11032" spans="1:9" ht="15.75" customHeight="1">
      <c r="A11032" s="396"/>
      <c r="B11032" s="398"/>
      <c r="C11032" s="396"/>
      <c r="D11032" s="396"/>
      <c r="E11032" s="399"/>
      <c r="F11032" s="399"/>
      <c r="G11032" s="399"/>
      <c r="H11032" s="399"/>
      <c r="I11032" s="399"/>
    </row>
    <row r="11033" spans="1:9" ht="15.75" customHeight="1">
      <c r="A11033" s="396"/>
      <c r="B11033" s="398"/>
      <c r="C11033" s="396"/>
      <c r="D11033" s="396"/>
      <c r="E11033" s="399"/>
      <c r="F11033" s="399"/>
      <c r="G11033" s="399"/>
      <c r="H11033" s="399"/>
      <c r="I11033" s="399"/>
    </row>
    <row r="11034" spans="1:9" ht="15.75" customHeight="1">
      <c r="A11034" s="396"/>
      <c r="B11034" s="398"/>
      <c r="C11034" s="396"/>
      <c r="D11034" s="396"/>
      <c r="E11034" s="399"/>
      <c r="F11034" s="399"/>
      <c r="G11034" s="399"/>
      <c r="H11034" s="399"/>
      <c r="I11034" s="399"/>
    </row>
    <row r="11035" spans="1:9" ht="15.75" customHeight="1">
      <c r="A11035" s="396"/>
      <c r="B11035" s="398"/>
      <c r="C11035" s="396"/>
      <c r="D11035" s="396"/>
      <c r="E11035" s="399"/>
      <c r="F11035" s="399"/>
      <c r="G11035" s="399"/>
      <c r="H11035" s="399"/>
      <c r="I11035" s="399"/>
    </row>
    <row r="11036" spans="1:9" ht="15.75" customHeight="1">
      <c r="A11036" s="396"/>
      <c r="B11036" s="398"/>
      <c r="C11036" s="396"/>
      <c r="D11036" s="396"/>
      <c r="E11036" s="399"/>
      <c r="F11036" s="399"/>
      <c r="G11036" s="399"/>
      <c r="H11036" s="399"/>
      <c r="I11036" s="399"/>
    </row>
    <row r="11037" spans="1:9" ht="15.75" customHeight="1">
      <c r="A11037" s="396"/>
      <c r="B11037" s="398"/>
      <c r="C11037" s="396"/>
      <c r="D11037" s="396"/>
      <c r="E11037" s="399"/>
      <c r="F11037" s="399"/>
      <c r="G11037" s="399"/>
      <c r="H11037" s="399"/>
      <c r="I11037" s="399"/>
    </row>
    <row r="11038" spans="1:9" ht="15.75" customHeight="1">
      <c r="A11038" s="396"/>
      <c r="B11038" s="398"/>
      <c r="C11038" s="396"/>
      <c r="D11038" s="396"/>
      <c r="E11038" s="399"/>
      <c r="F11038" s="399"/>
      <c r="G11038" s="399"/>
      <c r="H11038" s="399"/>
      <c r="I11038" s="399"/>
    </row>
    <row r="11039" spans="1:9" ht="15.75" customHeight="1">
      <c r="A11039" s="396"/>
      <c r="B11039" s="398"/>
      <c r="C11039" s="396"/>
      <c r="D11039" s="396"/>
      <c r="E11039" s="399"/>
      <c r="F11039" s="399"/>
      <c r="G11039" s="399"/>
      <c r="H11039" s="399"/>
      <c r="I11039" s="399"/>
    </row>
    <row r="11040" spans="1:9" ht="15.75" customHeight="1">
      <c r="A11040" s="396"/>
      <c r="B11040" s="398"/>
      <c r="C11040" s="396"/>
      <c r="D11040" s="396"/>
      <c r="E11040" s="399"/>
      <c r="F11040" s="399"/>
      <c r="G11040" s="399"/>
      <c r="H11040" s="399"/>
      <c r="I11040" s="399"/>
    </row>
    <row r="11041" spans="1:9" ht="15.75" customHeight="1">
      <c r="A11041" s="396"/>
      <c r="B11041" s="398"/>
      <c r="C11041" s="396"/>
      <c r="D11041" s="396"/>
      <c r="E11041" s="399"/>
      <c r="F11041" s="399"/>
      <c r="G11041" s="399"/>
      <c r="H11041" s="399"/>
      <c r="I11041" s="399"/>
    </row>
    <row r="11042" spans="1:9" ht="15.75" customHeight="1">
      <c r="A11042" s="396"/>
      <c r="B11042" s="398"/>
      <c r="C11042" s="396"/>
      <c r="D11042" s="396"/>
      <c r="E11042" s="399"/>
      <c r="F11042" s="399"/>
      <c r="G11042" s="399"/>
      <c r="H11042" s="399"/>
      <c r="I11042" s="399"/>
    </row>
    <row r="11043" spans="1:9" ht="15.75" customHeight="1">
      <c r="A11043" s="396"/>
      <c r="B11043" s="398"/>
      <c r="C11043" s="396"/>
      <c r="D11043" s="396"/>
      <c r="E11043" s="399"/>
      <c r="F11043" s="399"/>
      <c r="G11043" s="399"/>
      <c r="H11043" s="399"/>
      <c r="I11043" s="399"/>
    </row>
    <row r="11044" spans="1:9" ht="15.75" customHeight="1">
      <c r="A11044" s="396"/>
      <c r="B11044" s="398"/>
      <c r="C11044" s="396"/>
      <c r="D11044" s="396"/>
      <c r="E11044" s="399"/>
      <c r="F11044" s="399"/>
      <c r="G11044" s="399"/>
      <c r="H11044" s="399"/>
      <c r="I11044" s="399"/>
    </row>
    <row r="11045" spans="1:9" ht="15.75" customHeight="1">
      <c r="A11045" s="396"/>
      <c r="B11045" s="398"/>
      <c r="C11045" s="396"/>
      <c r="D11045" s="396"/>
      <c r="E11045" s="399"/>
      <c r="F11045" s="399"/>
      <c r="G11045" s="399"/>
      <c r="H11045" s="399"/>
      <c r="I11045" s="399"/>
    </row>
    <row r="11046" spans="1:9" ht="15.75" customHeight="1">
      <c r="A11046" s="396"/>
      <c r="B11046" s="398"/>
      <c r="C11046" s="396"/>
      <c r="D11046" s="396"/>
      <c r="E11046" s="399"/>
      <c r="F11046" s="399"/>
      <c r="G11046" s="399"/>
      <c r="H11046" s="399"/>
      <c r="I11046" s="399"/>
    </row>
    <row r="11047" spans="1:9" ht="15.75" customHeight="1">
      <c r="A11047" s="396"/>
      <c r="B11047" s="398"/>
      <c r="C11047" s="396"/>
      <c r="D11047" s="396"/>
      <c r="E11047" s="399"/>
      <c r="F11047" s="399"/>
      <c r="G11047" s="399"/>
      <c r="H11047" s="399"/>
      <c r="I11047" s="399"/>
    </row>
    <row r="11048" spans="1:9" ht="15.75" customHeight="1">
      <c r="A11048" s="396"/>
      <c r="B11048" s="398"/>
      <c r="C11048" s="396"/>
      <c r="D11048" s="396"/>
      <c r="E11048" s="399"/>
      <c r="F11048" s="399"/>
      <c r="G11048" s="399"/>
      <c r="H11048" s="399"/>
      <c r="I11048" s="399"/>
    </row>
    <row r="11049" spans="1:9" ht="15.75" customHeight="1">
      <c r="A11049" s="396"/>
      <c r="B11049" s="398"/>
      <c r="C11049" s="396"/>
      <c r="D11049" s="396"/>
      <c r="E11049" s="399"/>
      <c r="F11049" s="399"/>
      <c r="G11049" s="399"/>
      <c r="H11049" s="399"/>
      <c r="I11049" s="399"/>
    </row>
    <row r="11050" spans="1:9" ht="15.75" customHeight="1">
      <c r="A11050" s="396"/>
      <c r="B11050" s="398"/>
      <c r="C11050" s="396"/>
      <c r="D11050" s="396"/>
      <c r="E11050" s="399"/>
      <c r="F11050" s="399"/>
      <c r="G11050" s="399"/>
      <c r="H11050" s="399"/>
      <c r="I11050" s="399"/>
    </row>
    <row r="11051" spans="1:9" ht="15.75" customHeight="1">
      <c r="A11051" s="396"/>
      <c r="B11051" s="398"/>
      <c r="C11051" s="396"/>
      <c r="D11051" s="396"/>
      <c r="E11051" s="399"/>
      <c r="F11051" s="399"/>
      <c r="G11051" s="399"/>
      <c r="H11051" s="399"/>
      <c r="I11051" s="399"/>
    </row>
    <row r="11052" spans="1:9" ht="15.75" customHeight="1">
      <c r="A11052" s="396"/>
      <c r="B11052" s="398"/>
      <c r="C11052" s="396"/>
      <c r="D11052" s="396"/>
      <c r="E11052" s="399"/>
      <c r="F11052" s="399"/>
      <c r="G11052" s="399"/>
      <c r="H11052" s="399"/>
      <c r="I11052" s="399"/>
    </row>
    <row r="11053" spans="1:9" ht="15.75" customHeight="1">
      <c r="A11053" s="396"/>
      <c r="B11053" s="398"/>
      <c r="C11053" s="396"/>
      <c r="D11053" s="396"/>
      <c r="E11053" s="399"/>
      <c r="F11053" s="399"/>
      <c r="G11053" s="399"/>
      <c r="H11053" s="399"/>
      <c r="I11053" s="399"/>
    </row>
    <row r="11054" spans="1:9" ht="15.75" customHeight="1">
      <c r="A11054" s="396"/>
      <c r="B11054" s="398"/>
      <c r="C11054" s="396"/>
      <c r="D11054" s="396"/>
      <c r="E11054" s="399"/>
      <c r="F11054" s="399"/>
      <c r="G11054" s="399"/>
      <c r="H11054" s="399"/>
      <c r="I11054" s="399"/>
    </row>
    <row r="11055" spans="1:9" ht="15.75" customHeight="1">
      <c r="A11055" s="396"/>
      <c r="B11055" s="398"/>
      <c r="C11055" s="396"/>
      <c r="D11055" s="396"/>
      <c r="E11055" s="399"/>
      <c r="F11055" s="399"/>
      <c r="G11055" s="399"/>
      <c r="H11055" s="399"/>
      <c r="I11055" s="399"/>
    </row>
    <row r="11056" spans="1:9" ht="15.75" customHeight="1">
      <c r="A11056" s="396"/>
      <c r="B11056" s="398"/>
      <c r="C11056" s="396"/>
      <c r="D11056" s="396"/>
      <c r="E11056" s="399"/>
      <c r="F11056" s="399"/>
      <c r="G11056" s="399"/>
      <c r="H11056" s="399"/>
      <c r="I11056" s="399"/>
    </row>
    <row r="11057" spans="1:9" ht="15.75" customHeight="1">
      <c r="A11057" s="396"/>
      <c r="B11057" s="398"/>
      <c r="C11057" s="396"/>
      <c r="D11057" s="396"/>
      <c r="E11057" s="399"/>
      <c r="F11057" s="399"/>
      <c r="G11057" s="399"/>
      <c r="H11057" s="399"/>
      <c r="I11057" s="399"/>
    </row>
    <row r="11058" spans="1:9" ht="15.75" customHeight="1">
      <c r="A11058" s="396"/>
      <c r="B11058" s="398"/>
      <c r="C11058" s="396"/>
      <c r="D11058" s="396"/>
      <c r="E11058" s="399"/>
      <c r="F11058" s="399"/>
      <c r="G11058" s="399"/>
      <c r="H11058" s="399"/>
      <c r="I11058" s="399"/>
    </row>
    <row r="11059" spans="1:9" ht="15.75" customHeight="1">
      <c r="A11059" s="396"/>
      <c r="B11059" s="398"/>
      <c r="C11059" s="396"/>
      <c r="D11059" s="396"/>
      <c r="E11059" s="399"/>
      <c r="F11059" s="399"/>
      <c r="G11059" s="399"/>
      <c r="H11059" s="399"/>
      <c r="I11059" s="399"/>
    </row>
    <row r="11060" spans="1:9" ht="15.75" customHeight="1">
      <c r="A11060" s="396"/>
      <c r="B11060" s="398"/>
      <c r="C11060" s="396"/>
      <c r="D11060" s="396"/>
      <c r="E11060" s="399"/>
      <c r="F11060" s="399"/>
      <c r="G11060" s="399"/>
      <c r="H11060" s="399"/>
      <c r="I11060" s="399"/>
    </row>
    <row r="11061" spans="1:9" ht="15.75" customHeight="1">
      <c r="A11061" s="396"/>
      <c r="B11061" s="398"/>
      <c r="C11061" s="396"/>
      <c r="D11061" s="396"/>
      <c r="E11061" s="399"/>
      <c r="F11061" s="399"/>
      <c r="G11061" s="399"/>
      <c r="H11061" s="399"/>
      <c r="I11061" s="399"/>
    </row>
    <row r="11062" spans="1:9" ht="15.75" customHeight="1">
      <c r="A11062" s="396"/>
      <c r="B11062" s="398"/>
      <c r="C11062" s="396"/>
      <c r="D11062" s="396"/>
      <c r="E11062" s="399"/>
      <c r="F11062" s="399"/>
      <c r="G11062" s="399"/>
      <c r="H11062" s="399"/>
      <c r="I11062" s="399"/>
    </row>
    <row r="11063" spans="1:9" ht="15.75" customHeight="1">
      <c r="A11063" s="396"/>
      <c r="B11063" s="398"/>
      <c r="C11063" s="396"/>
      <c r="D11063" s="396"/>
      <c r="E11063" s="399"/>
      <c r="F11063" s="399"/>
      <c r="G11063" s="399"/>
      <c r="H11063" s="399"/>
      <c r="I11063" s="399"/>
    </row>
    <row r="11064" spans="1:9" ht="15.75" customHeight="1">
      <c r="A11064" s="396"/>
      <c r="B11064" s="398"/>
      <c r="C11064" s="396"/>
      <c r="D11064" s="396"/>
      <c r="E11064" s="399"/>
      <c r="F11064" s="399"/>
      <c r="G11064" s="399"/>
      <c r="H11064" s="399"/>
      <c r="I11064" s="399"/>
    </row>
    <row r="11065" spans="1:9" ht="15.75" customHeight="1">
      <c r="A11065" s="396"/>
      <c r="B11065" s="398"/>
      <c r="C11065" s="396"/>
      <c r="D11065" s="396"/>
      <c r="E11065" s="399"/>
      <c r="F11065" s="399"/>
      <c r="G11065" s="399"/>
      <c r="H11065" s="399"/>
      <c r="I11065" s="399"/>
    </row>
    <row r="11066" spans="1:9" ht="15.75" customHeight="1">
      <c r="A11066" s="396"/>
      <c r="B11066" s="398"/>
      <c r="C11066" s="396"/>
      <c r="D11066" s="396"/>
      <c r="E11066" s="399"/>
      <c r="F11066" s="399"/>
      <c r="G11066" s="399"/>
      <c r="H11066" s="399"/>
      <c r="I11066" s="399"/>
    </row>
    <row r="11067" spans="1:9" ht="15.75" customHeight="1">
      <c r="A11067" s="396"/>
      <c r="B11067" s="398"/>
      <c r="C11067" s="396"/>
      <c r="D11067" s="396"/>
      <c r="E11067" s="399"/>
      <c r="F11067" s="399"/>
      <c r="G11067" s="399"/>
      <c r="H11067" s="399"/>
      <c r="I11067" s="399"/>
    </row>
    <row r="11068" spans="1:9" ht="15.75" customHeight="1">
      <c r="A11068" s="396"/>
      <c r="B11068" s="398"/>
      <c r="C11068" s="396"/>
      <c r="D11068" s="396"/>
      <c r="E11068" s="399"/>
      <c r="F11068" s="399"/>
      <c r="G11068" s="399"/>
      <c r="H11068" s="399"/>
      <c r="I11068" s="399"/>
    </row>
    <row r="11069" spans="1:9" ht="15.75" customHeight="1">
      <c r="A11069" s="396"/>
      <c r="B11069" s="398"/>
      <c r="C11069" s="396"/>
      <c r="D11069" s="396"/>
      <c r="E11069" s="399"/>
      <c r="F11069" s="399"/>
      <c r="G11069" s="399"/>
      <c r="H11069" s="399"/>
      <c r="I11069" s="399"/>
    </row>
    <row r="11070" spans="1:9" ht="15.75" customHeight="1">
      <c r="A11070" s="396"/>
      <c r="B11070" s="398"/>
      <c r="C11070" s="396"/>
      <c r="D11070" s="396"/>
      <c r="E11070" s="399"/>
      <c r="F11070" s="399"/>
      <c r="G11070" s="399"/>
      <c r="H11070" s="399"/>
      <c r="I11070" s="399"/>
    </row>
    <row r="11071" spans="1:9" ht="15.75" customHeight="1">
      <c r="A11071" s="396"/>
      <c r="B11071" s="398"/>
      <c r="C11071" s="396"/>
      <c r="D11071" s="396"/>
      <c r="E11071" s="399"/>
      <c r="F11071" s="399"/>
      <c r="G11071" s="399"/>
      <c r="H11071" s="399"/>
      <c r="I11071" s="399"/>
    </row>
    <row r="11072" spans="1:9" ht="15.75" customHeight="1">
      <c r="A11072" s="396"/>
      <c r="B11072" s="398"/>
      <c r="C11072" s="396"/>
      <c r="D11072" s="396"/>
      <c r="E11072" s="399"/>
      <c r="F11072" s="399"/>
      <c r="G11072" s="399"/>
      <c r="H11072" s="399"/>
      <c r="I11072" s="399"/>
    </row>
    <row r="11073" spans="1:9" ht="15.75" customHeight="1">
      <c r="A11073" s="396"/>
      <c r="B11073" s="398"/>
      <c r="C11073" s="396"/>
      <c r="D11073" s="396"/>
      <c r="E11073" s="399"/>
      <c r="F11073" s="399"/>
      <c r="G11073" s="399"/>
      <c r="H11073" s="399"/>
      <c r="I11073" s="399"/>
    </row>
    <row r="11074" spans="1:9" ht="15.75" customHeight="1">
      <c r="A11074" s="396"/>
      <c r="B11074" s="398"/>
      <c r="C11074" s="396"/>
      <c r="D11074" s="396"/>
      <c r="E11074" s="399"/>
      <c r="F11074" s="399"/>
      <c r="G11074" s="399"/>
      <c r="H11074" s="399"/>
      <c r="I11074" s="399"/>
    </row>
    <row r="11075" spans="1:9" ht="15.75" customHeight="1">
      <c r="A11075" s="396"/>
      <c r="B11075" s="398"/>
      <c r="C11075" s="396"/>
      <c r="D11075" s="396"/>
      <c r="E11075" s="399"/>
      <c r="F11075" s="399"/>
      <c r="G11075" s="399"/>
      <c r="H11075" s="399"/>
      <c r="I11075" s="399"/>
    </row>
    <row r="11076" spans="1:9" ht="15.75" customHeight="1">
      <c r="A11076" s="396"/>
      <c r="B11076" s="398"/>
      <c r="C11076" s="396"/>
      <c r="D11076" s="396"/>
      <c r="E11076" s="399"/>
      <c r="F11076" s="399"/>
      <c r="G11076" s="399"/>
      <c r="H11076" s="399"/>
      <c r="I11076" s="399"/>
    </row>
    <row r="11077" spans="1:9" ht="15.75" customHeight="1">
      <c r="A11077" s="396"/>
      <c r="B11077" s="398"/>
      <c r="C11077" s="396"/>
      <c r="D11077" s="396"/>
      <c r="E11077" s="399"/>
      <c r="F11077" s="399"/>
      <c r="G11077" s="399"/>
      <c r="H11077" s="399"/>
      <c r="I11077" s="399"/>
    </row>
    <row r="11078" spans="1:9" ht="15.75" customHeight="1">
      <c r="A11078" s="396"/>
      <c r="B11078" s="398"/>
      <c r="C11078" s="396"/>
      <c r="D11078" s="396"/>
      <c r="E11078" s="399"/>
      <c r="F11078" s="399"/>
      <c r="G11078" s="399"/>
      <c r="H11078" s="399"/>
      <c r="I11078" s="399"/>
    </row>
    <row r="11079" spans="1:9" ht="15.75" customHeight="1">
      <c r="A11079" s="396"/>
      <c r="B11079" s="398"/>
      <c r="C11079" s="396"/>
      <c r="D11079" s="396"/>
      <c r="E11079" s="399"/>
      <c r="F11079" s="399"/>
      <c r="G11079" s="399"/>
      <c r="H11079" s="399"/>
      <c r="I11079" s="399"/>
    </row>
    <row r="11080" spans="1:9" ht="15.75" customHeight="1">
      <c r="A11080" s="396"/>
      <c r="B11080" s="398"/>
      <c r="C11080" s="396"/>
      <c r="D11080" s="396"/>
      <c r="E11080" s="399"/>
      <c r="F11080" s="399"/>
      <c r="G11080" s="399"/>
      <c r="H11080" s="399"/>
      <c r="I11080" s="399"/>
    </row>
    <row r="11081" spans="1:9" ht="15.75" customHeight="1">
      <c r="A11081" s="396"/>
      <c r="B11081" s="398"/>
      <c r="C11081" s="396"/>
      <c r="D11081" s="396"/>
      <c r="E11081" s="399"/>
      <c r="F11081" s="399"/>
      <c r="G11081" s="399"/>
      <c r="H11081" s="399"/>
      <c r="I11081" s="399"/>
    </row>
    <row r="11082" spans="1:9" ht="15.75" customHeight="1">
      <c r="A11082" s="396"/>
      <c r="B11082" s="398"/>
      <c r="C11082" s="396"/>
      <c r="D11082" s="396"/>
      <c r="E11082" s="399"/>
      <c r="F11082" s="399"/>
      <c r="G11082" s="399"/>
      <c r="H11082" s="399"/>
      <c r="I11082" s="399"/>
    </row>
    <row r="11083" spans="1:9" ht="15.75" customHeight="1">
      <c r="A11083" s="396"/>
      <c r="B11083" s="398"/>
      <c r="C11083" s="396"/>
      <c r="D11083" s="396"/>
      <c r="E11083" s="399"/>
      <c r="F11083" s="399"/>
      <c r="G11083" s="399"/>
      <c r="H11083" s="399"/>
      <c r="I11083" s="399"/>
    </row>
    <row r="11084" spans="1:9" ht="15.75" customHeight="1">
      <c r="A11084" s="396"/>
      <c r="B11084" s="398"/>
      <c r="C11084" s="396"/>
      <c r="D11084" s="396"/>
      <c r="E11084" s="399"/>
      <c r="F11084" s="399"/>
      <c r="G11084" s="399"/>
      <c r="H11084" s="399"/>
      <c r="I11084" s="399"/>
    </row>
    <row r="11085" spans="1:9" ht="15.75" customHeight="1">
      <c r="A11085" s="396"/>
      <c r="B11085" s="398"/>
      <c r="C11085" s="396"/>
      <c r="D11085" s="396"/>
      <c r="E11085" s="399"/>
      <c r="F11085" s="399"/>
      <c r="G11085" s="399"/>
      <c r="H11085" s="399"/>
      <c r="I11085" s="399"/>
    </row>
    <row r="11086" spans="1:9" ht="15.75" customHeight="1">
      <c r="A11086" s="396"/>
      <c r="B11086" s="398"/>
      <c r="C11086" s="396"/>
      <c r="D11086" s="396"/>
      <c r="E11086" s="399"/>
      <c r="F11086" s="399"/>
      <c r="G11086" s="399"/>
      <c r="H11086" s="399"/>
      <c r="I11086" s="399"/>
    </row>
    <row r="11087" spans="1:9" ht="15.75" customHeight="1">
      <c r="A11087" s="396"/>
      <c r="B11087" s="398"/>
      <c r="C11087" s="396"/>
      <c r="D11087" s="396"/>
      <c r="E11087" s="399"/>
      <c r="F11087" s="399"/>
      <c r="G11087" s="399"/>
      <c r="H11087" s="399"/>
      <c r="I11087" s="399"/>
    </row>
    <row r="11088" spans="1:9" ht="15.75" customHeight="1">
      <c r="A11088" s="396"/>
      <c r="B11088" s="398"/>
      <c r="C11088" s="396"/>
      <c r="D11088" s="396"/>
      <c r="E11088" s="399"/>
      <c r="F11088" s="399"/>
      <c r="G11088" s="399"/>
      <c r="H11088" s="399"/>
      <c r="I11088" s="399"/>
    </row>
    <row r="11089" spans="1:9" ht="15.75" customHeight="1">
      <c r="A11089" s="396"/>
      <c r="B11089" s="398"/>
      <c r="C11089" s="396"/>
      <c r="D11089" s="396"/>
      <c r="E11089" s="399"/>
      <c r="F11089" s="399"/>
      <c r="G11089" s="399"/>
      <c r="H11089" s="399"/>
      <c r="I11089" s="399"/>
    </row>
    <row r="11090" spans="1:9" ht="15.75" customHeight="1">
      <c r="A11090" s="396"/>
      <c r="B11090" s="398"/>
      <c r="C11090" s="396"/>
      <c r="D11090" s="396"/>
      <c r="E11090" s="399"/>
      <c r="F11090" s="399"/>
      <c r="G11090" s="399"/>
      <c r="H11090" s="399"/>
      <c r="I11090" s="399"/>
    </row>
    <row r="11091" spans="1:9" ht="15.75" customHeight="1">
      <c r="A11091" s="396"/>
      <c r="B11091" s="398"/>
      <c r="C11091" s="396"/>
      <c r="D11091" s="396"/>
      <c r="E11091" s="399"/>
      <c r="F11091" s="399"/>
      <c r="G11091" s="399"/>
      <c r="H11091" s="399"/>
      <c r="I11091" s="399"/>
    </row>
    <row r="11092" spans="1:9" ht="15.75" customHeight="1">
      <c r="A11092" s="396"/>
      <c r="B11092" s="398"/>
      <c r="C11092" s="396"/>
      <c r="D11092" s="396"/>
      <c r="E11092" s="399"/>
      <c r="F11092" s="399"/>
      <c r="G11092" s="399"/>
      <c r="H11092" s="399"/>
      <c r="I11092" s="399"/>
    </row>
    <row r="11093" spans="1:9" ht="15.75" customHeight="1">
      <c r="A11093" s="396"/>
      <c r="B11093" s="398"/>
      <c r="C11093" s="396"/>
      <c r="D11093" s="396"/>
      <c r="E11093" s="399"/>
      <c r="F11093" s="399"/>
      <c r="G11093" s="399"/>
      <c r="H11093" s="399"/>
      <c r="I11093" s="399"/>
    </row>
    <row r="11094" spans="1:9" ht="15.75" customHeight="1">
      <c r="A11094" s="396"/>
      <c r="B11094" s="398"/>
      <c r="C11094" s="396"/>
      <c r="D11094" s="396"/>
      <c r="E11094" s="399"/>
      <c r="F11094" s="399"/>
      <c r="G11094" s="399"/>
      <c r="H11094" s="399"/>
      <c r="I11094" s="399"/>
    </row>
    <row r="11095" spans="1:9" ht="15.75" customHeight="1">
      <c r="A11095" s="396"/>
      <c r="B11095" s="398"/>
      <c r="C11095" s="396"/>
      <c r="D11095" s="396"/>
      <c r="E11095" s="399"/>
      <c r="F11095" s="399"/>
      <c r="G11095" s="399"/>
      <c r="H11095" s="399"/>
      <c r="I11095" s="399"/>
    </row>
    <row r="11096" spans="1:9" ht="15.75" customHeight="1">
      <c r="A11096" s="396"/>
      <c r="B11096" s="398"/>
      <c r="C11096" s="396"/>
      <c r="D11096" s="396"/>
      <c r="E11096" s="399"/>
      <c r="F11096" s="399"/>
      <c r="G11096" s="399"/>
      <c r="H11096" s="399"/>
      <c r="I11096" s="399"/>
    </row>
    <row r="11097" spans="1:9" ht="15.75" customHeight="1">
      <c r="A11097" s="396"/>
      <c r="B11097" s="398"/>
      <c r="C11097" s="396"/>
      <c r="D11097" s="396"/>
      <c r="E11097" s="399"/>
      <c r="F11097" s="399"/>
      <c r="G11097" s="399"/>
      <c r="H11097" s="399"/>
      <c r="I11097" s="399"/>
    </row>
    <row r="11098" spans="1:9" ht="15.75" customHeight="1">
      <c r="A11098" s="396"/>
      <c r="B11098" s="398"/>
      <c r="C11098" s="396"/>
      <c r="D11098" s="396"/>
      <c r="E11098" s="399"/>
      <c r="F11098" s="399"/>
      <c r="G11098" s="399"/>
      <c r="H11098" s="399"/>
      <c r="I11098" s="399"/>
    </row>
    <row r="11099" spans="1:9" ht="15.75" customHeight="1">
      <c r="A11099" s="396"/>
      <c r="B11099" s="398"/>
      <c r="C11099" s="396"/>
      <c r="D11099" s="396"/>
      <c r="E11099" s="399"/>
      <c r="F11099" s="399"/>
      <c r="G11099" s="399"/>
      <c r="H11099" s="399"/>
      <c r="I11099" s="399"/>
    </row>
    <row r="11100" spans="1:9" ht="15.75" customHeight="1">
      <c r="A11100" s="396"/>
      <c r="B11100" s="398"/>
      <c r="C11100" s="396"/>
      <c r="D11100" s="396"/>
      <c r="E11100" s="399"/>
      <c r="F11100" s="399"/>
      <c r="G11100" s="399"/>
      <c r="H11100" s="399"/>
      <c r="I11100" s="399"/>
    </row>
    <row r="11101" spans="1:9" ht="15.75" customHeight="1">
      <c r="A11101" s="396"/>
      <c r="B11101" s="398"/>
      <c r="C11101" s="396"/>
      <c r="D11101" s="396"/>
      <c r="E11101" s="399"/>
      <c r="F11101" s="399"/>
      <c r="G11101" s="399"/>
      <c r="H11101" s="399"/>
      <c r="I11101" s="399"/>
    </row>
    <row r="11102" spans="1:9" ht="15.75" customHeight="1">
      <c r="A11102" s="396"/>
      <c r="B11102" s="398"/>
      <c r="C11102" s="396"/>
      <c r="D11102" s="396"/>
      <c r="E11102" s="399"/>
      <c r="F11102" s="399"/>
      <c r="G11102" s="399"/>
      <c r="H11102" s="399"/>
      <c r="I11102" s="399"/>
    </row>
    <row r="11103" spans="1:9" ht="15.75" customHeight="1">
      <c r="A11103" s="396"/>
      <c r="B11103" s="398"/>
      <c r="C11103" s="396"/>
      <c r="D11103" s="396"/>
      <c r="E11103" s="399"/>
      <c r="F11103" s="399"/>
      <c r="G11103" s="399"/>
      <c r="H11103" s="399"/>
      <c r="I11103" s="399"/>
    </row>
    <row r="11104" spans="1:9" ht="15.75" customHeight="1">
      <c r="A11104" s="396"/>
      <c r="B11104" s="398"/>
      <c r="C11104" s="396"/>
      <c r="D11104" s="396"/>
      <c r="E11104" s="399"/>
      <c r="F11104" s="399"/>
      <c r="G11104" s="399"/>
      <c r="H11104" s="399"/>
      <c r="I11104" s="399"/>
    </row>
    <row r="11105" spans="1:9" ht="15.75" customHeight="1">
      <c r="A11105" s="396"/>
      <c r="B11105" s="398"/>
      <c r="C11105" s="396"/>
      <c r="D11105" s="396"/>
      <c r="E11105" s="399"/>
      <c r="F11105" s="399"/>
      <c r="G11105" s="399"/>
      <c r="H11105" s="399"/>
      <c r="I11105" s="399"/>
    </row>
    <row r="11106" spans="1:9" ht="15.75" customHeight="1">
      <c r="A11106" s="396"/>
      <c r="B11106" s="398"/>
      <c r="C11106" s="396"/>
      <c r="D11106" s="396"/>
      <c r="E11106" s="399"/>
      <c r="F11106" s="399"/>
      <c r="G11106" s="399"/>
      <c r="H11106" s="399"/>
      <c r="I11106" s="399"/>
    </row>
    <row r="11107" spans="1:9" ht="15.75" customHeight="1">
      <c r="A11107" s="396"/>
      <c r="B11107" s="398"/>
      <c r="C11107" s="396"/>
      <c r="D11107" s="396"/>
      <c r="E11107" s="399"/>
      <c r="F11107" s="399"/>
      <c r="G11107" s="399"/>
      <c r="H11107" s="399"/>
      <c r="I11107" s="399"/>
    </row>
    <row r="11108" spans="1:9" ht="15.75" customHeight="1">
      <c r="A11108" s="396"/>
      <c r="B11108" s="398"/>
      <c r="C11108" s="396"/>
      <c r="D11108" s="396"/>
      <c r="E11108" s="399"/>
      <c r="F11108" s="399"/>
      <c r="G11108" s="399"/>
      <c r="H11108" s="399"/>
      <c r="I11108" s="399"/>
    </row>
    <row r="11109" spans="1:9" ht="15.75" customHeight="1">
      <c r="A11109" s="396"/>
      <c r="B11109" s="398"/>
      <c r="C11109" s="396"/>
      <c r="D11109" s="396"/>
      <c r="E11109" s="399"/>
      <c r="F11109" s="399"/>
      <c r="G11109" s="399"/>
      <c r="H11109" s="399"/>
      <c r="I11109" s="399"/>
    </row>
    <row r="11110" spans="1:9" ht="15.75" customHeight="1">
      <c r="A11110" s="396"/>
      <c r="B11110" s="398"/>
      <c r="C11110" s="396"/>
      <c r="D11110" s="396"/>
      <c r="E11110" s="399"/>
      <c r="F11110" s="399"/>
      <c r="G11110" s="399"/>
      <c r="H11110" s="399"/>
      <c r="I11110" s="399"/>
    </row>
    <row r="11111" spans="1:9" ht="15.75" customHeight="1">
      <c r="A11111" s="396"/>
      <c r="B11111" s="398"/>
      <c r="C11111" s="396"/>
      <c r="D11111" s="396"/>
      <c r="E11111" s="399"/>
      <c r="F11111" s="399"/>
      <c r="G11111" s="399"/>
      <c r="H11111" s="399"/>
      <c r="I11111" s="399"/>
    </row>
    <row r="11112" spans="1:9" ht="15.75" customHeight="1">
      <c r="A11112" s="396"/>
      <c r="B11112" s="398"/>
      <c r="C11112" s="396"/>
      <c r="D11112" s="396"/>
      <c r="E11112" s="399"/>
      <c r="F11112" s="399"/>
      <c r="G11112" s="399"/>
      <c r="H11112" s="399"/>
      <c r="I11112" s="399"/>
    </row>
    <row r="11113" spans="1:9" ht="15.75" customHeight="1">
      <c r="A11113" s="396"/>
      <c r="B11113" s="398"/>
      <c r="C11113" s="396"/>
      <c r="D11113" s="396"/>
      <c r="E11113" s="399"/>
      <c r="F11113" s="399"/>
      <c r="G11113" s="399"/>
      <c r="H11113" s="399"/>
      <c r="I11113" s="399"/>
    </row>
    <row r="11114" spans="1:9" ht="15.75" customHeight="1">
      <c r="A11114" s="396"/>
      <c r="B11114" s="398"/>
      <c r="C11114" s="396"/>
      <c r="D11114" s="396"/>
      <c r="E11114" s="399"/>
      <c r="F11114" s="399"/>
      <c r="G11114" s="399"/>
      <c r="H11114" s="399"/>
      <c r="I11114" s="399"/>
    </row>
    <row r="11115" spans="1:9" ht="15.75" customHeight="1">
      <c r="A11115" s="396"/>
      <c r="B11115" s="398"/>
      <c r="C11115" s="396"/>
      <c r="D11115" s="396"/>
      <c r="E11115" s="399"/>
      <c r="F11115" s="399"/>
      <c r="G11115" s="399"/>
      <c r="H11115" s="399"/>
      <c r="I11115" s="399"/>
    </row>
    <row r="11116" spans="1:9" ht="15.75" customHeight="1">
      <c r="A11116" s="396"/>
      <c r="B11116" s="398"/>
      <c r="C11116" s="396"/>
      <c r="D11116" s="396"/>
      <c r="E11116" s="399"/>
      <c r="F11116" s="399"/>
      <c r="G11116" s="399"/>
      <c r="H11116" s="399"/>
      <c r="I11116" s="399"/>
    </row>
    <row r="11117" spans="1:9" ht="15.75" customHeight="1">
      <c r="A11117" s="396"/>
      <c r="B11117" s="398"/>
      <c r="C11117" s="396"/>
      <c r="D11117" s="396"/>
      <c r="E11117" s="399"/>
      <c r="F11117" s="399"/>
      <c r="G11117" s="399"/>
      <c r="H11117" s="399"/>
      <c r="I11117" s="399"/>
    </row>
    <row r="11118" spans="1:9" ht="15.75" customHeight="1">
      <c r="A11118" s="396"/>
      <c r="B11118" s="398"/>
      <c r="C11118" s="396"/>
      <c r="D11118" s="396"/>
      <c r="E11118" s="399"/>
      <c r="F11118" s="399"/>
      <c r="G11118" s="399"/>
      <c r="H11118" s="399"/>
      <c r="I11118" s="399"/>
    </row>
    <row r="11119" spans="1:9" ht="15.75" customHeight="1">
      <c r="A11119" s="396"/>
      <c r="B11119" s="398"/>
      <c r="C11119" s="396"/>
      <c r="D11119" s="396"/>
      <c r="E11119" s="399"/>
      <c r="F11119" s="399"/>
      <c r="G11119" s="399"/>
      <c r="H11119" s="399"/>
      <c r="I11119" s="399"/>
    </row>
    <row r="11120" spans="1:9" ht="15.75" customHeight="1">
      <c r="A11120" s="396"/>
      <c r="B11120" s="398"/>
      <c r="C11120" s="396"/>
      <c r="D11120" s="396"/>
      <c r="E11120" s="399"/>
      <c r="F11120" s="399"/>
      <c r="G11120" s="399"/>
      <c r="H11120" s="399"/>
      <c r="I11120" s="399"/>
    </row>
    <row r="11121" spans="1:9" ht="15.75" customHeight="1">
      <c r="A11121" s="396"/>
      <c r="B11121" s="398"/>
      <c r="C11121" s="396"/>
      <c r="D11121" s="396"/>
      <c r="E11121" s="399"/>
      <c r="F11121" s="399"/>
      <c r="G11121" s="399"/>
      <c r="H11121" s="399"/>
      <c r="I11121" s="399"/>
    </row>
    <row r="11122" spans="1:9" ht="15.75" customHeight="1">
      <c r="A11122" s="396"/>
      <c r="B11122" s="398"/>
      <c r="C11122" s="396"/>
      <c r="D11122" s="396"/>
      <c r="E11122" s="399"/>
      <c r="F11122" s="399"/>
      <c r="G11122" s="399"/>
      <c r="H11122" s="399"/>
      <c r="I11122" s="399"/>
    </row>
    <row r="11123" spans="1:9" ht="15.75" customHeight="1">
      <c r="A11123" s="396"/>
      <c r="B11123" s="398"/>
      <c r="C11123" s="396"/>
      <c r="D11123" s="396"/>
      <c r="E11123" s="399"/>
      <c r="F11123" s="399"/>
      <c r="G11123" s="399"/>
      <c r="H11123" s="399"/>
      <c r="I11123" s="399"/>
    </row>
    <row r="11124" spans="1:9" ht="15.75" customHeight="1">
      <c r="A11124" s="396"/>
      <c r="B11124" s="398"/>
      <c r="C11124" s="396"/>
      <c r="D11124" s="396"/>
      <c r="E11124" s="399"/>
      <c r="F11124" s="399"/>
      <c r="G11124" s="399"/>
      <c r="H11124" s="399"/>
      <c r="I11124" s="399"/>
    </row>
    <row r="11125" spans="1:9" ht="15.75" customHeight="1">
      <c r="A11125" s="396"/>
      <c r="B11125" s="398"/>
      <c r="C11125" s="396"/>
      <c r="D11125" s="396"/>
      <c r="E11125" s="399"/>
      <c r="F11125" s="399"/>
      <c r="G11125" s="399"/>
      <c r="H11125" s="399"/>
      <c r="I11125" s="399"/>
    </row>
    <row r="11126" spans="1:9" ht="15.75" customHeight="1">
      <c r="A11126" s="396"/>
      <c r="B11126" s="398"/>
      <c r="C11126" s="396"/>
      <c r="D11126" s="396"/>
      <c r="E11126" s="399"/>
      <c r="F11126" s="399"/>
      <c r="G11126" s="399"/>
      <c r="H11126" s="399"/>
      <c r="I11126" s="399"/>
    </row>
    <row r="11127" spans="1:9" ht="15.75" customHeight="1">
      <c r="A11127" s="396"/>
      <c r="B11127" s="398"/>
      <c r="C11127" s="396"/>
      <c r="D11127" s="396"/>
      <c r="E11127" s="399"/>
      <c r="F11127" s="399"/>
      <c r="G11127" s="399"/>
      <c r="H11127" s="399"/>
      <c r="I11127" s="399"/>
    </row>
    <row r="11128" spans="1:9" ht="15.75" customHeight="1">
      <c r="A11128" s="396"/>
      <c r="B11128" s="398"/>
      <c r="C11128" s="396"/>
      <c r="D11128" s="396"/>
      <c r="E11128" s="399"/>
      <c r="F11128" s="399"/>
      <c r="G11128" s="399"/>
      <c r="H11128" s="399"/>
      <c r="I11128" s="399"/>
    </row>
    <row r="11129" spans="1:9" ht="15.75" customHeight="1">
      <c r="A11129" s="396"/>
      <c r="B11129" s="398"/>
      <c r="C11129" s="396"/>
      <c r="D11129" s="396"/>
      <c r="E11129" s="399"/>
      <c r="F11129" s="399"/>
      <c r="G11129" s="399"/>
      <c r="H11129" s="399"/>
      <c r="I11129" s="399"/>
    </row>
    <row r="11130" spans="1:9" ht="15.75" customHeight="1">
      <c r="A11130" s="396"/>
      <c r="B11130" s="398"/>
      <c r="C11130" s="396"/>
      <c r="D11130" s="396"/>
      <c r="E11130" s="399"/>
      <c r="F11130" s="399"/>
      <c r="G11130" s="399"/>
      <c r="H11130" s="399"/>
      <c r="I11130" s="399"/>
    </row>
    <row r="11131" spans="1:9" ht="15.75" customHeight="1">
      <c r="A11131" s="396"/>
      <c r="B11131" s="398"/>
      <c r="C11131" s="396"/>
      <c r="D11131" s="396"/>
      <c r="E11131" s="399"/>
      <c r="F11131" s="399"/>
      <c r="G11131" s="399"/>
      <c r="H11131" s="399"/>
      <c r="I11131" s="399"/>
    </row>
    <row r="11132" spans="1:9" ht="15.75" customHeight="1">
      <c r="A11132" s="396"/>
      <c r="B11132" s="398"/>
      <c r="C11132" s="396"/>
      <c r="D11132" s="396"/>
      <c r="E11132" s="399"/>
      <c r="F11132" s="399"/>
      <c r="G11132" s="399"/>
      <c r="H11132" s="399"/>
      <c r="I11132" s="399"/>
    </row>
    <row r="11133" spans="1:9" ht="15.75" customHeight="1">
      <c r="A11133" s="396"/>
      <c r="B11133" s="398"/>
      <c r="C11133" s="396"/>
      <c r="D11133" s="396"/>
      <c r="E11133" s="399"/>
      <c r="F11133" s="399"/>
      <c r="G11133" s="399"/>
      <c r="H11133" s="399"/>
      <c r="I11133" s="399"/>
    </row>
    <row r="11134" spans="1:9" ht="15.75" customHeight="1">
      <c r="A11134" s="396"/>
      <c r="B11134" s="398"/>
      <c r="C11134" s="396"/>
      <c r="D11134" s="396"/>
      <c r="E11134" s="399"/>
      <c r="F11134" s="399"/>
      <c r="G11134" s="399"/>
      <c r="H11134" s="399"/>
      <c r="I11134" s="399"/>
    </row>
    <row r="11135" spans="1:9" ht="15.75" customHeight="1">
      <c r="A11135" s="396"/>
      <c r="B11135" s="398"/>
      <c r="C11135" s="396"/>
      <c r="D11135" s="396"/>
      <c r="E11135" s="399"/>
      <c r="F11135" s="399"/>
      <c r="G11135" s="399"/>
      <c r="H11135" s="399"/>
      <c r="I11135" s="399"/>
    </row>
    <row r="11136" spans="1:9" ht="15.75" customHeight="1">
      <c r="A11136" s="396"/>
      <c r="B11136" s="398"/>
      <c r="C11136" s="396"/>
      <c r="D11136" s="396"/>
      <c r="E11136" s="399"/>
      <c r="F11136" s="399"/>
      <c r="G11136" s="399"/>
      <c r="H11136" s="399"/>
      <c r="I11136" s="399"/>
    </row>
    <row r="11137" spans="1:9" ht="15.75" customHeight="1">
      <c r="A11137" s="396"/>
      <c r="B11137" s="398"/>
      <c r="C11137" s="396"/>
      <c r="D11137" s="396"/>
      <c r="E11137" s="399"/>
      <c r="F11137" s="399"/>
      <c r="G11137" s="399"/>
      <c r="H11137" s="399"/>
      <c r="I11137" s="399"/>
    </row>
    <row r="11138" spans="1:9" ht="15.75" customHeight="1">
      <c r="A11138" s="396"/>
      <c r="B11138" s="398"/>
      <c r="C11138" s="396"/>
      <c r="D11138" s="396"/>
      <c r="E11138" s="399"/>
      <c r="F11138" s="399"/>
      <c r="G11138" s="399"/>
      <c r="H11138" s="399"/>
      <c r="I11138" s="399"/>
    </row>
    <row r="11139" spans="1:9" ht="15.75" customHeight="1">
      <c r="A11139" s="396"/>
      <c r="B11139" s="398"/>
      <c r="C11139" s="396"/>
      <c r="D11139" s="396"/>
      <c r="E11139" s="399"/>
      <c r="F11139" s="399"/>
      <c r="G11139" s="399"/>
      <c r="H11139" s="399"/>
      <c r="I11139" s="399"/>
    </row>
    <row r="11140" spans="1:9" ht="15.75" customHeight="1">
      <c r="A11140" s="396"/>
      <c r="B11140" s="398"/>
      <c r="C11140" s="396"/>
      <c r="D11140" s="396"/>
      <c r="E11140" s="399"/>
      <c r="F11140" s="399"/>
      <c r="G11140" s="399"/>
      <c r="H11140" s="399"/>
      <c r="I11140" s="399"/>
    </row>
    <row r="11141" spans="1:9" ht="15.75" customHeight="1">
      <c r="A11141" s="396"/>
      <c r="B11141" s="398"/>
      <c r="C11141" s="396"/>
      <c r="D11141" s="396"/>
      <c r="E11141" s="399"/>
      <c r="F11141" s="399"/>
      <c r="G11141" s="399"/>
      <c r="H11141" s="399"/>
      <c r="I11141" s="399"/>
    </row>
    <row r="11142" spans="1:9" ht="15.75" customHeight="1">
      <c r="A11142" s="396"/>
      <c r="B11142" s="398"/>
      <c r="C11142" s="396"/>
      <c r="D11142" s="396"/>
      <c r="E11142" s="399"/>
      <c r="F11142" s="399"/>
      <c r="G11142" s="399"/>
      <c r="H11142" s="399"/>
      <c r="I11142" s="399"/>
    </row>
    <row r="11143" spans="1:9" ht="15.75" customHeight="1">
      <c r="A11143" s="396"/>
      <c r="B11143" s="398"/>
      <c r="C11143" s="396"/>
      <c r="D11143" s="396"/>
      <c r="E11143" s="399"/>
      <c r="F11143" s="399"/>
      <c r="G11143" s="399"/>
      <c r="H11143" s="399"/>
      <c r="I11143" s="399"/>
    </row>
    <row r="11144" spans="1:9" ht="15.75" customHeight="1">
      <c r="A11144" s="396"/>
      <c r="B11144" s="398"/>
      <c r="C11144" s="396"/>
      <c r="D11144" s="396"/>
      <c r="E11144" s="399"/>
      <c r="F11144" s="399"/>
      <c r="G11144" s="399"/>
      <c r="H11144" s="399"/>
      <c r="I11144" s="399"/>
    </row>
    <row r="11145" spans="1:9" ht="15.75" customHeight="1">
      <c r="A11145" s="396"/>
      <c r="B11145" s="398"/>
      <c r="C11145" s="396"/>
      <c r="D11145" s="396"/>
      <c r="E11145" s="399"/>
      <c r="F11145" s="399"/>
      <c r="G11145" s="399"/>
      <c r="H11145" s="399"/>
      <c r="I11145" s="399"/>
    </row>
    <row r="11146" spans="1:9" ht="15.75" customHeight="1">
      <c r="A11146" s="396"/>
      <c r="B11146" s="398"/>
      <c r="C11146" s="396"/>
      <c r="D11146" s="396"/>
      <c r="E11146" s="399"/>
      <c r="F11146" s="399"/>
      <c r="G11146" s="399"/>
      <c r="H11146" s="399"/>
      <c r="I11146" s="399"/>
    </row>
    <row r="11147" spans="1:9" ht="15.75" customHeight="1">
      <c r="A11147" s="396"/>
      <c r="B11147" s="398"/>
      <c r="C11147" s="396"/>
      <c r="D11147" s="396"/>
      <c r="E11147" s="399"/>
      <c r="F11147" s="399"/>
      <c r="G11147" s="399"/>
      <c r="H11147" s="399"/>
      <c r="I11147" s="399"/>
    </row>
    <row r="11148" spans="1:9" ht="15.75" customHeight="1">
      <c r="A11148" s="396"/>
      <c r="B11148" s="398"/>
      <c r="C11148" s="396"/>
      <c r="D11148" s="396"/>
      <c r="E11148" s="399"/>
      <c r="F11148" s="399"/>
      <c r="G11148" s="399"/>
      <c r="H11148" s="399"/>
      <c r="I11148" s="399"/>
    </row>
    <row r="11149" spans="1:9" ht="15.75" customHeight="1">
      <c r="A11149" s="396"/>
      <c r="B11149" s="398"/>
      <c r="C11149" s="396"/>
      <c r="D11149" s="396"/>
      <c r="E11149" s="399"/>
      <c r="F11149" s="399"/>
      <c r="G11149" s="399"/>
      <c r="H11149" s="399"/>
      <c r="I11149" s="399"/>
    </row>
    <row r="11150" spans="1:9" ht="15.75" customHeight="1">
      <c r="A11150" s="396"/>
      <c r="B11150" s="398"/>
      <c r="C11150" s="396"/>
      <c r="D11150" s="396"/>
      <c r="E11150" s="399"/>
      <c r="F11150" s="399"/>
      <c r="G11150" s="399"/>
      <c r="H11150" s="399"/>
      <c r="I11150" s="399"/>
    </row>
    <row r="11151" spans="1:9" ht="15.75" customHeight="1">
      <c r="A11151" s="396"/>
      <c r="B11151" s="398"/>
      <c r="C11151" s="396"/>
      <c r="D11151" s="396"/>
      <c r="E11151" s="399"/>
      <c r="F11151" s="399"/>
      <c r="G11151" s="399"/>
      <c r="H11151" s="399"/>
      <c r="I11151" s="399"/>
    </row>
    <row r="11152" spans="1:9" ht="15.75" customHeight="1">
      <c r="A11152" s="396"/>
      <c r="B11152" s="398"/>
      <c r="C11152" s="396"/>
      <c r="D11152" s="396"/>
      <c r="E11152" s="399"/>
      <c r="F11152" s="399"/>
      <c r="G11152" s="399"/>
      <c r="H11152" s="399"/>
      <c r="I11152" s="399"/>
    </row>
    <row r="11153" spans="1:9" ht="15.75" customHeight="1">
      <c r="A11153" s="396"/>
      <c r="B11153" s="398"/>
      <c r="C11153" s="396"/>
      <c r="D11153" s="396"/>
      <c r="E11153" s="399"/>
      <c r="F11153" s="399"/>
      <c r="G11153" s="399"/>
      <c r="H11153" s="399"/>
      <c r="I11153" s="399"/>
    </row>
    <row r="11154" spans="1:9" ht="15.75" customHeight="1">
      <c r="A11154" s="396"/>
      <c r="B11154" s="398"/>
      <c r="C11154" s="396"/>
      <c r="D11154" s="396"/>
      <c r="E11154" s="399"/>
      <c r="F11154" s="399"/>
      <c r="G11154" s="399"/>
      <c r="H11154" s="399"/>
      <c r="I11154" s="399"/>
    </row>
    <row r="11155" spans="1:9" ht="15.75" customHeight="1">
      <c r="A11155" s="396"/>
      <c r="B11155" s="398"/>
      <c r="C11155" s="396"/>
      <c r="D11155" s="396"/>
      <c r="E11155" s="399"/>
      <c r="F11155" s="399"/>
      <c r="G11155" s="399"/>
      <c r="H11155" s="399"/>
      <c r="I11155" s="399"/>
    </row>
    <row r="11156" spans="1:9" ht="15.75" customHeight="1">
      <c r="A11156" s="396"/>
      <c r="B11156" s="398"/>
      <c r="C11156" s="396"/>
      <c r="D11156" s="396"/>
      <c r="E11156" s="399"/>
      <c r="F11156" s="399"/>
      <c r="G11156" s="399"/>
      <c r="H11156" s="399"/>
      <c r="I11156" s="399"/>
    </row>
    <row r="11157" spans="1:9" ht="15.75" customHeight="1">
      <c r="A11157" s="396"/>
      <c r="B11157" s="398"/>
      <c r="C11157" s="396"/>
      <c r="D11157" s="396"/>
      <c r="E11157" s="399"/>
      <c r="F11157" s="399"/>
      <c r="G11157" s="399"/>
      <c r="H11157" s="399"/>
      <c r="I11157" s="399"/>
    </row>
    <row r="11158" spans="1:9" ht="15.75" customHeight="1">
      <c r="A11158" s="396"/>
      <c r="B11158" s="398"/>
      <c r="C11158" s="396"/>
      <c r="D11158" s="396"/>
      <c r="E11158" s="399"/>
      <c r="F11158" s="399"/>
      <c r="G11158" s="399"/>
      <c r="H11158" s="399"/>
      <c r="I11158" s="399"/>
    </row>
    <row r="11159" spans="1:9" ht="15.75" customHeight="1">
      <c r="A11159" s="396"/>
      <c r="B11159" s="398"/>
      <c r="C11159" s="396"/>
      <c r="D11159" s="396"/>
      <c r="E11159" s="399"/>
      <c r="F11159" s="399"/>
      <c r="G11159" s="399"/>
      <c r="H11159" s="399"/>
      <c r="I11159" s="399"/>
    </row>
    <row r="11160" spans="1:9" ht="15.75" customHeight="1">
      <c r="A11160" s="396"/>
      <c r="B11160" s="398"/>
      <c r="C11160" s="396"/>
      <c r="D11160" s="396"/>
      <c r="E11160" s="399"/>
      <c r="F11160" s="399"/>
      <c r="G11160" s="399"/>
      <c r="H11160" s="399"/>
      <c r="I11160" s="399"/>
    </row>
    <row r="11161" spans="1:9" ht="15.75" customHeight="1">
      <c r="A11161" s="396"/>
      <c r="B11161" s="398"/>
      <c r="C11161" s="396"/>
      <c r="D11161" s="396"/>
      <c r="E11161" s="399"/>
      <c r="F11161" s="399"/>
      <c r="G11161" s="399"/>
      <c r="H11161" s="399"/>
      <c r="I11161" s="399"/>
    </row>
    <row r="11162" spans="1:9" ht="15.75" customHeight="1">
      <c r="A11162" s="396"/>
      <c r="B11162" s="398"/>
      <c r="C11162" s="396"/>
      <c r="D11162" s="396"/>
      <c r="E11162" s="399"/>
      <c r="F11162" s="399"/>
      <c r="G11162" s="399"/>
      <c r="H11162" s="399"/>
      <c r="I11162" s="399"/>
    </row>
    <row r="11163" spans="1:9" ht="15.75" customHeight="1">
      <c r="A11163" s="396"/>
      <c r="B11163" s="398"/>
      <c r="C11163" s="396"/>
      <c r="D11163" s="396"/>
      <c r="E11163" s="399"/>
      <c r="F11163" s="399"/>
      <c r="G11163" s="399"/>
      <c r="H11163" s="399"/>
      <c r="I11163" s="399"/>
    </row>
    <row r="11164" spans="1:9" ht="15.75" customHeight="1">
      <c r="A11164" s="396"/>
      <c r="B11164" s="398"/>
      <c r="C11164" s="396"/>
      <c r="D11164" s="396"/>
      <c r="E11164" s="399"/>
      <c r="F11164" s="399"/>
      <c r="G11164" s="399"/>
      <c r="H11164" s="399"/>
      <c r="I11164" s="399"/>
    </row>
    <row r="11165" spans="1:9" ht="15.75" customHeight="1">
      <c r="A11165" s="396"/>
      <c r="B11165" s="398"/>
      <c r="C11165" s="396"/>
      <c r="D11165" s="396"/>
      <c r="E11165" s="399"/>
      <c r="F11165" s="399"/>
      <c r="G11165" s="399"/>
      <c r="H11165" s="399"/>
      <c r="I11165" s="399"/>
    </row>
    <row r="11166" spans="1:9" ht="15.75" customHeight="1">
      <c r="A11166" s="396"/>
      <c r="B11166" s="398"/>
      <c r="C11166" s="396"/>
      <c r="D11166" s="396"/>
      <c r="E11166" s="399"/>
      <c r="F11166" s="399"/>
      <c r="G11166" s="399"/>
      <c r="H11166" s="399"/>
      <c r="I11166" s="399"/>
    </row>
    <row r="11167" spans="1:9" ht="15.75" customHeight="1">
      <c r="A11167" s="396"/>
      <c r="B11167" s="398"/>
      <c r="C11167" s="396"/>
      <c r="D11167" s="396"/>
      <c r="E11167" s="399"/>
      <c r="F11167" s="399"/>
      <c r="G11167" s="399"/>
      <c r="H11167" s="399"/>
      <c r="I11167" s="399"/>
    </row>
    <row r="11168" spans="1:9" ht="15.75" customHeight="1">
      <c r="A11168" s="396"/>
      <c r="B11168" s="398"/>
      <c r="C11168" s="396"/>
      <c r="D11168" s="396"/>
      <c r="E11168" s="399"/>
      <c r="F11168" s="399"/>
      <c r="G11168" s="399"/>
      <c r="H11168" s="399"/>
      <c r="I11168" s="399"/>
    </row>
    <row r="11169" spans="1:9" ht="15.75" customHeight="1">
      <c r="A11169" s="396"/>
      <c r="B11169" s="398"/>
      <c r="C11169" s="396"/>
      <c r="D11169" s="396"/>
      <c r="E11169" s="399"/>
      <c r="F11169" s="399"/>
      <c r="G11169" s="399"/>
      <c r="H11169" s="399"/>
      <c r="I11169" s="399"/>
    </row>
    <row r="11170" spans="1:9" ht="15.75" customHeight="1">
      <c r="A11170" s="396"/>
      <c r="B11170" s="398"/>
      <c r="C11170" s="396"/>
      <c r="D11170" s="396"/>
      <c r="E11170" s="399"/>
      <c r="F11170" s="399"/>
      <c r="G11170" s="399"/>
      <c r="H11170" s="399"/>
      <c r="I11170" s="399"/>
    </row>
    <row r="11171" spans="1:9" ht="15.75" customHeight="1">
      <c r="A11171" s="396"/>
      <c r="B11171" s="398"/>
      <c r="C11171" s="396"/>
      <c r="D11171" s="396"/>
      <c r="E11171" s="399"/>
      <c r="F11171" s="399"/>
      <c r="G11171" s="399"/>
      <c r="H11171" s="399"/>
      <c r="I11171" s="399"/>
    </row>
    <row r="11172" spans="1:9" ht="15.75" customHeight="1">
      <c r="A11172" s="396"/>
      <c r="B11172" s="398"/>
      <c r="C11172" s="396"/>
      <c r="D11172" s="396"/>
      <c r="E11172" s="399"/>
      <c r="F11172" s="399"/>
      <c r="G11172" s="399"/>
      <c r="H11172" s="399"/>
      <c r="I11172" s="399"/>
    </row>
    <row r="11173" spans="1:9" ht="15.75" customHeight="1">
      <c r="A11173" s="396"/>
      <c r="B11173" s="398"/>
      <c r="C11173" s="396"/>
      <c r="D11173" s="396"/>
      <c r="E11173" s="399"/>
      <c r="F11173" s="399"/>
      <c r="G11173" s="399"/>
      <c r="H11173" s="399"/>
      <c r="I11173" s="399"/>
    </row>
    <row r="11174" spans="1:9" ht="15.75" customHeight="1">
      <c r="A11174" s="396"/>
      <c r="B11174" s="398"/>
      <c r="C11174" s="396"/>
      <c r="D11174" s="396"/>
      <c r="E11174" s="399"/>
      <c r="F11174" s="399"/>
      <c r="G11174" s="399"/>
      <c r="H11174" s="399"/>
      <c r="I11174" s="399"/>
    </row>
    <row r="11175" spans="1:9" ht="15.75" customHeight="1">
      <c r="A11175" s="396"/>
      <c r="B11175" s="398"/>
      <c r="C11175" s="396"/>
      <c r="D11175" s="396"/>
      <c r="E11175" s="399"/>
      <c r="F11175" s="399"/>
      <c r="G11175" s="399"/>
      <c r="H11175" s="399"/>
      <c r="I11175" s="399"/>
    </row>
    <row r="11176" spans="1:9" ht="15.75" customHeight="1">
      <c r="A11176" s="396"/>
      <c r="B11176" s="398"/>
      <c r="C11176" s="396"/>
      <c r="D11176" s="396"/>
      <c r="E11176" s="399"/>
      <c r="F11176" s="399"/>
      <c r="G11176" s="399"/>
      <c r="H11176" s="399"/>
      <c r="I11176" s="399"/>
    </row>
    <row r="11177" spans="1:9" ht="15.75" customHeight="1">
      <c r="A11177" s="396"/>
      <c r="B11177" s="398"/>
      <c r="C11177" s="396"/>
      <c r="D11177" s="396"/>
      <c r="E11177" s="399"/>
      <c r="F11177" s="399"/>
      <c r="G11177" s="399"/>
      <c r="H11177" s="399"/>
      <c r="I11177" s="399"/>
    </row>
    <row r="11178" spans="1:9" ht="15.75" customHeight="1">
      <c r="A11178" s="396"/>
      <c r="B11178" s="398"/>
      <c r="C11178" s="396"/>
      <c r="D11178" s="396"/>
      <c r="E11178" s="399"/>
      <c r="F11178" s="399"/>
      <c r="G11178" s="399"/>
      <c r="H11178" s="399"/>
      <c r="I11178" s="399"/>
    </row>
    <row r="11179" spans="1:9" ht="15.75" customHeight="1">
      <c r="A11179" s="396"/>
      <c r="B11179" s="398"/>
      <c r="C11179" s="396"/>
      <c r="D11179" s="396"/>
      <c r="E11179" s="399"/>
      <c r="F11179" s="399"/>
      <c r="G11179" s="399"/>
      <c r="H11179" s="399"/>
      <c r="I11179" s="399"/>
    </row>
    <row r="11180" spans="1:9" ht="15.75" customHeight="1">
      <c r="A11180" s="396"/>
      <c r="B11180" s="398"/>
      <c r="C11180" s="396"/>
      <c r="D11180" s="396"/>
      <c r="E11180" s="399"/>
      <c r="F11180" s="399"/>
      <c r="G11180" s="399"/>
      <c r="H11180" s="399"/>
      <c r="I11180" s="399"/>
    </row>
    <row r="11181" spans="1:9" ht="15.75" customHeight="1">
      <c r="A11181" s="396"/>
      <c r="B11181" s="398"/>
      <c r="C11181" s="396"/>
      <c r="D11181" s="396"/>
      <c r="E11181" s="399"/>
      <c r="F11181" s="399"/>
      <c r="G11181" s="399"/>
      <c r="H11181" s="399"/>
      <c r="I11181" s="399"/>
    </row>
    <row r="11182" spans="1:9" ht="15.75" customHeight="1">
      <c r="A11182" s="396"/>
      <c r="B11182" s="398"/>
      <c r="C11182" s="396"/>
      <c r="D11182" s="396"/>
      <c r="E11182" s="399"/>
      <c r="F11182" s="399"/>
      <c r="G11182" s="399"/>
      <c r="H11182" s="399"/>
      <c r="I11182" s="399"/>
    </row>
    <row r="11183" spans="1:9" ht="15.75" customHeight="1">
      <c r="A11183" s="396"/>
      <c r="B11183" s="398"/>
      <c r="C11183" s="396"/>
      <c r="D11183" s="396"/>
      <c r="E11183" s="399"/>
      <c r="F11183" s="399"/>
      <c r="G11183" s="399"/>
      <c r="H11183" s="399"/>
      <c r="I11183" s="399"/>
    </row>
    <row r="11184" spans="1:9" ht="15.75" customHeight="1">
      <c r="A11184" s="396"/>
      <c r="B11184" s="398"/>
      <c r="C11184" s="396"/>
      <c r="D11184" s="396"/>
      <c r="E11184" s="399"/>
      <c r="F11184" s="399"/>
      <c r="G11184" s="399"/>
      <c r="H11184" s="399"/>
      <c r="I11184" s="399"/>
    </row>
    <row r="11185" spans="1:9" ht="15.75" customHeight="1">
      <c r="A11185" s="396"/>
      <c r="B11185" s="398"/>
      <c r="C11185" s="396"/>
      <c r="D11185" s="396"/>
      <c r="E11185" s="399"/>
      <c r="F11185" s="399"/>
      <c r="G11185" s="399"/>
      <c r="H11185" s="399"/>
      <c r="I11185" s="399"/>
    </row>
    <row r="11186" spans="1:9" ht="15.75" customHeight="1">
      <c r="A11186" s="396"/>
      <c r="B11186" s="398"/>
      <c r="C11186" s="396"/>
      <c r="D11186" s="396"/>
      <c r="E11186" s="399"/>
      <c r="F11186" s="399"/>
      <c r="G11186" s="399"/>
      <c r="H11186" s="399"/>
      <c r="I11186" s="399"/>
    </row>
    <row r="11187" spans="1:9" ht="15.75" customHeight="1">
      <c r="A11187" s="396"/>
      <c r="B11187" s="398"/>
      <c r="C11187" s="396"/>
      <c r="D11187" s="396"/>
      <c r="E11187" s="399"/>
      <c r="F11187" s="399"/>
      <c r="G11187" s="399"/>
      <c r="H11187" s="399"/>
      <c r="I11187" s="399"/>
    </row>
    <row r="11188" spans="1:9" ht="15.75" customHeight="1">
      <c r="A11188" s="396"/>
      <c r="B11188" s="398"/>
      <c r="C11188" s="396"/>
      <c r="D11188" s="396"/>
      <c r="E11188" s="399"/>
      <c r="F11188" s="399"/>
      <c r="G11188" s="399"/>
      <c r="H11188" s="399"/>
      <c r="I11188" s="399"/>
    </row>
    <row r="11189" spans="1:9" ht="15.75" customHeight="1">
      <c r="A11189" s="396"/>
      <c r="B11189" s="398"/>
      <c r="C11189" s="396"/>
      <c r="D11189" s="396"/>
      <c r="E11189" s="399"/>
      <c r="F11189" s="399"/>
      <c r="G11189" s="399"/>
      <c r="H11189" s="399"/>
      <c r="I11189" s="399"/>
    </row>
    <row r="11190" spans="1:9" ht="15.75" customHeight="1">
      <c r="A11190" s="396"/>
      <c r="B11190" s="398"/>
      <c r="C11190" s="396"/>
      <c r="D11190" s="396"/>
      <c r="E11190" s="399"/>
      <c r="F11190" s="399"/>
      <c r="G11190" s="399"/>
      <c r="H11190" s="399"/>
      <c r="I11190" s="399"/>
    </row>
    <row r="11191" spans="1:9" ht="15.75" customHeight="1">
      <c r="A11191" s="396"/>
      <c r="B11191" s="398"/>
      <c r="C11191" s="396"/>
      <c r="D11191" s="396"/>
      <c r="E11191" s="399"/>
      <c r="F11191" s="399"/>
      <c r="G11191" s="399"/>
      <c r="H11191" s="399"/>
      <c r="I11191" s="399"/>
    </row>
    <row r="11192" spans="1:9" ht="15.75" customHeight="1">
      <c r="A11192" s="396"/>
      <c r="B11192" s="398"/>
      <c r="C11192" s="396"/>
      <c r="D11192" s="396"/>
      <c r="E11192" s="399"/>
      <c r="F11192" s="399"/>
      <c r="G11192" s="399"/>
      <c r="H11192" s="399"/>
      <c r="I11192" s="399"/>
    </row>
    <row r="11193" spans="1:9" ht="15.75" customHeight="1">
      <c r="A11193" s="396"/>
      <c r="B11193" s="398"/>
      <c r="C11193" s="396"/>
      <c r="D11193" s="396"/>
      <c r="E11193" s="399"/>
      <c r="F11193" s="399"/>
      <c r="G11193" s="399"/>
      <c r="H11193" s="399"/>
      <c r="I11193" s="399"/>
    </row>
    <row r="11194" spans="1:9" ht="15.75" customHeight="1">
      <c r="A11194" s="396"/>
      <c r="B11194" s="398"/>
      <c r="C11194" s="396"/>
      <c r="D11194" s="396"/>
      <c r="E11194" s="399"/>
      <c r="F11194" s="399"/>
      <c r="G11194" s="399"/>
      <c r="H11194" s="399"/>
      <c r="I11194" s="399"/>
    </row>
    <row r="11195" spans="1:9" ht="15.75" customHeight="1">
      <c r="A11195" s="396"/>
      <c r="B11195" s="398"/>
      <c r="C11195" s="396"/>
      <c r="D11195" s="396"/>
      <c r="E11195" s="399"/>
      <c r="F11195" s="399"/>
      <c r="G11195" s="399"/>
      <c r="H11195" s="399"/>
      <c r="I11195" s="399"/>
    </row>
    <row r="11196" spans="1:9" ht="15.75" customHeight="1">
      <c r="A11196" s="396"/>
      <c r="B11196" s="398"/>
      <c r="C11196" s="396"/>
      <c r="D11196" s="396"/>
      <c r="E11196" s="399"/>
      <c r="F11196" s="399"/>
      <c r="G11196" s="399"/>
      <c r="H11196" s="399"/>
      <c r="I11196" s="399"/>
    </row>
    <row r="11197" spans="1:9" ht="15.75" customHeight="1">
      <c r="A11197" s="396"/>
      <c r="B11197" s="398"/>
      <c r="C11197" s="396"/>
      <c r="D11197" s="396"/>
      <c r="E11197" s="399"/>
      <c r="F11197" s="399"/>
      <c r="G11197" s="399"/>
      <c r="H11197" s="399"/>
      <c r="I11197" s="399"/>
    </row>
    <row r="11198" spans="1:9" ht="15.75" customHeight="1">
      <c r="A11198" s="396"/>
      <c r="B11198" s="398"/>
      <c r="C11198" s="396"/>
      <c r="D11198" s="396"/>
      <c r="E11198" s="399"/>
      <c r="F11198" s="399"/>
      <c r="G11198" s="399"/>
      <c r="H11198" s="399"/>
      <c r="I11198" s="399"/>
    </row>
    <row r="11199" spans="1:9" ht="15.75" customHeight="1">
      <c r="A11199" s="396"/>
      <c r="B11199" s="398"/>
      <c r="C11199" s="396"/>
      <c r="D11199" s="396"/>
      <c r="E11199" s="399"/>
      <c r="F11199" s="399"/>
      <c r="G11199" s="399"/>
      <c r="H11199" s="399"/>
      <c r="I11199" s="399"/>
    </row>
    <row r="11200" spans="1:9" ht="15.75" customHeight="1">
      <c r="A11200" s="396"/>
      <c r="B11200" s="398"/>
      <c r="C11200" s="396"/>
      <c r="D11200" s="396"/>
      <c r="E11200" s="399"/>
      <c r="F11200" s="399"/>
      <c r="G11200" s="399"/>
      <c r="H11200" s="399"/>
      <c r="I11200" s="399"/>
    </row>
    <row r="11201" spans="1:9" ht="15.75" customHeight="1">
      <c r="A11201" s="396"/>
      <c r="B11201" s="398"/>
      <c r="C11201" s="396"/>
      <c r="D11201" s="396"/>
      <c r="E11201" s="399"/>
      <c r="F11201" s="399"/>
      <c r="G11201" s="399"/>
      <c r="H11201" s="399"/>
      <c r="I11201" s="399"/>
    </row>
    <row r="11202" spans="1:9" ht="15.75" customHeight="1">
      <c r="A11202" s="396"/>
      <c r="B11202" s="398"/>
      <c r="C11202" s="396"/>
      <c r="D11202" s="396"/>
      <c r="E11202" s="399"/>
      <c r="F11202" s="399"/>
      <c r="G11202" s="399"/>
      <c r="H11202" s="399"/>
      <c r="I11202" s="399"/>
    </row>
    <row r="11203" spans="1:9" ht="15.75" customHeight="1">
      <c r="A11203" s="396"/>
      <c r="B11203" s="398"/>
      <c r="C11203" s="396"/>
      <c r="D11203" s="396"/>
      <c r="E11203" s="399"/>
      <c r="F11203" s="399"/>
      <c r="G11203" s="399"/>
      <c r="H11203" s="399"/>
      <c r="I11203" s="399"/>
    </row>
    <row r="11204" spans="1:9" ht="15.75" customHeight="1">
      <c r="A11204" s="396"/>
      <c r="B11204" s="398"/>
      <c r="C11204" s="396"/>
      <c r="D11204" s="396"/>
      <c r="E11204" s="399"/>
      <c r="F11204" s="399"/>
      <c r="G11204" s="399"/>
      <c r="H11204" s="399"/>
      <c r="I11204" s="399"/>
    </row>
    <row r="11205" spans="1:9" ht="15.75" customHeight="1">
      <c r="A11205" s="396"/>
      <c r="B11205" s="398"/>
      <c r="C11205" s="396"/>
      <c r="D11205" s="396"/>
      <c r="E11205" s="399"/>
      <c r="F11205" s="399"/>
      <c r="G11205" s="399"/>
      <c r="H11205" s="399"/>
      <c r="I11205" s="399"/>
    </row>
    <row r="11206" spans="1:9" ht="15.75" customHeight="1">
      <c r="A11206" s="396"/>
      <c r="B11206" s="398"/>
      <c r="C11206" s="396"/>
      <c r="D11206" s="396"/>
      <c r="E11206" s="399"/>
      <c r="F11206" s="399"/>
      <c r="G11206" s="399"/>
      <c r="H11206" s="399"/>
      <c r="I11206" s="399"/>
    </row>
    <row r="11207" spans="1:9" ht="15.75" customHeight="1">
      <c r="A11207" s="396"/>
      <c r="B11207" s="398"/>
      <c r="C11207" s="396"/>
      <c r="D11207" s="396"/>
      <c r="E11207" s="399"/>
      <c r="F11207" s="399"/>
      <c r="G11207" s="399"/>
      <c r="H11207" s="399"/>
      <c r="I11207" s="399"/>
    </row>
    <row r="11208" spans="1:9" ht="15.75" customHeight="1">
      <c r="A11208" s="396"/>
      <c r="B11208" s="398"/>
      <c r="C11208" s="396"/>
      <c r="D11208" s="396"/>
      <c r="E11208" s="399"/>
      <c r="F11208" s="399"/>
      <c r="G11208" s="399"/>
      <c r="H11208" s="399"/>
      <c r="I11208" s="399"/>
    </row>
    <row r="11209" spans="1:9" ht="15.75" customHeight="1">
      <c r="A11209" s="396"/>
      <c r="B11209" s="398"/>
      <c r="C11209" s="396"/>
      <c r="D11209" s="396"/>
      <c r="E11209" s="399"/>
      <c r="F11209" s="399"/>
      <c r="G11209" s="399"/>
      <c r="H11209" s="399"/>
      <c r="I11209" s="399"/>
    </row>
    <row r="11210" spans="1:9" ht="15.75" customHeight="1">
      <c r="A11210" s="396"/>
      <c r="B11210" s="398"/>
      <c r="C11210" s="396"/>
      <c r="D11210" s="396"/>
      <c r="E11210" s="399"/>
      <c r="F11210" s="399"/>
      <c r="G11210" s="399"/>
      <c r="H11210" s="399"/>
      <c r="I11210" s="399"/>
    </row>
    <row r="11211" spans="1:9" ht="15.75" customHeight="1">
      <c r="A11211" s="396"/>
      <c r="B11211" s="398"/>
      <c r="C11211" s="396"/>
      <c r="D11211" s="396"/>
      <c r="E11211" s="399"/>
      <c r="F11211" s="399"/>
      <c r="G11211" s="399"/>
      <c r="H11211" s="399"/>
      <c r="I11211" s="399"/>
    </row>
    <row r="11212" spans="1:9" ht="15.75" customHeight="1">
      <c r="A11212" s="396"/>
      <c r="B11212" s="398"/>
      <c r="C11212" s="396"/>
      <c r="D11212" s="396"/>
      <c r="E11212" s="399"/>
      <c r="F11212" s="399"/>
      <c r="G11212" s="399"/>
      <c r="H11212" s="399"/>
      <c r="I11212" s="399"/>
    </row>
    <row r="11213" spans="1:9" ht="15.75" customHeight="1">
      <c r="A11213" s="396"/>
      <c r="B11213" s="398"/>
      <c r="C11213" s="396"/>
      <c r="D11213" s="396"/>
      <c r="E11213" s="399"/>
      <c r="F11213" s="399"/>
      <c r="G11213" s="399"/>
      <c r="H11213" s="399"/>
      <c r="I11213" s="399"/>
    </row>
    <row r="11214" spans="1:9" ht="15.75" customHeight="1">
      <c r="A11214" s="396"/>
      <c r="B11214" s="398"/>
      <c r="C11214" s="396"/>
      <c r="D11214" s="396"/>
      <c r="E11214" s="399"/>
      <c r="F11214" s="399"/>
      <c r="G11214" s="399"/>
      <c r="H11214" s="399"/>
      <c r="I11214" s="399"/>
    </row>
    <row r="11215" spans="1:9" ht="15.75" customHeight="1">
      <c r="A11215" s="396"/>
      <c r="B11215" s="398"/>
      <c r="C11215" s="396"/>
      <c r="D11215" s="396"/>
      <c r="E11215" s="399"/>
      <c r="F11215" s="399"/>
      <c r="G11215" s="399"/>
      <c r="H11215" s="399"/>
      <c r="I11215" s="399"/>
    </row>
    <row r="11216" spans="1:9" ht="15.75" customHeight="1">
      <c r="A11216" s="396"/>
      <c r="B11216" s="398"/>
      <c r="C11216" s="396"/>
      <c r="D11216" s="396"/>
      <c r="E11216" s="399"/>
      <c r="F11216" s="399"/>
      <c r="G11216" s="399"/>
      <c r="H11216" s="399"/>
      <c r="I11216" s="399"/>
    </row>
    <row r="11217" spans="1:9" ht="15.75" customHeight="1">
      <c r="A11217" s="396"/>
      <c r="B11217" s="398"/>
      <c r="C11217" s="396"/>
      <c r="D11217" s="396"/>
      <c r="E11217" s="399"/>
      <c r="F11217" s="399"/>
      <c r="G11217" s="399"/>
      <c r="H11217" s="399"/>
      <c r="I11217" s="399"/>
    </row>
    <row r="11218" spans="1:9" ht="15.75" customHeight="1">
      <c r="A11218" s="396"/>
      <c r="B11218" s="398"/>
      <c r="C11218" s="396"/>
      <c r="D11218" s="396"/>
      <c r="E11218" s="399"/>
      <c r="F11218" s="399"/>
      <c r="G11218" s="399"/>
      <c r="H11218" s="399"/>
      <c r="I11218" s="399"/>
    </row>
    <row r="11219" spans="1:9" ht="15.75" customHeight="1">
      <c r="A11219" s="396"/>
      <c r="B11219" s="398"/>
      <c r="C11219" s="396"/>
      <c r="D11219" s="396"/>
      <c r="E11219" s="399"/>
      <c r="F11219" s="399"/>
      <c r="G11219" s="399"/>
      <c r="H11219" s="399"/>
      <c r="I11219" s="399"/>
    </row>
    <row r="11220" spans="1:9" ht="15.75" customHeight="1">
      <c r="A11220" s="396"/>
      <c r="B11220" s="398"/>
      <c r="C11220" s="396"/>
      <c r="D11220" s="396"/>
      <c r="E11220" s="399"/>
      <c r="F11220" s="399"/>
      <c r="G11220" s="399"/>
      <c r="H11220" s="399"/>
      <c r="I11220" s="399"/>
    </row>
    <row r="11221" spans="1:9" ht="15.75" customHeight="1">
      <c r="A11221" s="396"/>
      <c r="B11221" s="398"/>
      <c r="C11221" s="396"/>
      <c r="D11221" s="396"/>
      <c r="E11221" s="399"/>
      <c r="F11221" s="399"/>
      <c r="G11221" s="399"/>
      <c r="H11221" s="399"/>
      <c r="I11221" s="399"/>
    </row>
    <row r="11222" spans="1:9" ht="15.75" customHeight="1">
      <c r="A11222" s="396"/>
      <c r="B11222" s="398"/>
      <c r="C11222" s="396"/>
      <c r="D11222" s="396"/>
      <c r="E11222" s="399"/>
      <c r="F11222" s="399"/>
      <c r="G11222" s="399"/>
      <c r="H11222" s="399"/>
      <c r="I11222" s="399"/>
    </row>
    <row r="11223" spans="1:9" ht="15.75" customHeight="1">
      <c r="A11223" s="396"/>
      <c r="B11223" s="398"/>
      <c r="C11223" s="396"/>
      <c r="D11223" s="396"/>
      <c r="E11223" s="399"/>
      <c r="F11223" s="399"/>
      <c r="G11223" s="399"/>
      <c r="H11223" s="399"/>
      <c r="I11223" s="399"/>
    </row>
    <row r="11224" spans="1:9" ht="15.75" customHeight="1">
      <c r="A11224" s="396"/>
      <c r="B11224" s="398"/>
      <c r="C11224" s="396"/>
      <c r="D11224" s="396"/>
      <c r="E11224" s="399"/>
      <c r="F11224" s="399"/>
      <c r="G11224" s="399"/>
      <c r="H11224" s="399"/>
      <c r="I11224" s="399"/>
    </row>
    <row r="11225" spans="1:9" ht="15.75" customHeight="1">
      <c r="A11225" s="396"/>
      <c r="B11225" s="398"/>
      <c r="C11225" s="396"/>
      <c r="D11225" s="396"/>
      <c r="E11225" s="399"/>
      <c r="F11225" s="399"/>
      <c r="G11225" s="399"/>
      <c r="H11225" s="399"/>
      <c r="I11225" s="399"/>
    </row>
    <row r="11226" spans="1:9" ht="15.75" customHeight="1">
      <c r="A11226" s="396"/>
      <c r="B11226" s="398"/>
      <c r="C11226" s="396"/>
      <c r="D11226" s="396"/>
      <c r="E11226" s="399"/>
      <c r="F11226" s="399"/>
      <c r="G11226" s="399"/>
      <c r="H11226" s="399"/>
      <c r="I11226" s="399"/>
    </row>
    <row r="11227" spans="1:9" ht="15.75" customHeight="1">
      <c r="A11227" s="396"/>
      <c r="B11227" s="398"/>
      <c r="C11227" s="396"/>
      <c r="D11227" s="396"/>
      <c r="E11227" s="399"/>
      <c r="F11227" s="399"/>
      <c r="G11227" s="399"/>
      <c r="H11227" s="399"/>
      <c r="I11227" s="399"/>
    </row>
    <row r="11228" spans="1:9" ht="15.75" customHeight="1">
      <c r="A11228" s="396"/>
      <c r="B11228" s="398"/>
      <c r="C11228" s="396"/>
      <c r="D11228" s="396"/>
      <c r="E11228" s="399"/>
      <c r="F11228" s="399"/>
      <c r="G11228" s="399"/>
      <c r="H11228" s="399"/>
      <c r="I11228" s="399"/>
    </row>
    <row r="11229" spans="1:9" ht="15.75" customHeight="1">
      <c r="A11229" s="396"/>
      <c r="B11229" s="398"/>
      <c r="C11229" s="396"/>
      <c r="D11229" s="396"/>
      <c r="E11229" s="399"/>
      <c r="F11229" s="399"/>
      <c r="G11229" s="399"/>
      <c r="H11229" s="399"/>
      <c r="I11229" s="399"/>
    </row>
    <row r="11230" spans="1:9" ht="15.75" customHeight="1">
      <c r="A11230" s="396"/>
      <c r="B11230" s="398"/>
      <c r="C11230" s="396"/>
      <c r="D11230" s="396"/>
      <c r="E11230" s="399"/>
      <c r="F11230" s="399"/>
      <c r="G11230" s="399"/>
      <c r="H11230" s="399"/>
      <c r="I11230" s="399"/>
    </row>
    <row r="11231" spans="1:9" ht="15.75" customHeight="1">
      <c r="A11231" s="396"/>
      <c r="B11231" s="398"/>
      <c r="C11231" s="396"/>
      <c r="D11231" s="396"/>
      <c r="E11231" s="399"/>
      <c r="F11231" s="399"/>
      <c r="G11231" s="399"/>
      <c r="H11231" s="399"/>
      <c r="I11231" s="399"/>
    </row>
    <row r="11232" spans="1:9" ht="15.75" customHeight="1">
      <c r="A11232" s="396"/>
      <c r="B11232" s="398"/>
      <c r="C11232" s="396"/>
      <c r="D11232" s="396"/>
      <c r="E11232" s="399"/>
      <c r="F11232" s="399"/>
      <c r="G11232" s="399"/>
      <c r="H11232" s="399"/>
      <c r="I11232" s="399"/>
    </row>
    <row r="11233" spans="1:9" ht="15.75" customHeight="1">
      <c r="A11233" s="396"/>
      <c r="B11233" s="398"/>
      <c r="C11233" s="396"/>
      <c r="D11233" s="396"/>
      <c r="E11233" s="399"/>
      <c r="F11233" s="399"/>
      <c r="G11233" s="399"/>
      <c r="H11233" s="399"/>
      <c r="I11233" s="399"/>
    </row>
    <row r="11234" spans="1:9" ht="15.75" customHeight="1">
      <c r="A11234" s="396"/>
      <c r="B11234" s="398"/>
      <c r="C11234" s="396"/>
      <c r="D11234" s="396"/>
      <c r="E11234" s="399"/>
      <c r="F11234" s="399"/>
      <c r="G11234" s="399"/>
      <c r="H11234" s="399"/>
      <c r="I11234" s="399"/>
    </row>
    <row r="11235" spans="1:9" ht="15.75" customHeight="1">
      <c r="A11235" s="396"/>
      <c r="B11235" s="398"/>
      <c r="C11235" s="396"/>
      <c r="D11235" s="396"/>
      <c r="E11235" s="399"/>
      <c r="F11235" s="399"/>
      <c r="G11235" s="399"/>
      <c r="H11235" s="399"/>
      <c r="I11235" s="399"/>
    </row>
    <row r="11236" spans="1:9" ht="15.75" customHeight="1">
      <c r="A11236" s="396"/>
      <c r="B11236" s="398"/>
      <c r="C11236" s="396"/>
      <c r="D11236" s="396"/>
      <c r="E11236" s="399"/>
      <c r="F11236" s="399"/>
      <c r="G11236" s="399"/>
      <c r="H11236" s="399"/>
      <c r="I11236" s="399"/>
    </row>
    <row r="11237" spans="1:9" ht="15.75" customHeight="1">
      <c r="A11237" s="396"/>
      <c r="B11237" s="398"/>
      <c r="C11237" s="396"/>
      <c r="D11237" s="396"/>
      <c r="E11237" s="399"/>
      <c r="F11237" s="399"/>
      <c r="G11237" s="399"/>
      <c r="H11237" s="399"/>
      <c r="I11237" s="399"/>
    </row>
    <row r="11238" spans="1:9" ht="15.75" customHeight="1">
      <c r="A11238" s="396"/>
      <c r="B11238" s="398"/>
      <c r="C11238" s="396"/>
      <c r="D11238" s="396"/>
      <c r="E11238" s="399"/>
      <c r="F11238" s="399"/>
      <c r="G11238" s="399"/>
      <c r="H11238" s="399"/>
      <c r="I11238" s="399"/>
    </row>
    <row r="11239" spans="1:9" ht="15.75" customHeight="1">
      <c r="A11239" s="396"/>
      <c r="B11239" s="398"/>
      <c r="C11239" s="396"/>
      <c r="D11239" s="396"/>
      <c r="E11239" s="399"/>
      <c r="F11239" s="399"/>
      <c r="G11239" s="399"/>
      <c r="H11239" s="399"/>
      <c r="I11239" s="399"/>
    </row>
    <row r="11240" spans="1:9" ht="15.75" customHeight="1">
      <c r="A11240" s="396"/>
      <c r="B11240" s="398"/>
      <c r="C11240" s="396"/>
      <c r="D11240" s="396"/>
      <c r="E11240" s="399"/>
      <c r="F11240" s="399"/>
      <c r="G11240" s="399"/>
      <c r="H11240" s="399"/>
      <c r="I11240" s="399"/>
    </row>
    <row r="11241" spans="1:9" ht="15.75" customHeight="1">
      <c r="A11241" s="396"/>
      <c r="B11241" s="398"/>
      <c r="C11241" s="396"/>
      <c r="D11241" s="396"/>
      <c r="E11241" s="399"/>
      <c r="F11241" s="399"/>
      <c r="G11241" s="399"/>
      <c r="H11241" s="399"/>
      <c r="I11241" s="399"/>
    </row>
    <row r="11242" spans="1:9" ht="15.75" customHeight="1">
      <c r="A11242" s="396"/>
      <c r="B11242" s="398"/>
      <c r="C11242" s="396"/>
      <c r="D11242" s="396"/>
      <c r="E11242" s="399"/>
      <c r="F11242" s="399"/>
      <c r="G11242" s="399"/>
      <c r="H11242" s="399"/>
      <c r="I11242" s="399"/>
    </row>
    <row r="11243" spans="1:9" ht="15.75" customHeight="1">
      <c r="A11243" s="396"/>
      <c r="B11243" s="398"/>
      <c r="C11243" s="396"/>
      <c r="D11243" s="396"/>
      <c r="E11243" s="399"/>
      <c r="F11243" s="399"/>
      <c r="G11243" s="399"/>
      <c r="H11243" s="399"/>
      <c r="I11243" s="399"/>
    </row>
    <row r="11244" spans="1:9" ht="15.75" customHeight="1">
      <c r="A11244" s="396"/>
      <c r="B11244" s="398"/>
      <c r="C11244" s="396"/>
      <c r="D11244" s="396"/>
      <c r="E11244" s="399"/>
      <c r="F11244" s="399"/>
      <c r="G11244" s="399"/>
      <c r="H11244" s="399"/>
      <c r="I11244" s="399"/>
    </row>
    <row r="11245" spans="1:9" ht="15.75" customHeight="1">
      <c r="A11245" s="396"/>
      <c r="B11245" s="398"/>
      <c r="C11245" s="396"/>
      <c r="D11245" s="396"/>
      <c r="E11245" s="399"/>
      <c r="F11245" s="399"/>
      <c r="G11245" s="399"/>
      <c r="H11245" s="399"/>
      <c r="I11245" s="399"/>
    </row>
    <row r="11246" spans="1:9" ht="15.75" customHeight="1">
      <c r="A11246" s="396"/>
      <c r="B11246" s="398"/>
      <c r="C11246" s="396"/>
      <c r="D11246" s="396"/>
      <c r="E11246" s="399"/>
      <c r="F11246" s="399"/>
      <c r="G11246" s="399"/>
      <c r="H11246" s="399"/>
      <c r="I11246" s="399"/>
    </row>
    <row r="11247" spans="1:9" ht="15.75" customHeight="1">
      <c r="A11247" s="396"/>
      <c r="B11247" s="398"/>
      <c r="C11247" s="396"/>
      <c r="D11247" s="396"/>
      <c r="E11247" s="399"/>
      <c r="F11247" s="399"/>
      <c r="G11247" s="399"/>
      <c r="H11247" s="399"/>
      <c r="I11247" s="399"/>
    </row>
    <row r="11248" spans="1:9" ht="15.75" customHeight="1">
      <c r="A11248" s="396"/>
      <c r="B11248" s="398"/>
      <c r="C11248" s="396"/>
      <c r="D11248" s="396"/>
      <c r="E11248" s="399"/>
      <c r="F11248" s="399"/>
      <c r="G11248" s="399"/>
      <c r="H11248" s="399"/>
      <c r="I11248" s="399"/>
    </row>
    <row r="11249" spans="1:9" ht="15.75" customHeight="1">
      <c r="A11249" s="396"/>
      <c r="B11249" s="398"/>
      <c r="C11249" s="396"/>
      <c r="D11249" s="396"/>
      <c r="E11249" s="399"/>
      <c r="F11249" s="399"/>
      <c r="G11249" s="399"/>
      <c r="H11249" s="399"/>
      <c r="I11249" s="399"/>
    </row>
    <row r="11250" spans="1:9" ht="15.75" customHeight="1">
      <c r="A11250" s="396"/>
      <c r="B11250" s="398"/>
      <c r="C11250" s="396"/>
      <c r="D11250" s="396"/>
      <c r="E11250" s="399"/>
      <c r="F11250" s="399"/>
      <c r="G11250" s="399"/>
      <c r="H11250" s="399"/>
      <c r="I11250" s="399"/>
    </row>
    <row r="11251" spans="1:9" ht="15.75" customHeight="1">
      <c r="A11251" s="396"/>
      <c r="B11251" s="398"/>
      <c r="C11251" s="396"/>
      <c r="D11251" s="396"/>
      <c r="E11251" s="399"/>
      <c r="F11251" s="399"/>
      <c r="G11251" s="399"/>
      <c r="H11251" s="399"/>
      <c r="I11251" s="399"/>
    </row>
    <row r="11252" spans="1:9" ht="15.75" customHeight="1">
      <c r="A11252" s="396"/>
      <c r="B11252" s="398"/>
      <c r="C11252" s="396"/>
      <c r="D11252" s="396"/>
      <c r="E11252" s="399"/>
      <c r="F11252" s="399"/>
      <c r="G11252" s="399"/>
      <c r="H11252" s="399"/>
      <c r="I11252" s="399"/>
    </row>
    <row r="11253" spans="1:9" ht="15.75" customHeight="1">
      <c r="A11253" s="396"/>
      <c r="B11253" s="398"/>
      <c r="C11253" s="396"/>
      <c r="D11253" s="396"/>
      <c r="E11253" s="399"/>
      <c r="F11253" s="399"/>
      <c r="G11253" s="399"/>
      <c r="H11253" s="399"/>
      <c r="I11253" s="399"/>
    </row>
    <row r="11254" spans="1:9" ht="15.75" customHeight="1">
      <c r="A11254" s="396"/>
      <c r="B11254" s="398"/>
      <c r="C11254" s="396"/>
      <c r="D11254" s="396"/>
      <c r="E11254" s="399"/>
      <c r="F11254" s="399"/>
      <c r="G11254" s="399"/>
      <c r="H11254" s="399"/>
      <c r="I11254" s="399"/>
    </row>
    <row r="11255" spans="1:9" ht="15.75" customHeight="1">
      <c r="A11255" s="396"/>
      <c r="B11255" s="398"/>
      <c r="C11255" s="396"/>
      <c r="D11255" s="396"/>
      <c r="E11255" s="399"/>
      <c r="F11255" s="399"/>
      <c r="G11255" s="399"/>
      <c r="H11255" s="399"/>
      <c r="I11255" s="399"/>
    </row>
    <row r="11256" spans="1:9" ht="15.75" customHeight="1">
      <c r="A11256" s="396"/>
      <c r="B11256" s="398"/>
      <c r="C11256" s="396"/>
      <c r="D11256" s="396"/>
      <c r="E11256" s="399"/>
      <c r="F11256" s="399"/>
      <c r="G11256" s="399"/>
      <c r="H11256" s="399"/>
      <c r="I11256" s="399"/>
    </row>
    <row r="11257" spans="1:9" ht="15.75" customHeight="1">
      <c r="A11257" s="396"/>
      <c r="B11257" s="398"/>
      <c r="C11257" s="396"/>
      <c r="D11257" s="396"/>
      <c r="E11257" s="399"/>
      <c r="F11257" s="399"/>
      <c r="G11257" s="399"/>
      <c r="H11257" s="399"/>
      <c r="I11257" s="399"/>
    </row>
    <row r="11258" spans="1:9" ht="15.75" customHeight="1">
      <c r="A11258" s="396"/>
      <c r="B11258" s="398"/>
      <c r="C11258" s="396"/>
      <c r="D11258" s="396"/>
      <c r="E11258" s="399"/>
      <c r="F11258" s="399"/>
      <c r="G11258" s="399"/>
      <c r="H11258" s="399"/>
      <c r="I11258" s="399"/>
    </row>
    <row r="11259" spans="1:9" ht="15.75" customHeight="1">
      <c r="A11259" s="396"/>
      <c r="B11259" s="398"/>
      <c r="C11259" s="396"/>
      <c r="D11259" s="396"/>
      <c r="E11259" s="399"/>
      <c r="F11259" s="399"/>
      <c r="G11259" s="399"/>
      <c r="H11259" s="399"/>
      <c r="I11259" s="399"/>
    </row>
    <row r="11260" spans="1:9" ht="15.75" customHeight="1">
      <c r="A11260" s="396"/>
      <c r="B11260" s="398"/>
      <c r="C11260" s="396"/>
      <c r="D11260" s="396"/>
      <c r="E11260" s="399"/>
      <c r="F11260" s="399"/>
      <c r="G11260" s="399"/>
      <c r="H11260" s="399"/>
      <c r="I11260" s="399"/>
    </row>
    <row r="11261" spans="1:9" ht="15.75" customHeight="1">
      <c r="A11261" s="396"/>
      <c r="B11261" s="398"/>
      <c r="C11261" s="396"/>
      <c r="D11261" s="396"/>
      <c r="E11261" s="399"/>
      <c r="F11261" s="399"/>
      <c r="G11261" s="399"/>
      <c r="H11261" s="399"/>
      <c r="I11261" s="399"/>
    </row>
    <row r="11262" spans="1:9" ht="15.75" customHeight="1">
      <c r="A11262" s="396"/>
      <c r="B11262" s="398"/>
      <c r="C11262" s="396"/>
      <c r="D11262" s="396"/>
      <c r="E11262" s="399"/>
      <c r="F11262" s="399"/>
      <c r="G11262" s="399"/>
      <c r="H11262" s="399"/>
      <c r="I11262" s="399"/>
    </row>
    <row r="11263" spans="1:9" ht="15.75" customHeight="1">
      <c r="A11263" s="396"/>
      <c r="B11263" s="398"/>
      <c r="C11263" s="396"/>
      <c r="D11263" s="396"/>
      <c r="E11263" s="399"/>
      <c r="F11263" s="399"/>
      <c r="G11263" s="399"/>
      <c r="H11263" s="399"/>
      <c r="I11263" s="399"/>
    </row>
    <row r="11264" spans="1:9" ht="15.75" customHeight="1">
      <c r="A11264" s="396"/>
      <c r="B11264" s="398"/>
      <c r="C11264" s="396"/>
      <c r="D11264" s="396"/>
      <c r="E11264" s="399"/>
      <c r="F11264" s="399"/>
      <c r="G11264" s="399"/>
      <c r="H11264" s="399"/>
      <c r="I11264" s="399"/>
    </row>
    <row r="11265" spans="1:9" ht="15.75" customHeight="1">
      <c r="A11265" s="396"/>
      <c r="B11265" s="398"/>
      <c r="C11265" s="396"/>
      <c r="D11265" s="396"/>
      <c r="E11265" s="399"/>
      <c r="F11265" s="399"/>
      <c r="G11265" s="399"/>
      <c r="H11265" s="399"/>
      <c r="I11265" s="399"/>
    </row>
    <row r="11266" spans="1:9" ht="15.75" customHeight="1">
      <c r="A11266" s="396"/>
      <c r="B11266" s="398"/>
      <c r="C11266" s="396"/>
      <c r="D11266" s="396"/>
      <c r="E11266" s="399"/>
      <c r="F11266" s="399"/>
      <c r="G11266" s="399"/>
      <c r="H11266" s="399"/>
      <c r="I11266" s="399"/>
    </row>
    <row r="11267" spans="1:9" ht="15.75" customHeight="1">
      <c r="A11267" s="396"/>
      <c r="B11267" s="398"/>
      <c r="C11267" s="396"/>
      <c r="D11267" s="396"/>
      <c r="E11267" s="399"/>
      <c r="F11267" s="399"/>
      <c r="G11267" s="399"/>
      <c r="H11267" s="399"/>
      <c r="I11267" s="399"/>
    </row>
    <row r="11268" spans="1:9" ht="15.75" customHeight="1">
      <c r="A11268" s="396"/>
      <c r="B11268" s="398"/>
      <c r="C11268" s="396"/>
      <c r="D11268" s="396"/>
      <c r="E11268" s="399"/>
      <c r="F11268" s="399"/>
      <c r="G11268" s="399"/>
      <c r="H11268" s="399"/>
      <c r="I11268" s="399"/>
    </row>
    <row r="11269" spans="1:9" ht="15.75" customHeight="1">
      <c r="A11269" s="396"/>
      <c r="B11269" s="398"/>
      <c r="C11269" s="396"/>
      <c r="D11269" s="396"/>
      <c r="E11269" s="399"/>
      <c r="F11269" s="399"/>
      <c r="G11269" s="399"/>
      <c r="H11269" s="399"/>
      <c r="I11269" s="399"/>
    </row>
    <row r="11270" spans="1:9" ht="15.75" customHeight="1">
      <c r="A11270" s="396"/>
      <c r="B11270" s="398"/>
      <c r="C11270" s="396"/>
      <c r="D11270" s="396"/>
      <c r="E11270" s="399"/>
      <c r="F11270" s="399"/>
      <c r="G11270" s="399"/>
      <c r="H11270" s="399"/>
      <c r="I11270" s="399"/>
    </row>
    <row r="11271" spans="1:9" ht="15.75" customHeight="1">
      <c r="A11271" s="396"/>
      <c r="B11271" s="398"/>
      <c r="C11271" s="396"/>
      <c r="D11271" s="396"/>
      <c r="E11271" s="399"/>
      <c r="F11271" s="399"/>
      <c r="G11271" s="399"/>
      <c r="H11271" s="399"/>
      <c r="I11271" s="399"/>
    </row>
    <row r="11272" spans="1:9" ht="15.75" customHeight="1">
      <c r="A11272" s="396"/>
      <c r="B11272" s="398"/>
      <c r="C11272" s="396"/>
      <c r="D11272" s="396"/>
      <c r="E11272" s="399"/>
      <c r="F11272" s="399"/>
      <c r="G11272" s="399"/>
      <c r="H11272" s="399"/>
      <c r="I11272" s="399"/>
    </row>
    <row r="11273" spans="1:9" ht="15.75" customHeight="1">
      <c r="A11273" s="396"/>
      <c r="B11273" s="398"/>
      <c r="C11273" s="396"/>
      <c r="D11273" s="396"/>
      <c r="E11273" s="399"/>
      <c r="F11273" s="399"/>
      <c r="G11273" s="399"/>
      <c r="H11273" s="399"/>
      <c r="I11273" s="399"/>
    </row>
    <row r="11274" spans="1:9" ht="15.75" customHeight="1">
      <c r="A11274" s="396"/>
      <c r="B11274" s="398"/>
      <c r="C11274" s="396"/>
      <c r="D11274" s="396"/>
      <c r="E11274" s="399"/>
      <c r="F11274" s="399"/>
      <c r="G11274" s="399"/>
      <c r="H11274" s="399"/>
      <c r="I11274" s="399"/>
    </row>
    <row r="11275" spans="1:9" ht="15.75" customHeight="1">
      <c r="A11275" s="396"/>
      <c r="B11275" s="398"/>
      <c r="C11275" s="396"/>
      <c r="D11275" s="396"/>
      <c r="E11275" s="399"/>
      <c r="F11275" s="399"/>
      <c r="G11275" s="399"/>
      <c r="H11275" s="399"/>
      <c r="I11275" s="399"/>
    </row>
    <row r="11276" spans="1:9" ht="15.75" customHeight="1">
      <c r="A11276" s="396"/>
      <c r="B11276" s="398"/>
      <c r="C11276" s="396"/>
      <c r="D11276" s="396"/>
      <c r="E11276" s="399"/>
      <c r="F11276" s="399"/>
      <c r="G11276" s="399"/>
      <c r="H11276" s="399"/>
      <c r="I11276" s="399"/>
    </row>
    <row r="11277" spans="1:9" ht="15.75" customHeight="1">
      <c r="A11277" s="396"/>
      <c r="B11277" s="398"/>
      <c r="C11277" s="396"/>
      <c r="D11277" s="396"/>
      <c r="E11277" s="399"/>
      <c r="F11277" s="399"/>
      <c r="G11277" s="399"/>
      <c r="H11277" s="399"/>
      <c r="I11277" s="399"/>
    </row>
    <row r="11278" spans="1:9" ht="15.75" customHeight="1">
      <c r="A11278" s="396"/>
      <c r="B11278" s="398"/>
      <c r="C11278" s="396"/>
      <c r="D11278" s="396"/>
      <c r="E11278" s="399"/>
      <c r="F11278" s="399"/>
      <c r="G11278" s="399"/>
      <c r="H11278" s="399"/>
      <c r="I11278" s="399"/>
    </row>
    <row r="11279" spans="1:9" ht="15.75" customHeight="1">
      <c r="A11279" s="396"/>
      <c r="B11279" s="398"/>
      <c r="C11279" s="396"/>
      <c r="D11279" s="396"/>
      <c r="E11279" s="399"/>
      <c r="F11279" s="399"/>
      <c r="G11279" s="399"/>
      <c r="H11279" s="399"/>
      <c r="I11279" s="399"/>
    </row>
    <row r="11280" spans="1:9" ht="15.75" customHeight="1">
      <c r="A11280" s="396"/>
      <c r="B11280" s="398"/>
      <c r="C11280" s="396"/>
      <c r="D11280" s="396"/>
      <c r="E11280" s="399"/>
      <c r="F11280" s="399"/>
      <c r="G11280" s="399"/>
      <c r="H11280" s="399"/>
      <c r="I11280" s="399"/>
    </row>
    <row r="11281" spans="1:9" ht="15.75" customHeight="1">
      <c r="A11281" s="396"/>
      <c r="B11281" s="398"/>
      <c r="C11281" s="396"/>
      <c r="D11281" s="396"/>
      <c r="E11281" s="399"/>
      <c r="F11281" s="399"/>
      <c r="G11281" s="399"/>
      <c r="H11281" s="399"/>
      <c r="I11281" s="399"/>
    </row>
    <row r="11282" spans="1:9" ht="15.75" customHeight="1">
      <c r="A11282" s="396"/>
      <c r="B11282" s="398"/>
      <c r="C11282" s="396"/>
      <c r="D11282" s="396"/>
      <c r="E11282" s="399"/>
      <c r="F11282" s="399"/>
      <c r="G11282" s="399"/>
      <c r="H11282" s="399"/>
      <c r="I11282" s="399"/>
    </row>
    <row r="11283" spans="1:9" ht="15.75" customHeight="1">
      <c r="A11283" s="396"/>
      <c r="B11283" s="398"/>
      <c r="C11283" s="396"/>
      <c r="D11283" s="396"/>
      <c r="E11283" s="399"/>
      <c r="F11283" s="399"/>
      <c r="G11283" s="399"/>
      <c r="H11283" s="399"/>
      <c r="I11283" s="399"/>
    </row>
    <row r="11284" spans="1:9" ht="15.75" customHeight="1">
      <c r="A11284" s="396"/>
      <c r="B11284" s="398"/>
      <c r="C11284" s="396"/>
      <c r="D11284" s="396"/>
      <c r="E11284" s="399"/>
      <c r="F11284" s="399"/>
      <c r="G11284" s="399"/>
      <c r="H11284" s="399"/>
      <c r="I11284" s="399"/>
    </row>
    <row r="11285" spans="1:9" ht="15.75" customHeight="1">
      <c r="A11285" s="396"/>
      <c r="B11285" s="398"/>
      <c r="C11285" s="396"/>
      <c r="D11285" s="396"/>
      <c r="E11285" s="399"/>
      <c r="F11285" s="399"/>
      <c r="G11285" s="399"/>
      <c r="H11285" s="399"/>
      <c r="I11285" s="399"/>
    </row>
    <row r="11286" spans="1:9" ht="15.75" customHeight="1">
      <c r="A11286" s="396"/>
      <c r="B11286" s="398"/>
      <c r="C11286" s="396"/>
      <c r="D11286" s="396"/>
      <c r="E11286" s="399"/>
      <c r="F11286" s="399"/>
      <c r="G11286" s="399"/>
      <c r="H11286" s="399"/>
      <c r="I11286" s="399"/>
    </row>
    <row r="11287" spans="1:9" ht="15.75" customHeight="1">
      <c r="A11287" s="396"/>
      <c r="B11287" s="398"/>
      <c r="C11287" s="396"/>
      <c r="D11287" s="396"/>
      <c r="E11287" s="399"/>
      <c r="F11287" s="399"/>
      <c r="G11287" s="399"/>
      <c r="H11287" s="399"/>
      <c r="I11287" s="399"/>
    </row>
    <row r="11288" spans="1:9" ht="15.75" customHeight="1">
      <c r="A11288" s="396"/>
      <c r="B11288" s="398"/>
      <c r="C11288" s="396"/>
      <c r="D11288" s="396"/>
      <c r="E11288" s="399"/>
      <c r="F11288" s="399"/>
      <c r="G11288" s="399"/>
      <c r="H11288" s="399"/>
      <c r="I11288" s="399"/>
    </row>
    <row r="11289" spans="1:9" ht="15.75" customHeight="1">
      <c r="A11289" s="396"/>
      <c r="B11289" s="398"/>
      <c r="C11289" s="396"/>
      <c r="D11289" s="396"/>
      <c r="E11289" s="399"/>
      <c r="F11289" s="399"/>
      <c r="G11289" s="399"/>
      <c r="H11289" s="399"/>
      <c r="I11289" s="399"/>
    </row>
    <row r="11290" spans="1:9" ht="15.75" customHeight="1">
      <c r="A11290" s="396"/>
      <c r="B11290" s="398"/>
      <c r="C11290" s="396"/>
      <c r="D11290" s="396"/>
      <c r="E11290" s="399"/>
      <c r="F11290" s="399"/>
      <c r="G11290" s="399"/>
      <c r="H11290" s="399"/>
      <c r="I11290" s="399"/>
    </row>
    <row r="11291" spans="1:9" ht="15.75" customHeight="1">
      <c r="A11291" s="396"/>
      <c r="B11291" s="398"/>
      <c r="C11291" s="396"/>
      <c r="D11291" s="396"/>
      <c r="E11291" s="399"/>
      <c r="F11291" s="399"/>
      <c r="G11291" s="399"/>
      <c r="H11291" s="399"/>
      <c r="I11291" s="399"/>
    </row>
    <row r="11292" spans="1:9" ht="15.75" customHeight="1">
      <c r="A11292" s="396"/>
      <c r="B11292" s="398"/>
      <c r="C11292" s="396"/>
      <c r="D11292" s="396"/>
      <c r="E11292" s="399"/>
      <c r="F11292" s="399"/>
      <c r="G11292" s="399"/>
      <c r="H11292" s="399"/>
      <c r="I11292" s="399"/>
    </row>
    <row r="11293" spans="1:9" ht="15.75" customHeight="1">
      <c r="A11293" s="396"/>
      <c r="B11293" s="398"/>
      <c r="C11293" s="396"/>
      <c r="D11293" s="396"/>
      <c r="E11293" s="399"/>
      <c r="F11293" s="399"/>
      <c r="G11293" s="399"/>
      <c r="H11293" s="399"/>
      <c r="I11293" s="399"/>
    </row>
    <row r="11294" spans="1:9" ht="15.75" customHeight="1">
      <c r="A11294" s="396"/>
      <c r="B11294" s="398"/>
      <c r="C11294" s="396"/>
      <c r="D11294" s="396"/>
      <c r="E11294" s="399"/>
      <c r="F11294" s="399"/>
      <c r="G11294" s="399"/>
      <c r="H11294" s="399"/>
      <c r="I11294" s="399"/>
    </row>
    <row r="11295" spans="1:9" ht="15.75" customHeight="1">
      <c r="A11295" s="396"/>
      <c r="B11295" s="398"/>
      <c r="C11295" s="396"/>
      <c r="D11295" s="396"/>
      <c r="E11295" s="399"/>
      <c r="F11295" s="399"/>
      <c r="G11295" s="399"/>
      <c r="H11295" s="399"/>
      <c r="I11295" s="399"/>
    </row>
    <row r="11296" spans="1:9" ht="15.75" customHeight="1">
      <c r="A11296" s="396"/>
      <c r="B11296" s="398"/>
      <c r="C11296" s="396"/>
      <c r="D11296" s="396"/>
      <c r="E11296" s="399"/>
      <c r="F11296" s="399"/>
      <c r="G11296" s="399"/>
      <c r="H11296" s="399"/>
      <c r="I11296" s="399"/>
    </row>
    <row r="11297" spans="1:9" ht="15.75" customHeight="1">
      <c r="A11297" s="396"/>
      <c r="B11297" s="398"/>
      <c r="C11297" s="396"/>
      <c r="D11297" s="396"/>
      <c r="E11297" s="399"/>
      <c r="F11297" s="399"/>
      <c r="G11297" s="399"/>
      <c r="H11297" s="399"/>
      <c r="I11297" s="399"/>
    </row>
    <row r="11298" spans="1:9" ht="15.75" customHeight="1">
      <c r="A11298" s="396"/>
      <c r="B11298" s="398"/>
      <c r="C11298" s="396"/>
      <c r="D11298" s="396"/>
      <c r="E11298" s="399"/>
      <c r="F11298" s="399"/>
      <c r="G11298" s="399"/>
      <c r="H11298" s="399"/>
      <c r="I11298" s="399"/>
    </row>
    <row r="11299" spans="1:9" ht="15.75" customHeight="1">
      <c r="A11299" s="396"/>
      <c r="B11299" s="398"/>
      <c r="C11299" s="396"/>
      <c r="D11299" s="396"/>
      <c r="E11299" s="399"/>
      <c r="F11299" s="399"/>
      <c r="G11299" s="399"/>
      <c r="H11299" s="399"/>
      <c r="I11299" s="399"/>
    </row>
    <row r="11300" spans="1:9" ht="15.75" customHeight="1">
      <c r="A11300" s="396"/>
      <c r="B11300" s="398"/>
      <c r="C11300" s="396"/>
      <c r="D11300" s="396"/>
      <c r="E11300" s="399"/>
      <c r="F11300" s="399"/>
      <c r="G11300" s="399"/>
      <c r="H11300" s="399"/>
      <c r="I11300" s="399"/>
    </row>
    <row r="11301" spans="1:9" ht="15.75" customHeight="1">
      <c r="A11301" s="396"/>
      <c r="B11301" s="398"/>
      <c r="C11301" s="396"/>
      <c r="D11301" s="396"/>
      <c r="E11301" s="399"/>
      <c r="F11301" s="399"/>
      <c r="G11301" s="399"/>
      <c r="H11301" s="399"/>
      <c r="I11301" s="399"/>
    </row>
    <row r="11302" spans="1:9" ht="15.75" customHeight="1">
      <c r="A11302" s="396"/>
      <c r="B11302" s="398"/>
      <c r="C11302" s="396"/>
      <c r="D11302" s="396"/>
      <c r="E11302" s="399"/>
      <c r="F11302" s="399"/>
      <c r="G11302" s="399"/>
      <c r="H11302" s="399"/>
      <c r="I11302" s="399"/>
    </row>
    <row r="11303" spans="1:9" ht="15.75" customHeight="1">
      <c r="A11303" s="396"/>
      <c r="B11303" s="398"/>
      <c r="C11303" s="396"/>
      <c r="D11303" s="396"/>
      <c r="E11303" s="399"/>
      <c r="F11303" s="399"/>
      <c r="G11303" s="399"/>
      <c r="H11303" s="399"/>
      <c r="I11303" s="399"/>
    </row>
    <row r="11304" spans="1:9" ht="15.75" customHeight="1">
      <c r="A11304" s="396"/>
      <c r="B11304" s="398"/>
      <c r="C11304" s="396"/>
      <c r="D11304" s="396"/>
      <c r="E11304" s="399"/>
      <c r="F11304" s="399"/>
      <c r="G11304" s="399"/>
      <c r="H11304" s="399"/>
      <c r="I11304" s="399"/>
    </row>
    <row r="11305" spans="1:9" ht="15.75" customHeight="1">
      <c r="A11305" s="396"/>
      <c r="B11305" s="398"/>
      <c r="C11305" s="396"/>
      <c r="D11305" s="396"/>
      <c r="E11305" s="399"/>
      <c r="F11305" s="399"/>
      <c r="G11305" s="399"/>
      <c r="H11305" s="399"/>
      <c r="I11305" s="399"/>
    </row>
    <row r="11306" spans="1:9" ht="15.75" customHeight="1">
      <c r="A11306" s="396"/>
      <c r="B11306" s="398"/>
      <c r="C11306" s="396"/>
      <c r="D11306" s="396"/>
      <c r="E11306" s="399"/>
      <c r="F11306" s="399"/>
      <c r="G11306" s="399"/>
      <c r="H11306" s="399"/>
      <c r="I11306" s="399"/>
    </row>
    <row r="11307" spans="1:9" ht="15.75" customHeight="1">
      <c r="A11307" s="396"/>
      <c r="B11307" s="398"/>
      <c r="C11307" s="396"/>
      <c r="D11307" s="396"/>
      <c r="E11307" s="399"/>
      <c r="F11307" s="399"/>
      <c r="G11307" s="399"/>
      <c r="H11307" s="399"/>
      <c r="I11307" s="399"/>
    </row>
    <row r="11308" spans="1:9" ht="15.75" customHeight="1">
      <c r="A11308" s="396"/>
      <c r="B11308" s="398"/>
      <c r="C11308" s="396"/>
      <c r="D11308" s="396"/>
      <c r="E11308" s="399"/>
      <c r="F11308" s="399"/>
      <c r="G11308" s="399"/>
      <c r="H11308" s="399"/>
      <c r="I11308" s="399"/>
    </row>
    <row r="11309" spans="1:9" ht="15.75" customHeight="1">
      <c r="A11309" s="396"/>
      <c r="B11309" s="398"/>
      <c r="C11309" s="396"/>
      <c r="D11309" s="396"/>
      <c r="E11309" s="399"/>
      <c r="F11309" s="399"/>
      <c r="G11309" s="399"/>
      <c r="H11309" s="399"/>
      <c r="I11309" s="399"/>
    </row>
    <row r="11310" spans="1:9" ht="15.75" customHeight="1">
      <c r="A11310" s="396"/>
      <c r="B11310" s="398"/>
      <c r="C11310" s="396"/>
      <c r="D11310" s="396"/>
      <c r="E11310" s="399"/>
      <c r="F11310" s="399"/>
      <c r="G11310" s="399"/>
      <c r="H11310" s="399"/>
      <c r="I11310" s="399"/>
    </row>
    <row r="11311" spans="1:9" ht="15.75" customHeight="1">
      <c r="A11311" s="396"/>
      <c r="B11311" s="398"/>
      <c r="C11311" s="396"/>
      <c r="D11311" s="396"/>
      <c r="E11311" s="399"/>
      <c r="F11311" s="399"/>
      <c r="G11311" s="399"/>
      <c r="H11311" s="399"/>
      <c r="I11311" s="399"/>
    </row>
    <row r="11312" spans="1:9" ht="15.75" customHeight="1">
      <c r="A11312" s="396"/>
      <c r="B11312" s="398"/>
      <c r="C11312" s="396"/>
      <c r="D11312" s="396"/>
      <c r="E11312" s="399"/>
      <c r="F11312" s="399"/>
      <c r="G11312" s="399"/>
      <c r="H11312" s="399"/>
      <c r="I11312" s="399"/>
    </row>
    <row r="11313" spans="1:9" ht="15.75" customHeight="1">
      <c r="A11313" s="396"/>
      <c r="B11313" s="398"/>
      <c r="C11313" s="396"/>
      <c r="D11313" s="396"/>
      <c r="E11313" s="399"/>
      <c r="F11313" s="399"/>
      <c r="G11313" s="399"/>
      <c r="H11313" s="399"/>
      <c r="I11313" s="399"/>
    </row>
    <row r="11314" spans="1:9" ht="15.75" customHeight="1">
      <c r="A11314" s="396"/>
      <c r="B11314" s="398"/>
      <c r="C11314" s="396"/>
      <c r="D11314" s="396"/>
      <c r="E11314" s="399"/>
      <c r="F11314" s="399"/>
      <c r="G11314" s="399"/>
      <c r="H11314" s="399"/>
      <c r="I11314" s="399"/>
    </row>
    <row r="11315" spans="1:9" ht="15.75" customHeight="1">
      <c r="A11315" s="396"/>
      <c r="B11315" s="398"/>
      <c r="C11315" s="396"/>
      <c r="D11315" s="396"/>
      <c r="E11315" s="399"/>
      <c r="F11315" s="399"/>
      <c r="G11315" s="399"/>
      <c r="H11315" s="399"/>
      <c r="I11315" s="399"/>
    </row>
    <row r="11316" spans="1:9" ht="15.75" customHeight="1">
      <c r="A11316" s="396"/>
      <c r="B11316" s="398"/>
      <c r="C11316" s="396"/>
      <c r="D11316" s="396"/>
      <c r="E11316" s="399"/>
      <c r="F11316" s="399"/>
      <c r="G11316" s="399"/>
      <c r="H11316" s="399"/>
      <c r="I11316" s="399"/>
    </row>
    <row r="11317" spans="1:9" ht="15.75" customHeight="1">
      <c r="A11317" s="396"/>
      <c r="B11317" s="398"/>
      <c r="C11317" s="396"/>
      <c r="D11317" s="396"/>
      <c r="E11317" s="399"/>
      <c r="F11317" s="399"/>
      <c r="G11317" s="399"/>
      <c r="H11317" s="399"/>
      <c r="I11317" s="399"/>
    </row>
    <row r="11318" spans="1:9" ht="15.75" customHeight="1">
      <c r="A11318" s="396"/>
      <c r="B11318" s="398"/>
      <c r="C11318" s="396"/>
      <c r="D11318" s="396"/>
      <c r="E11318" s="399"/>
      <c r="F11318" s="399"/>
      <c r="G11318" s="399"/>
      <c r="H11318" s="399"/>
      <c r="I11318" s="399"/>
    </row>
    <row r="11319" spans="1:9" ht="15.75" customHeight="1">
      <c r="A11319" s="396"/>
      <c r="B11319" s="398"/>
      <c r="C11319" s="396"/>
      <c r="D11319" s="396"/>
      <c r="E11319" s="399"/>
      <c r="F11319" s="399"/>
      <c r="G11319" s="399"/>
      <c r="H11319" s="399"/>
      <c r="I11319" s="399"/>
    </row>
    <row r="11320" spans="1:9" ht="15.75" customHeight="1">
      <c r="A11320" s="396"/>
      <c r="B11320" s="398"/>
      <c r="C11320" s="396"/>
      <c r="D11320" s="396"/>
      <c r="E11320" s="399"/>
      <c r="F11320" s="399"/>
      <c r="G11320" s="399"/>
      <c r="H11320" s="399"/>
      <c r="I11320" s="399"/>
    </row>
    <row r="11321" spans="1:9" ht="15.75" customHeight="1">
      <c r="A11321" s="396"/>
      <c r="B11321" s="398"/>
      <c r="C11321" s="396"/>
      <c r="D11321" s="396"/>
      <c r="E11321" s="399"/>
      <c r="F11321" s="399"/>
      <c r="G11321" s="399"/>
      <c r="H11321" s="399"/>
      <c r="I11321" s="399"/>
    </row>
    <row r="11322" spans="1:9" ht="15.75" customHeight="1">
      <c r="A11322" s="396"/>
      <c r="B11322" s="398"/>
      <c r="C11322" s="396"/>
      <c r="D11322" s="396"/>
      <c r="E11322" s="399"/>
      <c r="F11322" s="399"/>
      <c r="G11322" s="399"/>
      <c r="H11322" s="399"/>
      <c r="I11322" s="399"/>
    </row>
    <row r="11323" spans="1:9" ht="15.75" customHeight="1">
      <c r="A11323" s="396"/>
      <c r="B11323" s="398"/>
      <c r="C11323" s="396"/>
      <c r="D11323" s="396"/>
      <c r="E11323" s="399"/>
      <c r="F11323" s="399"/>
      <c r="G11323" s="399"/>
      <c r="H11323" s="399"/>
      <c r="I11323" s="399"/>
    </row>
    <row r="11324" spans="1:9" ht="15.75" customHeight="1">
      <c r="A11324" s="396"/>
      <c r="B11324" s="398"/>
      <c r="C11324" s="396"/>
      <c r="D11324" s="396"/>
      <c r="E11324" s="399"/>
      <c r="F11324" s="399"/>
      <c r="G11324" s="399"/>
      <c r="H11324" s="399"/>
      <c r="I11324" s="399"/>
    </row>
    <row r="11325" spans="1:9" ht="15.75" customHeight="1">
      <c r="A11325" s="396"/>
      <c r="B11325" s="398"/>
      <c r="C11325" s="396"/>
      <c r="D11325" s="396"/>
      <c r="E11325" s="399"/>
      <c r="F11325" s="399"/>
      <c r="G11325" s="399"/>
      <c r="H11325" s="399"/>
      <c r="I11325" s="399"/>
    </row>
    <row r="11326" spans="1:9" ht="15.75" customHeight="1">
      <c r="A11326" s="396"/>
      <c r="B11326" s="398"/>
      <c r="C11326" s="396"/>
      <c r="D11326" s="396"/>
      <c r="E11326" s="399"/>
      <c r="F11326" s="399"/>
      <c r="G11326" s="399"/>
      <c r="H11326" s="399"/>
      <c r="I11326" s="399"/>
    </row>
    <row r="11327" spans="1:9" ht="15.75" customHeight="1">
      <c r="A11327" s="396"/>
      <c r="B11327" s="398"/>
      <c r="C11327" s="396"/>
      <c r="D11327" s="396"/>
      <c r="E11327" s="399"/>
      <c r="F11327" s="399"/>
      <c r="G11327" s="399"/>
      <c r="H11327" s="399"/>
      <c r="I11327" s="399"/>
    </row>
    <row r="11328" spans="1:9" ht="15.75" customHeight="1">
      <c r="A11328" s="396"/>
      <c r="B11328" s="398"/>
      <c r="C11328" s="396"/>
      <c r="D11328" s="396"/>
      <c r="E11328" s="399"/>
      <c r="F11328" s="399"/>
      <c r="G11328" s="399"/>
      <c r="H11328" s="399"/>
      <c r="I11328" s="399"/>
    </row>
    <row r="11329" spans="1:9" ht="15.75" customHeight="1">
      <c r="A11329" s="396"/>
      <c r="B11329" s="398"/>
      <c r="C11329" s="396"/>
      <c r="D11329" s="396"/>
      <c r="E11329" s="399"/>
      <c r="F11329" s="399"/>
      <c r="G11329" s="399"/>
      <c r="H11329" s="399"/>
      <c r="I11329" s="399"/>
    </row>
    <row r="11330" spans="1:9" ht="15.75" customHeight="1">
      <c r="A11330" s="396"/>
      <c r="B11330" s="398"/>
      <c r="C11330" s="396"/>
      <c r="D11330" s="396"/>
      <c r="E11330" s="399"/>
      <c r="F11330" s="399"/>
      <c r="G11330" s="399"/>
      <c r="H11330" s="399"/>
      <c r="I11330" s="399"/>
    </row>
    <row r="11331" spans="1:9" ht="15.75" customHeight="1">
      <c r="A11331" s="396"/>
      <c r="B11331" s="398"/>
      <c r="C11331" s="396"/>
      <c r="D11331" s="396"/>
      <c r="E11331" s="399"/>
      <c r="F11331" s="399"/>
      <c r="G11331" s="399"/>
      <c r="H11331" s="399"/>
      <c r="I11331" s="399"/>
    </row>
    <row r="11332" spans="1:9" ht="15.75" customHeight="1">
      <c r="A11332" s="396"/>
      <c r="B11332" s="398"/>
      <c r="C11332" s="396"/>
      <c r="D11332" s="396"/>
      <c r="E11332" s="399"/>
      <c r="F11332" s="399"/>
      <c r="G11332" s="399"/>
      <c r="H11332" s="399"/>
      <c r="I11332" s="399"/>
    </row>
    <row r="11333" spans="1:9" ht="15.75" customHeight="1">
      <c r="A11333" s="396"/>
      <c r="B11333" s="398"/>
      <c r="C11333" s="396"/>
      <c r="D11333" s="396"/>
      <c r="E11333" s="399"/>
      <c r="F11333" s="399"/>
      <c r="G11333" s="399"/>
      <c r="H11333" s="399"/>
      <c r="I11333" s="399"/>
    </row>
    <row r="11334" spans="1:9" ht="15.75" customHeight="1">
      <c r="A11334" s="396"/>
      <c r="B11334" s="398"/>
      <c r="C11334" s="396"/>
      <c r="D11334" s="396"/>
      <c r="E11334" s="399"/>
      <c r="F11334" s="399"/>
      <c r="G11334" s="399"/>
      <c r="H11334" s="399"/>
      <c r="I11334" s="399"/>
    </row>
    <row r="11335" spans="1:9" ht="15.75" customHeight="1">
      <c r="A11335" s="396"/>
      <c r="B11335" s="398"/>
      <c r="C11335" s="396"/>
      <c r="D11335" s="396"/>
      <c r="E11335" s="399"/>
      <c r="F11335" s="399"/>
      <c r="G11335" s="399"/>
      <c r="H11335" s="399"/>
      <c r="I11335" s="399"/>
    </row>
    <row r="11336" spans="1:9" ht="15.75" customHeight="1">
      <c r="A11336" s="396"/>
      <c r="B11336" s="398"/>
      <c r="C11336" s="396"/>
      <c r="D11336" s="396"/>
      <c r="E11336" s="399"/>
      <c r="F11336" s="399"/>
      <c r="G11336" s="399"/>
      <c r="H11336" s="399"/>
      <c r="I11336" s="399"/>
    </row>
    <row r="11337" spans="1:9" ht="15.75" customHeight="1">
      <c r="A11337" s="396"/>
      <c r="B11337" s="398"/>
      <c r="C11337" s="396"/>
      <c r="D11337" s="396"/>
      <c r="E11337" s="399"/>
      <c r="F11337" s="399"/>
      <c r="G11337" s="399"/>
      <c r="H11337" s="399"/>
      <c r="I11337" s="399"/>
    </row>
    <row r="11338" spans="1:9" ht="15.75" customHeight="1">
      <c r="A11338" s="396"/>
      <c r="B11338" s="398"/>
      <c r="C11338" s="396"/>
      <c r="D11338" s="396"/>
      <c r="E11338" s="399"/>
      <c r="F11338" s="399"/>
      <c r="G11338" s="399"/>
      <c r="H11338" s="399"/>
      <c r="I11338" s="399"/>
    </row>
    <row r="11339" spans="1:9" ht="15.75" customHeight="1">
      <c r="A11339" s="396"/>
      <c r="B11339" s="398"/>
      <c r="C11339" s="396"/>
      <c r="D11339" s="396"/>
      <c r="E11339" s="399"/>
      <c r="F11339" s="399"/>
      <c r="G11339" s="399"/>
      <c r="H11339" s="399"/>
      <c r="I11339" s="399"/>
    </row>
    <row r="11340" spans="1:9" ht="15.75" customHeight="1">
      <c r="A11340" s="396"/>
      <c r="B11340" s="398"/>
      <c r="C11340" s="396"/>
      <c r="D11340" s="396"/>
      <c r="E11340" s="399"/>
      <c r="F11340" s="399"/>
      <c r="G11340" s="399"/>
      <c r="H11340" s="399"/>
      <c r="I11340" s="399"/>
    </row>
    <row r="11341" spans="1:9" ht="15.75" customHeight="1">
      <c r="A11341" s="396"/>
      <c r="B11341" s="398"/>
      <c r="C11341" s="396"/>
      <c r="D11341" s="396"/>
      <c r="E11341" s="399"/>
      <c r="F11341" s="399"/>
      <c r="G11341" s="399"/>
      <c r="H11341" s="399"/>
      <c r="I11341" s="399"/>
    </row>
    <row r="11342" spans="1:9" ht="15.75" customHeight="1">
      <c r="A11342" s="396"/>
      <c r="B11342" s="398"/>
      <c r="C11342" s="396"/>
      <c r="D11342" s="396"/>
      <c r="E11342" s="399"/>
      <c r="F11342" s="399"/>
      <c r="G11342" s="399"/>
      <c r="H11342" s="399"/>
      <c r="I11342" s="399"/>
    </row>
    <row r="11343" spans="1:9" ht="15.75" customHeight="1">
      <c r="A11343" s="396"/>
      <c r="B11343" s="398"/>
      <c r="C11343" s="396"/>
      <c r="D11343" s="396"/>
      <c r="E11343" s="399"/>
      <c r="F11343" s="399"/>
      <c r="G11343" s="399"/>
      <c r="H11343" s="399"/>
      <c r="I11343" s="399"/>
    </row>
    <row r="11344" spans="1:9" ht="15.75" customHeight="1">
      <c r="A11344" s="396"/>
      <c r="B11344" s="398"/>
      <c r="C11344" s="396"/>
      <c r="D11344" s="396"/>
      <c r="E11344" s="399"/>
      <c r="F11344" s="399"/>
      <c r="G11344" s="399"/>
      <c r="H11344" s="399"/>
      <c r="I11344" s="399"/>
    </row>
    <row r="11345" spans="1:9" ht="15.75" customHeight="1">
      <c r="A11345" s="396"/>
      <c r="B11345" s="398"/>
      <c r="C11345" s="396"/>
      <c r="D11345" s="396"/>
      <c r="E11345" s="399"/>
      <c r="F11345" s="399"/>
      <c r="G11345" s="399"/>
      <c r="H11345" s="399"/>
      <c r="I11345" s="399"/>
    </row>
    <row r="11346" spans="1:9" ht="15.75" customHeight="1">
      <c r="A11346" s="396"/>
      <c r="B11346" s="398"/>
      <c r="C11346" s="396"/>
      <c r="D11346" s="396"/>
      <c r="E11346" s="399"/>
      <c r="F11346" s="399"/>
      <c r="G11346" s="399"/>
      <c r="H11346" s="399"/>
      <c r="I11346" s="399"/>
    </row>
    <row r="11347" spans="1:9" ht="15.75" customHeight="1">
      <c r="A11347" s="396"/>
      <c r="B11347" s="398"/>
      <c r="C11347" s="396"/>
      <c r="D11347" s="396"/>
      <c r="E11347" s="399"/>
      <c r="F11347" s="399"/>
      <c r="G11347" s="399"/>
      <c r="H11347" s="399"/>
      <c r="I11347" s="399"/>
    </row>
    <row r="11348" spans="1:9" ht="15.75" customHeight="1">
      <c r="A11348" s="396"/>
      <c r="B11348" s="398"/>
      <c r="C11348" s="396"/>
      <c r="D11348" s="396"/>
      <c r="E11348" s="399"/>
      <c r="F11348" s="399"/>
      <c r="G11348" s="399"/>
      <c r="H11348" s="399"/>
      <c r="I11348" s="399"/>
    </row>
    <row r="11349" spans="1:9" ht="15.75" customHeight="1">
      <c r="A11349" s="396"/>
      <c r="B11349" s="398"/>
      <c r="C11349" s="396"/>
      <c r="D11349" s="396"/>
      <c r="E11349" s="399"/>
      <c r="F11349" s="399"/>
      <c r="G11349" s="399"/>
      <c r="H11349" s="399"/>
      <c r="I11349" s="399"/>
    </row>
    <row r="11350" spans="1:9" ht="15.75" customHeight="1">
      <c r="A11350" s="396"/>
      <c r="B11350" s="398"/>
      <c r="C11350" s="396"/>
      <c r="D11350" s="396"/>
      <c r="E11350" s="399"/>
      <c r="F11350" s="399"/>
      <c r="G11350" s="399"/>
      <c r="H11350" s="399"/>
      <c r="I11350" s="399"/>
    </row>
    <row r="11351" spans="1:9" ht="15.75" customHeight="1">
      <c r="A11351" s="396"/>
      <c r="B11351" s="398"/>
      <c r="C11351" s="396"/>
      <c r="D11351" s="396"/>
      <c r="E11351" s="399"/>
      <c r="F11351" s="399"/>
      <c r="G11351" s="399"/>
      <c r="H11351" s="399"/>
      <c r="I11351" s="399"/>
    </row>
    <row r="11352" spans="1:9" ht="15.75" customHeight="1">
      <c r="A11352" s="396"/>
      <c r="B11352" s="398"/>
      <c r="C11352" s="396"/>
      <c r="D11352" s="396"/>
      <c r="E11352" s="399"/>
      <c r="F11352" s="399"/>
      <c r="G11352" s="399"/>
      <c r="H11352" s="399"/>
      <c r="I11352" s="399"/>
    </row>
    <row r="11353" spans="1:9" ht="15.75" customHeight="1">
      <c r="A11353" s="396"/>
      <c r="B11353" s="398"/>
      <c r="C11353" s="396"/>
      <c r="D11353" s="396"/>
      <c r="E11353" s="399"/>
      <c r="F11353" s="399"/>
      <c r="G11353" s="399"/>
      <c r="H11353" s="399"/>
      <c r="I11353" s="399"/>
    </row>
    <row r="11354" spans="1:9" ht="15.75" customHeight="1">
      <c r="A11354" s="396"/>
      <c r="B11354" s="398"/>
      <c r="C11354" s="396"/>
      <c r="D11354" s="396"/>
      <c r="E11354" s="399"/>
      <c r="F11354" s="399"/>
      <c r="G11354" s="399"/>
      <c r="H11354" s="399"/>
      <c r="I11354" s="399"/>
    </row>
    <row r="11355" spans="1:9" ht="15.75" customHeight="1">
      <c r="A11355" s="396"/>
      <c r="B11355" s="398"/>
      <c r="C11355" s="396"/>
      <c r="D11355" s="396"/>
      <c r="E11355" s="399"/>
      <c r="F11355" s="399"/>
      <c r="G11355" s="399"/>
      <c r="H11355" s="399"/>
      <c r="I11355" s="399"/>
    </row>
    <row r="11356" spans="1:9" ht="15.75" customHeight="1">
      <c r="A11356" s="396"/>
      <c r="B11356" s="398"/>
      <c r="C11356" s="396"/>
      <c r="D11356" s="396"/>
      <c r="E11356" s="399"/>
      <c r="F11356" s="399"/>
      <c r="G11356" s="399"/>
      <c r="H11356" s="399"/>
      <c r="I11356" s="399"/>
    </row>
    <row r="11357" spans="1:9" ht="15.75" customHeight="1">
      <c r="A11357" s="396"/>
      <c r="B11357" s="398"/>
      <c r="C11357" s="396"/>
      <c r="D11357" s="396"/>
      <c r="E11357" s="399"/>
      <c r="F11357" s="399"/>
      <c r="G11357" s="399"/>
      <c r="H11357" s="399"/>
      <c r="I11357" s="399"/>
    </row>
    <row r="11358" spans="1:9" ht="15.75" customHeight="1">
      <c r="A11358" s="396"/>
      <c r="B11358" s="398"/>
      <c r="C11358" s="396"/>
      <c r="D11358" s="396"/>
      <c r="E11358" s="399"/>
      <c r="F11358" s="399"/>
      <c r="G11358" s="399"/>
      <c r="H11358" s="399"/>
      <c r="I11358" s="399"/>
    </row>
    <row r="11359" spans="1:9" ht="15.75" customHeight="1">
      <c r="A11359" s="396"/>
      <c r="B11359" s="398"/>
      <c r="C11359" s="396"/>
      <c r="D11359" s="396"/>
      <c r="E11359" s="399"/>
      <c r="F11359" s="399"/>
      <c r="G11359" s="399"/>
      <c r="H11359" s="399"/>
      <c r="I11359" s="399"/>
    </row>
    <row r="11360" spans="1:9" ht="15.75" customHeight="1">
      <c r="A11360" s="396"/>
      <c r="B11360" s="398"/>
      <c r="C11360" s="396"/>
      <c r="D11360" s="396"/>
      <c r="E11360" s="399"/>
      <c r="F11360" s="399"/>
      <c r="G11360" s="399"/>
      <c r="H11360" s="399"/>
      <c r="I11360" s="399"/>
    </row>
    <row r="11361" spans="1:9" ht="15.75" customHeight="1">
      <c r="A11361" s="396"/>
      <c r="B11361" s="398"/>
      <c r="C11361" s="396"/>
      <c r="D11361" s="396"/>
      <c r="E11361" s="399"/>
      <c r="F11361" s="399"/>
      <c r="G11361" s="399"/>
      <c r="H11361" s="399"/>
      <c r="I11361" s="399"/>
    </row>
    <row r="11362" spans="1:9" ht="15.75" customHeight="1">
      <c r="A11362" s="396"/>
      <c r="B11362" s="398"/>
      <c r="C11362" s="396"/>
      <c r="D11362" s="396"/>
      <c r="E11362" s="399"/>
      <c r="F11362" s="399"/>
      <c r="G11362" s="399"/>
      <c r="H11362" s="399"/>
      <c r="I11362" s="399"/>
    </row>
    <row r="11363" spans="1:9" ht="15.75" customHeight="1">
      <c r="A11363" s="396"/>
      <c r="B11363" s="398"/>
      <c r="C11363" s="396"/>
      <c r="D11363" s="396"/>
      <c r="E11363" s="399"/>
      <c r="F11363" s="399"/>
      <c r="G11363" s="399"/>
      <c r="H11363" s="399"/>
      <c r="I11363" s="399"/>
    </row>
    <row r="11364" spans="1:9" ht="15.75" customHeight="1">
      <c r="A11364" s="396"/>
      <c r="B11364" s="398"/>
      <c r="C11364" s="396"/>
      <c r="D11364" s="396"/>
      <c r="E11364" s="399"/>
      <c r="F11364" s="399"/>
      <c r="G11364" s="399"/>
      <c r="H11364" s="399"/>
      <c r="I11364" s="399"/>
    </row>
    <row r="11365" spans="1:9" ht="15.75" customHeight="1">
      <c r="A11365" s="396"/>
      <c r="B11365" s="398"/>
      <c r="C11365" s="396"/>
      <c r="D11365" s="396"/>
      <c r="E11365" s="399"/>
      <c r="F11365" s="399"/>
      <c r="G11365" s="399"/>
      <c r="H11365" s="399"/>
      <c r="I11365" s="399"/>
    </row>
    <row r="11366" spans="1:9" ht="15.75" customHeight="1">
      <c r="A11366" s="396"/>
      <c r="B11366" s="398"/>
      <c r="C11366" s="396"/>
      <c r="D11366" s="396"/>
      <c r="E11366" s="399"/>
      <c r="F11366" s="399"/>
      <c r="G11366" s="399"/>
      <c r="H11366" s="399"/>
      <c r="I11366" s="399"/>
    </row>
    <row r="11367" spans="1:9" ht="15.75" customHeight="1">
      <c r="A11367" s="396"/>
      <c r="B11367" s="398"/>
      <c r="C11367" s="396"/>
      <c r="D11367" s="396"/>
      <c r="E11367" s="399"/>
      <c r="F11367" s="399"/>
      <c r="G11367" s="399"/>
      <c r="H11367" s="399"/>
      <c r="I11367" s="399"/>
    </row>
    <row r="11368" spans="1:9" ht="15.75" customHeight="1">
      <c r="A11368" s="396"/>
      <c r="B11368" s="398"/>
      <c r="C11368" s="396"/>
      <c r="D11368" s="396"/>
      <c r="E11368" s="399"/>
      <c r="F11368" s="399"/>
      <c r="G11368" s="399"/>
      <c r="H11368" s="399"/>
      <c r="I11368" s="399"/>
    </row>
    <row r="11369" spans="1:9" ht="15.75" customHeight="1">
      <c r="A11369" s="396"/>
      <c r="B11369" s="398"/>
      <c r="C11369" s="396"/>
      <c r="D11369" s="396"/>
      <c r="E11369" s="399"/>
      <c r="F11369" s="399"/>
      <c r="G11369" s="399"/>
      <c r="H11369" s="399"/>
      <c r="I11369" s="399"/>
    </row>
    <row r="11370" spans="1:9" ht="15.75" customHeight="1">
      <c r="A11370" s="396"/>
      <c r="B11370" s="398"/>
      <c r="C11370" s="396"/>
      <c r="D11370" s="396"/>
      <c r="E11370" s="399"/>
      <c r="F11370" s="399"/>
      <c r="G11370" s="399"/>
      <c r="H11370" s="399"/>
      <c r="I11370" s="399"/>
    </row>
    <row r="11371" spans="1:9" ht="15.75" customHeight="1">
      <c r="A11371" s="396"/>
      <c r="B11371" s="398"/>
      <c r="C11371" s="396"/>
      <c r="D11371" s="396"/>
      <c r="E11371" s="399"/>
      <c r="F11371" s="399"/>
      <c r="G11371" s="399"/>
      <c r="H11371" s="399"/>
      <c r="I11371" s="399"/>
    </row>
    <row r="11372" spans="1:9" ht="15.75" customHeight="1">
      <c r="A11372" s="396"/>
      <c r="B11372" s="398"/>
      <c r="C11372" s="396"/>
      <c r="D11372" s="396"/>
      <c r="E11372" s="399"/>
      <c r="F11372" s="399"/>
      <c r="G11372" s="399"/>
      <c r="H11372" s="399"/>
      <c r="I11372" s="399"/>
    </row>
    <row r="11373" spans="1:9" ht="15.75" customHeight="1">
      <c r="A11373" s="396"/>
      <c r="B11373" s="398"/>
      <c r="C11373" s="396"/>
      <c r="D11373" s="396"/>
      <c r="E11373" s="399"/>
      <c r="F11373" s="399"/>
      <c r="G11373" s="399"/>
      <c r="H11373" s="399"/>
      <c r="I11373" s="399"/>
    </row>
    <row r="11374" spans="1:9" ht="15.75" customHeight="1">
      <c r="A11374" s="396"/>
      <c r="B11374" s="398"/>
      <c r="C11374" s="396"/>
      <c r="D11374" s="396"/>
      <c r="E11374" s="399"/>
      <c r="F11374" s="399"/>
      <c r="G11374" s="399"/>
      <c r="H11374" s="399"/>
      <c r="I11374" s="399"/>
    </row>
    <row r="11375" spans="1:9" ht="15.75" customHeight="1">
      <c r="A11375" s="396"/>
      <c r="B11375" s="398"/>
      <c r="C11375" s="396"/>
      <c r="D11375" s="396"/>
      <c r="E11375" s="399"/>
      <c r="F11375" s="399"/>
      <c r="G11375" s="399"/>
      <c r="H11375" s="399"/>
      <c r="I11375" s="399"/>
    </row>
    <row r="11376" spans="1:9" ht="15.75" customHeight="1">
      <c r="A11376" s="396"/>
      <c r="B11376" s="398"/>
      <c r="C11376" s="396"/>
      <c r="D11376" s="396"/>
      <c r="E11376" s="399"/>
      <c r="F11376" s="399"/>
      <c r="G11376" s="399"/>
      <c r="H11376" s="399"/>
      <c r="I11376" s="399"/>
    </row>
    <row r="11377" spans="1:9" ht="15.75" customHeight="1">
      <c r="A11377" s="396"/>
      <c r="B11377" s="398"/>
      <c r="C11377" s="396"/>
      <c r="D11377" s="396"/>
      <c r="E11377" s="399"/>
      <c r="F11377" s="399"/>
      <c r="G11377" s="399"/>
      <c r="H11377" s="399"/>
      <c r="I11377" s="399"/>
    </row>
    <row r="11378" spans="1:9" ht="15.75" customHeight="1">
      <c r="A11378" s="396"/>
      <c r="B11378" s="398"/>
      <c r="C11378" s="396"/>
      <c r="D11378" s="396"/>
      <c r="E11378" s="399"/>
      <c r="F11378" s="399"/>
      <c r="G11378" s="399"/>
      <c r="H11378" s="399"/>
      <c r="I11378" s="399"/>
    </row>
    <row r="11379" spans="1:9" ht="15.75" customHeight="1">
      <c r="A11379" s="396"/>
      <c r="B11379" s="398"/>
      <c r="C11379" s="396"/>
      <c r="D11379" s="396"/>
      <c r="E11379" s="399"/>
      <c r="F11379" s="399"/>
      <c r="G11379" s="399"/>
      <c r="H11379" s="399"/>
      <c r="I11379" s="399"/>
    </row>
    <row r="11380" spans="1:9" ht="15.75" customHeight="1">
      <c r="A11380" s="396"/>
      <c r="B11380" s="398"/>
      <c r="C11380" s="396"/>
      <c r="D11380" s="396"/>
      <c r="E11380" s="399"/>
      <c r="F11380" s="399"/>
      <c r="G11380" s="399"/>
      <c r="H11380" s="399"/>
      <c r="I11380" s="399"/>
    </row>
    <row r="11381" spans="1:9" ht="15.75" customHeight="1">
      <c r="A11381" s="396"/>
      <c r="B11381" s="398"/>
      <c r="C11381" s="396"/>
      <c r="D11381" s="396"/>
      <c r="E11381" s="399"/>
      <c r="F11381" s="399"/>
      <c r="G11381" s="399"/>
      <c r="H11381" s="399"/>
      <c r="I11381" s="399"/>
    </row>
    <row r="11382" spans="1:9" ht="15.75" customHeight="1">
      <c r="A11382" s="396"/>
      <c r="B11382" s="398"/>
      <c r="C11382" s="396"/>
      <c r="D11382" s="396"/>
      <c r="E11382" s="399"/>
      <c r="F11382" s="399"/>
      <c r="G11382" s="399"/>
      <c r="H11382" s="399"/>
      <c r="I11382" s="399"/>
    </row>
    <row r="11383" spans="1:9" ht="15.75" customHeight="1">
      <c r="A11383" s="396"/>
      <c r="B11383" s="398"/>
      <c r="C11383" s="396"/>
      <c r="D11383" s="396"/>
      <c r="E11383" s="399"/>
      <c r="F11383" s="399"/>
      <c r="G11383" s="399"/>
      <c r="H11383" s="399"/>
      <c r="I11383" s="399"/>
    </row>
    <row r="11384" spans="1:9" ht="15.75" customHeight="1">
      <c r="A11384" s="396"/>
      <c r="B11384" s="398"/>
      <c r="C11384" s="396"/>
      <c r="D11384" s="396"/>
      <c r="E11384" s="399"/>
      <c r="F11384" s="399"/>
      <c r="G11384" s="399"/>
      <c r="H11384" s="399"/>
      <c r="I11384" s="399"/>
    </row>
    <row r="11385" spans="1:9" ht="15.75" customHeight="1">
      <c r="A11385" s="396"/>
      <c r="B11385" s="398"/>
      <c r="C11385" s="396"/>
      <c r="D11385" s="396"/>
      <c r="E11385" s="399"/>
      <c r="F11385" s="399"/>
      <c r="G11385" s="399"/>
      <c r="H11385" s="399"/>
      <c r="I11385" s="399"/>
    </row>
    <row r="11386" spans="1:9" ht="15.75" customHeight="1">
      <c r="A11386" s="396"/>
      <c r="B11386" s="398"/>
      <c r="C11386" s="396"/>
      <c r="D11386" s="396"/>
      <c r="E11386" s="399"/>
      <c r="F11386" s="399"/>
      <c r="G11386" s="399"/>
      <c r="H11386" s="399"/>
      <c r="I11386" s="399"/>
    </row>
    <row r="11387" spans="1:9" ht="15.75" customHeight="1">
      <c r="A11387" s="396"/>
      <c r="B11387" s="398"/>
      <c r="C11387" s="396"/>
      <c r="D11387" s="396"/>
      <c r="E11387" s="399"/>
      <c r="F11387" s="399"/>
      <c r="G11387" s="399"/>
      <c r="H11387" s="399"/>
      <c r="I11387" s="399"/>
    </row>
    <row r="11388" spans="1:9" ht="15.75" customHeight="1">
      <c r="A11388" s="396"/>
      <c r="B11388" s="398"/>
      <c r="C11388" s="396"/>
      <c r="D11388" s="396"/>
      <c r="E11388" s="399"/>
      <c r="F11388" s="399"/>
      <c r="G11388" s="399"/>
      <c r="H11388" s="399"/>
      <c r="I11388" s="399"/>
    </row>
    <row r="11389" spans="1:9" ht="15.75" customHeight="1">
      <c r="A11389" s="396"/>
      <c r="B11389" s="398"/>
      <c r="C11389" s="396"/>
      <c r="D11389" s="396"/>
      <c r="E11389" s="399"/>
      <c r="F11389" s="399"/>
      <c r="G11389" s="399"/>
      <c r="H11389" s="399"/>
      <c r="I11389" s="399"/>
    </row>
    <row r="11390" spans="1:9" ht="15.75" customHeight="1">
      <c r="A11390" s="396"/>
      <c r="B11390" s="398"/>
      <c r="C11390" s="396"/>
      <c r="D11390" s="396"/>
      <c r="E11390" s="399"/>
      <c r="F11390" s="399"/>
      <c r="G11390" s="399"/>
      <c r="H11390" s="399"/>
      <c r="I11390" s="399"/>
    </row>
    <row r="11391" spans="1:9" ht="15.75" customHeight="1">
      <c r="A11391" s="396"/>
      <c r="B11391" s="398"/>
      <c r="C11391" s="396"/>
      <c r="D11391" s="396"/>
      <c r="E11391" s="399"/>
      <c r="F11391" s="399"/>
      <c r="G11391" s="399"/>
      <c r="H11391" s="399"/>
      <c r="I11391" s="399"/>
    </row>
    <row r="11392" spans="1:9" ht="15.75" customHeight="1">
      <c r="A11392" s="396"/>
      <c r="B11392" s="398"/>
      <c r="C11392" s="396"/>
      <c r="D11392" s="396"/>
      <c r="E11392" s="399"/>
      <c r="F11392" s="399"/>
      <c r="G11392" s="399"/>
      <c r="H11392" s="399"/>
      <c r="I11392" s="399"/>
    </row>
    <row r="11393" spans="1:9" ht="15.75" customHeight="1">
      <c r="A11393" s="396"/>
      <c r="B11393" s="398"/>
      <c r="C11393" s="396"/>
      <c r="D11393" s="396"/>
      <c r="E11393" s="399"/>
      <c r="F11393" s="399"/>
      <c r="G11393" s="399"/>
      <c r="H11393" s="399"/>
      <c r="I11393" s="399"/>
    </row>
    <row r="11394" spans="1:9" ht="15.75" customHeight="1">
      <c r="A11394" s="396"/>
      <c r="B11394" s="398"/>
      <c r="C11394" s="396"/>
      <c r="D11394" s="396"/>
      <c r="E11394" s="399"/>
      <c r="F11394" s="399"/>
      <c r="G11394" s="399"/>
      <c r="H11394" s="399"/>
      <c r="I11394" s="399"/>
    </row>
    <row r="11395" spans="1:9" ht="15.75" customHeight="1">
      <c r="A11395" s="396"/>
      <c r="B11395" s="398"/>
      <c r="C11395" s="396"/>
      <c r="D11395" s="396"/>
      <c r="E11395" s="399"/>
      <c r="F11395" s="399"/>
      <c r="G11395" s="399"/>
      <c r="H11395" s="399"/>
      <c r="I11395" s="399"/>
    </row>
    <row r="11396" spans="1:9" ht="15.75" customHeight="1">
      <c r="A11396" s="396"/>
      <c r="B11396" s="398"/>
      <c r="C11396" s="396"/>
      <c r="D11396" s="396"/>
      <c r="E11396" s="399"/>
      <c r="F11396" s="399"/>
      <c r="G11396" s="399"/>
      <c r="H11396" s="399"/>
      <c r="I11396" s="399"/>
    </row>
    <row r="11397" spans="1:9" ht="15.75" customHeight="1">
      <c r="A11397" s="396"/>
      <c r="B11397" s="398"/>
      <c r="C11397" s="396"/>
      <c r="D11397" s="396"/>
      <c r="E11397" s="399"/>
      <c r="F11397" s="399"/>
      <c r="G11397" s="399"/>
      <c r="H11397" s="399"/>
      <c r="I11397" s="399"/>
    </row>
    <row r="11398" spans="1:9" ht="15.75" customHeight="1">
      <c r="A11398" s="396"/>
      <c r="B11398" s="398"/>
      <c r="C11398" s="396"/>
      <c r="D11398" s="396"/>
      <c r="E11398" s="399"/>
      <c r="F11398" s="399"/>
      <c r="G11398" s="399"/>
      <c r="H11398" s="399"/>
      <c r="I11398" s="399"/>
    </row>
    <row r="11399" spans="1:9" ht="15.75" customHeight="1">
      <c r="A11399" s="396"/>
      <c r="B11399" s="398"/>
      <c r="C11399" s="396"/>
      <c r="D11399" s="396"/>
      <c r="E11399" s="399"/>
      <c r="F11399" s="399"/>
      <c r="G11399" s="399"/>
      <c r="H11399" s="399"/>
      <c r="I11399" s="399"/>
    </row>
    <row r="11400" spans="1:9" ht="15.75" customHeight="1">
      <c r="A11400" s="396"/>
      <c r="B11400" s="398"/>
      <c r="C11400" s="396"/>
      <c r="D11400" s="396"/>
      <c r="E11400" s="399"/>
      <c r="F11400" s="399"/>
      <c r="G11400" s="399"/>
      <c r="H11400" s="399"/>
      <c r="I11400" s="399"/>
    </row>
    <row r="11401" spans="1:9" ht="15.75" customHeight="1">
      <c r="A11401" s="396"/>
      <c r="B11401" s="398"/>
      <c r="C11401" s="396"/>
      <c r="D11401" s="396"/>
      <c r="E11401" s="399"/>
      <c r="F11401" s="399"/>
      <c r="G11401" s="399"/>
      <c r="H11401" s="399"/>
      <c r="I11401" s="399"/>
    </row>
    <row r="11402" spans="1:9" ht="15.75" customHeight="1">
      <c r="A11402" s="396"/>
      <c r="B11402" s="398"/>
      <c r="C11402" s="396"/>
      <c r="D11402" s="396"/>
      <c r="E11402" s="399"/>
      <c r="F11402" s="399"/>
      <c r="G11402" s="399"/>
      <c r="H11402" s="399"/>
      <c r="I11402" s="399"/>
    </row>
    <row r="11403" spans="1:9" ht="15.75" customHeight="1">
      <c r="A11403" s="396"/>
      <c r="B11403" s="398"/>
      <c r="C11403" s="396"/>
      <c r="D11403" s="396"/>
      <c r="E11403" s="399"/>
      <c r="F11403" s="399"/>
      <c r="G11403" s="399"/>
      <c r="H11403" s="399"/>
      <c r="I11403" s="399"/>
    </row>
    <row r="11404" spans="1:9" ht="15.75" customHeight="1">
      <c r="A11404" s="396"/>
      <c r="B11404" s="398"/>
      <c r="C11404" s="396"/>
      <c r="D11404" s="396"/>
      <c r="E11404" s="399"/>
      <c r="F11404" s="399"/>
      <c r="G11404" s="399"/>
      <c r="H11404" s="399"/>
      <c r="I11404" s="399"/>
    </row>
    <row r="11405" spans="1:9" ht="15.75" customHeight="1">
      <c r="A11405" s="396"/>
      <c r="B11405" s="398"/>
      <c r="C11405" s="396"/>
      <c r="D11405" s="396"/>
      <c r="E11405" s="399"/>
      <c r="F11405" s="399"/>
      <c r="G11405" s="399"/>
      <c r="H11405" s="399"/>
      <c r="I11405" s="399"/>
    </row>
    <row r="11406" spans="1:9" ht="15.75" customHeight="1">
      <c r="A11406" s="396"/>
      <c r="B11406" s="398"/>
      <c r="C11406" s="396"/>
      <c r="D11406" s="396"/>
      <c r="E11406" s="399"/>
      <c r="F11406" s="399"/>
      <c r="G11406" s="399"/>
      <c r="H11406" s="399"/>
      <c r="I11406" s="399"/>
    </row>
    <row r="11407" spans="1:9" ht="15.75" customHeight="1">
      <c r="A11407" s="396"/>
      <c r="B11407" s="398"/>
      <c r="C11407" s="396"/>
      <c r="D11407" s="396"/>
      <c r="E11407" s="399"/>
      <c r="F11407" s="399"/>
      <c r="G11407" s="399"/>
      <c r="H11407" s="399"/>
      <c r="I11407" s="399"/>
    </row>
    <row r="11408" spans="1:9" ht="15.75" customHeight="1">
      <c r="A11408" s="396"/>
      <c r="B11408" s="398"/>
      <c r="C11408" s="396"/>
      <c r="D11408" s="396"/>
      <c r="E11408" s="399"/>
      <c r="F11408" s="399"/>
      <c r="G11408" s="399"/>
      <c r="H11408" s="399"/>
      <c r="I11408" s="399"/>
    </row>
    <row r="11409" spans="1:9" ht="15.75" customHeight="1">
      <c r="A11409" s="396"/>
      <c r="B11409" s="398"/>
      <c r="C11409" s="396"/>
      <c r="D11409" s="396"/>
      <c r="E11409" s="399"/>
      <c r="F11409" s="399"/>
      <c r="G11409" s="399"/>
      <c r="H11409" s="399"/>
      <c r="I11409" s="399"/>
    </row>
    <row r="11410" spans="1:9" ht="15.75" customHeight="1">
      <c r="A11410" s="396"/>
      <c r="B11410" s="398"/>
      <c r="C11410" s="396"/>
      <c r="D11410" s="396"/>
      <c r="E11410" s="399"/>
      <c r="F11410" s="399"/>
      <c r="G11410" s="399"/>
      <c r="H11410" s="399"/>
      <c r="I11410" s="399"/>
    </row>
    <row r="11411" spans="1:9" ht="15.75" customHeight="1">
      <c r="A11411" s="396"/>
      <c r="B11411" s="398"/>
      <c r="C11411" s="396"/>
      <c r="D11411" s="396"/>
      <c r="E11411" s="399"/>
      <c r="F11411" s="399"/>
      <c r="G11411" s="399"/>
      <c r="H11411" s="399"/>
      <c r="I11411" s="399"/>
    </row>
    <row r="11412" spans="1:9" ht="15.75" customHeight="1">
      <c r="A11412" s="396"/>
      <c r="B11412" s="398"/>
      <c r="C11412" s="396"/>
      <c r="D11412" s="396"/>
      <c r="E11412" s="399"/>
      <c r="F11412" s="399"/>
      <c r="G11412" s="399"/>
      <c r="H11412" s="399"/>
      <c r="I11412" s="399"/>
    </row>
    <row r="11413" spans="1:9" ht="15.75" customHeight="1">
      <c r="A11413" s="396"/>
      <c r="B11413" s="398"/>
      <c r="C11413" s="396"/>
      <c r="D11413" s="396"/>
      <c r="E11413" s="399"/>
      <c r="F11413" s="399"/>
      <c r="G11413" s="399"/>
      <c r="H11413" s="399"/>
      <c r="I11413" s="399"/>
    </row>
    <row r="11414" spans="1:9" ht="15.75" customHeight="1">
      <c r="A11414" s="396"/>
      <c r="B11414" s="398"/>
      <c r="C11414" s="396"/>
      <c r="D11414" s="396"/>
      <c r="E11414" s="399"/>
      <c r="F11414" s="399"/>
      <c r="G11414" s="399"/>
      <c r="H11414" s="399"/>
      <c r="I11414" s="399"/>
    </row>
    <row r="11415" spans="1:9" ht="15.75" customHeight="1">
      <c r="A11415" s="396"/>
      <c r="B11415" s="398"/>
      <c r="C11415" s="396"/>
      <c r="D11415" s="396"/>
      <c r="E11415" s="399"/>
      <c r="F11415" s="399"/>
      <c r="G11415" s="399"/>
      <c r="H11415" s="399"/>
      <c r="I11415" s="399"/>
    </row>
    <row r="11416" spans="1:9" ht="15.75" customHeight="1">
      <c r="A11416" s="396"/>
      <c r="B11416" s="398"/>
      <c r="C11416" s="396"/>
      <c r="D11416" s="396"/>
      <c r="E11416" s="399"/>
      <c r="F11416" s="399"/>
      <c r="G11416" s="399"/>
      <c r="H11416" s="399"/>
      <c r="I11416" s="399"/>
    </row>
    <row r="11417" spans="1:9" ht="15.75" customHeight="1">
      <c r="A11417" s="396"/>
      <c r="B11417" s="398"/>
      <c r="C11417" s="396"/>
      <c r="D11417" s="396"/>
      <c r="E11417" s="399"/>
      <c r="F11417" s="399"/>
      <c r="G11417" s="399"/>
      <c r="H11417" s="399"/>
      <c r="I11417" s="399"/>
    </row>
    <row r="11418" spans="1:9" ht="15.75" customHeight="1">
      <c r="A11418" s="396"/>
      <c r="B11418" s="398"/>
      <c r="C11418" s="396"/>
      <c r="D11418" s="396"/>
      <c r="E11418" s="399"/>
      <c r="F11418" s="399"/>
      <c r="G11418" s="399"/>
      <c r="H11418" s="399"/>
      <c r="I11418" s="399"/>
    </row>
    <row r="11419" spans="1:9" ht="15.75" customHeight="1">
      <c r="A11419" s="396"/>
      <c r="B11419" s="398"/>
      <c r="C11419" s="396"/>
      <c r="D11419" s="396"/>
      <c r="E11419" s="399"/>
      <c r="F11419" s="399"/>
      <c r="G11419" s="399"/>
      <c r="H11419" s="399"/>
      <c r="I11419" s="399"/>
    </row>
    <row r="11420" spans="1:9" ht="15.75" customHeight="1">
      <c r="A11420" s="396"/>
      <c r="B11420" s="398"/>
      <c r="C11420" s="396"/>
      <c r="D11420" s="396"/>
      <c r="E11420" s="399"/>
      <c r="F11420" s="399"/>
      <c r="G11420" s="399"/>
      <c r="H11420" s="399"/>
      <c r="I11420" s="399"/>
    </row>
    <row r="11421" spans="1:9" ht="15.75" customHeight="1">
      <c r="A11421" s="396"/>
      <c r="B11421" s="398"/>
      <c r="C11421" s="396"/>
      <c r="D11421" s="396"/>
      <c r="E11421" s="399"/>
      <c r="F11421" s="399"/>
      <c r="G11421" s="399"/>
      <c r="H11421" s="399"/>
      <c r="I11421" s="399"/>
    </row>
    <row r="11422" spans="1:9" ht="15.75" customHeight="1">
      <c r="A11422" s="396"/>
      <c r="B11422" s="398"/>
      <c r="C11422" s="396"/>
      <c r="D11422" s="396"/>
      <c r="E11422" s="399"/>
      <c r="F11422" s="399"/>
      <c r="G11422" s="399"/>
      <c r="H11422" s="399"/>
      <c r="I11422" s="399"/>
    </row>
    <row r="11423" spans="1:9" ht="15.75" customHeight="1">
      <c r="A11423" s="396"/>
      <c r="B11423" s="398"/>
      <c r="C11423" s="396"/>
      <c r="D11423" s="396"/>
      <c r="E11423" s="399"/>
      <c r="F11423" s="399"/>
      <c r="G11423" s="399"/>
      <c r="H11423" s="399"/>
      <c r="I11423" s="399"/>
    </row>
    <row r="11424" spans="1:9" ht="15.75" customHeight="1">
      <c r="A11424" s="396"/>
      <c r="B11424" s="398"/>
      <c r="C11424" s="396"/>
      <c r="D11424" s="396"/>
      <c r="E11424" s="399"/>
      <c r="F11424" s="399"/>
      <c r="G11424" s="399"/>
      <c r="H11424" s="399"/>
      <c r="I11424" s="399"/>
    </row>
    <row r="11425" spans="1:9" ht="15.75" customHeight="1">
      <c r="A11425" s="396"/>
      <c r="B11425" s="398"/>
      <c r="C11425" s="396"/>
      <c r="D11425" s="396"/>
      <c r="E11425" s="399"/>
      <c r="F11425" s="399"/>
      <c r="G11425" s="399"/>
      <c r="H11425" s="399"/>
      <c r="I11425" s="399"/>
    </row>
    <row r="11426" spans="1:9" ht="15.75" customHeight="1">
      <c r="A11426" s="396"/>
      <c r="B11426" s="398"/>
      <c r="C11426" s="396"/>
      <c r="D11426" s="396"/>
      <c r="E11426" s="399"/>
      <c r="F11426" s="399"/>
      <c r="G11426" s="399"/>
      <c r="H11426" s="399"/>
      <c r="I11426" s="399"/>
    </row>
    <row r="11427" spans="1:9" ht="15.75" customHeight="1">
      <c r="A11427" s="396"/>
      <c r="B11427" s="398"/>
      <c r="C11427" s="396"/>
      <c r="D11427" s="396"/>
      <c r="E11427" s="399"/>
      <c r="F11427" s="399"/>
      <c r="G11427" s="399"/>
      <c r="H11427" s="399"/>
      <c r="I11427" s="399"/>
    </row>
    <row r="11428" spans="1:9" ht="15.75" customHeight="1">
      <c r="A11428" s="396"/>
      <c r="B11428" s="398"/>
      <c r="C11428" s="396"/>
      <c r="D11428" s="396"/>
      <c r="E11428" s="399"/>
      <c r="F11428" s="399"/>
      <c r="G11428" s="399"/>
      <c r="H11428" s="399"/>
      <c r="I11428" s="399"/>
    </row>
    <row r="11429" spans="1:9" ht="15.75" customHeight="1">
      <c r="A11429" s="396"/>
      <c r="B11429" s="398"/>
      <c r="C11429" s="396"/>
      <c r="D11429" s="396"/>
      <c r="E11429" s="399"/>
      <c r="F11429" s="399"/>
      <c r="G11429" s="399"/>
      <c r="H11429" s="399"/>
      <c r="I11429" s="399"/>
    </row>
    <row r="11430" spans="1:9" ht="15.75" customHeight="1">
      <c r="A11430" s="396"/>
      <c r="B11430" s="398"/>
      <c r="C11430" s="396"/>
      <c r="D11430" s="396"/>
      <c r="E11430" s="399"/>
      <c r="F11430" s="399"/>
      <c r="G11430" s="399"/>
      <c r="H11430" s="399"/>
      <c r="I11430" s="399"/>
    </row>
    <row r="11431" spans="1:9" ht="15.75" customHeight="1">
      <c r="A11431" s="396"/>
      <c r="B11431" s="398"/>
      <c r="C11431" s="396"/>
      <c r="D11431" s="396"/>
      <c r="E11431" s="399"/>
      <c r="F11431" s="399"/>
      <c r="G11431" s="399"/>
      <c r="H11431" s="399"/>
      <c r="I11431" s="399"/>
    </row>
    <row r="11432" spans="1:9" ht="15.75" customHeight="1">
      <c r="A11432" s="396"/>
      <c r="B11432" s="398"/>
      <c r="C11432" s="396"/>
      <c r="D11432" s="396"/>
      <c r="E11432" s="399"/>
      <c r="F11432" s="399"/>
      <c r="G11432" s="399"/>
      <c r="H11432" s="399"/>
      <c r="I11432" s="399"/>
    </row>
    <row r="11433" spans="1:9" ht="15.75" customHeight="1">
      <c r="A11433" s="396"/>
      <c r="B11433" s="398"/>
      <c r="C11433" s="396"/>
      <c r="D11433" s="396"/>
      <c r="E11433" s="399"/>
      <c r="F11433" s="399"/>
      <c r="G11433" s="399"/>
      <c r="H11433" s="399"/>
      <c r="I11433" s="399"/>
    </row>
    <row r="11434" spans="1:9" ht="15.75" customHeight="1">
      <c r="A11434" s="396"/>
      <c r="B11434" s="398"/>
      <c r="C11434" s="396"/>
      <c r="D11434" s="396"/>
      <c r="E11434" s="399"/>
      <c r="F11434" s="399"/>
      <c r="G11434" s="399"/>
      <c r="H11434" s="399"/>
      <c r="I11434" s="399"/>
    </row>
    <row r="11435" spans="1:9" ht="15.75" customHeight="1">
      <c r="A11435" s="396"/>
      <c r="B11435" s="398"/>
      <c r="C11435" s="396"/>
      <c r="D11435" s="396"/>
      <c r="E11435" s="399"/>
      <c r="F11435" s="399"/>
      <c r="G11435" s="399"/>
      <c r="H11435" s="399"/>
      <c r="I11435" s="399"/>
    </row>
    <row r="11436" spans="1:9" ht="15.75" customHeight="1">
      <c r="A11436" s="396"/>
      <c r="B11436" s="398"/>
      <c r="C11436" s="396"/>
      <c r="D11436" s="396"/>
      <c r="E11436" s="399"/>
      <c r="F11436" s="399"/>
      <c r="G11436" s="399"/>
      <c r="H11436" s="399"/>
      <c r="I11436" s="399"/>
    </row>
    <row r="11437" spans="1:9" ht="15.75" customHeight="1">
      <c r="A11437" s="396"/>
      <c r="B11437" s="398"/>
      <c r="C11437" s="396"/>
      <c r="D11437" s="396"/>
      <c r="E11437" s="399"/>
      <c r="F11437" s="399"/>
      <c r="G11437" s="399"/>
      <c r="H11437" s="399"/>
      <c r="I11437" s="399"/>
    </row>
    <row r="11438" spans="1:9" ht="15.75" customHeight="1">
      <c r="A11438" s="396"/>
      <c r="B11438" s="398"/>
      <c r="C11438" s="396"/>
      <c r="D11438" s="396"/>
      <c r="E11438" s="399"/>
      <c r="F11438" s="399"/>
      <c r="G11438" s="399"/>
      <c r="H11438" s="399"/>
      <c r="I11438" s="399"/>
    </row>
    <row r="11439" spans="1:9" ht="15.75" customHeight="1">
      <c r="A11439" s="396"/>
      <c r="B11439" s="398"/>
      <c r="C11439" s="396"/>
      <c r="D11439" s="396"/>
      <c r="E11439" s="399"/>
      <c r="F11439" s="399"/>
      <c r="G11439" s="399"/>
      <c r="H11439" s="399"/>
      <c r="I11439" s="399"/>
    </row>
    <row r="11440" spans="1:9" ht="15.75" customHeight="1">
      <c r="A11440" s="396"/>
      <c r="B11440" s="398"/>
      <c r="C11440" s="396"/>
      <c r="D11440" s="396"/>
      <c r="E11440" s="399"/>
      <c r="F11440" s="399"/>
      <c r="G11440" s="399"/>
      <c r="H11440" s="399"/>
      <c r="I11440" s="399"/>
    </row>
    <row r="11441" spans="1:9" ht="15.75" customHeight="1">
      <c r="A11441" s="396"/>
      <c r="B11441" s="398"/>
      <c r="C11441" s="396"/>
      <c r="D11441" s="396"/>
      <c r="E11441" s="399"/>
      <c r="F11441" s="399"/>
      <c r="G11441" s="399"/>
      <c r="H11441" s="399"/>
      <c r="I11441" s="399"/>
    </row>
    <row r="11442" spans="1:9" ht="15.75" customHeight="1">
      <c r="A11442" s="396"/>
      <c r="B11442" s="398"/>
      <c r="C11442" s="396"/>
      <c r="D11442" s="396"/>
      <c r="E11442" s="399"/>
      <c r="F11442" s="399"/>
      <c r="G11442" s="399"/>
      <c r="H11442" s="399"/>
      <c r="I11442" s="399"/>
    </row>
    <row r="11443" spans="1:9" ht="15.75" customHeight="1">
      <c r="A11443" s="396"/>
      <c r="B11443" s="398"/>
      <c r="C11443" s="396"/>
      <c r="D11443" s="396"/>
      <c r="E11443" s="399"/>
      <c r="F11443" s="399"/>
      <c r="G11443" s="399"/>
      <c r="H11443" s="399"/>
      <c r="I11443" s="399"/>
    </row>
    <row r="11444" spans="1:9" ht="15.75" customHeight="1">
      <c r="A11444" s="396"/>
      <c r="B11444" s="398"/>
      <c r="C11444" s="396"/>
      <c r="D11444" s="396"/>
      <c r="E11444" s="399"/>
      <c r="F11444" s="399"/>
      <c r="G11444" s="399"/>
      <c r="H11444" s="399"/>
      <c r="I11444" s="399"/>
    </row>
    <row r="11445" spans="1:9" ht="15.75" customHeight="1">
      <c r="A11445" s="396"/>
      <c r="B11445" s="398"/>
      <c r="C11445" s="396"/>
      <c r="D11445" s="396"/>
      <c r="E11445" s="399"/>
      <c r="F11445" s="399"/>
      <c r="G11445" s="399"/>
      <c r="H11445" s="399"/>
      <c r="I11445" s="399"/>
    </row>
    <row r="11446" spans="1:9" ht="15.75" customHeight="1">
      <c r="A11446" s="396"/>
      <c r="B11446" s="398"/>
      <c r="C11446" s="396"/>
      <c r="D11446" s="396"/>
      <c r="E11446" s="399"/>
      <c r="F11446" s="399"/>
      <c r="G11446" s="399"/>
      <c r="H11446" s="399"/>
      <c r="I11446" s="399"/>
    </row>
    <row r="11447" spans="1:9" ht="15.75" customHeight="1">
      <c r="A11447" s="396"/>
      <c r="B11447" s="398"/>
      <c r="C11447" s="396"/>
      <c r="D11447" s="396"/>
      <c r="E11447" s="399"/>
      <c r="F11447" s="399"/>
      <c r="G11447" s="399"/>
      <c r="H11447" s="399"/>
      <c r="I11447" s="399"/>
    </row>
    <row r="11448" spans="1:9" ht="15.75" customHeight="1">
      <c r="A11448" s="396"/>
      <c r="B11448" s="398"/>
      <c r="C11448" s="396"/>
      <c r="D11448" s="396"/>
      <c r="E11448" s="399"/>
      <c r="F11448" s="399"/>
      <c r="G11448" s="399"/>
      <c r="H11448" s="399"/>
      <c r="I11448" s="399"/>
    </row>
    <row r="11449" spans="1:9" ht="15.75" customHeight="1">
      <c r="A11449" s="396"/>
      <c r="B11449" s="398"/>
      <c r="C11449" s="396"/>
      <c r="D11449" s="396"/>
      <c r="E11449" s="399"/>
      <c r="F11449" s="399"/>
      <c r="G11449" s="399"/>
      <c r="H11449" s="399"/>
      <c r="I11449" s="399"/>
    </row>
    <row r="11450" spans="1:9" ht="15.75" customHeight="1">
      <c r="A11450" s="396"/>
      <c r="B11450" s="398"/>
      <c r="C11450" s="396"/>
      <c r="D11450" s="396"/>
      <c r="E11450" s="399"/>
      <c r="F11450" s="399"/>
      <c r="G11450" s="399"/>
      <c r="H11450" s="399"/>
      <c r="I11450" s="399"/>
    </row>
    <row r="11451" spans="1:9" ht="15.75" customHeight="1">
      <c r="A11451" s="396"/>
      <c r="B11451" s="398"/>
      <c r="C11451" s="396"/>
      <c r="D11451" s="396"/>
      <c r="E11451" s="399"/>
      <c r="F11451" s="399"/>
      <c r="G11451" s="399"/>
      <c r="H11451" s="399"/>
      <c r="I11451" s="399"/>
    </row>
    <row r="11452" spans="1:9" ht="15.75" customHeight="1">
      <c r="A11452" s="396"/>
      <c r="B11452" s="398"/>
      <c r="C11452" s="396"/>
      <c r="D11452" s="396"/>
      <c r="E11452" s="399"/>
      <c r="F11452" s="399"/>
      <c r="G11452" s="399"/>
      <c r="H11452" s="399"/>
      <c r="I11452" s="399"/>
    </row>
    <row r="11453" spans="1:9" ht="15.75" customHeight="1">
      <c r="A11453" s="396"/>
      <c r="B11453" s="398"/>
      <c r="C11453" s="396"/>
      <c r="D11453" s="396"/>
      <c r="E11453" s="399"/>
      <c r="F11453" s="399"/>
      <c r="G11453" s="399"/>
      <c r="H11453" s="399"/>
      <c r="I11453" s="399"/>
    </row>
    <row r="11454" spans="1:9" ht="15.75" customHeight="1">
      <c r="A11454" s="396"/>
      <c r="B11454" s="398"/>
      <c r="C11454" s="396"/>
      <c r="D11454" s="396"/>
      <c r="E11454" s="399"/>
      <c r="F11454" s="399"/>
      <c r="G11454" s="399"/>
      <c r="H11454" s="399"/>
      <c r="I11454" s="399"/>
    </row>
    <row r="11455" spans="1:9" ht="15.75" customHeight="1">
      <c r="A11455" s="396"/>
      <c r="B11455" s="398"/>
      <c r="C11455" s="396"/>
      <c r="D11455" s="396"/>
      <c r="E11455" s="399"/>
      <c r="F11455" s="399"/>
      <c r="G11455" s="399"/>
      <c r="H11455" s="399"/>
      <c r="I11455" s="399"/>
    </row>
    <row r="11456" spans="1:9" ht="15.75" customHeight="1">
      <c r="A11456" s="396"/>
      <c r="B11456" s="398"/>
      <c r="C11456" s="396"/>
      <c r="D11456" s="396"/>
      <c r="E11456" s="399"/>
      <c r="F11456" s="399"/>
      <c r="G11456" s="399"/>
      <c r="H11456" s="399"/>
      <c r="I11456" s="399"/>
    </row>
    <row r="11457" spans="1:9" ht="15.75" customHeight="1">
      <c r="A11457" s="396"/>
      <c r="B11457" s="398"/>
      <c r="C11457" s="396"/>
      <c r="D11457" s="396"/>
      <c r="E11457" s="399"/>
      <c r="F11457" s="399"/>
      <c r="G11457" s="399"/>
      <c r="H11457" s="399"/>
      <c r="I11457" s="399"/>
    </row>
    <row r="11458" spans="1:9" ht="15.75" customHeight="1">
      <c r="A11458" s="396"/>
      <c r="B11458" s="398"/>
      <c r="C11458" s="396"/>
      <c r="D11458" s="396"/>
      <c r="E11458" s="399"/>
      <c r="F11458" s="399"/>
      <c r="G11458" s="399"/>
      <c r="H11458" s="399"/>
      <c r="I11458" s="399"/>
    </row>
    <row r="11459" spans="1:9" ht="15.75" customHeight="1">
      <c r="A11459" s="396"/>
      <c r="B11459" s="398"/>
      <c r="C11459" s="396"/>
      <c r="D11459" s="396"/>
      <c r="E11459" s="399"/>
      <c r="F11459" s="399"/>
      <c r="G11459" s="399"/>
      <c r="H11459" s="399"/>
      <c r="I11459" s="399"/>
    </row>
    <row r="11460" spans="1:9" ht="15.75" customHeight="1">
      <c r="A11460" s="396"/>
      <c r="B11460" s="398"/>
      <c r="C11460" s="396"/>
      <c r="D11460" s="396"/>
      <c r="E11460" s="399"/>
      <c r="F11460" s="399"/>
      <c r="G11460" s="399"/>
      <c r="H11460" s="399"/>
      <c r="I11460" s="399"/>
    </row>
    <row r="11461" spans="1:9" ht="15.75" customHeight="1">
      <c r="A11461" s="396"/>
      <c r="B11461" s="398"/>
      <c r="C11461" s="396"/>
      <c r="D11461" s="396"/>
      <c r="E11461" s="399"/>
      <c r="F11461" s="399"/>
      <c r="G11461" s="399"/>
      <c r="H11461" s="399"/>
      <c r="I11461" s="399"/>
    </row>
    <row r="11462" spans="1:9" ht="15.75" customHeight="1">
      <c r="A11462" s="396"/>
      <c r="B11462" s="398"/>
      <c r="C11462" s="396"/>
      <c r="D11462" s="396"/>
      <c r="E11462" s="399"/>
      <c r="F11462" s="399"/>
      <c r="G11462" s="399"/>
      <c r="H11462" s="399"/>
      <c r="I11462" s="399"/>
    </row>
    <row r="11463" spans="1:9" ht="15.75" customHeight="1">
      <c r="A11463" s="396"/>
      <c r="B11463" s="398"/>
      <c r="C11463" s="396"/>
      <c r="D11463" s="396"/>
      <c r="E11463" s="399"/>
      <c r="F11463" s="399"/>
      <c r="G11463" s="399"/>
      <c r="H11463" s="399"/>
      <c r="I11463" s="399"/>
    </row>
    <row r="11464" spans="1:9" ht="15.75" customHeight="1">
      <c r="A11464" s="396"/>
      <c r="B11464" s="398"/>
      <c r="C11464" s="396"/>
      <c r="D11464" s="396"/>
      <c r="E11464" s="399"/>
      <c r="F11464" s="399"/>
      <c r="G11464" s="399"/>
      <c r="H11464" s="399"/>
      <c r="I11464" s="399"/>
    </row>
    <row r="11465" spans="1:9" ht="15.75" customHeight="1">
      <c r="A11465" s="396"/>
      <c r="B11465" s="398"/>
      <c r="C11465" s="396"/>
      <c r="D11465" s="396"/>
      <c r="E11465" s="399"/>
      <c r="F11465" s="399"/>
      <c r="G11465" s="399"/>
      <c r="H11465" s="399"/>
      <c r="I11465" s="399"/>
    </row>
    <row r="11466" spans="1:9" ht="15.75" customHeight="1">
      <c r="A11466" s="396"/>
      <c r="B11466" s="398"/>
      <c r="C11466" s="396"/>
      <c r="D11466" s="396"/>
      <c r="E11466" s="399"/>
      <c r="F11466" s="399"/>
      <c r="G11466" s="399"/>
      <c r="H11466" s="399"/>
      <c r="I11466" s="399"/>
    </row>
    <row r="11467" spans="1:9" ht="15.75" customHeight="1">
      <c r="A11467" s="396"/>
      <c r="B11467" s="398"/>
      <c r="C11467" s="396"/>
      <c r="D11467" s="396"/>
      <c r="E11467" s="399"/>
      <c r="F11467" s="399"/>
      <c r="G11467" s="399"/>
      <c r="H11467" s="399"/>
      <c r="I11467" s="399"/>
    </row>
    <row r="11468" spans="1:9" ht="15.75" customHeight="1">
      <c r="A11468" s="396"/>
      <c r="B11468" s="398"/>
      <c r="C11468" s="396"/>
      <c r="D11468" s="396"/>
      <c r="E11468" s="399"/>
      <c r="F11468" s="399"/>
      <c r="G11468" s="399"/>
      <c r="H11468" s="399"/>
      <c r="I11468" s="399"/>
    </row>
    <row r="11469" spans="1:9" ht="15.75" customHeight="1">
      <c r="A11469" s="396"/>
      <c r="B11469" s="398"/>
      <c r="C11469" s="396"/>
      <c r="D11469" s="396"/>
      <c r="E11469" s="399"/>
      <c r="F11469" s="399"/>
      <c r="G11469" s="399"/>
      <c r="H11469" s="399"/>
      <c r="I11469" s="399"/>
    </row>
    <row r="11470" spans="1:9" ht="15.75" customHeight="1">
      <c r="A11470" s="396"/>
      <c r="B11470" s="398"/>
      <c r="C11470" s="396"/>
      <c r="D11470" s="396"/>
      <c r="E11470" s="399"/>
      <c r="F11470" s="399"/>
      <c r="G11470" s="399"/>
      <c r="H11470" s="399"/>
      <c r="I11470" s="399"/>
    </row>
    <row r="11471" spans="1:9" ht="15.75" customHeight="1">
      <c r="A11471" s="396"/>
      <c r="B11471" s="398"/>
      <c r="C11471" s="396"/>
      <c r="D11471" s="396"/>
      <c r="E11471" s="399"/>
      <c r="F11471" s="399"/>
      <c r="G11471" s="399"/>
      <c r="H11471" s="399"/>
      <c r="I11471" s="399"/>
    </row>
    <row r="11472" spans="1:9" ht="15.75" customHeight="1">
      <c r="A11472" s="396"/>
      <c r="B11472" s="398"/>
      <c r="C11472" s="396"/>
      <c r="D11472" s="396"/>
      <c r="E11472" s="399"/>
      <c r="F11472" s="399"/>
      <c r="G11472" s="399"/>
      <c r="H11472" s="399"/>
      <c r="I11472" s="399"/>
    </row>
    <row r="11473" spans="1:9" ht="15.75" customHeight="1">
      <c r="A11473" s="396"/>
      <c r="B11473" s="398"/>
      <c r="C11473" s="396"/>
      <c r="D11473" s="396"/>
      <c r="E11473" s="399"/>
      <c r="F11473" s="399"/>
      <c r="G11473" s="399"/>
      <c r="H11473" s="399"/>
      <c r="I11473" s="399"/>
    </row>
    <row r="11474" spans="1:9" ht="15.75" customHeight="1">
      <c r="A11474" s="396"/>
      <c r="B11474" s="398"/>
      <c r="C11474" s="396"/>
      <c r="D11474" s="396"/>
      <c r="E11474" s="399"/>
      <c r="F11474" s="399"/>
      <c r="G11474" s="399"/>
      <c r="H11474" s="399"/>
      <c r="I11474" s="399"/>
    </row>
    <row r="11475" spans="1:9" ht="15.75" customHeight="1">
      <c r="A11475" s="396"/>
      <c r="B11475" s="398"/>
      <c r="C11475" s="396"/>
      <c r="D11475" s="396"/>
      <c r="E11475" s="399"/>
      <c r="F11475" s="399"/>
      <c r="G11475" s="399"/>
      <c r="H11475" s="399"/>
      <c r="I11475" s="399"/>
    </row>
    <row r="11476" spans="1:9" ht="15.75" customHeight="1">
      <c r="A11476" s="396"/>
      <c r="B11476" s="398"/>
      <c r="C11476" s="396"/>
      <c r="D11476" s="396"/>
      <c r="E11476" s="399"/>
      <c r="F11476" s="399"/>
      <c r="G11476" s="399"/>
      <c r="H11476" s="399"/>
      <c r="I11476" s="399"/>
    </row>
    <row r="11477" spans="1:9" ht="15.75" customHeight="1">
      <c r="A11477" s="396"/>
      <c r="B11477" s="398"/>
      <c r="C11477" s="396"/>
      <c r="D11477" s="396"/>
      <c r="E11477" s="399"/>
      <c r="F11477" s="399"/>
      <c r="G11477" s="399"/>
      <c r="H11477" s="399"/>
      <c r="I11477" s="399"/>
    </row>
    <row r="11478" spans="1:9" ht="15.75" customHeight="1">
      <c r="A11478" s="396"/>
      <c r="B11478" s="398"/>
      <c r="C11478" s="396"/>
      <c r="D11478" s="396"/>
      <c r="E11478" s="399"/>
      <c r="F11478" s="399"/>
      <c r="G11478" s="399"/>
      <c r="H11478" s="399"/>
      <c r="I11478" s="399"/>
    </row>
    <row r="11479" spans="1:9" ht="15.75" customHeight="1">
      <c r="A11479" s="396"/>
      <c r="B11479" s="398"/>
      <c r="C11479" s="396"/>
      <c r="D11479" s="396"/>
      <c r="E11479" s="399"/>
      <c r="F11479" s="399"/>
      <c r="G11479" s="399"/>
      <c r="H11479" s="399"/>
      <c r="I11479" s="399"/>
    </row>
    <row r="11480" spans="1:9" ht="15.75" customHeight="1">
      <c r="A11480" s="396"/>
      <c r="B11480" s="398"/>
      <c r="C11480" s="396"/>
      <c r="D11480" s="396"/>
      <c r="E11480" s="399"/>
      <c r="F11480" s="399"/>
      <c r="G11480" s="399"/>
      <c r="H11480" s="399"/>
      <c r="I11480" s="399"/>
    </row>
    <row r="11481" spans="1:9" ht="15.75" customHeight="1">
      <c r="A11481" s="396"/>
      <c r="B11481" s="398"/>
      <c r="C11481" s="396"/>
      <c r="D11481" s="396"/>
      <c r="E11481" s="399"/>
      <c r="F11481" s="399"/>
      <c r="G11481" s="399"/>
      <c r="H11481" s="399"/>
      <c r="I11481" s="399"/>
    </row>
    <row r="11482" spans="1:9" ht="15.75" customHeight="1">
      <c r="A11482" s="396"/>
      <c r="B11482" s="398"/>
      <c r="C11482" s="396"/>
      <c r="D11482" s="396"/>
      <c r="E11482" s="399"/>
      <c r="F11482" s="399"/>
      <c r="G11482" s="399"/>
      <c r="H11482" s="399"/>
      <c r="I11482" s="399"/>
    </row>
    <row r="11483" spans="1:9" ht="15.75" customHeight="1">
      <c r="A11483" s="396"/>
      <c r="B11483" s="398"/>
      <c r="C11483" s="396"/>
      <c r="D11483" s="396"/>
      <c r="E11483" s="399"/>
      <c r="F11483" s="399"/>
      <c r="G11483" s="399"/>
      <c r="H11483" s="399"/>
      <c r="I11483" s="399"/>
    </row>
    <row r="11484" spans="1:9" ht="15.75" customHeight="1">
      <c r="A11484" s="396"/>
      <c r="B11484" s="398"/>
      <c r="C11484" s="396"/>
      <c r="D11484" s="396"/>
      <c r="E11484" s="399"/>
      <c r="F11484" s="399"/>
      <c r="G11484" s="399"/>
      <c r="H11484" s="399"/>
      <c r="I11484" s="399"/>
    </row>
    <row r="11485" spans="1:9" ht="15.75" customHeight="1">
      <c r="A11485" s="396"/>
      <c r="B11485" s="398"/>
      <c r="C11485" s="396"/>
      <c r="D11485" s="396"/>
      <c r="E11485" s="399"/>
      <c r="F11485" s="399"/>
      <c r="G11485" s="399"/>
      <c r="H11485" s="399"/>
      <c r="I11485" s="399"/>
    </row>
    <row r="11486" spans="1:9" ht="15.75" customHeight="1">
      <c r="A11486" s="396"/>
      <c r="B11486" s="398"/>
      <c r="C11486" s="396"/>
      <c r="D11486" s="396"/>
      <c r="E11486" s="399"/>
      <c r="F11486" s="399"/>
      <c r="G11486" s="399"/>
      <c r="H11486" s="399"/>
      <c r="I11486" s="399"/>
    </row>
    <row r="11487" spans="1:9" ht="15.75" customHeight="1">
      <c r="A11487" s="396"/>
      <c r="B11487" s="398"/>
      <c r="C11487" s="396"/>
      <c r="D11487" s="396"/>
      <c r="E11487" s="399"/>
      <c r="F11487" s="399"/>
      <c r="G11487" s="399"/>
      <c r="H11487" s="399"/>
      <c r="I11487" s="399"/>
    </row>
    <row r="11488" spans="1:9" ht="15.75" customHeight="1">
      <c r="A11488" s="396"/>
      <c r="B11488" s="398"/>
      <c r="C11488" s="396"/>
      <c r="D11488" s="396"/>
      <c r="E11488" s="399"/>
      <c r="F11488" s="399"/>
      <c r="G11488" s="399"/>
      <c r="H11488" s="399"/>
      <c r="I11488" s="399"/>
    </row>
    <row r="11489" spans="1:9" ht="15.75" customHeight="1">
      <c r="A11489" s="396"/>
      <c r="B11489" s="398"/>
      <c r="C11489" s="396"/>
      <c r="D11489" s="396"/>
      <c r="E11489" s="399"/>
      <c r="F11489" s="399"/>
      <c r="G11489" s="399"/>
      <c r="H11489" s="399"/>
      <c r="I11489" s="399"/>
    </row>
    <row r="11490" spans="1:9" ht="15.75" customHeight="1">
      <c r="A11490" s="396"/>
      <c r="B11490" s="398"/>
      <c r="C11490" s="396"/>
      <c r="D11490" s="396"/>
      <c r="E11490" s="399"/>
      <c r="F11490" s="399"/>
      <c r="G11490" s="399"/>
      <c r="H11490" s="399"/>
      <c r="I11490" s="399"/>
    </row>
    <row r="11491" spans="1:9" ht="15.75" customHeight="1">
      <c r="A11491" s="396"/>
      <c r="B11491" s="398"/>
      <c r="C11491" s="396"/>
      <c r="D11491" s="396"/>
      <c r="E11491" s="399"/>
      <c r="F11491" s="399"/>
      <c r="G11491" s="399"/>
      <c r="H11491" s="399"/>
      <c r="I11491" s="399"/>
    </row>
    <row r="11492" spans="1:9" ht="15.75" customHeight="1">
      <c r="A11492" s="396"/>
      <c r="B11492" s="398"/>
      <c r="C11492" s="396"/>
      <c r="D11492" s="396"/>
      <c r="E11492" s="399"/>
      <c r="F11492" s="399"/>
      <c r="G11492" s="399"/>
      <c r="H11492" s="399"/>
      <c r="I11492" s="399"/>
    </row>
    <row r="11493" spans="1:9" ht="15.75" customHeight="1">
      <c r="A11493" s="396"/>
      <c r="B11493" s="398"/>
      <c r="C11493" s="396"/>
      <c r="D11493" s="396"/>
      <c r="E11493" s="399"/>
      <c r="F11493" s="399"/>
      <c r="G11493" s="399"/>
      <c r="H11493" s="399"/>
      <c r="I11493" s="399"/>
    </row>
    <row r="11494" spans="1:9" ht="15.75" customHeight="1">
      <c r="A11494" s="396"/>
      <c r="B11494" s="398"/>
      <c r="C11494" s="396"/>
      <c r="D11494" s="396"/>
      <c r="E11494" s="399"/>
      <c r="F11494" s="399"/>
      <c r="G11494" s="399"/>
      <c r="H11494" s="399"/>
      <c r="I11494" s="399"/>
    </row>
    <row r="11495" spans="1:9" ht="15.75" customHeight="1">
      <c r="A11495" s="396"/>
      <c r="B11495" s="398"/>
      <c r="C11495" s="396"/>
      <c r="D11495" s="396"/>
      <c r="E11495" s="399"/>
      <c r="F11495" s="399"/>
      <c r="G11495" s="399"/>
      <c r="H11495" s="399"/>
      <c r="I11495" s="399"/>
    </row>
    <row r="11496" spans="1:9" ht="15.75" customHeight="1">
      <c r="A11496" s="396"/>
      <c r="B11496" s="398"/>
      <c r="C11496" s="396"/>
      <c r="D11496" s="396"/>
      <c r="E11496" s="399"/>
      <c r="F11496" s="399"/>
      <c r="G11496" s="399"/>
      <c r="H11496" s="399"/>
      <c r="I11496" s="399"/>
    </row>
    <row r="11497" spans="1:9" ht="15.75" customHeight="1">
      <c r="A11497" s="396"/>
      <c r="B11497" s="398"/>
      <c r="C11497" s="396"/>
      <c r="D11497" s="396"/>
      <c r="E11497" s="399"/>
      <c r="F11497" s="399"/>
      <c r="G11497" s="399"/>
      <c r="H11497" s="399"/>
      <c r="I11497" s="399"/>
    </row>
    <row r="11498" spans="1:9" ht="15.75" customHeight="1">
      <c r="A11498" s="396"/>
      <c r="B11498" s="398"/>
      <c r="C11498" s="396"/>
      <c r="D11498" s="396"/>
      <c r="E11498" s="399"/>
      <c r="F11498" s="399"/>
      <c r="G11498" s="399"/>
      <c r="H11498" s="399"/>
      <c r="I11498" s="399"/>
    </row>
    <row r="11499" spans="1:9" ht="15.75" customHeight="1">
      <c r="A11499" s="396"/>
      <c r="B11499" s="398"/>
      <c r="C11499" s="396"/>
      <c r="D11499" s="396"/>
      <c r="E11499" s="399"/>
      <c r="F11499" s="399"/>
      <c r="G11499" s="399"/>
      <c r="H11499" s="399"/>
      <c r="I11499" s="399"/>
    </row>
    <row r="11500" spans="1:9" ht="15.75" customHeight="1">
      <c r="A11500" s="396"/>
      <c r="B11500" s="398"/>
      <c r="C11500" s="396"/>
      <c r="D11500" s="396"/>
      <c r="E11500" s="399"/>
      <c r="F11500" s="399"/>
      <c r="G11500" s="399"/>
      <c r="H11500" s="399"/>
      <c r="I11500" s="399"/>
    </row>
    <row r="11501" spans="1:9" ht="15.75" customHeight="1">
      <c r="A11501" s="396"/>
      <c r="B11501" s="398"/>
      <c r="C11501" s="396"/>
      <c r="D11501" s="396"/>
      <c r="E11501" s="399"/>
      <c r="F11501" s="399"/>
      <c r="G11501" s="399"/>
      <c r="H11501" s="399"/>
      <c r="I11501" s="399"/>
    </row>
    <row r="11502" spans="1:9" ht="15.75" customHeight="1">
      <c r="A11502" s="396"/>
      <c r="B11502" s="398"/>
      <c r="C11502" s="396"/>
      <c r="D11502" s="396"/>
      <c r="E11502" s="399"/>
      <c r="F11502" s="399"/>
      <c r="G11502" s="399"/>
      <c r="H11502" s="399"/>
      <c r="I11502" s="399"/>
    </row>
    <row r="11503" spans="1:9" ht="15.75" customHeight="1">
      <c r="A11503" s="396"/>
      <c r="B11503" s="398"/>
      <c r="C11503" s="396"/>
      <c r="D11503" s="396"/>
      <c r="E11503" s="399"/>
      <c r="F11503" s="399"/>
      <c r="G11503" s="399"/>
      <c r="H11503" s="399"/>
      <c r="I11503" s="399"/>
    </row>
    <row r="11504" spans="1:9" ht="15.75" customHeight="1">
      <c r="A11504" s="396"/>
      <c r="B11504" s="398"/>
      <c r="C11504" s="396"/>
      <c r="D11504" s="396"/>
      <c r="E11504" s="399"/>
      <c r="F11504" s="399"/>
      <c r="G11504" s="399"/>
      <c r="H11504" s="399"/>
      <c r="I11504" s="399"/>
    </row>
    <row r="11505" spans="1:9" ht="15.75" customHeight="1">
      <c r="A11505" s="396"/>
      <c r="B11505" s="398"/>
      <c r="C11505" s="396"/>
      <c r="D11505" s="396"/>
      <c r="E11505" s="399"/>
      <c r="F11505" s="399"/>
      <c r="G11505" s="399"/>
      <c r="H11505" s="399"/>
      <c r="I11505" s="399"/>
    </row>
    <row r="11506" spans="1:9" ht="15.75" customHeight="1">
      <c r="A11506" s="396"/>
      <c r="B11506" s="398"/>
      <c r="C11506" s="396"/>
      <c r="D11506" s="396"/>
      <c r="E11506" s="399"/>
      <c r="F11506" s="399"/>
      <c r="G11506" s="399"/>
      <c r="H11506" s="399"/>
      <c r="I11506" s="399"/>
    </row>
    <row r="11507" spans="1:9" ht="15.75" customHeight="1">
      <c r="A11507" s="396"/>
      <c r="B11507" s="398"/>
      <c r="C11507" s="396"/>
      <c r="D11507" s="396"/>
      <c r="E11507" s="399"/>
      <c r="F11507" s="399"/>
      <c r="G11507" s="399"/>
      <c r="H11507" s="399"/>
      <c r="I11507" s="399"/>
    </row>
    <row r="11508" spans="1:9" ht="15.75" customHeight="1">
      <c r="A11508" s="396"/>
      <c r="B11508" s="398"/>
      <c r="C11508" s="396"/>
      <c r="D11508" s="396"/>
      <c r="E11508" s="399"/>
      <c r="F11508" s="399"/>
      <c r="G11508" s="399"/>
      <c r="H11508" s="399"/>
      <c r="I11508" s="399"/>
    </row>
    <row r="11509" spans="1:9" ht="15.75" customHeight="1">
      <c r="A11509" s="396"/>
      <c r="B11509" s="398"/>
      <c r="C11509" s="396"/>
      <c r="D11509" s="396"/>
      <c r="E11509" s="399"/>
      <c r="F11509" s="399"/>
      <c r="G11509" s="399"/>
      <c r="H11509" s="399"/>
      <c r="I11509" s="399"/>
    </row>
    <row r="11510" spans="1:9" ht="15.75" customHeight="1">
      <c r="A11510" s="396"/>
      <c r="B11510" s="398"/>
      <c r="C11510" s="396"/>
      <c r="D11510" s="396"/>
      <c r="E11510" s="399"/>
      <c r="F11510" s="399"/>
      <c r="G11510" s="399"/>
      <c r="H11510" s="399"/>
      <c r="I11510" s="399"/>
    </row>
    <row r="11511" spans="1:9" ht="15.75" customHeight="1">
      <c r="A11511" s="396"/>
      <c r="B11511" s="398"/>
      <c r="C11511" s="396"/>
      <c r="D11511" s="396"/>
      <c r="E11511" s="399"/>
      <c r="F11511" s="399"/>
      <c r="G11511" s="399"/>
      <c r="H11511" s="399"/>
      <c r="I11511" s="399"/>
    </row>
    <row r="11512" spans="1:9" ht="15.75" customHeight="1">
      <c r="A11512" s="396"/>
      <c r="B11512" s="398"/>
      <c r="C11512" s="396"/>
      <c r="D11512" s="396"/>
      <c r="E11512" s="399"/>
      <c r="F11512" s="399"/>
      <c r="G11512" s="399"/>
      <c r="H11512" s="399"/>
      <c r="I11512" s="399"/>
    </row>
    <row r="11513" spans="1:9" ht="15.75" customHeight="1">
      <c r="A11513" s="396"/>
      <c r="B11513" s="398"/>
      <c r="C11513" s="396"/>
      <c r="D11513" s="396"/>
      <c r="E11513" s="399"/>
      <c r="F11513" s="399"/>
      <c r="G11513" s="399"/>
      <c r="H11513" s="399"/>
      <c r="I11513" s="399"/>
    </row>
    <row r="11514" spans="1:9" ht="15.75" customHeight="1">
      <c r="A11514" s="396"/>
      <c r="B11514" s="398"/>
      <c r="C11514" s="396"/>
      <c r="D11514" s="396"/>
      <c r="E11514" s="399"/>
      <c r="F11514" s="399"/>
      <c r="G11514" s="399"/>
      <c r="H11514" s="399"/>
      <c r="I11514" s="399"/>
    </row>
    <row r="11515" spans="1:9" ht="15.75" customHeight="1">
      <c r="A11515" s="396"/>
      <c r="B11515" s="398"/>
      <c r="C11515" s="396"/>
      <c r="D11515" s="396"/>
      <c r="E11515" s="399"/>
      <c r="F11515" s="399"/>
      <c r="G11515" s="399"/>
      <c r="H11515" s="399"/>
      <c r="I11515" s="399"/>
    </row>
    <row r="11516" spans="1:9" ht="15.75" customHeight="1">
      <c r="A11516" s="396"/>
      <c r="B11516" s="398"/>
      <c r="C11516" s="396"/>
      <c r="D11516" s="396"/>
      <c r="E11516" s="399"/>
      <c r="F11516" s="399"/>
      <c r="G11516" s="399"/>
      <c r="H11516" s="399"/>
      <c r="I11516" s="399"/>
    </row>
    <row r="11517" spans="1:9" ht="15.75" customHeight="1">
      <c r="A11517" s="396"/>
      <c r="B11517" s="398"/>
      <c r="C11517" s="396"/>
      <c r="D11517" s="396"/>
      <c r="E11517" s="399"/>
      <c r="F11517" s="399"/>
      <c r="G11517" s="399"/>
      <c r="H11517" s="399"/>
      <c r="I11517" s="399"/>
    </row>
    <row r="11518" spans="1:9" ht="15.75" customHeight="1">
      <c r="A11518" s="396"/>
      <c r="B11518" s="398"/>
      <c r="C11518" s="396"/>
      <c r="D11518" s="396"/>
      <c r="E11518" s="399"/>
      <c r="F11518" s="399"/>
      <c r="G11518" s="399"/>
      <c r="H11518" s="399"/>
      <c r="I11518" s="399"/>
    </row>
    <row r="11519" spans="1:9" ht="15.75" customHeight="1">
      <c r="A11519" s="396"/>
      <c r="B11519" s="398"/>
      <c r="C11519" s="396"/>
      <c r="D11519" s="396"/>
      <c r="E11519" s="399"/>
      <c r="F11519" s="399"/>
      <c r="G11519" s="399"/>
      <c r="H11519" s="399"/>
      <c r="I11519" s="399"/>
    </row>
    <row r="11520" spans="1:9" ht="15.75" customHeight="1">
      <c r="A11520" s="396"/>
      <c r="B11520" s="398"/>
      <c r="C11520" s="396"/>
      <c r="D11520" s="396"/>
      <c r="E11520" s="399"/>
      <c r="F11520" s="399"/>
      <c r="G11520" s="399"/>
      <c r="H11520" s="399"/>
      <c r="I11520" s="399"/>
    </row>
    <row r="11521" spans="1:9" ht="15.75" customHeight="1">
      <c r="A11521" s="396"/>
      <c r="B11521" s="398"/>
      <c r="C11521" s="396"/>
      <c r="D11521" s="396"/>
      <c r="E11521" s="399"/>
      <c r="F11521" s="399"/>
      <c r="G11521" s="399"/>
      <c r="H11521" s="399"/>
      <c r="I11521" s="399"/>
    </row>
    <row r="11522" spans="1:9" ht="15.75" customHeight="1">
      <c r="A11522" s="396"/>
      <c r="B11522" s="398"/>
      <c r="C11522" s="396"/>
      <c r="D11522" s="396"/>
      <c r="E11522" s="399"/>
      <c r="F11522" s="399"/>
      <c r="G11522" s="399"/>
      <c r="H11522" s="399"/>
      <c r="I11522" s="399"/>
    </row>
    <row r="11523" spans="1:9" ht="15.75" customHeight="1">
      <c r="A11523" s="396"/>
      <c r="B11523" s="398"/>
      <c r="C11523" s="396"/>
      <c r="D11523" s="396"/>
      <c r="E11523" s="399"/>
      <c r="F11523" s="399"/>
      <c r="G11523" s="399"/>
      <c r="H11523" s="399"/>
      <c r="I11523" s="399"/>
    </row>
    <row r="11524" spans="1:9" ht="15.75" customHeight="1">
      <c r="A11524" s="396"/>
      <c r="B11524" s="398"/>
      <c r="C11524" s="396"/>
      <c r="D11524" s="396"/>
      <c r="E11524" s="399"/>
      <c r="F11524" s="399"/>
      <c r="G11524" s="399"/>
      <c r="H11524" s="399"/>
      <c r="I11524" s="399"/>
    </row>
    <row r="11525" spans="1:9" ht="15.75" customHeight="1">
      <c r="A11525" s="396"/>
      <c r="B11525" s="398"/>
      <c r="C11525" s="396"/>
      <c r="D11525" s="396"/>
      <c r="E11525" s="399"/>
      <c r="F11525" s="399"/>
      <c r="G11525" s="399"/>
      <c r="H11525" s="399"/>
      <c r="I11525" s="399"/>
    </row>
    <row r="11526" spans="1:9" ht="15.75" customHeight="1">
      <c r="A11526" s="396"/>
      <c r="B11526" s="398"/>
      <c r="C11526" s="396"/>
      <c r="D11526" s="396"/>
      <c r="E11526" s="399"/>
      <c r="F11526" s="399"/>
      <c r="G11526" s="399"/>
      <c r="H11526" s="399"/>
      <c r="I11526" s="399"/>
    </row>
    <row r="11527" spans="1:9" ht="15.75" customHeight="1">
      <c r="A11527" s="396"/>
      <c r="B11527" s="398"/>
      <c r="C11527" s="396"/>
      <c r="D11527" s="396"/>
      <c r="E11527" s="399"/>
      <c r="F11527" s="399"/>
      <c r="G11527" s="399"/>
      <c r="H11527" s="399"/>
      <c r="I11527" s="399"/>
    </row>
    <row r="11528" spans="1:9" ht="15.75" customHeight="1">
      <c r="A11528" s="396"/>
      <c r="B11528" s="398"/>
      <c r="C11528" s="396"/>
      <c r="D11528" s="396"/>
      <c r="E11528" s="399"/>
      <c r="F11528" s="399"/>
      <c r="G11528" s="399"/>
      <c r="H11528" s="399"/>
      <c r="I11528" s="399"/>
    </row>
    <row r="11529" spans="1:9" ht="15.75" customHeight="1">
      <c r="A11529" s="396"/>
      <c r="B11529" s="398"/>
      <c r="C11529" s="396"/>
      <c r="D11529" s="396"/>
      <c r="E11529" s="399"/>
      <c r="F11529" s="399"/>
      <c r="G11529" s="399"/>
      <c r="H11529" s="399"/>
      <c r="I11529" s="399"/>
    </row>
    <row r="11530" spans="1:9" ht="15.75" customHeight="1">
      <c r="A11530" s="396"/>
      <c r="B11530" s="398"/>
      <c r="C11530" s="396"/>
      <c r="D11530" s="396"/>
      <c r="E11530" s="399"/>
      <c r="F11530" s="399"/>
      <c r="G11530" s="399"/>
      <c r="H11530" s="399"/>
      <c r="I11530" s="399"/>
    </row>
    <row r="11531" spans="1:9" ht="15.75" customHeight="1">
      <c r="A11531" s="396"/>
      <c r="B11531" s="398"/>
      <c r="C11531" s="396"/>
      <c r="D11531" s="396"/>
      <c r="E11531" s="399"/>
      <c r="F11531" s="399"/>
      <c r="G11531" s="399"/>
      <c r="H11531" s="399"/>
      <c r="I11531" s="399"/>
    </row>
    <row r="11532" spans="1:9" ht="15.75" customHeight="1">
      <c r="A11532" s="396"/>
      <c r="B11532" s="398"/>
      <c r="C11532" s="396"/>
      <c r="D11532" s="396"/>
      <c r="E11532" s="399"/>
      <c r="F11532" s="399"/>
      <c r="G11532" s="399"/>
      <c r="H11532" s="399"/>
      <c r="I11532" s="399"/>
    </row>
    <row r="11533" spans="1:9" ht="15.75" customHeight="1">
      <c r="A11533" s="396"/>
      <c r="B11533" s="398"/>
      <c r="C11533" s="396"/>
      <c r="D11533" s="396"/>
      <c r="E11533" s="399"/>
      <c r="F11533" s="399"/>
      <c r="G11533" s="399"/>
      <c r="H11533" s="399"/>
      <c r="I11533" s="399"/>
    </row>
    <row r="11534" spans="1:9" ht="15.75" customHeight="1">
      <c r="A11534" s="396"/>
      <c r="B11534" s="398"/>
      <c r="C11534" s="396"/>
      <c r="D11534" s="396"/>
      <c r="E11534" s="399"/>
      <c r="F11534" s="399"/>
      <c r="G11534" s="399"/>
      <c r="H11534" s="399"/>
      <c r="I11534" s="399"/>
    </row>
    <row r="11535" spans="1:9" ht="15.75" customHeight="1">
      <c r="A11535" s="396"/>
      <c r="B11535" s="398"/>
      <c r="C11535" s="396"/>
      <c r="D11535" s="396"/>
      <c r="E11535" s="399"/>
      <c r="F11535" s="399"/>
      <c r="G11535" s="399"/>
      <c r="H11535" s="399"/>
      <c r="I11535" s="399"/>
    </row>
    <row r="11536" spans="1:9" ht="15.75" customHeight="1">
      <c r="A11536" s="396"/>
      <c r="B11536" s="398"/>
      <c r="C11536" s="396"/>
      <c r="D11536" s="396"/>
      <c r="E11536" s="399"/>
      <c r="F11536" s="399"/>
      <c r="G11536" s="399"/>
      <c r="H11536" s="399"/>
      <c r="I11536" s="399"/>
    </row>
    <row r="11537" spans="1:9" ht="15.75" customHeight="1">
      <c r="A11537" s="396"/>
      <c r="B11537" s="398"/>
      <c r="C11537" s="396"/>
      <c r="D11537" s="396"/>
      <c r="E11537" s="399"/>
      <c r="F11537" s="399"/>
      <c r="G11537" s="399"/>
      <c r="H11537" s="399"/>
      <c r="I11537" s="399"/>
    </row>
    <row r="11538" spans="1:9" ht="15.75" customHeight="1">
      <c r="A11538" s="396"/>
      <c r="B11538" s="398"/>
      <c r="C11538" s="396"/>
      <c r="D11538" s="396"/>
      <c r="E11538" s="399"/>
      <c r="F11538" s="399"/>
      <c r="G11538" s="399"/>
      <c r="H11538" s="399"/>
      <c r="I11538" s="399"/>
    </row>
    <row r="11539" spans="1:9" ht="15.75" customHeight="1">
      <c r="A11539" s="396"/>
      <c r="B11539" s="398"/>
      <c r="C11539" s="396"/>
      <c r="D11539" s="396"/>
      <c r="E11539" s="399"/>
      <c r="F11539" s="399"/>
      <c r="G11539" s="399"/>
      <c r="H11539" s="399"/>
      <c r="I11539" s="399"/>
    </row>
    <row r="11540" spans="1:9" ht="15.75" customHeight="1">
      <c r="A11540" s="396"/>
      <c r="B11540" s="398"/>
      <c r="C11540" s="396"/>
      <c r="D11540" s="396"/>
      <c r="E11540" s="399"/>
      <c r="F11540" s="399"/>
      <c r="G11540" s="399"/>
      <c r="H11540" s="399"/>
      <c r="I11540" s="399"/>
    </row>
    <row r="11541" spans="1:9" ht="15.75" customHeight="1">
      <c r="A11541" s="396"/>
      <c r="B11541" s="398"/>
      <c r="C11541" s="396"/>
      <c r="D11541" s="396"/>
      <c r="E11541" s="399"/>
      <c r="F11541" s="399"/>
      <c r="G11541" s="399"/>
      <c r="H11541" s="399"/>
      <c r="I11541" s="399"/>
    </row>
    <row r="11542" spans="1:9" ht="15.75" customHeight="1">
      <c r="A11542" s="396"/>
      <c r="B11542" s="398"/>
      <c r="C11542" s="396"/>
      <c r="D11542" s="396"/>
      <c r="E11542" s="399"/>
      <c r="F11542" s="399"/>
      <c r="G11542" s="399"/>
      <c r="H11542" s="399"/>
      <c r="I11542" s="399"/>
    </row>
    <row r="11543" spans="1:9" ht="15.75" customHeight="1">
      <c r="A11543" s="396"/>
      <c r="B11543" s="398"/>
      <c r="C11543" s="396"/>
      <c r="D11543" s="396"/>
      <c r="E11543" s="399"/>
      <c r="F11543" s="399"/>
      <c r="G11543" s="399"/>
      <c r="H11543" s="399"/>
      <c r="I11543" s="399"/>
    </row>
    <row r="11544" spans="1:9" ht="15.75" customHeight="1">
      <c r="A11544" s="396"/>
      <c r="B11544" s="398"/>
      <c r="C11544" s="396"/>
      <c r="D11544" s="396"/>
      <c r="E11544" s="399"/>
      <c r="F11544" s="399"/>
      <c r="G11544" s="399"/>
      <c r="H11544" s="399"/>
      <c r="I11544" s="399"/>
    </row>
    <row r="11545" spans="1:9" ht="15.75" customHeight="1">
      <c r="A11545" s="396"/>
      <c r="B11545" s="398"/>
      <c r="C11545" s="396"/>
      <c r="D11545" s="396"/>
      <c r="E11545" s="399"/>
      <c r="F11545" s="399"/>
      <c r="G11545" s="399"/>
      <c r="H11545" s="399"/>
      <c r="I11545" s="399"/>
    </row>
    <row r="11546" spans="1:9" ht="15.75" customHeight="1">
      <c r="A11546" s="396"/>
      <c r="B11546" s="398"/>
      <c r="C11546" s="396"/>
      <c r="D11546" s="396"/>
      <c r="E11546" s="399"/>
      <c r="F11546" s="399"/>
      <c r="G11546" s="399"/>
      <c r="H11546" s="399"/>
      <c r="I11546" s="399"/>
    </row>
    <row r="11547" spans="1:9" ht="15.75" customHeight="1">
      <c r="A11547" s="396"/>
      <c r="B11547" s="398"/>
      <c r="C11547" s="396"/>
      <c r="D11547" s="396"/>
      <c r="E11547" s="399"/>
      <c r="F11547" s="399"/>
      <c r="G11547" s="399"/>
      <c r="H11547" s="399"/>
      <c r="I11547" s="399"/>
    </row>
    <row r="11548" spans="1:9" ht="15.75" customHeight="1">
      <c r="A11548" s="396"/>
      <c r="B11548" s="398"/>
      <c r="C11548" s="396"/>
      <c r="D11548" s="396"/>
      <c r="E11548" s="399"/>
      <c r="F11548" s="399"/>
      <c r="G11548" s="399"/>
      <c r="H11548" s="399"/>
      <c r="I11548" s="399"/>
    </row>
    <row r="11549" spans="1:9" ht="15.75" customHeight="1">
      <c r="A11549" s="396"/>
      <c r="B11549" s="398"/>
      <c r="C11549" s="396"/>
      <c r="D11549" s="396"/>
      <c r="E11549" s="399"/>
      <c r="F11549" s="399"/>
      <c r="G11549" s="399"/>
      <c r="H11549" s="399"/>
      <c r="I11549" s="399"/>
    </row>
    <row r="11550" spans="1:9" ht="15.75" customHeight="1">
      <c r="A11550" s="396"/>
      <c r="B11550" s="398"/>
      <c r="C11550" s="396"/>
      <c r="D11550" s="396"/>
      <c r="E11550" s="399"/>
      <c r="F11550" s="399"/>
      <c r="G11550" s="399"/>
      <c r="H11550" s="399"/>
      <c r="I11550" s="399"/>
    </row>
    <row r="11551" spans="1:9" ht="15.75" customHeight="1">
      <c r="A11551" s="396"/>
      <c r="B11551" s="398"/>
      <c r="C11551" s="396"/>
      <c r="D11551" s="396"/>
      <c r="E11551" s="399"/>
      <c r="F11551" s="399"/>
      <c r="G11551" s="399"/>
      <c r="H11551" s="399"/>
      <c r="I11551" s="399"/>
    </row>
    <row r="11552" spans="1:9" ht="15.75" customHeight="1">
      <c r="A11552" s="396"/>
      <c r="B11552" s="398"/>
      <c r="C11552" s="396"/>
      <c r="D11552" s="396"/>
      <c r="E11552" s="399"/>
      <c r="F11552" s="399"/>
      <c r="G11552" s="399"/>
      <c r="H11552" s="399"/>
      <c r="I11552" s="399"/>
    </row>
    <row r="11553" spans="1:9" ht="15.75" customHeight="1">
      <c r="A11553" s="396"/>
      <c r="B11553" s="398"/>
      <c r="C11553" s="396"/>
      <c r="D11553" s="396"/>
      <c r="E11553" s="399"/>
      <c r="F11553" s="399"/>
      <c r="G11553" s="399"/>
      <c r="H11553" s="399"/>
      <c r="I11553" s="399"/>
    </row>
    <row r="11554" spans="1:9" ht="15.75" customHeight="1">
      <c r="A11554" s="396"/>
      <c r="B11554" s="398"/>
      <c r="C11554" s="396"/>
      <c r="D11554" s="396"/>
      <c r="E11554" s="399"/>
      <c r="F11554" s="399"/>
      <c r="G11554" s="399"/>
      <c r="H11554" s="399"/>
      <c r="I11554" s="399"/>
    </row>
    <row r="11555" spans="1:9" ht="15.75" customHeight="1">
      <c r="A11555" s="396"/>
      <c r="B11555" s="398"/>
      <c r="C11555" s="396"/>
      <c r="D11555" s="396"/>
      <c r="E11555" s="399"/>
      <c r="F11555" s="399"/>
      <c r="G11555" s="399"/>
      <c r="H11555" s="399"/>
      <c r="I11555" s="399"/>
    </row>
    <row r="11556" spans="1:9" ht="15.75" customHeight="1">
      <c r="A11556" s="396"/>
      <c r="B11556" s="398"/>
      <c r="C11556" s="396"/>
      <c r="D11556" s="396"/>
      <c r="E11556" s="399"/>
      <c r="F11556" s="399"/>
      <c r="G11556" s="399"/>
      <c r="H11556" s="399"/>
      <c r="I11556" s="399"/>
    </row>
    <row r="11557" spans="1:9" ht="15.75" customHeight="1">
      <c r="A11557" s="396"/>
      <c r="B11557" s="398"/>
      <c r="C11557" s="396"/>
      <c r="D11557" s="396"/>
      <c r="E11557" s="399"/>
      <c r="F11557" s="399"/>
      <c r="G11557" s="399"/>
      <c r="H11557" s="399"/>
      <c r="I11557" s="399"/>
    </row>
    <row r="11558" spans="1:9" ht="15.75" customHeight="1">
      <c r="A11558" s="396"/>
      <c r="B11558" s="398"/>
      <c r="C11558" s="396"/>
      <c r="D11558" s="396"/>
      <c r="E11558" s="399"/>
      <c r="F11558" s="399"/>
      <c r="G11558" s="399"/>
      <c r="H11558" s="399"/>
      <c r="I11558" s="399"/>
    </row>
    <row r="11559" spans="1:9" ht="15.75" customHeight="1">
      <c r="A11559" s="396"/>
      <c r="B11559" s="398"/>
      <c r="C11559" s="396"/>
      <c r="D11559" s="396"/>
      <c r="E11559" s="399"/>
      <c r="F11559" s="399"/>
      <c r="G11559" s="399"/>
      <c r="H11559" s="399"/>
      <c r="I11559" s="399"/>
    </row>
    <row r="11560" spans="1:9" ht="15.75" customHeight="1">
      <c r="A11560" s="396"/>
      <c r="B11560" s="398"/>
      <c r="C11560" s="396"/>
      <c r="D11560" s="396"/>
      <c r="E11560" s="399"/>
      <c r="F11560" s="399"/>
      <c r="G11560" s="399"/>
      <c r="H11560" s="399"/>
      <c r="I11560" s="399"/>
    </row>
    <row r="11561" spans="1:9" ht="15.75" customHeight="1">
      <c r="A11561" s="396"/>
      <c r="B11561" s="398"/>
      <c r="C11561" s="396"/>
      <c r="D11561" s="396"/>
      <c r="E11561" s="399"/>
      <c r="F11561" s="399"/>
      <c r="G11561" s="399"/>
      <c r="H11561" s="399"/>
      <c r="I11561" s="399"/>
    </row>
    <row r="11562" spans="1:9" ht="15.75" customHeight="1">
      <c r="A11562" s="396"/>
      <c r="B11562" s="398"/>
      <c r="C11562" s="396"/>
      <c r="D11562" s="396"/>
      <c r="E11562" s="399"/>
      <c r="F11562" s="399"/>
      <c r="G11562" s="399"/>
      <c r="H11562" s="399"/>
      <c r="I11562" s="399"/>
    </row>
    <row r="11563" spans="1:9" ht="15.75" customHeight="1">
      <c r="A11563" s="396"/>
      <c r="B11563" s="398"/>
      <c r="C11563" s="396"/>
      <c r="D11563" s="396"/>
      <c r="E11563" s="399"/>
      <c r="F11563" s="399"/>
      <c r="G11563" s="399"/>
      <c r="H11563" s="399"/>
      <c r="I11563" s="399"/>
    </row>
    <row r="11564" spans="1:9" ht="15.75" customHeight="1">
      <c r="A11564" s="396"/>
      <c r="B11564" s="398"/>
      <c r="C11564" s="396"/>
      <c r="D11564" s="396"/>
      <c r="E11564" s="399"/>
      <c r="F11564" s="399"/>
      <c r="G11564" s="399"/>
      <c r="H11564" s="399"/>
      <c r="I11564" s="399"/>
    </row>
    <row r="11565" spans="1:9" ht="15.75" customHeight="1">
      <c r="A11565" s="396"/>
      <c r="B11565" s="398"/>
      <c r="C11565" s="396"/>
      <c r="D11565" s="396"/>
      <c r="E11565" s="399"/>
      <c r="F11565" s="399"/>
      <c r="G11565" s="399"/>
      <c r="H11565" s="399"/>
      <c r="I11565" s="399"/>
    </row>
    <row r="11566" spans="1:9" ht="15.75" customHeight="1">
      <c r="A11566" s="396"/>
      <c r="B11566" s="398"/>
      <c r="C11566" s="396"/>
      <c r="D11566" s="396"/>
      <c r="E11566" s="399"/>
      <c r="F11566" s="399"/>
      <c r="G11566" s="399"/>
      <c r="H11566" s="399"/>
      <c r="I11566" s="399"/>
    </row>
    <row r="11567" spans="1:9" ht="15.75" customHeight="1">
      <c r="A11567" s="396"/>
      <c r="B11567" s="398"/>
      <c r="C11567" s="396"/>
      <c r="D11567" s="396"/>
      <c r="E11567" s="399"/>
      <c r="F11567" s="399"/>
      <c r="G11567" s="399"/>
      <c r="H11567" s="399"/>
      <c r="I11567" s="399"/>
    </row>
    <row r="11568" spans="1:9" ht="15.75" customHeight="1">
      <c r="A11568" s="396"/>
      <c r="B11568" s="398"/>
      <c r="C11568" s="396"/>
      <c r="D11568" s="396"/>
      <c r="E11568" s="399"/>
      <c r="F11568" s="399"/>
      <c r="G11568" s="399"/>
      <c r="H11568" s="399"/>
      <c r="I11568" s="399"/>
    </row>
    <row r="11569" spans="1:9" ht="15.75" customHeight="1">
      <c r="A11569" s="396"/>
      <c r="B11569" s="398"/>
      <c r="C11569" s="396"/>
      <c r="D11569" s="396"/>
      <c r="E11569" s="399"/>
      <c r="F11569" s="399"/>
      <c r="G11569" s="399"/>
      <c r="H11569" s="399"/>
      <c r="I11569" s="399"/>
    </row>
    <row r="11570" spans="1:9" ht="15.75" customHeight="1">
      <c r="A11570" s="396"/>
      <c r="B11570" s="398"/>
      <c r="C11570" s="396"/>
      <c r="D11570" s="396"/>
      <c r="E11570" s="399"/>
      <c r="F11570" s="399"/>
      <c r="G11570" s="399"/>
      <c r="H11570" s="399"/>
      <c r="I11570" s="399"/>
    </row>
    <row r="11571" spans="1:9" ht="15.75" customHeight="1">
      <c r="A11571" s="396"/>
      <c r="B11571" s="398"/>
      <c r="C11571" s="396"/>
      <c r="D11571" s="396"/>
      <c r="E11571" s="399"/>
      <c r="F11571" s="399"/>
      <c r="G11571" s="399"/>
      <c r="H11571" s="399"/>
      <c r="I11571" s="399"/>
    </row>
    <row r="11572" spans="1:9" ht="15.75" customHeight="1">
      <c r="A11572" s="396"/>
      <c r="B11572" s="398"/>
      <c r="C11572" s="396"/>
      <c r="D11572" s="396"/>
      <c r="E11572" s="399"/>
      <c r="F11572" s="399"/>
      <c r="G11572" s="399"/>
      <c r="H11572" s="399"/>
      <c r="I11572" s="399"/>
    </row>
    <row r="11573" spans="1:9" ht="15.75" customHeight="1">
      <c r="A11573" s="396"/>
      <c r="B11573" s="398"/>
      <c r="C11573" s="396"/>
      <c r="D11573" s="396"/>
      <c r="E11573" s="399"/>
      <c r="F11573" s="399"/>
      <c r="G11573" s="399"/>
      <c r="H11573" s="399"/>
      <c r="I11573" s="399"/>
    </row>
    <row r="11574" spans="1:9" ht="15.75" customHeight="1">
      <c r="A11574" s="396"/>
      <c r="B11574" s="398"/>
      <c r="C11574" s="396"/>
      <c r="D11574" s="396"/>
      <c r="E11574" s="399"/>
      <c r="F11574" s="399"/>
      <c r="G11574" s="399"/>
      <c r="H11574" s="399"/>
      <c r="I11574" s="399"/>
    </row>
    <row r="11575" spans="1:9" ht="15.75" customHeight="1">
      <c r="A11575" s="396"/>
      <c r="B11575" s="398"/>
      <c r="C11575" s="396"/>
      <c r="D11575" s="396"/>
      <c r="E11575" s="399"/>
      <c r="F11575" s="399"/>
      <c r="G11575" s="399"/>
      <c r="H11575" s="399"/>
      <c r="I11575" s="399"/>
    </row>
    <row r="11576" spans="1:9" ht="15.75" customHeight="1">
      <c r="A11576" s="396"/>
      <c r="B11576" s="398"/>
      <c r="C11576" s="396"/>
      <c r="D11576" s="396"/>
      <c r="E11576" s="399"/>
      <c r="F11576" s="399"/>
      <c r="G11576" s="399"/>
      <c r="H11576" s="399"/>
      <c r="I11576" s="399"/>
    </row>
    <row r="11577" spans="1:9" ht="15.75" customHeight="1">
      <c r="A11577" s="396"/>
      <c r="B11577" s="398"/>
      <c r="C11577" s="396"/>
      <c r="D11577" s="396"/>
      <c r="E11577" s="399"/>
      <c r="F11577" s="399"/>
      <c r="G11577" s="399"/>
      <c r="H11577" s="399"/>
      <c r="I11577" s="399"/>
    </row>
    <row r="11578" spans="1:9" ht="15.75" customHeight="1">
      <c r="A11578" s="396"/>
      <c r="B11578" s="398"/>
      <c r="C11578" s="396"/>
      <c r="D11578" s="396"/>
      <c r="E11578" s="399"/>
      <c r="F11578" s="399"/>
      <c r="G11578" s="399"/>
      <c r="H11578" s="399"/>
      <c r="I11578" s="399"/>
    </row>
    <row r="11579" spans="1:9" ht="15.75" customHeight="1">
      <c r="A11579" s="396"/>
      <c r="B11579" s="398"/>
      <c r="C11579" s="396"/>
      <c r="D11579" s="396"/>
      <c r="E11579" s="399"/>
      <c r="F11579" s="399"/>
      <c r="G11579" s="399"/>
      <c r="H11579" s="399"/>
      <c r="I11579" s="399"/>
    </row>
    <row r="11580" spans="1:9" ht="15.75" customHeight="1">
      <c r="A11580" s="396"/>
      <c r="B11580" s="398"/>
      <c r="C11580" s="396"/>
      <c r="D11580" s="396"/>
      <c r="E11580" s="399"/>
      <c r="F11580" s="399"/>
      <c r="G11580" s="399"/>
      <c r="H11580" s="399"/>
      <c r="I11580" s="399"/>
    </row>
    <row r="11581" spans="1:9" ht="15.75" customHeight="1">
      <c r="A11581" s="396"/>
      <c r="B11581" s="398"/>
      <c r="C11581" s="396"/>
      <c r="D11581" s="396"/>
      <c r="E11581" s="399"/>
      <c r="F11581" s="399"/>
      <c r="G11581" s="399"/>
      <c r="H11581" s="399"/>
      <c r="I11581" s="399"/>
    </row>
    <row r="11582" spans="1:9" ht="15.75" customHeight="1">
      <c r="A11582" s="396"/>
      <c r="B11582" s="398"/>
      <c r="C11582" s="396"/>
      <c r="D11582" s="396"/>
      <c r="E11582" s="399"/>
      <c r="F11582" s="399"/>
      <c r="G11582" s="399"/>
      <c r="H11582" s="399"/>
      <c r="I11582" s="399"/>
    </row>
    <row r="11583" spans="1:9" ht="15.75" customHeight="1">
      <c r="A11583" s="396"/>
      <c r="B11583" s="398"/>
      <c r="C11583" s="396"/>
      <c r="D11583" s="396"/>
      <c r="E11583" s="399"/>
      <c r="F11583" s="399"/>
      <c r="G11583" s="399"/>
      <c r="H11583" s="399"/>
      <c r="I11583" s="399"/>
    </row>
    <row r="11584" spans="1:9" ht="15.75" customHeight="1">
      <c r="A11584" s="396"/>
      <c r="B11584" s="398"/>
      <c r="C11584" s="396"/>
      <c r="D11584" s="396"/>
      <c r="E11584" s="399"/>
      <c r="F11584" s="399"/>
      <c r="G11584" s="399"/>
      <c r="H11584" s="399"/>
      <c r="I11584" s="399"/>
    </row>
    <row r="11585" spans="1:9" ht="15.75" customHeight="1">
      <c r="A11585" s="396"/>
      <c r="B11585" s="398"/>
      <c r="C11585" s="396"/>
      <c r="D11585" s="396"/>
      <c r="E11585" s="399"/>
      <c r="F11585" s="399"/>
      <c r="G11585" s="399"/>
      <c r="H11585" s="399"/>
      <c r="I11585" s="399"/>
    </row>
    <row r="11586" spans="1:9" ht="15.75" customHeight="1">
      <c r="A11586" s="396"/>
      <c r="B11586" s="398"/>
      <c r="C11586" s="396"/>
      <c r="D11586" s="396"/>
      <c r="E11586" s="399"/>
      <c r="F11586" s="399"/>
      <c r="G11586" s="399"/>
      <c r="H11586" s="399"/>
      <c r="I11586" s="399"/>
    </row>
    <row r="11587" spans="1:9" ht="15.75" customHeight="1">
      <c r="A11587" s="396"/>
      <c r="B11587" s="398"/>
      <c r="C11587" s="396"/>
      <c r="D11587" s="396"/>
      <c r="E11587" s="399"/>
      <c r="F11587" s="399"/>
      <c r="G11587" s="399"/>
      <c r="H11587" s="399"/>
      <c r="I11587" s="399"/>
    </row>
    <row r="11588" spans="1:9" ht="15.75" customHeight="1">
      <c r="A11588" s="396"/>
      <c r="B11588" s="398"/>
      <c r="C11588" s="396"/>
      <c r="D11588" s="396"/>
      <c r="E11588" s="399"/>
      <c r="F11588" s="399"/>
      <c r="G11588" s="399"/>
      <c r="H11588" s="399"/>
      <c r="I11588" s="399"/>
    </row>
    <row r="11589" spans="1:9" ht="15.75" customHeight="1">
      <c r="A11589" s="396"/>
      <c r="B11589" s="398"/>
      <c r="C11589" s="396"/>
      <c r="D11589" s="396"/>
      <c r="E11589" s="399"/>
      <c r="F11589" s="399"/>
      <c r="G11589" s="399"/>
      <c r="H11589" s="399"/>
      <c r="I11589" s="399"/>
    </row>
    <row r="11590" spans="1:9" ht="15.75" customHeight="1">
      <c r="A11590" s="396"/>
      <c r="B11590" s="398"/>
      <c r="C11590" s="396"/>
      <c r="D11590" s="396"/>
      <c r="E11590" s="399"/>
      <c r="F11590" s="399"/>
      <c r="G11590" s="399"/>
      <c r="H11590" s="399"/>
      <c r="I11590" s="399"/>
    </row>
    <row r="11591" spans="1:9" ht="15.75" customHeight="1">
      <c r="A11591" s="396"/>
      <c r="B11591" s="398"/>
      <c r="C11591" s="396"/>
      <c r="D11591" s="396"/>
      <c r="E11591" s="399"/>
      <c r="F11591" s="399"/>
      <c r="G11591" s="399"/>
      <c r="H11591" s="399"/>
      <c r="I11591" s="399"/>
    </row>
    <row r="11592" spans="1:9" ht="15.75" customHeight="1">
      <c r="A11592" s="396"/>
      <c r="B11592" s="398"/>
      <c r="C11592" s="396"/>
      <c r="D11592" s="396"/>
      <c r="E11592" s="399"/>
      <c r="F11592" s="399"/>
      <c r="G11592" s="399"/>
      <c r="H11592" s="399"/>
      <c r="I11592" s="399"/>
    </row>
    <row r="11593" spans="1:9" ht="15.75" customHeight="1">
      <c r="A11593" s="396"/>
      <c r="B11593" s="398"/>
      <c r="C11593" s="396"/>
      <c r="D11593" s="396"/>
      <c r="E11593" s="399"/>
      <c r="F11593" s="399"/>
      <c r="G11593" s="399"/>
      <c r="H11593" s="399"/>
      <c r="I11593" s="399"/>
    </row>
    <row r="11594" spans="1:9" ht="15.75" customHeight="1">
      <c r="A11594" s="396"/>
      <c r="B11594" s="398"/>
      <c r="C11594" s="396"/>
      <c r="D11594" s="396"/>
      <c r="E11594" s="399"/>
      <c r="F11594" s="399"/>
      <c r="G11594" s="399"/>
      <c r="H11594" s="399"/>
      <c r="I11594" s="399"/>
    </row>
    <row r="11595" spans="1:9" ht="15.75" customHeight="1">
      <c r="A11595" s="396"/>
      <c r="B11595" s="398"/>
      <c r="C11595" s="396"/>
      <c r="D11595" s="396"/>
      <c r="E11595" s="399"/>
      <c r="F11595" s="399"/>
      <c r="G11595" s="399"/>
      <c r="H11595" s="399"/>
      <c r="I11595" s="399"/>
    </row>
    <row r="11596" spans="1:9" ht="15.75" customHeight="1">
      <c r="A11596" s="396"/>
      <c r="B11596" s="398"/>
      <c r="C11596" s="396"/>
      <c r="D11596" s="396"/>
      <c r="E11596" s="399"/>
      <c r="F11596" s="399"/>
      <c r="G11596" s="399"/>
      <c r="H11596" s="399"/>
      <c r="I11596" s="399"/>
    </row>
    <row r="11597" spans="1:9" ht="15.75" customHeight="1">
      <c r="A11597" s="396"/>
      <c r="B11597" s="398"/>
      <c r="C11597" s="396"/>
      <c r="D11597" s="396"/>
      <c r="E11597" s="399"/>
      <c r="F11597" s="399"/>
      <c r="G11597" s="399"/>
      <c r="H11597" s="399"/>
      <c r="I11597" s="399"/>
    </row>
    <row r="11598" spans="1:9" ht="15.75" customHeight="1">
      <c r="A11598" s="396"/>
      <c r="B11598" s="398"/>
      <c r="C11598" s="396"/>
      <c r="D11598" s="396"/>
      <c r="E11598" s="399"/>
      <c r="F11598" s="399"/>
      <c r="G11598" s="399"/>
      <c r="H11598" s="399"/>
      <c r="I11598" s="399"/>
    </row>
    <row r="11599" spans="1:9" ht="15.75" customHeight="1">
      <c r="A11599" s="396"/>
      <c r="B11599" s="398"/>
      <c r="C11599" s="396"/>
      <c r="D11599" s="396"/>
      <c r="E11599" s="399"/>
      <c r="F11599" s="399"/>
      <c r="G11599" s="399"/>
      <c r="H11599" s="399"/>
      <c r="I11599" s="399"/>
    </row>
    <row r="11600" spans="1:9" ht="15.75" customHeight="1">
      <c r="A11600" s="396"/>
      <c r="B11600" s="398"/>
      <c r="C11600" s="396"/>
      <c r="D11600" s="396"/>
      <c r="E11600" s="399"/>
      <c r="F11600" s="399"/>
      <c r="G11600" s="399"/>
      <c r="H11600" s="399"/>
      <c r="I11600" s="399"/>
    </row>
    <row r="11601" spans="1:9" ht="15.75" customHeight="1">
      <c r="A11601" s="396"/>
      <c r="B11601" s="398"/>
      <c r="C11601" s="396"/>
      <c r="D11601" s="396"/>
      <c r="E11601" s="399"/>
      <c r="F11601" s="399"/>
      <c r="G11601" s="399"/>
      <c r="H11601" s="399"/>
      <c r="I11601" s="399"/>
    </row>
    <row r="11602" spans="1:9" ht="15.75" customHeight="1">
      <c r="A11602" s="396"/>
      <c r="B11602" s="398"/>
      <c r="C11602" s="396"/>
      <c r="D11602" s="396"/>
      <c r="E11602" s="399"/>
      <c r="F11602" s="399"/>
      <c r="G11602" s="399"/>
      <c r="H11602" s="399"/>
      <c r="I11602" s="399"/>
    </row>
    <row r="11603" spans="1:9" ht="15.75" customHeight="1">
      <c r="A11603" s="396"/>
      <c r="B11603" s="398"/>
      <c r="C11603" s="396"/>
      <c r="D11603" s="396"/>
      <c r="E11603" s="399"/>
      <c r="F11603" s="399"/>
      <c r="G11603" s="399"/>
      <c r="H11603" s="399"/>
      <c r="I11603" s="399"/>
    </row>
    <row r="11604" spans="1:9" ht="15.75" customHeight="1">
      <c r="A11604" s="396"/>
      <c r="B11604" s="398"/>
      <c r="C11604" s="396"/>
      <c r="D11604" s="396"/>
      <c r="E11604" s="399"/>
      <c r="F11604" s="399"/>
      <c r="G11604" s="399"/>
      <c r="H11604" s="399"/>
      <c r="I11604" s="399"/>
    </row>
    <row r="11605" spans="1:9" ht="15.75" customHeight="1">
      <c r="A11605" s="396"/>
      <c r="B11605" s="398"/>
      <c r="C11605" s="396"/>
      <c r="D11605" s="396"/>
      <c r="E11605" s="399"/>
      <c r="F11605" s="399"/>
      <c r="G11605" s="399"/>
      <c r="H11605" s="399"/>
      <c r="I11605" s="399"/>
    </row>
    <row r="11606" spans="1:9" ht="15.75" customHeight="1">
      <c r="A11606" s="396"/>
      <c r="B11606" s="398"/>
      <c r="C11606" s="396"/>
      <c r="D11606" s="396"/>
      <c r="E11606" s="399"/>
      <c r="F11606" s="399"/>
      <c r="G11606" s="399"/>
      <c r="H11606" s="399"/>
      <c r="I11606" s="399"/>
    </row>
    <row r="11607" spans="1:9" ht="15.75" customHeight="1">
      <c r="A11607" s="396"/>
      <c r="B11607" s="398"/>
      <c r="C11607" s="396"/>
      <c r="D11607" s="396"/>
      <c r="E11607" s="399"/>
      <c r="F11607" s="399"/>
      <c r="G11607" s="399"/>
      <c r="H11607" s="399"/>
      <c r="I11607" s="399"/>
    </row>
    <row r="11608" spans="1:9" ht="15.75" customHeight="1">
      <c r="A11608" s="396"/>
      <c r="B11608" s="398"/>
      <c r="C11608" s="396"/>
      <c r="D11608" s="396"/>
      <c r="E11608" s="399"/>
      <c r="F11608" s="399"/>
      <c r="G11608" s="399"/>
      <c r="H11608" s="399"/>
      <c r="I11608" s="399"/>
    </row>
    <row r="11609" spans="1:9" ht="15.75" customHeight="1">
      <c r="A11609" s="396"/>
      <c r="B11609" s="398"/>
      <c r="C11609" s="396"/>
      <c r="D11609" s="396"/>
      <c r="E11609" s="399"/>
      <c r="F11609" s="399"/>
      <c r="G11609" s="399"/>
      <c r="H11609" s="399"/>
      <c r="I11609" s="399"/>
    </row>
    <row r="11610" spans="1:9" ht="15.75" customHeight="1">
      <c r="A11610" s="396"/>
      <c r="B11610" s="398"/>
      <c r="C11610" s="396"/>
      <c r="D11610" s="396"/>
      <c r="E11610" s="399"/>
      <c r="F11610" s="399"/>
      <c r="G11610" s="399"/>
      <c r="H11610" s="399"/>
      <c r="I11610" s="399"/>
    </row>
    <row r="11611" spans="1:9" ht="15.75" customHeight="1">
      <c r="A11611" s="396"/>
      <c r="B11611" s="398"/>
      <c r="C11611" s="396"/>
      <c r="D11611" s="396"/>
      <c r="E11611" s="399"/>
      <c r="F11611" s="399"/>
      <c r="G11611" s="399"/>
      <c r="H11611" s="399"/>
      <c r="I11611" s="399"/>
    </row>
    <row r="11612" spans="1:9" ht="15.75" customHeight="1">
      <c r="A11612" s="396"/>
      <c r="B11612" s="398"/>
      <c r="C11612" s="396"/>
      <c r="D11612" s="396"/>
      <c r="E11612" s="399"/>
      <c r="F11612" s="399"/>
      <c r="G11612" s="399"/>
      <c r="H11612" s="399"/>
      <c r="I11612" s="399"/>
    </row>
    <row r="11613" spans="1:9" ht="15.75" customHeight="1">
      <c r="A11613" s="396"/>
      <c r="B11613" s="398"/>
      <c r="C11613" s="396"/>
      <c r="D11613" s="396"/>
      <c r="E11613" s="399"/>
      <c r="F11613" s="399"/>
      <c r="G11613" s="399"/>
      <c r="H11613" s="399"/>
      <c r="I11613" s="399"/>
    </row>
    <row r="11614" spans="1:9" ht="15.75" customHeight="1">
      <c r="A11614" s="396"/>
      <c r="B11614" s="398"/>
      <c r="C11614" s="396"/>
      <c r="D11614" s="396"/>
      <c r="E11614" s="399"/>
      <c r="F11614" s="399"/>
      <c r="G11614" s="399"/>
      <c r="H11614" s="399"/>
      <c r="I11614" s="399"/>
    </row>
    <row r="11615" spans="1:9" ht="15.75" customHeight="1">
      <c r="A11615" s="396"/>
      <c r="B11615" s="398"/>
      <c r="C11615" s="396"/>
      <c r="D11615" s="396"/>
      <c r="E11615" s="399"/>
      <c r="F11615" s="399"/>
      <c r="G11615" s="399"/>
      <c r="H11615" s="399"/>
      <c r="I11615" s="399"/>
    </row>
    <row r="11616" spans="1:9" ht="15.75" customHeight="1">
      <c r="A11616" s="396"/>
      <c r="B11616" s="398"/>
      <c r="C11616" s="396"/>
      <c r="D11616" s="396"/>
      <c r="E11616" s="399"/>
      <c r="F11616" s="399"/>
      <c r="G11616" s="399"/>
      <c r="H11616" s="399"/>
      <c r="I11616" s="399"/>
    </row>
    <row r="11617" spans="1:9" ht="15.75" customHeight="1">
      <c r="A11617" s="396"/>
      <c r="B11617" s="398"/>
      <c r="C11617" s="396"/>
      <c r="D11617" s="396"/>
      <c r="E11617" s="399"/>
      <c r="F11617" s="399"/>
      <c r="G11617" s="399"/>
      <c r="H11617" s="399"/>
      <c r="I11617" s="399"/>
    </row>
    <row r="11618" spans="1:9" ht="15.75" customHeight="1">
      <c r="A11618" s="396"/>
      <c r="B11618" s="398"/>
      <c r="C11618" s="396"/>
      <c r="D11618" s="396"/>
      <c r="E11618" s="399"/>
      <c r="F11618" s="399"/>
      <c r="G11618" s="399"/>
      <c r="H11618" s="399"/>
      <c r="I11618" s="399"/>
    </row>
    <row r="11619" spans="1:9" ht="15.75" customHeight="1">
      <c r="A11619" s="396"/>
      <c r="B11619" s="398"/>
      <c r="C11619" s="396"/>
      <c r="D11619" s="396"/>
      <c r="E11619" s="399"/>
      <c r="F11619" s="399"/>
      <c r="G11619" s="399"/>
      <c r="H11619" s="399"/>
      <c r="I11619" s="399"/>
    </row>
    <row r="11620" spans="1:9" ht="15.75" customHeight="1">
      <c r="A11620" s="396"/>
      <c r="B11620" s="398"/>
      <c r="C11620" s="396"/>
      <c r="D11620" s="396"/>
      <c r="E11620" s="399"/>
      <c r="F11620" s="399"/>
      <c r="G11620" s="399"/>
      <c r="H11620" s="399"/>
      <c r="I11620" s="399"/>
    </row>
    <row r="11621" spans="1:9" ht="15.75" customHeight="1">
      <c r="A11621" s="396"/>
      <c r="B11621" s="398"/>
      <c r="C11621" s="396"/>
      <c r="D11621" s="396"/>
      <c r="E11621" s="399"/>
      <c r="F11621" s="399"/>
      <c r="G11621" s="399"/>
      <c r="H11621" s="399"/>
      <c r="I11621" s="399"/>
    </row>
    <row r="11622" spans="1:9" ht="15.75" customHeight="1">
      <c r="A11622" s="396"/>
      <c r="B11622" s="398"/>
      <c r="C11622" s="396"/>
      <c r="D11622" s="396"/>
      <c r="E11622" s="399"/>
      <c r="F11622" s="399"/>
      <c r="G11622" s="399"/>
      <c r="H11622" s="399"/>
      <c r="I11622" s="399"/>
    </row>
    <row r="11623" spans="1:9" ht="15.75" customHeight="1">
      <c r="A11623" s="396"/>
      <c r="B11623" s="398"/>
      <c r="C11623" s="396"/>
      <c r="D11623" s="396"/>
      <c r="E11623" s="399"/>
      <c r="F11623" s="399"/>
      <c r="G11623" s="399"/>
      <c r="H11623" s="399"/>
      <c r="I11623" s="399"/>
    </row>
    <row r="11624" spans="1:9" ht="15.75" customHeight="1">
      <c r="A11624" s="396"/>
      <c r="B11624" s="398"/>
      <c r="C11624" s="396"/>
      <c r="D11624" s="396"/>
      <c r="E11624" s="399"/>
      <c r="F11624" s="399"/>
      <c r="G11624" s="399"/>
      <c r="H11624" s="399"/>
      <c r="I11624" s="399"/>
    </row>
    <row r="11625" spans="1:9" ht="15.75" customHeight="1">
      <c r="A11625" s="396"/>
      <c r="B11625" s="398"/>
      <c r="C11625" s="396"/>
      <c r="D11625" s="396"/>
      <c r="E11625" s="399"/>
      <c r="F11625" s="399"/>
      <c r="G11625" s="399"/>
      <c r="H11625" s="399"/>
      <c r="I11625" s="399"/>
    </row>
    <row r="11626" spans="1:9" ht="15.75" customHeight="1">
      <c r="A11626" s="396"/>
      <c r="B11626" s="398"/>
      <c r="C11626" s="396"/>
      <c r="D11626" s="396"/>
      <c r="E11626" s="399"/>
      <c r="F11626" s="399"/>
      <c r="G11626" s="399"/>
      <c r="H11626" s="399"/>
      <c r="I11626" s="399"/>
    </row>
    <row r="11627" spans="1:9" ht="15.75" customHeight="1">
      <c r="A11627" s="396"/>
      <c r="B11627" s="398"/>
      <c r="C11627" s="396"/>
      <c r="D11627" s="396"/>
      <c r="E11627" s="399"/>
      <c r="F11627" s="399"/>
      <c r="G11627" s="399"/>
      <c r="H11627" s="399"/>
      <c r="I11627" s="399"/>
    </row>
    <row r="11628" spans="1:9" ht="15.75" customHeight="1">
      <c r="A11628" s="396"/>
      <c r="B11628" s="398"/>
      <c r="C11628" s="396"/>
      <c r="D11628" s="396"/>
      <c r="E11628" s="399"/>
      <c r="F11628" s="399"/>
      <c r="G11628" s="399"/>
      <c r="H11628" s="399"/>
      <c r="I11628" s="399"/>
    </row>
    <row r="11629" spans="1:9" ht="15.75" customHeight="1">
      <c r="A11629" s="396"/>
      <c r="B11629" s="398"/>
      <c r="C11629" s="396"/>
      <c r="D11629" s="396"/>
      <c r="E11629" s="399"/>
      <c r="F11629" s="399"/>
      <c r="G11629" s="399"/>
      <c r="H11629" s="399"/>
      <c r="I11629" s="399"/>
    </row>
    <row r="11630" spans="1:9" ht="15.75" customHeight="1">
      <c r="A11630" s="396"/>
      <c r="B11630" s="398"/>
      <c r="C11630" s="396"/>
      <c r="D11630" s="396"/>
      <c r="E11630" s="399"/>
      <c r="F11630" s="399"/>
      <c r="G11630" s="399"/>
      <c r="H11630" s="399"/>
      <c r="I11630" s="399"/>
    </row>
    <row r="11631" spans="1:9" ht="15.75" customHeight="1">
      <c r="A11631" s="396"/>
      <c r="B11631" s="398"/>
      <c r="C11631" s="396"/>
      <c r="D11631" s="396"/>
      <c r="E11631" s="399"/>
      <c r="F11631" s="399"/>
      <c r="G11631" s="399"/>
      <c r="H11631" s="399"/>
      <c r="I11631" s="399"/>
    </row>
    <row r="11632" spans="1:9" ht="15.75" customHeight="1">
      <c r="A11632" s="396"/>
      <c r="B11632" s="398"/>
      <c r="C11632" s="396"/>
      <c r="D11632" s="396"/>
      <c r="E11632" s="399"/>
      <c r="F11632" s="399"/>
      <c r="G11632" s="399"/>
      <c r="H11632" s="399"/>
      <c r="I11632" s="399"/>
    </row>
    <row r="11633" spans="1:9" ht="15.75" customHeight="1">
      <c r="A11633" s="396"/>
      <c r="B11633" s="398"/>
      <c r="C11633" s="396"/>
      <c r="D11633" s="396"/>
      <c r="E11633" s="399"/>
      <c r="F11633" s="399"/>
      <c r="G11633" s="399"/>
      <c r="H11633" s="399"/>
      <c r="I11633" s="399"/>
    </row>
    <row r="11634" spans="1:9" ht="15.75" customHeight="1">
      <c r="A11634" s="396"/>
      <c r="B11634" s="398"/>
      <c r="C11634" s="396"/>
      <c r="D11634" s="396"/>
      <c r="E11634" s="399"/>
      <c r="F11634" s="399"/>
      <c r="G11634" s="399"/>
      <c r="H11634" s="399"/>
      <c r="I11634" s="399"/>
    </row>
    <row r="11635" spans="1:9" ht="15.75" customHeight="1">
      <c r="A11635" s="396"/>
      <c r="B11635" s="398"/>
      <c r="C11635" s="396"/>
      <c r="D11635" s="396"/>
      <c r="E11635" s="399"/>
      <c r="F11635" s="399"/>
      <c r="G11635" s="399"/>
      <c r="H11635" s="399"/>
      <c r="I11635" s="399"/>
    </row>
    <row r="11636" spans="1:9" ht="15.75" customHeight="1">
      <c r="A11636" s="396"/>
      <c r="B11636" s="398"/>
      <c r="C11636" s="396"/>
      <c r="D11636" s="396"/>
      <c r="E11636" s="399"/>
      <c r="F11636" s="399"/>
      <c r="G11636" s="399"/>
      <c r="H11636" s="399"/>
      <c r="I11636" s="399"/>
    </row>
    <row r="11637" spans="1:9" ht="15.75" customHeight="1">
      <c r="A11637" s="396"/>
      <c r="B11637" s="398"/>
      <c r="C11637" s="396"/>
      <c r="D11637" s="396"/>
      <c r="E11637" s="399"/>
      <c r="F11637" s="399"/>
      <c r="G11637" s="399"/>
      <c r="H11637" s="399"/>
      <c r="I11637" s="399"/>
    </row>
    <row r="11638" spans="1:9" ht="15.75" customHeight="1">
      <c r="A11638" s="396"/>
      <c r="B11638" s="398"/>
      <c r="C11638" s="396"/>
      <c r="D11638" s="396"/>
      <c r="E11638" s="399"/>
      <c r="F11638" s="399"/>
      <c r="G11638" s="399"/>
      <c r="H11638" s="399"/>
      <c r="I11638" s="399"/>
    </row>
    <row r="11639" spans="1:9" ht="15.75" customHeight="1">
      <c r="A11639" s="396"/>
      <c r="B11639" s="398"/>
      <c r="C11639" s="396"/>
      <c r="D11639" s="396"/>
      <c r="E11639" s="399"/>
      <c r="F11639" s="399"/>
      <c r="G11639" s="399"/>
      <c r="H11639" s="399"/>
      <c r="I11639" s="399"/>
    </row>
    <row r="11640" spans="1:9" ht="15.75" customHeight="1">
      <c r="A11640" s="396"/>
      <c r="B11640" s="398"/>
      <c r="C11640" s="396"/>
      <c r="D11640" s="396"/>
      <c r="E11640" s="399"/>
      <c r="F11640" s="399"/>
      <c r="G11640" s="399"/>
      <c r="H11640" s="399"/>
      <c r="I11640" s="399"/>
    </row>
    <row r="11641" spans="1:9" ht="15.75" customHeight="1">
      <c r="A11641" s="396"/>
      <c r="B11641" s="398"/>
      <c r="C11641" s="396"/>
      <c r="D11641" s="396"/>
      <c r="E11641" s="399"/>
      <c r="F11641" s="399"/>
      <c r="G11641" s="399"/>
      <c r="H11641" s="399"/>
      <c r="I11641" s="399"/>
    </row>
    <row r="11642" spans="1:9" ht="15.75" customHeight="1">
      <c r="A11642" s="396"/>
      <c r="B11642" s="398"/>
      <c r="C11642" s="396"/>
      <c r="D11642" s="396"/>
      <c r="E11642" s="399"/>
      <c r="F11642" s="399"/>
      <c r="G11642" s="399"/>
      <c r="H11642" s="399"/>
      <c r="I11642" s="399"/>
    </row>
    <row r="11643" spans="1:9" ht="15.75" customHeight="1">
      <c r="A11643" s="396"/>
      <c r="B11643" s="398"/>
      <c r="C11643" s="396"/>
      <c r="D11643" s="396"/>
      <c r="E11643" s="399"/>
      <c r="F11643" s="399"/>
      <c r="G11643" s="399"/>
      <c r="H11643" s="399"/>
      <c r="I11643" s="399"/>
    </row>
    <row r="11644" spans="1:9" ht="15.75" customHeight="1">
      <c r="A11644" s="396"/>
      <c r="B11644" s="398"/>
      <c r="C11644" s="396"/>
      <c r="D11644" s="396"/>
      <c r="E11644" s="399"/>
      <c r="F11644" s="399"/>
      <c r="G11644" s="399"/>
      <c r="H11644" s="399"/>
      <c r="I11644" s="399"/>
    </row>
    <row r="11645" spans="1:9" ht="15.75" customHeight="1">
      <c r="A11645" s="396"/>
      <c r="B11645" s="398"/>
      <c r="C11645" s="396"/>
      <c r="D11645" s="396"/>
      <c r="E11645" s="399"/>
      <c r="F11645" s="399"/>
      <c r="G11645" s="399"/>
      <c r="H11645" s="399"/>
      <c r="I11645" s="399"/>
    </row>
    <row r="11646" spans="1:9" ht="15.75" customHeight="1">
      <c r="A11646" s="396"/>
      <c r="B11646" s="398"/>
      <c r="C11646" s="396"/>
      <c r="D11646" s="396"/>
      <c r="E11646" s="399"/>
      <c r="F11646" s="399"/>
      <c r="G11646" s="399"/>
      <c r="H11646" s="399"/>
      <c r="I11646" s="399"/>
    </row>
    <row r="11647" spans="1:9" ht="15.75" customHeight="1">
      <c r="A11647" s="396"/>
      <c r="B11647" s="398"/>
      <c r="C11647" s="396"/>
      <c r="D11647" s="396"/>
      <c r="E11647" s="399"/>
      <c r="F11647" s="399"/>
      <c r="G11647" s="399"/>
      <c r="H11647" s="399"/>
      <c r="I11647" s="399"/>
    </row>
    <row r="11648" spans="1:9" ht="15.75" customHeight="1">
      <c r="A11648" s="396"/>
      <c r="B11648" s="398"/>
      <c r="C11648" s="396"/>
      <c r="D11648" s="396"/>
      <c r="E11648" s="399"/>
      <c r="F11648" s="399"/>
      <c r="G11648" s="399"/>
      <c r="H11648" s="399"/>
      <c r="I11648" s="399"/>
    </row>
    <row r="11649" spans="1:9" ht="15.75" customHeight="1">
      <c r="A11649" s="396"/>
      <c r="B11649" s="398"/>
      <c r="C11649" s="396"/>
      <c r="D11649" s="396"/>
      <c r="E11649" s="399"/>
      <c r="F11649" s="399"/>
      <c r="G11649" s="399"/>
      <c r="H11649" s="399"/>
      <c r="I11649" s="399"/>
    </row>
    <row r="11650" spans="1:9" ht="15.75" customHeight="1">
      <c r="A11650" s="396"/>
      <c r="B11650" s="398"/>
      <c r="C11650" s="396"/>
      <c r="D11650" s="396"/>
      <c r="E11650" s="399"/>
      <c r="F11650" s="399"/>
      <c r="G11650" s="399"/>
      <c r="H11650" s="399"/>
      <c r="I11650" s="399"/>
    </row>
    <row r="11651" spans="1:9" ht="15.75" customHeight="1">
      <c r="A11651" s="396"/>
      <c r="B11651" s="398"/>
      <c r="C11651" s="396"/>
      <c r="D11651" s="396"/>
      <c r="E11651" s="399"/>
      <c r="F11651" s="399"/>
      <c r="G11651" s="399"/>
      <c r="H11651" s="399"/>
      <c r="I11651" s="399"/>
    </row>
    <row r="11652" spans="1:9" ht="15.75" customHeight="1">
      <c r="A11652" s="396"/>
      <c r="B11652" s="398"/>
      <c r="C11652" s="396"/>
      <c r="D11652" s="396"/>
      <c r="E11652" s="399"/>
      <c r="F11652" s="399"/>
      <c r="G11652" s="399"/>
      <c r="H11652" s="399"/>
      <c r="I11652" s="399"/>
    </row>
    <row r="11653" spans="1:9" ht="15.75" customHeight="1">
      <c r="A11653" s="396"/>
      <c r="B11653" s="398"/>
      <c r="C11653" s="396"/>
      <c r="D11653" s="396"/>
      <c r="E11653" s="399"/>
      <c r="F11653" s="399"/>
      <c r="G11653" s="399"/>
      <c r="H11653" s="399"/>
      <c r="I11653" s="399"/>
    </row>
    <row r="11654" spans="1:9" ht="15.75" customHeight="1">
      <c r="A11654" s="396"/>
      <c r="B11654" s="398"/>
      <c r="C11654" s="396"/>
      <c r="D11654" s="396"/>
      <c r="E11654" s="399"/>
      <c r="F11654" s="399"/>
      <c r="G11654" s="399"/>
      <c r="H11654" s="399"/>
      <c r="I11654" s="399"/>
    </row>
    <row r="11655" spans="1:9" ht="15.75" customHeight="1">
      <c r="A11655" s="396"/>
      <c r="B11655" s="398"/>
      <c r="C11655" s="396"/>
      <c r="D11655" s="396"/>
      <c r="E11655" s="399"/>
      <c r="F11655" s="399"/>
      <c r="G11655" s="399"/>
      <c r="H11655" s="399"/>
      <c r="I11655" s="399"/>
    </row>
    <row r="11656" spans="1:9" ht="15.75" customHeight="1">
      <c r="A11656" s="396"/>
      <c r="B11656" s="398"/>
      <c r="C11656" s="396"/>
      <c r="D11656" s="396"/>
      <c r="E11656" s="399"/>
      <c r="F11656" s="399"/>
      <c r="G11656" s="399"/>
      <c r="H11656" s="399"/>
      <c r="I11656" s="399"/>
    </row>
    <row r="11657" spans="1:9" ht="15.75" customHeight="1">
      <c r="A11657" s="396"/>
      <c r="B11657" s="398"/>
      <c r="C11657" s="396"/>
      <c r="D11657" s="396"/>
      <c r="E11657" s="399"/>
      <c r="F11657" s="399"/>
      <c r="G11657" s="399"/>
      <c r="H11657" s="399"/>
      <c r="I11657" s="399"/>
    </row>
    <row r="11658" spans="1:9" ht="15.75" customHeight="1">
      <c r="A11658" s="396"/>
      <c r="B11658" s="398"/>
      <c r="C11658" s="396"/>
      <c r="D11658" s="396"/>
      <c r="E11658" s="399"/>
      <c r="F11658" s="399"/>
      <c r="G11658" s="399"/>
      <c r="H11658" s="399"/>
      <c r="I11658" s="399"/>
    </row>
    <row r="11659" spans="1:9" ht="15.75" customHeight="1">
      <c r="A11659" s="396"/>
      <c r="B11659" s="398"/>
      <c r="C11659" s="396"/>
      <c r="D11659" s="396"/>
      <c r="E11659" s="399"/>
      <c r="F11659" s="399"/>
      <c r="G11659" s="399"/>
      <c r="H11659" s="399"/>
      <c r="I11659" s="399"/>
    </row>
    <row r="11660" spans="1:9" ht="15.75" customHeight="1">
      <c r="A11660" s="396"/>
      <c r="B11660" s="398"/>
      <c r="C11660" s="396"/>
      <c r="D11660" s="396"/>
      <c r="E11660" s="399"/>
      <c r="F11660" s="399"/>
      <c r="G11660" s="399"/>
      <c r="H11660" s="399"/>
      <c r="I11660" s="399"/>
    </row>
    <row r="11661" spans="1:9" ht="15.75" customHeight="1">
      <c r="A11661" s="396"/>
      <c r="B11661" s="398"/>
      <c r="C11661" s="396"/>
      <c r="D11661" s="396"/>
      <c r="E11661" s="399"/>
      <c r="F11661" s="399"/>
      <c r="G11661" s="399"/>
      <c r="H11661" s="399"/>
      <c r="I11661" s="399"/>
    </row>
    <row r="11662" spans="1:9" ht="15.75" customHeight="1">
      <c r="A11662" s="396"/>
      <c r="B11662" s="398"/>
      <c r="C11662" s="396"/>
      <c r="D11662" s="396"/>
      <c r="E11662" s="399"/>
      <c r="F11662" s="399"/>
      <c r="G11662" s="399"/>
      <c r="H11662" s="399"/>
      <c r="I11662" s="399"/>
    </row>
    <row r="11663" spans="1:9" ht="15.75" customHeight="1">
      <c r="A11663" s="396"/>
      <c r="B11663" s="398"/>
      <c r="C11663" s="396"/>
      <c r="D11663" s="396"/>
      <c r="E11663" s="399"/>
      <c r="F11663" s="399"/>
      <c r="G11663" s="399"/>
      <c r="H11663" s="399"/>
      <c r="I11663" s="399"/>
    </row>
    <row r="11664" spans="1:9" ht="15.75" customHeight="1">
      <c r="A11664" s="396"/>
      <c r="B11664" s="398"/>
      <c r="C11664" s="396"/>
      <c r="D11664" s="396"/>
      <c r="E11664" s="399"/>
      <c r="F11664" s="399"/>
      <c r="G11664" s="399"/>
      <c r="H11664" s="399"/>
      <c r="I11664" s="399"/>
    </row>
    <row r="11665" spans="1:9" ht="15.75" customHeight="1">
      <c r="A11665" s="396"/>
      <c r="B11665" s="398"/>
      <c r="C11665" s="396"/>
      <c r="D11665" s="396"/>
      <c r="E11665" s="399"/>
      <c r="F11665" s="399"/>
      <c r="G11665" s="399"/>
      <c r="H11665" s="399"/>
      <c r="I11665" s="399"/>
    </row>
    <row r="11666" spans="1:9" ht="15.75" customHeight="1">
      <c r="A11666" s="396"/>
      <c r="B11666" s="398"/>
      <c r="C11666" s="396"/>
      <c r="D11666" s="396"/>
      <c r="E11666" s="399"/>
      <c r="F11666" s="399"/>
      <c r="G11666" s="399"/>
      <c r="H11666" s="399"/>
      <c r="I11666" s="399"/>
    </row>
    <row r="11667" spans="1:9" ht="15.75" customHeight="1">
      <c r="A11667" s="396"/>
      <c r="B11667" s="398"/>
      <c r="C11667" s="396"/>
      <c r="D11667" s="396"/>
      <c r="E11667" s="399"/>
      <c r="F11667" s="399"/>
      <c r="G11667" s="399"/>
      <c r="H11667" s="399"/>
      <c r="I11667" s="399"/>
    </row>
    <row r="11668" spans="1:9" ht="15.75" customHeight="1">
      <c r="A11668" s="396"/>
      <c r="B11668" s="398"/>
      <c r="C11668" s="396"/>
      <c r="D11668" s="396"/>
      <c r="E11668" s="399"/>
      <c r="F11668" s="399"/>
      <c r="G11668" s="399"/>
      <c r="H11668" s="399"/>
      <c r="I11668" s="399"/>
    </row>
    <row r="11669" spans="1:9" ht="15.75" customHeight="1">
      <c r="A11669" s="396"/>
      <c r="B11669" s="398"/>
      <c r="C11669" s="396"/>
      <c r="D11669" s="396"/>
      <c r="E11669" s="399"/>
      <c r="F11669" s="399"/>
      <c r="G11669" s="399"/>
      <c r="H11669" s="399"/>
      <c r="I11669" s="399"/>
    </row>
    <row r="11670" spans="1:9" ht="15.75" customHeight="1">
      <c r="A11670" s="396"/>
      <c r="B11670" s="398"/>
      <c r="C11670" s="396"/>
      <c r="D11670" s="396"/>
      <c r="E11670" s="399"/>
      <c r="F11670" s="399"/>
      <c r="G11670" s="399"/>
      <c r="H11670" s="399"/>
      <c r="I11670" s="399"/>
    </row>
    <row r="11671" spans="1:9" ht="15.75" customHeight="1">
      <c r="A11671" s="396"/>
      <c r="B11671" s="398"/>
      <c r="C11671" s="396"/>
      <c r="D11671" s="396"/>
      <c r="E11671" s="399"/>
      <c r="F11671" s="399"/>
      <c r="G11671" s="399"/>
      <c r="H11671" s="399"/>
      <c r="I11671" s="399"/>
    </row>
    <row r="11672" spans="1:9" ht="15.75" customHeight="1">
      <c r="A11672" s="396"/>
      <c r="B11672" s="398"/>
      <c r="C11672" s="396"/>
      <c r="D11672" s="396"/>
      <c r="E11672" s="399"/>
      <c r="F11672" s="399"/>
      <c r="G11672" s="399"/>
      <c r="H11672" s="399"/>
      <c r="I11672" s="399"/>
    </row>
    <row r="11673" spans="1:9" ht="15.75" customHeight="1">
      <c r="A11673" s="396"/>
      <c r="B11673" s="398"/>
      <c r="C11673" s="396"/>
      <c r="D11673" s="396"/>
      <c r="E11673" s="399"/>
      <c r="F11673" s="399"/>
      <c r="G11673" s="399"/>
      <c r="H11673" s="399"/>
      <c r="I11673" s="399"/>
    </row>
    <row r="11674" spans="1:9" ht="15.75" customHeight="1">
      <c r="A11674" s="396"/>
      <c r="B11674" s="398"/>
      <c r="C11674" s="396"/>
      <c r="D11674" s="396"/>
      <c r="E11674" s="399"/>
      <c r="F11674" s="399"/>
      <c r="G11674" s="399"/>
      <c r="H11674" s="399"/>
      <c r="I11674" s="399"/>
    </row>
    <row r="11675" spans="1:9" ht="15.75" customHeight="1">
      <c r="A11675" s="396"/>
      <c r="B11675" s="398"/>
      <c r="C11675" s="396"/>
      <c r="D11675" s="396"/>
      <c r="E11675" s="399"/>
      <c r="F11675" s="399"/>
      <c r="G11675" s="399"/>
      <c r="H11675" s="399"/>
      <c r="I11675" s="399"/>
    </row>
    <row r="11676" spans="1:9" ht="15.75" customHeight="1">
      <c r="A11676" s="396"/>
      <c r="B11676" s="398"/>
      <c r="C11676" s="396"/>
      <c r="D11676" s="396"/>
      <c r="E11676" s="399"/>
      <c r="F11676" s="399"/>
      <c r="G11676" s="399"/>
      <c r="H11676" s="399"/>
      <c r="I11676" s="399"/>
    </row>
    <row r="11677" spans="1:9" ht="15.75" customHeight="1">
      <c r="A11677" s="396"/>
      <c r="B11677" s="398"/>
      <c r="C11677" s="396"/>
      <c r="D11677" s="396"/>
      <c r="E11677" s="399"/>
      <c r="F11677" s="399"/>
      <c r="G11677" s="399"/>
      <c r="H11677" s="399"/>
      <c r="I11677" s="399"/>
    </row>
    <row r="11678" spans="1:9" ht="15.75" customHeight="1">
      <c r="A11678" s="396"/>
      <c r="B11678" s="398"/>
      <c r="C11678" s="396"/>
      <c r="D11678" s="396"/>
      <c r="E11678" s="399"/>
      <c r="F11678" s="399"/>
      <c r="G11678" s="399"/>
      <c r="H11678" s="399"/>
      <c r="I11678" s="399"/>
    </row>
    <row r="11679" spans="1:9" ht="15.75" customHeight="1">
      <c r="A11679" s="396"/>
      <c r="B11679" s="398"/>
      <c r="C11679" s="396"/>
      <c r="D11679" s="396"/>
      <c r="E11679" s="399"/>
      <c r="F11679" s="399"/>
      <c r="G11679" s="399"/>
      <c r="H11679" s="399"/>
      <c r="I11679" s="399"/>
    </row>
    <row r="11680" spans="1:9" ht="15.75" customHeight="1">
      <c r="A11680" s="396"/>
      <c r="B11680" s="398"/>
      <c r="C11680" s="396"/>
      <c r="D11680" s="396"/>
      <c r="E11680" s="399"/>
      <c r="F11680" s="399"/>
      <c r="G11680" s="399"/>
      <c r="H11680" s="399"/>
      <c r="I11680" s="399"/>
    </row>
    <row r="11681" spans="1:9" ht="15.75" customHeight="1">
      <c r="A11681" s="396"/>
      <c r="B11681" s="398"/>
      <c r="C11681" s="396"/>
      <c r="D11681" s="396"/>
      <c r="E11681" s="399"/>
      <c r="F11681" s="399"/>
      <c r="G11681" s="399"/>
      <c r="H11681" s="399"/>
      <c r="I11681" s="399"/>
    </row>
    <row r="11682" spans="1:9" ht="15.75" customHeight="1">
      <c r="A11682" s="396"/>
      <c r="B11682" s="398"/>
      <c r="C11682" s="396"/>
      <c r="D11682" s="396"/>
      <c r="E11682" s="399"/>
      <c r="F11682" s="399"/>
      <c r="G11682" s="399"/>
      <c r="H11682" s="399"/>
      <c r="I11682" s="399"/>
    </row>
    <row r="11683" spans="1:9" ht="15.75" customHeight="1">
      <c r="A11683" s="396"/>
      <c r="B11683" s="398"/>
      <c r="C11683" s="396"/>
      <c r="D11683" s="396"/>
      <c r="E11683" s="399"/>
      <c r="F11683" s="399"/>
      <c r="G11683" s="399"/>
      <c r="H11683" s="399"/>
      <c r="I11683" s="399"/>
    </row>
    <row r="11684" spans="1:9" ht="15.75" customHeight="1">
      <c r="A11684" s="396"/>
      <c r="B11684" s="398"/>
      <c r="C11684" s="396"/>
      <c r="D11684" s="396"/>
      <c r="E11684" s="399"/>
      <c r="F11684" s="399"/>
      <c r="G11684" s="399"/>
      <c r="H11684" s="399"/>
      <c r="I11684" s="399"/>
    </row>
    <row r="11685" spans="1:9" ht="15.75" customHeight="1">
      <c r="A11685" s="396"/>
      <c r="B11685" s="398"/>
      <c r="C11685" s="396"/>
      <c r="D11685" s="396"/>
      <c r="E11685" s="399"/>
      <c r="F11685" s="399"/>
      <c r="G11685" s="399"/>
      <c r="H11685" s="399"/>
      <c r="I11685" s="399"/>
    </row>
    <row r="11686" spans="1:9" ht="15.75" customHeight="1">
      <c r="A11686" s="396"/>
      <c r="B11686" s="398"/>
      <c r="C11686" s="396"/>
      <c r="D11686" s="396"/>
      <c r="E11686" s="399"/>
      <c r="F11686" s="399"/>
      <c r="G11686" s="399"/>
      <c r="H11686" s="399"/>
      <c r="I11686" s="399"/>
    </row>
    <row r="11687" spans="1:9" ht="15.75" customHeight="1">
      <c r="A11687" s="396"/>
      <c r="B11687" s="398"/>
      <c r="C11687" s="396"/>
      <c r="D11687" s="396"/>
      <c r="E11687" s="399"/>
      <c r="F11687" s="399"/>
      <c r="G11687" s="399"/>
      <c r="H11687" s="399"/>
      <c r="I11687" s="399"/>
    </row>
    <row r="11688" spans="1:9" ht="15.75" customHeight="1">
      <c r="A11688" s="396"/>
      <c r="B11688" s="398"/>
      <c r="C11688" s="396"/>
      <c r="D11688" s="396"/>
      <c r="E11688" s="399"/>
      <c r="F11688" s="399"/>
      <c r="G11688" s="399"/>
      <c r="H11688" s="399"/>
      <c r="I11688" s="399"/>
    </row>
    <row r="11689" spans="1:9" ht="15.75" customHeight="1">
      <c r="A11689" s="396"/>
      <c r="B11689" s="398"/>
      <c r="C11689" s="396"/>
      <c r="D11689" s="396"/>
      <c r="E11689" s="399"/>
      <c r="F11689" s="399"/>
      <c r="G11689" s="399"/>
      <c r="H11689" s="399"/>
      <c r="I11689" s="399"/>
    </row>
    <row r="11690" spans="1:9" ht="15.75" customHeight="1">
      <c r="A11690" s="396"/>
      <c r="B11690" s="398"/>
      <c r="C11690" s="396"/>
      <c r="D11690" s="396"/>
      <c r="E11690" s="399"/>
      <c r="F11690" s="399"/>
      <c r="G11690" s="399"/>
      <c r="H11690" s="399"/>
      <c r="I11690" s="399"/>
    </row>
    <row r="11691" spans="1:9" ht="15.75" customHeight="1">
      <c r="A11691" s="396"/>
      <c r="B11691" s="398"/>
      <c r="C11691" s="396"/>
      <c r="D11691" s="396"/>
      <c r="E11691" s="399"/>
      <c r="F11691" s="399"/>
      <c r="G11691" s="399"/>
      <c r="H11691" s="399"/>
      <c r="I11691" s="399"/>
    </row>
    <row r="11692" spans="1:9" ht="15.75" customHeight="1">
      <c r="A11692" s="396"/>
      <c r="B11692" s="398"/>
      <c r="C11692" s="396"/>
      <c r="D11692" s="396"/>
      <c r="E11692" s="399"/>
      <c r="F11692" s="399"/>
      <c r="G11692" s="399"/>
      <c r="H11692" s="399"/>
      <c r="I11692" s="399"/>
    </row>
    <row r="11693" spans="1:9" ht="15.75" customHeight="1">
      <c r="A11693" s="396"/>
      <c r="B11693" s="398"/>
      <c r="C11693" s="396"/>
      <c r="D11693" s="396"/>
      <c r="E11693" s="399"/>
      <c r="F11693" s="399"/>
      <c r="G11693" s="399"/>
      <c r="H11693" s="399"/>
      <c r="I11693" s="399"/>
    </row>
    <row r="11694" spans="1:9" ht="15.75" customHeight="1">
      <c r="A11694" s="396"/>
      <c r="B11694" s="398"/>
      <c r="C11694" s="396"/>
      <c r="D11694" s="396"/>
      <c r="E11694" s="399"/>
      <c r="F11694" s="399"/>
      <c r="G11694" s="399"/>
      <c r="H11694" s="399"/>
      <c r="I11694" s="399"/>
    </row>
    <row r="11695" spans="1:9" ht="15.75" customHeight="1">
      <c r="A11695" s="396"/>
      <c r="B11695" s="398"/>
      <c r="C11695" s="396"/>
      <c r="D11695" s="396"/>
      <c r="E11695" s="399"/>
      <c r="F11695" s="399"/>
      <c r="G11695" s="399"/>
      <c r="H11695" s="399"/>
      <c r="I11695" s="399"/>
    </row>
    <row r="11696" spans="1:9" ht="15.75" customHeight="1">
      <c r="A11696" s="396"/>
      <c r="B11696" s="398"/>
      <c r="C11696" s="396"/>
      <c r="D11696" s="396"/>
      <c r="E11696" s="399"/>
      <c r="F11696" s="399"/>
      <c r="G11696" s="399"/>
      <c r="H11696" s="399"/>
      <c r="I11696" s="399"/>
    </row>
    <row r="11697" spans="1:9" ht="15.75" customHeight="1">
      <c r="A11697" s="396"/>
      <c r="B11697" s="398"/>
      <c r="C11697" s="396"/>
      <c r="D11697" s="396"/>
      <c r="E11697" s="399"/>
      <c r="F11697" s="399"/>
      <c r="G11697" s="399"/>
      <c r="H11697" s="399"/>
      <c r="I11697" s="399"/>
    </row>
    <row r="11698" spans="1:9" ht="15.75" customHeight="1">
      <c r="A11698" s="396"/>
      <c r="B11698" s="398"/>
      <c r="C11698" s="396"/>
      <c r="D11698" s="396"/>
      <c r="E11698" s="399"/>
      <c r="F11698" s="399"/>
      <c r="G11698" s="399"/>
      <c r="H11698" s="399"/>
      <c r="I11698" s="399"/>
    </row>
    <row r="11699" spans="1:9" ht="15.75" customHeight="1">
      <c r="A11699" s="396"/>
      <c r="B11699" s="398"/>
      <c r="C11699" s="396"/>
      <c r="D11699" s="396"/>
      <c r="E11699" s="399"/>
      <c r="F11699" s="399"/>
      <c r="G11699" s="399"/>
      <c r="H11699" s="399"/>
      <c r="I11699" s="399"/>
    </row>
    <row r="11700" spans="1:9" ht="15.75" customHeight="1">
      <c r="A11700" s="396"/>
      <c r="B11700" s="398"/>
      <c r="C11700" s="396"/>
      <c r="D11700" s="396"/>
      <c r="E11700" s="399"/>
      <c r="F11700" s="399"/>
      <c r="G11700" s="399"/>
      <c r="H11700" s="399"/>
      <c r="I11700" s="399"/>
    </row>
    <row r="11701" spans="1:9" ht="15.75" customHeight="1">
      <c r="A11701" s="396"/>
      <c r="B11701" s="398"/>
      <c r="C11701" s="396"/>
      <c r="D11701" s="396"/>
      <c r="E11701" s="399"/>
      <c r="F11701" s="399"/>
      <c r="G11701" s="399"/>
      <c r="H11701" s="399"/>
      <c r="I11701" s="399"/>
    </row>
    <row r="11702" spans="1:9" ht="15.75" customHeight="1">
      <c r="A11702" s="396"/>
      <c r="B11702" s="398"/>
      <c r="C11702" s="396"/>
      <c r="D11702" s="396"/>
      <c r="E11702" s="399"/>
      <c r="F11702" s="399"/>
      <c r="G11702" s="399"/>
      <c r="H11702" s="399"/>
      <c r="I11702" s="399"/>
    </row>
    <row r="11703" spans="1:9" ht="15.75" customHeight="1">
      <c r="A11703" s="396"/>
      <c r="B11703" s="398"/>
      <c r="C11703" s="396"/>
      <c r="D11703" s="396"/>
      <c r="E11703" s="399"/>
      <c r="F11703" s="399"/>
      <c r="G11703" s="399"/>
      <c r="H11703" s="399"/>
      <c r="I11703" s="399"/>
    </row>
    <row r="11704" spans="1:9" ht="15.75" customHeight="1">
      <c r="A11704" s="396"/>
      <c r="B11704" s="398"/>
      <c r="C11704" s="396"/>
      <c r="D11704" s="396"/>
      <c r="E11704" s="399"/>
      <c r="F11704" s="399"/>
      <c r="G11704" s="399"/>
      <c r="H11704" s="399"/>
      <c r="I11704" s="399"/>
    </row>
    <row r="11705" spans="1:9" ht="15.75" customHeight="1">
      <c r="A11705" s="396"/>
      <c r="B11705" s="398"/>
      <c r="C11705" s="396"/>
      <c r="D11705" s="396"/>
      <c r="E11705" s="399"/>
      <c r="F11705" s="399"/>
      <c r="G11705" s="399"/>
      <c r="H11705" s="399"/>
      <c r="I11705" s="399"/>
    </row>
    <row r="11706" spans="1:9" ht="15.75" customHeight="1">
      <c r="A11706" s="396"/>
      <c r="B11706" s="398"/>
      <c r="C11706" s="396"/>
      <c r="D11706" s="396"/>
      <c r="E11706" s="399"/>
      <c r="F11706" s="399"/>
      <c r="G11706" s="399"/>
      <c r="H11706" s="399"/>
      <c r="I11706" s="399"/>
    </row>
    <row r="11707" spans="1:9" ht="15.75" customHeight="1">
      <c r="A11707" s="396"/>
      <c r="B11707" s="398"/>
      <c r="C11707" s="396"/>
      <c r="D11707" s="396"/>
      <c r="E11707" s="399"/>
      <c r="F11707" s="399"/>
      <c r="G11707" s="399"/>
      <c r="H11707" s="399"/>
      <c r="I11707" s="399"/>
    </row>
    <row r="11708" spans="1:9" ht="15.75" customHeight="1">
      <c r="A11708" s="396"/>
      <c r="B11708" s="398"/>
      <c r="C11708" s="396"/>
      <c r="D11708" s="396"/>
      <c r="E11708" s="399"/>
      <c r="F11708" s="399"/>
      <c r="G11708" s="399"/>
      <c r="H11708" s="399"/>
      <c r="I11708" s="399"/>
    </row>
    <row r="11709" spans="1:9" ht="15.75" customHeight="1">
      <c r="A11709" s="396"/>
      <c r="B11709" s="398"/>
      <c r="C11709" s="396"/>
      <c r="D11709" s="396"/>
      <c r="E11709" s="399"/>
      <c r="F11709" s="399"/>
      <c r="G11709" s="399"/>
      <c r="H11709" s="399"/>
      <c r="I11709" s="399"/>
    </row>
    <row r="11710" spans="1:9" ht="15.75" customHeight="1">
      <c r="A11710" s="396"/>
      <c r="B11710" s="398"/>
      <c r="C11710" s="396"/>
      <c r="D11710" s="396"/>
      <c r="E11710" s="399"/>
      <c r="F11710" s="399"/>
      <c r="G11710" s="399"/>
      <c r="H11710" s="399"/>
      <c r="I11710" s="399"/>
    </row>
    <row r="11711" spans="1:9" ht="15.75" customHeight="1">
      <c r="A11711" s="396"/>
      <c r="B11711" s="398"/>
      <c r="C11711" s="396"/>
      <c r="D11711" s="396"/>
      <c r="E11711" s="399"/>
      <c r="F11711" s="399"/>
      <c r="G11711" s="399"/>
      <c r="H11711" s="399"/>
      <c r="I11711" s="399"/>
    </row>
    <row r="11712" spans="1:9" ht="15.75" customHeight="1">
      <c r="A11712" s="396"/>
      <c r="B11712" s="398"/>
      <c r="C11712" s="396"/>
      <c r="D11712" s="396"/>
      <c r="E11712" s="399"/>
      <c r="F11712" s="399"/>
      <c r="G11712" s="399"/>
      <c r="H11712" s="399"/>
      <c r="I11712" s="399"/>
    </row>
    <row r="11713" spans="1:9" ht="15.75" customHeight="1">
      <c r="A11713" s="396"/>
      <c r="B11713" s="398"/>
      <c r="C11713" s="396"/>
      <c r="D11713" s="396"/>
      <c r="E11713" s="399"/>
      <c r="F11713" s="399"/>
      <c r="G11713" s="399"/>
      <c r="H11713" s="399"/>
      <c r="I11713" s="399"/>
    </row>
    <row r="11714" spans="1:9" ht="15.75" customHeight="1">
      <c r="A11714" s="396"/>
      <c r="B11714" s="398"/>
      <c r="C11714" s="396"/>
      <c r="D11714" s="396"/>
      <c r="E11714" s="399"/>
      <c r="F11714" s="399"/>
      <c r="G11714" s="399"/>
      <c r="H11714" s="399"/>
      <c r="I11714" s="399"/>
    </row>
    <row r="11715" spans="1:9" ht="15.75" customHeight="1">
      <c r="A11715" s="396"/>
      <c r="B11715" s="398"/>
      <c r="C11715" s="396"/>
      <c r="D11715" s="396"/>
      <c r="E11715" s="399"/>
      <c r="F11715" s="399"/>
      <c r="G11715" s="399"/>
      <c r="H11715" s="399"/>
      <c r="I11715" s="399"/>
    </row>
    <row r="11716" spans="1:9" ht="15.75" customHeight="1">
      <c r="A11716" s="396"/>
      <c r="B11716" s="398"/>
      <c r="C11716" s="396"/>
      <c r="D11716" s="396"/>
      <c r="E11716" s="399"/>
      <c r="F11716" s="399"/>
      <c r="G11716" s="399"/>
      <c r="H11716" s="399"/>
      <c r="I11716" s="399"/>
    </row>
    <row r="11717" spans="1:9" ht="15.75" customHeight="1">
      <c r="A11717" s="396"/>
      <c r="B11717" s="398"/>
      <c r="C11717" s="396"/>
      <c r="D11717" s="396"/>
      <c r="E11717" s="399"/>
      <c r="F11717" s="399"/>
      <c r="G11717" s="399"/>
      <c r="H11717" s="399"/>
      <c r="I11717" s="399"/>
    </row>
    <row r="11718" spans="1:9" ht="15.75" customHeight="1">
      <c r="A11718" s="396"/>
      <c r="B11718" s="398"/>
      <c r="C11718" s="396"/>
      <c r="D11718" s="396"/>
      <c r="E11718" s="399"/>
      <c r="F11718" s="399"/>
      <c r="G11718" s="399"/>
      <c r="H11718" s="399"/>
      <c r="I11718" s="399"/>
    </row>
    <row r="11719" spans="1:9" ht="15.75" customHeight="1">
      <c r="A11719" s="396"/>
      <c r="B11719" s="398"/>
      <c r="C11719" s="396"/>
      <c r="D11719" s="396"/>
      <c r="E11719" s="399"/>
      <c r="F11719" s="399"/>
      <c r="G11719" s="399"/>
      <c r="H11719" s="399"/>
      <c r="I11719" s="399"/>
    </row>
    <row r="11720" spans="1:9" ht="15.75" customHeight="1">
      <c r="A11720" s="396"/>
      <c r="B11720" s="398"/>
      <c r="C11720" s="396"/>
      <c r="D11720" s="396"/>
      <c r="E11720" s="399"/>
      <c r="F11720" s="399"/>
      <c r="G11720" s="399"/>
      <c r="H11720" s="399"/>
      <c r="I11720" s="399"/>
    </row>
    <row r="11721" spans="1:9" ht="15.75" customHeight="1">
      <c r="A11721" s="396"/>
      <c r="B11721" s="398"/>
      <c r="C11721" s="396"/>
      <c r="D11721" s="396"/>
      <c r="E11721" s="399"/>
      <c r="F11721" s="399"/>
      <c r="G11721" s="399"/>
      <c r="H11721" s="399"/>
      <c r="I11721" s="399"/>
    </row>
    <row r="11722" spans="1:9" ht="15.75" customHeight="1">
      <c r="A11722" s="396"/>
      <c r="B11722" s="398"/>
      <c r="C11722" s="396"/>
      <c r="D11722" s="396"/>
      <c r="E11722" s="399"/>
      <c r="F11722" s="399"/>
      <c r="G11722" s="399"/>
      <c r="H11722" s="399"/>
      <c r="I11722" s="399"/>
    </row>
    <row r="11723" spans="1:9" ht="15.75" customHeight="1">
      <c r="A11723" s="396"/>
      <c r="B11723" s="398"/>
      <c r="C11723" s="396"/>
      <c r="D11723" s="396"/>
      <c r="E11723" s="399"/>
      <c r="F11723" s="399"/>
      <c r="G11723" s="399"/>
      <c r="H11723" s="399"/>
      <c r="I11723" s="399"/>
    </row>
    <row r="11724" spans="1:9" ht="15.75" customHeight="1">
      <c r="A11724" s="396"/>
      <c r="B11724" s="398"/>
      <c r="C11724" s="396"/>
      <c r="D11724" s="396"/>
      <c r="E11724" s="399"/>
      <c r="F11724" s="399"/>
      <c r="G11724" s="399"/>
      <c r="H11724" s="399"/>
      <c r="I11724" s="399"/>
    </row>
    <row r="11725" spans="1:9" ht="15.75" customHeight="1">
      <c r="A11725" s="396"/>
      <c r="B11725" s="398"/>
      <c r="C11725" s="396"/>
      <c r="D11725" s="396"/>
      <c r="E11725" s="399"/>
      <c r="F11725" s="399"/>
      <c r="G11725" s="399"/>
      <c r="H11725" s="399"/>
      <c r="I11725" s="399"/>
    </row>
    <row r="11726" spans="1:9" ht="15.75" customHeight="1">
      <c r="A11726" s="396"/>
      <c r="B11726" s="398"/>
      <c r="C11726" s="396"/>
      <c r="D11726" s="396"/>
      <c r="E11726" s="399"/>
      <c r="F11726" s="399"/>
      <c r="G11726" s="399"/>
      <c r="H11726" s="399"/>
      <c r="I11726" s="399"/>
    </row>
    <row r="11727" spans="1:9" ht="15.75" customHeight="1">
      <c r="A11727" s="396"/>
      <c r="B11727" s="398"/>
      <c r="C11727" s="396"/>
      <c r="D11727" s="396"/>
      <c r="E11727" s="399"/>
      <c r="F11727" s="399"/>
      <c r="G11727" s="399"/>
      <c r="H11727" s="399"/>
      <c r="I11727" s="399"/>
    </row>
    <row r="11728" spans="1:9" ht="15.75" customHeight="1">
      <c r="A11728" s="396"/>
      <c r="B11728" s="398"/>
      <c r="C11728" s="396"/>
      <c r="D11728" s="396"/>
      <c r="E11728" s="399"/>
      <c r="F11728" s="399"/>
      <c r="G11728" s="399"/>
      <c r="H11728" s="399"/>
      <c r="I11728" s="399"/>
    </row>
    <row r="11729" spans="1:9" ht="15.75" customHeight="1">
      <c r="A11729" s="396"/>
      <c r="B11729" s="398"/>
      <c r="C11729" s="396"/>
      <c r="D11729" s="396"/>
      <c r="E11729" s="399"/>
      <c r="F11729" s="399"/>
      <c r="G11729" s="399"/>
      <c r="H11729" s="399"/>
      <c r="I11729" s="399"/>
    </row>
    <row r="11730" spans="1:9" ht="15.75" customHeight="1">
      <c r="A11730" s="396"/>
      <c r="B11730" s="398"/>
      <c r="C11730" s="396"/>
      <c r="D11730" s="396"/>
      <c r="E11730" s="399"/>
      <c r="F11730" s="399"/>
      <c r="G11730" s="399"/>
      <c r="H11730" s="399"/>
      <c r="I11730" s="399"/>
    </row>
    <row r="11731" spans="1:9" ht="15.75" customHeight="1">
      <c r="A11731" s="396"/>
      <c r="B11731" s="398"/>
      <c r="C11731" s="396"/>
      <c r="D11731" s="396"/>
      <c r="E11731" s="399"/>
      <c r="F11731" s="399"/>
      <c r="G11731" s="399"/>
      <c r="H11731" s="399"/>
      <c r="I11731" s="399"/>
    </row>
    <row r="11732" spans="1:9" ht="15.75" customHeight="1">
      <c r="A11732" s="396"/>
      <c r="B11732" s="398"/>
      <c r="C11732" s="396"/>
      <c r="D11732" s="396"/>
      <c r="E11732" s="399"/>
      <c r="F11732" s="399"/>
      <c r="G11732" s="399"/>
      <c r="H11732" s="399"/>
      <c r="I11732" s="399"/>
    </row>
    <row r="11733" spans="1:9" ht="15.75" customHeight="1">
      <c r="A11733" s="396"/>
      <c r="B11733" s="398"/>
      <c r="C11733" s="396"/>
      <c r="D11733" s="396"/>
      <c r="E11733" s="399"/>
      <c r="F11733" s="399"/>
      <c r="G11733" s="399"/>
      <c r="H11733" s="399"/>
      <c r="I11733" s="399"/>
    </row>
    <row r="11734" spans="1:9" ht="15.75" customHeight="1">
      <c r="A11734" s="396"/>
      <c r="B11734" s="398"/>
      <c r="C11734" s="396"/>
      <c r="D11734" s="396"/>
      <c r="E11734" s="399"/>
      <c r="F11734" s="399"/>
      <c r="G11734" s="399"/>
      <c r="H11734" s="399"/>
      <c r="I11734" s="399"/>
    </row>
    <row r="11735" spans="1:9" ht="15.75" customHeight="1">
      <c r="A11735" s="396"/>
      <c r="B11735" s="398"/>
      <c r="C11735" s="396"/>
      <c r="D11735" s="396"/>
      <c r="E11735" s="399"/>
      <c r="F11735" s="399"/>
      <c r="G11735" s="399"/>
      <c r="H11735" s="399"/>
      <c r="I11735" s="399"/>
    </row>
    <row r="11736" spans="1:9" ht="15.75" customHeight="1">
      <c r="A11736" s="396"/>
      <c r="B11736" s="398"/>
      <c r="C11736" s="396"/>
      <c r="D11736" s="396"/>
      <c r="E11736" s="399"/>
      <c r="F11736" s="399"/>
      <c r="G11736" s="399"/>
      <c r="H11736" s="399"/>
      <c r="I11736" s="399"/>
    </row>
    <row r="11737" spans="1:9" ht="15.75" customHeight="1">
      <c r="A11737" s="396"/>
      <c r="B11737" s="398"/>
      <c r="C11737" s="396"/>
      <c r="D11737" s="396"/>
      <c r="E11737" s="399"/>
      <c r="F11737" s="399"/>
      <c r="G11737" s="399"/>
      <c r="H11737" s="399"/>
      <c r="I11737" s="399"/>
    </row>
    <row r="11738" spans="1:9" ht="15.75" customHeight="1">
      <c r="A11738" s="396"/>
      <c r="B11738" s="398"/>
      <c r="C11738" s="396"/>
      <c r="D11738" s="396"/>
      <c r="E11738" s="399"/>
      <c r="F11738" s="399"/>
      <c r="G11738" s="399"/>
      <c r="H11738" s="399"/>
      <c r="I11738" s="399"/>
    </row>
    <row r="11739" spans="1:9" ht="15.75" customHeight="1">
      <c r="A11739" s="396"/>
      <c r="B11739" s="398"/>
      <c r="C11739" s="396"/>
      <c r="D11739" s="396"/>
      <c r="E11739" s="399"/>
      <c r="F11739" s="399"/>
      <c r="G11739" s="399"/>
      <c r="H11739" s="399"/>
      <c r="I11739" s="399"/>
    </row>
    <row r="11740" spans="1:9" ht="15.75" customHeight="1">
      <c r="A11740" s="396"/>
      <c r="B11740" s="398"/>
      <c r="C11740" s="396"/>
      <c r="D11740" s="396"/>
      <c r="E11740" s="399"/>
      <c r="F11740" s="399"/>
      <c r="G11740" s="399"/>
      <c r="H11740" s="399"/>
      <c r="I11740" s="399"/>
    </row>
    <row r="11741" spans="1:9" ht="15.75" customHeight="1">
      <c r="A11741" s="396"/>
      <c r="B11741" s="398"/>
      <c r="C11741" s="396"/>
      <c r="D11741" s="396"/>
      <c r="E11741" s="399"/>
      <c r="F11741" s="399"/>
      <c r="G11741" s="399"/>
      <c r="H11741" s="399"/>
      <c r="I11741" s="399"/>
    </row>
    <row r="11742" spans="1:9" ht="15.75" customHeight="1">
      <c r="A11742" s="396"/>
      <c r="B11742" s="398"/>
      <c r="C11742" s="396"/>
      <c r="D11742" s="396"/>
      <c r="E11742" s="399"/>
      <c r="F11742" s="399"/>
      <c r="G11742" s="399"/>
      <c r="H11742" s="399"/>
      <c r="I11742" s="399"/>
    </row>
    <row r="11743" spans="1:9" ht="15.75" customHeight="1">
      <c r="A11743" s="396"/>
      <c r="B11743" s="398"/>
      <c r="C11743" s="396"/>
      <c r="D11743" s="396"/>
      <c r="E11743" s="399"/>
      <c r="F11743" s="399"/>
      <c r="G11743" s="399"/>
      <c r="H11743" s="399"/>
      <c r="I11743" s="399"/>
    </row>
    <row r="11744" spans="1:9" ht="15.75" customHeight="1">
      <c r="A11744" s="396"/>
      <c r="B11744" s="398"/>
      <c r="C11744" s="396"/>
      <c r="D11744" s="396"/>
      <c r="E11744" s="399"/>
      <c r="F11744" s="399"/>
      <c r="G11744" s="399"/>
      <c r="H11744" s="399"/>
      <c r="I11744" s="399"/>
    </row>
    <row r="11745" spans="1:9" ht="15.75" customHeight="1">
      <c r="A11745" s="396"/>
      <c r="B11745" s="398"/>
      <c r="C11745" s="396"/>
      <c r="D11745" s="396"/>
      <c r="E11745" s="399"/>
      <c r="F11745" s="399"/>
      <c r="G11745" s="399"/>
      <c r="H11745" s="399"/>
      <c r="I11745" s="399"/>
    </row>
    <row r="11746" spans="1:9" ht="15.75" customHeight="1">
      <c r="A11746" s="396"/>
      <c r="B11746" s="398"/>
      <c r="C11746" s="396"/>
      <c r="D11746" s="396"/>
      <c r="E11746" s="399"/>
      <c r="F11746" s="399"/>
      <c r="G11746" s="399"/>
      <c r="H11746" s="399"/>
      <c r="I11746" s="399"/>
    </row>
    <row r="11747" spans="1:9" ht="15.75" customHeight="1">
      <c r="A11747" s="396"/>
      <c r="B11747" s="398"/>
      <c r="C11747" s="396"/>
      <c r="D11747" s="396"/>
      <c r="E11747" s="399"/>
      <c r="F11747" s="399"/>
      <c r="G11747" s="399"/>
      <c r="H11747" s="399"/>
      <c r="I11747" s="399"/>
    </row>
    <row r="11748" spans="1:9" ht="15.75" customHeight="1">
      <c r="A11748" s="396"/>
      <c r="B11748" s="398"/>
      <c r="C11748" s="396"/>
      <c r="D11748" s="396"/>
      <c r="E11748" s="399"/>
      <c r="F11748" s="399"/>
      <c r="G11748" s="399"/>
      <c r="H11748" s="399"/>
      <c r="I11748" s="399"/>
    </row>
    <row r="11749" spans="1:9" ht="15.75" customHeight="1">
      <c r="A11749" s="396"/>
      <c r="B11749" s="398"/>
      <c r="C11749" s="396"/>
      <c r="D11749" s="396"/>
      <c r="E11749" s="399"/>
      <c r="F11749" s="399"/>
      <c r="G11749" s="399"/>
      <c r="H11749" s="399"/>
      <c r="I11749" s="399"/>
    </row>
    <row r="11750" spans="1:9" ht="15.75" customHeight="1">
      <c r="A11750" s="396"/>
      <c r="B11750" s="398"/>
      <c r="C11750" s="396"/>
      <c r="D11750" s="396"/>
      <c r="E11750" s="399"/>
      <c r="F11750" s="399"/>
      <c r="G11750" s="399"/>
      <c r="H11750" s="399"/>
      <c r="I11750" s="399"/>
    </row>
    <row r="11751" spans="1:9" ht="15.75" customHeight="1">
      <c r="A11751" s="396"/>
      <c r="B11751" s="398"/>
      <c r="C11751" s="396"/>
      <c r="D11751" s="396"/>
      <c r="E11751" s="399"/>
      <c r="F11751" s="399"/>
      <c r="G11751" s="399"/>
      <c r="H11751" s="399"/>
      <c r="I11751" s="399"/>
    </row>
    <row r="11752" spans="1:9" ht="15.75" customHeight="1">
      <c r="A11752" s="396"/>
      <c r="B11752" s="398"/>
      <c r="C11752" s="396"/>
      <c r="D11752" s="396"/>
      <c r="E11752" s="399"/>
      <c r="F11752" s="399"/>
      <c r="G11752" s="399"/>
      <c r="H11752" s="399"/>
      <c r="I11752" s="399"/>
    </row>
    <row r="11753" spans="1:9" ht="15.75" customHeight="1">
      <c r="A11753" s="396"/>
      <c r="B11753" s="398"/>
      <c r="C11753" s="396"/>
      <c r="D11753" s="396"/>
      <c r="E11753" s="399"/>
      <c r="F11753" s="399"/>
      <c r="G11753" s="399"/>
      <c r="H11753" s="399"/>
      <c r="I11753" s="399"/>
    </row>
    <row r="11754" spans="1:9" ht="15.75" customHeight="1">
      <c r="A11754" s="396"/>
      <c r="B11754" s="398"/>
      <c r="C11754" s="396"/>
      <c r="D11754" s="396"/>
      <c r="E11754" s="399"/>
      <c r="F11754" s="399"/>
      <c r="G11754" s="399"/>
      <c r="H11754" s="399"/>
      <c r="I11754" s="399"/>
    </row>
    <row r="11755" spans="1:9" ht="15.75" customHeight="1">
      <c r="A11755" s="396"/>
      <c r="B11755" s="398"/>
      <c r="C11755" s="396"/>
      <c r="D11755" s="396"/>
      <c r="E11755" s="399"/>
      <c r="F11755" s="399"/>
      <c r="G11755" s="399"/>
      <c r="H11755" s="399"/>
      <c r="I11755" s="399"/>
    </row>
    <row r="11756" spans="1:9" ht="15.75" customHeight="1">
      <c r="A11756" s="396"/>
      <c r="B11756" s="398"/>
      <c r="C11756" s="396"/>
      <c r="D11756" s="396"/>
      <c r="E11756" s="399"/>
      <c r="F11756" s="399"/>
      <c r="G11756" s="399"/>
      <c r="H11756" s="399"/>
      <c r="I11756" s="399"/>
    </row>
    <row r="11757" spans="1:9" ht="15.75" customHeight="1">
      <c r="A11757" s="396"/>
      <c r="B11757" s="398"/>
      <c r="C11757" s="396"/>
      <c r="D11757" s="396"/>
      <c r="E11757" s="399"/>
      <c r="F11757" s="399"/>
      <c r="G11757" s="399"/>
      <c r="H11757" s="399"/>
      <c r="I11757" s="399"/>
    </row>
    <row r="11758" spans="1:9" ht="15.75" customHeight="1">
      <c r="A11758" s="396"/>
      <c r="B11758" s="398"/>
      <c r="C11758" s="396"/>
      <c r="D11758" s="396"/>
      <c r="E11758" s="399"/>
      <c r="F11758" s="399"/>
      <c r="G11758" s="399"/>
      <c r="H11758" s="399"/>
      <c r="I11758" s="399"/>
    </row>
    <row r="11759" spans="1:9" ht="15.75" customHeight="1">
      <c r="A11759" s="396"/>
      <c r="B11759" s="398"/>
      <c r="C11759" s="396"/>
      <c r="D11759" s="396"/>
      <c r="E11759" s="399"/>
      <c r="F11759" s="399"/>
      <c r="G11759" s="399"/>
      <c r="H11759" s="399"/>
      <c r="I11759" s="399"/>
    </row>
    <row r="11760" spans="1:9" ht="15.75" customHeight="1">
      <c r="A11760" s="396"/>
      <c r="B11760" s="398"/>
      <c r="C11760" s="396"/>
      <c r="D11760" s="396"/>
      <c r="E11760" s="399"/>
      <c r="F11760" s="399"/>
      <c r="G11760" s="399"/>
      <c r="H11760" s="399"/>
      <c r="I11760" s="399"/>
    </row>
    <row r="11761" spans="1:9" ht="15.75" customHeight="1">
      <c r="A11761" s="396"/>
      <c r="B11761" s="398"/>
      <c r="C11761" s="396"/>
      <c r="D11761" s="396"/>
      <c r="E11761" s="399"/>
      <c r="F11761" s="399"/>
      <c r="G11761" s="399"/>
      <c r="H11761" s="399"/>
      <c r="I11761" s="399"/>
    </row>
    <row r="11762" spans="1:9" ht="15.75" customHeight="1">
      <c r="A11762" s="396"/>
      <c r="B11762" s="398"/>
      <c r="C11762" s="396"/>
      <c r="D11762" s="396"/>
      <c r="E11762" s="399"/>
      <c r="F11762" s="399"/>
      <c r="G11762" s="399"/>
      <c r="H11762" s="399"/>
      <c r="I11762" s="399"/>
    </row>
    <row r="11763" spans="1:9" ht="15.75" customHeight="1">
      <c r="A11763" s="396"/>
      <c r="B11763" s="398"/>
      <c r="C11763" s="396"/>
      <c r="D11763" s="396"/>
      <c r="E11763" s="399"/>
      <c r="F11763" s="399"/>
      <c r="G11763" s="399"/>
      <c r="H11763" s="399"/>
      <c r="I11763" s="399"/>
    </row>
    <row r="11764" spans="1:9" ht="15.75" customHeight="1">
      <c r="A11764" s="396"/>
      <c r="B11764" s="398"/>
      <c r="C11764" s="396"/>
      <c r="D11764" s="396"/>
      <c r="E11764" s="399"/>
      <c r="F11764" s="399"/>
      <c r="G11764" s="399"/>
      <c r="H11764" s="399"/>
      <c r="I11764" s="399"/>
    </row>
    <row r="11765" spans="1:9" ht="15.75" customHeight="1">
      <c r="A11765" s="396"/>
      <c r="B11765" s="398"/>
      <c r="C11765" s="396"/>
      <c r="D11765" s="396"/>
      <c r="E11765" s="399"/>
      <c r="F11765" s="399"/>
      <c r="G11765" s="399"/>
      <c r="H11765" s="399"/>
      <c r="I11765" s="399"/>
    </row>
    <row r="11766" spans="1:9" ht="15.75" customHeight="1">
      <c r="A11766" s="396"/>
      <c r="B11766" s="398"/>
      <c r="C11766" s="396"/>
      <c r="D11766" s="396"/>
      <c r="E11766" s="399"/>
      <c r="F11766" s="399"/>
      <c r="G11766" s="399"/>
      <c r="H11766" s="399"/>
      <c r="I11766" s="399"/>
    </row>
    <row r="11767" spans="1:9" ht="15.75" customHeight="1">
      <c r="A11767" s="396"/>
      <c r="B11767" s="398"/>
      <c r="C11767" s="396"/>
      <c r="D11767" s="396"/>
      <c r="E11767" s="399"/>
      <c r="F11767" s="399"/>
      <c r="G11767" s="399"/>
      <c r="H11767" s="399"/>
      <c r="I11767" s="399"/>
    </row>
    <row r="11768" spans="1:9" ht="15.75" customHeight="1">
      <c r="A11768" s="396"/>
      <c r="B11768" s="398"/>
      <c r="C11768" s="396"/>
      <c r="D11768" s="396"/>
      <c r="E11768" s="399"/>
      <c r="F11768" s="399"/>
      <c r="G11768" s="399"/>
      <c r="H11768" s="399"/>
      <c r="I11768" s="399"/>
    </row>
    <row r="11769" spans="1:9" ht="15.75" customHeight="1">
      <c r="A11769" s="396"/>
      <c r="B11769" s="398"/>
      <c r="C11769" s="396"/>
      <c r="D11769" s="396"/>
      <c r="E11769" s="399"/>
      <c r="F11769" s="399"/>
      <c r="G11769" s="399"/>
      <c r="H11769" s="399"/>
      <c r="I11769" s="399"/>
    </row>
    <row r="11770" spans="1:9" ht="15.75" customHeight="1">
      <c r="A11770" s="396"/>
      <c r="B11770" s="398"/>
      <c r="C11770" s="396"/>
      <c r="D11770" s="396"/>
      <c r="E11770" s="399"/>
      <c r="F11770" s="399"/>
      <c r="G11770" s="399"/>
      <c r="H11770" s="399"/>
      <c r="I11770" s="399"/>
    </row>
    <row r="11771" spans="1:9" ht="15.75" customHeight="1">
      <c r="A11771" s="396"/>
      <c r="B11771" s="398"/>
      <c r="C11771" s="396"/>
      <c r="D11771" s="396"/>
      <c r="E11771" s="399"/>
      <c r="F11771" s="399"/>
      <c r="G11771" s="399"/>
      <c r="H11771" s="399"/>
      <c r="I11771" s="399"/>
    </row>
    <row r="11772" spans="1:9" ht="15.75" customHeight="1">
      <c r="A11772" s="396"/>
      <c r="B11772" s="398"/>
      <c r="C11772" s="396"/>
      <c r="D11772" s="396"/>
      <c r="E11772" s="399"/>
      <c r="F11772" s="399"/>
      <c r="G11772" s="399"/>
      <c r="H11772" s="399"/>
      <c r="I11772" s="399"/>
    </row>
    <row r="11773" spans="1:9" ht="15.75" customHeight="1">
      <c r="A11773" s="396"/>
      <c r="B11773" s="398"/>
      <c r="C11773" s="396"/>
      <c r="D11773" s="396"/>
      <c r="E11773" s="399"/>
      <c r="F11773" s="399"/>
      <c r="G11773" s="399"/>
      <c r="H11773" s="399"/>
      <c r="I11773" s="399"/>
    </row>
    <row r="11774" spans="1:9" ht="15.75" customHeight="1">
      <c r="A11774" s="396"/>
      <c r="B11774" s="398"/>
      <c r="C11774" s="396"/>
      <c r="D11774" s="396"/>
      <c r="E11774" s="399"/>
      <c r="F11774" s="399"/>
      <c r="G11774" s="399"/>
      <c r="H11774" s="399"/>
      <c r="I11774" s="399"/>
    </row>
    <row r="11775" spans="1:9" ht="15.75" customHeight="1">
      <c r="A11775" s="396"/>
      <c r="B11775" s="398"/>
      <c r="C11775" s="396"/>
      <c r="D11775" s="396"/>
      <c r="E11775" s="399"/>
      <c r="F11775" s="399"/>
      <c r="G11775" s="399"/>
      <c r="H11775" s="399"/>
      <c r="I11775" s="399"/>
    </row>
    <row r="11776" spans="1:9" ht="15.75" customHeight="1">
      <c r="A11776" s="396"/>
      <c r="B11776" s="398"/>
      <c r="C11776" s="396"/>
      <c r="D11776" s="396"/>
      <c r="E11776" s="399"/>
      <c r="F11776" s="399"/>
      <c r="G11776" s="399"/>
      <c r="H11776" s="399"/>
      <c r="I11776" s="399"/>
    </row>
    <row r="11777" spans="1:9" ht="15.75" customHeight="1">
      <c r="A11777" s="396"/>
      <c r="B11777" s="398"/>
      <c r="C11777" s="396"/>
      <c r="D11777" s="396"/>
      <c r="E11777" s="399"/>
      <c r="F11777" s="399"/>
      <c r="G11777" s="399"/>
      <c r="H11777" s="399"/>
      <c r="I11777" s="399"/>
    </row>
    <row r="11778" spans="1:9" ht="15.75" customHeight="1">
      <c r="A11778" s="396"/>
      <c r="B11778" s="398"/>
      <c r="C11778" s="396"/>
      <c r="D11778" s="396"/>
      <c r="E11778" s="399"/>
      <c r="F11778" s="399"/>
      <c r="G11778" s="399"/>
      <c r="H11778" s="399"/>
      <c r="I11778" s="399"/>
    </row>
    <row r="11779" spans="1:9" ht="15.75" customHeight="1">
      <c r="A11779" s="396"/>
      <c r="B11779" s="398"/>
      <c r="C11779" s="396"/>
      <c r="D11779" s="396"/>
      <c r="E11779" s="399"/>
      <c r="F11779" s="399"/>
      <c r="G11779" s="399"/>
      <c r="H11779" s="399"/>
      <c r="I11779" s="399"/>
    </row>
    <row r="11780" spans="1:9" ht="15.75" customHeight="1">
      <c r="A11780" s="396"/>
      <c r="B11780" s="398"/>
      <c r="C11780" s="396"/>
      <c r="D11780" s="396"/>
      <c r="E11780" s="399"/>
      <c r="F11780" s="399"/>
      <c r="G11780" s="399"/>
      <c r="H11780" s="399"/>
      <c r="I11780" s="399"/>
    </row>
    <row r="11781" spans="1:9" ht="15.75" customHeight="1">
      <c r="A11781" s="396"/>
      <c r="B11781" s="398"/>
      <c r="C11781" s="396"/>
      <c r="D11781" s="396"/>
      <c r="E11781" s="399"/>
      <c r="F11781" s="399"/>
      <c r="G11781" s="399"/>
      <c r="H11781" s="399"/>
      <c r="I11781" s="399"/>
    </row>
    <row r="11782" spans="1:9" ht="15.75" customHeight="1">
      <c r="A11782" s="396"/>
      <c r="B11782" s="398"/>
      <c r="C11782" s="396"/>
      <c r="D11782" s="396"/>
      <c r="E11782" s="399"/>
      <c r="F11782" s="399"/>
      <c r="G11782" s="399"/>
      <c r="H11782" s="399"/>
      <c r="I11782" s="399"/>
    </row>
    <row r="11783" spans="1:9" ht="15.75" customHeight="1">
      <c r="A11783" s="396"/>
      <c r="B11783" s="398"/>
      <c r="C11783" s="396"/>
      <c r="D11783" s="396"/>
      <c r="E11783" s="399"/>
      <c r="F11783" s="399"/>
      <c r="G11783" s="399"/>
      <c r="H11783" s="399"/>
      <c r="I11783" s="399"/>
    </row>
    <row r="11784" spans="1:9" ht="15.75" customHeight="1">
      <c r="A11784" s="396"/>
      <c r="B11784" s="398"/>
      <c r="C11784" s="396"/>
      <c r="D11784" s="396"/>
      <c r="E11784" s="399"/>
      <c r="F11784" s="399"/>
      <c r="G11784" s="399"/>
      <c r="H11784" s="399"/>
      <c r="I11784" s="399"/>
    </row>
    <row r="11785" spans="1:9" ht="15.75" customHeight="1">
      <c r="A11785" s="396"/>
      <c r="B11785" s="398"/>
      <c r="C11785" s="396"/>
      <c r="D11785" s="396"/>
      <c r="E11785" s="399"/>
      <c r="F11785" s="399"/>
      <c r="G11785" s="399"/>
      <c r="H11785" s="399"/>
      <c r="I11785" s="399"/>
    </row>
    <row r="11786" spans="1:9" ht="15.75" customHeight="1">
      <c r="A11786" s="396"/>
      <c r="B11786" s="398"/>
      <c r="C11786" s="396"/>
      <c r="D11786" s="396"/>
      <c r="E11786" s="399"/>
      <c r="F11786" s="399"/>
      <c r="G11786" s="399"/>
      <c r="H11786" s="399"/>
      <c r="I11786" s="399"/>
    </row>
    <row r="11787" spans="1:9" ht="15.75" customHeight="1">
      <c r="A11787" s="396"/>
      <c r="B11787" s="398"/>
      <c r="C11787" s="396"/>
      <c r="D11787" s="396"/>
      <c r="E11787" s="399"/>
      <c r="F11787" s="399"/>
      <c r="G11787" s="399"/>
      <c r="H11787" s="399"/>
      <c r="I11787" s="399"/>
    </row>
    <row r="11788" spans="1:9" ht="15.75" customHeight="1">
      <c r="A11788" s="396"/>
      <c r="B11788" s="398"/>
      <c r="C11788" s="396"/>
      <c r="D11788" s="396"/>
      <c r="E11788" s="399"/>
      <c r="F11788" s="399"/>
      <c r="G11788" s="399"/>
      <c r="H11788" s="399"/>
      <c r="I11788" s="399"/>
    </row>
    <row r="11789" spans="1:9" ht="15.75" customHeight="1">
      <c r="A11789" s="396"/>
      <c r="B11789" s="398"/>
      <c r="C11789" s="396"/>
      <c r="D11789" s="396"/>
      <c r="E11789" s="399"/>
      <c r="F11789" s="399"/>
      <c r="G11789" s="399"/>
      <c r="H11789" s="399"/>
      <c r="I11789" s="399"/>
    </row>
    <row r="11790" spans="1:9" ht="15.75" customHeight="1">
      <c r="A11790" s="396"/>
      <c r="B11790" s="398"/>
      <c r="C11790" s="396"/>
      <c r="D11790" s="396"/>
      <c r="E11790" s="399"/>
      <c r="F11790" s="399"/>
      <c r="G11790" s="399"/>
      <c r="H11790" s="399"/>
      <c r="I11790" s="399"/>
    </row>
    <row r="11791" spans="1:9" ht="15.75" customHeight="1">
      <c r="A11791" s="396"/>
      <c r="B11791" s="398"/>
      <c r="C11791" s="396"/>
      <c r="D11791" s="396"/>
      <c r="E11791" s="399"/>
      <c r="F11791" s="399"/>
      <c r="G11791" s="399"/>
      <c r="H11791" s="399"/>
      <c r="I11791" s="399"/>
    </row>
    <row r="11792" spans="1:9" ht="15.75" customHeight="1">
      <c r="A11792" s="396"/>
      <c r="B11792" s="398"/>
      <c r="C11792" s="396"/>
      <c r="D11792" s="396"/>
      <c r="E11792" s="399"/>
      <c r="F11792" s="399"/>
      <c r="G11792" s="399"/>
      <c r="H11792" s="399"/>
      <c r="I11792" s="399"/>
    </row>
    <row r="11793" spans="1:9" ht="15.75" customHeight="1">
      <c r="A11793" s="396"/>
      <c r="B11793" s="398"/>
      <c r="C11793" s="396"/>
      <c r="D11793" s="396"/>
      <c r="E11793" s="399"/>
      <c r="F11793" s="399"/>
      <c r="G11793" s="399"/>
      <c r="H11793" s="399"/>
      <c r="I11793" s="399"/>
    </row>
    <row r="11794" spans="1:9" ht="15.75" customHeight="1">
      <c r="A11794" s="396"/>
      <c r="B11794" s="398"/>
      <c r="C11794" s="396"/>
      <c r="D11794" s="396"/>
      <c r="E11794" s="399"/>
      <c r="F11794" s="399"/>
      <c r="G11794" s="399"/>
      <c r="H11794" s="399"/>
      <c r="I11794" s="399"/>
    </row>
    <row r="11795" spans="1:9" ht="15.75" customHeight="1">
      <c r="A11795" s="396"/>
      <c r="B11795" s="398"/>
      <c r="C11795" s="396"/>
      <c r="D11795" s="396"/>
      <c r="E11795" s="399"/>
      <c r="F11795" s="399"/>
      <c r="G11795" s="399"/>
      <c r="H11795" s="399"/>
      <c r="I11795" s="399"/>
    </row>
    <row r="11796" spans="1:9" ht="15.75" customHeight="1">
      <c r="A11796" s="396"/>
      <c r="B11796" s="398"/>
      <c r="C11796" s="396"/>
      <c r="D11796" s="396"/>
      <c r="E11796" s="399"/>
      <c r="F11796" s="399"/>
      <c r="G11796" s="399"/>
      <c r="H11796" s="399"/>
      <c r="I11796" s="399"/>
    </row>
    <row r="11797" spans="1:9" ht="15.75" customHeight="1">
      <c r="A11797" s="396"/>
      <c r="B11797" s="398"/>
      <c r="C11797" s="396"/>
      <c r="D11797" s="396"/>
      <c r="E11797" s="399"/>
      <c r="F11797" s="399"/>
      <c r="G11797" s="399"/>
      <c r="H11797" s="399"/>
      <c r="I11797" s="399"/>
    </row>
    <row r="11798" spans="1:9" ht="15.75" customHeight="1">
      <c r="A11798" s="396"/>
      <c r="B11798" s="398"/>
      <c r="C11798" s="396"/>
      <c r="D11798" s="396"/>
      <c r="E11798" s="399"/>
      <c r="F11798" s="399"/>
      <c r="G11798" s="399"/>
      <c r="H11798" s="399"/>
      <c r="I11798" s="399"/>
    </row>
    <row r="11799" spans="1:9" ht="15.75" customHeight="1">
      <c r="A11799" s="396"/>
      <c r="B11799" s="398"/>
      <c r="C11799" s="396"/>
      <c r="D11799" s="396"/>
      <c r="E11799" s="399"/>
      <c r="F11799" s="399"/>
      <c r="G11799" s="399"/>
      <c r="H11799" s="399"/>
      <c r="I11799" s="399"/>
    </row>
    <row r="11800" spans="1:9" ht="15.75" customHeight="1">
      <c r="A11800" s="396"/>
      <c r="B11800" s="398"/>
      <c r="C11800" s="396"/>
      <c r="D11800" s="396"/>
      <c r="E11800" s="399"/>
      <c r="F11800" s="399"/>
      <c r="G11800" s="399"/>
      <c r="H11800" s="399"/>
      <c r="I11800" s="399"/>
    </row>
    <row r="11801" spans="1:9" ht="15.75" customHeight="1">
      <c r="A11801" s="396"/>
      <c r="B11801" s="398"/>
      <c r="C11801" s="396"/>
      <c r="D11801" s="396"/>
      <c r="E11801" s="399"/>
      <c r="F11801" s="399"/>
      <c r="G11801" s="399"/>
      <c r="H11801" s="399"/>
      <c r="I11801" s="399"/>
    </row>
    <row r="11802" spans="1:9" ht="15.75" customHeight="1">
      <c r="A11802" s="396"/>
      <c r="B11802" s="398"/>
      <c r="C11802" s="396"/>
      <c r="D11802" s="396"/>
      <c r="E11802" s="399"/>
      <c r="F11802" s="399"/>
      <c r="G11802" s="399"/>
      <c r="H11802" s="399"/>
      <c r="I11802" s="399"/>
    </row>
    <row r="11803" spans="1:9" ht="15.75" customHeight="1">
      <c r="A11803" s="396"/>
      <c r="B11803" s="398"/>
      <c r="C11803" s="396"/>
      <c r="D11803" s="396"/>
      <c r="E11803" s="399"/>
      <c r="F11803" s="399"/>
      <c r="G11803" s="399"/>
      <c r="H11803" s="399"/>
      <c r="I11803" s="399"/>
    </row>
    <row r="11804" spans="1:9" ht="15.75" customHeight="1">
      <c r="A11804" s="396"/>
      <c r="B11804" s="398"/>
      <c r="C11804" s="396"/>
      <c r="D11804" s="396"/>
      <c r="E11804" s="399"/>
      <c r="F11804" s="399"/>
      <c r="G11804" s="399"/>
      <c r="H11804" s="399"/>
      <c r="I11804" s="399"/>
    </row>
    <row r="11805" spans="1:9" ht="15.75" customHeight="1">
      <c r="A11805" s="396"/>
      <c r="B11805" s="398"/>
      <c r="C11805" s="396"/>
      <c r="D11805" s="396"/>
      <c r="E11805" s="399"/>
      <c r="F11805" s="399"/>
      <c r="G11805" s="399"/>
      <c r="H11805" s="399"/>
      <c r="I11805" s="399"/>
    </row>
    <row r="11806" spans="1:9" ht="15.75" customHeight="1">
      <c r="A11806" s="396"/>
      <c r="B11806" s="398"/>
      <c r="C11806" s="396"/>
      <c r="D11806" s="396"/>
      <c r="E11806" s="399"/>
      <c r="F11806" s="399"/>
      <c r="G11806" s="399"/>
      <c r="H11806" s="399"/>
      <c r="I11806" s="399"/>
    </row>
    <row r="11807" spans="1:9" ht="15.75" customHeight="1">
      <c r="A11807" s="396"/>
      <c r="B11807" s="398"/>
      <c r="C11807" s="396"/>
      <c r="D11807" s="396"/>
      <c r="E11807" s="399"/>
      <c r="F11807" s="399"/>
      <c r="G11807" s="399"/>
      <c r="H11807" s="399"/>
      <c r="I11807" s="399"/>
    </row>
    <row r="11808" spans="1:9" ht="15.75" customHeight="1">
      <c r="A11808" s="396"/>
      <c r="B11808" s="398"/>
      <c r="C11808" s="396"/>
      <c r="D11808" s="396"/>
      <c r="E11808" s="399"/>
      <c r="F11808" s="399"/>
      <c r="G11808" s="399"/>
      <c r="H11808" s="399"/>
      <c r="I11808" s="399"/>
    </row>
    <row r="11809" spans="1:9" ht="15.75" customHeight="1">
      <c r="A11809" s="396"/>
      <c r="B11809" s="398"/>
      <c r="C11809" s="396"/>
      <c r="D11809" s="396"/>
      <c r="E11809" s="399"/>
      <c r="F11809" s="399"/>
      <c r="G11809" s="399"/>
      <c r="H11809" s="399"/>
      <c r="I11809" s="399"/>
    </row>
    <row r="11810" spans="1:9" ht="15.75" customHeight="1">
      <c r="A11810" s="396"/>
      <c r="B11810" s="398"/>
      <c r="C11810" s="396"/>
      <c r="D11810" s="396"/>
      <c r="E11810" s="399"/>
      <c r="F11810" s="399"/>
      <c r="G11810" s="399"/>
      <c r="H11810" s="399"/>
      <c r="I11810" s="399"/>
    </row>
    <row r="11811" spans="1:9" ht="15.75" customHeight="1">
      <c r="A11811" s="396"/>
      <c r="B11811" s="398"/>
      <c r="C11811" s="396"/>
      <c r="D11811" s="396"/>
      <c r="E11811" s="399"/>
      <c r="F11811" s="399"/>
      <c r="G11811" s="399"/>
      <c r="H11811" s="399"/>
      <c r="I11811" s="399"/>
    </row>
    <row r="11812" spans="1:9" ht="15.75" customHeight="1">
      <c r="A11812" s="396"/>
      <c r="B11812" s="398"/>
      <c r="C11812" s="396"/>
      <c r="D11812" s="396"/>
      <c r="E11812" s="399"/>
      <c r="F11812" s="399"/>
      <c r="G11812" s="399"/>
      <c r="H11812" s="399"/>
      <c r="I11812" s="399"/>
    </row>
    <row r="11813" spans="1:9" ht="15.75" customHeight="1">
      <c r="A11813" s="396"/>
      <c r="B11813" s="398"/>
      <c r="C11813" s="396"/>
      <c r="D11813" s="396"/>
      <c r="E11813" s="399"/>
      <c r="F11813" s="399"/>
      <c r="G11813" s="399"/>
      <c r="H11813" s="399"/>
      <c r="I11813" s="399"/>
    </row>
    <row r="11814" spans="1:9" ht="15.75" customHeight="1">
      <c r="A11814" s="396"/>
      <c r="B11814" s="398"/>
      <c r="C11814" s="396"/>
      <c r="D11814" s="396"/>
      <c r="E11814" s="399"/>
      <c r="F11814" s="399"/>
      <c r="G11814" s="399"/>
      <c r="H11814" s="399"/>
      <c r="I11814" s="399"/>
    </row>
    <row r="11815" spans="1:9" ht="15.75" customHeight="1">
      <c r="A11815" s="396"/>
      <c r="B11815" s="398"/>
      <c r="C11815" s="396"/>
      <c r="D11815" s="396"/>
      <c r="E11815" s="399"/>
      <c r="F11815" s="399"/>
      <c r="G11815" s="399"/>
      <c r="H11815" s="399"/>
      <c r="I11815" s="399"/>
    </row>
    <row r="11816" spans="1:9" ht="15.75" customHeight="1">
      <c r="A11816" s="396"/>
      <c r="B11816" s="398"/>
      <c r="C11816" s="396"/>
      <c r="D11816" s="396"/>
      <c r="E11816" s="399"/>
      <c r="F11816" s="399"/>
      <c r="G11816" s="399"/>
      <c r="H11816" s="399"/>
      <c r="I11816" s="399"/>
    </row>
    <row r="11817" spans="1:9" ht="15.75" customHeight="1">
      <c r="A11817" s="396"/>
      <c r="B11817" s="398"/>
      <c r="C11817" s="396"/>
      <c r="D11817" s="396"/>
      <c r="E11817" s="399"/>
      <c r="F11817" s="399"/>
      <c r="G11817" s="399"/>
      <c r="H11817" s="399"/>
      <c r="I11817" s="399"/>
    </row>
    <row r="11818" spans="1:9" ht="15.75" customHeight="1">
      <c r="A11818" s="396"/>
      <c r="B11818" s="398"/>
      <c r="C11818" s="396"/>
      <c r="D11818" s="396"/>
      <c r="E11818" s="399"/>
      <c r="F11818" s="399"/>
      <c r="G11818" s="399"/>
      <c r="H11818" s="399"/>
      <c r="I11818" s="399"/>
    </row>
    <row r="11819" spans="1:9" ht="15.75" customHeight="1">
      <c r="A11819" s="396"/>
      <c r="B11819" s="398"/>
      <c r="C11819" s="396"/>
      <c r="D11819" s="396"/>
      <c r="E11819" s="399"/>
      <c r="F11819" s="399"/>
      <c r="G11819" s="399"/>
      <c r="H11819" s="399"/>
      <c r="I11819" s="399"/>
    </row>
    <row r="11820" spans="1:9" ht="15.75" customHeight="1">
      <c r="A11820" s="396"/>
      <c r="B11820" s="398"/>
      <c r="C11820" s="396"/>
      <c r="D11820" s="396"/>
      <c r="E11820" s="399"/>
      <c r="F11820" s="399"/>
      <c r="G11820" s="399"/>
      <c r="H11820" s="399"/>
      <c r="I11820" s="399"/>
    </row>
    <row r="11821" spans="1:9" ht="15.75" customHeight="1">
      <c r="A11821" s="396"/>
      <c r="B11821" s="398"/>
      <c r="C11821" s="396"/>
      <c r="D11821" s="396"/>
      <c r="E11821" s="399"/>
      <c r="F11821" s="399"/>
      <c r="G11821" s="399"/>
      <c r="H11821" s="399"/>
      <c r="I11821" s="399"/>
    </row>
    <row r="11822" spans="1:9" ht="15.75" customHeight="1">
      <c r="A11822" s="396"/>
      <c r="B11822" s="398"/>
      <c r="C11822" s="396"/>
      <c r="D11822" s="396"/>
      <c r="E11822" s="399"/>
      <c r="F11822" s="399"/>
      <c r="G11822" s="399"/>
      <c r="H11822" s="399"/>
      <c r="I11822" s="399"/>
    </row>
    <row r="11823" spans="1:9" ht="15.75" customHeight="1">
      <c r="A11823" s="396"/>
      <c r="B11823" s="398"/>
      <c r="C11823" s="396"/>
      <c r="D11823" s="396"/>
      <c r="E11823" s="399"/>
      <c r="F11823" s="399"/>
      <c r="G11823" s="399"/>
      <c r="H11823" s="399"/>
      <c r="I11823" s="399"/>
    </row>
    <row r="11824" spans="1:9" ht="15.75" customHeight="1">
      <c r="A11824" s="396"/>
      <c r="B11824" s="398"/>
      <c r="C11824" s="396"/>
      <c r="D11824" s="396"/>
      <c r="E11824" s="399"/>
      <c r="F11824" s="399"/>
      <c r="G11824" s="399"/>
      <c r="H11824" s="399"/>
      <c r="I11824" s="399"/>
    </row>
    <row r="11825" spans="1:9" ht="15.75" customHeight="1">
      <c r="A11825" s="396"/>
      <c r="B11825" s="398"/>
      <c r="C11825" s="396"/>
      <c r="D11825" s="396"/>
      <c r="E11825" s="399"/>
      <c r="F11825" s="399"/>
      <c r="G11825" s="399"/>
      <c r="H11825" s="399"/>
      <c r="I11825" s="399"/>
    </row>
    <row r="11826" spans="1:9" ht="15.75" customHeight="1">
      <c r="A11826" s="396"/>
      <c r="B11826" s="398"/>
      <c r="C11826" s="396"/>
      <c r="D11826" s="396"/>
      <c r="E11826" s="399"/>
      <c r="F11826" s="399"/>
      <c r="G11826" s="399"/>
      <c r="H11826" s="399"/>
      <c r="I11826" s="399"/>
    </row>
    <row r="11827" spans="1:9" ht="15.75" customHeight="1">
      <c r="A11827" s="396"/>
      <c r="B11827" s="398"/>
      <c r="C11827" s="396"/>
      <c r="D11827" s="396"/>
      <c r="E11827" s="399"/>
      <c r="F11827" s="399"/>
      <c r="G11827" s="399"/>
      <c r="H11827" s="399"/>
      <c r="I11827" s="399"/>
    </row>
    <row r="11828" spans="1:9" ht="15.75" customHeight="1">
      <c r="A11828" s="396"/>
      <c r="B11828" s="398"/>
      <c r="C11828" s="396"/>
      <c r="D11828" s="396"/>
      <c r="E11828" s="399"/>
      <c r="F11828" s="399"/>
      <c r="G11828" s="399"/>
      <c r="H11828" s="399"/>
      <c r="I11828" s="399"/>
    </row>
    <row r="11829" spans="1:9" ht="15.75" customHeight="1">
      <c r="A11829" s="396"/>
      <c r="B11829" s="398"/>
      <c r="C11829" s="396"/>
      <c r="D11829" s="396"/>
      <c r="E11829" s="399"/>
      <c r="F11829" s="399"/>
      <c r="G11829" s="399"/>
      <c r="H11829" s="399"/>
      <c r="I11829" s="399"/>
    </row>
    <row r="11830" spans="1:9" ht="15.75" customHeight="1">
      <c r="A11830" s="396"/>
      <c r="B11830" s="398"/>
      <c r="C11830" s="396"/>
      <c r="D11830" s="396"/>
      <c r="E11830" s="399"/>
      <c r="F11830" s="399"/>
      <c r="G11830" s="399"/>
      <c r="H11830" s="399"/>
      <c r="I11830" s="399"/>
    </row>
    <row r="11831" spans="1:9" ht="15.75" customHeight="1">
      <c r="A11831" s="396"/>
      <c r="B11831" s="398"/>
      <c r="C11831" s="396"/>
      <c r="D11831" s="396"/>
      <c r="E11831" s="399"/>
      <c r="F11831" s="399"/>
      <c r="G11831" s="399"/>
      <c r="H11831" s="399"/>
      <c r="I11831" s="399"/>
    </row>
    <row r="11832" spans="1:9" ht="15.75" customHeight="1">
      <c r="A11832" s="396"/>
      <c r="B11832" s="398"/>
      <c r="C11832" s="396"/>
      <c r="D11832" s="396"/>
      <c r="E11832" s="399"/>
      <c r="F11832" s="399"/>
      <c r="G11832" s="399"/>
      <c r="H11832" s="399"/>
      <c r="I11832" s="399"/>
    </row>
    <row r="11833" spans="1:9" ht="15.75" customHeight="1">
      <c r="A11833" s="396"/>
      <c r="B11833" s="398"/>
      <c r="C11833" s="396"/>
      <c r="D11833" s="396"/>
      <c r="E11833" s="399"/>
      <c r="F11833" s="399"/>
      <c r="G11833" s="399"/>
      <c r="H11833" s="399"/>
      <c r="I11833" s="399"/>
    </row>
    <row r="11834" spans="1:9" ht="15.75" customHeight="1">
      <c r="A11834" s="396"/>
      <c r="B11834" s="398"/>
      <c r="C11834" s="396"/>
      <c r="D11834" s="396"/>
      <c r="E11834" s="399"/>
      <c r="F11834" s="399"/>
      <c r="G11834" s="399"/>
      <c r="H11834" s="399"/>
      <c r="I11834" s="399"/>
    </row>
    <row r="11835" spans="1:9" ht="15.75" customHeight="1">
      <c r="A11835" s="396"/>
      <c r="B11835" s="398"/>
      <c r="C11835" s="396"/>
      <c r="D11835" s="396"/>
      <c r="E11835" s="399"/>
      <c r="F11835" s="399"/>
      <c r="G11835" s="399"/>
      <c r="H11835" s="399"/>
      <c r="I11835" s="399"/>
    </row>
    <row r="11836" spans="1:9" ht="15.75" customHeight="1">
      <c r="A11836" s="396"/>
      <c r="B11836" s="398"/>
      <c r="C11836" s="396"/>
      <c r="D11836" s="396"/>
      <c r="E11836" s="399"/>
      <c r="F11836" s="399"/>
      <c r="G11836" s="399"/>
      <c r="H11836" s="399"/>
      <c r="I11836" s="399"/>
    </row>
    <row r="11837" spans="1:9" ht="15.75" customHeight="1">
      <c r="A11837" s="396"/>
      <c r="B11837" s="398"/>
      <c r="C11837" s="396"/>
      <c r="D11837" s="396"/>
      <c r="E11837" s="399"/>
      <c r="F11837" s="399"/>
      <c r="G11837" s="399"/>
      <c r="H11837" s="399"/>
      <c r="I11837" s="399"/>
    </row>
    <row r="11838" spans="1:9" ht="15.75" customHeight="1">
      <c r="A11838" s="396"/>
      <c r="B11838" s="398"/>
      <c r="C11838" s="396"/>
      <c r="D11838" s="396"/>
      <c r="E11838" s="399"/>
      <c r="F11838" s="399"/>
      <c r="G11838" s="399"/>
      <c r="H11838" s="399"/>
      <c r="I11838" s="399"/>
    </row>
    <row r="11839" spans="1:9" ht="15.75" customHeight="1">
      <c r="A11839" s="396"/>
      <c r="B11839" s="398"/>
      <c r="C11839" s="396"/>
      <c r="D11839" s="396"/>
      <c r="E11839" s="399"/>
      <c r="F11839" s="399"/>
      <c r="G11839" s="399"/>
      <c r="H11839" s="399"/>
      <c r="I11839" s="399"/>
    </row>
    <row r="11840" spans="1:9" ht="15.75" customHeight="1">
      <c r="A11840" s="396"/>
      <c r="B11840" s="398"/>
      <c r="C11840" s="396"/>
      <c r="D11840" s="396"/>
      <c r="E11840" s="399"/>
      <c r="F11840" s="399"/>
      <c r="G11840" s="399"/>
      <c r="H11840" s="399"/>
      <c r="I11840" s="399"/>
    </row>
    <row r="11841" spans="1:9" ht="15.75" customHeight="1">
      <c r="A11841" s="396"/>
      <c r="B11841" s="398"/>
      <c r="C11841" s="396"/>
      <c r="D11841" s="396"/>
      <c r="E11841" s="399"/>
      <c r="F11841" s="399"/>
      <c r="G11841" s="399"/>
      <c r="H11841" s="399"/>
      <c r="I11841" s="399"/>
    </row>
    <row r="11842" spans="1:9" ht="15.75" customHeight="1">
      <c r="A11842" s="396"/>
      <c r="B11842" s="398"/>
      <c r="C11842" s="396"/>
      <c r="D11842" s="396"/>
      <c r="E11842" s="399"/>
      <c r="F11842" s="399"/>
      <c r="G11842" s="399"/>
      <c r="H11842" s="399"/>
      <c r="I11842" s="399"/>
    </row>
    <row r="11843" spans="1:9" ht="15.75" customHeight="1">
      <c r="A11843" s="396"/>
      <c r="B11843" s="398"/>
      <c r="C11843" s="396"/>
      <c r="D11843" s="396"/>
      <c r="E11843" s="399"/>
      <c r="F11843" s="399"/>
      <c r="G11843" s="399"/>
      <c r="H11843" s="399"/>
      <c r="I11843" s="399"/>
    </row>
    <row r="11844" spans="1:9" ht="15.75" customHeight="1">
      <c r="A11844" s="396"/>
      <c r="B11844" s="398"/>
      <c r="C11844" s="396"/>
      <c r="D11844" s="396"/>
      <c r="E11844" s="399"/>
      <c r="F11844" s="399"/>
      <c r="G11844" s="399"/>
      <c r="H11844" s="399"/>
      <c r="I11844" s="399"/>
    </row>
    <row r="11845" spans="1:9" ht="15.75" customHeight="1">
      <c r="A11845" s="396"/>
      <c r="B11845" s="398"/>
      <c r="C11845" s="396"/>
      <c r="D11845" s="396"/>
      <c r="E11845" s="399"/>
      <c r="F11845" s="399"/>
      <c r="G11845" s="399"/>
      <c r="H11845" s="399"/>
      <c r="I11845" s="399"/>
    </row>
    <row r="11846" spans="1:9" ht="15.75" customHeight="1">
      <c r="A11846" s="396"/>
      <c r="B11846" s="398"/>
      <c r="C11846" s="396"/>
      <c r="D11846" s="396"/>
      <c r="E11846" s="399"/>
      <c r="F11846" s="399"/>
      <c r="G11846" s="399"/>
      <c r="H11846" s="399"/>
      <c r="I11846" s="399"/>
    </row>
    <row r="11847" spans="1:9" ht="15.75" customHeight="1">
      <c r="A11847" s="396"/>
      <c r="B11847" s="398"/>
      <c r="C11847" s="396"/>
      <c r="D11847" s="396"/>
      <c r="E11847" s="399"/>
      <c r="F11847" s="399"/>
      <c r="G11847" s="399"/>
      <c r="H11847" s="399"/>
      <c r="I11847" s="399"/>
    </row>
    <row r="11848" spans="1:9" ht="15.75" customHeight="1">
      <c r="A11848" s="396"/>
      <c r="B11848" s="398"/>
      <c r="C11848" s="396"/>
      <c r="D11848" s="396"/>
      <c r="E11848" s="399"/>
      <c r="F11848" s="399"/>
      <c r="G11848" s="399"/>
      <c r="H11848" s="399"/>
      <c r="I11848" s="399"/>
    </row>
    <row r="11849" spans="1:9" ht="15.75" customHeight="1">
      <c r="A11849" s="396"/>
      <c r="B11849" s="398"/>
      <c r="C11849" s="396"/>
      <c r="D11849" s="396"/>
      <c r="E11849" s="399"/>
      <c r="F11849" s="399"/>
      <c r="G11849" s="399"/>
      <c r="H11849" s="399"/>
      <c r="I11849" s="399"/>
    </row>
    <row r="11850" spans="1:9" ht="15.75" customHeight="1">
      <c r="A11850" s="396"/>
      <c r="B11850" s="398"/>
      <c r="C11850" s="396"/>
      <c r="D11850" s="396"/>
      <c r="E11850" s="399"/>
      <c r="F11850" s="399"/>
      <c r="G11850" s="399"/>
      <c r="H11850" s="399"/>
      <c r="I11850" s="399"/>
    </row>
    <row r="11851" spans="1:9" ht="15.75" customHeight="1">
      <c r="A11851" s="396"/>
      <c r="B11851" s="398"/>
      <c r="C11851" s="396"/>
      <c r="D11851" s="396"/>
      <c r="E11851" s="399"/>
      <c r="F11851" s="399"/>
      <c r="G11851" s="399"/>
      <c r="H11851" s="399"/>
      <c r="I11851" s="399"/>
    </row>
    <row r="11852" spans="1:9" ht="15.75" customHeight="1">
      <c r="A11852" s="396"/>
      <c r="B11852" s="398"/>
      <c r="C11852" s="396"/>
      <c r="D11852" s="396"/>
      <c r="E11852" s="399"/>
      <c r="F11852" s="399"/>
      <c r="G11852" s="399"/>
      <c r="H11852" s="399"/>
      <c r="I11852" s="399"/>
    </row>
    <row r="11853" spans="1:9" ht="15.75" customHeight="1">
      <c r="A11853" s="396"/>
      <c r="B11853" s="398"/>
      <c r="C11853" s="396"/>
      <c r="D11853" s="396"/>
      <c r="E11853" s="399"/>
      <c r="F11853" s="399"/>
      <c r="G11853" s="399"/>
      <c r="H11853" s="399"/>
      <c r="I11853" s="399"/>
    </row>
    <row r="11854" spans="1:9" ht="15.75" customHeight="1">
      <c r="A11854" s="396"/>
      <c r="B11854" s="398"/>
      <c r="C11854" s="396"/>
      <c r="D11854" s="396"/>
      <c r="E11854" s="399"/>
      <c r="F11854" s="399"/>
      <c r="G11854" s="399"/>
      <c r="H11854" s="399"/>
      <c r="I11854" s="399"/>
    </row>
    <row r="11855" spans="1:9" ht="15.75" customHeight="1">
      <c r="A11855" s="396"/>
      <c r="B11855" s="398"/>
      <c r="C11855" s="396"/>
      <c r="D11855" s="396"/>
      <c r="E11855" s="399"/>
      <c r="F11855" s="399"/>
      <c r="G11855" s="399"/>
      <c r="H11855" s="399"/>
      <c r="I11855" s="399"/>
    </row>
    <row r="11856" spans="1:9" ht="15.75" customHeight="1">
      <c r="A11856" s="396"/>
      <c r="B11856" s="398"/>
      <c r="C11856" s="396"/>
      <c r="D11856" s="396"/>
      <c r="E11856" s="399"/>
      <c r="F11856" s="399"/>
      <c r="G11856" s="399"/>
      <c r="H11856" s="399"/>
      <c r="I11856" s="399"/>
    </row>
    <row r="11857" spans="1:9" ht="15.75" customHeight="1">
      <c r="A11857" s="396"/>
      <c r="B11857" s="398"/>
      <c r="C11857" s="396"/>
      <c r="D11857" s="396"/>
      <c r="E11857" s="399"/>
      <c r="F11857" s="399"/>
      <c r="G11857" s="399"/>
      <c r="H11857" s="399"/>
      <c r="I11857" s="399"/>
    </row>
    <row r="11858" spans="1:9" ht="15.75" customHeight="1">
      <c r="A11858" s="396"/>
      <c r="B11858" s="398"/>
      <c r="C11858" s="396"/>
      <c r="D11858" s="396"/>
      <c r="E11858" s="399"/>
      <c r="F11858" s="399"/>
      <c r="G11858" s="399"/>
      <c r="H11858" s="399"/>
      <c r="I11858" s="399"/>
    </row>
    <row r="11859" spans="1:9" ht="15.75" customHeight="1">
      <c r="A11859" s="396"/>
      <c r="B11859" s="398"/>
      <c r="C11859" s="396"/>
      <c r="D11859" s="396"/>
      <c r="E11859" s="399"/>
      <c r="F11859" s="399"/>
      <c r="G11859" s="399"/>
      <c r="H11859" s="399"/>
      <c r="I11859" s="399"/>
    </row>
    <row r="11860" spans="1:9" ht="15.75" customHeight="1">
      <c r="A11860" s="396"/>
      <c r="B11860" s="398"/>
      <c r="C11860" s="396"/>
      <c r="D11860" s="396"/>
      <c r="E11860" s="399"/>
      <c r="F11860" s="399"/>
      <c r="G11860" s="399"/>
      <c r="H11860" s="399"/>
      <c r="I11860" s="399"/>
    </row>
    <row r="11861" spans="1:9" ht="15.75" customHeight="1">
      <c r="A11861" s="396"/>
      <c r="B11861" s="398"/>
      <c r="C11861" s="396"/>
      <c r="D11861" s="396"/>
      <c r="E11861" s="399"/>
      <c r="F11861" s="399"/>
      <c r="G11861" s="399"/>
      <c r="H11861" s="399"/>
      <c r="I11861" s="399"/>
    </row>
    <row r="11862" spans="1:9" ht="15.75" customHeight="1">
      <c r="A11862" s="396"/>
      <c r="B11862" s="398"/>
      <c r="C11862" s="396"/>
      <c r="D11862" s="396"/>
      <c r="E11862" s="399"/>
      <c r="F11862" s="399"/>
      <c r="G11862" s="399"/>
      <c r="H11862" s="399"/>
      <c r="I11862" s="399"/>
    </row>
    <row r="11863" spans="1:9" ht="15.75" customHeight="1">
      <c r="A11863" s="396"/>
      <c r="B11863" s="398"/>
      <c r="C11863" s="396"/>
      <c r="D11863" s="396"/>
      <c r="E11863" s="399"/>
      <c r="F11863" s="399"/>
      <c r="G11863" s="399"/>
      <c r="H11863" s="399"/>
      <c r="I11863" s="399"/>
    </row>
    <row r="11864" spans="1:9" ht="15.75" customHeight="1">
      <c r="A11864" s="396"/>
      <c r="B11864" s="398"/>
      <c r="C11864" s="396"/>
      <c r="D11864" s="396"/>
      <c r="E11864" s="399"/>
      <c r="F11864" s="399"/>
      <c r="G11864" s="399"/>
      <c r="H11864" s="399"/>
      <c r="I11864" s="399"/>
    </row>
    <row r="11865" spans="1:9" ht="15.75" customHeight="1">
      <c r="A11865" s="396"/>
      <c r="B11865" s="398"/>
      <c r="C11865" s="396"/>
      <c r="D11865" s="396"/>
      <c r="E11865" s="399"/>
      <c r="F11865" s="399"/>
      <c r="G11865" s="399"/>
      <c r="H11865" s="399"/>
      <c r="I11865" s="399"/>
    </row>
    <row r="11866" spans="1:9" ht="15.75" customHeight="1">
      <c r="A11866" s="396"/>
      <c r="B11866" s="398"/>
      <c r="C11866" s="396"/>
      <c r="D11866" s="396"/>
      <c r="E11866" s="399"/>
      <c r="F11866" s="399"/>
      <c r="G11866" s="399"/>
      <c r="H11866" s="399"/>
      <c r="I11866" s="399"/>
    </row>
    <row r="11867" spans="1:9" ht="15.75" customHeight="1">
      <c r="A11867" s="396"/>
      <c r="B11867" s="398"/>
      <c r="C11867" s="396"/>
      <c r="D11867" s="396"/>
      <c r="E11867" s="399"/>
      <c r="F11867" s="399"/>
      <c r="G11867" s="399"/>
      <c r="H11867" s="399"/>
      <c r="I11867" s="399"/>
    </row>
    <row r="11868" spans="1:9" ht="15.75" customHeight="1">
      <c r="A11868" s="396"/>
      <c r="B11868" s="398"/>
      <c r="C11868" s="396"/>
      <c r="D11868" s="396"/>
      <c r="E11868" s="399"/>
      <c r="F11868" s="399"/>
      <c r="G11868" s="399"/>
      <c r="H11868" s="399"/>
      <c r="I11868" s="399"/>
    </row>
    <row r="11869" spans="1:9" ht="15.75" customHeight="1">
      <c r="A11869" s="396"/>
      <c r="B11869" s="398"/>
      <c r="C11869" s="396"/>
      <c r="D11869" s="396"/>
      <c r="E11869" s="399"/>
      <c r="F11869" s="399"/>
      <c r="G11869" s="399"/>
      <c r="H11869" s="399"/>
      <c r="I11869" s="399"/>
    </row>
    <row r="11870" spans="1:9" ht="15.75" customHeight="1">
      <c r="A11870" s="396"/>
      <c r="B11870" s="398"/>
      <c r="C11870" s="396"/>
      <c r="D11870" s="396"/>
      <c r="E11870" s="399"/>
      <c r="F11870" s="399"/>
      <c r="G11870" s="399"/>
      <c r="H11870" s="399"/>
      <c r="I11870" s="399"/>
    </row>
    <row r="11871" spans="1:9" ht="15.75" customHeight="1">
      <c r="A11871" s="396"/>
      <c r="B11871" s="398"/>
      <c r="C11871" s="396"/>
      <c r="D11871" s="396"/>
      <c r="E11871" s="399"/>
      <c r="F11871" s="399"/>
      <c r="G11871" s="399"/>
      <c r="H11871" s="399"/>
      <c r="I11871" s="399"/>
    </row>
    <row r="11872" spans="1:9" ht="15.75" customHeight="1">
      <c r="A11872" s="396"/>
      <c r="B11872" s="398"/>
      <c r="C11872" s="396"/>
      <c r="D11872" s="396"/>
      <c r="E11872" s="399"/>
      <c r="F11872" s="399"/>
      <c r="G11872" s="399"/>
      <c r="H11872" s="399"/>
      <c r="I11872" s="399"/>
    </row>
    <row r="11873" spans="1:9" ht="15.75" customHeight="1">
      <c r="A11873" s="396"/>
      <c r="B11873" s="398"/>
      <c r="C11873" s="396"/>
      <c r="D11873" s="396"/>
      <c r="E11873" s="399"/>
      <c r="F11873" s="399"/>
      <c r="G11873" s="399"/>
      <c r="H11873" s="399"/>
      <c r="I11873" s="399"/>
    </row>
    <row r="11874" spans="1:9" ht="15.75" customHeight="1">
      <c r="A11874" s="396"/>
      <c r="B11874" s="398"/>
      <c r="C11874" s="396"/>
      <c r="D11874" s="396"/>
      <c r="E11874" s="399"/>
      <c r="F11874" s="399"/>
      <c r="G11874" s="399"/>
      <c r="H11874" s="399"/>
      <c r="I11874" s="399"/>
    </row>
    <row r="11875" spans="1:9" ht="15.75" customHeight="1">
      <c r="A11875" s="396"/>
      <c r="B11875" s="398"/>
      <c r="C11875" s="396"/>
      <c r="D11875" s="396"/>
      <c r="E11875" s="399"/>
      <c r="F11875" s="399"/>
      <c r="G11875" s="399"/>
      <c r="H11875" s="399"/>
      <c r="I11875" s="399"/>
    </row>
    <row r="11876" spans="1:9" ht="15.75" customHeight="1">
      <c r="A11876" s="396"/>
      <c r="B11876" s="398"/>
      <c r="C11876" s="396"/>
      <c r="D11876" s="396"/>
      <c r="E11876" s="399"/>
      <c r="F11876" s="399"/>
      <c r="G11876" s="399"/>
      <c r="H11876" s="399"/>
      <c r="I11876" s="399"/>
    </row>
    <row r="11877" spans="1:9" ht="15.75" customHeight="1">
      <c r="A11877" s="396"/>
      <c r="B11877" s="398"/>
      <c r="C11877" s="396"/>
      <c r="D11877" s="396"/>
      <c r="E11877" s="399"/>
      <c r="F11877" s="399"/>
      <c r="G11877" s="399"/>
      <c r="H11877" s="399"/>
      <c r="I11877" s="399"/>
    </row>
    <row r="11878" spans="1:9" ht="15.75" customHeight="1">
      <c r="A11878" s="396"/>
      <c r="B11878" s="398"/>
      <c r="C11878" s="396"/>
      <c r="D11878" s="396"/>
      <c r="E11878" s="399"/>
      <c r="F11878" s="399"/>
      <c r="G11878" s="399"/>
      <c r="H11878" s="399"/>
      <c r="I11878" s="399"/>
    </row>
    <row r="11879" spans="1:9" ht="15.75" customHeight="1">
      <c r="A11879" s="396"/>
      <c r="B11879" s="398"/>
      <c r="C11879" s="396"/>
      <c r="D11879" s="396"/>
      <c r="E11879" s="399"/>
      <c r="F11879" s="399"/>
      <c r="G11879" s="399"/>
      <c r="H11879" s="399"/>
      <c r="I11879" s="399"/>
    </row>
    <row r="11880" spans="1:9" ht="15.75" customHeight="1">
      <c r="A11880" s="396"/>
      <c r="B11880" s="398"/>
      <c r="C11880" s="396"/>
      <c r="D11880" s="396"/>
      <c r="E11880" s="399"/>
      <c r="F11880" s="399"/>
      <c r="G11880" s="399"/>
      <c r="H11880" s="399"/>
      <c r="I11880" s="399"/>
    </row>
    <row r="11881" spans="1:9" ht="15.75" customHeight="1">
      <c r="A11881" s="396"/>
      <c r="B11881" s="398"/>
      <c r="C11881" s="396"/>
      <c r="D11881" s="396"/>
      <c r="E11881" s="399"/>
      <c r="F11881" s="399"/>
      <c r="G11881" s="399"/>
      <c r="H11881" s="399"/>
      <c r="I11881" s="399"/>
    </row>
    <row r="11882" spans="1:9" ht="15.75" customHeight="1">
      <c r="A11882" s="396"/>
      <c r="B11882" s="398"/>
      <c r="C11882" s="396"/>
      <c r="D11882" s="396"/>
      <c r="E11882" s="399"/>
      <c r="F11882" s="399"/>
      <c r="G11882" s="399"/>
      <c r="H11882" s="399"/>
      <c r="I11882" s="399"/>
    </row>
    <row r="11883" spans="1:9" ht="15.75" customHeight="1">
      <c r="A11883" s="396"/>
      <c r="B11883" s="398"/>
      <c r="C11883" s="396"/>
      <c r="D11883" s="396"/>
      <c r="E11883" s="399"/>
      <c r="F11883" s="399"/>
      <c r="G11883" s="399"/>
      <c r="H11883" s="399"/>
      <c r="I11883" s="399"/>
    </row>
    <row r="11884" spans="1:9" ht="15.75" customHeight="1">
      <c r="A11884" s="396"/>
      <c r="B11884" s="398"/>
      <c r="C11884" s="396"/>
      <c r="D11884" s="396"/>
      <c r="E11884" s="399"/>
      <c r="F11884" s="399"/>
      <c r="G11884" s="399"/>
      <c r="H11884" s="399"/>
      <c r="I11884" s="399"/>
    </row>
    <row r="11885" spans="1:9" ht="15.75" customHeight="1">
      <c r="A11885" s="396"/>
      <c r="B11885" s="398"/>
      <c r="C11885" s="396"/>
      <c r="D11885" s="396"/>
      <c r="E11885" s="399"/>
      <c r="F11885" s="399"/>
      <c r="G11885" s="399"/>
      <c r="H11885" s="399"/>
      <c r="I11885" s="399"/>
    </row>
    <row r="11886" spans="1:9" ht="15.75" customHeight="1">
      <c r="A11886" s="396"/>
      <c r="B11886" s="398"/>
      <c r="C11886" s="396"/>
      <c r="D11886" s="396"/>
      <c r="E11886" s="399"/>
      <c r="F11886" s="399"/>
      <c r="G11886" s="399"/>
      <c r="H11886" s="399"/>
      <c r="I11886" s="399"/>
    </row>
    <row r="11887" spans="1:9" ht="15.75" customHeight="1">
      <c r="A11887" s="396"/>
      <c r="B11887" s="398"/>
      <c r="C11887" s="396"/>
      <c r="D11887" s="396"/>
      <c r="E11887" s="399"/>
      <c r="F11887" s="399"/>
      <c r="G11887" s="399"/>
      <c r="H11887" s="399"/>
      <c r="I11887" s="399"/>
    </row>
    <row r="11888" spans="1:9" ht="15.75" customHeight="1">
      <c r="A11888" s="396"/>
      <c r="B11888" s="398"/>
      <c r="C11888" s="396"/>
      <c r="D11888" s="396"/>
      <c r="E11888" s="399"/>
      <c r="F11888" s="399"/>
      <c r="G11888" s="399"/>
      <c r="H11888" s="399"/>
      <c r="I11888" s="399"/>
    </row>
    <row r="11889" spans="1:9" ht="15.75" customHeight="1">
      <c r="A11889" s="396"/>
      <c r="B11889" s="398"/>
      <c r="C11889" s="396"/>
      <c r="D11889" s="396"/>
      <c r="E11889" s="399"/>
      <c r="F11889" s="399"/>
      <c r="G11889" s="399"/>
      <c r="H11889" s="399"/>
      <c r="I11889" s="399"/>
    </row>
    <row r="11890" spans="1:9" ht="15.75" customHeight="1">
      <c r="A11890" s="396"/>
      <c r="B11890" s="398"/>
      <c r="C11890" s="396"/>
      <c r="D11890" s="396"/>
      <c r="E11890" s="399"/>
      <c r="F11890" s="399"/>
      <c r="G11890" s="399"/>
      <c r="H11890" s="399"/>
      <c r="I11890" s="399"/>
    </row>
    <row r="11891" spans="1:9" ht="15.75" customHeight="1">
      <c r="A11891" s="396"/>
      <c r="B11891" s="398"/>
      <c r="C11891" s="396"/>
      <c r="D11891" s="396"/>
      <c r="E11891" s="399"/>
      <c r="F11891" s="399"/>
      <c r="G11891" s="399"/>
      <c r="H11891" s="399"/>
      <c r="I11891" s="399"/>
    </row>
    <row r="11892" spans="1:9" ht="15.75" customHeight="1">
      <c r="A11892" s="396"/>
      <c r="B11892" s="398"/>
      <c r="C11892" s="396"/>
      <c r="D11892" s="396"/>
      <c r="E11892" s="399"/>
      <c r="F11892" s="399"/>
      <c r="G11892" s="399"/>
      <c r="H11892" s="399"/>
      <c r="I11892" s="399"/>
    </row>
    <row r="11893" spans="1:9" ht="15.75" customHeight="1">
      <c r="A11893" s="396"/>
      <c r="B11893" s="398"/>
      <c r="C11893" s="396"/>
      <c r="D11893" s="396"/>
      <c r="E11893" s="399"/>
      <c r="F11893" s="399"/>
      <c r="G11893" s="399"/>
      <c r="H11893" s="399"/>
      <c r="I11893" s="399"/>
    </row>
    <row r="11894" spans="1:9" ht="15.75" customHeight="1">
      <c r="A11894" s="396"/>
      <c r="B11894" s="398"/>
      <c r="C11894" s="396"/>
      <c r="D11894" s="396"/>
      <c r="E11894" s="399"/>
      <c r="F11894" s="399"/>
      <c r="G11894" s="399"/>
      <c r="H11894" s="399"/>
      <c r="I11894" s="399"/>
    </row>
    <row r="11895" spans="1:9" ht="15.75" customHeight="1">
      <c r="A11895" s="396"/>
      <c r="B11895" s="398"/>
      <c r="C11895" s="396"/>
      <c r="D11895" s="396"/>
      <c r="E11895" s="399"/>
      <c r="F11895" s="399"/>
      <c r="G11895" s="399"/>
      <c r="H11895" s="399"/>
      <c r="I11895" s="399"/>
    </row>
    <row r="11896" spans="1:9" ht="15.75" customHeight="1">
      <c r="A11896" s="396"/>
      <c r="B11896" s="398"/>
      <c r="C11896" s="396"/>
      <c r="D11896" s="396"/>
      <c r="E11896" s="399"/>
      <c r="F11896" s="399"/>
      <c r="G11896" s="399"/>
      <c r="H11896" s="399"/>
      <c r="I11896" s="399"/>
    </row>
    <row r="11897" spans="1:9" ht="15.75" customHeight="1">
      <c r="A11897" s="396"/>
      <c r="B11897" s="398"/>
      <c r="C11897" s="396"/>
      <c r="D11897" s="396"/>
      <c r="E11897" s="399"/>
      <c r="F11897" s="399"/>
      <c r="G11897" s="399"/>
      <c r="H11897" s="399"/>
      <c r="I11897" s="399"/>
    </row>
    <row r="11898" spans="1:9" ht="15.75" customHeight="1">
      <c r="A11898" s="396"/>
      <c r="B11898" s="398"/>
      <c r="C11898" s="396"/>
      <c r="D11898" s="396"/>
      <c r="E11898" s="399"/>
      <c r="F11898" s="399"/>
      <c r="G11898" s="399"/>
      <c r="H11898" s="399"/>
      <c r="I11898" s="399"/>
    </row>
    <row r="11899" spans="1:9" ht="15.75" customHeight="1">
      <c r="A11899" s="396"/>
      <c r="B11899" s="398"/>
      <c r="C11899" s="396"/>
      <c r="D11899" s="396"/>
      <c r="E11899" s="399"/>
      <c r="F11899" s="399"/>
      <c r="G11899" s="399"/>
      <c r="H11899" s="399"/>
      <c r="I11899" s="399"/>
    </row>
    <row r="11900" spans="1:9" ht="15.75" customHeight="1">
      <c r="A11900" s="396"/>
      <c r="B11900" s="398"/>
      <c r="C11900" s="396"/>
      <c r="D11900" s="396"/>
      <c r="E11900" s="399"/>
      <c r="F11900" s="399"/>
      <c r="G11900" s="399"/>
      <c r="H11900" s="399"/>
      <c r="I11900" s="399"/>
    </row>
    <row r="11901" spans="1:9" ht="15.75" customHeight="1">
      <c r="A11901" s="396"/>
      <c r="B11901" s="398"/>
      <c r="C11901" s="396"/>
      <c r="D11901" s="396"/>
      <c r="E11901" s="399"/>
      <c r="F11901" s="399"/>
      <c r="G11901" s="399"/>
      <c r="H11901" s="399"/>
      <c r="I11901" s="399"/>
    </row>
    <row r="11902" spans="1:9" ht="15.75" customHeight="1">
      <c r="A11902" s="396"/>
      <c r="B11902" s="398"/>
      <c r="C11902" s="396"/>
      <c r="D11902" s="396"/>
      <c r="E11902" s="399"/>
      <c r="F11902" s="399"/>
      <c r="G11902" s="399"/>
      <c r="H11902" s="399"/>
      <c r="I11902" s="399"/>
    </row>
    <row r="11903" spans="1:9" ht="15.75" customHeight="1">
      <c r="A11903" s="396"/>
      <c r="B11903" s="398"/>
      <c r="C11903" s="396"/>
      <c r="D11903" s="396"/>
      <c r="E11903" s="399"/>
      <c r="F11903" s="399"/>
      <c r="G11903" s="399"/>
      <c r="H11903" s="399"/>
      <c r="I11903" s="399"/>
    </row>
    <row r="11904" spans="1:9" ht="15.75" customHeight="1">
      <c r="A11904" s="396"/>
      <c r="B11904" s="398"/>
      <c r="C11904" s="396"/>
      <c r="D11904" s="396"/>
      <c r="E11904" s="399"/>
      <c r="F11904" s="399"/>
      <c r="G11904" s="399"/>
      <c r="H11904" s="399"/>
      <c r="I11904" s="399"/>
    </row>
    <row r="11905" spans="1:9" ht="15.75" customHeight="1">
      <c r="A11905" s="396"/>
      <c r="B11905" s="398"/>
      <c r="C11905" s="396"/>
      <c r="D11905" s="396"/>
      <c r="E11905" s="399"/>
      <c r="F11905" s="399"/>
      <c r="G11905" s="399"/>
      <c r="H11905" s="399"/>
      <c r="I11905" s="399"/>
    </row>
    <row r="11906" spans="1:9" ht="15.75" customHeight="1">
      <c r="A11906" s="396"/>
      <c r="B11906" s="398"/>
      <c r="C11906" s="396"/>
      <c r="D11906" s="396"/>
      <c r="E11906" s="399"/>
      <c r="F11906" s="399"/>
      <c r="G11906" s="399"/>
      <c r="H11906" s="399"/>
      <c r="I11906" s="399"/>
    </row>
    <row r="11907" spans="1:9" ht="15.75" customHeight="1">
      <c r="A11907" s="396"/>
      <c r="B11907" s="398"/>
      <c r="C11907" s="396"/>
      <c r="D11907" s="396"/>
      <c r="E11907" s="399"/>
      <c r="F11907" s="399"/>
      <c r="G11907" s="399"/>
      <c r="H11907" s="399"/>
      <c r="I11907" s="399"/>
    </row>
    <row r="11908" spans="1:9" ht="15.75" customHeight="1">
      <c r="A11908" s="396"/>
      <c r="B11908" s="398"/>
      <c r="C11908" s="396"/>
      <c r="D11908" s="396"/>
      <c r="E11908" s="399"/>
      <c r="F11908" s="399"/>
      <c r="G11908" s="399"/>
      <c r="H11908" s="399"/>
      <c r="I11908" s="399"/>
    </row>
    <row r="11909" spans="1:9" ht="15.75" customHeight="1">
      <c r="A11909" s="396"/>
      <c r="B11909" s="398"/>
      <c r="C11909" s="396"/>
      <c r="D11909" s="396"/>
      <c r="E11909" s="399"/>
      <c r="F11909" s="399"/>
      <c r="G11909" s="399"/>
      <c r="H11909" s="399"/>
      <c r="I11909" s="399"/>
    </row>
    <row r="11910" spans="1:9" ht="15.75" customHeight="1">
      <c r="A11910" s="396"/>
      <c r="B11910" s="398"/>
      <c r="C11910" s="396"/>
      <c r="D11910" s="396"/>
      <c r="E11910" s="399"/>
      <c r="F11910" s="399"/>
      <c r="G11910" s="399"/>
      <c r="H11910" s="399"/>
      <c r="I11910" s="399"/>
    </row>
    <row r="11911" spans="1:9" ht="15.75" customHeight="1">
      <c r="A11911" s="396"/>
      <c r="B11911" s="398"/>
      <c r="C11911" s="396"/>
      <c r="D11911" s="396"/>
      <c r="E11911" s="399"/>
      <c r="F11911" s="399"/>
      <c r="G11911" s="399"/>
      <c r="H11911" s="399"/>
      <c r="I11911" s="399"/>
    </row>
    <row r="11912" spans="1:9" ht="15.75" customHeight="1">
      <c r="A11912" s="396"/>
      <c r="B11912" s="398"/>
      <c r="C11912" s="396"/>
      <c r="D11912" s="396"/>
      <c r="E11912" s="399"/>
      <c r="F11912" s="399"/>
      <c r="G11912" s="399"/>
      <c r="H11912" s="399"/>
      <c r="I11912" s="399"/>
    </row>
    <row r="11913" spans="1:9" ht="15.75" customHeight="1">
      <c r="A11913" s="396"/>
      <c r="B11913" s="398"/>
      <c r="C11913" s="396"/>
      <c r="D11913" s="396"/>
      <c r="E11913" s="399"/>
      <c r="F11913" s="399"/>
      <c r="G11913" s="399"/>
      <c r="H11913" s="399"/>
      <c r="I11913" s="399"/>
    </row>
    <row r="11914" spans="1:9" ht="15.75" customHeight="1">
      <c r="A11914" s="396"/>
      <c r="B11914" s="398"/>
      <c r="C11914" s="396"/>
      <c r="D11914" s="396"/>
      <c r="E11914" s="399"/>
      <c r="F11914" s="399"/>
      <c r="G11914" s="399"/>
      <c r="H11914" s="399"/>
      <c r="I11914" s="399"/>
    </row>
    <row r="11915" spans="1:9" ht="15.75" customHeight="1">
      <c r="A11915" s="396"/>
      <c r="B11915" s="398"/>
      <c r="C11915" s="396"/>
      <c r="D11915" s="396"/>
      <c r="E11915" s="399"/>
      <c r="F11915" s="399"/>
      <c r="G11915" s="399"/>
      <c r="H11915" s="399"/>
      <c r="I11915" s="399"/>
    </row>
    <row r="11916" spans="1:9" ht="15.75" customHeight="1">
      <c r="A11916" s="396"/>
      <c r="B11916" s="398"/>
      <c r="C11916" s="396"/>
      <c r="D11916" s="396"/>
      <c r="E11916" s="399"/>
      <c r="F11916" s="399"/>
      <c r="G11916" s="399"/>
      <c r="H11916" s="399"/>
      <c r="I11916" s="399"/>
    </row>
    <row r="11917" spans="1:9" ht="15.75" customHeight="1">
      <c r="A11917" s="396"/>
      <c r="B11917" s="398"/>
      <c r="C11917" s="396"/>
      <c r="D11917" s="396"/>
      <c r="E11917" s="399"/>
      <c r="F11917" s="399"/>
      <c r="G11917" s="399"/>
      <c r="H11917" s="399"/>
      <c r="I11917" s="399"/>
    </row>
    <row r="11918" spans="1:9" ht="15.75" customHeight="1">
      <c r="A11918" s="396"/>
      <c r="B11918" s="398"/>
      <c r="C11918" s="396"/>
      <c r="D11918" s="396"/>
      <c r="E11918" s="399"/>
      <c r="F11918" s="399"/>
      <c r="G11918" s="399"/>
      <c r="H11918" s="399"/>
      <c r="I11918" s="399"/>
    </row>
    <row r="11919" spans="1:9" ht="15.75" customHeight="1">
      <c r="A11919" s="396"/>
      <c r="B11919" s="398"/>
      <c r="C11919" s="396"/>
      <c r="D11919" s="396"/>
      <c r="E11919" s="399"/>
      <c r="F11919" s="399"/>
      <c r="G11919" s="399"/>
      <c r="H11919" s="399"/>
      <c r="I11919" s="399"/>
    </row>
    <row r="11920" spans="1:9" ht="15.75" customHeight="1">
      <c r="A11920" s="396"/>
      <c r="B11920" s="398"/>
      <c r="C11920" s="396"/>
      <c r="D11920" s="396"/>
      <c r="E11920" s="399"/>
      <c r="F11920" s="399"/>
      <c r="G11920" s="399"/>
      <c r="H11920" s="399"/>
      <c r="I11920" s="399"/>
    </row>
    <row r="11921" spans="1:9" ht="15.75" customHeight="1">
      <c r="A11921" s="396"/>
      <c r="B11921" s="398"/>
      <c r="C11921" s="396"/>
      <c r="D11921" s="396"/>
      <c r="E11921" s="399"/>
      <c r="F11921" s="399"/>
      <c r="G11921" s="399"/>
      <c r="H11921" s="399"/>
      <c r="I11921" s="399"/>
    </row>
    <row r="11922" spans="1:9" ht="15.75" customHeight="1">
      <c r="A11922" s="396"/>
      <c r="B11922" s="398"/>
      <c r="C11922" s="396"/>
      <c r="D11922" s="396"/>
      <c r="E11922" s="399"/>
      <c r="F11922" s="399"/>
      <c r="G11922" s="399"/>
      <c r="H11922" s="399"/>
      <c r="I11922" s="399"/>
    </row>
    <row r="11923" spans="1:9" ht="15.75" customHeight="1">
      <c r="A11923" s="396"/>
      <c r="B11923" s="398"/>
      <c r="C11923" s="396"/>
      <c r="D11923" s="396"/>
      <c r="E11923" s="399"/>
      <c r="F11923" s="399"/>
      <c r="G11923" s="399"/>
      <c r="H11923" s="399"/>
      <c r="I11923" s="399"/>
    </row>
    <row r="11924" spans="1:9" ht="15.75" customHeight="1">
      <c r="A11924" s="396"/>
      <c r="B11924" s="398"/>
      <c r="C11924" s="396"/>
      <c r="D11924" s="396"/>
      <c r="E11924" s="399"/>
      <c r="F11924" s="399"/>
      <c r="G11924" s="399"/>
      <c r="H11924" s="399"/>
      <c r="I11924" s="399"/>
    </row>
    <row r="11925" spans="1:9" ht="15.75" customHeight="1">
      <c r="A11925" s="396"/>
      <c r="B11925" s="398"/>
      <c r="C11925" s="396"/>
      <c r="D11925" s="396"/>
      <c r="E11925" s="399"/>
      <c r="F11925" s="399"/>
      <c r="G11925" s="399"/>
      <c r="H11925" s="399"/>
      <c r="I11925" s="399"/>
    </row>
    <row r="11926" spans="1:9" ht="15.75" customHeight="1">
      <c r="A11926" s="396"/>
      <c r="B11926" s="398"/>
      <c r="C11926" s="396"/>
      <c r="D11926" s="396"/>
      <c r="E11926" s="399"/>
      <c r="F11926" s="399"/>
      <c r="G11926" s="399"/>
      <c r="H11926" s="399"/>
      <c r="I11926" s="399"/>
    </row>
    <row r="11927" spans="1:9" ht="15.75" customHeight="1">
      <c r="A11927" s="396"/>
      <c r="B11927" s="398"/>
      <c r="C11927" s="396"/>
      <c r="D11927" s="396"/>
      <c r="E11927" s="399"/>
      <c r="F11927" s="399"/>
      <c r="G11927" s="399"/>
      <c r="H11927" s="399"/>
      <c r="I11927" s="399"/>
    </row>
    <row r="11928" spans="1:9" ht="15.75" customHeight="1">
      <c r="A11928" s="396"/>
      <c r="B11928" s="398"/>
      <c r="C11928" s="396"/>
      <c r="D11928" s="396"/>
      <c r="E11928" s="399"/>
      <c r="F11928" s="399"/>
      <c r="G11928" s="399"/>
      <c r="H11928" s="399"/>
      <c r="I11928" s="399"/>
    </row>
    <row r="11929" spans="1:9" ht="15.75" customHeight="1">
      <c r="A11929" s="396"/>
      <c r="B11929" s="398"/>
      <c r="C11929" s="396"/>
      <c r="D11929" s="396"/>
      <c r="E11929" s="399"/>
      <c r="F11929" s="399"/>
      <c r="G11929" s="399"/>
      <c r="H11929" s="399"/>
      <c r="I11929" s="399"/>
    </row>
    <row r="11930" spans="1:9" ht="15.75" customHeight="1">
      <c r="A11930" s="396"/>
      <c r="B11930" s="398"/>
      <c r="C11930" s="396"/>
      <c r="D11930" s="396"/>
      <c r="E11930" s="399"/>
      <c r="F11930" s="399"/>
      <c r="G11930" s="399"/>
      <c r="H11930" s="399"/>
      <c r="I11930" s="399"/>
    </row>
    <row r="11931" spans="1:9" ht="15.75" customHeight="1">
      <c r="A11931" s="396"/>
      <c r="B11931" s="398"/>
      <c r="C11931" s="396"/>
      <c r="D11931" s="396"/>
      <c r="E11931" s="399"/>
      <c r="F11931" s="399"/>
      <c r="G11931" s="399"/>
      <c r="H11931" s="399"/>
      <c r="I11931" s="399"/>
    </row>
    <row r="11932" spans="1:9" ht="15.75" customHeight="1">
      <c r="A11932" s="396"/>
      <c r="B11932" s="398"/>
      <c r="C11932" s="396"/>
      <c r="D11932" s="396"/>
      <c r="E11932" s="399"/>
      <c r="F11932" s="399"/>
      <c r="G11932" s="399"/>
      <c r="H11932" s="399"/>
      <c r="I11932" s="399"/>
    </row>
    <row r="11933" spans="1:9" ht="15.75" customHeight="1">
      <c r="A11933" s="396"/>
      <c r="B11933" s="398"/>
      <c r="C11933" s="396"/>
      <c r="D11933" s="396"/>
      <c r="E11933" s="399"/>
      <c r="F11933" s="399"/>
      <c r="G11933" s="399"/>
      <c r="H11933" s="399"/>
      <c r="I11933" s="399"/>
    </row>
    <row r="11934" spans="1:9" ht="15.75" customHeight="1">
      <c r="A11934" s="396"/>
      <c r="B11934" s="398"/>
      <c r="C11934" s="396"/>
      <c r="D11934" s="396"/>
      <c r="E11934" s="399"/>
      <c r="F11934" s="399"/>
      <c r="G11934" s="399"/>
      <c r="H11934" s="399"/>
      <c r="I11934" s="399"/>
    </row>
    <row r="11935" spans="1:9" ht="15.75" customHeight="1">
      <c r="A11935" s="396"/>
      <c r="B11935" s="398"/>
      <c r="C11935" s="396"/>
      <c r="D11935" s="396"/>
      <c r="E11935" s="399"/>
      <c r="F11935" s="399"/>
      <c r="G11935" s="399"/>
      <c r="H11935" s="399"/>
      <c r="I11935" s="399"/>
    </row>
    <row r="11936" spans="1:9" ht="15.75" customHeight="1">
      <c r="A11936" s="396"/>
      <c r="B11936" s="398"/>
      <c r="C11936" s="396"/>
      <c r="D11936" s="396"/>
      <c r="E11936" s="399"/>
      <c r="F11936" s="399"/>
      <c r="G11936" s="399"/>
      <c r="H11936" s="399"/>
      <c r="I11936" s="399"/>
    </row>
    <row r="11937" spans="1:9" ht="15.75" customHeight="1">
      <c r="A11937" s="396"/>
      <c r="B11937" s="398"/>
      <c r="C11937" s="396"/>
      <c r="D11937" s="396"/>
      <c r="E11937" s="399"/>
      <c r="F11937" s="399"/>
      <c r="G11937" s="399"/>
      <c r="H11937" s="399"/>
      <c r="I11937" s="399"/>
    </row>
    <row r="11938" spans="1:9" ht="15.75" customHeight="1">
      <c r="A11938" s="396"/>
      <c r="B11938" s="398"/>
      <c r="C11938" s="396"/>
      <c r="D11938" s="396"/>
      <c r="E11938" s="399"/>
      <c r="F11938" s="399"/>
      <c r="G11938" s="399"/>
      <c r="H11938" s="399"/>
      <c r="I11938" s="399"/>
    </row>
    <row r="11939" spans="1:9" ht="15.75" customHeight="1">
      <c r="A11939" s="396"/>
      <c r="B11939" s="398"/>
      <c r="C11939" s="396"/>
      <c r="D11939" s="396"/>
      <c r="E11939" s="399"/>
      <c r="F11939" s="399"/>
      <c r="G11939" s="399"/>
      <c r="H11939" s="399"/>
      <c r="I11939" s="399"/>
    </row>
    <row r="11940" spans="1:9" ht="15.75" customHeight="1">
      <c r="A11940" s="396"/>
      <c r="B11940" s="398"/>
      <c r="C11940" s="396"/>
      <c r="D11940" s="396"/>
      <c r="E11940" s="399"/>
      <c r="F11940" s="399"/>
      <c r="G11940" s="399"/>
      <c r="H11940" s="399"/>
      <c r="I11940" s="399"/>
    </row>
    <row r="11941" spans="1:9" ht="15.75" customHeight="1">
      <c r="A11941" s="396"/>
      <c r="B11941" s="398"/>
      <c r="C11941" s="396"/>
      <c r="D11941" s="396"/>
      <c r="E11941" s="399"/>
      <c r="F11941" s="399"/>
      <c r="G11941" s="399"/>
      <c r="H11941" s="399"/>
      <c r="I11941" s="399"/>
    </row>
    <row r="11942" spans="1:9" ht="15.75" customHeight="1">
      <c r="A11942" s="396"/>
      <c r="B11942" s="398"/>
      <c r="C11942" s="396"/>
      <c r="D11942" s="396"/>
      <c r="E11942" s="399"/>
      <c r="F11942" s="399"/>
      <c r="G11942" s="399"/>
      <c r="H11942" s="399"/>
      <c r="I11942" s="399"/>
    </row>
    <row r="11943" spans="1:9" ht="15.75" customHeight="1">
      <c r="A11943" s="396"/>
      <c r="B11943" s="398"/>
      <c r="C11943" s="396"/>
      <c r="D11943" s="396"/>
      <c r="E11943" s="399"/>
      <c r="F11943" s="399"/>
      <c r="G11943" s="399"/>
      <c r="H11943" s="399"/>
      <c r="I11943" s="399"/>
    </row>
    <row r="11944" spans="1:9" ht="15.75" customHeight="1">
      <c r="A11944" s="396"/>
      <c r="B11944" s="398"/>
      <c r="C11944" s="396"/>
      <c r="D11944" s="396"/>
      <c r="E11944" s="399"/>
      <c r="F11944" s="399"/>
      <c r="G11944" s="399"/>
      <c r="H11944" s="399"/>
      <c r="I11944" s="399"/>
    </row>
    <row r="11945" spans="1:9" ht="15.75" customHeight="1">
      <c r="A11945" s="396"/>
      <c r="B11945" s="398"/>
      <c r="C11945" s="396"/>
      <c r="D11945" s="396"/>
      <c r="E11945" s="399"/>
      <c r="F11945" s="399"/>
      <c r="G11945" s="399"/>
      <c r="H11945" s="399"/>
      <c r="I11945" s="399"/>
    </row>
    <row r="11946" spans="1:9" ht="15.75" customHeight="1">
      <c r="A11946" s="396"/>
      <c r="B11946" s="398"/>
      <c r="C11946" s="396"/>
      <c r="D11946" s="396"/>
      <c r="E11946" s="399"/>
      <c r="F11946" s="399"/>
      <c r="G11946" s="399"/>
      <c r="H11946" s="399"/>
      <c r="I11946" s="399"/>
    </row>
    <row r="11947" spans="1:9" ht="15.75" customHeight="1">
      <c r="A11947" s="396"/>
      <c r="B11947" s="398"/>
      <c r="C11947" s="396"/>
      <c r="D11947" s="396"/>
      <c r="E11947" s="399"/>
      <c r="F11947" s="399"/>
      <c r="G11947" s="399"/>
      <c r="H11947" s="399"/>
      <c r="I11947" s="399"/>
    </row>
    <row r="11948" spans="1:9" ht="15.75" customHeight="1">
      <c r="A11948" s="396"/>
      <c r="B11948" s="398"/>
      <c r="C11948" s="396"/>
      <c r="D11948" s="396"/>
      <c r="E11948" s="399"/>
      <c r="F11948" s="399"/>
      <c r="G11948" s="399"/>
      <c r="H11948" s="399"/>
      <c r="I11948" s="399"/>
    </row>
    <row r="11949" spans="1:9" ht="15.75" customHeight="1">
      <c r="A11949" s="396"/>
      <c r="B11949" s="398"/>
      <c r="C11949" s="396"/>
      <c r="D11949" s="396"/>
      <c r="E11949" s="399"/>
      <c r="F11949" s="399"/>
      <c r="G11949" s="399"/>
      <c r="H11949" s="399"/>
      <c r="I11949" s="399"/>
    </row>
    <row r="11950" spans="1:9" ht="15.75" customHeight="1">
      <c r="A11950" s="396"/>
      <c r="B11950" s="398"/>
      <c r="C11950" s="396"/>
      <c r="D11950" s="396"/>
      <c r="E11950" s="399"/>
      <c r="F11950" s="399"/>
      <c r="G11950" s="399"/>
      <c r="H11950" s="399"/>
      <c r="I11950" s="399"/>
    </row>
    <row r="11951" spans="1:9" ht="15.75" customHeight="1">
      <c r="A11951" s="396"/>
      <c r="B11951" s="398"/>
      <c r="C11951" s="396"/>
      <c r="D11951" s="396"/>
      <c r="E11951" s="399"/>
      <c r="F11951" s="399"/>
      <c r="G11951" s="399"/>
      <c r="H11951" s="399"/>
      <c r="I11951" s="399"/>
    </row>
    <row r="11952" spans="1:9" ht="15.75" customHeight="1">
      <c r="A11952" s="396"/>
      <c r="B11952" s="398"/>
      <c r="C11952" s="396"/>
      <c r="D11952" s="396"/>
      <c r="E11952" s="399"/>
      <c r="F11952" s="399"/>
      <c r="G11952" s="399"/>
      <c r="H11952" s="399"/>
      <c r="I11952" s="399"/>
    </row>
    <row r="11953" spans="1:9" ht="15.75" customHeight="1">
      <c r="A11953" s="396"/>
      <c r="B11953" s="398"/>
      <c r="C11953" s="396"/>
      <c r="D11953" s="396"/>
      <c r="E11953" s="399"/>
      <c r="F11953" s="399"/>
      <c r="G11953" s="399"/>
      <c r="H11953" s="399"/>
      <c r="I11953" s="399"/>
    </row>
    <row r="11954" spans="1:9" ht="15.75" customHeight="1">
      <c r="A11954" s="396"/>
      <c r="B11954" s="398"/>
      <c r="C11954" s="396"/>
      <c r="D11954" s="396"/>
      <c r="E11954" s="399"/>
      <c r="F11954" s="399"/>
      <c r="G11954" s="399"/>
      <c r="H11954" s="399"/>
      <c r="I11954" s="399"/>
    </row>
    <row r="11955" spans="1:9" ht="15.75" customHeight="1">
      <c r="A11955" s="396"/>
      <c r="B11955" s="398"/>
      <c r="C11955" s="396"/>
      <c r="D11955" s="396"/>
      <c r="E11955" s="399"/>
      <c r="F11955" s="399"/>
      <c r="G11955" s="399"/>
      <c r="H11955" s="399"/>
      <c r="I11955" s="399"/>
    </row>
    <row r="11956" spans="1:9" ht="15.75" customHeight="1">
      <c r="A11956" s="396"/>
      <c r="B11956" s="398"/>
      <c r="C11956" s="396"/>
      <c r="D11956" s="396"/>
      <c r="E11956" s="399"/>
      <c r="F11956" s="399"/>
      <c r="G11956" s="399"/>
      <c r="H11956" s="399"/>
      <c r="I11956" s="399"/>
    </row>
    <row r="11957" spans="1:9" ht="15.75" customHeight="1">
      <c r="A11957" s="396"/>
      <c r="B11957" s="398"/>
      <c r="C11957" s="396"/>
      <c r="D11957" s="396"/>
      <c r="E11957" s="399"/>
      <c r="F11957" s="399"/>
      <c r="G11957" s="399"/>
      <c r="H11957" s="399"/>
      <c r="I11957" s="399"/>
    </row>
    <row r="11958" spans="1:9" ht="15.75" customHeight="1">
      <c r="A11958" s="396"/>
      <c r="B11958" s="398"/>
      <c r="C11958" s="396"/>
      <c r="D11958" s="396"/>
      <c r="E11958" s="399"/>
      <c r="F11958" s="399"/>
      <c r="G11958" s="399"/>
      <c r="H11958" s="399"/>
      <c r="I11958" s="399"/>
    </row>
    <row r="11959" spans="1:9" ht="15.75" customHeight="1">
      <c r="A11959" s="396"/>
      <c r="B11959" s="398"/>
      <c r="C11959" s="396"/>
      <c r="D11959" s="396"/>
      <c r="E11959" s="399"/>
      <c r="F11959" s="399"/>
      <c r="G11959" s="399"/>
      <c r="H11959" s="399"/>
      <c r="I11959" s="399"/>
    </row>
    <row r="11960" spans="1:9" ht="15.75" customHeight="1">
      <c r="A11960" s="396"/>
      <c r="B11960" s="398"/>
      <c r="C11960" s="396"/>
      <c r="D11960" s="396"/>
      <c r="E11960" s="399"/>
      <c r="F11960" s="399"/>
      <c r="G11960" s="399"/>
      <c r="H11960" s="399"/>
      <c r="I11960" s="399"/>
    </row>
    <row r="11961" spans="1:9" ht="15.75" customHeight="1">
      <c r="A11961" s="396"/>
      <c r="B11961" s="398"/>
      <c r="C11961" s="396"/>
      <c r="D11961" s="396"/>
      <c r="E11961" s="399"/>
      <c r="F11961" s="399"/>
      <c r="G11961" s="399"/>
      <c r="H11961" s="399"/>
      <c r="I11961" s="399"/>
    </row>
    <row r="11962" spans="1:9" ht="15.75" customHeight="1">
      <c r="A11962" s="396"/>
      <c r="B11962" s="398"/>
      <c r="C11962" s="396"/>
      <c r="D11962" s="396"/>
      <c r="E11962" s="399"/>
      <c r="F11962" s="399"/>
      <c r="G11962" s="399"/>
      <c r="H11962" s="399"/>
      <c r="I11962" s="399"/>
    </row>
    <row r="11963" spans="1:9" ht="15.75" customHeight="1">
      <c r="A11963" s="396"/>
      <c r="B11963" s="398"/>
      <c r="C11963" s="396"/>
      <c r="D11963" s="396"/>
      <c r="E11963" s="399"/>
      <c r="F11963" s="399"/>
      <c r="G11963" s="399"/>
      <c r="H11963" s="399"/>
      <c r="I11963" s="399"/>
    </row>
    <row r="11964" spans="1:9" ht="15.75" customHeight="1">
      <c r="A11964" s="396"/>
      <c r="B11964" s="398"/>
      <c r="C11964" s="396"/>
      <c r="D11964" s="396"/>
      <c r="E11964" s="399"/>
      <c r="F11964" s="399"/>
      <c r="G11964" s="399"/>
      <c r="H11964" s="399"/>
      <c r="I11964" s="399"/>
    </row>
    <row r="11965" spans="1:9" ht="15.75" customHeight="1">
      <c r="A11965" s="396"/>
      <c r="B11965" s="398"/>
      <c r="C11965" s="396"/>
      <c r="D11965" s="396"/>
      <c r="E11965" s="399"/>
      <c r="F11965" s="399"/>
      <c r="G11965" s="399"/>
      <c r="H11965" s="399"/>
      <c r="I11965" s="399"/>
    </row>
    <row r="11966" spans="1:9" ht="15.75" customHeight="1">
      <c r="A11966" s="396"/>
      <c r="B11966" s="398"/>
      <c r="C11966" s="396"/>
      <c r="D11966" s="396"/>
      <c r="E11966" s="399"/>
      <c r="F11966" s="399"/>
      <c r="G11966" s="399"/>
      <c r="H11966" s="399"/>
      <c r="I11966" s="399"/>
    </row>
    <row r="11967" spans="1:9" ht="15.75" customHeight="1">
      <c r="A11967" s="396"/>
      <c r="B11967" s="398"/>
      <c r="C11967" s="396"/>
      <c r="D11967" s="396"/>
      <c r="E11967" s="399"/>
      <c r="F11967" s="399"/>
      <c r="G11967" s="399"/>
      <c r="H11967" s="399"/>
      <c r="I11967" s="399"/>
    </row>
    <row r="11968" spans="1:9" ht="15.75" customHeight="1">
      <c r="A11968" s="396"/>
      <c r="B11968" s="398"/>
      <c r="C11968" s="396"/>
      <c r="D11968" s="396"/>
      <c r="E11968" s="399"/>
      <c r="F11968" s="399"/>
      <c r="G11968" s="399"/>
      <c r="H11968" s="399"/>
      <c r="I11968" s="399"/>
    </row>
    <row r="11969" spans="1:9" ht="15.75" customHeight="1">
      <c r="A11969" s="396"/>
      <c r="B11969" s="398"/>
      <c r="C11969" s="396"/>
      <c r="D11969" s="396"/>
      <c r="E11969" s="399"/>
      <c r="F11969" s="399"/>
      <c r="G11969" s="399"/>
      <c r="H11969" s="399"/>
      <c r="I11969" s="399"/>
    </row>
    <row r="11970" spans="1:9" ht="15.75" customHeight="1">
      <c r="A11970" s="396"/>
      <c r="B11970" s="398"/>
      <c r="C11970" s="396"/>
      <c r="D11970" s="396"/>
      <c r="E11970" s="399"/>
      <c r="F11970" s="399"/>
      <c r="G11970" s="399"/>
      <c r="H11970" s="399"/>
      <c r="I11970" s="399"/>
    </row>
    <row r="11971" spans="1:9" ht="15.75" customHeight="1">
      <c r="A11971" s="396"/>
      <c r="B11971" s="398"/>
      <c r="C11971" s="396"/>
      <c r="D11971" s="396"/>
      <c r="E11971" s="399"/>
      <c r="F11971" s="399"/>
      <c r="G11971" s="399"/>
      <c r="H11971" s="399"/>
      <c r="I11971" s="399"/>
    </row>
    <row r="11972" spans="1:9" ht="15.75" customHeight="1">
      <c r="A11972" s="396"/>
      <c r="B11972" s="398"/>
      <c r="C11972" s="396"/>
      <c r="D11972" s="396"/>
      <c r="E11972" s="399"/>
      <c r="F11972" s="399"/>
      <c r="G11972" s="399"/>
      <c r="H11972" s="399"/>
      <c r="I11972" s="399"/>
    </row>
    <row r="11973" spans="1:9" ht="15.75" customHeight="1">
      <c r="A11973" s="396"/>
      <c r="B11973" s="398"/>
      <c r="C11973" s="396"/>
      <c r="D11973" s="396"/>
      <c r="E11973" s="399"/>
      <c r="F11973" s="399"/>
      <c r="G11973" s="399"/>
      <c r="H11973" s="399"/>
      <c r="I11973" s="399"/>
    </row>
    <row r="11974" spans="1:9" ht="15.75" customHeight="1">
      <c r="A11974" s="396"/>
      <c r="B11974" s="398"/>
      <c r="C11974" s="396"/>
      <c r="D11974" s="396"/>
      <c r="E11974" s="399"/>
      <c r="F11974" s="399"/>
      <c r="G11974" s="399"/>
      <c r="H11974" s="399"/>
      <c r="I11974" s="399"/>
    </row>
    <row r="11975" spans="1:9" ht="15.75" customHeight="1">
      <c r="A11975" s="396"/>
      <c r="B11975" s="398"/>
      <c r="C11975" s="396"/>
      <c r="D11975" s="396"/>
      <c r="E11975" s="399"/>
      <c r="F11975" s="399"/>
      <c r="G11975" s="399"/>
      <c r="H11975" s="399"/>
      <c r="I11975" s="399"/>
    </row>
    <row r="11976" spans="1:9" ht="15.75" customHeight="1">
      <c r="A11976" s="396"/>
      <c r="B11976" s="398"/>
      <c r="C11976" s="396"/>
      <c r="D11976" s="396"/>
      <c r="E11976" s="399"/>
      <c r="F11976" s="399"/>
      <c r="G11976" s="399"/>
      <c r="H11976" s="399"/>
      <c r="I11976" s="399"/>
    </row>
    <row r="11977" spans="1:9" ht="15.75" customHeight="1">
      <c r="A11977" s="396"/>
      <c r="B11977" s="398"/>
      <c r="C11977" s="396"/>
      <c r="D11977" s="396"/>
      <c r="E11977" s="399"/>
      <c r="F11977" s="399"/>
      <c r="G11977" s="399"/>
      <c r="H11977" s="399"/>
      <c r="I11977" s="399"/>
    </row>
    <row r="11978" spans="1:9" ht="15.75" customHeight="1">
      <c r="A11978" s="396"/>
      <c r="B11978" s="398"/>
      <c r="C11978" s="396"/>
      <c r="D11978" s="396"/>
      <c r="E11978" s="399"/>
      <c r="F11978" s="399"/>
      <c r="G11978" s="399"/>
      <c r="H11978" s="399"/>
      <c r="I11978" s="399"/>
    </row>
    <row r="11979" spans="1:9" ht="15.75" customHeight="1">
      <c r="A11979" s="396"/>
      <c r="B11979" s="398"/>
      <c r="C11979" s="396"/>
      <c r="D11979" s="396"/>
      <c r="E11979" s="399"/>
      <c r="F11979" s="399"/>
      <c r="G11979" s="399"/>
      <c r="H11979" s="399"/>
      <c r="I11979" s="399"/>
    </row>
    <row r="11980" spans="1:9" ht="15.75" customHeight="1">
      <c r="A11980" s="396"/>
      <c r="B11980" s="398"/>
      <c r="C11980" s="396"/>
      <c r="D11980" s="396"/>
      <c r="E11980" s="399"/>
      <c r="F11980" s="399"/>
      <c r="G11980" s="399"/>
      <c r="H11980" s="399"/>
      <c r="I11980" s="399"/>
    </row>
    <row r="11981" spans="1:9" ht="15.75" customHeight="1">
      <c r="A11981" s="396"/>
      <c r="B11981" s="398"/>
      <c r="C11981" s="396"/>
      <c r="D11981" s="396"/>
      <c r="E11981" s="399"/>
      <c r="F11981" s="399"/>
      <c r="G11981" s="399"/>
      <c r="H11981" s="399"/>
      <c r="I11981" s="399"/>
    </row>
    <row r="11982" spans="1:9" ht="15.75" customHeight="1">
      <c r="A11982" s="396"/>
      <c r="B11982" s="398"/>
      <c r="C11982" s="396"/>
      <c r="D11982" s="396"/>
      <c r="E11982" s="399"/>
      <c r="F11982" s="399"/>
      <c r="G11982" s="399"/>
      <c r="H11982" s="399"/>
      <c r="I11982" s="399"/>
    </row>
    <row r="11983" spans="1:9" ht="15.75" customHeight="1">
      <c r="A11983" s="396"/>
      <c r="B11983" s="398"/>
      <c r="C11983" s="396"/>
      <c r="D11983" s="396"/>
      <c r="E11983" s="399"/>
      <c r="F11983" s="399"/>
      <c r="G11983" s="399"/>
      <c r="H11983" s="399"/>
      <c r="I11983" s="399"/>
    </row>
    <row r="11984" spans="1:9" ht="15.75" customHeight="1">
      <c r="A11984" s="396"/>
      <c r="B11984" s="398"/>
      <c r="C11984" s="396"/>
      <c r="D11984" s="396"/>
      <c r="E11984" s="399"/>
      <c r="F11984" s="399"/>
      <c r="G11984" s="399"/>
      <c r="H11984" s="399"/>
      <c r="I11984" s="399"/>
    </row>
    <row r="11985" spans="1:9" ht="15.75" customHeight="1">
      <c r="A11985" s="396"/>
      <c r="B11985" s="398"/>
      <c r="C11985" s="396"/>
      <c r="D11985" s="396"/>
      <c r="E11985" s="399"/>
      <c r="F11985" s="399"/>
      <c r="G11985" s="399"/>
      <c r="H11985" s="399"/>
      <c r="I11985" s="399"/>
    </row>
    <row r="11986" spans="1:9" ht="15.75" customHeight="1">
      <c r="A11986" s="396"/>
      <c r="B11986" s="398"/>
      <c r="C11986" s="396"/>
      <c r="D11986" s="396"/>
      <c r="E11986" s="399"/>
      <c r="F11986" s="399"/>
      <c r="G11986" s="399"/>
      <c r="H11986" s="399"/>
      <c r="I11986" s="399"/>
    </row>
    <row r="11987" spans="1:9" ht="15.75" customHeight="1">
      <c r="A11987" s="396"/>
      <c r="B11987" s="398"/>
      <c r="C11987" s="396"/>
      <c r="D11987" s="396"/>
      <c r="E11987" s="399"/>
      <c r="F11987" s="399"/>
      <c r="G11987" s="399"/>
      <c r="H11987" s="399"/>
      <c r="I11987" s="399"/>
    </row>
    <row r="11988" spans="1:9" ht="15.75" customHeight="1">
      <c r="A11988" s="396"/>
      <c r="B11988" s="398"/>
      <c r="C11988" s="396"/>
      <c r="D11988" s="396"/>
      <c r="E11988" s="399"/>
      <c r="F11988" s="399"/>
      <c r="G11988" s="399"/>
      <c r="H11988" s="399"/>
      <c r="I11988" s="399"/>
    </row>
    <row r="11989" spans="1:9" ht="15.75" customHeight="1">
      <c r="A11989" s="396"/>
      <c r="B11989" s="398"/>
      <c r="C11989" s="396"/>
      <c r="D11989" s="396"/>
      <c r="E11989" s="399"/>
      <c r="F11989" s="399"/>
      <c r="G11989" s="399"/>
      <c r="H11989" s="399"/>
      <c r="I11989" s="399"/>
    </row>
    <row r="11990" spans="1:9" ht="15.75" customHeight="1">
      <c r="A11990" s="396"/>
      <c r="B11990" s="398"/>
      <c r="C11990" s="396"/>
      <c r="D11990" s="396"/>
      <c r="E11990" s="399"/>
      <c r="F11990" s="399"/>
      <c r="G11990" s="399"/>
      <c r="H11990" s="399"/>
      <c r="I11990" s="399"/>
    </row>
    <row r="11991" spans="1:9" ht="15.75" customHeight="1">
      <c r="A11991" s="396"/>
      <c r="B11991" s="398"/>
      <c r="C11991" s="396"/>
      <c r="D11991" s="396"/>
      <c r="E11991" s="399"/>
      <c r="F11991" s="399"/>
      <c r="G11991" s="399"/>
      <c r="H11991" s="399"/>
      <c r="I11991" s="399"/>
    </row>
    <row r="11992" spans="1:9" ht="15.75" customHeight="1">
      <c r="A11992" s="396"/>
      <c r="B11992" s="398"/>
      <c r="C11992" s="396"/>
      <c r="D11992" s="396"/>
      <c r="E11992" s="399"/>
      <c r="F11992" s="399"/>
      <c r="G11992" s="399"/>
      <c r="H11992" s="399"/>
      <c r="I11992" s="399"/>
    </row>
    <row r="11993" spans="1:9" ht="15.75" customHeight="1">
      <c r="A11993" s="396"/>
      <c r="B11993" s="398"/>
      <c r="C11993" s="396"/>
      <c r="D11993" s="396"/>
      <c r="E11993" s="399"/>
      <c r="F11993" s="399"/>
      <c r="G11993" s="399"/>
      <c r="H11993" s="399"/>
      <c r="I11993" s="399"/>
    </row>
    <row r="11994" spans="1:9" ht="15.75" customHeight="1">
      <c r="A11994" s="396"/>
      <c r="B11994" s="398"/>
      <c r="C11994" s="396"/>
      <c r="D11994" s="396"/>
      <c r="E11994" s="399"/>
      <c r="F11994" s="399"/>
      <c r="G11994" s="399"/>
      <c r="H11994" s="399"/>
      <c r="I11994" s="399"/>
    </row>
    <row r="11995" spans="1:9" ht="15.75" customHeight="1">
      <c r="A11995" s="396"/>
      <c r="B11995" s="398"/>
      <c r="C11995" s="396"/>
      <c r="D11995" s="396"/>
      <c r="E11995" s="399"/>
      <c r="F11995" s="399"/>
      <c r="G11995" s="399"/>
      <c r="H11995" s="399"/>
      <c r="I11995" s="399"/>
    </row>
    <row r="11996" spans="1:9" ht="15.75" customHeight="1">
      <c r="A11996" s="396"/>
      <c r="B11996" s="398"/>
      <c r="C11996" s="396"/>
      <c r="D11996" s="396"/>
      <c r="E11996" s="399"/>
      <c r="F11996" s="399"/>
      <c r="G11996" s="399"/>
      <c r="H11996" s="399"/>
      <c r="I11996" s="399"/>
    </row>
    <row r="11997" spans="1:9" ht="15.75" customHeight="1">
      <c r="A11997" s="396"/>
      <c r="B11997" s="398"/>
      <c r="C11997" s="396"/>
      <c r="D11997" s="396"/>
      <c r="E11997" s="399"/>
      <c r="F11997" s="399"/>
      <c r="G11997" s="399"/>
      <c r="H11997" s="399"/>
      <c r="I11997" s="399"/>
    </row>
    <row r="11998" spans="1:9" ht="15.75" customHeight="1">
      <c r="A11998" s="396"/>
      <c r="B11998" s="398"/>
      <c r="C11998" s="396"/>
      <c r="D11998" s="396"/>
      <c r="E11998" s="399"/>
      <c r="F11998" s="399"/>
      <c r="G11998" s="399"/>
      <c r="H11998" s="399"/>
      <c r="I11998" s="399"/>
    </row>
    <row r="11999" spans="1:9" ht="15.75" customHeight="1">
      <c r="A11999" s="396"/>
      <c r="B11999" s="398"/>
      <c r="C11999" s="396"/>
      <c r="D11999" s="396"/>
      <c r="E11999" s="399"/>
      <c r="F11999" s="399"/>
      <c r="G11999" s="399"/>
      <c r="H11999" s="399"/>
      <c r="I11999" s="399"/>
    </row>
    <row r="12000" spans="1:9" ht="15.75" customHeight="1">
      <c r="A12000" s="396"/>
      <c r="B12000" s="398"/>
      <c r="C12000" s="396"/>
      <c r="D12000" s="396"/>
      <c r="E12000" s="399"/>
      <c r="F12000" s="399"/>
      <c r="G12000" s="399"/>
      <c r="H12000" s="399"/>
      <c r="I12000" s="399"/>
    </row>
    <row r="12001" spans="1:9" ht="15.75" customHeight="1">
      <c r="A12001" s="396"/>
      <c r="B12001" s="398"/>
      <c r="C12001" s="396"/>
      <c r="D12001" s="396"/>
      <c r="E12001" s="399"/>
      <c r="F12001" s="399"/>
      <c r="G12001" s="399"/>
      <c r="H12001" s="399"/>
      <c r="I12001" s="399"/>
    </row>
    <row r="12002" spans="1:9" ht="15.75" customHeight="1">
      <c r="A12002" s="396"/>
      <c r="B12002" s="398"/>
      <c r="C12002" s="396"/>
      <c r="D12002" s="396"/>
      <c r="E12002" s="399"/>
      <c r="F12002" s="399"/>
      <c r="G12002" s="399"/>
      <c r="H12002" s="399"/>
      <c r="I12002" s="399"/>
    </row>
    <row r="12003" spans="1:9" ht="15.75" customHeight="1">
      <c r="A12003" s="396"/>
      <c r="B12003" s="398"/>
      <c r="C12003" s="396"/>
      <c r="D12003" s="396"/>
      <c r="E12003" s="399"/>
      <c r="F12003" s="399"/>
      <c r="G12003" s="399"/>
      <c r="H12003" s="399"/>
      <c r="I12003" s="399"/>
    </row>
    <row r="12004" spans="1:9" ht="15.75" customHeight="1">
      <c r="A12004" s="396"/>
      <c r="B12004" s="398"/>
      <c r="C12004" s="396"/>
      <c r="D12004" s="396"/>
      <c r="E12004" s="399"/>
      <c r="F12004" s="399"/>
      <c r="G12004" s="399"/>
      <c r="H12004" s="399"/>
      <c r="I12004" s="399"/>
    </row>
    <row r="12005" spans="1:9" ht="15.75" customHeight="1">
      <c r="A12005" s="396"/>
      <c r="B12005" s="398"/>
      <c r="C12005" s="396"/>
      <c r="D12005" s="396"/>
      <c r="E12005" s="399"/>
      <c r="F12005" s="399"/>
      <c r="G12005" s="399"/>
      <c r="H12005" s="399"/>
      <c r="I12005" s="399"/>
    </row>
    <row r="12006" spans="1:9" ht="15.75" customHeight="1">
      <c r="A12006" s="396"/>
      <c r="B12006" s="398"/>
      <c r="C12006" s="396"/>
      <c r="D12006" s="396"/>
      <c r="E12006" s="399"/>
      <c r="F12006" s="399"/>
      <c r="G12006" s="399"/>
      <c r="H12006" s="399"/>
      <c r="I12006" s="399"/>
    </row>
    <row r="12007" spans="1:9" ht="15.75" customHeight="1">
      <c r="A12007" s="396"/>
      <c r="B12007" s="398"/>
      <c r="C12007" s="396"/>
      <c r="D12007" s="396"/>
      <c r="E12007" s="399"/>
      <c r="F12007" s="399"/>
      <c r="G12007" s="399"/>
      <c r="H12007" s="399"/>
      <c r="I12007" s="399"/>
    </row>
    <row r="12008" spans="1:9" ht="15.75" customHeight="1">
      <c r="A12008" s="396"/>
      <c r="B12008" s="398"/>
      <c r="C12008" s="396"/>
      <c r="D12008" s="396"/>
      <c r="E12008" s="399"/>
      <c r="F12008" s="399"/>
      <c r="G12008" s="399"/>
      <c r="H12008" s="399"/>
      <c r="I12008" s="399"/>
    </row>
    <row r="12009" spans="1:9" ht="15.75" customHeight="1">
      <c r="A12009" s="396"/>
      <c r="B12009" s="398"/>
      <c r="C12009" s="396"/>
      <c r="D12009" s="396"/>
      <c r="E12009" s="399"/>
      <c r="F12009" s="399"/>
      <c r="G12009" s="399"/>
      <c r="H12009" s="399"/>
      <c r="I12009" s="399"/>
    </row>
    <row r="12010" spans="1:9" ht="15.75" customHeight="1">
      <c r="A12010" s="396"/>
      <c r="B12010" s="398"/>
      <c r="C12010" s="396"/>
      <c r="D12010" s="396"/>
      <c r="E12010" s="399"/>
      <c r="F12010" s="399"/>
      <c r="G12010" s="399"/>
      <c r="H12010" s="399"/>
      <c r="I12010" s="399"/>
    </row>
    <row r="12011" spans="1:9" ht="15.75" customHeight="1">
      <c r="A12011" s="396"/>
      <c r="B12011" s="398"/>
      <c r="C12011" s="396"/>
      <c r="D12011" s="396"/>
      <c r="E12011" s="399"/>
      <c r="F12011" s="399"/>
      <c r="G12011" s="399"/>
      <c r="H12011" s="399"/>
      <c r="I12011" s="399"/>
    </row>
    <row r="12012" spans="1:9" ht="15.75" customHeight="1">
      <c r="A12012" s="396"/>
      <c r="B12012" s="398"/>
      <c r="C12012" s="396"/>
      <c r="D12012" s="396"/>
      <c r="E12012" s="399"/>
      <c r="F12012" s="399"/>
      <c r="G12012" s="399"/>
      <c r="H12012" s="399"/>
      <c r="I12012" s="399"/>
    </row>
    <row r="12013" spans="1:9" ht="15.75" customHeight="1">
      <c r="A12013" s="396"/>
      <c r="B12013" s="398"/>
      <c r="C12013" s="396"/>
      <c r="D12013" s="396"/>
      <c r="E12013" s="399"/>
      <c r="F12013" s="399"/>
      <c r="G12013" s="399"/>
      <c r="H12013" s="399"/>
      <c r="I12013" s="399"/>
    </row>
    <row r="12014" spans="1:9" ht="15.75" customHeight="1">
      <c r="A12014" s="396"/>
      <c r="B12014" s="398"/>
      <c r="C12014" s="396"/>
      <c r="D12014" s="396"/>
      <c r="E12014" s="399"/>
      <c r="F12014" s="399"/>
      <c r="G12014" s="399"/>
      <c r="H12014" s="399"/>
      <c r="I12014" s="399"/>
    </row>
    <row r="12015" spans="1:9" ht="15.75" customHeight="1">
      <c r="A12015" s="396"/>
      <c r="B12015" s="398"/>
      <c r="C12015" s="396"/>
      <c r="D12015" s="396"/>
      <c r="E12015" s="399"/>
      <c r="F12015" s="399"/>
      <c r="G12015" s="399"/>
      <c r="H12015" s="399"/>
      <c r="I12015" s="399"/>
    </row>
    <row r="12016" spans="1:9" ht="15.75" customHeight="1">
      <c r="A12016" s="396"/>
      <c r="B12016" s="398"/>
      <c r="C12016" s="396"/>
      <c r="D12016" s="396"/>
      <c r="E12016" s="399"/>
      <c r="F12016" s="399"/>
      <c r="G12016" s="399"/>
      <c r="H12016" s="399"/>
      <c r="I12016" s="399"/>
    </row>
    <row r="12017" spans="1:9" ht="15.75" customHeight="1">
      <c r="A12017" s="396"/>
      <c r="B12017" s="398"/>
      <c r="C12017" s="396"/>
      <c r="D12017" s="396"/>
      <c r="E12017" s="399"/>
      <c r="F12017" s="399"/>
      <c r="G12017" s="399"/>
      <c r="H12017" s="399"/>
      <c r="I12017" s="399"/>
    </row>
    <row r="12018" spans="1:9" ht="15.75" customHeight="1">
      <c r="A12018" s="396"/>
      <c r="B12018" s="398"/>
      <c r="C12018" s="396"/>
      <c r="D12018" s="396"/>
      <c r="E12018" s="399"/>
      <c r="F12018" s="399"/>
      <c r="G12018" s="399"/>
      <c r="H12018" s="399"/>
      <c r="I12018" s="399"/>
    </row>
    <row r="12019" spans="1:9" ht="15.75" customHeight="1">
      <c r="A12019" s="396"/>
      <c r="B12019" s="398"/>
      <c r="C12019" s="396"/>
      <c r="D12019" s="396"/>
      <c r="E12019" s="399"/>
      <c r="F12019" s="399"/>
      <c r="G12019" s="399"/>
      <c r="H12019" s="399"/>
      <c r="I12019" s="399"/>
    </row>
    <row r="12020" spans="1:9" ht="15.75" customHeight="1">
      <c r="A12020" s="396"/>
      <c r="B12020" s="398"/>
      <c r="C12020" s="396"/>
      <c r="D12020" s="396"/>
      <c r="E12020" s="399"/>
      <c r="F12020" s="399"/>
      <c r="G12020" s="399"/>
      <c r="H12020" s="399"/>
      <c r="I12020" s="399"/>
    </row>
    <row r="12021" spans="1:9" ht="15.75" customHeight="1">
      <c r="A12021" s="396"/>
      <c r="B12021" s="398"/>
      <c r="C12021" s="396"/>
      <c r="D12021" s="396"/>
      <c r="E12021" s="399"/>
      <c r="F12021" s="399"/>
      <c r="G12021" s="399"/>
      <c r="H12021" s="399"/>
      <c r="I12021" s="399"/>
    </row>
    <row r="12022" spans="1:9" ht="15.75" customHeight="1">
      <c r="A12022" s="396"/>
      <c r="B12022" s="398"/>
      <c r="C12022" s="396"/>
      <c r="D12022" s="396"/>
      <c r="E12022" s="399"/>
      <c r="F12022" s="399"/>
      <c r="G12022" s="399"/>
      <c r="H12022" s="399"/>
      <c r="I12022" s="399"/>
    </row>
    <row r="12023" spans="1:9" ht="15.75" customHeight="1">
      <c r="A12023" s="396"/>
      <c r="B12023" s="398"/>
      <c r="C12023" s="396"/>
      <c r="D12023" s="396"/>
      <c r="E12023" s="399"/>
      <c r="F12023" s="399"/>
      <c r="G12023" s="399"/>
      <c r="H12023" s="399"/>
      <c r="I12023" s="399"/>
    </row>
    <row r="12024" spans="1:9" ht="15.75" customHeight="1">
      <c r="A12024" s="396"/>
      <c r="B12024" s="398"/>
      <c r="C12024" s="396"/>
      <c r="D12024" s="396"/>
      <c r="E12024" s="399"/>
      <c r="F12024" s="399"/>
      <c r="G12024" s="399"/>
      <c r="H12024" s="399"/>
      <c r="I12024" s="399"/>
    </row>
    <row r="12025" spans="1:9" ht="15.75" customHeight="1">
      <c r="A12025" s="396"/>
      <c r="B12025" s="398"/>
      <c r="C12025" s="396"/>
      <c r="D12025" s="396"/>
      <c r="E12025" s="399"/>
      <c r="F12025" s="399"/>
      <c r="G12025" s="399"/>
      <c r="H12025" s="399"/>
      <c r="I12025" s="399"/>
    </row>
    <row r="12026" spans="1:9" ht="15.75" customHeight="1">
      <c r="A12026" s="396"/>
      <c r="B12026" s="398"/>
      <c r="C12026" s="396"/>
      <c r="D12026" s="396"/>
      <c r="E12026" s="399"/>
      <c r="F12026" s="399"/>
      <c r="G12026" s="399"/>
      <c r="H12026" s="399"/>
      <c r="I12026" s="399"/>
    </row>
    <row r="12027" spans="1:9" ht="15.75" customHeight="1">
      <c r="A12027" s="396"/>
      <c r="B12027" s="398"/>
      <c r="C12027" s="396"/>
      <c r="D12027" s="396"/>
      <c r="E12027" s="399"/>
      <c r="F12027" s="399"/>
      <c r="G12027" s="399"/>
      <c r="H12027" s="399"/>
      <c r="I12027" s="399"/>
    </row>
    <row r="12028" spans="1:9" ht="15.75" customHeight="1">
      <c r="A12028" s="396"/>
      <c r="B12028" s="398"/>
      <c r="C12028" s="396"/>
      <c r="D12028" s="396"/>
      <c r="E12028" s="399"/>
      <c r="F12028" s="399"/>
      <c r="G12028" s="399"/>
      <c r="H12028" s="399"/>
      <c r="I12028" s="399"/>
    </row>
    <row r="12029" spans="1:9" ht="15.75" customHeight="1">
      <c r="A12029" s="396"/>
      <c r="B12029" s="398"/>
      <c r="C12029" s="396"/>
      <c r="D12029" s="396"/>
      <c r="E12029" s="399"/>
      <c r="F12029" s="399"/>
      <c r="G12029" s="399"/>
      <c r="H12029" s="399"/>
      <c r="I12029" s="399"/>
    </row>
    <row r="12030" spans="1:9" ht="15.75" customHeight="1">
      <c r="A12030" s="396"/>
      <c r="B12030" s="398"/>
      <c r="C12030" s="396"/>
      <c r="D12030" s="396"/>
      <c r="E12030" s="399"/>
      <c r="F12030" s="399"/>
      <c r="G12030" s="399"/>
      <c r="H12030" s="399"/>
      <c r="I12030" s="399"/>
    </row>
    <row r="12031" spans="1:9" ht="15.75" customHeight="1">
      <c r="A12031" s="396"/>
      <c r="B12031" s="398"/>
      <c r="C12031" s="396"/>
      <c r="D12031" s="396"/>
      <c r="E12031" s="399"/>
      <c r="F12031" s="399"/>
      <c r="G12031" s="399"/>
      <c r="H12031" s="399"/>
      <c r="I12031" s="399"/>
    </row>
    <row r="12032" spans="1:9" ht="15.75" customHeight="1">
      <c r="A12032" s="396"/>
      <c r="B12032" s="398"/>
      <c r="C12032" s="396"/>
      <c r="D12032" s="396"/>
      <c r="E12032" s="399"/>
      <c r="F12032" s="399"/>
      <c r="G12032" s="399"/>
      <c r="H12032" s="399"/>
      <c r="I12032" s="399"/>
    </row>
    <row r="12033" spans="1:9" ht="15.75" customHeight="1">
      <c r="A12033" s="396"/>
      <c r="B12033" s="398"/>
      <c r="C12033" s="396"/>
      <c r="D12033" s="396"/>
      <c r="E12033" s="399"/>
      <c r="F12033" s="399"/>
      <c r="G12033" s="399"/>
      <c r="H12033" s="399"/>
      <c r="I12033" s="399"/>
    </row>
    <row r="12034" spans="1:9" ht="15.75" customHeight="1">
      <c r="A12034" s="396"/>
      <c r="B12034" s="398"/>
      <c r="C12034" s="396"/>
      <c r="D12034" s="396"/>
      <c r="E12034" s="399"/>
      <c r="F12034" s="399"/>
      <c r="G12034" s="399"/>
      <c r="H12034" s="399"/>
      <c r="I12034" s="399"/>
    </row>
    <row r="12035" spans="1:9" ht="15.75" customHeight="1">
      <c r="A12035" s="396"/>
      <c r="B12035" s="398"/>
      <c r="C12035" s="396"/>
      <c r="D12035" s="396"/>
      <c r="E12035" s="399"/>
      <c r="F12035" s="399"/>
      <c r="G12035" s="399"/>
      <c r="H12035" s="399"/>
      <c r="I12035" s="399"/>
    </row>
    <row r="12036" spans="1:9" ht="15.75" customHeight="1">
      <c r="A12036" s="396"/>
      <c r="B12036" s="398"/>
      <c r="C12036" s="396"/>
      <c r="D12036" s="396"/>
      <c r="E12036" s="399"/>
      <c r="F12036" s="399"/>
      <c r="G12036" s="399"/>
      <c r="H12036" s="399"/>
      <c r="I12036" s="399"/>
    </row>
    <row r="12037" spans="1:9" ht="15.75" customHeight="1">
      <c r="A12037" s="396"/>
      <c r="B12037" s="398"/>
      <c r="C12037" s="396"/>
      <c r="D12037" s="396"/>
      <c r="E12037" s="399"/>
      <c r="F12037" s="399"/>
      <c r="G12037" s="399"/>
      <c r="H12037" s="399"/>
      <c r="I12037" s="399"/>
    </row>
    <row r="12038" spans="1:9" ht="15.75" customHeight="1">
      <c r="A12038" s="396"/>
      <c r="B12038" s="398"/>
      <c r="C12038" s="396"/>
      <c r="D12038" s="396"/>
      <c r="E12038" s="399"/>
      <c r="F12038" s="399"/>
      <c r="G12038" s="399"/>
      <c r="H12038" s="399"/>
      <c r="I12038" s="399"/>
    </row>
    <row r="12039" spans="1:9" ht="15.75" customHeight="1">
      <c r="A12039" s="396"/>
      <c r="B12039" s="398"/>
      <c r="C12039" s="396"/>
      <c r="D12039" s="396"/>
      <c r="E12039" s="399"/>
      <c r="F12039" s="399"/>
      <c r="G12039" s="399"/>
      <c r="H12039" s="399"/>
      <c r="I12039" s="399"/>
    </row>
    <row r="12040" spans="1:9" ht="15.75" customHeight="1">
      <c r="A12040" s="396"/>
      <c r="B12040" s="398"/>
      <c r="C12040" s="396"/>
      <c r="D12040" s="396"/>
      <c r="E12040" s="399"/>
      <c r="F12040" s="399"/>
      <c r="G12040" s="399"/>
      <c r="H12040" s="399"/>
      <c r="I12040" s="399"/>
    </row>
    <row r="12041" spans="1:9" ht="15.75" customHeight="1">
      <c r="A12041" s="396"/>
      <c r="B12041" s="398"/>
      <c r="C12041" s="396"/>
      <c r="D12041" s="396"/>
      <c r="E12041" s="399"/>
      <c r="F12041" s="399"/>
      <c r="G12041" s="399"/>
      <c r="H12041" s="399"/>
      <c r="I12041" s="399"/>
    </row>
    <row r="12042" spans="1:9" ht="15.75" customHeight="1">
      <c r="A12042" s="396"/>
      <c r="B12042" s="398"/>
      <c r="C12042" s="396"/>
      <c r="D12042" s="396"/>
      <c r="E12042" s="399"/>
      <c r="F12042" s="399"/>
      <c r="G12042" s="399"/>
      <c r="H12042" s="399"/>
      <c r="I12042" s="399"/>
    </row>
    <row r="12043" spans="1:9" ht="15.75" customHeight="1">
      <c r="A12043" s="396"/>
      <c r="B12043" s="398"/>
      <c r="C12043" s="396"/>
      <c r="D12043" s="396"/>
      <c r="E12043" s="399"/>
      <c r="F12043" s="399"/>
      <c r="G12043" s="399"/>
      <c r="H12043" s="399"/>
      <c r="I12043" s="399"/>
    </row>
    <row r="12044" spans="1:9" ht="15.75" customHeight="1">
      <c r="A12044" s="396"/>
      <c r="B12044" s="398"/>
      <c r="C12044" s="396"/>
      <c r="D12044" s="396"/>
      <c r="E12044" s="399"/>
      <c r="F12044" s="399"/>
      <c r="G12044" s="399"/>
      <c r="H12044" s="399"/>
      <c r="I12044" s="399"/>
    </row>
    <row r="12045" spans="1:9" ht="15.75" customHeight="1">
      <c r="A12045" s="396"/>
      <c r="B12045" s="398"/>
      <c r="C12045" s="396"/>
      <c r="D12045" s="396"/>
      <c r="E12045" s="399"/>
      <c r="F12045" s="399"/>
      <c r="G12045" s="399"/>
      <c r="H12045" s="399"/>
      <c r="I12045" s="399"/>
    </row>
    <row r="12046" spans="1:9" ht="15.75" customHeight="1">
      <c r="A12046" s="396"/>
      <c r="B12046" s="398"/>
      <c r="C12046" s="396"/>
      <c r="D12046" s="396"/>
      <c r="E12046" s="399"/>
      <c r="F12046" s="399"/>
      <c r="G12046" s="399"/>
      <c r="H12046" s="399"/>
      <c r="I12046" s="399"/>
    </row>
    <row r="12047" spans="1:9" ht="15.75" customHeight="1">
      <c r="A12047" s="396"/>
      <c r="B12047" s="398"/>
      <c r="C12047" s="396"/>
      <c r="D12047" s="396"/>
      <c r="E12047" s="399"/>
      <c r="F12047" s="399"/>
      <c r="G12047" s="399"/>
      <c r="H12047" s="399"/>
      <c r="I12047" s="399"/>
    </row>
    <row r="12048" spans="1:9" ht="15.75" customHeight="1">
      <c r="A12048" s="396"/>
      <c r="B12048" s="398"/>
      <c r="C12048" s="396"/>
      <c r="D12048" s="396"/>
      <c r="E12048" s="399"/>
      <c r="F12048" s="399"/>
      <c r="G12048" s="399"/>
      <c r="H12048" s="399"/>
      <c r="I12048" s="399"/>
    </row>
    <row r="12049" spans="1:9" ht="15.75" customHeight="1">
      <c r="A12049" s="396"/>
      <c r="B12049" s="398"/>
      <c r="C12049" s="396"/>
      <c r="D12049" s="396"/>
      <c r="E12049" s="399"/>
      <c r="F12049" s="399"/>
      <c r="G12049" s="399"/>
      <c r="H12049" s="399"/>
      <c r="I12049" s="399"/>
    </row>
    <row r="12050" spans="1:9" ht="15.75" customHeight="1">
      <c r="A12050" s="396"/>
      <c r="B12050" s="398"/>
      <c r="C12050" s="396"/>
      <c r="D12050" s="396"/>
      <c r="E12050" s="399"/>
      <c r="F12050" s="399"/>
      <c r="G12050" s="399"/>
      <c r="H12050" s="399"/>
      <c r="I12050" s="399"/>
    </row>
    <row r="12051" spans="1:9" ht="15.75" customHeight="1">
      <c r="A12051" s="396"/>
      <c r="B12051" s="398"/>
      <c r="C12051" s="396"/>
      <c r="D12051" s="396"/>
      <c r="E12051" s="399"/>
      <c r="F12051" s="399"/>
      <c r="G12051" s="399"/>
      <c r="H12051" s="399"/>
      <c r="I12051" s="399"/>
    </row>
    <row r="12052" spans="1:9" ht="15.75" customHeight="1">
      <c r="A12052" s="396"/>
      <c r="B12052" s="398"/>
      <c r="C12052" s="396"/>
      <c r="D12052" s="396"/>
      <c r="E12052" s="399"/>
      <c r="F12052" s="399"/>
      <c r="G12052" s="399"/>
      <c r="H12052" s="399"/>
      <c r="I12052" s="399"/>
    </row>
    <row r="12053" spans="1:9" ht="15.75" customHeight="1">
      <c r="A12053" s="396"/>
      <c r="B12053" s="398"/>
      <c r="C12053" s="396"/>
      <c r="D12053" s="396"/>
      <c r="E12053" s="399"/>
      <c r="F12053" s="399"/>
      <c r="G12053" s="399"/>
      <c r="H12053" s="399"/>
      <c r="I12053" s="399"/>
    </row>
    <row r="12054" spans="1:9" ht="15.75" customHeight="1">
      <c r="A12054" s="396"/>
      <c r="B12054" s="398"/>
      <c r="C12054" s="396"/>
      <c r="D12054" s="396"/>
      <c r="E12054" s="399"/>
      <c r="F12054" s="399"/>
      <c r="G12054" s="399"/>
      <c r="H12054" s="399"/>
      <c r="I12054" s="399"/>
    </row>
    <row r="12055" spans="1:9" ht="15.75" customHeight="1">
      <c r="A12055" s="396"/>
      <c r="B12055" s="398"/>
      <c r="C12055" s="396"/>
      <c r="D12055" s="396"/>
      <c r="E12055" s="399"/>
      <c r="F12055" s="399"/>
      <c r="G12055" s="399"/>
      <c r="H12055" s="399"/>
      <c r="I12055" s="399"/>
    </row>
    <row r="12056" spans="1:9" ht="15.75" customHeight="1">
      <c r="A12056" s="396"/>
      <c r="B12056" s="398"/>
      <c r="C12056" s="396"/>
      <c r="D12056" s="396"/>
      <c r="E12056" s="399"/>
      <c r="F12056" s="399"/>
      <c r="G12056" s="399"/>
      <c r="H12056" s="399"/>
      <c r="I12056" s="399"/>
    </row>
    <row r="12057" spans="1:9" ht="15.75" customHeight="1">
      <c r="A12057" s="396"/>
      <c r="B12057" s="398"/>
      <c r="C12057" s="396"/>
      <c r="D12057" s="396"/>
      <c r="E12057" s="399"/>
      <c r="F12057" s="399"/>
      <c r="G12057" s="399"/>
      <c r="H12057" s="399"/>
      <c r="I12057" s="399"/>
    </row>
    <row r="12058" spans="1:9" ht="15.75" customHeight="1">
      <c r="A12058" s="396"/>
      <c r="B12058" s="398"/>
      <c r="C12058" s="396"/>
      <c r="D12058" s="396"/>
      <c r="E12058" s="399"/>
      <c r="F12058" s="399"/>
      <c r="G12058" s="399"/>
      <c r="H12058" s="399"/>
      <c r="I12058" s="399"/>
    </row>
    <row r="12059" spans="1:9" ht="15.75" customHeight="1">
      <c r="A12059" s="396"/>
      <c r="B12059" s="398"/>
      <c r="C12059" s="396"/>
      <c r="D12059" s="396"/>
      <c r="E12059" s="399"/>
      <c r="F12059" s="399"/>
      <c r="G12059" s="399"/>
      <c r="H12059" s="399"/>
      <c r="I12059" s="399"/>
    </row>
    <row r="12060" spans="1:9" ht="15.75" customHeight="1">
      <c r="A12060" s="396"/>
      <c r="B12060" s="398"/>
      <c r="C12060" s="396"/>
      <c r="D12060" s="396"/>
      <c r="E12060" s="399"/>
      <c r="F12060" s="399"/>
      <c r="G12060" s="399"/>
      <c r="H12060" s="399"/>
      <c r="I12060" s="399"/>
    </row>
    <row r="12061" spans="1:9" ht="15.75" customHeight="1">
      <c r="A12061" s="396"/>
      <c r="B12061" s="398"/>
      <c r="C12061" s="396"/>
      <c r="D12061" s="396"/>
      <c r="E12061" s="399"/>
      <c r="F12061" s="399"/>
      <c r="G12061" s="399"/>
      <c r="H12061" s="399"/>
      <c r="I12061" s="399"/>
    </row>
    <row r="12062" spans="1:9" ht="15.75" customHeight="1">
      <c r="A12062" s="396"/>
      <c r="B12062" s="398"/>
      <c r="C12062" s="396"/>
      <c r="D12062" s="396"/>
      <c r="E12062" s="399"/>
      <c r="F12062" s="399"/>
      <c r="G12062" s="399"/>
      <c r="H12062" s="399"/>
      <c r="I12062" s="399"/>
    </row>
    <row r="12063" spans="1:9" ht="15.75" customHeight="1">
      <c r="A12063" s="396"/>
      <c r="B12063" s="398"/>
      <c r="C12063" s="396"/>
      <c r="D12063" s="396"/>
      <c r="E12063" s="399"/>
      <c r="F12063" s="399"/>
      <c r="G12063" s="399"/>
      <c r="H12063" s="399"/>
      <c r="I12063" s="399"/>
    </row>
    <row r="12064" spans="1:9" ht="15.75" customHeight="1">
      <c r="A12064" s="396"/>
      <c r="B12064" s="398"/>
      <c r="C12064" s="396"/>
      <c r="D12064" s="396"/>
      <c r="E12064" s="399"/>
      <c r="F12064" s="399"/>
      <c r="G12064" s="399"/>
      <c r="H12064" s="399"/>
      <c r="I12064" s="399"/>
    </row>
    <row r="12065" spans="1:9" ht="15.75" customHeight="1">
      <c r="A12065" s="396"/>
      <c r="B12065" s="398"/>
      <c r="C12065" s="396"/>
      <c r="D12065" s="396"/>
      <c r="E12065" s="399"/>
      <c r="F12065" s="399"/>
      <c r="G12065" s="399"/>
      <c r="H12065" s="399"/>
      <c r="I12065" s="399"/>
    </row>
    <row r="12066" spans="1:9" ht="15.75" customHeight="1">
      <c r="A12066" s="396"/>
      <c r="B12066" s="398"/>
      <c r="C12066" s="396"/>
      <c r="D12066" s="396"/>
      <c r="E12066" s="399"/>
      <c r="F12066" s="399"/>
      <c r="G12066" s="399"/>
      <c r="H12066" s="399"/>
      <c r="I12066" s="399"/>
    </row>
    <row r="12067" spans="1:9" ht="15.75" customHeight="1">
      <c r="A12067" s="396"/>
      <c r="B12067" s="398"/>
      <c r="C12067" s="396"/>
      <c r="D12067" s="396"/>
      <c r="E12067" s="399"/>
      <c r="F12067" s="399"/>
      <c r="G12067" s="399"/>
      <c r="H12067" s="399"/>
      <c r="I12067" s="399"/>
    </row>
    <row r="12068" spans="1:9" ht="15.75" customHeight="1">
      <c r="A12068" s="396"/>
      <c r="B12068" s="398"/>
      <c r="C12068" s="396"/>
      <c r="D12068" s="396"/>
      <c r="E12068" s="399"/>
      <c r="F12068" s="399"/>
      <c r="G12068" s="399"/>
      <c r="H12068" s="399"/>
      <c r="I12068" s="399"/>
    </row>
    <row r="12069" spans="1:9" ht="15.75" customHeight="1">
      <c r="A12069" s="396"/>
      <c r="B12069" s="398"/>
      <c r="C12069" s="396"/>
      <c r="D12069" s="396"/>
      <c r="E12069" s="399"/>
      <c r="F12069" s="399"/>
      <c r="G12069" s="399"/>
      <c r="H12069" s="399"/>
      <c r="I12069" s="399"/>
    </row>
    <row r="12070" spans="1:9" ht="15.75" customHeight="1">
      <c r="A12070" s="396"/>
      <c r="B12070" s="398"/>
      <c r="C12070" s="396"/>
      <c r="D12070" s="396"/>
      <c r="E12070" s="399"/>
      <c r="F12070" s="399"/>
      <c r="G12070" s="399"/>
      <c r="H12070" s="399"/>
      <c r="I12070" s="399"/>
    </row>
    <row r="12071" spans="1:9" ht="15.75" customHeight="1">
      <c r="A12071" s="396"/>
      <c r="B12071" s="398"/>
      <c r="C12071" s="396"/>
      <c r="D12071" s="396"/>
      <c r="E12071" s="399"/>
      <c r="F12071" s="399"/>
      <c r="G12071" s="399"/>
      <c r="H12071" s="399"/>
      <c r="I12071" s="399"/>
    </row>
    <row r="12072" spans="1:9" ht="15.75" customHeight="1">
      <c r="A12072" s="396"/>
      <c r="B12072" s="398"/>
      <c r="C12072" s="396"/>
      <c r="D12072" s="396"/>
      <c r="E12072" s="399"/>
      <c r="F12072" s="399"/>
      <c r="G12072" s="399"/>
      <c r="H12072" s="399"/>
      <c r="I12072" s="399"/>
    </row>
    <row r="12073" spans="1:9" ht="15.75" customHeight="1">
      <c r="A12073" s="396"/>
      <c r="B12073" s="398"/>
      <c r="C12073" s="396"/>
      <c r="D12073" s="396"/>
      <c r="E12073" s="399"/>
      <c r="F12073" s="399"/>
      <c r="G12073" s="399"/>
      <c r="H12073" s="399"/>
      <c r="I12073" s="399"/>
    </row>
    <row r="12074" spans="1:9" ht="15.75" customHeight="1">
      <c r="A12074" s="396"/>
      <c r="B12074" s="398"/>
      <c r="C12074" s="396"/>
      <c r="D12074" s="396"/>
      <c r="E12074" s="399"/>
      <c r="F12074" s="399"/>
      <c r="G12074" s="399"/>
      <c r="H12074" s="399"/>
      <c r="I12074" s="399"/>
    </row>
    <row r="12075" spans="1:9" ht="15.75" customHeight="1">
      <c r="A12075" s="396"/>
      <c r="B12075" s="398"/>
      <c r="C12075" s="396"/>
      <c r="D12075" s="396"/>
      <c r="E12075" s="399"/>
      <c r="F12075" s="399"/>
      <c r="G12075" s="399"/>
      <c r="H12075" s="399"/>
      <c r="I12075" s="399"/>
    </row>
    <row r="12076" spans="1:9" ht="15.75" customHeight="1">
      <c r="A12076" s="396"/>
      <c r="B12076" s="398"/>
      <c r="C12076" s="396"/>
      <c r="D12076" s="396"/>
      <c r="E12076" s="399"/>
      <c r="F12076" s="399"/>
      <c r="G12076" s="399"/>
      <c r="H12076" s="399"/>
      <c r="I12076" s="399"/>
    </row>
    <row r="12077" spans="1:9" ht="15.75" customHeight="1">
      <c r="A12077" s="396"/>
      <c r="B12077" s="398"/>
      <c r="C12077" s="396"/>
      <c r="D12077" s="396"/>
      <c r="E12077" s="399"/>
      <c r="F12077" s="399"/>
      <c r="G12077" s="399"/>
      <c r="H12077" s="399"/>
      <c r="I12077" s="399"/>
    </row>
    <row r="12078" spans="1:9" ht="15.75" customHeight="1">
      <c r="A12078" s="396"/>
      <c r="B12078" s="398"/>
      <c r="C12078" s="396"/>
      <c r="D12078" s="396"/>
      <c r="E12078" s="399"/>
      <c r="F12078" s="399"/>
      <c r="G12078" s="399"/>
      <c r="H12078" s="399"/>
      <c r="I12078" s="399"/>
    </row>
    <row r="12079" spans="1:9" ht="15.75" customHeight="1">
      <c r="A12079" s="396"/>
      <c r="B12079" s="398"/>
      <c r="C12079" s="396"/>
      <c r="D12079" s="396"/>
      <c r="E12079" s="399"/>
      <c r="F12079" s="399"/>
      <c r="G12079" s="399"/>
      <c r="H12079" s="399"/>
      <c r="I12079" s="399"/>
    </row>
    <row r="12080" spans="1:9" ht="15.75" customHeight="1">
      <c r="A12080" s="396"/>
      <c r="B12080" s="398"/>
      <c r="C12080" s="396"/>
      <c r="D12080" s="396"/>
      <c r="E12080" s="399"/>
      <c r="F12080" s="399"/>
      <c r="G12080" s="399"/>
      <c r="H12080" s="399"/>
      <c r="I12080" s="399"/>
    </row>
    <row r="12081" spans="1:9" ht="15.75" customHeight="1">
      <c r="A12081" s="396"/>
      <c r="B12081" s="398"/>
      <c r="C12081" s="396"/>
      <c r="D12081" s="396"/>
      <c r="E12081" s="399"/>
      <c r="F12081" s="399"/>
      <c r="G12081" s="399"/>
      <c r="H12081" s="399"/>
      <c r="I12081" s="399"/>
    </row>
    <row r="12082" spans="1:9" ht="15.75" customHeight="1">
      <c r="A12082" s="396"/>
      <c r="B12082" s="398"/>
      <c r="C12082" s="396"/>
      <c r="D12082" s="396"/>
      <c r="E12082" s="399"/>
      <c r="F12082" s="399"/>
      <c r="G12082" s="399"/>
      <c r="H12082" s="399"/>
      <c r="I12082" s="399"/>
    </row>
    <row r="12083" spans="1:9" ht="15.75" customHeight="1">
      <c r="A12083" s="396"/>
      <c r="B12083" s="398"/>
      <c r="C12083" s="396"/>
      <c r="D12083" s="396"/>
      <c r="E12083" s="399"/>
      <c r="F12083" s="399"/>
      <c r="G12083" s="399"/>
      <c r="H12083" s="399"/>
      <c r="I12083" s="399"/>
    </row>
    <row r="12084" spans="1:9" ht="15.75" customHeight="1">
      <c r="A12084" s="396"/>
      <c r="B12084" s="398"/>
      <c r="C12084" s="396"/>
      <c r="D12084" s="396"/>
      <c r="E12084" s="399"/>
      <c r="F12084" s="399"/>
      <c r="G12084" s="399"/>
      <c r="H12084" s="399"/>
      <c r="I12084" s="399"/>
    </row>
    <row r="12085" spans="1:9" ht="15.75" customHeight="1">
      <c r="A12085" s="396"/>
      <c r="B12085" s="398"/>
      <c r="C12085" s="396"/>
      <c r="D12085" s="396"/>
      <c r="E12085" s="399"/>
      <c r="F12085" s="399"/>
      <c r="G12085" s="399"/>
      <c r="H12085" s="399"/>
      <c r="I12085" s="399"/>
    </row>
    <row r="12086" spans="1:9" ht="15.75" customHeight="1">
      <c r="A12086" s="396"/>
      <c r="B12086" s="398"/>
      <c r="C12086" s="396"/>
      <c r="D12086" s="396"/>
      <c r="E12086" s="399"/>
      <c r="F12086" s="399"/>
      <c r="G12086" s="399"/>
      <c r="H12086" s="399"/>
      <c r="I12086" s="399"/>
    </row>
    <row r="12087" spans="1:9" ht="15.75" customHeight="1">
      <c r="A12087" s="396"/>
      <c r="B12087" s="398"/>
      <c r="C12087" s="396"/>
      <c r="D12087" s="396"/>
      <c r="E12087" s="399"/>
      <c r="F12087" s="399"/>
      <c r="G12087" s="399"/>
      <c r="H12087" s="399"/>
      <c r="I12087" s="399"/>
    </row>
    <row r="12088" spans="1:9" ht="15.75" customHeight="1">
      <c r="A12088" s="396"/>
      <c r="B12088" s="398"/>
      <c r="C12088" s="396"/>
      <c r="D12088" s="396"/>
      <c r="E12088" s="399"/>
      <c r="F12088" s="399"/>
      <c r="G12088" s="399"/>
      <c r="H12088" s="399"/>
      <c r="I12088" s="399"/>
    </row>
    <row r="12089" spans="1:9" ht="15.75" customHeight="1">
      <c r="A12089" s="396"/>
      <c r="B12089" s="398"/>
      <c r="C12089" s="396"/>
      <c r="D12089" s="396"/>
      <c r="E12089" s="399"/>
      <c r="F12089" s="399"/>
      <c r="G12089" s="399"/>
      <c r="H12089" s="399"/>
      <c r="I12089" s="399"/>
    </row>
    <row r="12090" spans="1:9" ht="15.75" customHeight="1">
      <c r="A12090" s="396"/>
      <c r="B12090" s="398"/>
      <c r="C12090" s="396"/>
      <c r="D12090" s="396"/>
      <c r="E12090" s="399"/>
      <c r="F12090" s="399"/>
      <c r="G12090" s="399"/>
      <c r="H12090" s="399"/>
      <c r="I12090" s="399"/>
    </row>
    <row r="12091" spans="1:9" ht="15.75" customHeight="1">
      <c r="A12091" s="396"/>
      <c r="B12091" s="398"/>
      <c r="C12091" s="396"/>
      <c r="D12091" s="396"/>
      <c r="E12091" s="399"/>
      <c r="F12091" s="399"/>
      <c r="G12091" s="399"/>
      <c r="H12091" s="399"/>
      <c r="I12091" s="399"/>
    </row>
    <row r="12092" spans="1:9" ht="15.75" customHeight="1">
      <c r="A12092" s="396"/>
      <c r="B12092" s="398"/>
      <c r="C12092" s="396"/>
      <c r="D12092" s="396"/>
      <c r="E12092" s="399"/>
      <c r="F12092" s="399"/>
      <c r="G12092" s="399"/>
      <c r="H12092" s="399"/>
      <c r="I12092" s="399"/>
    </row>
    <row r="12093" spans="1:9" ht="15.75" customHeight="1">
      <c r="A12093" s="396"/>
      <c r="B12093" s="398"/>
      <c r="C12093" s="396"/>
      <c r="D12093" s="396"/>
      <c r="E12093" s="399"/>
      <c r="F12093" s="399"/>
      <c r="G12093" s="399"/>
      <c r="H12093" s="399"/>
      <c r="I12093" s="399"/>
    </row>
    <row r="12094" spans="1:9" ht="15.75" customHeight="1">
      <c r="A12094" s="396"/>
      <c r="B12094" s="398"/>
      <c r="C12094" s="396"/>
      <c r="D12094" s="396"/>
      <c r="E12094" s="399"/>
      <c r="F12094" s="399"/>
      <c r="G12094" s="399"/>
      <c r="H12094" s="399"/>
      <c r="I12094" s="399"/>
    </row>
    <row r="12095" spans="1:9" ht="15.75" customHeight="1">
      <c r="A12095" s="396"/>
      <c r="B12095" s="398"/>
      <c r="C12095" s="396"/>
      <c r="D12095" s="396"/>
      <c r="E12095" s="399"/>
      <c r="F12095" s="399"/>
      <c r="G12095" s="399"/>
      <c r="H12095" s="399"/>
      <c r="I12095" s="399"/>
    </row>
    <row r="12096" spans="1:9" ht="15.75" customHeight="1">
      <c r="A12096" s="396"/>
      <c r="B12096" s="398"/>
      <c r="C12096" s="396"/>
      <c r="D12096" s="396"/>
      <c r="E12096" s="399"/>
      <c r="F12096" s="399"/>
      <c r="G12096" s="399"/>
      <c r="H12096" s="399"/>
      <c r="I12096" s="399"/>
    </row>
    <row r="12097" spans="1:9" ht="15.75" customHeight="1">
      <c r="A12097" s="396"/>
      <c r="B12097" s="398"/>
      <c r="C12097" s="396"/>
      <c r="D12097" s="396"/>
      <c r="E12097" s="399"/>
      <c r="F12097" s="399"/>
      <c r="G12097" s="399"/>
      <c r="H12097" s="399"/>
      <c r="I12097" s="399"/>
    </row>
    <row r="12098" spans="1:9" ht="15.75" customHeight="1">
      <c r="A12098" s="396"/>
      <c r="B12098" s="398"/>
      <c r="C12098" s="396"/>
      <c r="D12098" s="396"/>
      <c r="E12098" s="399"/>
      <c r="F12098" s="399"/>
      <c r="G12098" s="399"/>
      <c r="H12098" s="399"/>
      <c r="I12098" s="399"/>
    </row>
    <row r="12099" spans="1:9" ht="15.75" customHeight="1">
      <c r="A12099" s="396"/>
      <c r="B12099" s="398"/>
      <c r="C12099" s="396"/>
      <c r="D12099" s="396"/>
      <c r="E12099" s="399"/>
      <c r="F12099" s="399"/>
      <c r="G12099" s="399"/>
      <c r="H12099" s="399"/>
      <c r="I12099" s="399"/>
    </row>
    <row r="12100" spans="1:9" ht="15.75" customHeight="1">
      <c r="A12100" s="396"/>
      <c r="B12100" s="398"/>
      <c r="C12100" s="396"/>
      <c r="D12100" s="396"/>
      <c r="E12100" s="399"/>
      <c r="F12100" s="399"/>
      <c r="G12100" s="399"/>
      <c r="H12100" s="399"/>
      <c r="I12100" s="399"/>
    </row>
    <row r="12101" spans="1:9" ht="15.75" customHeight="1">
      <c r="A12101" s="396"/>
      <c r="B12101" s="398"/>
      <c r="C12101" s="396"/>
      <c r="D12101" s="396"/>
      <c r="E12101" s="399"/>
      <c r="F12101" s="399"/>
      <c r="G12101" s="399"/>
      <c r="H12101" s="399"/>
      <c r="I12101" s="399"/>
    </row>
    <row r="12102" spans="1:9" ht="15.75" customHeight="1">
      <c r="A12102" s="396"/>
      <c r="B12102" s="398"/>
      <c r="C12102" s="396"/>
      <c r="D12102" s="396"/>
      <c r="E12102" s="399"/>
      <c r="F12102" s="399"/>
      <c r="G12102" s="399"/>
      <c r="H12102" s="399"/>
      <c r="I12102" s="399"/>
    </row>
    <row r="12103" spans="1:9" ht="15.75" customHeight="1">
      <c r="A12103" s="396"/>
      <c r="B12103" s="398"/>
      <c r="C12103" s="396"/>
      <c r="D12103" s="396"/>
      <c r="E12103" s="399"/>
      <c r="F12103" s="399"/>
      <c r="G12103" s="399"/>
      <c r="H12103" s="399"/>
      <c r="I12103" s="399"/>
    </row>
    <row r="12104" spans="1:9" ht="15.75" customHeight="1">
      <c r="A12104" s="396"/>
      <c r="B12104" s="398"/>
      <c r="C12104" s="396"/>
      <c r="D12104" s="396"/>
      <c r="E12104" s="399"/>
      <c r="F12104" s="399"/>
      <c r="G12104" s="399"/>
      <c r="H12104" s="399"/>
      <c r="I12104" s="399"/>
    </row>
    <row r="12105" spans="1:9" ht="15.75" customHeight="1">
      <c r="A12105" s="396"/>
      <c r="B12105" s="398"/>
      <c r="C12105" s="396"/>
      <c r="D12105" s="396"/>
      <c r="E12105" s="399"/>
      <c r="F12105" s="399"/>
      <c r="G12105" s="399"/>
      <c r="H12105" s="399"/>
      <c r="I12105" s="399"/>
    </row>
    <row r="12106" spans="1:9" ht="15.75" customHeight="1">
      <c r="A12106" s="396"/>
      <c r="B12106" s="398"/>
      <c r="C12106" s="396"/>
      <c r="D12106" s="396"/>
      <c r="E12106" s="399"/>
      <c r="F12106" s="399"/>
      <c r="G12106" s="399"/>
      <c r="H12106" s="399"/>
      <c r="I12106" s="399"/>
    </row>
    <row r="12107" spans="1:9" ht="15.75" customHeight="1">
      <c r="A12107" s="396"/>
      <c r="B12107" s="398"/>
      <c r="C12107" s="396"/>
      <c r="D12107" s="396"/>
      <c r="E12107" s="399"/>
      <c r="F12107" s="399"/>
      <c r="G12107" s="399"/>
      <c r="H12107" s="399"/>
      <c r="I12107" s="399"/>
    </row>
    <row r="12108" spans="1:9" ht="15.75" customHeight="1">
      <c r="A12108" s="396"/>
      <c r="B12108" s="398"/>
      <c r="C12108" s="396"/>
      <c r="D12108" s="396"/>
      <c r="E12108" s="399"/>
      <c r="F12108" s="399"/>
      <c r="G12108" s="399"/>
      <c r="H12108" s="399"/>
      <c r="I12108" s="399"/>
    </row>
    <row r="12109" spans="1:9" ht="15.75" customHeight="1">
      <c r="A12109" s="396"/>
      <c r="B12109" s="398"/>
      <c r="C12109" s="396"/>
      <c r="D12109" s="396"/>
      <c r="E12109" s="399"/>
      <c r="F12109" s="399"/>
      <c r="G12109" s="399"/>
      <c r="H12109" s="399"/>
      <c r="I12109" s="399"/>
    </row>
    <row r="12110" spans="1:9" ht="15.75" customHeight="1">
      <c r="A12110" s="396"/>
      <c r="B12110" s="398"/>
      <c r="C12110" s="396"/>
      <c r="D12110" s="396"/>
      <c r="E12110" s="399"/>
      <c r="F12110" s="399"/>
      <c r="G12110" s="399"/>
      <c r="H12110" s="399"/>
      <c r="I12110" s="399"/>
    </row>
    <row r="12111" spans="1:9" ht="15.75" customHeight="1">
      <c r="A12111" s="396"/>
      <c r="B12111" s="398"/>
      <c r="C12111" s="396"/>
      <c r="D12111" s="396"/>
      <c r="E12111" s="399"/>
      <c r="F12111" s="399"/>
      <c r="G12111" s="399"/>
      <c r="H12111" s="399"/>
      <c r="I12111" s="399"/>
    </row>
    <row r="12112" spans="1:9" ht="15.75" customHeight="1">
      <c r="A12112" s="396"/>
      <c r="B12112" s="398"/>
      <c r="C12112" s="396"/>
      <c r="D12112" s="396"/>
      <c r="E12112" s="399"/>
      <c r="F12112" s="399"/>
      <c r="G12112" s="399"/>
      <c r="H12112" s="399"/>
      <c r="I12112" s="399"/>
    </row>
    <row r="12113" spans="1:9" ht="15.75" customHeight="1">
      <c r="A12113" s="396"/>
      <c r="B12113" s="398"/>
      <c r="C12113" s="396"/>
      <c r="D12113" s="396"/>
      <c r="E12113" s="399"/>
      <c r="F12113" s="399"/>
      <c r="G12113" s="399"/>
      <c r="H12113" s="399"/>
      <c r="I12113" s="399"/>
    </row>
    <row r="12114" spans="1:9" ht="15.75" customHeight="1">
      <c r="A12114" s="396"/>
      <c r="B12114" s="398"/>
      <c r="C12114" s="396"/>
      <c r="D12114" s="396"/>
      <c r="E12114" s="399"/>
      <c r="F12114" s="399"/>
      <c r="G12114" s="399"/>
      <c r="H12114" s="399"/>
      <c r="I12114" s="399"/>
    </row>
    <row r="12115" spans="1:9" ht="15.75" customHeight="1">
      <c r="A12115" s="396"/>
      <c r="B12115" s="398"/>
      <c r="C12115" s="396"/>
      <c r="D12115" s="396"/>
      <c r="E12115" s="399"/>
      <c r="F12115" s="399"/>
      <c r="G12115" s="399"/>
      <c r="H12115" s="399"/>
      <c r="I12115" s="399"/>
    </row>
    <row r="12116" spans="1:9" ht="15.75" customHeight="1">
      <c r="A12116" s="396"/>
      <c r="B12116" s="398"/>
      <c r="C12116" s="396"/>
      <c r="D12116" s="396"/>
      <c r="E12116" s="399"/>
      <c r="F12116" s="399"/>
      <c r="G12116" s="399"/>
      <c r="H12116" s="399"/>
      <c r="I12116" s="399"/>
    </row>
    <row r="12117" spans="1:9" ht="15.75" customHeight="1">
      <c r="A12117" s="396"/>
      <c r="B12117" s="398"/>
      <c r="C12117" s="396"/>
      <c r="D12117" s="396"/>
      <c r="E12117" s="399"/>
      <c r="F12117" s="399"/>
      <c r="G12117" s="399"/>
      <c r="H12117" s="399"/>
      <c r="I12117" s="399"/>
    </row>
    <row r="12118" spans="1:9" ht="15.75" customHeight="1">
      <c r="A12118" s="396"/>
      <c r="B12118" s="398"/>
      <c r="C12118" s="396"/>
      <c r="D12118" s="396"/>
      <c r="E12118" s="399"/>
      <c r="F12118" s="399"/>
      <c r="G12118" s="399"/>
      <c r="H12118" s="399"/>
      <c r="I12118" s="399"/>
    </row>
    <row r="12119" spans="1:9" ht="15.75" customHeight="1">
      <c r="A12119" s="396"/>
      <c r="B12119" s="398"/>
      <c r="C12119" s="396"/>
      <c r="D12119" s="396"/>
      <c r="E12119" s="399"/>
      <c r="F12119" s="399"/>
      <c r="G12119" s="399"/>
      <c r="H12119" s="399"/>
      <c r="I12119" s="399"/>
    </row>
    <row r="12120" spans="1:9" ht="15.75" customHeight="1">
      <c r="A12120" s="396"/>
      <c r="B12120" s="398"/>
      <c r="C12120" s="396"/>
      <c r="D12120" s="396"/>
      <c r="E12120" s="399"/>
      <c r="F12120" s="399"/>
      <c r="G12120" s="399"/>
      <c r="H12120" s="399"/>
      <c r="I12120" s="399"/>
    </row>
    <row r="12121" spans="1:9" ht="15.75" customHeight="1">
      <c r="A12121" s="396"/>
      <c r="B12121" s="398"/>
      <c r="C12121" s="396"/>
      <c r="D12121" s="396"/>
      <c r="E12121" s="399"/>
      <c r="F12121" s="399"/>
      <c r="G12121" s="399"/>
      <c r="H12121" s="399"/>
      <c r="I12121" s="399"/>
    </row>
    <row r="12122" spans="1:9" ht="15.75" customHeight="1">
      <c r="A12122" s="396"/>
      <c r="B12122" s="398"/>
      <c r="C12122" s="396"/>
      <c r="D12122" s="396"/>
      <c r="E12122" s="399"/>
      <c r="F12122" s="399"/>
      <c r="G12122" s="399"/>
      <c r="H12122" s="399"/>
      <c r="I12122" s="399"/>
    </row>
    <row r="12123" spans="1:9" ht="15.75" customHeight="1">
      <c r="A12123" s="396"/>
      <c r="B12123" s="398"/>
      <c r="C12123" s="396"/>
      <c r="D12123" s="396"/>
      <c r="E12123" s="399"/>
      <c r="F12123" s="399"/>
      <c r="G12123" s="399"/>
      <c r="H12123" s="399"/>
      <c r="I12123" s="399"/>
    </row>
    <row r="12124" spans="1:9" ht="15.75" customHeight="1">
      <c r="A12124" s="396"/>
      <c r="B12124" s="398"/>
      <c r="C12124" s="396"/>
      <c r="D12124" s="396"/>
      <c r="E12124" s="399"/>
      <c r="F12124" s="399"/>
      <c r="G12124" s="399"/>
      <c r="H12124" s="399"/>
      <c r="I12124" s="399"/>
    </row>
    <row r="12125" spans="1:9" ht="15.75" customHeight="1">
      <c r="A12125" s="396"/>
      <c r="B12125" s="398"/>
      <c r="C12125" s="396"/>
      <c r="D12125" s="396"/>
      <c r="E12125" s="399"/>
      <c r="F12125" s="399"/>
      <c r="G12125" s="399"/>
      <c r="H12125" s="399"/>
      <c r="I12125" s="399"/>
    </row>
    <row r="12126" spans="1:9" ht="15.75" customHeight="1">
      <c r="A12126" s="396"/>
      <c r="B12126" s="398"/>
      <c r="C12126" s="396"/>
      <c r="D12126" s="396"/>
      <c r="E12126" s="399"/>
      <c r="F12126" s="399"/>
      <c r="G12126" s="399"/>
      <c r="H12126" s="399"/>
      <c r="I12126" s="399"/>
    </row>
    <row r="12127" spans="1:9" ht="15.75" customHeight="1">
      <c r="A12127" s="396"/>
      <c r="B12127" s="398"/>
      <c r="C12127" s="396"/>
      <c r="D12127" s="396"/>
      <c r="E12127" s="399"/>
      <c r="F12127" s="399"/>
      <c r="G12127" s="399"/>
      <c r="H12127" s="399"/>
      <c r="I12127" s="399"/>
    </row>
    <row r="12128" spans="1:9" ht="15.75" customHeight="1">
      <c r="A12128" s="396"/>
      <c r="B12128" s="398"/>
      <c r="C12128" s="396"/>
      <c r="D12128" s="396"/>
      <c r="E12128" s="399"/>
      <c r="F12128" s="399"/>
      <c r="G12128" s="399"/>
      <c r="H12128" s="399"/>
      <c r="I12128" s="399"/>
    </row>
    <row r="12129" spans="1:9" ht="15.75" customHeight="1">
      <c r="A12129" s="396"/>
      <c r="B12129" s="398"/>
      <c r="C12129" s="396"/>
      <c r="D12129" s="396"/>
      <c r="E12129" s="399"/>
      <c r="F12129" s="399"/>
      <c r="G12129" s="399"/>
      <c r="H12129" s="399"/>
      <c r="I12129" s="399"/>
    </row>
    <row r="12130" spans="1:9" ht="15.75" customHeight="1">
      <c r="A12130" s="396"/>
      <c r="B12130" s="398"/>
      <c r="C12130" s="396"/>
      <c r="D12130" s="396"/>
      <c r="E12130" s="399"/>
      <c r="F12130" s="399"/>
      <c r="G12130" s="399"/>
      <c r="H12130" s="399"/>
      <c r="I12130" s="399"/>
    </row>
    <row r="12131" spans="1:9" ht="15.75" customHeight="1">
      <c r="A12131" s="396"/>
      <c r="B12131" s="398"/>
      <c r="C12131" s="396"/>
      <c r="D12131" s="396"/>
      <c r="E12131" s="399"/>
      <c r="F12131" s="399"/>
      <c r="G12131" s="399"/>
      <c r="H12131" s="399"/>
      <c r="I12131" s="399"/>
    </row>
    <row r="12132" spans="1:9" ht="15.75" customHeight="1">
      <c r="A12132" s="396"/>
      <c r="B12132" s="398"/>
      <c r="C12132" s="396"/>
      <c r="D12132" s="396"/>
      <c r="E12132" s="399"/>
      <c r="F12132" s="399"/>
      <c r="G12132" s="399"/>
      <c r="H12132" s="399"/>
      <c r="I12132" s="399"/>
    </row>
    <row r="12133" spans="1:9" ht="15.75" customHeight="1">
      <c r="A12133" s="396"/>
      <c r="B12133" s="398"/>
      <c r="C12133" s="396"/>
      <c r="D12133" s="396"/>
      <c r="E12133" s="399"/>
      <c r="F12133" s="399"/>
      <c r="G12133" s="399"/>
      <c r="H12133" s="399"/>
      <c r="I12133" s="399"/>
    </row>
    <row r="12134" spans="1:9" ht="15.75" customHeight="1">
      <c r="A12134" s="396"/>
      <c r="B12134" s="398"/>
      <c r="C12134" s="396"/>
      <c r="D12134" s="396"/>
      <c r="E12134" s="399"/>
      <c r="F12134" s="399"/>
      <c r="G12134" s="399"/>
      <c r="H12134" s="399"/>
      <c r="I12134" s="399"/>
    </row>
    <row r="12135" spans="1:9" ht="15.75" customHeight="1">
      <c r="A12135" s="396"/>
      <c r="B12135" s="398"/>
      <c r="C12135" s="396"/>
      <c r="D12135" s="396"/>
      <c r="E12135" s="399"/>
      <c r="F12135" s="399"/>
      <c r="G12135" s="399"/>
      <c r="H12135" s="399"/>
      <c r="I12135" s="399"/>
    </row>
    <row r="12136" spans="1:9" ht="15.75" customHeight="1">
      <c r="A12136" s="396"/>
      <c r="B12136" s="398"/>
      <c r="C12136" s="396"/>
      <c r="D12136" s="396"/>
      <c r="E12136" s="399"/>
      <c r="F12136" s="399"/>
      <c r="G12136" s="399"/>
      <c r="H12136" s="399"/>
      <c r="I12136" s="399"/>
    </row>
    <row r="12137" spans="1:9" ht="15.75" customHeight="1">
      <c r="A12137" s="396"/>
      <c r="B12137" s="398"/>
      <c r="C12137" s="396"/>
      <c r="D12137" s="396"/>
      <c r="E12137" s="399"/>
      <c r="F12137" s="399"/>
      <c r="G12137" s="399"/>
      <c r="H12137" s="399"/>
      <c r="I12137" s="399"/>
    </row>
    <row r="12138" spans="1:9" ht="15.75" customHeight="1">
      <c r="A12138" s="396"/>
      <c r="B12138" s="398"/>
      <c r="C12138" s="396"/>
      <c r="D12138" s="396"/>
      <c r="E12138" s="399"/>
      <c r="F12138" s="399"/>
      <c r="G12138" s="399"/>
      <c r="H12138" s="399"/>
      <c r="I12138" s="399"/>
    </row>
    <row r="12139" spans="1:9" ht="15.75" customHeight="1">
      <c r="A12139" s="396"/>
      <c r="B12139" s="398"/>
      <c r="C12139" s="396"/>
      <c r="D12139" s="396"/>
      <c r="E12139" s="399"/>
      <c r="F12139" s="399"/>
      <c r="G12139" s="399"/>
      <c r="H12139" s="399"/>
      <c r="I12139" s="399"/>
    </row>
    <row r="12140" spans="1:9" ht="15.75" customHeight="1">
      <c r="A12140" s="396"/>
      <c r="B12140" s="398"/>
      <c r="C12140" s="396"/>
      <c r="D12140" s="396"/>
      <c r="E12140" s="399"/>
      <c r="F12140" s="399"/>
      <c r="G12140" s="399"/>
      <c r="H12140" s="399"/>
      <c r="I12140" s="399"/>
    </row>
    <row r="12141" spans="1:9" ht="15.75" customHeight="1">
      <c r="A12141" s="396"/>
      <c r="B12141" s="398"/>
      <c r="C12141" s="396"/>
      <c r="D12141" s="396"/>
      <c r="E12141" s="399"/>
      <c r="F12141" s="399"/>
      <c r="G12141" s="399"/>
      <c r="H12141" s="399"/>
      <c r="I12141" s="399"/>
    </row>
    <row r="12142" spans="1:9" ht="15.75" customHeight="1">
      <c r="A12142" s="396"/>
      <c r="B12142" s="398"/>
      <c r="C12142" s="396"/>
      <c r="D12142" s="396"/>
      <c r="E12142" s="399"/>
      <c r="F12142" s="399"/>
      <c r="G12142" s="399"/>
      <c r="H12142" s="399"/>
      <c r="I12142" s="399"/>
    </row>
    <row r="12143" spans="1:9" ht="15.75" customHeight="1">
      <c r="A12143" s="396"/>
      <c r="B12143" s="398"/>
      <c r="C12143" s="396"/>
      <c r="D12143" s="396"/>
      <c r="E12143" s="399"/>
      <c r="F12143" s="399"/>
      <c r="G12143" s="399"/>
      <c r="H12143" s="399"/>
      <c r="I12143" s="399"/>
    </row>
    <row r="12144" spans="1:9" ht="15.75" customHeight="1">
      <c r="A12144" s="396"/>
      <c r="B12144" s="398"/>
      <c r="C12144" s="396"/>
      <c r="D12144" s="396"/>
      <c r="E12144" s="399"/>
      <c r="F12144" s="399"/>
      <c r="G12144" s="399"/>
      <c r="H12144" s="399"/>
      <c r="I12144" s="399"/>
    </row>
    <row r="12145" spans="1:9" ht="15.75" customHeight="1">
      <c r="A12145" s="396"/>
      <c r="B12145" s="398"/>
      <c r="C12145" s="396"/>
      <c r="D12145" s="396"/>
      <c r="E12145" s="399"/>
      <c r="F12145" s="399"/>
      <c r="G12145" s="399"/>
      <c r="H12145" s="399"/>
      <c r="I12145" s="399"/>
    </row>
    <row r="12146" spans="1:9" ht="15.75" customHeight="1">
      <c r="A12146" s="396"/>
      <c r="B12146" s="398"/>
      <c r="C12146" s="396"/>
      <c r="D12146" s="396"/>
      <c r="E12146" s="399"/>
      <c r="F12146" s="399"/>
      <c r="G12146" s="399"/>
      <c r="H12146" s="399"/>
      <c r="I12146" s="399"/>
    </row>
    <row r="12147" spans="1:9" ht="15.75" customHeight="1">
      <c r="A12147" s="396"/>
      <c r="B12147" s="398"/>
      <c r="C12147" s="396"/>
      <c r="D12147" s="396"/>
      <c r="E12147" s="399"/>
      <c r="F12147" s="399"/>
      <c r="G12147" s="399"/>
      <c r="H12147" s="399"/>
      <c r="I12147" s="399"/>
    </row>
    <row r="12148" spans="1:9" ht="15.75" customHeight="1">
      <c r="A12148" s="396"/>
      <c r="B12148" s="398"/>
      <c r="C12148" s="396"/>
      <c r="D12148" s="396"/>
      <c r="E12148" s="399"/>
      <c r="F12148" s="399"/>
      <c r="G12148" s="399"/>
      <c r="H12148" s="399"/>
      <c r="I12148" s="399"/>
    </row>
    <row r="12149" spans="1:9" ht="15.75" customHeight="1">
      <c r="A12149" s="396"/>
      <c r="B12149" s="398"/>
      <c r="C12149" s="396"/>
      <c r="D12149" s="396"/>
      <c r="E12149" s="399"/>
      <c r="F12149" s="399"/>
      <c r="G12149" s="399"/>
      <c r="H12149" s="399"/>
      <c r="I12149" s="399"/>
    </row>
    <row r="12150" spans="1:9" ht="15.75" customHeight="1">
      <c r="A12150" s="396"/>
      <c r="B12150" s="398"/>
      <c r="C12150" s="396"/>
      <c r="D12150" s="396"/>
      <c r="E12150" s="399"/>
      <c r="F12150" s="399"/>
      <c r="G12150" s="399"/>
      <c r="H12150" s="399"/>
      <c r="I12150" s="399"/>
    </row>
    <row r="12151" spans="1:9" ht="15.75" customHeight="1">
      <c r="A12151" s="396"/>
      <c r="B12151" s="398"/>
      <c r="C12151" s="396"/>
      <c r="D12151" s="396"/>
      <c r="E12151" s="399"/>
      <c r="F12151" s="399"/>
      <c r="G12151" s="399"/>
      <c r="H12151" s="399"/>
      <c r="I12151" s="399"/>
    </row>
    <row r="12152" spans="1:9" ht="15.75" customHeight="1">
      <c r="A12152" s="396"/>
      <c r="B12152" s="398"/>
      <c r="C12152" s="396"/>
      <c r="D12152" s="396"/>
      <c r="E12152" s="399"/>
      <c r="F12152" s="399"/>
      <c r="G12152" s="399"/>
      <c r="H12152" s="399"/>
      <c r="I12152" s="399"/>
    </row>
    <row r="12153" spans="1:9" ht="15.75" customHeight="1">
      <c r="A12153" s="396"/>
      <c r="B12153" s="398"/>
      <c r="C12153" s="396"/>
      <c r="D12153" s="396"/>
      <c r="E12153" s="399"/>
      <c r="F12153" s="399"/>
      <c r="G12153" s="399"/>
      <c r="H12153" s="399"/>
      <c r="I12153" s="399"/>
    </row>
    <row r="12154" spans="1:9" ht="15.75" customHeight="1">
      <c r="A12154" s="396"/>
      <c r="B12154" s="398"/>
      <c r="C12154" s="396"/>
      <c r="D12154" s="396"/>
      <c r="E12154" s="399"/>
      <c r="F12154" s="399"/>
      <c r="G12154" s="399"/>
      <c r="H12154" s="399"/>
      <c r="I12154" s="399"/>
    </row>
    <row r="12155" spans="1:9" ht="15.75" customHeight="1">
      <c r="A12155" s="396"/>
      <c r="B12155" s="398"/>
      <c r="C12155" s="396"/>
      <c r="D12155" s="396"/>
      <c r="E12155" s="399"/>
      <c r="F12155" s="399"/>
      <c r="G12155" s="399"/>
      <c r="H12155" s="399"/>
      <c r="I12155" s="399"/>
    </row>
    <row r="12156" spans="1:9" ht="15.75" customHeight="1">
      <c r="A12156" s="396"/>
      <c r="B12156" s="398"/>
      <c r="C12156" s="396"/>
      <c r="D12156" s="396"/>
      <c r="E12156" s="399"/>
      <c r="F12156" s="399"/>
      <c r="G12156" s="399"/>
      <c r="H12156" s="399"/>
      <c r="I12156" s="399"/>
    </row>
    <row r="12157" spans="1:9" ht="15.75" customHeight="1">
      <c r="A12157" s="396"/>
      <c r="B12157" s="398"/>
      <c r="C12157" s="396"/>
      <c r="D12157" s="396"/>
      <c r="E12157" s="399"/>
      <c r="F12157" s="399"/>
      <c r="G12157" s="399"/>
      <c r="H12157" s="399"/>
      <c r="I12157" s="399"/>
    </row>
    <row r="12158" spans="1:9" ht="15.75" customHeight="1">
      <c r="A12158" s="396"/>
      <c r="B12158" s="398"/>
      <c r="C12158" s="396"/>
      <c r="D12158" s="396"/>
      <c r="E12158" s="399"/>
      <c r="F12158" s="399"/>
      <c r="G12158" s="399"/>
      <c r="H12158" s="399"/>
      <c r="I12158" s="399"/>
    </row>
    <row r="12159" spans="1:9" ht="15.75" customHeight="1">
      <c r="A12159" s="396"/>
      <c r="B12159" s="398"/>
      <c r="C12159" s="396"/>
      <c r="D12159" s="396"/>
      <c r="E12159" s="399"/>
      <c r="F12159" s="399"/>
      <c r="G12159" s="399"/>
      <c r="H12159" s="399"/>
      <c r="I12159" s="399"/>
    </row>
    <row r="12160" spans="1:9" ht="15.75" customHeight="1">
      <c r="A12160" s="396"/>
      <c r="B12160" s="398"/>
      <c r="C12160" s="396"/>
      <c r="D12160" s="396"/>
      <c r="E12160" s="399"/>
      <c r="F12160" s="399"/>
      <c r="G12160" s="399"/>
      <c r="H12160" s="399"/>
      <c r="I12160" s="399"/>
    </row>
    <row r="12161" spans="1:9" ht="15.75" customHeight="1">
      <c r="A12161" s="396"/>
      <c r="B12161" s="398"/>
      <c r="C12161" s="396"/>
      <c r="D12161" s="396"/>
      <c r="E12161" s="399"/>
      <c r="F12161" s="399"/>
      <c r="G12161" s="399"/>
      <c r="H12161" s="399"/>
      <c r="I12161" s="399"/>
    </row>
    <row r="12162" spans="1:9" ht="15.75" customHeight="1">
      <c r="A12162" s="396"/>
      <c r="B12162" s="398"/>
      <c r="C12162" s="396"/>
      <c r="D12162" s="396"/>
      <c r="E12162" s="399"/>
      <c r="F12162" s="399"/>
      <c r="G12162" s="399"/>
      <c r="H12162" s="399"/>
      <c r="I12162" s="399"/>
    </row>
    <row r="12163" spans="1:9" ht="15.75" customHeight="1">
      <c r="A12163" s="396"/>
      <c r="B12163" s="398"/>
      <c r="C12163" s="396"/>
      <c r="D12163" s="396"/>
      <c r="E12163" s="399"/>
      <c r="F12163" s="399"/>
      <c r="G12163" s="399"/>
      <c r="H12163" s="399"/>
      <c r="I12163" s="399"/>
    </row>
    <row r="12164" spans="1:9" ht="15.75" customHeight="1">
      <c r="A12164" s="396"/>
      <c r="B12164" s="398"/>
      <c r="C12164" s="396"/>
      <c r="D12164" s="396"/>
      <c r="E12164" s="399"/>
      <c r="F12164" s="399"/>
      <c r="G12164" s="399"/>
      <c r="H12164" s="399"/>
      <c r="I12164" s="399"/>
    </row>
    <row r="12165" spans="1:9" ht="15.75" customHeight="1">
      <c r="A12165" s="396"/>
      <c r="B12165" s="398"/>
      <c r="C12165" s="396"/>
      <c r="D12165" s="396"/>
      <c r="E12165" s="399"/>
      <c r="F12165" s="399"/>
      <c r="G12165" s="399"/>
      <c r="H12165" s="399"/>
      <c r="I12165" s="399"/>
    </row>
    <row r="12166" spans="1:9" ht="15.75" customHeight="1">
      <c r="A12166" s="396"/>
      <c r="B12166" s="398"/>
      <c r="C12166" s="396"/>
      <c r="D12166" s="396"/>
      <c r="E12166" s="399"/>
      <c r="F12166" s="399"/>
      <c r="G12166" s="399"/>
      <c r="H12166" s="399"/>
      <c r="I12166" s="399"/>
    </row>
    <row r="12167" spans="1:9" ht="15.75" customHeight="1">
      <c r="A12167" s="396"/>
      <c r="B12167" s="398"/>
      <c r="C12167" s="396"/>
      <c r="D12167" s="396"/>
      <c r="E12167" s="399"/>
      <c r="F12167" s="399"/>
      <c r="G12167" s="399"/>
      <c r="H12167" s="399"/>
      <c r="I12167" s="399"/>
    </row>
    <row r="12168" spans="1:9" ht="15.75" customHeight="1">
      <c r="A12168" s="396"/>
      <c r="B12168" s="398"/>
      <c r="C12168" s="396"/>
      <c r="D12168" s="396"/>
      <c r="E12168" s="399"/>
      <c r="F12168" s="399"/>
      <c r="G12168" s="399"/>
      <c r="H12168" s="399"/>
      <c r="I12168" s="399"/>
    </row>
    <row r="12169" spans="1:9" ht="15.75" customHeight="1">
      <c r="A12169" s="396"/>
      <c r="B12169" s="398"/>
      <c r="C12169" s="396"/>
      <c r="D12169" s="396"/>
      <c r="E12169" s="399"/>
      <c r="F12169" s="399"/>
      <c r="G12169" s="399"/>
      <c r="H12169" s="399"/>
      <c r="I12169" s="399"/>
    </row>
    <row r="12170" spans="1:9" ht="15.75" customHeight="1">
      <c r="A12170" s="396"/>
      <c r="B12170" s="398"/>
      <c r="C12170" s="396"/>
      <c r="D12170" s="396"/>
      <c r="E12170" s="399"/>
      <c r="F12170" s="399"/>
      <c r="G12170" s="399"/>
      <c r="H12170" s="399"/>
      <c r="I12170" s="399"/>
    </row>
    <row r="12171" spans="1:9" ht="15.75" customHeight="1">
      <c r="A12171" s="396"/>
      <c r="B12171" s="398"/>
      <c r="C12171" s="396"/>
      <c r="D12171" s="396"/>
      <c r="E12171" s="399"/>
      <c r="F12171" s="399"/>
      <c r="G12171" s="399"/>
      <c r="H12171" s="399"/>
      <c r="I12171" s="399"/>
    </row>
    <row r="12172" spans="1:9" ht="15.75" customHeight="1">
      <c r="A12172" s="396"/>
      <c r="B12172" s="398"/>
      <c r="C12172" s="396"/>
      <c r="D12172" s="396"/>
      <c r="E12172" s="399"/>
      <c r="F12172" s="399"/>
      <c r="G12172" s="399"/>
      <c r="H12172" s="399"/>
      <c r="I12172" s="399"/>
    </row>
    <row r="12173" spans="1:9" ht="15.75" customHeight="1">
      <c r="A12173" s="396"/>
      <c r="B12173" s="398"/>
      <c r="C12173" s="396"/>
      <c r="D12173" s="396"/>
      <c r="E12173" s="399"/>
      <c r="F12173" s="399"/>
      <c r="G12173" s="399"/>
      <c r="H12173" s="399"/>
      <c r="I12173" s="399"/>
    </row>
    <row r="12174" spans="1:9" ht="15.75" customHeight="1">
      <c r="A12174" s="396"/>
      <c r="B12174" s="398"/>
      <c r="C12174" s="396"/>
      <c r="D12174" s="396"/>
      <c r="E12174" s="399"/>
      <c r="F12174" s="399"/>
      <c r="G12174" s="399"/>
      <c r="H12174" s="399"/>
      <c r="I12174" s="399"/>
    </row>
    <row r="12175" spans="1:9" ht="15.75" customHeight="1">
      <c r="A12175" s="396"/>
      <c r="B12175" s="398"/>
      <c r="C12175" s="396"/>
      <c r="D12175" s="396"/>
      <c r="E12175" s="399"/>
      <c r="F12175" s="399"/>
      <c r="G12175" s="399"/>
      <c r="H12175" s="399"/>
      <c r="I12175" s="399"/>
    </row>
    <row r="12176" spans="1:9" ht="15.75" customHeight="1">
      <c r="A12176" s="396"/>
      <c r="B12176" s="398"/>
      <c r="C12176" s="396"/>
      <c r="D12176" s="396"/>
      <c r="E12176" s="399"/>
      <c r="F12176" s="399"/>
      <c r="G12176" s="399"/>
      <c r="H12176" s="399"/>
      <c r="I12176" s="399"/>
    </row>
    <row r="12177" spans="1:9" ht="15.75" customHeight="1">
      <c r="A12177" s="396"/>
      <c r="B12177" s="398"/>
      <c r="C12177" s="396"/>
      <c r="D12177" s="396"/>
      <c r="E12177" s="399"/>
      <c r="F12177" s="399"/>
      <c r="G12177" s="399"/>
      <c r="H12177" s="399"/>
      <c r="I12177" s="399"/>
    </row>
    <row r="12178" spans="1:9" ht="15.75" customHeight="1">
      <c r="A12178" s="396"/>
      <c r="B12178" s="398"/>
      <c r="C12178" s="396"/>
      <c r="D12178" s="396"/>
      <c r="E12178" s="399"/>
      <c r="F12178" s="399"/>
      <c r="G12178" s="399"/>
      <c r="H12178" s="399"/>
      <c r="I12178" s="399"/>
    </row>
    <row r="12179" spans="1:9" ht="15.75" customHeight="1">
      <c r="A12179" s="396"/>
      <c r="B12179" s="398"/>
      <c r="C12179" s="396"/>
      <c r="D12179" s="396"/>
      <c r="E12179" s="399"/>
      <c r="F12179" s="399"/>
      <c r="G12179" s="399"/>
      <c r="H12179" s="399"/>
      <c r="I12179" s="399"/>
    </row>
    <row r="12180" spans="1:9" ht="15.75" customHeight="1">
      <c r="A12180" s="396"/>
      <c r="B12180" s="398"/>
      <c r="C12180" s="396"/>
      <c r="D12180" s="396"/>
      <c r="E12180" s="399"/>
      <c r="F12180" s="399"/>
      <c r="G12180" s="399"/>
      <c r="H12180" s="399"/>
      <c r="I12180" s="399"/>
    </row>
    <row r="12181" spans="1:9" ht="15.75" customHeight="1">
      <c r="A12181" s="396"/>
      <c r="B12181" s="398"/>
      <c r="C12181" s="396"/>
      <c r="D12181" s="396"/>
      <c r="E12181" s="399"/>
      <c r="F12181" s="399"/>
      <c r="G12181" s="399"/>
      <c r="H12181" s="399"/>
      <c r="I12181" s="399"/>
    </row>
    <row r="12182" spans="1:9" ht="15.75" customHeight="1">
      <c r="A12182" s="396"/>
      <c r="B12182" s="398"/>
      <c r="C12182" s="396"/>
      <c r="D12182" s="396"/>
      <c r="E12182" s="399"/>
      <c r="F12182" s="399"/>
      <c r="G12182" s="399"/>
      <c r="H12182" s="399"/>
      <c r="I12182" s="399"/>
    </row>
    <row r="12183" spans="1:9" ht="15.75" customHeight="1">
      <c r="A12183" s="396"/>
      <c r="B12183" s="398"/>
      <c r="C12183" s="396"/>
      <c r="D12183" s="396"/>
      <c r="E12183" s="399"/>
      <c r="F12183" s="399"/>
      <c r="G12183" s="399"/>
      <c r="H12183" s="399"/>
      <c r="I12183" s="399"/>
    </row>
    <row r="12184" spans="1:9" ht="15.75" customHeight="1">
      <c r="A12184" s="396"/>
      <c r="B12184" s="398"/>
      <c r="C12184" s="396"/>
      <c r="D12184" s="396"/>
      <c r="E12184" s="399"/>
      <c r="F12184" s="399"/>
      <c r="G12184" s="399"/>
      <c r="H12184" s="399"/>
      <c r="I12184" s="399"/>
    </row>
    <row r="12185" spans="1:9" ht="15.75" customHeight="1">
      <c r="A12185" s="396"/>
      <c r="B12185" s="398"/>
      <c r="C12185" s="396"/>
      <c r="D12185" s="396"/>
      <c r="E12185" s="399"/>
      <c r="F12185" s="399"/>
      <c r="G12185" s="399"/>
      <c r="H12185" s="399"/>
      <c r="I12185" s="399"/>
    </row>
    <row r="12186" spans="1:9" ht="15.75" customHeight="1">
      <c r="A12186" s="396"/>
      <c r="B12186" s="398"/>
      <c r="C12186" s="396"/>
      <c r="D12186" s="396"/>
      <c r="E12186" s="399"/>
      <c r="F12186" s="399"/>
      <c r="G12186" s="399"/>
      <c r="H12186" s="399"/>
      <c r="I12186" s="399"/>
    </row>
    <row r="12187" spans="1:9" ht="15.75" customHeight="1">
      <c r="A12187" s="396"/>
      <c r="B12187" s="398"/>
      <c r="C12187" s="396"/>
      <c r="D12187" s="396"/>
      <c r="E12187" s="399"/>
      <c r="F12187" s="399"/>
      <c r="G12187" s="399"/>
      <c r="H12187" s="399"/>
      <c r="I12187" s="399"/>
    </row>
    <row r="12188" spans="1:9" ht="15.75" customHeight="1">
      <c r="A12188" s="396"/>
      <c r="B12188" s="398"/>
      <c r="C12188" s="396"/>
      <c r="D12188" s="396"/>
      <c r="E12188" s="399"/>
      <c r="F12188" s="399"/>
      <c r="G12188" s="399"/>
      <c r="H12188" s="399"/>
      <c r="I12188" s="399"/>
    </row>
    <row r="12189" spans="1:9" ht="15.75" customHeight="1">
      <c r="A12189" s="396"/>
      <c r="B12189" s="398"/>
      <c r="C12189" s="396"/>
      <c r="D12189" s="396"/>
      <c r="E12189" s="399"/>
      <c r="F12189" s="399"/>
      <c r="G12189" s="399"/>
      <c r="H12189" s="399"/>
      <c r="I12189" s="399"/>
    </row>
    <row r="12190" spans="1:9" ht="15.75" customHeight="1">
      <c r="A12190" s="396"/>
      <c r="B12190" s="398"/>
      <c r="C12190" s="396"/>
      <c r="D12190" s="396"/>
      <c r="E12190" s="399"/>
      <c r="F12190" s="399"/>
      <c r="G12190" s="399"/>
      <c r="H12190" s="399"/>
      <c r="I12190" s="399"/>
    </row>
    <row r="12191" spans="1:9" ht="15.75" customHeight="1">
      <c r="A12191" s="396"/>
      <c r="B12191" s="398"/>
      <c r="C12191" s="396"/>
      <c r="D12191" s="396"/>
      <c r="E12191" s="399"/>
      <c r="F12191" s="399"/>
      <c r="G12191" s="399"/>
      <c r="H12191" s="399"/>
      <c r="I12191" s="399"/>
    </row>
    <row r="12192" spans="1:9" ht="15.75" customHeight="1">
      <c r="A12192" s="396"/>
      <c r="B12192" s="398"/>
      <c r="C12192" s="396"/>
      <c r="D12192" s="396"/>
      <c r="E12192" s="399"/>
      <c r="F12192" s="399"/>
      <c r="G12192" s="399"/>
      <c r="H12192" s="399"/>
      <c r="I12192" s="399"/>
    </row>
    <row r="12193" spans="1:9" ht="15.75" customHeight="1">
      <c r="A12193" s="396"/>
      <c r="B12193" s="398"/>
      <c r="C12193" s="396"/>
      <c r="D12193" s="396"/>
      <c r="E12193" s="399"/>
      <c r="F12193" s="399"/>
      <c r="G12193" s="399"/>
      <c r="H12193" s="399"/>
      <c r="I12193" s="399"/>
    </row>
    <row r="12194" spans="1:9" ht="15.75" customHeight="1">
      <c r="A12194" s="396"/>
      <c r="B12194" s="398"/>
      <c r="C12194" s="396"/>
      <c r="D12194" s="396"/>
      <c r="E12194" s="399"/>
      <c r="F12194" s="399"/>
      <c r="G12194" s="399"/>
      <c r="H12194" s="399"/>
      <c r="I12194" s="399"/>
    </row>
    <row r="12195" spans="1:9" ht="15.75" customHeight="1">
      <c r="A12195" s="396"/>
      <c r="B12195" s="398"/>
      <c r="C12195" s="396"/>
      <c r="D12195" s="396"/>
      <c r="E12195" s="399"/>
      <c r="F12195" s="399"/>
      <c r="G12195" s="399"/>
      <c r="H12195" s="399"/>
      <c r="I12195" s="399"/>
    </row>
    <row r="12196" spans="1:9" ht="15.75" customHeight="1">
      <c r="A12196" s="396"/>
      <c r="B12196" s="398"/>
      <c r="C12196" s="396"/>
      <c r="D12196" s="396"/>
      <c r="E12196" s="399"/>
      <c r="F12196" s="399"/>
      <c r="G12196" s="399"/>
      <c r="H12196" s="399"/>
      <c r="I12196" s="399"/>
    </row>
    <row r="12197" spans="1:9" ht="15.75" customHeight="1">
      <c r="A12197" s="396"/>
      <c r="B12197" s="398"/>
      <c r="C12197" s="396"/>
      <c r="D12197" s="396"/>
      <c r="E12197" s="399"/>
      <c r="F12197" s="399"/>
      <c r="G12197" s="399"/>
      <c r="H12197" s="399"/>
      <c r="I12197" s="399"/>
    </row>
    <row r="12198" spans="1:9" ht="15.75" customHeight="1">
      <c r="A12198" s="396"/>
      <c r="B12198" s="398"/>
      <c r="C12198" s="396"/>
      <c r="D12198" s="396"/>
      <c r="E12198" s="399"/>
      <c r="F12198" s="399"/>
      <c r="G12198" s="399"/>
      <c r="H12198" s="399"/>
      <c r="I12198" s="399"/>
    </row>
    <row r="12199" spans="1:9" ht="15.75" customHeight="1">
      <c r="A12199" s="396"/>
      <c r="B12199" s="398"/>
      <c r="C12199" s="396"/>
      <c r="D12199" s="396"/>
      <c r="E12199" s="399"/>
      <c r="F12199" s="399"/>
      <c r="G12199" s="399"/>
      <c r="H12199" s="399"/>
      <c r="I12199" s="399"/>
    </row>
    <row r="12200" spans="1:9" ht="15.75" customHeight="1">
      <c r="A12200" s="396"/>
      <c r="B12200" s="398"/>
      <c r="C12200" s="396"/>
      <c r="D12200" s="396"/>
      <c r="E12200" s="399"/>
      <c r="F12200" s="399"/>
      <c r="G12200" s="399"/>
      <c r="H12200" s="399"/>
      <c r="I12200" s="399"/>
    </row>
    <row r="12201" spans="1:9" ht="15.75" customHeight="1">
      <c r="A12201" s="396"/>
      <c r="B12201" s="398"/>
      <c r="C12201" s="396"/>
      <c r="D12201" s="396"/>
      <c r="E12201" s="399"/>
      <c r="F12201" s="399"/>
      <c r="G12201" s="399"/>
      <c r="H12201" s="399"/>
      <c r="I12201" s="399"/>
    </row>
    <row r="12202" spans="1:9" ht="15.75" customHeight="1">
      <c r="A12202" s="396"/>
      <c r="B12202" s="398"/>
      <c r="C12202" s="396"/>
      <c r="D12202" s="396"/>
      <c r="E12202" s="399"/>
      <c r="F12202" s="399"/>
      <c r="G12202" s="399"/>
      <c r="H12202" s="399"/>
      <c r="I12202" s="399"/>
    </row>
    <row r="12203" spans="1:9" ht="15.75" customHeight="1">
      <c r="A12203" s="396"/>
      <c r="B12203" s="398"/>
      <c r="C12203" s="396"/>
      <c r="D12203" s="396"/>
      <c r="E12203" s="399"/>
      <c r="F12203" s="399"/>
      <c r="G12203" s="399"/>
      <c r="H12203" s="399"/>
      <c r="I12203" s="399"/>
    </row>
    <row r="12204" spans="1:9" ht="15.75" customHeight="1">
      <c r="A12204" s="396"/>
      <c r="B12204" s="398"/>
      <c r="C12204" s="396"/>
      <c r="D12204" s="396"/>
      <c r="E12204" s="399"/>
      <c r="F12204" s="399"/>
      <c r="G12204" s="399"/>
      <c r="H12204" s="399"/>
      <c r="I12204" s="399"/>
    </row>
    <row r="12205" spans="1:9" ht="15.75" customHeight="1">
      <c r="A12205" s="396"/>
      <c r="B12205" s="398"/>
      <c r="C12205" s="396"/>
      <c r="D12205" s="396"/>
      <c r="E12205" s="399"/>
      <c r="F12205" s="399"/>
      <c r="G12205" s="399"/>
      <c r="H12205" s="399"/>
      <c r="I12205" s="399"/>
    </row>
    <row r="12206" spans="1:9" ht="15.75" customHeight="1">
      <c r="A12206" s="396"/>
      <c r="B12206" s="398"/>
      <c r="C12206" s="396"/>
      <c r="D12206" s="396"/>
      <c r="E12206" s="399"/>
      <c r="F12206" s="399"/>
      <c r="G12206" s="399"/>
      <c r="H12206" s="399"/>
      <c r="I12206" s="399"/>
    </row>
    <row r="12207" spans="1:9" ht="15.75" customHeight="1">
      <c r="A12207" s="396"/>
      <c r="B12207" s="398"/>
      <c r="C12207" s="396"/>
      <c r="D12207" s="396"/>
      <c r="E12207" s="399"/>
      <c r="F12207" s="399"/>
      <c r="G12207" s="399"/>
      <c r="H12207" s="399"/>
      <c r="I12207" s="399"/>
    </row>
    <row r="12208" spans="1:9" ht="15.75" customHeight="1">
      <c r="A12208" s="396"/>
      <c r="B12208" s="398"/>
      <c r="C12208" s="396"/>
      <c r="D12208" s="396"/>
      <c r="E12208" s="399"/>
      <c r="F12208" s="399"/>
      <c r="G12208" s="399"/>
      <c r="H12208" s="399"/>
      <c r="I12208" s="399"/>
    </row>
    <row r="12209" spans="1:9" ht="15.75" customHeight="1">
      <c r="A12209" s="396"/>
      <c r="B12209" s="398"/>
      <c r="C12209" s="396"/>
      <c r="D12209" s="396"/>
      <c r="E12209" s="399"/>
      <c r="F12209" s="399"/>
      <c r="G12209" s="399"/>
      <c r="H12209" s="399"/>
      <c r="I12209" s="399"/>
    </row>
    <row r="12210" spans="1:9" ht="15.75" customHeight="1">
      <c r="A12210" s="396"/>
      <c r="B12210" s="398"/>
      <c r="C12210" s="396"/>
      <c r="D12210" s="396"/>
      <c r="E12210" s="399"/>
      <c r="F12210" s="399"/>
      <c r="G12210" s="399"/>
      <c r="H12210" s="399"/>
      <c r="I12210" s="399"/>
    </row>
    <row r="12211" spans="1:9" ht="15.75" customHeight="1">
      <c r="A12211" s="396"/>
      <c r="B12211" s="398"/>
      <c r="C12211" s="396"/>
      <c r="D12211" s="396"/>
      <c r="E12211" s="399"/>
      <c r="F12211" s="399"/>
      <c r="G12211" s="399"/>
      <c r="H12211" s="399"/>
      <c r="I12211" s="399"/>
    </row>
    <row r="12212" spans="1:9" ht="15.75" customHeight="1">
      <c r="A12212" s="396"/>
      <c r="B12212" s="398"/>
      <c r="C12212" s="396"/>
      <c r="D12212" s="396"/>
      <c r="E12212" s="399"/>
      <c r="F12212" s="399"/>
      <c r="G12212" s="399"/>
      <c r="H12212" s="399"/>
      <c r="I12212" s="399"/>
    </row>
    <row r="12213" spans="1:9" ht="15.75" customHeight="1">
      <c r="A12213" s="396"/>
      <c r="B12213" s="398"/>
      <c r="C12213" s="396"/>
      <c r="D12213" s="396"/>
      <c r="E12213" s="399"/>
      <c r="F12213" s="399"/>
      <c r="G12213" s="399"/>
      <c r="H12213" s="399"/>
      <c r="I12213" s="399"/>
    </row>
    <row r="12214" spans="1:9" ht="15.75" customHeight="1">
      <c r="A12214" s="396"/>
      <c r="B12214" s="398"/>
      <c r="C12214" s="396"/>
      <c r="D12214" s="396"/>
      <c r="E12214" s="399"/>
      <c r="F12214" s="399"/>
      <c r="G12214" s="399"/>
      <c r="H12214" s="399"/>
      <c r="I12214" s="399"/>
    </row>
    <row r="12215" spans="1:9" ht="15.75" customHeight="1">
      <c r="A12215" s="396"/>
      <c r="B12215" s="398"/>
      <c r="C12215" s="396"/>
      <c r="D12215" s="396"/>
      <c r="E12215" s="399"/>
      <c r="F12215" s="399"/>
      <c r="G12215" s="399"/>
      <c r="H12215" s="399"/>
      <c r="I12215" s="399"/>
    </row>
    <row r="12216" spans="1:9" ht="15.75" customHeight="1">
      <c r="A12216" s="396"/>
      <c r="B12216" s="398"/>
      <c r="C12216" s="396"/>
      <c r="D12216" s="396"/>
      <c r="E12216" s="399"/>
      <c r="F12216" s="399"/>
      <c r="G12216" s="399"/>
      <c r="H12216" s="399"/>
      <c r="I12216" s="399"/>
    </row>
    <row r="12217" spans="1:9" ht="15.75" customHeight="1">
      <c r="A12217" s="396"/>
      <c r="B12217" s="398"/>
      <c r="C12217" s="396"/>
      <c r="D12217" s="396"/>
      <c r="E12217" s="399"/>
      <c r="F12217" s="399"/>
      <c r="G12217" s="399"/>
      <c r="H12217" s="399"/>
      <c r="I12217" s="399"/>
    </row>
    <row r="12218" spans="1:9" ht="15.75" customHeight="1">
      <c r="A12218" s="396"/>
      <c r="B12218" s="398"/>
      <c r="C12218" s="396"/>
      <c r="D12218" s="396"/>
      <c r="E12218" s="399"/>
      <c r="F12218" s="399"/>
      <c r="G12218" s="399"/>
      <c r="H12218" s="399"/>
      <c r="I12218" s="399"/>
    </row>
    <row r="12219" spans="1:9" ht="15.75" customHeight="1">
      <c r="A12219" s="396"/>
      <c r="B12219" s="398"/>
      <c r="C12219" s="396"/>
      <c r="D12219" s="396"/>
      <c r="E12219" s="399"/>
      <c r="F12219" s="399"/>
      <c r="G12219" s="399"/>
      <c r="H12219" s="399"/>
      <c r="I12219" s="399"/>
    </row>
    <row r="12220" spans="1:9" ht="15.75" customHeight="1">
      <c r="A12220" s="396"/>
      <c r="B12220" s="398"/>
      <c r="C12220" s="396"/>
      <c r="D12220" s="396"/>
      <c r="E12220" s="399"/>
      <c r="F12220" s="399"/>
      <c r="G12220" s="399"/>
      <c r="H12220" s="399"/>
      <c r="I12220" s="399"/>
    </row>
    <row r="12221" spans="1:9" ht="15.75" customHeight="1">
      <c r="A12221" s="396"/>
      <c r="B12221" s="398"/>
      <c r="C12221" s="396"/>
      <c r="D12221" s="396"/>
      <c r="E12221" s="399"/>
      <c r="F12221" s="399"/>
      <c r="G12221" s="399"/>
      <c r="H12221" s="399"/>
      <c r="I12221" s="399"/>
    </row>
    <row r="12222" spans="1:9" ht="15.75" customHeight="1">
      <c r="A12222" s="396"/>
      <c r="B12222" s="398"/>
      <c r="C12222" s="396"/>
      <c r="D12222" s="396"/>
      <c r="E12222" s="399"/>
      <c r="F12222" s="399"/>
      <c r="G12222" s="399"/>
      <c r="H12222" s="399"/>
      <c r="I12222" s="399"/>
    </row>
    <row r="12223" spans="1:9" ht="15.75" customHeight="1">
      <c r="A12223" s="396"/>
      <c r="B12223" s="398"/>
      <c r="C12223" s="396"/>
      <c r="D12223" s="396"/>
      <c r="E12223" s="399"/>
      <c r="F12223" s="399"/>
      <c r="G12223" s="399"/>
      <c r="H12223" s="399"/>
      <c r="I12223" s="399"/>
    </row>
    <row r="12224" spans="1:9" ht="15.75" customHeight="1">
      <c r="A12224" s="396"/>
      <c r="B12224" s="398"/>
      <c r="C12224" s="396"/>
      <c r="D12224" s="396"/>
      <c r="E12224" s="399"/>
      <c r="F12224" s="399"/>
      <c r="G12224" s="399"/>
      <c r="H12224" s="399"/>
      <c r="I12224" s="399"/>
    </row>
    <row r="12225" spans="1:9" ht="15.75" customHeight="1">
      <c r="A12225" s="396"/>
      <c r="B12225" s="398"/>
      <c r="C12225" s="396"/>
      <c r="D12225" s="396"/>
      <c r="E12225" s="399"/>
      <c r="F12225" s="399"/>
      <c r="G12225" s="399"/>
      <c r="H12225" s="399"/>
      <c r="I12225" s="399"/>
    </row>
    <row r="12226" spans="1:9" ht="15.75" customHeight="1">
      <c r="A12226" s="396"/>
      <c r="B12226" s="398"/>
      <c r="C12226" s="396"/>
      <c r="D12226" s="396"/>
      <c r="E12226" s="399"/>
      <c r="F12226" s="399"/>
      <c r="G12226" s="399"/>
      <c r="H12226" s="399"/>
      <c r="I12226" s="399"/>
    </row>
    <row r="12227" spans="1:9" ht="15.75" customHeight="1">
      <c r="A12227" s="396"/>
      <c r="B12227" s="398"/>
      <c r="C12227" s="396"/>
      <c r="D12227" s="396"/>
      <c r="E12227" s="399"/>
      <c r="F12227" s="399"/>
      <c r="G12227" s="399"/>
      <c r="H12227" s="399"/>
      <c r="I12227" s="399"/>
    </row>
    <row r="12228" spans="1:9" ht="15.75" customHeight="1">
      <c r="A12228" s="396"/>
      <c r="B12228" s="398"/>
      <c r="C12228" s="396"/>
      <c r="D12228" s="396"/>
      <c r="E12228" s="399"/>
      <c r="F12228" s="399"/>
      <c r="G12228" s="399"/>
      <c r="H12228" s="399"/>
      <c r="I12228" s="399"/>
    </row>
    <row r="12229" spans="1:9" ht="15.75" customHeight="1">
      <c r="A12229" s="396"/>
      <c r="B12229" s="398"/>
      <c r="C12229" s="396"/>
      <c r="D12229" s="396"/>
      <c r="E12229" s="399"/>
      <c r="F12229" s="399"/>
      <c r="G12229" s="399"/>
      <c r="H12229" s="399"/>
      <c r="I12229" s="399"/>
    </row>
    <row r="12230" spans="1:9" ht="15.75" customHeight="1">
      <c r="A12230" s="396"/>
      <c r="B12230" s="398"/>
      <c r="C12230" s="396"/>
      <c r="D12230" s="396"/>
      <c r="E12230" s="399"/>
      <c r="F12230" s="399"/>
      <c r="G12230" s="399"/>
      <c r="H12230" s="399"/>
      <c r="I12230" s="399"/>
    </row>
    <row r="12231" spans="1:9" ht="15.75" customHeight="1">
      <c r="A12231" s="396"/>
      <c r="B12231" s="398"/>
      <c r="C12231" s="396"/>
      <c r="D12231" s="396"/>
      <c r="E12231" s="399"/>
      <c r="F12231" s="399"/>
      <c r="G12231" s="399"/>
      <c r="H12231" s="399"/>
      <c r="I12231" s="399"/>
    </row>
    <row r="12232" spans="1:9" ht="15.75" customHeight="1">
      <c r="A12232" s="396"/>
      <c r="B12232" s="398"/>
      <c r="C12232" s="396"/>
      <c r="D12232" s="396"/>
      <c r="E12232" s="399"/>
      <c r="F12232" s="399"/>
      <c r="G12232" s="399"/>
      <c r="H12232" s="399"/>
      <c r="I12232" s="399"/>
    </row>
    <row r="12233" spans="1:9" ht="15.75" customHeight="1">
      <c r="A12233" s="396"/>
      <c r="B12233" s="398"/>
      <c r="C12233" s="396"/>
      <c r="D12233" s="396"/>
      <c r="E12233" s="399"/>
      <c r="F12233" s="399"/>
      <c r="G12233" s="399"/>
      <c r="H12233" s="399"/>
      <c r="I12233" s="399"/>
    </row>
    <row r="12234" spans="1:9" ht="15.75" customHeight="1">
      <c r="A12234" s="396"/>
      <c r="B12234" s="398"/>
      <c r="C12234" s="396"/>
      <c r="D12234" s="396"/>
      <c r="E12234" s="399"/>
      <c r="F12234" s="399"/>
      <c r="G12234" s="399"/>
      <c r="H12234" s="399"/>
      <c r="I12234" s="399"/>
    </row>
    <row r="12235" spans="1:9" ht="15.75" customHeight="1">
      <c r="A12235" s="396"/>
      <c r="B12235" s="398"/>
      <c r="C12235" s="396"/>
      <c r="D12235" s="396"/>
      <c r="E12235" s="399"/>
      <c r="F12235" s="399"/>
      <c r="G12235" s="399"/>
      <c r="H12235" s="399"/>
      <c r="I12235" s="399"/>
    </row>
    <row r="12236" spans="1:9" ht="15.75" customHeight="1">
      <c r="A12236" s="396"/>
      <c r="B12236" s="398"/>
      <c r="C12236" s="396"/>
      <c r="D12236" s="396"/>
      <c r="E12236" s="399"/>
      <c r="F12236" s="399"/>
      <c r="G12236" s="399"/>
      <c r="H12236" s="399"/>
      <c r="I12236" s="399"/>
    </row>
    <row r="12237" spans="1:9" ht="15.75" customHeight="1">
      <c r="A12237" s="396"/>
      <c r="B12237" s="398"/>
      <c r="C12237" s="396"/>
      <c r="D12237" s="396"/>
      <c r="E12237" s="399"/>
      <c r="F12237" s="399"/>
      <c r="G12237" s="399"/>
      <c r="H12237" s="399"/>
      <c r="I12237" s="399"/>
    </row>
    <row r="12238" spans="1:9" ht="15.75" customHeight="1">
      <c r="A12238" s="396"/>
      <c r="B12238" s="398"/>
      <c r="C12238" s="396"/>
      <c r="D12238" s="396"/>
      <c r="E12238" s="399"/>
      <c r="F12238" s="399"/>
      <c r="G12238" s="399"/>
      <c r="H12238" s="399"/>
      <c r="I12238" s="399"/>
    </row>
    <row r="12239" spans="1:9" ht="15.75" customHeight="1">
      <c r="A12239" s="396"/>
      <c r="B12239" s="398"/>
      <c r="C12239" s="396"/>
      <c r="D12239" s="396"/>
      <c r="E12239" s="399"/>
      <c r="F12239" s="399"/>
      <c r="G12239" s="399"/>
      <c r="H12239" s="399"/>
      <c r="I12239" s="399"/>
    </row>
    <row r="12240" spans="1:9" ht="15.75" customHeight="1">
      <c r="A12240" s="396"/>
      <c r="B12240" s="398"/>
      <c r="C12240" s="396"/>
      <c r="D12240" s="396"/>
      <c r="E12240" s="399"/>
      <c r="F12240" s="399"/>
      <c r="G12240" s="399"/>
      <c r="H12240" s="399"/>
      <c r="I12240" s="399"/>
    </row>
    <row r="12241" spans="1:9" ht="15.75" customHeight="1">
      <c r="A12241" s="396"/>
      <c r="B12241" s="398"/>
      <c r="C12241" s="396"/>
      <c r="D12241" s="396"/>
      <c r="E12241" s="399"/>
      <c r="F12241" s="399"/>
      <c r="G12241" s="399"/>
      <c r="H12241" s="399"/>
      <c r="I12241" s="399"/>
    </row>
    <row r="12242" spans="1:9" ht="15.75" customHeight="1">
      <c r="A12242" s="396"/>
      <c r="B12242" s="398"/>
      <c r="C12242" s="396"/>
      <c r="D12242" s="396"/>
      <c r="E12242" s="399"/>
      <c r="F12242" s="399"/>
      <c r="G12242" s="399"/>
      <c r="H12242" s="399"/>
      <c r="I12242" s="399"/>
    </row>
    <row r="12243" spans="1:9" ht="15.75" customHeight="1">
      <c r="A12243" s="396"/>
      <c r="B12243" s="398"/>
      <c r="C12243" s="396"/>
      <c r="D12243" s="396"/>
      <c r="E12243" s="399"/>
      <c r="F12243" s="399"/>
      <c r="G12243" s="399"/>
      <c r="H12243" s="399"/>
      <c r="I12243" s="399"/>
    </row>
    <row r="12244" spans="1:9" ht="15.75" customHeight="1">
      <c r="A12244" s="396"/>
      <c r="B12244" s="398"/>
      <c r="C12244" s="396"/>
      <c r="D12244" s="396"/>
      <c r="E12244" s="399"/>
      <c r="F12244" s="399"/>
      <c r="G12244" s="399"/>
      <c r="H12244" s="399"/>
      <c r="I12244" s="399"/>
    </row>
    <row r="12245" spans="1:9" ht="15.75" customHeight="1">
      <c r="A12245" s="396"/>
      <c r="B12245" s="398"/>
      <c r="C12245" s="396"/>
      <c r="D12245" s="396"/>
      <c r="E12245" s="399"/>
      <c r="F12245" s="399"/>
      <c r="G12245" s="399"/>
      <c r="H12245" s="399"/>
      <c r="I12245" s="399"/>
    </row>
    <row r="12246" spans="1:9" ht="15.75" customHeight="1">
      <c r="A12246" s="396"/>
      <c r="B12246" s="398"/>
      <c r="C12246" s="396"/>
      <c r="D12246" s="396"/>
      <c r="E12246" s="399"/>
      <c r="F12246" s="399"/>
      <c r="G12246" s="399"/>
      <c r="H12246" s="399"/>
      <c r="I12246" s="399"/>
    </row>
    <row r="12247" spans="1:9" ht="15.75" customHeight="1">
      <c r="A12247" s="396"/>
      <c r="B12247" s="398"/>
      <c r="C12247" s="396"/>
      <c r="D12247" s="396"/>
      <c r="E12247" s="399"/>
      <c r="F12247" s="399"/>
      <c r="G12247" s="399"/>
      <c r="H12247" s="399"/>
      <c r="I12247" s="399"/>
    </row>
    <row r="12248" spans="1:9" ht="15.75" customHeight="1">
      <c r="A12248" s="396"/>
      <c r="B12248" s="398"/>
      <c r="C12248" s="396"/>
      <c r="D12248" s="396"/>
      <c r="E12248" s="399"/>
      <c r="F12248" s="399"/>
      <c r="G12248" s="399"/>
      <c r="H12248" s="399"/>
      <c r="I12248" s="399"/>
    </row>
    <row r="12249" spans="1:9" ht="15.75" customHeight="1">
      <c r="A12249" s="396"/>
      <c r="B12249" s="398"/>
      <c r="C12249" s="396"/>
      <c r="D12249" s="396"/>
      <c r="E12249" s="399"/>
      <c r="F12249" s="399"/>
      <c r="G12249" s="399"/>
      <c r="H12249" s="399"/>
      <c r="I12249" s="399"/>
    </row>
    <row r="12250" spans="1:9" ht="15.75" customHeight="1">
      <c r="A12250" s="396"/>
      <c r="B12250" s="398"/>
      <c r="C12250" s="396"/>
      <c r="D12250" s="396"/>
      <c r="E12250" s="399"/>
      <c r="F12250" s="399"/>
      <c r="G12250" s="399"/>
      <c r="H12250" s="399"/>
      <c r="I12250" s="399"/>
    </row>
    <row r="12251" spans="1:9" ht="15.75" customHeight="1">
      <c r="A12251" s="396"/>
      <c r="B12251" s="398"/>
      <c r="C12251" s="396"/>
      <c r="D12251" s="396"/>
      <c r="E12251" s="399"/>
      <c r="F12251" s="399"/>
      <c r="G12251" s="399"/>
      <c r="H12251" s="399"/>
      <c r="I12251" s="399"/>
    </row>
    <row r="12252" spans="1:9" ht="15.75" customHeight="1">
      <c r="A12252" s="396"/>
      <c r="B12252" s="398"/>
      <c r="C12252" s="396"/>
      <c r="D12252" s="396"/>
      <c r="E12252" s="399"/>
      <c r="F12252" s="399"/>
      <c r="G12252" s="399"/>
      <c r="H12252" s="399"/>
      <c r="I12252" s="399"/>
    </row>
    <row r="12253" spans="1:9" ht="15.75" customHeight="1">
      <c r="A12253" s="396"/>
      <c r="B12253" s="398"/>
      <c r="C12253" s="396"/>
      <c r="D12253" s="396"/>
      <c r="E12253" s="399"/>
      <c r="F12253" s="399"/>
      <c r="G12253" s="399"/>
      <c r="H12253" s="399"/>
      <c r="I12253" s="399"/>
    </row>
    <row r="12254" spans="1:9" ht="15.75" customHeight="1">
      <c r="A12254" s="396"/>
      <c r="B12254" s="398"/>
      <c r="C12254" s="396"/>
      <c r="D12254" s="396"/>
      <c r="E12254" s="399"/>
      <c r="F12254" s="399"/>
      <c r="G12254" s="399"/>
      <c r="H12254" s="399"/>
      <c r="I12254" s="399"/>
    </row>
    <row r="12255" spans="1:9" ht="15.75" customHeight="1">
      <c r="A12255" s="396"/>
      <c r="B12255" s="398"/>
      <c r="C12255" s="396"/>
      <c r="D12255" s="396"/>
      <c r="E12255" s="399"/>
      <c r="F12255" s="399"/>
      <c r="G12255" s="399"/>
      <c r="H12255" s="399"/>
      <c r="I12255" s="399"/>
    </row>
    <row r="12256" spans="1:9" ht="15.75" customHeight="1">
      <c r="A12256" s="396"/>
      <c r="B12256" s="398"/>
      <c r="C12256" s="396"/>
      <c r="D12256" s="396"/>
      <c r="E12256" s="399"/>
      <c r="F12256" s="399"/>
      <c r="G12256" s="399"/>
      <c r="H12256" s="399"/>
      <c r="I12256" s="399"/>
    </row>
    <row r="12257" spans="1:9" ht="15.75" customHeight="1">
      <c r="A12257" s="396"/>
      <c r="B12257" s="398"/>
      <c r="C12257" s="396"/>
      <c r="D12257" s="396"/>
      <c r="E12257" s="399"/>
      <c r="F12257" s="399"/>
      <c r="G12257" s="399"/>
      <c r="H12257" s="399"/>
      <c r="I12257" s="399"/>
    </row>
    <row r="12258" spans="1:9" ht="15.75" customHeight="1">
      <c r="A12258" s="396"/>
      <c r="B12258" s="398"/>
      <c r="C12258" s="396"/>
      <c r="D12258" s="396"/>
      <c r="E12258" s="399"/>
      <c r="F12258" s="399"/>
      <c r="G12258" s="399"/>
      <c r="H12258" s="399"/>
      <c r="I12258" s="399"/>
    </row>
    <row r="12259" spans="1:9" ht="15.75" customHeight="1">
      <c r="A12259" s="396"/>
      <c r="B12259" s="398"/>
      <c r="C12259" s="396"/>
      <c r="D12259" s="396"/>
      <c r="E12259" s="399"/>
      <c r="F12259" s="399"/>
      <c r="G12259" s="399"/>
      <c r="H12259" s="399"/>
      <c r="I12259" s="399"/>
    </row>
    <row r="12260" spans="1:9" ht="15.75" customHeight="1">
      <c r="A12260" s="396"/>
      <c r="B12260" s="398"/>
      <c r="C12260" s="396"/>
      <c r="D12260" s="396"/>
      <c r="E12260" s="399"/>
      <c r="F12260" s="399"/>
      <c r="G12260" s="399"/>
      <c r="H12260" s="399"/>
      <c r="I12260" s="399"/>
    </row>
    <row r="12261" spans="1:9" ht="15.75" customHeight="1">
      <c r="A12261" s="396"/>
      <c r="B12261" s="398"/>
      <c r="C12261" s="396"/>
      <c r="D12261" s="396"/>
      <c r="E12261" s="399"/>
      <c r="F12261" s="399"/>
      <c r="G12261" s="399"/>
      <c r="H12261" s="399"/>
      <c r="I12261" s="399"/>
    </row>
    <row r="12262" spans="1:9" ht="15.75" customHeight="1">
      <c r="A12262" s="396"/>
      <c r="B12262" s="398"/>
      <c r="C12262" s="396"/>
      <c r="D12262" s="396"/>
      <c r="E12262" s="399"/>
      <c r="F12262" s="399"/>
      <c r="G12262" s="399"/>
      <c r="H12262" s="399"/>
      <c r="I12262" s="399"/>
    </row>
    <row r="12263" spans="1:9" ht="15.75" customHeight="1">
      <c r="A12263" s="396"/>
      <c r="B12263" s="398"/>
      <c r="C12263" s="396"/>
      <c r="D12263" s="396"/>
      <c r="E12263" s="399"/>
      <c r="F12263" s="399"/>
      <c r="G12263" s="399"/>
      <c r="H12263" s="399"/>
      <c r="I12263" s="399"/>
    </row>
    <row r="12264" spans="1:9" ht="15.75" customHeight="1">
      <c r="A12264" s="396"/>
      <c r="B12264" s="398"/>
      <c r="C12264" s="396"/>
      <c r="D12264" s="396"/>
      <c r="E12264" s="399"/>
      <c r="F12264" s="399"/>
      <c r="G12264" s="399"/>
      <c r="H12264" s="399"/>
      <c r="I12264" s="399"/>
    </row>
    <row r="12265" spans="1:9" ht="15.75" customHeight="1">
      <c r="A12265" s="396"/>
      <c r="B12265" s="398"/>
      <c r="C12265" s="396"/>
      <c r="D12265" s="396"/>
      <c r="E12265" s="399"/>
      <c r="F12265" s="399"/>
      <c r="G12265" s="399"/>
      <c r="H12265" s="399"/>
      <c r="I12265" s="399"/>
    </row>
    <row r="12266" spans="1:9" ht="15.75" customHeight="1">
      <c r="A12266" s="396"/>
      <c r="B12266" s="398"/>
      <c r="C12266" s="396"/>
      <c r="D12266" s="396"/>
      <c r="E12266" s="399"/>
      <c r="F12266" s="399"/>
      <c r="G12266" s="399"/>
      <c r="H12266" s="399"/>
      <c r="I12266" s="399"/>
    </row>
    <row r="12267" spans="1:9" ht="15.75" customHeight="1">
      <c r="A12267" s="396"/>
      <c r="B12267" s="398"/>
      <c r="C12267" s="396"/>
      <c r="D12267" s="396"/>
      <c r="E12267" s="399"/>
      <c r="F12267" s="399"/>
      <c r="G12267" s="399"/>
      <c r="H12267" s="399"/>
      <c r="I12267" s="399"/>
    </row>
    <row r="12268" spans="1:9" ht="15.75" customHeight="1">
      <c r="A12268" s="396"/>
      <c r="B12268" s="398"/>
      <c r="C12268" s="396"/>
      <c r="D12268" s="396"/>
      <c r="E12268" s="399"/>
      <c r="F12268" s="399"/>
      <c r="G12268" s="399"/>
      <c r="H12268" s="399"/>
      <c r="I12268" s="399"/>
    </row>
    <row r="12269" spans="1:9" ht="15.75" customHeight="1">
      <c r="A12269" s="396"/>
      <c r="B12269" s="398"/>
      <c r="C12269" s="396"/>
      <c r="D12269" s="396"/>
      <c r="E12269" s="399"/>
      <c r="F12269" s="399"/>
      <c r="G12269" s="399"/>
      <c r="H12269" s="399"/>
      <c r="I12269" s="399"/>
    </row>
    <row r="12270" spans="1:9" ht="15.75" customHeight="1">
      <c r="A12270" s="396"/>
      <c r="B12270" s="398"/>
      <c r="C12270" s="396"/>
      <c r="D12270" s="396"/>
      <c r="E12270" s="399"/>
      <c r="F12270" s="399"/>
      <c r="G12270" s="399"/>
      <c r="H12270" s="399"/>
      <c r="I12270" s="399"/>
    </row>
    <row r="12271" spans="1:9" ht="15.75" customHeight="1">
      <c r="A12271" s="396"/>
      <c r="B12271" s="398"/>
      <c r="C12271" s="396"/>
      <c r="D12271" s="396"/>
      <c r="E12271" s="399"/>
      <c r="F12271" s="399"/>
      <c r="G12271" s="399"/>
      <c r="H12271" s="399"/>
      <c r="I12271" s="399"/>
    </row>
    <row r="12272" spans="1:9" ht="15.75" customHeight="1">
      <c r="A12272" s="396"/>
      <c r="B12272" s="398"/>
      <c r="C12272" s="396"/>
      <c r="D12272" s="396"/>
      <c r="E12272" s="399"/>
      <c r="F12272" s="399"/>
      <c r="G12272" s="399"/>
      <c r="H12272" s="399"/>
      <c r="I12272" s="399"/>
    </row>
    <row r="12273" spans="1:9" ht="15.75" customHeight="1">
      <c r="A12273" s="396"/>
      <c r="B12273" s="398"/>
      <c r="C12273" s="396"/>
      <c r="D12273" s="396"/>
      <c r="E12273" s="399"/>
      <c r="F12273" s="399"/>
      <c r="G12273" s="399"/>
      <c r="H12273" s="399"/>
      <c r="I12273" s="399"/>
    </row>
    <row r="12274" spans="1:9" ht="15.75" customHeight="1">
      <c r="A12274" s="396"/>
      <c r="B12274" s="398"/>
      <c r="C12274" s="396"/>
      <c r="D12274" s="396"/>
      <c r="E12274" s="399"/>
      <c r="F12274" s="399"/>
      <c r="G12274" s="399"/>
      <c r="H12274" s="399"/>
      <c r="I12274" s="399"/>
    </row>
    <row r="12275" spans="1:9" ht="15.75" customHeight="1">
      <c r="A12275" s="396"/>
      <c r="B12275" s="398"/>
      <c r="C12275" s="396"/>
      <c r="D12275" s="396"/>
      <c r="E12275" s="399"/>
      <c r="F12275" s="399"/>
      <c r="G12275" s="399"/>
      <c r="H12275" s="399"/>
      <c r="I12275" s="399"/>
    </row>
    <row r="12276" spans="1:9" ht="15.75" customHeight="1">
      <c r="A12276" s="396"/>
      <c r="B12276" s="398"/>
      <c r="C12276" s="396"/>
      <c r="D12276" s="396"/>
      <c r="E12276" s="399"/>
      <c r="F12276" s="399"/>
      <c r="G12276" s="399"/>
      <c r="H12276" s="399"/>
      <c r="I12276" s="399"/>
    </row>
    <row r="12277" spans="1:9" ht="15.75" customHeight="1">
      <c r="A12277" s="396"/>
      <c r="B12277" s="398"/>
      <c r="C12277" s="396"/>
      <c r="D12277" s="396"/>
      <c r="E12277" s="399"/>
      <c r="F12277" s="399"/>
      <c r="G12277" s="399"/>
      <c r="H12277" s="399"/>
      <c r="I12277" s="399"/>
    </row>
    <row r="12278" spans="1:9" ht="15.75" customHeight="1">
      <c r="A12278" s="396"/>
      <c r="B12278" s="398"/>
      <c r="C12278" s="396"/>
      <c r="D12278" s="396"/>
      <c r="E12278" s="399"/>
      <c r="F12278" s="399"/>
      <c r="G12278" s="399"/>
      <c r="H12278" s="399"/>
      <c r="I12278" s="399"/>
    </row>
    <row r="12279" spans="1:9" ht="15.75" customHeight="1">
      <c r="A12279" s="396"/>
      <c r="B12279" s="398"/>
      <c r="C12279" s="396"/>
      <c r="D12279" s="396"/>
      <c r="E12279" s="399"/>
      <c r="F12279" s="399"/>
      <c r="G12279" s="399"/>
      <c r="H12279" s="399"/>
      <c r="I12279" s="399"/>
    </row>
    <row r="12280" spans="1:9" ht="15.75" customHeight="1">
      <c r="A12280" s="396"/>
      <c r="B12280" s="398"/>
      <c r="C12280" s="396"/>
      <c r="D12280" s="396"/>
      <c r="E12280" s="399"/>
      <c r="F12280" s="399"/>
      <c r="G12280" s="399"/>
      <c r="H12280" s="399"/>
      <c r="I12280" s="399"/>
    </row>
    <row r="12281" spans="1:9" ht="15.75" customHeight="1">
      <c r="A12281" s="396"/>
      <c r="B12281" s="398"/>
      <c r="C12281" s="396"/>
      <c r="D12281" s="396"/>
      <c r="E12281" s="399"/>
      <c r="F12281" s="399"/>
      <c r="G12281" s="399"/>
      <c r="H12281" s="399"/>
      <c r="I12281" s="399"/>
    </row>
    <row r="12282" spans="1:9" ht="15.75" customHeight="1">
      <c r="A12282" s="396"/>
      <c r="B12282" s="398"/>
      <c r="C12282" s="396"/>
      <c r="D12282" s="396"/>
      <c r="E12282" s="399"/>
      <c r="F12282" s="399"/>
      <c r="G12282" s="399"/>
      <c r="H12282" s="399"/>
      <c r="I12282" s="399"/>
    </row>
    <row r="12283" spans="1:9" ht="15.75" customHeight="1">
      <c r="A12283" s="396"/>
      <c r="B12283" s="398"/>
      <c r="C12283" s="396"/>
      <c r="D12283" s="396"/>
      <c r="E12283" s="399"/>
      <c r="F12283" s="399"/>
      <c r="G12283" s="399"/>
      <c r="H12283" s="399"/>
      <c r="I12283" s="399"/>
    </row>
    <row r="12284" spans="1:9" ht="15.75" customHeight="1">
      <c r="A12284" s="396"/>
      <c r="B12284" s="398"/>
      <c r="C12284" s="396"/>
      <c r="D12284" s="396"/>
      <c r="E12284" s="399"/>
      <c r="F12284" s="399"/>
      <c r="G12284" s="399"/>
      <c r="H12284" s="399"/>
      <c r="I12284" s="399"/>
    </row>
    <row r="12285" spans="1:9" ht="15.75" customHeight="1">
      <c r="A12285" s="396"/>
      <c r="B12285" s="398"/>
      <c r="C12285" s="396"/>
      <c r="D12285" s="396"/>
      <c r="E12285" s="399"/>
      <c r="F12285" s="399"/>
      <c r="G12285" s="399"/>
      <c r="H12285" s="399"/>
      <c r="I12285" s="399"/>
    </row>
    <row r="12286" spans="1:9" ht="15.75" customHeight="1">
      <c r="A12286" s="396"/>
      <c r="B12286" s="398"/>
      <c r="C12286" s="396"/>
      <c r="D12286" s="396"/>
      <c r="E12286" s="399"/>
      <c r="F12286" s="399"/>
      <c r="G12286" s="399"/>
      <c r="H12286" s="399"/>
      <c r="I12286" s="399"/>
    </row>
    <row r="12287" spans="1:9" ht="15.75" customHeight="1">
      <c r="A12287" s="396"/>
      <c r="B12287" s="398"/>
      <c r="C12287" s="396"/>
      <c r="D12287" s="396"/>
      <c r="E12287" s="399"/>
      <c r="F12287" s="399"/>
      <c r="G12287" s="399"/>
      <c r="H12287" s="399"/>
      <c r="I12287" s="399"/>
    </row>
    <row r="12288" spans="1:9" ht="15.75" customHeight="1">
      <c r="A12288" s="396"/>
      <c r="B12288" s="398"/>
      <c r="C12288" s="396"/>
      <c r="D12288" s="396"/>
      <c r="E12288" s="399"/>
      <c r="F12288" s="399"/>
      <c r="G12288" s="399"/>
      <c r="H12288" s="399"/>
      <c r="I12288" s="399"/>
    </row>
    <row r="12289" spans="1:9" ht="15.75" customHeight="1">
      <c r="A12289" s="396"/>
      <c r="B12289" s="398"/>
      <c r="C12289" s="396"/>
      <c r="D12289" s="396"/>
      <c r="E12289" s="399"/>
      <c r="F12289" s="399"/>
      <c r="G12289" s="399"/>
      <c r="H12289" s="399"/>
      <c r="I12289" s="399"/>
    </row>
    <row r="12290" spans="1:9" ht="15.75" customHeight="1">
      <c r="A12290" s="396"/>
      <c r="B12290" s="398"/>
      <c r="C12290" s="396"/>
      <c r="D12290" s="396"/>
      <c r="E12290" s="399"/>
      <c r="F12290" s="399"/>
      <c r="G12290" s="399"/>
      <c r="H12290" s="399"/>
      <c r="I12290" s="399"/>
    </row>
    <row r="12291" spans="1:9" ht="15.75" customHeight="1">
      <c r="A12291" s="396"/>
      <c r="B12291" s="398"/>
      <c r="C12291" s="396"/>
      <c r="D12291" s="396"/>
      <c r="E12291" s="399"/>
      <c r="F12291" s="399"/>
      <c r="G12291" s="399"/>
      <c r="H12291" s="399"/>
      <c r="I12291" s="399"/>
    </row>
    <row r="12292" spans="1:9" ht="15.75" customHeight="1">
      <c r="A12292" s="396"/>
      <c r="B12292" s="398"/>
      <c r="C12292" s="396"/>
      <c r="D12292" s="396"/>
      <c r="E12292" s="399"/>
      <c r="F12292" s="399"/>
      <c r="G12292" s="399"/>
      <c r="H12292" s="399"/>
      <c r="I12292" s="399"/>
    </row>
    <row r="12293" spans="1:9" ht="15.75" customHeight="1">
      <c r="A12293" s="396"/>
      <c r="B12293" s="398"/>
      <c r="C12293" s="396"/>
      <c r="D12293" s="396"/>
      <c r="E12293" s="399"/>
      <c r="F12293" s="399"/>
      <c r="G12293" s="399"/>
      <c r="H12293" s="399"/>
      <c r="I12293" s="399"/>
    </row>
    <row r="12294" spans="1:9" ht="15.75" customHeight="1">
      <c r="A12294" s="396"/>
      <c r="B12294" s="398"/>
      <c r="C12294" s="396"/>
      <c r="D12294" s="396"/>
      <c r="E12294" s="399"/>
      <c r="F12294" s="399"/>
      <c r="G12294" s="399"/>
      <c r="H12294" s="399"/>
      <c r="I12294" s="399"/>
    </row>
    <row r="12295" spans="1:9" ht="15.75" customHeight="1">
      <c r="A12295" s="396"/>
      <c r="B12295" s="398"/>
      <c r="C12295" s="396"/>
      <c r="D12295" s="396"/>
      <c r="E12295" s="399"/>
      <c r="F12295" s="399"/>
      <c r="G12295" s="399"/>
      <c r="H12295" s="399"/>
      <c r="I12295" s="399"/>
    </row>
    <row r="12296" spans="1:9" ht="15.75" customHeight="1">
      <c r="A12296" s="396"/>
      <c r="B12296" s="398"/>
      <c r="C12296" s="396"/>
      <c r="D12296" s="396"/>
      <c r="E12296" s="399"/>
      <c r="F12296" s="399"/>
      <c r="G12296" s="399"/>
      <c r="H12296" s="399"/>
      <c r="I12296" s="399"/>
    </row>
    <row r="12297" spans="1:9" ht="15.75" customHeight="1">
      <c r="A12297" s="396"/>
      <c r="B12297" s="398"/>
      <c r="C12297" s="396"/>
      <c r="D12297" s="396"/>
      <c r="E12297" s="399"/>
      <c r="F12297" s="399"/>
      <c r="G12297" s="399"/>
      <c r="H12297" s="399"/>
      <c r="I12297" s="399"/>
    </row>
    <row r="12298" spans="1:9" ht="15.75" customHeight="1">
      <c r="A12298" s="396"/>
      <c r="B12298" s="398"/>
      <c r="C12298" s="396"/>
      <c r="D12298" s="396"/>
      <c r="E12298" s="399"/>
      <c r="F12298" s="399"/>
      <c r="G12298" s="399"/>
      <c r="H12298" s="399"/>
      <c r="I12298" s="399"/>
    </row>
    <row r="12299" spans="1:9" ht="15.75" customHeight="1">
      <c r="A12299" s="396"/>
      <c r="B12299" s="398"/>
      <c r="C12299" s="396"/>
      <c r="D12299" s="396"/>
      <c r="E12299" s="399"/>
      <c r="F12299" s="399"/>
      <c r="G12299" s="399"/>
      <c r="H12299" s="399"/>
      <c r="I12299" s="399"/>
    </row>
    <row r="12300" spans="1:9" ht="15.75" customHeight="1">
      <c r="A12300" s="396"/>
      <c r="B12300" s="398"/>
      <c r="C12300" s="396"/>
      <c r="D12300" s="396"/>
      <c r="E12300" s="399"/>
      <c r="F12300" s="399"/>
      <c r="G12300" s="399"/>
      <c r="H12300" s="399"/>
      <c r="I12300" s="399"/>
    </row>
    <row r="12301" spans="1:9" ht="15.75" customHeight="1">
      <c r="A12301" s="396"/>
      <c r="B12301" s="398"/>
      <c r="C12301" s="396"/>
      <c r="D12301" s="396"/>
      <c r="E12301" s="399"/>
      <c r="F12301" s="399"/>
      <c r="G12301" s="399"/>
      <c r="H12301" s="399"/>
      <c r="I12301" s="399"/>
    </row>
    <row r="12302" spans="1:9" ht="15.75" customHeight="1">
      <c r="A12302" s="396"/>
      <c r="B12302" s="398"/>
      <c r="C12302" s="396"/>
      <c r="D12302" s="396"/>
      <c r="E12302" s="399"/>
      <c r="F12302" s="399"/>
      <c r="G12302" s="399"/>
      <c r="H12302" s="399"/>
      <c r="I12302" s="399"/>
    </row>
    <row r="12303" spans="1:9" ht="15.75" customHeight="1">
      <c r="A12303" s="396"/>
      <c r="B12303" s="398"/>
      <c r="C12303" s="396"/>
      <c r="D12303" s="396"/>
      <c r="E12303" s="399"/>
      <c r="F12303" s="399"/>
      <c r="G12303" s="399"/>
      <c r="H12303" s="399"/>
      <c r="I12303" s="399"/>
    </row>
    <row r="12304" spans="1:9" ht="15.75" customHeight="1">
      <c r="A12304" s="396"/>
      <c r="B12304" s="398"/>
      <c r="C12304" s="396"/>
      <c r="D12304" s="396"/>
      <c r="E12304" s="399"/>
      <c r="F12304" s="399"/>
      <c r="G12304" s="399"/>
      <c r="H12304" s="399"/>
      <c r="I12304" s="399"/>
    </row>
    <row r="12305" spans="1:9" ht="15.75" customHeight="1">
      <c r="A12305" s="396"/>
      <c r="B12305" s="398"/>
      <c r="C12305" s="396"/>
      <c r="D12305" s="396"/>
      <c r="E12305" s="399"/>
      <c r="F12305" s="399"/>
      <c r="G12305" s="399"/>
      <c r="H12305" s="399"/>
      <c r="I12305" s="399"/>
    </row>
    <row r="12306" spans="1:9" ht="15.75" customHeight="1">
      <c r="A12306" s="396"/>
      <c r="B12306" s="398"/>
      <c r="C12306" s="396"/>
      <c r="D12306" s="396"/>
      <c r="E12306" s="399"/>
      <c r="F12306" s="399"/>
      <c r="G12306" s="399"/>
      <c r="H12306" s="399"/>
      <c r="I12306" s="399"/>
    </row>
    <row r="12307" spans="1:9" ht="15.75" customHeight="1">
      <c r="A12307" s="396"/>
      <c r="B12307" s="398"/>
      <c r="C12307" s="396"/>
      <c r="D12307" s="396"/>
      <c r="E12307" s="399"/>
      <c r="F12307" s="399"/>
      <c r="G12307" s="399"/>
      <c r="H12307" s="399"/>
      <c r="I12307" s="399"/>
    </row>
    <row r="12308" spans="1:9" ht="15.75" customHeight="1">
      <c r="A12308" s="396"/>
      <c r="B12308" s="398"/>
      <c r="C12308" s="396"/>
      <c r="D12308" s="396"/>
      <c r="E12308" s="399"/>
      <c r="F12308" s="399"/>
      <c r="G12308" s="399"/>
      <c r="H12308" s="399"/>
      <c r="I12308" s="399"/>
    </row>
    <row r="12309" spans="1:9" ht="15.75" customHeight="1">
      <c r="A12309" s="396"/>
      <c r="B12309" s="398"/>
      <c r="C12309" s="396"/>
      <c r="D12309" s="396"/>
      <c r="E12309" s="399"/>
      <c r="F12309" s="399"/>
      <c r="G12309" s="399"/>
      <c r="H12309" s="399"/>
      <c r="I12309" s="399"/>
    </row>
    <row r="12310" spans="1:9" ht="15.75" customHeight="1">
      <c r="A12310" s="396"/>
      <c r="B12310" s="398"/>
      <c r="C12310" s="396"/>
      <c r="D12310" s="396"/>
      <c r="E12310" s="399"/>
      <c r="F12310" s="399"/>
      <c r="G12310" s="399"/>
      <c r="H12310" s="399"/>
      <c r="I12310" s="399"/>
    </row>
    <row r="12311" spans="1:9" ht="15.75" customHeight="1">
      <c r="A12311" s="396"/>
      <c r="B12311" s="398"/>
      <c r="C12311" s="396"/>
      <c r="D12311" s="396"/>
      <c r="E12311" s="399"/>
      <c r="F12311" s="399"/>
      <c r="G12311" s="399"/>
      <c r="H12311" s="399"/>
      <c r="I12311" s="399"/>
    </row>
    <row r="12312" spans="1:9" ht="15.75" customHeight="1">
      <c r="A12312" s="396"/>
      <c r="B12312" s="398"/>
      <c r="C12312" s="396"/>
      <c r="D12312" s="396"/>
      <c r="E12312" s="399"/>
      <c r="F12312" s="399"/>
      <c r="G12312" s="399"/>
      <c r="H12312" s="399"/>
      <c r="I12312" s="399"/>
    </row>
    <row r="12313" spans="1:9" ht="15.75" customHeight="1">
      <c r="A12313" s="396"/>
      <c r="B12313" s="398"/>
      <c r="C12313" s="396"/>
      <c r="D12313" s="396"/>
      <c r="E12313" s="399"/>
      <c r="F12313" s="399"/>
      <c r="G12313" s="399"/>
      <c r="H12313" s="399"/>
      <c r="I12313" s="399"/>
    </row>
    <row r="12314" spans="1:9" ht="15.75" customHeight="1">
      <c r="A12314" s="396"/>
      <c r="B12314" s="398"/>
      <c r="C12314" s="396"/>
      <c r="D12314" s="396"/>
      <c r="E12314" s="399"/>
      <c r="F12314" s="399"/>
      <c r="G12314" s="399"/>
      <c r="H12314" s="399"/>
      <c r="I12314" s="399"/>
    </row>
    <row r="12315" spans="1:9" ht="15.75" customHeight="1">
      <c r="A12315" s="396"/>
      <c r="B12315" s="398"/>
      <c r="C12315" s="396"/>
      <c r="D12315" s="396"/>
      <c r="E12315" s="399"/>
      <c r="F12315" s="399"/>
      <c r="G12315" s="399"/>
      <c r="H12315" s="399"/>
      <c r="I12315" s="399"/>
    </row>
    <row r="12316" spans="1:9" ht="15.75" customHeight="1">
      <c r="A12316" s="396"/>
      <c r="B12316" s="398"/>
      <c r="C12316" s="396"/>
      <c r="D12316" s="396"/>
      <c r="E12316" s="399"/>
      <c r="F12316" s="399"/>
      <c r="G12316" s="399"/>
      <c r="H12316" s="399"/>
      <c r="I12316" s="399"/>
    </row>
    <row r="12317" spans="1:9" ht="15.75" customHeight="1">
      <c r="A12317" s="396"/>
      <c r="B12317" s="398"/>
      <c r="C12317" s="396"/>
      <c r="D12317" s="396"/>
      <c r="E12317" s="399"/>
      <c r="F12317" s="399"/>
      <c r="G12317" s="399"/>
      <c r="H12317" s="399"/>
      <c r="I12317" s="399"/>
    </row>
    <row r="12318" spans="1:9" ht="15.75" customHeight="1">
      <c r="A12318" s="396"/>
      <c r="B12318" s="398"/>
      <c r="C12318" s="396"/>
      <c r="D12318" s="396"/>
      <c r="E12318" s="399"/>
      <c r="F12318" s="399"/>
      <c r="G12318" s="399"/>
      <c r="H12318" s="399"/>
      <c r="I12318" s="399"/>
    </row>
    <row r="12319" spans="1:9" ht="15.75" customHeight="1">
      <c r="A12319" s="396"/>
      <c r="B12319" s="398"/>
      <c r="C12319" s="396"/>
      <c r="D12319" s="396"/>
      <c r="E12319" s="399"/>
      <c r="F12319" s="399"/>
      <c r="G12319" s="399"/>
      <c r="H12319" s="399"/>
      <c r="I12319" s="399"/>
    </row>
    <row r="12320" spans="1:9" ht="15.75" customHeight="1">
      <c r="A12320" s="396"/>
      <c r="B12320" s="398"/>
      <c r="C12320" s="396"/>
      <c r="D12320" s="396"/>
      <c r="E12320" s="399"/>
      <c r="F12320" s="399"/>
      <c r="G12320" s="399"/>
      <c r="H12320" s="399"/>
      <c r="I12320" s="399"/>
    </row>
    <row r="12321" spans="1:9" ht="15.75" customHeight="1">
      <c r="A12321" s="396"/>
      <c r="B12321" s="398"/>
      <c r="C12321" s="396"/>
      <c r="D12321" s="396"/>
      <c r="E12321" s="399"/>
      <c r="F12321" s="399"/>
      <c r="G12321" s="399"/>
      <c r="H12321" s="399"/>
      <c r="I12321" s="399"/>
    </row>
    <row r="12322" spans="1:9" ht="15.75" customHeight="1">
      <c r="A12322" s="396"/>
      <c r="B12322" s="398"/>
      <c r="C12322" s="396"/>
      <c r="D12322" s="396"/>
      <c r="E12322" s="399"/>
      <c r="F12322" s="399"/>
      <c r="G12322" s="399"/>
      <c r="H12322" s="399"/>
      <c r="I12322" s="399"/>
    </row>
    <row r="12323" spans="1:9" ht="15.75" customHeight="1">
      <c r="A12323" s="396"/>
      <c r="B12323" s="398"/>
      <c r="C12323" s="396"/>
      <c r="D12323" s="396"/>
      <c r="E12323" s="399"/>
      <c r="F12323" s="399"/>
      <c r="G12323" s="399"/>
      <c r="H12323" s="399"/>
      <c r="I12323" s="399"/>
    </row>
    <row r="12324" spans="1:9" ht="15.75" customHeight="1">
      <c r="A12324" s="396"/>
      <c r="B12324" s="398"/>
      <c r="C12324" s="396"/>
      <c r="D12324" s="396"/>
      <c r="E12324" s="399"/>
      <c r="F12324" s="399"/>
      <c r="G12324" s="399"/>
      <c r="H12324" s="399"/>
      <c r="I12324" s="399"/>
    </row>
    <row r="12325" spans="1:9" ht="15.75" customHeight="1">
      <c r="A12325" s="396"/>
      <c r="B12325" s="398"/>
      <c r="C12325" s="396"/>
      <c r="D12325" s="396"/>
      <c r="E12325" s="399"/>
      <c r="F12325" s="399"/>
      <c r="G12325" s="399"/>
      <c r="H12325" s="399"/>
      <c r="I12325" s="399"/>
    </row>
    <row r="12326" spans="1:9" ht="15.75" customHeight="1">
      <c r="A12326" s="396"/>
      <c r="B12326" s="398"/>
      <c r="C12326" s="396"/>
      <c r="D12326" s="396"/>
      <c r="E12326" s="399"/>
      <c r="F12326" s="399"/>
      <c r="G12326" s="399"/>
      <c r="H12326" s="399"/>
      <c r="I12326" s="399"/>
    </row>
    <row r="12327" spans="1:9" ht="15.75" customHeight="1">
      <c r="A12327" s="396"/>
      <c r="B12327" s="398"/>
      <c r="C12327" s="396"/>
      <c r="D12327" s="396"/>
      <c r="E12327" s="399"/>
      <c r="F12327" s="399"/>
      <c r="G12327" s="399"/>
      <c r="H12327" s="399"/>
      <c r="I12327" s="399"/>
    </row>
    <row r="12328" spans="1:9" ht="15.75" customHeight="1">
      <c r="A12328" s="396"/>
      <c r="B12328" s="398"/>
      <c r="C12328" s="396"/>
      <c r="D12328" s="396"/>
      <c r="E12328" s="399"/>
      <c r="F12328" s="399"/>
      <c r="G12328" s="399"/>
      <c r="H12328" s="399"/>
      <c r="I12328" s="399"/>
    </row>
    <row r="12329" spans="1:9" ht="15.75" customHeight="1">
      <c r="A12329" s="396"/>
      <c r="B12329" s="398"/>
      <c r="C12329" s="396"/>
      <c r="D12329" s="396"/>
      <c r="E12329" s="399"/>
      <c r="F12329" s="399"/>
      <c r="G12329" s="399"/>
      <c r="H12329" s="399"/>
      <c r="I12329" s="399"/>
    </row>
    <row r="12330" spans="1:9" ht="15.75" customHeight="1">
      <c r="A12330" s="396"/>
      <c r="B12330" s="398"/>
      <c r="C12330" s="396"/>
      <c r="D12330" s="396"/>
      <c r="E12330" s="399"/>
      <c r="F12330" s="399"/>
      <c r="G12330" s="399"/>
      <c r="H12330" s="399"/>
      <c r="I12330" s="399"/>
    </row>
    <row r="12331" spans="1:9" ht="15.75" customHeight="1">
      <c r="A12331" s="396"/>
      <c r="B12331" s="398"/>
      <c r="C12331" s="396"/>
      <c r="D12331" s="396"/>
      <c r="E12331" s="399"/>
      <c r="F12331" s="399"/>
      <c r="G12331" s="399"/>
      <c r="H12331" s="399"/>
      <c r="I12331" s="399"/>
    </row>
    <row r="12332" spans="1:9" ht="15.75" customHeight="1">
      <c r="A12332" s="396"/>
      <c r="B12332" s="398"/>
      <c r="C12332" s="396"/>
      <c r="D12332" s="396"/>
      <c r="E12332" s="399"/>
      <c r="F12332" s="399"/>
      <c r="G12332" s="399"/>
      <c r="H12332" s="399"/>
      <c r="I12332" s="399"/>
    </row>
    <row r="12333" spans="1:9" ht="15.75" customHeight="1">
      <c r="A12333" s="396"/>
      <c r="B12333" s="398"/>
      <c r="C12333" s="396"/>
      <c r="D12333" s="396"/>
      <c r="E12333" s="399"/>
      <c r="F12333" s="399"/>
      <c r="G12333" s="399"/>
      <c r="H12333" s="399"/>
      <c r="I12333" s="399"/>
    </row>
    <row r="12334" spans="1:9" ht="15.75" customHeight="1">
      <c r="A12334" s="396"/>
      <c r="B12334" s="398"/>
      <c r="C12334" s="396"/>
      <c r="D12334" s="396"/>
      <c r="E12334" s="399"/>
      <c r="F12334" s="399"/>
      <c r="G12334" s="399"/>
      <c r="H12334" s="399"/>
      <c r="I12334" s="399"/>
    </row>
    <row r="12335" spans="1:9" ht="15.75" customHeight="1">
      <c r="A12335" s="396"/>
      <c r="B12335" s="398"/>
      <c r="C12335" s="396"/>
      <c r="D12335" s="396"/>
      <c r="E12335" s="399"/>
      <c r="F12335" s="399"/>
      <c r="G12335" s="399"/>
      <c r="H12335" s="399"/>
      <c r="I12335" s="399"/>
    </row>
    <row r="12336" spans="1:9" ht="15.75" customHeight="1">
      <c r="A12336" s="396"/>
      <c r="B12336" s="398"/>
      <c r="C12336" s="396"/>
      <c r="D12336" s="396"/>
      <c r="E12336" s="399"/>
      <c r="F12336" s="399"/>
      <c r="G12336" s="399"/>
      <c r="H12336" s="399"/>
      <c r="I12336" s="399"/>
    </row>
    <row r="12337" spans="1:9" ht="15.75" customHeight="1">
      <c r="A12337" s="396"/>
      <c r="B12337" s="398"/>
      <c r="C12337" s="396"/>
      <c r="D12337" s="396"/>
      <c r="E12337" s="399"/>
      <c r="F12337" s="399"/>
      <c r="G12337" s="399"/>
      <c r="H12337" s="399"/>
      <c r="I12337" s="399"/>
    </row>
    <row r="12338" spans="1:9" ht="15.75" customHeight="1">
      <c r="A12338" s="396"/>
      <c r="B12338" s="398"/>
      <c r="C12338" s="396"/>
      <c r="D12338" s="396"/>
      <c r="E12338" s="399"/>
      <c r="F12338" s="399"/>
      <c r="G12338" s="399"/>
      <c r="H12338" s="399"/>
      <c r="I12338" s="399"/>
    </row>
    <row r="12339" spans="1:9" ht="15.75" customHeight="1">
      <c r="A12339" s="396"/>
      <c r="B12339" s="398"/>
      <c r="C12339" s="396"/>
      <c r="D12339" s="396"/>
      <c r="E12339" s="399"/>
      <c r="F12339" s="399"/>
      <c r="G12339" s="399"/>
      <c r="H12339" s="399"/>
      <c r="I12339" s="399"/>
    </row>
    <row r="12340" spans="1:9" ht="15.75" customHeight="1">
      <c r="A12340" s="396"/>
      <c r="B12340" s="398"/>
      <c r="C12340" s="396"/>
      <c r="D12340" s="396"/>
      <c r="E12340" s="399"/>
      <c r="F12340" s="399"/>
      <c r="G12340" s="399"/>
      <c r="H12340" s="399"/>
      <c r="I12340" s="399"/>
    </row>
    <row r="12341" spans="1:9" ht="15.75" customHeight="1">
      <c r="A12341" s="396"/>
      <c r="B12341" s="398"/>
      <c r="C12341" s="396"/>
      <c r="D12341" s="396"/>
      <c r="E12341" s="399"/>
      <c r="F12341" s="399"/>
      <c r="G12341" s="399"/>
      <c r="H12341" s="399"/>
      <c r="I12341" s="399"/>
    </row>
    <row r="12342" spans="1:9" ht="15.75" customHeight="1">
      <c r="A12342" s="396"/>
      <c r="B12342" s="398"/>
      <c r="C12342" s="396"/>
      <c r="D12342" s="396"/>
      <c r="E12342" s="399"/>
      <c r="F12342" s="399"/>
      <c r="G12342" s="399"/>
      <c r="H12342" s="399"/>
      <c r="I12342" s="399"/>
    </row>
    <row r="12343" spans="1:9" ht="15.75" customHeight="1">
      <c r="A12343" s="396"/>
      <c r="B12343" s="398"/>
      <c r="C12343" s="396"/>
      <c r="D12343" s="396"/>
      <c r="E12343" s="399"/>
      <c r="F12343" s="399"/>
      <c r="G12343" s="399"/>
      <c r="H12343" s="399"/>
      <c r="I12343" s="399"/>
    </row>
    <row r="12344" spans="1:9" ht="15.75" customHeight="1">
      <c r="A12344" s="396"/>
      <c r="B12344" s="398"/>
      <c r="C12344" s="396"/>
      <c r="D12344" s="396"/>
      <c r="E12344" s="399"/>
      <c r="F12344" s="399"/>
      <c r="G12344" s="399"/>
      <c r="H12344" s="399"/>
      <c r="I12344" s="399"/>
    </row>
    <row r="12345" spans="1:9" ht="15.75" customHeight="1">
      <c r="A12345" s="396"/>
      <c r="B12345" s="398"/>
      <c r="C12345" s="396"/>
      <c r="D12345" s="396"/>
      <c r="E12345" s="399"/>
      <c r="F12345" s="399"/>
      <c r="G12345" s="399"/>
      <c r="H12345" s="399"/>
      <c r="I12345" s="399"/>
    </row>
    <row r="12346" spans="1:9" ht="15.75" customHeight="1">
      <c r="A12346" s="396"/>
      <c r="B12346" s="398"/>
      <c r="C12346" s="396"/>
      <c r="D12346" s="396"/>
      <c r="E12346" s="399"/>
      <c r="F12346" s="399"/>
      <c r="G12346" s="399"/>
      <c r="H12346" s="399"/>
      <c r="I12346" s="399"/>
    </row>
    <row r="12347" spans="1:9" ht="15.75" customHeight="1">
      <c r="A12347" s="396"/>
      <c r="B12347" s="398"/>
      <c r="C12347" s="396"/>
      <c r="D12347" s="396"/>
      <c r="E12347" s="399"/>
      <c r="F12347" s="399"/>
      <c r="G12347" s="399"/>
      <c r="H12347" s="399"/>
      <c r="I12347" s="399"/>
    </row>
    <row r="12348" spans="1:9" ht="15.75" customHeight="1">
      <c r="A12348" s="396"/>
      <c r="B12348" s="398"/>
      <c r="C12348" s="396"/>
      <c r="D12348" s="396"/>
      <c r="E12348" s="399"/>
      <c r="F12348" s="399"/>
      <c r="G12348" s="399"/>
      <c r="H12348" s="399"/>
      <c r="I12348" s="399"/>
    </row>
    <row r="12349" spans="1:9" ht="15.75" customHeight="1">
      <c r="A12349" s="396"/>
      <c r="B12349" s="398"/>
      <c r="C12349" s="396"/>
      <c r="D12349" s="396"/>
      <c r="E12349" s="399"/>
      <c r="F12349" s="399"/>
      <c r="G12349" s="399"/>
      <c r="H12349" s="399"/>
      <c r="I12349" s="399"/>
    </row>
    <row r="12350" spans="1:9" ht="15.75" customHeight="1">
      <c r="A12350" s="396"/>
      <c r="B12350" s="398"/>
      <c r="C12350" s="396"/>
      <c r="D12350" s="396"/>
      <c r="E12350" s="399"/>
      <c r="F12350" s="399"/>
      <c r="G12350" s="399"/>
      <c r="H12350" s="399"/>
      <c r="I12350" s="399"/>
    </row>
    <row r="12351" spans="1:9" ht="15.75" customHeight="1">
      <c r="A12351" s="396"/>
      <c r="B12351" s="398"/>
      <c r="C12351" s="396"/>
      <c r="D12351" s="396"/>
      <c r="E12351" s="399"/>
      <c r="F12351" s="399"/>
      <c r="G12351" s="399"/>
      <c r="H12351" s="399"/>
      <c r="I12351" s="399"/>
    </row>
    <row r="12352" spans="1:9" ht="15.75" customHeight="1">
      <c r="A12352" s="396"/>
      <c r="B12352" s="398"/>
      <c r="C12352" s="396"/>
      <c r="D12352" s="396"/>
      <c r="E12352" s="399"/>
      <c r="F12352" s="399"/>
      <c r="G12352" s="399"/>
      <c r="H12352" s="399"/>
      <c r="I12352" s="399"/>
    </row>
    <row r="12353" spans="1:9" ht="15.75" customHeight="1">
      <c r="A12353" s="396"/>
      <c r="B12353" s="398"/>
      <c r="C12353" s="396"/>
      <c r="D12353" s="396"/>
      <c r="E12353" s="399"/>
      <c r="F12353" s="399"/>
      <c r="G12353" s="399"/>
      <c r="H12353" s="399"/>
      <c r="I12353" s="399"/>
    </row>
    <row r="12354" spans="1:9" ht="15.75" customHeight="1">
      <c r="A12354" s="396"/>
      <c r="B12354" s="398"/>
      <c r="C12354" s="396"/>
      <c r="D12354" s="396"/>
      <c r="E12354" s="399"/>
      <c r="F12354" s="399"/>
      <c r="G12354" s="399"/>
      <c r="H12354" s="399"/>
      <c r="I12354" s="399"/>
    </row>
    <row r="12355" spans="1:9" ht="15.75" customHeight="1">
      <c r="A12355" s="396"/>
      <c r="B12355" s="398"/>
      <c r="C12355" s="396"/>
      <c r="D12355" s="396"/>
      <c r="E12355" s="399"/>
      <c r="F12355" s="399"/>
      <c r="G12355" s="399"/>
      <c r="H12355" s="399"/>
      <c r="I12355" s="399"/>
    </row>
    <row r="12356" spans="1:9" ht="15.75" customHeight="1">
      <c r="A12356" s="396"/>
      <c r="B12356" s="398"/>
      <c r="C12356" s="396"/>
      <c r="D12356" s="396"/>
      <c r="E12356" s="399"/>
      <c r="F12356" s="399"/>
      <c r="G12356" s="399"/>
      <c r="H12356" s="399"/>
      <c r="I12356" s="399"/>
    </row>
    <row r="12357" spans="1:9" ht="15.75" customHeight="1">
      <c r="A12357" s="396"/>
      <c r="B12357" s="398"/>
      <c r="C12357" s="396"/>
      <c r="D12357" s="396"/>
      <c r="E12357" s="399"/>
      <c r="F12357" s="399"/>
      <c r="G12357" s="399"/>
      <c r="H12357" s="399"/>
      <c r="I12357" s="399"/>
    </row>
    <row r="12358" spans="1:9" ht="15.75" customHeight="1">
      <c r="A12358" s="396"/>
      <c r="B12358" s="398"/>
      <c r="C12358" s="396"/>
      <c r="D12358" s="396"/>
      <c r="E12358" s="399"/>
      <c r="F12358" s="399"/>
      <c r="G12358" s="399"/>
      <c r="H12358" s="399"/>
      <c r="I12358" s="399"/>
    </row>
    <row r="12359" spans="1:9" ht="15.75" customHeight="1">
      <c r="A12359" s="396"/>
      <c r="B12359" s="398"/>
      <c r="C12359" s="396"/>
      <c r="D12359" s="396"/>
      <c r="E12359" s="399"/>
      <c r="F12359" s="399"/>
      <c r="G12359" s="399"/>
      <c r="H12359" s="399"/>
      <c r="I12359" s="399"/>
    </row>
    <row r="12360" spans="1:9" ht="15.75" customHeight="1">
      <c r="A12360" s="396"/>
      <c r="B12360" s="398"/>
      <c r="C12360" s="396"/>
      <c r="D12360" s="396"/>
      <c r="E12360" s="399"/>
      <c r="F12360" s="399"/>
      <c r="G12360" s="399"/>
      <c r="H12360" s="399"/>
      <c r="I12360" s="399"/>
    </row>
    <row r="12361" spans="1:9" ht="15.75" customHeight="1">
      <c r="A12361" s="396"/>
      <c r="B12361" s="398"/>
      <c r="C12361" s="396"/>
      <c r="D12361" s="396"/>
      <c r="E12361" s="399"/>
      <c r="F12361" s="399"/>
      <c r="G12361" s="399"/>
      <c r="H12361" s="399"/>
      <c r="I12361" s="399"/>
    </row>
    <row r="12362" spans="1:9" ht="15.75" customHeight="1">
      <c r="A12362" s="396"/>
      <c r="B12362" s="398"/>
      <c r="C12362" s="396"/>
      <c r="D12362" s="396"/>
      <c r="E12362" s="399"/>
      <c r="F12362" s="399"/>
      <c r="G12362" s="399"/>
      <c r="H12362" s="399"/>
      <c r="I12362" s="399"/>
    </row>
    <row r="12363" spans="1:9" ht="15.75" customHeight="1">
      <c r="A12363" s="396"/>
      <c r="B12363" s="398"/>
      <c r="C12363" s="396"/>
      <c r="D12363" s="396"/>
      <c r="E12363" s="399"/>
      <c r="F12363" s="399"/>
      <c r="G12363" s="399"/>
      <c r="H12363" s="399"/>
      <c r="I12363" s="399"/>
    </row>
    <row r="12364" spans="1:9" ht="15.75" customHeight="1">
      <c r="A12364" s="396"/>
      <c r="B12364" s="398"/>
      <c r="C12364" s="396"/>
      <c r="D12364" s="396"/>
      <c r="E12364" s="399"/>
      <c r="F12364" s="399"/>
      <c r="G12364" s="399"/>
      <c r="H12364" s="399"/>
      <c r="I12364" s="399"/>
    </row>
    <row r="12365" spans="1:9" ht="15.75" customHeight="1">
      <c r="A12365" s="396"/>
      <c r="B12365" s="398"/>
      <c r="C12365" s="396"/>
      <c r="D12365" s="396"/>
      <c r="E12365" s="399"/>
      <c r="F12365" s="399"/>
      <c r="G12365" s="399"/>
      <c r="H12365" s="399"/>
      <c r="I12365" s="399"/>
    </row>
    <row r="12366" spans="1:9" ht="15.75" customHeight="1">
      <c r="A12366" s="396"/>
      <c r="B12366" s="398"/>
      <c r="C12366" s="396"/>
      <c r="D12366" s="396"/>
      <c r="E12366" s="399"/>
      <c r="F12366" s="399"/>
      <c r="G12366" s="399"/>
      <c r="H12366" s="399"/>
      <c r="I12366" s="399"/>
    </row>
    <row r="12367" spans="1:9" ht="15.75" customHeight="1">
      <c r="A12367" s="396"/>
      <c r="B12367" s="398"/>
      <c r="C12367" s="396"/>
      <c r="D12367" s="396"/>
      <c r="E12367" s="399"/>
      <c r="F12367" s="399"/>
      <c r="G12367" s="399"/>
      <c r="H12367" s="399"/>
      <c r="I12367" s="399"/>
    </row>
    <row r="12368" spans="1:9" ht="15.75" customHeight="1">
      <c r="A12368" s="396"/>
      <c r="B12368" s="398"/>
      <c r="C12368" s="396"/>
      <c r="D12368" s="396"/>
      <c r="E12368" s="399"/>
      <c r="F12368" s="399"/>
      <c r="G12368" s="399"/>
      <c r="H12368" s="399"/>
      <c r="I12368" s="399"/>
    </row>
    <row r="12369" spans="1:9" ht="15.75" customHeight="1">
      <c r="A12369" s="396"/>
      <c r="B12369" s="398"/>
      <c r="C12369" s="396"/>
      <c r="D12369" s="396"/>
      <c r="E12369" s="399"/>
      <c r="F12369" s="399"/>
      <c r="G12369" s="399"/>
      <c r="H12369" s="399"/>
      <c r="I12369" s="399"/>
    </row>
    <row r="12370" spans="1:9" ht="15.75" customHeight="1">
      <c r="A12370" s="396"/>
      <c r="B12370" s="398"/>
      <c r="C12370" s="396"/>
      <c r="D12370" s="396"/>
      <c r="E12370" s="399"/>
      <c r="F12370" s="399"/>
      <c r="G12370" s="399"/>
      <c r="H12370" s="399"/>
      <c r="I12370" s="399"/>
    </row>
    <row r="12371" spans="1:9" ht="15.75" customHeight="1">
      <c r="A12371" s="396"/>
      <c r="B12371" s="398"/>
      <c r="C12371" s="396"/>
      <c r="D12371" s="396"/>
      <c r="E12371" s="399"/>
      <c r="F12371" s="399"/>
      <c r="G12371" s="399"/>
      <c r="H12371" s="399"/>
      <c r="I12371" s="399"/>
    </row>
    <row r="12372" spans="1:9" ht="15.75" customHeight="1">
      <c r="A12372" s="396"/>
      <c r="B12372" s="398"/>
      <c r="C12372" s="396"/>
      <c r="D12372" s="396"/>
      <c r="E12372" s="399"/>
      <c r="F12372" s="399"/>
      <c r="G12372" s="399"/>
      <c r="H12372" s="399"/>
      <c r="I12372" s="399"/>
    </row>
    <row r="12373" spans="1:9" ht="15.75" customHeight="1">
      <c r="A12373" s="396"/>
      <c r="B12373" s="398"/>
      <c r="C12373" s="396"/>
      <c r="D12373" s="396"/>
      <c r="E12373" s="399"/>
      <c r="F12373" s="399"/>
      <c r="G12373" s="399"/>
      <c r="H12373" s="399"/>
      <c r="I12373" s="399"/>
    </row>
    <row r="12374" spans="1:9" ht="15.75" customHeight="1">
      <c r="A12374" s="396"/>
      <c r="B12374" s="398"/>
      <c r="C12374" s="396"/>
      <c r="D12374" s="396"/>
      <c r="E12374" s="399"/>
      <c r="F12374" s="399"/>
      <c r="G12374" s="399"/>
      <c r="H12374" s="399"/>
      <c r="I12374" s="399"/>
    </row>
    <row r="12375" spans="1:9" ht="15.75" customHeight="1">
      <c r="A12375" s="396"/>
      <c r="B12375" s="398"/>
      <c r="C12375" s="396"/>
      <c r="D12375" s="396"/>
      <c r="E12375" s="399"/>
      <c r="F12375" s="399"/>
      <c r="G12375" s="399"/>
      <c r="H12375" s="399"/>
      <c r="I12375" s="399"/>
    </row>
    <row r="12376" spans="1:9" ht="15.75" customHeight="1">
      <c r="A12376" s="396"/>
      <c r="B12376" s="398"/>
      <c r="C12376" s="396"/>
      <c r="D12376" s="396"/>
      <c r="E12376" s="399"/>
      <c r="F12376" s="399"/>
      <c r="G12376" s="399"/>
      <c r="H12376" s="399"/>
      <c r="I12376" s="399"/>
    </row>
    <row r="12377" spans="1:9" ht="15.75" customHeight="1">
      <c r="A12377" s="396"/>
      <c r="B12377" s="398"/>
      <c r="C12377" s="396"/>
      <c r="D12377" s="396"/>
      <c r="E12377" s="399"/>
      <c r="F12377" s="399"/>
      <c r="G12377" s="399"/>
      <c r="H12377" s="399"/>
      <c r="I12377" s="399"/>
    </row>
    <row r="12378" spans="1:9" ht="15.75" customHeight="1">
      <c r="A12378" s="396"/>
      <c r="B12378" s="398"/>
      <c r="C12378" s="396"/>
      <c r="D12378" s="396"/>
      <c r="E12378" s="399"/>
      <c r="F12378" s="399"/>
      <c r="G12378" s="399"/>
      <c r="H12378" s="399"/>
      <c r="I12378" s="399"/>
    </row>
    <row r="12379" spans="1:9" ht="15.75" customHeight="1">
      <c r="A12379" s="396"/>
      <c r="B12379" s="398"/>
      <c r="C12379" s="396"/>
      <c r="D12379" s="396"/>
      <c r="E12379" s="399"/>
      <c r="F12379" s="399"/>
      <c r="G12379" s="399"/>
      <c r="H12379" s="399"/>
      <c r="I12379" s="399"/>
    </row>
    <row r="12380" spans="1:9" ht="15.75" customHeight="1">
      <c r="A12380" s="396"/>
      <c r="B12380" s="398"/>
      <c r="C12380" s="396"/>
      <c r="D12380" s="396"/>
      <c r="E12380" s="399"/>
      <c r="F12380" s="399"/>
      <c r="G12380" s="399"/>
      <c r="H12380" s="399"/>
      <c r="I12380" s="399"/>
    </row>
    <row r="12381" spans="1:9" ht="15.75" customHeight="1">
      <c r="A12381" s="396"/>
      <c r="B12381" s="398"/>
      <c r="C12381" s="396"/>
      <c r="D12381" s="396"/>
      <c r="E12381" s="399"/>
      <c r="F12381" s="399"/>
      <c r="G12381" s="399"/>
      <c r="H12381" s="399"/>
      <c r="I12381" s="399"/>
    </row>
    <row r="12382" spans="1:9" ht="15.75" customHeight="1">
      <c r="A12382" s="396"/>
      <c r="B12382" s="398"/>
      <c r="C12382" s="396"/>
      <c r="D12382" s="396"/>
      <c r="E12382" s="399"/>
      <c r="F12382" s="399"/>
      <c r="G12382" s="399"/>
      <c r="H12382" s="399"/>
      <c r="I12382" s="399"/>
    </row>
    <row r="12383" spans="1:9" ht="15.75" customHeight="1">
      <c r="A12383" s="396"/>
      <c r="B12383" s="398"/>
      <c r="C12383" s="396"/>
      <c r="D12383" s="396"/>
      <c r="E12383" s="399"/>
      <c r="F12383" s="399"/>
      <c r="G12383" s="399"/>
      <c r="H12383" s="399"/>
      <c r="I12383" s="399"/>
    </row>
    <row r="12384" spans="1:9" ht="15.75" customHeight="1">
      <c r="A12384" s="396"/>
      <c r="B12384" s="398"/>
      <c r="C12384" s="396"/>
      <c r="D12384" s="396"/>
      <c r="E12384" s="399"/>
      <c r="F12384" s="399"/>
      <c r="G12384" s="399"/>
      <c r="H12384" s="399"/>
      <c r="I12384" s="399"/>
    </row>
    <row r="12385" spans="1:9" ht="15.75" customHeight="1">
      <c r="A12385" s="396"/>
      <c r="B12385" s="398"/>
      <c r="C12385" s="396"/>
      <c r="D12385" s="396"/>
      <c r="E12385" s="399"/>
      <c r="F12385" s="399"/>
      <c r="G12385" s="399"/>
      <c r="H12385" s="399"/>
      <c r="I12385" s="399"/>
    </row>
    <row r="12386" spans="1:9" ht="15.75" customHeight="1">
      <c r="A12386" s="396"/>
      <c r="B12386" s="398"/>
      <c r="C12386" s="396"/>
      <c r="D12386" s="396"/>
      <c r="E12386" s="399"/>
      <c r="F12386" s="399"/>
      <c r="G12386" s="399"/>
      <c r="H12386" s="399"/>
      <c r="I12386" s="399"/>
    </row>
    <row r="12387" spans="1:9" ht="15.75" customHeight="1">
      <c r="A12387" s="396"/>
      <c r="B12387" s="398"/>
      <c r="C12387" s="396"/>
      <c r="D12387" s="396"/>
      <c r="E12387" s="399"/>
      <c r="F12387" s="399"/>
      <c r="G12387" s="399"/>
      <c r="H12387" s="399"/>
      <c r="I12387" s="399"/>
    </row>
    <row r="12388" spans="1:9" ht="15.75" customHeight="1">
      <c r="A12388" s="396"/>
      <c r="B12388" s="398"/>
      <c r="C12388" s="396"/>
      <c r="D12388" s="396"/>
      <c r="E12388" s="399"/>
      <c r="F12388" s="399"/>
      <c r="G12388" s="399"/>
      <c r="H12388" s="399"/>
      <c r="I12388" s="399"/>
    </row>
    <row r="12389" spans="1:9" ht="15.75" customHeight="1">
      <c r="A12389" s="396"/>
      <c r="B12389" s="398"/>
      <c r="C12389" s="396"/>
      <c r="D12389" s="396"/>
      <c r="E12389" s="399"/>
      <c r="F12389" s="399"/>
      <c r="G12389" s="399"/>
      <c r="H12389" s="399"/>
      <c r="I12389" s="399"/>
    </row>
    <row r="12390" spans="1:9" ht="15.75" customHeight="1">
      <c r="A12390" s="396"/>
      <c r="B12390" s="398"/>
      <c r="C12390" s="396"/>
      <c r="D12390" s="396"/>
      <c r="E12390" s="399"/>
      <c r="F12390" s="399"/>
      <c r="G12390" s="399"/>
      <c r="H12390" s="399"/>
      <c r="I12390" s="399"/>
    </row>
    <row r="12391" spans="1:9" ht="15.75" customHeight="1">
      <c r="A12391" s="396"/>
      <c r="B12391" s="398"/>
      <c r="C12391" s="396"/>
      <c r="D12391" s="396"/>
      <c r="E12391" s="399"/>
      <c r="F12391" s="399"/>
      <c r="G12391" s="399"/>
      <c r="H12391" s="399"/>
      <c r="I12391" s="399"/>
    </row>
    <row r="12392" spans="1:9" ht="15.75" customHeight="1">
      <c r="A12392" s="396"/>
      <c r="B12392" s="398"/>
      <c r="C12392" s="396"/>
      <c r="D12392" s="396"/>
      <c r="E12392" s="399"/>
      <c r="F12392" s="399"/>
      <c r="G12392" s="399"/>
      <c r="H12392" s="399"/>
      <c r="I12392" s="399"/>
    </row>
    <row r="12393" spans="1:9" ht="15.75" customHeight="1">
      <c r="A12393" s="396"/>
      <c r="B12393" s="398"/>
      <c r="C12393" s="396"/>
      <c r="D12393" s="396"/>
      <c r="E12393" s="399"/>
      <c r="F12393" s="399"/>
      <c r="G12393" s="399"/>
      <c r="H12393" s="399"/>
      <c r="I12393" s="399"/>
    </row>
    <row r="12394" spans="1:9" ht="15.75" customHeight="1">
      <c r="A12394" s="396"/>
      <c r="B12394" s="398"/>
      <c r="C12394" s="396"/>
      <c r="D12394" s="396"/>
      <c r="E12394" s="399"/>
      <c r="F12394" s="399"/>
      <c r="G12394" s="399"/>
      <c r="H12394" s="399"/>
      <c r="I12394" s="399"/>
    </row>
    <row r="12395" spans="1:9" ht="15.75" customHeight="1">
      <c r="A12395" s="396"/>
      <c r="B12395" s="398"/>
      <c r="C12395" s="396"/>
      <c r="D12395" s="396"/>
      <c r="E12395" s="399"/>
      <c r="F12395" s="399"/>
      <c r="G12395" s="399"/>
      <c r="H12395" s="399"/>
      <c r="I12395" s="399"/>
    </row>
    <row r="12396" spans="1:9" ht="15.75" customHeight="1">
      <c r="A12396" s="396"/>
      <c r="B12396" s="398"/>
      <c r="C12396" s="396"/>
      <c r="D12396" s="396"/>
      <c r="E12396" s="399"/>
      <c r="F12396" s="399"/>
      <c r="G12396" s="399"/>
      <c r="H12396" s="399"/>
      <c r="I12396" s="399"/>
    </row>
    <row r="12397" spans="1:9" ht="15.75" customHeight="1">
      <c r="A12397" s="396"/>
      <c r="B12397" s="398"/>
      <c r="C12397" s="396"/>
      <c r="D12397" s="396"/>
      <c r="E12397" s="399"/>
      <c r="F12397" s="399"/>
      <c r="G12397" s="399"/>
      <c r="H12397" s="399"/>
      <c r="I12397" s="399"/>
    </row>
    <row r="12398" spans="1:9" ht="15.75" customHeight="1">
      <c r="A12398" s="396"/>
      <c r="B12398" s="398"/>
      <c r="C12398" s="396"/>
      <c r="D12398" s="396"/>
      <c r="E12398" s="399"/>
      <c r="F12398" s="399"/>
      <c r="G12398" s="399"/>
      <c r="H12398" s="399"/>
      <c r="I12398" s="399"/>
    </row>
    <row r="12399" spans="1:9" ht="15.75" customHeight="1">
      <c r="A12399" s="396"/>
      <c r="B12399" s="398"/>
      <c r="C12399" s="396"/>
      <c r="D12399" s="396"/>
      <c r="E12399" s="399"/>
      <c r="F12399" s="399"/>
      <c r="G12399" s="399"/>
      <c r="H12399" s="399"/>
      <c r="I12399" s="399"/>
    </row>
    <row r="12400" spans="1:9" ht="15.75" customHeight="1">
      <c r="A12400" s="396"/>
      <c r="B12400" s="398"/>
      <c r="C12400" s="396"/>
      <c r="D12400" s="396"/>
      <c r="E12400" s="399"/>
      <c r="F12400" s="399"/>
      <c r="G12400" s="399"/>
      <c r="H12400" s="399"/>
      <c r="I12400" s="399"/>
    </row>
    <row r="12401" spans="1:9" ht="15.75" customHeight="1">
      <c r="A12401" s="396"/>
      <c r="B12401" s="398"/>
      <c r="C12401" s="396"/>
      <c r="D12401" s="396"/>
      <c r="E12401" s="399"/>
      <c r="F12401" s="399"/>
      <c r="G12401" s="399"/>
      <c r="H12401" s="399"/>
      <c r="I12401" s="399"/>
    </row>
    <row r="12402" spans="1:9" ht="15.75" customHeight="1">
      <c r="A12402" s="396"/>
      <c r="B12402" s="398"/>
      <c r="C12402" s="396"/>
      <c r="D12402" s="396"/>
      <c r="E12402" s="399"/>
      <c r="F12402" s="399"/>
      <c r="G12402" s="399"/>
      <c r="H12402" s="399"/>
      <c r="I12402" s="399"/>
    </row>
    <row r="12403" spans="1:9" ht="15.75" customHeight="1">
      <c r="A12403" s="396"/>
      <c r="B12403" s="398"/>
      <c r="C12403" s="396"/>
      <c r="D12403" s="396"/>
      <c r="E12403" s="399"/>
      <c r="F12403" s="399"/>
      <c r="G12403" s="399"/>
      <c r="H12403" s="399"/>
      <c r="I12403" s="399"/>
    </row>
    <row r="12404" spans="1:9" ht="15.75" customHeight="1">
      <c r="A12404" s="396"/>
      <c r="B12404" s="398"/>
      <c r="C12404" s="396"/>
      <c r="D12404" s="396"/>
      <c r="E12404" s="399"/>
      <c r="F12404" s="399"/>
      <c r="G12404" s="399"/>
      <c r="H12404" s="399"/>
      <c r="I12404" s="399"/>
    </row>
    <row r="12405" spans="1:9" ht="15.75" customHeight="1">
      <c r="A12405" s="396"/>
      <c r="B12405" s="398"/>
      <c r="C12405" s="396"/>
      <c r="D12405" s="396"/>
      <c r="E12405" s="399"/>
      <c r="F12405" s="399"/>
      <c r="G12405" s="399"/>
      <c r="H12405" s="399"/>
      <c r="I12405" s="399"/>
    </row>
    <row r="12406" spans="1:9" ht="15.75" customHeight="1">
      <c r="A12406" s="396"/>
      <c r="B12406" s="398"/>
      <c r="C12406" s="396"/>
      <c r="D12406" s="396"/>
      <c r="E12406" s="399"/>
      <c r="F12406" s="399"/>
      <c r="G12406" s="399"/>
      <c r="H12406" s="399"/>
      <c r="I12406" s="399"/>
    </row>
    <row r="12407" spans="1:9" ht="15.75" customHeight="1">
      <c r="A12407" s="396"/>
      <c r="B12407" s="398"/>
      <c r="C12407" s="396"/>
      <c r="D12407" s="396"/>
      <c r="E12407" s="399"/>
      <c r="F12407" s="399"/>
      <c r="G12407" s="399"/>
      <c r="H12407" s="399"/>
      <c r="I12407" s="399"/>
    </row>
    <row r="12408" spans="1:9" ht="15.75" customHeight="1">
      <c r="A12408" s="396"/>
      <c r="B12408" s="398"/>
      <c r="C12408" s="396"/>
      <c r="D12408" s="396"/>
      <c r="E12408" s="399"/>
      <c r="F12408" s="399"/>
      <c r="G12408" s="399"/>
      <c r="H12408" s="399"/>
      <c r="I12408" s="399"/>
    </row>
    <row r="12409" spans="1:9" ht="15.75" customHeight="1">
      <c r="A12409" s="396"/>
      <c r="B12409" s="398"/>
      <c r="C12409" s="396"/>
      <c r="D12409" s="396"/>
      <c r="E12409" s="399"/>
      <c r="F12409" s="399"/>
      <c r="G12409" s="399"/>
      <c r="H12409" s="399"/>
      <c r="I12409" s="399"/>
    </row>
    <row r="12410" spans="1:9" ht="15.75" customHeight="1">
      <c r="A12410" s="396"/>
      <c r="B12410" s="398"/>
      <c r="C12410" s="396"/>
      <c r="D12410" s="396"/>
      <c r="E12410" s="399"/>
      <c r="F12410" s="399"/>
      <c r="G12410" s="399"/>
      <c r="H12410" s="399"/>
      <c r="I12410" s="399"/>
    </row>
    <row r="12411" spans="1:9" ht="15.75" customHeight="1">
      <c r="A12411" s="396"/>
      <c r="B12411" s="398"/>
      <c r="C12411" s="396"/>
      <c r="D12411" s="396"/>
      <c r="E12411" s="399"/>
      <c r="F12411" s="399"/>
      <c r="G12411" s="399"/>
      <c r="H12411" s="399"/>
      <c r="I12411" s="399"/>
    </row>
    <row r="12412" spans="1:9" ht="15.75" customHeight="1">
      <c r="A12412" s="396"/>
      <c r="B12412" s="398"/>
      <c r="C12412" s="396"/>
      <c r="D12412" s="396"/>
      <c r="E12412" s="399"/>
      <c r="F12412" s="399"/>
      <c r="G12412" s="399"/>
      <c r="H12412" s="399"/>
      <c r="I12412" s="399"/>
    </row>
    <row r="12413" spans="1:9" ht="15.75" customHeight="1">
      <c r="A12413" s="396"/>
      <c r="B12413" s="398"/>
      <c r="C12413" s="396"/>
      <c r="D12413" s="396"/>
      <c r="E12413" s="399"/>
      <c r="F12413" s="399"/>
      <c r="G12413" s="399"/>
      <c r="H12413" s="399"/>
      <c r="I12413" s="399"/>
    </row>
    <row r="12414" spans="1:9" ht="15.75" customHeight="1">
      <c r="A12414" s="396"/>
      <c r="B12414" s="398"/>
      <c r="C12414" s="396"/>
      <c r="D12414" s="396"/>
      <c r="E12414" s="399"/>
      <c r="F12414" s="399"/>
      <c r="G12414" s="399"/>
      <c r="H12414" s="399"/>
      <c r="I12414" s="399"/>
    </row>
    <row r="12415" spans="1:9" ht="15.75" customHeight="1">
      <c r="A12415" s="396"/>
      <c r="B12415" s="398"/>
      <c r="C12415" s="396"/>
      <c r="D12415" s="396"/>
      <c r="E12415" s="399"/>
      <c r="F12415" s="399"/>
      <c r="G12415" s="399"/>
      <c r="H12415" s="399"/>
      <c r="I12415" s="399"/>
    </row>
    <row r="12416" spans="1:9" ht="15.75" customHeight="1">
      <c r="A12416" s="396"/>
      <c r="B12416" s="398"/>
      <c r="C12416" s="396"/>
      <c r="D12416" s="396"/>
      <c r="E12416" s="399"/>
      <c r="F12416" s="399"/>
      <c r="G12416" s="399"/>
      <c r="H12416" s="399"/>
      <c r="I12416" s="399"/>
    </row>
    <row r="12417" spans="1:9" ht="15.75" customHeight="1">
      <c r="A12417" s="396"/>
      <c r="B12417" s="398"/>
      <c r="C12417" s="396"/>
      <c r="D12417" s="396"/>
      <c r="E12417" s="399"/>
      <c r="F12417" s="399"/>
      <c r="G12417" s="399"/>
      <c r="H12417" s="399"/>
      <c r="I12417" s="399"/>
    </row>
    <row r="12418" spans="1:9" ht="15.75" customHeight="1">
      <c r="A12418" s="396"/>
      <c r="B12418" s="398"/>
      <c r="C12418" s="396"/>
      <c r="D12418" s="396"/>
      <c r="E12418" s="399"/>
      <c r="F12418" s="399"/>
      <c r="G12418" s="399"/>
      <c r="H12418" s="399"/>
      <c r="I12418" s="399"/>
    </row>
    <row r="12419" spans="1:9" ht="15.75" customHeight="1">
      <c r="A12419" s="396"/>
      <c r="B12419" s="398"/>
      <c r="C12419" s="396"/>
      <c r="D12419" s="396"/>
      <c r="E12419" s="399"/>
      <c r="F12419" s="399"/>
      <c r="G12419" s="399"/>
      <c r="H12419" s="399"/>
      <c r="I12419" s="399"/>
    </row>
    <row r="12420" spans="1:9" ht="15.75" customHeight="1">
      <c r="A12420" s="396"/>
      <c r="B12420" s="398"/>
      <c r="C12420" s="396"/>
      <c r="D12420" s="396"/>
      <c r="E12420" s="399"/>
      <c r="F12420" s="399"/>
      <c r="G12420" s="399"/>
      <c r="H12420" s="399"/>
      <c r="I12420" s="399"/>
    </row>
    <row r="12421" spans="1:9" ht="15.75" customHeight="1">
      <c r="A12421" s="396"/>
      <c r="B12421" s="398"/>
      <c r="C12421" s="396"/>
      <c r="D12421" s="396"/>
      <c r="E12421" s="399"/>
      <c r="F12421" s="399"/>
      <c r="G12421" s="399"/>
      <c r="H12421" s="399"/>
      <c r="I12421" s="399"/>
    </row>
    <row r="12422" spans="1:9" ht="15.75" customHeight="1">
      <c r="A12422" s="396"/>
      <c r="B12422" s="398"/>
      <c r="C12422" s="396"/>
      <c r="D12422" s="396"/>
      <c r="E12422" s="399"/>
      <c r="F12422" s="399"/>
      <c r="G12422" s="399"/>
      <c r="H12422" s="399"/>
      <c r="I12422" s="399"/>
    </row>
    <row r="12423" spans="1:9" ht="15.75" customHeight="1">
      <c r="A12423" s="396"/>
      <c r="B12423" s="398"/>
      <c r="C12423" s="396"/>
      <c r="D12423" s="396"/>
      <c r="E12423" s="399"/>
      <c r="F12423" s="399"/>
      <c r="G12423" s="399"/>
      <c r="H12423" s="399"/>
      <c r="I12423" s="399"/>
    </row>
    <row r="12424" spans="1:9" ht="15.75" customHeight="1">
      <c r="A12424" s="396"/>
      <c r="B12424" s="398"/>
      <c r="C12424" s="396"/>
      <c r="D12424" s="396"/>
      <c r="E12424" s="399"/>
      <c r="F12424" s="399"/>
      <c r="G12424" s="399"/>
      <c r="H12424" s="399"/>
      <c r="I12424" s="399"/>
    </row>
    <row r="12425" spans="1:9" ht="15.75" customHeight="1">
      <c r="A12425" s="396"/>
      <c r="B12425" s="398"/>
      <c r="C12425" s="396"/>
      <c r="D12425" s="396"/>
      <c r="E12425" s="399"/>
      <c r="F12425" s="399"/>
      <c r="G12425" s="399"/>
      <c r="H12425" s="399"/>
      <c r="I12425" s="399"/>
    </row>
    <row r="12426" spans="1:9" ht="15.75" customHeight="1">
      <c r="A12426" s="396"/>
      <c r="B12426" s="398"/>
      <c r="C12426" s="396"/>
      <c r="D12426" s="396"/>
      <c r="E12426" s="399"/>
      <c r="F12426" s="399"/>
      <c r="G12426" s="399"/>
      <c r="H12426" s="399"/>
      <c r="I12426" s="399"/>
    </row>
    <row r="12427" spans="1:9" ht="15.75" customHeight="1">
      <c r="A12427" s="396"/>
      <c r="B12427" s="398"/>
      <c r="C12427" s="396"/>
      <c r="D12427" s="396"/>
      <c r="E12427" s="399"/>
      <c r="F12427" s="399"/>
      <c r="G12427" s="399"/>
      <c r="H12427" s="399"/>
      <c r="I12427" s="399"/>
    </row>
    <row r="12428" spans="1:9" ht="15.75" customHeight="1">
      <c r="A12428" s="396"/>
      <c r="B12428" s="398"/>
      <c r="C12428" s="396"/>
      <c r="D12428" s="396"/>
      <c r="E12428" s="399"/>
      <c r="F12428" s="399"/>
      <c r="G12428" s="399"/>
      <c r="H12428" s="399"/>
      <c r="I12428" s="399"/>
    </row>
    <row r="12429" spans="1:9" ht="15.75" customHeight="1">
      <c r="A12429" s="396"/>
      <c r="B12429" s="398"/>
      <c r="C12429" s="396"/>
      <c r="D12429" s="396"/>
      <c r="E12429" s="399"/>
      <c r="F12429" s="399"/>
      <c r="G12429" s="399"/>
      <c r="H12429" s="399"/>
      <c r="I12429" s="399"/>
    </row>
    <row r="12430" spans="1:9" ht="15.75" customHeight="1">
      <c r="A12430" s="396"/>
      <c r="B12430" s="398"/>
      <c r="C12430" s="396"/>
      <c r="D12430" s="396"/>
      <c r="E12430" s="399"/>
      <c r="F12430" s="399"/>
      <c r="G12430" s="399"/>
      <c r="H12430" s="399"/>
      <c r="I12430" s="399"/>
    </row>
    <row r="12431" spans="1:9" ht="15.75" customHeight="1">
      <c r="A12431" s="396"/>
      <c r="B12431" s="398"/>
      <c r="C12431" s="396"/>
      <c r="D12431" s="396"/>
      <c r="E12431" s="399"/>
      <c r="F12431" s="399"/>
      <c r="G12431" s="399"/>
      <c r="H12431" s="399"/>
      <c r="I12431" s="399"/>
    </row>
    <row r="12432" spans="1:9" ht="15.75" customHeight="1">
      <c r="A12432" s="396"/>
      <c r="B12432" s="398"/>
      <c r="C12432" s="396"/>
      <c r="D12432" s="396"/>
      <c r="E12432" s="399"/>
      <c r="F12432" s="399"/>
      <c r="G12432" s="399"/>
      <c r="H12432" s="399"/>
      <c r="I12432" s="399"/>
    </row>
    <row r="12433" spans="1:9" ht="15.75" customHeight="1">
      <c r="A12433" s="396"/>
      <c r="B12433" s="398"/>
      <c r="C12433" s="396"/>
      <c r="D12433" s="396"/>
      <c r="E12433" s="399"/>
      <c r="F12433" s="399"/>
      <c r="G12433" s="399"/>
      <c r="H12433" s="399"/>
      <c r="I12433" s="399"/>
    </row>
    <row r="12434" spans="1:9" ht="15.75" customHeight="1">
      <c r="A12434" s="396"/>
      <c r="B12434" s="398"/>
      <c r="C12434" s="396"/>
      <c r="D12434" s="396"/>
      <c r="E12434" s="399"/>
      <c r="F12434" s="399"/>
      <c r="G12434" s="399"/>
      <c r="H12434" s="399"/>
      <c r="I12434" s="399"/>
    </row>
    <row r="12435" spans="1:9" ht="15.75" customHeight="1">
      <c r="A12435" s="396"/>
      <c r="B12435" s="398"/>
      <c r="C12435" s="396"/>
      <c r="D12435" s="396"/>
      <c r="E12435" s="399"/>
      <c r="F12435" s="399"/>
      <c r="G12435" s="399"/>
      <c r="H12435" s="399"/>
      <c r="I12435" s="399"/>
    </row>
    <row r="12436" spans="1:9" ht="15.75" customHeight="1">
      <c r="A12436" s="396"/>
      <c r="B12436" s="398"/>
      <c r="C12436" s="396"/>
      <c r="D12436" s="396"/>
      <c r="E12436" s="399"/>
      <c r="F12436" s="399"/>
      <c r="G12436" s="399"/>
      <c r="H12436" s="399"/>
      <c r="I12436" s="399"/>
    </row>
    <row r="12437" spans="1:9" ht="15.75" customHeight="1">
      <c r="A12437" s="396"/>
      <c r="B12437" s="398"/>
      <c r="C12437" s="396"/>
      <c r="D12437" s="396"/>
      <c r="E12437" s="399"/>
      <c r="F12437" s="399"/>
      <c r="G12437" s="399"/>
      <c r="H12437" s="399"/>
      <c r="I12437" s="399"/>
    </row>
    <row r="12438" spans="1:9" ht="15.75" customHeight="1">
      <c r="A12438" s="396"/>
      <c r="B12438" s="398"/>
      <c r="C12438" s="396"/>
      <c r="D12438" s="396"/>
      <c r="E12438" s="399"/>
      <c r="F12438" s="399"/>
      <c r="G12438" s="399"/>
      <c r="H12438" s="399"/>
      <c r="I12438" s="399"/>
    </row>
    <row r="12439" spans="1:9" ht="15.75" customHeight="1">
      <c r="A12439" s="396"/>
      <c r="B12439" s="398"/>
      <c r="C12439" s="396"/>
      <c r="D12439" s="396"/>
      <c r="E12439" s="399"/>
      <c r="F12439" s="399"/>
      <c r="G12439" s="399"/>
      <c r="H12439" s="399"/>
      <c r="I12439" s="399"/>
    </row>
    <row r="12440" spans="1:9" ht="15.75" customHeight="1">
      <c r="A12440" s="396"/>
      <c r="B12440" s="398"/>
      <c r="C12440" s="396"/>
      <c r="D12440" s="396"/>
      <c r="E12440" s="399"/>
      <c r="F12440" s="399"/>
      <c r="G12440" s="399"/>
      <c r="H12440" s="399"/>
      <c r="I12440" s="399"/>
    </row>
    <row r="12441" spans="1:9" ht="15.75" customHeight="1">
      <c r="A12441" s="396"/>
      <c r="B12441" s="398"/>
      <c r="C12441" s="396"/>
      <c r="D12441" s="396"/>
      <c r="E12441" s="399"/>
      <c r="F12441" s="399"/>
      <c r="G12441" s="399"/>
      <c r="H12441" s="399"/>
      <c r="I12441" s="399"/>
    </row>
    <row r="12442" spans="1:9" ht="15.75" customHeight="1">
      <c r="A12442" s="396"/>
      <c r="B12442" s="398"/>
      <c r="C12442" s="396"/>
      <c r="D12442" s="396"/>
      <c r="E12442" s="399"/>
      <c r="F12442" s="399"/>
      <c r="G12442" s="399"/>
      <c r="H12442" s="399"/>
      <c r="I12442" s="399"/>
    </row>
    <row r="12443" spans="1:9" ht="15.75" customHeight="1">
      <c r="A12443" s="396"/>
      <c r="B12443" s="398"/>
      <c r="C12443" s="396"/>
      <c r="D12443" s="396"/>
      <c r="E12443" s="399"/>
      <c r="F12443" s="399"/>
      <c r="G12443" s="399"/>
      <c r="H12443" s="399"/>
      <c r="I12443" s="399"/>
    </row>
    <row r="12444" spans="1:9" ht="15.75" customHeight="1">
      <c r="A12444" s="396"/>
      <c r="B12444" s="398"/>
      <c r="C12444" s="396"/>
      <c r="D12444" s="396"/>
      <c r="E12444" s="399"/>
      <c r="F12444" s="399"/>
      <c r="G12444" s="399"/>
      <c r="H12444" s="399"/>
      <c r="I12444" s="399"/>
    </row>
    <row r="12445" spans="1:9" ht="15.75" customHeight="1">
      <c r="A12445" s="396"/>
      <c r="B12445" s="398"/>
      <c r="C12445" s="396"/>
      <c r="D12445" s="396"/>
      <c r="E12445" s="399"/>
      <c r="F12445" s="399"/>
      <c r="G12445" s="399"/>
      <c r="H12445" s="399"/>
      <c r="I12445" s="399"/>
    </row>
    <row r="12446" spans="1:9" ht="15.75" customHeight="1">
      <c r="A12446" s="396"/>
      <c r="B12446" s="398"/>
      <c r="C12446" s="396"/>
      <c r="D12446" s="396"/>
      <c r="E12446" s="399"/>
      <c r="F12446" s="399"/>
      <c r="G12446" s="399"/>
      <c r="H12446" s="399"/>
      <c r="I12446" s="399"/>
    </row>
    <row r="12447" spans="1:9" ht="15.75" customHeight="1">
      <c r="A12447" s="396"/>
      <c r="B12447" s="398"/>
      <c r="C12447" s="396"/>
      <c r="D12447" s="396"/>
      <c r="E12447" s="399"/>
      <c r="F12447" s="399"/>
      <c r="G12447" s="399"/>
      <c r="H12447" s="399"/>
      <c r="I12447" s="399"/>
    </row>
    <row r="12448" spans="1:9" ht="15.75" customHeight="1">
      <c r="A12448" s="396"/>
      <c r="B12448" s="398"/>
      <c r="C12448" s="396"/>
      <c r="D12448" s="396"/>
      <c r="E12448" s="399"/>
      <c r="F12448" s="399"/>
      <c r="G12448" s="399"/>
      <c r="H12448" s="399"/>
      <c r="I12448" s="399"/>
    </row>
    <row r="12449" spans="1:9" ht="15.75" customHeight="1">
      <c r="A12449" s="396"/>
      <c r="B12449" s="398"/>
      <c r="C12449" s="396"/>
      <c r="D12449" s="396"/>
      <c r="E12449" s="399"/>
      <c r="F12449" s="399"/>
      <c r="G12449" s="399"/>
      <c r="H12449" s="399"/>
      <c r="I12449" s="399"/>
    </row>
    <row r="12450" spans="1:9" ht="15.75" customHeight="1">
      <c r="A12450" s="396"/>
      <c r="B12450" s="398"/>
      <c r="C12450" s="396"/>
      <c r="D12450" s="396"/>
      <c r="E12450" s="399"/>
      <c r="F12450" s="399"/>
      <c r="G12450" s="399"/>
      <c r="H12450" s="399"/>
      <c r="I12450" s="399"/>
    </row>
    <row r="12451" spans="1:9" ht="15.75" customHeight="1">
      <c r="A12451" s="396"/>
      <c r="B12451" s="398"/>
      <c r="C12451" s="396"/>
      <c r="D12451" s="396"/>
      <c r="E12451" s="399"/>
      <c r="F12451" s="399"/>
      <c r="G12451" s="399"/>
      <c r="H12451" s="399"/>
      <c r="I12451" s="399"/>
    </row>
    <row r="12452" spans="1:9" ht="15.75" customHeight="1">
      <c r="A12452" s="396"/>
      <c r="B12452" s="398"/>
      <c r="C12452" s="396"/>
      <c r="D12452" s="396"/>
      <c r="E12452" s="399"/>
      <c r="F12452" s="399"/>
      <c r="G12452" s="399"/>
      <c r="H12452" s="399"/>
      <c r="I12452" s="399"/>
    </row>
    <row r="12453" spans="1:9" ht="15.75" customHeight="1">
      <c r="A12453" s="396"/>
      <c r="B12453" s="398"/>
      <c r="C12453" s="396"/>
      <c r="D12453" s="396"/>
      <c r="E12453" s="399"/>
      <c r="F12453" s="399"/>
      <c r="G12453" s="399"/>
      <c r="H12453" s="399"/>
      <c r="I12453" s="399"/>
    </row>
    <row r="12454" spans="1:9" ht="15.75" customHeight="1">
      <c r="A12454" s="396"/>
      <c r="B12454" s="398"/>
      <c r="C12454" s="396"/>
      <c r="D12454" s="396"/>
      <c r="E12454" s="399"/>
      <c r="F12454" s="399"/>
      <c r="G12454" s="399"/>
      <c r="H12454" s="399"/>
      <c r="I12454" s="399"/>
    </row>
    <row r="12455" spans="1:9" ht="15.75" customHeight="1">
      <c r="A12455" s="396"/>
      <c r="B12455" s="398"/>
      <c r="C12455" s="396"/>
      <c r="D12455" s="396"/>
      <c r="E12455" s="399"/>
      <c r="F12455" s="399"/>
      <c r="G12455" s="399"/>
      <c r="H12455" s="399"/>
      <c r="I12455" s="399"/>
    </row>
    <row r="12456" spans="1:9" ht="15.75" customHeight="1">
      <c r="A12456" s="396"/>
      <c r="B12456" s="398"/>
      <c r="C12456" s="396"/>
      <c r="D12456" s="396"/>
      <c r="E12456" s="399"/>
      <c r="F12456" s="399"/>
      <c r="G12456" s="399"/>
      <c r="H12456" s="399"/>
      <c r="I12456" s="399"/>
    </row>
    <row r="12457" spans="1:9" ht="15.75" customHeight="1">
      <c r="A12457" s="396"/>
      <c r="B12457" s="398"/>
      <c r="C12457" s="396"/>
      <c r="D12457" s="396"/>
      <c r="E12457" s="399"/>
      <c r="F12457" s="399"/>
      <c r="G12457" s="399"/>
      <c r="H12457" s="399"/>
      <c r="I12457" s="399"/>
    </row>
    <row r="12458" spans="1:9" ht="15.75" customHeight="1">
      <c r="A12458" s="396"/>
      <c r="B12458" s="398"/>
      <c r="C12458" s="396"/>
      <c r="D12458" s="396"/>
      <c r="E12458" s="399"/>
      <c r="F12458" s="399"/>
      <c r="G12458" s="399"/>
      <c r="H12458" s="399"/>
      <c r="I12458" s="399"/>
    </row>
    <row r="12459" spans="1:9" ht="15.75" customHeight="1">
      <c r="A12459" s="396"/>
      <c r="B12459" s="398"/>
      <c r="C12459" s="396"/>
      <c r="D12459" s="396"/>
      <c r="E12459" s="399"/>
      <c r="F12459" s="399"/>
      <c r="G12459" s="399"/>
      <c r="H12459" s="399"/>
      <c r="I12459" s="399"/>
    </row>
    <row r="12460" spans="1:9" ht="15.75" customHeight="1">
      <c r="A12460" s="396"/>
      <c r="B12460" s="398"/>
      <c r="C12460" s="396"/>
      <c r="D12460" s="396"/>
      <c r="E12460" s="399"/>
      <c r="F12460" s="399"/>
      <c r="G12460" s="399"/>
      <c r="H12460" s="399"/>
      <c r="I12460" s="399"/>
    </row>
    <row r="12461" spans="1:9" ht="15.75" customHeight="1">
      <c r="A12461" s="396"/>
      <c r="B12461" s="398"/>
      <c r="C12461" s="396"/>
      <c r="D12461" s="396"/>
      <c r="E12461" s="399"/>
      <c r="F12461" s="399"/>
      <c r="G12461" s="399"/>
      <c r="H12461" s="399"/>
      <c r="I12461" s="399"/>
    </row>
    <row r="12462" spans="1:9" ht="15.75" customHeight="1">
      <c r="A12462" s="396"/>
      <c r="B12462" s="398"/>
      <c r="C12462" s="396"/>
      <c r="D12462" s="396"/>
      <c r="E12462" s="399"/>
      <c r="F12462" s="399"/>
      <c r="G12462" s="399"/>
      <c r="H12462" s="399"/>
      <c r="I12462" s="399"/>
    </row>
    <row r="12463" spans="1:9" ht="15.75" customHeight="1">
      <c r="A12463" s="396"/>
      <c r="B12463" s="398"/>
      <c r="C12463" s="396"/>
      <c r="D12463" s="396"/>
      <c r="E12463" s="399"/>
      <c r="F12463" s="399"/>
      <c r="G12463" s="399"/>
      <c r="H12463" s="399"/>
      <c r="I12463" s="399"/>
    </row>
    <row r="12464" spans="1:9" ht="15.75" customHeight="1">
      <c r="A12464" s="396"/>
      <c r="B12464" s="398"/>
      <c r="C12464" s="396"/>
      <c r="D12464" s="396"/>
      <c r="E12464" s="399"/>
      <c r="F12464" s="399"/>
      <c r="G12464" s="399"/>
      <c r="H12464" s="399"/>
      <c r="I12464" s="399"/>
    </row>
    <row r="12465" spans="1:9" ht="15.75" customHeight="1">
      <c r="A12465" s="396"/>
      <c r="B12465" s="398"/>
      <c r="C12465" s="396"/>
      <c r="D12465" s="396"/>
      <c r="E12465" s="399"/>
      <c r="F12465" s="399"/>
      <c r="G12465" s="399"/>
      <c r="H12465" s="399"/>
      <c r="I12465" s="399"/>
    </row>
    <row r="12466" spans="1:9" ht="15.75" customHeight="1">
      <c r="A12466" s="396"/>
      <c r="B12466" s="398"/>
      <c r="C12466" s="396"/>
      <c r="D12466" s="396"/>
      <c r="E12466" s="399"/>
      <c r="F12466" s="399"/>
      <c r="G12466" s="399"/>
      <c r="H12466" s="399"/>
      <c r="I12466" s="399"/>
    </row>
    <row r="12467" spans="1:9" ht="15.75" customHeight="1">
      <c r="A12467" s="396"/>
      <c r="B12467" s="398"/>
      <c r="C12467" s="396"/>
      <c r="D12467" s="396"/>
      <c r="E12467" s="399"/>
      <c r="F12467" s="399"/>
      <c r="G12467" s="399"/>
      <c r="H12467" s="399"/>
      <c r="I12467" s="399"/>
    </row>
    <row r="12468" spans="1:9" ht="15.75" customHeight="1">
      <c r="A12468" s="396"/>
      <c r="B12468" s="398"/>
      <c r="C12468" s="396"/>
      <c r="D12468" s="396"/>
      <c r="E12468" s="399"/>
      <c r="F12468" s="399"/>
      <c r="G12468" s="399"/>
      <c r="H12468" s="399"/>
      <c r="I12468" s="399"/>
    </row>
    <row r="12469" spans="1:9" ht="15.75" customHeight="1">
      <c r="A12469" s="396"/>
      <c r="B12469" s="398"/>
      <c r="C12469" s="396"/>
      <c r="D12469" s="396"/>
      <c r="E12469" s="399"/>
      <c r="F12469" s="399"/>
      <c r="G12469" s="399"/>
      <c r="H12469" s="399"/>
      <c r="I12469" s="399"/>
    </row>
    <row r="12470" spans="1:9" ht="15.75" customHeight="1">
      <c r="A12470" s="396"/>
      <c r="B12470" s="398"/>
      <c r="C12470" s="396"/>
      <c r="D12470" s="396"/>
      <c r="E12470" s="399"/>
      <c r="F12470" s="399"/>
      <c r="G12470" s="399"/>
      <c r="H12470" s="399"/>
      <c r="I12470" s="399"/>
    </row>
    <row r="12471" spans="1:9" ht="15.75" customHeight="1">
      <c r="A12471" s="396"/>
      <c r="B12471" s="398"/>
      <c r="C12471" s="396"/>
      <c r="D12471" s="396"/>
      <c r="E12471" s="399"/>
      <c r="F12471" s="399"/>
      <c r="G12471" s="399"/>
      <c r="H12471" s="399"/>
      <c r="I12471" s="399"/>
    </row>
    <row r="12472" spans="1:9" ht="15.75" customHeight="1">
      <c r="A12472" s="396"/>
      <c r="B12472" s="398"/>
      <c r="C12472" s="396"/>
      <c r="D12472" s="396"/>
      <c r="E12472" s="399"/>
      <c r="F12472" s="399"/>
      <c r="G12472" s="399"/>
      <c r="H12472" s="399"/>
      <c r="I12472" s="399"/>
    </row>
    <row r="12473" spans="1:9" ht="15.75" customHeight="1">
      <c r="A12473" s="396"/>
      <c r="B12473" s="398"/>
      <c r="C12473" s="396"/>
      <c r="D12473" s="396"/>
      <c r="E12473" s="399"/>
      <c r="F12473" s="399"/>
      <c r="G12473" s="399"/>
      <c r="H12473" s="399"/>
      <c r="I12473" s="399"/>
    </row>
    <row r="12474" spans="1:9" ht="15.75" customHeight="1">
      <c r="A12474" s="396"/>
      <c r="B12474" s="398"/>
      <c r="C12474" s="396"/>
      <c r="D12474" s="396"/>
      <c r="E12474" s="399"/>
      <c r="F12474" s="399"/>
      <c r="G12474" s="399"/>
      <c r="H12474" s="399"/>
      <c r="I12474" s="399"/>
    </row>
    <row r="12475" spans="1:9" ht="15.75" customHeight="1">
      <c r="A12475" s="396"/>
      <c r="B12475" s="398"/>
      <c r="C12475" s="396"/>
      <c r="D12475" s="396"/>
      <c r="E12475" s="399"/>
      <c r="F12475" s="399"/>
      <c r="G12475" s="399"/>
      <c r="H12475" s="399"/>
      <c r="I12475" s="399"/>
    </row>
    <row r="12476" spans="1:9" ht="15.75" customHeight="1">
      <c r="A12476" s="396"/>
      <c r="B12476" s="398"/>
      <c r="C12476" s="396"/>
      <c r="D12476" s="396"/>
      <c r="E12476" s="399"/>
      <c r="F12476" s="399"/>
      <c r="G12476" s="399"/>
      <c r="H12476" s="399"/>
      <c r="I12476" s="399"/>
    </row>
    <row r="12477" spans="1:9" ht="15.75" customHeight="1">
      <c r="A12477" s="396"/>
      <c r="B12477" s="398"/>
      <c r="C12477" s="396"/>
      <c r="D12477" s="396"/>
      <c r="E12477" s="399"/>
      <c r="F12477" s="399"/>
      <c r="G12477" s="399"/>
      <c r="H12477" s="399"/>
      <c r="I12477" s="399"/>
    </row>
    <row r="12478" spans="1:9" ht="15.75" customHeight="1">
      <c r="A12478" s="396"/>
      <c r="B12478" s="398"/>
      <c r="C12478" s="396"/>
      <c r="D12478" s="396"/>
      <c r="E12478" s="399"/>
      <c r="F12478" s="399"/>
      <c r="G12478" s="399"/>
      <c r="H12478" s="399"/>
      <c r="I12478" s="399"/>
    </row>
    <row r="12479" spans="1:9" ht="15.75" customHeight="1">
      <c r="A12479" s="396"/>
      <c r="B12479" s="398"/>
      <c r="C12479" s="396"/>
      <c r="D12479" s="396"/>
      <c r="E12479" s="399"/>
      <c r="F12479" s="399"/>
      <c r="G12479" s="399"/>
      <c r="H12479" s="399"/>
      <c r="I12479" s="399"/>
    </row>
    <row r="12480" spans="1:9" ht="15.75" customHeight="1">
      <c r="A12480" s="396"/>
      <c r="B12480" s="398"/>
      <c r="C12480" s="396"/>
      <c r="D12480" s="396"/>
      <c r="E12480" s="399"/>
      <c r="F12480" s="399"/>
      <c r="G12480" s="399"/>
      <c r="H12480" s="399"/>
      <c r="I12480" s="399"/>
    </row>
    <row r="12481" spans="1:9" ht="15.75" customHeight="1">
      <c r="A12481" s="396"/>
      <c r="B12481" s="398"/>
      <c r="C12481" s="396"/>
      <c r="D12481" s="396"/>
      <c r="E12481" s="399"/>
      <c r="F12481" s="399"/>
      <c r="G12481" s="399"/>
      <c r="H12481" s="399"/>
      <c r="I12481" s="399"/>
    </row>
    <row r="12482" spans="1:9" ht="15.75" customHeight="1">
      <c r="A12482" s="396"/>
      <c r="B12482" s="398"/>
      <c r="C12482" s="396"/>
      <c r="D12482" s="396"/>
      <c r="E12482" s="399"/>
      <c r="F12482" s="399"/>
      <c r="G12482" s="399"/>
      <c r="H12482" s="399"/>
      <c r="I12482" s="399"/>
    </row>
    <row r="12483" spans="1:9" ht="15.75" customHeight="1">
      <c r="A12483" s="396"/>
      <c r="B12483" s="398"/>
      <c r="C12483" s="396"/>
      <c r="D12483" s="396"/>
      <c r="E12483" s="399"/>
      <c r="F12483" s="399"/>
      <c r="G12483" s="399"/>
      <c r="H12483" s="399"/>
      <c r="I12483" s="399"/>
    </row>
    <row r="12484" spans="1:9" ht="15.75" customHeight="1">
      <c r="A12484" s="396"/>
      <c r="B12484" s="398"/>
      <c r="C12484" s="396"/>
      <c r="D12484" s="396"/>
      <c r="E12484" s="399"/>
      <c r="F12484" s="399"/>
      <c r="G12484" s="399"/>
      <c r="H12484" s="399"/>
      <c r="I12484" s="399"/>
    </row>
    <row r="12485" spans="1:9" ht="15.75" customHeight="1">
      <c r="A12485" s="396"/>
      <c r="B12485" s="398"/>
      <c r="C12485" s="396"/>
      <c r="D12485" s="396"/>
      <c r="E12485" s="399"/>
      <c r="F12485" s="399"/>
      <c r="G12485" s="399"/>
      <c r="H12485" s="399"/>
      <c r="I12485" s="399"/>
    </row>
    <row r="12486" spans="1:9" ht="15.75" customHeight="1">
      <c r="A12486" s="396"/>
      <c r="B12486" s="398"/>
      <c r="C12486" s="396"/>
      <c r="D12486" s="396"/>
      <c r="E12486" s="399"/>
      <c r="F12486" s="399"/>
      <c r="G12486" s="399"/>
      <c r="H12486" s="399"/>
      <c r="I12486" s="399"/>
    </row>
    <row r="12487" spans="1:9" ht="15.75" customHeight="1">
      <c r="A12487" s="396"/>
      <c r="B12487" s="398"/>
      <c r="C12487" s="396"/>
      <c r="D12487" s="396"/>
      <c r="E12487" s="399"/>
      <c r="F12487" s="399"/>
      <c r="G12487" s="399"/>
      <c r="H12487" s="399"/>
      <c r="I12487" s="399"/>
    </row>
    <row r="12488" spans="1:9" ht="15.75" customHeight="1">
      <c r="A12488" s="396"/>
      <c r="B12488" s="398"/>
      <c r="C12488" s="396"/>
      <c r="D12488" s="396"/>
      <c r="E12488" s="399"/>
      <c r="F12488" s="399"/>
      <c r="G12488" s="399"/>
      <c r="H12488" s="399"/>
      <c r="I12488" s="399"/>
    </row>
    <row r="12489" spans="1:9" ht="15.75" customHeight="1">
      <c r="A12489" s="396"/>
      <c r="B12489" s="398"/>
      <c r="C12489" s="396"/>
      <c r="D12489" s="396"/>
      <c r="E12489" s="399"/>
      <c r="F12489" s="399"/>
      <c r="G12489" s="399"/>
      <c r="H12489" s="399"/>
      <c r="I12489" s="399"/>
    </row>
    <row r="12490" spans="1:9" ht="15.75" customHeight="1">
      <c r="A12490" s="396"/>
      <c r="B12490" s="398"/>
      <c r="C12490" s="396"/>
      <c r="D12490" s="396"/>
      <c r="E12490" s="399"/>
      <c r="F12490" s="399"/>
      <c r="G12490" s="399"/>
      <c r="H12490" s="399"/>
      <c r="I12490" s="399"/>
    </row>
    <row r="12491" spans="1:9" ht="15.75" customHeight="1">
      <c r="A12491" s="396"/>
      <c r="B12491" s="398"/>
      <c r="C12491" s="396"/>
      <c r="D12491" s="396"/>
      <c r="E12491" s="399"/>
      <c r="F12491" s="399"/>
      <c r="G12491" s="399"/>
      <c r="H12491" s="399"/>
      <c r="I12491" s="399"/>
    </row>
    <row r="12492" spans="1:9" ht="15.75" customHeight="1">
      <c r="A12492" s="396"/>
      <c r="B12492" s="398"/>
      <c r="C12492" s="396"/>
      <c r="D12492" s="396"/>
      <c r="E12492" s="399"/>
      <c r="F12492" s="399"/>
      <c r="G12492" s="399"/>
      <c r="H12492" s="399"/>
      <c r="I12492" s="399"/>
    </row>
    <row r="12493" spans="1:9" ht="15.75" customHeight="1">
      <c r="A12493" s="396"/>
      <c r="B12493" s="398"/>
      <c r="C12493" s="396"/>
      <c r="D12493" s="396"/>
      <c r="E12493" s="399"/>
      <c r="F12493" s="399"/>
      <c r="G12493" s="399"/>
      <c r="H12493" s="399"/>
      <c r="I12493" s="399"/>
    </row>
    <row r="12494" spans="1:9" ht="15.75" customHeight="1">
      <c r="A12494" s="396"/>
      <c r="B12494" s="398"/>
      <c r="C12494" s="396"/>
      <c r="D12494" s="396"/>
      <c r="E12494" s="399"/>
      <c r="F12494" s="399"/>
      <c r="G12494" s="399"/>
      <c r="H12494" s="399"/>
      <c r="I12494" s="399"/>
    </row>
    <row r="12495" spans="1:9" ht="15.75" customHeight="1">
      <c r="A12495" s="396"/>
      <c r="B12495" s="398"/>
      <c r="C12495" s="396"/>
      <c r="D12495" s="396"/>
      <c r="E12495" s="399"/>
      <c r="F12495" s="399"/>
      <c r="G12495" s="399"/>
      <c r="H12495" s="399"/>
      <c r="I12495" s="399"/>
    </row>
    <row r="12496" spans="1:9" ht="15.75" customHeight="1">
      <c r="A12496" s="396"/>
      <c r="B12496" s="398"/>
      <c r="C12496" s="396"/>
      <c r="D12496" s="396"/>
      <c r="E12496" s="399"/>
      <c r="F12496" s="399"/>
      <c r="G12496" s="399"/>
      <c r="H12496" s="399"/>
      <c r="I12496" s="399"/>
    </row>
    <row r="12497" spans="1:9" ht="15.75" customHeight="1">
      <c r="A12497" s="396"/>
      <c r="B12497" s="398"/>
      <c r="C12497" s="396"/>
      <c r="D12497" s="396"/>
      <c r="E12497" s="399"/>
      <c r="F12497" s="399"/>
      <c r="G12497" s="399"/>
      <c r="H12497" s="399"/>
      <c r="I12497" s="399"/>
    </row>
    <row r="12498" spans="1:9" ht="15.75" customHeight="1">
      <c r="A12498" s="396"/>
      <c r="B12498" s="398"/>
      <c r="C12498" s="396"/>
      <c r="D12498" s="396"/>
      <c r="E12498" s="399"/>
      <c r="F12498" s="399"/>
      <c r="G12498" s="399"/>
      <c r="H12498" s="399"/>
      <c r="I12498" s="399"/>
    </row>
    <row r="12499" spans="1:9" ht="15.75" customHeight="1">
      <c r="A12499" s="396"/>
      <c r="B12499" s="398"/>
      <c r="C12499" s="396"/>
      <c r="D12499" s="396"/>
      <c r="E12499" s="399"/>
      <c r="F12499" s="399"/>
      <c r="G12499" s="399"/>
      <c r="H12499" s="399"/>
      <c r="I12499" s="399"/>
    </row>
    <row r="12500" spans="1:9" ht="15.75" customHeight="1">
      <c r="A12500" s="396"/>
      <c r="B12500" s="398"/>
      <c r="C12500" s="396"/>
      <c r="D12500" s="396"/>
      <c r="E12500" s="399"/>
      <c r="F12500" s="399"/>
      <c r="G12500" s="399"/>
      <c r="H12500" s="399"/>
      <c r="I12500" s="399"/>
    </row>
    <row r="12501" spans="1:9" ht="15.75" customHeight="1">
      <c r="A12501" s="396"/>
      <c r="B12501" s="398"/>
      <c r="C12501" s="396"/>
      <c r="D12501" s="396"/>
      <c r="E12501" s="399"/>
      <c r="F12501" s="399"/>
      <c r="G12501" s="399"/>
      <c r="H12501" s="399"/>
      <c r="I12501" s="399"/>
    </row>
    <row r="12502" spans="1:9" ht="15.75" customHeight="1">
      <c r="A12502" s="396"/>
      <c r="B12502" s="398"/>
      <c r="C12502" s="396"/>
      <c r="D12502" s="396"/>
      <c r="E12502" s="399"/>
      <c r="F12502" s="399"/>
      <c r="G12502" s="399"/>
      <c r="H12502" s="399"/>
      <c r="I12502" s="399"/>
    </row>
    <row r="12503" spans="1:9" ht="15.75" customHeight="1">
      <c r="A12503" s="396"/>
      <c r="B12503" s="398"/>
      <c r="C12503" s="396"/>
      <c r="D12503" s="396"/>
      <c r="E12503" s="399"/>
      <c r="F12503" s="399"/>
      <c r="G12503" s="399"/>
      <c r="H12503" s="399"/>
      <c r="I12503" s="399"/>
    </row>
    <row r="12504" spans="1:9" ht="15.75" customHeight="1">
      <c r="A12504" s="396"/>
      <c r="B12504" s="398"/>
      <c r="C12504" s="396"/>
      <c r="D12504" s="396"/>
      <c r="E12504" s="399"/>
      <c r="F12504" s="399"/>
      <c r="G12504" s="399"/>
      <c r="H12504" s="399"/>
      <c r="I12504" s="399"/>
    </row>
    <row r="12505" spans="1:9" ht="15.75" customHeight="1">
      <c r="A12505" s="396"/>
      <c r="B12505" s="398"/>
      <c r="C12505" s="396"/>
      <c r="D12505" s="396"/>
      <c r="E12505" s="399"/>
      <c r="F12505" s="399"/>
      <c r="G12505" s="399"/>
      <c r="H12505" s="399"/>
      <c r="I12505" s="399"/>
    </row>
    <row r="12506" spans="1:9" ht="15.75" customHeight="1">
      <c r="A12506" s="396"/>
      <c r="B12506" s="398"/>
      <c r="C12506" s="396"/>
      <c r="D12506" s="396"/>
      <c r="E12506" s="399"/>
      <c r="F12506" s="399"/>
      <c r="G12506" s="399"/>
      <c r="H12506" s="399"/>
      <c r="I12506" s="399"/>
    </row>
    <row r="12507" spans="1:9" ht="15.75" customHeight="1">
      <c r="A12507" s="396"/>
      <c r="B12507" s="398"/>
      <c r="C12507" s="396"/>
      <c r="D12507" s="396"/>
      <c r="E12507" s="399"/>
      <c r="F12507" s="399"/>
      <c r="G12507" s="399"/>
      <c r="H12507" s="399"/>
      <c r="I12507" s="399"/>
    </row>
    <row r="12508" spans="1:9" ht="15.75" customHeight="1">
      <c r="A12508" s="396"/>
      <c r="B12508" s="398"/>
      <c r="C12508" s="396"/>
      <c r="D12508" s="396"/>
      <c r="E12508" s="399"/>
      <c r="F12508" s="399"/>
      <c r="G12508" s="399"/>
      <c r="H12508" s="399"/>
      <c r="I12508" s="399"/>
    </row>
    <row r="12509" spans="1:9" ht="15.75" customHeight="1">
      <c r="A12509" s="396"/>
      <c r="B12509" s="398"/>
      <c r="C12509" s="396"/>
      <c r="D12509" s="396"/>
      <c r="E12509" s="399"/>
      <c r="F12509" s="399"/>
      <c r="G12509" s="399"/>
      <c r="H12509" s="399"/>
      <c r="I12509" s="399"/>
    </row>
    <row r="12510" spans="1:9" ht="15.75" customHeight="1">
      <c r="A12510" s="396"/>
      <c r="B12510" s="398"/>
      <c r="C12510" s="396"/>
      <c r="D12510" s="396"/>
      <c r="E12510" s="399"/>
      <c r="F12510" s="399"/>
      <c r="G12510" s="399"/>
      <c r="H12510" s="399"/>
      <c r="I12510" s="399"/>
    </row>
    <row r="12511" spans="1:9" ht="15.75" customHeight="1">
      <c r="A12511" s="396"/>
      <c r="B12511" s="398"/>
      <c r="C12511" s="396"/>
      <c r="D12511" s="396"/>
      <c r="E12511" s="399"/>
      <c r="F12511" s="399"/>
      <c r="G12511" s="399"/>
      <c r="H12511" s="399"/>
      <c r="I12511" s="399"/>
    </row>
    <row r="12512" spans="1:9" ht="15.75" customHeight="1">
      <c r="A12512" s="396"/>
      <c r="B12512" s="398"/>
      <c r="C12512" s="396"/>
      <c r="D12512" s="396"/>
      <c r="E12512" s="399"/>
      <c r="F12512" s="399"/>
      <c r="G12512" s="399"/>
      <c r="H12512" s="399"/>
      <c r="I12512" s="399"/>
    </row>
    <row r="12513" spans="1:9" ht="15.75" customHeight="1">
      <c r="A12513" s="396"/>
      <c r="B12513" s="398"/>
      <c r="C12513" s="396"/>
      <c r="D12513" s="396"/>
      <c r="E12513" s="399"/>
      <c r="F12513" s="399"/>
      <c r="G12513" s="399"/>
      <c r="H12513" s="399"/>
      <c r="I12513" s="399"/>
    </row>
    <row r="12514" spans="1:9" ht="15.75" customHeight="1">
      <c r="A12514" s="396"/>
      <c r="B12514" s="398"/>
      <c r="C12514" s="396"/>
      <c r="D12514" s="396"/>
      <c r="E12514" s="399"/>
      <c r="F12514" s="399"/>
      <c r="G12514" s="399"/>
      <c r="H12514" s="399"/>
      <c r="I12514" s="399"/>
    </row>
    <row r="12515" spans="1:9" ht="15.75" customHeight="1">
      <c r="A12515" s="396"/>
      <c r="B12515" s="398"/>
      <c r="C12515" s="396"/>
      <c r="D12515" s="396"/>
      <c r="E12515" s="399"/>
      <c r="F12515" s="399"/>
      <c r="G12515" s="399"/>
      <c r="H12515" s="399"/>
      <c r="I12515" s="399"/>
    </row>
    <row r="12516" spans="1:9" ht="15.75" customHeight="1">
      <c r="A12516" s="396"/>
      <c r="B12516" s="398"/>
      <c r="C12516" s="396"/>
      <c r="D12516" s="396"/>
      <c r="E12516" s="399"/>
      <c r="F12516" s="399"/>
      <c r="G12516" s="399"/>
      <c r="H12516" s="399"/>
      <c r="I12516" s="399"/>
    </row>
    <row r="12517" spans="1:9" ht="15.75" customHeight="1">
      <c r="A12517" s="396"/>
      <c r="B12517" s="398"/>
      <c r="C12517" s="396"/>
      <c r="D12517" s="396"/>
      <c r="E12517" s="399"/>
      <c r="F12517" s="399"/>
      <c r="G12517" s="399"/>
      <c r="H12517" s="399"/>
      <c r="I12517" s="399"/>
    </row>
    <row r="12518" spans="1:9" ht="15.75" customHeight="1">
      <c r="A12518" s="396"/>
      <c r="B12518" s="398"/>
      <c r="C12518" s="396"/>
      <c r="D12518" s="396"/>
      <c r="E12518" s="399"/>
      <c r="F12518" s="399"/>
      <c r="G12518" s="399"/>
      <c r="H12518" s="399"/>
      <c r="I12518" s="399"/>
    </row>
    <row r="12519" spans="1:9" ht="15.75" customHeight="1">
      <c r="A12519" s="396"/>
      <c r="B12519" s="398"/>
      <c r="C12519" s="396"/>
      <c r="D12519" s="396"/>
      <c r="E12519" s="399"/>
      <c r="F12519" s="399"/>
      <c r="G12519" s="399"/>
      <c r="H12519" s="399"/>
      <c r="I12519" s="399"/>
    </row>
    <row r="12520" spans="1:9" ht="15.75" customHeight="1">
      <c r="A12520" s="396"/>
      <c r="B12520" s="398"/>
      <c r="C12520" s="396"/>
      <c r="D12520" s="396"/>
      <c r="E12520" s="399"/>
      <c r="F12520" s="399"/>
      <c r="G12520" s="399"/>
      <c r="H12520" s="399"/>
      <c r="I12520" s="399"/>
    </row>
    <row r="12521" spans="1:9" ht="15.75" customHeight="1">
      <c r="A12521" s="396"/>
      <c r="B12521" s="398"/>
      <c r="C12521" s="396"/>
      <c r="D12521" s="396"/>
      <c r="E12521" s="399"/>
      <c r="F12521" s="399"/>
      <c r="G12521" s="399"/>
      <c r="H12521" s="399"/>
      <c r="I12521" s="399"/>
    </row>
    <row r="12522" spans="1:9" ht="15.75" customHeight="1">
      <c r="A12522" s="396"/>
      <c r="B12522" s="398"/>
      <c r="C12522" s="396"/>
      <c r="D12522" s="396"/>
      <c r="E12522" s="399"/>
      <c r="F12522" s="399"/>
      <c r="G12522" s="399"/>
      <c r="H12522" s="399"/>
      <c r="I12522" s="399"/>
    </row>
    <row r="12523" spans="1:9" ht="15.75" customHeight="1">
      <c r="A12523" s="396"/>
      <c r="B12523" s="398"/>
      <c r="C12523" s="396"/>
      <c r="D12523" s="396"/>
      <c r="E12523" s="399"/>
      <c r="F12523" s="399"/>
      <c r="G12523" s="399"/>
      <c r="H12523" s="399"/>
      <c r="I12523" s="399"/>
    </row>
    <row r="12524" spans="1:9" ht="15.75" customHeight="1">
      <c r="A12524" s="396"/>
      <c r="B12524" s="398"/>
      <c r="C12524" s="396"/>
      <c r="D12524" s="396"/>
      <c r="E12524" s="399"/>
      <c r="F12524" s="399"/>
      <c r="G12524" s="399"/>
      <c r="H12524" s="399"/>
      <c r="I12524" s="399"/>
    </row>
    <row r="12525" spans="1:9" ht="15.75" customHeight="1">
      <c r="A12525" s="396"/>
      <c r="B12525" s="398"/>
      <c r="C12525" s="396"/>
      <c r="D12525" s="396"/>
      <c r="E12525" s="399"/>
      <c r="F12525" s="399"/>
      <c r="G12525" s="399"/>
      <c r="H12525" s="399"/>
      <c r="I12525" s="399"/>
    </row>
    <row r="12526" spans="1:9" ht="15.75" customHeight="1">
      <c r="A12526" s="396"/>
      <c r="B12526" s="398"/>
      <c r="C12526" s="396"/>
      <c r="D12526" s="396"/>
      <c r="E12526" s="399"/>
      <c r="F12526" s="399"/>
      <c r="G12526" s="399"/>
      <c r="H12526" s="399"/>
      <c r="I12526" s="399"/>
    </row>
    <row r="12527" spans="1:9" ht="15.75" customHeight="1">
      <c r="A12527" s="396"/>
      <c r="B12527" s="398"/>
      <c r="C12527" s="396"/>
      <c r="D12527" s="396"/>
      <c r="E12527" s="399"/>
      <c r="F12527" s="399"/>
      <c r="G12527" s="399"/>
      <c r="H12527" s="399"/>
      <c r="I12527" s="399"/>
    </row>
    <row r="12528" spans="1:9" ht="15.75" customHeight="1">
      <c r="A12528" s="396"/>
      <c r="B12528" s="398"/>
      <c r="C12528" s="396"/>
      <c r="D12528" s="396"/>
      <c r="E12528" s="399"/>
      <c r="F12528" s="399"/>
      <c r="G12528" s="399"/>
      <c r="H12528" s="399"/>
      <c r="I12528" s="399"/>
    </row>
    <row r="12529" spans="1:9" ht="15.75" customHeight="1">
      <c r="A12529" s="396"/>
      <c r="B12529" s="398"/>
      <c r="C12529" s="396"/>
      <c r="D12529" s="396"/>
      <c r="E12529" s="399"/>
      <c r="F12529" s="399"/>
      <c r="G12529" s="399"/>
      <c r="H12529" s="399"/>
      <c r="I12529" s="399"/>
    </row>
    <row r="12530" spans="1:9" ht="15.75" customHeight="1">
      <c r="A12530" s="396"/>
      <c r="B12530" s="398"/>
      <c r="C12530" s="396"/>
      <c r="D12530" s="396"/>
      <c r="E12530" s="399"/>
      <c r="F12530" s="399"/>
      <c r="G12530" s="399"/>
      <c r="H12530" s="399"/>
      <c r="I12530" s="399"/>
    </row>
    <row r="12531" spans="1:9" ht="15.75" customHeight="1">
      <c r="A12531" s="396"/>
      <c r="B12531" s="398"/>
      <c r="C12531" s="396"/>
      <c r="D12531" s="396"/>
      <c r="E12531" s="399"/>
      <c r="F12531" s="399"/>
      <c r="G12531" s="399"/>
      <c r="H12531" s="399"/>
      <c r="I12531" s="399"/>
    </row>
    <row r="12532" spans="1:9" ht="15.75" customHeight="1">
      <c r="A12532" s="396"/>
      <c r="B12532" s="398"/>
      <c r="C12532" s="396"/>
      <c r="D12532" s="396"/>
      <c r="E12532" s="399"/>
      <c r="F12532" s="399"/>
      <c r="G12532" s="399"/>
      <c r="H12532" s="399"/>
      <c r="I12532" s="399"/>
    </row>
    <row r="12533" spans="1:9" ht="15.75" customHeight="1">
      <c r="A12533" s="396"/>
      <c r="B12533" s="398"/>
      <c r="C12533" s="396"/>
      <c r="D12533" s="396"/>
      <c r="E12533" s="399"/>
      <c r="F12533" s="399"/>
      <c r="G12533" s="399"/>
      <c r="H12533" s="399"/>
      <c r="I12533" s="399"/>
    </row>
    <row r="12534" spans="1:9" ht="15.75" customHeight="1">
      <c r="A12534" s="396"/>
      <c r="B12534" s="398"/>
      <c r="C12534" s="396"/>
      <c r="D12534" s="396"/>
      <c r="E12534" s="399"/>
      <c r="F12534" s="399"/>
      <c r="G12534" s="399"/>
      <c r="H12534" s="399"/>
      <c r="I12534" s="399"/>
    </row>
    <row r="12535" spans="1:9" ht="15.75" customHeight="1">
      <c r="A12535" s="396"/>
      <c r="B12535" s="398"/>
      <c r="C12535" s="396"/>
      <c r="D12535" s="396"/>
      <c r="E12535" s="399"/>
      <c r="F12535" s="399"/>
      <c r="G12535" s="399"/>
      <c r="H12535" s="399"/>
      <c r="I12535" s="399"/>
    </row>
    <row r="12536" spans="1:9" ht="15.75" customHeight="1">
      <c r="A12536" s="396"/>
      <c r="B12536" s="398"/>
      <c r="C12536" s="396"/>
      <c r="D12536" s="396"/>
      <c r="E12536" s="399"/>
      <c r="F12536" s="399"/>
      <c r="G12536" s="399"/>
      <c r="H12536" s="399"/>
      <c r="I12536" s="399"/>
    </row>
    <row r="12537" spans="1:9" ht="15.75" customHeight="1">
      <c r="A12537" s="396"/>
      <c r="B12537" s="398"/>
      <c r="C12537" s="396"/>
      <c r="D12537" s="396"/>
      <c r="E12537" s="399"/>
      <c r="F12537" s="399"/>
      <c r="G12537" s="399"/>
      <c r="H12537" s="399"/>
      <c r="I12537" s="399"/>
    </row>
    <row r="12538" spans="1:9" ht="15.75" customHeight="1">
      <c r="A12538" s="396"/>
      <c r="B12538" s="398"/>
      <c r="C12538" s="396"/>
      <c r="D12538" s="396"/>
      <c r="E12538" s="399"/>
      <c r="F12538" s="399"/>
      <c r="G12538" s="399"/>
      <c r="H12538" s="399"/>
      <c r="I12538" s="399"/>
    </row>
    <row r="12539" spans="1:9" ht="15.75" customHeight="1">
      <c r="A12539" s="396"/>
      <c r="B12539" s="398"/>
      <c r="C12539" s="396"/>
      <c r="D12539" s="396"/>
      <c r="E12539" s="399"/>
      <c r="F12539" s="399"/>
      <c r="G12539" s="399"/>
      <c r="H12539" s="399"/>
      <c r="I12539" s="399"/>
    </row>
    <row r="12540" spans="1:9" ht="15.75" customHeight="1">
      <c r="A12540" s="396"/>
      <c r="B12540" s="398"/>
      <c r="C12540" s="396"/>
      <c r="D12540" s="396"/>
      <c r="E12540" s="399"/>
      <c r="F12540" s="399"/>
      <c r="G12540" s="399"/>
      <c r="H12540" s="399"/>
      <c r="I12540" s="399"/>
    </row>
    <row r="12541" spans="1:9" ht="15.75" customHeight="1">
      <c r="A12541" s="396"/>
      <c r="B12541" s="398"/>
      <c r="C12541" s="396"/>
      <c r="D12541" s="396"/>
      <c r="E12541" s="399"/>
      <c r="F12541" s="399"/>
      <c r="G12541" s="399"/>
      <c r="H12541" s="399"/>
      <c r="I12541" s="399"/>
    </row>
    <row r="12542" spans="1:9" ht="15.75" customHeight="1">
      <c r="A12542" s="396"/>
      <c r="B12542" s="398"/>
      <c r="C12542" s="396"/>
      <c r="D12542" s="396"/>
      <c r="E12542" s="399"/>
      <c r="F12542" s="399"/>
      <c r="G12542" s="399"/>
      <c r="H12542" s="399"/>
      <c r="I12542" s="399"/>
    </row>
    <row r="12543" spans="1:9" ht="15.75" customHeight="1">
      <c r="A12543" s="396"/>
      <c r="B12543" s="398"/>
      <c r="C12543" s="396"/>
      <c r="D12543" s="396"/>
      <c r="E12543" s="399"/>
      <c r="F12543" s="399"/>
      <c r="G12543" s="399"/>
      <c r="H12543" s="399"/>
      <c r="I12543" s="399"/>
    </row>
    <row r="12544" spans="1:9" ht="15.75" customHeight="1">
      <c r="A12544" s="396"/>
      <c r="B12544" s="398"/>
      <c r="C12544" s="396"/>
      <c r="D12544" s="396"/>
      <c r="E12544" s="399"/>
      <c r="F12544" s="399"/>
      <c r="G12544" s="399"/>
      <c r="H12544" s="399"/>
      <c r="I12544" s="399"/>
    </row>
    <row r="12545" spans="1:9" ht="15.75" customHeight="1">
      <c r="A12545" s="396"/>
      <c r="B12545" s="398"/>
      <c r="C12545" s="396"/>
      <c r="D12545" s="396"/>
      <c r="E12545" s="399"/>
      <c r="F12545" s="399"/>
      <c r="G12545" s="399"/>
      <c r="H12545" s="399"/>
      <c r="I12545" s="399"/>
    </row>
    <row r="12546" spans="1:9" ht="15.75" customHeight="1">
      <c r="A12546" s="396"/>
      <c r="B12546" s="398"/>
      <c r="C12546" s="396"/>
      <c r="D12546" s="396"/>
      <c r="E12546" s="399"/>
      <c r="F12546" s="399"/>
      <c r="G12546" s="399"/>
      <c r="H12546" s="399"/>
      <c r="I12546" s="399"/>
    </row>
    <row r="12547" spans="1:9" ht="15.75" customHeight="1">
      <c r="A12547" s="396"/>
      <c r="B12547" s="398"/>
      <c r="C12547" s="396"/>
      <c r="D12547" s="396"/>
      <c r="E12547" s="399"/>
      <c r="F12547" s="399"/>
      <c r="G12547" s="399"/>
      <c r="H12547" s="399"/>
      <c r="I12547" s="399"/>
    </row>
    <row r="12548" spans="1:9" ht="15.75" customHeight="1">
      <c r="A12548" s="396"/>
      <c r="B12548" s="398"/>
      <c r="C12548" s="396"/>
      <c r="D12548" s="396"/>
      <c r="E12548" s="399"/>
      <c r="F12548" s="399"/>
      <c r="G12548" s="399"/>
      <c r="H12548" s="399"/>
      <c r="I12548" s="399"/>
    </row>
    <row r="12549" spans="1:9" ht="15.75" customHeight="1">
      <c r="A12549" s="396"/>
      <c r="B12549" s="398"/>
      <c r="C12549" s="396"/>
      <c r="D12549" s="396"/>
      <c r="E12549" s="399"/>
      <c r="F12549" s="399"/>
      <c r="G12549" s="399"/>
      <c r="H12549" s="399"/>
      <c r="I12549" s="399"/>
    </row>
    <row r="12550" spans="1:9" ht="15.75" customHeight="1">
      <c r="A12550" s="396"/>
      <c r="B12550" s="398"/>
      <c r="C12550" s="396"/>
      <c r="D12550" s="396"/>
      <c r="E12550" s="399"/>
      <c r="F12550" s="399"/>
      <c r="G12550" s="399"/>
      <c r="H12550" s="399"/>
      <c r="I12550" s="399"/>
    </row>
    <row r="12551" spans="1:9" ht="15.75" customHeight="1">
      <c r="A12551" s="396"/>
      <c r="B12551" s="398"/>
      <c r="C12551" s="396"/>
      <c r="D12551" s="396"/>
      <c r="E12551" s="399"/>
      <c r="F12551" s="399"/>
      <c r="G12551" s="399"/>
      <c r="H12551" s="399"/>
      <c r="I12551" s="399"/>
    </row>
    <row r="12552" spans="1:9" ht="15.75" customHeight="1">
      <c r="A12552" s="396"/>
      <c r="B12552" s="398"/>
      <c r="C12552" s="396"/>
      <c r="D12552" s="396"/>
      <c r="E12552" s="399"/>
      <c r="F12552" s="399"/>
      <c r="G12552" s="399"/>
      <c r="H12552" s="399"/>
      <c r="I12552" s="399"/>
    </row>
    <row r="12553" spans="1:9" ht="15.75" customHeight="1">
      <c r="A12553" s="396"/>
      <c r="B12553" s="398"/>
      <c r="C12553" s="396"/>
      <c r="D12553" s="396"/>
      <c r="E12553" s="399"/>
      <c r="F12553" s="399"/>
      <c r="G12553" s="399"/>
      <c r="H12553" s="399"/>
      <c r="I12553" s="399"/>
    </row>
    <row r="12554" spans="1:9" ht="15.75" customHeight="1">
      <c r="A12554" s="396"/>
      <c r="B12554" s="398"/>
      <c r="C12554" s="396"/>
      <c r="D12554" s="396"/>
      <c r="E12554" s="399"/>
      <c r="F12554" s="399"/>
      <c r="G12554" s="399"/>
      <c r="H12554" s="399"/>
      <c r="I12554" s="399"/>
    </row>
    <row r="12555" spans="1:9" ht="15.75" customHeight="1">
      <c r="A12555" s="396"/>
      <c r="B12555" s="398"/>
      <c r="C12555" s="396"/>
      <c r="D12555" s="396"/>
      <c r="E12555" s="399"/>
      <c r="F12555" s="399"/>
      <c r="G12555" s="399"/>
      <c r="H12555" s="399"/>
      <c r="I12555" s="399"/>
    </row>
    <row r="12556" spans="1:9" ht="15.75" customHeight="1">
      <c r="A12556" s="396"/>
      <c r="B12556" s="398"/>
      <c r="C12556" s="396"/>
      <c r="D12556" s="396"/>
      <c r="E12556" s="399"/>
      <c r="F12556" s="399"/>
      <c r="G12556" s="399"/>
      <c r="H12556" s="399"/>
      <c r="I12556" s="399"/>
    </row>
    <row r="12557" spans="1:9" ht="15.75" customHeight="1">
      <c r="A12557" s="396"/>
      <c r="B12557" s="398"/>
      <c r="C12557" s="396"/>
      <c r="D12557" s="396"/>
      <c r="E12557" s="399"/>
      <c r="F12557" s="399"/>
      <c r="G12557" s="399"/>
      <c r="H12557" s="399"/>
      <c r="I12557" s="399"/>
    </row>
    <row r="12558" spans="1:9" ht="15.75" customHeight="1">
      <c r="A12558" s="396"/>
      <c r="B12558" s="398"/>
      <c r="C12558" s="396"/>
      <c r="D12558" s="396"/>
      <c r="E12558" s="399"/>
      <c r="F12558" s="399"/>
      <c r="G12558" s="399"/>
      <c r="H12558" s="399"/>
      <c r="I12558" s="399"/>
    </row>
    <row r="12559" spans="1:9" ht="15.75" customHeight="1">
      <c r="A12559" s="396"/>
      <c r="B12559" s="398"/>
      <c r="C12559" s="396"/>
      <c r="D12559" s="396"/>
      <c r="E12559" s="399"/>
      <c r="F12559" s="399"/>
      <c r="G12559" s="399"/>
      <c r="H12559" s="399"/>
      <c r="I12559" s="399"/>
    </row>
    <row r="12560" spans="1:9" ht="15.75" customHeight="1">
      <c r="A12560" s="396"/>
      <c r="B12560" s="398"/>
      <c r="C12560" s="396"/>
      <c r="D12560" s="396"/>
      <c r="E12560" s="399"/>
      <c r="F12560" s="399"/>
      <c r="G12560" s="399"/>
      <c r="H12560" s="399"/>
      <c r="I12560" s="399"/>
    </row>
    <row r="12561" spans="1:9" ht="15.75" customHeight="1">
      <c r="A12561" s="396"/>
      <c r="B12561" s="398"/>
      <c r="C12561" s="396"/>
      <c r="D12561" s="396"/>
      <c r="E12561" s="399"/>
      <c r="F12561" s="399"/>
      <c r="G12561" s="399"/>
      <c r="H12561" s="399"/>
      <c r="I12561" s="399"/>
    </row>
    <row r="12562" spans="1:9" ht="15.75" customHeight="1">
      <c r="A12562" s="396"/>
      <c r="B12562" s="398"/>
      <c r="C12562" s="396"/>
      <c r="D12562" s="396"/>
      <c r="E12562" s="399"/>
      <c r="F12562" s="399"/>
      <c r="G12562" s="399"/>
      <c r="H12562" s="399"/>
      <c r="I12562" s="399"/>
    </row>
    <row r="12563" spans="1:9" ht="15.75" customHeight="1">
      <c r="A12563" s="396"/>
      <c r="B12563" s="398"/>
      <c r="C12563" s="396"/>
      <c r="D12563" s="396"/>
      <c r="E12563" s="399"/>
      <c r="F12563" s="399"/>
      <c r="G12563" s="399"/>
      <c r="H12563" s="399"/>
      <c r="I12563" s="399"/>
    </row>
    <row r="12564" spans="1:9" ht="15.75" customHeight="1">
      <c r="A12564" s="396"/>
      <c r="B12564" s="398"/>
      <c r="C12564" s="396"/>
      <c r="D12564" s="396"/>
      <c r="E12564" s="399"/>
      <c r="F12564" s="399"/>
      <c r="G12564" s="399"/>
      <c r="H12564" s="399"/>
      <c r="I12564" s="399"/>
    </row>
    <row r="12565" spans="1:9" ht="15.75" customHeight="1">
      <c r="A12565" s="396"/>
      <c r="B12565" s="398"/>
      <c r="C12565" s="396"/>
      <c r="D12565" s="396"/>
      <c r="E12565" s="399"/>
      <c r="F12565" s="399"/>
      <c r="G12565" s="399"/>
      <c r="H12565" s="399"/>
      <c r="I12565" s="399"/>
    </row>
    <row r="12566" spans="1:9" ht="15.75" customHeight="1">
      <c r="A12566" s="396"/>
      <c r="B12566" s="398"/>
      <c r="C12566" s="396"/>
      <c r="D12566" s="396"/>
      <c r="E12566" s="399"/>
      <c r="F12566" s="399"/>
      <c r="G12566" s="399"/>
      <c r="H12566" s="399"/>
      <c r="I12566" s="399"/>
    </row>
    <row r="12567" spans="1:9" ht="15.75" customHeight="1">
      <c r="A12567" s="396"/>
      <c r="B12567" s="398"/>
      <c r="C12567" s="396"/>
      <c r="D12567" s="396"/>
      <c r="E12567" s="399"/>
      <c r="F12567" s="399"/>
      <c r="G12567" s="399"/>
      <c r="H12567" s="399"/>
      <c r="I12567" s="399"/>
    </row>
    <row r="12568" spans="1:9" ht="15.75" customHeight="1">
      <c r="A12568" s="396"/>
      <c r="B12568" s="398"/>
      <c r="C12568" s="396"/>
      <c r="D12568" s="396"/>
      <c r="E12568" s="399"/>
      <c r="F12568" s="399"/>
      <c r="G12568" s="399"/>
      <c r="H12568" s="399"/>
      <c r="I12568" s="399"/>
    </row>
    <row r="12569" spans="1:9" ht="15.75" customHeight="1">
      <c r="A12569" s="396"/>
      <c r="B12569" s="398"/>
      <c r="C12569" s="396"/>
      <c r="D12569" s="396"/>
      <c r="E12569" s="399"/>
      <c r="F12569" s="399"/>
      <c r="G12569" s="399"/>
      <c r="H12569" s="399"/>
      <c r="I12569" s="399"/>
    </row>
    <row r="12570" spans="1:9" ht="15.75" customHeight="1">
      <c r="A12570" s="396"/>
      <c r="B12570" s="398"/>
      <c r="C12570" s="396"/>
      <c r="D12570" s="396"/>
      <c r="E12570" s="399"/>
      <c r="F12570" s="399"/>
      <c r="G12570" s="399"/>
      <c r="H12570" s="399"/>
      <c r="I12570" s="399"/>
    </row>
    <row r="12571" spans="1:9" ht="15.75" customHeight="1">
      <c r="A12571" s="396"/>
      <c r="B12571" s="398"/>
      <c r="C12571" s="396"/>
      <c r="D12571" s="396"/>
      <c r="E12571" s="399"/>
      <c r="F12571" s="399"/>
      <c r="G12571" s="399"/>
      <c r="H12571" s="399"/>
      <c r="I12571" s="399"/>
    </row>
    <row r="12572" spans="1:9" ht="15.75" customHeight="1">
      <c r="A12572" s="396"/>
      <c r="B12572" s="398"/>
      <c r="C12572" s="396"/>
      <c r="D12572" s="396"/>
      <c r="E12572" s="399"/>
      <c r="F12572" s="399"/>
      <c r="G12572" s="399"/>
      <c r="H12572" s="399"/>
      <c r="I12572" s="399"/>
    </row>
    <row r="12573" spans="1:9" ht="15.75" customHeight="1">
      <c r="A12573" s="396"/>
      <c r="B12573" s="398"/>
      <c r="C12573" s="396"/>
      <c r="D12573" s="396"/>
      <c r="E12573" s="399"/>
      <c r="F12573" s="399"/>
      <c r="G12573" s="399"/>
      <c r="H12573" s="399"/>
      <c r="I12573" s="399"/>
    </row>
    <row r="12574" spans="1:9" ht="15.75" customHeight="1">
      <c r="A12574" s="396"/>
      <c r="B12574" s="398"/>
      <c r="C12574" s="396"/>
      <c r="D12574" s="396"/>
      <c r="E12574" s="399"/>
      <c r="F12574" s="399"/>
      <c r="G12574" s="399"/>
      <c r="H12574" s="399"/>
      <c r="I12574" s="399"/>
    </row>
    <row r="12575" spans="1:9" ht="15.75" customHeight="1">
      <c r="A12575" s="396"/>
      <c r="B12575" s="398"/>
      <c r="C12575" s="396"/>
      <c r="D12575" s="396"/>
      <c r="E12575" s="399"/>
      <c r="F12575" s="399"/>
      <c r="G12575" s="399"/>
      <c r="H12575" s="399"/>
      <c r="I12575" s="399"/>
    </row>
    <row r="12576" spans="1:9" ht="15.75" customHeight="1">
      <c r="A12576" s="396"/>
      <c r="B12576" s="398"/>
      <c r="C12576" s="396"/>
      <c r="D12576" s="396"/>
      <c r="E12576" s="399"/>
      <c r="F12576" s="399"/>
      <c r="G12576" s="399"/>
      <c r="H12576" s="399"/>
      <c r="I12576" s="399"/>
    </row>
    <row r="12577" spans="1:9" ht="15.75" customHeight="1">
      <c r="A12577" s="396"/>
      <c r="B12577" s="398"/>
      <c r="C12577" s="396"/>
      <c r="D12577" s="396"/>
      <c r="E12577" s="399"/>
      <c r="F12577" s="399"/>
      <c r="G12577" s="399"/>
      <c r="H12577" s="399"/>
      <c r="I12577" s="399"/>
    </row>
    <row r="12578" spans="1:9" ht="15.75" customHeight="1">
      <c r="A12578" s="396"/>
      <c r="B12578" s="398"/>
      <c r="C12578" s="396"/>
      <c r="D12578" s="396"/>
      <c r="E12578" s="399"/>
      <c r="F12578" s="399"/>
      <c r="G12578" s="399"/>
      <c r="H12578" s="399"/>
      <c r="I12578" s="399"/>
    </row>
    <row r="12579" spans="1:9" ht="15.75" customHeight="1">
      <c r="A12579" s="396"/>
      <c r="B12579" s="398"/>
      <c r="C12579" s="396"/>
      <c r="D12579" s="396"/>
      <c r="E12579" s="399"/>
      <c r="F12579" s="399"/>
      <c r="G12579" s="399"/>
      <c r="H12579" s="399"/>
      <c r="I12579" s="399"/>
    </row>
    <row r="12580" spans="1:9" ht="15.75" customHeight="1">
      <c r="A12580" s="396"/>
      <c r="B12580" s="398"/>
      <c r="C12580" s="396"/>
      <c r="D12580" s="396"/>
      <c r="E12580" s="399"/>
      <c r="F12580" s="399"/>
      <c r="G12580" s="399"/>
      <c r="H12580" s="399"/>
      <c r="I12580" s="399"/>
    </row>
    <row r="12581" spans="1:9" ht="15.75" customHeight="1">
      <c r="A12581" s="396"/>
      <c r="B12581" s="398"/>
      <c r="C12581" s="396"/>
      <c r="D12581" s="396"/>
      <c r="E12581" s="399"/>
      <c r="F12581" s="399"/>
      <c r="G12581" s="399"/>
      <c r="H12581" s="399"/>
      <c r="I12581" s="399"/>
    </row>
    <row r="12582" spans="1:9" ht="15.75" customHeight="1">
      <c r="A12582" s="396"/>
      <c r="B12582" s="398"/>
      <c r="C12582" s="396"/>
      <c r="D12582" s="396"/>
      <c r="E12582" s="399"/>
      <c r="F12582" s="399"/>
      <c r="G12582" s="399"/>
      <c r="H12582" s="399"/>
      <c r="I12582" s="399"/>
    </row>
    <row r="12583" spans="1:9" ht="15.75" customHeight="1">
      <c r="A12583" s="396"/>
      <c r="B12583" s="398"/>
      <c r="C12583" s="396"/>
      <c r="D12583" s="396"/>
      <c r="E12583" s="399"/>
      <c r="F12583" s="399"/>
      <c r="G12583" s="399"/>
      <c r="H12583" s="399"/>
      <c r="I12583" s="399"/>
    </row>
    <row r="12584" spans="1:9" ht="15.75" customHeight="1">
      <c r="A12584" s="396"/>
      <c r="B12584" s="398"/>
      <c r="C12584" s="396"/>
      <c r="D12584" s="396"/>
      <c r="E12584" s="399"/>
      <c r="F12584" s="399"/>
      <c r="G12584" s="399"/>
      <c r="H12584" s="399"/>
      <c r="I12584" s="399"/>
    </row>
    <row r="12585" spans="1:9" ht="15.75" customHeight="1">
      <c r="A12585" s="396"/>
      <c r="B12585" s="398"/>
      <c r="C12585" s="396"/>
      <c r="D12585" s="396"/>
      <c r="E12585" s="399"/>
      <c r="F12585" s="399"/>
      <c r="G12585" s="399"/>
      <c r="H12585" s="399"/>
      <c r="I12585" s="399"/>
    </row>
    <row r="12586" spans="1:9" ht="15.75" customHeight="1">
      <c r="A12586" s="396"/>
      <c r="B12586" s="398"/>
      <c r="C12586" s="396"/>
      <c r="D12586" s="396"/>
      <c r="E12586" s="399"/>
      <c r="F12586" s="399"/>
      <c r="G12586" s="399"/>
      <c r="H12586" s="399"/>
      <c r="I12586" s="399"/>
    </row>
    <row r="12587" spans="1:9" ht="15.75" customHeight="1">
      <c r="A12587" s="396"/>
      <c r="B12587" s="398"/>
      <c r="C12587" s="396"/>
      <c r="D12587" s="396"/>
      <c r="E12587" s="399"/>
      <c r="F12587" s="399"/>
      <c r="G12587" s="399"/>
      <c r="H12587" s="399"/>
      <c r="I12587" s="399"/>
    </row>
    <row r="12588" spans="1:9" ht="15.75" customHeight="1">
      <c r="A12588" s="396"/>
      <c r="B12588" s="398"/>
      <c r="C12588" s="396"/>
      <c r="D12588" s="396"/>
      <c r="E12588" s="399"/>
      <c r="F12588" s="399"/>
      <c r="G12588" s="399"/>
      <c r="H12588" s="399"/>
      <c r="I12588" s="399"/>
    </row>
    <row r="12589" spans="1:9" ht="15.75" customHeight="1">
      <c r="A12589" s="396"/>
      <c r="B12589" s="398"/>
      <c r="C12589" s="396"/>
      <c r="D12589" s="396"/>
      <c r="E12589" s="399"/>
      <c r="F12589" s="399"/>
      <c r="G12589" s="399"/>
      <c r="H12589" s="399"/>
      <c r="I12589" s="399"/>
    </row>
    <row r="12590" spans="1:9" ht="15.75" customHeight="1">
      <c r="A12590" s="396"/>
      <c r="B12590" s="398"/>
      <c r="C12590" s="396"/>
      <c r="D12590" s="396"/>
      <c r="E12590" s="399"/>
      <c r="F12590" s="399"/>
      <c r="G12590" s="399"/>
      <c r="H12590" s="399"/>
      <c r="I12590" s="399"/>
    </row>
    <row r="12591" spans="1:9" ht="15.75" customHeight="1">
      <c r="A12591" s="396"/>
      <c r="B12591" s="398"/>
      <c r="C12591" s="396"/>
      <c r="D12591" s="396"/>
      <c r="E12591" s="399"/>
      <c r="F12591" s="399"/>
      <c r="G12591" s="399"/>
      <c r="H12591" s="399"/>
      <c r="I12591" s="399"/>
    </row>
    <row r="12592" spans="1:9" ht="15.75" customHeight="1">
      <c r="A12592" s="396"/>
      <c r="B12592" s="398"/>
      <c r="C12592" s="396"/>
      <c r="D12592" s="396"/>
      <c r="E12592" s="399"/>
      <c r="F12592" s="399"/>
      <c r="G12592" s="399"/>
      <c r="H12592" s="399"/>
      <c r="I12592" s="399"/>
    </row>
    <row r="12593" spans="1:9" ht="15.75" customHeight="1">
      <c r="A12593" s="396"/>
      <c r="B12593" s="398"/>
      <c r="C12593" s="396"/>
      <c r="D12593" s="396"/>
      <c r="E12593" s="399"/>
      <c r="F12593" s="399"/>
      <c r="G12593" s="399"/>
      <c r="H12593" s="399"/>
      <c r="I12593" s="399"/>
    </row>
    <row r="12594" spans="1:9" ht="15.75" customHeight="1">
      <c r="A12594" s="396"/>
      <c r="B12594" s="398"/>
      <c r="C12594" s="396"/>
      <c r="D12594" s="396"/>
      <c r="E12594" s="399"/>
      <c r="F12594" s="399"/>
      <c r="G12594" s="399"/>
      <c r="H12594" s="399"/>
      <c r="I12594" s="399"/>
    </row>
    <row r="12595" spans="1:9" ht="15.75" customHeight="1">
      <c r="A12595" s="396"/>
      <c r="B12595" s="398"/>
      <c r="C12595" s="396"/>
      <c r="D12595" s="396"/>
      <c r="E12595" s="399"/>
      <c r="F12595" s="399"/>
      <c r="G12595" s="399"/>
      <c r="H12595" s="399"/>
      <c r="I12595" s="399"/>
    </row>
    <row r="12596" spans="1:9" ht="15.75" customHeight="1">
      <c r="A12596" s="396"/>
      <c r="B12596" s="398"/>
      <c r="C12596" s="396"/>
      <c r="D12596" s="396"/>
      <c r="E12596" s="399"/>
      <c r="F12596" s="399"/>
      <c r="G12596" s="399"/>
      <c r="H12596" s="399"/>
      <c r="I12596" s="399"/>
    </row>
    <row r="12597" spans="1:9" ht="15.75" customHeight="1">
      <c r="A12597" s="396"/>
      <c r="B12597" s="398"/>
      <c r="C12597" s="396"/>
      <c r="D12597" s="396"/>
      <c r="E12597" s="399"/>
      <c r="F12597" s="399"/>
      <c r="G12597" s="399"/>
      <c r="H12597" s="399"/>
      <c r="I12597" s="399"/>
    </row>
    <row r="12598" spans="1:9" ht="15.75" customHeight="1">
      <c r="A12598" s="396"/>
      <c r="B12598" s="398"/>
      <c r="C12598" s="396"/>
      <c r="D12598" s="396"/>
      <c r="E12598" s="399"/>
      <c r="F12598" s="399"/>
      <c r="G12598" s="399"/>
      <c r="H12598" s="399"/>
      <c r="I12598" s="399"/>
    </row>
    <row r="12599" spans="1:9" ht="15.75" customHeight="1">
      <c r="A12599" s="396"/>
      <c r="B12599" s="398"/>
      <c r="C12599" s="396"/>
      <c r="D12599" s="396"/>
      <c r="E12599" s="399"/>
      <c r="F12599" s="399"/>
      <c r="G12599" s="399"/>
      <c r="H12599" s="399"/>
      <c r="I12599" s="399"/>
    </row>
    <row r="12600" spans="1:9" ht="15.75" customHeight="1">
      <c r="A12600" s="396"/>
      <c r="B12600" s="398"/>
      <c r="C12600" s="396"/>
      <c r="D12600" s="396"/>
      <c r="E12600" s="399"/>
      <c r="F12600" s="399"/>
      <c r="G12600" s="399"/>
      <c r="H12600" s="399"/>
      <c r="I12600" s="399"/>
    </row>
    <row r="12601" spans="1:9" ht="15.75" customHeight="1">
      <c r="A12601" s="396"/>
      <c r="B12601" s="398"/>
      <c r="C12601" s="396"/>
      <c r="D12601" s="396"/>
      <c r="E12601" s="399"/>
      <c r="F12601" s="399"/>
      <c r="G12601" s="399"/>
      <c r="H12601" s="399"/>
      <c r="I12601" s="399"/>
    </row>
    <row r="12602" spans="1:9" ht="15.75" customHeight="1">
      <c r="A12602" s="396"/>
      <c r="B12602" s="398"/>
      <c r="C12602" s="396"/>
      <c r="D12602" s="396"/>
      <c r="E12602" s="399"/>
      <c r="F12602" s="399"/>
      <c r="G12602" s="399"/>
      <c r="H12602" s="399"/>
      <c r="I12602" s="399"/>
    </row>
    <row r="12603" spans="1:9" ht="15.75" customHeight="1">
      <c r="A12603" s="396"/>
      <c r="B12603" s="398"/>
      <c r="C12603" s="396"/>
      <c r="D12603" s="396"/>
      <c r="E12603" s="399"/>
      <c r="F12603" s="399"/>
      <c r="G12603" s="399"/>
      <c r="H12603" s="399"/>
      <c r="I12603" s="399"/>
    </row>
    <row r="12604" spans="1:9" ht="15.75" customHeight="1">
      <c r="A12604" s="396"/>
      <c r="B12604" s="398"/>
      <c r="C12604" s="396"/>
      <c r="D12604" s="396"/>
      <c r="E12604" s="399"/>
      <c r="F12604" s="399"/>
      <c r="G12604" s="399"/>
      <c r="H12604" s="399"/>
      <c r="I12604" s="399"/>
    </row>
    <row r="12605" spans="1:9" ht="15.75" customHeight="1">
      <c r="A12605" s="396"/>
      <c r="B12605" s="398"/>
      <c r="C12605" s="396"/>
      <c r="D12605" s="396"/>
      <c r="E12605" s="399"/>
      <c r="F12605" s="399"/>
      <c r="G12605" s="399"/>
      <c r="H12605" s="399"/>
      <c r="I12605" s="399"/>
    </row>
    <row r="12606" spans="1:9" ht="15.75" customHeight="1">
      <c r="A12606" s="396"/>
      <c r="B12606" s="398"/>
      <c r="C12606" s="396"/>
      <c r="D12606" s="396"/>
      <c r="E12606" s="399"/>
      <c r="F12606" s="399"/>
      <c r="G12606" s="399"/>
      <c r="H12606" s="399"/>
      <c r="I12606" s="399"/>
    </row>
    <row r="12607" spans="1:9" ht="15.75" customHeight="1">
      <c r="A12607" s="396"/>
      <c r="B12607" s="398"/>
      <c r="C12607" s="396"/>
      <c r="D12607" s="396"/>
      <c r="E12607" s="399"/>
      <c r="F12607" s="399"/>
      <c r="G12607" s="399"/>
      <c r="H12607" s="399"/>
      <c r="I12607" s="399"/>
    </row>
    <row r="12608" spans="1:9" ht="15.75" customHeight="1">
      <c r="A12608" s="396"/>
      <c r="B12608" s="398"/>
      <c r="C12608" s="396"/>
      <c r="D12608" s="396"/>
      <c r="E12608" s="399"/>
      <c r="F12608" s="399"/>
      <c r="G12608" s="399"/>
      <c r="H12608" s="399"/>
      <c r="I12608" s="399"/>
    </row>
    <row r="12609" spans="1:9" ht="15.75" customHeight="1">
      <c r="A12609" s="396"/>
      <c r="B12609" s="398"/>
      <c r="C12609" s="396"/>
      <c r="D12609" s="396"/>
      <c r="E12609" s="399"/>
      <c r="F12609" s="399"/>
      <c r="G12609" s="399"/>
      <c r="H12609" s="399"/>
      <c r="I12609" s="399"/>
    </row>
    <row r="12610" spans="1:9" ht="15.75" customHeight="1">
      <c r="A12610" s="396"/>
      <c r="B12610" s="398"/>
      <c r="C12610" s="396"/>
      <c r="D12610" s="396"/>
      <c r="E12610" s="399"/>
      <c r="F12610" s="399"/>
      <c r="G12610" s="399"/>
      <c r="H12610" s="399"/>
      <c r="I12610" s="399"/>
    </row>
    <row r="12611" spans="1:9" ht="15.75" customHeight="1">
      <c r="A12611" s="396"/>
      <c r="B12611" s="398"/>
      <c r="C12611" s="396"/>
      <c r="D12611" s="396"/>
      <c r="E12611" s="399"/>
      <c r="F12611" s="399"/>
      <c r="G12611" s="399"/>
      <c r="H12611" s="399"/>
      <c r="I12611" s="399"/>
    </row>
    <row r="12612" spans="1:9" ht="15.75" customHeight="1">
      <c r="A12612" s="396"/>
      <c r="B12612" s="398"/>
      <c r="C12612" s="396"/>
      <c r="D12612" s="396"/>
      <c r="E12612" s="399"/>
      <c r="F12612" s="399"/>
      <c r="G12612" s="399"/>
      <c r="H12612" s="399"/>
      <c r="I12612" s="399"/>
    </row>
    <row r="12613" spans="1:9" ht="15.75" customHeight="1">
      <c r="A12613" s="396"/>
      <c r="B12613" s="398"/>
      <c r="C12613" s="396"/>
      <c r="D12613" s="396"/>
      <c r="E12613" s="399"/>
      <c r="F12613" s="399"/>
      <c r="G12613" s="399"/>
      <c r="H12613" s="399"/>
      <c r="I12613" s="399"/>
    </row>
    <row r="12614" spans="1:9" ht="15.75" customHeight="1">
      <c r="A12614" s="396"/>
      <c r="B12614" s="398"/>
      <c r="C12614" s="396"/>
      <c r="D12614" s="396"/>
      <c r="E12614" s="399"/>
      <c r="F12614" s="399"/>
      <c r="G12614" s="399"/>
      <c r="H12614" s="399"/>
      <c r="I12614" s="399"/>
    </row>
    <row r="12615" spans="1:9" ht="15.75" customHeight="1">
      <c r="A12615" s="396"/>
      <c r="B12615" s="398"/>
      <c r="C12615" s="396"/>
      <c r="D12615" s="396"/>
      <c r="E12615" s="399"/>
      <c r="F12615" s="399"/>
      <c r="G12615" s="399"/>
      <c r="H12615" s="399"/>
      <c r="I12615" s="399"/>
    </row>
    <row r="12616" spans="1:9" ht="15.75" customHeight="1">
      <c r="A12616" s="396"/>
      <c r="B12616" s="398"/>
      <c r="C12616" s="396"/>
      <c r="D12616" s="396"/>
      <c r="E12616" s="399"/>
      <c r="F12616" s="399"/>
      <c r="G12616" s="399"/>
      <c r="H12616" s="399"/>
      <c r="I12616" s="399"/>
    </row>
    <row r="12617" spans="1:9" ht="15.75" customHeight="1">
      <c r="A12617" s="396"/>
      <c r="B12617" s="398"/>
      <c r="C12617" s="396"/>
      <c r="D12617" s="396"/>
      <c r="E12617" s="399"/>
      <c r="F12617" s="399"/>
      <c r="G12617" s="399"/>
      <c r="H12617" s="399"/>
      <c r="I12617" s="399"/>
    </row>
    <row r="12618" spans="1:9" ht="15.75" customHeight="1">
      <c r="A12618" s="396"/>
      <c r="B12618" s="398"/>
      <c r="C12618" s="396"/>
      <c r="D12618" s="396"/>
      <c r="E12618" s="399"/>
      <c r="F12618" s="399"/>
      <c r="G12618" s="399"/>
      <c r="H12618" s="399"/>
      <c r="I12618" s="399"/>
    </row>
    <row r="12619" spans="1:9" ht="15.75" customHeight="1">
      <c r="A12619" s="396"/>
      <c r="B12619" s="398"/>
      <c r="C12619" s="396"/>
      <c r="D12619" s="396"/>
      <c r="E12619" s="399"/>
      <c r="F12619" s="399"/>
      <c r="G12619" s="399"/>
      <c r="H12619" s="399"/>
      <c r="I12619" s="399"/>
    </row>
    <row r="12620" spans="1:9" ht="15.75" customHeight="1">
      <c r="A12620" s="396"/>
      <c r="B12620" s="398"/>
      <c r="C12620" s="396"/>
      <c r="D12620" s="396"/>
      <c r="E12620" s="399"/>
      <c r="F12620" s="399"/>
      <c r="G12620" s="399"/>
      <c r="H12620" s="399"/>
      <c r="I12620" s="399"/>
    </row>
    <row r="12621" spans="1:9" ht="15.75" customHeight="1">
      <c r="A12621" s="396"/>
      <c r="B12621" s="398"/>
      <c r="C12621" s="396"/>
      <c r="D12621" s="396"/>
      <c r="E12621" s="399"/>
      <c r="F12621" s="399"/>
      <c r="G12621" s="399"/>
      <c r="H12621" s="399"/>
      <c r="I12621" s="399"/>
    </row>
    <row r="12622" spans="1:9" ht="15.75" customHeight="1">
      <c r="A12622" s="396"/>
      <c r="B12622" s="398"/>
      <c r="C12622" s="396"/>
      <c r="D12622" s="396"/>
      <c r="E12622" s="399"/>
      <c r="F12622" s="399"/>
      <c r="G12622" s="399"/>
      <c r="H12622" s="399"/>
      <c r="I12622" s="399"/>
    </row>
    <row r="12623" spans="1:9" ht="15.75" customHeight="1">
      <c r="A12623" s="396"/>
      <c r="B12623" s="398"/>
      <c r="C12623" s="396"/>
      <c r="D12623" s="396"/>
      <c r="E12623" s="399"/>
      <c r="F12623" s="399"/>
      <c r="G12623" s="399"/>
      <c r="H12623" s="399"/>
      <c r="I12623" s="399"/>
    </row>
    <row r="12624" spans="1:9" ht="15.75" customHeight="1">
      <c r="A12624" s="396"/>
      <c r="B12624" s="398"/>
      <c r="C12624" s="396"/>
      <c r="D12624" s="396"/>
      <c r="E12624" s="399"/>
      <c r="F12624" s="399"/>
      <c r="G12624" s="399"/>
      <c r="H12624" s="399"/>
      <c r="I12624" s="399"/>
    </row>
    <row r="12625" spans="1:9" ht="15.75" customHeight="1">
      <c r="A12625" s="396"/>
      <c r="B12625" s="398"/>
      <c r="C12625" s="396"/>
      <c r="D12625" s="396"/>
      <c r="E12625" s="399"/>
      <c r="F12625" s="399"/>
      <c r="G12625" s="399"/>
      <c r="H12625" s="399"/>
      <c r="I12625" s="399"/>
    </row>
    <row r="12626" spans="1:9" ht="15.75" customHeight="1">
      <c r="A12626" s="396"/>
      <c r="B12626" s="398"/>
      <c r="C12626" s="396"/>
      <c r="D12626" s="396"/>
      <c r="E12626" s="399"/>
      <c r="F12626" s="399"/>
      <c r="G12626" s="399"/>
      <c r="H12626" s="399"/>
      <c r="I12626" s="399"/>
    </row>
    <row r="12627" spans="1:9" ht="15.75" customHeight="1">
      <c r="A12627" s="396"/>
      <c r="B12627" s="398"/>
      <c r="C12627" s="396"/>
      <c r="D12627" s="396"/>
      <c r="E12627" s="399"/>
      <c r="F12627" s="399"/>
      <c r="G12627" s="399"/>
      <c r="H12627" s="399"/>
      <c r="I12627" s="399"/>
    </row>
    <row r="12628" spans="1:9" ht="15.75" customHeight="1">
      <c r="A12628" s="396"/>
      <c r="B12628" s="398"/>
      <c r="C12628" s="396"/>
      <c r="D12628" s="396"/>
      <c r="E12628" s="399"/>
      <c r="F12628" s="399"/>
      <c r="G12628" s="399"/>
      <c r="H12628" s="399"/>
      <c r="I12628" s="399"/>
    </row>
    <row r="12629" spans="1:9" ht="15.75" customHeight="1">
      <c r="A12629" s="396"/>
      <c r="B12629" s="398"/>
      <c r="C12629" s="396"/>
      <c r="D12629" s="396"/>
      <c r="E12629" s="399"/>
      <c r="F12629" s="399"/>
      <c r="G12629" s="399"/>
      <c r="H12629" s="399"/>
      <c r="I12629" s="399"/>
    </row>
    <row r="12630" spans="1:9" ht="15.75" customHeight="1">
      <c r="A12630" s="396"/>
      <c r="B12630" s="398"/>
      <c r="C12630" s="396"/>
      <c r="D12630" s="396"/>
      <c r="E12630" s="399"/>
      <c r="F12630" s="399"/>
      <c r="G12630" s="399"/>
      <c r="H12630" s="399"/>
      <c r="I12630" s="399"/>
    </row>
    <row r="12631" spans="1:9" ht="15.75" customHeight="1">
      <c r="A12631" s="396"/>
      <c r="B12631" s="398"/>
      <c r="C12631" s="396"/>
      <c r="D12631" s="396"/>
      <c r="E12631" s="399"/>
      <c r="F12631" s="399"/>
      <c r="G12631" s="399"/>
      <c r="H12631" s="399"/>
      <c r="I12631" s="399"/>
    </row>
    <row r="12632" spans="1:9" ht="15.75" customHeight="1">
      <c r="A12632" s="396"/>
      <c r="B12632" s="398"/>
      <c r="C12632" s="396"/>
      <c r="D12632" s="396"/>
      <c r="E12632" s="399"/>
      <c r="F12632" s="399"/>
      <c r="G12632" s="399"/>
      <c r="H12632" s="399"/>
      <c r="I12632" s="399"/>
    </row>
    <row r="12633" spans="1:9" ht="15.75" customHeight="1">
      <c r="A12633" s="396"/>
      <c r="B12633" s="398"/>
      <c r="C12633" s="396"/>
      <c r="D12633" s="396"/>
      <c r="E12633" s="399"/>
      <c r="F12633" s="399"/>
      <c r="G12633" s="399"/>
      <c r="H12633" s="399"/>
      <c r="I12633" s="399"/>
    </row>
    <row r="12634" spans="1:9" ht="15.75" customHeight="1">
      <c r="A12634" s="396"/>
      <c r="B12634" s="398"/>
      <c r="C12634" s="396"/>
      <c r="D12634" s="396"/>
      <c r="E12634" s="399"/>
      <c r="F12634" s="399"/>
      <c r="G12634" s="399"/>
      <c r="H12634" s="399"/>
      <c r="I12634" s="399"/>
    </row>
    <row r="12635" spans="1:9" ht="15.75" customHeight="1">
      <c r="A12635" s="396"/>
      <c r="B12635" s="398"/>
      <c r="C12635" s="396"/>
      <c r="D12635" s="396"/>
      <c r="E12635" s="399"/>
      <c r="F12635" s="399"/>
      <c r="G12635" s="399"/>
      <c r="H12635" s="399"/>
      <c r="I12635" s="399"/>
    </row>
    <row r="12636" spans="1:9" ht="15.75" customHeight="1">
      <c r="A12636" s="396"/>
      <c r="B12636" s="398"/>
      <c r="C12636" s="396"/>
      <c r="D12636" s="396"/>
      <c r="E12636" s="399"/>
      <c r="F12636" s="399"/>
      <c r="G12636" s="399"/>
      <c r="H12636" s="399"/>
      <c r="I12636" s="399"/>
    </row>
    <row r="12637" spans="1:9" ht="15.75" customHeight="1">
      <c r="A12637" s="396"/>
      <c r="B12637" s="398"/>
      <c r="C12637" s="396"/>
      <c r="D12637" s="396"/>
      <c r="E12637" s="399"/>
      <c r="F12637" s="399"/>
      <c r="G12637" s="399"/>
      <c r="H12637" s="399"/>
      <c r="I12637" s="399"/>
    </row>
    <row r="12638" spans="1:9" ht="15.75" customHeight="1">
      <c r="A12638" s="396"/>
      <c r="B12638" s="398"/>
      <c r="C12638" s="396"/>
      <c r="D12638" s="396"/>
      <c r="E12638" s="399"/>
      <c r="F12638" s="399"/>
      <c r="G12638" s="399"/>
      <c r="H12638" s="399"/>
      <c r="I12638" s="399"/>
    </row>
    <row r="12639" spans="1:9" ht="15.75" customHeight="1">
      <c r="A12639" s="396"/>
      <c r="B12639" s="398"/>
      <c r="C12639" s="396"/>
      <c r="D12639" s="396"/>
      <c r="E12639" s="399"/>
      <c r="F12639" s="399"/>
      <c r="G12639" s="399"/>
      <c r="H12639" s="399"/>
      <c r="I12639" s="399"/>
    </row>
    <row r="12640" spans="1:9" ht="15.75" customHeight="1">
      <c r="A12640" s="396"/>
      <c r="B12640" s="398"/>
      <c r="C12640" s="396"/>
      <c r="D12640" s="396"/>
      <c r="E12640" s="399"/>
      <c r="F12640" s="399"/>
      <c r="G12640" s="399"/>
      <c r="H12640" s="399"/>
      <c r="I12640" s="399"/>
    </row>
    <row r="12641" spans="1:9" ht="15.75" customHeight="1">
      <c r="A12641" s="396"/>
      <c r="B12641" s="398"/>
      <c r="C12641" s="396"/>
      <c r="D12641" s="396"/>
      <c r="E12641" s="399"/>
      <c r="F12641" s="399"/>
      <c r="G12641" s="399"/>
      <c r="H12641" s="399"/>
      <c r="I12641" s="399"/>
    </row>
    <row r="12642" spans="1:9" ht="15.75" customHeight="1">
      <c r="A12642" s="396"/>
      <c r="B12642" s="398"/>
      <c r="C12642" s="396"/>
      <c r="D12642" s="396"/>
      <c r="E12642" s="399"/>
      <c r="F12642" s="399"/>
      <c r="G12642" s="399"/>
      <c r="H12642" s="399"/>
      <c r="I12642" s="399"/>
    </row>
    <row r="12643" spans="1:9" ht="15.75" customHeight="1">
      <c r="A12643" s="396"/>
      <c r="B12643" s="398"/>
      <c r="C12643" s="396"/>
      <c r="D12643" s="396"/>
      <c r="E12643" s="399"/>
      <c r="F12643" s="399"/>
      <c r="G12643" s="399"/>
      <c r="H12643" s="399"/>
      <c r="I12643" s="399"/>
    </row>
    <row r="12644" spans="1:9" ht="15.75" customHeight="1">
      <c r="A12644" s="396"/>
      <c r="B12644" s="398"/>
      <c r="C12644" s="396"/>
      <c r="D12644" s="396"/>
      <c r="E12644" s="399"/>
      <c r="F12644" s="399"/>
      <c r="G12644" s="399"/>
      <c r="H12644" s="399"/>
      <c r="I12644" s="399"/>
    </row>
    <row r="12645" spans="1:9" ht="15.75" customHeight="1">
      <c r="A12645" s="396"/>
      <c r="B12645" s="398"/>
      <c r="C12645" s="396"/>
      <c r="D12645" s="396"/>
      <c r="E12645" s="399"/>
      <c r="F12645" s="399"/>
      <c r="G12645" s="399"/>
      <c r="H12645" s="399"/>
      <c r="I12645" s="399"/>
    </row>
    <row r="12646" spans="1:9" ht="15.75" customHeight="1">
      <c r="A12646" s="396"/>
      <c r="B12646" s="398"/>
      <c r="C12646" s="396"/>
      <c r="D12646" s="396"/>
      <c r="E12646" s="399"/>
      <c r="F12646" s="399"/>
      <c r="G12646" s="399"/>
      <c r="H12646" s="399"/>
      <c r="I12646" s="399"/>
    </row>
    <row r="12647" spans="1:9" ht="15.75" customHeight="1">
      <c r="A12647" s="396"/>
      <c r="B12647" s="398"/>
      <c r="C12647" s="396"/>
      <c r="D12647" s="396"/>
      <c r="E12647" s="399"/>
      <c r="F12647" s="399"/>
      <c r="G12647" s="399"/>
      <c r="H12647" s="399"/>
      <c r="I12647" s="399"/>
    </row>
    <row r="12648" spans="1:9" ht="15.75" customHeight="1">
      <c r="A12648" s="396"/>
      <c r="B12648" s="398"/>
      <c r="C12648" s="396"/>
      <c r="D12648" s="396"/>
      <c r="E12648" s="399"/>
      <c r="F12648" s="399"/>
      <c r="G12648" s="399"/>
      <c r="H12648" s="399"/>
      <c r="I12648" s="399"/>
    </row>
    <row r="12649" spans="1:9" ht="15.75" customHeight="1">
      <c r="A12649" s="396"/>
      <c r="B12649" s="398"/>
      <c r="C12649" s="396"/>
      <c r="D12649" s="396"/>
      <c r="E12649" s="399"/>
      <c r="F12649" s="399"/>
      <c r="G12649" s="399"/>
      <c r="H12649" s="399"/>
      <c r="I12649" s="399"/>
    </row>
    <row r="12650" spans="1:9" ht="15.75" customHeight="1">
      <c r="A12650" s="396"/>
      <c r="B12650" s="398"/>
      <c r="C12650" s="396"/>
      <c r="D12650" s="396"/>
      <c r="E12650" s="399"/>
      <c r="F12650" s="399"/>
      <c r="G12650" s="399"/>
      <c r="H12650" s="399"/>
      <c r="I12650" s="399"/>
    </row>
    <row r="12651" spans="1:9" ht="15.75" customHeight="1">
      <c r="A12651" s="396"/>
      <c r="B12651" s="398"/>
      <c r="C12651" s="396"/>
      <c r="D12651" s="396"/>
      <c r="E12651" s="399"/>
      <c r="F12651" s="399"/>
      <c r="G12651" s="399"/>
      <c r="H12651" s="399"/>
      <c r="I12651" s="399"/>
    </row>
    <row r="12652" spans="1:9" ht="15.75" customHeight="1">
      <c r="A12652" s="396"/>
      <c r="B12652" s="398"/>
      <c r="C12652" s="396"/>
      <c r="D12652" s="396"/>
      <c r="E12652" s="399"/>
      <c r="F12652" s="399"/>
      <c r="G12652" s="399"/>
      <c r="H12652" s="399"/>
      <c r="I12652" s="399"/>
    </row>
    <row r="12653" spans="1:9" ht="15.75" customHeight="1">
      <c r="A12653" s="396"/>
      <c r="B12653" s="398"/>
      <c r="C12653" s="396"/>
      <c r="D12653" s="396"/>
      <c r="E12653" s="399"/>
      <c r="F12653" s="399"/>
      <c r="G12653" s="399"/>
      <c r="H12653" s="399"/>
      <c r="I12653" s="399"/>
    </row>
    <row r="12654" spans="1:9" ht="15.75" customHeight="1">
      <c r="A12654" s="396"/>
      <c r="B12654" s="398"/>
      <c r="C12654" s="396"/>
      <c r="D12654" s="396"/>
      <c r="E12654" s="399"/>
      <c r="F12654" s="399"/>
      <c r="G12654" s="399"/>
      <c r="H12654" s="399"/>
      <c r="I12654" s="399"/>
    </row>
    <row r="12655" spans="1:9" ht="15.75" customHeight="1">
      <c r="A12655" s="396"/>
      <c r="B12655" s="398"/>
      <c r="C12655" s="396"/>
      <c r="D12655" s="396"/>
      <c r="E12655" s="399"/>
      <c r="F12655" s="399"/>
      <c r="G12655" s="399"/>
      <c r="H12655" s="399"/>
      <c r="I12655" s="399"/>
    </row>
    <row r="12656" spans="1:9" ht="15.75" customHeight="1">
      <c r="A12656" s="396"/>
      <c r="B12656" s="398"/>
      <c r="C12656" s="396"/>
      <c r="D12656" s="396"/>
      <c r="E12656" s="399"/>
      <c r="F12656" s="399"/>
      <c r="G12656" s="399"/>
      <c r="H12656" s="399"/>
      <c r="I12656" s="399"/>
    </row>
    <row r="12657" spans="1:9" ht="15.75" customHeight="1">
      <c r="A12657" s="396"/>
      <c r="B12657" s="398"/>
      <c r="C12657" s="396"/>
      <c r="D12657" s="396"/>
      <c r="E12657" s="399"/>
      <c r="F12657" s="399"/>
      <c r="G12657" s="399"/>
      <c r="H12657" s="399"/>
      <c r="I12657" s="399"/>
    </row>
    <row r="12658" spans="1:9" ht="15.75" customHeight="1">
      <c r="A12658" s="396"/>
      <c r="B12658" s="398"/>
      <c r="C12658" s="396"/>
      <c r="D12658" s="396"/>
      <c r="E12658" s="399"/>
      <c r="F12658" s="399"/>
      <c r="G12658" s="399"/>
      <c r="H12658" s="399"/>
      <c r="I12658" s="399"/>
    </row>
    <row r="12659" spans="1:9" ht="15.75" customHeight="1">
      <c r="A12659" s="396"/>
      <c r="B12659" s="398"/>
      <c r="C12659" s="396"/>
      <c r="D12659" s="396"/>
      <c r="E12659" s="399"/>
      <c r="F12659" s="399"/>
      <c r="G12659" s="399"/>
      <c r="H12659" s="399"/>
      <c r="I12659" s="399"/>
    </row>
    <row r="12660" spans="1:9" ht="15.75" customHeight="1">
      <c r="A12660" s="396"/>
      <c r="B12660" s="398"/>
      <c r="C12660" s="396"/>
      <c r="D12660" s="396"/>
      <c r="E12660" s="399"/>
      <c r="F12660" s="399"/>
      <c r="G12660" s="399"/>
      <c r="H12660" s="399"/>
      <c r="I12660" s="399"/>
    </row>
    <row r="12661" spans="1:9" ht="15.75" customHeight="1">
      <c r="A12661" s="396"/>
      <c r="B12661" s="398"/>
      <c r="C12661" s="396"/>
      <c r="D12661" s="396"/>
      <c r="E12661" s="399"/>
      <c r="F12661" s="399"/>
      <c r="G12661" s="399"/>
      <c r="H12661" s="399"/>
      <c r="I12661" s="399"/>
    </row>
    <row r="12662" spans="1:9" ht="15.75" customHeight="1">
      <c r="A12662" s="396"/>
      <c r="B12662" s="398"/>
      <c r="C12662" s="396"/>
      <c r="D12662" s="396"/>
      <c r="E12662" s="399"/>
      <c r="F12662" s="399"/>
      <c r="G12662" s="399"/>
      <c r="H12662" s="399"/>
      <c r="I12662" s="399"/>
    </row>
    <row r="12663" spans="1:9" ht="15.75" customHeight="1">
      <c r="A12663" s="396"/>
      <c r="B12663" s="398"/>
      <c r="C12663" s="396"/>
      <c r="D12663" s="396"/>
      <c r="E12663" s="399"/>
      <c r="F12663" s="399"/>
      <c r="G12663" s="399"/>
      <c r="H12663" s="399"/>
      <c r="I12663" s="399"/>
    </row>
    <row r="12664" spans="1:9" ht="15.75" customHeight="1">
      <c r="A12664" s="396"/>
      <c r="B12664" s="398"/>
      <c r="C12664" s="396"/>
      <c r="D12664" s="396"/>
      <c r="E12664" s="399"/>
      <c r="F12664" s="399"/>
      <c r="G12664" s="399"/>
      <c r="H12664" s="399"/>
      <c r="I12664" s="399"/>
    </row>
    <row r="12665" spans="1:9" ht="15.75" customHeight="1">
      <c r="A12665" s="396"/>
      <c r="B12665" s="398"/>
      <c r="C12665" s="396"/>
      <c r="D12665" s="396"/>
      <c r="E12665" s="399"/>
      <c r="F12665" s="399"/>
      <c r="G12665" s="399"/>
      <c r="H12665" s="399"/>
      <c r="I12665" s="399"/>
    </row>
    <row r="12666" spans="1:9" ht="15.75" customHeight="1">
      <c r="A12666" s="396"/>
      <c r="B12666" s="398"/>
      <c r="C12666" s="396"/>
      <c r="D12666" s="396"/>
      <c r="E12666" s="399"/>
      <c r="F12666" s="399"/>
      <c r="G12666" s="399"/>
      <c r="H12666" s="399"/>
      <c r="I12666" s="399"/>
    </row>
    <row r="12667" spans="1:9" ht="15.75" customHeight="1">
      <c r="A12667" s="396"/>
      <c r="B12667" s="398"/>
      <c r="C12667" s="396"/>
      <c r="D12667" s="396"/>
      <c r="E12667" s="399"/>
      <c r="F12667" s="399"/>
      <c r="G12667" s="399"/>
      <c r="H12667" s="399"/>
      <c r="I12667" s="399"/>
    </row>
    <row r="12668" spans="1:9" ht="15.75" customHeight="1">
      <c r="A12668" s="396"/>
      <c r="B12668" s="398"/>
      <c r="C12668" s="396"/>
      <c r="D12668" s="396"/>
      <c r="E12668" s="399"/>
      <c r="F12668" s="399"/>
      <c r="G12668" s="399"/>
      <c r="H12668" s="399"/>
      <c r="I12668" s="399"/>
    </row>
    <row r="12669" spans="1:9" ht="15.75" customHeight="1">
      <c r="A12669" s="396"/>
      <c r="B12669" s="398"/>
      <c r="C12669" s="396"/>
      <c r="D12669" s="396"/>
      <c r="E12669" s="399"/>
      <c r="F12669" s="399"/>
      <c r="G12669" s="399"/>
      <c r="H12669" s="399"/>
      <c r="I12669" s="399"/>
    </row>
    <row r="12670" spans="1:9" ht="15.75" customHeight="1">
      <c r="A12670" s="396"/>
      <c r="B12670" s="398"/>
      <c r="C12670" s="396"/>
      <c r="D12670" s="396"/>
      <c r="E12670" s="399"/>
      <c r="F12670" s="399"/>
      <c r="G12670" s="399"/>
      <c r="H12670" s="399"/>
      <c r="I12670" s="399"/>
    </row>
    <row r="12671" spans="1:9" ht="15.75" customHeight="1">
      <c r="A12671" s="396"/>
      <c r="B12671" s="398"/>
      <c r="C12671" s="396"/>
      <c r="D12671" s="396"/>
      <c r="E12671" s="399"/>
      <c r="F12671" s="399"/>
      <c r="G12671" s="399"/>
      <c r="H12671" s="399"/>
      <c r="I12671" s="399"/>
    </row>
    <row r="12672" spans="1:9" ht="15.75" customHeight="1">
      <c r="A12672" s="396"/>
      <c r="B12672" s="398"/>
      <c r="C12672" s="396"/>
      <c r="D12672" s="396"/>
      <c r="E12672" s="399"/>
      <c r="F12672" s="399"/>
      <c r="G12672" s="399"/>
      <c r="H12672" s="399"/>
      <c r="I12672" s="399"/>
    </row>
    <row r="12673" spans="1:9" ht="15.75" customHeight="1">
      <c r="A12673" s="396"/>
      <c r="B12673" s="398"/>
      <c r="C12673" s="396"/>
      <c r="D12673" s="396"/>
      <c r="E12673" s="399"/>
      <c r="F12673" s="399"/>
      <c r="G12673" s="399"/>
      <c r="H12673" s="399"/>
      <c r="I12673" s="399"/>
    </row>
    <row r="12674" spans="1:9" ht="15.75" customHeight="1">
      <c r="A12674" s="396"/>
      <c r="B12674" s="398"/>
      <c r="C12674" s="396"/>
      <c r="D12674" s="396"/>
      <c r="E12674" s="399"/>
      <c r="F12674" s="399"/>
      <c r="G12674" s="399"/>
      <c r="H12674" s="399"/>
      <c r="I12674" s="399"/>
    </row>
    <row r="12675" spans="1:9" ht="15.75" customHeight="1">
      <c r="A12675" s="396"/>
      <c r="B12675" s="398"/>
      <c r="C12675" s="396"/>
      <c r="D12675" s="396"/>
      <c r="E12675" s="399"/>
      <c r="F12675" s="399"/>
      <c r="G12675" s="399"/>
      <c r="H12675" s="399"/>
      <c r="I12675" s="399"/>
    </row>
    <row r="12676" spans="1:9" ht="15.75" customHeight="1">
      <c r="A12676" s="396"/>
      <c r="B12676" s="398"/>
      <c r="C12676" s="396"/>
      <c r="D12676" s="396"/>
      <c r="E12676" s="399"/>
      <c r="F12676" s="399"/>
      <c r="G12676" s="399"/>
      <c r="H12676" s="399"/>
      <c r="I12676" s="399"/>
    </row>
    <row r="12677" spans="1:9" ht="15.75" customHeight="1">
      <c r="A12677" s="396"/>
      <c r="B12677" s="398"/>
      <c r="C12677" s="396"/>
      <c r="D12677" s="396"/>
      <c r="E12677" s="399"/>
      <c r="F12677" s="399"/>
      <c r="G12677" s="399"/>
      <c r="H12677" s="399"/>
      <c r="I12677" s="399"/>
    </row>
    <row r="12678" spans="1:9" ht="15.75" customHeight="1">
      <c r="A12678" s="396"/>
      <c r="B12678" s="398"/>
      <c r="C12678" s="396"/>
      <c r="D12678" s="396"/>
      <c r="E12678" s="399"/>
      <c r="F12678" s="399"/>
      <c r="G12678" s="399"/>
      <c r="H12678" s="399"/>
      <c r="I12678" s="399"/>
    </row>
    <row r="12679" spans="1:9" ht="15.75" customHeight="1">
      <c r="A12679" s="396"/>
      <c r="B12679" s="398"/>
      <c r="C12679" s="396"/>
      <c r="D12679" s="396"/>
      <c r="E12679" s="399"/>
      <c r="F12679" s="399"/>
      <c r="G12679" s="399"/>
      <c r="H12679" s="399"/>
      <c r="I12679" s="399"/>
    </row>
    <row r="12680" spans="1:9" ht="15.75" customHeight="1">
      <c r="A12680" s="396"/>
      <c r="B12680" s="398"/>
      <c r="C12680" s="396"/>
      <c r="D12680" s="396"/>
      <c r="E12680" s="399"/>
      <c r="F12680" s="399"/>
      <c r="G12680" s="399"/>
      <c r="H12680" s="399"/>
      <c r="I12680" s="399"/>
    </row>
    <row r="12681" spans="1:9" ht="15.75" customHeight="1">
      <c r="A12681" s="396"/>
      <c r="B12681" s="398"/>
      <c r="C12681" s="396"/>
      <c r="D12681" s="396"/>
      <c r="E12681" s="399"/>
      <c r="F12681" s="399"/>
      <c r="G12681" s="399"/>
      <c r="H12681" s="399"/>
      <c r="I12681" s="399"/>
    </row>
    <row r="12682" spans="1:9" ht="15.75" customHeight="1">
      <c r="A12682" s="396"/>
      <c r="B12682" s="398"/>
      <c r="C12682" s="396"/>
      <c r="D12682" s="396"/>
      <c r="E12682" s="399"/>
      <c r="F12682" s="399"/>
      <c r="G12682" s="399"/>
      <c r="H12682" s="399"/>
      <c r="I12682" s="399"/>
    </row>
    <row r="12683" spans="1:9" ht="15.75" customHeight="1">
      <c r="A12683" s="396"/>
      <c r="B12683" s="398"/>
      <c r="C12683" s="396"/>
      <c r="D12683" s="396"/>
      <c r="E12683" s="399"/>
      <c r="F12683" s="399"/>
      <c r="G12683" s="399"/>
      <c r="H12683" s="399"/>
      <c r="I12683" s="399"/>
    </row>
    <row r="12684" spans="1:9" ht="15.75" customHeight="1">
      <c r="A12684" s="396"/>
      <c r="B12684" s="398"/>
      <c r="C12684" s="396"/>
      <c r="D12684" s="396"/>
      <c r="E12684" s="399"/>
      <c r="F12684" s="399"/>
      <c r="G12684" s="399"/>
      <c r="H12684" s="399"/>
      <c r="I12684" s="399"/>
    </row>
    <row r="12685" spans="1:9" ht="15.75" customHeight="1">
      <c r="A12685" s="396"/>
      <c r="B12685" s="398"/>
      <c r="C12685" s="396"/>
      <c r="D12685" s="396"/>
      <c r="E12685" s="399"/>
      <c r="F12685" s="399"/>
      <c r="G12685" s="399"/>
      <c r="H12685" s="399"/>
      <c r="I12685" s="399"/>
    </row>
    <row r="12686" spans="1:9" ht="15.75" customHeight="1">
      <c r="A12686" s="396"/>
      <c r="B12686" s="398"/>
      <c r="C12686" s="396"/>
      <c r="D12686" s="396"/>
      <c r="E12686" s="399"/>
      <c r="F12686" s="399"/>
      <c r="G12686" s="399"/>
      <c r="H12686" s="399"/>
      <c r="I12686" s="399"/>
    </row>
    <row r="12687" spans="1:9" ht="15.75" customHeight="1">
      <c r="A12687" s="396"/>
      <c r="B12687" s="398"/>
      <c r="C12687" s="396"/>
      <c r="D12687" s="396"/>
      <c r="E12687" s="399"/>
      <c r="F12687" s="399"/>
      <c r="G12687" s="399"/>
      <c r="H12687" s="399"/>
      <c r="I12687" s="399"/>
    </row>
    <row r="12688" spans="1:9" ht="15.75" customHeight="1">
      <c r="A12688" s="396"/>
      <c r="B12688" s="398"/>
      <c r="C12688" s="396"/>
      <c r="D12688" s="396"/>
      <c r="E12688" s="399"/>
      <c r="F12688" s="399"/>
      <c r="G12688" s="399"/>
      <c r="H12688" s="399"/>
      <c r="I12688" s="399"/>
    </row>
    <row r="12689" spans="1:9" ht="15.75" customHeight="1">
      <c r="A12689" s="396"/>
      <c r="B12689" s="398"/>
      <c r="C12689" s="396"/>
      <c r="D12689" s="396"/>
      <c r="E12689" s="399"/>
      <c r="F12689" s="399"/>
      <c r="G12689" s="399"/>
      <c r="H12689" s="399"/>
      <c r="I12689" s="399"/>
    </row>
    <row r="12690" spans="1:9" ht="15.75" customHeight="1">
      <c r="A12690" s="396"/>
      <c r="B12690" s="398"/>
      <c r="C12690" s="396"/>
      <c r="D12690" s="396"/>
      <c r="E12690" s="399"/>
      <c r="F12690" s="399"/>
      <c r="G12690" s="399"/>
      <c r="H12690" s="399"/>
      <c r="I12690" s="399"/>
    </row>
    <row r="12691" spans="1:9" ht="15.75" customHeight="1">
      <c r="A12691" s="396"/>
      <c r="B12691" s="398"/>
      <c r="C12691" s="396"/>
      <c r="D12691" s="396"/>
      <c r="E12691" s="399"/>
      <c r="F12691" s="399"/>
      <c r="G12691" s="399"/>
      <c r="H12691" s="399"/>
      <c r="I12691" s="399"/>
    </row>
    <row r="12692" spans="1:9" ht="15.75" customHeight="1">
      <c r="A12692" s="396"/>
      <c r="B12692" s="398"/>
      <c r="C12692" s="396"/>
      <c r="D12692" s="396"/>
      <c r="E12692" s="399"/>
      <c r="F12692" s="399"/>
      <c r="G12692" s="399"/>
      <c r="H12692" s="399"/>
      <c r="I12692" s="399"/>
    </row>
    <row r="12693" spans="1:9" ht="15.75" customHeight="1">
      <c r="A12693" s="396"/>
      <c r="B12693" s="398"/>
      <c r="C12693" s="396"/>
      <c r="D12693" s="396"/>
      <c r="E12693" s="399"/>
      <c r="F12693" s="399"/>
      <c r="G12693" s="399"/>
      <c r="H12693" s="399"/>
      <c r="I12693" s="399"/>
    </row>
    <row r="12694" spans="1:9" ht="15.75" customHeight="1">
      <c r="A12694" s="396"/>
      <c r="B12694" s="398"/>
      <c r="C12694" s="396"/>
      <c r="D12694" s="396"/>
      <c r="E12694" s="399"/>
      <c r="F12694" s="399"/>
      <c r="G12694" s="399"/>
      <c r="H12694" s="399"/>
      <c r="I12694" s="399"/>
    </row>
    <row r="12695" spans="1:9" ht="15.75" customHeight="1">
      <c r="A12695" s="396"/>
      <c r="B12695" s="398"/>
      <c r="C12695" s="396"/>
      <c r="D12695" s="396"/>
      <c r="E12695" s="399"/>
      <c r="F12695" s="399"/>
      <c r="G12695" s="399"/>
      <c r="H12695" s="399"/>
      <c r="I12695" s="399"/>
    </row>
    <row r="12696" spans="1:9" ht="15.75" customHeight="1">
      <c r="A12696" s="396"/>
      <c r="B12696" s="398"/>
      <c r="C12696" s="396"/>
      <c r="D12696" s="396"/>
      <c r="E12696" s="399"/>
      <c r="F12696" s="399"/>
      <c r="G12696" s="399"/>
      <c r="H12696" s="399"/>
      <c r="I12696" s="399"/>
    </row>
    <row r="12697" spans="1:9" ht="15.75" customHeight="1">
      <c r="A12697" s="396"/>
      <c r="B12697" s="398"/>
      <c r="C12697" s="396"/>
      <c r="D12697" s="396"/>
      <c r="E12697" s="399"/>
      <c r="F12697" s="399"/>
      <c r="G12697" s="399"/>
      <c r="H12697" s="399"/>
      <c r="I12697" s="399"/>
    </row>
    <row r="12698" spans="1:9" ht="15.75" customHeight="1">
      <c r="A12698" s="396"/>
      <c r="B12698" s="398"/>
      <c r="C12698" s="396"/>
      <c r="D12698" s="396"/>
      <c r="E12698" s="399"/>
      <c r="F12698" s="399"/>
      <c r="G12698" s="399"/>
      <c r="H12698" s="399"/>
      <c r="I12698" s="399"/>
    </row>
    <row r="12699" spans="1:9" ht="15.75" customHeight="1">
      <c r="A12699" s="396"/>
      <c r="B12699" s="398"/>
      <c r="C12699" s="396"/>
      <c r="D12699" s="396"/>
      <c r="E12699" s="399"/>
      <c r="F12699" s="399"/>
      <c r="G12699" s="399"/>
      <c r="H12699" s="399"/>
      <c r="I12699" s="399"/>
    </row>
    <row r="12700" spans="1:9" ht="15.75" customHeight="1">
      <c r="A12700" s="396"/>
      <c r="B12700" s="398"/>
      <c r="C12700" s="396"/>
      <c r="D12700" s="396"/>
      <c r="E12700" s="399"/>
      <c r="F12700" s="399"/>
      <c r="G12700" s="399"/>
      <c r="H12700" s="399"/>
      <c r="I12700" s="399"/>
    </row>
    <row r="12701" spans="1:9" ht="15.75" customHeight="1">
      <c r="A12701" s="396"/>
      <c r="B12701" s="398"/>
      <c r="C12701" s="396"/>
      <c r="D12701" s="396"/>
      <c r="E12701" s="399"/>
      <c r="F12701" s="399"/>
      <c r="G12701" s="399"/>
      <c r="H12701" s="399"/>
      <c r="I12701" s="399"/>
    </row>
    <row r="12702" spans="1:9" ht="15.75" customHeight="1">
      <c r="A12702" s="396"/>
      <c r="B12702" s="398"/>
      <c r="C12702" s="396"/>
      <c r="D12702" s="396"/>
      <c r="E12702" s="399"/>
      <c r="F12702" s="399"/>
      <c r="G12702" s="399"/>
      <c r="H12702" s="399"/>
      <c r="I12702" s="399"/>
    </row>
    <row r="12703" spans="1:9" ht="15.75" customHeight="1">
      <c r="A12703" s="396"/>
      <c r="B12703" s="398"/>
      <c r="C12703" s="396"/>
      <c r="D12703" s="396"/>
      <c r="E12703" s="399"/>
      <c r="F12703" s="399"/>
      <c r="G12703" s="399"/>
      <c r="H12703" s="399"/>
      <c r="I12703" s="399"/>
    </row>
    <row r="12704" spans="1:9" ht="15.75" customHeight="1">
      <c r="A12704" s="396"/>
      <c r="B12704" s="398"/>
      <c r="C12704" s="396"/>
      <c r="D12704" s="396"/>
      <c r="E12704" s="399"/>
      <c r="F12704" s="399"/>
      <c r="G12704" s="399"/>
      <c r="H12704" s="399"/>
      <c r="I12704" s="399"/>
    </row>
    <row r="12705" spans="1:9" ht="15.75" customHeight="1">
      <c r="A12705" s="396"/>
      <c r="B12705" s="398"/>
      <c r="C12705" s="396"/>
      <c r="D12705" s="396"/>
      <c r="E12705" s="399"/>
      <c r="F12705" s="399"/>
      <c r="G12705" s="399"/>
      <c r="H12705" s="399"/>
      <c r="I12705" s="399"/>
    </row>
    <row r="12706" spans="1:9" ht="15.75" customHeight="1">
      <c r="A12706" s="396"/>
      <c r="B12706" s="398"/>
      <c r="C12706" s="396"/>
      <c r="D12706" s="396"/>
      <c r="E12706" s="399"/>
      <c r="F12706" s="399"/>
      <c r="G12706" s="399"/>
      <c r="H12706" s="399"/>
      <c r="I12706" s="399"/>
    </row>
    <row r="12707" spans="1:9" ht="15.75" customHeight="1">
      <c r="A12707" s="396"/>
      <c r="B12707" s="398"/>
      <c r="C12707" s="396"/>
      <c r="D12707" s="396"/>
      <c r="E12707" s="399"/>
      <c r="F12707" s="399"/>
      <c r="G12707" s="399"/>
      <c r="H12707" s="399"/>
      <c r="I12707" s="399"/>
    </row>
    <row r="12708" spans="1:9" ht="15.75" customHeight="1">
      <c r="A12708" s="396"/>
      <c r="B12708" s="398"/>
      <c r="C12708" s="396"/>
      <c r="D12708" s="396"/>
      <c r="E12708" s="399"/>
      <c r="F12708" s="399"/>
      <c r="G12708" s="399"/>
      <c r="H12708" s="399"/>
      <c r="I12708" s="399"/>
    </row>
    <row r="12709" spans="1:9" ht="15.75" customHeight="1">
      <c r="A12709" s="396"/>
      <c r="B12709" s="398"/>
      <c r="C12709" s="396"/>
      <c r="D12709" s="396"/>
      <c r="E12709" s="399"/>
      <c r="F12709" s="399"/>
      <c r="G12709" s="399"/>
      <c r="H12709" s="399"/>
      <c r="I12709" s="399"/>
    </row>
    <row r="12710" spans="1:9" ht="15.75" customHeight="1">
      <c r="A12710" s="396"/>
      <c r="B12710" s="398"/>
      <c r="C12710" s="396"/>
      <c r="D12710" s="396"/>
      <c r="E12710" s="399"/>
      <c r="F12710" s="399"/>
      <c r="G12710" s="399"/>
      <c r="H12710" s="399"/>
      <c r="I12710" s="399"/>
    </row>
    <row r="12711" spans="1:9" ht="15.75" customHeight="1">
      <c r="A12711" s="396"/>
      <c r="B12711" s="398"/>
      <c r="C12711" s="396"/>
      <c r="D12711" s="396"/>
      <c r="E12711" s="399"/>
      <c r="F12711" s="399"/>
      <c r="G12711" s="399"/>
      <c r="H12711" s="399"/>
      <c r="I12711" s="399"/>
    </row>
    <row r="12712" spans="1:9" ht="15.75" customHeight="1">
      <c r="A12712" s="396"/>
      <c r="B12712" s="398"/>
      <c r="C12712" s="396"/>
      <c r="D12712" s="396"/>
      <c r="E12712" s="399"/>
      <c r="F12712" s="399"/>
      <c r="G12712" s="399"/>
      <c r="H12712" s="399"/>
      <c r="I12712" s="399"/>
    </row>
    <row r="12713" spans="1:9" ht="15.75" customHeight="1">
      <c r="A12713" s="396"/>
      <c r="B12713" s="398"/>
      <c r="C12713" s="396"/>
      <c r="D12713" s="396"/>
      <c r="E12713" s="399"/>
      <c r="F12713" s="399"/>
      <c r="G12713" s="399"/>
      <c r="H12713" s="399"/>
      <c r="I12713" s="399"/>
    </row>
    <row r="12714" spans="1:9" ht="15.75" customHeight="1">
      <c r="A12714" s="396"/>
      <c r="B12714" s="398"/>
      <c r="C12714" s="396"/>
      <c r="D12714" s="396"/>
      <c r="E12714" s="399"/>
      <c r="F12714" s="399"/>
      <c r="G12714" s="399"/>
      <c r="H12714" s="399"/>
      <c r="I12714" s="399"/>
    </row>
    <row r="12715" spans="1:9" ht="15.75" customHeight="1">
      <c r="A12715" s="396"/>
      <c r="B12715" s="398"/>
      <c r="C12715" s="396"/>
      <c r="D12715" s="396"/>
      <c r="E12715" s="399"/>
      <c r="F12715" s="399"/>
      <c r="G12715" s="399"/>
      <c r="H12715" s="399"/>
      <c r="I12715" s="399"/>
    </row>
    <row r="12716" spans="1:9" ht="15.75" customHeight="1">
      <c r="A12716" s="396"/>
      <c r="B12716" s="398"/>
      <c r="C12716" s="396"/>
      <c r="D12716" s="396"/>
      <c r="E12716" s="399"/>
      <c r="F12716" s="399"/>
      <c r="G12716" s="399"/>
      <c r="H12716" s="399"/>
      <c r="I12716" s="399"/>
    </row>
    <row r="12717" spans="1:9" ht="15.75" customHeight="1">
      <c r="A12717" s="396"/>
      <c r="B12717" s="398"/>
      <c r="C12717" s="396"/>
      <c r="D12717" s="396"/>
      <c r="E12717" s="399"/>
      <c r="F12717" s="399"/>
      <c r="G12717" s="399"/>
      <c r="H12717" s="399"/>
      <c r="I12717" s="399"/>
    </row>
    <row r="12718" spans="1:9" ht="15.75" customHeight="1">
      <c r="A12718" s="396"/>
      <c r="B12718" s="398"/>
      <c r="C12718" s="396"/>
      <c r="D12718" s="396"/>
      <c r="E12718" s="399"/>
      <c r="F12718" s="399"/>
      <c r="G12718" s="399"/>
      <c r="H12718" s="399"/>
      <c r="I12718" s="399"/>
    </row>
    <row r="12719" spans="1:9" ht="15.75" customHeight="1">
      <c r="A12719" s="396"/>
      <c r="B12719" s="398"/>
      <c r="C12719" s="396"/>
      <c r="D12719" s="396"/>
      <c r="E12719" s="399"/>
      <c r="F12719" s="399"/>
      <c r="G12719" s="399"/>
      <c r="H12719" s="399"/>
      <c r="I12719" s="399"/>
    </row>
    <row r="12720" spans="1:9" ht="15.75" customHeight="1">
      <c r="A12720" s="396"/>
      <c r="B12720" s="398"/>
      <c r="C12720" s="396"/>
      <c r="D12720" s="396"/>
      <c r="E12720" s="399"/>
      <c r="F12720" s="399"/>
      <c r="G12720" s="399"/>
      <c r="H12720" s="399"/>
      <c r="I12720" s="399"/>
    </row>
    <row r="12721" spans="1:9" ht="15.75" customHeight="1">
      <c r="A12721" s="396"/>
      <c r="B12721" s="398"/>
      <c r="C12721" s="396"/>
      <c r="D12721" s="396"/>
      <c r="E12721" s="399"/>
      <c r="F12721" s="399"/>
      <c r="G12721" s="399"/>
      <c r="H12721" s="399"/>
      <c r="I12721" s="399"/>
    </row>
    <row r="12722" spans="1:9" ht="15.75" customHeight="1">
      <c r="A12722" s="396"/>
      <c r="B12722" s="398"/>
      <c r="C12722" s="396"/>
      <c r="D12722" s="396"/>
      <c r="E12722" s="399"/>
      <c r="F12722" s="399"/>
      <c r="G12722" s="399"/>
      <c r="H12722" s="399"/>
      <c r="I12722" s="399"/>
    </row>
    <row r="12723" spans="1:9" ht="15.75" customHeight="1">
      <c r="A12723" s="396"/>
      <c r="B12723" s="398"/>
      <c r="C12723" s="396"/>
      <c r="D12723" s="396"/>
      <c r="E12723" s="399"/>
      <c r="F12723" s="399"/>
      <c r="G12723" s="399"/>
      <c r="H12723" s="399"/>
      <c r="I12723" s="399"/>
    </row>
    <row r="12724" spans="1:9" ht="15.75" customHeight="1">
      <c r="A12724" s="396"/>
      <c r="B12724" s="398"/>
      <c r="C12724" s="396"/>
      <c r="D12724" s="396"/>
      <c r="E12724" s="399"/>
      <c r="F12724" s="399"/>
      <c r="G12724" s="399"/>
      <c r="H12724" s="399"/>
      <c r="I12724" s="399"/>
    </row>
    <row r="12725" spans="1:9" ht="15.75" customHeight="1">
      <c r="A12725" s="396"/>
      <c r="B12725" s="398"/>
      <c r="C12725" s="396"/>
      <c r="D12725" s="396"/>
      <c r="E12725" s="399"/>
      <c r="F12725" s="399"/>
      <c r="G12725" s="399"/>
      <c r="H12725" s="399"/>
      <c r="I12725" s="399"/>
    </row>
    <row r="12726" spans="1:9" ht="15.75" customHeight="1">
      <c r="A12726" s="396"/>
      <c r="B12726" s="398"/>
      <c r="C12726" s="396"/>
      <c r="D12726" s="396"/>
      <c r="E12726" s="399"/>
      <c r="F12726" s="399"/>
      <c r="G12726" s="399"/>
      <c r="H12726" s="399"/>
      <c r="I12726" s="399"/>
    </row>
    <row r="12727" spans="1:9" ht="15.75" customHeight="1">
      <c r="A12727" s="396"/>
      <c r="B12727" s="398"/>
      <c r="C12727" s="396"/>
      <c r="D12727" s="396"/>
      <c r="E12727" s="399"/>
      <c r="F12727" s="399"/>
      <c r="G12727" s="399"/>
      <c r="H12727" s="399"/>
      <c r="I12727" s="399"/>
    </row>
    <row r="12728" spans="1:9" ht="15.75" customHeight="1">
      <c r="A12728" s="396"/>
      <c r="B12728" s="398"/>
      <c r="C12728" s="396"/>
      <c r="D12728" s="396"/>
      <c r="E12728" s="399"/>
      <c r="F12728" s="399"/>
      <c r="G12728" s="399"/>
      <c r="H12728" s="399"/>
      <c r="I12728" s="399"/>
    </row>
    <row r="12729" spans="1:9" ht="15.75" customHeight="1">
      <c r="A12729" s="396"/>
      <c r="B12729" s="398"/>
      <c r="C12729" s="396"/>
      <c r="D12729" s="396"/>
      <c r="E12729" s="399"/>
      <c r="F12729" s="399"/>
      <c r="G12729" s="399"/>
      <c r="H12729" s="399"/>
      <c r="I12729" s="399"/>
    </row>
    <row r="12730" spans="1:9" ht="15.75" customHeight="1">
      <c r="A12730" s="396"/>
      <c r="B12730" s="398"/>
      <c r="C12730" s="396"/>
      <c r="D12730" s="396"/>
      <c r="E12730" s="399"/>
      <c r="F12730" s="399"/>
      <c r="G12730" s="399"/>
      <c r="H12730" s="399"/>
      <c r="I12730" s="399"/>
    </row>
    <row r="12731" spans="1:9" ht="15.75" customHeight="1">
      <c r="A12731" s="396"/>
      <c r="B12731" s="398"/>
      <c r="C12731" s="396"/>
      <c r="D12731" s="396"/>
      <c r="E12731" s="399"/>
      <c r="F12731" s="399"/>
      <c r="G12731" s="399"/>
      <c r="H12731" s="399"/>
      <c r="I12731" s="399"/>
    </row>
    <row r="12732" spans="1:9" ht="15.75" customHeight="1">
      <c r="A12732" s="396"/>
      <c r="B12732" s="398"/>
      <c r="C12732" s="396"/>
      <c r="D12732" s="396"/>
      <c r="E12732" s="399"/>
      <c r="F12732" s="399"/>
      <c r="G12732" s="399"/>
      <c r="H12732" s="399"/>
      <c r="I12732" s="399"/>
    </row>
    <row r="12733" spans="1:9" ht="15.75" customHeight="1">
      <c r="A12733" s="396"/>
      <c r="B12733" s="398"/>
      <c r="C12733" s="396"/>
      <c r="D12733" s="396"/>
      <c r="E12733" s="399"/>
      <c r="F12733" s="399"/>
      <c r="G12733" s="399"/>
      <c r="H12733" s="399"/>
      <c r="I12733" s="399"/>
    </row>
    <row r="12734" spans="1:9" ht="15.75" customHeight="1">
      <c r="A12734" s="396"/>
      <c r="B12734" s="398"/>
      <c r="C12734" s="396"/>
      <c r="D12734" s="396"/>
      <c r="E12734" s="399"/>
      <c r="F12734" s="399"/>
      <c r="G12734" s="399"/>
      <c r="H12734" s="399"/>
      <c r="I12734" s="399"/>
    </row>
    <row r="12735" spans="1:9" ht="15.75" customHeight="1">
      <c r="A12735" s="396"/>
      <c r="B12735" s="398"/>
      <c r="C12735" s="396"/>
      <c r="D12735" s="396"/>
      <c r="E12735" s="399"/>
      <c r="F12735" s="399"/>
      <c r="G12735" s="399"/>
      <c r="H12735" s="399"/>
      <c r="I12735" s="399"/>
    </row>
    <row r="12736" spans="1:9" ht="15.75" customHeight="1">
      <c r="A12736" s="396"/>
      <c r="B12736" s="398"/>
      <c r="C12736" s="396"/>
      <c r="D12736" s="396"/>
      <c r="E12736" s="399"/>
      <c r="F12736" s="399"/>
      <c r="G12736" s="399"/>
      <c r="H12736" s="399"/>
      <c r="I12736" s="399"/>
    </row>
    <row r="12737" spans="1:9" ht="15.75" customHeight="1">
      <c r="A12737" s="396"/>
      <c r="B12737" s="398"/>
      <c r="C12737" s="396"/>
      <c r="D12737" s="396"/>
      <c r="E12737" s="399"/>
      <c r="F12737" s="399"/>
      <c r="G12737" s="399"/>
      <c r="H12737" s="399"/>
      <c r="I12737" s="399"/>
    </row>
    <row r="12738" spans="1:9" ht="15.75" customHeight="1">
      <c r="A12738" s="396"/>
      <c r="B12738" s="398"/>
      <c r="C12738" s="396"/>
      <c r="D12738" s="396"/>
      <c r="E12738" s="399"/>
      <c r="F12738" s="399"/>
      <c r="G12738" s="399"/>
      <c r="H12738" s="399"/>
      <c r="I12738" s="399"/>
    </row>
    <row r="12739" spans="1:9" ht="15.75" customHeight="1">
      <c r="A12739" s="396"/>
      <c r="B12739" s="398"/>
      <c r="C12739" s="396"/>
      <c r="D12739" s="396"/>
      <c r="E12739" s="399"/>
      <c r="F12739" s="399"/>
      <c r="G12739" s="399"/>
      <c r="H12739" s="399"/>
      <c r="I12739" s="399"/>
    </row>
    <row r="12740" spans="1:9" ht="15.75" customHeight="1">
      <c r="A12740" s="396"/>
      <c r="B12740" s="398"/>
      <c r="C12740" s="396"/>
      <c r="D12740" s="396"/>
      <c r="E12740" s="399"/>
      <c r="F12740" s="399"/>
      <c r="G12740" s="399"/>
      <c r="H12740" s="399"/>
      <c r="I12740" s="399"/>
    </row>
    <row r="12741" spans="1:9" ht="15.75" customHeight="1">
      <c r="A12741" s="396"/>
      <c r="B12741" s="398"/>
      <c r="C12741" s="396"/>
      <c r="D12741" s="396"/>
      <c r="E12741" s="399"/>
      <c r="F12741" s="399"/>
      <c r="G12741" s="399"/>
      <c r="H12741" s="399"/>
      <c r="I12741" s="399"/>
    </row>
    <row r="12742" spans="1:9" ht="15.75" customHeight="1">
      <c r="A12742" s="396"/>
      <c r="B12742" s="398"/>
      <c r="C12742" s="396"/>
      <c r="D12742" s="396"/>
      <c r="E12742" s="399"/>
      <c r="F12742" s="399"/>
      <c r="G12742" s="399"/>
      <c r="H12742" s="399"/>
      <c r="I12742" s="399"/>
    </row>
    <row r="12743" spans="1:9" ht="15.75" customHeight="1">
      <c r="A12743" s="396"/>
      <c r="B12743" s="398"/>
      <c r="C12743" s="396"/>
      <c r="D12743" s="396"/>
      <c r="E12743" s="399"/>
      <c r="F12743" s="399"/>
      <c r="G12743" s="399"/>
      <c r="H12743" s="399"/>
      <c r="I12743" s="399"/>
    </row>
    <row r="12744" spans="1:9" ht="15.75" customHeight="1">
      <c r="A12744" s="396"/>
      <c r="B12744" s="398"/>
      <c r="C12744" s="396"/>
      <c r="D12744" s="396"/>
      <c r="E12744" s="399"/>
      <c r="F12744" s="399"/>
      <c r="G12744" s="399"/>
      <c r="H12744" s="399"/>
      <c r="I12744" s="399"/>
    </row>
    <row r="12745" spans="1:9" ht="15.75" customHeight="1">
      <c r="A12745" s="396"/>
      <c r="B12745" s="398"/>
      <c r="C12745" s="396"/>
      <c r="D12745" s="396"/>
      <c r="E12745" s="399"/>
      <c r="F12745" s="399"/>
      <c r="G12745" s="399"/>
      <c r="H12745" s="399"/>
      <c r="I12745" s="399"/>
    </row>
    <row r="12746" spans="1:9" ht="15.75" customHeight="1">
      <c r="A12746" s="396"/>
      <c r="B12746" s="398"/>
      <c r="C12746" s="396"/>
      <c r="D12746" s="396"/>
      <c r="E12746" s="399"/>
      <c r="F12746" s="399"/>
      <c r="G12746" s="399"/>
      <c r="H12746" s="399"/>
      <c r="I12746" s="399"/>
    </row>
    <row r="12747" spans="1:9" ht="15.75" customHeight="1">
      <c r="A12747" s="396"/>
      <c r="B12747" s="398"/>
      <c r="C12747" s="396"/>
      <c r="D12747" s="396"/>
      <c r="E12747" s="399"/>
      <c r="F12747" s="399"/>
      <c r="G12747" s="399"/>
      <c r="H12747" s="399"/>
      <c r="I12747" s="399"/>
    </row>
    <row r="12748" spans="1:9" ht="15.75" customHeight="1">
      <c r="A12748" s="396"/>
      <c r="B12748" s="398"/>
      <c r="C12748" s="396"/>
      <c r="D12748" s="396"/>
      <c r="E12748" s="399"/>
      <c r="F12748" s="399"/>
      <c r="G12748" s="399"/>
      <c r="H12748" s="399"/>
      <c r="I12748" s="399"/>
    </row>
    <row r="12749" spans="1:9" ht="15.75" customHeight="1">
      <c r="A12749" s="396"/>
      <c r="B12749" s="398"/>
      <c r="C12749" s="396"/>
      <c r="D12749" s="396"/>
      <c r="E12749" s="399"/>
      <c r="F12749" s="399"/>
      <c r="G12749" s="399"/>
      <c r="H12749" s="399"/>
      <c r="I12749" s="399"/>
    </row>
    <row r="12750" spans="1:9" ht="15.75" customHeight="1">
      <c r="A12750" s="396"/>
      <c r="B12750" s="398"/>
      <c r="C12750" s="396"/>
      <c r="D12750" s="396"/>
      <c r="E12750" s="399"/>
      <c r="F12750" s="399"/>
      <c r="G12750" s="399"/>
      <c r="H12750" s="399"/>
      <c r="I12750" s="399"/>
    </row>
    <row r="12751" spans="1:9" ht="15.75" customHeight="1">
      <c r="A12751" s="396"/>
      <c r="B12751" s="398"/>
      <c r="C12751" s="396"/>
      <c r="D12751" s="396"/>
      <c r="E12751" s="399"/>
      <c r="F12751" s="399"/>
      <c r="G12751" s="399"/>
      <c r="H12751" s="399"/>
      <c r="I12751" s="399"/>
    </row>
    <row r="12752" spans="1:9" ht="15.75" customHeight="1">
      <c r="A12752" s="396"/>
      <c r="B12752" s="398"/>
      <c r="C12752" s="396"/>
      <c r="D12752" s="396"/>
      <c r="E12752" s="399"/>
      <c r="F12752" s="399"/>
      <c r="G12752" s="399"/>
      <c r="H12752" s="399"/>
      <c r="I12752" s="399"/>
    </row>
    <row r="12753" spans="1:9" ht="15.75" customHeight="1">
      <c r="A12753" s="396"/>
      <c r="B12753" s="398"/>
      <c r="C12753" s="396"/>
      <c r="D12753" s="396"/>
      <c r="E12753" s="399"/>
      <c r="F12753" s="399"/>
      <c r="G12753" s="399"/>
      <c r="H12753" s="399"/>
      <c r="I12753" s="399"/>
    </row>
    <row r="12754" spans="1:9" ht="15.75" customHeight="1">
      <c r="A12754" s="396"/>
      <c r="B12754" s="398"/>
      <c r="C12754" s="396"/>
      <c r="D12754" s="396"/>
      <c r="E12754" s="399"/>
      <c r="F12754" s="399"/>
      <c r="G12754" s="399"/>
      <c r="H12754" s="399"/>
      <c r="I12754" s="399"/>
    </row>
    <row r="12755" spans="1:9" ht="15.75" customHeight="1">
      <c r="A12755" s="396"/>
      <c r="B12755" s="398"/>
      <c r="C12755" s="396"/>
      <c r="D12755" s="396"/>
      <c r="E12755" s="399"/>
      <c r="F12755" s="399"/>
      <c r="G12755" s="399"/>
      <c r="H12755" s="399"/>
      <c r="I12755" s="399"/>
    </row>
    <row r="12756" spans="1:9" ht="15.75" customHeight="1">
      <c r="A12756" s="396"/>
      <c r="B12756" s="398"/>
      <c r="C12756" s="396"/>
      <c r="D12756" s="396"/>
      <c r="E12756" s="399"/>
      <c r="F12756" s="399"/>
      <c r="G12756" s="399"/>
      <c r="H12756" s="399"/>
      <c r="I12756" s="399"/>
    </row>
    <row r="12757" spans="1:9" ht="15.75" customHeight="1">
      <c r="A12757" s="396"/>
      <c r="B12757" s="398"/>
      <c r="C12757" s="396"/>
      <c r="D12757" s="396"/>
      <c r="E12757" s="399"/>
      <c r="F12757" s="399"/>
      <c r="G12757" s="399"/>
      <c r="H12757" s="399"/>
      <c r="I12757" s="399"/>
    </row>
    <row r="12758" spans="1:9" ht="15.75" customHeight="1">
      <c r="A12758" s="396"/>
      <c r="B12758" s="398"/>
      <c r="C12758" s="396"/>
      <c r="D12758" s="396"/>
      <c r="E12758" s="399"/>
      <c r="F12758" s="399"/>
      <c r="G12758" s="399"/>
      <c r="H12758" s="399"/>
      <c r="I12758" s="399"/>
    </row>
    <row r="12759" spans="1:9" ht="15.75" customHeight="1">
      <c r="A12759" s="396"/>
      <c r="B12759" s="398"/>
      <c r="C12759" s="396"/>
      <c r="D12759" s="396"/>
      <c r="E12759" s="399"/>
      <c r="F12759" s="399"/>
      <c r="G12759" s="399"/>
      <c r="H12759" s="399"/>
      <c r="I12759" s="399"/>
    </row>
    <row r="12760" spans="1:9" ht="15.75" customHeight="1">
      <c r="A12760" s="396"/>
      <c r="B12760" s="398"/>
      <c r="C12760" s="396"/>
      <c r="D12760" s="396"/>
      <c r="E12760" s="399"/>
      <c r="F12760" s="399"/>
      <c r="G12760" s="399"/>
      <c r="H12760" s="399"/>
      <c r="I12760" s="399"/>
    </row>
    <row r="12761" spans="1:9" ht="15.75" customHeight="1">
      <c r="A12761" s="396"/>
      <c r="B12761" s="398"/>
      <c r="C12761" s="396"/>
      <c r="D12761" s="396"/>
      <c r="E12761" s="399"/>
      <c r="F12761" s="399"/>
      <c r="G12761" s="399"/>
      <c r="H12761" s="399"/>
      <c r="I12761" s="399"/>
    </row>
    <row r="12762" spans="1:9" ht="15.75" customHeight="1">
      <c r="A12762" s="396"/>
      <c r="B12762" s="398"/>
      <c r="C12762" s="396"/>
      <c r="D12762" s="396"/>
      <c r="E12762" s="399"/>
      <c r="F12762" s="399"/>
      <c r="G12762" s="399"/>
      <c r="H12762" s="399"/>
      <c r="I12762" s="399"/>
    </row>
    <row r="12763" spans="1:9" ht="15.75" customHeight="1">
      <c r="A12763" s="396"/>
      <c r="B12763" s="398"/>
      <c r="C12763" s="396"/>
      <c r="D12763" s="396"/>
      <c r="E12763" s="399"/>
      <c r="F12763" s="399"/>
      <c r="G12763" s="399"/>
      <c r="H12763" s="399"/>
      <c r="I12763" s="399"/>
    </row>
    <row r="12764" spans="1:9" ht="15.75" customHeight="1">
      <c r="A12764" s="396"/>
      <c r="B12764" s="398"/>
      <c r="C12764" s="396"/>
      <c r="D12764" s="396"/>
      <c r="E12764" s="399"/>
      <c r="F12764" s="399"/>
      <c r="G12764" s="399"/>
      <c r="H12764" s="399"/>
      <c r="I12764" s="399"/>
    </row>
    <row r="12765" spans="1:9" ht="15.75" customHeight="1">
      <c r="A12765" s="396"/>
      <c r="B12765" s="398"/>
      <c r="C12765" s="396"/>
      <c r="D12765" s="396"/>
      <c r="E12765" s="399"/>
      <c r="F12765" s="399"/>
      <c r="G12765" s="399"/>
      <c r="H12765" s="399"/>
      <c r="I12765" s="399"/>
    </row>
    <row r="12766" spans="1:9" ht="15.75" customHeight="1">
      <c r="A12766" s="396"/>
      <c r="B12766" s="398"/>
      <c r="C12766" s="396"/>
      <c r="D12766" s="396"/>
      <c r="E12766" s="399"/>
      <c r="F12766" s="399"/>
      <c r="G12766" s="399"/>
      <c r="H12766" s="399"/>
      <c r="I12766" s="399"/>
    </row>
    <row r="12767" spans="1:9" ht="15.75" customHeight="1">
      <c r="A12767" s="396"/>
      <c r="B12767" s="398"/>
      <c r="C12767" s="396"/>
      <c r="D12767" s="396"/>
      <c r="E12767" s="399"/>
      <c r="F12767" s="399"/>
      <c r="G12767" s="399"/>
      <c r="H12767" s="399"/>
      <c r="I12767" s="399"/>
    </row>
    <row r="12768" spans="1:9" ht="15.75" customHeight="1">
      <c r="A12768" s="396"/>
      <c r="B12768" s="398"/>
      <c r="C12768" s="396"/>
      <c r="D12768" s="396"/>
      <c r="E12768" s="399"/>
      <c r="F12768" s="399"/>
      <c r="G12768" s="399"/>
      <c r="H12768" s="399"/>
      <c r="I12768" s="399"/>
    </row>
    <row r="12769" spans="1:9" ht="15.75" customHeight="1">
      <c r="A12769" s="396"/>
      <c r="B12769" s="398"/>
      <c r="C12769" s="396"/>
      <c r="D12769" s="396"/>
      <c r="E12769" s="399"/>
      <c r="F12769" s="399"/>
      <c r="G12769" s="399"/>
      <c r="H12769" s="399"/>
      <c r="I12769" s="399"/>
    </row>
    <row r="12770" spans="1:9" ht="15.75" customHeight="1">
      <c r="A12770" s="396"/>
      <c r="B12770" s="398"/>
      <c r="C12770" s="396"/>
      <c r="D12770" s="396"/>
      <c r="E12770" s="399"/>
      <c r="F12770" s="399"/>
      <c r="G12770" s="399"/>
      <c r="H12770" s="399"/>
      <c r="I12770" s="399"/>
    </row>
    <row r="12771" spans="1:9" ht="15.75" customHeight="1">
      <c r="A12771" s="396"/>
      <c r="B12771" s="398"/>
      <c r="C12771" s="396"/>
      <c r="D12771" s="396"/>
      <c r="E12771" s="399"/>
      <c r="F12771" s="399"/>
      <c r="G12771" s="399"/>
      <c r="H12771" s="399"/>
      <c r="I12771" s="399"/>
    </row>
    <row r="12772" spans="1:9" ht="15.75" customHeight="1">
      <c r="A12772" s="396"/>
      <c r="B12772" s="398"/>
      <c r="C12772" s="396"/>
      <c r="D12772" s="396"/>
      <c r="E12772" s="399"/>
      <c r="F12772" s="399"/>
      <c r="G12772" s="399"/>
      <c r="H12772" s="399"/>
      <c r="I12772" s="399"/>
    </row>
    <row r="12773" spans="1:9" ht="15.75" customHeight="1">
      <c r="A12773" s="396"/>
      <c r="B12773" s="398"/>
      <c r="C12773" s="396"/>
      <c r="D12773" s="396"/>
      <c r="E12773" s="399"/>
      <c r="F12773" s="399"/>
      <c r="G12773" s="399"/>
      <c r="H12773" s="399"/>
      <c r="I12773" s="399"/>
    </row>
    <row r="12774" spans="1:9" ht="15.75" customHeight="1">
      <c r="A12774" s="396"/>
      <c r="B12774" s="398"/>
      <c r="C12774" s="396"/>
      <c r="D12774" s="396"/>
      <c r="E12774" s="399"/>
      <c r="F12774" s="399"/>
      <c r="G12774" s="399"/>
      <c r="H12774" s="399"/>
      <c r="I12774" s="399"/>
    </row>
    <row r="12775" spans="1:9" ht="15.75" customHeight="1">
      <c r="A12775" s="396"/>
      <c r="B12775" s="398"/>
      <c r="C12775" s="396"/>
      <c r="D12775" s="396"/>
      <c r="E12775" s="399"/>
      <c r="F12775" s="399"/>
      <c r="G12775" s="399"/>
      <c r="H12775" s="399"/>
      <c r="I12775" s="399"/>
    </row>
    <row r="12776" spans="1:9" ht="15.75" customHeight="1">
      <c r="A12776" s="396"/>
      <c r="B12776" s="398"/>
      <c r="C12776" s="396"/>
      <c r="D12776" s="396"/>
      <c r="E12776" s="399"/>
      <c r="F12776" s="399"/>
      <c r="G12776" s="399"/>
      <c r="H12776" s="399"/>
      <c r="I12776" s="399"/>
    </row>
    <row r="12777" spans="1:9" ht="15.75" customHeight="1">
      <c r="A12777" s="396"/>
      <c r="B12777" s="398"/>
      <c r="C12777" s="396"/>
      <c r="D12777" s="396"/>
      <c r="E12777" s="399"/>
      <c r="F12777" s="399"/>
      <c r="G12777" s="399"/>
      <c r="H12777" s="399"/>
      <c r="I12777" s="399"/>
    </row>
    <row r="12778" spans="1:9" ht="15.75" customHeight="1">
      <c r="A12778" s="396"/>
      <c r="B12778" s="398"/>
      <c r="C12778" s="396"/>
      <c r="D12778" s="396"/>
      <c r="E12778" s="399"/>
      <c r="F12778" s="399"/>
      <c r="G12778" s="399"/>
      <c r="H12778" s="399"/>
      <c r="I12778" s="399"/>
    </row>
    <row r="12779" spans="1:9" ht="15.75" customHeight="1">
      <c r="A12779" s="396"/>
      <c r="B12779" s="398"/>
      <c r="C12779" s="396"/>
      <c r="D12779" s="396"/>
      <c r="E12779" s="399"/>
      <c r="F12779" s="399"/>
      <c r="G12779" s="399"/>
      <c r="H12779" s="399"/>
      <c r="I12779" s="399"/>
    </row>
    <row r="12780" spans="1:9" ht="15.75" customHeight="1">
      <c r="A12780" s="396"/>
      <c r="B12780" s="398"/>
      <c r="C12780" s="396"/>
      <c r="D12780" s="396"/>
      <c r="E12780" s="399"/>
      <c r="F12780" s="399"/>
      <c r="G12780" s="399"/>
      <c r="H12780" s="399"/>
      <c r="I12780" s="399"/>
    </row>
    <row r="12781" spans="1:9" ht="15.75" customHeight="1">
      <c r="A12781" s="396"/>
      <c r="B12781" s="398"/>
      <c r="C12781" s="396"/>
      <c r="D12781" s="396"/>
      <c r="E12781" s="399"/>
      <c r="F12781" s="399"/>
      <c r="G12781" s="399"/>
      <c r="H12781" s="399"/>
      <c r="I12781" s="399"/>
    </row>
    <row r="12782" spans="1:9" ht="15.75" customHeight="1">
      <c r="A12782" s="396"/>
      <c r="B12782" s="398"/>
      <c r="C12782" s="396"/>
      <c r="D12782" s="396"/>
      <c r="E12782" s="399"/>
      <c r="F12782" s="399"/>
      <c r="G12782" s="399"/>
      <c r="H12782" s="399"/>
      <c r="I12782" s="399"/>
    </row>
    <row r="12783" spans="1:9" ht="15.75" customHeight="1">
      <c r="A12783" s="396"/>
      <c r="B12783" s="398"/>
      <c r="C12783" s="396"/>
      <c r="D12783" s="396"/>
      <c r="E12783" s="399"/>
      <c r="F12783" s="399"/>
      <c r="G12783" s="399"/>
      <c r="H12783" s="399"/>
      <c r="I12783" s="399"/>
    </row>
    <row r="12784" spans="1:9" ht="15.75" customHeight="1">
      <c r="A12784" s="396"/>
      <c r="B12784" s="398"/>
      <c r="C12784" s="396"/>
      <c r="D12784" s="396"/>
      <c r="E12784" s="399"/>
      <c r="F12784" s="399"/>
      <c r="G12784" s="399"/>
      <c r="H12784" s="399"/>
      <c r="I12784" s="399"/>
    </row>
    <row r="12785" spans="1:9" ht="15.75" customHeight="1">
      <c r="A12785" s="396"/>
      <c r="B12785" s="398"/>
      <c r="C12785" s="396"/>
      <c r="D12785" s="396"/>
      <c r="E12785" s="399"/>
      <c r="F12785" s="399"/>
      <c r="G12785" s="399"/>
      <c r="H12785" s="399"/>
      <c r="I12785" s="399"/>
    </row>
    <row r="12786" spans="1:9" ht="15.75" customHeight="1">
      <c r="A12786" s="396"/>
      <c r="B12786" s="398"/>
      <c r="C12786" s="396"/>
      <c r="D12786" s="396"/>
      <c r="E12786" s="399"/>
      <c r="F12786" s="399"/>
      <c r="G12786" s="399"/>
      <c r="H12786" s="399"/>
      <c r="I12786" s="399"/>
    </row>
    <row r="12787" spans="1:9" ht="15.75" customHeight="1">
      <c r="A12787" s="396"/>
      <c r="B12787" s="398"/>
      <c r="C12787" s="396"/>
      <c r="D12787" s="396"/>
      <c r="E12787" s="399"/>
      <c r="F12787" s="399"/>
      <c r="G12787" s="399"/>
      <c r="H12787" s="399"/>
      <c r="I12787" s="399"/>
    </row>
    <row r="12788" spans="1:9" ht="15.75" customHeight="1">
      <c r="A12788" s="396"/>
      <c r="B12788" s="398"/>
      <c r="C12788" s="396"/>
      <c r="D12788" s="396"/>
      <c r="E12788" s="399"/>
      <c r="F12788" s="399"/>
      <c r="G12788" s="399"/>
      <c r="H12788" s="399"/>
      <c r="I12788" s="399"/>
    </row>
    <row r="12789" spans="1:9" ht="15.75" customHeight="1">
      <c r="A12789" s="396"/>
      <c r="B12789" s="398"/>
      <c r="C12789" s="396"/>
      <c r="D12789" s="396"/>
      <c r="E12789" s="399"/>
      <c r="F12789" s="399"/>
      <c r="G12789" s="399"/>
      <c r="H12789" s="399"/>
      <c r="I12789" s="399"/>
    </row>
    <row r="12790" spans="1:9" ht="15.75" customHeight="1">
      <c r="A12790" s="396"/>
      <c r="B12790" s="398"/>
      <c r="C12790" s="396"/>
      <c r="D12790" s="396"/>
      <c r="E12790" s="399"/>
      <c r="F12790" s="399"/>
      <c r="G12790" s="399"/>
      <c r="H12790" s="399"/>
      <c r="I12790" s="399"/>
    </row>
    <row r="12791" spans="1:9" ht="15.75" customHeight="1">
      <c r="A12791" s="396"/>
      <c r="B12791" s="398"/>
      <c r="C12791" s="396"/>
      <c r="D12791" s="396"/>
      <c r="E12791" s="399"/>
      <c r="F12791" s="399"/>
      <c r="G12791" s="399"/>
      <c r="H12791" s="399"/>
      <c r="I12791" s="399"/>
    </row>
    <row r="12792" spans="1:9" ht="15.75" customHeight="1">
      <c r="A12792" s="396"/>
      <c r="B12792" s="398"/>
      <c r="C12792" s="396"/>
      <c r="D12792" s="396"/>
      <c r="E12792" s="399"/>
      <c r="F12792" s="399"/>
      <c r="G12792" s="399"/>
      <c r="H12792" s="399"/>
      <c r="I12792" s="399"/>
    </row>
    <row r="12793" spans="1:9" ht="15.75" customHeight="1">
      <c r="A12793" s="396"/>
      <c r="B12793" s="398"/>
      <c r="C12793" s="396"/>
      <c r="D12793" s="396"/>
      <c r="E12793" s="399"/>
      <c r="F12793" s="399"/>
      <c r="G12793" s="399"/>
      <c r="H12793" s="399"/>
      <c r="I12793" s="399"/>
    </row>
    <row r="12794" spans="1:9" ht="15.75" customHeight="1">
      <c r="A12794" s="396"/>
      <c r="B12794" s="398"/>
      <c r="C12794" s="396"/>
      <c r="D12794" s="396"/>
      <c r="E12794" s="399"/>
      <c r="F12794" s="399"/>
      <c r="G12794" s="399"/>
      <c r="H12794" s="399"/>
      <c r="I12794" s="399"/>
    </row>
    <row r="12795" spans="1:9" ht="15.75" customHeight="1">
      <c r="A12795" s="396"/>
      <c r="B12795" s="398"/>
      <c r="C12795" s="396"/>
      <c r="D12795" s="396"/>
      <c r="E12795" s="399"/>
      <c r="F12795" s="399"/>
      <c r="G12795" s="399"/>
      <c r="H12795" s="399"/>
      <c r="I12795" s="399"/>
    </row>
    <row r="12796" spans="1:9" ht="15.75" customHeight="1">
      <c r="A12796" s="396"/>
      <c r="B12796" s="398"/>
      <c r="C12796" s="396"/>
      <c r="D12796" s="396"/>
      <c r="E12796" s="399"/>
      <c r="F12796" s="399"/>
      <c r="G12796" s="399"/>
      <c r="H12796" s="399"/>
      <c r="I12796" s="399"/>
    </row>
    <row r="12797" spans="1:9" ht="15.75" customHeight="1">
      <c r="A12797" s="396"/>
      <c r="B12797" s="398"/>
      <c r="C12797" s="396"/>
      <c r="D12797" s="396"/>
      <c r="E12797" s="399"/>
      <c r="F12797" s="399"/>
      <c r="G12797" s="399"/>
      <c r="H12797" s="399"/>
      <c r="I12797" s="399"/>
    </row>
    <row r="12798" spans="1:9" ht="15.75" customHeight="1">
      <c r="A12798" s="396"/>
      <c r="B12798" s="398"/>
      <c r="C12798" s="396"/>
      <c r="D12798" s="396"/>
      <c r="E12798" s="399"/>
      <c r="F12798" s="399"/>
      <c r="G12798" s="399"/>
      <c r="H12798" s="399"/>
      <c r="I12798" s="399"/>
    </row>
    <row r="12799" spans="1:9" ht="15.75" customHeight="1">
      <c r="A12799" s="396"/>
      <c r="B12799" s="398"/>
      <c r="C12799" s="396"/>
      <c r="D12799" s="396"/>
      <c r="E12799" s="399"/>
      <c r="F12799" s="399"/>
      <c r="G12799" s="399"/>
      <c r="H12799" s="399"/>
      <c r="I12799" s="399"/>
    </row>
    <row r="12800" spans="1:9" ht="15.75" customHeight="1">
      <c r="A12800" s="396"/>
      <c r="B12800" s="398"/>
      <c r="C12800" s="396"/>
      <c r="D12800" s="396"/>
      <c r="E12800" s="399"/>
      <c r="F12800" s="399"/>
      <c r="G12800" s="399"/>
      <c r="H12800" s="399"/>
      <c r="I12800" s="399"/>
    </row>
    <row r="12801" spans="1:9" ht="15.75" customHeight="1">
      <c r="A12801" s="396"/>
      <c r="B12801" s="398"/>
      <c r="C12801" s="396"/>
      <c r="D12801" s="396"/>
      <c r="E12801" s="399"/>
      <c r="F12801" s="399"/>
      <c r="G12801" s="399"/>
      <c r="H12801" s="399"/>
      <c r="I12801" s="399"/>
    </row>
    <row r="12802" spans="1:9" ht="15.75" customHeight="1">
      <c r="A12802" s="396"/>
      <c r="B12802" s="398"/>
      <c r="C12802" s="396"/>
      <c r="D12802" s="396"/>
      <c r="E12802" s="399"/>
      <c r="F12802" s="399"/>
      <c r="G12802" s="399"/>
      <c r="H12802" s="399"/>
      <c r="I12802" s="399"/>
    </row>
    <row r="12803" spans="1:9" ht="15.75" customHeight="1">
      <c r="A12803" s="396"/>
      <c r="B12803" s="398"/>
      <c r="C12803" s="396"/>
      <c r="D12803" s="396"/>
      <c r="E12803" s="399"/>
      <c r="F12803" s="399"/>
      <c r="G12803" s="399"/>
      <c r="H12803" s="399"/>
      <c r="I12803" s="399"/>
    </row>
    <row r="12804" spans="1:9" ht="15.75" customHeight="1">
      <c r="A12804" s="396"/>
      <c r="B12804" s="398"/>
      <c r="C12804" s="396"/>
      <c r="D12804" s="396"/>
      <c r="E12804" s="399"/>
      <c r="F12804" s="399"/>
      <c r="G12804" s="399"/>
      <c r="H12804" s="399"/>
      <c r="I12804" s="399"/>
    </row>
    <row r="12805" spans="1:9" ht="15.75" customHeight="1">
      <c r="A12805" s="396"/>
      <c r="B12805" s="398"/>
      <c r="C12805" s="396"/>
      <c r="D12805" s="396"/>
      <c r="E12805" s="399"/>
      <c r="F12805" s="399"/>
      <c r="G12805" s="399"/>
      <c r="H12805" s="399"/>
      <c r="I12805" s="399"/>
    </row>
    <row r="12806" spans="1:9" ht="15.75" customHeight="1">
      <c r="A12806" s="396"/>
      <c r="B12806" s="398"/>
      <c r="C12806" s="396"/>
      <c r="D12806" s="396"/>
      <c r="E12806" s="399"/>
      <c r="F12806" s="399"/>
      <c r="G12806" s="399"/>
      <c r="H12806" s="399"/>
      <c r="I12806" s="399"/>
    </row>
    <row r="12807" spans="1:9" ht="15.75" customHeight="1">
      <c r="A12807" s="396"/>
      <c r="B12807" s="398"/>
      <c r="C12807" s="396"/>
      <c r="D12807" s="396"/>
      <c r="E12807" s="399"/>
      <c r="F12807" s="399"/>
      <c r="G12807" s="399"/>
      <c r="H12807" s="399"/>
      <c r="I12807" s="399"/>
    </row>
    <row r="12808" spans="1:9" ht="15.75" customHeight="1">
      <c r="A12808" s="396"/>
      <c r="B12808" s="398"/>
      <c r="C12808" s="396"/>
      <c r="D12808" s="396"/>
      <c r="E12808" s="399"/>
      <c r="F12808" s="399"/>
      <c r="G12808" s="399"/>
      <c r="H12808" s="399"/>
      <c r="I12808" s="399"/>
    </row>
    <row r="12809" spans="1:9" ht="15.75" customHeight="1">
      <c r="A12809" s="396"/>
      <c r="B12809" s="398"/>
      <c r="C12809" s="396"/>
      <c r="D12809" s="396"/>
      <c r="E12809" s="399"/>
      <c r="F12809" s="399"/>
      <c r="G12809" s="399"/>
      <c r="H12809" s="399"/>
      <c r="I12809" s="399"/>
    </row>
    <row r="12810" spans="1:9" ht="15.75" customHeight="1">
      <c r="A12810" s="396"/>
      <c r="B12810" s="398"/>
      <c r="C12810" s="396"/>
      <c r="D12810" s="396"/>
      <c r="E12810" s="399"/>
      <c r="F12810" s="399"/>
      <c r="G12810" s="399"/>
      <c r="H12810" s="399"/>
      <c r="I12810" s="399"/>
    </row>
    <row r="12811" spans="1:9" ht="15.75" customHeight="1">
      <c r="A12811" s="396"/>
      <c r="B12811" s="398"/>
      <c r="C12811" s="396"/>
      <c r="D12811" s="396"/>
      <c r="E12811" s="399"/>
      <c r="F12811" s="399"/>
      <c r="G12811" s="399"/>
      <c r="H12811" s="399"/>
      <c r="I12811" s="399"/>
    </row>
    <row r="12812" spans="1:9" ht="15.75" customHeight="1">
      <c r="A12812" s="396"/>
      <c r="B12812" s="398"/>
      <c r="C12812" s="396"/>
      <c r="D12812" s="396"/>
      <c r="E12812" s="399"/>
      <c r="F12812" s="399"/>
      <c r="G12812" s="399"/>
      <c r="H12812" s="399"/>
      <c r="I12812" s="399"/>
    </row>
    <row r="12813" spans="1:9" ht="15.75" customHeight="1">
      <c r="A12813" s="396"/>
      <c r="B12813" s="398"/>
      <c r="C12813" s="396"/>
      <c r="D12813" s="396"/>
      <c r="E12813" s="399"/>
      <c r="F12813" s="399"/>
      <c r="G12813" s="399"/>
      <c r="H12813" s="399"/>
      <c r="I12813" s="399"/>
    </row>
    <row r="12814" spans="1:9" ht="15.75" customHeight="1">
      <c r="A12814" s="396"/>
      <c r="B12814" s="398"/>
      <c r="C12814" s="396"/>
      <c r="D12814" s="396"/>
      <c r="E12814" s="399"/>
      <c r="F12814" s="399"/>
      <c r="G12814" s="399"/>
      <c r="H12814" s="399"/>
      <c r="I12814" s="399"/>
    </row>
    <row r="12815" spans="1:9" ht="15.75" customHeight="1">
      <c r="A12815" s="396"/>
      <c r="B12815" s="398"/>
      <c r="C12815" s="396"/>
      <c r="D12815" s="396"/>
      <c r="E12815" s="399"/>
      <c r="F12815" s="399"/>
      <c r="G12815" s="399"/>
      <c r="H12815" s="399"/>
      <c r="I12815" s="399"/>
    </row>
    <row r="12816" spans="1:9" ht="15.75" customHeight="1">
      <c r="A12816" s="396"/>
      <c r="B12816" s="398"/>
      <c r="C12816" s="396"/>
      <c r="D12816" s="396"/>
      <c r="E12816" s="399"/>
      <c r="F12816" s="399"/>
      <c r="G12816" s="399"/>
      <c r="H12816" s="399"/>
      <c r="I12816" s="399"/>
    </row>
    <row r="12817" spans="1:9" ht="15.75" customHeight="1">
      <c r="A12817" s="396"/>
      <c r="B12817" s="398"/>
      <c r="C12817" s="396"/>
      <c r="D12817" s="396"/>
      <c r="E12817" s="399"/>
      <c r="F12817" s="399"/>
      <c r="G12817" s="399"/>
      <c r="H12817" s="399"/>
      <c r="I12817" s="399"/>
    </row>
    <row r="12818" spans="1:9" ht="15.75" customHeight="1">
      <c r="A12818" s="396"/>
      <c r="B12818" s="398"/>
      <c r="C12818" s="396"/>
      <c r="D12818" s="396"/>
      <c r="E12818" s="399"/>
      <c r="F12818" s="399"/>
      <c r="G12818" s="399"/>
      <c r="H12818" s="399"/>
      <c r="I12818" s="399"/>
    </row>
    <row r="12819" spans="1:9" ht="15.75" customHeight="1">
      <c r="A12819" s="396"/>
      <c r="B12819" s="398"/>
      <c r="C12819" s="396"/>
      <c r="D12819" s="396"/>
      <c r="E12819" s="399"/>
      <c r="F12819" s="399"/>
      <c r="G12819" s="399"/>
      <c r="H12819" s="399"/>
      <c r="I12819" s="399"/>
    </row>
    <row r="12820" spans="1:9" ht="15.75" customHeight="1">
      <c r="A12820" s="396"/>
      <c r="B12820" s="398"/>
      <c r="C12820" s="396"/>
      <c r="D12820" s="396"/>
      <c r="E12820" s="399"/>
      <c r="F12820" s="399"/>
      <c r="G12820" s="399"/>
      <c r="H12820" s="399"/>
      <c r="I12820" s="399"/>
    </row>
    <row r="12821" spans="1:9" ht="15.75" customHeight="1">
      <c r="A12821" s="396"/>
      <c r="B12821" s="398"/>
      <c r="C12821" s="396"/>
      <c r="D12821" s="396"/>
      <c r="E12821" s="399"/>
      <c r="F12821" s="399"/>
      <c r="G12821" s="399"/>
      <c r="H12821" s="399"/>
      <c r="I12821" s="399"/>
    </row>
    <row r="12822" spans="1:9" ht="15.75" customHeight="1">
      <c r="A12822" s="396"/>
      <c r="B12822" s="398"/>
      <c r="C12822" s="396"/>
      <c r="D12822" s="396"/>
      <c r="E12822" s="399"/>
      <c r="F12822" s="399"/>
      <c r="G12822" s="399"/>
      <c r="H12822" s="399"/>
      <c r="I12822" s="399"/>
    </row>
    <row r="12823" spans="1:9" ht="15.75" customHeight="1">
      <c r="A12823" s="396"/>
      <c r="B12823" s="398"/>
      <c r="C12823" s="396"/>
      <c r="D12823" s="396"/>
      <c r="E12823" s="399"/>
      <c r="F12823" s="399"/>
      <c r="G12823" s="399"/>
      <c r="H12823" s="399"/>
      <c r="I12823" s="399"/>
    </row>
    <row r="12824" spans="1:9" ht="15.75" customHeight="1">
      <c r="A12824" s="396"/>
      <c r="B12824" s="398"/>
      <c r="C12824" s="396"/>
      <c r="D12824" s="396"/>
      <c r="E12824" s="399"/>
      <c r="F12824" s="399"/>
      <c r="G12824" s="399"/>
      <c r="H12824" s="399"/>
      <c r="I12824" s="399"/>
    </row>
    <row r="12825" spans="1:9" ht="15.75" customHeight="1">
      <c r="A12825" s="396"/>
      <c r="B12825" s="398"/>
      <c r="C12825" s="396"/>
      <c r="D12825" s="396"/>
      <c r="E12825" s="399"/>
      <c r="F12825" s="399"/>
      <c r="G12825" s="399"/>
      <c r="H12825" s="399"/>
      <c r="I12825" s="399"/>
    </row>
    <row r="12826" spans="1:9" ht="15.75" customHeight="1">
      <c r="A12826" s="396"/>
      <c r="B12826" s="398"/>
      <c r="C12826" s="396"/>
      <c r="D12826" s="396"/>
      <c r="E12826" s="399"/>
      <c r="F12826" s="399"/>
      <c r="G12826" s="399"/>
      <c r="H12826" s="399"/>
      <c r="I12826" s="399"/>
    </row>
    <row r="12827" spans="1:9" ht="15.75" customHeight="1">
      <c r="A12827" s="396"/>
      <c r="B12827" s="398"/>
      <c r="C12827" s="396"/>
      <c r="D12827" s="396"/>
      <c r="E12827" s="399"/>
      <c r="F12827" s="399"/>
      <c r="G12827" s="399"/>
      <c r="H12827" s="399"/>
      <c r="I12827" s="399"/>
    </row>
    <row r="12828" spans="1:9" ht="15.75" customHeight="1">
      <c r="A12828" s="396"/>
      <c r="B12828" s="398"/>
      <c r="C12828" s="396"/>
      <c r="D12828" s="396"/>
      <c r="E12828" s="399"/>
      <c r="F12828" s="399"/>
      <c r="G12828" s="399"/>
      <c r="H12828" s="399"/>
      <c r="I12828" s="399"/>
    </row>
    <row r="12829" spans="1:9" ht="15.75" customHeight="1">
      <c r="A12829" s="396"/>
      <c r="B12829" s="398"/>
      <c r="C12829" s="396"/>
      <c r="D12829" s="396"/>
      <c r="E12829" s="399"/>
      <c r="F12829" s="399"/>
      <c r="G12829" s="399"/>
      <c r="H12829" s="399"/>
      <c r="I12829" s="399"/>
    </row>
    <row r="12830" spans="1:9" ht="15.75" customHeight="1">
      <c r="A12830" s="396"/>
      <c r="B12830" s="398"/>
      <c r="C12830" s="396"/>
      <c r="D12830" s="396"/>
      <c r="E12830" s="399"/>
      <c r="F12830" s="399"/>
      <c r="G12830" s="399"/>
      <c r="H12830" s="399"/>
      <c r="I12830" s="399"/>
    </row>
    <row r="12831" spans="1:9" ht="15.75" customHeight="1">
      <c r="A12831" s="396"/>
      <c r="B12831" s="398"/>
      <c r="C12831" s="396"/>
      <c r="D12831" s="396"/>
      <c r="E12831" s="399"/>
      <c r="F12831" s="399"/>
      <c r="G12831" s="399"/>
      <c r="H12831" s="399"/>
      <c r="I12831" s="399"/>
    </row>
    <row r="12832" spans="1:9" ht="15.75" customHeight="1">
      <c r="A12832" s="396"/>
      <c r="B12832" s="398"/>
      <c r="C12832" s="396"/>
      <c r="D12832" s="396"/>
      <c r="E12832" s="399"/>
      <c r="F12832" s="399"/>
      <c r="G12832" s="399"/>
      <c r="H12832" s="399"/>
      <c r="I12832" s="399"/>
    </row>
    <row r="12833" spans="1:9" ht="15.75" customHeight="1">
      <c r="A12833" s="396"/>
      <c r="B12833" s="398"/>
      <c r="C12833" s="396"/>
      <c r="D12833" s="396"/>
      <c r="E12833" s="399"/>
      <c r="F12833" s="399"/>
      <c r="G12833" s="399"/>
      <c r="H12833" s="399"/>
      <c r="I12833" s="399"/>
    </row>
    <row r="12834" spans="1:9" ht="15.75" customHeight="1">
      <c r="A12834" s="396"/>
      <c r="B12834" s="398"/>
      <c r="C12834" s="396"/>
      <c r="D12834" s="396"/>
      <c r="E12834" s="399"/>
      <c r="F12834" s="399"/>
      <c r="G12834" s="399"/>
      <c r="H12834" s="399"/>
      <c r="I12834" s="399"/>
    </row>
    <row r="12835" spans="1:9" ht="15.75" customHeight="1">
      <c r="A12835" s="396"/>
      <c r="B12835" s="398"/>
      <c r="C12835" s="396"/>
      <c r="D12835" s="396"/>
      <c r="E12835" s="399"/>
      <c r="F12835" s="399"/>
      <c r="G12835" s="399"/>
      <c r="H12835" s="399"/>
      <c r="I12835" s="399"/>
    </row>
    <row r="12836" spans="1:9" ht="15.75" customHeight="1">
      <c r="A12836" s="396"/>
      <c r="B12836" s="398"/>
      <c r="C12836" s="396"/>
      <c r="D12836" s="396"/>
      <c r="E12836" s="399"/>
      <c r="F12836" s="399"/>
      <c r="G12836" s="399"/>
      <c r="H12836" s="399"/>
      <c r="I12836" s="399"/>
    </row>
    <row r="12837" spans="1:9" ht="15.75" customHeight="1">
      <c r="A12837" s="396"/>
      <c r="B12837" s="398"/>
      <c r="C12837" s="396"/>
      <c r="D12837" s="396"/>
      <c r="E12837" s="399"/>
      <c r="F12837" s="399"/>
      <c r="G12837" s="399"/>
      <c r="H12837" s="399"/>
      <c r="I12837" s="399"/>
    </row>
    <row r="12838" spans="1:9" ht="15.75" customHeight="1">
      <c r="A12838" s="396"/>
      <c r="B12838" s="398"/>
      <c r="C12838" s="396"/>
      <c r="D12838" s="396"/>
      <c r="E12838" s="399"/>
      <c r="F12838" s="399"/>
      <c r="G12838" s="399"/>
      <c r="H12838" s="399"/>
      <c r="I12838" s="399"/>
    </row>
    <row r="12839" spans="1:9" ht="15.75" customHeight="1">
      <c r="A12839" s="396"/>
      <c r="B12839" s="398"/>
      <c r="C12839" s="396"/>
      <c r="D12839" s="396"/>
      <c r="E12839" s="399"/>
      <c r="F12839" s="399"/>
      <c r="G12839" s="399"/>
      <c r="H12839" s="399"/>
      <c r="I12839" s="399"/>
    </row>
    <row r="12840" spans="1:9" ht="15.75" customHeight="1">
      <c r="A12840" s="396"/>
      <c r="B12840" s="398"/>
      <c r="C12840" s="396"/>
      <c r="D12840" s="396"/>
      <c r="E12840" s="399"/>
      <c r="F12840" s="399"/>
      <c r="G12840" s="399"/>
      <c r="H12840" s="399"/>
      <c r="I12840" s="399"/>
    </row>
    <row r="12841" spans="1:9" ht="15.75" customHeight="1">
      <c r="A12841" s="396"/>
      <c r="B12841" s="398"/>
      <c r="C12841" s="396"/>
      <c r="D12841" s="396"/>
      <c r="E12841" s="399"/>
      <c r="F12841" s="399"/>
      <c r="G12841" s="399"/>
      <c r="H12841" s="399"/>
      <c r="I12841" s="399"/>
    </row>
    <row r="12842" spans="1:9" ht="15.75" customHeight="1">
      <c r="A12842" s="396"/>
      <c r="B12842" s="398"/>
      <c r="C12842" s="396"/>
      <c r="D12842" s="396"/>
      <c r="E12842" s="399"/>
      <c r="F12842" s="399"/>
      <c r="G12842" s="399"/>
      <c r="H12842" s="399"/>
      <c r="I12842" s="399"/>
    </row>
    <row r="12843" spans="1:9" ht="15.75" customHeight="1">
      <c r="A12843" s="396"/>
      <c r="B12843" s="398"/>
      <c r="C12843" s="396"/>
      <c r="D12843" s="396"/>
      <c r="E12843" s="399"/>
      <c r="F12843" s="399"/>
      <c r="G12843" s="399"/>
      <c r="H12843" s="399"/>
      <c r="I12843" s="399"/>
    </row>
    <row r="12844" spans="1:9" ht="15.75" customHeight="1">
      <c r="A12844" s="396"/>
      <c r="B12844" s="398"/>
      <c r="C12844" s="396"/>
      <c r="D12844" s="396"/>
      <c r="E12844" s="399"/>
      <c r="F12844" s="399"/>
      <c r="G12844" s="399"/>
      <c r="H12844" s="399"/>
      <c r="I12844" s="399"/>
    </row>
    <row r="12845" spans="1:9" ht="15.75" customHeight="1">
      <c r="A12845" s="396"/>
      <c r="B12845" s="398"/>
      <c r="C12845" s="396"/>
      <c r="D12845" s="396"/>
      <c r="E12845" s="399"/>
      <c r="F12845" s="399"/>
      <c r="G12845" s="399"/>
      <c r="H12845" s="399"/>
      <c r="I12845" s="399"/>
    </row>
    <row r="12846" spans="1:9" ht="15.75" customHeight="1">
      <c r="A12846" s="396"/>
      <c r="B12846" s="398"/>
      <c r="C12846" s="396"/>
      <c r="D12846" s="396"/>
      <c r="E12846" s="399"/>
      <c r="F12846" s="399"/>
      <c r="G12846" s="399"/>
      <c r="H12846" s="399"/>
      <c r="I12846" s="399"/>
    </row>
    <row r="12847" spans="1:9" ht="15.75" customHeight="1">
      <c r="A12847" s="396"/>
      <c r="B12847" s="398"/>
      <c r="C12847" s="396"/>
      <c r="D12847" s="396"/>
      <c r="E12847" s="399"/>
      <c r="F12847" s="399"/>
      <c r="G12847" s="399"/>
      <c r="H12847" s="399"/>
      <c r="I12847" s="399"/>
    </row>
    <row r="12848" spans="1:9" ht="15.75" customHeight="1">
      <c r="A12848" s="396"/>
      <c r="B12848" s="398"/>
      <c r="C12848" s="396"/>
      <c r="D12848" s="396"/>
      <c r="E12848" s="399"/>
      <c r="F12848" s="399"/>
      <c r="G12848" s="399"/>
      <c r="H12848" s="399"/>
      <c r="I12848" s="399"/>
    </row>
    <row r="12849" spans="1:9" ht="15.75" customHeight="1">
      <c r="A12849" s="396"/>
      <c r="B12849" s="398"/>
      <c r="C12849" s="396"/>
      <c r="D12849" s="396"/>
      <c r="E12849" s="399"/>
      <c r="F12849" s="399"/>
      <c r="G12849" s="399"/>
      <c r="H12849" s="399"/>
      <c r="I12849" s="399"/>
    </row>
    <row r="12850" spans="1:9" ht="15.75" customHeight="1">
      <c r="A12850" s="396"/>
      <c r="B12850" s="398"/>
      <c r="C12850" s="396"/>
      <c r="D12850" s="396"/>
      <c r="E12850" s="399"/>
      <c r="F12850" s="399"/>
      <c r="G12850" s="399"/>
      <c r="H12850" s="399"/>
      <c r="I12850" s="399"/>
    </row>
    <row r="12851" spans="1:9" ht="15.75" customHeight="1">
      <c r="A12851" s="396"/>
      <c r="B12851" s="398"/>
      <c r="C12851" s="396"/>
      <c r="D12851" s="396"/>
      <c r="E12851" s="399"/>
      <c r="F12851" s="399"/>
      <c r="G12851" s="399"/>
      <c r="H12851" s="399"/>
      <c r="I12851" s="399"/>
    </row>
    <row r="12852" spans="1:9" ht="15.75" customHeight="1">
      <c r="A12852" s="396"/>
      <c r="B12852" s="398"/>
      <c r="C12852" s="396"/>
      <c r="D12852" s="396"/>
      <c r="E12852" s="399"/>
      <c r="F12852" s="399"/>
      <c r="G12852" s="399"/>
      <c r="H12852" s="399"/>
      <c r="I12852" s="399"/>
    </row>
    <row r="12853" spans="1:9" ht="15.75" customHeight="1">
      <c r="A12853" s="396"/>
      <c r="B12853" s="398"/>
      <c r="C12853" s="396"/>
      <c r="D12853" s="396"/>
      <c r="E12853" s="399"/>
      <c r="F12853" s="399"/>
      <c r="G12853" s="399"/>
      <c r="H12853" s="399"/>
      <c r="I12853" s="399"/>
    </row>
    <row r="12854" spans="1:9" ht="15.75" customHeight="1">
      <c r="A12854" s="396"/>
      <c r="B12854" s="398"/>
      <c r="C12854" s="396"/>
      <c r="D12854" s="396"/>
      <c r="E12854" s="399"/>
      <c r="F12854" s="399"/>
      <c r="G12854" s="399"/>
      <c r="H12854" s="399"/>
      <c r="I12854" s="399"/>
    </row>
    <row r="12855" spans="1:9" ht="15.75" customHeight="1">
      <c r="A12855" s="396"/>
      <c r="B12855" s="398"/>
      <c r="C12855" s="396"/>
      <c r="D12855" s="396"/>
      <c r="E12855" s="399"/>
      <c r="F12855" s="399"/>
      <c r="G12855" s="399"/>
      <c r="H12855" s="399"/>
      <c r="I12855" s="399"/>
    </row>
    <row r="12856" spans="1:9" ht="15.75" customHeight="1">
      <c r="A12856" s="396"/>
      <c r="B12856" s="398"/>
      <c r="C12856" s="396"/>
      <c r="D12856" s="396"/>
      <c r="E12856" s="399"/>
      <c r="F12856" s="399"/>
      <c r="G12856" s="399"/>
      <c r="H12856" s="399"/>
      <c r="I12856" s="399"/>
    </row>
    <row r="12857" spans="1:9" ht="15.75" customHeight="1">
      <c r="A12857" s="396"/>
      <c r="B12857" s="398"/>
      <c r="C12857" s="396"/>
      <c r="D12857" s="396"/>
      <c r="E12857" s="399"/>
      <c r="F12857" s="399"/>
      <c r="G12857" s="399"/>
      <c r="H12857" s="399"/>
      <c r="I12857" s="399"/>
    </row>
    <row r="12858" spans="1:9" ht="15.75" customHeight="1">
      <c r="A12858" s="396"/>
      <c r="B12858" s="398"/>
      <c r="C12858" s="396"/>
      <c r="D12858" s="396"/>
      <c r="E12858" s="399"/>
      <c r="F12858" s="399"/>
      <c r="G12858" s="399"/>
      <c r="H12858" s="399"/>
      <c r="I12858" s="399"/>
    </row>
    <row r="12859" spans="1:9" ht="15.75" customHeight="1">
      <c r="A12859" s="396"/>
      <c r="B12859" s="398"/>
      <c r="C12859" s="396"/>
      <c r="D12859" s="396"/>
      <c r="E12859" s="399"/>
      <c r="F12859" s="399"/>
      <c r="G12859" s="399"/>
      <c r="H12859" s="399"/>
      <c r="I12859" s="399"/>
    </row>
    <row r="12860" spans="1:9" ht="15.75" customHeight="1">
      <c r="A12860" s="396"/>
      <c r="B12860" s="398"/>
      <c r="C12860" s="396"/>
      <c r="D12860" s="396"/>
      <c r="E12860" s="399"/>
      <c r="F12860" s="399"/>
      <c r="G12860" s="399"/>
      <c r="H12860" s="399"/>
      <c r="I12860" s="399"/>
    </row>
    <row r="12861" spans="1:9" ht="15.75" customHeight="1">
      <c r="A12861" s="396"/>
      <c r="B12861" s="398"/>
      <c r="C12861" s="396"/>
      <c r="D12861" s="396"/>
      <c r="E12861" s="399"/>
      <c r="F12861" s="399"/>
      <c r="G12861" s="399"/>
      <c r="H12861" s="399"/>
      <c r="I12861" s="399"/>
    </row>
    <row r="12862" spans="1:9" ht="15.75" customHeight="1">
      <c r="A12862" s="396"/>
      <c r="B12862" s="398"/>
      <c r="C12862" s="396"/>
      <c r="D12862" s="396"/>
      <c r="E12862" s="399"/>
      <c r="F12862" s="399"/>
      <c r="G12862" s="399"/>
      <c r="H12862" s="399"/>
      <c r="I12862" s="399"/>
    </row>
    <row r="12863" spans="1:9" ht="15.75" customHeight="1">
      <c r="A12863" s="396"/>
      <c r="B12863" s="398"/>
      <c r="C12863" s="396"/>
      <c r="D12863" s="396"/>
      <c r="E12863" s="399"/>
      <c r="F12863" s="399"/>
      <c r="G12863" s="399"/>
      <c r="H12863" s="399"/>
      <c r="I12863" s="399"/>
    </row>
    <row r="12864" spans="1:9" ht="15.75" customHeight="1">
      <c r="A12864" s="396"/>
      <c r="B12864" s="398"/>
      <c r="C12864" s="396"/>
      <c r="D12864" s="396"/>
      <c r="E12864" s="399"/>
      <c r="F12864" s="399"/>
      <c r="G12864" s="399"/>
      <c r="H12864" s="399"/>
      <c r="I12864" s="399"/>
    </row>
    <row r="12865" spans="1:9" ht="15.75" customHeight="1">
      <c r="A12865" s="396"/>
      <c r="B12865" s="398"/>
      <c r="C12865" s="396"/>
      <c r="D12865" s="396"/>
      <c r="E12865" s="399"/>
      <c r="F12865" s="399"/>
      <c r="G12865" s="399"/>
      <c r="H12865" s="399"/>
      <c r="I12865" s="399"/>
    </row>
    <row r="12866" spans="1:9" ht="15.75" customHeight="1">
      <c r="A12866" s="396"/>
      <c r="B12866" s="398"/>
      <c r="C12866" s="396"/>
      <c r="D12866" s="396"/>
      <c r="E12866" s="399"/>
      <c r="F12866" s="399"/>
      <c r="G12866" s="399"/>
      <c r="H12866" s="399"/>
      <c r="I12866" s="399"/>
    </row>
    <row r="12867" spans="1:9" ht="15.75" customHeight="1">
      <c r="A12867" s="396"/>
      <c r="B12867" s="398"/>
      <c r="C12867" s="396"/>
      <c r="D12867" s="396"/>
      <c r="E12867" s="399"/>
      <c r="F12867" s="399"/>
      <c r="G12867" s="399"/>
      <c r="H12867" s="399"/>
      <c r="I12867" s="399"/>
    </row>
    <row r="12868" spans="1:9" ht="15.75" customHeight="1">
      <c r="A12868" s="396"/>
      <c r="B12868" s="398"/>
      <c r="C12868" s="396"/>
      <c r="D12868" s="396"/>
      <c r="E12868" s="399"/>
      <c r="F12868" s="399"/>
      <c r="G12868" s="399"/>
      <c r="H12868" s="399"/>
      <c r="I12868" s="399"/>
    </row>
    <row r="12869" spans="1:9" ht="15.75" customHeight="1">
      <c r="A12869" s="396"/>
      <c r="B12869" s="398"/>
      <c r="C12869" s="396"/>
      <c r="D12869" s="396"/>
      <c r="E12869" s="399"/>
      <c r="F12869" s="399"/>
      <c r="G12869" s="399"/>
      <c r="H12869" s="399"/>
      <c r="I12869" s="399"/>
    </row>
    <row r="12870" spans="1:9" ht="15.75" customHeight="1">
      <c r="A12870" s="396"/>
      <c r="B12870" s="398"/>
      <c r="C12870" s="396"/>
      <c r="D12870" s="396"/>
      <c r="E12870" s="399"/>
      <c r="F12870" s="399"/>
      <c r="G12870" s="399"/>
      <c r="H12870" s="399"/>
      <c r="I12870" s="399"/>
    </row>
    <row r="12871" spans="1:9" ht="15.75" customHeight="1">
      <c r="A12871" s="396"/>
      <c r="B12871" s="398"/>
      <c r="C12871" s="396"/>
      <c r="D12871" s="396"/>
      <c r="E12871" s="399"/>
      <c r="F12871" s="399"/>
      <c r="G12871" s="399"/>
      <c r="H12871" s="399"/>
      <c r="I12871" s="399"/>
    </row>
    <row r="12872" spans="1:9" ht="15.75" customHeight="1">
      <c r="A12872" s="396"/>
      <c r="B12872" s="398"/>
      <c r="C12872" s="396"/>
      <c r="D12872" s="396"/>
      <c r="E12872" s="399"/>
      <c r="F12872" s="399"/>
      <c r="G12872" s="399"/>
      <c r="H12872" s="399"/>
      <c r="I12872" s="399"/>
    </row>
    <row r="12873" spans="1:9" ht="15.75" customHeight="1">
      <c r="A12873" s="396"/>
      <c r="B12873" s="398"/>
      <c r="C12873" s="396"/>
      <c r="D12873" s="396"/>
      <c r="E12873" s="399"/>
      <c r="F12873" s="399"/>
      <c r="G12873" s="399"/>
      <c r="H12873" s="399"/>
      <c r="I12873" s="399"/>
    </row>
    <row r="12874" spans="1:9" ht="15.75" customHeight="1">
      <c r="A12874" s="396"/>
      <c r="B12874" s="398"/>
      <c r="C12874" s="396"/>
      <c r="D12874" s="396"/>
      <c r="E12874" s="399"/>
      <c r="F12874" s="399"/>
      <c r="G12874" s="399"/>
      <c r="H12874" s="399"/>
      <c r="I12874" s="399"/>
    </row>
    <row r="12875" spans="1:9" ht="15.75" customHeight="1">
      <c r="A12875" s="396"/>
      <c r="B12875" s="398"/>
      <c r="C12875" s="396"/>
      <c r="D12875" s="396"/>
      <c r="E12875" s="399"/>
      <c r="F12875" s="399"/>
      <c r="G12875" s="399"/>
      <c r="H12875" s="399"/>
      <c r="I12875" s="399"/>
    </row>
    <row r="12876" spans="1:9" ht="15.75" customHeight="1">
      <c r="A12876" s="396"/>
      <c r="B12876" s="398"/>
      <c r="C12876" s="396"/>
      <c r="D12876" s="396"/>
      <c r="E12876" s="399"/>
      <c r="F12876" s="399"/>
      <c r="G12876" s="399"/>
      <c r="H12876" s="399"/>
      <c r="I12876" s="399"/>
    </row>
    <row r="12877" spans="1:9" ht="15.75" customHeight="1">
      <c r="A12877" s="396"/>
      <c r="B12877" s="398"/>
      <c r="C12877" s="396"/>
      <c r="D12877" s="396"/>
      <c r="E12877" s="399"/>
      <c r="F12877" s="399"/>
      <c r="G12877" s="399"/>
      <c r="H12877" s="399"/>
      <c r="I12877" s="399"/>
    </row>
    <row r="12878" spans="1:9" ht="15.75" customHeight="1">
      <c r="A12878" s="396"/>
      <c r="B12878" s="398"/>
      <c r="C12878" s="396"/>
      <c r="D12878" s="396"/>
      <c r="E12878" s="399"/>
      <c r="F12878" s="399"/>
      <c r="G12878" s="399"/>
      <c r="H12878" s="399"/>
      <c r="I12878" s="399"/>
    </row>
    <row r="12879" spans="1:9" ht="15.75" customHeight="1">
      <c r="A12879" s="396"/>
      <c r="B12879" s="398"/>
      <c r="C12879" s="396"/>
      <c r="D12879" s="396"/>
      <c r="E12879" s="399"/>
      <c r="F12879" s="399"/>
      <c r="G12879" s="399"/>
      <c r="H12879" s="399"/>
      <c r="I12879" s="399"/>
    </row>
    <row r="12880" spans="1:9" ht="15.75" customHeight="1">
      <c r="A12880" s="396"/>
      <c r="B12880" s="398"/>
      <c r="C12880" s="396"/>
      <c r="D12880" s="396"/>
      <c r="E12880" s="399"/>
      <c r="F12880" s="399"/>
      <c r="G12880" s="399"/>
      <c r="H12880" s="399"/>
      <c r="I12880" s="399"/>
    </row>
    <row r="12881" spans="1:9" ht="15.75" customHeight="1">
      <c r="A12881" s="396"/>
      <c r="B12881" s="398"/>
      <c r="C12881" s="396"/>
      <c r="D12881" s="396"/>
      <c r="E12881" s="399"/>
      <c r="F12881" s="399"/>
      <c r="G12881" s="399"/>
      <c r="H12881" s="399"/>
      <c r="I12881" s="399"/>
    </row>
    <row r="12882" spans="1:9" ht="15.75" customHeight="1">
      <c r="A12882" s="396"/>
      <c r="B12882" s="398"/>
      <c r="C12882" s="396"/>
      <c r="D12882" s="396"/>
      <c r="E12882" s="399"/>
      <c r="F12882" s="399"/>
      <c r="G12882" s="399"/>
      <c r="H12882" s="399"/>
      <c r="I12882" s="399"/>
    </row>
    <row r="12883" spans="1:9" ht="15.75" customHeight="1">
      <c r="A12883" s="396"/>
      <c r="B12883" s="398"/>
      <c r="C12883" s="396"/>
      <c r="D12883" s="396"/>
      <c r="E12883" s="399"/>
      <c r="F12883" s="399"/>
      <c r="G12883" s="399"/>
      <c r="H12883" s="399"/>
      <c r="I12883" s="399"/>
    </row>
    <row r="12884" spans="1:9" ht="15.75" customHeight="1">
      <c r="A12884" s="396"/>
      <c r="B12884" s="398"/>
      <c r="C12884" s="396"/>
      <c r="D12884" s="396"/>
      <c r="E12884" s="399"/>
      <c r="F12884" s="399"/>
      <c r="G12884" s="399"/>
      <c r="H12884" s="399"/>
      <c r="I12884" s="399"/>
    </row>
    <row r="12885" spans="1:9" ht="15.75" customHeight="1">
      <c r="A12885" s="396"/>
      <c r="B12885" s="398"/>
      <c r="C12885" s="396"/>
      <c r="D12885" s="396"/>
      <c r="E12885" s="399"/>
      <c r="F12885" s="399"/>
      <c r="G12885" s="399"/>
      <c r="H12885" s="399"/>
      <c r="I12885" s="399"/>
    </row>
    <row r="12886" spans="1:9" ht="15.75" customHeight="1">
      <c r="A12886" s="396"/>
      <c r="B12886" s="398"/>
      <c r="C12886" s="396"/>
      <c r="D12886" s="396"/>
      <c r="E12886" s="399"/>
      <c r="F12886" s="399"/>
      <c r="G12886" s="399"/>
      <c r="H12886" s="399"/>
      <c r="I12886" s="399"/>
    </row>
    <row r="12887" spans="1:9" ht="15.75" customHeight="1">
      <c r="A12887" s="396"/>
      <c r="B12887" s="398"/>
      <c r="C12887" s="396"/>
      <c r="D12887" s="396"/>
      <c r="E12887" s="399"/>
      <c r="F12887" s="399"/>
      <c r="G12887" s="399"/>
      <c r="H12887" s="399"/>
      <c r="I12887" s="399"/>
    </row>
    <row r="12888" spans="1:9" ht="15.75" customHeight="1">
      <c r="A12888" s="396"/>
      <c r="B12888" s="398"/>
      <c r="C12888" s="396"/>
      <c r="D12888" s="396"/>
      <c r="E12888" s="399"/>
      <c r="F12888" s="399"/>
      <c r="G12888" s="399"/>
      <c r="H12888" s="399"/>
      <c r="I12888" s="399"/>
    </row>
    <row r="12889" spans="1:9" ht="15.75" customHeight="1">
      <c r="A12889" s="396"/>
      <c r="B12889" s="398"/>
      <c r="C12889" s="396"/>
      <c r="D12889" s="396"/>
      <c r="E12889" s="399"/>
      <c r="F12889" s="399"/>
      <c r="G12889" s="399"/>
      <c r="H12889" s="399"/>
      <c r="I12889" s="399"/>
    </row>
    <row r="12890" spans="1:9" ht="15.75" customHeight="1">
      <c r="A12890" s="396"/>
      <c r="B12890" s="398"/>
      <c r="C12890" s="396"/>
      <c r="D12890" s="396"/>
      <c r="E12890" s="399"/>
      <c r="F12890" s="399"/>
      <c r="G12890" s="399"/>
      <c r="H12890" s="399"/>
      <c r="I12890" s="399"/>
    </row>
    <row r="12891" spans="1:9" ht="15.75" customHeight="1">
      <c r="A12891" s="396"/>
      <c r="B12891" s="398"/>
      <c r="C12891" s="396"/>
      <c r="D12891" s="396"/>
      <c r="E12891" s="399"/>
      <c r="F12891" s="399"/>
      <c r="G12891" s="399"/>
      <c r="H12891" s="399"/>
      <c r="I12891" s="399"/>
    </row>
    <row r="12892" spans="1:9" ht="15.75" customHeight="1">
      <c r="A12892" s="396"/>
      <c r="B12892" s="398"/>
      <c r="C12892" s="396"/>
      <c r="D12892" s="396"/>
      <c r="E12892" s="399"/>
      <c r="F12892" s="399"/>
      <c r="G12892" s="399"/>
      <c r="H12892" s="399"/>
      <c r="I12892" s="399"/>
    </row>
    <row r="12893" spans="1:9" ht="15.75" customHeight="1">
      <c r="A12893" s="396"/>
      <c r="B12893" s="398"/>
      <c r="C12893" s="396"/>
      <c r="D12893" s="396"/>
      <c r="E12893" s="399"/>
      <c r="F12893" s="399"/>
      <c r="G12893" s="399"/>
      <c r="H12893" s="399"/>
      <c r="I12893" s="399"/>
    </row>
    <row r="12894" spans="1:9" ht="15.75" customHeight="1">
      <c r="A12894" s="396"/>
      <c r="B12894" s="398"/>
      <c r="C12894" s="396"/>
      <c r="D12894" s="396"/>
      <c r="E12894" s="399"/>
      <c r="F12894" s="399"/>
      <c r="G12894" s="399"/>
      <c r="H12894" s="399"/>
      <c r="I12894" s="399"/>
    </row>
    <row r="12895" spans="1:9" ht="15.75" customHeight="1">
      <c r="A12895" s="396"/>
      <c r="B12895" s="398"/>
      <c r="C12895" s="396"/>
      <c r="D12895" s="396"/>
      <c r="E12895" s="399"/>
      <c r="F12895" s="399"/>
      <c r="G12895" s="399"/>
      <c r="H12895" s="399"/>
      <c r="I12895" s="399"/>
    </row>
    <row r="12896" spans="1:9" ht="15.75" customHeight="1">
      <c r="A12896" s="396"/>
      <c r="B12896" s="398"/>
      <c r="C12896" s="396"/>
      <c r="D12896" s="396"/>
      <c r="E12896" s="399"/>
      <c r="F12896" s="399"/>
      <c r="G12896" s="399"/>
      <c r="H12896" s="399"/>
      <c r="I12896" s="399"/>
    </row>
    <row r="12897" spans="1:9" ht="15.75" customHeight="1">
      <c r="A12897" s="396"/>
      <c r="B12897" s="398"/>
      <c r="C12897" s="396"/>
      <c r="D12897" s="396"/>
      <c r="E12897" s="399"/>
      <c r="F12897" s="399"/>
      <c r="G12897" s="399"/>
      <c r="H12897" s="399"/>
      <c r="I12897" s="399"/>
    </row>
    <row r="12898" spans="1:9" ht="15.75" customHeight="1">
      <c r="A12898" s="396"/>
      <c r="B12898" s="398"/>
      <c r="C12898" s="396"/>
      <c r="D12898" s="396"/>
      <c r="E12898" s="399"/>
      <c r="F12898" s="399"/>
      <c r="G12898" s="399"/>
      <c r="H12898" s="399"/>
      <c r="I12898" s="399"/>
    </row>
    <row r="12899" spans="1:9" ht="15.75" customHeight="1">
      <c r="A12899" s="396"/>
      <c r="B12899" s="398"/>
      <c r="C12899" s="396"/>
      <c r="D12899" s="396"/>
      <c r="E12899" s="399"/>
      <c r="F12899" s="399"/>
      <c r="G12899" s="399"/>
      <c r="H12899" s="399"/>
      <c r="I12899" s="399"/>
    </row>
    <row r="12900" spans="1:9" ht="15.75" customHeight="1">
      <c r="A12900" s="396"/>
      <c r="B12900" s="398"/>
      <c r="C12900" s="396"/>
      <c r="D12900" s="396"/>
      <c r="E12900" s="399"/>
      <c r="F12900" s="399"/>
      <c r="G12900" s="399"/>
      <c r="H12900" s="399"/>
      <c r="I12900" s="399"/>
    </row>
    <row r="12901" spans="1:9" ht="15.75" customHeight="1">
      <c r="A12901" s="396"/>
      <c r="B12901" s="398"/>
      <c r="C12901" s="396"/>
      <c r="D12901" s="396"/>
      <c r="E12901" s="399"/>
      <c r="F12901" s="399"/>
      <c r="G12901" s="399"/>
      <c r="H12901" s="399"/>
      <c r="I12901" s="399"/>
    </row>
    <row r="12902" spans="1:9" ht="15.75" customHeight="1">
      <c r="A12902" s="396"/>
      <c r="B12902" s="398"/>
      <c r="C12902" s="396"/>
      <c r="D12902" s="396"/>
      <c r="E12902" s="399"/>
      <c r="F12902" s="399"/>
      <c r="G12902" s="399"/>
      <c r="H12902" s="399"/>
      <c r="I12902" s="399"/>
    </row>
    <row r="12903" spans="1:9" ht="15.75" customHeight="1">
      <c r="A12903" s="396"/>
      <c r="B12903" s="398"/>
      <c r="C12903" s="396"/>
      <c r="D12903" s="396"/>
      <c r="E12903" s="399"/>
      <c r="F12903" s="399"/>
      <c r="G12903" s="399"/>
      <c r="H12903" s="399"/>
      <c r="I12903" s="399"/>
    </row>
    <row r="12904" spans="1:9" ht="15.75" customHeight="1">
      <c r="A12904" s="396"/>
      <c r="B12904" s="398"/>
      <c r="C12904" s="396"/>
      <c r="D12904" s="396"/>
      <c r="E12904" s="399"/>
      <c r="F12904" s="399"/>
      <c r="G12904" s="399"/>
      <c r="H12904" s="399"/>
      <c r="I12904" s="399"/>
    </row>
    <row r="12905" spans="1:9" ht="15.75" customHeight="1">
      <c r="A12905" s="396"/>
      <c r="B12905" s="398"/>
      <c r="C12905" s="396"/>
      <c r="D12905" s="396"/>
      <c r="E12905" s="399"/>
      <c r="F12905" s="399"/>
      <c r="G12905" s="399"/>
      <c r="H12905" s="399"/>
      <c r="I12905" s="399"/>
    </row>
    <row r="12906" spans="1:9" ht="15.75" customHeight="1">
      <c r="A12906" s="396"/>
      <c r="B12906" s="398"/>
      <c r="C12906" s="396"/>
      <c r="D12906" s="396"/>
      <c r="E12906" s="399"/>
      <c r="F12906" s="399"/>
      <c r="G12906" s="399"/>
      <c r="H12906" s="399"/>
      <c r="I12906" s="399"/>
    </row>
    <row r="12907" spans="1:9" ht="15.75" customHeight="1">
      <c r="A12907" s="396"/>
      <c r="B12907" s="398"/>
      <c r="C12907" s="396"/>
      <c r="D12907" s="396"/>
      <c r="E12907" s="399"/>
      <c r="F12907" s="399"/>
      <c r="G12907" s="399"/>
      <c r="H12907" s="399"/>
      <c r="I12907" s="399"/>
    </row>
    <row r="12908" spans="1:9" ht="15.75" customHeight="1">
      <c r="A12908" s="396"/>
      <c r="B12908" s="398"/>
      <c r="C12908" s="396"/>
      <c r="D12908" s="396"/>
      <c r="E12908" s="399"/>
      <c r="F12908" s="399"/>
      <c r="G12908" s="399"/>
      <c r="H12908" s="399"/>
      <c r="I12908" s="399"/>
    </row>
    <row r="12909" spans="1:9" ht="15.75" customHeight="1">
      <c r="A12909" s="396"/>
      <c r="B12909" s="398"/>
      <c r="C12909" s="396"/>
      <c r="D12909" s="396"/>
      <c r="E12909" s="399"/>
      <c r="F12909" s="399"/>
      <c r="G12909" s="399"/>
      <c r="H12909" s="399"/>
      <c r="I12909" s="399"/>
    </row>
    <row r="12910" spans="1:9" ht="15.75" customHeight="1">
      <c r="A12910" s="396"/>
      <c r="B12910" s="398"/>
      <c r="C12910" s="396"/>
      <c r="D12910" s="396"/>
      <c r="E12910" s="399"/>
      <c r="F12910" s="399"/>
      <c r="G12910" s="399"/>
      <c r="H12910" s="399"/>
      <c r="I12910" s="399"/>
    </row>
    <row r="12911" spans="1:9" ht="15.75" customHeight="1">
      <c r="A12911" s="396"/>
      <c r="B12911" s="398"/>
      <c r="C12911" s="396"/>
      <c r="D12911" s="396"/>
      <c r="E12911" s="399"/>
      <c r="F12911" s="399"/>
      <c r="G12911" s="399"/>
      <c r="H12911" s="399"/>
      <c r="I12911" s="399"/>
    </row>
    <row r="12912" spans="1:9" ht="15.75" customHeight="1">
      <c r="A12912" s="396"/>
      <c r="B12912" s="398"/>
      <c r="C12912" s="396"/>
      <c r="D12912" s="396"/>
      <c r="E12912" s="399"/>
      <c r="F12912" s="399"/>
      <c r="G12912" s="399"/>
      <c r="H12912" s="399"/>
      <c r="I12912" s="399"/>
    </row>
    <row r="12913" spans="1:9" ht="15.75" customHeight="1">
      <c r="A12913" s="396"/>
      <c r="B12913" s="398"/>
      <c r="C12913" s="396"/>
      <c r="D12913" s="396"/>
      <c r="E12913" s="399"/>
      <c r="F12913" s="399"/>
      <c r="G12913" s="399"/>
      <c r="H12913" s="399"/>
      <c r="I12913" s="399"/>
    </row>
    <row r="12914" spans="1:9" ht="15.75" customHeight="1">
      <c r="A12914" s="396"/>
      <c r="B12914" s="398"/>
      <c r="C12914" s="396"/>
      <c r="D12914" s="396"/>
      <c r="E12914" s="399"/>
      <c r="F12914" s="399"/>
      <c r="G12914" s="399"/>
      <c r="H12914" s="399"/>
      <c r="I12914" s="399"/>
    </row>
    <row r="12915" spans="1:9" ht="15.75" customHeight="1">
      <c r="A12915" s="396"/>
      <c r="B12915" s="398"/>
      <c r="C12915" s="396"/>
      <c r="D12915" s="396"/>
      <c r="E12915" s="399"/>
      <c r="F12915" s="399"/>
      <c r="G12915" s="399"/>
      <c r="H12915" s="399"/>
      <c r="I12915" s="399"/>
    </row>
    <row r="12916" spans="1:9" ht="15.75" customHeight="1">
      <c r="A12916" s="396"/>
      <c r="B12916" s="398"/>
      <c r="C12916" s="396"/>
      <c r="D12916" s="396"/>
      <c r="E12916" s="399"/>
      <c r="F12916" s="399"/>
      <c r="G12916" s="399"/>
      <c r="H12916" s="399"/>
      <c r="I12916" s="399"/>
    </row>
    <row r="12917" spans="1:9" ht="15.75" customHeight="1">
      <c r="A12917" s="396"/>
      <c r="B12917" s="398"/>
      <c r="C12917" s="396"/>
      <c r="D12917" s="396"/>
      <c r="E12917" s="399"/>
      <c r="F12917" s="399"/>
      <c r="G12917" s="399"/>
      <c r="H12917" s="399"/>
      <c r="I12917" s="399"/>
    </row>
    <row r="12918" spans="1:9" ht="15.75" customHeight="1">
      <c r="A12918" s="396"/>
      <c r="B12918" s="398"/>
      <c r="C12918" s="396"/>
      <c r="D12918" s="396"/>
      <c r="E12918" s="399"/>
      <c r="F12918" s="399"/>
      <c r="G12918" s="399"/>
      <c r="H12918" s="399"/>
      <c r="I12918" s="399"/>
    </row>
    <row r="12919" spans="1:9" ht="15.75" customHeight="1">
      <c r="A12919" s="396"/>
      <c r="B12919" s="398"/>
      <c r="C12919" s="396"/>
      <c r="D12919" s="396"/>
      <c r="E12919" s="399"/>
      <c r="F12919" s="399"/>
      <c r="G12919" s="399"/>
      <c r="H12919" s="399"/>
      <c r="I12919" s="399"/>
    </row>
    <row r="12920" spans="1:9" ht="15.75" customHeight="1">
      <c r="A12920" s="396"/>
      <c r="B12920" s="398"/>
      <c r="C12920" s="396"/>
      <c r="D12920" s="396"/>
      <c r="E12920" s="399"/>
      <c r="F12920" s="399"/>
      <c r="G12920" s="399"/>
      <c r="H12920" s="399"/>
      <c r="I12920" s="399"/>
    </row>
    <row r="12921" spans="1:9" ht="15.75" customHeight="1">
      <c r="A12921" s="396"/>
      <c r="B12921" s="398"/>
      <c r="C12921" s="396"/>
      <c r="D12921" s="396"/>
      <c r="E12921" s="399"/>
      <c r="F12921" s="399"/>
      <c r="G12921" s="399"/>
      <c r="H12921" s="399"/>
      <c r="I12921" s="399"/>
    </row>
    <row r="12922" spans="1:9" ht="15.75" customHeight="1">
      <c r="A12922" s="396"/>
      <c r="B12922" s="398"/>
      <c r="C12922" s="396"/>
      <c r="D12922" s="396"/>
      <c r="E12922" s="399"/>
      <c r="F12922" s="399"/>
      <c r="G12922" s="399"/>
      <c r="H12922" s="399"/>
      <c r="I12922" s="399"/>
    </row>
    <row r="12923" spans="1:9" ht="15.75" customHeight="1">
      <c r="A12923" s="396"/>
      <c r="B12923" s="398"/>
      <c r="C12923" s="396"/>
      <c r="D12923" s="396"/>
      <c r="E12923" s="399"/>
      <c r="F12923" s="399"/>
      <c r="G12923" s="399"/>
      <c r="H12923" s="399"/>
      <c r="I12923" s="399"/>
    </row>
    <row r="12924" spans="1:9" ht="15.75" customHeight="1">
      <c r="A12924" s="396"/>
      <c r="B12924" s="398"/>
      <c r="C12924" s="396"/>
      <c r="D12924" s="396"/>
      <c r="E12924" s="399"/>
      <c r="F12924" s="399"/>
      <c r="G12924" s="399"/>
      <c r="H12924" s="399"/>
      <c r="I12924" s="399"/>
    </row>
    <row r="12925" spans="1:9" ht="15.75" customHeight="1">
      <c r="A12925" s="396"/>
      <c r="B12925" s="398"/>
      <c r="C12925" s="396"/>
      <c r="D12925" s="396"/>
      <c r="E12925" s="399"/>
      <c r="F12925" s="399"/>
      <c r="G12925" s="399"/>
      <c r="H12925" s="399"/>
      <c r="I12925" s="399"/>
    </row>
    <row r="12926" spans="1:9" ht="15.75" customHeight="1">
      <c r="A12926" s="396"/>
      <c r="B12926" s="398"/>
      <c r="C12926" s="396"/>
      <c r="D12926" s="396"/>
      <c r="E12926" s="399"/>
      <c r="F12926" s="399"/>
      <c r="G12926" s="399"/>
      <c r="H12926" s="399"/>
      <c r="I12926" s="399"/>
    </row>
    <row r="12927" spans="1:9" ht="15.75" customHeight="1">
      <c r="A12927" s="396"/>
      <c r="B12927" s="398"/>
      <c r="C12927" s="396"/>
      <c r="D12927" s="396"/>
      <c r="E12927" s="399"/>
      <c r="F12927" s="399"/>
      <c r="G12927" s="399"/>
      <c r="H12927" s="399"/>
      <c r="I12927" s="399"/>
    </row>
    <row r="12928" spans="1:9" ht="15.75" customHeight="1">
      <c r="A12928" s="396"/>
      <c r="B12928" s="398"/>
      <c r="C12928" s="396"/>
      <c r="D12928" s="396"/>
      <c r="E12928" s="399"/>
      <c r="F12928" s="399"/>
      <c r="G12928" s="399"/>
      <c r="H12928" s="399"/>
      <c r="I12928" s="399"/>
    </row>
    <row r="12929" spans="1:9" ht="15.75" customHeight="1">
      <c r="A12929" s="396"/>
      <c r="B12929" s="398"/>
      <c r="C12929" s="396"/>
      <c r="D12929" s="396"/>
      <c r="E12929" s="399"/>
      <c r="F12929" s="399"/>
      <c r="G12929" s="399"/>
      <c r="H12929" s="399"/>
      <c r="I12929" s="399"/>
    </row>
    <row r="12930" spans="1:9" ht="15.75" customHeight="1">
      <c r="A12930" s="396"/>
      <c r="B12930" s="398"/>
      <c r="C12930" s="396"/>
      <c r="D12930" s="396"/>
      <c r="E12930" s="399"/>
      <c r="F12930" s="399"/>
      <c r="G12930" s="399"/>
      <c r="H12930" s="399"/>
      <c r="I12930" s="399"/>
    </row>
    <row r="12931" spans="1:9" ht="15.75" customHeight="1">
      <c r="A12931" s="396"/>
      <c r="B12931" s="398"/>
      <c r="C12931" s="396"/>
      <c r="D12931" s="396"/>
      <c r="E12931" s="399"/>
      <c r="F12931" s="399"/>
      <c r="G12931" s="399"/>
      <c r="H12931" s="399"/>
      <c r="I12931" s="399"/>
    </row>
    <row r="12932" spans="1:9" ht="15.75" customHeight="1">
      <c r="A12932" s="396"/>
      <c r="B12932" s="398"/>
      <c r="C12932" s="396"/>
      <c r="D12932" s="396"/>
      <c r="E12932" s="399"/>
      <c r="F12932" s="399"/>
      <c r="G12932" s="399"/>
      <c r="H12932" s="399"/>
      <c r="I12932" s="399"/>
    </row>
    <row r="12933" spans="1:9" ht="15.75" customHeight="1">
      <c r="A12933" s="396"/>
      <c r="B12933" s="398"/>
      <c r="C12933" s="396"/>
      <c r="D12933" s="396"/>
      <c r="E12933" s="399"/>
      <c r="F12933" s="399"/>
      <c r="G12933" s="399"/>
      <c r="H12933" s="399"/>
      <c r="I12933" s="399"/>
    </row>
    <row r="12934" spans="1:9" ht="15.75" customHeight="1">
      <c r="A12934" s="396"/>
      <c r="B12934" s="398"/>
      <c r="C12934" s="396"/>
      <c r="D12934" s="396"/>
      <c r="E12934" s="399"/>
      <c r="F12934" s="399"/>
      <c r="G12934" s="399"/>
      <c r="H12934" s="399"/>
      <c r="I12934" s="399"/>
    </row>
    <row r="12935" spans="1:9" ht="15.75" customHeight="1">
      <c r="A12935" s="396"/>
      <c r="B12935" s="398"/>
      <c r="C12935" s="396"/>
      <c r="D12935" s="396"/>
      <c r="E12935" s="399"/>
      <c r="F12935" s="399"/>
      <c r="G12935" s="399"/>
      <c r="H12935" s="399"/>
      <c r="I12935" s="399"/>
    </row>
    <row r="12936" spans="1:9" ht="15.75" customHeight="1">
      <c r="A12936" s="396"/>
      <c r="B12936" s="398"/>
      <c r="C12936" s="396"/>
      <c r="D12936" s="396"/>
      <c r="E12936" s="399"/>
      <c r="F12936" s="399"/>
      <c r="G12936" s="399"/>
      <c r="H12936" s="399"/>
      <c r="I12936" s="399"/>
    </row>
    <row r="12937" spans="1:9" ht="15.75" customHeight="1">
      <c r="A12937" s="396"/>
      <c r="B12937" s="398"/>
      <c r="C12937" s="396"/>
      <c r="D12937" s="396"/>
      <c r="E12937" s="399"/>
      <c r="F12937" s="399"/>
      <c r="G12937" s="399"/>
      <c r="H12937" s="399"/>
      <c r="I12937" s="399"/>
    </row>
    <row r="12938" spans="1:9" ht="15.75" customHeight="1">
      <c r="A12938" s="396"/>
      <c r="B12938" s="398"/>
      <c r="C12938" s="396"/>
      <c r="D12938" s="396"/>
      <c r="E12938" s="399"/>
      <c r="F12938" s="399"/>
      <c r="G12938" s="399"/>
      <c r="H12938" s="399"/>
      <c r="I12938" s="399"/>
    </row>
    <row r="12939" spans="1:9" ht="15.75" customHeight="1">
      <c r="A12939" s="396"/>
      <c r="B12939" s="398"/>
      <c r="C12939" s="396"/>
      <c r="D12939" s="396"/>
      <c r="E12939" s="399"/>
      <c r="F12939" s="399"/>
      <c r="G12939" s="399"/>
      <c r="H12939" s="399"/>
      <c r="I12939" s="399"/>
    </row>
    <row r="12940" spans="1:9" ht="15.75" customHeight="1">
      <c r="A12940" s="396"/>
      <c r="B12940" s="398"/>
      <c r="C12940" s="396"/>
      <c r="D12940" s="396"/>
      <c r="E12940" s="399"/>
      <c r="F12940" s="399"/>
      <c r="G12940" s="399"/>
      <c r="H12940" s="399"/>
      <c r="I12940" s="399"/>
    </row>
    <row r="12941" spans="1:9" ht="15.75" customHeight="1">
      <c r="A12941" s="396"/>
      <c r="B12941" s="398"/>
      <c r="C12941" s="396"/>
      <c r="D12941" s="396"/>
      <c r="E12941" s="399"/>
      <c r="F12941" s="399"/>
      <c r="G12941" s="399"/>
      <c r="H12941" s="399"/>
      <c r="I12941" s="399"/>
    </row>
    <row r="12942" spans="1:9" ht="15.75" customHeight="1">
      <c r="A12942" s="396"/>
      <c r="B12942" s="398"/>
      <c r="C12942" s="396"/>
      <c r="D12942" s="396"/>
      <c r="E12942" s="399"/>
      <c r="F12942" s="399"/>
      <c r="G12942" s="399"/>
      <c r="H12942" s="399"/>
      <c r="I12942" s="399"/>
    </row>
    <row r="12943" spans="1:9" ht="15.75" customHeight="1">
      <c r="A12943" s="396"/>
      <c r="B12943" s="398"/>
      <c r="C12943" s="396"/>
      <c r="D12943" s="396"/>
      <c r="E12943" s="399"/>
      <c r="F12943" s="399"/>
      <c r="G12943" s="399"/>
      <c r="H12943" s="399"/>
      <c r="I12943" s="399"/>
    </row>
    <row r="12944" spans="1:9" ht="15.75" customHeight="1">
      <c r="A12944" s="396"/>
      <c r="B12944" s="398"/>
      <c r="C12944" s="396"/>
      <c r="D12944" s="396"/>
      <c r="E12944" s="399"/>
      <c r="F12944" s="399"/>
      <c r="G12944" s="399"/>
      <c r="H12944" s="399"/>
      <c r="I12944" s="399"/>
    </row>
    <row r="12945" spans="1:9" ht="15.75" customHeight="1">
      <c r="A12945" s="396"/>
      <c r="B12945" s="398"/>
      <c r="C12945" s="396"/>
      <c r="D12945" s="396"/>
      <c r="E12945" s="399"/>
      <c r="F12945" s="399"/>
      <c r="G12945" s="399"/>
      <c r="H12945" s="399"/>
      <c r="I12945" s="399"/>
    </row>
    <row r="12946" spans="1:9" ht="15.75" customHeight="1">
      <c r="A12946" s="396"/>
      <c r="B12946" s="398"/>
      <c r="C12946" s="396"/>
      <c r="D12946" s="396"/>
      <c r="E12946" s="399"/>
      <c r="F12946" s="399"/>
      <c r="G12946" s="399"/>
      <c r="H12946" s="399"/>
      <c r="I12946" s="399"/>
    </row>
    <row r="12947" spans="1:9" ht="15.75" customHeight="1">
      <c r="A12947" s="396"/>
      <c r="B12947" s="398"/>
      <c r="C12947" s="396"/>
      <c r="D12947" s="396"/>
      <c r="E12947" s="399"/>
      <c r="F12947" s="399"/>
      <c r="G12947" s="399"/>
      <c r="H12947" s="399"/>
      <c r="I12947" s="399"/>
    </row>
    <row r="12948" spans="1:9" ht="15.75" customHeight="1">
      <c r="A12948" s="396"/>
      <c r="B12948" s="398"/>
      <c r="C12948" s="396"/>
      <c r="D12948" s="396"/>
      <c r="E12948" s="399"/>
      <c r="F12948" s="399"/>
      <c r="G12948" s="399"/>
      <c r="H12948" s="399"/>
      <c r="I12948" s="399"/>
    </row>
    <row r="12949" spans="1:9" ht="15.75" customHeight="1">
      <c r="A12949" s="396"/>
      <c r="B12949" s="398"/>
      <c r="C12949" s="396"/>
      <c r="D12949" s="396"/>
      <c r="E12949" s="399"/>
      <c r="F12949" s="399"/>
      <c r="G12949" s="399"/>
      <c r="H12949" s="399"/>
      <c r="I12949" s="399"/>
    </row>
    <row r="12950" spans="1:9" ht="15.75" customHeight="1">
      <c r="A12950" s="396"/>
      <c r="B12950" s="398"/>
      <c r="C12950" s="396"/>
      <c r="D12950" s="396"/>
      <c r="E12950" s="399"/>
      <c r="F12950" s="399"/>
      <c r="G12950" s="399"/>
      <c r="H12950" s="399"/>
      <c r="I12950" s="399"/>
    </row>
    <row r="12951" spans="1:9" ht="15.75" customHeight="1">
      <c r="A12951" s="396"/>
      <c r="B12951" s="398"/>
      <c r="C12951" s="396"/>
      <c r="D12951" s="396"/>
      <c r="E12951" s="399"/>
      <c r="F12951" s="399"/>
      <c r="G12951" s="399"/>
      <c r="H12951" s="399"/>
      <c r="I12951" s="399"/>
    </row>
    <row r="12952" spans="1:9" ht="15.75" customHeight="1">
      <c r="A12952" s="396"/>
      <c r="B12952" s="398"/>
      <c r="C12952" s="396"/>
      <c r="D12952" s="396"/>
      <c r="E12952" s="399"/>
      <c r="F12952" s="399"/>
      <c r="G12952" s="399"/>
      <c r="H12952" s="399"/>
      <c r="I12952" s="399"/>
    </row>
    <row r="12953" spans="1:9" ht="15.75" customHeight="1">
      <c r="A12953" s="396"/>
      <c r="B12953" s="398"/>
      <c r="C12953" s="396"/>
      <c r="D12953" s="396"/>
      <c r="E12953" s="399"/>
      <c r="F12953" s="399"/>
      <c r="G12953" s="399"/>
      <c r="H12953" s="399"/>
      <c r="I12953" s="399"/>
    </row>
    <row r="12954" spans="1:9" ht="15.75" customHeight="1">
      <c r="A12954" s="396"/>
      <c r="B12954" s="398"/>
      <c r="C12954" s="396"/>
      <c r="D12954" s="396"/>
      <c r="E12954" s="399"/>
      <c r="F12954" s="399"/>
      <c r="G12954" s="399"/>
      <c r="H12954" s="399"/>
      <c r="I12954" s="399"/>
    </row>
    <row r="12955" spans="1:9" ht="15.75" customHeight="1">
      <c r="A12955" s="396"/>
      <c r="B12955" s="398"/>
      <c r="C12955" s="396"/>
      <c r="D12955" s="396"/>
      <c r="E12955" s="399"/>
      <c r="F12955" s="399"/>
      <c r="G12955" s="399"/>
      <c r="H12955" s="399"/>
      <c r="I12955" s="399"/>
    </row>
    <row r="12956" spans="1:9" ht="15.75" customHeight="1">
      <c r="A12956" s="396"/>
      <c r="B12956" s="398"/>
      <c r="C12956" s="396"/>
      <c r="D12956" s="396"/>
      <c r="E12956" s="399"/>
      <c r="F12956" s="399"/>
      <c r="G12956" s="399"/>
      <c r="H12956" s="399"/>
      <c r="I12956" s="399"/>
    </row>
    <row r="12957" spans="1:9" ht="15.75" customHeight="1">
      <c r="A12957" s="396"/>
      <c r="B12957" s="398"/>
      <c r="C12957" s="396"/>
      <c r="D12957" s="396"/>
      <c r="E12957" s="399"/>
      <c r="F12957" s="399"/>
      <c r="G12957" s="399"/>
      <c r="H12957" s="399"/>
      <c r="I12957" s="399"/>
    </row>
    <row r="12958" spans="1:9" ht="15.75" customHeight="1">
      <c r="A12958" s="396"/>
      <c r="B12958" s="398"/>
      <c r="C12958" s="396"/>
      <c r="D12958" s="396"/>
      <c r="E12958" s="399"/>
      <c r="F12958" s="399"/>
      <c r="G12958" s="399"/>
      <c r="H12958" s="399"/>
      <c r="I12958" s="399"/>
    </row>
    <row r="12959" spans="1:9" ht="15.75" customHeight="1">
      <c r="A12959" s="396"/>
      <c r="B12959" s="398"/>
      <c r="C12959" s="396"/>
      <c r="D12959" s="396"/>
      <c r="E12959" s="399"/>
      <c r="F12959" s="399"/>
      <c r="G12959" s="399"/>
      <c r="H12959" s="399"/>
      <c r="I12959" s="399"/>
    </row>
    <row r="12960" spans="1:9" ht="15.75" customHeight="1">
      <c r="A12960" s="396"/>
      <c r="B12960" s="398"/>
      <c r="C12960" s="396"/>
      <c r="D12960" s="396"/>
      <c r="E12960" s="399"/>
      <c r="F12960" s="399"/>
      <c r="G12960" s="399"/>
      <c r="H12960" s="399"/>
      <c r="I12960" s="399"/>
    </row>
    <row r="12961" spans="1:9" ht="15.75" customHeight="1">
      <c r="A12961" s="396"/>
      <c r="B12961" s="398"/>
      <c r="C12961" s="396"/>
      <c r="D12961" s="396"/>
      <c r="E12961" s="399"/>
      <c r="F12961" s="399"/>
      <c r="G12961" s="399"/>
      <c r="H12961" s="399"/>
      <c r="I12961" s="399"/>
    </row>
    <row r="12962" spans="1:9" ht="15.75" customHeight="1">
      <c r="A12962" s="396"/>
      <c r="B12962" s="398"/>
      <c r="C12962" s="396"/>
      <c r="D12962" s="396"/>
      <c r="E12962" s="399"/>
      <c r="F12962" s="399"/>
      <c r="G12962" s="399"/>
      <c r="H12962" s="399"/>
      <c r="I12962" s="399"/>
    </row>
    <row r="12963" spans="1:9" ht="15.75" customHeight="1">
      <c r="A12963" s="396"/>
      <c r="B12963" s="398"/>
      <c r="C12963" s="396"/>
      <c r="D12963" s="396"/>
      <c r="E12963" s="399"/>
      <c r="F12963" s="399"/>
      <c r="G12963" s="399"/>
      <c r="H12963" s="399"/>
      <c r="I12963" s="399"/>
    </row>
    <row r="12964" spans="1:9" ht="15.75" customHeight="1">
      <c r="A12964" s="396"/>
      <c r="B12964" s="398"/>
      <c r="C12964" s="396"/>
      <c r="D12964" s="396"/>
      <c r="E12964" s="399"/>
      <c r="F12964" s="399"/>
      <c r="G12964" s="399"/>
      <c r="H12964" s="399"/>
      <c r="I12964" s="399"/>
    </row>
    <row r="12965" spans="1:9" ht="15.75" customHeight="1">
      <c r="A12965" s="396"/>
      <c r="B12965" s="398"/>
      <c r="C12965" s="396"/>
      <c r="D12965" s="396"/>
      <c r="E12965" s="399"/>
      <c r="F12965" s="399"/>
      <c r="G12965" s="399"/>
      <c r="H12965" s="399"/>
      <c r="I12965" s="399"/>
    </row>
    <row r="12966" spans="1:9" ht="15.75" customHeight="1">
      <c r="A12966" s="396"/>
      <c r="B12966" s="398"/>
      <c r="C12966" s="396"/>
      <c r="D12966" s="396"/>
      <c r="E12966" s="399"/>
      <c r="F12966" s="399"/>
      <c r="G12966" s="399"/>
      <c r="H12966" s="399"/>
      <c r="I12966" s="399"/>
    </row>
    <row r="12967" spans="1:9" ht="15.75" customHeight="1">
      <c r="A12967" s="396"/>
      <c r="B12967" s="398"/>
      <c r="C12967" s="396"/>
      <c r="D12967" s="396"/>
      <c r="E12967" s="399"/>
      <c r="F12967" s="399"/>
      <c r="G12967" s="399"/>
      <c r="H12967" s="399"/>
      <c r="I12967" s="399"/>
    </row>
    <row r="12968" spans="1:9" ht="15.75" customHeight="1">
      <c r="A12968" s="396"/>
      <c r="B12968" s="398"/>
      <c r="C12968" s="396"/>
      <c r="D12968" s="396"/>
      <c r="E12968" s="399"/>
      <c r="F12968" s="399"/>
      <c r="G12968" s="399"/>
      <c r="H12968" s="399"/>
      <c r="I12968" s="399"/>
    </row>
    <row r="12969" spans="1:9" ht="15.75" customHeight="1">
      <c r="A12969" s="396"/>
      <c r="B12969" s="398"/>
      <c r="C12969" s="396"/>
      <c r="D12969" s="396"/>
      <c r="E12969" s="399"/>
      <c r="F12969" s="399"/>
      <c r="G12969" s="399"/>
      <c r="H12969" s="399"/>
      <c r="I12969" s="399"/>
    </row>
    <row r="12970" spans="1:9" ht="15.75" customHeight="1">
      <c r="A12970" s="396"/>
      <c r="B12970" s="398"/>
      <c r="C12970" s="396"/>
      <c r="D12970" s="396"/>
      <c r="E12970" s="399"/>
      <c r="F12970" s="399"/>
      <c r="G12970" s="399"/>
      <c r="H12970" s="399"/>
      <c r="I12970" s="399"/>
    </row>
    <row r="12971" spans="1:9" ht="15.75" customHeight="1">
      <c r="A12971" s="396"/>
      <c r="B12971" s="398"/>
      <c r="C12971" s="396"/>
      <c r="D12971" s="396"/>
      <c r="E12971" s="399"/>
      <c r="F12971" s="399"/>
      <c r="G12971" s="399"/>
      <c r="H12971" s="399"/>
      <c r="I12971" s="399"/>
    </row>
    <row r="12972" spans="1:9" ht="15.75" customHeight="1">
      <c r="A12972" s="396"/>
      <c r="B12972" s="398"/>
      <c r="C12972" s="396"/>
      <c r="D12972" s="396"/>
      <c r="E12972" s="399"/>
      <c r="F12972" s="399"/>
      <c r="G12972" s="399"/>
      <c r="H12972" s="399"/>
      <c r="I12972" s="399"/>
    </row>
    <row r="12973" spans="1:9" ht="15.75" customHeight="1">
      <c r="A12973" s="396"/>
      <c r="B12973" s="398"/>
      <c r="C12973" s="396"/>
      <c r="D12973" s="396"/>
      <c r="E12973" s="399"/>
      <c r="F12973" s="399"/>
      <c r="G12973" s="399"/>
      <c r="H12973" s="399"/>
      <c r="I12973" s="399"/>
    </row>
    <row r="12974" spans="1:9" ht="15.75" customHeight="1">
      <c r="A12974" s="396"/>
      <c r="B12974" s="398"/>
      <c r="C12974" s="396"/>
      <c r="D12974" s="396"/>
      <c r="E12974" s="399"/>
      <c r="F12974" s="399"/>
      <c r="G12974" s="399"/>
      <c r="H12974" s="399"/>
      <c r="I12974" s="399"/>
    </row>
    <row r="12975" spans="1:9" ht="15.75" customHeight="1">
      <c r="A12975" s="396"/>
      <c r="B12975" s="398"/>
      <c r="C12975" s="396"/>
      <c r="D12975" s="396"/>
      <c r="E12975" s="399"/>
      <c r="F12975" s="399"/>
      <c r="G12975" s="399"/>
      <c r="H12975" s="399"/>
      <c r="I12975" s="399"/>
    </row>
    <row r="12976" spans="1:9" ht="15.75" customHeight="1">
      <c r="A12976" s="396"/>
      <c r="B12976" s="398"/>
      <c r="C12976" s="396"/>
      <c r="D12976" s="396"/>
      <c r="E12976" s="399"/>
      <c r="F12976" s="399"/>
      <c r="G12976" s="399"/>
      <c r="H12976" s="399"/>
      <c r="I12976" s="399"/>
    </row>
    <row r="12977" spans="1:9" ht="15.75" customHeight="1">
      <c r="A12977" s="396"/>
      <c r="B12977" s="398"/>
      <c r="C12977" s="396"/>
      <c r="D12977" s="396"/>
      <c r="E12977" s="399"/>
      <c r="F12977" s="399"/>
      <c r="G12977" s="399"/>
      <c r="H12977" s="399"/>
      <c r="I12977" s="399"/>
    </row>
    <row r="12978" spans="1:9" ht="15.75" customHeight="1">
      <c r="A12978" s="396"/>
      <c r="B12978" s="398"/>
      <c r="C12978" s="396"/>
      <c r="D12978" s="396"/>
      <c r="E12978" s="399"/>
      <c r="F12978" s="399"/>
      <c r="G12978" s="399"/>
      <c r="H12978" s="399"/>
      <c r="I12978" s="399"/>
    </row>
    <row r="12979" spans="1:9" ht="15.75" customHeight="1">
      <c r="A12979" s="396"/>
      <c r="B12979" s="398"/>
      <c r="C12979" s="396"/>
      <c r="D12979" s="396"/>
      <c r="E12979" s="399"/>
      <c r="F12979" s="399"/>
      <c r="G12979" s="399"/>
      <c r="H12979" s="399"/>
      <c r="I12979" s="399"/>
    </row>
    <row r="12980" spans="1:9" ht="15.75" customHeight="1">
      <c r="A12980" s="396"/>
      <c r="B12980" s="398"/>
      <c r="C12980" s="396"/>
      <c r="D12980" s="396"/>
      <c r="E12980" s="399"/>
      <c r="F12980" s="399"/>
      <c r="G12980" s="399"/>
      <c r="H12980" s="399"/>
      <c r="I12980" s="399"/>
    </row>
    <row r="12981" spans="1:9" ht="15.75" customHeight="1">
      <c r="A12981" s="396"/>
      <c r="B12981" s="398"/>
      <c r="C12981" s="396"/>
      <c r="D12981" s="396"/>
      <c r="E12981" s="399"/>
      <c r="F12981" s="399"/>
      <c r="G12981" s="399"/>
      <c r="H12981" s="399"/>
      <c r="I12981" s="399"/>
    </row>
    <row r="12982" spans="1:9" ht="15.75" customHeight="1">
      <c r="A12982" s="396"/>
      <c r="B12982" s="398"/>
      <c r="C12982" s="396"/>
      <c r="D12982" s="396"/>
      <c r="E12982" s="399"/>
      <c r="F12982" s="399"/>
      <c r="G12982" s="399"/>
      <c r="H12982" s="399"/>
      <c r="I12982" s="399"/>
    </row>
    <row r="12983" spans="1:9" ht="15.75" customHeight="1">
      <c r="A12983" s="396"/>
      <c r="B12983" s="398"/>
      <c r="C12983" s="396"/>
      <c r="D12983" s="396"/>
      <c r="E12983" s="399"/>
      <c r="F12983" s="399"/>
      <c r="G12983" s="399"/>
      <c r="H12983" s="399"/>
      <c r="I12983" s="399"/>
    </row>
    <row r="12984" spans="1:9" ht="15.75" customHeight="1">
      <c r="A12984" s="396"/>
      <c r="B12984" s="398"/>
      <c r="C12984" s="396"/>
      <c r="D12984" s="396"/>
      <c r="E12984" s="399"/>
      <c r="F12984" s="399"/>
      <c r="G12984" s="399"/>
      <c r="H12984" s="399"/>
      <c r="I12984" s="399"/>
    </row>
    <row r="12985" spans="1:9" ht="15.75" customHeight="1">
      <c r="A12985" s="396"/>
      <c r="B12985" s="398"/>
      <c r="C12985" s="396"/>
      <c r="D12985" s="396"/>
      <c r="E12985" s="399"/>
      <c r="F12985" s="399"/>
      <c r="G12985" s="399"/>
      <c r="H12985" s="399"/>
      <c r="I12985" s="399"/>
    </row>
    <row r="12986" spans="1:9" ht="15.75" customHeight="1">
      <c r="A12986" s="396"/>
      <c r="B12986" s="398"/>
      <c r="C12986" s="396"/>
      <c r="D12986" s="396"/>
      <c r="E12986" s="399"/>
      <c r="F12986" s="399"/>
      <c r="G12986" s="399"/>
      <c r="H12986" s="399"/>
      <c r="I12986" s="399"/>
    </row>
    <row r="12987" spans="1:9" ht="15.75" customHeight="1">
      <c r="A12987" s="396"/>
      <c r="B12987" s="398"/>
      <c r="C12987" s="396"/>
      <c r="D12987" s="396"/>
      <c r="E12987" s="399"/>
      <c r="F12987" s="399"/>
      <c r="G12987" s="399"/>
      <c r="H12987" s="399"/>
      <c r="I12987" s="399"/>
    </row>
    <row r="12988" spans="1:9" ht="15.75" customHeight="1">
      <c r="A12988" s="396"/>
      <c r="B12988" s="398"/>
      <c r="C12988" s="396"/>
      <c r="D12988" s="396"/>
      <c r="E12988" s="399"/>
      <c r="F12988" s="399"/>
      <c r="G12988" s="399"/>
      <c r="H12988" s="399"/>
      <c r="I12988" s="399"/>
    </row>
    <row r="12989" spans="1:9" ht="15.75" customHeight="1">
      <c r="A12989" s="396"/>
      <c r="B12989" s="398"/>
      <c r="C12989" s="396"/>
      <c r="D12989" s="396"/>
      <c r="E12989" s="399"/>
      <c r="F12989" s="399"/>
      <c r="G12989" s="399"/>
      <c r="H12989" s="399"/>
      <c r="I12989" s="399"/>
    </row>
    <row r="12990" spans="1:9" ht="15.75" customHeight="1">
      <c r="A12990" s="396"/>
      <c r="B12990" s="398"/>
      <c r="C12990" s="396"/>
      <c r="D12990" s="396"/>
      <c r="E12990" s="399"/>
      <c r="F12990" s="399"/>
      <c r="G12990" s="399"/>
      <c r="H12990" s="399"/>
      <c r="I12990" s="399"/>
    </row>
    <row r="12991" spans="1:9" ht="15.75" customHeight="1">
      <c r="A12991" s="396"/>
      <c r="B12991" s="398"/>
      <c r="C12991" s="396"/>
      <c r="D12991" s="396"/>
      <c r="E12991" s="399"/>
      <c r="F12991" s="399"/>
      <c r="G12991" s="399"/>
      <c r="H12991" s="399"/>
      <c r="I12991" s="399"/>
    </row>
    <row r="12992" spans="1:9" ht="15.75" customHeight="1">
      <c r="A12992" s="396"/>
      <c r="B12992" s="398"/>
      <c r="C12992" s="396"/>
      <c r="D12992" s="396"/>
      <c r="E12992" s="399"/>
      <c r="F12992" s="399"/>
      <c r="G12992" s="399"/>
      <c r="H12992" s="399"/>
      <c r="I12992" s="399"/>
    </row>
    <row r="12993" spans="1:9" ht="15.75" customHeight="1">
      <c r="A12993" s="396"/>
      <c r="B12993" s="398"/>
      <c r="C12993" s="396"/>
      <c r="D12993" s="396"/>
      <c r="E12993" s="399"/>
      <c r="F12993" s="399"/>
      <c r="G12993" s="399"/>
      <c r="H12993" s="399"/>
      <c r="I12993" s="399"/>
    </row>
    <row r="12994" spans="1:9" ht="15.75" customHeight="1">
      <c r="A12994" s="396"/>
      <c r="B12994" s="398"/>
      <c r="C12994" s="396"/>
      <c r="D12994" s="396"/>
      <c r="E12994" s="399"/>
      <c r="F12994" s="399"/>
      <c r="G12994" s="399"/>
      <c r="H12994" s="399"/>
      <c r="I12994" s="399"/>
    </row>
    <row r="12995" spans="1:9" ht="15.75" customHeight="1">
      <c r="A12995" s="396"/>
      <c r="B12995" s="398"/>
      <c r="C12995" s="396"/>
      <c r="D12995" s="396"/>
      <c r="E12995" s="399"/>
      <c r="F12995" s="399"/>
      <c r="G12995" s="399"/>
      <c r="H12995" s="399"/>
      <c r="I12995" s="399"/>
    </row>
    <row r="12996" spans="1:9" ht="15.75" customHeight="1">
      <c r="A12996" s="396"/>
      <c r="B12996" s="398"/>
      <c r="C12996" s="396"/>
      <c r="D12996" s="396"/>
      <c r="E12996" s="399"/>
      <c r="F12996" s="399"/>
      <c r="G12996" s="399"/>
      <c r="H12996" s="399"/>
      <c r="I12996" s="399"/>
    </row>
    <row r="12997" spans="1:9" ht="15.75" customHeight="1">
      <c r="A12997" s="396"/>
      <c r="B12997" s="398"/>
      <c r="C12997" s="396"/>
      <c r="D12997" s="396"/>
      <c r="E12997" s="399"/>
      <c r="F12997" s="399"/>
      <c r="G12997" s="399"/>
      <c r="H12997" s="399"/>
      <c r="I12997" s="399"/>
    </row>
    <row r="12998" spans="1:9" ht="15.75" customHeight="1">
      <c r="A12998" s="396"/>
      <c r="B12998" s="398"/>
      <c r="C12998" s="396"/>
      <c r="D12998" s="396"/>
      <c r="E12998" s="399"/>
      <c r="F12998" s="399"/>
      <c r="G12998" s="399"/>
      <c r="H12998" s="399"/>
      <c r="I12998" s="399"/>
    </row>
    <row r="12999" spans="1:9" ht="15.75" customHeight="1">
      <c r="A12999" s="396"/>
      <c r="B12999" s="398"/>
      <c r="C12999" s="396"/>
      <c r="D12999" s="396"/>
      <c r="E12999" s="399"/>
      <c r="F12999" s="399"/>
      <c r="G12999" s="399"/>
      <c r="H12999" s="399"/>
      <c r="I12999" s="399"/>
    </row>
    <row r="13000" spans="1:9" ht="15.75" customHeight="1">
      <c r="A13000" s="396"/>
      <c r="B13000" s="398"/>
      <c r="C13000" s="396"/>
      <c r="D13000" s="396"/>
      <c r="E13000" s="399"/>
      <c r="F13000" s="399"/>
      <c r="G13000" s="399"/>
      <c r="H13000" s="399"/>
      <c r="I13000" s="399"/>
    </row>
    <row r="13001" spans="1:9" ht="15.75" customHeight="1">
      <c r="A13001" s="396"/>
      <c r="B13001" s="398"/>
      <c r="C13001" s="396"/>
      <c r="D13001" s="396"/>
      <c r="E13001" s="399"/>
      <c r="F13001" s="399"/>
      <c r="G13001" s="399"/>
      <c r="H13001" s="399"/>
      <c r="I13001" s="399"/>
    </row>
    <row r="13002" spans="1:9" ht="15.75" customHeight="1">
      <c r="A13002" s="396"/>
      <c r="B13002" s="398"/>
      <c r="C13002" s="396"/>
      <c r="D13002" s="396"/>
      <c r="E13002" s="399"/>
      <c r="F13002" s="399"/>
      <c r="G13002" s="399"/>
      <c r="H13002" s="399"/>
      <c r="I13002" s="399"/>
    </row>
    <row r="13003" spans="1:9" ht="15.75" customHeight="1">
      <c r="A13003" s="396"/>
      <c r="B13003" s="398"/>
      <c r="C13003" s="396"/>
      <c r="D13003" s="396"/>
      <c r="E13003" s="399"/>
      <c r="F13003" s="399"/>
      <c r="G13003" s="399"/>
      <c r="H13003" s="399"/>
      <c r="I13003" s="399"/>
    </row>
    <row r="13004" spans="1:9" ht="15.75" customHeight="1">
      <c r="A13004" s="396"/>
      <c r="B13004" s="398"/>
      <c r="C13004" s="396"/>
      <c r="D13004" s="396"/>
      <c r="E13004" s="399"/>
      <c r="F13004" s="399"/>
      <c r="G13004" s="399"/>
      <c r="H13004" s="399"/>
      <c r="I13004" s="399"/>
    </row>
    <row r="13005" spans="1:9" ht="15.75" customHeight="1">
      <c r="A13005" s="396"/>
      <c r="B13005" s="398"/>
      <c r="C13005" s="396"/>
      <c r="D13005" s="396"/>
      <c r="E13005" s="399"/>
      <c r="F13005" s="399"/>
      <c r="G13005" s="399"/>
      <c r="H13005" s="399"/>
      <c r="I13005" s="399"/>
    </row>
    <row r="13006" spans="1:9" ht="15.75" customHeight="1">
      <c r="A13006" s="396"/>
      <c r="B13006" s="398"/>
      <c r="C13006" s="396"/>
      <c r="D13006" s="396"/>
      <c r="E13006" s="399"/>
      <c r="F13006" s="399"/>
      <c r="G13006" s="399"/>
      <c r="H13006" s="399"/>
      <c r="I13006" s="399"/>
    </row>
    <row r="13007" spans="1:9" ht="15.75" customHeight="1">
      <c r="A13007" s="396"/>
      <c r="B13007" s="398"/>
      <c r="C13007" s="396"/>
      <c r="D13007" s="396"/>
      <c r="E13007" s="399"/>
      <c r="F13007" s="399"/>
      <c r="G13007" s="399"/>
      <c r="H13007" s="399"/>
      <c r="I13007" s="399"/>
    </row>
    <row r="13008" spans="1:9" ht="15.75" customHeight="1">
      <c r="A13008" s="396"/>
      <c r="B13008" s="398"/>
      <c r="C13008" s="396"/>
      <c r="D13008" s="396"/>
      <c r="E13008" s="399"/>
      <c r="F13008" s="399"/>
      <c r="G13008" s="399"/>
      <c r="H13008" s="399"/>
      <c r="I13008" s="399"/>
    </row>
    <row r="13009" spans="1:9" ht="15.75" customHeight="1">
      <c r="A13009" s="396"/>
      <c r="B13009" s="398"/>
      <c r="C13009" s="396"/>
      <c r="D13009" s="396"/>
      <c r="E13009" s="399"/>
      <c r="F13009" s="399"/>
      <c r="G13009" s="399"/>
      <c r="H13009" s="399"/>
      <c r="I13009" s="399"/>
    </row>
    <row r="13010" spans="1:9" ht="15.75" customHeight="1">
      <c r="A13010" s="396"/>
      <c r="B13010" s="398"/>
      <c r="C13010" s="396"/>
      <c r="D13010" s="396"/>
      <c r="E13010" s="399"/>
      <c r="F13010" s="399"/>
      <c r="G13010" s="399"/>
      <c r="H13010" s="399"/>
      <c r="I13010" s="399"/>
    </row>
    <row r="13011" spans="1:9" ht="15.75" customHeight="1">
      <c r="A13011" s="396"/>
      <c r="B13011" s="398"/>
      <c r="C13011" s="396"/>
      <c r="D13011" s="396"/>
      <c r="E13011" s="399"/>
      <c r="F13011" s="399"/>
      <c r="G13011" s="399"/>
      <c r="H13011" s="399"/>
      <c r="I13011" s="399"/>
    </row>
    <row r="13012" spans="1:9" ht="15.75" customHeight="1">
      <c r="A13012" s="396"/>
      <c r="B13012" s="398"/>
      <c r="C13012" s="396"/>
      <c r="D13012" s="396"/>
      <c r="E13012" s="399"/>
      <c r="F13012" s="399"/>
      <c r="G13012" s="399"/>
      <c r="H13012" s="399"/>
      <c r="I13012" s="399"/>
    </row>
    <row r="13013" spans="1:9" ht="15.75" customHeight="1">
      <c r="A13013" s="396"/>
      <c r="B13013" s="398"/>
      <c r="C13013" s="396"/>
      <c r="D13013" s="396"/>
      <c r="E13013" s="399"/>
      <c r="F13013" s="399"/>
      <c r="G13013" s="399"/>
      <c r="H13013" s="399"/>
      <c r="I13013" s="399"/>
    </row>
    <row r="13014" spans="1:9" ht="15.75" customHeight="1">
      <c r="A13014" s="396"/>
      <c r="B13014" s="398"/>
      <c r="C13014" s="396"/>
      <c r="D13014" s="396"/>
      <c r="E13014" s="399"/>
      <c r="F13014" s="399"/>
      <c r="G13014" s="399"/>
      <c r="H13014" s="399"/>
      <c r="I13014" s="399"/>
    </row>
    <row r="13015" spans="1:9" ht="15.75" customHeight="1">
      <c r="A13015" s="396"/>
      <c r="B13015" s="398"/>
      <c r="C13015" s="396"/>
      <c r="D13015" s="396"/>
      <c r="E13015" s="399"/>
      <c r="F13015" s="399"/>
      <c r="G13015" s="399"/>
      <c r="H13015" s="399"/>
      <c r="I13015" s="399"/>
    </row>
    <row r="13016" spans="1:9" ht="15.75" customHeight="1">
      <c r="A13016" s="396"/>
      <c r="B13016" s="398"/>
      <c r="C13016" s="396"/>
      <c r="D13016" s="396"/>
      <c r="E13016" s="399"/>
      <c r="F13016" s="399"/>
      <c r="G13016" s="399"/>
      <c r="H13016" s="399"/>
      <c r="I13016" s="399"/>
    </row>
    <row r="13017" spans="1:9" ht="15.75" customHeight="1">
      <c r="A13017" s="396"/>
      <c r="B13017" s="398"/>
      <c r="C13017" s="396"/>
      <c r="D13017" s="396"/>
      <c r="E13017" s="399"/>
      <c r="F13017" s="399"/>
      <c r="G13017" s="399"/>
      <c r="H13017" s="399"/>
      <c r="I13017" s="399"/>
    </row>
    <row r="13018" spans="1:9" ht="15.75" customHeight="1">
      <c r="A13018" s="396"/>
      <c r="B13018" s="398"/>
      <c r="C13018" s="396"/>
      <c r="D13018" s="396"/>
      <c r="E13018" s="399"/>
      <c r="F13018" s="399"/>
      <c r="G13018" s="399"/>
      <c r="H13018" s="399"/>
      <c r="I13018" s="399"/>
    </row>
    <row r="13019" spans="1:9" ht="15.75" customHeight="1">
      <c r="A13019" s="396"/>
      <c r="B13019" s="398"/>
      <c r="C13019" s="396"/>
      <c r="D13019" s="396"/>
      <c r="E13019" s="399"/>
      <c r="F13019" s="399"/>
      <c r="G13019" s="399"/>
      <c r="H13019" s="399"/>
      <c r="I13019" s="399"/>
    </row>
    <row r="13020" spans="1:9" ht="15.75" customHeight="1">
      <c r="A13020" s="396"/>
      <c r="B13020" s="398"/>
      <c r="C13020" s="396"/>
      <c r="D13020" s="396"/>
      <c r="E13020" s="399"/>
      <c r="F13020" s="399"/>
      <c r="G13020" s="399"/>
      <c r="H13020" s="399"/>
      <c r="I13020" s="399"/>
    </row>
    <row r="13021" spans="1:9" ht="15.75" customHeight="1">
      <c r="A13021" s="396"/>
      <c r="B13021" s="398"/>
      <c r="C13021" s="396"/>
      <c r="D13021" s="396"/>
      <c r="E13021" s="399"/>
      <c r="F13021" s="399"/>
      <c r="G13021" s="399"/>
      <c r="H13021" s="399"/>
      <c r="I13021" s="399"/>
    </row>
    <row r="13022" spans="1:9" ht="15.75" customHeight="1">
      <c r="A13022" s="396"/>
      <c r="B13022" s="398"/>
      <c r="C13022" s="396"/>
      <c r="D13022" s="396"/>
      <c r="E13022" s="399"/>
      <c r="F13022" s="399"/>
      <c r="G13022" s="399"/>
      <c r="H13022" s="399"/>
      <c r="I13022" s="399"/>
    </row>
    <row r="13023" spans="1:9" ht="15.75" customHeight="1">
      <c r="A13023" s="396"/>
      <c r="B13023" s="398"/>
      <c r="C13023" s="396"/>
      <c r="D13023" s="396"/>
      <c r="E13023" s="399"/>
      <c r="F13023" s="399"/>
      <c r="G13023" s="399"/>
      <c r="H13023" s="399"/>
      <c r="I13023" s="399"/>
    </row>
    <row r="13024" spans="1:9" ht="15.75" customHeight="1">
      <c r="A13024" s="396"/>
      <c r="B13024" s="398"/>
      <c r="C13024" s="396"/>
      <c r="D13024" s="396"/>
      <c r="E13024" s="399"/>
      <c r="F13024" s="399"/>
      <c r="G13024" s="399"/>
      <c r="H13024" s="399"/>
      <c r="I13024" s="399"/>
    </row>
    <row r="13025" spans="1:9" ht="15.75" customHeight="1">
      <c r="A13025" s="396"/>
      <c r="B13025" s="398"/>
      <c r="C13025" s="396"/>
      <c r="D13025" s="396"/>
      <c r="E13025" s="399"/>
      <c r="F13025" s="399"/>
      <c r="G13025" s="399"/>
      <c r="H13025" s="399"/>
      <c r="I13025" s="399"/>
    </row>
    <row r="13026" spans="1:9" ht="15.75" customHeight="1">
      <c r="A13026" s="396"/>
      <c r="B13026" s="398"/>
      <c r="C13026" s="396"/>
      <c r="D13026" s="396"/>
      <c r="E13026" s="399"/>
      <c r="F13026" s="399"/>
      <c r="G13026" s="399"/>
      <c r="H13026" s="399"/>
      <c r="I13026" s="399"/>
    </row>
    <row r="13027" spans="1:9" ht="15.75" customHeight="1">
      <c r="A13027" s="396"/>
      <c r="B13027" s="398"/>
      <c r="C13027" s="396"/>
      <c r="D13027" s="396"/>
      <c r="E13027" s="399"/>
      <c r="F13027" s="399"/>
      <c r="G13027" s="399"/>
      <c r="H13027" s="399"/>
      <c r="I13027" s="399"/>
    </row>
    <row r="13028" spans="1:9" ht="15.75" customHeight="1">
      <c r="A13028" s="396"/>
      <c r="B13028" s="398"/>
      <c r="C13028" s="396"/>
      <c r="D13028" s="396"/>
      <c r="E13028" s="399"/>
      <c r="F13028" s="399"/>
      <c r="G13028" s="399"/>
      <c r="H13028" s="399"/>
      <c r="I13028" s="399"/>
    </row>
    <row r="13029" spans="1:9" ht="15.75" customHeight="1">
      <c r="A13029" s="396"/>
      <c r="B13029" s="398"/>
      <c r="C13029" s="396"/>
      <c r="D13029" s="396"/>
      <c r="E13029" s="399"/>
      <c r="F13029" s="399"/>
      <c r="G13029" s="399"/>
      <c r="H13029" s="399"/>
      <c r="I13029" s="399"/>
    </row>
    <row r="13030" spans="1:9" ht="15.75" customHeight="1">
      <c r="A13030" s="396"/>
      <c r="B13030" s="398"/>
      <c r="C13030" s="396"/>
      <c r="D13030" s="396"/>
      <c r="E13030" s="399"/>
      <c r="F13030" s="399"/>
      <c r="G13030" s="399"/>
      <c r="H13030" s="399"/>
      <c r="I13030" s="399"/>
    </row>
    <row r="13031" spans="1:9" ht="15.75" customHeight="1">
      <c r="A13031" s="396"/>
      <c r="B13031" s="398"/>
      <c r="C13031" s="396"/>
      <c r="D13031" s="396"/>
      <c r="E13031" s="399"/>
      <c r="F13031" s="399"/>
      <c r="G13031" s="399"/>
      <c r="H13031" s="399"/>
      <c r="I13031" s="399"/>
    </row>
    <row r="13032" spans="1:9" ht="15.75" customHeight="1">
      <c r="A13032" s="396"/>
      <c r="B13032" s="398"/>
      <c r="C13032" s="396"/>
      <c r="D13032" s="396"/>
      <c r="E13032" s="399"/>
      <c r="F13032" s="399"/>
      <c r="G13032" s="399"/>
      <c r="H13032" s="399"/>
      <c r="I13032" s="399"/>
    </row>
    <row r="13033" spans="1:9" ht="15.75" customHeight="1">
      <c r="A13033" s="396"/>
      <c r="B13033" s="398"/>
      <c r="C13033" s="396"/>
      <c r="D13033" s="396"/>
      <c r="E13033" s="399"/>
      <c r="F13033" s="399"/>
      <c r="G13033" s="399"/>
      <c r="H13033" s="399"/>
      <c r="I13033" s="399"/>
    </row>
    <row r="13034" spans="1:9" ht="15.75" customHeight="1">
      <c r="A13034" s="396"/>
      <c r="B13034" s="398"/>
      <c r="C13034" s="396"/>
      <c r="D13034" s="396"/>
      <c r="E13034" s="399"/>
      <c r="F13034" s="399"/>
      <c r="G13034" s="399"/>
      <c r="H13034" s="399"/>
      <c r="I13034" s="399"/>
    </row>
    <row r="13035" spans="1:9" ht="15.75" customHeight="1">
      <c r="A13035" s="396"/>
      <c r="B13035" s="398"/>
      <c r="C13035" s="396"/>
      <c r="D13035" s="396"/>
      <c r="E13035" s="399"/>
      <c r="F13035" s="399"/>
      <c r="G13035" s="399"/>
      <c r="H13035" s="399"/>
      <c r="I13035" s="399"/>
    </row>
    <row r="13036" spans="1:9" ht="15.75" customHeight="1">
      <c r="A13036" s="396"/>
      <c r="B13036" s="398"/>
      <c r="C13036" s="396"/>
      <c r="D13036" s="396"/>
      <c r="E13036" s="399"/>
      <c r="F13036" s="399"/>
      <c r="G13036" s="399"/>
      <c r="H13036" s="399"/>
      <c r="I13036" s="399"/>
    </row>
    <row r="13037" spans="1:9" ht="15.75" customHeight="1">
      <c r="A13037" s="396"/>
      <c r="B13037" s="398"/>
      <c r="C13037" s="396"/>
      <c r="D13037" s="396"/>
      <c r="E13037" s="399"/>
      <c r="F13037" s="399"/>
      <c r="G13037" s="399"/>
      <c r="H13037" s="399"/>
      <c r="I13037" s="399"/>
    </row>
    <row r="13038" spans="1:9" ht="15.75" customHeight="1">
      <c r="A13038" s="396"/>
      <c r="B13038" s="398"/>
      <c r="C13038" s="396"/>
      <c r="D13038" s="396"/>
      <c r="E13038" s="399"/>
      <c r="F13038" s="399"/>
      <c r="G13038" s="399"/>
      <c r="H13038" s="399"/>
      <c r="I13038" s="399"/>
    </row>
    <row r="13039" spans="1:9" ht="15.75" customHeight="1">
      <c r="A13039" s="396"/>
      <c r="B13039" s="398"/>
      <c r="C13039" s="396"/>
      <c r="D13039" s="396"/>
      <c r="E13039" s="399"/>
      <c r="F13039" s="399"/>
      <c r="G13039" s="399"/>
      <c r="H13039" s="399"/>
      <c r="I13039" s="399"/>
    </row>
    <row r="13040" spans="1:9" ht="15.75" customHeight="1">
      <c r="A13040" s="396"/>
      <c r="B13040" s="398"/>
      <c r="C13040" s="396"/>
      <c r="D13040" s="396"/>
      <c r="E13040" s="399"/>
      <c r="F13040" s="399"/>
      <c r="G13040" s="399"/>
      <c r="H13040" s="399"/>
      <c r="I13040" s="399"/>
    </row>
    <row r="13041" spans="1:9" ht="15.75" customHeight="1">
      <c r="A13041" s="396"/>
      <c r="B13041" s="398"/>
      <c r="C13041" s="396"/>
      <c r="D13041" s="396"/>
      <c r="E13041" s="399"/>
      <c r="F13041" s="399"/>
      <c r="G13041" s="399"/>
      <c r="H13041" s="399"/>
      <c r="I13041" s="399"/>
    </row>
    <row r="13042" spans="1:9" ht="15.75" customHeight="1">
      <c r="A13042" s="396"/>
      <c r="B13042" s="398"/>
      <c r="C13042" s="396"/>
      <c r="D13042" s="396"/>
      <c r="E13042" s="399"/>
      <c r="F13042" s="399"/>
      <c r="G13042" s="399"/>
      <c r="H13042" s="399"/>
      <c r="I13042" s="399"/>
    </row>
    <row r="13043" spans="1:9" ht="15.75" customHeight="1">
      <c r="A13043" s="396"/>
      <c r="B13043" s="398"/>
      <c r="C13043" s="396"/>
      <c r="D13043" s="396"/>
      <c r="E13043" s="399"/>
      <c r="F13043" s="399"/>
      <c r="G13043" s="399"/>
      <c r="H13043" s="399"/>
      <c r="I13043" s="399"/>
    </row>
    <row r="13044" spans="1:9" ht="15.75" customHeight="1">
      <c r="A13044" s="396"/>
      <c r="B13044" s="398"/>
      <c r="C13044" s="396"/>
      <c r="D13044" s="396"/>
      <c r="E13044" s="399"/>
      <c r="F13044" s="399"/>
      <c r="G13044" s="399"/>
      <c r="H13044" s="399"/>
      <c r="I13044" s="399"/>
    </row>
    <row r="13045" spans="1:9" ht="15.75" customHeight="1">
      <c r="A13045" s="396"/>
      <c r="B13045" s="398"/>
      <c r="C13045" s="396"/>
      <c r="D13045" s="396"/>
      <c r="E13045" s="399"/>
      <c r="F13045" s="399"/>
      <c r="G13045" s="399"/>
      <c r="H13045" s="399"/>
      <c r="I13045" s="399"/>
    </row>
    <row r="13046" spans="1:9" ht="15.75" customHeight="1">
      <c r="A13046" s="396"/>
      <c r="B13046" s="398"/>
      <c r="C13046" s="396"/>
      <c r="D13046" s="396"/>
      <c r="E13046" s="399"/>
      <c r="F13046" s="399"/>
      <c r="G13046" s="399"/>
      <c r="H13046" s="399"/>
      <c r="I13046" s="399"/>
    </row>
    <row r="13047" spans="1:9" ht="15.75" customHeight="1">
      <c r="A13047" s="396"/>
      <c r="B13047" s="398"/>
      <c r="C13047" s="396"/>
      <c r="D13047" s="396"/>
      <c r="E13047" s="399"/>
      <c r="F13047" s="399"/>
      <c r="G13047" s="399"/>
      <c r="H13047" s="399"/>
      <c r="I13047" s="399"/>
    </row>
    <row r="13048" spans="1:9" ht="15.75" customHeight="1">
      <c r="A13048" s="396"/>
      <c r="B13048" s="398"/>
      <c r="C13048" s="396"/>
      <c r="D13048" s="396"/>
      <c r="E13048" s="399"/>
      <c r="F13048" s="399"/>
      <c r="G13048" s="399"/>
      <c r="H13048" s="399"/>
      <c r="I13048" s="399"/>
    </row>
    <row r="13049" spans="1:9" ht="15.75" customHeight="1">
      <c r="A13049" s="396"/>
      <c r="B13049" s="398"/>
      <c r="C13049" s="396"/>
      <c r="D13049" s="396"/>
      <c r="E13049" s="399"/>
      <c r="F13049" s="399"/>
      <c r="G13049" s="399"/>
      <c r="H13049" s="399"/>
      <c r="I13049" s="399"/>
    </row>
    <row r="13050" spans="1:9" ht="15.75" customHeight="1">
      <c r="A13050" s="396"/>
      <c r="B13050" s="398"/>
      <c r="C13050" s="396"/>
      <c r="D13050" s="396"/>
      <c r="E13050" s="399"/>
      <c r="F13050" s="399"/>
      <c r="G13050" s="399"/>
      <c r="H13050" s="399"/>
      <c r="I13050" s="399"/>
    </row>
    <row r="13051" spans="1:9" ht="15.75" customHeight="1">
      <c r="A13051" s="396"/>
      <c r="B13051" s="398"/>
      <c r="C13051" s="396"/>
      <c r="D13051" s="396"/>
      <c r="E13051" s="399"/>
      <c r="F13051" s="399"/>
      <c r="G13051" s="399"/>
      <c r="H13051" s="399"/>
      <c r="I13051" s="399"/>
    </row>
    <row r="13052" spans="1:9" ht="15.75" customHeight="1">
      <c r="A13052" s="396"/>
      <c r="B13052" s="398"/>
      <c r="C13052" s="396"/>
      <c r="D13052" s="396"/>
      <c r="E13052" s="399"/>
      <c r="F13052" s="399"/>
      <c r="G13052" s="399"/>
      <c r="H13052" s="399"/>
      <c r="I13052" s="399"/>
    </row>
    <row r="13053" spans="1:9" ht="15.75" customHeight="1">
      <c r="A13053" s="396"/>
      <c r="B13053" s="398"/>
      <c r="C13053" s="396"/>
      <c r="D13053" s="396"/>
      <c r="E13053" s="399"/>
      <c r="F13053" s="399"/>
      <c r="G13053" s="399"/>
      <c r="H13053" s="399"/>
      <c r="I13053" s="399"/>
    </row>
    <row r="13054" spans="1:9" ht="15.75" customHeight="1">
      <c r="A13054" s="396"/>
      <c r="B13054" s="398"/>
      <c r="C13054" s="396"/>
      <c r="D13054" s="396"/>
      <c r="E13054" s="399"/>
      <c r="F13054" s="399"/>
      <c r="G13054" s="399"/>
      <c r="H13054" s="399"/>
      <c r="I13054" s="399"/>
    </row>
    <row r="13055" spans="1:9" ht="15.75" customHeight="1">
      <c r="A13055" s="396"/>
      <c r="B13055" s="398"/>
      <c r="C13055" s="396"/>
      <c r="D13055" s="396"/>
      <c r="E13055" s="399"/>
      <c r="F13055" s="399"/>
      <c r="G13055" s="399"/>
      <c r="H13055" s="399"/>
      <c r="I13055" s="399"/>
    </row>
    <row r="13056" spans="1:9" ht="15.75" customHeight="1">
      <c r="A13056" s="396"/>
      <c r="B13056" s="398"/>
      <c r="C13056" s="396"/>
      <c r="D13056" s="396"/>
      <c r="E13056" s="399"/>
      <c r="F13056" s="399"/>
      <c r="G13056" s="399"/>
      <c r="H13056" s="399"/>
      <c r="I13056" s="399"/>
    </row>
    <row r="13057" spans="1:9" ht="15.75" customHeight="1">
      <c r="A13057" s="396"/>
      <c r="B13057" s="398"/>
      <c r="C13057" s="396"/>
      <c r="D13057" s="396"/>
      <c r="E13057" s="399"/>
      <c r="F13057" s="399"/>
      <c r="G13057" s="399"/>
      <c r="H13057" s="399"/>
      <c r="I13057" s="399"/>
    </row>
    <row r="13058" spans="1:9" ht="15.75" customHeight="1">
      <c r="A13058" s="396"/>
      <c r="B13058" s="398"/>
      <c r="C13058" s="396"/>
      <c r="D13058" s="396"/>
      <c r="E13058" s="399"/>
      <c r="F13058" s="399"/>
      <c r="G13058" s="399"/>
      <c r="H13058" s="399"/>
      <c r="I13058" s="399"/>
    </row>
    <row r="13059" spans="1:9" ht="15.75" customHeight="1">
      <c r="A13059" s="396"/>
      <c r="B13059" s="398"/>
      <c r="C13059" s="396"/>
      <c r="D13059" s="396"/>
      <c r="E13059" s="399"/>
      <c r="F13059" s="399"/>
      <c r="G13059" s="399"/>
      <c r="H13059" s="399"/>
      <c r="I13059" s="399"/>
    </row>
    <row r="13060" spans="1:9" ht="15.75" customHeight="1">
      <c r="A13060" s="396"/>
      <c r="B13060" s="398"/>
      <c r="C13060" s="396"/>
      <c r="D13060" s="396"/>
      <c r="E13060" s="399"/>
      <c r="F13060" s="399"/>
      <c r="G13060" s="399"/>
      <c r="H13060" s="399"/>
      <c r="I13060" s="399"/>
    </row>
    <row r="13061" spans="1:9" ht="15.75" customHeight="1">
      <c r="A13061" s="396"/>
      <c r="B13061" s="398"/>
      <c r="C13061" s="396"/>
      <c r="D13061" s="396"/>
      <c r="E13061" s="399"/>
      <c r="F13061" s="399"/>
      <c r="G13061" s="399"/>
      <c r="H13061" s="399"/>
      <c r="I13061" s="399"/>
    </row>
    <row r="13062" spans="1:9" ht="15.75" customHeight="1">
      <c r="A13062" s="396"/>
      <c r="B13062" s="398"/>
      <c r="C13062" s="396"/>
      <c r="D13062" s="396"/>
      <c r="E13062" s="399"/>
      <c r="F13062" s="399"/>
      <c r="G13062" s="399"/>
      <c r="H13062" s="399"/>
      <c r="I13062" s="399"/>
    </row>
    <row r="13063" spans="1:9" ht="15.75" customHeight="1">
      <c r="A13063" s="396"/>
      <c r="B13063" s="398"/>
      <c r="C13063" s="396"/>
      <c r="D13063" s="396"/>
      <c r="E13063" s="399"/>
      <c r="F13063" s="399"/>
      <c r="G13063" s="399"/>
      <c r="H13063" s="399"/>
      <c r="I13063" s="399"/>
    </row>
    <row r="13064" spans="1:9" ht="15.75" customHeight="1">
      <c r="A13064" s="396"/>
      <c r="B13064" s="398"/>
      <c r="C13064" s="396"/>
      <c r="D13064" s="396"/>
      <c r="E13064" s="399"/>
      <c r="F13064" s="399"/>
      <c r="G13064" s="399"/>
      <c r="H13064" s="399"/>
      <c r="I13064" s="399"/>
    </row>
    <row r="13065" spans="1:9" ht="15.75" customHeight="1">
      <c r="A13065" s="396"/>
      <c r="B13065" s="398"/>
      <c r="C13065" s="396"/>
      <c r="D13065" s="396"/>
      <c r="E13065" s="399"/>
      <c r="F13065" s="399"/>
      <c r="G13065" s="399"/>
      <c r="H13065" s="399"/>
      <c r="I13065" s="399"/>
    </row>
    <row r="13066" spans="1:9" ht="15.75" customHeight="1">
      <c r="A13066" s="396"/>
      <c r="B13066" s="398"/>
      <c r="C13066" s="396"/>
      <c r="D13066" s="396"/>
      <c r="E13066" s="399"/>
      <c r="F13066" s="399"/>
      <c r="G13066" s="399"/>
      <c r="H13066" s="399"/>
      <c r="I13066" s="399"/>
    </row>
    <row r="13067" spans="1:9" ht="15.75" customHeight="1">
      <c r="A13067" s="396"/>
      <c r="B13067" s="398"/>
      <c r="C13067" s="396"/>
      <c r="D13067" s="396"/>
      <c r="E13067" s="399"/>
      <c r="F13067" s="399"/>
      <c r="G13067" s="399"/>
      <c r="H13067" s="399"/>
      <c r="I13067" s="399"/>
    </row>
    <row r="13068" spans="1:9" ht="15.75" customHeight="1">
      <c r="A13068" s="396"/>
      <c r="B13068" s="398"/>
      <c r="C13068" s="396"/>
      <c r="D13068" s="396"/>
      <c r="E13068" s="399"/>
      <c r="F13068" s="399"/>
      <c r="G13068" s="399"/>
      <c r="H13068" s="399"/>
      <c r="I13068" s="399"/>
    </row>
    <row r="13069" spans="1:9" ht="15.75" customHeight="1">
      <c r="A13069" s="396"/>
      <c r="B13069" s="398"/>
      <c r="C13069" s="396"/>
      <c r="D13069" s="396"/>
      <c r="E13069" s="399"/>
      <c r="F13069" s="399"/>
      <c r="G13069" s="399"/>
      <c r="H13069" s="399"/>
      <c r="I13069" s="399"/>
    </row>
    <row r="13070" spans="1:9" ht="15.75" customHeight="1">
      <c r="A13070" s="396"/>
      <c r="B13070" s="398"/>
      <c r="C13070" s="396"/>
      <c r="D13070" s="396"/>
      <c r="E13070" s="399"/>
      <c r="F13070" s="399"/>
      <c r="G13070" s="399"/>
      <c r="H13070" s="399"/>
      <c r="I13070" s="399"/>
    </row>
    <row r="13071" spans="1:9" ht="15.75" customHeight="1">
      <c r="A13071" s="396"/>
      <c r="B13071" s="398"/>
      <c r="C13071" s="396"/>
      <c r="D13071" s="396"/>
      <c r="E13071" s="399"/>
      <c r="F13071" s="399"/>
      <c r="G13071" s="399"/>
      <c r="H13071" s="399"/>
      <c r="I13071" s="399"/>
    </row>
    <row r="13072" spans="1:9" ht="15.75" customHeight="1">
      <c r="A13072" s="396"/>
      <c r="B13072" s="398"/>
      <c r="C13072" s="396"/>
      <c r="D13072" s="396"/>
      <c r="E13072" s="399"/>
      <c r="F13072" s="399"/>
      <c r="G13072" s="399"/>
      <c r="H13072" s="399"/>
      <c r="I13072" s="399"/>
    </row>
    <row r="13073" spans="1:9" ht="15.75" customHeight="1">
      <c r="A13073" s="396"/>
      <c r="B13073" s="398"/>
      <c r="C13073" s="396"/>
      <c r="D13073" s="396"/>
      <c r="E13073" s="399"/>
      <c r="F13073" s="399"/>
      <c r="G13073" s="399"/>
      <c r="H13073" s="399"/>
      <c r="I13073" s="399"/>
    </row>
    <row r="13074" spans="1:9" ht="15.75" customHeight="1">
      <c r="A13074" s="396"/>
      <c r="B13074" s="398"/>
      <c r="C13074" s="396"/>
      <c r="D13074" s="396"/>
      <c r="E13074" s="399"/>
      <c r="F13074" s="399"/>
      <c r="G13074" s="399"/>
      <c r="H13074" s="399"/>
      <c r="I13074" s="399"/>
    </row>
    <row r="13075" spans="1:9" ht="15.75" customHeight="1">
      <c r="A13075" s="396"/>
      <c r="B13075" s="398"/>
      <c r="C13075" s="396"/>
      <c r="D13075" s="396"/>
      <c r="E13075" s="399"/>
      <c r="F13075" s="399"/>
      <c r="G13075" s="399"/>
      <c r="H13075" s="399"/>
      <c r="I13075" s="399"/>
    </row>
    <row r="13076" spans="1:9" ht="15.75" customHeight="1">
      <c r="A13076" s="396"/>
      <c r="B13076" s="398"/>
      <c r="C13076" s="396"/>
      <c r="D13076" s="396"/>
      <c r="E13076" s="399"/>
      <c r="F13076" s="399"/>
      <c r="G13076" s="399"/>
      <c r="H13076" s="399"/>
      <c r="I13076" s="399"/>
    </row>
    <row r="13077" spans="1:9" ht="15.75" customHeight="1">
      <c r="A13077" s="396"/>
      <c r="B13077" s="398"/>
      <c r="C13077" s="396"/>
      <c r="D13077" s="396"/>
      <c r="E13077" s="399"/>
      <c r="F13077" s="399"/>
      <c r="G13077" s="399"/>
      <c r="H13077" s="399"/>
      <c r="I13077" s="399"/>
    </row>
    <row r="13078" spans="1:9" ht="15.75" customHeight="1">
      <c r="A13078" s="396"/>
      <c r="B13078" s="398"/>
      <c r="C13078" s="396"/>
      <c r="D13078" s="396"/>
      <c r="E13078" s="399"/>
      <c r="F13078" s="399"/>
      <c r="G13078" s="399"/>
      <c r="H13078" s="399"/>
      <c r="I13078" s="399"/>
    </row>
    <row r="13079" spans="1:9" ht="15.75" customHeight="1">
      <c r="A13079" s="396"/>
      <c r="B13079" s="398"/>
      <c r="C13079" s="396"/>
      <c r="D13079" s="396"/>
      <c r="E13079" s="399"/>
      <c r="F13079" s="399"/>
      <c r="G13079" s="399"/>
      <c r="H13079" s="399"/>
      <c r="I13079" s="399"/>
    </row>
    <row r="13080" spans="1:9" ht="15.75" customHeight="1">
      <c r="A13080" s="396"/>
      <c r="B13080" s="398"/>
      <c r="C13080" s="396"/>
      <c r="D13080" s="396"/>
      <c r="E13080" s="399"/>
      <c r="F13080" s="399"/>
      <c r="G13080" s="399"/>
      <c r="H13080" s="399"/>
      <c r="I13080" s="399"/>
    </row>
    <row r="13081" spans="1:9" ht="15.75" customHeight="1">
      <c r="A13081" s="396"/>
      <c r="B13081" s="398"/>
      <c r="C13081" s="396"/>
      <c r="D13081" s="396"/>
      <c r="E13081" s="399"/>
      <c r="F13081" s="399"/>
      <c r="G13081" s="399"/>
      <c r="H13081" s="399"/>
      <c r="I13081" s="399"/>
    </row>
    <row r="13082" spans="1:9" ht="15.75" customHeight="1">
      <c r="A13082" s="396"/>
      <c r="B13082" s="398"/>
      <c r="C13082" s="396"/>
      <c r="D13082" s="396"/>
      <c r="E13082" s="399"/>
      <c r="F13082" s="399"/>
      <c r="G13082" s="399"/>
      <c r="H13082" s="399"/>
      <c r="I13082" s="399"/>
    </row>
    <row r="13083" spans="1:9" ht="15.75" customHeight="1">
      <c r="A13083" s="396"/>
      <c r="B13083" s="398"/>
      <c r="C13083" s="396"/>
      <c r="D13083" s="396"/>
      <c r="E13083" s="399"/>
      <c r="F13083" s="399"/>
      <c r="G13083" s="399"/>
      <c r="H13083" s="399"/>
      <c r="I13083" s="399"/>
    </row>
    <row r="13084" spans="1:9" ht="15.75" customHeight="1">
      <c r="A13084" s="396"/>
      <c r="B13084" s="398"/>
      <c r="C13084" s="396"/>
      <c r="D13084" s="396"/>
      <c r="E13084" s="399"/>
      <c r="F13084" s="399"/>
      <c r="G13084" s="399"/>
      <c r="H13084" s="399"/>
      <c r="I13084" s="399"/>
    </row>
    <row r="13085" spans="1:9" ht="15.75" customHeight="1">
      <c r="A13085" s="396"/>
      <c r="B13085" s="398"/>
      <c r="C13085" s="396"/>
      <c r="D13085" s="396"/>
      <c r="E13085" s="399"/>
      <c r="F13085" s="399"/>
      <c r="G13085" s="399"/>
      <c r="H13085" s="399"/>
      <c r="I13085" s="399"/>
    </row>
    <row r="13086" spans="1:9" ht="15.75" customHeight="1">
      <c r="A13086" s="396"/>
      <c r="B13086" s="398"/>
      <c r="C13086" s="396"/>
      <c r="D13086" s="396"/>
      <c r="E13086" s="399"/>
      <c r="F13086" s="399"/>
      <c r="G13086" s="399"/>
      <c r="H13086" s="399"/>
      <c r="I13086" s="399"/>
    </row>
    <row r="13087" spans="1:9" ht="15.75" customHeight="1">
      <c r="A13087" s="396"/>
      <c r="B13087" s="398"/>
      <c r="C13087" s="396"/>
      <c r="D13087" s="396"/>
      <c r="E13087" s="399"/>
      <c r="F13087" s="399"/>
      <c r="G13087" s="399"/>
      <c r="H13087" s="399"/>
      <c r="I13087" s="399"/>
    </row>
    <row r="13088" spans="1:9" ht="15.75" customHeight="1">
      <c r="A13088" s="396"/>
      <c r="B13088" s="398"/>
      <c r="C13088" s="396"/>
      <c r="D13088" s="396"/>
      <c r="E13088" s="399"/>
      <c r="F13088" s="399"/>
      <c r="G13088" s="399"/>
      <c r="H13088" s="399"/>
      <c r="I13088" s="399"/>
    </row>
    <row r="13089" spans="1:9" ht="15.75" customHeight="1">
      <c r="A13089" s="396"/>
      <c r="B13089" s="398"/>
      <c r="C13089" s="396"/>
      <c r="D13089" s="396"/>
      <c r="E13089" s="399"/>
      <c r="F13089" s="399"/>
      <c r="G13089" s="399"/>
      <c r="H13089" s="399"/>
      <c r="I13089" s="399"/>
    </row>
    <row r="13090" spans="1:9" ht="15.75" customHeight="1">
      <c r="A13090" s="396"/>
      <c r="B13090" s="398"/>
      <c r="C13090" s="396"/>
      <c r="D13090" s="396"/>
      <c r="E13090" s="399"/>
      <c r="F13090" s="399"/>
      <c r="G13090" s="399"/>
      <c r="H13090" s="399"/>
      <c r="I13090" s="399"/>
    </row>
    <row r="13091" spans="1:9" ht="15.75" customHeight="1">
      <c r="A13091" s="396"/>
      <c r="B13091" s="398"/>
      <c r="C13091" s="396"/>
      <c r="D13091" s="396"/>
      <c r="E13091" s="399"/>
      <c r="F13091" s="399"/>
      <c r="G13091" s="399"/>
      <c r="H13091" s="399"/>
      <c r="I13091" s="399"/>
    </row>
    <row r="13092" spans="1:9" ht="15.75" customHeight="1">
      <c r="A13092" s="396"/>
      <c r="B13092" s="398"/>
      <c r="C13092" s="396"/>
      <c r="D13092" s="396"/>
      <c r="E13092" s="399"/>
      <c r="F13092" s="399"/>
      <c r="G13092" s="399"/>
      <c r="H13092" s="399"/>
      <c r="I13092" s="399"/>
    </row>
    <row r="13093" spans="1:9" ht="15.75" customHeight="1">
      <c r="A13093" s="396"/>
      <c r="B13093" s="398"/>
      <c r="C13093" s="396"/>
      <c r="D13093" s="396"/>
      <c r="E13093" s="399"/>
      <c r="F13093" s="399"/>
      <c r="G13093" s="399"/>
      <c r="H13093" s="399"/>
      <c r="I13093" s="399"/>
    </row>
    <row r="13094" spans="1:9" ht="15.75" customHeight="1">
      <c r="A13094" s="396"/>
      <c r="B13094" s="398"/>
      <c r="C13094" s="396"/>
      <c r="D13094" s="396"/>
      <c r="E13094" s="399"/>
      <c r="F13094" s="399"/>
      <c r="G13094" s="399"/>
      <c r="H13094" s="399"/>
      <c r="I13094" s="399"/>
    </row>
    <row r="13095" spans="1:9" ht="15.75" customHeight="1">
      <c r="A13095" s="396"/>
      <c r="B13095" s="398"/>
      <c r="C13095" s="396"/>
      <c r="D13095" s="396"/>
      <c r="E13095" s="399"/>
      <c r="F13095" s="399"/>
      <c r="G13095" s="399"/>
      <c r="H13095" s="399"/>
      <c r="I13095" s="399"/>
    </row>
    <row r="13096" spans="1:9" ht="15.75" customHeight="1">
      <c r="A13096" s="396"/>
      <c r="B13096" s="398"/>
      <c r="C13096" s="396"/>
      <c r="D13096" s="396"/>
      <c r="E13096" s="399"/>
      <c r="F13096" s="399"/>
      <c r="G13096" s="399"/>
      <c r="H13096" s="399"/>
      <c r="I13096" s="399"/>
    </row>
    <row r="13097" spans="1:9" ht="15.75" customHeight="1">
      <c r="A13097" s="396"/>
      <c r="B13097" s="398"/>
      <c r="C13097" s="396"/>
      <c r="D13097" s="396"/>
      <c r="E13097" s="399"/>
      <c r="F13097" s="399"/>
      <c r="G13097" s="399"/>
      <c r="H13097" s="399"/>
      <c r="I13097" s="399"/>
    </row>
    <row r="13098" spans="1:9" ht="15.75" customHeight="1">
      <c r="A13098" s="396"/>
      <c r="B13098" s="398"/>
      <c r="C13098" s="396"/>
      <c r="D13098" s="396"/>
      <c r="E13098" s="399"/>
      <c r="F13098" s="399"/>
      <c r="G13098" s="399"/>
      <c r="H13098" s="399"/>
      <c r="I13098" s="399"/>
    </row>
    <row r="13099" spans="1:9" ht="15.75" customHeight="1">
      <c r="A13099" s="396"/>
      <c r="B13099" s="398"/>
      <c r="C13099" s="396"/>
      <c r="D13099" s="396"/>
      <c r="E13099" s="399"/>
      <c r="F13099" s="399"/>
      <c r="G13099" s="399"/>
      <c r="H13099" s="399"/>
      <c r="I13099" s="399"/>
    </row>
    <row r="13100" spans="1:9" ht="15.75" customHeight="1">
      <c r="A13100" s="396"/>
      <c r="B13100" s="398"/>
      <c r="C13100" s="396"/>
      <c r="D13100" s="396"/>
      <c r="E13100" s="399"/>
      <c r="F13100" s="399"/>
      <c r="G13100" s="399"/>
      <c r="H13100" s="399"/>
      <c r="I13100" s="399"/>
    </row>
    <row r="13101" spans="1:9" ht="15.75" customHeight="1">
      <c r="A13101" s="396"/>
      <c r="B13101" s="398"/>
      <c r="C13101" s="396"/>
      <c r="D13101" s="396"/>
      <c r="E13101" s="399"/>
      <c r="F13101" s="399"/>
      <c r="G13101" s="399"/>
      <c r="H13101" s="399"/>
      <c r="I13101" s="399"/>
    </row>
    <row r="13102" spans="1:9" ht="15.75" customHeight="1">
      <c r="A13102" s="396"/>
      <c r="B13102" s="398"/>
      <c r="C13102" s="396"/>
      <c r="D13102" s="396"/>
      <c r="E13102" s="399"/>
      <c r="F13102" s="399"/>
      <c r="G13102" s="399"/>
      <c r="H13102" s="399"/>
      <c r="I13102" s="399"/>
    </row>
    <row r="13103" spans="1:9" ht="15.75" customHeight="1">
      <c r="A13103" s="396"/>
      <c r="B13103" s="398"/>
      <c r="C13103" s="396"/>
      <c r="D13103" s="396"/>
      <c r="E13103" s="399"/>
      <c r="F13103" s="399"/>
      <c r="G13103" s="399"/>
      <c r="H13103" s="399"/>
      <c r="I13103" s="399"/>
    </row>
    <row r="13104" spans="1:9" ht="15.75" customHeight="1">
      <c r="A13104" s="396"/>
      <c r="B13104" s="398"/>
      <c r="C13104" s="396"/>
      <c r="D13104" s="396"/>
      <c r="E13104" s="399"/>
      <c r="F13104" s="399"/>
      <c r="G13104" s="399"/>
      <c r="H13104" s="399"/>
      <c r="I13104" s="399"/>
    </row>
    <row r="13105" spans="1:9" ht="15.75" customHeight="1">
      <c r="A13105" s="396"/>
      <c r="B13105" s="398"/>
      <c r="C13105" s="396"/>
      <c r="D13105" s="396"/>
      <c r="E13105" s="399"/>
      <c r="F13105" s="399"/>
      <c r="G13105" s="399"/>
      <c r="H13105" s="399"/>
      <c r="I13105" s="399"/>
    </row>
    <row r="13106" spans="1:9" ht="15.75" customHeight="1">
      <c r="A13106" s="396"/>
      <c r="B13106" s="398"/>
      <c r="C13106" s="396"/>
      <c r="D13106" s="396"/>
      <c r="E13106" s="399"/>
      <c r="F13106" s="399"/>
      <c r="G13106" s="399"/>
      <c r="H13106" s="399"/>
      <c r="I13106" s="399"/>
    </row>
    <row r="13107" spans="1:9" ht="15.75" customHeight="1">
      <c r="A13107" s="396"/>
      <c r="B13107" s="398"/>
      <c r="C13107" s="396"/>
      <c r="D13107" s="396"/>
      <c r="E13107" s="399"/>
      <c r="F13107" s="399"/>
      <c r="G13107" s="399"/>
      <c r="H13107" s="399"/>
      <c r="I13107" s="399"/>
    </row>
    <row r="13108" spans="1:9" ht="15.75" customHeight="1">
      <c r="A13108" s="396"/>
      <c r="B13108" s="398"/>
      <c r="C13108" s="396"/>
      <c r="D13108" s="396"/>
      <c r="E13108" s="399"/>
      <c r="F13108" s="399"/>
      <c r="G13108" s="399"/>
      <c r="H13108" s="399"/>
      <c r="I13108" s="399"/>
    </row>
    <row r="13109" spans="1:9" ht="15.75" customHeight="1">
      <c r="A13109" s="396"/>
      <c r="B13109" s="398"/>
      <c r="C13109" s="396"/>
      <c r="D13109" s="396"/>
      <c r="E13109" s="399"/>
      <c r="F13109" s="399"/>
      <c r="G13109" s="399"/>
      <c r="H13109" s="399"/>
      <c r="I13109" s="399"/>
    </row>
    <row r="13110" spans="1:9" ht="15.75" customHeight="1">
      <c r="A13110" s="396"/>
      <c r="B13110" s="398"/>
      <c r="C13110" s="396"/>
      <c r="D13110" s="396"/>
      <c r="E13110" s="399"/>
      <c r="F13110" s="399"/>
      <c r="G13110" s="399"/>
      <c r="H13110" s="399"/>
      <c r="I13110" s="399"/>
    </row>
    <row r="13111" spans="1:9" ht="15.75" customHeight="1">
      <c r="A13111" s="396"/>
      <c r="B13111" s="398"/>
      <c r="C13111" s="396"/>
      <c r="D13111" s="396"/>
      <c r="E13111" s="399"/>
      <c r="F13111" s="399"/>
      <c r="G13111" s="399"/>
      <c r="H13111" s="399"/>
      <c r="I13111" s="399"/>
    </row>
    <row r="13112" spans="1:9" ht="15.75" customHeight="1">
      <c r="A13112" s="396"/>
      <c r="B13112" s="398"/>
      <c r="C13112" s="396"/>
      <c r="D13112" s="396"/>
      <c r="E13112" s="399"/>
      <c r="F13112" s="399"/>
      <c r="G13112" s="399"/>
      <c r="H13112" s="399"/>
      <c r="I13112" s="399"/>
    </row>
    <row r="13113" spans="1:9" ht="15.75" customHeight="1">
      <c r="A13113" s="396"/>
      <c r="B13113" s="398"/>
      <c r="C13113" s="396"/>
      <c r="D13113" s="396"/>
      <c r="E13113" s="399"/>
      <c r="F13113" s="399"/>
      <c r="G13113" s="399"/>
      <c r="H13113" s="399"/>
      <c r="I13113" s="399"/>
    </row>
    <row r="13114" spans="1:9" ht="15.75" customHeight="1">
      <c r="A13114" s="396"/>
      <c r="B13114" s="398"/>
      <c r="C13114" s="396"/>
      <c r="D13114" s="396"/>
      <c r="E13114" s="399"/>
      <c r="F13114" s="399"/>
      <c r="G13114" s="399"/>
      <c r="H13114" s="399"/>
      <c r="I13114" s="399"/>
    </row>
    <row r="13115" spans="1:9" ht="15.75" customHeight="1">
      <c r="A13115" s="396"/>
      <c r="B13115" s="398"/>
      <c r="C13115" s="396"/>
      <c r="D13115" s="396"/>
      <c r="E13115" s="399"/>
      <c r="F13115" s="399"/>
      <c r="G13115" s="399"/>
      <c r="H13115" s="399"/>
      <c r="I13115" s="399"/>
    </row>
    <row r="13116" spans="1:9" ht="15.75" customHeight="1">
      <c r="A13116" s="396"/>
      <c r="B13116" s="398"/>
      <c r="C13116" s="396"/>
      <c r="D13116" s="396"/>
      <c r="E13116" s="399"/>
      <c r="F13116" s="399"/>
      <c r="G13116" s="399"/>
      <c r="H13116" s="399"/>
      <c r="I13116" s="399"/>
    </row>
    <row r="13117" spans="1:9" ht="15.75" customHeight="1">
      <c r="A13117" s="396"/>
      <c r="B13117" s="398"/>
      <c r="C13117" s="396"/>
      <c r="D13117" s="396"/>
      <c r="E13117" s="399"/>
      <c r="F13117" s="399"/>
      <c r="G13117" s="399"/>
      <c r="H13117" s="399"/>
      <c r="I13117" s="399"/>
    </row>
    <row r="13118" spans="1:9" ht="15.75" customHeight="1">
      <c r="A13118" s="396"/>
      <c r="B13118" s="398"/>
      <c r="C13118" s="396"/>
      <c r="D13118" s="396"/>
      <c r="E13118" s="399"/>
      <c r="F13118" s="399"/>
      <c r="G13118" s="399"/>
      <c r="H13118" s="399"/>
      <c r="I13118" s="399"/>
    </row>
    <row r="13119" spans="1:9" ht="15.75" customHeight="1">
      <c r="A13119" s="396"/>
      <c r="B13119" s="398"/>
      <c r="C13119" s="396"/>
      <c r="D13119" s="396"/>
      <c r="E13119" s="399"/>
      <c r="F13119" s="399"/>
      <c r="G13119" s="399"/>
      <c r="H13119" s="399"/>
      <c r="I13119" s="399"/>
    </row>
    <row r="13120" spans="1:9" ht="15.75" customHeight="1">
      <c r="A13120" s="396"/>
      <c r="B13120" s="398"/>
      <c r="C13120" s="396"/>
      <c r="D13120" s="396"/>
      <c r="E13120" s="399"/>
      <c r="F13120" s="399"/>
      <c r="G13120" s="399"/>
      <c r="H13120" s="399"/>
      <c r="I13120" s="399"/>
    </row>
    <row r="13121" spans="1:9" ht="15.75" customHeight="1">
      <c r="A13121" s="396"/>
      <c r="B13121" s="398"/>
      <c r="C13121" s="396"/>
      <c r="D13121" s="396"/>
      <c r="E13121" s="399"/>
      <c r="F13121" s="399"/>
      <c r="G13121" s="399"/>
      <c r="H13121" s="399"/>
      <c r="I13121" s="399"/>
    </row>
    <row r="13122" spans="1:9" ht="15.75" customHeight="1">
      <c r="A13122" s="396"/>
      <c r="B13122" s="398"/>
      <c r="C13122" s="396"/>
      <c r="D13122" s="396"/>
      <c r="E13122" s="399"/>
      <c r="F13122" s="399"/>
      <c r="G13122" s="399"/>
      <c r="H13122" s="399"/>
      <c r="I13122" s="399"/>
    </row>
    <row r="13123" spans="1:9" ht="15.75" customHeight="1">
      <c r="A13123" s="396"/>
      <c r="B13123" s="398"/>
      <c r="C13123" s="396"/>
      <c r="D13123" s="396"/>
      <c r="E13123" s="399"/>
      <c r="F13123" s="399"/>
      <c r="G13123" s="399"/>
      <c r="H13123" s="399"/>
      <c r="I13123" s="399"/>
    </row>
    <row r="13124" spans="1:9" ht="15.75" customHeight="1">
      <c r="A13124" s="396"/>
      <c r="B13124" s="398"/>
      <c r="C13124" s="396"/>
      <c r="D13124" s="396"/>
      <c r="E13124" s="399"/>
      <c r="F13124" s="399"/>
      <c r="G13124" s="399"/>
      <c r="H13124" s="399"/>
      <c r="I13124" s="399"/>
    </row>
    <row r="13125" spans="1:9" ht="15.75" customHeight="1">
      <c r="A13125" s="396"/>
      <c r="B13125" s="398"/>
      <c r="C13125" s="396"/>
      <c r="D13125" s="396"/>
      <c r="E13125" s="399"/>
      <c r="F13125" s="399"/>
      <c r="G13125" s="399"/>
      <c r="H13125" s="399"/>
      <c r="I13125" s="399"/>
    </row>
    <row r="13126" spans="1:9" ht="15.75" customHeight="1">
      <c r="A13126" s="396"/>
      <c r="B13126" s="398"/>
      <c r="C13126" s="396"/>
      <c r="D13126" s="396"/>
      <c r="E13126" s="399"/>
      <c r="F13126" s="399"/>
      <c r="G13126" s="399"/>
      <c r="H13126" s="399"/>
      <c r="I13126" s="399"/>
    </row>
    <row r="13127" spans="1:9" ht="15.75" customHeight="1">
      <c r="A13127" s="396"/>
      <c r="B13127" s="398"/>
      <c r="C13127" s="396"/>
      <c r="D13127" s="396"/>
      <c r="E13127" s="399"/>
      <c r="F13127" s="399"/>
      <c r="G13127" s="399"/>
      <c r="H13127" s="399"/>
      <c r="I13127" s="399"/>
    </row>
    <row r="13128" spans="1:9" ht="15.75" customHeight="1">
      <c r="A13128" s="396"/>
      <c r="B13128" s="398"/>
      <c r="C13128" s="396"/>
      <c r="D13128" s="396"/>
      <c r="E13128" s="399"/>
      <c r="F13128" s="399"/>
      <c r="G13128" s="399"/>
      <c r="H13128" s="399"/>
      <c r="I13128" s="399"/>
    </row>
    <row r="13129" spans="1:9" ht="15.75" customHeight="1">
      <c r="A13129" s="396"/>
      <c r="B13129" s="398"/>
      <c r="C13129" s="396"/>
      <c r="D13129" s="396"/>
      <c r="E13129" s="399"/>
      <c r="F13129" s="399"/>
      <c r="G13129" s="399"/>
      <c r="H13129" s="399"/>
      <c r="I13129" s="399"/>
    </row>
    <row r="13130" spans="1:9" ht="15.75" customHeight="1">
      <c r="A13130" s="396"/>
      <c r="B13130" s="398"/>
      <c r="C13130" s="396"/>
      <c r="D13130" s="396"/>
      <c r="E13130" s="399"/>
      <c r="F13130" s="399"/>
      <c r="G13130" s="399"/>
      <c r="H13130" s="399"/>
      <c r="I13130" s="399"/>
    </row>
    <row r="13131" spans="1:9" ht="15.75" customHeight="1">
      <c r="A13131" s="396"/>
      <c r="B13131" s="398"/>
      <c r="C13131" s="396"/>
      <c r="D13131" s="396"/>
      <c r="E13131" s="399"/>
      <c r="F13131" s="399"/>
      <c r="G13131" s="399"/>
      <c r="H13131" s="399"/>
      <c r="I13131" s="399"/>
    </row>
    <row r="13132" spans="1:9" ht="15.75" customHeight="1">
      <c r="A13132" s="396"/>
      <c r="B13132" s="398"/>
      <c r="C13132" s="396"/>
      <c r="D13132" s="396"/>
      <c r="E13132" s="399"/>
      <c r="F13132" s="399"/>
      <c r="G13132" s="399"/>
      <c r="H13132" s="399"/>
      <c r="I13132" s="399"/>
    </row>
    <row r="13133" spans="1:9" ht="15.75" customHeight="1">
      <c r="A13133" s="396"/>
      <c r="B13133" s="398"/>
      <c r="C13133" s="396"/>
      <c r="D13133" s="396"/>
      <c r="E13133" s="399"/>
      <c r="F13133" s="399"/>
      <c r="G13133" s="399"/>
      <c r="H13133" s="399"/>
      <c r="I13133" s="399"/>
    </row>
    <row r="13134" spans="1:9" ht="15.75" customHeight="1">
      <c r="A13134" s="396"/>
      <c r="B13134" s="398"/>
      <c r="C13134" s="396"/>
      <c r="D13134" s="396"/>
      <c r="E13134" s="399"/>
      <c r="F13134" s="399"/>
      <c r="G13134" s="399"/>
      <c r="H13134" s="399"/>
      <c r="I13134" s="399"/>
    </row>
    <row r="13135" spans="1:9" ht="15.75" customHeight="1">
      <c r="A13135" s="396"/>
      <c r="B13135" s="398"/>
      <c r="C13135" s="396"/>
      <c r="D13135" s="396"/>
      <c r="E13135" s="399"/>
      <c r="F13135" s="399"/>
      <c r="G13135" s="399"/>
      <c r="H13135" s="399"/>
      <c r="I13135" s="399"/>
    </row>
    <row r="13136" spans="1:9" ht="15.75" customHeight="1">
      <c r="A13136" s="396"/>
      <c r="B13136" s="398"/>
      <c r="C13136" s="396"/>
      <c r="D13136" s="396"/>
      <c r="E13136" s="399"/>
      <c r="F13136" s="399"/>
      <c r="G13136" s="399"/>
      <c r="H13136" s="399"/>
      <c r="I13136" s="399"/>
    </row>
    <row r="13137" spans="1:9" ht="15.75" customHeight="1">
      <c r="A13137" s="396"/>
      <c r="B13137" s="398"/>
      <c r="C13137" s="396"/>
      <c r="D13137" s="396"/>
      <c r="E13137" s="399"/>
      <c r="F13137" s="399"/>
      <c r="G13137" s="399"/>
      <c r="H13137" s="399"/>
      <c r="I13137" s="399"/>
    </row>
    <row r="13138" spans="1:9" ht="15.75" customHeight="1">
      <c r="A13138" s="396"/>
      <c r="B13138" s="398"/>
      <c r="C13138" s="396"/>
      <c r="D13138" s="396"/>
      <c r="E13138" s="399"/>
      <c r="F13138" s="399"/>
      <c r="G13138" s="399"/>
      <c r="H13138" s="399"/>
      <c r="I13138" s="399"/>
    </row>
    <row r="13139" spans="1:9" ht="15.75" customHeight="1">
      <c r="A13139" s="396"/>
      <c r="B13139" s="398"/>
      <c r="C13139" s="396"/>
      <c r="D13139" s="396"/>
      <c r="E13139" s="399"/>
      <c r="F13139" s="399"/>
      <c r="G13139" s="399"/>
      <c r="H13139" s="399"/>
      <c r="I13139" s="399"/>
    </row>
    <row r="13140" spans="1:9" ht="15.75" customHeight="1">
      <c r="A13140" s="396"/>
      <c r="B13140" s="398"/>
      <c r="C13140" s="396"/>
      <c r="D13140" s="396"/>
      <c r="E13140" s="399"/>
      <c r="F13140" s="399"/>
      <c r="G13140" s="399"/>
      <c r="H13140" s="399"/>
      <c r="I13140" s="399"/>
    </row>
    <row r="13141" spans="1:9" ht="15.75" customHeight="1">
      <c r="A13141" s="396"/>
      <c r="B13141" s="398"/>
      <c r="C13141" s="396"/>
      <c r="D13141" s="396"/>
      <c r="E13141" s="399"/>
      <c r="F13141" s="399"/>
      <c r="G13141" s="399"/>
      <c r="H13141" s="399"/>
      <c r="I13141" s="399"/>
    </row>
    <row r="13142" spans="1:9" ht="15.75" customHeight="1">
      <c r="A13142" s="396"/>
      <c r="B13142" s="398"/>
      <c r="C13142" s="396"/>
      <c r="D13142" s="396"/>
      <c r="E13142" s="399"/>
      <c r="F13142" s="399"/>
      <c r="G13142" s="399"/>
      <c r="H13142" s="399"/>
      <c r="I13142" s="399"/>
    </row>
    <row r="13143" spans="1:9" ht="15.75" customHeight="1">
      <c r="A13143" s="396"/>
      <c r="B13143" s="398"/>
      <c r="C13143" s="396"/>
      <c r="D13143" s="396"/>
      <c r="E13143" s="399"/>
      <c r="F13143" s="399"/>
      <c r="G13143" s="399"/>
      <c r="H13143" s="399"/>
      <c r="I13143" s="399"/>
    </row>
    <row r="13144" spans="1:9" ht="15.75" customHeight="1">
      <c r="A13144" s="396"/>
      <c r="B13144" s="398"/>
      <c r="C13144" s="396"/>
      <c r="D13144" s="396"/>
      <c r="E13144" s="399"/>
      <c r="F13144" s="399"/>
      <c r="G13144" s="399"/>
      <c r="H13144" s="399"/>
      <c r="I13144" s="399"/>
    </row>
    <row r="13145" spans="1:9" ht="15.75" customHeight="1">
      <c r="A13145" s="396"/>
      <c r="B13145" s="398"/>
      <c r="C13145" s="396"/>
      <c r="D13145" s="396"/>
      <c r="E13145" s="399"/>
      <c r="F13145" s="399"/>
      <c r="G13145" s="399"/>
      <c r="H13145" s="399"/>
      <c r="I13145" s="399"/>
    </row>
    <row r="13146" spans="1:9" ht="15.75" customHeight="1">
      <c r="A13146" s="396"/>
      <c r="B13146" s="398"/>
      <c r="C13146" s="396"/>
      <c r="D13146" s="396"/>
      <c r="E13146" s="399"/>
      <c r="F13146" s="399"/>
      <c r="G13146" s="399"/>
      <c r="H13146" s="399"/>
      <c r="I13146" s="399"/>
    </row>
    <row r="13147" spans="1:9" ht="15.75" customHeight="1">
      <c r="A13147" s="396"/>
      <c r="B13147" s="398"/>
      <c r="C13147" s="396"/>
      <c r="D13147" s="396"/>
      <c r="E13147" s="399"/>
      <c r="F13147" s="399"/>
      <c r="G13147" s="399"/>
      <c r="H13147" s="399"/>
      <c r="I13147" s="399"/>
    </row>
    <row r="13148" spans="1:9" ht="15.75" customHeight="1">
      <c r="A13148" s="396"/>
      <c r="B13148" s="398"/>
      <c r="C13148" s="396"/>
      <c r="D13148" s="396"/>
      <c r="E13148" s="399"/>
      <c r="F13148" s="399"/>
      <c r="G13148" s="399"/>
      <c r="H13148" s="399"/>
      <c r="I13148" s="399"/>
    </row>
    <row r="13149" spans="1:9" ht="15.75" customHeight="1">
      <c r="A13149" s="396"/>
      <c r="B13149" s="398"/>
      <c r="C13149" s="396"/>
      <c r="D13149" s="396"/>
      <c r="E13149" s="399"/>
      <c r="F13149" s="399"/>
      <c r="G13149" s="399"/>
      <c r="H13149" s="399"/>
      <c r="I13149" s="399"/>
    </row>
    <row r="13150" spans="1:9" ht="15.75" customHeight="1">
      <c r="A13150" s="396"/>
      <c r="B13150" s="398"/>
      <c r="C13150" s="396"/>
      <c r="D13150" s="396"/>
      <c r="E13150" s="399"/>
      <c r="F13150" s="399"/>
      <c r="G13150" s="399"/>
      <c r="H13150" s="399"/>
      <c r="I13150" s="399"/>
    </row>
    <row r="13151" spans="1:9" ht="15.75" customHeight="1">
      <c r="A13151" s="396"/>
      <c r="B13151" s="398"/>
      <c r="C13151" s="396"/>
      <c r="D13151" s="396"/>
      <c r="E13151" s="399"/>
      <c r="F13151" s="399"/>
      <c r="G13151" s="399"/>
      <c r="H13151" s="399"/>
      <c r="I13151" s="399"/>
    </row>
    <row r="13152" spans="1:9" ht="15.75" customHeight="1">
      <c r="A13152" s="396"/>
      <c r="B13152" s="398"/>
      <c r="C13152" s="396"/>
      <c r="D13152" s="396"/>
      <c r="E13152" s="399"/>
      <c r="F13152" s="399"/>
      <c r="G13152" s="399"/>
      <c r="H13152" s="399"/>
      <c r="I13152" s="399"/>
    </row>
    <row r="13153" spans="1:9" ht="15.75" customHeight="1">
      <c r="A13153" s="396"/>
      <c r="B13153" s="398"/>
      <c r="C13153" s="396"/>
      <c r="D13153" s="396"/>
      <c r="E13153" s="399"/>
      <c r="F13153" s="399"/>
      <c r="G13153" s="399"/>
      <c r="H13153" s="399"/>
      <c r="I13153" s="399"/>
    </row>
    <row r="13154" spans="1:9" ht="15.75" customHeight="1">
      <c r="A13154" s="396"/>
      <c r="B13154" s="398"/>
      <c r="C13154" s="396"/>
      <c r="D13154" s="396"/>
      <c r="E13154" s="399"/>
      <c r="F13154" s="399"/>
      <c r="G13154" s="399"/>
      <c r="H13154" s="399"/>
      <c r="I13154" s="399"/>
    </row>
    <row r="13155" spans="1:9" ht="15.75" customHeight="1">
      <c r="A13155" s="396"/>
      <c r="B13155" s="398"/>
      <c r="C13155" s="396"/>
      <c r="D13155" s="396"/>
      <c r="E13155" s="399"/>
      <c r="F13155" s="399"/>
      <c r="G13155" s="399"/>
      <c r="H13155" s="399"/>
      <c r="I13155" s="399"/>
    </row>
    <row r="13156" spans="1:9" ht="15.75" customHeight="1">
      <c r="A13156" s="396"/>
      <c r="B13156" s="398"/>
      <c r="C13156" s="396"/>
      <c r="D13156" s="396"/>
      <c r="E13156" s="399"/>
      <c r="F13156" s="399"/>
      <c r="G13156" s="399"/>
      <c r="H13156" s="399"/>
      <c r="I13156" s="399"/>
    </row>
    <row r="13157" spans="1:9" ht="15.75" customHeight="1">
      <c r="A13157" s="396"/>
      <c r="B13157" s="398"/>
      <c r="C13157" s="396"/>
      <c r="D13157" s="396"/>
      <c r="E13157" s="399"/>
      <c r="F13157" s="399"/>
      <c r="G13157" s="399"/>
      <c r="H13157" s="399"/>
      <c r="I13157" s="399"/>
    </row>
    <row r="13158" spans="1:9" ht="15.75" customHeight="1">
      <c r="A13158" s="396"/>
      <c r="B13158" s="398"/>
      <c r="C13158" s="396"/>
      <c r="D13158" s="396"/>
      <c r="E13158" s="399"/>
      <c r="F13158" s="399"/>
      <c r="G13158" s="399"/>
      <c r="H13158" s="399"/>
      <c r="I13158" s="399"/>
    </row>
    <row r="13159" spans="1:9" ht="15.75" customHeight="1">
      <c r="A13159" s="396"/>
      <c r="B13159" s="398"/>
      <c r="C13159" s="396"/>
      <c r="D13159" s="396"/>
      <c r="E13159" s="399"/>
      <c r="F13159" s="399"/>
      <c r="G13159" s="399"/>
      <c r="H13159" s="399"/>
      <c r="I13159" s="399"/>
    </row>
    <row r="13160" spans="1:9" ht="15.75" customHeight="1">
      <c r="A13160" s="396"/>
      <c r="B13160" s="398"/>
      <c r="C13160" s="396"/>
      <c r="D13160" s="396"/>
      <c r="E13160" s="399"/>
      <c r="F13160" s="399"/>
      <c r="G13160" s="399"/>
      <c r="H13160" s="399"/>
      <c r="I13160" s="399"/>
    </row>
    <row r="13161" spans="1:9" ht="15.75" customHeight="1">
      <c r="A13161" s="396"/>
      <c r="B13161" s="398"/>
      <c r="C13161" s="396"/>
      <c r="D13161" s="396"/>
      <c r="E13161" s="399"/>
      <c r="F13161" s="399"/>
      <c r="G13161" s="399"/>
      <c r="H13161" s="399"/>
      <c r="I13161" s="399"/>
    </row>
    <row r="13162" spans="1:9" ht="15.75" customHeight="1">
      <c r="A13162" s="396"/>
      <c r="B13162" s="398"/>
      <c r="C13162" s="396"/>
      <c r="D13162" s="396"/>
      <c r="E13162" s="399"/>
      <c r="F13162" s="399"/>
      <c r="G13162" s="399"/>
      <c r="H13162" s="399"/>
      <c r="I13162" s="399"/>
    </row>
    <row r="13163" spans="1:9" ht="15.75" customHeight="1">
      <c r="A13163" s="396"/>
      <c r="B13163" s="398"/>
      <c r="C13163" s="396"/>
      <c r="D13163" s="396"/>
      <c r="E13163" s="399"/>
      <c r="F13163" s="399"/>
      <c r="G13163" s="399"/>
      <c r="H13163" s="399"/>
      <c r="I13163" s="399"/>
    </row>
    <row r="13164" spans="1:9" ht="15.75" customHeight="1">
      <c r="A13164" s="396"/>
      <c r="B13164" s="398"/>
      <c r="C13164" s="396"/>
      <c r="D13164" s="396"/>
      <c r="E13164" s="399"/>
      <c r="F13164" s="399"/>
      <c r="G13164" s="399"/>
      <c r="H13164" s="399"/>
      <c r="I13164" s="399"/>
    </row>
    <row r="13165" spans="1:9" ht="15.75" customHeight="1">
      <c r="A13165" s="396"/>
      <c r="B13165" s="398"/>
      <c r="C13165" s="396"/>
      <c r="D13165" s="396"/>
      <c r="E13165" s="399"/>
      <c r="F13165" s="399"/>
      <c r="G13165" s="399"/>
      <c r="H13165" s="399"/>
      <c r="I13165" s="399"/>
    </row>
    <row r="13166" spans="1:9" ht="15.75" customHeight="1">
      <c r="A13166" s="396"/>
      <c r="B13166" s="398"/>
      <c r="C13166" s="396"/>
      <c r="D13166" s="396"/>
      <c r="E13166" s="399"/>
      <c r="F13166" s="399"/>
      <c r="G13166" s="399"/>
      <c r="H13166" s="399"/>
      <c r="I13166" s="399"/>
    </row>
    <row r="13167" spans="1:9" ht="15.75" customHeight="1">
      <c r="A13167" s="396"/>
      <c r="B13167" s="398"/>
      <c r="C13167" s="396"/>
      <c r="D13167" s="396"/>
      <c r="E13167" s="399"/>
      <c r="F13167" s="399"/>
      <c r="G13167" s="399"/>
      <c r="H13167" s="399"/>
      <c r="I13167" s="399"/>
    </row>
    <row r="13168" spans="1:9" ht="15.75" customHeight="1">
      <c r="A13168" s="396"/>
      <c r="B13168" s="398"/>
      <c r="C13168" s="396"/>
      <c r="D13168" s="396"/>
      <c r="E13168" s="399"/>
      <c r="F13168" s="399"/>
      <c r="G13168" s="399"/>
      <c r="H13168" s="399"/>
      <c r="I13168" s="399"/>
    </row>
    <row r="13169" spans="1:9" ht="15.75" customHeight="1">
      <c r="A13169" s="396"/>
      <c r="B13169" s="398"/>
      <c r="C13169" s="396"/>
      <c r="D13169" s="396"/>
      <c r="E13169" s="399"/>
      <c r="F13169" s="399"/>
      <c r="G13169" s="399"/>
      <c r="H13169" s="399"/>
      <c r="I13169" s="399"/>
    </row>
    <row r="13170" spans="1:9" ht="15.75" customHeight="1">
      <c r="A13170" s="396"/>
      <c r="B13170" s="398"/>
      <c r="C13170" s="396"/>
      <c r="D13170" s="396"/>
      <c r="E13170" s="399"/>
      <c r="F13170" s="399"/>
      <c r="G13170" s="399"/>
      <c r="H13170" s="399"/>
      <c r="I13170" s="399"/>
    </row>
    <row r="13171" spans="1:9" ht="15.75" customHeight="1">
      <c r="A13171" s="396"/>
      <c r="B13171" s="398"/>
      <c r="C13171" s="396"/>
      <c r="D13171" s="396"/>
      <c r="E13171" s="399"/>
      <c r="F13171" s="399"/>
      <c r="G13171" s="399"/>
      <c r="H13171" s="399"/>
      <c r="I13171" s="399"/>
    </row>
    <row r="13172" spans="1:9" ht="15.75" customHeight="1">
      <c r="A13172" s="396"/>
      <c r="B13172" s="398"/>
      <c r="C13172" s="396"/>
      <c r="D13172" s="396"/>
      <c r="E13172" s="399"/>
      <c r="F13172" s="399"/>
      <c r="G13172" s="399"/>
      <c r="H13172" s="399"/>
      <c r="I13172" s="399"/>
    </row>
    <row r="13173" spans="1:9" ht="15.75" customHeight="1">
      <c r="A13173" s="396"/>
      <c r="B13173" s="398"/>
      <c r="C13173" s="396"/>
      <c r="D13173" s="396"/>
      <c r="E13173" s="399"/>
      <c r="F13173" s="399"/>
      <c r="G13173" s="399"/>
      <c r="H13173" s="399"/>
      <c r="I13173" s="399"/>
    </row>
    <row r="13174" spans="1:9" ht="15.75" customHeight="1">
      <c r="A13174" s="396"/>
      <c r="B13174" s="398"/>
      <c r="C13174" s="396"/>
      <c r="D13174" s="396"/>
      <c r="E13174" s="399"/>
      <c r="F13174" s="399"/>
      <c r="G13174" s="399"/>
      <c r="H13174" s="399"/>
      <c r="I13174" s="399"/>
    </row>
    <row r="13175" spans="1:9" ht="15.75" customHeight="1">
      <c r="A13175" s="396"/>
      <c r="B13175" s="398"/>
      <c r="C13175" s="396"/>
      <c r="D13175" s="396"/>
      <c r="E13175" s="399"/>
      <c r="F13175" s="399"/>
      <c r="G13175" s="399"/>
      <c r="H13175" s="399"/>
      <c r="I13175" s="399"/>
    </row>
    <row r="13176" spans="1:9" ht="15.75" customHeight="1">
      <c r="A13176" s="396"/>
      <c r="B13176" s="398"/>
      <c r="C13176" s="396"/>
      <c r="D13176" s="396"/>
      <c r="E13176" s="399"/>
      <c r="F13176" s="399"/>
      <c r="G13176" s="399"/>
      <c r="H13176" s="399"/>
      <c r="I13176" s="399"/>
    </row>
    <row r="13177" spans="1:9" ht="15.75" customHeight="1">
      <c r="A13177" s="396"/>
      <c r="B13177" s="398"/>
      <c r="C13177" s="396"/>
      <c r="D13177" s="396"/>
      <c r="E13177" s="399"/>
      <c r="F13177" s="399"/>
      <c r="G13177" s="399"/>
      <c r="H13177" s="399"/>
      <c r="I13177" s="399"/>
    </row>
    <row r="13178" spans="1:9" ht="15.75" customHeight="1">
      <c r="A13178" s="396"/>
      <c r="B13178" s="398"/>
      <c r="C13178" s="396"/>
      <c r="D13178" s="396"/>
      <c r="E13178" s="399"/>
      <c r="F13178" s="399"/>
      <c r="G13178" s="399"/>
      <c r="H13178" s="399"/>
      <c r="I13178" s="399"/>
    </row>
    <row r="13179" spans="1:9" ht="15.75" customHeight="1">
      <c r="A13179" s="396"/>
      <c r="B13179" s="398"/>
      <c r="C13179" s="396"/>
      <c r="D13179" s="396"/>
      <c r="E13179" s="399"/>
      <c r="F13179" s="399"/>
      <c r="G13179" s="399"/>
      <c r="H13179" s="399"/>
      <c r="I13179" s="399"/>
    </row>
    <row r="13180" spans="1:9" ht="15.75" customHeight="1">
      <c r="A13180" s="396"/>
      <c r="B13180" s="398"/>
      <c r="C13180" s="396"/>
      <c r="D13180" s="396"/>
      <c r="E13180" s="399"/>
      <c r="F13180" s="399"/>
      <c r="G13180" s="399"/>
      <c r="H13180" s="399"/>
      <c r="I13180" s="399"/>
    </row>
    <row r="13181" spans="1:9" ht="15.75" customHeight="1">
      <c r="A13181" s="396"/>
      <c r="B13181" s="398"/>
      <c r="C13181" s="396"/>
      <c r="D13181" s="396"/>
      <c r="E13181" s="399"/>
      <c r="F13181" s="399"/>
      <c r="G13181" s="399"/>
      <c r="H13181" s="399"/>
      <c r="I13181" s="399"/>
    </row>
    <row r="13182" spans="1:9" ht="15.75" customHeight="1">
      <c r="A13182" s="396"/>
      <c r="B13182" s="398"/>
      <c r="C13182" s="396"/>
      <c r="D13182" s="396"/>
      <c r="E13182" s="399"/>
      <c r="F13182" s="399"/>
      <c r="G13182" s="399"/>
      <c r="H13182" s="399"/>
      <c r="I13182" s="399"/>
    </row>
    <row r="13183" spans="1:9" ht="15.75" customHeight="1">
      <c r="A13183" s="396"/>
      <c r="B13183" s="398"/>
      <c r="C13183" s="396"/>
      <c r="D13183" s="396"/>
      <c r="E13183" s="399"/>
      <c r="F13183" s="399"/>
      <c r="G13183" s="399"/>
      <c r="H13183" s="399"/>
      <c r="I13183" s="399"/>
    </row>
    <row r="13184" spans="1:9" ht="15.75" customHeight="1">
      <c r="A13184" s="396"/>
      <c r="B13184" s="398"/>
      <c r="C13184" s="396"/>
      <c r="D13184" s="396"/>
      <c r="E13184" s="399"/>
      <c r="F13184" s="399"/>
      <c r="G13184" s="399"/>
      <c r="H13184" s="399"/>
      <c r="I13184" s="399"/>
    </row>
    <row r="13185" spans="1:9" ht="15.75" customHeight="1">
      <c r="A13185" s="396"/>
      <c r="B13185" s="398"/>
      <c r="C13185" s="396"/>
      <c r="D13185" s="396"/>
      <c r="E13185" s="399"/>
      <c r="F13185" s="399"/>
      <c r="G13185" s="399"/>
      <c r="H13185" s="399"/>
      <c r="I13185" s="399"/>
    </row>
    <row r="13186" spans="1:9" ht="15.75" customHeight="1">
      <c r="A13186" s="396"/>
      <c r="B13186" s="398"/>
      <c r="C13186" s="396"/>
      <c r="D13186" s="396"/>
      <c r="E13186" s="399"/>
      <c r="F13186" s="399"/>
      <c r="G13186" s="399"/>
      <c r="H13186" s="399"/>
      <c r="I13186" s="399"/>
    </row>
    <row r="13187" spans="1:9" ht="15.75" customHeight="1">
      <c r="A13187" s="396"/>
      <c r="B13187" s="398"/>
      <c r="C13187" s="396"/>
      <c r="D13187" s="396"/>
      <c r="E13187" s="399"/>
      <c r="F13187" s="399"/>
      <c r="G13187" s="399"/>
      <c r="H13187" s="399"/>
      <c r="I13187" s="399"/>
    </row>
    <row r="13188" spans="1:9" ht="15.75" customHeight="1">
      <c r="A13188" s="396"/>
      <c r="B13188" s="398"/>
      <c r="C13188" s="396"/>
      <c r="D13188" s="396"/>
      <c r="E13188" s="399"/>
      <c r="F13188" s="399"/>
      <c r="G13188" s="399"/>
      <c r="H13188" s="399"/>
      <c r="I13188" s="399"/>
    </row>
    <row r="13189" spans="1:9" ht="15.75" customHeight="1">
      <c r="A13189" s="396"/>
      <c r="B13189" s="398"/>
      <c r="C13189" s="396"/>
      <c r="D13189" s="396"/>
      <c r="E13189" s="399"/>
      <c r="F13189" s="399"/>
      <c r="G13189" s="399"/>
      <c r="H13189" s="399"/>
      <c r="I13189" s="399"/>
    </row>
    <row r="13190" spans="1:9" ht="15.75" customHeight="1">
      <c r="A13190" s="396"/>
      <c r="B13190" s="398"/>
      <c r="C13190" s="396"/>
      <c r="D13190" s="396"/>
      <c r="E13190" s="399"/>
      <c r="F13190" s="399"/>
      <c r="G13190" s="399"/>
      <c r="H13190" s="399"/>
      <c r="I13190" s="399"/>
    </row>
    <row r="13191" spans="1:9" ht="15.75" customHeight="1">
      <c r="A13191" s="396"/>
      <c r="B13191" s="398"/>
      <c r="C13191" s="396"/>
      <c r="D13191" s="396"/>
      <c r="E13191" s="399"/>
      <c r="F13191" s="399"/>
      <c r="G13191" s="399"/>
      <c r="H13191" s="399"/>
      <c r="I13191" s="399"/>
    </row>
    <row r="13192" spans="1:9" ht="15.75" customHeight="1">
      <c r="A13192" s="396"/>
      <c r="B13192" s="398"/>
      <c r="C13192" s="396"/>
      <c r="D13192" s="396"/>
      <c r="E13192" s="399"/>
      <c r="F13192" s="399"/>
      <c r="G13192" s="399"/>
      <c r="H13192" s="399"/>
      <c r="I13192" s="399"/>
    </row>
    <row r="13193" spans="1:9" ht="15.75" customHeight="1">
      <c r="A13193" s="396"/>
      <c r="B13193" s="398"/>
      <c r="C13193" s="396"/>
      <c r="D13193" s="396"/>
      <c r="E13193" s="399"/>
      <c r="F13193" s="399"/>
      <c r="G13193" s="399"/>
      <c r="H13193" s="399"/>
      <c r="I13193" s="399"/>
    </row>
    <row r="13194" spans="1:9" ht="15.75" customHeight="1">
      <c r="A13194" s="396"/>
      <c r="B13194" s="398"/>
      <c r="C13194" s="396"/>
      <c r="D13194" s="396"/>
      <c r="E13194" s="399"/>
      <c r="F13194" s="399"/>
      <c r="G13194" s="399"/>
      <c r="H13194" s="399"/>
      <c r="I13194" s="399"/>
    </row>
    <row r="13195" spans="1:9" ht="15.75" customHeight="1">
      <c r="A13195" s="396"/>
      <c r="B13195" s="398"/>
      <c r="C13195" s="396"/>
      <c r="D13195" s="396"/>
      <c r="E13195" s="399"/>
      <c r="F13195" s="399"/>
      <c r="G13195" s="399"/>
      <c r="H13195" s="399"/>
      <c r="I13195" s="399"/>
    </row>
    <row r="13196" spans="1:9" ht="15.75" customHeight="1">
      <c r="A13196" s="396"/>
      <c r="B13196" s="398"/>
      <c r="C13196" s="396"/>
      <c r="D13196" s="396"/>
      <c r="E13196" s="399"/>
      <c r="F13196" s="399"/>
      <c r="G13196" s="399"/>
      <c r="H13196" s="399"/>
      <c r="I13196" s="399"/>
    </row>
    <row r="13197" spans="1:9" ht="15.75" customHeight="1">
      <c r="A13197" s="396"/>
      <c r="B13197" s="398"/>
      <c r="C13197" s="396"/>
      <c r="D13197" s="396"/>
      <c r="E13197" s="399"/>
      <c r="F13197" s="399"/>
      <c r="G13197" s="399"/>
      <c r="H13197" s="399"/>
      <c r="I13197" s="399"/>
    </row>
    <row r="13198" spans="1:9" ht="15.75" customHeight="1">
      <c r="A13198" s="396"/>
      <c r="B13198" s="398"/>
      <c r="C13198" s="396"/>
      <c r="D13198" s="396"/>
      <c r="E13198" s="399"/>
      <c r="F13198" s="399"/>
      <c r="G13198" s="399"/>
      <c r="H13198" s="399"/>
      <c r="I13198" s="399"/>
    </row>
    <row r="13199" spans="1:9" ht="15.75" customHeight="1">
      <c r="A13199" s="396"/>
      <c r="B13199" s="398"/>
      <c r="C13199" s="396"/>
      <c r="D13199" s="396"/>
      <c r="E13199" s="399"/>
      <c r="F13199" s="399"/>
      <c r="G13199" s="399"/>
      <c r="H13199" s="399"/>
      <c r="I13199" s="399"/>
    </row>
    <row r="13200" spans="1:9" ht="15.75" customHeight="1">
      <c r="A13200" s="396"/>
      <c r="B13200" s="398"/>
      <c r="C13200" s="396"/>
      <c r="D13200" s="396"/>
      <c r="E13200" s="399"/>
      <c r="F13200" s="399"/>
      <c r="G13200" s="399"/>
      <c r="H13200" s="399"/>
      <c r="I13200" s="399"/>
    </row>
    <row r="13201" spans="1:9" ht="15.75" customHeight="1">
      <c r="A13201" s="396"/>
      <c r="B13201" s="398"/>
      <c r="C13201" s="396"/>
      <c r="D13201" s="396"/>
      <c r="E13201" s="399"/>
      <c r="F13201" s="399"/>
      <c r="G13201" s="399"/>
      <c r="H13201" s="399"/>
      <c r="I13201" s="399"/>
    </row>
    <row r="13202" spans="1:9" ht="15.75" customHeight="1">
      <c r="A13202" s="396"/>
      <c r="B13202" s="398"/>
      <c r="C13202" s="396"/>
      <c r="D13202" s="396"/>
      <c r="E13202" s="399"/>
      <c r="F13202" s="399"/>
      <c r="G13202" s="399"/>
      <c r="H13202" s="399"/>
      <c r="I13202" s="399"/>
    </row>
    <row r="13203" spans="1:9" ht="15.75" customHeight="1">
      <c r="A13203" s="396"/>
      <c r="B13203" s="398"/>
      <c r="C13203" s="396"/>
      <c r="D13203" s="396"/>
      <c r="E13203" s="399"/>
      <c r="F13203" s="399"/>
      <c r="G13203" s="399"/>
      <c r="H13203" s="399"/>
      <c r="I13203" s="399"/>
    </row>
    <row r="13204" spans="1:9" ht="15.75" customHeight="1">
      <c r="A13204" s="396"/>
      <c r="B13204" s="398"/>
      <c r="C13204" s="396"/>
      <c r="D13204" s="396"/>
      <c r="E13204" s="399"/>
      <c r="F13204" s="399"/>
      <c r="G13204" s="399"/>
      <c r="H13204" s="399"/>
      <c r="I13204" s="399"/>
    </row>
    <row r="13205" spans="1:9" ht="15.75" customHeight="1">
      <c r="A13205" s="396"/>
      <c r="B13205" s="398"/>
      <c r="C13205" s="396"/>
      <c r="D13205" s="396"/>
      <c r="E13205" s="399"/>
      <c r="F13205" s="399"/>
      <c r="G13205" s="399"/>
      <c r="H13205" s="399"/>
      <c r="I13205" s="399"/>
    </row>
    <row r="13206" spans="1:9" ht="15.75" customHeight="1">
      <c r="A13206" s="396"/>
      <c r="B13206" s="398"/>
      <c r="C13206" s="396"/>
      <c r="D13206" s="396"/>
      <c r="E13206" s="399"/>
      <c r="F13206" s="399"/>
      <c r="G13206" s="399"/>
      <c r="H13206" s="399"/>
      <c r="I13206" s="399"/>
    </row>
    <row r="13207" spans="1:9" ht="15.75" customHeight="1">
      <c r="A13207" s="396"/>
      <c r="B13207" s="398"/>
      <c r="C13207" s="396"/>
      <c r="D13207" s="396"/>
      <c r="E13207" s="399"/>
      <c r="F13207" s="399"/>
      <c r="G13207" s="399"/>
      <c r="H13207" s="399"/>
      <c r="I13207" s="399"/>
    </row>
    <row r="13208" spans="1:9" ht="15.75" customHeight="1">
      <c r="A13208" s="396"/>
      <c r="B13208" s="398"/>
      <c r="C13208" s="396"/>
      <c r="D13208" s="396"/>
      <c r="E13208" s="399"/>
      <c r="F13208" s="399"/>
      <c r="G13208" s="399"/>
      <c r="H13208" s="399"/>
      <c r="I13208" s="399"/>
    </row>
    <row r="13209" spans="1:9" ht="15.75" customHeight="1">
      <c r="A13209" s="396"/>
      <c r="B13209" s="398"/>
      <c r="C13209" s="396"/>
      <c r="D13209" s="396"/>
      <c r="E13209" s="399"/>
      <c r="F13209" s="399"/>
      <c r="G13209" s="399"/>
      <c r="H13209" s="399"/>
      <c r="I13209" s="399"/>
    </row>
    <row r="13210" spans="1:9" ht="15.75" customHeight="1">
      <c r="A13210" s="396"/>
      <c r="B13210" s="398"/>
      <c r="C13210" s="396"/>
      <c r="D13210" s="396"/>
      <c r="E13210" s="399"/>
      <c r="F13210" s="399"/>
      <c r="G13210" s="399"/>
      <c r="H13210" s="399"/>
      <c r="I13210" s="399"/>
    </row>
    <row r="13211" spans="1:9" ht="15.75" customHeight="1">
      <c r="A13211" s="396"/>
      <c r="B13211" s="398"/>
      <c r="C13211" s="396"/>
      <c r="D13211" s="396"/>
      <c r="E13211" s="399"/>
      <c r="F13211" s="399"/>
      <c r="G13211" s="399"/>
      <c r="H13211" s="399"/>
      <c r="I13211" s="399"/>
    </row>
    <row r="13212" spans="1:9" ht="15.75" customHeight="1">
      <c r="A13212" s="396"/>
      <c r="B13212" s="398"/>
      <c r="C13212" s="396"/>
      <c r="D13212" s="396"/>
      <c r="E13212" s="399"/>
      <c r="F13212" s="399"/>
      <c r="G13212" s="399"/>
      <c r="H13212" s="399"/>
      <c r="I13212" s="399"/>
    </row>
    <row r="13213" spans="1:9" ht="15.75" customHeight="1">
      <c r="A13213" s="396"/>
      <c r="B13213" s="398"/>
      <c r="C13213" s="396"/>
      <c r="D13213" s="396"/>
      <c r="E13213" s="399"/>
      <c r="F13213" s="399"/>
      <c r="G13213" s="399"/>
      <c r="H13213" s="399"/>
      <c r="I13213" s="399"/>
    </row>
    <row r="13214" spans="1:9" ht="15.75" customHeight="1">
      <c r="A13214" s="396"/>
      <c r="B13214" s="398"/>
      <c r="C13214" s="396"/>
      <c r="D13214" s="396"/>
      <c r="E13214" s="399"/>
      <c r="F13214" s="399"/>
      <c r="G13214" s="399"/>
      <c r="H13214" s="399"/>
      <c r="I13214" s="399"/>
    </row>
    <row r="13215" spans="1:9" ht="15.75" customHeight="1">
      <c r="A13215" s="396"/>
      <c r="B13215" s="398"/>
      <c r="C13215" s="396"/>
      <c r="D13215" s="396"/>
      <c r="E13215" s="399"/>
      <c r="F13215" s="399"/>
      <c r="G13215" s="399"/>
      <c r="H13215" s="399"/>
      <c r="I13215" s="399"/>
    </row>
    <row r="13216" spans="1:9" ht="15.75" customHeight="1">
      <c r="A13216" s="396"/>
      <c r="B13216" s="398"/>
      <c r="C13216" s="396"/>
      <c r="D13216" s="396"/>
      <c r="E13216" s="399"/>
      <c r="F13216" s="399"/>
      <c r="G13216" s="399"/>
      <c r="H13216" s="399"/>
      <c r="I13216" s="399"/>
    </row>
    <row r="13217" spans="1:9" ht="15.75" customHeight="1">
      <c r="A13217" s="396"/>
      <c r="B13217" s="398"/>
      <c r="C13217" s="396"/>
      <c r="D13217" s="396"/>
      <c r="E13217" s="399"/>
      <c r="F13217" s="399"/>
      <c r="G13217" s="399"/>
      <c r="H13217" s="399"/>
      <c r="I13217" s="399"/>
    </row>
    <row r="13218" spans="1:9" ht="15.75" customHeight="1">
      <c r="A13218" s="396"/>
      <c r="B13218" s="398"/>
      <c r="C13218" s="396"/>
      <c r="D13218" s="396"/>
      <c r="E13218" s="399"/>
      <c r="F13218" s="399"/>
      <c r="G13218" s="399"/>
      <c r="H13218" s="399"/>
      <c r="I13218" s="399"/>
    </row>
    <row r="13219" spans="1:9" ht="15.75" customHeight="1">
      <c r="A13219" s="396"/>
      <c r="B13219" s="398"/>
      <c r="C13219" s="396"/>
      <c r="D13219" s="396"/>
      <c r="E13219" s="399"/>
      <c r="F13219" s="399"/>
      <c r="G13219" s="399"/>
      <c r="H13219" s="399"/>
      <c r="I13219" s="399"/>
    </row>
    <row r="13220" spans="1:9" ht="15.75" customHeight="1">
      <c r="A13220" s="396"/>
      <c r="B13220" s="398"/>
      <c r="C13220" s="396"/>
      <c r="D13220" s="396"/>
      <c r="E13220" s="399"/>
      <c r="F13220" s="399"/>
      <c r="G13220" s="399"/>
      <c r="H13220" s="399"/>
      <c r="I13220" s="399"/>
    </row>
    <row r="13221" spans="1:9" ht="15.75" customHeight="1">
      <c r="A13221" s="396"/>
      <c r="B13221" s="398"/>
      <c r="C13221" s="396"/>
      <c r="D13221" s="396"/>
      <c r="E13221" s="399"/>
      <c r="F13221" s="399"/>
      <c r="G13221" s="399"/>
      <c r="H13221" s="399"/>
      <c r="I13221" s="399"/>
    </row>
    <row r="13222" spans="1:9" ht="15.75" customHeight="1">
      <c r="A13222" s="396"/>
      <c r="B13222" s="398"/>
      <c r="C13222" s="396"/>
      <c r="D13222" s="396"/>
      <c r="E13222" s="399"/>
      <c r="F13222" s="399"/>
      <c r="G13222" s="399"/>
      <c r="H13222" s="399"/>
      <c r="I13222" s="399"/>
    </row>
    <row r="13223" spans="1:9" ht="15.75" customHeight="1">
      <c r="A13223" s="396"/>
      <c r="B13223" s="398"/>
      <c r="C13223" s="396"/>
      <c r="D13223" s="396"/>
      <c r="E13223" s="399"/>
      <c r="F13223" s="399"/>
      <c r="G13223" s="399"/>
      <c r="H13223" s="399"/>
      <c r="I13223" s="399"/>
    </row>
    <row r="13224" spans="1:9" ht="15.75" customHeight="1">
      <c r="A13224" s="396"/>
      <c r="B13224" s="398"/>
      <c r="C13224" s="396"/>
      <c r="D13224" s="396"/>
      <c r="E13224" s="399"/>
      <c r="F13224" s="399"/>
      <c r="G13224" s="399"/>
      <c r="H13224" s="399"/>
      <c r="I13224" s="399"/>
    </row>
    <row r="13225" spans="1:9" ht="15.75" customHeight="1">
      <c r="A13225" s="396"/>
      <c r="B13225" s="398"/>
      <c r="C13225" s="396"/>
      <c r="D13225" s="396"/>
      <c r="E13225" s="399"/>
      <c r="F13225" s="399"/>
      <c r="G13225" s="399"/>
      <c r="H13225" s="399"/>
      <c r="I13225" s="399"/>
    </row>
    <row r="13226" spans="1:9" ht="15.75" customHeight="1">
      <c r="A13226" s="396"/>
      <c r="B13226" s="398"/>
      <c r="C13226" s="396"/>
      <c r="D13226" s="396"/>
      <c r="E13226" s="399"/>
      <c r="F13226" s="399"/>
      <c r="G13226" s="399"/>
      <c r="H13226" s="399"/>
      <c r="I13226" s="399"/>
    </row>
    <row r="13227" spans="1:9" ht="15.75" customHeight="1">
      <c r="A13227" s="396"/>
      <c r="B13227" s="398"/>
      <c r="C13227" s="396"/>
      <c r="D13227" s="396"/>
      <c r="E13227" s="399"/>
      <c r="F13227" s="399"/>
      <c r="G13227" s="399"/>
      <c r="H13227" s="399"/>
      <c r="I13227" s="399"/>
    </row>
    <row r="13228" spans="1:9" ht="15.75" customHeight="1">
      <c r="A13228" s="396"/>
      <c r="B13228" s="398"/>
      <c r="C13228" s="396"/>
      <c r="D13228" s="396"/>
      <c r="E13228" s="399"/>
      <c r="F13228" s="399"/>
      <c r="G13228" s="399"/>
      <c r="H13228" s="399"/>
      <c r="I13228" s="399"/>
    </row>
    <row r="13229" spans="1:9" ht="15.75" customHeight="1">
      <c r="A13229" s="396"/>
      <c r="B13229" s="398"/>
      <c r="C13229" s="396"/>
      <c r="D13229" s="396"/>
      <c r="E13229" s="399"/>
      <c r="F13229" s="399"/>
      <c r="G13229" s="399"/>
      <c r="H13229" s="399"/>
      <c r="I13229" s="399"/>
    </row>
    <row r="13230" spans="1:9" ht="15.75" customHeight="1">
      <c r="A13230" s="396"/>
      <c r="B13230" s="398"/>
      <c r="C13230" s="396"/>
      <c r="D13230" s="396"/>
      <c r="E13230" s="399"/>
      <c r="F13230" s="399"/>
      <c r="G13230" s="399"/>
      <c r="H13230" s="399"/>
      <c r="I13230" s="399"/>
    </row>
    <row r="13231" spans="1:9" ht="15.75" customHeight="1">
      <c r="A13231" s="396"/>
      <c r="B13231" s="398"/>
      <c r="C13231" s="396"/>
      <c r="D13231" s="396"/>
      <c r="E13231" s="399"/>
      <c r="F13231" s="399"/>
      <c r="G13231" s="399"/>
      <c r="H13231" s="399"/>
      <c r="I13231" s="399"/>
    </row>
    <row r="13232" spans="1:9" ht="15.75" customHeight="1">
      <c r="A13232" s="396"/>
      <c r="B13232" s="398"/>
      <c r="C13232" s="396"/>
      <c r="D13232" s="396"/>
      <c r="E13232" s="399"/>
      <c r="F13232" s="399"/>
      <c r="G13232" s="399"/>
      <c r="H13232" s="399"/>
      <c r="I13232" s="399"/>
    </row>
    <row r="13233" spans="1:9" ht="15.75" customHeight="1">
      <c r="A13233" s="396"/>
      <c r="B13233" s="398"/>
      <c r="C13233" s="396"/>
      <c r="D13233" s="396"/>
      <c r="E13233" s="399"/>
      <c r="F13233" s="399"/>
      <c r="G13233" s="399"/>
      <c r="H13233" s="399"/>
      <c r="I13233" s="399"/>
    </row>
    <row r="13234" spans="1:9" ht="15.75" customHeight="1">
      <c r="A13234" s="396"/>
      <c r="B13234" s="398"/>
      <c r="C13234" s="396"/>
      <c r="D13234" s="396"/>
      <c r="E13234" s="399"/>
      <c r="F13234" s="399"/>
      <c r="G13234" s="399"/>
      <c r="H13234" s="399"/>
      <c r="I13234" s="399"/>
    </row>
    <row r="13235" spans="1:9" ht="15.75" customHeight="1">
      <c r="A13235" s="396"/>
      <c r="B13235" s="398"/>
      <c r="C13235" s="396"/>
      <c r="D13235" s="396"/>
      <c r="E13235" s="399"/>
      <c r="F13235" s="399"/>
      <c r="G13235" s="399"/>
      <c r="H13235" s="399"/>
      <c r="I13235" s="399"/>
    </row>
    <row r="13236" spans="1:9" ht="15.75" customHeight="1">
      <c r="A13236" s="396"/>
      <c r="B13236" s="398"/>
      <c r="C13236" s="396"/>
      <c r="D13236" s="396"/>
      <c r="E13236" s="399"/>
      <c r="F13236" s="399"/>
      <c r="G13236" s="399"/>
      <c r="H13236" s="399"/>
      <c r="I13236" s="399"/>
    </row>
    <row r="13237" spans="1:9" ht="15.75" customHeight="1">
      <c r="A13237" s="396"/>
      <c r="B13237" s="398"/>
      <c r="C13237" s="396"/>
      <c r="D13237" s="396"/>
      <c r="E13237" s="399"/>
      <c r="F13237" s="399"/>
      <c r="G13237" s="399"/>
      <c r="H13237" s="399"/>
      <c r="I13237" s="399"/>
    </row>
    <row r="13238" spans="1:9" ht="15.75" customHeight="1">
      <c r="A13238" s="396"/>
      <c r="B13238" s="398"/>
      <c r="C13238" s="396"/>
      <c r="D13238" s="396"/>
      <c r="E13238" s="399"/>
      <c r="F13238" s="399"/>
      <c r="G13238" s="399"/>
      <c r="H13238" s="399"/>
      <c r="I13238" s="399"/>
    </row>
    <row r="13239" spans="1:9" ht="15.75" customHeight="1">
      <c r="A13239" s="396"/>
      <c r="B13239" s="398"/>
      <c r="C13239" s="396"/>
      <c r="D13239" s="396"/>
      <c r="E13239" s="399"/>
      <c r="F13239" s="399"/>
      <c r="G13239" s="399"/>
      <c r="H13239" s="399"/>
      <c r="I13239" s="399"/>
    </row>
    <row r="13240" spans="1:9" ht="15.75" customHeight="1">
      <c r="A13240" s="396"/>
      <c r="B13240" s="398"/>
      <c r="C13240" s="396"/>
      <c r="D13240" s="396"/>
      <c r="E13240" s="399"/>
      <c r="F13240" s="399"/>
      <c r="G13240" s="399"/>
      <c r="H13240" s="399"/>
      <c r="I13240" s="399"/>
    </row>
    <row r="13241" spans="1:9" ht="15.75" customHeight="1">
      <c r="A13241" s="396"/>
      <c r="B13241" s="398"/>
      <c r="C13241" s="396"/>
      <c r="D13241" s="396"/>
      <c r="E13241" s="399"/>
      <c r="F13241" s="399"/>
      <c r="G13241" s="399"/>
      <c r="H13241" s="399"/>
      <c r="I13241" s="399"/>
    </row>
    <row r="13242" spans="1:9" ht="15.75" customHeight="1">
      <c r="A13242" s="396"/>
      <c r="B13242" s="398"/>
      <c r="C13242" s="396"/>
      <c r="D13242" s="396"/>
      <c r="E13242" s="399"/>
      <c r="F13242" s="399"/>
      <c r="G13242" s="399"/>
      <c r="H13242" s="399"/>
      <c r="I13242" s="399"/>
    </row>
    <row r="13243" spans="1:9" ht="15.75" customHeight="1">
      <c r="A13243" s="396"/>
      <c r="B13243" s="398"/>
      <c r="C13243" s="396"/>
      <c r="D13243" s="396"/>
      <c r="E13243" s="399"/>
      <c r="F13243" s="399"/>
      <c r="G13243" s="399"/>
      <c r="H13243" s="399"/>
      <c r="I13243" s="399"/>
    </row>
    <row r="13244" spans="1:9" ht="15.75" customHeight="1">
      <c r="A13244" s="396"/>
      <c r="B13244" s="398"/>
      <c r="C13244" s="396"/>
      <c r="D13244" s="396"/>
      <c r="E13244" s="399"/>
      <c r="F13244" s="399"/>
      <c r="G13244" s="399"/>
      <c r="H13244" s="399"/>
      <c r="I13244" s="399"/>
    </row>
    <row r="13245" spans="1:9" ht="15.75" customHeight="1">
      <c r="A13245" s="396"/>
      <c r="B13245" s="398"/>
      <c r="C13245" s="396"/>
      <c r="D13245" s="396"/>
      <c r="E13245" s="399"/>
      <c r="F13245" s="399"/>
      <c r="G13245" s="399"/>
      <c r="H13245" s="399"/>
      <c r="I13245" s="399"/>
    </row>
    <row r="13246" spans="1:9" ht="15.75" customHeight="1">
      <c r="A13246" s="396"/>
      <c r="B13246" s="398"/>
      <c r="C13246" s="396"/>
      <c r="D13246" s="396"/>
      <c r="E13246" s="399"/>
      <c r="F13246" s="399"/>
      <c r="G13246" s="399"/>
      <c r="H13246" s="399"/>
      <c r="I13246" s="399"/>
    </row>
    <row r="13247" spans="1:9" ht="15.75" customHeight="1">
      <c r="A13247" s="396"/>
      <c r="B13247" s="398"/>
      <c r="C13247" s="396"/>
      <c r="D13247" s="396"/>
      <c r="E13247" s="399"/>
      <c r="F13247" s="399"/>
      <c r="G13247" s="399"/>
      <c r="H13247" s="399"/>
      <c r="I13247" s="399"/>
    </row>
    <row r="13248" spans="1:9" ht="15.75" customHeight="1">
      <c r="A13248" s="396"/>
      <c r="B13248" s="398"/>
      <c r="C13248" s="396"/>
      <c r="D13248" s="396"/>
      <c r="E13248" s="399"/>
      <c r="F13248" s="399"/>
      <c r="G13248" s="399"/>
      <c r="H13248" s="399"/>
      <c r="I13248" s="399"/>
    </row>
    <row r="13249" spans="1:9" ht="15.75" customHeight="1">
      <c r="A13249" s="396"/>
      <c r="B13249" s="398"/>
      <c r="C13249" s="396"/>
      <c r="D13249" s="396"/>
      <c r="E13249" s="399"/>
      <c r="F13249" s="399"/>
      <c r="G13249" s="399"/>
      <c r="H13249" s="399"/>
      <c r="I13249" s="399"/>
    </row>
    <row r="13250" spans="1:9" ht="15.75" customHeight="1">
      <c r="A13250" s="396"/>
      <c r="B13250" s="398"/>
      <c r="C13250" s="396"/>
      <c r="D13250" s="396"/>
      <c r="E13250" s="399"/>
      <c r="F13250" s="399"/>
      <c r="G13250" s="399"/>
      <c r="H13250" s="399"/>
      <c r="I13250" s="399"/>
    </row>
    <row r="13251" spans="1:9" ht="15.75" customHeight="1">
      <c r="A13251" s="396"/>
      <c r="B13251" s="398"/>
      <c r="C13251" s="396"/>
      <c r="D13251" s="396"/>
      <c r="E13251" s="399"/>
      <c r="F13251" s="399"/>
      <c r="G13251" s="399"/>
      <c r="H13251" s="399"/>
      <c r="I13251" s="399"/>
    </row>
    <row r="13252" spans="1:9" ht="15.75" customHeight="1">
      <c r="A13252" s="396"/>
      <c r="B13252" s="398"/>
      <c r="C13252" s="396"/>
      <c r="D13252" s="396"/>
      <c r="E13252" s="399"/>
      <c r="F13252" s="399"/>
      <c r="G13252" s="399"/>
      <c r="H13252" s="399"/>
      <c r="I13252" s="399"/>
    </row>
    <row r="13253" spans="1:9" ht="15.75" customHeight="1">
      <c r="A13253" s="396"/>
      <c r="B13253" s="398"/>
      <c r="C13253" s="396"/>
      <c r="D13253" s="396"/>
      <c r="E13253" s="399"/>
      <c r="F13253" s="399"/>
      <c r="G13253" s="399"/>
      <c r="H13253" s="399"/>
      <c r="I13253" s="399"/>
    </row>
    <row r="13254" spans="1:9" ht="15.75" customHeight="1">
      <c r="A13254" s="396"/>
      <c r="B13254" s="398"/>
      <c r="C13254" s="396"/>
      <c r="D13254" s="396"/>
      <c r="E13254" s="399"/>
      <c r="F13254" s="399"/>
      <c r="G13254" s="399"/>
      <c r="H13254" s="399"/>
      <c r="I13254" s="399"/>
    </row>
    <row r="13255" spans="1:9" ht="15.75" customHeight="1">
      <c r="A13255" s="396"/>
      <c r="B13255" s="398"/>
      <c r="C13255" s="396"/>
      <c r="D13255" s="396"/>
      <c r="E13255" s="399"/>
      <c r="F13255" s="399"/>
      <c r="G13255" s="399"/>
      <c r="H13255" s="399"/>
      <c r="I13255" s="399"/>
    </row>
    <row r="13256" spans="1:9" ht="15.75" customHeight="1">
      <c r="A13256" s="396"/>
      <c r="B13256" s="398"/>
      <c r="C13256" s="396"/>
      <c r="D13256" s="396"/>
      <c r="E13256" s="399"/>
      <c r="F13256" s="399"/>
      <c r="G13256" s="399"/>
      <c r="H13256" s="399"/>
      <c r="I13256" s="399"/>
    </row>
    <row r="13257" spans="1:9" ht="15.75" customHeight="1">
      <c r="A13257" s="396"/>
      <c r="B13257" s="398"/>
      <c r="C13257" s="396"/>
      <c r="D13257" s="396"/>
      <c r="E13257" s="399"/>
      <c r="F13257" s="399"/>
      <c r="G13257" s="399"/>
      <c r="H13257" s="399"/>
      <c r="I13257" s="399"/>
    </row>
    <row r="13258" spans="1:9" ht="15.75" customHeight="1">
      <c r="A13258" s="396"/>
      <c r="B13258" s="398"/>
      <c r="C13258" s="396"/>
      <c r="D13258" s="396"/>
      <c r="E13258" s="399"/>
      <c r="F13258" s="399"/>
      <c r="G13258" s="399"/>
      <c r="H13258" s="399"/>
      <c r="I13258" s="399"/>
    </row>
    <row r="13259" spans="1:9" ht="15.75" customHeight="1">
      <c r="A13259" s="396"/>
      <c r="B13259" s="398"/>
      <c r="C13259" s="396"/>
      <c r="D13259" s="396"/>
      <c r="E13259" s="399"/>
      <c r="F13259" s="399"/>
      <c r="G13259" s="399"/>
      <c r="H13259" s="399"/>
      <c r="I13259" s="399"/>
    </row>
    <row r="13260" spans="1:9" ht="15.75" customHeight="1">
      <c r="A13260" s="396"/>
      <c r="B13260" s="398"/>
      <c r="C13260" s="396"/>
      <c r="D13260" s="396"/>
      <c r="E13260" s="399"/>
      <c r="F13260" s="399"/>
      <c r="G13260" s="399"/>
      <c r="H13260" s="399"/>
      <c r="I13260" s="399"/>
    </row>
    <row r="13261" spans="1:9" ht="15.75" customHeight="1">
      <c r="A13261" s="396"/>
      <c r="B13261" s="398"/>
      <c r="C13261" s="396"/>
      <c r="D13261" s="396"/>
      <c r="E13261" s="399"/>
      <c r="F13261" s="399"/>
      <c r="G13261" s="399"/>
      <c r="H13261" s="399"/>
      <c r="I13261" s="399"/>
    </row>
    <row r="13262" spans="1:9" ht="15.75" customHeight="1">
      <c r="A13262" s="396"/>
      <c r="B13262" s="398"/>
      <c r="C13262" s="396"/>
      <c r="D13262" s="396"/>
      <c r="E13262" s="399"/>
      <c r="F13262" s="399"/>
      <c r="G13262" s="399"/>
      <c r="H13262" s="399"/>
      <c r="I13262" s="399"/>
    </row>
    <row r="13263" spans="1:9" ht="15.75" customHeight="1">
      <c r="A13263" s="396"/>
      <c r="B13263" s="398"/>
      <c r="C13263" s="396"/>
      <c r="D13263" s="396"/>
      <c r="E13263" s="399"/>
      <c r="F13263" s="399"/>
      <c r="G13263" s="399"/>
      <c r="H13263" s="399"/>
      <c r="I13263" s="399"/>
    </row>
    <row r="13264" spans="1:9" ht="15.75" customHeight="1">
      <c r="A13264" s="396"/>
      <c r="B13264" s="398"/>
      <c r="C13264" s="396"/>
      <c r="D13264" s="396"/>
      <c r="E13264" s="399"/>
      <c r="F13264" s="399"/>
      <c r="G13264" s="399"/>
      <c r="H13264" s="399"/>
      <c r="I13264" s="399"/>
    </row>
    <row r="13265" spans="1:9" ht="15.75" customHeight="1">
      <c r="A13265" s="396"/>
      <c r="B13265" s="398"/>
      <c r="C13265" s="396"/>
      <c r="D13265" s="396"/>
      <c r="E13265" s="399"/>
      <c r="F13265" s="399"/>
      <c r="G13265" s="399"/>
      <c r="H13265" s="399"/>
      <c r="I13265" s="399"/>
    </row>
    <row r="13266" spans="1:9" ht="15.75" customHeight="1">
      <c r="A13266" s="396"/>
      <c r="B13266" s="398"/>
      <c r="C13266" s="396"/>
      <c r="D13266" s="396"/>
      <c r="E13266" s="399"/>
      <c r="F13266" s="399"/>
      <c r="G13266" s="399"/>
      <c r="H13266" s="399"/>
      <c r="I13266" s="399"/>
    </row>
    <row r="13267" spans="1:9" ht="15.75" customHeight="1">
      <c r="A13267" s="396"/>
      <c r="B13267" s="398"/>
      <c r="C13267" s="396"/>
      <c r="D13267" s="396"/>
      <c r="E13267" s="399"/>
      <c r="F13267" s="399"/>
      <c r="G13267" s="399"/>
      <c r="H13267" s="399"/>
      <c r="I13267" s="399"/>
    </row>
    <row r="13268" spans="1:9" ht="15.75" customHeight="1">
      <c r="A13268" s="396"/>
      <c r="B13268" s="398"/>
      <c r="C13268" s="396"/>
      <c r="D13268" s="396"/>
      <c r="E13268" s="399"/>
      <c r="F13268" s="399"/>
      <c r="G13268" s="399"/>
      <c r="H13268" s="399"/>
      <c r="I13268" s="399"/>
    </row>
    <row r="13269" spans="1:9" ht="15.75" customHeight="1">
      <c r="A13269" s="396"/>
      <c r="B13269" s="398"/>
      <c r="C13269" s="396"/>
      <c r="D13269" s="396"/>
      <c r="E13269" s="399"/>
      <c r="F13269" s="399"/>
      <c r="G13269" s="399"/>
      <c r="H13269" s="399"/>
      <c r="I13269" s="399"/>
    </row>
    <row r="13270" spans="1:9" ht="15.75" customHeight="1">
      <c r="A13270" s="396"/>
      <c r="B13270" s="398"/>
      <c r="C13270" s="396"/>
      <c r="D13270" s="396"/>
      <c r="E13270" s="399"/>
      <c r="F13270" s="399"/>
      <c r="G13270" s="399"/>
      <c r="H13270" s="399"/>
      <c r="I13270" s="399"/>
    </row>
    <row r="13271" spans="1:9" ht="15.75" customHeight="1">
      <c r="A13271" s="396"/>
      <c r="B13271" s="398"/>
      <c r="C13271" s="396"/>
      <c r="D13271" s="396"/>
      <c r="E13271" s="399"/>
      <c r="F13271" s="399"/>
      <c r="G13271" s="399"/>
      <c r="H13271" s="399"/>
      <c r="I13271" s="399"/>
    </row>
    <row r="13272" spans="1:9" ht="15.75" customHeight="1">
      <c r="A13272" s="396"/>
      <c r="B13272" s="398"/>
      <c r="C13272" s="396"/>
      <c r="D13272" s="396"/>
      <c r="E13272" s="399"/>
      <c r="F13272" s="399"/>
      <c r="G13272" s="399"/>
      <c r="H13272" s="399"/>
      <c r="I13272" s="399"/>
    </row>
    <row r="13273" spans="1:9" ht="15.75" customHeight="1">
      <c r="A13273" s="396"/>
      <c r="B13273" s="398"/>
      <c r="C13273" s="396"/>
      <c r="D13273" s="396"/>
      <c r="E13273" s="399"/>
      <c r="F13273" s="399"/>
      <c r="G13273" s="399"/>
      <c r="H13273" s="399"/>
      <c r="I13273" s="399"/>
    </row>
    <row r="13274" spans="1:9" ht="15.75" customHeight="1">
      <c r="A13274" s="396"/>
      <c r="B13274" s="398"/>
      <c r="C13274" s="396"/>
      <c r="D13274" s="396"/>
      <c r="E13274" s="399"/>
      <c r="F13274" s="399"/>
      <c r="G13274" s="399"/>
      <c r="H13274" s="399"/>
      <c r="I13274" s="399"/>
    </row>
    <row r="13275" spans="1:9" ht="15.75" customHeight="1">
      <c r="A13275" s="396"/>
      <c r="B13275" s="398"/>
      <c r="C13275" s="396"/>
      <c r="D13275" s="396"/>
      <c r="E13275" s="399"/>
      <c r="F13275" s="399"/>
      <c r="G13275" s="399"/>
      <c r="H13275" s="399"/>
      <c r="I13275" s="399"/>
    </row>
    <row r="13276" spans="1:9" ht="15.75" customHeight="1">
      <c r="A13276" s="396"/>
      <c r="B13276" s="398"/>
      <c r="C13276" s="396"/>
      <c r="D13276" s="396"/>
      <c r="E13276" s="399"/>
      <c r="F13276" s="399"/>
      <c r="G13276" s="399"/>
      <c r="H13276" s="399"/>
      <c r="I13276" s="399"/>
    </row>
    <row r="13277" spans="1:9" ht="15.75" customHeight="1">
      <c r="A13277" s="396"/>
      <c r="B13277" s="398"/>
      <c r="C13277" s="396"/>
      <c r="D13277" s="396"/>
      <c r="E13277" s="399"/>
      <c r="F13277" s="399"/>
      <c r="G13277" s="399"/>
      <c r="H13277" s="399"/>
      <c r="I13277" s="399"/>
    </row>
    <row r="13278" spans="1:9" ht="15.75" customHeight="1">
      <c r="A13278" s="396"/>
      <c r="B13278" s="398"/>
      <c r="C13278" s="396"/>
      <c r="D13278" s="396"/>
      <c r="E13278" s="399"/>
      <c r="F13278" s="399"/>
      <c r="G13278" s="399"/>
      <c r="H13278" s="399"/>
      <c r="I13278" s="399"/>
    </row>
    <row r="13279" spans="1:9" ht="15.75" customHeight="1">
      <c r="A13279" s="396"/>
      <c r="B13279" s="398"/>
      <c r="C13279" s="396"/>
      <c r="D13279" s="396"/>
      <c r="E13279" s="399"/>
      <c r="F13279" s="399"/>
      <c r="G13279" s="399"/>
      <c r="H13279" s="399"/>
      <c r="I13279" s="399"/>
    </row>
    <row r="13280" spans="1:9" ht="15.75" customHeight="1">
      <c r="A13280" s="396"/>
      <c r="B13280" s="398"/>
      <c r="C13280" s="396"/>
      <c r="D13280" s="396"/>
      <c r="E13280" s="399"/>
      <c r="F13280" s="399"/>
      <c r="G13280" s="399"/>
      <c r="H13280" s="399"/>
      <c r="I13280" s="399"/>
    </row>
    <row r="13281" spans="1:9" ht="15.75" customHeight="1">
      <c r="A13281" s="396"/>
      <c r="B13281" s="398"/>
      <c r="C13281" s="396"/>
      <c r="D13281" s="396"/>
      <c r="E13281" s="399"/>
      <c r="F13281" s="399"/>
      <c r="G13281" s="399"/>
      <c r="H13281" s="399"/>
      <c r="I13281" s="399"/>
    </row>
    <row r="13282" spans="1:9" ht="15.75" customHeight="1">
      <c r="A13282" s="396"/>
      <c r="B13282" s="398"/>
      <c r="C13282" s="396"/>
      <c r="D13282" s="396"/>
      <c r="E13282" s="399"/>
      <c r="F13282" s="399"/>
      <c r="G13282" s="399"/>
      <c r="H13282" s="399"/>
      <c r="I13282" s="399"/>
    </row>
    <row r="13283" spans="1:9" ht="15.75" customHeight="1">
      <c r="A13283" s="396"/>
      <c r="B13283" s="398"/>
      <c r="C13283" s="396"/>
      <c r="D13283" s="396"/>
      <c r="E13283" s="399"/>
      <c r="F13283" s="399"/>
      <c r="G13283" s="399"/>
      <c r="H13283" s="399"/>
      <c r="I13283" s="399"/>
    </row>
    <row r="13284" spans="1:9" ht="15.75" customHeight="1">
      <c r="A13284" s="396"/>
      <c r="B13284" s="398"/>
      <c r="C13284" s="396"/>
      <c r="D13284" s="396"/>
      <c r="E13284" s="399"/>
      <c r="F13284" s="399"/>
      <c r="G13284" s="399"/>
      <c r="H13284" s="399"/>
      <c r="I13284" s="399"/>
    </row>
    <row r="13285" spans="1:9" ht="15.75" customHeight="1">
      <c r="A13285" s="396"/>
      <c r="B13285" s="398"/>
      <c r="C13285" s="396"/>
      <c r="D13285" s="396"/>
      <c r="E13285" s="399"/>
      <c r="F13285" s="399"/>
      <c r="G13285" s="399"/>
      <c r="H13285" s="399"/>
      <c r="I13285" s="399"/>
    </row>
    <row r="13286" spans="1:9" ht="15.75" customHeight="1">
      <c r="A13286" s="396"/>
      <c r="B13286" s="398"/>
      <c r="C13286" s="396"/>
      <c r="D13286" s="396"/>
      <c r="E13286" s="399"/>
      <c r="F13286" s="399"/>
      <c r="G13286" s="399"/>
      <c r="H13286" s="399"/>
      <c r="I13286" s="399"/>
    </row>
    <row r="13287" spans="1:9" ht="15.75" customHeight="1">
      <c r="A13287" s="396"/>
      <c r="B13287" s="398"/>
      <c r="C13287" s="396"/>
      <c r="D13287" s="396"/>
      <c r="E13287" s="399"/>
      <c r="F13287" s="399"/>
      <c r="G13287" s="399"/>
      <c r="H13287" s="399"/>
      <c r="I13287" s="399"/>
    </row>
    <row r="13288" spans="1:9" ht="15.75" customHeight="1">
      <c r="A13288" s="396"/>
      <c r="B13288" s="398"/>
      <c r="C13288" s="396"/>
      <c r="D13288" s="396"/>
      <c r="E13288" s="399"/>
      <c r="F13288" s="399"/>
      <c r="G13288" s="399"/>
      <c r="H13288" s="399"/>
      <c r="I13288" s="399"/>
    </row>
    <row r="13289" spans="1:9" ht="15.75" customHeight="1">
      <c r="A13289" s="396"/>
      <c r="B13289" s="398"/>
      <c r="C13289" s="396"/>
      <c r="D13289" s="396"/>
      <c r="E13289" s="399"/>
      <c r="F13289" s="399"/>
      <c r="G13289" s="399"/>
      <c r="H13289" s="399"/>
      <c r="I13289" s="399"/>
    </row>
    <row r="13290" spans="1:9" ht="15.75" customHeight="1">
      <c r="A13290" s="396"/>
      <c r="B13290" s="398"/>
      <c r="C13290" s="396"/>
      <c r="D13290" s="396"/>
      <c r="E13290" s="399"/>
      <c r="F13290" s="399"/>
      <c r="G13290" s="399"/>
      <c r="H13290" s="399"/>
      <c r="I13290" s="399"/>
    </row>
    <row r="13291" spans="1:9" ht="15.75" customHeight="1">
      <c r="A13291" s="396"/>
      <c r="B13291" s="398"/>
      <c r="C13291" s="396"/>
      <c r="D13291" s="396"/>
      <c r="E13291" s="399"/>
      <c r="F13291" s="399"/>
      <c r="G13291" s="399"/>
      <c r="H13291" s="399"/>
      <c r="I13291" s="399"/>
    </row>
    <row r="13292" spans="1:9" ht="15.75" customHeight="1">
      <c r="A13292" s="396"/>
      <c r="B13292" s="398"/>
      <c r="C13292" s="396"/>
      <c r="D13292" s="396"/>
      <c r="E13292" s="399"/>
      <c r="F13292" s="399"/>
      <c r="G13292" s="399"/>
      <c r="H13292" s="399"/>
      <c r="I13292" s="399"/>
    </row>
    <row r="13293" spans="1:9" ht="15.75" customHeight="1">
      <c r="A13293" s="396"/>
      <c r="B13293" s="398"/>
      <c r="C13293" s="396"/>
      <c r="D13293" s="396"/>
      <c r="E13293" s="399"/>
      <c r="F13293" s="399"/>
      <c r="G13293" s="399"/>
      <c r="H13293" s="399"/>
      <c r="I13293" s="399"/>
    </row>
    <row r="13294" spans="1:9" ht="15.75" customHeight="1">
      <c r="A13294" s="396"/>
      <c r="B13294" s="398"/>
      <c r="C13294" s="396"/>
      <c r="D13294" s="396"/>
      <c r="E13294" s="399"/>
      <c r="F13294" s="399"/>
      <c r="G13294" s="399"/>
      <c r="H13294" s="399"/>
      <c r="I13294" s="399"/>
    </row>
    <row r="13295" spans="1:9" ht="15.75" customHeight="1">
      <c r="A13295" s="396"/>
      <c r="B13295" s="398"/>
      <c r="C13295" s="396"/>
      <c r="D13295" s="396"/>
      <c r="E13295" s="399"/>
      <c r="F13295" s="399"/>
      <c r="G13295" s="399"/>
      <c r="H13295" s="399"/>
      <c r="I13295" s="399"/>
    </row>
    <row r="13296" spans="1:9" ht="15.75" customHeight="1">
      <c r="A13296" s="396"/>
      <c r="B13296" s="398"/>
      <c r="C13296" s="396"/>
      <c r="D13296" s="396"/>
      <c r="E13296" s="399"/>
      <c r="F13296" s="399"/>
      <c r="G13296" s="399"/>
      <c r="H13296" s="399"/>
      <c r="I13296" s="399"/>
    </row>
    <row r="13297" spans="1:9" ht="15.75" customHeight="1">
      <c r="A13297" s="396"/>
      <c r="B13297" s="398"/>
      <c r="C13297" s="396"/>
      <c r="D13297" s="396"/>
      <c r="E13297" s="399"/>
      <c r="F13297" s="399"/>
      <c r="G13297" s="399"/>
      <c r="H13297" s="399"/>
      <c r="I13297" s="399"/>
    </row>
    <row r="13298" spans="1:9" ht="15.75" customHeight="1">
      <c r="A13298" s="396"/>
      <c r="B13298" s="398"/>
      <c r="C13298" s="396"/>
      <c r="D13298" s="396"/>
      <c r="E13298" s="399"/>
      <c r="F13298" s="399"/>
      <c r="G13298" s="399"/>
      <c r="H13298" s="399"/>
      <c r="I13298" s="399"/>
    </row>
    <row r="13299" spans="1:9" ht="15.75" customHeight="1">
      <c r="A13299" s="396"/>
      <c r="B13299" s="398"/>
      <c r="C13299" s="396"/>
      <c r="D13299" s="396"/>
      <c r="E13299" s="399"/>
      <c r="F13299" s="399"/>
      <c r="G13299" s="399"/>
      <c r="H13299" s="399"/>
      <c r="I13299" s="399"/>
    </row>
    <row r="13300" spans="1:9" ht="15.75" customHeight="1">
      <c r="A13300" s="396"/>
      <c r="B13300" s="398"/>
      <c r="C13300" s="396"/>
      <c r="D13300" s="396"/>
      <c r="E13300" s="399"/>
      <c r="F13300" s="399"/>
      <c r="G13300" s="399"/>
      <c r="H13300" s="399"/>
      <c r="I13300" s="399"/>
    </row>
    <row r="13301" spans="1:9" ht="15.75" customHeight="1">
      <c r="A13301" s="396"/>
      <c r="B13301" s="398"/>
      <c r="C13301" s="396"/>
      <c r="D13301" s="396"/>
      <c r="E13301" s="399"/>
      <c r="F13301" s="399"/>
      <c r="G13301" s="399"/>
      <c r="H13301" s="399"/>
      <c r="I13301" s="399"/>
    </row>
    <row r="13302" spans="1:9" ht="15.75" customHeight="1">
      <c r="A13302" s="396"/>
      <c r="B13302" s="398"/>
      <c r="C13302" s="396"/>
      <c r="D13302" s="396"/>
      <c r="E13302" s="399"/>
      <c r="F13302" s="399"/>
      <c r="G13302" s="399"/>
      <c r="H13302" s="399"/>
      <c r="I13302" s="399"/>
    </row>
    <row r="13303" spans="1:9" ht="15.75" customHeight="1">
      <c r="A13303" s="396"/>
      <c r="B13303" s="398"/>
      <c r="C13303" s="396"/>
      <c r="D13303" s="396"/>
      <c r="E13303" s="399"/>
      <c r="F13303" s="399"/>
      <c r="G13303" s="399"/>
      <c r="H13303" s="399"/>
      <c r="I13303" s="399"/>
    </row>
    <row r="13304" spans="1:9" ht="15.75" customHeight="1">
      <c r="A13304" s="396"/>
      <c r="B13304" s="398"/>
      <c r="C13304" s="396"/>
      <c r="D13304" s="396"/>
      <c r="E13304" s="399"/>
      <c r="F13304" s="399"/>
      <c r="G13304" s="399"/>
      <c r="H13304" s="399"/>
      <c r="I13304" s="399"/>
    </row>
    <row r="13305" spans="1:9" ht="15.75" customHeight="1">
      <c r="A13305" s="396"/>
      <c r="B13305" s="398"/>
      <c r="C13305" s="396"/>
      <c r="D13305" s="396"/>
      <c r="E13305" s="399"/>
      <c r="F13305" s="399"/>
      <c r="G13305" s="399"/>
      <c r="H13305" s="399"/>
      <c r="I13305" s="399"/>
    </row>
    <row r="13306" spans="1:9" ht="15.75" customHeight="1">
      <c r="A13306" s="396"/>
      <c r="B13306" s="398"/>
      <c r="C13306" s="396"/>
      <c r="D13306" s="396"/>
      <c r="E13306" s="399"/>
      <c r="F13306" s="399"/>
      <c r="G13306" s="399"/>
      <c r="H13306" s="399"/>
      <c r="I13306" s="399"/>
    </row>
    <row r="13307" spans="1:9" ht="15.75" customHeight="1">
      <c r="A13307" s="396"/>
      <c r="B13307" s="398"/>
      <c r="C13307" s="396"/>
      <c r="D13307" s="396"/>
      <c r="E13307" s="399"/>
      <c r="F13307" s="399"/>
      <c r="G13307" s="399"/>
      <c r="H13307" s="399"/>
      <c r="I13307" s="399"/>
    </row>
    <row r="13308" spans="1:9" ht="15.75" customHeight="1">
      <c r="A13308" s="396"/>
      <c r="B13308" s="398"/>
      <c r="C13308" s="396"/>
      <c r="D13308" s="396"/>
      <c r="E13308" s="399"/>
      <c r="F13308" s="399"/>
      <c r="G13308" s="399"/>
      <c r="H13308" s="399"/>
      <c r="I13308" s="399"/>
    </row>
    <row r="13309" spans="1:9" ht="15.75" customHeight="1">
      <c r="A13309" s="396"/>
      <c r="B13309" s="398"/>
      <c r="C13309" s="396"/>
      <c r="D13309" s="396"/>
      <c r="E13309" s="399"/>
      <c r="F13309" s="399"/>
      <c r="G13309" s="399"/>
      <c r="H13309" s="399"/>
      <c r="I13309" s="399"/>
    </row>
    <row r="13310" spans="1:9" ht="15.75" customHeight="1">
      <c r="A13310" s="396"/>
      <c r="B13310" s="398"/>
      <c r="C13310" s="396"/>
      <c r="D13310" s="396"/>
      <c r="E13310" s="399"/>
      <c r="F13310" s="399"/>
      <c r="G13310" s="399"/>
      <c r="H13310" s="399"/>
      <c r="I13310" s="399"/>
    </row>
    <row r="13311" spans="1:9" ht="15.75" customHeight="1">
      <c r="A13311" s="396"/>
      <c r="B13311" s="398"/>
      <c r="C13311" s="396"/>
      <c r="D13311" s="396"/>
      <c r="E13311" s="399"/>
      <c r="F13311" s="399"/>
      <c r="G13311" s="399"/>
      <c r="H13311" s="399"/>
      <c r="I13311" s="399"/>
    </row>
    <row r="13312" spans="1:9" ht="15.75" customHeight="1">
      <c r="A13312" s="396"/>
      <c r="B13312" s="398"/>
      <c r="C13312" s="396"/>
      <c r="D13312" s="396"/>
      <c r="E13312" s="399"/>
      <c r="F13312" s="399"/>
      <c r="G13312" s="399"/>
      <c r="H13312" s="399"/>
      <c r="I13312" s="399"/>
    </row>
    <row r="13313" spans="1:9" ht="15.75" customHeight="1">
      <c r="A13313" s="396"/>
      <c r="B13313" s="398"/>
      <c r="C13313" s="396"/>
      <c r="D13313" s="396"/>
      <c r="E13313" s="399"/>
      <c r="F13313" s="399"/>
      <c r="G13313" s="399"/>
      <c r="H13313" s="399"/>
      <c r="I13313" s="399"/>
    </row>
    <row r="13314" spans="1:9" ht="15.75" customHeight="1">
      <c r="A13314" s="396"/>
      <c r="B13314" s="398"/>
      <c r="C13314" s="396"/>
      <c r="D13314" s="396"/>
      <c r="E13314" s="399"/>
      <c r="F13314" s="399"/>
      <c r="G13314" s="399"/>
      <c r="H13314" s="399"/>
      <c r="I13314" s="399"/>
    </row>
    <row r="13315" spans="1:9" ht="15.75" customHeight="1">
      <c r="A13315" s="396"/>
      <c r="B13315" s="398"/>
      <c r="C13315" s="396"/>
      <c r="D13315" s="396"/>
      <c r="E13315" s="399"/>
      <c r="F13315" s="399"/>
      <c r="G13315" s="399"/>
      <c r="H13315" s="399"/>
      <c r="I13315" s="399"/>
    </row>
    <row r="13316" spans="1:9" ht="15.75" customHeight="1">
      <c r="A13316" s="396"/>
      <c r="B13316" s="398"/>
      <c r="C13316" s="396"/>
      <c r="D13316" s="396"/>
      <c r="E13316" s="399"/>
      <c r="F13316" s="399"/>
      <c r="G13316" s="399"/>
      <c r="H13316" s="399"/>
      <c r="I13316" s="399"/>
    </row>
    <row r="13317" spans="1:9" ht="15.75" customHeight="1">
      <c r="A13317" s="396"/>
      <c r="B13317" s="398"/>
      <c r="C13317" s="396"/>
      <c r="D13317" s="396"/>
      <c r="E13317" s="399"/>
      <c r="F13317" s="399"/>
      <c r="G13317" s="399"/>
      <c r="H13317" s="399"/>
      <c r="I13317" s="399"/>
    </row>
    <row r="13318" spans="1:9" ht="15.75" customHeight="1">
      <c r="A13318" s="396"/>
      <c r="B13318" s="398"/>
      <c r="C13318" s="396"/>
      <c r="D13318" s="396"/>
      <c r="E13318" s="399"/>
      <c r="F13318" s="399"/>
      <c r="G13318" s="399"/>
      <c r="H13318" s="399"/>
      <c r="I13318" s="399"/>
    </row>
    <row r="13319" spans="1:9" ht="15.75" customHeight="1">
      <c r="A13319" s="396"/>
      <c r="B13319" s="398"/>
      <c r="C13319" s="396"/>
      <c r="D13319" s="396"/>
      <c r="E13319" s="399"/>
      <c r="F13319" s="399"/>
      <c r="G13319" s="399"/>
      <c r="H13319" s="399"/>
      <c r="I13319" s="399"/>
    </row>
    <row r="13320" spans="1:9" ht="15.75" customHeight="1">
      <c r="A13320" s="396"/>
      <c r="B13320" s="398"/>
      <c r="C13320" s="396"/>
      <c r="D13320" s="396"/>
      <c r="E13320" s="399"/>
      <c r="F13320" s="399"/>
      <c r="G13320" s="399"/>
      <c r="H13320" s="399"/>
      <c r="I13320" s="399"/>
    </row>
    <row r="13321" spans="1:9" ht="15.75" customHeight="1">
      <c r="A13321" s="396"/>
      <c r="B13321" s="398"/>
      <c r="C13321" s="396"/>
      <c r="D13321" s="396"/>
      <c r="E13321" s="399"/>
      <c r="F13321" s="399"/>
      <c r="G13321" s="399"/>
      <c r="H13321" s="399"/>
      <c r="I13321" s="399"/>
    </row>
    <row r="13322" spans="1:9" ht="15.75" customHeight="1">
      <c r="A13322" s="396"/>
      <c r="B13322" s="398"/>
      <c r="C13322" s="396"/>
      <c r="D13322" s="396"/>
      <c r="E13322" s="399"/>
      <c r="F13322" s="399"/>
      <c r="G13322" s="399"/>
      <c r="H13322" s="399"/>
      <c r="I13322" s="399"/>
    </row>
    <row r="13323" spans="1:9" ht="15.75" customHeight="1">
      <c r="A13323" s="396"/>
      <c r="B13323" s="398"/>
      <c r="C13323" s="396"/>
      <c r="D13323" s="396"/>
      <c r="E13323" s="399"/>
      <c r="F13323" s="399"/>
      <c r="G13323" s="399"/>
      <c r="H13323" s="399"/>
      <c r="I13323" s="399"/>
    </row>
    <row r="13324" spans="1:9" ht="15.75" customHeight="1">
      <c r="A13324" s="396"/>
      <c r="B13324" s="398"/>
      <c r="C13324" s="396"/>
      <c r="D13324" s="396"/>
      <c r="E13324" s="399"/>
      <c r="F13324" s="399"/>
      <c r="G13324" s="399"/>
      <c r="H13324" s="399"/>
      <c r="I13324" s="399"/>
    </row>
    <row r="13325" spans="1:9" ht="15.75" customHeight="1">
      <c r="A13325" s="396"/>
      <c r="B13325" s="398"/>
      <c r="C13325" s="396"/>
      <c r="D13325" s="396"/>
      <c r="E13325" s="399"/>
      <c r="F13325" s="399"/>
      <c r="G13325" s="399"/>
      <c r="H13325" s="399"/>
      <c r="I13325" s="399"/>
    </row>
    <row r="13326" spans="1:9" ht="15.75" customHeight="1">
      <c r="A13326" s="396"/>
      <c r="B13326" s="398"/>
      <c r="C13326" s="396"/>
      <c r="D13326" s="396"/>
      <c r="E13326" s="399"/>
      <c r="F13326" s="399"/>
      <c r="G13326" s="399"/>
      <c r="H13326" s="399"/>
      <c r="I13326" s="399"/>
    </row>
    <row r="13327" spans="1:9" ht="15.75" customHeight="1">
      <c r="A13327" s="396"/>
      <c r="B13327" s="398"/>
      <c r="C13327" s="396"/>
      <c r="D13327" s="396"/>
      <c r="E13327" s="399"/>
      <c r="F13327" s="399"/>
      <c r="G13327" s="399"/>
      <c r="H13327" s="399"/>
      <c r="I13327" s="399"/>
    </row>
    <row r="13328" spans="1:9" ht="15.75" customHeight="1">
      <c r="A13328" s="396"/>
      <c r="B13328" s="398"/>
      <c r="C13328" s="396"/>
      <c r="D13328" s="396"/>
      <c r="E13328" s="399"/>
      <c r="F13328" s="399"/>
      <c r="G13328" s="399"/>
      <c r="H13328" s="399"/>
      <c r="I13328" s="399"/>
    </row>
    <row r="13329" spans="1:9" ht="15.75" customHeight="1">
      <c r="A13329" s="396"/>
      <c r="B13329" s="398"/>
      <c r="C13329" s="396"/>
      <c r="D13329" s="396"/>
      <c r="E13329" s="399"/>
      <c r="F13329" s="399"/>
      <c r="G13329" s="399"/>
      <c r="H13329" s="399"/>
      <c r="I13329" s="399"/>
    </row>
    <row r="13330" spans="1:9" ht="15.75" customHeight="1">
      <c r="A13330" s="396"/>
      <c r="B13330" s="398"/>
      <c r="C13330" s="396"/>
      <c r="D13330" s="396"/>
      <c r="E13330" s="399"/>
      <c r="F13330" s="399"/>
      <c r="G13330" s="399"/>
      <c r="H13330" s="399"/>
      <c r="I13330" s="399"/>
    </row>
    <row r="13331" spans="1:9" ht="15.75" customHeight="1">
      <c r="A13331" s="396"/>
      <c r="B13331" s="398"/>
      <c r="C13331" s="396"/>
      <c r="D13331" s="396"/>
      <c r="E13331" s="399"/>
      <c r="F13331" s="399"/>
      <c r="G13331" s="399"/>
      <c r="H13331" s="399"/>
      <c r="I13331" s="399"/>
    </row>
    <row r="13332" spans="1:9" ht="15.75" customHeight="1">
      <c r="A13332" s="396"/>
      <c r="B13332" s="398"/>
      <c r="C13332" s="396"/>
      <c r="D13332" s="396"/>
      <c r="E13332" s="399"/>
      <c r="F13332" s="399"/>
      <c r="G13332" s="399"/>
      <c r="H13332" s="399"/>
      <c r="I13332" s="399"/>
    </row>
    <row r="13333" spans="1:9" ht="15.75" customHeight="1">
      <c r="A13333" s="396"/>
      <c r="B13333" s="398"/>
      <c r="C13333" s="396"/>
      <c r="D13333" s="396"/>
      <c r="E13333" s="399"/>
      <c r="F13333" s="399"/>
      <c r="G13333" s="399"/>
      <c r="H13333" s="399"/>
      <c r="I13333" s="399"/>
    </row>
    <row r="13334" spans="1:9" ht="15.75" customHeight="1">
      <c r="A13334" s="396"/>
      <c r="B13334" s="398"/>
      <c r="C13334" s="396"/>
      <c r="D13334" s="396"/>
      <c r="E13334" s="399"/>
      <c r="F13334" s="399"/>
      <c r="G13334" s="399"/>
      <c r="H13334" s="399"/>
      <c r="I13334" s="399"/>
    </row>
    <row r="13335" spans="1:9" ht="15.75" customHeight="1">
      <c r="A13335" s="396"/>
      <c r="B13335" s="398"/>
      <c r="C13335" s="396"/>
      <c r="D13335" s="396"/>
      <c r="E13335" s="399"/>
      <c r="F13335" s="399"/>
      <c r="G13335" s="399"/>
      <c r="H13335" s="399"/>
      <c r="I13335" s="399"/>
    </row>
    <row r="13336" spans="1:9" ht="15.75" customHeight="1">
      <c r="A13336" s="396"/>
      <c r="B13336" s="398"/>
      <c r="C13336" s="396"/>
      <c r="D13336" s="396"/>
      <c r="E13336" s="399"/>
      <c r="F13336" s="399"/>
      <c r="G13336" s="399"/>
      <c r="H13336" s="399"/>
      <c r="I13336" s="399"/>
    </row>
    <row r="13337" spans="1:9" ht="15.75" customHeight="1">
      <c r="A13337" s="396"/>
      <c r="B13337" s="398"/>
      <c r="C13337" s="396"/>
      <c r="D13337" s="396"/>
      <c r="E13337" s="399"/>
      <c r="F13337" s="399"/>
      <c r="G13337" s="399"/>
      <c r="H13337" s="399"/>
      <c r="I13337" s="399"/>
    </row>
    <row r="13338" spans="1:9" ht="15.75" customHeight="1">
      <c r="A13338" s="396"/>
      <c r="B13338" s="398"/>
      <c r="C13338" s="396"/>
      <c r="D13338" s="396"/>
      <c r="E13338" s="399"/>
      <c r="F13338" s="399"/>
      <c r="G13338" s="399"/>
      <c r="H13338" s="399"/>
      <c r="I13338" s="399"/>
    </row>
    <row r="13339" spans="1:9" ht="15.75" customHeight="1">
      <c r="A13339" s="396"/>
      <c r="B13339" s="398"/>
      <c r="C13339" s="396"/>
      <c r="D13339" s="396"/>
      <c r="E13339" s="399"/>
      <c r="F13339" s="399"/>
      <c r="G13339" s="399"/>
      <c r="H13339" s="399"/>
      <c r="I13339" s="399"/>
    </row>
    <row r="13340" spans="1:9" ht="15.75" customHeight="1">
      <c r="A13340" s="396"/>
      <c r="B13340" s="398"/>
      <c r="C13340" s="396"/>
      <c r="D13340" s="396"/>
      <c r="E13340" s="399"/>
      <c r="F13340" s="399"/>
      <c r="G13340" s="399"/>
      <c r="H13340" s="399"/>
      <c r="I13340" s="399"/>
    </row>
    <row r="13341" spans="1:9" ht="15.75" customHeight="1">
      <c r="A13341" s="396"/>
      <c r="B13341" s="398"/>
      <c r="C13341" s="396"/>
      <c r="D13341" s="396"/>
      <c r="E13341" s="399"/>
      <c r="F13341" s="399"/>
      <c r="G13341" s="399"/>
      <c r="H13341" s="399"/>
      <c r="I13341" s="399"/>
    </row>
    <row r="13342" spans="1:9" ht="15.75" customHeight="1">
      <c r="A13342" s="396"/>
      <c r="B13342" s="398"/>
      <c r="C13342" s="396"/>
      <c r="D13342" s="396"/>
      <c r="E13342" s="399"/>
      <c r="F13342" s="399"/>
      <c r="G13342" s="399"/>
      <c r="H13342" s="399"/>
      <c r="I13342" s="399"/>
    </row>
    <row r="13343" spans="1:9" ht="15.75" customHeight="1">
      <c r="A13343" s="396"/>
      <c r="B13343" s="398"/>
      <c r="C13343" s="396"/>
      <c r="D13343" s="396"/>
      <c r="E13343" s="399"/>
      <c r="F13343" s="399"/>
      <c r="G13343" s="399"/>
      <c r="H13343" s="399"/>
      <c r="I13343" s="399"/>
    </row>
    <row r="13344" spans="1:9" ht="15.75" customHeight="1">
      <c r="A13344" s="396"/>
      <c r="B13344" s="398"/>
      <c r="C13344" s="396"/>
      <c r="D13344" s="396"/>
      <c r="E13344" s="399"/>
      <c r="F13344" s="399"/>
      <c r="G13344" s="399"/>
      <c r="H13344" s="399"/>
      <c r="I13344" s="399"/>
    </row>
    <row r="13345" spans="1:9" ht="15.75" customHeight="1">
      <c r="A13345" s="396"/>
      <c r="B13345" s="398"/>
      <c r="C13345" s="396"/>
      <c r="D13345" s="396"/>
      <c r="E13345" s="399"/>
      <c r="F13345" s="399"/>
      <c r="G13345" s="399"/>
      <c r="H13345" s="399"/>
      <c r="I13345" s="399"/>
    </row>
    <row r="13346" spans="1:9" ht="15.75" customHeight="1">
      <c r="A13346" s="396"/>
      <c r="B13346" s="398"/>
      <c r="C13346" s="396"/>
      <c r="D13346" s="396"/>
      <c r="E13346" s="399"/>
      <c r="F13346" s="399"/>
      <c r="G13346" s="399"/>
      <c r="H13346" s="399"/>
      <c r="I13346" s="399"/>
    </row>
    <row r="13347" spans="1:9" ht="15.75" customHeight="1">
      <c r="A13347" s="396"/>
      <c r="B13347" s="398"/>
      <c r="C13347" s="396"/>
      <c r="D13347" s="396"/>
      <c r="E13347" s="399"/>
      <c r="F13347" s="399"/>
      <c r="G13347" s="399"/>
      <c r="H13347" s="399"/>
      <c r="I13347" s="399"/>
    </row>
    <row r="13348" spans="1:9" ht="15.75" customHeight="1">
      <c r="A13348" s="396"/>
      <c r="B13348" s="398"/>
      <c r="C13348" s="396"/>
      <c r="D13348" s="396"/>
      <c r="E13348" s="399"/>
      <c r="F13348" s="399"/>
      <c r="G13348" s="399"/>
      <c r="H13348" s="399"/>
      <c r="I13348" s="399"/>
    </row>
    <row r="13349" spans="1:9" ht="15.75" customHeight="1">
      <c r="A13349" s="396"/>
      <c r="B13349" s="398"/>
      <c r="C13349" s="396"/>
      <c r="D13349" s="396"/>
      <c r="E13349" s="399"/>
      <c r="F13349" s="399"/>
      <c r="G13349" s="399"/>
      <c r="H13349" s="399"/>
      <c r="I13349" s="399"/>
    </row>
    <row r="13350" spans="1:9" ht="15.75" customHeight="1">
      <c r="A13350" s="396"/>
      <c r="B13350" s="398"/>
      <c r="C13350" s="396"/>
      <c r="D13350" s="396"/>
      <c r="E13350" s="399"/>
      <c r="F13350" s="399"/>
      <c r="G13350" s="399"/>
      <c r="H13350" s="399"/>
      <c r="I13350" s="399"/>
    </row>
    <row r="13351" spans="1:9" ht="15.75" customHeight="1">
      <c r="A13351" s="396"/>
      <c r="B13351" s="398"/>
      <c r="C13351" s="396"/>
      <c r="D13351" s="396"/>
      <c r="E13351" s="399"/>
      <c r="F13351" s="399"/>
      <c r="G13351" s="399"/>
      <c r="H13351" s="399"/>
      <c r="I13351" s="399"/>
    </row>
    <row r="13352" spans="1:9" ht="15.75" customHeight="1">
      <c r="A13352" s="396"/>
      <c r="B13352" s="398"/>
      <c r="C13352" s="396"/>
      <c r="D13352" s="396"/>
      <c r="E13352" s="399"/>
      <c r="F13352" s="399"/>
      <c r="G13352" s="399"/>
      <c r="H13352" s="399"/>
      <c r="I13352" s="399"/>
    </row>
    <row r="13353" spans="1:9" ht="15.75" customHeight="1">
      <c r="A13353" s="396"/>
      <c r="B13353" s="398"/>
      <c r="C13353" s="396"/>
      <c r="D13353" s="396"/>
      <c r="E13353" s="399"/>
      <c r="F13353" s="399"/>
      <c r="G13353" s="399"/>
      <c r="H13353" s="399"/>
      <c r="I13353" s="399"/>
    </row>
    <row r="13354" spans="1:9" ht="15.75" customHeight="1">
      <c r="A13354" s="396"/>
      <c r="B13354" s="398"/>
      <c r="C13354" s="396"/>
      <c r="D13354" s="396"/>
      <c r="E13354" s="399"/>
      <c r="F13354" s="399"/>
      <c r="G13354" s="399"/>
      <c r="H13354" s="399"/>
      <c r="I13354" s="399"/>
    </row>
    <row r="13355" spans="1:9" ht="15.75" customHeight="1">
      <c r="A13355" s="396"/>
      <c r="B13355" s="398"/>
      <c r="C13355" s="396"/>
      <c r="D13355" s="396"/>
      <c r="E13355" s="399"/>
      <c r="F13355" s="399"/>
      <c r="G13355" s="399"/>
      <c r="H13355" s="399"/>
      <c r="I13355" s="399"/>
    </row>
    <row r="13356" spans="1:9" ht="15.75" customHeight="1">
      <c r="A13356" s="396"/>
      <c r="B13356" s="398"/>
      <c r="C13356" s="396"/>
      <c r="D13356" s="396"/>
      <c r="E13356" s="399"/>
      <c r="F13356" s="399"/>
      <c r="G13356" s="399"/>
      <c r="H13356" s="399"/>
      <c r="I13356" s="399"/>
    </row>
    <row r="13357" spans="1:9" ht="15.75" customHeight="1">
      <c r="A13357" s="396"/>
      <c r="B13357" s="398"/>
      <c r="C13357" s="396"/>
      <c r="D13357" s="396"/>
      <c r="E13357" s="399"/>
      <c r="F13357" s="399"/>
      <c r="G13357" s="399"/>
      <c r="H13357" s="399"/>
      <c r="I13357" s="399"/>
    </row>
    <row r="13358" spans="1:9" ht="15.75" customHeight="1">
      <c r="A13358" s="396"/>
      <c r="B13358" s="398"/>
      <c r="C13358" s="396"/>
      <c r="D13358" s="396"/>
      <c r="E13358" s="399"/>
      <c r="F13358" s="399"/>
      <c r="G13358" s="399"/>
      <c r="H13358" s="399"/>
      <c r="I13358" s="399"/>
    </row>
    <row r="13359" spans="1:9" ht="15.75" customHeight="1">
      <c r="A13359" s="396"/>
      <c r="B13359" s="398"/>
      <c r="C13359" s="396"/>
      <c r="D13359" s="396"/>
      <c r="E13359" s="399"/>
      <c r="F13359" s="399"/>
      <c r="G13359" s="399"/>
      <c r="H13359" s="399"/>
      <c r="I13359" s="399"/>
    </row>
    <row r="13360" spans="1:9" ht="15.75" customHeight="1">
      <c r="A13360" s="396"/>
      <c r="B13360" s="398"/>
      <c r="C13360" s="396"/>
      <c r="D13360" s="396"/>
      <c r="E13360" s="399"/>
      <c r="F13360" s="399"/>
      <c r="G13360" s="399"/>
      <c r="H13360" s="399"/>
      <c r="I13360" s="399"/>
    </row>
    <row r="13361" spans="1:9" ht="15.75" customHeight="1">
      <c r="A13361" s="396"/>
      <c r="B13361" s="398"/>
      <c r="C13361" s="396"/>
      <c r="D13361" s="396"/>
      <c r="E13361" s="399"/>
      <c r="F13361" s="399"/>
      <c r="G13361" s="399"/>
      <c r="H13361" s="399"/>
      <c r="I13361" s="399"/>
    </row>
    <row r="13362" spans="1:9" ht="15.75" customHeight="1">
      <c r="A13362" s="396"/>
      <c r="B13362" s="398"/>
      <c r="C13362" s="396"/>
      <c r="D13362" s="396"/>
      <c r="E13362" s="399"/>
      <c r="F13362" s="399"/>
      <c r="G13362" s="399"/>
      <c r="H13362" s="399"/>
      <c r="I13362" s="399"/>
    </row>
    <row r="13363" spans="1:9" ht="15.75" customHeight="1">
      <c r="A13363" s="396"/>
      <c r="B13363" s="398"/>
      <c r="C13363" s="396"/>
      <c r="D13363" s="396"/>
      <c r="E13363" s="399"/>
      <c r="F13363" s="399"/>
      <c r="G13363" s="399"/>
      <c r="H13363" s="399"/>
      <c r="I13363" s="399"/>
    </row>
    <row r="13364" spans="1:9" ht="15.75" customHeight="1">
      <c r="A13364" s="396"/>
      <c r="B13364" s="398"/>
      <c r="C13364" s="396"/>
      <c r="D13364" s="396"/>
      <c r="E13364" s="399"/>
      <c r="F13364" s="399"/>
      <c r="G13364" s="399"/>
      <c r="H13364" s="399"/>
      <c r="I13364" s="399"/>
    </row>
    <row r="13365" spans="1:9" ht="15.75" customHeight="1">
      <c r="A13365" s="396"/>
      <c r="B13365" s="398"/>
      <c r="C13365" s="396"/>
      <c r="D13365" s="396"/>
      <c r="E13365" s="399"/>
      <c r="F13365" s="399"/>
      <c r="G13365" s="399"/>
      <c r="H13365" s="399"/>
      <c r="I13365" s="399"/>
    </row>
    <row r="13366" spans="1:9" ht="15.75" customHeight="1">
      <c r="A13366" s="396"/>
      <c r="B13366" s="398"/>
      <c r="C13366" s="396"/>
      <c r="D13366" s="396"/>
      <c r="E13366" s="399"/>
      <c r="F13366" s="399"/>
      <c r="G13366" s="399"/>
      <c r="H13366" s="399"/>
      <c r="I13366" s="399"/>
    </row>
    <row r="13367" spans="1:9" ht="15.75" customHeight="1">
      <c r="A13367" s="396"/>
      <c r="B13367" s="398"/>
      <c r="C13367" s="396"/>
      <c r="D13367" s="396"/>
      <c r="E13367" s="399"/>
      <c r="F13367" s="399"/>
      <c r="G13367" s="399"/>
      <c r="H13367" s="399"/>
      <c r="I13367" s="399"/>
    </row>
    <row r="13368" spans="1:9" ht="15.75" customHeight="1">
      <c r="A13368" s="396"/>
      <c r="B13368" s="398"/>
      <c r="C13368" s="396"/>
      <c r="D13368" s="396"/>
      <c r="E13368" s="399"/>
      <c r="F13368" s="399"/>
      <c r="G13368" s="399"/>
      <c r="H13368" s="399"/>
      <c r="I13368" s="399"/>
    </row>
    <row r="13369" spans="1:9" ht="15.75" customHeight="1">
      <c r="A13369" s="396"/>
      <c r="B13369" s="398"/>
      <c r="C13369" s="396"/>
      <c r="D13369" s="396"/>
      <c r="E13369" s="399"/>
      <c r="F13369" s="399"/>
      <c r="G13369" s="399"/>
      <c r="H13369" s="399"/>
      <c r="I13369" s="399"/>
    </row>
    <row r="13370" spans="1:9" ht="15.75" customHeight="1">
      <c r="A13370" s="396"/>
      <c r="B13370" s="398"/>
      <c r="C13370" s="396"/>
      <c r="D13370" s="396"/>
      <c r="E13370" s="399"/>
      <c r="F13370" s="399"/>
      <c r="G13370" s="399"/>
      <c r="H13370" s="399"/>
      <c r="I13370" s="399"/>
    </row>
    <row r="13371" spans="1:9" ht="15.75" customHeight="1">
      <c r="A13371" s="396"/>
      <c r="B13371" s="398"/>
      <c r="C13371" s="396"/>
      <c r="D13371" s="396"/>
      <c r="E13371" s="399"/>
      <c r="F13371" s="399"/>
      <c r="G13371" s="399"/>
      <c r="H13371" s="399"/>
      <c r="I13371" s="399"/>
    </row>
    <row r="13372" spans="1:9" ht="15.75" customHeight="1">
      <c r="A13372" s="396"/>
      <c r="B13372" s="398"/>
      <c r="C13372" s="396"/>
      <c r="D13372" s="396"/>
      <c r="E13372" s="399"/>
      <c r="F13372" s="399"/>
      <c r="G13372" s="399"/>
      <c r="H13372" s="399"/>
      <c r="I13372" s="399"/>
    </row>
    <row r="13373" spans="1:9" ht="15.75" customHeight="1">
      <c r="A13373" s="396"/>
      <c r="B13373" s="398"/>
      <c r="C13373" s="396"/>
      <c r="D13373" s="396"/>
      <c r="E13373" s="399"/>
      <c r="F13373" s="399"/>
      <c r="G13373" s="399"/>
      <c r="H13373" s="399"/>
      <c r="I13373" s="399"/>
    </row>
    <row r="13374" spans="1:9" ht="15.75" customHeight="1">
      <c r="A13374" s="396"/>
      <c r="B13374" s="398"/>
      <c r="C13374" s="396"/>
      <c r="D13374" s="396"/>
      <c r="E13374" s="399"/>
      <c r="F13374" s="399"/>
      <c r="G13374" s="399"/>
      <c r="H13374" s="399"/>
      <c r="I13374" s="399"/>
    </row>
    <row r="13375" spans="1:9" ht="15.75" customHeight="1">
      <c r="A13375" s="396"/>
      <c r="B13375" s="398"/>
      <c r="C13375" s="396"/>
      <c r="D13375" s="396"/>
      <c r="E13375" s="399"/>
      <c r="F13375" s="399"/>
      <c r="G13375" s="399"/>
      <c r="H13375" s="399"/>
      <c r="I13375" s="399"/>
    </row>
    <row r="13376" spans="1:9" ht="15.75" customHeight="1">
      <c r="A13376" s="396"/>
      <c r="B13376" s="398"/>
      <c r="C13376" s="396"/>
      <c r="D13376" s="396"/>
      <c r="E13376" s="399"/>
      <c r="F13376" s="399"/>
      <c r="G13376" s="399"/>
      <c r="H13376" s="399"/>
      <c r="I13376" s="399"/>
    </row>
    <row r="13377" spans="1:9" ht="15.75" customHeight="1">
      <c r="A13377" s="396"/>
      <c r="B13377" s="398"/>
      <c r="C13377" s="396"/>
      <c r="D13377" s="396"/>
      <c r="E13377" s="399"/>
      <c r="F13377" s="399"/>
      <c r="G13377" s="399"/>
      <c r="H13377" s="399"/>
      <c r="I13377" s="399"/>
    </row>
    <row r="13378" spans="1:9" ht="15.75" customHeight="1">
      <c r="A13378" s="396"/>
      <c r="B13378" s="398"/>
      <c r="C13378" s="396"/>
      <c r="D13378" s="396"/>
      <c r="E13378" s="399"/>
      <c r="F13378" s="399"/>
      <c r="G13378" s="399"/>
      <c r="H13378" s="399"/>
      <c r="I13378" s="399"/>
    </row>
    <row r="13379" spans="1:9" ht="15.75" customHeight="1">
      <c r="A13379" s="396"/>
      <c r="B13379" s="398"/>
      <c r="C13379" s="396"/>
      <c r="D13379" s="396"/>
      <c r="E13379" s="399"/>
      <c r="F13379" s="399"/>
      <c r="G13379" s="399"/>
      <c r="H13379" s="399"/>
      <c r="I13379" s="399"/>
    </row>
    <row r="13380" spans="1:9" ht="15.75" customHeight="1">
      <c r="A13380" s="396"/>
      <c r="B13380" s="398"/>
      <c r="C13380" s="396"/>
      <c r="D13380" s="396"/>
      <c r="E13380" s="399"/>
      <c r="F13380" s="399"/>
      <c r="G13380" s="399"/>
      <c r="H13380" s="399"/>
      <c r="I13380" s="399"/>
    </row>
    <row r="13381" spans="1:9" ht="15.75" customHeight="1">
      <c r="A13381" s="396"/>
      <c r="B13381" s="398"/>
      <c r="C13381" s="396"/>
      <c r="D13381" s="396"/>
      <c r="E13381" s="399"/>
      <c r="F13381" s="399"/>
      <c r="G13381" s="399"/>
      <c r="H13381" s="399"/>
      <c r="I13381" s="399"/>
    </row>
    <row r="13382" spans="1:9" ht="15.75" customHeight="1">
      <c r="A13382" s="396"/>
      <c r="B13382" s="398"/>
      <c r="C13382" s="396"/>
      <c r="D13382" s="396"/>
      <c r="E13382" s="399"/>
      <c r="F13382" s="399"/>
      <c r="G13382" s="399"/>
      <c r="H13382" s="399"/>
      <c r="I13382" s="399"/>
    </row>
    <row r="13383" spans="1:9" ht="15.75" customHeight="1">
      <c r="A13383" s="396"/>
      <c r="B13383" s="398"/>
      <c r="C13383" s="396"/>
      <c r="D13383" s="396"/>
      <c r="E13383" s="399"/>
      <c r="F13383" s="399"/>
      <c r="G13383" s="399"/>
      <c r="H13383" s="399"/>
      <c r="I13383" s="399"/>
    </row>
    <row r="13384" spans="1:9" ht="15.75" customHeight="1">
      <c r="A13384" s="396"/>
      <c r="B13384" s="398"/>
      <c r="C13384" s="396"/>
      <c r="D13384" s="396"/>
      <c r="E13384" s="399"/>
      <c r="F13384" s="399"/>
      <c r="G13384" s="399"/>
      <c r="H13384" s="399"/>
      <c r="I13384" s="399"/>
    </row>
    <row r="13385" spans="1:9" ht="15.75" customHeight="1">
      <c r="A13385" s="396"/>
      <c r="B13385" s="398"/>
      <c r="C13385" s="396"/>
      <c r="D13385" s="396"/>
      <c r="E13385" s="399"/>
      <c r="F13385" s="399"/>
      <c r="G13385" s="399"/>
      <c r="H13385" s="399"/>
      <c r="I13385" s="399"/>
    </row>
    <row r="13386" spans="1:9" ht="15.75" customHeight="1">
      <c r="A13386" s="396"/>
      <c r="B13386" s="398"/>
      <c r="C13386" s="396"/>
      <c r="D13386" s="396"/>
      <c r="E13386" s="399"/>
      <c r="F13386" s="399"/>
      <c r="G13386" s="399"/>
      <c r="H13386" s="399"/>
      <c r="I13386" s="399"/>
    </row>
    <row r="13387" spans="1:9" ht="15.75" customHeight="1">
      <c r="A13387" s="396"/>
      <c r="B13387" s="398"/>
      <c r="C13387" s="396"/>
      <c r="D13387" s="396"/>
      <c r="E13387" s="399"/>
      <c r="F13387" s="399"/>
      <c r="G13387" s="399"/>
      <c r="H13387" s="399"/>
      <c r="I13387" s="399"/>
    </row>
    <row r="13388" spans="1:9" ht="15.75" customHeight="1">
      <c r="A13388" s="396"/>
      <c r="B13388" s="398"/>
      <c r="C13388" s="396"/>
      <c r="D13388" s="396"/>
      <c r="E13388" s="399"/>
      <c r="F13388" s="399"/>
      <c r="G13388" s="399"/>
      <c r="H13388" s="399"/>
      <c r="I13388" s="399"/>
    </row>
    <row r="13389" spans="1:9" ht="15.75" customHeight="1">
      <c r="A13389" s="396"/>
      <c r="B13389" s="398"/>
      <c r="C13389" s="396"/>
      <c r="D13389" s="396"/>
      <c r="E13389" s="399"/>
      <c r="F13389" s="399"/>
      <c r="G13389" s="399"/>
      <c r="H13389" s="399"/>
      <c r="I13389" s="399"/>
    </row>
    <row r="13390" spans="1:9" ht="15.75" customHeight="1">
      <c r="A13390" s="396"/>
      <c r="B13390" s="398"/>
      <c r="C13390" s="396"/>
      <c r="D13390" s="396"/>
      <c r="E13390" s="399"/>
      <c r="F13390" s="399"/>
      <c r="G13390" s="399"/>
      <c r="H13390" s="399"/>
      <c r="I13390" s="399"/>
    </row>
    <row r="13391" spans="1:9" ht="15.75" customHeight="1">
      <c r="A13391" s="396"/>
      <c r="B13391" s="398"/>
      <c r="C13391" s="396"/>
      <c r="D13391" s="396"/>
      <c r="E13391" s="399"/>
      <c r="F13391" s="399"/>
      <c r="G13391" s="399"/>
      <c r="H13391" s="399"/>
      <c r="I13391" s="399"/>
    </row>
    <row r="13392" spans="1:9" ht="15.75" customHeight="1">
      <c r="A13392" s="396"/>
      <c r="B13392" s="398"/>
      <c r="C13392" s="396"/>
      <c r="D13392" s="396"/>
      <c r="E13392" s="399"/>
      <c r="F13392" s="399"/>
      <c r="G13392" s="399"/>
      <c r="H13392" s="399"/>
      <c r="I13392" s="399"/>
    </row>
    <row r="13393" spans="1:9" ht="15.75" customHeight="1">
      <c r="A13393" s="396"/>
      <c r="B13393" s="398"/>
      <c r="C13393" s="396"/>
      <c r="D13393" s="396"/>
      <c r="E13393" s="399"/>
      <c r="F13393" s="399"/>
      <c r="G13393" s="399"/>
      <c r="H13393" s="399"/>
      <c r="I13393" s="399"/>
    </row>
    <row r="13394" spans="1:9" ht="15.75" customHeight="1">
      <c r="A13394" s="396"/>
      <c r="B13394" s="398"/>
      <c r="C13394" s="396"/>
      <c r="D13394" s="396"/>
      <c r="E13394" s="399"/>
      <c r="F13394" s="399"/>
      <c r="G13394" s="399"/>
      <c r="H13394" s="399"/>
      <c r="I13394" s="399"/>
    </row>
    <row r="13395" spans="1:9" ht="15.75" customHeight="1">
      <c r="A13395" s="396"/>
      <c r="B13395" s="398"/>
      <c r="C13395" s="396"/>
      <c r="D13395" s="396"/>
      <c r="E13395" s="399"/>
      <c r="F13395" s="399"/>
      <c r="G13395" s="399"/>
      <c r="H13395" s="399"/>
      <c r="I13395" s="399"/>
    </row>
    <row r="13396" spans="1:9" ht="15.75" customHeight="1">
      <c r="A13396" s="396"/>
      <c r="B13396" s="398"/>
      <c r="C13396" s="396"/>
      <c r="D13396" s="396"/>
      <c r="E13396" s="399"/>
      <c r="F13396" s="399"/>
      <c r="G13396" s="399"/>
      <c r="H13396" s="399"/>
      <c r="I13396" s="399"/>
    </row>
    <row r="13397" spans="1:9" ht="15.75" customHeight="1">
      <c r="A13397" s="396"/>
      <c r="B13397" s="398"/>
      <c r="C13397" s="396"/>
      <c r="D13397" s="396"/>
      <c r="E13397" s="399"/>
      <c r="F13397" s="399"/>
      <c r="G13397" s="399"/>
      <c r="H13397" s="399"/>
      <c r="I13397" s="399"/>
    </row>
    <row r="13398" spans="1:9" ht="15.75" customHeight="1">
      <c r="A13398" s="396"/>
      <c r="B13398" s="398"/>
      <c r="C13398" s="396"/>
      <c r="D13398" s="396"/>
      <c r="E13398" s="399"/>
      <c r="F13398" s="399"/>
      <c r="G13398" s="399"/>
      <c r="H13398" s="399"/>
      <c r="I13398" s="399"/>
    </row>
    <row r="13399" spans="1:9" ht="15.75" customHeight="1">
      <c r="A13399" s="396"/>
      <c r="B13399" s="398"/>
      <c r="C13399" s="396"/>
      <c r="D13399" s="396"/>
      <c r="E13399" s="399"/>
      <c r="F13399" s="399"/>
      <c r="G13399" s="399"/>
      <c r="H13399" s="399"/>
      <c r="I13399" s="399"/>
    </row>
    <row r="13400" spans="1:9" ht="15.75" customHeight="1">
      <c r="A13400" s="396"/>
      <c r="B13400" s="398"/>
      <c r="C13400" s="396"/>
      <c r="D13400" s="396"/>
      <c r="E13400" s="399"/>
      <c r="F13400" s="399"/>
      <c r="G13400" s="399"/>
      <c r="H13400" s="399"/>
      <c r="I13400" s="399"/>
    </row>
    <row r="13401" spans="1:9" ht="15.75" customHeight="1">
      <c r="A13401" s="396"/>
      <c r="B13401" s="398"/>
      <c r="C13401" s="396"/>
      <c r="D13401" s="396"/>
      <c r="E13401" s="399"/>
      <c r="F13401" s="399"/>
      <c r="G13401" s="399"/>
      <c r="H13401" s="399"/>
      <c r="I13401" s="399"/>
    </row>
    <row r="13402" spans="1:9" ht="15.75" customHeight="1">
      <c r="A13402" s="396"/>
      <c r="B13402" s="398"/>
      <c r="C13402" s="396"/>
      <c r="D13402" s="396"/>
      <c r="E13402" s="399"/>
      <c r="F13402" s="399"/>
      <c r="G13402" s="399"/>
      <c r="H13402" s="399"/>
      <c r="I13402" s="399"/>
    </row>
    <row r="13403" spans="1:9" ht="15.75" customHeight="1">
      <c r="A13403" s="396"/>
      <c r="B13403" s="398"/>
      <c r="C13403" s="396"/>
      <c r="D13403" s="396"/>
      <c r="E13403" s="399"/>
      <c r="F13403" s="399"/>
      <c r="G13403" s="399"/>
      <c r="H13403" s="399"/>
      <c r="I13403" s="399"/>
    </row>
    <row r="13404" spans="1:9" ht="15.75" customHeight="1">
      <c r="A13404" s="396"/>
      <c r="B13404" s="398"/>
      <c r="C13404" s="396"/>
      <c r="D13404" s="396"/>
      <c r="E13404" s="399"/>
      <c r="F13404" s="399"/>
      <c r="G13404" s="399"/>
      <c r="H13404" s="399"/>
      <c r="I13404" s="399"/>
    </row>
    <row r="13405" spans="1:9" ht="15.75" customHeight="1">
      <c r="A13405" s="396"/>
      <c r="B13405" s="398"/>
      <c r="C13405" s="396"/>
      <c r="D13405" s="396"/>
      <c r="E13405" s="399"/>
      <c r="F13405" s="399"/>
      <c r="G13405" s="399"/>
      <c r="H13405" s="399"/>
      <c r="I13405" s="399"/>
    </row>
    <row r="13406" spans="1:9" ht="15.75" customHeight="1">
      <c r="A13406" s="396"/>
      <c r="B13406" s="398"/>
      <c r="C13406" s="396"/>
      <c r="D13406" s="396"/>
      <c r="E13406" s="399"/>
      <c r="F13406" s="399"/>
      <c r="G13406" s="399"/>
      <c r="H13406" s="399"/>
      <c r="I13406" s="399"/>
    </row>
    <row r="13407" spans="1:9" ht="15.75" customHeight="1">
      <c r="A13407" s="396"/>
      <c r="B13407" s="398"/>
      <c r="C13407" s="396"/>
      <c r="D13407" s="396"/>
      <c r="E13407" s="399"/>
      <c r="F13407" s="399"/>
      <c r="G13407" s="399"/>
      <c r="H13407" s="399"/>
      <c r="I13407" s="399"/>
    </row>
    <row r="13408" spans="1:9" ht="15.75" customHeight="1">
      <c r="A13408" s="396"/>
      <c r="B13408" s="398"/>
      <c r="C13408" s="396"/>
      <c r="D13408" s="396"/>
      <c r="E13408" s="399"/>
      <c r="F13408" s="399"/>
      <c r="G13408" s="399"/>
      <c r="H13408" s="399"/>
      <c r="I13408" s="399"/>
    </row>
    <row r="13409" spans="1:9" ht="15.75" customHeight="1">
      <c r="A13409" s="396"/>
      <c r="B13409" s="398"/>
      <c r="C13409" s="396"/>
      <c r="D13409" s="396"/>
      <c r="E13409" s="399"/>
      <c r="F13409" s="399"/>
      <c r="G13409" s="399"/>
      <c r="H13409" s="399"/>
      <c r="I13409" s="399"/>
    </row>
    <row r="13410" spans="1:9" ht="15.75" customHeight="1">
      <c r="A13410" s="396"/>
      <c r="B13410" s="398"/>
      <c r="C13410" s="396"/>
      <c r="D13410" s="396"/>
      <c r="E13410" s="399"/>
      <c r="F13410" s="399"/>
      <c r="G13410" s="399"/>
      <c r="H13410" s="399"/>
      <c r="I13410" s="399"/>
    </row>
    <row r="13411" spans="1:9" ht="15.75" customHeight="1">
      <c r="A13411" s="396"/>
      <c r="B13411" s="398"/>
      <c r="C13411" s="396"/>
      <c r="D13411" s="396"/>
      <c r="E13411" s="399"/>
      <c r="F13411" s="399"/>
      <c r="G13411" s="399"/>
      <c r="H13411" s="399"/>
      <c r="I13411" s="399"/>
    </row>
    <row r="13412" spans="1:9" ht="15.75" customHeight="1">
      <c r="A13412" s="396"/>
      <c r="B13412" s="398"/>
      <c r="C13412" s="396"/>
      <c r="D13412" s="396"/>
      <c r="E13412" s="399"/>
      <c r="F13412" s="399"/>
      <c r="G13412" s="399"/>
      <c r="H13412" s="399"/>
      <c r="I13412" s="399"/>
    </row>
    <row r="13413" spans="1:9" ht="15.75" customHeight="1">
      <c r="A13413" s="396"/>
      <c r="B13413" s="398"/>
      <c r="C13413" s="396"/>
      <c r="D13413" s="396"/>
      <c r="E13413" s="399"/>
      <c r="F13413" s="399"/>
      <c r="G13413" s="399"/>
      <c r="H13413" s="399"/>
      <c r="I13413" s="399"/>
    </row>
    <row r="13414" spans="1:9" ht="15.75" customHeight="1">
      <c r="A13414" s="396"/>
      <c r="B13414" s="398"/>
      <c r="C13414" s="396"/>
      <c r="D13414" s="396"/>
      <c r="E13414" s="399"/>
      <c r="F13414" s="399"/>
      <c r="G13414" s="399"/>
      <c r="H13414" s="399"/>
      <c r="I13414" s="399"/>
    </row>
    <row r="13415" spans="1:9" ht="15.75" customHeight="1">
      <c r="A13415" s="396"/>
      <c r="B13415" s="398"/>
      <c r="C13415" s="396"/>
      <c r="D13415" s="396"/>
      <c r="E13415" s="399"/>
      <c r="F13415" s="399"/>
      <c r="G13415" s="399"/>
      <c r="H13415" s="399"/>
      <c r="I13415" s="399"/>
    </row>
    <row r="13416" spans="1:9" ht="15.75" customHeight="1">
      <c r="A13416" s="396"/>
      <c r="B13416" s="398"/>
      <c r="C13416" s="396"/>
      <c r="D13416" s="396"/>
      <c r="E13416" s="399"/>
      <c r="F13416" s="399"/>
      <c r="G13416" s="399"/>
      <c r="H13416" s="399"/>
      <c r="I13416" s="399"/>
    </row>
    <row r="13417" spans="1:9" ht="15.75" customHeight="1">
      <c r="A13417" s="396"/>
      <c r="B13417" s="398"/>
      <c r="C13417" s="396"/>
      <c r="D13417" s="396"/>
      <c r="E13417" s="399"/>
      <c r="F13417" s="399"/>
      <c r="G13417" s="399"/>
      <c r="H13417" s="399"/>
      <c r="I13417" s="399"/>
    </row>
    <row r="13418" spans="1:9" ht="15.75" customHeight="1">
      <c r="A13418" s="396"/>
      <c r="B13418" s="398"/>
      <c r="C13418" s="396"/>
      <c r="D13418" s="396"/>
      <c r="E13418" s="399"/>
      <c r="F13418" s="399"/>
      <c r="G13418" s="399"/>
      <c r="H13418" s="399"/>
      <c r="I13418" s="399"/>
    </row>
    <row r="13419" spans="1:9" ht="15.75" customHeight="1">
      <c r="A13419" s="396"/>
      <c r="B13419" s="398"/>
      <c r="C13419" s="396"/>
      <c r="D13419" s="396"/>
      <c r="E13419" s="399"/>
      <c r="F13419" s="399"/>
      <c r="G13419" s="399"/>
      <c r="H13419" s="399"/>
      <c r="I13419" s="399"/>
    </row>
    <row r="13420" spans="1:9" ht="15.75" customHeight="1">
      <c r="A13420" s="396"/>
      <c r="B13420" s="398"/>
      <c r="C13420" s="396"/>
      <c r="D13420" s="396"/>
      <c r="E13420" s="399"/>
      <c r="F13420" s="399"/>
      <c r="G13420" s="399"/>
      <c r="H13420" s="399"/>
      <c r="I13420" s="399"/>
    </row>
    <row r="13421" spans="1:9" ht="15.75" customHeight="1">
      <c r="A13421" s="396"/>
      <c r="B13421" s="398"/>
      <c r="C13421" s="396"/>
      <c r="D13421" s="396"/>
      <c r="E13421" s="399"/>
      <c r="F13421" s="399"/>
      <c r="G13421" s="399"/>
      <c r="H13421" s="399"/>
      <c r="I13421" s="399"/>
    </row>
    <row r="13422" spans="1:9" ht="15.75" customHeight="1">
      <c r="A13422" s="396"/>
      <c r="B13422" s="398"/>
      <c r="C13422" s="396"/>
      <c r="D13422" s="396"/>
      <c r="E13422" s="399"/>
      <c r="F13422" s="399"/>
      <c r="G13422" s="399"/>
      <c r="H13422" s="399"/>
      <c r="I13422" s="399"/>
    </row>
    <row r="13423" spans="1:9" ht="15.75" customHeight="1">
      <c r="A13423" s="396"/>
      <c r="B13423" s="398"/>
      <c r="C13423" s="396"/>
      <c r="D13423" s="396"/>
      <c r="E13423" s="399"/>
      <c r="F13423" s="399"/>
      <c r="G13423" s="399"/>
      <c r="H13423" s="399"/>
      <c r="I13423" s="399"/>
    </row>
    <row r="13424" spans="1:9" ht="15.75" customHeight="1">
      <c r="A13424" s="396"/>
      <c r="B13424" s="398"/>
      <c r="C13424" s="396"/>
      <c r="D13424" s="396"/>
      <c r="E13424" s="399"/>
      <c r="F13424" s="399"/>
      <c r="G13424" s="399"/>
      <c r="H13424" s="399"/>
      <c r="I13424" s="399"/>
    </row>
    <row r="13425" spans="1:9" ht="15.75" customHeight="1">
      <c r="A13425" s="396"/>
      <c r="B13425" s="398"/>
      <c r="C13425" s="396"/>
      <c r="D13425" s="396"/>
      <c r="E13425" s="399"/>
      <c r="F13425" s="399"/>
      <c r="G13425" s="399"/>
      <c r="H13425" s="399"/>
      <c r="I13425" s="399"/>
    </row>
    <row r="13426" spans="1:9" ht="15.75" customHeight="1">
      <c r="A13426" s="396"/>
      <c r="B13426" s="398"/>
      <c r="C13426" s="396"/>
      <c r="D13426" s="396"/>
      <c r="E13426" s="399"/>
      <c r="F13426" s="399"/>
      <c r="G13426" s="399"/>
      <c r="H13426" s="399"/>
      <c r="I13426" s="399"/>
    </row>
    <row r="13427" spans="1:9" ht="15.75" customHeight="1">
      <c r="A13427" s="396"/>
      <c r="B13427" s="398"/>
      <c r="C13427" s="396"/>
      <c r="D13427" s="396"/>
      <c r="E13427" s="399"/>
      <c r="F13427" s="399"/>
      <c r="G13427" s="399"/>
      <c r="H13427" s="399"/>
      <c r="I13427" s="399"/>
    </row>
    <row r="13428" spans="1:9" ht="15.75" customHeight="1">
      <c r="A13428" s="396"/>
      <c r="B13428" s="398"/>
      <c r="C13428" s="396"/>
      <c r="D13428" s="396"/>
      <c r="E13428" s="399"/>
      <c r="F13428" s="399"/>
      <c r="G13428" s="399"/>
      <c r="H13428" s="399"/>
      <c r="I13428" s="399"/>
    </row>
    <row r="13429" spans="1:9" ht="15.75" customHeight="1">
      <c r="A13429" s="396"/>
      <c r="B13429" s="398"/>
      <c r="C13429" s="396"/>
      <c r="D13429" s="396"/>
      <c r="E13429" s="399"/>
      <c r="F13429" s="399"/>
      <c r="G13429" s="399"/>
      <c r="H13429" s="399"/>
      <c r="I13429" s="399"/>
    </row>
    <row r="13430" spans="1:9" ht="15.75" customHeight="1">
      <c r="A13430" s="396"/>
      <c r="B13430" s="398"/>
      <c r="C13430" s="396"/>
      <c r="D13430" s="396"/>
      <c r="E13430" s="399"/>
      <c r="F13430" s="399"/>
      <c r="G13430" s="399"/>
      <c r="H13430" s="399"/>
      <c r="I13430" s="399"/>
    </row>
    <row r="13431" spans="1:9" ht="15.75" customHeight="1">
      <c r="A13431" s="396"/>
      <c r="B13431" s="398"/>
      <c r="C13431" s="396"/>
      <c r="D13431" s="396"/>
      <c r="E13431" s="399"/>
      <c r="F13431" s="399"/>
      <c r="G13431" s="399"/>
      <c r="H13431" s="399"/>
      <c r="I13431" s="399"/>
    </row>
    <row r="13432" spans="1:9" ht="15.75" customHeight="1">
      <c r="A13432" s="396"/>
      <c r="B13432" s="398"/>
      <c r="C13432" s="396"/>
      <c r="D13432" s="396"/>
      <c r="E13432" s="399"/>
      <c r="F13432" s="399"/>
      <c r="G13432" s="399"/>
      <c r="H13432" s="399"/>
      <c r="I13432" s="399"/>
    </row>
    <row r="13433" spans="1:9" ht="15.75" customHeight="1">
      <c r="A13433" s="396"/>
      <c r="B13433" s="398"/>
      <c r="C13433" s="396"/>
      <c r="D13433" s="396"/>
      <c r="E13433" s="399"/>
      <c r="F13433" s="399"/>
      <c r="G13433" s="399"/>
      <c r="H13433" s="399"/>
      <c r="I13433" s="399"/>
    </row>
    <row r="13434" spans="1:9" ht="15.75" customHeight="1">
      <c r="A13434" s="396"/>
      <c r="B13434" s="398"/>
      <c r="C13434" s="396"/>
      <c r="D13434" s="396"/>
      <c r="E13434" s="399"/>
      <c r="F13434" s="399"/>
      <c r="G13434" s="399"/>
      <c r="H13434" s="399"/>
      <c r="I13434" s="399"/>
    </row>
    <row r="13435" spans="1:9" ht="15.75" customHeight="1">
      <c r="A13435" s="396"/>
      <c r="B13435" s="398"/>
      <c r="C13435" s="396"/>
      <c r="D13435" s="396"/>
      <c r="E13435" s="399"/>
      <c r="F13435" s="399"/>
      <c r="G13435" s="399"/>
      <c r="H13435" s="399"/>
      <c r="I13435" s="399"/>
    </row>
    <row r="13436" spans="1:9" ht="15.75" customHeight="1">
      <c r="A13436" s="396"/>
      <c r="B13436" s="398"/>
      <c r="C13436" s="396"/>
      <c r="D13436" s="396"/>
      <c r="E13436" s="399"/>
      <c r="F13436" s="399"/>
      <c r="G13436" s="399"/>
      <c r="H13436" s="399"/>
      <c r="I13436" s="399"/>
    </row>
    <row r="13437" spans="1:9" ht="15.75" customHeight="1">
      <c r="A13437" s="396"/>
      <c r="B13437" s="398"/>
      <c r="C13437" s="396"/>
      <c r="D13437" s="396"/>
      <c r="E13437" s="399"/>
      <c r="F13437" s="399"/>
      <c r="G13437" s="399"/>
      <c r="H13437" s="399"/>
      <c r="I13437" s="399"/>
    </row>
    <row r="13438" spans="1:9" ht="15.75" customHeight="1">
      <c r="A13438" s="396"/>
      <c r="B13438" s="398"/>
      <c r="C13438" s="396"/>
      <c r="D13438" s="396"/>
      <c r="E13438" s="399"/>
      <c r="F13438" s="399"/>
      <c r="G13438" s="399"/>
      <c r="H13438" s="399"/>
      <c r="I13438" s="399"/>
    </row>
    <row r="13439" spans="1:9" ht="15.75" customHeight="1">
      <c r="A13439" s="396"/>
      <c r="B13439" s="398"/>
      <c r="C13439" s="396"/>
      <c r="D13439" s="396"/>
      <c r="E13439" s="399"/>
      <c r="F13439" s="399"/>
      <c r="G13439" s="399"/>
      <c r="H13439" s="399"/>
      <c r="I13439" s="399"/>
    </row>
    <row r="13440" spans="1:9" ht="15.75" customHeight="1">
      <c r="A13440" s="396"/>
      <c r="B13440" s="398"/>
      <c r="C13440" s="396"/>
      <c r="D13440" s="396"/>
      <c r="E13440" s="399"/>
      <c r="F13440" s="399"/>
      <c r="G13440" s="399"/>
      <c r="H13440" s="399"/>
      <c r="I13440" s="399"/>
    </row>
    <row r="13441" spans="1:9" ht="15.75" customHeight="1">
      <c r="A13441" s="396"/>
      <c r="B13441" s="398"/>
      <c r="C13441" s="396"/>
      <c r="D13441" s="396"/>
      <c r="E13441" s="399"/>
      <c r="F13441" s="399"/>
      <c r="G13441" s="399"/>
      <c r="H13441" s="399"/>
      <c r="I13441" s="399"/>
    </row>
    <row r="13442" spans="1:9" ht="15.75" customHeight="1">
      <c r="A13442" s="396"/>
      <c r="B13442" s="398"/>
      <c r="C13442" s="396"/>
      <c r="D13442" s="396"/>
      <c r="E13442" s="399"/>
      <c r="F13442" s="399"/>
      <c r="G13442" s="399"/>
      <c r="H13442" s="399"/>
      <c r="I13442" s="399"/>
    </row>
    <row r="13443" spans="1:9" ht="15.75" customHeight="1">
      <c r="A13443" s="396"/>
      <c r="B13443" s="398"/>
      <c r="C13443" s="396"/>
      <c r="D13443" s="396"/>
      <c r="E13443" s="399"/>
      <c r="F13443" s="399"/>
      <c r="G13443" s="399"/>
      <c r="H13443" s="399"/>
      <c r="I13443" s="399"/>
    </row>
    <row r="13444" spans="1:9" ht="15.75" customHeight="1">
      <c r="A13444" s="396"/>
      <c r="B13444" s="398"/>
      <c r="C13444" s="396"/>
      <c r="D13444" s="396"/>
      <c r="E13444" s="399"/>
      <c r="F13444" s="399"/>
      <c r="G13444" s="399"/>
      <c r="H13444" s="399"/>
      <c r="I13444" s="399"/>
    </row>
    <row r="13445" spans="1:9" ht="15.75" customHeight="1">
      <c r="A13445" s="396"/>
      <c r="B13445" s="398"/>
      <c r="C13445" s="396"/>
      <c r="D13445" s="396"/>
      <c r="E13445" s="399"/>
      <c r="F13445" s="399"/>
      <c r="G13445" s="399"/>
      <c r="H13445" s="399"/>
      <c r="I13445" s="399"/>
    </row>
    <row r="13446" spans="1:9" ht="15.75" customHeight="1">
      <c r="A13446" s="396"/>
      <c r="B13446" s="398"/>
      <c r="C13446" s="396"/>
      <c r="D13446" s="396"/>
      <c r="E13446" s="399"/>
      <c r="F13446" s="399"/>
      <c r="G13446" s="399"/>
      <c r="H13446" s="399"/>
      <c r="I13446" s="399"/>
    </row>
    <row r="13447" spans="1:9" ht="15.75" customHeight="1">
      <c r="A13447" s="396"/>
      <c r="B13447" s="398"/>
      <c r="C13447" s="396"/>
      <c r="D13447" s="396"/>
      <c r="E13447" s="399"/>
      <c r="F13447" s="399"/>
      <c r="G13447" s="399"/>
      <c r="H13447" s="399"/>
      <c r="I13447" s="399"/>
    </row>
    <row r="13448" spans="1:9" ht="15.75" customHeight="1">
      <c r="A13448" s="396"/>
      <c r="B13448" s="398"/>
      <c r="C13448" s="396"/>
      <c r="D13448" s="396"/>
      <c r="E13448" s="399"/>
      <c r="F13448" s="399"/>
      <c r="G13448" s="399"/>
      <c r="H13448" s="399"/>
      <c r="I13448" s="399"/>
    </row>
    <row r="13449" spans="1:9" ht="15.75" customHeight="1">
      <c r="A13449" s="396"/>
      <c r="B13449" s="398"/>
      <c r="C13449" s="396"/>
      <c r="D13449" s="396"/>
      <c r="E13449" s="399"/>
      <c r="F13449" s="399"/>
      <c r="G13449" s="399"/>
      <c r="H13449" s="399"/>
      <c r="I13449" s="399"/>
    </row>
    <row r="13450" spans="1:9" ht="15.75" customHeight="1">
      <c r="A13450" s="396"/>
      <c r="B13450" s="398"/>
      <c r="C13450" s="396"/>
      <c r="D13450" s="396"/>
      <c r="E13450" s="399"/>
      <c r="F13450" s="399"/>
      <c r="G13450" s="399"/>
      <c r="H13450" s="399"/>
      <c r="I13450" s="399"/>
    </row>
    <row r="13451" spans="1:9" ht="15.75" customHeight="1">
      <c r="A13451" s="396"/>
      <c r="B13451" s="398"/>
      <c r="C13451" s="396"/>
      <c r="D13451" s="396"/>
      <c r="E13451" s="399"/>
      <c r="F13451" s="399"/>
      <c r="G13451" s="399"/>
      <c r="H13451" s="399"/>
      <c r="I13451" s="399"/>
    </row>
    <row r="13452" spans="1:9" ht="15.75" customHeight="1">
      <c r="A13452" s="396"/>
      <c r="B13452" s="398"/>
      <c r="C13452" s="396"/>
      <c r="D13452" s="396"/>
      <c r="E13452" s="399"/>
      <c r="F13452" s="399"/>
      <c r="G13452" s="399"/>
      <c r="H13452" s="399"/>
      <c r="I13452" s="399"/>
    </row>
    <row r="13453" spans="1:9" ht="15.75" customHeight="1">
      <c r="A13453" s="396"/>
      <c r="B13453" s="398"/>
      <c r="C13453" s="396"/>
      <c r="D13453" s="396"/>
      <c r="E13453" s="399"/>
      <c r="F13453" s="399"/>
      <c r="G13453" s="399"/>
      <c r="H13453" s="399"/>
      <c r="I13453" s="399"/>
    </row>
    <row r="13454" spans="1:9" ht="15.75" customHeight="1">
      <c r="A13454" s="396"/>
      <c r="B13454" s="398"/>
      <c r="C13454" s="396"/>
      <c r="D13454" s="396"/>
      <c r="E13454" s="399"/>
      <c r="F13454" s="399"/>
      <c r="G13454" s="399"/>
      <c r="H13454" s="399"/>
      <c r="I13454" s="399"/>
    </row>
    <row r="13455" spans="1:9" ht="15.75" customHeight="1">
      <c r="A13455" s="396"/>
      <c r="B13455" s="398"/>
      <c r="C13455" s="396"/>
      <c r="D13455" s="396"/>
      <c r="E13455" s="399"/>
      <c r="F13455" s="399"/>
      <c r="G13455" s="399"/>
      <c r="H13455" s="399"/>
      <c r="I13455" s="399"/>
    </row>
    <row r="13456" spans="1:9" ht="15.75" customHeight="1">
      <c r="A13456" s="396"/>
      <c r="B13456" s="398"/>
      <c r="C13456" s="396"/>
      <c r="D13456" s="396"/>
      <c r="E13456" s="399"/>
      <c r="F13456" s="399"/>
      <c r="G13456" s="399"/>
      <c r="H13456" s="399"/>
      <c r="I13456" s="399"/>
    </row>
    <row r="13457" spans="1:9" ht="15.75" customHeight="1">
      <c r="A13457" s="396"/>
      <c r="B13457" s="398"/>
      <c r="C13457" s="396"/>
      <c r="D13457" s="396"/>
      <c r="E13457" s="399"/>
      <c r="F13457" s="399"/>
      <c r="G13457" s="399"/>
      <c r="H13457" s="399"/>
      <c r="I13457" s="399"/>
    </row>
    <row r="13458" spans="1:9" ht="15.75" customHeight="1">
      <c r="A13458" s="396"/>
      <c r="B13458" s="398"/>
      <c r="C13458" s="396"/>
      <c r="D13458" s="396"/>
      <c r="E13458" s="399"/>
      <c r="F13458" s="399"/>
      <c r="G13458" s="399"/>
      <c r="H13458" s="399"/>
      <c r="I13458" s="399"/>
    </row>
    <row r="13459" spans="1:9" ht="15.75" customHeight="1">
      <c r="A13459" s="396"/>
      <c r="B13459" s="398"/>
      <c r="C13459" s="396"/>
      <c r="D13459" s="396"/>
      <c r="E13459" s="399"/>
      <c r="F13459" s="399"/>
      <c r="G13459" s="399"/>
      <c r="H13459" s="399"/>
      <c r="I13459" s="399"/>
    </row>
    <row r="13460" spans="1:9" ht="15.75" customHeight="1">
      <c r="A13460" s="396"/>
      <c r="B13460" s="398"/>
      <c r="C13460" s="396"/>
      <c r="D13460" s="396"/>
      <c r="E13460" s="399"/>
      <c r="F13460" s="399"/>
      <c r="G13460" s="399"/>
      <c r="H13460" s="399"/>
      <c r="I13460" s="399"/>
    </row>
    <row r="13461" spans="1:9" ht="15.75" customHeight="1">
      <c r="A13461" s="396"/>
      <c r="B13461" s="398"/>
      <c r="C13461" s="396"/>
      <c r="D13461" s="396"/>
      <c r="E13461" s="399"/>
      <c r="F13461" s="399"/>
      <c r="G13461" s="399"/>
      <c r="H13461" s="399"/>
      <c r="I13461" s="399"/>
    </row>
    <row r="13462" spans="1:9" ht="15.75" customHeight="1">
      <c r="A13462" s="396"/>
      <c r="B13462" s="398"/>
      <c r="C13462" s="396"/>
      <c r="D13462" s="396"/>
      <c r="E13462" s="399"/>
      <c r="F13462" s="399"/>
      <c r="G13462" s="399"/>
      <c r="H13462" s="399"/>
      <c r="I13462" s="399"/>
    </row>
    <row r="13463" spans="1:9" ht="15.75" customHeight="1">
      <c r="A13463" s="396"/>
      <c r="B13463" s="398"/>
      <c r="C13463" s="396"/>
      <c r="D13463" s="396"/>
      <c r="E13463" s="399"/>
      <c r="F13463" s="399"/>
      <c r="G13463" s="399"/>
      <c r="H13463" s="399"/>
      <c r="I13463" s="399"/>
    </row>
    <row r="13464" spans="1:9" ht="15.75" customHeight="1">
      <c r="A13464" s="396"/>
      <c r="B13464" s="398"/>
      <c r="C13464" s="396"/>
      <c r="D13464" s="396"/>
      <c r="E13464" s="399"/>
      <c r="F13464" s="399"/>
      <c r="G13464" s="399"/>
      <c r="H13464" s="399"/>
      <c r="I13464" s="399"/>
    </row>
    <row r="13465" spans="1:9" ht="15.75" customHeight="1">
      <c r="A13465" s="396"/>
      <c r="B13465" s="398"/>
      <c r="C13465" s="396"/>
      <c r="D13465" s="396"/>
      <c r="E13465" s="399"/>
      <c r="F13465" s="399"/>
      <c r="G13465" s="399"/>
      <c r="H13465" s="399"/>
      <c r="I13465" s="399"/>
    </row>
    <row r="13466" spans="1:9" ht="15.75" customHeight="1">
      <c r="A13466" s="396"/>
      <c r="B13466" s="398"/>
      <c r="C13466" s="396"/>
      <c r="D13466" s="396"/>
      <c r="E13466" s="399"/>
      <c r="F13466" s="399"/>
      <c r="G13466" s="399"/>
      <c r="H13466" s="399"/>
      <c r="I13466" s="399"/>
    </row>
    <row r="13467" spans="1:9" ht="15.75" customHeight="1">
      <c r="A13467" s="396"/>
      <c r="B13467" s="398"/>
      <c r="C13467" s="396"/>
      <c r="D13467" s="396"/>
      <c r="E13467" s="399"/>
      <c r="F13467" s="399"/>
      <c r="G13467" s="399"/>
      <c r="H13467" s="399"/>
      <c r="I13467" s="399"/>
    </row>
    <row r="13468" spans="1:9" ht="15.75" customHeight="1">
      <c r="A13468" s="396"/>
      <c r="B13468" s="398"/>
      <c r="C13468" s="396"/>
      <c r="D13468" s="396"/>
      <c r="E13468" s="399"/>
      <c r="F13468" s="399"/>
      <c r="G13468" s="399"/>
      <c r="H13468" s="399"/>
      <c r="I13468" s="399"/>
    </row>
    <row r="13469" spans="1:9" ht="15.75" customHeight="1">
      <c r="A13469" s="396"/>
      <c r="B13469" s="398"/>
      <c r="C13469" s="396"/>
      <c r="D13469" s="396"/>
      <c r="E13469" s="399"/>
      <c r="F13469" s="399"/>
      <c r="G13469" s="399"/>
      <c r="H13469" s="399"/>
      <c r="I13469" s="399"/>
    </row>
    <row r="13470" spans="1:9" ht="15.75" customHeight="1">
      <c r="A13470" s="396"/>
      <c r="B13470" s="398"/>
      <c r="C13470" s="396"/>
      <c r="D13470" s="396"/>
      <c r="E13470" s="399"/>
      <c r="F13470" s="399"/>
      <c r="G13470" s="399"/>
      <c r="H13470" s="399"/>
      <c r="I13470" s="399"/>
    </row>
    <row r="13471" spans="1:9" ht="15.75" customHeight="1">
      <c r="A13471" s="396"/>
      <c r="B13471" s="398"/>
      <c r="C13471" s="396"/>
      <c r="D13471" s="396"/>
      <c r="E13471" s="399"/>
      <c r="F13471" s="399"/>
      <c r="G13471" s="399"/>
      <c r="H13471" s="399"/>
      <c r="I13471" s="399"/>
    </row>
    <row r="13472" spans="1:9" ht="15.75" customHeight="1">
      <c r="A13472" s="396"/>
      <c r="B13472" s="398"/>
      <c r="C13472" s="396"/>
      <c r="D13472" s="396"/>
      <c r="E13472" s="399"/>
      <c r="F13472" s="399"/>
      <c r="G13472" s="399"/>
      <c r="H13472" s="399"/>
      <c r="I13472" s="399"/>
    </row>
    <row r="13473" spans="1:9" ht="15.75" customHeight="1">
      <c r="A13473" s="396"/>
      <c r="B13473" s="398"/>
      <c r="C13473" s="396"/>
      <c r="D13473" s="396"/>
      <c r="E13473" s="399"/>
      <c r="F13473" s="399"/>
      <c r="G13473" s="399"/>
      <c r="H13473" s="399"/>
      <c r="I13473" s="399"/>
    </row>
    <row r="13474" spans="1:9" ht="15.75" customHeight="1">
      <c r="A13474" s="396"/>
      <c r="B13474" s="398"/>
      <c r="C13474" s="396"/>
      <c r="D13474" s="396"/>
      <c r="E13474" s="399"/>
      <c r="F13474" s="399"/>
      <c r="G13474" s="399"/>
      <c r="H13474" s="399"/>
      <c r="I13474" s="399"/>
    </row>
    <row r="13475" spans="1:9" ht="15.75" customHeight="1">
      <c r="A13475" s="396"/>
      <c r="B13475" s="398"/>
      <c r="C13475" s="396"/>
      <c r="D13475" s="396"/>
      <c r="E13475" s="399"/>
      <c r="F13475" s="399"/>
      <c r="G13475" s="399"/>
      <c r="H13475" s="399"/>
      <c r="I13475" s="399"/>
    </row>
    <row r="13476" spans="1:9" ht="15.75" customHeight="1">
      <c r="A13476" s="396"/>
      <c r="B13476" s="398"/>
      <c r="C13476" s="396"/>
      <c r="D13476" s="396"/>
      <c r="E13476" s="399"/>
      <c r="F13476" s="399"/>
      <c r="G13476" s="399"/>
      <c r="H13476" s="399"/>
      <c r="I13476" s="399"/>
    </row>
    <row r="13477" spans="1:9" ht="15.75" customHeight="1">
      <c r="A13477" s="396"/>
      <c r="B13477" s="398"/>
      <c r="C13477" s="396"/>
      <c r="D13477" s="396"/>
      <c r="E13477" s="399"/>
      <c r="F13477" s="399"/>
      <c r="G13477" s="399"/>
      <c r="H13477" s="399"/>
      <c r="I13477" s="399"/>
    </row>
    <row r="13478" spans="1:9" ht="15.75" customHeight="1">
      <c r="A13478" s="396"/>
      <c r="B13478" s="398"/>
      <c r="C13478" s="396"/>
      <c r="D13478" s="396"/>
      <c r="E13478" s="399"/>
      <c r="F13478" s="399"/>
      <c r="G13478" s="399"/>
      <c r="H13478" s="399"/>
      <c r="I13478" s="399"/>
    </row>
    <row r="13479" spans="1:9" ht="15.75" customHeight="1">
      <c r="A13479" s="396"/>
      <c r="B13479" s="398"/>
      <c r="C13479" s="396"/>
      <c r="D13479" s="396"/>
      <c r="E13479" s="399"/>
      <c r="F13479" s="399"/>
      <c r="G13479" s="399"/>
      <c r="H13479" s="399"/>
      <c r="I13479" s="399"/>
    </row>
    <row r="13480" spans="1:9" ht="15.75" customHeight="1">
      <c r="A13480" s="396"/>
      <c r="B13480" s="398"/>
      <c r="C13480" s="396"/>
      <c r="D13480" s="396"/>
      <c r="E13480" s="399"/>
      <c r="F13480" s="399"/>
      <c r="G13480" s="399"/>
      <c r="H13480" s="399"/>
      <c r="I13480" s="399"/>
    </row>
    <row r="13481" spans="1:9" ht="15.75" customHeight="1">
      <c r="A13481" s="396"/>
      <c r="B13481" s="398"/>
      <c r="C13481" s="396"/>
      <c r="D13481" s="396"/>
      <c r="E13481" s="399"/>
      <c r="F13481" s="399"/>
      <c r="G13481" s="399"/>
      <c r="H13481" s="399"/>
      <c r="I13481" s="399"/>
    </row>
    <row r="13482" spans="1:9" ht="15.75" customHeight="1">
      <c r="A13482" s="396"/>
      <c r="B13482" s="398"/>
      <c r="C13482" s="396"/>
      <c r="D13482" s="396"/>
      <c r="E13482" s="399"/>
      <c r="F13482" s="399"/>
      <c r="G13482" s="399"/>
      <c r="H13482" s="399"/>
      <c r="I13482" s="399"/>
    </row>
    <row r="13483" spans="1:9" ht="15.75" customHeight="1">
      <c r="A13483" s="396"/>
      <c r="B13483" s="398"/>
      <c r="C13483" s="396"/>
      <c r="D13483" s="396"/>
      <c r="E13483" s="399"/>
      <c r="F13483" s="399"/>
      <c r="G13483" s="399"/>
      <c r="H13483" s="399"/>
      <c r="I13483" s="399"/>
    </row>
    <row r="13484" spans="1:9" ht="15.75" customHeight="1">
      <c r="A13484" s="396"/>
      <c r="B13484" s="398"/>
      <c r="C13484" s="396"/>
      <c r="D13484" s="396"/>
      <c r="E13484" s="399"/>
      <c r="F13484" s="399"/>
      <c r="G13484" s="399"/>
      <c r="H13484" s="399"/>
      <c r="I13484" s="399"/>
    </row>
    <row r="13485" spans="1:9" ht="15.75" customHeight="1">
      <c r="A13485" s="396"/>
      <c r="B13485" s="398"/>
      <c r="C13485" s="396"/>
      <c r="D13485" s="396"/>
      <c r="E13485" s="399"/>
      <c r="F13485" s="399"/>
      <c r="G13485" s="399"/>
      <c r="H13485" s="399"/>
      <c r="I13485" s="399"/>
    </row>
    <row r="13486" spans="1:9" ht="15.75" customHeight="1">
      <c r="A13486" s="396"/>
      <c r="B13486" s="398"/>
      <c r="C13486" s="396"/>
      <c r="D13486" s="396"/>
      <c r="E13486" s="399"/>
      <c r="F13486" s="399"/>
      <c r="G13486" s="399"/>
      <c r="H13486" s="399"/>
      <c r="I13486" s="399"/>
    </row>
    <row r="13487" spans="1:9" ht="15.75" customHeight="1">
      <c r="A13487" s="396"/>
      <c r="B13487" s="398"/>
      <c r="C13487" s="396"/>
      <c r="D13487" s="396"/>
      <c r="E13487" s="399"/>
      <c r="F13487" s="399"/>
      <c r="G13487" s="399"/>
      <c r="H13487" s="399"/>
      <c r="I13487" s="399"/>
    </row>
    <row r="13488" spans="1:9" ht="15.75" customHeight="1">
      <c r="A13488" s="396"/>
      <c r="B13488" s="398"/>
      <c r="C13488" s="396"/>
      <c r="D13488" s="396"/>
      <c r="E13488" s="399"/>
      <c r="F13488" s="399"/>
      <c r="G13488" s="399"/>
      <c r="H13488" s="399"/>
      <c r="I13488" s="399"/>
    </row>
    <row r="13489" spans="1:9" ht="15.75" customHeight="1">
      <c r="A13489" s="396"/>
      <c r="B13489" s="398"/>
      <c r="C13489" s="396"/>
      <c r="D13489" s="396"/>
      <c r="E13489" s="399"/>
      <c r="F13489" s="399"/>
      <c r="G13489" s="399"/>
      <c r="H13489" s="399"/>
      <c r="I13489" s="399"/>
    </row>
    <row r="13490" spans="1:9" ht="15.75" customHeight="1">
      <c r="A13490" s="396"/>
      <c r="B13490" s="398"/>
      <c r="C13490" s="396"/>
      <c r="D13490" s="396"/>
      <c r="E13490" s="399"/>
      <c r="F13490" s="399"/>
      <c r="G13490" s="399"/>
      <c r="H13490" s="399"/>
      <c r="I13490" s="399"/>
    </row>
    <row r="13491" spans="1:9" ht="15.75" customHeight="1">
      <c r="A13491" s="396"/>
      <c r="B13491" s="398"/>
      <c r="C13491" s="396"/>
      <c r="D13491" s="396"/>
      <c r="E13491" s="399"/>
      <c r="F13491" s="399"/>
      <c r="G13491" s="399"/>
      <c r="H13491" s="399"/>
      <c r="I13491" s="399"/>
    </row>
    <row r="13492" spans="1:9" ht="15.75" customHeight="1">
      <c r="A13492" s="396"/>
      <c r="B13492" s="398"/>
      <c r="C13492" s="396"/>
      <c r="D13492" s="396"/>
      <c r="E13492" s="399"/>
      <c r="F13492" s="399"/>
      <c r="G13492" s="399"/>
      <c r="H13492" s="399"/>
      <c r="I13492" s="399"/>
    </row>
    <row r="13493" spans="1:9" ht="15.75" customHeight="1">
      <c r="A13493" s="396"/>
      <c r="B13493" s="398"/>
      <c r="C13493" s="396"/>
      <c r="D13493" s="396"/>
      <c r="E13493" s="399"/>
      <c r="F13493" s="399"/>
      <c r="G13493" s="399"/>
      <c r="H13493" s="399"/>
      <c r="I13493" s="399"/>
    </row>
    <row r="13494" spans="1:9" ht="15.75" customHeight="1">
      <c r="A13494" s="396"/>
      <c r="B13494" s="398"/>
      <c r="C13494" s="396"/>
      <c r="D13494" s="396"/>
      <c r="E13494" s="399"/>
      <c r="F13494" s="399"/>
      <c r="G13494" s="399"/>
      <c r="H13494" s="399"/>
      <c r="I13494" s="399"/>
    </row>
    <row r="13495" spans="1:9" ht="15.75" customHeight="1">
      <c r="A13495" s="396"/>
      <c r="B13495" s="398"/>
      <c r="C13495" s="396"/>
      <c r="D13495" s="396"/>
      <c r="E13495" s="399"/>
      <c r="F13495" s="399"/>
      <c r="G13495" s="399"/>
      <c r="H13495" s="399"/>
      <c r="I13495" s="399"/>
    </row>
    <row r="13496" spans="1:9" ht="15.75" customHeight="1">
      <c r="A13496" s="396"/>
      <c r="B13496" s="398"/>
      <c r="C13496" s="396"/>
      <c r="D13496" s="396"/>
      <c r="E13496" s="399"/>
      <c r="F13496" s="399"/>
      <c r="G13496" s="399"/>
      <c r="H13496" s="399"/>
      <c r="I13496" s="399"/>
    </row>
    <row r="13497" spans="1:9" ht="15.75" customHeight="1">
      <c r="A13497" s="396"/>
      <c r="B13497" s="398"/>
      <c r="C13497" s="396"/>
      <c r="D13497" s="396"/>
      <c r="E13497" s="399"/>
      <c r="F13497" s="399"/>
      <c r="G13497" s="399"/>
      <c r="H13497" s="399"/>
      <c r="I13497" s="399"/>
    </row>
    <row r="13498" spans="1:9" ht="15.75" customHeight="1">
      <c r="A13498" s="396"/>
      <c r="B13498" s="398"/>
      <c r="C13498" s="396"/>
      <c r="D13498" s="396"/>
      <c r="E13498" s="399"/>
      <c r="F13498" s="399"/>
      <c r="G13498" s="399"/>
      <c r="H13498" s="399"/>
      <c r="I13498" s="399"/>
    </row>
    <row r="13499" spans="1:9" ht="15.75" customHeight="1">
      <c r="A13499" s="396"/>
      <c r="B13499" s="398"/>
      <c r="C13499" s="396"/>
      <c r="D13499" s="396"/>
      <c r="E13499" s="399"/>
      <c r="F13499" s="399"/>
      <c r="G13499" s="399"/>
      <c r="H13499" s="399"/>
      <c r="I13499" s="399"/>
    </row>
    <row r="13500" spans="1:9" ht="15.75" customHeight="1">
      <c r="A13500" s="396"/>
      <c r="B13500" s="398"/>
      <c r="C13500" s="396"/>
      <c r="D13500" s="396"/>
      <c r="E13500" s="399"/>
      <c r="F13500" s="399"/>
      <c r="G13500" s="399"/>
      <c r="H13500" s="399"/>
      <c r="I13500" s="399"/>
    </row>
    <row r="13501" spans="1:9" ht="15.75" customHeight="1">
      <c r="A13501" s="396"/>
      <c r="B13501" s="398"/>
      <c r="C13501" s="396"/>
      <c r="D13501" s="396"/>
      <c r="E13501" s="399"/>
      <c r="F13501" s="399"/>
      <c r="G13501" s="399"/>
      <c r="H13501" s="399"/>
      <c r="I13501" s="399"/>
    </row>
    <row r="13502" spans="1:9" ht="15.75" customHeight="1">
      <c r="A13502" s="396"/>
      <c r="B13502" s="398"/>
      <c r="C13502" s="396"/>
      <c r="D13502" s="396"/>
      <c r="E13502" s="399"/>
      <c r="F13502" s="399"/>
      <c r="G13502" s="399"/>
      <c r="H13502" s="399"/>
      <c r="I13502" s="399"/>
    </row>
    <row r="13503" spans="1:9" ht="15.75" customHeight="1">
      <c r="A13503" s="396"/>
      <c r="B13503" s="398"/>
      <c r="C13503" s="396"/>
      <c r="D13503" s="396"/>
      <c r="E13503" s="399"/>
      <c r="F13503" s="399"/>
      <c r="G13503" s="399"/>
      <c r="H13503" s="399"/>
      <c r="I13503" s="399"/>
    </row>
    <row r="13504" spans="1:9" ht="15.75" customHeight="1">
      <c r="A13504" s="396"/>
      <c r="B13504" s="398"/>
      <c r="C13504" s="396"/>
      <c r="D13504" s="396"/>
      <c r="E13504" s="399"/>
      <c r="F13504" s="399"/>
      <c r="G13504" s="399"/>
      <c r="H13504" s="399"/>
      <c r="I13504" s="399"/>
    </row>
    <row r="13505" spans="1:9" ht="15.75" customHeight="1">
      <c r="A13505" s="396"/>
      <c r="B13505" s="398"/>
      <c r="C13505" s="396"/>
      <c r="D13505" s="396"/>
      <c r="E13505" s="399"/>
      <c r="F13505" s="399"/>
      <c r="G13505" s="399"/>
      <c r="H13505" s="399"/>
      <c r="I13505" s="399"/>
    </row>
    <row r="13506" spans="1:9" ht="15.75" customHeight="1">
      <c r="A13506" s="396"/>
      <c r="B13506" s="398"/>
      <c r="C13506" s="396"/>
      <c r="D13506" s="396"/>
      <c r="E13506" s="399"/>
      <c r="F13506" s="399"/>
      <c r="G13506" s="399"/>
      <c r="H13506" s="399"/>
      <c r="I13506" s="399"/>
    </row>
    <row r="13507" spans="1:9" ht="15.75" customHeight="1">
      <c r="A13507" s="396"/>
      <c r="B13507" s="398"/>
      <c r="C13507" s="396"/>
      <c r="D13507" s="396"/>
      <c r="E13507" s="399"/>
      <c r="F13507" s="399"/>
      <c r="G13507" s="399"/>
      <c r="H13507" s="399"/>
      <c r="I13507" s="399"/>
    </row>
    <row r="13508" spans="1:9" ht="15.75" customHeight="1">
      <c r="A13508" s="396"/>
      <c r="B13508" s="398"/>
      <c r="C13508" s="396"/>
      <c r="D13508" s="396"/>
      <c r="E13508" s="399"/>
      <c r="F13508" s="399"/>
      <c r="G13508" s="399"/>
      <c r="H13508" s="399"/>
      <c r="I13508" s="399"/>
    </row>
    <row r="13509" spans="1:9" ht="15.75" customHeight="1">
      <c r="A13509" s="396"/>
      <c r="B13509" s="398"/>
      <c r="C13509" s="396"/>
      <c r="D13509" s="396"/>
      <c r="E13509" s="399"/>
      <c r="F13509" s="399"/>
      <c r="G13509" s="399"/>
      <c r="H13509" s="399"/>
      <c r="I13509" s="399"/>
    </row>
    <row r="13510" spans="1:9" ht="15.75" customHeight="1">
      <c r="A13510" s="396"/>
      <c r="B13510" s="398"/>
      <c r="C13510" s="396"/>
      <c r="D13510" s="396"/>
      <c r="E13510" s="399"/>
      <c r="F13510" s="399"/>
      <c r="G13510" s="399"/>
      <c r="H13510" s="399"/>
      <c r="I13510" s="399"/>
    </row>
    <row r="13511" spans="1:9" ht="15.75" customHeight="1">
      <c r="A13511" s="396"/>
      <c r="B13511" s="398"/>
      <c r="C13511" s="396"/>
      <c r="D13511" s="396"/>
      <c r="E13511" s="399"/>
      <c r="F13511" s="399"/>
      <c r="G13511" s="399"/>
      <c r="H13511" s="399"/>
      <c r="I13511" s="399"/>
    </row>
    <row r="13512" spans="1:9" ht="15.75" customHeight="1">
      <c r="A13512" s="396"/>
      <c r="B13512" s="398"/>
      <c r="C13512" s="396"/>
      <c r="D13512" s="396"/>
      <c r="E13512" s="399"/>
      <c r="F13512" s="399"/>
      <c r="G13512" s="399"/>
      <c r="H13512" s="399"/>
      <c r="I13512" s="399"/>
    </row>
    <row r="13513" spans="1:9" ht="15.75" customHeight="1">
      <c r="A13513" s="396"/>
      <c r="B13513" s="398"/>
      <c r="C13513" s="396"/>
      <c r="D13513" s="396"/>
      <c r="E13513" s="399"/>
      <c r="F13513" s="399"/>
      <c r="G13513" s="399"/>
      <c r="H13513" s="399"/>
      <c r="I13513" s="399"/>
    </row>
    <row r="13514" spans="1:9" ht="15.75" customHeight="1">
      <c r="A13514" s="396"/>
      <c r="B13514" s="398"/>
      <c r="C13514" s="396"/>
      <c r="D13514" s="396"/>
      <c r="E13514" s="399"/>
      <c r="F13514" s="399"/>
      <c r="G13514" s="399"/>
      <c r="H13514" s="399"/>
      <c r="I13514" s="399"/>
    </row>
    <row r="13515" spans="1:9" ht="15.75" customHeight="1">
      <c r="A13515" s="396"/>
      <c r="B13515" s="398"/>
      <c r="C13515" s="396"/>
      <c r="D13515" s="396"/>
      <c r="E13515" s="399"/>
      <c r="F13515" s="399"/>
      <c r="G13515" s="399"/>
      <c r="H13515" s="399"/>
      <c r="I13515" s="399"/>
    </row>
    <row r="13516" spans="1:9" ht="15.75" customHeight="1">
      <c r="A13516" s="396"/>
      <c r="B13516" s="398"/>
      <c r="C13516" s="396"/>
      <c r="D13516" s="396"/>
      <c r="E13516" s="399"/>
      <c r="F13516" s="399"/>
      <c r="G13516" s="399"/>
      <c r="H13516" s="399"/>
      <c r="I13516" s="399"/>
    </row>
    <row r="13517" spans="1:9" ht="15.75" customHeight="1">
      <c r="A13517" s="396"/>
      <c r="B13517" s="398"/>
      <c r="C13517" s="396"/>
      <c r="D13517" s="396"/>
      <c r="E13517" s="399"/>
      <c r="F13517" s="399"/>
      <c r="G13517" s="399"/>
      <c r="H13517" s="399"/>
      <c r="I13517" s="399"/>
    </row>
    <row r="13518" spans="1:9" ht="15.75" customHeight="1">
      <c r="A13518" s="396"/>
      <c r="B13518" s="398"/>
      <c r="C13518" s="396"/>
      <c r="D13518" s="396"/>
      <c r="E13518" s="399"/>
      <c r="F13518" s="399"/>
      <c r="G13518" s="399"/>
      <c r="H13518" s="399"/>
      <c r="I13518" s="399"/>
    </row>
    <row r="13519" spans="1:9" ht="15.75" customHeight="1">
      <c r="A13519" s="396"/>
      <c r="B13519" s="398"/>
      <c r="C13519" s="396"/>
      <c r="D13519" s="396"/>
      <c r="E13519" s="399"/>
      <c r="F13519" s="399"/>
      <c r="G13519" s="399"/>
      <c r="H13519" s="399"/>
      <c r="I13519" s="399"/>
    </row>
    <row r="13520" spans="1:9" ht="15.75" customHeight="1">
      <c r="A13520" s="396"/>
      <c r="B13520" s="398"/>
      <c r="C13520" s="396"/>
      <c r="D13520" s="396"/>
      <c r="E13520" s="399"/>
      <c r="F13520" s="399"/>
      <c r="G13520" s="399"/>
      <c r="H13520" s="399"/>
      <c r="I13520" s="399"/>
    </row>
    <row r="13521" spans="1:9" ht="15.75" customHeight="1">
      <c r="A13521" s="396"/>
      <c r="B13521" s="398"/>
      <c r="C13521" s="396"/>
      <c r="D13521" s="396"/>
      <c r="E13521" s="399"/>
      <c r="F13521" s="399"/>
      <c r="G13521" s="399"/>
      <c r="H13521" s="399"/>
      <c r="I13521" s="399"/>
    </row>
    <row r="13522" spans="1:9" ht="15.75" customHeight="1">
      <c r="A13522" s="396"/>
      <c r="B13522" s="398"/>
      <c r="C13522" s="396"/>
      <c r="D13522" s="396"/>
      <c r="E13522" s="399"/>
      <c r="F13522" s="399"/>
      <c r="G13522" s="399"/>
      <c r="H13522" s="399"/>
      <c r="I13522" s="399"/>
    </row>
    <row r="13523" spans="1:9" ht="15.75" customHeight="1">
      <c r="A13523" s="396"/>
      <c r="B13523" s="398"/>
      <c r="C13523" s="396"/>
      <c r="D13523" s="396"/>
      <c r="E13523" s="399"/>
      <c r="F13523" s="399"/>
      <c r="G13523" s="399"/>
      <c r="H13523" s="399"/>
      <c r="I13523" s="399"/>
    </row>
    <row r="13524" spans="1:9" ht="15.75" customHeight="1">
      <c r="A13524" s="396"/>
      <c r="B13524" s="398"/>
      <c r="C13524" s="396"/>
      <c r="D13524" s="396"/>
      <c r="E13524" s="399"/>
      <c r="F13524" s="399"/>
      <c r="G13524" s="399"/>
      <c r="H13524" s="399"/>
      <c r="I13524" s="399"/>
    </row>
    <row r="13525" spans="1:9" ht="15.75" customHeight="1">
      <c r="A13525" s="396"/>
      <c r="B13525" s="398"/>
      <c r="C13525" s="396"/>
      <c r="D13525" s="396"/>
      <c r="E13525" s="399"/>
      <c r="F13525" s="399"/>
      <c r="G13525" s="399"/>
      <c r="H13525" s="399"/>
      <c r="I13525" s="399"/>
    </row>
    <row r="13526" spans="1:9" ht="15.75" customHeight="1">
      <c r="A13526" s="396"/>
      <c r="B13526" s="398"/>
      <c r="C13526" s="396"/>
      <c r="D13526" s="396"/>
      <c r="E13526" s="399"/>
      <c r="F13526" s="399"/>
      <c r="G13526" s="399"/>
      <c r="H13526" s="399"/>
      <c r="I13526" s="399"/>
    </row>
    <row r="13527" spans="1:9" ht="15.75" customHeight="1">
      <c r="A13527" s="396"/>
      <c r="B13527" s="398"/>
      <c r="C13527" s="396"/>
      <c r="D13527" s="396"/>
      <c r="E13527" s="399"/>
      <c r="F13527" s="399"/>
      <c r="G13527" s="399"/>
      <c r="H13527" s="399"/>
      <c r="I13527" s="399"/>
    </row>
    <row r="13528" spans="1:9" ht="15.75" customHeight="1">
      <c r="A13528" s="396"/>
      <c r="B13528" s="398"/>
      <c r="C13528" s="396"/>
      <c r="D13528" s="396"/>
      <c r="E13528" s="399"/>
      <c r="F13528" s="399"/>
      <c r="G13528" s="399"/>
      <c r="H13528" s="399"/>
      <c r="I13528" s="399"/>
    </row>
    <row r="13529" spans="1:9" ht="15.75" customHeight="1">
      <c r="A13529" s="396"/>
      <c r="B13529" s="398"/>
      <c r="C13529" s="396"/>
      <c r="D13529" s="396"/>
      <c r="E13529" s="399"/>
      <c r="F13529" s="399"/>
      <c r="G13529" s="399"/>
      <c r="H13529" s="399"/>
      <c r="I13529" s="399"/>
    </row>
    <row r="13530" spans="1:9" ht="15.75" customHeight="1">
      <c r="A13530" s="396"/>
      <c r="B13530" s="398"/>
      <c r="C13530" s="396"/>
      <c r="D13530" s="396"/>
      <c r="E13530" s="399"/>
      <c r="F13530" s="399"/>
      <c r="G13530" s="399"/>
      <c r="H13530" s="399"/>
      <c r="I13530" s="399"/>
    </row>
    <row r="13531" spans="1:9" ht="15.75" customHeight="1">
      <c r="A13531" s="396"/>
      <c r="B13531" s="398"/>
      <c r="C13531" s="396"/>
      <c r="D13531" s="396"/>
      <c r="E13531" s="399"/>
      <c r="F13531" s="399"/>
      <c r="G13531" s="399"/>
      <c r="H13531" s="399"/>
      <c r="I13531" s="399"/>
    </row>
    <row r="13532" spans="1:9" ht="15.75" customHeight="1">
      <c r="A13532" s="396"/>
      <c r="B13532" s="398"/>
      <c r="C13532" s="396"/>
      <c r="D13532" s="396"/>
      <c r="E13532" s="399"/>
      <c r="F13532" s="399"/>
      <c r="G13532" s="399"/>
      <c r="H13532" s="399"/>
      <c r="I13532" s="399"/>
    </row>
    <row r="13533" spans="1:9" ht="15.75" customHeight="1">
      <c r="A13533" s="396"/>
      <c r="B13533" s="398"/>
      <c r="C13533" s="396"/>
      <c r="D13533" s="396"/>
      <c r="E13533" s="399"/>
      <c r="F13533" s="399"/>
      <c r="G13533" s="399"/>
      <c r="H13533" s="399"/>
      <c r="I13533" s="399"/>
    </row>
    <row r="13534" spans="1:9" ht="15.75" customHeight="1">
      <c r="A13534" s="396"/>
      <c r="B13534" s="398"/>
      <c r="C13534" s="396"/>
      <c r="D13534" s="396"/>
      <c r="E13534" s="399"/>
      <c r="F13534" s="399"/>
      <c r="G13534" s="399"/>
      <c r="H13534" s="399"/>
      <c r="I13534" s="399"/>
    </row>
    <row r="13535" spans="1:9" ht="15.75" customHeight="1">
      <c r="A13535" s="396"/>
      <c r="B13535" s="398"/>
      <c r="C13535" s="396"/>
      <c r="D13535" s="396"/>
      <c r="E13535" s="399"/>
      <c r="F13535" s="399"/>
      <c r="G13535" s="399"/>
      <c r="H13535" s="399"/>
      <c r="I13535" s="399"/>
    </row>
    <row r="13536" spans="1:9" ht="15.75" customHeight="1">
      <c r="A13536" s="396"/>
      <c r="B13536" s="398"/>
      <c r="C13536" s="396"/>
      <c r="D13536" s="396"/>
      <c r="E13536" s="399"/>
      <c r="F13536" s="399"/>
      <c r="G13536" s="399"/>
      <c r="H13536" s="399"/>
      <c r="I13536" s="399"/>
    </row>
    <row r="13537" spans="1:9" ht="15.75" customHeight="1">
      <c r="A13537" s="396"/>
      <c r="B13537" s="398"/>
      <c r="C13537" s="396"/>
      <c r="D13537" s="396"/>
      <c r="E13537" s="399"/>
      <c r="F13537" s="399"/>
      <c r="G13537" s="399"/>
      <c r="H13537" s="399"/>
      <c r="I13537" s="399"/>
    </row>
    <row r="13538" spans="1:9" ht="15.75" customHeight="1">
      <c r="A13538" s="396"/>
      <c r="B13538" s="398"/>
      <c r="C13538" s="396"/>
      <c r="D13538" s="396"/>
      <c r="E13538" s="399"/>
      <c r="F13538" s="399"/>
      <c r="G13538" s="399"/>
      <c r="H13538" s="399"/>
      <c r="I13538" s="399"/>
    </row>
    <row r="13539" spans="1:9" ht="15.75" customHeight="1">
      <c r="A13539" s="396"/>
      <c r="B13539" s="398"/>
      <c r="C13539" s="396"/>
      <c r="D13539" s="396"/>
      <c r="E13539" s="399"/>
      <c r="F13539" s="399"/>
      <c r="G13539" s="399"/>
      <c r="H13539" s="399"/>
      <c r="I13539" s="399"/>
    </row>
    <row r="13540" spans="1:9" ht="15.75" customHeight="1">
      <c r="A13540" s="396"/>
      <c r="B13540" s="398"/>
      <c r="C13540" s="396"/>
      <c r="D13540" s="396"/>
      <c r="E13540" s="399"/>
      <c r="F13540" s="399"/>
      <c r="G13540" s="399"/>
      <c r="H13540" s="399"/>
      <c r="I13540" s="399"/>
    </row>
    <row r="13541" spans="1:9" ht="15.75" customHeight="1">
      <c r="A13541" s="396"/>
      <c r="B13541" s="398"/>
      <c r="C13541" s="396"/>
      <c r="D13541" s="396"/>
      <c r="E13541" s="399"/>
      <c r="F13541" s="399"/>
      <c r="G13541" s="399"/>
      <c r="H13541" s="399"/>
      <c r="I13541" s="399"/>
    </row>
    <row r="13542" spans="1:9" ht="15.75" customHeight="1">
      <c r="A13542" s="396"/>
      <c r="B13542" s="398"/>
      <c r="C13542" s="396"/>
      <c r="D13542" s="396"/>
      <c r="E13542" s="399"/>
      <c r="F13542" s="399"/>
      <c r="G13542" s="399"/>
      <c r="H13542" s="399"/>
      <c r="I13542" s="399"/>
    </row>
    <row r="13543" spans="1:9" ht="15.75" customHeight="1">
      <c r="A13543" s="396"/>
      <c r="B13543" s="398"/>
      <c r="C13543" s="396"/>
      <c r="D13543" s="396"/>
      <c r="E13543" s="399"/>
      <c r="F13543" s="399"/>
      <c r="G13543" s="399"/>
      <c r="H13543" s="399"/>
      <c r="I13543" s="399"/>
    </row>
    <row r="13544" spans="1:9" ht="15.75" customHeight="1">
      <c r="A13544" s="396"/>
      <c r="B13544" s="398"/>
      <c r="C13544" s="396"/>
      <c r="D13544" s="396"/>
      <c r="E13544" s="399"/>
      <c r="F13544" s="399"/>
      <c r="G13544" s="399"/>
      <c r="H13544" s="399"/>
      <c r="I13544" s="399"/>
    </row>
    <row r="13545" spans="1:9" ht="15.75" customHeight="1">
      <c r="A13545" s="396"/>
      <c r="B13545" s="398"/>
      <c r="C13545" s="396"/>
      <c r="D13545" s="396"/>
      <c r="E13545" s="399"/>
      <c r="F13545" s="399"/>
      <c r="G13545" s="399"/>
      <c r="H13545" s="399"/>
      <c r="I13545" s="399"/>
    </row>
    <row r="13546" spans="1:9" ht="15.75" customHeight="1">
      <c r="A13546" s="396"/>
      <c r="B13546" s="398"/>
      <c r="C13546" s="396"/>
      <c r="D13546" s="396"/>
      <c r="E13546" s="399"/>
      <c r="F13546" s="399"/>
      <c r="G13546" s="399"/>
      <c r="H13546" s="399"/>
      <c r="I13546" s="399"/>
    </row>
    <row r="13547" spans="1:9" ht="15.75" customHeight="1">
      <c r="A13547" s="396"/>
      <c r="B13547" s="398"/>
      <c r="C13547" s="396"/>
      <c r="D13547" s="396"/>
      <c r="E13547" s="399"/>
      <c r="F13547" s="399"/>
      <c r="G13547" s="399"/>
      <c r="H13547" s="399"/>
      <c r="I13547" s="399"/>
    </row>
    <row r="13548" spans="1:9" ht="15.75" customHeight="1">
      <c r="A13548" s="396"/>
      <c r="B13548" s="398"/>
      <c r="C13548" s="396"/>
      <c r="D13548" s="396"/>
      <c r="E13548" s="399"/>
      <c r="F13548" s="399"/>
      <c r="G13548" s="399"/>
      <c r="H13548" s="399"/>
      <c r="I13548" s="399"/>
    </row>
    <row r="13549" spans="1:9" ht="15.75" customHeight="1">
      <c r="A13549" s="396"/>
      <c r="B13549" s="398"/>
      <c r="C13549" s="396"/>
      <c r="D13549" s="396"/>
      <c r="E13549" s="399"/>
      <c r="F13549" s="399"/>
      <c r="G13549" s="399"/>
      <c r="H13549" s="399"/>
      <c r="I13549" s="399"/>
    </row>
    <row r="13550" spans="1:9" ht="15.75" customHeight="1">
      <c r="A13550" s="396"/>
      <c r="B13550" s="398"/>
      <c r="C13550" s="396"/>
      <c r="D13550" s="396"/>
      <c r="E13550" s="399"/>
      <c r="F13550" s="399"/>
      <c r="G13550" s="399"/>
      <c r="H13550" s="399"/>
      <c r="I13550" s="399"/>
    </row>
    <row r="13551" spans="1:9" ht="15.75" customHeight="1">
      <c r="A13551" s="396"/>
      <c r="B13551" s="398"/>
      <c r="C13551" s="396"/>
      <c r="D13551" s="396"/>
      <c r="E13551" s="399"/>
      <c r="F13551" s="399"/>
      <c r="G13551" s="399"/>
      <c r="H13551" s="399"/>
      <c r="I13551" s="399"/>
    </row>
    <row r="13552" spans="1:9" ht="15.75" customHeight="1">
      <c r="A13552" s="396"/>
      <c r="B13552" s="398"/>
      <c r="C13552" s="396"/>
      <c r="D13552" s="396"/>
      <c r="E13552" s="399"/>
      <c r="F13552" s="399"/>
      <c r="G13552" s="399"/>
      <c r="H13552" s="399"/>
      <c r="I13552" s="399"/>
    </row>
    <row r="13553" spans="1:9" ht="15.75" customHeight="1">
      <c r="A13553" s="396"/>
      <c r="B13553" s="398"/>
      <c r="C13553" s="396"/>
      <c r="D13553" s="396"/>
      <c r="E13553" s="399"/>
      <c r="F13553" s="399"/>
      <c r="G13553" s="399"/>
      <c r="H13553" s="399"/>
      <c r="I13553" s="399"/>
    </row>
    <row r="13554" spans="1:9" ht="15.75" customHeight="1">
      <c r="A13554" s="396"/>
      <c r="B13554" s="398"/>
      <c r="C13554" s="396"/>
      <c r="D13554" s="396"/>
      <c r="E13554" s="399"/>
      <c r="F13554" s="399"/>
      <c r="G13554" s="399"/>
      <c r="H13554" s="399"/>
      <c r="I13554" s="399"/>
    </row>
    <row r="13555" spans="1:9" ht="15.75" customHeight="1">
      <c r="A13555" s="396"/>
      <c r="B13555" s="398"/>
      <c r="C13555" s="396"/>
      <c r="D13555" s="396"/>
      <c r="E13555" s="399"/>
      <c r="F13555" s="399"/>
      <c r="G13555" s="399"/>
      <c r="H13555" s="399"/>
      <c r="I13555" s="399"/>
    </row>
    <row r="13556" spans="1:9" ht="15.75" customHeight="1">
      <c r="A13556" s="396"/>
      <c r="B13556" s="398"/>
      <c r="C13556" s="396"/>
      <c r="D13556" s="396"/>
      <c r="E13556" s="399"/>
      <c r="F13556" s="399"/>
      <c r="G13556" s="399"/>
      <c r="H13556" s="399"/>
      <c r="I13556" s="399"/>
    </row>
    <row r="13557" spans="1:9" ht="15.75" customHeight="1">
      <c r="A13557" s="396"/>
      <c r="B13557" s="398"/>
      <c r="C13557" s="396"/>
      <c r="D13557" s="396"/>
      <c r="E13557" s="399"/>
      <c r="F13557" s="399"/>
      <c r="G13557" s="399"/>
      <c r="H13557" s="399"/>
      <c r="I13557" s="399"/>
    </row>
    <row r="13558" spans="1:9" ht="15.75" customHeight="1">
      <c r="A13558" s="396"/>
      <c r="B13558" s="398"/>
      <c r="C13558" s="396"/>
      <c r="D13558" s="396"/>
      <c r="E13558" s="399"/>
      <c r="F13558" s="399"/>
      <c r="G13558" s="399"/>
      <c r="H13558" s="399"/>
      <c r="I13558" s="399"/>
    </row>
    <row r="13559" spans="1:9" ht="15.75" customHeight="1">
      <c r="A13559" s="396"/>
      <c r="B13559" s="398"/>
      <c r="C13559" s="396"/>
      <c r="D13559" s="396"/>
      <c r="E13559" s="399"/>
      <c r="F13559" s="399"/>
      <c r="G13559" s="399"/>
      <c r="H13559" s="399"/>
      <c r="I13559" s="399"/>
    </row>
    <row r="13560" spans="1:9" ht="15.75" customHeight="1">
      <c r="A13560" s="396"/>
      <c r="B13560" s="398"/>
      <c r="C13560" s="396"/>
      <c r="D13560" s="396"/>
      <c r="E13560" s="399"/>
      <c r="F13560" s="399"/>
      <c r="G13560" s="399"/>
      <c r="H13560" s="399"/>
      <c r="I13560" s="399"/>
    </row>
    <row r="13561" spans="1:9" ht="15.75" customHeight="1">
      <c r="A13561" s="396"/>
      <c r="B13561" s="398"/>
      <c r="C13561" s="396"/>
      <c r="D13561" s="396"/>
      <c r="E13561" s="399"/>
      <c r="F13561" s="399"/>
      <c r="G13561" s="399"/>
      <c r="H13561" s="399"/>
      <c r="I13561" s="399"/>
    </row>
    <row r="13562" spans="1:9" ht="15.75" customHeight="1">
      <c r="A13562" s="396"/>
      <c r="B13562" s="398"/>
      <c r="C13562" s="396"/>
      <c r="D13562" s="396"/>
      <c r="E13562" s="399"/>
      <c r="F13562" s="399"/>
      <c r="G13562" s="399"/>
      <c r="H13562" s="399"/>
      <c r="I13562" s="399"/>
    </row>
    <row r="13563" spans="1:9" ht="15.75" customHeight="1">
      <c r="A13563" s="396"/>
      <c r="B13563" s="398"/>
      <c r="C13563" s="396"/>
      <c r="D13563" s="396"/>
      <c r="E13563" s="399"/>
      <c r="F13563" s="399"/>
      <c r="G13563" s="399"/>
      <c r="H13563" s="399"/>
      <c r="I13563" s="399"/>
    </row>
    <row r="13564" spans="1:9" ht="15.75" customHeight="1">
      <c r="A13564" s="396"/>
      <c r="B13564" s="398"/>
      <c r="C13564" s="396"/>
      <c r="D13564" s="396"/>
      <c r="E13564" s="399"/>
      <c r="F13564" s="399"/>
      <c r="G13564" s="399"/>
      <c r="H13564" s="399"/>
      <c r="I13564" s="399"/>
    </row>
    <row r="13565" spans="1:9" ht="15.75" customHeight="1">
      <c r="A13565" s="396"/>
      <c r="B13565" s="398"/>
      <c r="C13565" s="396"/>
      <c r="D13565" s="396"/>
      <c r="E13565" s="399"/>
      <c r="F13565" s="399"/>
      <c r="G13565" s="399"/>
      <c r="H13565" s="399"/>
      <c r="I13565" s="399"/>
    </row>
    <row r="13566" spans="1:9" ht="15.75" customHeight="1">
      <c r="A13566" s="396"/>
      <c r="B13566" s="398"/>
      <c r="C13566" s="396"/>
      <c r="D13566" s="396"/>
      <c r="E13566" s="399"/>
      <c r="F13566" s="399"/>
      <c r="G13566" s="399"/>
      <c r="H13566" s="399"/>
      <c r="I13566" s="399"/>
    </row>
    <row r="13567" spans="1:9" ht="15.75" customHeight="1">
      <c r="A13567" s="396"/>
      <c r="B13567" s="398"/>
      <c r="C13567" s="396"/>
      <c r="D13567" s="396"/>
      <c r="E13567" s="399"/>
      <c r="F13567" s="399"/>
      <c r="G13567" s="399"/>
      <c r="H13567" s="399"/>
      <c r="I13567" s="399"/>
    </row>
    <row r="13568" spans="1:9" ht="15.75" customHeight="1">
      <c r="A13568" s="396"/>
      <c r="B13568" s="398"/>
      <c r="C13568" s="396"/>
      <c r="D13568" s="396"/>
      <c r="E13568" s="399"/>
      <c r="F13568" s="399"/>
      <c r="G13568" s="399"/>
      <c r="H13568" s="399"/>
      <c r="I13568" s="399"/>
    </row>
    <row r="13569" spans="1:9" ht="15.75" customHeight="1">
      <c r="A13569" s="396"/>
      <c r="B13569" s="398"/>
      <c r="C13569" s="396"/>
      <c r="D13569" s="396"/>
      <c r="E13569" s="399"/>
      <c r="F13569" s="399"/>
      <c r="G13569" s="399"/>
      <c r="H13569" s="399"/>
      <c r="I13569" s="399"/>
    </row>
    <row r="13570" spans="1:9" ht="15.75" customHeight="1">
      <c r="A13570" s="396"/>
      <c r="B13570" s="398"/>
      <c r="C13570" s="396"/>
      <c r="D13570" s="396"/>
      <c r="E13570" s="399"/>
      <c r="F13570" s="399"/>
      <c r="G13570" s="399"/>
      <c r="H13570" s="399"/>
      <c r="I13570" s="399"/>
    </row>
    <row r="13571" spans="1:9" ht="15.75" customHeight="1">
      <c r="A13571" s="396"/>
      <c r="B13571" s="398"/>
      <c r="C13571" s="396"/>
      <c r="D13571" s="396"/>
      <c r="E13571" s="399"/>
      <c r="F13571" s="399"/>
      <c r="G13571" s="399"/>
      <c r="H13571" s="399"/>
      <c r="I13571" s="399"/>
    </row>
    <row r="13572" spans="1:9" ht="15.75" customHeight="1">
      <c r="A13572" s="396"/>
      <c r="B13572" s="398"/>
      <c r="C13572" s="396"/>
      <c r="D13572" s="396"/>
      <c r="E13572" s="399"/>
      <c r="F13572" s="399"/>
      <c r="G13572" s="399"/>
      <c r="H13572" s="399"/>
      <c r="I13572" s="399"/>
    </row>
    <row r="13573" spans="1:9" ht="15.75" customHeight="1">
      <c r="A13573" s="396"/>
      <c r="B13573" s="398"/>
      <c r="C13573" s="396"/>
      <c r="D13573" s="396"/>
      <c r="E13573" s="399"/>
      <c r="F13573" s="399"/>
      <c r="G13573" s="399"/>
      <c r="H13573" s="399"/>
      <c r="I13573" s="399"/>
    </row>
    <row r="13574" spans="1:9" ht="15.75" customHeight="1">
      <c r="A13574" s="396"/>
      <c r="B13574" s="398"/>
      <c r="C13574" s="396"/>
      <c r="D13574" s="396"/>
      <c r="E13574" s="399"/>
      <c r="F13574" s="399"/>
      <c r="G13574" s="399"/>
      <c r="H13574" s="399"/>
      <c r="I13574" s="399"/>
    </row>
    <row r="13575" spans="1:9" ht="15.75" customHeight="1">
      <c r="A13575" s="396"/>
      <c r="B13575" s="398"/>
      <c r="C13575" s="396"/>
      <c r="D13575" s="396"/>
      <c r="E13575" s="399"/>
      <c r="F13575" s="399"/>
      <c r="G13575" s="399"/>
      <c r="H13575" s="399"/>
      <c r="I13575" s="399"/>
    </row>
    <row r="13576" spans="1:9" ht="15.75" customHeight="1">
      <c r="A13576" s="396"/>
      <c r="B13576" s="398"/>
      <c r="C13576" s="396"/>
      <c r="D13576" s="396"/>
      <c r="E13576" s="399"/>
      <c r="F13576" s="399"/>
      <c r="G13576" s="399"/>
      <c r="H13576" s="399"/>
      <c r="I13576" s="399"/>
    </row>
    <row r="13577" spans="1:9" ht="15.75" customHeight="1">
      <c r="A13577" s="396"/>
      <c r="B13577" s="398"/>
      <c r="C13577" s="396"/>
      <c r="D13577" s="396"/>
      <c r="E13577" s="399"/>
      <c r="F13577" s="399"/>
      <c r="G13577" s="399"/>
      <c r="H13577" s="399"/>
      <c r="I13577" s="399"/>
    </row>
    <row r="13578" spans="1:9" ht="15.75" customHeight="1">
      <c r="A13578" s="396"/>
      <c r="B13578" s="398"/>
      <c r="C13578" s="396"/>
      <c r="D13578" s="396"/>
      <c r="E13578" s="399"/>
      <c r="F13578" s="399"/>
      <c r="G13578" s="399"/>
      <c r="H13578" s="399"/>
      <c r="I13578" s="399"/>
    </row>
    <row r="13579" spans="1:9" ht="15.75" customHeight="1">
      <c r="A13579" s="396"/>
      <c r="B13579" s="398"/>
      <c r="C13579" s="396"/>
      <c r="D13579" s="396"/>
      <c r="E13579" s="399"/>
      <c r="F13579" s="399"/>
      <c r="G13579" s="399"/>
      <c r="H13579" s="399"/>
      <c r="I13579" s="399"/>
    </row>
    <row r="13580" spans="1:9" ht="15.75" customHeight="1">
      <c r="A13580" s="396"/>
      <c r="B13580" s="398"/>
      <c r="C13580" s="396"/>
      <c r="D13580" s="396"/>
      <c r="E13580" s="399"/>
      <c r="F13580" s="399"/>
      <c r="G13580" s="399"/>
      <c r="H13580" s="399"/>
      <c r="I13580" s="399"/>
    </row>
    <row r="13581" spans="1:9" ht="15.75" customHeight="1">
      <c r="A13581" s="396"/>
      <c r="B13581" s="398"/>
      <c r="C13581" s="396"/>
      <c r="D13581" s="396"/>
      <c r="E13581" s="399"/>
      <c r="F13581" s="399"/>
      <c r="G13581" s="399"/>
      <c r="H13581" s="399"/>
      <c r="I13581" s="399"/>
    </row>
    <row r="13582" spans="1:9" ht="15.75" customHeight="1">
      <c r="A13582" s="396"/>
      <c r="B13582" s="398"/>
      <c r="C13582" s="396"/>
      <c r="D13582" s="396"/>
      <c r="E13582" s="399"/>
      <c r="F13582" s="399"/>
      <c r="G13582" s="399"/>
      <c r="H13582" s="399"/>
      <c r="I13582" s="399"/>
    </row>
    <row r="13583" spans="1:9" ht="15.75" customHeight="1">
      <c r="A13583" s="396"/>
      <c r="B13583" s="398"/>
      <c r="C13583" s="396"/>
      <c r="D13583" s="396"/>
      <c r="E13583" s="399"/>
      <c r="F13583" s="399"/>
      <c r="G13583" s="399"/>
      <c r="H13583" s="399"/>
      <c r="I13583" s="399"/>
    </row>
    <row r="13584" spans="1:9" ht="15.75" customHeight="1">
      <c r="A13584" s="396"/>
      <c r="B13584" s="398"/>
      <c r="C13584" s="396"/>
      <c r="D13584" s="396"/>
      <c r="E13584" s="399"/>
      <c r="F13584" s="399"/>
      <c r="G13584" s="399"/>
      <c r="H13584" s="399"/>
      <c r="I13584" s="399"/>
    </row>
    <row r="13585" spans="1:9" ht="15.75" customHeight="1">
      <c r="A13585" s="396"/>
      <c r="B13585" s="398"/>
      <c r="C13585" s="396"/>
      <c r="D13585" s="396"/>
      <c r="E13585" s="399"/>
      <c r="F13585" s="399"/>
      <c r="G13585" s="399"/>
      <c r="H13585" s="399"/>
      <c r="I13585" s="399"/>
    </row>
    <row r="13586" spans="1:9" ht="15.75" customHeight="1">
      <c r="A13586" s="396"/>
      <c r="B13586" s="398"/>
      <c r="C13586" s="396"/>
      <c r="D13586" s="396"/>
      <c r="E13586" s="399"/>
      <c r="F13586" s="399"/>
      <c r="G13586" s="399"/>
      <c r="H13586" s="399"/>
      <c r="I13586" s="399"/>
    </row>
    <row r="13587" spans="1:9" ht="15.75" customHeight="1">
      <c r="A13587" s="396"/>
      <c r="B13587" s="398"/>
      <c r="C13587" s="396"/>
      <c r="D13587" s="396"/>
      <c r="E13587" s="399"/>
      <c r="F13587" s="399"/>
      <c r="G13587" s="399"/>
      <c r="H13587" s="399"/>
      <c r="I13587" s="399"/>
    </row>
    <row r="13588" spans="1:9" ht="15.75" customHeight="1">
      <c r="A13588" s="396"/>
      <c r="B13588" s="398"/>
      <c r="C13588" s="396"/>
      <c r="D13588" s="396"/>
      <c r="E13588" s="399"/>
      <c r="F13588" s="399"/>
      <c r="G13588" s="399"/>
      <c r="H13588" s="399"/>
      <c r="I13588" s="399"/>
    </row>
    <row r="13589" spans="1:9" ht="15.75" customHeight="1">
      <c r="A13589" s="396"/>
      <c r="B13589" s="398"/>
      <c r="C13589" s="396"/>
      <c r="D13589" s="396"/>
      <c r="E13589" s="399"/>
      <c r="F13589" s="399"/>
      <c r="G13589" s="399"/>
      <c r="H13589" s="399"/>
      <c r="I13589" s="399"/>
    </row>
    <row r="13590" spans="1:9" ht="15.75" customHeight="1">
      <c r="A13590" s="396"/>
      <c r="B13590" s="398"/>
      <c r="C13590" s="396"/>
      <c r="D13590" s="396"/>
      <c r="E13590" s="399"/>
      <c r="F13590" s="399"/>
      <c r="G13590" s="399"/>
      <c r="H13590" s="399"/>
      <c r="I13590" s="399"/>
    </row>
    <row r="13591" spans="1:9" ht="15.75" customHeight="1">
      <c r="A13591" s="396"/>
      <c r="B13591" s="398"/>
      <c r="C13591" s="396"/>
      <c r="D13591" s="396"/>
      <c r="E13591" s="399"/>
      <c r="F13591" s="399"/>
      <c r="G13591" s="399"/>
      <c r="H13591" s="399"/>
      <c r="I13591" s="399"/>
    </row>
    <row r="13592" spans="1:9" ht="15.75" customHeight="1">
      <c r="A13592" s="396"/>
      <c r="B13592" s="398"/>
      <c r="C13592" s="396"/>
      <c r="D13592" s="396"/>
      <c r="E13592" s="399"/>
      <c r="F13592" s="399"/>
      <c r="G13592" s="399"/>
      <c r="H13592" s="399"/>
      <c r="I13592" s="399"/>
    </row>
    <row r="13593" spans="1:9" ht="15.75" customHeight="1">
      <c r="A13593" s="396"/>
      <c r="B13593" s="398"/>
      <c r="C13593" s="396"/>
      <c r="D13593" s="396"/>
      <c r="E13593" s="399"/>
      <c r="F13593" s="399"/>
      <c r="G13593" s="399"/>
      <c r="H13593" s="399"/>
      <c r="I13593" s="399"/>
    </row>
    <row r="13594" spans="1:9" ht="15.75" customHeight="1">
      <c r="A13594" s="396"/>
      <c r="B13594" s="398"/>
      <c r="C13594" s="396"/>
      <c r="D13594" s="396"/>
      <c r="E13594" s="399"/>
      <c r="F13594" s="399"/>
      <c r="G13594" s="399"/>
      <c r="H13594" s="399"/>
      <c r="I13594" s="399"/>
    </row>
    <row r="13595" spans="1:9" ht="15.75" customHeight="1">
      <c r="A13595" s="396"/>
      <c r="B13595" s="398"/>
      <c r="C13595" s="396"/>
      <c r="D13595" s="396"/>
      <c r="E13595" s="399"/>
      <c r="F13595" s="399"/>
      <c r="G13595" s="399"/>
      <c r="H13595" s="399"/>
      <c r="I13595" s="399"/>
    </row>
    <row r="13596" spans="1:9" ht="15.75" customHeight="1">
      <c r="A13596" s="396"/>
      <c r="B13596" s="398"/>
      <c r="C13596" s="396"/>
      <c r="D13596" s="396"/>
      <c r="E13596" s="399"/>
      <c r="F13596" s="399"/>
      <c r="G13596" s="399"/>
      <c r="H13596" s="399"/>
      <c r="I13596" s="399"/>
    </row>
    <row r="13597" spans="1:9" ht="15.75" customHeight="1">
      <c r="A13597" s="396"/>
      <c r="B13597" s="398"/>
      <c r="C13597" s="396"/>
      <c r="D13597" s="396"/>
      <c r="E13597" s="399"/>
      <c r="F13597" s="399"/>
      <c r="G13597" s="399"/>
      <c r="H13597" s="399"/>
      <c r="I13597" s="399"/>
    </row>
    <row r="13598" spans="1:9" ht="15.75" customHeight="1">
      <c r="A13598" s="396"/>
      <c r="B13598" s="398"/>
      <c r="C13598" s="396"/>
      <c r="D13598" s="396"/>
      <c r="E13598" s="399"/>
      <c r="F13598" s="399"/>
      <c r="G13598" s="399"/>
      <c r="H13598" s="399"/>
      <c r="I13598" s="399"/>
    </row>
    <row r="13599" spans="1:9" ht="15.75" customHeight="1">
      <c r="A13599" s="396"/>
      <c r="B13599" s="398"/>
      <c r="C13599" s="396"/>
      <c r="D13599" s="396"/>
      <c r="E13599" s="399"/>
      <c r="F13599" s="399"/>
      <c r="G13599" s="399"/>
      <c r="H13599" s="399"/>
      <c r="I13599" s="399"/>
    </row>
    <row r="13600" spans="1:9" ht="15.75" customHeight="1">
      <c r="A13600" s="396"/>
      <c r="B13600" s="398"/>
      <c r="C13600" s="396"/>
      <c r="D13600" s="396"/>
      <c r="E13600" s="399"/>
      <c r="F13600" s="399"/>
      <c r="G13600" s="399"/>
      <c r="H13600" s="399"/>
      <c r="I13600" s="399"/>
    </row>
    <row r="13601" spans="1:9" ht="15.75" customHeight="1">
      <c r="A13601" s="396"/>
      <c r="B13601" s="398"/>
      <c r="C13601" s="396"/>
      <c r="D13601" s="396"/>
      <c r="E13601" s="399"/>
      <c r="F13601" s="399"/>
      <c r="G13601" s="399"/>
      <c r="H13601" s="399"/>
      <c r="I13601" s="399"/>
    </row>
    <row r="13602" spans="1:9" ht="15.75" customHeight="1">
      <c r="A13602" s="396"/>
      <c r="B13602" s="398"/>
      <c r="C13602" s="396"/>
      <c r="D13602" s="396"/>
      <c r="E13602" s="399"/>
      <c r="F13602" s="399"/>
      <c r="G13602" s="399"/>
      <c r="H13602" s="399"/>
      <c r="I13602" s="399"/>
    </row>
    <row r="13603" spans="1:9" ht="15.75" customHeight="1">
      <c r="A13603" s="396"/>
      <c r="B13603" s="398"/>
      <c r="C13603" s="396"/>
      <c r="D13603" s="396"/>
      <c r="E13603" s="399"/>
      <c r="F13603" s="399"/>
      <c r="G13603" s="399"/>
      <c r="H13603" s="399"/>
      <c r="I13603" s="399"/>
    </row>
    <row r="13604" spans="1:9" ht="15.75" customHeight="1">
      <c r="A13604" s="396"/>
      <c r="B13604" s="398"/>
      <c r="C13604" s="396"/>
      <c r="D13604" s="396"/>
      <c r="E13604" s="399"/>
      <c r="F13604" s="399"/>
      <c r="G13604" s="399"/>
      <c r="H13604" s="399"/>
      <c r="I13604" s="399"/>
    </row>
    <row r="13605" spans="1:9" ht="15.75" customHeight="1">
      <c r="A13605" s="396"/>
      <c r="B13605" s="398"/>
      <c r="C13605" s="396"/>
      <c r="D13605" s="396"/>
      <c r="E13605" s="399"/>
      <c r="F13605" s="399"/>
      <c r="G13605" s="399"/>
      <c r="H13605" s="399"/>
      <c r="I13605" s="399"/>
    </row>
    <row r="13606" spans="1:9" ht="15.75" customHeight="1">
      <c r="A13606" s="396"/>
      <c r="B13606" s="398"/>
      <c r="C13606" s="396"/>
      <c r="D13606" s="396"/>
      <c r="E13606" s="399"/>
      <c r="F13606" s="399"/>
      <c r="G13606" s="399"/>
      <c r="H13606" s="399"/>
      <c r="I13606" s="399"/>
    </row>
    <row r="13607" spans="1:9" ht="15.75" customHeight="1">
      <c r="A13607" s="396"/>
      <c r="B13607" s="398"/>
      <c r="C13607" s="396"/>
      <c r="D13607" s="396"/>
      <c r="E13607" s="399"/>
      <c r="F13607" s="399"/>
      <c r="G13607" s="399"/>
      <c r="H13607" s="399"/>
      <c r="I13607" s="399"/>
    </row>
    <row r="13608" spans="1:9" ht="15.75" customHeight="1">
      <c r="A13608" s="396"/>
      <c r="B13608" s="398"/>
      <c r="C13608" s="396"/>
      <c r="D13608" s="396"/>
      <c r="E13608" s="399"/>
      <c r="F13608" s="399"/>
      <c r="G13608" s="399"/>
      <c r="H13608" s="399"/>
      <c r="I13608" s="399"/>
    </row>
    <row r="13609" spans="1:9" ht="15.75" customHeight="1">
      <c r="A13609" s="396"/>
      <c r="B13609" s="398"/>
      <c r="C13609" s="396"/>
      <c r="D13609" s="396"/>
      <c r="E13609" s="399"/>
      <c r="F13609" s="399"/>
      <c r="G13609" s="399"/>
      <c r="H13609" s="399"/>
      <c r="I13609" s="399"/>
    </row>
    <row r="13610" spans="1:9" ht="15.75" customHeight="1">
      <c r="A13610" s="396"/>
      <c r="B13610" s="398"/>
      <c r="C13610" s="396"/>
      <c r="D13610" s="396"/>
      <c r="E13610" s="399"/>
      <c r="F13610" s="399"/>
      <c r="G13610" s="399"/>
      <c r="H13610" s="399"/>
      <c r="I13610" s="399"/>
    </row>
    <row r="13611" spans="1:9" ht="15.75" customHeight="1">
      <c r="A13611" s="396"/>
      <c r="B13611" s="398"/>
      <c r="C13611" s="396"/>
      <c r="D13611" s="396"/>
      <c r="E13611" s="399"/>
      <c r="F13611" s="399"/>
      <c r="G13611" s="399"/>
      <c r="H13611" s="399"/>
      <c r="I13611" s="399"/>
    </row>
    <row r="13612" spans="1:9" ht="15.75" customHeight="1">
      <c r="A13612" s="396"/>
      <c r="B13612" s="398"/>
      <c r="C13612" s="396"/>
      <c r="D13612" s="396"/>
      <c r="E13612" s="399"/>
      <c r="F13612" s="399"/>
      <c r="G13612" s="399"/>
      <c r="H13612" s="399"/>
      <c r="I13612" s="399"/>
    </row>
    <row r="13613" spans="1:9" ht="15.75" customHeight="1">
      <c r="A13613" s="396"/>
      <c r="B13613" s="398"/>
      <c r="C13613" s="396"/>
      <c r="D13613" s="396"/>
      <c r="E13613" s="399"/>
      <c r="F13613" s="399"/>
      <c r="G13613" s="399"/>
      <c r="H13613" s="399"/>
      <c r="I13613" s="399"/>
    </row>
    <row r="13614" spans="1:9" ht="15.75" customHeight="1">
      <c r="A13614" s="396"/>
      <c r="B13614" s="398"/>
      <c r="C13614" s="396"/>
      <c r="D13614" s="396"/>
      <c r="E13614" s="399"/>
      <c r="F13614" s="399"/>
      <c r="G13614" s="399"/>
      <c r="H13614" s="399"/>
      <c r="I13614" s="399"/>
    </row>
    <row r="13615" spans="1:9" ht="15.75" customHeight="1">
      <c r="A13615" s="396"/>
      <c r="B13615" s="398"/>
      <c r="C13615" s="396"/>
      <c r="D13615" s="396"/>
      <c r="E13615" s="399"/>
      <c r="F13615" s="399"/>
      <c r="G13615" s="399"/>
      <c r="H13615" s="399"/>
      <c r="I13615" s="399"/>
    </row>
    <row r="13616" spans="1:9" ht="15.75" customHeight="1">
      <c r="A13616" s="396"/>
      <c r="B13616" s="398"/>
      <c r="C13616" s="396"/>
      <c r="D13616" s="396"/>
      <c r="E13616" s="399"/>
      <c r="F13616" s="399"/>
      <c r="G13616" s="399"/>
      <c r="H13616" s="399"/>
      <c r="I13616" s="399"/>
    </row>
    <row r="13617" spans="1:9" ht="15.75" customHeight="1">
      <c r="A13617" s="396"/>
      <c r="B13617" s="398"/>
      <c r="C13617" s="396"/>
      <c r="D13617" s="396"/>
      <c r="E13617" s="399"/>
      <c r="F13617" s="399"/>
      <c r="G13617" s="399"/>
      <c r="H13617" s="399"/>
      <c r="I13617" s="399"/>
    </row>
    <row r="13618" spans="1:9" ht="15.75" customHeight="1">
      <c r="A13618" s="396"/>
      <c r="B13618" s="398"/>
      <c r="C13618" s="396"/>
      <c r="D13618" s="396"/>
      <c r="E13618" s="399"/>
      <c r="F13618" s="399"/>
      <c r="G13618" s="399"/>
      <c r="H13618" s="399"/>
      <c r="I13618" s="399"/>
    </row>
    <row r="13619" spans="1:9" ht="15.75" customHeight="1">
      <c r="A13619" s="396"/>
      <c r="B13619" s="398"/>
      <c r="C13619" s="396"/>
      <c r="D13619" s="396"/>
      <c r="E13619" s="399"/>
      <c r="F13619" s="399"/>
      <c r="G13619" s="399"/>
      <c r="H13619" s="399"/>
      <c r="I13619" s="399"/>
    </row>
    <row r="13620" spans="1:9" ht="15.75" customHeight="1">
      <c r="A13620" s="396"/>
      <c r="B13620" s="398"/>
      <c r="C13620" s="396"/>
      <c r="D13620" s="396"/>
      <c r="E13620" s="399"/>
      <c r="F13620" s="399"/>
      <c r="G13620" s="399"/>
      <c r="H13620" s="399"/>
      <c r="I13620" s="399"/>
    </row>
    <row r="13621" spans="1:9" ht="15.75" customHeight="1">
      <c r="A13621" s="396"/>
      <c r="B13621" s="398"/>
      <c r="C13621" s="396"/>
      <c r="D13621" s="396"/>
      <c r="E13621" s="399"/>
      <c r="F13621" s="399"/>
      <c r="G13621" s="399"/>
      <c r="H13621" s="399"/>
      <c r="I13621" s="399"/>
    </row>
    <row r="13622" spans="1:9" ht="15.75" customHeight="1">
      <c r="A13622" s="396"/>
      <c r="B13622" s="398"/>
      <c r="C13622" s="396"/>
      <c r="D13622" s="396"/>
      <c r="E13622" s="399"/>
      <c r="F13622" s="399"/>
      <c r="G13622" s="399"/>
      <c r="H13622" s="399"/>
      <c r="I13622" s="399"/>
    </row>
    <row r="13623" spans="1:9" ht="15.75" customHeight="1">
      <c r="A13623" s="396"/>
      <c r="B13623" s="398"/>
      <c r="C13623" s="396"/>
      <c r="D13623" s="396"/>
      <c r="E13623" s="399"/>
      <c r="F13623" s="399"/>
      <c r="G13623" s="399"/>
      <c r="H13623" s="399"/>
      <c r="I13623" s="399"/>
    </row>
    <row r="13624" spans="1:9" ht="15.75" customHeight="1">
      <c r="A13624" s="396"/>
      <c r="B13624" s="398"/>
      <c r="C13624" s="396"/>
      <c r="D13624" s="396"/>
      <c r="E13624" s="399"/>
      <c r="F13624" s="399"/>
      <c r="G13624" s="399"/>
      <c r="H13624" s="399"/>
      <c r="I13624" s="399"/>
    </row>
    <row r="13625" spans="1:9" ht="15.75" customHeight="1">
      <c r="A13625" s="396"/>
      <c r="B13625" s="398"/>
      <c r="C13625" s="396"/>
      <c r="D13625" s="396"/>
      <c r="E13625" s="399"/>
      <c r="F13625" s="399"/>
      <c r="G13625" s="399"/>
      <c r="H13625" s="399"/>
      <c r="I13625" s="399"/>
    </row>
    <row r="13626" spans="1:9" ht="15.75" customHeight="1">
      <c r="A13626" s="396"/>
      <c r="B13626" s="398"/>
      <c r="C13626" s="396"/>
      <c r="D13626" s="396"/>
      <c r="E13626" s="399"/>
      <c r="F13626" s="399"/>
      <c r="G13626" s="399"/>
      <c r="H13626" s="399"/>
      <c r="I13626" s="399"/>
    </row>
    <row r="13627" spans="1:9" ht="15.75" customHeight="1">
      <c r="A13627" s="396"/>
      <c r="B13627" s="398"/>
      <c r="C13627" s="396"/>
      <c r="D13627" s="396"/>
      <c r="E13627" s="399"/>
      <c r="F13627" s="399"/>
      <c r="G13627" s="399"/>
      <c r="H13627" s="399"/>
      <c r="I13627" s="399"/>
    </row>
    <row r="13628" spans="1:9" ht="15.75" customHeight="1">
      <c r="A13628" s="396"/>
      <c r="B13628" s="398"/>
      <c r="C13628" s="396"/>
      <c r="D13628" s="396"/>
      <c r="E13628" s="399"/>
      <c r="F13628" s="399"/>
      <c r="G13628" s="399"/>
      <c r="H13628" s="399"/>
      <c r="I13628" s="399"/>
    </row>
    <row r="13629" spans="1:9" ht="15.75" customHeight="1">
      <c r="A13629" s="396"/>
      <c r="B13629" s="398"/>
      <c r="C13629" s="396"/>
      <c r="D13629" s="396"/>
      <c r="E13629" s="399"/>
      <c r="F13629" s="399"/>
      <c r="G13629" s="399"/>
      <c r="H13629" s="399"/>
      <c r="I13629" s="399"/>
    </row>
    <row r="13630" spans="1:9" ht="15.75" customHeight="1">
      <c r="A13630" s="396"/>
      <c r="B13630" s="398"/>
      <c r="C13630" s="396"/>
      <c r="D13630" s="396"/>
      <c r="E13630" s="399"/>
      <c r="F13630" s="399"/>
      <c r="G13630" s="399"/>
      <c r="H13630" s="399"/>
      <c r="I13630" s="399"/>
    </row>
    <row r="13631" spans="1:9" ht="15.75" customHeight="1">
      <c r="A13631" s="396"/>
      <c r="B13631" s="398"/>
      <c r="C13631" s="396"/>
      <c r="D13631" s="396"/>
      <c r="E13631" s="399"/>
      <c r="F13631" s="399"/>
      <c r="G13631" s="399"/>
      <c r="H13631" s="399"/>
      <c r="I13631" s="399"/>
    </row>
    <row r="13632" spans="1:9" ht="15.75" customHeight="1">
      <c r="A13632" s="396"/>
      <c r="B13632" s="398"/>
      <c r="C13632" s="396"/>
      <c r="D13632" s="396"/>
      <c r="E13632" s="399"/>
      <c r="F13632" s="399"/>
      <c r="G13632" s="399"/>
      <c r="H13632" s="399"/>
      <c r="I13632" s="399"/>
    </row>
    <row r="13633" spans="1:9" ht="15.75" customHeight="1">
      <c r="A13633" s="396"/>
      <c r="B13633" s="398"/>
      <c r="C13633" s="396"/>
      <c r="D13633" s="396"/>
      <c r="E13633" s="399"/>
      <c r="F13633" s="399"/>
      <c r="G13633" s="399"/>
      <c r="H13633" s="399"/>
      <c r="I13633" s="399"/>
    </row>
    <row r="13634" spans="1:9" ht="15.75" customHeight="1">
      <c r="A13634" s="396"/>
      <c r="B13634" s="398"/>
      <c r="C13634" s="396"/>
      <c r="D13634" s="396"/>
      <c r="E13634" s="399"/>
      <c r="F13634" s="399"/>
      <c r="G13634" s="399"/>
      <c r="H13634" s="399"/>
      <c r="I13634" s="399"/>
    </row>
    <row r="13635" spans="1:9" ht="15.75" customHeight="1">
      <c r="A13635" s="396"/>
      <c r="B13635" s="398"/>
      <c r="C13635" s="396"/>
      <c r="D13635" s="396"/>
      <c r="E13635" s="399"/>
      <c r="F13635" s="399"/>
      <c r="G13635" s="399"/>
      <c r="H13635" s="399"/>
      <c r="I13635" s="399"/>
    </row>
    <row r="13636" spans="1:9" ht="15.75" customHeight="1">
      <c r="A13636" s="396"/>
      <c r="B13636" s="398"/>
      <c r="C13636" s="396"/>
      <c r="D13636" s="396"/>
      <c r="E13636" s="399"/>
      <c r="F13636" s="399"/>
      <c r="G13636" s="399"/>
      <c r="H13636" s="399"/>
      <c r="I13636" s="399"/>
    </row>
    <row r="13637" spans="1:9" ht="15.75" customHeight="1">
      <c r="A13637" s="396"/>
      <c r="B13637" s="398"/>
      <c r="C13637" s="396"/>
      <c r="D13637" s="396"/>
      <c r="E13637" s="399"/>
      <c r="F13637" s="399"/>
      <c r="G13637" s="399"/>
      <c r="H13637" s="399"/>
      <c r="I13637" s="399"/>
    </row>
    <row r="13638" spans="1:9" ht="15.75" customHeight="1">
      <c r="A13638" s="396"/>
      <c r="B13638" s="398"/>
      <c r="C13638" s="396"/>
      <c r="D13638" s="396"/>
      <c r="E13638" s="399"/>
      <c r="F13638" s="399"/>
      <c r="G13638" s="399"/>
      <c r="H13638" s="399"/>
      <c r="I13638" s="399"/>
    </row>
    <row r="13639" spans="1:9" ht="15.75" customHeight="1">
      <c r="A13639" s="396"/>
      <c r="B13639" s="398"/>
      <c r="C13639" s="396"/>
      <c r="D13639" s="396"/>
      <c r="E13639" s="399"/>
      <c r="F13639" s="399"/>
      <c r="G13639" s="399"/>
      <c r="H13639" s="399"/>
      <c r="I13639" s="399"/>
    </row>
    <row r="13640" spans="1:9" ht="15.75" customHeight="1">
      <c r="A13640" s="396"/>
      <c r="B13640" s="398"/>
      <c r="C13640" s="396"/>
      <c r="D13640" s="396"/>
      <c r="E13640" s="399"/>
      <c r="F13640" s="399"/>
      <c r="G13640" s="399"/>
      <c r="H13640" s="399"/>
      <c r="I13640" s="399"/>
    </row>
    <row r="13641" spans="1:9" ht="15.75" customHeight="1">
      <c r="A13641" s="396"/>
      <c r="B13641" s="398"/>
      <c r="C13641" s="396"/>
      <c r="D13641" s="396"/>
      <c r="E13641" s="399"/>
      <c r="F13641" s="399"/>
      <c r="G13641" s="399"/>
      <c r="H13641" s="399"/>
      <c r="I13641" s="399"/>
    </row>
    <row r="13642" spans="1:9" ht="15.75" customHeight="1">
      <c r="A13642" s="396"/>
      <c r="B13642" s="398"/>
      <c r="C13642" s="396"/>
      <c r="D13642" s="396"/>
      <c r="E13642" s="399"/>
      <c r="F13642" s="399"/>
      <c r="G13642" s="399"/>
      <c r="H13642" s="399"/>
      <c r="I13642" s="399"/>
    </row>
    <row r="13643" spans="1:9" ht="15.75" customHeight="1">
      <c r="A13643" s="396"/>
      <c r="B13643" s="398"/>
      <c r="C13643" s="396"/>
      <c r="D13643" s="396"/>
      <c r="E13643" s="399"/>
      <c r="F13643" s="399"/>
      <c r="G13643" s="399"/>
      <c r="H13643" s="399"/>
      <c r="I13643" s="399"/>
    </row>
    <row r="13644" spans="1:9" ht="15.75" customHeight="1">
      <c r="A13644" s="396"/>
      <c r="B13644" s="398"/>
      <c r="C13644" s="396"/>
      <c r="D13644" s="396"/>
      <c r="E13644" s="399"/>
      <c r="F13644" s="399"/>
      <c r="G13644" s="399"/>
      <c r="H13644" s="399"/>
      <c r="I13644" s="399"/>
    </row>
    <row r="13645" spans="1:9" ht="15.75" customHeight="1">
      <c r="A13645" s="396"/>
      <c r="B13645" s="398"/>
      <c r="C13645" s="396"/>
      <c r="D13645" s="396"/>
      <c r="E13645" s="399"/>
      <c r="F13645" s="399"/>
      <c r="G13645" s="399"/>
      <c r="H13645" s="399"/>
      <c r="I13645" s="399"/>
    </row>
    <row r="13646" spans="1:9" ht="15.75" customHeight="1">
      <c r="A13646" s="396"/>
      <c r="B13646" s="398"/>
      <c r="C13646" s="396"/>
      <c r="D13646" s="396"/>
      <c r="E13646" s="399"/>
      <c r="F13646" s="399"/>
      <c r="G13646" s="399"/>
      <c r="H13646" s="399"/>
      <c r="I13646" s="399"/>
    </row>
    <row r="13647" spans="1:9" ht="15.75" customHeight="1">
      <c r="A13647" s="396"/>
      <c r="B13647" s="398"/>
      <c r="C13647" s="396"/>
      <c r="D13647" s="396"/>
      <c r="E13647" s="399"/>
      <c r="F13647" s="399"/>
      <c r="G13647" s="399"/>
      <c r="H13647" s="399"/>
      <c r="I13647" s="399"/>
    </row>
    <row r="13648" spans="1:9" ht="15.75" customHeight="1">
      <c r="A13648" s="396"/>
      <c r="B13648" s="398"/>
      <c r="C13648" s="396"/>
      <c r="D13648" s="396"/>
      <c r="E13648" s="399"/>
      <c r="F13648" s="399"/>
      <c r="G13648" s="399"/>
      <c r="H13648" s="399"/>
      <c r="I13648" s="399"/>
    </row>
    <row r="13649" spans="1:9" ht="15.75" customHeight="1">
      <c r="A13649" s="396"/>
      <c r="B13649" s="398"/>
      <c r="C13649" s="396"/>
      <c r="D13649" s="396"/>
      <c r="E13649" s="399"/>
      <c r="F13649" s="399"/>
      <c r="G13649" s="399"/>
      <c r="H13649" s="399"/>
      <c r="I13649" s="399"/>
    </row>
    <row r="13650" spans="1:9" ht="15.75" customHeight="1">
      <c r="A13650" s="396"/>
      <c r="B13650" s="398"/>
      <c r="C13650" s="396"/>
      <c r="D13650" s="396"/>
      <c r="E13650" s="399"/>
      <c r="F13650" s="399"/>
      <c r="G13650" s="399"/>
      <c r="H13650" s="399"/>
      <c r="I13650" s="399"/>
    </row>
    <row r="13651" spans="1:9" ht="15.75" customHeight="1">
      <c r="A13651" s="396"/>
      <c r="B13651" s="398"/>
      <c r="C13651" s="396"/>
      <c r="D13651" s="396"/>
      <c r="E13651" s="399"/>
      <c r="F13651" s="399"/>
      <c r="G13651" s="399"/>
      <c r="H13651" s="399"/>
      <c r="I13651" s="399"/>
    </row>
    <row r="13652" spans="1:9" ht="15.75" customHeight="1">
      <c r="A13652" s="396"/>
      <c r="B13652" s="398"/>
      <c r="C13652" s="396"/>
      <c r="D13652" s="396"/>
      <c r="E13652" s="399"/>
      <c r="F13652" s="399"/>
      <c r="G13652" s="399"/>
      <c r="H13652" s="399"/>
      <c r="I13652" s="399"/>
    </row>
    <row r="13653" spans="1:9" ht="15.75" customHeight="1">
      <c r="A13653" s="396"/>
      <c r="B13653" s="398"/>
      <c r="C13653" s="396"/>
      <c r="D13653" s="396"/>
      <c r="E13653" s="399"/>
      <c r="F13653" s="399"/>
      <c r="G13653" s="399"/>
      <c r="H13653" s="399"/>
      <c r="I13653" s="399"/>
    </row>
    <row r="13654" spans="1:9" ht="15.75" customHeight="1">
      <c r="A13654" s="396"/>
      <c r="B13654" s="398"/>
      <c r="C13654" s="396"/>
      <c r="D13654" s="396"/>
      <c r="E13654" s="399"/>
      <c r="F13654" s="399"/>
      <c r="G13654" s="399"/>
      <c r="H13654" s="399"/>
      <c r="I13654" s="399"/>
    </row>
    <row r="13655" spans="1:9" ht="15.75" customHeight="1">
      <c r="A13655" s="396"/>
      <c r="B13655" s="398"/>
      <c r="C13655" s="396"/>
      <c r="D13655" s="396"/>
      <c r="E13655" s="399"/>
      <c r="F13655" s="399"/>
      <c r="G13655" s="399"/>
      <c r="H13655" s="399"/>
      <c r="I13655" s="399"/>
    </row>
    <row r="13656" spans="1:9" ht="15.75" customHeight="1">
      <c r="A13656" s="396"/>
      <c r="B13656" s="398"/>
      <c r="C13656" s="396"/>
      <c r="D13656" s="396"/>
      <c r="E13656" s="399"/>
      <c r="F13656" s="399"/>
      <c r="G13656" s="399"/>
      <c r="H13656" s="399"/>
      <c r="I13656" s="399"/>
    </row>
    <row r="13657" spans="1:9" ht="15.75" customHeight="1">
      <c r="A13657" s="396"/>
      <c r="B13657" s="398"/>
      <c r="C13657" s="396"/>
      <c r="D13657" s="396"/>
      <c r="E13657" s="399"/>
      <c r="F13657" s="399"/>
      <c r="G13657" s="399"/>
      <c r="H13657" s="399"/>
      <c r="I13657" s="399"/>
    </row>
    <row r="13658" spans="1:9" ht="15.75" customHeight="1">
      <c r="A13658" s="396"/>
      <c r="B13658" s="398"/>
      <c r="C13658" s="396"/>
      <c r="D13658" s="396"/>
      <c r="E13658" s="399"/>
      <c r="F13658" s="399"/>
      <c r="G13658" s="399"/>
      <c r="H13658" s="399"/>
      <c r="I13658" s="399"/>
    </row>
    <row r="13659" spans="1:9" ht="15.75" customHeight="1">
      <c r="A13659" s="396"/>
      <c r="B13659" s="398"/>
      <c r="C13659" s="396"/>
      <c r="D13659" s="396"/>
      <c r="E13659" s="399"/>
      <c r="F13659" s="399"/>
      <c r="G13659" s="399"/>
      <c r="H13659" s="399"/>
      <c r="I13659" s="399"/>
    </row>
    <row r="13660" spans="1:9" ht="15.75" customHeight="1">
      <c r="A13660" s="396"/>
      <c r="B13660" s="398"/>
      <c r="C13660" s="396"/>
      <c r="D13660" s="396"/>
      <c r="E13660" s="399"/>
      <c r="F13660" s="399"/>
      <c r="G13660" s="399"/>
      <c r="H13660" s="399"/>
      <c r="I13660" s="399"/>
    </row>
    <row r="13661" spans="1:9" ht="15.75" customHeight="1">
      <c r="A13661" s="396"/>
      <c r="B13661" s="398"/>
      <c r="C13661" s="396"/>
      <c r="D13661" s="396"/>
      <c r="E13661" s="399"/>
      <c r="F13661" s="399"/>
      <c r="G13661" s="399"/>
      <c r="H13661" s="399"/>
      <c r="I13661" s="399"/>
    </row>
    <row r="13662" spans="1:9" ht="15.75" customHeight="1">
      <c r="A13662" s="396"/>
      <c r="B13662" s="398"/>
      <c r="C13662" s="396"/>
      <c r="D13662" s="396"/>
      <c r="E13662" s="399"/>
      <c r="F13662" s="399"/>
      <c r="G13662" s="399"/>
      <c r="H13662" s="399"/>
      <c r="I13662" s="399"/>
    </row>
    <row r="13663" spans="1:9" ht="15.75" customHeight="1">
      <c r="A13663" s="396"/>
      <c r="B13663" s="398"/>
      <c r="C13663" s="396"/>
      <c r="D13663" s="396"/>
      <c r="E13663" s="399"/>
      <c r="F13663" s="399"/>
      <c r="G13663" s="399"/>
      <c r="H13663" s="399"/>
      <c r="I13663" s="399"/>
    </row>
    <row r="13664" spans="1:9" ht="15.75" customHeight="1">
      <c r="A13664" s="396"/>
      <c r="B13664" s="398"/>
      <c r="C13664" s="396"/>
      <c r="D13664" s="396"/>
      <c r="E13664" s="399"/>
      <c r="F13664" s="399"/>
      <c r="G13664" s="399"/>
      <c r="H13664" s="399"/>
      <c r="I13664" s="399"/>
    </row>
    <row r="13665" spans="1:9" ht="15.75" customHeight="1">
      <c r="A13665" s="396"/>
      <c r="B13665" s="398"/>
      <c r="C13665" s="396"/>
      <c r="D13665" s="396"/>
      <c r="E13665" s="399"/>
      <c r="F13665" s="399"/>
      <c r="G13665" s="399"/>
      <c r="H13665" s="399"/>
      <c r="I13665" s="399"/>
    </row>
    <row r="13666" spans="1:9" ht="15.75" customHeight="1">
      <c r="A13666" s="396"/>
      <c r="B13666" s="398"/>
      <c r="C13666" s="396"/>
      <c r="D13666" s="396"/>
      <c r="E13666" s="399"/>
      <c r="F13666" s="399"/>
      <c r="G13666" s="399"/>
      <c r="H13666" s="399"/>
      <c r="I13666" s="399"/>
    </row>
    <row r="13667" spans="1:9" ht="15.75" customHeight="1">
      <c r="A13667" s="396"/>
      <c r="B13667" s="398"/>
      <c r="C13667" s="396"/>
      <c r="D13667" s="396"/>
      <c r="E13667" s="399"/>
      <c r="F13667" s="399"/>
      <c r="G13667" s="399"/>
      <c r="H13667" s="399"/>
      <c r="I13667" s="399"/>
    </row>
    <row r="13668" spans="1:9" ht="15.75" customHeight="1">
      <c r="A13668" s="396"/>
      <c r="B13668" s="398"/>
      <c r="C13668" s="396"/>
      <c r="D13668" s="396"/>
      <c r="E13668" s="399"/>
      <c r="F13668" s="399"/>
      <c r="G13668" s="399"/>
      <c r="H13668" s="399"/>
      <c r="I13668" s="399"/>
    </row>
    <row r="13669" spans="1:9" ht="15.75" customHeight="1">
      <c r="A13669" s="396"/>
      <c r="B13669" s="398"/>
      <c r="C13669" s="396"/>
      <c r="D13669" s="396"/>
      <c r="E13669" s="399"/>
      <c r="F13669" s="399"/>
      <c r="G13669" s="399"/>
      <c r="H13669" s="399"/>
      <c r="I13669" s="399"/>
    </row>
    <row r="13670" spans="1:9" ht="15.75" customHeight="1">
      <c r="A13670" s="396"/>
      <c r="B13670" s="398"/>
      <c r="C13670" s="396"/>
      <c r="D13670" s="396"/>
      <c r="E13670" s="399"/>
      <c r="F13670" s="399"/>
      <c r="G13670" s="399"/>
      <c r="H13670" s="399"/>
      <c r="I13670" s="399"/>
    </row>
    <row r="13671" spans="1:9" ht="15.75" customHeight="1">
      <c r="A13671" s="396"/>
      <c r="B13671" s="398"/>
      <c r="C13671" s="396"/>
      <c r="D13671" s="396"/>
      <c r="E13671" s="399"/>
      <c r="F13671" s="399"/>
      <c r="G13671" s="399"/>
      <c r="H13671" s="399"/>
      <c r="I13671" s="399"/>
    </row>
    <row r="13672" spans="1:9" ht="15.75" customHeight="1">
      <c r="A13672" s="396"/>
      <c r="B13672" s="398"/>
      <c r="C13672" s="396"/>
      <c r="D13672" s="396"/>
      <c r="E13672" s="399"/>
      <c r="F13672" s="399"/>
      <c r="G13672" s="399"/>
      <c r="H13672" s="399"/>
      <c r="I13672" s="399"/>
    </row>
    <row r="13673" spans="1:9" ht="15.75" customHeight="1">
      <c r="A13673" s="396"/>
      <c r="B13673" s="398"/>
      <c r="C13673" s="396"/>
      <c r="D13673" s="396"/>
      <c r="E13673" s="399"/>
      <c r="F13673" s="399"/>
      <c r="G13673" s="399"/>
      <c r="H13673" s="399"/>
      <c r="I13673" s="399"/>
    </row>
    <row r="13674" spans="1:9" ht="15.75" customHeight="1">
      <c r="A13674" s="396"/>
      <c r="B13674" s="398"/>
      <c r="C13674" s="396"/>
      <c r="D13674" s="396"/>
      <c r="E13674" s="399"/>
      <c r="F13674" s="399"/>
      <c r="G13674" s="399"/>
      <c r="H13674" s="399"/>
      <c r="I13674" s="399"/>
    </row>
    <row r="13675" spans="1:9" ht="15.75" customHeight="1">
      <c r="A13675" s="396"/>
      <c r="B13675" s="398"/>
      <c r="C13675" s="396"/>
      <c r="D13675" s="396"/>
      <c r="E13675" s="399"/>
      <c r="F13675" s="399"/>
      <c r="G13675" s="399"/>
      <c r="H13675" s="399"/>
      <c r="I13675" s="399"/>
    </row>
    <row r="13676" spans="1:9" ht="15.75" customHeight="1">
      <c r="A13676" s="396"/>
      <c r="B13676" s="398"/>
      <c r="C13676" s="396"/>
      <c r="D13676" s="396"/>
      <c r="E13676" s="399"/>
      <c r="F13676" s="399"/>
      <c r="G13676" s="399"/>
      <c r="H13676" s="399"/>
      <c r="I13676" s="399"/>
    </row>
    <row r="13677" spans="1:9" ht="15.75" customHeight="1">
      <c r="A13677" s="396"/>
      <c r="B13677" s="398"/>
      <c r="C13677" s="396"/>
      <c r="D13677" s="396"/>
      <c r="E13677" s="399"/>
      <c r="F13677" s="399"/>
      <c r="G13677" s="399"/>
      <c r="H13677" s="399"/>
      <c r="I13677" s="399"/>
    </row>
    <row r="13678" spans="1:9" ht="15.75" customHeight="1">
      <c r="A13678" s="396"/>
      <c r="B13678" s="398"/>
      <c r="C13678" s="396"/>
      <c r="D13678" s="396"/>
      <c r="E13678" s="399"/>
      <c r="F13678" s="399"/>
      <c r="G13678" s="399"/>
      <c r="H13678" s="399"/>
      <c r="I13678" s="399"/>
    </row>
    <row r="13679" spans="1:9" ht="15.75" customHeight="1">
      <c r="A13679" s="396"/>
      <c r="B13679" s="398"/>
      <c r="C13679" s="396"/>
      <c r="D13679" s="396"/>
      <c r="E13679" s="399"/>
      <c r="F13679" s="399"/>
      <c r="G13679" s="399"/>
      <c r="H13679" s="399"/>
      <c r="I13679" s="399"/>
    </row>
    <row r="13680" spans="1:9" ht="15.75" customHeight="1">
      <c r="A13680" s="396"/>
      <c r="B13680" s="398"/>
      <c r="C13680" s="396"/>
      <c r="D13680" s="396"/>
      <c r="E13680" s="399"/>
      <c r="F13680" s="399"/>
      <c r="G13680" s="399"/>
      <c r="H13680" s="399"/>
      <c r="I13680" s="399"/>
    </row>
    <row r="13681" spans="1:9" ht="15.75" customHeight="1">
      <c r="A13681" s="396"/>
      <c r="B13681" s="398"/>
      <c r="C13681" s="396"/>
      <c r="D13681" s="396"/>
      <c r="E13681" s="399"/>
      <c r="F13681" s="399"/>
      <c r="G13681" s="399"/>
      <c r="H13681" s="399"/>
      <c r="I13681" s="399"/>
    </row>
    <row r="13682" spans="1:9" ht="15.75" customHeight="1">
      <c r="A13682" s="396"/>
      <c r="B13682" s="398"/>
      <c r="C13682" s="396"/>
      <c r="D13682" s="396"/>
      <c r="E13682" s="399"/>
      <c r="F13682" s="399"/>
      <c r="G13682" s="399"/>
      <c r="H13682" s="399"/>
      <c r="I13682" s="399"/>
    </row>
    <row r="13683" spans="1:9" ht="15.75" customHeight="1">
      <c r="A13683" s="396"/>
      <c r="B13683" s="398"/>
      <c r="C13683" s="396"/>
      <c r="D13683" s="396"/>
      <c r="E13683" s="399"/>
      <c r="F13683" s="399"/>
      <c r="G13683" s="399"/>
      <c r="H13683" s="399"/>
      <c r="I13683" s="399"/>
    </row>
    <row r="13684" spans="1:9" ht="15.75" customHeight="1">
      <c r="A13684" s="396"/>
      <c r="B13684" s="398"/>
      <c r="C13684" s="396"/>
      <c r="D13684" s="396"/>
      <c r="E13684" s="399"/>
      <c r="F13684" s="399"/>
      <c r="G13684" s="399"/>
      <c r="H13684" s="399"/>
      <c r="I13684" s="399"/>
    </row>
    <row r="13685" spans="1:9" ht="15.75" customHeight="1">
      <c r="A13685" s="396"/>
      <c r="B13685" s="398"/>
      <c r="C13685" s="396"/>
      <c r="D13685" s="396"/>
      <c r="E13685" s="399"/>
      <c r="F13685" s="399"/>
      <c r="G13685" s="399"/>
      <c r="H13685" s="399"/>
      <c r="I13685" s="399"/>
    </row>
    <row r="13686" spans="1:9" ht="15.75" customHeight="1">
      <c r="A13686" s="396"/>
      <c r="B13686" s="398"/>
      <c r="C13686" s="396"/>
      <c r="D13686" s="396"/>
      <c r="E13686" s="399"/>
      <c r="F13686" s="399"/>
      <c r="G13686" s="399"/>
      <c r="H13686" s="399"/>
      <c r="I13686" s="399"/>
    </row>
    <row r="13687" spans="1:9" ht="15.75" customHeight="1">
      <c r="A13687" s="396"/>
      <c r="B13687" s="398"/>
      <c r="C13687" s="396"/>
      <c r="D13687" s="396"/>
      <c r="E13687" s="399"/>
      <c r="F13687" s="399"/>
      <c r="G13687" s="399"/>
      <c r="H13687" s="399"/>
      <c r="I13687" s="399"/>
    </row>
    <row r="13688" spans="1:9" ht="15.75" customHeight="1">
      <c r="A13688" s="396"/>
      <c r="B13688" s="398"/>
      <c r="C13688" s="396"/>
      <c r="D13688" s="396"/>
      <c r="E13688" s="399"/>
      <c r="F13688" s="399"/>
      <c r="G13688" s="399"/>
      <c r="H13688" s="399"/>
      <c r="I13688" s="399"/>
    </row>
    <row r="13689" spans="1:9" ht="15.75" customHeight="1">
      <c r="A13689" s="396"/>
      <c r="B13689" s="398"/>
      <c r="C13689" s="396"/>
      <c r="D13689" s="396"/>
      <c r="E13689" s="399"/>
      <c r="F13689" s="399"/>
      <c r="G13689" s="399"/>
      <c r="H13689" s="399"/>
      <c r="I13689" s="399"/>
    </row>
    <row r="13690" spans="1:9" ht="15.75" customHeight="1">
      <c r="A13690" s="396"/>
      <c r="B13690" s="398"/>
      <c r="C13690" s="396"/>
      <c r="D13690" s="396"/>
      <c r="E13690" s="399"/>
      <c r="F13690" s="399"/>
      <c r="G13690" s="399"/>
      <c r="H13690" s="399"/>
      <c r="I13690" s="399"/>
    </row>
    <row r="13691" spans="1:9" ht="15.75" customHeight="1">
      <c r="A13691" s="396"/>
      <c r="B13691" s="398"/>
      <c r="C13691" s="396"/>
      <c r="D13691" s="396"/>
      <c r="E13691" s="399"/>
      <c r="F13691" s="399"/>
      <c r="G13691" s="399"/>
      <c r="H13691" s="399"/>
      <c r="I13691" s="399"/>
    </row>
    <row r="13692" spans="1:9" ht="15.75" customHeight="1">
      <c r="A13692" s="396"/>
      <c r="B13692" s="398"/>
      <c r="C13692" s="396"/>
      <c r="D13692" s="396"/>
      <c r="E13692" s="399"/>
      <c r="F13692" s="399"/>
      <c r="G13692" s="399"/>
      <c r="H13692" s="399"/>
      <c r="I13692" s="399"/>
    </row>
    <row r="13693" spans="1:9" ht="15.75" customHeight="1">
      <c r="A13693" s="396"/>
      <c r="B13693" s="398"/>
      <c r="C13693" s="396"/>
      <c r="D13693" s="396"/>
      <c r="E13693" s="399"/>
      <c r="F13693" s="399"/>
      <c r="G13693" s="399"/>
      <c r="H13693" s="399"/>
      <c r="I13693" s="399"/>
    </row>
    <row r="13694" spans="1:9" ht="15.75" customHeight="1">
      <c r="A13694" s="396"/>
      <c r="B13694" s="398"/>
      <c r="C13694" s="396"/>
      <c r="D13694" s="396"/>
      <c r="E13694" s="399"/>
      <c r="F13694" s="399"/>
      <c r="G13694" s="399"/>
      <c r="H13694" s="399"/>
      <c r="I13694" s="399"/>
    </row>
    <row r="13695" spans="1:9" ht="15.75" customHeight="1">
      <c r="A13695" s="396"/>
      <c r="B13695" s="398"/>
      <c r="C13695" s="396"/>
      <c r="D13695" s="396"/>
      <c r="E13695" s="399"/>
      <c r="F13695" s="399"/>
      <c r="G13695" s="399"/>
      <c r="H13695" s="399"/>
      <c r="I13695" s="399"/>
    </row>
    <row r="13696" spans="1:9" ht="15.75" customHeight="1">
      <c r="A13696" s="396"/>
      <c r="B13696" s="398"/>
      <c r="C13696" s="396"/>
      <c r="D13696" s="396"/>
      <c r="E13696" s="399"/>
      <c r="F13696" s="399"/>
      <c r="G13696" s="399"/>
      <c r="H13696" s="399"/>
      <c r="I13696" s="399"/>
    </row>
    <row r="13697" spans="1:9" ht="15.75" customHeight="1">
      <c r="A13697" s="396"/>
      <c r="B13697" s="398"/>
      <c r="C13697" s="396"/>
      <c r="D13697" s="396"/>
      <c r="E13697" s="399"/>
      <c r="F13697" s="399"/>
      <c r="G13697" s="399"/>
      <c r="H13697" s="399"/>
      <c r="I13697" s="399"/>
    </row>
    <row r="13698" spans="1:9" ht="15.75" customHeight="1">
      <c r="A13698" s="396"/>
      <c r="B13698" s="398"/>
      <c r="C13698" s="396"/>
      <c r="D13698" s="396"/>
      <c r="E13698" s="399"/>
      <c r="F13698" s="399"/>
      <c r="G13698" s="399"/>
      <c r="H13698" s="399"/>
      <c r="I13698" s="399"/>
    </row>
    <row r="13699" spans="1:9" ht="15.75" customHeight="1">
      <c r="A13699" s="396"/>
      <c r="B13699" s="398"/>
      <c r="C13699" s="396"/>
      <c r="D13699" s="396"/>
      <c r="E13699" s="399"/>
      <c r="F13699" s="399"/>
      <c r="G13699" s="399"/>
      <c r="H13699" s="399"/>
      <c r="I13699" s="399"/>
    </row>
    <row r="13700" spans="1:9" ht="15.75" customHeight="1">
      <c r="A13700" s="396"/>
      <c r="B13700" s="398"/>
      <c r="C13700" s="396"/>
      <c r="D13700" s="396"/>
      <c r="E13700" s="399"/>
      <c r="F13700" s="399"/>
      <c r="G13700" s="399"/>
      <c r="H13700" s="399"/>
      <c r="I13700" s="399"/>
    </row>
    <row r="13701" spans="1:9" ht="15.75" customHeight="1">
      <c r="A13701" s="396"/>
      <c r="B13701" s="398"/>
      <c r="C13701" s="396"/>
      <c r="D13701" s="396"/>
      <c r="E13701" s="399"/>
      <c r="F13701" s="399"/>
      <c r="G13701" s="399"/>
      <c r="H13701" s="399"/>
      <c r="I13701" s="399"/>
    </row>
    <row r="13702" spans="1:9" ht="15.75" customHeight="1">
      <c r="A13702" s="396"/>
      <c r="B13702" s="398"/>
      <c r="C13702" s="396"/>
      <c r="D13702" s="396"/>
      <c r="E13702" s="399"/>
      <c r="F13702" s="399"/>
      <c r="G13702" s="399"/>
      <c r="H13702" s="399"/>
      <c r="I13702" s="399"/>
    </row>
    <row r="13703" spans="1:9" ht="15.75" customHeight="1">
      <c r="A13703" s="396"/>
      <c r="B13703" s="398"/>
      <c r="C13703" s="396"/>
      <c r="D13703" s="396"/>
      <c r="E13703" s="399"/>
      <c r="F13703" s="399"/>
      <c r="G13703" s="399"/>
      <c r="H13703" s="399"/>
      <c r="I13703" s="399"/>
    </row>
    <row r="13704" spans="1:9" ht="15.75" customHeight="1">
      <c r="A13704" s="396"/>
      <c r="B13704" s="398"/>
      <c r="C13704" s="396"/>
      <c r="D13704" s="396"/>
      <c r="E13704" s="399"/>
      <c r="F13704" s="399"/>
      <c r="G13704" s="399"/>
      <c r="H13704" s="399"/>
      <c r="I13704" s="399"/>
    </row>
    <row r="13705" spans="1:9" ht="15.75" customHeight="1">
      <c r="A13705" s="396"/>
      <c r="B13705" s="398"/>
      <c r="C13705" s="396"/>
      <c r="D13705" s="396"/>
      <c r="E13705" s="399"/>
      <c r="F13705" s="399"/>
      <c r="G13705" s="399"/>
      <c r="H13705" s="399"/>
      <c r="I13705" s="399"/>
    </row>
    <row r="13706" spans="1:9" ht="15.75" customHeight="1">
      <c r="A13706" s="396"/>
      <c r="B13706" s="398"/>
      <c r="C13706" s="396"/>
      <c r="D13706" s="396"/>
      <c r="E13706" s="399"/>
      <c r="F13706" s="399"/>
      <c r="G13706" s="399"/>
      <c r="H13706" s="399"/>
      <c r="I13706" s="399"/>
    </row>
    <row r="13707" spans="1:9" ht="15.75" customHeight="1">
      <c r="A13707" s="396"/>
      <c r="B13707" s="398"/>
      <c r="C13707" s="396"/>
      <c r="D13707" s="396"/>
      <c r="E13707" s="399"/>
      <c r="F13707" s="399"/>
      <c r="G13707" s="399"/>
      <c r="H13707" s="399"/>
      <c r="I13707" s="399"/>
    </row>
    <row r="13708" spans="1:9" ht="15.75" customHeight="1">
      <c r="A13708" s="396"/>
      <c r="B13708" s="398"/>
      <c r="C13708" s="396"/>
      <c r="D13708" s="396"/>
      <c r="E13708" s="399"/>
      <c r="F13708" s="399"/>
      <c r="G13708" s="399"/>
      <c r="H13708" s="399"/>
      <c r="I13708" s="399"/>
    </row>
    <row r="13709" spans="1:9" ht="15.75" customHeight="1">
      <c r="A13709" s="396"/>
      <c r="B13709" s="398"/>
      <c r="C13709" s="396"/>
      <c r="D13709" s="396"/>
      <c r="E13709" s="399"/>
      <c r="F13709" s="399"/>
      <c r="G13709" s="399"/>
      <c r="H13709" s="399"/>
      <c r="I13709" s="399"/>
    </row>
    <row r="13710" spans="1:9" ht="15.75" customHeight="1">
      <c r="A13710" s="396"/>
      <c r="B13710" s="398"/>
      <c r="C13710" s="396"/>
      <c r="D13710" s="396"/>
      <c r="E13710" s="399"/>
      <c r="F13710" s="399"/>
      <c r="G13710" s="399"/>
      <c r="H13710" s="399"/>
      <c r="I13710" s="399"/>
    </row>
    <row r="13711" spans="1:9" ht="15.75" customHeight="1">
      <c r="A13711" s="396"/>
      <c r="B13711" s="398"/>
      <c r="C13711" s="396"/>
      <c r="D13711" s="396"/>
      <c r="E13711" s="399"/>
      <c r="F13711" s="399"/>
      <c r="G13711" s="399"/>
      <c r="H13711" s="399"/>
      <c r="I13711" s="399"/>
    </row>
    <row r="13712" spans="1:9" ht="15.75" customHeight="1">
      <c r="A13712" s="396"/>
      <c r="B13712" s="398"/>
      <c r="C13712" s="396"/>
      <c r="D13712" s="396"/>
      <c r="E13712" s="399"/>
      <c r="F13712" s="399"/>
      <c r="G13712" s="399"/>
      <c r="H13712" s="399"/>
      <c r="I13712" s="399"/>
    </row>
    <row r="13713" spans="1:9" ht="15.75" customHeight="1">
      <c r="A13713" s="396"/>
      <c r="B13713" s="398"/>
      <c r="C13713" s="396"/>
      <c r="D13713" s="396"/>
      <c r="E13713" s="399"/>
      <c r="F13713" s="399"/>
      <c r="G13713" s="399"/>
      <c r="H13713" s="399"/>
      <c r="I13713" s="399"/>
    </row>
    <row r="13714" spans="1:9" ht="15.75" customHeight="1">
      <c r="A13714" s="396"/>
      <c r="B13714" s="398"/>
      <c r="C13714" s="396"/>
      <c r="D13714" s="396"/>
      <c r="E13714" s="399"/>
      <c r="F13714" s="399"/>
      <c r="G13714" s="399"/>
      <c r="H13714" s="399"/>
      <c r="I13714" s="399"/>
    </row>
    <row r="13715" spans="1:9" ht="15.75" customHeight="1">
      <c r="A13715" s="396"/>
      <c r="B13715" s="398"/>
      <c r="C13715" s="396"/>
      <c r="D13715" s="396"/>
      <c r="E13715" s="399"/>
      <c r="F13715" s="399"/>
      <c r="G13715" s="399"/>
      <c r="H13715" s="399"/>
      <c r="I13715" s="399"/>
    </row>
    <row r="13716" spans="1:9" ht="15.75" customHeight="1">
      <c r="A13716" s="396"/>
      <c r="B13716" s="398"/>
      <c r="C13716" s="396"/>
      <c r="D13716" s="396"/>
      <c r="E13716" s="399"/>
      <c r="F13716" s="399"/>
      <c r="G13716" s="399"/>
      <c r="H13716" s="399"/>
      <c r="I13716" s="399"/>
    </row>
    <row r="13717" spans="1:9" ht="15.75" customHeight="1">
      <c r="A13717" s="396"/>
      <c r="B13717" s="398"/>
      <c r="C13717" s="396"/>
      <c r="D13717" s="396"/>
      <c r="E13717" s="399"/>
      <c r="F13717" s="399"/>
      <c r="G13717" s="399"/>
      <c r="H13717" s="399"/>
      <c r="I13717" s="399"/>
    </row>
    <row r="13718" spans="1:9" ht="15.75" customHeight="1">
      <c r="A13718" s="396"/>
      <c r="B13718" s="398"/>
      <c r="C13718" s="396"/>
      <c r="D13718" s="396"/>
      <c r="E13718" s="399"/>
      <c r="F13718" s="399"/>
      <c r="G13718" s="399"/>
      <c r="H13718" s="399"/>
      <c r="I13718" s="399"/>
    </row>
    <row r="13719" spans="1:9" ht="15.75" customHeight="1">
      <c r="A13719" s="396"/>
      <c r="B13719" s="398"/>
      <c r="C13719" s="396"/>
      <c r="D13719" s="396"/>
      <c r="E13719" s="399"/>
      <c r="F13719" s="399"/>
      <c r="G13719" s="399"/>
      <c r="H13719" s="399"/>
      <c r="I13719" s="399"/>
    </row>
    <row r="13720" spans="1:9" ht="15.75" customHeight="1">
      <c r="A13720" s="396"/>
      <c r="B13720" s="398"/>
      <c r="C13720" s="396"/>
      <c r="D13720" s="396"/>
      <c r="E13720" s="399"/>
      <c r="F13720" s="399"/>
      <c r="G13720" s="399"/>
      <c r="H13720" s="399"/>
      <c r="I13720" s="399"/>
    </row>
    <row r="13721" spans="1:9" ht="15.75" customHeight="1">
      <c r="A13721" s="396"/>
      <c r="B13721" s="398"/>
      <c r="C13721" s="396"/>
      <c r="D13721" s="396"/>
      <c r="E13721" s="399"/>
      <c r="F13721" s="399"/>
      <c r="G13721" s="399"/>
      <c r="H13721" s="399"/>
      <c r="I13721" s="399"/>
    </row>
    <row r="13722" spans="1:9" ht="15.75" customHeight="1">
      <c r="A13722" s="396"/>
      <c r="B13722" s="398"/>
      <c r="C13722" s="396"/>
      <c r="D13722" s="396"/>
      <c r="E13722" s="399"/>
      <c r="F13722" s="399"/>
      <c r="G13722" s="399"/>
      <c r="H13722" s="399"/>
      <c r="I13722" s="399"/>
    </row>
    <row r="13723" spans="1:9" ht="15.75" customHeight="1">
      <c r="A13723" s="396"/>
      <c r="B13723" s="398"/>
      <c r="C13723" s="396"/>
      <c r="D13723" s="396"/>
      <c r="E13723" s="399"/>
      <c r="F13723" s="399"/>
      <c r="G13723" s="399"/>
      <c r="H13723" s="399"/>
      <c r="I13723" s="399"/>
    </row>
    <row r="13724" spans="1:9" ht="15.75" customHeight="1">
      <c r="A13724" s="396"/>
      <c r="B13724" s="398"/>
      <c r="C13724" s="396"/>
      <c r="D13724" s="396"/>
      <c r="E13724" s="399"/>
      <c r="F13724" s="399"/>
      <c r="G13724" s="399"/>
      <c r="H13724" s="399"/>
      <c r="I13724" s="399"/>
    </row>
    <row r="13725" spans="1:9" ht="15.75" customHeight="1">
      <c r="A13725" s="396"/>
      <c r="B13725" s="398"/>
      <c r="C13725" s="396"/>
      <c r="D13725" s="396"/>
      <c r="E13725" s="399"/>
      <c r="F13725" s="399"/>
      <c r="G13725" s="399"/>
      <c r="H13725" s="399"/>
      <c r="I13725" s="399"/>
    </row>
    <row r="13726" spans="1:9" ht="15.75" customHeight="1">
      <c r="A13726" s="396"/>
      <c r="B13726" s="398"/>
      <c r="C13726" s="396"/>
      <c r="D13726" s="396"/>
      <c r="E13726" s="399"/>
      <c r="F13726" s="399"/>
      <c r="G13726" s="399"/>
      <c r="H13726" s="399"/>
      <c r="I13726" s="399"/>
    </row>
    <row r="13727" spans="1:9" ht="15.75" customHeight="1">
      <c r="A13727" s="396"/>
      <c r="B13727" s="398"/>
      <c r="C13727" s="396"/>
      <c r="D13727" s="396"/>
      <c r="E13727" s="399"/>
      <c r="F13727" s="399"/>
      <c r="G13727" s="399"/>
      <c r="H13727" s="399"/>
      <c r="I13727" s="399"/>
    </row>
    <row r="13728" spans="1:9" ht="15.75" customHeight="1">
      <c r="A13728" s="396"/>
      <c r="B13728" s="398"/>
      <c r="C13728" s="396"/>
      <c r="D13728" s="396"/>
      <c r="E13728" s="399"/>
      <c r="F13728" s="399"/>
      <c r="G13728" s="399"/>
      <c r="H13728" s="399"/>
      <c r="I13728" s="399"/>
    </row>
    <row r="13729" spans="1:9" ht="15.75" customHeight="1">
      <c r="A13729" s="396"/>
      <c r="B13729" s="398"/>
      <c r="C13729" s="396"/>
      <c r="D13729" s="396"/>
      <c r="E13729" s="399"/>
      <c r="F13729" s="399"/>
      <c r="G13729" s="399"/>
      <c r="H13729" s="399"/>
      <c r="I13729" s="399"/>
    </row>
    <row r="13730" spans="1:9" ht="15.75" customHeight="1">
      <c r="A13730" s="396"/>
      <c r="B13730" s="398"/>
      <c r="C13730" s="396"/>
      <c r="D13730" s="396"/>
      <c r="E13730" s="399"/>
      <c r="F13730" s="399"/>
      <c r="G13730" s="399"/>
      <c r="H13730" s="399"/>
      <c r="I13730" s="399"/>
    </row>
    <row r="13731" spans="1:9" ht="15.75" customHeight="1">
      <c r="A13731" s="396"/>
      <c r="B13731" s="398"/>
      <c r="C13731" s="396"/>
      <c r="D13731" s="396"/>
      <c r="E13731" s="399"/>
      <c r="F13731" s="399"/>
      <c r="G13731" s="399"/>
      <c r="H13731" s="399"/>
      <c r="I13731" s="399"/>
    </row>
    <row r="13732" spans="1:9" ht="15.75" customHeight="1">
      <c r="A13732" s="396"/>
      <c r="B13732" s="398"/>
      <c r="C13732" s="396"/>
      <c r="D13732" s="396"/>
      <c r="E13732" s="399"/>
      <c r="F13732" s="399"/>
      <c r="G13732" s="399"/>
      <c r="H13732" s="399"/>
      <c r="I13732" s="399"/>
    </row>
    <row r="13733" spans="1:9" ht="15.75" customHeight="1">
      <c r="A13733" s="396"/>
      <c r="B13733" s="398"/>
      <c r="C13733" s="396"/>
      <c r="D13733" s="396"/>
      <c r="E13733" s="399"/>
      <c r="F13733" s="399"/>
      <c r="G13733" s="399"/>
      <c r="H13733" s="399"/>
      <c r="I13733" s="399"/>
    </row>
    <row r="13734" spans="1:9" ht="15.75" customHeight="1">
      <c r="A13734" s="396"/>
      <c r="B13734" s="398"/>
      <c r="C13734" s="396"/>
      <c r="D13734" s="396"/>
      <c r="E13734" s="399"/>
      <c r="F13734" s="399"/>
      <c r="G13734" s="399"/>
      <c r="H13734" s="399"/>
      <c r="I13734" s="399"/>
    </row>
    <row r="13735" spans="1:9" ht="15.75" customHeight="1">
      <c r="A13735" s="396"/>
      <c r="B13735" s="398"/>
      <c r="C13735" s="396"/>
      <c r="D13735" s="396"/>
      <c r="E13735" s="399"/>
      <c r="F13735" s="399"/>
      <c r="G13735" s="399"/>
      <c r="H13735" s="399"/>
      <c r="I13735" s="399"/>
    </row>
    <row r="13736" spans="1:9" ht="15.75" customHeight="1">
      <c r="A13736" s="396"/>
      <c r="B13736" s="398"/>
      <c r="C13736" s="396"/>
      <c r="D13736" s="396"/>
      <c r="E13736" s="399"/>
      <c r="F13736" s="399"/>
      <c r="G13736" s="399"/>
      <c r="H13736" s="399"/>
      <c r="I13736" s="399"/>
    </row>
    <row r="13737" spans="1:9" ht="15.75" customHeight="1">
      <c r="A13737" s="396"/>
      <c r="B13737" s="398"/>
      <c r="C13737" s="396"/>
      <c r="D13737" s="396"/>
      <c r="E13737" s="399"/>
      <c r="F13737" s="399"/>
      <c r="G13737" s="399"/>
      <c r="H13737" s="399"/>
      <c r="I13737" s="399"/>
    </row>
    <row r="13738" spans="1:9" ht="15.75" customHeight="1">
      <c r="A13738" s="396"/>
      <c r="B13738" s="398"/>
      <c r="C13738" s="396"/>
      <c r="D13738" s="396"/>
      <c r="E13738" s="399"/>
      <c r="F13738" s="399"/>
      <c r="G13738" s="399"/>
      <c r="H13738" s="399"/>
      <c r="I13738" s="399"/>
    </row>
    <row r="13739" spans="1:9" ht="15.75" customHeight="1">
      <c r="A13739" s="396"/>
      <c r="B13739" s="398"/>
      <c r="C13739" s="396"/>
      <c r="D13739" s="396"/>
      <c r="E13739" s="399"/>
      <c r="F13739" s="399"/>
      <c r="G13739" s="399"/>
      <c r="H13739" s="399"/>
      <c r="I13739" s="399"/>
    </row>
    <row r="13740" spans="1:9" ht="15.75" customHeight="1">
      <c r="A13740" s="396"/>
      <c r="B13740" s="398"/>
      <c r="C13740" s="396"/>
      <c r="D13740" s="396"/>
      <c r="E13740" s="399"/>
      <c r="F13740" s="399"/>
      <c r="G13740" s="399"/>
      <c r="H13740" s="399"/>
      <c r="I13740" s="399"/>
    </row>
    <row r="13741" spans="1:9" ht="15.75" customHeight="1">
      <c r="A13741" s="396"/>
      <c r="B13741" s="398"/>
      <c r="C13741" s="396"/>
      <c r="D13741" s="396"/>
      <c r="E13741" s="399"/>
      <c r="F13741" s="399"/>
      <c r="G13741" s="399"/>
      <c r="H13741" s="399"/>
      <c r="I13741" s="399"/>
    </row>
    <row r="13742" spans="1:9" ht="15.75" customHeight="1">
      <c r="A13742" s="396"/>
      <c r="B13742" s="398"/>
      <c r="C13742" s="396"/>
      <c r="D13742" s="396"/>
      <c r="E13742" s="399"/>
      <c r="F13742" s="399"/>
      <c r="G13742" s="399"/>
      <c r="H13742" s="399"/>
      <c r="I13742" s="399"/>
    </row>
    <row r="13743" spans="1:9" ht="15.75" customHeight="1">
      <c r="A13743" s="396"/>
      <c r="B13743" s="398"/>
      <c r="C13743" s="396"/>
      <c r="D13743" s="396"/>
      <c r="E13743" s="399"/>
      <c r="F13743" s="399"/>
      <c r="G13743" s="399"/>
      <c r="H13743" s="399"/>
      <c r="I13743" s="399"/>
    </row>
    <row r="13744" spans="1:9" ht="15.75" customHeight="1">
      <c r="A13744" s="396"/>
      <c r="B13744" s="398"/>
      <c r="C13744" s="396"/>
      <c r="D13744" s="396"/>
      <c r="E13744" s="399"/>
      <c r="F13744" s="399"/>
      <c r="G13744" s="399"/>
      <c r="H13744" s="399"/>
      <c r="I13744" s="399"/>
    </row>
    <row r="13745" spans="1:9" ht="15.75" customHeight="1">
      <c r="A13745" s="396"/>
      <c r="B13745" s="398"/>
      <c r="C13745" s="396"/>
      <c r="D13745" s="396"/>
      <c r="E13745" s="399"/>
      <c r="F13745" s="399"/>
      <c r="G13745" s="399"/>
      <c r="H13745" s="399"/>
      <c r="I13745" s="399"/>
    </row>
    <row r="13746" spans="1:9" ht="15.75" customHeight="1">
      <c r="A13746" s="396"/>
      <c r="B13746" s="398"/>
      <c r="C13746" s="396"/>
      <c r="D13746" s="396"/>
      <c r="E13746" s="399"/>
      <c r="F13746" s="399"/>
      <c r="G13746" s="399"/>
      <c r="H13746" s="399"/>
      <c r="I13746" s="399"/>
    </row>
    <row r="13747" spans="1:9" ht="15.75" customHeight="1">
      <c r="A13747" s="396"/>
      <c r="B13747" s="398"/>
      <c r="C13747" s="396"/>
      <c r="D13747" s="396"/>
      <c r="E13747" s="399"/>
      <c r="F13747" s="399"/>
      <c r="G13747" s="399"/>
      <c r="H13747" s="399"/>
      <c r="I13747" s="399"/>
    </row>
    <row r="13748" spans="1:9" ht="15.75" customHeight="1">
      <c r="A13748" s="396"/>
      <c r="B13748" s="398"/>
      <c r="C13748" s="396"/>
      <c r="D13748" s="396"/>
      <c r="E13748" s="399"/>
      <c r="F13748" s="399"/>
      <c r="G13748" s="399"/>
      <c r="H13748" s="399"/>
      <c r="I13748" s="399"/>
    </row>
    <row r="13749" spans="1:9" ht="15.75" customHeight="1">
      <c r="A13749" s="396"/>
      <c r="B13749" s="398"/>
      <c r="C13749" s="396"/>
      <c r="D13749" s="396"/>
      <c r="E13749" s="399"/>
      <c r="F13749" s="399"/>
      <c r="G13749" s="399"/>
      <c r="H13749" s="399"/>
      <c r="I13749" s="399"/>
    </row>
    <row r="13750" spans="1:9" ht="15.75" customHeight="1">
      <c r="A13750" s="396"/>
      <c r="B13750" s="398"/>
      <c r="C13750" s="396"/>
      <c r="D13750" s="396"/>
      <c r="E13750" s="399"/>
      <c r="F13750" s="399"/>
      <c r="G13750" s="399"/>
      <c r="H13750" s="399"/>
      <c r="I13750" s="399"/>
    </row>
    <row r="13751" spans="1:9" ht="15.75" customHeight="1">
      <c r="A13751" s="396"/>
      <c r="B13751" s="398"/>
      <c r="C13751" s="396"/>
      <c r="D13751" s="396"/>
      <c r="E13751" s="399"/>
      <c r="F13751" s="399"/>
      <c r="G13751" s="399"/>
      <c r="H13751" s="399"/>
      <c r="I13751" s="399"/>
    </row>
    <row r="13752" spans="1:9" ht="15.75" customHeight="1">
      <c r="A13752" s="396"/>
      <c r="B13752" s="398"/>
      <c r="C13752" s="396"/>
      <c r="D13752" s="396"/>
      <c r="E13752" s="399"/>
      <c r="F13752" s="399"/>
      <c r="G13752" s="399"/>
      <c r="H13752" s="399"/>
      <c r="I13752" s="399"/>
    </row>
    <row r="13753" spans="1:9" ht="15.75" customHeight="1">
      <c r="A13753" s="396"/>
      <c r="B13753" s="398"/>
      <c r="C13753" s="396"/>
      <c r="D13753" s="396"/>
      <c r="E13753" s="399"/>
      <c r="F13753" s="399"/>
      <c r="G13753" s="399"/>
      <c r="H13753" s="399"/>
      <c r="I13753" s="399"/>
    </row>
    <row r="13754" spans="1:9" ht="15.75" customHeight="1">
      <c r="A13754" s="396"/>
      <c r="B13754" s="398"/>
      <c r="C13754" s="396"/>
      <c r="D13754" s="396"/>
      <c r="E13754" s="399"/>
      <c r="F13754" s="399"/>
      <c r="G13754" s="399"/>
      <c r="H13754" s="399"/>
      <c r="I13754" s="399"/>
    </row>
    <row r="13755" spans="1:9" ht="15.75" customHeight="1">
      <c r="A13755" s="396"/>
      <c r="B13755" s="398"/>
      <c r="C13755" s="396"/>
      <c r="D13755" s="396"/>
      <c r="E13755" s="399"/>
      <c r="F13755" s="399"/>
      <c r="G13755" s="399"/>
      <c r="H13755" s="399"/>
      <c r="I13755" s="399"/>
    </row>
    <row r="13756" spans="1:9" ht="15.75" customHeight="1">
      <c r="A13756" s="396"/>
      <c r="B13756" s="398"/>
      <c r="C13756" s="396"/>
      <c r="D13756" s="396"/>
      <c r="E13756" s="399"/>
      <c r="F13756" s="399"/>
      <c r="G13756" s="399"/>
      <c r="H13756" s="399"/>
      <c r="I13756" s="399"/>
    </row>
    <row r="13757" spans="1:9" ht="15.75" customHeight="1">
      <c r="A13757" s="396"/>
      <c r="B13757" s="398"/>
      <c r="C13757" s="396"/>
      <c r="D13757" s="396"/>
      <c r="E13757" s="399"/>
      <c r="F13757" s="399"/>
      <c r="G13757" s="399"/>
      <c r="H13757" s="399"/>
      <c r="I13757" s="399"/>
    </row>
    <row r="13758" spans="1:9" ht="15.75" customHeight="1">
      <c r="A13758" s="396"/>
      <c r="B13758" s="398"/>
      <c r="C13758" s="396"/>
      <c r="D13758" s="396"/>
      <c r="E13758" s="399"/>
      <c r="F13758" s="399"/>
      <c r="G13758" s="399"/>
      <c r="H13758" s="399"/>
      <c r="I13758" s="399"/>
    </row>
    <row r="13759" spans="1:9" ht="15.75" customHeight="1">
      <c r="A13759" s="396"/>
      <c r="B13759" s="398"/>
      <c r="C13759" s="396"/>
      <c r="D13759" s="396"/>
      <c r="E13759" s="399"/>
      <c r="F13759" s="399"/>
      <c r="G13759" s="399"/>
      <c r="H13759" s="399"/>
      <c r="I13759" s="399"/>
    </row>
    <row r="13760" spans="1:9" ht="15.75" customHeight="1">
      <c r="A13760" s="396"/>
      <c r="B13760" s="398"/>
      <c r="C13760" s="396"/>
      <c r="D13760" s="396"/>
      <c r="E13760" s="399"/>
      <c r="F13760" s="399"/>
      <c r="G13760" s="399"/>
      <c r="H13760" s="399"/>
      <c r="I13760" s="399"/>
    </row>
    <row r="13761" spans="1:9" ht="15.75" customHeight="1">
      <c r="A13761" s="396"/>
      <c r="B13761" s="398"/>
      <c r="C13761" s="396"/>
      <c r="D13761" s="396"/>
      <c r="E13761" s="399"/>
      <c r="F13761" s="399"/>
      <c r="G13761" s="399"/>
      <c r="H13761" s="399"/>
      <c r="I13761" s="399"/>
    </row>
    <row r="13762" spans="1:9" ht="15.75" customHeight="1">
      <c r="A13762" s="396"/>
      <c r="B13762" s="398"/>
      <c r="C13762" s="396"/>
      <c r="D13762" s="396"/>
      <c r="E13762" s="399"/>
      <c r="F13762" s="399"/>
      <c r="G13762" s="399"/>
      <c r="H13762" s="399"/>
      <c r="I13762" s="399"/>
    </row>
    <row r="13763" spans="1:9" ht="15.75" customHeight="1">
      <c r="A13763" s="396"/>
      <c r="B13763" s="398"/>
      <c r="C13763" s="396"/>
      <c r="D13763" s="396"/>
      <c r="E13763" s="399"/>
      <c r="F13763" s="399"/>
      <c r="G13763" s="399"/>
      <c r="H13763" s="399"/>
      <c r="I13763" s="399"/>
    </row>
    <row r="13764" spans="1:9" ht="15.75" customHeight="1">
      <c r="A13764" s="396"/>
      <c r="B13764" s="398"/>
      <c r="C13764" s="396"/>
      <c r="D13764" s="396"/>
      <c r="E13764" s="399"/>
      <c r="F13764" s="399"/>
      <c r="G13764" s="399"/>
      <c r="H13764" s="399"/>
      <c r="I13764" s="399"/>
    </row>
    <row r="13765" spans="1:9" ht="15.75" customHeight="1">
      <c r="A13765" s="396"/>
      <c r="B13765" s="398"/>
      <c r="C13765" s="396"/>
      <c r="D13765" s="396"/>
      <c r="E13765" s="399"/>
      <c r="F13765" s="399"/>
      <c r="G13765" s="399"/>
      <c r="H13765" s="399"/>
      <c r="I13765" s="399"/>
    </row>
    <row r="13766" spans="1:9" ht="15.75" customHeight="1">
      <c r="A13766" s="396"/>
      <c r="B13766" s="398"/>
      <c r="C13766" s="396"/>
      <c r="D13766" s="396"/>
      <c r="E13766" s="399"/>
      <c r="F13766" s="399"/>
      <c r="G13766" s="399"/>
      <c r="H13766" s="399"/>
      <c r="I13766" s="399"/>
    </row>
    <row r="13767" spans="1:9" ht="15.75" customHeight="1">
      <c r="A13767" s="396"/>
      <c r="B13767" s="398"/>
      <c r="C13767" s="396"/>
      <c r="D13767" s="396"/>
      <c r="E13767" s="399"/>
      <c r="F13767" s="399"/>
      <c r="G13767" s="399"/>
      <c r="H13767" s="399"/>
      <c r="I13767" s="399"/>
    </row>
    <row r="13768" spans="1:9" ht="15.75" customHeight="1">
      <c r="A13768" s="396"/>
      <c r="B13768" s="398"/>
      <c r="C13768" s="396"/>
      <c r="D13768" s="396"/>
      <c r="E13768" s="399"/>
      <c r="F13768" s="399"/>
      <c r="G13768" s="399"/>
      <c r="H13768" s="399"/>
      <c r="I13768" s="399"/>
    </row>
    <row r="13769" spans="1:9" ht="15.75" customHeight="1">
      <c r="A13769" s="396"/>
      <c r="B13769" s="398"/>
      <c r="C13769" s="396"/>
      <c r="D13769" s="396"/>
      <c r="E13769" s="399"/>
      <c r="F13769" s="399"/>
      <c r="G13769" s="399"/>
      <c r="H13769" s="399"/>
      <c r="I13769" s="399"/>
    </row>
    <row r="13770" spans="1:9" ht="15.75" customHeight="1">
      <c r="A13770" s="396"/>
      <c r="B13770" s="398"/>
      <c r="C13770" s="396"/>
      <c r="D13770" s="396"/>
      <c r="E13770" s="399"/>
      <c r="F13770" s="399"/>
      <c r="G13770" s="399"/>
      <c r="H13770" s="399"/>
      <c r="I13770" s="399"/>
    </row>
    <row r="13771" spans="1:9" ht="15.75" customHeight="1">
      <c r="A13771" s="396"/>
      <c r="B13771" s="398"/>
      <c r="C13771" s="396"/>
      <c r="D13771" s="396"/>
      <c r="E13771" s="399"/>
      <c r="F13771" s="399"/>
      <c r="G13771" s="399"/>
      <c r="H13771" s="399"/>
      <c r="I13771" s="399"/>
    </row>
    <row r="13772" spans="1:9" ht="15.75" customHeight="1">
      <c r="A13772" s="396"/>
      <c r="B13772" s="398"/>
      <c r="C13772" s="396"/>
      <c r="D13772" s="396"/>
      <c r="E13772" s="399"/>
      <c r="F13772" s="399"/>
      <c r="G13772" s="399"/>
      <c r="H13772" s="399"/>
      <c r="I13772" s="399"/>
    </row>
    <row r="13773" spans="1:9" ht="15.75" customHeight="1">
      <c r="A13773" s="396"/>
      <c r="B13773" s="398"/>
      <c r="C13773" s="396"/>
      <c r="D13773" s="396"/>
      <c r="E13773" s="399"/>
      <c r="F13773" s="399"/>
      <c r="G13773" s="399"/>
      <c r="H13773" s="399"/>
      <c r="I13773" s="399"/>
    </row>
    <row r="13774" spans="1:9" ht="15.75" customHeight="1">
      <c r="A13774" s="396"/>
      <c r="B13774" s="398"/>
      <c r="C13774" s="396"/>
      <c r="D13774" s="396"/>
      <c r="E13774" s="399"/>
      <c r="F13774" s="399"/>
      <c r="G13774" s="399"/>
      <c r="H13774" s="399"/>
      <c r="I13774" s="399"/>
    </row>
    <row r="13775" spans="1:9" ht="15.75" customHeight="1">
      <c r="A13775" s="396"/>
      <c r="B13775" s="398"/>
      <c r="C13775" s="396"/>
      <c r="D13775" s="396"/>
      <c r="E13775" s="399"/>
      <c r="F13775" s="399"/>
      <c r="G13775" s="399"/>
      <c r="H13775" s="399"/>
      <c r="I13775" s="399"/>
    </row>
    <row r="13776" spans="1:9" ht="15.75" customHeight="1">
      <c r="A13776" s="396"/>
      <c r="B13776" s="398"/>
      <c r="C13776" s="396"/>
      <c r="D13776" s="396"/>
      <c r="E13776" s="399"/>
      <c r="F13776" s="399"/>
      <c r="G13776" s="399"/>
      <c r="H13776" s="399"/>
      <c r="I13776" s="399"/>
    </row>
    <row r="13777" spans="1:9" ht="15.75" customHeight="1">
      <c r="A13777" s="396"/>
      <c r="B13777" s="398"/>
      <c r="C13777" s="396"/>
      <c r="D13777" s="396"/>
      <c r="E13777" s="399"/>
      <c r="F13777" s="399"/>
      <c r="G13777" s="399"/>
      <c r="H13777" s="399"/>
      <c r="I13777" s="399"/>
    </row>
    <row r="13778" spans="1:9" ht="15.75" customHeight="1">
      <c r="A13778" s="396"/>
      <c r="B13778" s="398"/>
      <c r="C13778" s="396"/>
      <c r="D13778" s="396"/>
      <c r="E13778" s="399"/>
      <c r="F13778" s="399"/>
      <c r="G13778" s="399"/>
      <c r="H13778" s="399"/>
      <c r="I13778" s="399"/>
    </row>
    <row r="13779" spans="1:9" ht="15.75" customHeight="1">
      <c r="A13779" s="396"/>
      <c r="B13779" s="398"/>
      <c r="C13779" s="396"/>
      <c r="D13779" s="396"/>
      <c r="E13779" s="399"/>
      <c r="F13779" s="399"/>
      <c r="G13779" s="399"/>
      <c r="H13779" s="399"/>
      <c r="I13779" s="399"/>
    </row>
    <row r="13780" spans="1:9" ht="15.75" customHeight="1">
      <c r="A13780" s="396"/>
      <c r="B13780" s="398"/>
      <c r="C13780" s="396"/>
      <c r="D13780" s="396"/>
      <c r="E13780" s="399"/>
      <c r="F13780" s="399"/>
      <c r="G13780" s="399"/>
      <c r="H13780" s="399"/>
      <c r="I13780" s="399"/>
    </row>
    <row r="13781" spans="1:9" ht="15.75" customHeight="1">
      <c r="A13781" s="396"/>
      <c r="B13781" s="398"/>
      <c r="C13781" s="396"/>
      <c r="D13781" s="396"/>
      <c r="E13781" s="399"/>
      <c r="F13781" s="399"/>
      <c r="G13781" s="399"/>
      <c r="H13781" s="399"/>
      <c r="I13781" s="399"/>
    </row>
    <row r="13782" spans="1:9" ht="15.75" customHeight="1">
      <c r="A13782" s="396"/>
      <c r="B13782" s="398"/>
      <c r="C13782" s="396"/>
      <c r="D13782" s="396"/>
      <c r="E13782" s="399"/>
      <c r="F13782" s="399"/>
      <c r="G13782" s="399"/>
      <c r="H13782" s="399"/>
      <c r="I13782" s="399"/>
    </row>
    <row r="13783" spans="1:9" ht="15.75" customHeight="1">
      <c r="A13783" s="396"/>
      <c r="B13783" s="398"/>
      <c r="C13783" s="396"/>
      <c r="D13783" s="396"/>
      <c r="E13783" s="399"/>
      <c r="F13783" s="399"/>
      <c r="G13783" s="399"/>
      <c r="H13783" s="399"/>
      <c r="I13783" s="399"/>
    </row>
    <row r="13784" spans="1:9" ht="15.75" customHeight="1">
      <c r="A13784" s="396"/>
      <c r="B13784" s="398"/>
      <c r="C13784" s="396"/>
      <c r="D13784" s="396"/>
      <c r="E13784" s="399"/>
      <c r="F13784" s="399"/>
      <c r="G13784" s="399"/>
      <c r="H13784" s="399"/>
      <c r="I13784" s="399"/>
    </row>
    <row r="13785" spans="1:9" ht="15.75" customHeight="1">
      <c r="A13785" s="396"/>
      <c r="B13785" s="398"/>
      <c r="C13785" s="396"/>
      <c r="D13785" s="396"/>
      <c r="E13785" s="399"/>
      <c r="F13785" s="399"/>
      <c r="G13785" s="399"/>
      <c r="H13785" s="399"/>
      <c r="I13785" s="399"/>
    </row>
    <row r="13786" spans="1:9" ht="15.75" customHeight="1">
      <c r="A13786" s="396"/>
      <c r="B13786" s="398"/>
      <c r="C13786" s="396"/>
      <c r="D13786" s="396"/>
      <c r="E13786" s="399"/>
      <c r="F13786" s="399"/>
      <c r="G13786" s="399"/>
      <c r="H13786" s="399"/>
      <c r="I13786" s="399"/>
    </row>
    <row r="13787" spans="1:9" ht="15.75" customHeight="1">
      <c r="A13787" s="396"/>
      <c r="B13787" s="398"/>
      <c r="C13787" s="396"/>
      <c r="D13787" s="396"/>
      <c r="E13787" s="399"/>
      <c r="F13787" s="399"/>
      <c r="G13787" s="399"/>
      <c r="H13787" s="399"/>
      <c r="I13787" s="399"/>
    </row>
    <row r="13788" spans="1:9" ht="15.75" customHeight="1">
      <c r="A13788" s="396"/>
      <c r="B13788" s="398"/>
      <c r="C13788" s="396"/>
      <c r="D13788" s="396"/>
      <c r="E13788" s="399"/>
      <c r="F13788" s="399"/>
      <c r="G13788" s="399"/>
      <c r="H13788" s="399"/>
      <c r="I13788" s="399"/>
    </row>
    <row r="13789" spans="1:9" ht="15.75" customHeight="1">
      <c r="A13789" s="396"/>
      <c r="B13789" s="398"/>
      <c r="C13789" s="396"/>
      <c r="D13789" s="396"/>
      <c r="E13789" s="399"/>
      <c r="F13789" s="399"/>
      <c r="G13789" s="399"/>
      <c r="H13789" s="399"/>
      <c r="I13789" s="399"/>
    </row>
    <row r="13790" spans="1:9" ht="15.75" customHeight="1">
      <c r="A13790" s="396"/>
      <c r="B13790" s="398"/>
      <c r="C13790" s="396"/>
      <c r="D13790" s="396"/>
      <c r="E13790" s="399"/>
      <c r="F13790" s="399"/>
      <c r="G13790" s="399"/>
      <c r="H13790" s="399"/>
      <c r="I13790" s="399"/>
    </row>
    <row r="13791" spans="1:9" ht="15.75" customHeight="1">
      <c r="A13791" s="396"/>
      <c r="B13791" s="398"/>
      <c r="C13791" s="396"/>
      <c r="D13791" s="396"/>
      <c r="E13791" s="399"/>
      <c r="F13791" s="399"/>
      <c r="G13791" s="399"/>
      <c r="H13791" s="399"/>
      <c r="I13791" s="399"/>
    </row>
    <row r="13792" spans="1:9" ht="15.75" customHeight="1">
      <c r="A13792" s="396"/>
      <c r="B13792" s="398"/>
      <c r="C13792" s="396"/>
      <c r="D13792" s="396"/>
      <c r="E13792" s="399"/>
      <c r="F13792" s="399"/>
      <c r="G13792" s="399"/>
      <c r="H13792" s="399"/>
      <c r="I13792" s="399"/>
    </row>
    <row r="13793" spans="1:9" ht="15.75" customHeight="1">
      <c r="A13793" s="396"/>
      <c r="B13793" s="398"/>
      <c r="C13793" s="396"/>
      <c r="D13793" s="396"/>
      <c r="E13793" s="399"/>
      <c r="F13793" s="399"/>
      <c r="G13793" s="399"/>
      <c r="H13793" s="399"/>
      <c r="I13793" s="399"/>
    </row>
    <row r="13794" spans="1:9" ht="15.75" customHeight="1">
      <c r="A13794" s="396"/>
      <c r="B13794" s="398"/>
      <c r="C13794" s="396"/>
      <c r="D13794" s="396"/>
      <c r="E13794" s="399"/>
      <c r="F13794" s="399"/>
      <c r="G13794" s="399"/>
      <c r="H13794" s="399"/>
      <c r="I13794" s="399"/>
    </row>
    <row r="13795" spans="1:9" ht="15.75" customHeight="1">
      <c r="A13795" s="396"/>
      <c r="B13795" s="398"/>
      <c r="C13795" s="396"/>
      <c r="D13795" s="396"/>
      <c r="E13795" s="399"/>
      <c r="F13795" s="399"/>
      <c r="G13795" s="399"/>
      <c r="H13795" s="399"/>
      <c r="I13795" s="399"/>
    </row>
    <row r="13796" spans="1:9" ht="15.75" customHeight="1">
      <c r="A13796" s="396"/>
      <c r="B13796" s="398"/>
      <c r="C13796" s="396"/>
      <c r="D13796" s="396"/>
      <c r="E13796" s="399"/>
      <c r="F13796" s="399"/>
      <c r="G13796" s="399"/>
      <c r="H13796" s="399"/>
      <c r="I13796" s="399"/>
    </row>
    <row r="13797" spans="1:9" ht="15.75" customHeight="1">
      <c r="A13797" s="396"/>
      <c r="B13797" s="398"/>
      <c r="C13797" s="396"/>
      <c r="D13797" s="396"/>
      <c r="E13797" s="399"/>
      <c r="F13797" s="399"/>
      <c r="G13797" s="399"/>
      <c r="H13797" s="399"/>
      <c r="I13797" s="399"/>
    </row>
    <row r="13798" spans="1:9" ht="15.75" customHeight="1">
      <c r="A13798" s="396"/>
      <c r="B13798" s="398"/>
      <c r="C13798" s="396"/>
      <c r="D13798" s="396"/>
      <c r="E13798" s="399"/>
      <c r="F13798" s="399"/>
      <c r="G13798" s="399"/>
      <c r="H13798" s="399"/>
      <c r="I13798" s="399"/>
    </row>
    <row r="13799" spans="1:9" ht="15.75" customHeight="1">
      <c r="A13799" s="396"/>
      <c r="B13799" s="398"/>
      <c r="C13799" s="396"/>
      <c r="D13799" s="396"/>
      <c r="E13799" s="399"/>
      <c r="F13799" s="399"/>
      <c r="G13799" s="399"/>
      <c r="H13799" s="399"/>
      <c r="I13799" s="399"/>
    </row>
    <row r="13800" spans="1:9" ht="15.75" customHeight="1">
      <c r="A13800" s="396"/>
      <c r="B13800" s="398"/>
      <c r="C13800" s="396"/>
      <c r="D13800" s="396"/>
      <c r="E13800" s="399"/>
      <c r="F13800" s="399"/>
      <c r="G13800" s="399"/>
      <c r="H13800" s="399"/>
      <c r="I13800" s="399"/>
    </row>
    <row r="13801" spans="1:9" ht="15.75" customHeight="1">
      <c r="A13801" s="396"/>
      <c r="B13801" s="398"/>
      <c r="C13801" s="396"/>
      <c r="D13801" s="396"/>
      <c r="E13801" s="399"/>
      <c r="F13801" s="399"/>
      <c r="G13801" s="399"/>
      <c r="H13801" s="399"/>
      <c r="I13801" s="399"/>
    </row>
    <row r="13802" spans="1:9" ht="15.75" customHeight="1">
      <c r="A13802" s="396"/>
      <c r="B13802" s="398"/>
      <c r="C13802" s="396"/>
      <c r="D13802" s="396"/>
      <c r="E13802" s="399"/>
      <c r="F13802" s="399"/>
      <c r="G13802" s="399"/>
      <c r="H13802" s="399"/>
      <c r="I13802" s="399"/>
    </row>
    <row r="13803" spans="1:9" ht="15.75" customHeight="1">
      <c r="A13803" s="396"/>
      <c r="B13803" s="398"/>
      <c r="C13803" s="396"/>
      <c r="D13803" s="396"/>
      <c r="E13803" s="399"/>
      <c r="F13803" s="399"/>
      <c r="G13803" s="399"/>
      <c r="H13803" s="399"/>
      <c r="I13803" s="399"/>
    </row>
    <row r="13804" spans="1:9" ht="15.75" customHeight="1">
      <c r="A13804" s="396"/>
      <c r="B13804" s="398"/>
      <c r="C13804" s="396"/>
      <c r="D13804" s="396"/>
      <c r="E13804" s="399"/>
      <c r="F13804" s="399"/>
      <c r="G13804" s="399"/>
      <c r="H13804" s="399"/>
      <c r="I13804" s="399"/>
    </row>
    <row r="13805" spans="1:9" ht="15.75" customHeight="1">
      <c r="A13805" s="396"/>
      <c r="B13805" s="398"/>
      <c r="C13805" s="396"/>
      <c r="D13805" s="396"/>
      <c r="E13805" s="399"/>
      <c r="F13805" s="399"/>
      <c r="G13805" s="399"/>
      <c r="H13805" s="399"/>
      <c r="I13805" s="399"/>
    </row>
    <row r="13806" spans="1:9" ht="15.75" customHeight="1">
      <c r="A13806" s="396"/>
      <c r="B13806" s="398"/>
      <c r="C13806" s="396"/>
      <c r="D13806" s="396"/>
      <c r="E13806" s="399"/>
      <c r="F13806" s="399"/>
      <c r="G13806" s="399"/>
      <c r="H13806" s="399"/>
      <c r="I13806" s="399"/>
    </row>
    <row r="13807" spans="1:9" ht="15.75" customHeight="1">
      <c r="A13807" s="396"/>
      <c r="B13807" s="398"/>
      <c r="C13807" s="396"/>
      <c r="D13807" s="396"/>
      <c r="E13807" s="399"/>
      <c r="F13807" s="399"/>
      <c r="G13807" s="399"/>
      <c r="H13807" s="399"/>
      <c r="I13807" s="399"/>
    </row>
    <row r="13808" spans="1:9" ht="15.75" customHeight="1">
      <c r="A13808" s="396"/>
      <c r="B13808" s="398"/>
      <c r="C13808" s="396"/>
      <c r="D13808" s="396"/>
      <c r="E13808" s="399"/>
      <c r="F13808" s="399"/>
      <c r="G13808" s="399"/>
      <c r="H13808" s="399"/>
      <c r="I13808" s="399"/>
    </row>
    <row r="13809" spans="1:9" ht="15.75" customHeight="1">
      <c r="A13809" s="396"/>
      <c r="B13809" s="398"/>
      <c r="C13809" s="396"/>
      <c r="D13809" s="396"/>
      <c r="E13809" s="399"/>
      <c r="F13809" s="399"/>
      <c r="G13809" s="399"/>
      <c r="H13809" s="399"/>
      <c r="I13809" s="399"/>
    </row>
    <row r="13810" spans="1:9" ht="15.75" customHeight="1">
      <c r="A13810" s="396"/>
      <c r="B13810" s="398"/>
      <c r="C13810" s="396"/>
      <c r="D13810" s="396"/>
      <c r="E13810" s="399"/>
      <c r="F13810" s="399"/>
      <c r="G13810" s="399"/>
      <c r="H13810" s="399"/>
      <c r="I13810" s="399"/>
    </row>
    <row r="13811" spans="1:9" ht="15.75" customHeight="1">
      <c r="A13811" s="396"/>
      <c r="B13811" s="398"/>
      <c r="C13811" s="396"/>
      <c r="D13811" s="396"/>
      <c r="E13811" s="399"/>
      <c r="F13811" s="399"/>
      <c r="G13811" s="399"/>
      <c r="H13811" s="399"/>
      <c r="I13811" s="399"/>
    </row>
    <row r="13812" spans="1:9" ht="15.75" customHeight="1">
      <c r="A13812" s="396"/>
      <c r="B13812" s="398"/>
      <c r="C13812" s="396"/>
      <c r="D13812" s="396"/>
      <c r="E13812" s="399"/>
      <c r="F13812" s="399"/>
      <c r="G13812" s="399"/>
      <c r="H13812" s="399"/>
      <c r="I13812" s="399"/>
    </row>
    <row r="13813" spans="1:9" ht="15.75" customHeight="1">
      <c r="A13813" s="396"/>
      <c r="B13813" s="398"/>
      <c r="C13813" s="396"/>
      <c r="D13813" s="396"/>
      <c r="E13813" s="399"/>
      <c r="F13813" s="399"/>
      <c r="G13813" s="399"/>
      <c r="H13813" s="399"/>
      <c r="I13813" s="399"/>
    </row>
    <row r="13814" spans="1:9" ht="15.75" customHeight="1">
      <c r="A13814" s="396"/>
      <c r="B13814" s="398"/>
      <c r="C13814" s="396"/>
      <c r="D13814" s="396"/>
      <c r="E13814" s="399"/>
      <c r="F13814" s="399"/>
      <c r="G13814" s="399"/>
      <c r="H13814" s="399"/>
      <c r="I13814" s="399"/>
    </row>
    <row r="13815" spans="1:9" ht="15.75" customHeight="1">
      <c r="A13815" s="396"/>
      <c r="B13815" s="398"/>
      <c r="C13815" s="396"/>
      <c r="D13815" s="396"/>
      <c r="E13815" s="399"/>
      <c r="F13815" s="399"/>
      <c r="G13815" s="399"/>
      <c r="H13815" s="399"/>
      <c r="I13815" s="399"/>
    </row>
    <row r="13816" spans="1:9" ht="15.75" customHeight="1">
      <c r="A13816" s="396"/>
      <c r="B13816" s="398"/>
      <c r="C13816" s="396"/>
      <c r="D13816" s="396"/>
      <c r="E13816" s="399"/>
      <c r="F13816" s="399"/>
      <c r="G13816" s="399"/>
      <c r="H13816" s="399"/>
      <c r="I13816" s="399"/>
    </row>
    <row r="13817" spans="1:9" ht="15.75" customHeight="1">
      <c r="A13817" s="396"/>
      <c r="B13817" s="398"/>
      <c r="C13817" s="396"/>
      <c r="D13817" s="396"/>
      <c r="E13817" s="399"/>
      <c r="F13817" s="399"/>
      <c r="G13817" s="399"/>
      <c r="H13817" s="399"/>
      <c r="I13817" s="399"/>
    </row>
    <row r="13818" spans="1:9" ht="15.75" customHeight="1">
      <c r="A13818" s="396"/>
      <c r="B13818" s="398"/>
      <c r="C13818" s="396"/>
      <c r="D13818" s="396"/>
      <c r="E13818" s="399"/>
      <c r="F13818" s="399"/>
      <c r="G13818" s="399"/>
      <c r="H13818" s="399"/>
      <c r="I13818" s="399"/>
    </row>
    <row r="13819" spans="1:9" ht="15.75" customHeight="1">
      <c r="A13819" s="396"/>
      <c r="B13819" s="398"/>
      <c r="C13819" s="396"/>
      <c r="D13819" s="396"/>
      <c r="E13819" s="399"/>
      <c r="F13819" s="399"/>
      <c r="G13819" s="399"/>
      <c r="H13819" s="399"/>
      <c r="I13819" s="399"/>
    </row>
    <row r="13820" spans="1:9" ht="15.75" customHeight="1">
      <c r="A13820" s="396"/>
      <c r="B13820" s="398"/>
      <c r="C13820" s="396"/>
      <c r="D13820" s="396"/>
      <c r="E13820" s="399"/>
      <c r="F13820" s="399"/>
      <c r="G13820" s="399"/>
      <c r="H13820" s="399"/>
      <c r="I13820" s="399"/>
    </row>
    <row r="13821" spans="1:9" ht="15.75" customHeight="1">
      <c r="A13821" s="396"/>
      <c r="B13821" s="398"/>
      <c r="C13821" s="396"/>
      <c r="D13821" s="396"/>
      <c r="E13821" s="399"/>
      <c r="F13821" s="399"/>
      <c r="G13821" s="399"/>
      <c r="H13821" s="399"/>
      <c r="I13821" s="399"/>
    </row>
    <row r="13822" spans="1:9" ht="15.75" customHeight="1">
      <c r="A13822" s="396"/>
      <c r="B13822" s="398"/>
      <c r="C13822" s="396"/>
      <c r="D13822" s="396"/>
      <c r="E13822" s="399"/>
      <c r="F13822" s="399"/>
      <c r="G13822" s="399"/>
      <c r="H13822" s="399"/>
      <c r="I13822" s="399"/>
    </row>
    <row r="13823" spans="1:9" ht="15.75" customHeight="1">
      <c r="A13823" s="396"/>
      <c r="B13823" s="398"/>
      <c r="C13823" s="396"/>
      <c r="D13823" s="396"/>
      <c r="E13823" s="399"/>
      <c r="F13823" s="399"/>
      <c r="G13823" s="399"/>
      <c r="H13823" s="399"/>
      <c r="I13823" s="399"/>
    </row>
    <row r="13824" spans="1:9" ht="15.75" customHeight="1">
      <c r="A13824" s="396"/>
      <c r="B13824" s="398"/>
      <c r="C13824" s="396"/>
      <c r="D13824" s="396"/>
      <c r="E13824" s="399"/>
      <c r="F13824" s="399"/>
      <c r="G13824" s="399"/>
      <c r="H13824" s="399"/>
      <c r="I13824" s="399"/>
    </row>
    <row r="13825" spans="1:9" ht="15.75" customHeight="1">
      <c r="A13825" s="396"/>
      <c r="B13825" s="398"/>
      <c r="C13825" s="396"/>
      <c r="D13825" s="396"/>
      <c r="E13825" s="399"/>
      <c r="F13825" s="399"/>
      <c r="G13825" s="399"/>
      <c r="H13825" s="399"/>
      <c r="I13825" s="399"/>
    </row>
    <row r="13826" spans="1:9" ht="15.75" customHeight="1">
      <c r="A13826" s="396"/>
      <c r="B13826" s="398"/>
      <c r="C13826" s="396"/>
      <c r="D13826" s="396"/>
      <c r="E13826" s="399"/>
      <c r="F13826" s="399"/>
      <c r="G13826" s="399"/>
      <c r="H13826" s="399"/>
      <c r="I13826" s="399"/>
    </row>
    <row r="13827" spans="1:9" ht="15.75" customHeight="1">
      <c r="A13827" s="396"/>
      <c r="B13827" s="398"/>
      <c r="C13827" s="396"/>
      <c r="D13827" s="396"/>
      <c r="E13827" s="399"/>
      <c r="F13827" s="399"/>
      <c r="G13827" s="399"/>
      <c r="H13827" s="399"/>
      <c r="I13827" s="399"/>
    </row>
    <row r="13828" spans="1:9" ht="15.75" customHeight="1">
      <c r="A13828" s="396"/>
      <c r="B13828" s="398"/>
      <c r="C13828" s="396"/>
      <c r="D13828" s="396"/>
      <c r="E13828" s="399"/>
      <c r="F13828" s="399"/>
      <c r="G13828" s="399"/>
      <c r="H13828" s="399"/>
      <c r="I13828" s="399"/>
    </row>
    <row r="13829" spans="1:9" ht="15.75" customHeight="1">
      <c r="A13829" s="396"/>
      <c r="B13829" s="398"/>
      <c r="C13829" s="396"/>
      <c r="D13829" s="396"/>
      <c r="E13829" s="399"/>
      <c r="F13829" s="399"/>
      <c r="G13829" s="399"/>
      <c r="H13829" s="399"/>
      <c r="I13829" s="399"/>
    </row>
    <row r="13830" spans="1:9" ht="15.75" customHeight="1">
      <c r="A13830" s="396"/>
      <c r="B13830" s="398"/>
      <c r="C13830" s="396"/>
      <c r="D13830" s="396"/>
      <c r="E13830" s="399"/>
      <c r="F13830" s="399"/>
      <c r="G13830" s="399"/>
      <c r="H13830" s="399"/>
      <c r="I13830" s="399"/>
    </row>
    <row r="13831" spans="1:9" ht="15.75" customHeight="1">
      <c r="A13831" s="396"/>
      <c r="B13831" s="398"/>
      <c r="C13831" s="396"/>
      <c r="D13831" s="396"/>
      <c r="E13831" s="399"/>
      <c r="F13831" s="399"/>
      <c r="G13831" s="399"/>
      <c r="H13831" s="399"/>
      <c r="I13831" s="399"/>
    </row>
    <row r="13832" spans="1:9" ht="15.75" customHeight="1">
      <c r="A13832" s="396"/>
      <c r="B13832" s="398"/>
      <c r="C13832" s="396"/>
      <c r="D13832" s="396"/>
      <c r="E13832" s="399"/>
      <c r="F13832" s="399"/>
      <c r="G13832" s="399"/>
      <c r="H13832" s="399"/>
      <c r="I13832" s="399"/>
    </row>
    <row r="13833" spans="1:9" ht="15.75" customHeight="1">
      <c r="A13833" s="396"/>
      <c r="B13833" s="398"/>
      <c r="C13833" s="396"/>
      <c r="D13833" s="396"/>
      <c r="E13833" s="399"/>
      <c r="F13833" s="399"/>
      <c r="G13833" s="399"/>
      <c r="H13833" s="399"/>
      <c r="I13833" s="399"/>
    </row>
    <row r="13834" spans="1:9" ht="15.75" customHeight="1">
      <c r="A13834" s="396"/>
      <c r="B13834" s="398"/>
      <c r="C13834" s="396"/>
      <c r="D13834" s="396"/>
      <c r="E13834" s="399"/>
      <c r="F13834" s="399"/>
      <c r="G13834" s="399"/>
      <c r="H13834" s="399"/>
      <c r="I13834" s="399"/>
    </row>
    <row r="13835" spans="1:9" ht="15.75" customHeight="1">
      <c r="A13835" s="396"/>
      <c r="B13835" s="398"/>
      <c r="C13835" s="396"/>
      <c r="D13835" s="396"/>
      <c r="E13835" s="399"/>
      <c r="F13835" s="399"/>
      <c r="G13835" s="399"/>
      <c r="H13835" s="399"/>
      <c r="I13835" s="399"/>
    </row>
    <row r="13836" spans="1:9" ht="15.75" customHeight="1">
      <c r="A13836" s="396"/>
      <c r="B13836" s="398"/>
      <c r="C13836" s="396"/>
      <c r="D13836" s="396"/>
      <c r="E13836" s="399"/>
      <c r="F13836" s="399"/>
      <c r="G13836" s="399"/>
      <c r="H13836" s="399"/>
      <c r="I13836" s="399"/>
    </row>
    <row r="13837" spans="1:9" ht="15.75" customHeight="1">
      <c r="A13837" s="396"/>
      <c r="B13837" s="398"/>
      <c r="C13837" s="396"/>
      <c r="D13837" s="396"/>
      <c r="E13837" s="399"/>
      <c r="F13837" s="399"/>
      <c r="G13837" s="399"/>
      <c r="H13837" s="399"/>
      <c r="I13837" s="399"/>
    </row>
    <row r="13838" spans="1:9" ht="15.75" customHeight="1">
      <c r="A13838" s="396"/>
      <c r="B13838" s="398"/>
      <c r="C13838" s="396"/>
      <c r="D13838" s="396"/>
      <c r="E13838" s="399"/>
      <c r="F13838" s="399"/>
      <c r="G13838" s="399"/>
      <c r="H13838" s="399"/>
      <c r="I13838" s="399"/>
    </row>
    <row r="13839" spans="1:9" ht="15.75" customHeight="1">
      <c r="A13839" s="396"/>
      <c r="B13839" s="398"/>
      <c r="C13839" s="396"/>
      <c r="D13839" s="396"/>
      <c r="E13839" s="399"/>
      <c r="F13839" s="399"/>
      <c r="G13839" s="399"/>
      <c r="H13839" s="399"/>
      <c r="I13839" s="399"/>
    </row>
    <row r="13840" spans="1:9" ht="15.75" customHeight="1">
      <c r="A13840" s="396"/>
      <c r="B13840" s="398"/>
      <c r="C13840" s="396"/>
      <c r="D13840" s="396"/>
      <c r="E13840" s="399"/>
      <c r="F13840" s="399"/>
      <c r="G13840" s="399"/>
      <c r="H13840" s="399"/>
      <c r="I13840" s="399"/>
    </row>
    <row r="13841" spans="1:9" ht="15.75" customHeight="1">
      <c r="A13841" s="396"/>
      <c r="B13841" s="398"/>
      <c r="C13841" s="396"/>
      <c r="D13841" s="396"/>
      <c r="E13841" s="399"/>
      <c r="F13841" s="399"/>
      <c r="G13841" s="399"/>
      <c r="H13841" s="399"/>
      <c r="I13841" s="399"/>
    </row>
    <row r="13842" spans="1:9" ht="15.75" customHeight="1">
      <c r="A13842" s="396"/>
      <c r="B13842" s="398"/>
      <c r="C13842" s="396"/>
      <c r="D13842" s="396"/>
      <c r="E13842" s="399"/>
      <c r="F13842" s="399"/>
      <c r="G13842" s="399"/>
      <c r="H13842" s="399"/>
      <c r="I13842" s="399"/>
    </row>
    <row r="13843" spans="1:9" ht="15.75" customHeight="1">
      <c r="A13843" s="396"/>
      <c r="B13843" s="398"/>
      <c r="C13843" s="396"/>
      <c r="D13843" s="396"/>
      <c r="E13843" s="399"/>
      <c r="F13843" s="399"/>
      <c r="G13843" s="399"/>
      <c r="H13843" s="399"/>
      <c r="I13843" s="399"/>
    </row>
    <row r="13844" spans="1:9" ht="15.75" customHeight="1">
      <c r="A13844" s="396"/>
      <c r="B13844" s="398"/>
      <c r="C13844" s="396"/>
      <c r="D13844" s="396"/>
      <c r="E13844" s="399"/>
      <c r="F13844" s="399"/>
      <c r="G13844" s="399"/>
      <c r="H13844" s="399"/>
      <c r="I13844" s="399"/>
    </row>
    <row r="13845" spans="1:9" ht="15.75" customHeight="1">
      <c r="A13845" s="396"/>
      <c r="B13845" s="398"/>
      <c r="C13845" s="396"/>
      <c r="D13845" s="396"/>
      <c r="E13845" s="399"/>
      <c r="F13845" s="399"/>
      <c r="G13845" s="399"/>
      <c r="H13845" s="399"/>
      <c r="I13845" s="399"/>
    </row>
    <row r="13846" spans="1:9" ht="15.75" customHeight="1">
      <c r="A13846" s="396"/>
      <c r="B13846" s="398"/>
      <c r="C13846" s="396"/>
      <c r="D13846" s="396"/>
      <c r="E13846" s="399"/>
      <c r="F13846" s="399"/>
      <c r="G13846" s="399"/>
      <c r="H13846" s="399"/>
      <c r="I13846" s="399"/>
    </row>
    <row r="13847" spans="1:9" ht="15.75" customHeight="1">
      <c r="A13847" s="396"/>
      <c r="B13847" s="398"/>
      <c r="C13847" s="396"/>
      <c r="D13847" s="396"/>
      <c r="E13847" s="399"/>
      <c r="F13847" s="399"/>
      <c r="G13847" s="399"/>
      <c r="H13847" s="399"/>
      <c r="I13847" s="399"/>
    </row>
    <row r="13848" spans="1:9" ht="15.75" customHeight="1">
      <c r="A13848" s="396"/>
      <c r="B13848" s="398"/>
      <c r="C13848" s="396"/>
      <c r="D13848" s="396"/>
      <c r="E13848" s="399"/>
      <c r="F13848" s="399"/>
      <c r="G13848" s="399"/>
      <c r="H13848" s="399"/>
      <c r="I13848" s="399"/>
    </row>
    <row r="13849" spans="1:9" ht="15.75" customHeight="1">
      <c r="A13849" s="396"/>
      <c r="B13849" s="398"/>
      <c r="C13849" s="396"/>
      <c r="D13849" s="396"/>
      <c r="E13849" s="399"/>
      <c r="F13849" s="399"/>
      <c r="G13849" s="399"/>
      <c r="H13849" s="399"/>
      <c r="I13849" s="399"/>
    </row>
    <row r="13850" spans="1:9" ht="15.75" customHeight="1">
      <c r="A13850" s="396"/>
      <c r="B13850" s="398"/>
      <c r="C13850" s="396"/>
      <c r="D13850" s="396"/>
      <c r="E13850" s="399"/>
      <c r="F13850" s="399"/>
      <c r="G13850" s="399"/>
      <c r="H13850" s="399"/>
      <c r="I13850" s="399"/>
    </row>
    <row r="13851" spans="1:9" ht="15.75" customHeight="1">
      <c r="A13851" s="396"/>
      <c r="B13851" s="398"/>
      <c r="C13851" s="396"/>
      <c r="D13851" s="396"/>
      <c r="E13851" s="399"/>
      <c r="F13851" s="399"/>
      <c r="G13851" s="399"/>
      <c r="H13851" s="399"/>
      <c r="I13851" s="399"/>
    </row>
    <row r="13852" spans="1:9" ht="15.75" customHeight="1">
      <c r="A13852" s="396"/>
      <c r="B13852" s="398"/>
      <c r="C13852" s="396"/>
      <c r="D13852" s="396"/>
      <c r="E13852" s="399"/>
      <c r="F13852" s="399"/>
      <c r="G13852" s="399"/>
      <c r="H13852" s="399"/>
      <c r="I13852" s="399"/>
    </row>
    <row r="13853" spans="1:9" ht="15.75" customHeight="1">
      <c r="A13853" s="396"/>
      <c r="B13853" s="398"/>
      <c r="C13853" s="396"/>
      <c r="D13853" s="396"/>
      <c r="E13853" s="399"/>
      <c r="F13853" s="399"/>
      <c r="G13853" s="399"/>
      <c r="H13853" s="399"/>
      <c r="I13853" s="399"/>
    </row>
    <row r="13854" spans="1:9" ht="15.75" customHeight="1">
      <c r="A13854" s="396"/>
      <c r="B13854" s="398"/>
      <c r="C13854" s="396"/>
      <c r="D13854" s="396"/>
      <c r="E13854" s="399"/>
      <c r="F13854" s="399"/>
      <c r="G13854" s="399"/>
      <c r="H13854" s="399"/>
      <c r="I13854" s="399"/>
    </row>
    <row r="13855" spans="1:9" ht="15.75" customHeight="1">
      <c r="A13855" s="396"/>
      <c r="B13855" s="398"/>
      <c r="C13855" s="396"/>
      <c r="D13855" s="396"/>
      <c r="E13855" s="399"/>
      <c r="F13855" s="399"/>
      <c r="G13855" s="399"/>
      <c r="H13855" s="399"/>
      <c r="I13855" s="399"/>
    </row>
    <row r="13856" spans="1:9" ht="15.75" customHeight="1">
      <c r="A13856" s="396"/>
      <c r="B13856" s="398"/>
      <c r="C13856" s="396"/>
      <c r="D13856" s="396"/>
      <c r="E13856" s="399"/>
      <c r="F13856" s="399"/>
      <c r="G13856" s="399"/>
      <c r="H13856" s="399"/>
      <c r="I13856" s="399"/>
    </row>
    <row r="13857" spans="1:9" ht="15.75" customHeight="1">
      <c r="A13857" s="396"/>
      <c r="B13857" s="398"/>
      <c r="C13857" s="396"/>
      <c r="D13857" s="396"/>
      <c r="E13857" s="399"/>
      <c r="F13857" s="399"/>
      <c r="G13857" s="399"/>
      <c r="H13857" s="399"/>
      <c r="I13857" s="399"/>
    </row>
    <row r="13858" spans="1:9" ht="15.75" customHeight="1">
      <c r="A13858" s="396"/>
      <c r="B13858" s="398"/>
      <c r="C13858" s="396"/>
      <c r="D13858" s="396"/>
      <c r="E13858" s="399"/>
      <c r="F13858" s="399"/>
      <c r="G13858" s="399"/>
      <c r="H13858" s="399"/>
      <c r="I13858" s="399"/>
    </row>
    <row r="13859" spans="1:9" ht="15.75" customHeight="1">
      <c r="A13859" s="396"/>
      <c r="B13859" s="398"/>
      <c r="C13859" s="396"/>
      <c r="D13859" s="396"/>
      <c r="E13859" s="399"/>
      <c r="F13859" s="399"/>
      <c r="G13859" s="399"/>
      <c r="H13859" s="399"/>
      <c r="I13859" s="399"/>
    </row>
    <row r="13860" spans="1:9" ht="15.75" customHeight="1">
      <c r="A13860" s="396"/>
      <c r="B13860" s="398"/>
      <c r="C13860" s="396"/>
      <c r="D13860" s="396"/>
      <c r="E13860" s="399"/>
      <c r="F13860" s="399"/>
      <c r="G13860" s="399"/>
      <c r="H13860" s="399"/>
      <c r="I13860" s="399"/>
    </row>
    <row r="13861" spans="1:9" ht="15.75" customHeight="1">
      <c r="A13861" s="396"/>
      <c r="B13861" s="398"/>
      <c r="C13861" s="396"/>
      <c r="D13861" s="396"/>
      <c r="E13861" s="399"/>
      <c r="F13861" s="399"/>
      <c r="G13861" s="399"/>
      <c r="H13861" s="399"/>
      <c r="I13861" s="399"/>
    </row>
    <row r="13862" spans="1:9" ht="15.75" customHeight="1">
      <c r="A13862" s="396"/>
      <c r="B13862" s="398"/>
      <c r="C13862" s="396"/>
      <c r="D13862" s="396"/>
      <c r="E13862" s="399"/>
      <c r="F13862" s="399"/>
      <c r="G13862" s="399"/>
      <c r="H13862" s="399"/>
      <c r="I13862" s="399"/>
    </row>
    <row r="13863" spans="1:9" ht="15.75" customHeight="1">
      <c r="A13863" s="396"/>
      <c r="B13863" s="398"/>
      <c r="C13863" s="396"/>
      <c r="D13863" s="396"/>
      <c r="E13863" s="399"/>
      <c r="F13863" s="399"/>
      <c r="G13863" s="399"/>
      <c r="H13863" s="399"/>
      <c r="I13863" s="399"/>
    </row>
    <row r="13864" spans="1:9" ht="15.75" customHeight="1">
      <c r="A13864" s="396"/>
      <c r="B13864" s="398"/>
      <c r="C13864" s="396"/>
      <c r="D13864" s="396"/>
      <c r="E13864" s="399"/>
      <c r="F13864" s="399"/>
      <c r="G13864" s="399"/>
      <c r="H13864" s="399"/>
      <c r="I13864" s="399"/>
    </row>
    <row r="13865" spans="1:9" ht="15.75" customHeight="1">
      <c r="A13865" s="396"/>
      <c r="B13865" s="398"/>
      <c r="C13865" s="396"/>
      <c r="D13865" s="396"/>
      <c r="E13865" s="399"/>
      <c r="F13865" s="399"/>
      <c r="G13865" s="399"/>
      <c r="H13865" s="399"/>
      <c r="I13865" s="399"/>
    </row>
    <row r="13866" spans="1:9" ht="15.75" customHeight="1">
      <c r="A13866" s="396"/>
      <c r="B13866" s="398"/>
      <c r="C13866" s="396"/>
      <c r="D13866" s="396"/>
      <c r="E13866" s="399"/>
      <c r="F13866" s="399"/>
      <c r="G13866" s="399"/>
      <c r="H13866" s="399"/>
      <c r="I13866" s="399"/>
    </row>
    <row r="13867" spans="1:9" ht="15.75" customHeight="1">
      <c r="A13867" s="396"/>
      <c r="B13867" s="398"/>
      <c r="C13867" s="396"/>
      <c r="D13867" s="396"/>
      <c r="E13867" s="399"/>
      <c r="F13867" s="399"/>
      <c r="G13867" s="399"/>
      <c r="H13867" s="399"/>
      <c r="I13867" s="399"/>
    </row>
    <row r="13868" spans="1:9" ht="15.75" customHeight="1">
      <c r="A13868" s="396"/>
      <c r="B13868" s="398"/>
      <c r="C13868" s="396"/>
      <c r="D13868" s="396"/>
      <c r="E13868" s="399"/>
      <c r="F13868" s="399"/>
      <c r="G13868" s="399"/>
      <c r="H13868" s="399"/>
      <c r="I13868" s="399"/>
    </row>
    <row r="13869" spans="1:9" ht="15.75" customHeight="1">
      <c r="A13869" s="396"/>
      <c r="B13869" s="398"/>
      <c r="C13869" s="396"/>
      <c r="D13869" s="396"/>
      <c r="E13869" s="399"/>
      <c r="F13869" s="399"/>
      <c r="G13869" s="399"/>
      <c r="H13869" s="399"/>
      <c r="I13869" s="399"/>
    </row>
    <row r="13870" spans="1:9" ht="15.75" customHeight="1">
      <c r="A13870" s="396"/>
      <c r="B13870" s="398"/>
      <c r="C13870" s="396"/>
      <c r="D13870" s="396"/>
      <c r="E13870" s="399"/>
      <c r="F13870" s="399"/>
      <c r="G13870" s="399"/>
      <c r="H13870" s="399"/>
      <c r="I13870" s="399"/>
    </row>
    <row r="13871" spans="1:9" ht="15.75" customHeight="1">
      <c r="A13871" s="396"/>
      <c r="B13871" s="398"/>
      <c r="C13871" s="396"/>
      <c r="D13871" s="396"/>
      <c r="E13871" s="399"/>
      <c r="F13871" s="399"/>
      <c r="G13871" s="399"/>
      <c r="H13871" s="399"/>
      <c r="I13871" s="399"/>
    </row>
    <row r="13872" spans="1:9" ht="15.75" customHeight="1">
      <c r="A13872" s="396"/>
      <c r="B13872" s="398"/>
      <c r="C13872" s="396"/>
      <c r="D13872" s="396"/>
      <c r="E13872" s="399"/>
      <c r="F13872" s="399"/>
      <c r="G13872" s="399"/>
      <c r="H13872" s="399"/>
      <c r="I13872" s="399"/>
    </row>
    <row r="13873" spans="1:9" ht="15.75" customHeight="1">
      <c r="A13873" s="396"/>
      <c r="B13873" s="398"/>
      <c r="C13873" s="396"/>
      <c r="D13873" s="396"/>
      <c r="E13873" s="399"/>
      <c r="F13873" s="399"/>
      <c r="G13873" s="399"/>
      <c r="H13873" s="399"/>
      <c r="I13873" s="399"/>
    </row>
    <row r="13874" spans="1:9" ht="15.75" customHeight="1">
      <c r="A13874" s="396"/>
      <c r="B13874" s="398"/>
      <c r="C13874" s="396"/>
      <c r="D13874" s="396"/>
      <c r="E13874" s="399"/>
      <c r="F13874" s="399"/>
      <c r="G13874" s="399"/>
      <c r="H13874" s="399"/>
      <c r="I13874" s="399"/>
    </row>
    <row r="13875" spans="1:9" ht="15.75" customHeight="1">
      <c r="A13875" s="396"/>
      <c r="B13875" s="398"/>
      <c r="C13875" s="396"/>
      <c r="D13875" s="396"/>
      <c r="E13875" s="399"/>
      <c r="F13875" s="399"/>
      <c r="G13875" s="399"/>
      <c r="H13875" s="399"/>
      <c r="I13875" s="399"/>
    </row>
    <row r="13876" spans="1:9" ht="15.75" customHeight="1">
      <c r="A13876" s="396"/>
      <c r="B13876" s="398"/>
      <c r="C13876" s="396"/>
      <c r="D13876" s="396"/>
      <c r="E13876" s="399"/>
      <c r="F13876" s="399"/>
      <c r="G13876" s="399"/>
      <c r="H13876" s="399"/>
      <c r="I13876" s="399"/>
    </row>
    <row r="13877" spans="1:9" ht="15.75" customHeight="1">
      <c r="A13877" s="396"/>
      <c r="B13877" s="398"/>
      <c r="C13877" s="396"/>
      <c r="D13877" s="396"/>
      <c r="E13877" s="399"/>
      <c r="F13877" s="399"/>
      <c r="G13877" s="399"/>
      <c r="H13877" s="399"/>
      <c r="I13877" s="399"/>
    </row>
    <row r="13878" spans="1:9" ht="15.75" customHeight="1">
      <c r="A13878" s="396"/>
      <c r="B13878" s="398"/>
      <c r="C13878" s="396"/>
      <c r="D13878" s="396"/>
      <c r="E13878" s="399"/>
      <c r="F13878" s="399"/>
      <c r="G13878" s="399"/>
      <c r="H13878" s="399"/>
      <c r="I13878" s="399"/>
    </row>
    <row r="13879" spans="1:9" ht="15.75" customHeight="1">
      <c r="A13879" s="396"/>
      <c r="B13879" s="398"/>
      <c r="C13879" s="396"/>
      <c r="D13879" s="396"/>
      <c r="E13879" s="399"/>
      <c r="F13879" s="399"/>
      <c r="G13879" s="399"/>
      <c r="H13879" s="399"/>
      <c r="I13879" s="399"/>
    </row>
    <row r="13880" spans="1:9" ht="15.75" customHeight="1">
      <c r="A13880" s="396"/>
      <c r="B13880" s="398"/>
      <c r="C13880" s="396"/>
      <c r="D13880" s="396"/>
      <c r="E13880" s="399"/>
      <c r="F13880" s="399"/>
      <c r="G13880" s="399"/>
      <c r="H13880" s="399"/>
      <c r="I13880" s="399"/>
    </row>
    <row r="13881" spans="1:9" ht="15.75" customHeight="1">
      <c r="A13881" s="396"/>
      <c r="B13881" s="398"/>
      <c r="C13881" s="396"/>
      <c r="D13881" s="396"/>
      <c r="E13881" s="399"/>
      <c r="F13881" s="399"/>
      <c r="G13881" s="399"/>
      <c r="H13881" s="399"/>
      <c r="I13881" s="399"/>
    </row>
    <row r="13882" spans="1:9" ht="15.75" customHeight="1">
      <c r="A13882" s="396"/>
      <c r="B13882" s="398"/>
      <c r="C13882" s="396"/>
      <c r="D13882" s="396"/>
      <c r="E13882" s="399"/>
      <c r="F13882" s="399"/>
      <c r="G13882" s="399"/>
      <c r="H13882" s="399"/>
      <c r="I13882" s="399"/>
    </row>
    <row r="13883" spans="1:9" ht="15.75" customHeight="1">
      <c r="A13883" s="396"/>
      <c r="B13883" s="398"/>
      <c r="C13883" s="396"/>
      <c r="D13883" s="396"/>
      <c r="E13883" s="399"/>
      <c r="F13883" s="399"/>
      <c r="G13883" s="399"/>
      <c r="H13883" s="399"/>
      <c r="I13883" s="399"/>
    </row>
    <row r="13884" spans="1:9" ht="15.75" customHeight="1">
      <c r="A13884" s="396"/>
      <c r="B13884" s="398"/>
      <c r="C13884" s="396"/>
      <c r="D13884" s="396"/>
      <c r="E13884" s="399"/>
      <c r="F13884" s="399"/>
      <c r="G13884" s="399"/>
      <c r="H13884" s="399"/>
      <c r="I13884" s="399"/>
    </row>
    <row r="13885" spans="1:9" ht="15.75" customHeight="1">
      <c r="A13885" s="396"/>
      <c r="B13885" s="398"/>
      <c r="C13885" s="396"/>
      <c r="D13885" s="396"/>
      <c r="E13885" s="399"/>
      <c r="F13885" s="399"/>
      <c r="G13885" s="399"/>
      <c r="H13885" s="399"/>
      <c r="I13885" s="399"/>
    </row>
    <row r="13886" spans="1:9" ht="15.75" customHeight="1">
      <c r="A13886" s="396"/>
      <c r="B13886" s="398"/>
      <c r="C13886" s="396"/>
      <c r="D13886" s="396"/>
      <c r="E13886" s="399"/>
      <c r="F13886" s="399"/>
      <c r="G13886" s="399"/>
      <c r="H13886" s="399"/>
      <c r="I13886" s="399"/>
    </row>
    <row r="13887" spans="1:9" ht="15.75" customHeight="1">
      <c r="A13887" s="396"/>
      <c r="B13887" s="398"/>
      <c r="C13887" s="396"/>
      <c r="D13887" s="396"/>
      <c r="E13887" s="399"/>
      <c r="F13887" s="399"/>
      <c r="G13887" s="399"/>
      <c r="H13887" s="399"/>
      <c r="I13887" s="399"/>
    </row>
    <row r="13888" spans="1:9" ht="15.75" customHeight="1">
      <c r="A13888" s="396"/>
      <c r="B13888" s="398"/>
      <c r="C13888" s="396"/>
      <c r="D13888" s="396"/>
      <c r="E13888" s="399"/>
      <c r="F13888" s="399"/>
      <c r="G13888" s="399"/>
      <c r="H13888" s="399"/>
      <c r="I13888" s="399"/>
    </row>
    <row r="13889" spans="1:9" ht="15.75" customHeight="1">
      <c r="A13889" s="396"/>
      <c r="B13889" s="398"/>
      <c r="C13889" s="396"/>
      <c r="D13889" s="396"/>
      <c r="E13889" s="399"/>
      <c r="F13889" s="399"/>
      <c r="G13889" s="399"/>
      <c r="H13889" s="399"/>
      <c r="I13889" s="399"/>
    </row>
    <row r="13890" spans="1:9" ht="15.75" customHeight="1">
      <c r="A13890" s="396"/>
      <c r="B13890" s="398"/>
      <c r="C13890" s="396"/>
      <c r="D13890" s="396"/>
      <c r="E13890" s="399"/>
      <c r="F13890" s="399"/>
      <c r="G13890" s="399"/>
      <c r="H13890" s="399"/>
      <c r="I13890" s="399"/>
    </row>
    <row r="13891" spans="1:9" ht="15.75" customHeight="1">
      <c r="A13891" s="396"/>
      <c r="B13891" s="398"/>
      <c r="C13891" s="396"/>
      <c r="D13891" s="396"/>
      <c r="E13891" s="399"/>
      <c r="F13891" s="399"/>
      <c r="G13891" s="399"/>
      <c r="H13891" s="399"/>
      <c r="I13891" s="399"/>
    </row>
    <row r="13892" spans="1:9" ht="15.75" customHeight="1">
      <c r="A13892" s="396"/>
      <c r="B13892" s="398"/>
      <c r="C13892" s="396"/>
      <c r="D13892" s="396"/>
      <c r="E13892" s="399"/>
      <c r="F13892" s="399"/>
      <c r="G13892" s="399"/>
      <c r="H13892" s="399"/>
      <c r="I13892" s="399"/>
    </row>
    <row r="13893" spans="1:9" ht="15.75" customHeight="1">
      <c r="A13893" s="396"/>
      <c r="B13893" s="398"/>
      <c r="C13893" s="396"/>
      <c r="D13893" s="396"/>
      <c r="E13893" s="399"/>
      <c r="F13893" s="399"/>
      <c r="G13893" s="399"/>
      <c r="H13893" s="399"/>
      <c r="I13893" s="399"/>
    </row>
    <row r="13894" spans="1:9" ht="15.75" customHeight="1">
      <c r="A13894" s="396"/>
      <c r="B13894" s="398"/>
      <c r="C13894" s="396"/>
      <c r="D13894" s="396"/>
      <c r="E13894" s="399"/>
      <c r="F13894" s="399"/>
      <c r="G13894" s="399"/>
      <c r="H13894" s="399"/>
      <c r="I13894" s="399"/>
    </row>
    <row r="13895" spans="1:9" ht="15.75" customHeight="1">
      <c r="A13895" s="396"/>
      <c r="B13895" s="398"/>
      <c r="C13895" s="396"/>
      <c r="D13895" s="396"/>
      <c r="E13895" s="399"/>
      <c r="F13895" s="399"/>
      <c r="G13895" s="399"/>
      <c r="H13895" s="399"/>
      <c r="I13895" s="399"/>
    </row>
    <row r="13896" spans="1:9" ht="15.75" customHeight="1">
      <c r="A13896" s="396"/>
      <c r="B13896" s="398"/>
      <c r="C13896" s="396"/>
      <c r="D13896" s="396"/>
      <c r="E13896" s="399"/>
      <c r="F13896" s="399"/>
      <c r="G13896" s="399"/>
      <c r="H13896" s="399"/>
      <c r="I13896" s="399"/>
    </row>
    <row r="13897" spans="1:9" ht="15.75" customHeight="1">
      <c r="A13897" s="396"/>
      <c r="B13897" s="398"/>
      <c r="C13897" s="396"/>
      <c r="D13897" s="396"/>
      <c r="E13897" s="399"/>
      <c r="F13897" s="399"/>
      <c r="G13897" s="399"/>
      <c r="H13897" s="399"/>
      <c r="I13897" s="399"/>
    </row>
    <row r="13898" spans="1:9" ht="15.75" customHeight="1">
      <c r="A13898" s="396"/>
      <c r="B13898" s="398"/>
      <c r="C13898" s="396"/>
      <c r="D13898" s="396"/>
      <c r="E13898" s="399"/>
      <c r="F13898" s="399"/>
      <c r="G13898" s="399"/>
      <c r="H13898" s="399"/>
      <c r="I13898" s="399"/>
    </row>
    <row r="13899" spans="1:9" ht="15.75" customHeight="1">
      <c r="A13899" s="396"/>
      <c r="B13899" s="398"/>
      <c r="C13899" s="396"/>
      <c r="D13899" s="396"/>
      <c r="E13899" s="399"/>
      <c r="F13899" s="399"/>
      <c r="G13899" s="399"/>
      <c r="H13899" s="399"/>
      <c r="I13899" s="399"/>
    </row>
    <row r="13900" spans="1:9" ht="15.75" customHeight="1">
      <c r="A13900" s="396"/>
      <c r="B13900" s="398"/>
      <c r="C13900" s="396"/>
      <c r="D13900" s="396"/>
      <c r="E13900" s="399"/>
      <c r="F13900" s="399"/>
      <c r="G13900" s="399"/>
      <c r="H13900" s="399"/>
      <c r="I13900" s="399"/>
    </row>
    <row r="13901" spans="1:9" ht="15.75" customHeight="1">
      <c r="A13901" s="396"/>
      <c r="B13901" s="398"/>
      <c r="C13901" s="396"/>
      <c r="D13901" s="396"/>
      <c r="E13901" s="399"/>
      <c r="F13901" s="399"/>
      <c r="G13901" s="399"/>
      <c r="H13901" s="399"/>
      <c r="I13901" s="399"/>
    </row>
    <row r="13902" spans="1:9" ht="15.75" customHeight="1">
      <c r="A13902" s="396"/>
      <c r="B13902" s="398"/>
      <c r="C13902" s="396"/>
      <c r="D13902" s="396"/>
      <c r="E13902" s="399"/>
      <c r="F13902" s="399"/>
      <c r="G13902" s="399"/>
      <c r="H13902" s="399"/>
      <c r="I13902" s="399"/>
    </row>
    <row r="13903" spans="1:9" ht="15.75" customHeight="1">
      <c r="A13903" s="396"/>
      <c r="B13903" s="398"/>
      <c r="C13903" s="396"/>
      <c r="D13903" s="396"/>
      <c r="E13903" s="399"/>
      <c r="F13903" s="399"/>
      <c r="G13903" s="399"/>
      <c r="H13903" s="399"/>
      <c r="I13903" s="399"/>
    </row>
    <row r="13904" spans="1:9" ht="15.75" customHeight="1">
      <c r="A13904" s="396"/>
      <c r="B13904" s="398"/>
      <c r="C13904" s="396"/>
      <c r="D13904" s="396"/>
      <c r="E13904" s="399"/>
      <c r="F13904" s="399"/>
      <c r="G13904" s="399"/>
      <c r="H13904" s="399"/>
      <c r="I13904" s="399"/>
    </row>
    <row r="13905" spans="1:9" ht="15.75" customHeight="1">
      <c r="A13905" s="396"/>
      <c r="B13905" s="398"/>
      <c r="C13905" s="396"/>
      <c r="D13905" s="396"/>
      <c r="E13905" s="399"/>
      <c r="F13905" s="399"/>
      <c r="G13905" s="399"/>
      <c r="H13905" s="399"/>
      <c r="I13905" s="399"/>
    </row>
    <row r="13906" spans="1:9" ht="15.75" customHeight="1">
      <c r="A13906" s="396"/>
      <c r="B13906" s="398"/>
      <c r="C13906" s="396"/>
      <c r="D13906" s="396"/>
      <c r="E13906" s="399"/>
      <c r="F13906" s="399"/>
      <c r="G13906" s="399"/>
      <c r="H13906" s="399"/>
      <c r="I13906" s="399"/>
    </row>
    <row r="13907" spans="1:9" ht="15.75" customHeight="1">
      <c r="A13907" s="396"/>
      <c r="B13907" s="398"/>
      <c r="C13907" s="396"/>
      <c r="D13907" s="396"/>
      <c r="E13907" s="399"/>
      <c r="F13907" s="399"/>
      <c r="G13907" s="399"/>
      <c r="H13907" s="399"/>
      <c r="I13907" s="399"/>
    </row>
    <row r="13908" spans="1:9" ht="15.75" customHeight="1">
      <c r="A13908" s="396"/>
      <c r="B13908" s="398"/>
      <c r="C13908" s="396"/>
      <c r="D13908" s="396"/>
      <c r="E13908" s="399"/>
      <c r="F13908" s="399"/>
      <c r="G13908" s="399"/>
      <c r="H13908" s="399"/>
      <c r="I13908" s="399"/>
    </row>
    <row r="13909" spans="1:9" ht="15.75" customHeight="1">
      <c r="A13909" s="396"/>
      <c r="B13909" s="398"/>
      <c r="C13909" s="396"/>
      <c r="D13909" s="396"/>
      <c r="E13909" s="399"/>
      <c r="F13909" s="399"/>
      <c r="G13909" s="399"/>
      <c r="H13909" s="399"/>
      <c r="I13909" s="399"/>
    </row>
    <row r="13910" spans="1:9" ht="15.75" customHeight="1">
      <c r="A13910" s="396"/>
      <c r="B13910" s="398"/>
      <c r="C13910" s="396"/>
      <c r="D13910" s="396"/>
      <c r="E13910" s="399"/>
      <c r="F13910" s="399"/>
      <c r="G13910" s="399"/>
      <c r="H13910" s="399"/>
      <c r="I13910" s="399"/>
    </row>
    <row r="13911" spans="1:9" ht="15.75" customHeight="1">
      <c r="A13911" s="396"/>
      <c r="B13911" s="398"/>
      <c r="C13911" s="396"/>
      <c r="D13911" s="396"/>
      <c r="E13911" s="399"/>
      <c r="F13911" s="399"/>
      <c r="G13911" s="399"/>
      <c r="H13911" s="399"/>
      <c r="I13911" s="399"/>
    </row>
    <row r="13912" spans="1:9" ht="15.75" customHeight="1">
      <c r="A13912" s="396"/>
      <c r="B13912" s="398"/>
      <c r="C13912" s="396"/>
      <c r="D13912" s="396"/>
      <c r="E13912" s="399"/>
      <c r="F13912" s="399"/>
      <c r="G13912" s="399"/>
      <c r="H13912" s="399"/>
      <c r="I13912" s="399"/>
    </row>
    <row r="13913" spans="1:9" ht="15.75" customHeight="1">
      <c r="A13913" s="396"/>
      <c r="B13913" s="398"/>
      <c r="C13913" s="396"/>
      <c r="D13913" s="396"/>
      <c r="E13913" s="399"/>
      <c r="F13913" s="399"/>
      <c r="G13913" s="399"/>
      <c r="H13913" s="399"/>
      <c r="I13913" s="399"/>
    </row>
    <row r="13914" spans="1:9" ht="15.75" customHeight="1">
      <c r="A13914" s="396"/>
      <c r="B13914" s="398"/>
      <c r="C13914" s="396"/>
      <c r="D13914" s="396"/>
      <c r="E13914" s="399"/>
      <c r="F13914" s="399"/>
      <c r="G13914" s="399"/>
      <c r="H13914" s="399"/>
      <c r="I13914" s="399"/>
    </row>
    <row r="13915" spans="1:9" ht="15.75" customHeight="1">
      <c r="A13915" s="396"/>
      <c r="B13915" s="398"/>
      <c r="C13915" s="396"/>
      <c r="D13915" s="396"/>
      <c r="E13915" s="399"/>
      <c r="F13915" s="399"/>
      <c r="G13915" s="399"/>
      <c r="H13915" s="399"/>
      <c r="I13915" s="399"/>
    </row>
    <row r="13916" spans="1:9" ht="15.75" customHeight="1">
      <c r="A13916" s="396"/>
      <c r="B13916" s="398"/>
      <c r="C13916" s="396"/>
      <c r="D13916" s="396"/>
      <c r="E13916" s="399"/>
      <c r="F13916" s="399"/>
      <c r="G13916" s="399"/>
      <c r="H13916" s="399"/>
      <c r="I13916" s="399"/>
    </row>
    <row r="13917" spans="1:9" ht="15.75" customHeight="1">
      <c r="A13917" s="396"/>
      <c r="B13917" s="398"/>
      <c r="C13917" s="396"/>
      <c r="D13917" s="396"/>
      <c r="E13917" s="399"/>
      <c r="F13917" s="399"/>
      <c r="G13917" s="399"/>
      <c r="H13917" s="399"/>
      <c r="I13917" s="399"/>
    </row>
    <row r="13918" spans="1:9" ht="15.75" customHeight="1">
      <c r="A13918" s="396"/>
      <c r="B13918" s="398"/>
      <c r="C13918" s="396"/>
      <c r="D13918" s="396"/>
      <c r="E13918" s="399"/>
      <c r="F13918" s="399"/>
      <c r="G13918" s="399"/>
      <c r="H13918" s="399"/>
      <c r="I13918" s="399"/>
    </row>
    <row r="13919" spans="1:9" ht="15.75" customHeight="1">
      <c r="A13919" s="396"/>
      <c r="B13919" s="398"/>
      <c r="C13919" s="396"/>
      <c r="D13919" s="396"/>
      <c r="E13919" s="399"/>
      <c r="F13919" s="399"/>
      <c r="G13919" s="399"/>
      <c r="H13919" s="399"/>
      <c r="I13919" s="399"/>
    </row>
    <row r="13920" spans="1:9" ht="15.75" customHeight="1">
      <c r="A13920" s="396"/>
      <c r="B13920" s="398"/>
      <c r="C13920" s="396"/>
      <c r="D13920" s="396"/>
      <c r="E13920" s="399"/>
      <c r="F13920" s="399"/>
      <c r="G13920" s="399"/>
      <c r="H13920" s="399"/>
      <c r="I13920" s="399"/>
    </row>
    <row r="13921" spans="1:9" ht="15.75" customHeight="1">
      <c r="A13921" s="396"/>
      <c r="B13921" s="398"/>
      <c r="C13921" s="396"/>
      <c r="D13921" s="396"/>
      <c r="E13921" s="399"/>
      <c r="F13921" s="399"/>
      <c r="G13921" s="399"/>
      <c r="H13921" s="399"/>
      <c r="I13921" s="399"/>
    </row>
    <row r="13922" spans="1:9" ht="15.75" customHeight="1">
      <c r="A13922" s="396"/>
      <c r="B13922" s="398"/>
      <c r="C13922" s="396"/>
      <c r="D13922" s="396"/>
      <c r="E13922" s="399"/>
      <c r="F13922" s="399"/>
      <c r="G13922" s="399"/>
      <c r="H13922" s="399"/>
      <c r="I13922" s="399"/>
    </row>
    <row r="13923" spans="1:9" ht="15.75" customHeight="1">
      <c r="A13923" s="396"/>
      <c r="B13923" s="398"/>
      <c r="C13923" s="396"/>
      <c r="D13923" s="396"/>
      <c r="E13923" s="399"/>
      <c r="F13923" s="399"/>
      <c r="G13923" s="399"/>
      <c r="H13923" s="399"/>
      <c r="I13923" s="399"/>
    </row>
    <row r="13924" spans="1:9" ht="15.75" customHeight="1">
      <c r="A13924" s="396"/>
      <c r="B13924" s="398"/>
      <c r="C13924" s="396"/>
      <c r="D13924" s="396"/>
      <c r="E13924" s="399"/>
      <c r="F13924" s="399"/>
      <c r="G13924" s="399"/>
      <c r="H13924" s="399"/>
      <c r="I13924" s="399"/>
    </row>
    <row r="13925" spans="1:9" ht="15.75" customHeight="1">
      <c r="A13925" s="396"/>
      <c r="B13925" s="398"/>
      <c r="C13925" s="396"/>
      <c r="D13925" s="396"/>
      <c r="E13925" s="399"/>
      <c r="F13925" s="399"/>
      <c r="G13925" s="399"/>
      <c r="H13925" s="399"/>
      <c r="I13925" s="399"/>
    </row>
    <row r="13926" spans="1:9" ht="15.75" customHeight="1">
      <c r="A13926" s="396"/>
      <c r="B13926" s="398"/>
      <c r="C13926" s="396"/>
      <c r="D13926" s="396"/>
      <c r="E13926" s="399"/>
      <c r="F13926" s="399"/>
      <c r="G13926" s="399"/>
      <c r="H13926" s="399"/>
      <c r="I13926" s="399"/>
    </row>
    <row r="13927" spans="1:9" ht="15.75" customHeight="1">
      <c r="A13927" s="396"/>
      <c r="B13927" s="398"/>
      <c r="C13927" s="396"/>
      <c r="D13927" s="396"/>
      <c r="E13927" s="399"/>
      <c r="F13927" s="399"/>
      <c r="G13927" s="399"/>
      <c r="H13927" s="399"/>
      <c r="I13927" s="399"/>
    </row>
    <row r="13928" spans="1:9" ht="15.75" customHeight="1">
      <c r="A13928" s="396"/>
      <c r="B13928" s="398"/>
      <c r="C13928" s="396"/>
      <c r="D13928" s="396"/>
      <c r="E13928" s="399"/>
      <c r="F13928" s="399"/>
      <c r="G13928" s="399"/>
      <c r="H13928" s="399"/>
      <c r="I13928" s="399"/>
    </row>
    <row r="13929" spans="1:9" ht="15.75" customHeight="1">
      <c r="A13929" s="396"/>
      <c r="B13929" s="398"/>
      <c r="C13929" s="396"/>
      <c r="D13929" s="396"/>
      <c r="E13929" s="399"/>
      <c r="F13929" s="399"/>
      <c r="G13929" s="399"/>
      <c r="H13929" s="399"/>
      <c r="I13929" s="399"/>
    </row>
    <row r="13930" spans="1:9" ht="15.75" customHeight="1">
      <c r="A13930" s="396"/>
      <c r="B13930" s="398"/>
      <c r="C13930" s="396"/>
      <c r="D13930" s="396"/>
      <c r="E13930" s="399"/>
      <c r="F13930" s="399"/>
      <c r="G13930" s="399"/>
      <c r="H13930" s="399"/>
      <c r="I13930" s="399"/>
    </row>
    <row r="13931" spans="1:9" ht="15.75" customHeight="1">
      <c r="A13931" s="396"/>
      <c r="B13931" s="398"/>
      <c r="C13931" s="396"/>
      <c r="D13931" s="396"/>
      <c r="E13931" s="399"/>
      <c r="F13931" s="399"/>
      <c r="G13931" s="399"/>
      <c r="H13931" s="399"/>
      <c r="I13931" s="399"/>
    </row>
    <row r="13932" spans="1:9" ht="15.75" customHeight="1">
      <c r="A13932" s="396"/>
      <c r="B13932" s="398"/>
      <c r="C13932" s="396"/>
      <c r="D13932" s="396"/>
      <c r="E13932" s="399"/>
      <c r="F13932" s="399"/>
      <c r="G13932" s="399"/>
      <c r="H13932" s="399"/>
      <c r="I13932" s="399"/>
    </row>
    <row r="13933" spans="1:9" ht="15.75" customHeight="1">
      <c r="A13933" s="396"/>
      <c r="B13933" s="398"/>
      <c r="C13933" s="396"/>
      <c r="D13933" s="396"/>
      <c r="E13933" s="399"/>
      <c r="F13933" s="399"/>
      <c r="G13933" s="399"/>
      <c r="H13933" s="399"/>
      <c r="I13933" s="399"/>
    </row>
    <row r="13934" spans="1:9" ht="15.75" customHeight="1">
      <c r="A13934" s="396"/>
      <c r="B13934" s="398"/>
      <c r="C13934" s="396"/>
      <c r="D13934" s="396"/>
      <c r="E13934" s="399"/>
      <c r="F13934" s="399"/>
      <c r="G13934" s="399"/>
      <c r="H13934" s="399"/>
      <c r="I13934" s="399"/>
    </row>
    <row r="13935" spans="1:9" ht="15.75" customHeight="1">
      <c r="A13935" s="396"/>
      <c r="B13935" s="398"/>
      <c r="C13935" s="396"/>
      <c r="D13935" s="396"/>
      <c r="E13935" s="399"/>
      <c r="F13935" s="399"/>
      <c r="G13935" s="399"/>
      <c r="H13935" s="399"/>
      <c r="I13935" s="399"/>
    </row>
    <row r="13936" spans="1:9" ht="15.75" customHeight="1">
      <c r="A13936" s="396"/>
      <c r="B13936" s="398"/>
      <c r="C13936" s="396"/>
      <c r="D13936" s="396"/>
      <c r="E13936" s="399"/>
      <c r="F13936" s="399"/>
      <c r="G13936" s="399"/>
      <c r="H13936" s="399"/>
      <c r="I13936" s="399"/>
    </row>
    <row r="13937" spans="1:9" ht="15.75" customHeight="1">
      <c r="A13937" s="396"/>
      <c r="B13937" s="398"/>
      <c r="C13937" s="396"/>
      <c r="D13937" s="396"/>
      <c r="E13937" s="399"/>
      <c r="F13937" s="399"/>
      <c r="G13937" s="399"/>
      <c r="H13937" s="399"/>
      <c r="I13937" s="399"/>
    </row>
    <row r="13938" spans="1:9" ht="15.75" customHeight="1">
      <c r="A13938" s="396"/>
      <c r="B13938" s="398"/>
      <c r="C13938" s="396"/>
      <c r="D13938" s="396"/>
      <c r="E13938" s="399"/>
      <c r="F13938" s="399"/>
      <c r="G13938" s="399"/>
      <c r="H13938" s="399"/>
      <c r="I13938" s="399"/>
    </row>
    <row r="13939" spans="1:9" ht="15.75" customHeight="1">
      <c r="A13939" s="396"/>
      <c r="B13939" s="398"/>
      <c r="C13939" s="396"/>
      <c r="D13939" s="396"/>
      <c r="E13939" s="399"/>
      <c r="F13939" s="399"/>
      <c r="G13939" s="399"/>
      <c r="H13939" s="399"/>
      <c r="I13939" s="399"/>
    </row>
    <row r="13940" spans="1:9" ht="15.75" customHeight="1">
      <c r="A13940" s="396"/>
      <c r="B13940" s="398"/>
      <c r="C13940" s="396"/>
      <c r="D13940" s="396"/>
      <c r="E13940" s="399"/>
      <c r="F13940" s="399"/>
      <c r="G13940" s="399"/>
      <c r="H13940" s="399"/>
      <c r="I13940" s="399"/>
    </row>
    <row r="13941" spans="1:9" ht="15.75" customHeight="1">
      <c r="A13941" s="396"/>
      <c r="B13941" s="398"/>
      <c r="C13941" s="396"/>
      <c r="D13941" s="396"/>
      <c r="E13941" s="399"/>
      <c r="F13941" s="399"/>
      <c r="G13941" s="399"/>
      <c r="H13941" s="399"/>
      <c r="I13941" s="399"/>
    </row>
    <row r="13942" spans="1:9" ht="15.75" customHeight="1">
      <c r="A13942" s="396"/>
      <c r="B13942" s="398"/>
      <c r="C13942" s="396"/>
      <c r="D13942" s="396"/>
      <c r="E13942" s="399"/>
      <c r="F13942" s="399"/>
      <c r="G13942" s="399"/>
      <c r="H13942" s="399"/>
      <c r="I13942" s="399"/>
    </row>
    <row r="13943" spans="1:9" ht="15.75" customHeight="1">
      <c r="A13943" s="396"/>
      <c r="B13943" s="398"/>
      <c r="C13943" s="396"/>
      <c r="D13943" s="396"/>
      <c r="E13943" s="399"/>
      <c r="F13943" s="399"/>
      <c r="G13943" s="399"/>
      <c r="H13943" s="399"/>
      <c r="I13943" s="399"/>
    </row>
    <row r="13944" spans="1:9" ht="15.75" customHeight="1">
      <c r="A13944" s="396"/>
      <c r="B13944" s="398"/>
      <c r="C13944" s="396"/>
      <c r="D13944" s="396"/>
      <c r="E13944" s="399"/>
      <c r="F13944" s="399"/>
      <c r="G13944" s="399"/>
      <c r="H13944" s="399"/>
      <c r="I13944" s="399"/>
    </row>
    <row r="13945" spans="1:9" ht="15.75" customHeight="1">
      <c r="A13945" s="396"/>
      <c r="B13945" s="398"/>
      <c r="C13945" s="396"/>
      <c r="D13945" s="396"/>
      <c r="E13945" s="399"/>
      <c r="F13945" s="399"/>
      <c r="G13945" s="399"/>
      <c r="H13945" s="399"/>
      <c r="I13945" s="399"/>
    </row>
    <row r="13946" spans="1:9" ht="15.75" customHeight="1">
      <c r="A13946" s="396"/>
      <c r="B13946" s="398"/>
      <c r="C13946" s="396"/>
      <c r="D13946" s="396"/>
      <c r="E13946" s="399"/>
      <c r="F13946" s="399"/>
      <c r="G13946" s="399"/>
      <c r="H13946" s="399"/>
      <c r="I13946" s="399"/>
    </row>
    <row r="13947" spans="1:9" ht="15.75" customHeight="1">
      <c r="A13947" s="396"/>
      <c r="B13947" s="398"/>
      <c r="C13947" s="396"/>
      <c r="D13947" s="396"/>
      <c r="E13947" s="399"/>
      <c r="F13947" s="399"/>
      <c r="G13947" s="399"/>
      <c r="H13947" s="399"/>
      <c r="I13947" s="399"/>
    </row>
    <row r="13948" spans="1:9" ht="15.75" customHeight="1">
      <c r="A13948" s="396"/>
      <c r="B13948" s="398"/>
      <c r="C13948" s="396"/>
      <c r="D13948" s="396"/>
      <c r="E13948" s="399"/>
      <c r="F13948" s="399"/>
      <c r="G13948" s="399"/>
      <c r="H13948" s="399"/>
      <c r="I13948" s="399"/>
    </row>
    <row r="13949" spans="1:9" ht="15.75" customHeight="1">
      <c r="A13949" s="396"/>
      <c r="B13949" s="398"/>
      <c r="C13949" s="396"/>
      <c r="D13949" s="396"/>
      <c r="E13949" s="399"/>
      <c r="F13949" s="399"/>
      <c r="G13949" s="399"/>
      <c r="H13949" s="399"/>
      <c r="I13949" s="399"/>
    </row>
    <row r="13950" spans="1:9" ht="15.75" customHeight="1">
      <c r="A13950" s="396"/>
      <c r="B13950" s="398"/>
      <c r="C13950" s="396"/>
      <c r="D13950" s="396"/>
      <c r="E13950" s="399"/>
      <c r="F13950" s="399"/>
      <c r="G13950" s="399"/>
      <c r="H13950" s="399"/>
      <c r="I13950" s="399"/>
    </row>
    <row r="13951" spans="1:9" ht="15.75" customHeight="1">
      <c r="A13951" s="396"/>
      <c r="B13951" s="398"/>
      <c r="C13951" s="396"/>
      <c r="D13951" s="396"/>
      <c r="E13951" s="399"/>
      <c r="F13951" s="399"/>
      <c r="G13951" s="399"/>
      <c r="H13951" s="399"/>
      <c r="I13951" s="399"/>
    </row>
    <row r="13952" spans="1:9" ht="15.75" customHeight="1">
      <c r="A13952" s="396"/>
      <c r="B13952" s="398"/>
      <c r="C13952" s="396"/>
      <c r="D13952" s="396"/>
      <c r="E13952" s="399"/>
      <c r="F13952" s="399"/>
      <c r="G13952" s="399"/>
      <c r="H13952" s="399"/>
      <c r="I13952" s="399"/>
    </row>
    <row r="13953" spans="1:9" ht="15.75" customHeight="1">
      <c r="A13953" s="396"/>
      <c r="B13953" s="398"/>
      <c r="C13953" s="396"/>
      <c r="D13953" s="396"/>
      <c r="E13953" s="399"/>
      <c r="F13953" s="399"/>
      <c r="G13953" s="399"/>
      <c r="H13953" s="399"/>
      <c r="I13953" s="399"/>
    </row>
    <row r="13954" spans="1:9" ht="15.75" customHeight="1">
      <c r="A13954" s="396"/>
      <c r="B13954" s="398"/>
      <c r="C13954" s="396"/>
      <c r="D13954" s="396"/>
      <c r="E13954" s="399"/>
      <c r="F13954" s="399"/>
      <c r="G13954" s="399"/>
      <c r="H13954" s="399"/>
      <c r="I13954" s="399"/>
    </row>
    <row r="13955" spans="1:9" ht="15.75" customHeight="1">
      <c r="A13955" s="396"/>
      <c r="B13955" s="398"/>
      <c r="C13955" s="396"/>
      <c r="D13955" s="396"/>
      <c r="E13955" s="399"/>
      <c r="F13955" s="399"/>
      <c r="G13955" s="399"/>
      <c r="H13955" s="399"/>
      <c r="I13955" s="399"/>
    </row>
    <row r="13956" spans="1:9" ht="15.75" customHeight="1">
      <c r="A13956" s="396"/>
      <c r="B13956" s="398"/>
      <c r="C13956" s="396"/>
      <c r="D13956" s="396"/>
      <c r="E13956" s="399"/>
      <c r="F13956" s="399"/>
      <c r="G13956" s="399"/>
      <c r="H13956" s="399"/>
      <c r="I13956" s="399"/>
    </row>
    <row r="13957" spans="1:9" ht="15.75" customHeight="1">
      <c r="A13957" s="396"/>
      <c r="B13957" s="398"/>
      <c r="C13957" s="396"/>
      <c r="D13957" s="396"/>
      <c r="E13957" s="399"/>
      <c r="F13957" s="399"/>
      <c r="G13957" s="399"/>
      <c r="H13957" s="399"/>
      <c r="I13957" s="399"/>
    </row>
    <row r="13958" spans="1:9" ht="15.75" customHeight="1">
      <c r="A13958" s="396"/>
      <c r="B13958" s="398"/>
      <c r="C13958" s="396"/>
      <c r="D13958" s="396"/>
      <c r="E13958" s="399"/>
      <c r="F13958" s="399"/>
      <c r="G13958" s="399"/>
      <c r="H13958" s="399"/>
      <c r="I13958" s="399"/>
    </row>
    <row r="13959" spans="1:9" ht="15.75" customHeight="1">
      <c r="A13959" s="396"/>
      <c r="B13959" s="398"/>
      <c r="C13959" s="396"/>
      <c r="D13959" s="396"/>
      <c r="E13959" s="399"/>
      <c r="F13959" s="399"/>
      <c r="G13959" s="399"/>
      <c r="H13959" s="399"/>
      <c r="I13959" s="399"/>
    </row>
    <row r="13960" spans="1:9" ht="15.75" customHeight="1">
      <c r="A13960" s="396"/>
      <c r="B13960" s="398"/>
      <c r="C13960" s="396"/>
      <c r="D13960" s="396"/>
      <c r="E13960" s="399"/>
      <c r="F13960" s="399"/>
      <c r="G13960" s="399"/>
      <c r="H13960" s="399"/>
      <c r="I13960" s="399"/>
    </row>
    <row r="13961" spans="1:9" ht="15.75" customHeight="1">
      <c r="A13961" s="396"/>
      <c r="B13961" s="398"/>
      <c r="C13961" s="396"/>
      <c r="D13961" s="396"/>
      <c r="E13961" s="399"/>
      <c r="F13961" s="399"/>
      <c r="G13961" s="399"/>
      <c r="H13961" s="399"/>
      <c r="I13961" s="399"/>
    </row>
    <row r="13962" spans="1:9" ht="15.75" customHeight="1">
      <c r="A13962" s="396"/>
      <c r="B13962" s="398"/>
      <c r="C13962" s="396"/>
      <c r="D13962" s="396"/>
      <c r="E13962" s="399"/>
      <c r="F13962" s="399"/>
      <c r="G13962" s="399"/>
      <c r="H13962" s="399"/>
      <c r="I13962" s="399"/>
    </row>
    <row r="13963" spans="1:9" ht="15.75" customHeight="1">
      <c r="A13963" s="396"/>
      <c r="B13963" s="398"/>
      <c r="C13963" s="396"/>
      <c r="D13963" s="396"/>
      <c r="E13963" s="399"/>
      <c r="F13963" s="399"/>
      <c r="G13963" s="399"/>
      <c r="H13963" s="399"/>
      <c r="I13963" s="399"/>
    </row>
    <row r="13964" spans="1:9" ht="15.75" customHeight="1">
      <c r="A13964" s="396"/>
      <c r="B13964" s="398"/>
      <c r="C13964" s="396"/>
      <c r="D13964" s="396"/>
      <c r="E13964" s="399"/>
      <c r="F13964" s="399"/>
      <c r="G13964" s="399"/>
      <c r="H13964" s="399"/>
      <c r="I13964" s="399"/>
    </row>
    <row r="13965" spans="1:9" ht="15.75" customHeight="1">
      <c r="A13965" s="396"/>
      <c r="B13965" s="398"/>
      <c r="C13965" s="396"/>
      <c r="D13965" s="396"/>
      <c r="E13965" s="399"/>
      <c r="F13965" s="399"/>
      <c r="G13965" s="399"/>
      <c r="H13965" s="399"/>
      <c r="I13965" s="399"/>
    </row>
    <row r="13966" spans="1:9" ht="15.75" customHeight="1">
      <c r="A13966" s="396"/>
      <c r="B13966" s="398"/>
      <c r="C13966" s="396"/>
      <c r="D13966" s="396"/>
      <c r="E13966" s="399"/>
      <c r="F13966" s="399"/>
      <c r="G13966" s="399"/>
      <c r="H13966" s="399"/>
      <c r="I13966" s="399"/>
    </row>
    <row r="13967" spans="1:9" ht="15.75" customHeight="1">
      <c r="A13967" s="396"/>
      <c r="B13967" s="398"/>
      <c r="C13967" s="396"/>
      <c r="D13967" s="396"/>
      <c r="E13967" s="399"/>
      <c r="F13967" s="399"/>
      <c r="G13967" s="399"/>
      <c r="H13967" s="399"/>
      <c r="I13967" s="399"/>
    </row>
    <row r="13968" spans="1:9" ht="15.75" customHeight="1">
      <c r="A13968" s="396"/>
      <c r="B13968" s="398"/>
      <c r="C13968" s="396"/>
      <c r="D13968" s="396"/>
      <c r="E13968" s="399"/>
      <c r="F13968" s="399"/>
      <c r="G13968" s="399"/>
      <c r="H13968" s="399"/>
      <c r="I13968" s="399"/>
    </row>
    <row r="13969" spans="1:9" ht="15.75" customHeight="1">
      <c r="A13969" s="396"/>
      <c r="B13969" s="398"/>
      <c r="C13969" s="396"/>
      <c r="D13969" s="396"/>
      <c r="E13969" s="399"/>
      <c r="F13969" s="399"/>
      <c r="G13969" s="399"/>
      <c r="H13969" s="399"/>
      <c r="I13969" s="399"/>
    </row>
    <row r="13970" spans="1:9" ht="15.75" customHeight="1">
      <c r="A13970" s="396"/>
      <c r="B13970" s="398"/>
      <c r="C13970" s="396"/>
      <c r="D13970" s="396"/>
      <c r="E13970" s="399"/>
      <c r="F13970" s="399"/>
      <c r="G13970" s="399"/>
      <c r="H13970" s="399"/>
      <c r="I13970" s="399"/>
    </row>
    <row r="13971" spans="1:9" ht="15.75" customHeight="1">
      <c r="A13971" s="396"/>
      <c r="B13971" s="398"/>
      <c r="C13971" s="396"/>
      <c r="D13971" s="396"/>
      <c r="E13971" s="399"/>
      <c r="F13971" s="399"/>
      <c r="G13971" s="399"/>
      <c r="H13971" s="399"/>
      <c r="I13971" s="399"/>
    </row>
    <row r="13972" spans="1:9" ht="15.75" customHeight="1">
      <c r="A13972" s="396"/>
      <c r="B13972" s="398"/>
      <c r="C13972" s="396"/>
      <c r="D13972" s="396"/>
      <c r="E13972" s="399"/>
      <c r="F13972" s="399"/>
      <c r="G13972" s="399"/>
      <c r="H13972" s="399"/>
      <c r="I13972" s="399"/>
    </row>
    <row r="13973" spans="1:9" ht="15.75" customHeight="1">
      <c r="A13973" s="396"/>
      <c r="B13973" s="398"/>
      <c r="C13973" s="396"/>
      <c r="D13973" s="396"/>
      <c r="E13973" s="399"/>
      <c r="F13973" s="399"/>
      <c r="G13973" s="399"/>
      <c r="H13973" s="399"/>
      <c r="I13973" s="399"/>
    </row>
    <row r="13974" spans="1:9" ht="15.75" customHeight="1">
      <c r="A13974" s="396"/>
      <c r="B13974" s="398"/>
      <c r="C13974" s="396"/>
      <c r="D13974" s="396"/>
      <c r="E13974" s="399"/>
      <c r="F13974" s="399"/>
      <c r="G13974" s="399"/>
      <c r="H13974" s="399"/>
      <c r="I13974" s="399"/>
    </row>
    <row r="13975" spans="1:9" ht="15.75" customHeight="1">
      <c r="A13975" s="396"/>
      <c r="B13975" s="398"/>
      <c r="C13975" s="396"/>
      <c r="D13975" s="396"/>
      <c r="E13975" s="399"/>
      <c r="F13975" s="399"/>
      <c r="G13975" s="399"/>
      <c r="H13975" s="399"/>
      <c r="I13975" s="399"/>
    </row>
    <row r="13976" spans="1:9" ht="15.75" customHeight="1">
      <c r="A13976" s="396"/>
      <c r="B13976" s="398"/>
      <c r="C13976" s="396"/>
      <c r="D13976" s="396"/>
      <c r="E13976" s="399"/>
      <c r="F13976" s="399"/>
      <c r="G13976" s="399"/>
      <c r="H13976" s="399"/>
      <c r="I13976" s="399"/>
    </row>
    <row r="13977" spans="1:9" ht="15.75" customHeight="1">
      <c r="A13977" s="396"/>
      <c r="B13977" s="398"/>
      <c r="C13977" s="396"/>
      <c r="D13977" s="396"/>
      <c r="E13977" s="399"/>
      <c r="F13977" s="399"/>
      <c r="G13977" s="399"/>
      <c r="H13977" s="399"/>
      <c r="I13977" s="399"/>
    </row>
    <row r="13978" spans="1:9" ht="15.75" customHeight="1">
      <c r="A13978" s="396"/>
      <c r="B13978" s="398"/>
      <c r="C13978" s="396"/>
      <c r="D13978" s="396"/>
      <c r="E13978" s="399"/>
      <c r="F13978" s="399"/>
      <c r="G13978" s="399"/>
      <c r="H13978" s="399"/>
      <c r="I13978" s="399"/>
    </row>
    <row r="13979" spans="1:9" ht="15.75" customHeight="1">
      <c r="A13979" s="396"/>
      <c r="B13979" s="398"/>
      <c r="C13979" s="396"/>
      <c r="D13979" s="396"/>
      <c r="E13979" s="399"/>
      <c r="F13979" s="399"/>
      <c r="G13979" s="399"/>
      <c r="H13979" s="399"/>
      <c r="I13979" s="399"/>
    </row>
    <row r="13980" spans="1:9" ht="15.75" customHeight="1">
      <c r="A13980" s="396"/>
      <c r="B13980" s="398"/>
      <c r="C13980" s="396"/>
      <c r="D13980" s="396"/>
      <c r="E13980" s="399"/>
      <c r="F13980" s="399"/>
      <c r="G13980" s="399"/>
      <c r="H13980" s="399"/>
      <c r="I13980" s="399"/>
    </row>
    <row r="13981" spans="1:9" ht="15.75" customHeight="1">
      <c r="A13981" s="396"/>
      <c r="B13981" s="398"/>
      <c r="C13981" s="396"/>
      <c r="D13981" s="396"/>
      <c r="E13981" s="399"/>
      <c r="F13981" s="399"/>
      <c r="G13981" s="399"/>
      <c r="H13981" s="399"/>
      <c r="I13981" s="399"/>
    </row>
    <row r="13982" spans="1:9" ht="15.75" customHeight="1">
      <c r="A13982" s="396"/>
      <c r="B13982" s="398"/>
      <c r="C13982" s="396"/>
      <c r="D13982" s="396"/>
      <c r="E13982" s="399"/>
      <c r="F13982" s="399"/>
      <c r="G13982" s="399"/>
      <c r="H13982" s="399"/>
      <c r="I13982" s="399"/>
    </row>
    <row r="13983" spans="1:9" ht="15.75" customHeight="1">
      <c r="A13983" s="396"/>
      <c r="B13983" s="398"/>
      <c r="C13983" s="396"/>
      <c r="D13983" s="396"/>
      <c r="E13983" s="399"/>
      <c r="F13983" s="399"/>
      <c r="G13983" s="399"/>
      <c r="H13983" s="399"/>
      <c r="I13983" s="399"/>
    </row>
    <row r="13984" spans="1:9" ht="15.75" customHeight="1">
      <c r="A13984" s="396"/>
      <c r="B13984" s="398"/>
      <c r="C13984" s="396"/>
      <c r="D13984" s="396"/>
      <c r="E13984" s="399"/>
      <c r="F13984" s="399"/>
      <c r="G13984" s="399"/>
      <c r="H13984" s="399"/>
      <c r="I13984" s="399"/>
    </row>
    <row r="13985" spans="1:9" ht="15.75" customHeight="1">
      <c r="A13985" s="396"/>
      <c r="B13985" s="398"/>
      <c r="C13985" s="396"/>
      <c r="D13985" s="396"/>
      <c r="E13985" s="399"/>
      <c r="F13985" s="399"/>
      <c r="G13985" s="399"/>
      <c r="H13985" s="399"/>
      <c r="I13985" s="399"/>
    </row>
    <row r="13986" spans="1:9" ht="15.75" customHeight="1">
      <c r="A13986" s="396"/>
      <c r="B13986" s="398"/>
      <c r="C13986" s="396"/>
      <c r="D13986" s="396"/>
      <c r="E13986" s="399"/>
      <c r="F13986" s="399"/>
      <c r="G13986" s="399"/>
      <c r="H13986" s="399"/>
      <c r="I13986" s="399"/>
    </row>
    <row r="13987" spans="1:9" ht="15.75" customHeight="1">
      <c r="A13987" s="396"/>
      <c r="B13987" s="398"/>
      <c r="C13987" s="396"/>
      <c r="D13987" s="396"/>
      <c r="E13987" s="399"/>
      <c r="F13987" s="399"/>
      <c r="G13987" s="399"/>
      <c r="H13987" s="399"/>
      <c r="I13987" s="399"/>
    </row>
    <row r="13988" spans="1:9" ht="15.75" customHeight="1">
      <c r="A13988" s="396"/>
      <c r="B13988" s="398"/>
      <c r="C13988" s="396"/>
      <c r="D13988" s="396"/>
      <c r="E13988" s="399"/>
      <c r="F13988" s="399"/>
      <c r="G13988" s="399"/>
      <c r="H13988" s="399"/>
      <c r="I13988" s="399"/>
    </row>
    <row r="13989" spans="1:9" ht="15.75" customHeight="1">
      <c r="A13989" s="396"/>
      <c r="B13989" s="398"/>
      <c r="C13989" s="396"/>
      <c r="D13989" s="396"/>
      <c r="E13989" s="399"/>
      <c r="F13989" s="399"/>
      <c r="G13989" s="399"/>
      <c r="H13989" s="399"/>
      <c r="I13989" s="399"/>
    </row>
    <row r="13990" spans="1:9" ht="15.75" customHeight="1">
      <c r="A13990" s="396"/>
      <c r="B13990" s="398"/>
      <c r="C13990" s="396"/>
      <c r="D13990" s="396"/>
      <c r="E13990" s="399"/>
      <c r="F13990" s="399"/>
      <c r="G13990" s="399"/>
      <c r="H13990" s="399"/>
      <c r="I13990" s="399"/>
    </row>
    <row r="13991" spans="1:9" ht="15.75" customHeight="1">
      <c r="A13991" s="396"/>
      <c r="B13991" s="398"/>
      <c r="C13991" s="396"/>
      <c r="D13991" s="396"/>
      <c r="E13991" s="399"/>
      <c r="F13991" s="399"/>
      <c r="G13991" s="399"/>
      <c r="H13991" s="399"/>
      <c r="I13991" s="399"/>
    </row>
    <row r="13992" spans="1:9" ht="15.75" customHeight="1">
      <c r="A13992" s="396"/>
      <c r="B13992" s="398"/>
      <c r="C13992" s="396"/>
      <c r="D13992" s="396"/>
      <c r="E13992" s="399"/>
      <c r="F13992" s="399"/>
      <c r="G13992" s="399"/>
      <c r="H13992" s="399"/>
      <c r="I13992" s="399"/>
    </row>
    <row r="13993" spans="1:9" ht="15.75" customHeight="1">
      <c r="A13993" s="396"/>
      <c r="B13993" s="398"/>
      <c r="C13993" s="396"/>
      <c r="D13993" s="396"/>
      <c r="E13993" s="399"/>
      <c r="F13993" s="399"/>
      <c r="G13993" s="399"/>
      <c r="H13993" s="399"/>
      <c r="I13993" s="399"/>
    </row>
    <row r="13994" spans="1:9" ht="15.75" customHeight="1">
      <c r="A13994" s="396"/>
      <c r="B13994" s="398"/>
      <c r="C13994" s="396"/>
      <c r="D13994" s="396"/>
      <c r="E13994" s="399"/>
      <c r="F13994" s="399"/>
      <c r="G13994" s="399"/>
      <c r="H13994" s="399"/>
      <c r="I13994" s="399"/>
    </row>
    <row r="13995" spans="1:9" ht="15.75" customHeight="1">
      <c r="A13995" s="396"/>
      <c r="B13995" s="398"/>
      <c r="C13995" s="396"/>
      <c r="D13995" s="396"/>
      <c r="E13995" s="399"/>
      <c r="F13995" s="399"/>
      <c r="G13995" s="399"/>
      <c r="H13995" s="399"/>
      <c r="I13995" s="399"/>
    </row>
    <row r="13996" spans="1:9" ht="15.75" customHeight="1">
      <c r="A13996" s="396"/>
      <c r="B13996" s="398"/>
      <c r="C13996" s="396"/>
      <c r="D13996" s="396"/>
      <c r="E13996" s="399"/>
      <c r="F13996" s="399"/>
      <c r="G13996" s="399"/>
      <c r="H13996" s="399"/>
      <c r="I13996" s="399"/>
    </row>
    <row r="13997" spans="1:9" ht="15.75" customHeight="1">
      <c r="A13997" s="396"/>
      <c r="B13997" s="398"/>
      <c r="C13997" s="396"/>
      <c r="D13997" s="396"/>
      <c r="E13997" s="399"/>
      <c r="F13997" s="399"/>
      <c r="G13997" s="399"/>
      <c r="H13997" s="399"/>
      <c r="I13997" s="399"/>
    </row>
    <row r="13998" spans="1:9" ht="15.75" customHeight="1">
      <c r="A13998" s="396"/>
      <c r="B13998" s="398"/>
      <c r="C13998" s="396"/>
      <c r="D13998" s="396"/>
      <c r="E13998" s="399"/>
      <c r="F13998" s="399"/>
      <c r="G13998" s="399"/>
      <c r="H13998" s="399"/>
      <c r="I13998" s="399"/>
    </row>
    <row r="13999" spans="1:9" ht="15.75" customHeight="1">
      <c r="A13999" s="396"/>
      <c r="B13999" s="398"/>
      <c r="C13999" s="396"/>
      <c r="D13999" s="396"/>
      <c r="E13999" s="399"/>
      <c r="F13999" s="399"/>
      <c r="G13999" s="399"/>
      <c r="H13999" s="399"/>
      <c r="I13999" s="399"/>
    </row>
    <row r="14000" spans="1:9" ht="15.75" customHeight="1">
      <c r="A14000" s="396"/>
      <c r="B14000" s="398"/>
      <c r="C14000" s="396"/>
      <c r="D14000" s="396"/>
      <c r="E14000" s="399"/>
      <c r="F14000" s="399"/>
      <c r="G14000" s="399"/>
      <c r="H14000" s="399"/>
      <c r="I14000" s="399"/>
    </row>
    <row r="14001" spans="1:9" ht="15.75" customHeight="1">
      <c r="A14001" s="396"/>
      <c r="B14001" s="398"/>
      <c r="C14001" s="396"/>
      <c r="D14001" s="396"/>
      <c r="E14001" s="399"/>
      <c r="F14001" s="399"/>
      <c r="G14001" s="399"/>
      <c r="H14001" s="399"/>
      <c r="I14001" s="399"/>
    </row>
    <row r="14002" spans="1:9" ht="15.75" customHeight="1">
      <c r="A14002" s="396"/>
      <c r="B14002" s="398"/>
      <c r="C14002" s="396"/>
      <c r="D14002" s="396"/>
      <c r="E14002" s="399"/>
      <c r="F14002" s="399"/>
      <c r="G14002" s="399"/>
      <c r="H14002" s="399"/>
      <c r="I14002" s="399"/>
    </row>
    <row r="14003" spans="1:9" ht="15.75" customHeight="1">
      <c r="A14003" s="396"/>
      <c r="B14003" s="398"/>
      <c r="C14003" s="396"/>
      <c r="D14003" s="396"/>
      <c r="E14003" s="399"/>
      <c r="F14003" s="399"/>
      <c r="G14003" s="399"/>
      <c r="H14003" s="399"/>
      <c r="I14003" s="399"/>
    </row>
    <row r="14004" spans="1:9" ht="15.75" customHeight="1">
      <c r="A14004" s="396"/>
      <c r="B14004" s="398"/>
      <c r="C14004" s="396"/>
      <c r="D14004" s="396"/>
      <c r="E14004" s="399"/>
      <c r="F14004" s="399"/>
      <c r="G14004" s="399"/>
      <c r="H14004" s="399"/>
      <c r="I14004" s="399"/>
    </row>
    <row r="14005" spans="1:9" ht="15.75" customHeight="1">
      <c r="A14005" s="396"/>
      <c r="B14005" s="398"/>
      <c r="C14005" s="396"/>
      <c r="D14005" s="396"/>
      <c r="E14005" s="399"/>
      <c r="F14005" s="399"/>
      <c r="G14005" s="399"/>
      <c r="H14005" s="399"/>
      <c r="I14005" s="399"/>
    </row>
    <row r="14006" spans="1:9" ht="15.75" customHeight="1">
      <c r="A14006" s="396"/>
      <c r="B14006" s="398"/>
      <c r="C14006" s="396"/>
      <c r="D14006" s="396"/>
      <c r="E14006" s="399"/>
      <c r="F14006" s="399"/>
      <c r="G14006" s="399"/>
      <c r="H14006" s="399"/>
      <c r="I14006" s="399"/>
    </row>
    <row r="14007" spans="1:9" ht="15.75" customHeight="1">
      <c r="A14007" s="396"/>
      <c r="B14007" s="398"/>
      <c r="C14007" s="396"/>
      <c r="D14007" s="396"/>
      <c r="E14007" s="399"/>
      <c r="F14007" s="399"/>
      <c r="G14007" s="399"/>
      <c r="H14007" s="399"/>
      <c r="I14007" s="399"/>
    </row>
    <row r="14008" spans="1:9" ht="15.75" customHeight="1">
      <c r="A14008" s="396"/>
      <c r="B14008" s="398"/>
      <c r="C14008" s="396"/>
      <c r="D14008" s="396"/>
      <c r="E14008" s="399"/>
      <c r="F14008" s="399"/>
      <c r="G14008" s="399"/>
      <c r="H14008" s="399"/>
      <c r="I14008" s="399"/>
    </row>
    <row r="14009" spans="1:9" ht="15.75" customHeight="1">
      <c r="A14009" s="396"/>
      <c r="B14009" s="398"/>
      <c r="C14009" s="396"/>
      <c r="D14009" s="396"/>
      <c r="E14009" s="399"/>
      <c r="F14009" s="399"/>
      <c r="G14009" s="399"/>
      <c r="H14009" s="399"/>
      <c r="I14009" s="399"/>
    </row>
    <row r="14010" spans="1:9" ht="15.75" customHeight="1">
      <c r="A14010" s="396"/>
      <c r="B14010" s="398"/>
      <c r="C14010" s="396"/>
      <c r="D14010" s="396"/>
      <c r="E14010" s="399"/>
      <c r="F14010" s="399"/>
      <c r="G14010" s="399"/>
      <c r="H14010" s="399"/>
      <c r="I14010" s="399"/>
    </row>
    <row r="14011" spans="1:9" ht="15.75" customHeight="1">
      <c r="A14011" s="396"/>
      <c r="B14011" s="398"/>
      <c r="C14011" s="396"/>
      <c r="D14011" s="396"/>
      <c r="E14011" s="399"/>
      <c r="F14011" s="399"/>
      <c r="G14011" s="399"/>
      <c r="H14011" s="399"/>
      <c r="I14011" s="399"/>
    </row>
    <row r="14012" spans="1:9" ht="15.75" customHeight="1">
      <c r="A14012" s="396"/>
      <c r="B14012" s="398"/>
      <c r="C14012" s="396"/>
      <c r="D14012" s="396"/>
      <c r="E14012" s="399"/>
      <c r="F14012" s="399"/>
      <c r="G14012" s="399"/>
      <c r="H14012" s="399"/>
      <c r="I14012" s="399"/>
    </row>
    <row r="14013" spans="1:9" ht="15.75" customHeight="1">
      <c r="A14013" s="396"/>
      <c r="B14013" s="398"/>
      <c r="C14013" s="396"/>
      <c r="D14013" s="396"/>
      <c r="E14013" s="399"/>
      <c r="F14013" s="399"/>
      <c r="G14013" s="399"/>
      <c r="H14013" s="399"/>
      <c r="I14013" s="399"/>
    </row>
    <row r="14014" spans="1:9" ht="15.75" customHeight="1">
      <c r="A14014" s="396"/>
      <c r="B14014" s="398"/>
      <c r="C14014" s="396"/>
      <c r="D14014" s="396"/>
      <c r="E14014" s="399"/>
      <c r="F14014" s="399"/>
      <c r="G14014" s="399"/>
      <c r="H14014" s="399"/>
      <c r="I14014" s="399"/>
    </row>
    <row r="14015" spans="1:9" ht="15.75" customHeight="1">
      <c r="A14015" s="396"/>
      <c r="B14015" s="398"/>
      <c r="C14015" s="396"/>
      <c r="D14015" s="396"/>
      <c r="E14015" s="399"/>
      <c r="F14015" s="399"/>
      <c r="G14015" s="399"/>
      <c r="H14015" s="399"/>
      <c r="I14015" s="399"/>
    </row>
    <row r="14016" spans="1:9" ht="15.75" customHeight="1">
      <c r="A14016" s="396"/>
      <c r="B14016" s="398"/>
      <c r="C14016" s="396"/>
      <c r="D14016" s="396"/>
      <c r="E14016" s="399"/>
      <c r="F14016" s="399"/>
      <c r="G14016" s="399"/>
      <c r="H14016" s="399"/>
      <c r="I14016" s="399"/>
    </row>
    <row r="14017" spans="1:9" ht="15.75" customHeight="1">
      <c r="A14017" s="396"/>
      <c r="B14017" s="398"/>
      <c r="C14017" s="396"/>
      <c r="D14017" s="396"/>
      <c r="E14017" s="399"/>
      <c r="F14017" s="399"/>
      <c r="G14017" s="399"/>
      <c r="H14017" s="399"/>
      <c r="I14017" s="399"/>
    </row>
    <row r="14018" spans="1:9" ht="15.75" customHeight="1">
      <c r="A14018" s="396"/>
      <c r="B14018" s="398"/>
      <c r="C14018" s="396"/>
      <c r="D14018" s="396"/>
      <c r="E14018" s="399"/>
      <c r="F14018" s="399"/>
      <c r="G14018" s="399"/>
      <c r="H14018" s="399"/>
      <c r="I14018" s="399"/>
    </row>
    <row r="14019" spans="1:9" ht="15.75" customHeight="1">
      <c r="A14019" s="396"/>
      <c r="B14019" s="398"/>
      <c r="C14019" s="396"/>
      <c r="D14019" s="396"/>
      <c r="E14019" s="399"/>
      <c r="F14019" s="399"/>
      <c r="G14019" s="399"/>
      <c r="H14019" s="399"/>
      <c r="I14019" s="399"/>
    </row>
    <row r="14020" spans="1:9" ht="15.75" customHeight="1">
      <c r="A14020" s="396"/>
      <c r="B14020" s="398"/>
      <c r="C14020" s="396"/>
      <c r="D14020" s="396"/>
      <c r="E14020" s="399"/>
      <c r="F14020" s="399"/>
      <c r="G14020" s="399"/>
      <c r="H14020" s="399"/>
      <c r="I14020" s="399"/>
    </row>
    <row r="14021" spans="1:9" ht="15.75" customHeight="1">
      <c r="A14021" s="396"/>
      <c r="B14021" s="398"/>
      <c r="C14021" s="396"/>
      <c r="D14021" s="396"/>
      <c r="E14021" s="399"/>
      <c r="F14021" s="399"/>
      <c r="G14021" s="399"/>
      <c r="H14021" s="399"/>
      <c r="I14021" s="399"/>
    </row>
    <row r="14022" spans="1:9" ht="15.75" customHeight="1">
      <c r="A14022" s="396"/>
      <c r="B14022" s="398"/>
      <c r="C14022" s="396"/>
      <c r="D14022" s="396"/>
      <c r="E14022" s="399"/>
      <c r="F14022" s="399"/>
      <c r="G14022" s="399"/>
      <c r="H14022" s="399"/>
      <c r="I14022" s="399"/>
    </row>
    <row r="14023" spans="1:9" ht="15.75" customHeight="1">
      <c r="A14023" s="396"/>
      <c r="B14023" s="398"/>
      <c r="C14023" s="396"/>
      <c r="D14023" s="396"/>
      <c r="E14023" s="399"/>
      <c r="F14023" s="399"/>
      <c r="G14023" s="399"/>
      <c r="H14023" s="399"/>
      <c r="I14023" s="399"/>
    </row>
    <row r="14024" spans="1:9" ht="15.75" customHeight="1">
      <c r="A14024" s="396"/>
      <c r="B14024" s="398"/>
      <c r="C14024" s="396"/>
      <c r="D14024" s="396"/>
      <c r="E14024" s="399"/>
      <c r="F14024" s="399"/>
      <c r="G14024" s="399"/>
      <c r="H14024" s="399"/>
      <c r="I14024" s="399"/>
    </row>
    <row r="14025" spans="1:9" ht="15.75" customHeight="1">
      <c r="A14025" s="396"/>
      <c r="B14025" s="398"/>
      <c r="C14025" s="396"/>
      <c r="D14025" s="396"/>
      <c r="E14025" s="399"/>
      <c r="F14025" s="399"/>
      <c r="G14025" s="399"/>
      <c r="H14025" s="399"/>
      <c r="I14025" s="399"/>
    </row>
    <row r="14026" spans="1:9" ht="15.75" customHeight="1">
      <c r="A14026" s="396"/>
      <c r="B14026" s="398"/>
      <c r="C14026" s="396"/>
      <c r="D14026" s="396"/>
      <c r="E14026" s="399"/>
      <c r="F14026" s="399"/>
      <c r="G14026" s="399"/>
      <c r="H14026" s="399"/>
      <c r="I14026" s="399"/>
    </row>
    <row r="14027" spans="1:9" ht="15.75" customHeight="1">
      <c r="A14027" s="396"/>
      <c r="B14027" s="398"/>
      <c r="C14027" s="396"/>
      <c r="D14027" s="396"/>
      <c r="E14027" s="399"/>
      <c r="F14027" s="399"/>
      <c r="G14027" s="399"/>
      <c r="H14027" s="399"/>
      <c r="I14027" s="399"/>
    </row>
    <row r="14028" spans="1:9" ht="15.75" customHeight="1">
      <c r="A14028" s="396"/>
      <c r="B14028" s="398"/>
      <c r="C14028" s="396"/>
      <c r="D14028" s="396"/>
      <c r="E14028" s="399"/>
      <c r="F14028" s="399"/>
      <c r="G14028" s="399"/>
      <c r="H14028" s="399"/>
      <c r="I14028" s="399"/>
    </row>
    <row r="14029" spans="1:9" ht="15.75" customHeight="1">
      <c r="A14029" s="396"/>
      <c r="B14029" s="398"/>
      <c r="C14029" s="396"/>
      <c r="D14029" s="396"/>
      <c r="E14029" s="399"/>
      <c r="F14029" s="399"/>
      <c r="G14029" s="399"/>
      <c r="H14029" s="399"/>
      <c r="I14029" s="399"/>
    </row>
    <row r="14030" spans="1:9" ht="15.75" customHeight="1">
      <c r="A14030" s="396"/>
      <c r="B14030" s="398"/>
      <c r="C14030" s="396"/>
      <c r="D14030" s="396"/>
      <c r="E14030" s="399"/>
      <c r="F14030" s="399"/>
      <c r="G14030" s="399"/>
      <c r="H14030" s="399"/>
      <c r="I14030" s="399"/>
    </row>
    <row r="14031" spans="1:9" ht="15.75" customHeight="1">
      <c r="A14031" s="396"/>
      <c r="B14031" s="398"/>
      <c r="C14031" s="396"/>
      <c r="D14031" s="396"/>
      <c r="E14031" s="399"/>
      <c r="F14031" s="399"/>
      <c r="G14031" s="399"/>
      <c r="H14031" s="399"/>
      <c r="I14031" s="399"/>
    </row>
    <row r="14032" spans="1:9" ht="15.75" customHeight="1">
      <c r="A14032" s="396"/>
      <c r="B14032" s="398"/>
      <c r="C14032" s="396"/>
      <c r="D14032" s="396"/>
      <c r="E14032" s="399"/>
      <c r="F14032" s="399"/>
      <c r="G14032" s="399"/>
      <c r="H14032" s="399"/>
      <c r="I14032" s="399"/>
    </row>
    <row r="14033" spans="1:9" ht="15.75" customHeight="1">
      <c r="A14033" s="396"/>
      <c r="B14033" s="398"/>
      <c r="C14033" s="396"/>
      <c r="D14033" s="396"/>
      <c r="E14033" s="399"/>
      <c r="F14033" s="399"/>
      <c r="G14033" s="399"/>
      <c r="H14033" s="399"/>
      <c r="I14033" s="399"/>
    </row>
    <row r="14034" spans="1:9" ht="15.75" customHeight="1">
      <c r="A14034" s="396"/>
      <c r="B14034" s="398"/>
      <c r="C14034" s="396"/>
      <c r="D14034" s="396"/>
      <c r="E14034" s="399"/>
      <c r="F14034" s="399"/>
      <c r="G14034" s="399"/>
      <c r="H14034" s="399"/>
      <c r="I14034" s="399"/>
    </row>
    <row r="14035" spans="1:9" ht="15.75" customHeight="1">
      <c r="A14035" s="396"/>
      <c r="B14035" s="398"/>
      <c r="C14035" s="396"/>
      <c r="D14035" s="396"/>
      <c r="E14035" s="399"/>
      <c r="F14035" s="399"/>
      <c r="G14035" s="399"/>
      <c r="H14035" s="399"/>
      <c r="I14035" s="399"/>
    </row>
    <row r="14036" spans="1:9" ht="15.75" customHeight="1">
      <c r="A14036" s="396"/>
      <c r="B14036" s="398"/>
      <c r="C14036" s="396"/>
      <c r="D14036" s="396"/>
      <c r="E14036" s="399"/>
      <c r="F14036" s="399"/>
      <c r="G14036" s="399"/>
      <c r="H14036" s="399"/>
      <c r="I14036" s="399"/>
    </row>
    <row r="14037" spans="1:9" ht="15.75" customHeight="1">
      <c r="A14037" s="396"/>
      <c r="B14037" s="398"/>
      <c r="C14037" s="396"/>
      <c r="D14037" s="396"/>
      <c r="E14037" s="399"/>
      <c r="F14037" s="399"/>
      <c r="G14037" s="399"/>
      <c r="H14037" s="399"/>
      <c r="I14037" s="399"/>
    </row>
    <row r="14038" spans="1:9" ht="15.75" customHeight="1">
      <c r="A14038" s="396"/>
      <c r="B14038" s="398"/>
      <c r="C14038" s="396"/>
      <c r="D14038" s="396"/>
      <c r="E14038" s="399"/>
      <c r="F14038" s="399"/>
      <c r="G14038" s="399"/>
      <c r="H14038" s="399"/>
      <c r="I14038" s="399"/>
    </row>
    <row r="14039" spans="1:9" ht="15.75" customHeight="1">
      <c r="A14039" s="396"/>
      <c r="B14039" s="398"/>
      <c r="C14039" s="396"/>
      <c r="D14039" s="396"/>
      <c r="E14039" s="399"/>
      <c r="F14039" s="399"/>
      <c r="G14039" s="399"/>
      <c r="H14039" s="399"/>
      <c r="I14039" s="399"/>
    </row>
    <row r="14040" spans="1:9" ht="15.75" customHeight="1">
      <c r="A14040" s="396"/>
      <c r="B14040" s="398"/>
      <c r="C14040" s="396"/>
      <c r="D14040" s="396"/>
      <c r="E14040" s="399"/>
      <c r="F14040" s="399"/>
      <c r="G14040" s="399"/>
      <c r="H14040" s="399"/>
      <c r="I14040" s="399"/>
    </row>
    <row r="14041" spans="1:9" ht="15.75" customHeight="1">
      <c r="A14041" s="396"/>
      <c r="B14041" s="398"/>
      <c r="C14041" s="396"/>
      <c r="D14041" s="396"/>
      <c r="E14041" s="399"/>
      <c r="F14041" s="399"/>
      <c r="G14041" s="399"/>
      <c r="H14041" s="399"/>
      <c r="I14041" s="399"/>
    </row>
    <row r="14042" spans="1:9" ht="15.75" customHeight="1">
      <c r="A14042" s="396"/>
      <c r="B14042" s="398"/>
      <c r="C14042" s="396"/>
      <c r="D14042" s="396"/>
      <c r="E14042" s="399"/>
      <c r="F14042" s="399"/>
      <c r="G14042" s="399"/>
      <c r="H14042" s="399"/>
      <c r="I14042" s="399"/>
    </row>
    <row r="14043" spans="1:9" ht="15.75" customHeight="1">
      <c r="A14043" s="396"/>
      <c r="B14043" s="398"/>
      <c r="C14043" s="396"/>
      <c r="D14043" s="396"/>
      <c r="E14043" s="399"/>
      <c r="F14043" s="399"/>
      <c r="G14043" s="399"/>
      <c r="H14043" s="399"/>
      <c r="I14043" s="399"/>
    </row>
    <row r="14044" spans="1:9" ht="15.75" customHeight="1">
      <c r="A14044" s="396"/>
      <c r="B14044" s="398"/>
      <c r="C14044" s="396"/>
      <c r="D14044" s="396"/>
      <c r="E14044" s="399"/>
      <c r="F14044" s="399"/>
      <c r="G14044" s="399"/>
      <c r="H14044" s="399"/>
      <c r="I14044" s="399"/>
    </row>
    <row r="14045" spans="1:9" ht="15.75" customHeight="1">
      <c r="A14045" s="396"/>
      <c r="B14045" s="398"/>
      <c r="C14045" s="396"/>
      <c r="D14045" s="396"/>
      <c r="E14045" s="399"/>
      <c r="F14045" s="399"/>
      <c r="G14045" s="399"/>
      <c r="H14045" s="399"/>
      <c r="I14045" s="399"/>
    </row>
    <row r="14046" spans="1:9" ht="15.75" customHeight="1">
      <c r="A14046" s="396"/>
      <c r="B14046" s="398"/>
      <c r="C14046" s="396"/>
      <c r="D14046" s="396"/>
      <c r="E14046" s="399"/>
      <c r="F14046" s="399"/>
      <c r="G14046" s="399"/>
      <c r="H14046" s="399"/>
      <c r="I14046" s="399"/>
    </row>
    <row r="14047" spans="1:9" ht="15.75" customHeight="1">
      <c r="A14047" s="396"/>
      <c r="B14047" s="398"/>
      <c r="C14047" s="396"/>
      <c r="D14047" s="396"/>
      <c r="E14047" s="399"/>
      <c r="F14047" s="399"/>
      <c r="G14047" s="399"/>
      <c r="H14047" s="399"/>
      <c r="I14047" s="399"/>
    </row>
    <row r="14048" spans="1:9" ht="15.75" customHeight="1">
      <c r="A14048" s="396"/>
      <c r="B14048" s="398"/>
      <c r="C14048" s="396"/>
      <c r="D14048" s="396"/>
      <c r="E14048" s="399"/>
      <c r="F14048" s="399"/>
      <c r="G14048" s="399"/>
      <c r="H14048" s="399"/>
      <c r="I14048" s="399"/>
    </row>
    <row r="14049" spans="1:9" ht="15.75" customHeight="1">
      <c r="A14049" s="396"/>
      <c r="B14049" s="398"/>
      <c r="C14049" s="396"/>
      <c r="D14049" s="396"/>
      <c r="E14049" s="399"/>
      <c r="F14049" s="399"/>
      <c r="G14049" s="399"/>
      <c r="H14049" s="399"/>
      <c r="I14049" s="399"/>
    </row>
    <row r="14050" spans="1:9" ht="15.75" customHeight="1">
      <c r="A14050" s="396"/>
      <c r="B14050" s="398"/>
      <c r="C14050" s="396"/>
      <c r="D14050" s="396"/>
      <c r="E14050" s="399"/>
      <c r="F14050" s="399"/>
      <c r="G14050" s="399"/>
      <c r="H14050" s="399"/>
      <c r="I14050" s="399"/>
    </row>
    <row r="14051" spans="1:9" ht="15.75" customHeight="1">
      <c r="A14051" s="396"/>
      <c r="B14051" s="398"/>
      <c r="C14051" s="396"/>
      <c r="D14051" s="396"/>
      <c r="E14051" s="399"/>
      <c r="F14051" s="399"/>
      <c r="G14051" s="399"/>
      <c r="H14051" s="399"/>
      <c r="I14051" s="399"/>
    </row>
    <row r="14052" spans="1:9" ht="15.75" customHeight="1">
      <c r="A14052" s="396"/>
      <c r="B14052" s="398"/>
      <c r="C14052" s="396"/>
      <c r="D14052" s="396"/>
      <c r="E14052" s="399"/>
      <c r="F14052" s="399"/>
      <c r="G14052" s="399"/>
      <c r="H14052" s="399"/>
      <c r="I14052" s="399"/>
    </row>
    <row r="14053" spans="1:9" ht="15.75" customHeight="1">
      <c r="A14053" s="396"/>
      <c r="B14053" s="398"/>
      <c r="C14053" s="396"/>
      <c r="D14053" s="396"/>
      <c r="E14053" s="399"/>
      <c r="F14053" s="399"/>
      <c r="G14053" s="399"/>
      <c r="H14053" s="399"/>
      <c r="I14053" s="399"/>
    </row>
    <row r="14054" spans="1:9" ht="15.75" customHeight="1">
      <c r="A14054" s="396"/>
      <c r="B14054" s="398"/>
      <c r="C14054" s="396"/>
      <c r="D14054" s="396"/>
      <c r="E14054" s="399"/>
      <c r="F14054" s="399"/>
      <c r="G14054" s="399"/>
      <c r="H14054" s="399"/>
      <c r="I14054" s="399"/>
    </row>
    <row r="14055" spans="1:9" ht="15.75" customHeight="1">
      <c r="A14055" s="396"/>
      <c r="B14055" s="398"/>
      <c r="C14055" s="396"/>
      <c r="D14055" s="396"/>
      <c r="E14055" s="399"/>
      <c r="F14055" s="399"/>
      <c r="G14055" s="399"/>
      <c r="H14055" s="399"/>
      <c r="I14055" s="399"/>
    </row>
    <row r="14056" spans="1:9" ht="15.75" customHeight="1">
      <c r="A14056" s="396"/>
      <c r="B14056" s="398"/>
      <c r="C14056" s="396"/>
      <c r="D14056" s="396"/>
      <c r="E14056" s="399"/>
      <c r="F14056" s="399"/>
      <c r="G14056" s="399"/>
      <c r="H14056" s="399"/>
      <c r="I14056" s="399"/>
    </row>
    <row r="14057" spans="1:9" ht="15.75" customHeight="1">
      <c r="A14057" s="396"/>
      <c r="B14057" s="398"/>
      <c r="C14057" s="396"/>
      <c r="D14057" s="396"/>
      <c r="E14057" s="399"/>
      <c r="F14057" s="399"/>
      <c r="G14057" s="399"/>
      <c r="H14057" s="399"/>
      <c r="I14057" s="399"/>
    </row>
    <row r="14058" spans="1:9" ht="15.75" customHeight="1">
      <c r="A14058" s="396"/>
      <c r="B14058" s="398"/>
      <c r="C14058" s="396"/>
      <c r="D14058" s="396"/>
      <c r="E14058" s="399"/>
      <c r="F14058" s="399"/>
      <c r="G14058" s="399"/>
      <c r="H14058" s="399"/>
      <c r="I14058" s="399"/>
    </row>
    <row r="14059" spans="1:9" ht="15.75" customHeight="1">
      <c r="A14059" s="396"/>
      <c r="B14059" s="398"/>
      <c r="C14059" s="396"/>
      <c r="D14059" s="396"/>
      <c r="E14059" s="399"/>
      <c r="F14059" s="399"/>
      <c r="G14059" s="399"/>
      <c r="H14059" s="399"/>
      <c r="I14059" s="399"/>
    </row>
    <row r="14060" spans="1:9" ht="15.75" customHeight="1">
      <c r="A14060" s="396"/>
      <c r="B14060" s="398"/>
      <c r="C14060" s="396"/>
      <c r="D14060" s="396"/>
      <c r="E14060" s="399"/>
      <c r="F14060" s="399"/>
      <c r="G14060" s="399"/>
      <c r="H14060" s="399"/>
      <c r="I14060" s="399"/>
    </row>
    <row r="14061" spans="1:9" ht="15.75" customHeight="1">
      <c r="A14061" s="396"/>
      <c r="B14061" s="398"/>
      <c r="C14061" s="396"/>
      <c r="D14061" s="396"/>
      <c r="E14061" s="399"/>
      <c r="F14061" s="399"/>
      <c r="G14061" s="399"/>
      <c r="H14061" s="399"/>
      <c r="I14061" s="399"/>
    </row>
    <row r="14062" spans="1:9" ht="15.75" customHeight="1">
      <c r="A14062" s="396"/>
      <c r="B14062" s="398"/>
      <c r="C14062" s="396"/>
      <c r="D14062" s="396"/>
      <c r="E14062" s="399"/>
      <c r="F14062" s="399"/>
      <c r="G14062" s="399"/>
      <c r="H14062" s="399"/>
      <c r="I14062" s="399"/>
    </row>
    <row r="14063" spans="1:9" ht="15.75" customHeight="1">
      <c r="A14063" s="396"/>
      <c r="B14063" s="398"/>
      <c r="C14063" s="396"/>
      <c r="D14063" s="396"/>
      <c r="E14063" s="399"/>
      <c r="F14063" s="399"/>
      <c r="G14063" s="399"/>
      <c r="H14063" s="399"/>
      <c r="I14063" s="399"/>
    </row>
    <row r="14064" spans="1:9" ht="15.75" customHeight="1">
      <c r="A14064" s="396"/>
      <c r="B14064" s="398"/>
      <c r="C14064" s="396"/>
      <c r="D14064" s="396"/>
      <c r="E14064" s="399"/>
      <c r="F14064" s="399"/>
      <c r="G14064" s="399"/>
      <c r="H14064" s="399"/>
      <c r="I14064" s="399"/>
    </row>
    <row r="14065" spans="1:9" ht="15.75" customHeight="1">
      <c r="A14065" s="396"/>
      <c r="B14065" s="398"/>
      <c r="C14065" s="396"/>
      <c r="D14065" s="396"/>
      <c r="E14065" s="399"/>
      <c r="F14065" s="399"/>
      <c r="G14065" s="399"/>
      <c r="H14065" s="399"/>
      <c r="I14065" s="399"/>
    </row>
    <row r="14066" spans="1:9" ht="15.75" customHeight="1">
      <c r="A14066" s="396"/>
      <c r="B14066" s="398"/>
      <c r="C14066" s="396"/>
      <c r="D14066" s="396"/>
      <c r="E14066" s="399"/>
      <c r="F14066" s="399"/>
      <c r="G14066" s="399"/>
      <c r="H14066" s="399"/>
      <c r="I14066" s="399"/>
    </row>
    <row r="14067" spans="1:9" ht="15.75" customHeight="1">
      <c r="A14067" s="396"/>
      <c r="B14067" s="398"/>
      <c r="C14067" s="396"/>
      <c r="D14067" s="396"/>
      <c r="E14067" s="399"/>
      <c r="F14067" s="399"/>
      <c r="G14067" s="399"/>
      <c r="H14067" s="399"/>
      <c r="I14067" s="399"/>
    </row>
    <row r="14068" spans="1:9" ht="15.75" customHeight="1">
      <c r="A14068" s="396"/>
      <c r="B14068" s="398"/>
      <c r="C14068" s="396"/>
      <c r="D14068" s="396"/>
      <c r="E14068" s="399"/>
      <c r="F14068" s="399"/>
      <c r="G14068" s="399"/>
      <c r="H14068" s="399"/>
      <c r="I14068" s="399"/>
    </row>
    <row r="14069" spans="1:9" ht="15.75" customHeight="1">
      <c r="A14069" s="396"/>
      <c r="B14069" s="398"/>
      <c r="C14069" s="396"/>
      <c r="D14069" s="396"/>
      <c r="E14069" s="399"/>
      <c r="F14069" s="399"/>
      <c r="G14069" s="399"/>
      <c r="H14069" s="399"/>
      <c r="I14069" s="399"/>
    </row>
    <row r="14070" spans="1:9" ht="15.75" customHeight="1">
      <c r="A14070" s="396"/>
      <c r="B14070" s="398"/>
      <c r="C14070" s="396"/>
      <c r="D14070" s="396"/>
      <c r="E14070" s="399"/>
      <c r="F14070" s="399"/>
      <c r="G14070" s="399"/>
      <c r="H14070" s="399"/>
      <c r="I14070" s="399"/>
    </row>
    <row r="14071" spans="1:9" ht="15.75" customHeight="1">
      <c r="A14071" s="396"/>
      <c r="B14071" s="398"/>
      <c r="C14071" s="396"/>
      <c r="D14071" s="396"/>
      <c r="E14071" s="399"/>
      <c r="F14071" s="399"/>
      <c r="G14071" s="399"/>
      <c r="H14071" s="399"/>
      <c r="I14071" s="399"/>
    </row>
    <row r="14072" spans="1:9" ht="15.75" customHeight="1">
      <c r="A14072" s="396"/>
      <c r="B14072" s="398"/>
      <c r="C14072" s="396"/>
      <c r="D14072" s="396"/>
      <c r="E14072" s="399"/>
      <c r="F14072" s="399"/>
      <c r="G14072" s="399"/>
      <c r="H14072" s="399"/>
      <c r="I14072" s="399"/>
    </row>
    <row r="14073" spans="1:9" ht="15.75" customHeight="1">
      <c r="A14073" s="396"/>
      <c r="B14073" s="398"/>
      <c r="C14073" s="396"/>
      <c r="D14073" s="396"/>
      <c r="E14073" s="399"/>
      <c r="F14073" s="399"/>
      <c r="G14073" s="399"/>
      <c r="H14073" s="399"/>
      <c r="I14073" s="399"/>
    </row>
    <row r="14074" spans="1:9" ht="15.75" customHeight="1">
      <c r="A14074" s="396"/>
      <c r="B14074" s="398"/>
      <c r="C14074" s="396"/>
      <c r="D14074" s="396"/>
      <c r="E14074" s="399"/>
      <c r="F14074" s="399"/>
      <c r="G14074" s="399"/>
      <c r="H14074" s="399"/>
      <c r="I14074" s="399"/>
    </row>
    <row r="14075" spans="1:9" ht="15.75" customHeight="1">
      <c r="A14075" s="396"/>
      <c r="B14075" s="398"/>
      <c r="C14075" s="396"/>
      <c r="D14075" s="396"/>
      <c r="E14075" s="399"/>
      <c r="F14075" s="399"/>
      <c r="G14075" s="399"/>
      <c r="H14075" s="399"/>
      <c r="I14075" s="399"/>
    </row>
    <row r="14076" spans="1:9" ht="15.75" customHeight="1">
      <c r="A14076" s="396"/>
      <c r="B14076" s="398"/>
      <c r="C14076" s="396"/>
      <c r="D14076" s="396"/>
      <c r="E14076" s="399"/>
      <c r="F14076" s="399"/>
      <c r="G14076" s="399"/>
      <c r="H14076" s="399"/>
      <c r="I14076" s="399"/>
    </row>
    <row r="14077" spans="1:9" ht="15.75" customHeight="1">
      <c r="A14077" s="396"/>
      <c r="B14077" s="398"/>
      <c r="C14077" s="396"/>
      <c r="D14077" s="396"/>
      <c r="E14077" s="399"/>
      <c r="F14077" s="399"/>
      <c r="G14077" s="399"/>
      <c r="H14077" s="399"/>
      <c r="I14077" s="399"/>
    </row>
    <row r="14078" spans="1:9" ht="15.75" customHeight="1">
      <c r="A14078" s="396"/>
      <c r="B14078" s="398"/>
      <c r="C14078" s="396"/>
      <c r="D14078" s="396"/>
      <c r="E14078" s="399"/>
      <c r="F14078" s="399"/>
      <c r="G14078" s="399"/>
      <c r="H14078" s="399"/>
      <c r="I14078" s="399"/>
    </row>
    <row r="14079" spans="1:9" ht="15.75" customHeight="1">
      <c r="A14079" s="396"/>
      <c r="B14079" s="398"/>
      <c r="C14079" s="396"/>
      <c r="D14079" s="396"/>
      <c r="E14079" s="399"/>
      <c r="F14079" s="399"/>
      <c r="G14079" s="399"/>
      <c r="H14079" s="399"/>
      <c r="I14079" s="399"/>
    </row>
    <row r="14080" spans="1:9" ht="15.75" customHeight="1">
      <c r="A14080" s="396"/>
      <c r="B14080" s="398"/>
      <c r="C14080" s="396"/>
      <c r="D14080" s="396"/>
      <c r="E14080" s="399"/>
      <c r="F14080" s="399"/>
      <c r="G14080" s="399"/>
      <c r="H14080" s="399"/>
      <c r="I14080" s="399"/>
    </row>
    <row r="14081" spans="1:9" ht="15.75" customHeight="1">
      <c r="A14081" s="396"/>
      <c r="B14081" s="398"/>
      <c r="C14081" s="396"/>
      <c r="D14081" s="396"/>
      <c r="E14081" s="399"/>
      <c r="F14081" s="399"/>
      <c r="G14081" s="399"/>
      <c r="H14081" s="399"/>
      <c r="I14081" s="399"/>
    </row>
    <row r="14082" spans="1:9" ht="15.75" customHeight="1">
      <c r="A14082" s="396"/>
      <c r="B14082" s="398"/>
      <c r="C14082" s="396"/>
      <c r="D14082" s="396"/>
      <c r="E14082" s="399"/>
      <c r="F14082" s="399"/>
      <c r="G14082" s="399"/>
      <c r="H14082" s="399"/>
      <c r="I14082" s="399"/>
    </row>
    <row r="14083" spans="1:9" ht="15.75" customHeight="1">
      <c r="A14083" s="396"/>
      <c r="B14083" s="398"/>
      <c r="C14083" s="396"/>
      <c r="D14083" s="396"/>
      <c r="E14083" s="399"/>
      <c r="F14083" s="399"/>
      <c r="G14083" s="399"/>
      <c r="H14083" s="399"/>
      <c r="I14083" s="399"/>
    </row>
    <row r="14084" spans="1:9" ht="15.75" customHeight="1">
      <c r="A14084" s="396"/>
      <c r="B14084" s="398"/>
      <c r="C14084" s="396"/>
      <c r="D14084" s="396"/>
      <c r="E14084" s="399"/>
      <c r="F14084" s="399"/>
      <c r="G14084" s="399"/>
      <c r="H14084" s="399"/>
      <c r="I14084" s="399"/>
    </row>
    <row r="14085" spans="1:9" ht="15.75" customHeight="1">
      <c r="A14085" s="396"/>
      <c r="B14085" s="398"/>
      <c r="C14085" s="396"/>
      <c r="D14085" s="396"/>
      <c r="E14085" s="399"/>
      <c r="F14085" s="399"/>
      <c r="G14085" s="399"/>
      <c r="H14085" s="399"/>
      <c r="I14085" s="399"/>
    </row>
    <row r="14086" spans="1:9" ht="15.75" customHeight="1">
      <c r="A14086" s="396"/>
      <c r="B14086" s="398"/>
      <c r="C14086" s="396"/>
      <c r="D14086" s="396"/>
      <c r="E14086" s="399"/>
      <c r="F14086" s="399"/>
      <c r="G14086" s="399"/>
      <c r="H14086" s="399"/>
      <c r="I14086" s="399"/>
    </row>
    <row r="14087" spans="1:9" ht="15.75" customHeight="1">
      <c r="A14087" s="396"/>
      <c r="B14087" s="398"/>
      <c r="C14087" s="396"/>
      <c r="D14087" s="396"/>
      <c r="E14087" s="399"/>
      <c r="F14087" s="399"/>
      <c r="G14087" s="399"/>
      <c r="H14087" s="399"/>
      <c r="I14087" s="399"/>
    </row>
    <row r="14088" spans="1:9" ht="15.75" customHeight="1">
      <c r="A14088" s="396"/>
      <c r="B14088" s="398"/>
      <c r="C14088" s="396"/>
      <c r="D14088" s="396"/>
      <c r="E14088" s="399"/>
      <c r="F14088" s="399"/>
      <c r="G14088" s="399"/>
      <c r="H14088" s="399"/>
      <c r="I14088" s="399"/>
    </row>
    <row r="14089" spans="1:9" ht="15.75" customHeight="1">
      <c r="A14089" s="396"/>
      <c r="B14089" s="398"/>
      <c r="C14089" s="396"/>
      <c r="D14089" s="396"/>
      <c r="E14089" s="399"/>
      <c r="F14089" s="399"/>
      <c r="G14089" s="399"/>
      <c r="H14089" s="399"/>
      <c r="I14089" s="399"/>
    </row>
    <row r="14090" spans="1:9" ht="15.75" customHeight="1">
      <c r="A14090" s="396"/>
      <c r="B14090" s="398"/>
      <c r="C14090" s="396"/>
      <c r="D14090" s="396"/>
      <c r="E14090" s="399"/>
      <c r="F14090" s="399"/>
      <c r="G14090" s="399"/>
      <c r="H14090" s="399"/>
      <c r="I14090" s="399"/>
    </row>
    <row r="14091" spans="1:9" ht="15.75" customHeight="1">
      <c r="A14091" s="396"/>
      <c r="B14091" s="398"/>
      <c r="C14091" s="396"/>
      <c r="D14091" s="396"/>
      <c r="E14091" s="399"/>
      <c r="F14091" s="399"/>
      <c r="G14091" s="399"/>
      <c r="H14091" s="399"/>
      <c r="I14091" s="399"/>
    </row>
    <row r="14092" spans="1:9" ht="15.75" customHeight="1">
      <c r="A14092" s="396"/>
      <c r="B14092" s="398"/>
      <c r="C14092" s="396"/>
      <c r="D14092" s="396"/>
      <c r="E14092" s="399"/>
      <c r="F14092" s="399"/>
      <c r="G14092" s="399"/>
      <c r="H14092" s="399"/>
      <c r="I14092" s="399"/>
    </row>
    <row r="14093" spans="1:9" ht="15.75" customHeight="1">
      <c r="A14093" s="396"/>
      <c r="B14093" s="398"/>
      <c r="C14093" s="396"/>
      <c r="D14093" s="396"/>
      <c r="E14093" s="399"/>
      <c r="F14093" s="399"/>
      <c r="G14093" s="399"/>
      <c r="H14093" s="399"/>
      <c r="I14093" s="399"/>
    </row>
    <row r="14094" spans="1:9" ht="15.75" customHeight="1">
      <c r="A14094" s="396"/>
      <c r="B14094" s="398"/>
      <c r="C14094" s="396"/>
      <c r="D14094" s="396"/>
      <c r="E14094" s="399"/>
      <c r="F14094" s="399"/>
      <c r="G14094" s="399"/>
      <c r="H14094" s="399"/>
      <c r="I14094" s="399"/>
    </row>
    <row r="14095" spans="1:9" ht="15.75" customHeight="1">
      <c r="A14095" s="396"/>
      <c r="B14095" s="398"/>
      <c r="C14095" s="396"/>
      <c r="D14095" s="396"/>
      <c r="E14095" s="399"/>
      <c r="F14095" s="399"/>
      <c r="G14095" s="399"/>
      <c r="H14095" s="399"/>
      <c r="I14095" s="399"/>
    </row>
    <row r="14096" spans="1:9" ht="15.75" customHeight="1">
      <c r="A14096" s="396"/>
      <c r="B14096" s="398"/>
      <c r="C14096" s="396"/>
      <c r="D14096" s="396"/>
      <c r="E14096" s="399"/>
      <c r="F14096" s="399"/>
      <c r="G14096" s="399"/>
      <c r="H14096" s="399"/>
      <c r="I14096" s="399"/>
    </row>
    <row r="14097" spans="1:9" ht="15.75" customHeight="1">
      <c r="A14097" s="396"/>
      <c r="B14097" s="398"/>
      <c r="C14097" s="396"/>
      <c r="D14097" s="396"/>
      <c r="E14097" s="399"/>
      <c r="F14097" s="399"/>
      <c r="G14097" s="399"/>
      <c r="H14097" s="399"/>
      <c r="I14097" s="399"/>
    </row>
    <row r="14098" spans="1:9" ht="15.75" customHeight="1">
      <c r="A14098" s="396"/>
      <c r="B14098" s="398"/>
      <c r="C14098" s="396"/>
      <c r="D14098" s="396"/>
      <c r="E14098" s="399"/>
      <c r="F14098" s="399"/>
      <c r="G14098" s="399"/>
      <c r="H14098" s="399"/>
      <c r="I14098" s="399"/>
    </row>
    <row r="14099" spans="1:9" ht="15.75" customHeight="1">
      <c r="A14099" s="396"/>
      <c r="B14099" s="398"/>
      <c r="C14099" s="396"/>
      <c r="D14099" s="396"/>
      <c r="E14099" s="399"/>
      <c r="F14099" s="399"/>
      <c r="G14099" s="399"/>
      <c r="H14099" s="399"/>
      <c r="I14099" s="399"/>
    </row>
    <row r="14100" spans="1:9" ht="15.75" customHeight="1">
      <c r="A14100" s="396"/>
      <c r="B14100" s="398"/>
      <c r="C14100" s="396"/>
      <c r="D14100" s="396"/>
      <c r="E14100" s="399"/>
      <c r="F14100" s="399"/>
      <c r="G14100" s="399"/>
      <c r="H14100" s="399"/>
      <c r="I14100" s="399"/>
    </row>
    <row r="14101" spans="1:9" ht="15.75" customHeight="1">
      <c r="A14101" s="396"/>
      <c r="B14101" s="398"/>
      <c r="C14101" s="396"/>
      <c r="D14101" s="396"/>
      <c r="E14101" s="399"/>
      <c r="F14101" s="399"/>
      <c r="G14101" s="399"/>
      <c r="H14101" s="399"/>
      <c r="I14101" s="399"/>
    </row>
    <row r="14102" spans="1:9" ht="15.75" customHeight="1">
      <c r="A14102" s="396"/>
      <c r="B14102" s="398"/>
      <c r="C14102" s="396"/>
      <c r="D14102" s="396"/>
      <c r="E14102" s="399"/>
      <c r="F14102" s="399"/>
      <c r="G14102" s="399"/>
      <c r="H14102" s="399"/>
      <c r="I14102" s="399"/>
    </row>
    <row r="14103" spans="1:9" ht="15.75" customHeight="1">
      <c r="A14103" s="396"/>
      <c r="B14103" s="398"/>
      <c r="C14103" s="396"/>
      <c r="D14103" s="396"/>
      <c r="E14103" s="399"/>
      <c r="F14103" s="399"/>
      <c r="G14103" s="399"/>
      <c r="H14103" s="399"/>
      <c r="I14103" s="399"/>
    </row>
    <row r="14104" spans="1:9" ht="15.75" customHeight="1">
      <c r="A14104" s="396"/>
      <c r="B14104" s="398"/>
      <c r="C14104" s="396"/>
      <c r="D14104" s="396"/>
      <c r="E14104" s="399"/>
      <c r="F14104" s="399"/>
      <c r="G14104" s="399"/>
      <c r="H14104" s="399"/>
      <c r="I14104" s="399"/>
    </row>
    <row r="14105" spans="1:9" ht="15.75" customHeight="1">
      <c r="A14105" s="396"/>
      <c r="B14105" s="398"/>
      <c r="C14105" s="396"/>
      <c r="D14105" s="396"/>
      <c r="E14105" s="399"/>
      <c r="F14105" s="399"/>
      <c r="G14105" s="399"/>
      <c r="H14105" s="399"/>
      <c r="I14105" s="399"/>
    </row>
    <row r="14106" spans="1:9" ht="15.75" customHeight="1">
      <c r="A14106" s="396"/>
      <c r="B14106" s="398"/>
      <c r="C14106" s="396"/>
      <c r="D14106" s="396"/>
      <c r="E14106" s="399"/>
      <c r="F14106" s="399"/>
      <c r="G14106" s="399"/>
      <c r="H14106" s="399"/>
      <c r="I14106" s="399"/>
    </row>
    <row r="14107" spans="1:9" ht="15.75" customHeight="1">
      <c r="A14107" s="396"/>
      <c r="B14107" s="398"/>
      <c r="C14107" s="396"/>
      <c r="D14107" s="396"/>
      <c r="E14107" s="399"/>
      <c r="F14107" s="399"/>
      <c r="G14107" s="399"/>
      <c r="H14107" s="399"/>
      <c r="I14107" s="399"/>
    </row>
    <row r="14108" spans="1:9" ht="15.75" customHeight="1">
      <c r="A14108" s="396"/>
      <c r="B14108" s="398"/>
      <c r="C14108" s="396"/>
      <c r="D14108" s="396"/>
      <c r="E14108" s="399"/>
      <c r="F14108" s="399"/>
      <c r="G14108" s="399"/>
      <c r="H14108" s="399"/>
      <c r="I14108" s="399"/>
    </row>
    <row r="14109" spans="1:9" ht="15.75" customHeight="1">
      <c r="A14109" s="396"/>
      <c r="B14109" s="398"/>
      <c r="C14109" s="396"/>
      <c r="D14109" s="396"/>
      <c r="E14109" s="399"/>
      <c r="F14109" s="399"/>
      <c r="G14109" s="399"/>
      <c r="H14109" s="399"/>
      <c r="I14109" s="399"/>
    </row>
    <row r="14110" spans="1:9" ht="15.75" customHeight="1">
      <c r="A14110" s="396"/>
      <c r="B14110" s="398"/>
      <c r="C14110" s="396"/>
      <c r="D14110" s="396"/>
      <c r="E14110" s="399"/>
      <c r="F14110" s="399"/>
      <c r="G14110" s="399"/>
      <c r="H14110" s="399"/>
      <c r="I14110" s="399"/>
    </row>
    <row r="14111" spans="1:9" ht="15.75" customHeight="1">
      <c r="A14111" s="396"/>
      <c r="B14111" s="398"/>
      <c r="C14111" s="396"/>
      <c r="D14111" s="396"/>
      <c r="E14111" s="399"/>
      <c r="F14111" s="399"/>
      <c r="G14111" s="399"/>
      <c r="H14111" s="399"/>
      <c r="I14111" s="399"/>
    </row>
    <row r="14112" spans="1:9" ht="15.75" customHeight="1">
      <c r="A14112" s="396"/>
      <c r="B14112" s="398"/>
      <c r="C14112" s="396"/>
      <c r="D14112" s="396"/>
      <c r="E14112" s="399"/>
      <c r="F14112" s="399"/>
      <c r="G14112" s="399"/>
      <c r="H14112" s="399"/>
      <c r="I14112" s="399"/>
    </row>
    <row r="14113" spans="1:9" ht="15.75" customHeight="1">
      <c r="A14113" s="396"/>
      <c r="B14113" s="398"/>
      <c r="C14113" s="396"/>
      <c r="D14113" s="396"/>
      <c r="E14113" s="399"/>
      <c r="F14113" s="399"/>
      <c r="G14113" s="399"/>
      <c r="H14113" s="399"/>
      <c r="I14113" s="399"/>
    </row>
    <row r="14114" spans="1:9" ht="15.75" customHeight="1">
      <c r="A14114" s="396"/>
      <c r="B14114" s="398"/>
      <c r="C14114" s="396"/>
      <c r="D14114" s="396"/>
      <c r="E14114" s="399"/>
      <c r="F14114" s="399"/>
      <c r="G14114" s="399"/>
      <c r="H14114" s="399"/>
      <c r="I14114" s="399"/>
    </row>
    <row r="14115" spans="1:9" ht="15.75" customHeight="1">
      <c r="A14115" s="396"/>
      <c r="B14115" s="398"/>
      <c r="C14115" s="396"/>
      <c r="D14115" s="396"/>
      <c r="E14115" s="399"/>
      <c r="F14115" s="399"/>
      <c r="G14115" s="399"/>
      <c r="H14115" s="399"/>
      <c r="I14115" s="399"/>
    </row>
    <row r="14116" spans="1:9" ht="15.75" customHeight="1">
      <c r="A14116" s="396"/>
      <c r="B14116" s="398"/>
      <c r="C14116" s="396"/>
      <c r="D14116" s="396"/>
      <c r="E14116" s="399"/>
      <c r="F14116" s="399"/>
      <c r="G14116" s="399"/>
      <c r="H14116" s="399"/>
      <c r="I14116" s="399"/>
    </row>
    <row r="14117" spans="1:9" ht="15.75" customHeight="1">
      <c r="A14117" s="396"/>
      <c r="B14117" s="398"/>
      <c r="C14117" s="396"/>
      <c r="D14117" s="396"/>
      <c r="E14117" s="399"/>
      <c r="F14117" s="399"/>
      <c r="G14117" s="399"/>
      <c r="H14117" s="399"/>
      <c r="I14117" s="399"/>
    </row>
    <row r="14118" spans="1:9" ht="15.75" customHeight="1">
      <c r="A14118" s="396"/>
      <c r="B14118" s="398"/>
      <c r="C14118" s="396"/>
      <c r="D14118" s="396"/>
      <c r="E14118" s="399"/>
      <c r="F14118" s="399"/>
      <c r="G14118" s="399"/>
      <c r="H14118" s="399"/>
      <c r="I14118" s="399"/>
    </row>
    <row r="14119" spans="1:9" ht="15.75" customHeight="1">
      <c r="A14119" s="396"/>
      <c r="B14119" s="398"/>
      <c r="C14119" s="396"/>
      <c r="D14119" s="396"/>
      <c r="E14119" s="399"/>
      <c r="F14119" s="399"/>
      <c r="G14119" s="399"/>
      <c r="H14119" s="399"/>
      <c r="I14119" s="399"/>
    </row>
    <row r="14120" spans="1:9" ht="15.75" customHeight="1">
      <c r="A14120" s="396"/>
      <c r="B14120" s="398"/>
      <c r="C14120" s="396"/>
      <c r="D14120" s="396"/>
      <c r="E14120" s="399"/>
      <c r="F14120" s="399"/>
      <c r="G14120" s="399"/>
      <c r="H14120" s="399"/>
      <c r="I14120" s="399"/>
    </row>
    <row r="14121" spans="1:9" ht="15.75" customHeight="1">
      <c r="A14121" s="396"/>
      <c r="B14121" s="398"/>
      <c r="C14121" s="396"/>
      <c r="D14121" s="396"/>
      <c r="E14121" s="399"/>
      <c r="F14121" s="399"/>
      <c r="G14121" s="399"/>
      <c r="H14121" s="399"/>
      <c r="I14121" s="399"/>
    </row>
    <row r="14122" spans="1:9" ht="15.75" customHeight="1">
      <c r="A14122" s="396"/>
      <c r="B14122" s="398"/>
      <c r="C14122" s="396"/>
      <c r="D14122" s="396"/>
      <c r="E14122" s="399"/>
      <c r="F14122" s="399"/>
      <c r="G14122" s="399"/>
      <c r="H14122" s="399"/>
      <c r="I14122" s="399"/>
    </row>
    <row r="14123" spans="1:9" ht="15.75" customHeight="1">
      <c r="A14123" s="396"/>
      <c r="B14123" s="398"/>
      <c r="C14123" s="396"/>
      <c r="D14123" s="396"/>
      <c r="E14123" s="399"/>
      <c r="F14123" s="399"/>
      <c r="G14123" s="399"/>
      <c r="H14123" s="399"/>
      <c r="I14123" s="399"/>
    </row>
    <row r="14124" spans="1:9" ht="15.75" customHeight="1">
      <c r="A14124" s="396"/>
      <c r="B14124" s="398"/>
      <c r="C14124" s="396"/>
      <c r="D14124" s="396"/>
      <c r="E14124" s="399"/>
      <c r="F14124" s="399"/>
      <c r="G14124" s="399"/>
      <c r="H14124" s="399"/>
      <c r="I14124" s="399"/>
    </row>
    <row r="14125" spans="1:9" ht="15.75" customHeight="1">
      <c r="A14125" s="396"/>
      <c r="B14125" s="398"/>
      <c r="C14125" s="396"/>
      <c r="D14125" s="396"/>
      <c r="E14125" s="399"/>
      <c r="F14125" s="399"/>
      <c r="G14125" s="399"/>
      <c r="H14125" s="399"/>
      <c r="I14125" s="399"/>
    </row>
    <row r="14126" spans="1:9" ht="15.75" customHeight="1">
      <c r="A14126" s="396"/>
      <c r="B14126" s="398"/>
      <c r="C14126" s="396"/>
      <c r="D14126" s="396"/>
      <c r="E14126" s="399"/>
      <c r="F14126" s="399"/>
      <c r="G14126" s="399"/>
      <c r="H14126" s="399"/>
      <c r="I14126" s="399"/>
    </row>
    <row r="14127" spans="1:9" ht="15.75" customHeight="1">
      <c r="A14127" s="396"/>
      <c r="B14127" s="398"/>
      <c r="C14127" s="396"/>
      <c r="D14127" s="396"/>
      <c r="E14127" s="399"/>
      <c r="F14127" s="399"/>
      <c r="G14127" s="399"/>
      <c r="H14127" s="399"/>
      <c r="I14127" s="399"/>
    </row>
    <row r="14128" spans="1:9" ht="15.75" customHeight="1">
      <c r="A14128" s="396"/>
      <c r="B14128" s="398"/>
      <c r="C14128" s="396"/>
      <c r="D14128" s="396"/>
      <c r="E14128" s="399"/>
      <c r="F14128" s="399"/>
      <c r="G14128" s="399"/>
      <c r="H14128" s="399"/>
      <c r="I14128" s="399"/>
    </row>
    <row r="14129" spans="1:9" ht="15.75" customHeight="1">
      <c r="A14129" s="396"/>
      <c r="B14129" s="398"/>
      <c r="C14129" s="396"/>
      <c r="D14129" s="396"/>
      <c r="E14129" s="399"/>
      <c r="F14129" s="399"/>
      <c r="G14129" s="399"/>
      <c r="H14129" s="399"/>
      <c r="I14129" s="399"/>
    </row>
    <row r="14130" spans="1:9" ht="15.75" customHeight="1">
      <c r="A14130" s="396"/>
      <c r="B14130" s="398"/>
      <c r="C14130" s="396"/>
      <c r="D14130" s="396"/>
      <c r="E14130" s="399"/>
      <c r="F14130" s="399"/>
      <c r="G14130" s="399"/>
      <c r="H14130" s="399"/>
      <c r="I14130" s="399"/>
    </row>
    <row r="14131" spans="1:9" ht="15.75" customHeight="1">
      <c r="A14131" s="396"/>
      <c r="B14131" s="398"/>
      <c r="C14131" s="396"/>
      <c r="D14131" s="396"/>
      <c r="E14131" s="399"/>
      <c r="F14131" s="399"/>
      <c r="G14131" s="399"/>
      <c r="H14131" s="399"/>
      <c r="I14131" s="399"/>
    </row>
    <row r="14132" spans="1:9" ht="15.75" customHeight="1">
      <c r="A14132" s="396"/>
      <c r="B14132" s="398"/>
      <c r="C14132" s="396"/>
      <c r="D14132" s="396"/>
      <c r="E14132" s="399"/>
      <c r="F14132" s="399"/>
      <c r="G14132" s="399"/>
      <c r="H14132" s="399"/>
      <c r="I14132" s="399"/>
    </row>
    <row r="14133" spans="1:9" ht="15.75" customHeight="1">
      <c r="A14133" s="396"/>
      <c r="B14133" s="398"/>
      <c r="C14133" s="396"/>
      <c r="D14133" s="396"/>
      <c r="E14133" s="399"/>
      <c r="F14133" s="399"/>
      <c r="G14133" s="399"/>
      <c r="H14133" s="399"/>
      <c r="I14133" s="399"/>
    </row>
    <row r="14134" spans="1:9" ht="15.75" customHeight="1">
      <c r="A14134" s="396"/>
      <c r="B14134" s="398"/>
      <c r="C14134" s="396"/>
      <c r="D14134" s="396"/>
      <c r="E14134" s="399"/>
      <c r="F14134" s="399"/>
      <c r="G14134" s="399"/>
      <c r="H14134" s="399"/>
      <c r="I14134" s="399"/>
    </row>
    <row r="14135" spans="1:9" ht="15.75" customHeight="1">
      <c r="A14135" s="396"/>
      <c r="B14135" s="398"/>
      <c r="C14135" s="396"/>
      <c r="D14135" s="396"/>
      <c r="E14135" s="399"/>
      <c r="F14135" s="399"/>
      <c r="G14135" s="399"/>
      <c r="H14135" s="399"/>
      <c r="I14135" s="399"/>
    </row>
    <row r="14136" spans="1:9" ht="15.75" customHeight="1">
      <c r="A14136" s="396"/>
      <c r="B14136" s="398"/>
      <c r="C14136" s="396"/>
      <c r="D14136" s="396"/>
      <c r="E14136" s="399"/>
      <c r="F14136" s="399"/>
      <c r="G14136" s="399"/>
      <c r="H14136" s="399"/>
      <c r="I14136" s="399"/>
    </row>
    <row r="14137" spans="1:9" ht="15.75" customHeight="1">
      <c r="A14137" s="396"/>
      <c r="B14137" s="398"/>
      <c r="C14137" s="396"/>
      <c r="D14137" s="396"/>
      <c r="E14137" s="399"/>
      <c r="F14137" s="399"/>
      <c r="G14137" s="399"/>
      <c r="H14137" s="399"/>
      <c r="I14137" s="399"/>
    </row>
    <row r="14138" spans="1:9" ht="15.75" customHeight="1">
      <c r="A14138" s="396"/>
      <c r="B14138" s="398"/>
      <c r="C14138" s="396"/>
      <c r="D14138" s="396"/>
      <c r="E14138" s="399"/>
      <c r="F14138" s="399"/>
      <c r="G14138" s="399"/>
      <c r="H14138" s="399"/>
      <c r="I14138" s="399"/>
    </row>
    <row r="14139" spans="1:9" ht="15.75" customHeight="1">
      <c r="A14139" s="396"/>
      <c r="B14139" s="398"/>
      <c r="C14139" s="396"/>
      <c r="D14139" s="396"/>
      <c r="E14139" s="399"/>
      <c r="F14139" s="399"/>
      <c r="G14139" s="399"/>
      <c r="H14139" s="399"/>
      <c r="I14139" s="399"/>
    </row>
    <row r="14140" spans="1:9" ht="15.75" customHeight="1">
      <c r="A14140" s="396"/>
      <c r="B14140" s="398"/>
      <c r="C14140" s="396"/>
      <c r="D14140" s="396"/>
      <c r="E14140" s="399"/>
      <c r="F14140" s="399"/>
      <c r="G14140" s="399"/>
      <c r="H14140" s="399"/>
      <c r="I14140" s="399"/>
    </row>
    <row r="14141" spans="1:9" ht="15.75" customHeight="1">
      <c r="A14141" s="396"/>
      <c r="B14141" s="398"/>
      <c r="C14141" s="396"/>
      <c r="D14141" s="396"/>
      <c r="E14141" s="399"/>
      <c r="F14141" s="399"/>
      <c r="G14141" s="399"/>
      <c r="H14141" s="399"/>
      <c r="I14141" s="399"/>
    </row>
    <row r="14142" spans="1:9" ht="15.75" customHeight="1">
      <c r="A14142" s="396"/>
      <c r="B14142" s="398"/>
      <c r="C14142" s="396"/>
      <c r="D14142" s="396"/>
      <c r="E14142" s="399"/>
      <c r="F14142" s="399"/>
      <c r="G14142" s="399"/>
      <c r="H14142" s="399"/>
      <c r="I14142" s="399"/>
    </row>
    <row r="14143" spans="1:9" ht="15.75" customHeight="1">
      <c r="A14143" s="396"/>
      <c r="B14143" s="398"/>
      <c r="C14143" s="396"/>
      <c r="D14143" s="396"/>
      <c r="E14143" s="399"/>
      <c r="F14143" s="399"/>
      <c r="G14143" s="399"/>
      <c r="H14143" s="399"/>
      <c r="I14143" s="399"/>
    </row>
    <row r="14144" spans="1:9" ht="15.75" customHeight="1">
      <c r="A14144" s="396"/>
      <c r="B14144" s="398"/>
      <c r="C14144" s="396"/>
      <c r="D14144" s="396"/>
      <c r="E14144" s="399"/>
      <c r="F14144" s="399"/>
      <c r="G14144" s="399"/>
      <c r="H14144" s="399"/>
      <c r="I14144" s="399"/>
    </row>
    <row r="14145" spans="1:9" ht="15.75" customHeight="1">
      <c r="A14145" s="396"/>
      <c r="B14145" s="398"/>
      <c r="C14145" s="396"/>
      <c r="D14145" s="396"/>
      <c r="E14145" s="399"/>
      <c r="F14145" s="399"/>
      <c r="G14145" s="399"/>
      <c r="H14145" s="399"/>
      <c r="I14145" s="399"/>
    </row>
    <row r="14146" spans="1:9" ht="15.75" customHeight="1">
      <c r="A14146" s="396"/>
      <c r="B14146" s="398"/>
      <c r="C14146" s="396"/>
      <c r="D14146" s="396"/>
      <c r="E14146" s="399"/>
      <c r="F14146" s="399"/>
      <c r="G14146" s="399"/>
      <c r="H14146" s="399"/>
      <c r="I14146" s="399"/>
    </row>
    <row r="14147" spans="1:9" ht="15.75" customHeight="1">
      <c r="A14147" s="396"/>
      <c r="B14147" s="398"/>
      <c r="C14147" s="396"/>
      <c r="D14147" s="396"/>
      <c r="E14147" s="399"/>
      <c r="F14147" s="399"/>
      <c r="G14147" s="399"/>
      <c r="H14147" s="399"/>
      <c r="I14147" s="399"/>
    </row>
    <row r="14148" spans="1:9" ht="15.75" customHeight="1">
      <c r="A14148" s="396"/>
      <c r="B14148" s="398"/>
      <c r="C14148" s="396"/>
      <c r="D14148" s="396"/>
      <c r="E14148" s="399"/>
      <c r="F14148" s="399"/>
      <c r="G14148" s="399"/>
      <c r="H14148" s="399"/>
      <c r="I14148" s="399"/>
    </row>
    <row r="14149" spans="1:9" ht="15.75" customHeight="1">
      <c r="A14149" s="396"/>
      <c r="B14149" s="398"/>
      <c r="C14149" s="396"/>
      <c r="D14149" s="396"/>
      <c r="E14149" s="399"/>
      <c r="F14149" s="399"/>
      <c r="G14149" s="399"/>
      <c r="H14149" s="399"/>
      <c r="I14149" s="399"/>
    </row>
    <row r="14150" spans="1:9" ht="15.75" customHeight="1">
      <c r="A14150" s="396"/>
      <c r="B14150" s="398"/>
      <c r="C14150" s="396"/>
      <c r="D14150" s="396"/>
      <c r="E14150" s="399"/>
      <c r="F14150" s="399"/>
      <c r="G14150" s="399"/>
      <c r="H14150" s="399"/>
      <c r="I14150" s="399"/>
    </row>
    <row r="14151" spans="1:9" ht="15.75" customHeight="1">
      <c r="A14151" s="396"/>
      <c r="B14151" s="398"/>
      <c r="C14151" s="396"/>
      <c r="D14151" s="396"/>
      <c r="E14151" s="399"/>
      <c r="F14151" s="399"/>
      <c r="G14151" s="399"/>
      <c r="H14151" s="399"/>
      <c r="I14151" s="399"/>
    </row>
    <row r="14152" spans="1:9" ht="15.75" customHeight="1">
      <c r="A14152" s="396"/>
      <c r="B14152" s="398"/>
      <c r="C14152" s="396"/>
      <c r="D14152" s="396"/>
      <c r="E14152" s="399"/>
      <c r="F14152" s="399"/>
      <c r="G14152" s="399"/>
      <c r="H14152" s="399"/>
      <c r="I14152" s="399"/>
    </row>
    <row r="14153" spans="1:9" ht="15.75" customHeight="1">
      <c r="A14153" s="396"/>
      <c r="B14153" s="398"/>
      <c r="C14153" s="396"/>
      <c r="D14153" s="396"/>
      <c r="E14153" s="399"/>
      <c r="F14153" s="399"/>
      <c r="G14153" s="399"/>
      <c r="H14153" s="399"/>
      <c r="I14153" s="399"/>
    </row>
    <row r="14154" spans="1:9" ht="15.75" customHeight="1">
      <c r="A14154" s="396"/>
      <c r="B14154" s="398"/>
      <c r="C14154" s="396"/>
      <c r="D14154" s="396"/>
      <c r="E14154" s="399"/>
      <c r="F14154" s="399"/>
      <c r="G14154" s="399"/>
      <c r="H14154" s="399"/>
      <c r="I14154" s="399"/>
    </row>
    <row r="14155" spans="1:9" ht="15.75" customHeight="1">
      <c r="A14155" s="396"/>
      <c r="B14155" s="398"/>
      <c r="C14155" s="396"/>
      <c r="D14155" s="396"/>
      <c r="E14155" s="399"/>
      <c r="F14155" s="399"/>
      <c r="G14155" s="399"/>
      <c r="H14155" s="399"/>
      <c r="I14155" s="399"/>
    </row>
    <row r="14156" spans="1:9" ht="15.75" customHeight="1">
      <c r="A14156" s="396"/>
      <c r="B14156" s="398"/>
      <c r="C14156" s="396"/>
      <c r="D14156" s="396"/>
      <c r="E14156" s="399"/>
      <c r="F14156" s="399"/>
      <c r="G14156" s="399"/>
      <c r="H14156" s="399"/>
      <c r="I14156" s="399"/>
    </row>
    <row r="14157" spans="1:9" ht="15.75" customHeight="1">
      <c r="A14157" s="396"/>
      <c r="B14157" s="398"/>
      <c r="C14157" s="396"/>
      <c r="D14157" s="396"/>
      <c r="E14157" s="399"/>
      <c r="F14157" s="399"/>
      <c r="G14157" s="399"/>
      <c r="H14157" s="399"/>
      <c r="I14157" s="399"/>
    </row>
    <row r="14158" spans="1:9" ht="15.75" customHeight="1">
      <c r="A14158" s="396"/>
      <c r="B14158" s="398"/>
      <c r="C14158" s="396"/>
      <c r="D14158" s="396"/>
      <c r="E14158" s="399"/>
      <c r="F14158" s="399"/>
      <c r="G14158" s="399"/>
      <c r="H14158" s="399"/>
      <c r="I14158" s="399"/>
    </row>
    <row r="14159" spans="1:9" ht="15.75" customHeight="1">
      <c r="A14159" s="396"/>
      <c r="B14159" s="398"/>
      <c r="C14159" s="396"/>
      <c r="D14159" s="396"/>
      <c r="E14159" s="399"/>
      <c r="F14159" s="399"/>
      <c r="G14159" s="399"/>
      <c r="H14159" s="399"/>
      <c r="I14159" s="399"/>
    </row>
    <row r="14160" spans="1:9" ht="15.75" customHeight="1">
      <c r="A14160" s="396"/>
      <c r="B14160" s="398"/>
      <c r="C14160" s="396"/>
      <c r="D14160" s="396"/>
      <c r="E14160" s="399"/>
      <c r="F14160" s="399"/>
      <c r="G14160" s="399"/>
      <c r="H14160" s="399"/>
      <c r="I14160" s="399"/>
    </row>
    <row r="14161" spans="1:9" ht="15.75" customHeight="1">
      <c r="A14161" s="396"/>
      <c r="B14161" s="398"/>
      <c r="C14161" s="396"/>
      <c r="D14161" s="396"/>
      <c r="E14161" s="399"/>
      <c r="F14161" s="399"/>
      <c r="G14161" s="399"/>
      <c r="H14161" s="399"/>
      <c r="I14161" s="399"/>
    </row>
    <row r="14162" spans="1:9" ht="15.75" customHeight="1">
      <c r="A14162" s="396"/>
      <c r="B14162" s="398"/>
      <c r="C14162" s="396"/>
      <c r="D14162" s="396"/>
      <c r="E14162" s="399"/>
      <c r="F14162" s="399"/>
      <c r="G14162" s="399"/>
      <c r="H14162" s="399"/>
      <c r="I14162" s="399"/>
    </row>
    <row r="14163" spans="1:9" ht="15.75" customHeight="1">
      <c r="A14163" s="396"/>
      <c r="B14163" s="398"/>
      <c r="C14163" s="396"/>
      <c r="D14163" s="396"/>
      <c r="E14163" s="399"/>
      <c r="F14163" s="399"/>
      <c r="G14163" s="399"/>
      <c r="H14163" s="399"/>
      <c r="I14163" s="399"/>
    </row>
    <row r="14164" spans="1:9" ht="15.75" customHeight="1">
      <c r="A14164" s="396"/>
      <c r="B14164" s="398"/>
      <c r="C14164" s="396"/>
      <c r="D14164" s="396"/>
      <c r="E14164" s="399"/>
      <c r="F14164" s="399"/>
      <c r="G14164" s="399"/>
      <c r="H14164" s="399"/>
      <c r="I14164" s="399"/>
    </row>
    <row r="14165" spans="1:9" ht="15.75" customHeight="1">
      <c r="A14165" s="396"/>
      <c r="B14165" s="398"/>
      <c r="C14165" s="396"/>
      <c r="D14165" s="396"/>
      <c r="E14165" s="399"/>
      <c r="F14165" s="399"/>
      <c r="G14165" s="399"/>
      <c r="H14165" s="399"/>
      <c r="I14165" s="399"/>
    </row>
    <row r="14166" spans="1:9" ht="15.75" customHeight="1">
      <c r="A14166" s="396"/>
      <c r="B14166" s="398"/>
      <c r="C14166" s="396"/>
      <c r="D14166" s="396"/>
      <c r="E14166" s="399"/>
      <c r="F14166" s="399"/>
      <c r="G14166" s="399"/>
      <c r="H14166" s="399"/>
      <c r="I14166" s="399"/>
    </row>
    <row r="14167" spans="1:9" ht="15.75" customHeight="1">
      <c r="A14167" s="396"/>
      <c r="B14167" s="398"/>
      <c r="C14167" s="396"/>
      <c r="D14167" s="396"/>
      <c r="E14167" s="399"/>
      <c r="F14167" s="399"/>
      <c r="G14167" s="399"/>
      <c r="H14167" s="399"/>
      <c r="I14167" s="399"/>
    </row>
    <row r="14168" spans="1:9" ht="15.75" customHeight="1">
      <c r="A14168" s="396"/>
      <c r="B14168" s="398"/>
      <c r="C14168" s="396"/>
      <c r="D14168" s="396"/>
      <c r="E14168" s="399"/>
      <c r="F14168" s="399"/>
      <c r="G14168" s="399"/>
      <c r="H14168" s="399"/>
      <c r="I14168" s="399"/>
    </row>
    <row r="14169" spans="1:9" ht="15.75" customHeight="1">
      <c r="A14169" s="396"/>
      <c r="B14169" s="398"/>
      <c r="C14169" s="396"/>
      <c r="D14169" s="396"/>
      <c r="E14169" s="399"/>
      <c r="F14169" s="399"/>
      <c r="G14169" s="399"/>
      <c r="H14169" s="399"/>
      <c r="I14169" s="399"/>
    </row>
    <row r="14170" spans="1:9" ht="15.75" customHeight="1">
      <c r="A14170" s="396"/>
      <c r="B14170" s="398"/>
      <c r="C14170" s="396"/>
      <c r="D14170" s="396"/>
      <c r="E14170" s="399"/>
      <c r="F14170" s="399"/>
      <c r="G14170" s="399"/>
      <c r="H14170" s="399"/>
      <c r="I14170" s="399"/>
    </row>
    <row r="14171" spans="1:9" ht="15.75" customHeight="1">
      <c r="A14171" s="396"/>
      <c r="B14171" s="398"/>
      <c r="C14171" s="396"/>
      <c r="D14171" s="396"/>
      <c r="E14171" s="399"/>
      <c r="F14171" s="399"/>
      <c r="G14171" s="399"/>
      <c r="H14171" s="399"/>
      <c r="I14171" s="399"/>
    </row>
    <row r="14172" spans="1:9" ht="15.75" customHeight="1">
      <c r="A14172" s="396"/>
      <c r="B14172" s="398"/>
      <c r="C14172" s="396"/>
      <c r="D14172" s="396"/>
      <c r="E14172" s="399"/>
      <c r="F14172" s="399"/>
      <c r="G14172" s="399"/>
      <c r="H14172" s="399"/>
      <c r="I14172" s="399"/>
    </row>
    <row r="14173" spans="1:9" ht="15.75" customHeight="1">
      <c r="A14173" s="396"/>
      <c r="B14173" s="398"/>
      <c r="C14173" s="396"/>
      <c r="D14173" s="396"/>
      <c r="E14173" s="399"/>
      <c r="F14173" s="399"/>
      <c r="G14173" s="399"/>
      <c r="H14173" s="399"/>
      <c r="I14173" s="399"/>
    </row>
    <row r="14174" spans="1:9" ht="15.75" customHeight="1">
      <c r="A14174" s="396"/>
      <c r="B14174" s="398"/>
      <c r="C14174" s="396"/>
      <c r="D14174" s="396"/>
      <c r="E14174" s="399"/>
      <c r="F14174" s="399"/>
      <c r="G14174" s="399"/>
      <c r="H14174" s="399"/>
      <c r="I14174" s="399"/>
    </row>
    <row r="14175" spans="1:9" ht="15.75" customHeight="1">
      <c r="A14175" s="396"/>
      <c r="B14175" s="398"/>
      <c r="C14175" s="396"/>
      <c r="D14175" s="396"/>
      <c r="E14175" s="399"/>
      <c r="F14175" s="399"/>
      <c r="G14175" s="399"/>
      <c r="H14175" s="399"/>
      <c r="I14175" s="399"/>
    </row>
    <row r="14176" spans="1:9" ht="15.75" customHeight="1">
      <c r="A14176" s="396"/>
      <c r="B14176" s="398"/>
      <c r="C14176" s="396"/>
      <c r="D14176" s="396"/>
      <c r="E14176" s="399"/>
      <c r="F14176" s="399"/>
      <c r="G14176" s="399"/>
      <c r="H14176" s="399"/>
      <c r="I14176" s="399"/>
    </row>
    <row r="14177" spans="1:9" ht="15.75" customHeight="1">
      <c r="A14177" s="396"/>
      <c r="B14177" s="398"/>
      <c r="C14177" s="396"/>
      <c r="D14177" s="396"/>
      <c r="E14177" s="399"/>
      <c r="F14177" s="399"/>
      <c r="G14177" s="399"/>
      <c r="H14177" s="399"/>
      <c r="I14177" s="399"/>
    </row>
    <row r="14178" spans="1:9" ht="15.75" customHeight="1">
      <c r="A14178" s="396"/>
      <c r="B14178" s="398"/>
      <c r="C14178" s="396"/>
      <c r="D14178" s="396"/>
      <c r="E14178" s="399"/>
      <c r="F14178" s="399"/>
      <c r="G14178" s="399"/>
      <c r="H14178" s="399"/>
      <c r="I14178" s="399"/>
    </row>
    <row r="14179" spans="1:9" ht="15.75" customHeight="1">
      <c r="A14179" s="396"/>
      <c r="B14179" s="398"/>
      <c r="C14179" s="396"/>
      <c r="D14179" s="396"/>
      <c r="E14179" s="399"/>
      <c r="F14179" s="399"/>
      <c r="G14179" s="399"/>
      <c r="H14179" s="399"/>
      <c r="I14179" s="399"/>
    </row>
    <row r="14180" spans="1:9" ht="15.75" customHeight="1">
      <c r="A14180" s="396"/>
      <c r="B14180" s="398"/>
      <c r="C14180" s="396"/>
      <c r="D14180" s="396"/>
      <c r="E14180" s="399"/>
      <c r="F14180" s="399"/>
      <c r="G14180" s="399"/>
      <c r="H14180" s="399"/>
      <c r="I14180" s="399"/>
    </row>
    <row r="14181" spans="1:9" ht="15.75" customHeight="1">
      <c r="A14181" s="396"/>
      <c r="B14181" s="398"/>
      <c r="C14181" s="396"/>
      <c r="D14181" s="396"/>
      <c r="E14181" s="399"/>
      <c r="F14181" s="399"/>
      <c r="G14181" s="399"/>
      <c r="H14181" s="399"/>
      <c r="I14181" s="399"/>
    </row>
    <row r="14182" spans="1:9" ht="15.75" customHeight="1">
      <c r="A14182" s="396"/>
      <c r="B14182" s="398"/>
      <c r="C14182" s="396"/>
      <c r="D14182" s="396"/>
      <c r="E14182" s="399"/>
      <c r="F14182" s="399"/>
      <c r="G14182" s="399"/>
      <c r="H14182" s="399"/>
      <c r="I14182" s="399"/>
    </row>
    <row r="14183" spans="1:9" ht="15.75" customHeight="1">
      <c r="A14183" s="396"/>
      <c r="B14183" s="398"/>
      <c r="C14183" s="396"/>
      <c r="D14183" s="396"/>
      <c r="E14183" s="399"/>
      <c r="F14183" s="399"/>
      <c r="G14183" s="399"/>
      <c r="H14183" s="399"/>
      <c r="I14183" s="399"/>
    </row>
    <row r="14184" spans="1:9" ht="15.75" customHeight="1">
      <c r="A14184" s="396"/>
      <c r="B14184" s="398"/>
      <c r="C14184" s="396"/>
      <c r="D14184" s="396"/>
      <c r="E14184" s="399"/>
      <c r="F14184" s="399"/>
      <c r="G14184" s="399"/>
      <c r="H14184" s="399"/>
      <c r="I14184" s="399"/>
    </row>
    <row r="14185" spans="1:9" ht="15.75" customHeight="1">
      <c r="A14185" s="396"/>
      <c r="B14185" s="398"/>
      <c r="C14185" s="396"/>
      <c r="D14185" s="396"/>
      <c r="E14185" s="399"/>
      <c r="F14185" s="399"/>
      <c r="G14185" s="399"/>
      <c r="H14185" s="399"/>
      <c r="I14185" s="399"/>
    </row>
    <row r="14186" spans="1:9" ht="15.75" customHeight="1">
      <c r="A14186" s="396"/>
      <c r="B14186" s="398"/>
      <c r="C14186" s="396"/>
      <c r="D14186" s="396"/>
      <c r="E14186" s="399"/>
      <c r="F14186" s="399"/>
      <c r="G14186" s="399"/>
      <c r="H14186" s="399"/>
      <c r="I14186" s="399"/>
    </row>
    <row r="14187" spans="1:9" ht="15.75" customHeight="1">
      <c r="A14187" s="396"/>
      <c r="B14187" s="398"/>
      <c r="C14187" s="396"/>
      <c r="D14187" s="396"/>
      <c r="E14187" s="399"/>
      <c r="F14187" s="399"/>
      <c r="G14187" s="399"/>
      <c r="H14187" s="399"/>
      <c r="I14187" s="399"/>
    </row>
    <row r="14188" spans="1:9" ht="15.75" customHeight="1">
      <c r="A14188" s="396"/>
      <c r="B14188" s="398"/>
      <c r="C14188" s="396"/>
      <c r="D14188" s="396"/>
      <c r="E14188" s="399"/>
      <c r="F14188" s="399"/>
      <c r="G14188" s="399"/>
      <c r="H14188" s="399"/>
      <c r="I14188" s="399"/>
    </row>
    <row r="14189" spans="1:9" ht="15.75" customHeight="1">
      <c r="A14189" s="396"/>
      <c r="B14189" s="398"/>
      <c r="C14189" s="396"/>
      <c r="D14189" s="396"/>
      <c r="E14189" s="399"/>
      <c r="F14189" s="399"/>
      <c r="G14189" s="399"/>
      <c r="H14189" s="399"/>
      <c r="I14189" s="399"/>
    </row>
    <row r="14190" spans="1:9" ht="15.75" customHeight="1">
      <c r="A14190" s="396"/>
      <c r="B14190" s="398"/>
      <c r="C14190" s="396"/>
      <c r="D14190" s="396"/>
      <c r="E14190" s="399"/>
      <c r="F14190" s="399"/>
      <c r="G14190" s="399"/>
      <c r="H14190" s="399"/>
      <c r="I14190" s="399"/>
    </row>
    <row r="14191" spans="1:9" ht="15.75" customHeight="1">
      <c r="A14191" s="396"/>
      <c r="B14191" s="398"/>
      <c r="C14191" s="396"/>
      <c r="D14191" s="396"/>
      <c r="E14191" s="399"/>
      <c r="F14191" s="399"/>
      <c r="G14191" s="399"/>
      <c r="H14191" s="399"/>
      <c r="I14191" s="399"/>
    </row>
    <row r="14192" spans="1:9" ht="15.75" customHeight="1">
      <c r="A14192" s="396"/>
      <c r="B14192" s="398"/>
      <c r="C14192" s="396"/>
      <c r="D14192" s="396"/>
      <c r="E14192" s="399"/>
      <c r="F14192" s="399"/>
      <c r="G14192" s="399"/>
      <c r="H14192" s="399"/>
      <c r="I14192" s="399"/>
    </row>
    <row r="14193" spans="1:9" ht="15.75" customHeight="1">
      <c r="A14193" s="396"/>
      <c r="B14193" s="398"/>
      <c r="C14193" s="396"/>
      <c r="D14193" s="396"/>
      <c r="E14193" s="399"/>
      <c r="F14193" s="399"/>
      <c r="G14193" s="399"/>
      <c r="H14193" s="399"/>
      <c r="I14193" s="399"/>
    </row>
    <row r="14194" spans="1:9" ht="15.75" customHeight="1">
      <c r="A14194" s="396"/>
      <c r="B14194" s="398"/>
      <c r="C14194" s="396"/>
      <c r="D14194" s="396"/>
      <c r="E14194" s="399"/>
      <c r="F14194" s="399"/>
      <c r="G14194" s="399"/>
      <c r="H14194" s="399"/>
      <c r="I14194" s="399"/>
    </row>
    <row r="14195" spans="1:9" ht="15.75" customHeight="1">
      <c r="A14195" s="396"/>
      <c r="B14195" s="398"/>
      <c r="C14195" s="396"/>
      <c r="D14195" s="396"/>
      <c r="E14195" s="399"/>
      <c r="F14195" s="399"/>
      <c r="G14195" s="399"/>
      <c r="H14195" s="399"/>
      <c r="I14195" s="399"/>
    </row>
    <row r="14196" spans="1:9" ht="15.75" customHeight="1">
      <c r="A14196" s="396"/>
      <c r="B14196" s="398"/>
      <c r="C14196" s="396"/>
      <c r="D14196" s="396"/>
      <c r="E14196" s="399"/>
      <c r="F14196" s="399"/>
      <c r="G14196" s="399"/>
      <c r="H14196" s="399"/>
      <c r="I14196" s="399"/>
    </row>
    <row r="14197" spans="1:9" ht="15.75" customHeight="1">
      <c r="A14197" s="396"/>
      <c r="B14197" s="398"/>
      <c r="C14197" s="396"/>
      <c r="D14197" s="396"/>
      <c r="E14197" s="399"/>
      <c r="F14197" s="399"/>
      <c r="G14197" s="399"/>
      <c r="H14197" s="399"/>
      <c r="I14197" s="399"/>
    </row>
    <row r="14198" spans="1:9" ht="15.75" customHeight="1">
      <c r="A14198" s="396"/>
      <c r="B14198" s="398"/>
      <c r="C14198" s="396"/>
      <c r="D14198" s="396"/>
      <c r="E14198" s="399"/>
      <c r="F14198" s="399"/>
      <c r="G14198" s="399"/>
      <c r="H14198" s="399"/>
      <c r="I14198" s="399"/>
    </row>
    <row r="14199" spans="1:9" ht="15.75" customHeight="1">
      <c r="A14199" s="396"/>
      <c r="B14199" s="398"/>
      <c r="C14199" s="396"/>
      <c r="D14199" s="396"/>
      <c r="E14199" s="399"/>
      <c r="F14199" s="399"/>
      <c r="G14199" s="399"/>
      <c r="H14199" s="399"/>
      <c r="I14199" s="399"/>
    </row>
    <row r="14200" spans="1:9" ht="15.75" customHeight="1">
      <c r="A14200" s="396"/>
      <c r="B14200" s="398"/>
      <c r="C14200" s="396"/>
      <c r="D14200" s="396"/>
      <c r="E14200" s="399"/>
      <c r="F14200" s="399"/>
      <c r="G14200" s="399"/>
      <c r="H14200" s="399"/>
      <c r="I14200" s="399"/>
    </row>
    <row r="14201" spans="1:9" ht="15.75" customHeight="1">
      <c r="A14201" s="396"/>
      <c r="B14201" s="398"/>
      <c r="C14201" s="396"/>
      <c r="D14201" s="396"/>
      <c r="E14201" s="399"/>
      <c r="F14201" s="399"/>
      <c r="G14201" s="399"/>
      <c r="H14201" s="399"/>
      <c r="I14201" s="399"/>
    </row>
    <row r="14202" spans="1:9" ht="15.75" customHeight="1">
      <c r="A14202" s="396"/>
      <c r="B14202" s="398"/>
      <c r="C14202" s="396"/>
      <c r="D14202" s="396"/>
      <c r="E14202" s="399"/>
      <c r="F14202" s="399"/>
      <c r="G14202" s="399"/>
      <c r="H14202" s="399"/>
      <c r="I14202" s="399"/>
    </row>
    <row r="14203" spans="1:9" ht="15.75" customHeight="1">
      <c r="A14203" s="396"/>
      <c r="B14203" s="398"/>
      <c r="C14203" s="396"/>
      <c r="D14203" s="396"/>
      <c r="E14203" s="399"/>
      <c r="F14203" s="399"/>
      <c r="G14203" s="399"/>
      <c r="H14203" s="399"/>
      <c r="I14203" s="399"/>
    </row>
    <row r="14204" spans="1:9" ht="15.75" customHeight="1">
      <c r="A14204" s="396"/>
      <c r="B14204" s="398"/>
      <c r="C14204" s="396"/>
      <c r="D14204" s="396"/>
      <c r="E14204" s="399"/>
      <c r="F14204" s="399"/>
      <c r="G14204" s="399"/>
      <c r="H14204" s="399"/>
      <c r="I14204" s="399"/>
    </row>
    <row r="14205" spans="1:9" ht="15.75" customHeight="1">
      <c r="A14205" s="396"/>
      <c r="B14205" s="398"/>
      <c r="C14205" s="396"/>
      <c r="D14205" s="396"/>
      <c r="E14205" s="399"/>
      <c r="F14205" s="399"/>
      <c r="G14205" s="399"/>
      <c r="H14205" s="399"/>
      <c r="I14205" s="399"/>
    </row>
    <row r="14206" spans="1:9" ht="15.75" customHeight="1">
      <c r="A14206" s="396"/>
      <c r="B14206" s="398"/>
      <c r="C14206" s="396"/>
      <c r="D14206" s="396"/>
      <c r="E14206" s="399"/>
      <c r="F14206" s="399"/>
      <c r="G14206" s="399"/>
      <c r="H14206" s="399"/>
      <c r="I14206" s="399"/>
    </row>
    <row r="14207" spans="1:9" ht="15.75" customHeight="1">
      <c r="A14207" s="396"/>
      <c r="B14207" s="398"/>
      <c r="C14207" s="396"/>
      <c r="D14207" s="396"/>
      <c r="E14207" s="399"/>
      <c r="F14207" s="399"/>
      <c r="G14207" s="399"/>
      <c r="H14207" s="399"/>
      <c r="I14207" s="399"/>
    </row>
    <row r="14208" spans="1:9" ht="15.75" customHeight="1">
      <c r="A14208" s="396"/>
      <c r="B14208" s="398"/>
      <c r="C14208" s="396"/>
      <c r="D14208" s="396"/>
      <c r="E14208" s="399"/>
      <c r="F14208" s="399"/>
      <c r="G14208" s="399"/>
      <c r="H14208" s="399"/>
      <c r="I14208" s="399"/>
    </row>
    <row r="14209" spans="1:9" ht="15.75" customHeight="1">
      <c r="A14209" s="396"/>
      <c r="B14209" s="398"/>
      <c r="C14209" s="396"/>
      <c r="D14209" s="396"/>
      <c r="E14209" s="399"/>
      <c r="F14209" s="399"/>
      <c r="G14209" s="399"/>
      <c r="H14209" s="399"/>
      <c r="I14209" s="399"/>
    </row>
    <row r="14210" spans="1:9" ht="15.75" customHeight="1">
      <c r="A14210" s="396"/>
      <c r="B14210" s="398"/>
      <c r="C14210" s="396"/>
      <c r="D14210" s="396"/>
      <c r="E14210" s="399"/>
      <c r="F14210" s="399"/>
      <c r="G14210" s="399"/>
      <c r="H14210" s="399"/>
      <c r="I14210" s="399"/>
    </row>
    <row r="14211" spans="1:9" ht="15.75" customHeight="1">
      <c r="A14211" s="396"/>
      <c r="B14211" s="398"/>
      <c r="C14211" s="396"/>
      <c r="D14211" s="396"/>
      <c r="E14211" s="399"/>
      <c r="F14211" s="399"/>
      <c r="G14211" s="399"/>
      <c r="H14211" s="399"/>
      <c r="I14211" s="399"/>
    </row>
    <row r="14212" spans="1:9" ht="15.75" customHeight="1">
      <c r="A14212" s="396"/>
      <c r="B14212" s="398"/>
      <c r="C14212" s="396"/>
      <c r="D14212" s="396"/>
      <c r="E14212" s="399"/>
      <c r="F14212" s="399"/>
      <c r="G14212" s="399"/>
      <c r="H14212" s="399"/>
      <c r="I14212" s="399"/>
    </row>
    <row r="14213" spans="1:9" ht="15.75" customHeight="1">
      <c r="A14213" s="396"/>
      <c r="B14213" s="398"/>
      <c r="C14213" s="396"/>
      <c r="D14213" s="396"/>
      <c r="E14213" s="399"/>
      <c r="F14213" s="399"/>
      <c r="G14213" s="399"/>
      <c r="H14213" s="399"/>
      <c r="I14213" s="399"/>
    </row>
    <row r="14214" spans="1:9" ht="15.75" customHeight="1">
      <c r="A14214" s="396"/>
      <c r="B14214" s="398"/>
      <c r="C14214" s="396"/>
      <c r="D14214" s="396"/>
      <c r="E14214" s="399"/>
      <c r="F14214" s="399"/>
      <c r="G14214" s="399"/>
      <c r="H14214" s="399"/>
      <c r="I14214" s="399"/>
    </row>
    <row r="14215" spans="1:9" ht="15.75" customHeight="1">
      <c r="A14215" s="396"/>
      <c r="B14215" s="398"/>
      <c r="C14215" s="396"/>
      <c r="D14215" s="396"/>
      <c r="E14215" s="399"/>
      <c r="F14215" s="399"/>
      <c r="G14215" s="399"/>
      <c r="H14215" s="399"/>
      <c r="I14215" s="399"/>
    </row>
    <row r="14216" spans="1:9" ht="15.75" customHeight="1">
      <c r="A14216" s="396"/>
      <c r="B14216" s="398"/>
      <c r="C14216" s="396"/>
      <c r="D14216" s="396"/>
      <c r="E14216" s="399"/>
      <c r="F14216" s="399"/>
      <c r="G14216" s="399"/>
      <c r="H14216" s="399"/>
      <c r="I14216" s="399"/>
    </row>
    <row r="14217" spans="1:9" ht="15.75" customHeight="1">
      <c r="A14217" s="396"/>
      <c r="B14217" s="398"/>
      <c r="C14217" s="396"/>
      <c r="D14217" s="396"/>
      <c r="E14217" s="399"/>
      <c r="F14217" s="399"/>
      <c r="G14217" s="399"/>
      <c r="H14217" s="399"/>
      <c r="I14217" s="399"/>
    </row>
    <row r="14218" spans="1:9" ht="15.75" customHeight="1">
      <c r="A14218" s="396"/>
      <c r="B14218" s="398"/>
      <c r="C14218" s="396"/>
      <c r="D14218" s="396"/>
      <c r="E14218" s="399"/>
      <c r="F14218" s="399"/>
      <c r="G14218" s="399"/>
      <c r="H14218" s="399"/>
      <c r="I14218" s="399"/>
    </row>
    <row r="14219" spans="1:9" ht="15.75" customHeight="1">
      <c r="A14219" s="396"/>
      <c r="B14219" s="398"/>
      <c r="C14219" s="396"/>
      <c r="D14219" s="396"/>
      <c r="E14219" s="399"/>
      <c r="F14219" s="399"/>
      <c r="G14219" s="399"/>
      <c r="H14219" s="399"/>
      <c r="I14219" s="399"/>
    </row>
    <row r="14220" spans="1:9" ht="15.75" customHeight="1">
      <c r="A14220" s="396"/>
      <c r="B14220" s="398"/>
      <c r="C14220" s="396"/>
      <c r="D14220" s="396"/>
      <c r="E14220" s="399"/>
      <c r="F14220" s="399"/>
      <c r="G14220" s="399"/>
      <c r="H14220" s="399"/>
      <c r="I14220" s="399"/>
    </row>
    <row r="14221" spans="1:9" ht="15.75" customHeight="1">
      <c r="A14221" s="396"/>
      <c r="B14221" s="398"/>
      <c r="C14221" s="396"/>
      <c r="D14221" s="396"/>
      <c r="E14221" s="399"/>
      <c r="F14221" s="399"/>
      <c r="G14221" s="399"/>
      <c r="H14221" s="399"/>
      <c r="I14221" s="399"/>
    </row>
    <row r="14222" spans="1:9" ht="15.75" customHeight="1">
      <c r="A14222" s="396"/>
      <c r="B14222" s="398"/>
      <c r="C14222" s="396"/>
      <c r="D14222" s="396"/>
      <c r="E14222" s="399"/>
      <c r="F14222" s="399"/>
      <c r="G14222" s="399"/>
      <c r="H14222" s="399"/>
      <c r="I14222" s="399"/>
    </row>
    <row r="14223" spans="1:9" ht="15.75" customHeight="1">
      <c r="A14223" s="396"/>
      <c r="B14223" s="398"/>
      <c r="C14223" s="396"/>
      <c r="D14223" s="396"/>
      <c r="E14223" s="399"/>
      <c r="F14223" s="399"/>
      <c r="G14223" s="399"/>
      <c r="H14223" s="399"/>
      <c r="I14223" s="399"/>
    </row>
    <row r="14224" spans="1:9" ht="15.75" customHeight="1">
      <c r="A14224" s="396"/>
      <c r="B14224" s="398"/>
      <c r="C14224" s="396"/>
      <c r="D14224" s="396"/>
      <c r="E14224" s="399"/>
      <c r="F14224" s="399"/>
      <c r="G14224" s="399"/>
      <c r="H14224" s="399"/>
      <c r="I14224" s="399"/>
    </row>
    <row r="14225" spans="1:9" ht="15.75" customHeight="1">
      <c r="A14225" s="396"/>
      <c r="B14225" s="398"/>
      <c r="C14225" s="396"/>
      <c r="D14225" s="396"/>
      <c r="E14225" s="399"/>
      <c r="F14225" s="399"/>
      <c r="G14225" s="399"/>
      <c r="H14225" s="399"/>
      <c r="I14225" s="399"/>
    </row>
    <row r="14226" spans="1:9" ht="15.75" customHeight="1">
      <c r="A14226" s="396"/>
      <c r="B14226" s="398"/>
      <c r="C14226" s="396"/>
      <c r="D14226" s="396"/>
      <c r="E14226" s="399"/>
      <c r="F14226" s="399"/>
      <c r="G14226" s="399"/>
      <c r="H14226" s="399"/>
      <c r="I14226" s="399"/>
    </row>
    <row r="14227" spans="1:9" ht="15.75" customHeight="1">
      <c r="A14227" s="396"/>
      <c r="B14227" s="398"/>
      <c r="C14227" s="396"/>
      <c r="D14227" s="396"/>
      <c r="E14227" s="399"/>
      <c r="F14227" s="399"/>
      <c r="G14227" s="399"/>
      <c r="H14227" s="399"/>
      <c r="I14227" s="399"/>
    </row>
    <row r="14228" spans="1:9" ht="15.75" customHeight="1">
      <c r="A14228" s="396"/>
      <c r="B14228" s="398"/>
      <c r="C14228" s="396"/>
      <c r="D14228" s="396"/>
      <c r="E14228" s="399"/>
      <c r="F14228" s="399"/>
      <c r="G14228" s="399"/>
      <c r="H14228" s="399"/>
      <c r="I14228" s="399"/>
    </row>
    <row r="14229" spans="1:9" ht="15.75" customHeight="1">
      <c r="A14229" s="396"/>
      <c r="B14229" s="398"/>
      <c r="C14229" s="396"/>
      <c r="D14229" s="396"/>
      <c r="E14229" s="399"/>
      <c r="F14229" s="399"/>
      <c r="G14229" s="399"/>
      <c r="H14229" s="399"/>
      <c r="I14229" s="399"/>
    </row>
    <row r="14230" spans="1:9" ht="15.75" customHeight="1">
      <c r="A14230" s="396"/>
      <c r="B14230" s="398"/>
      <c r="C14230" s="396"/>
      <c r="D14230" s="396"/>
      <c r="E14230" s="399"/>
      <c r="F14230" s="399"/>
      <c r="G14230" s="399"/>
      <c r="H14230" s="399"/>
      <c r="I14230" s="399"/>
    </row>
    <row r="14231" spans="1:9" ht="15.75" customHeight="1">
      <c r="A14231" s="396"/>
      <c r="B14231" s="398"/>
      <c r="C14231" s="396"/>
      <c r="D14231" s="396"/>
      <c r="E14231" s="399"/>
      <c r="F14231" s="399"/>
      <c r="G14231" s="399"/>
      <c r="H14231" s="399"/>
      <c r="I14231" s="399"/>
    </row>
    <row r="14232" spans="1:9" ht="15.75" customHeight="1">
      <c r="A14232" s="396"/>
      <c r="B14232" s="398"/>
      <c r="C14232" s="396"/>
      <c r="D14232" s="396"/>
      <c r="E14232" s="399"/>
      <c r="F14232" s="399"/>
      <c r="G14232" s="399"/>
      <c r="H14232" s="399"/>
      <c r="I14232" s="399"/>
    </row>
    <row r="14233" spans="1:9" ht="15.75" customHeight="1">
      <c r="A14233" s="396"/>
      <c r="B14233" s="398"/>
      <c r="C14233" s="396"/>
      <c r="D14233" s="396"/>
      <c r="E14233" s="399"/>
      <c r="F14233" s="399"/>
      <c r="G14233" s="399"/>
      <c r="H14233" s="399"/>
      <c r="I14233" s="399"/>
    </row>
    <row r="14234" spans="1:9" ht="15.75" customHeight="1">
      <c r="A14234" s="396"/>
      <c r="B14234" s="398"/>
      <c r="C14234" s="396"/>
      <c r="D14234" s="396"/>
      <c r="E14234" s="399"/>
      <c r="F14234" s="399"/>
      <c r="G14234" s="399"/>
      <c r="H14234" s="399"/>
      <c r="I14234" s="399"/>
    </row>
    <row r="14235" spans="1:9" ht="15.75" customHeight="1">
      <c r="A14235" s="396"/>
      <c r="B14235" s="398"/>
      <c r="C14235" s="396"/>
      <c r="D14235" s="396"/>
      <c r="E14235" s="399"/>
      <c r="F14235" s="399"/>
      <c r="G14235" s="399"/>
      <c r="H14235" s="399"/>
      <c r="I14235" s="399"/>
    </row>
    <row r="14236" spans="1:9" ht="15.75" customHeight="1">
      <c r="A14236" s="396"/>
      <c r="B14236" s="398"/>
      <c r="C14236" s="396"/>
      <c r="D14236" s="396"/>
      <c r="E14236" s="399"/>
      <c r="F14236" s="399"/>
      <c r="G14236" s="399"/>
      <c r="H14236" s="399"/>
      <c r="I14236" s="399"/>
    </row>
    <row r="14237" spans="1:9" ht="15.75" customHeight="1">
      <c r="A14237" s="396"/>
      <c r="B14237" s="398"/>
      <c r="C14237" s="396"/>
      <c r="D14237" s="396"/>
      <c r="E14237" s="399"/>
      <c r="F14237" s="399"/>
      <c r="G14237" s="399"/>
      <c r="H14237" s="399"/>
      <c r="I14237" s="399"/>
    </row>
    <row r="14238" spans="1:9" ht="15.75" customHeight="1">
      <c r="A14238" s="396"/>
      <c r="B14238" s="398"/>
      <c r="C14238" s="396"/>
      <c r="D14238" s="396"/>
      <c r="E14238" s="399"/>
      <c r="F14238" s="399"/>
      <c r="G14238" s="399"/>
      <c r="H14238" s="399"/>
      <c r="I14238" s="399"/>
    </row>
    <row r="14239" spans="1:9" ht="15.75" customHeight="1">
      <c r="A14239" s="396"/>
      <c r="B14239" s="398"/>
      <c r="C14239" s="396"/>
      <c r="D14239" s="396"/>
      <c r="E14239" s="399"/>
      <c r="F14239" s="399"/>
      <c r="G14239" s="399"/>
      <c r="H14239" s="399"/>
      <c r="I14239" s="399"/>
    </row>
    <row r="14240" spans="1:9" ht="15.75" customHeight="1">
      <c r="A14240" s="396"/>
      <c r="B14240" s="398"/>
      <c r="C14240" s="396"/>
      <c r="D14240" s="396"/>
      <c r="E14240" s="399"/>
      <c r="F14240" s="399"/>
      <c r="G14240" s="399"/>
      <c r="H14240" s="399"/>
      <c r="I14240" s="399"/>
    </row>
    <row r="14241" spans="1:9" ht="15.75" customHeight="1">
      <c r="A14241" s="396"/>
      <c r="B14241" s="398"/>
      <c r="C14241" s="396"/>
      <c r="D14241" s="396"/>
      <c r="E14241" s="399"/>
      <c r="F14241" s="399"/>
      <c r="G14241" s="399"/>
      <c r="H14241" s="399"/>
      <c r="I14241" s="399"/>
    </row>
    <row r="14242" spans="1:9" ht="15.75" customHeight="1">
      <c r="A14242" s="396"/>
      <c r="B14242" s="398"/>
      <c r="C14242" s="396"/>
      <c r="D14242" s="396"/>
      <c r="E14242" s="399"/>
      <c r="F14242" s="399"/>
      <c r="G14242" s="399"/>
      <c r="H14242" s="399"/>
      <c r="I14242" s="399"/>
    </row>
    <row r="14243" spans="1:9" ht="15.75" customHeight="1">
      <c r="A14243" s="396"/>
      <c r="B14243" s="398"/>
      <c r="C14243" s="396"/>
      <c r="D14243" s="396"/>
      <c r="E14243" s="399"/>
      <c r="F14243" s="399"/>
      <c r="G14243" s="399"/>
      <c r="H14243" s="399"/>
      <c r="I14243" s="399"/>
    </row>
    <row r="14244" spans="1:9" ht="15.75" customHeight="1">
      <c r="A14244" s="396"/>
      <c r="B14244" s="398"/>
      <c r="C14244" s="396"/>
      <c r="D14244" s="396"/>
      <c r="E14244" s="399"/>
      <c r="F14244" s="399"/>
      <c r="G14244" s="399"/>
      <c r="H14244" s="399"/>
      <c r="I14244" s="399"/>
    </row>
    <row r="14245" spans="1:9" ht="15.75" customHeight="1">
      <c r="A14245" s="396"/>
      <c r="B14245" s="398"/>
      <c r="C14245" s="396"/>
      <c r="D14245" s="396"/>
      <c r="E14245" s="399"/>
      <c r="F14245" s="399"/>
      <c r="G14245" s="399"/>
      <c r="H14245" s="399"/>
      <c r="I14245" s="399"/>
    </row>
    <row r="14246" spans="1:9" ht="15.75" customHeight="1">
      <c r="A14246" s="396"/>
      <c r="B14246" s="398"/>
      <c r="C14246" s="396"/>
      <c r="D14246" s="396"/>
      <c r="E14246" s="399"/>
      <c r="F14246" s="399"/>
      <c r="G14246" s="399"/>
      <c r="H14246" s="399"/>
      <c r="I14246" s="399"/>
    </row>
    <row r="14247" spans="1:9" ht="15.75" customHeight="1">
      <c r="A14247" s="396"/>
      <c r="B14247" s="398"/>
      <c r="C14247" s="396"/>
      <c r="D14247" s="396"/>
      <c r="E14247" s="399"/>
      <c r="F14247" s="399"/>
      <c r="G14247" s="399"/>
      <c r="H14247" s="399"/>
      <c r="I14247" s="399"/>
    </row>
    <row r="14248" spans="1:9" ht="15.75" customHeight="1">
      <c r="A14248" s="396"/>
      <c r="B14248" s="398"/>
      <c r="C14248" s="396"/>
      <c r="D14248" s="396"/>
      <c r="E14248" s="399"/>
      <c r="F14248" s="399"/>
      <c r="G14248" s="399"/>
      <c r="H14248" s="399"/>
      <c r="I14248" s="399"/>
    </row>
    <row r="14249" spans="1:9" ht="15.75" customHeight="1">
      <c r="A14249" s="396"/>
      <c r="B14249" s="398"/>
      <c r="C14249" s="396"/>
      <c r="D14249" s="396"/>
      <c r="E14249" s="399"/>
      <c r="F14249" s="399"/>
      <c r="G14249" s="399"/>
      <c r="H14249" s="399"/>
      <c r="I14249" s="399"/>
    </row>
    <row r="14250" spans="1:9" ht="15.75" customHeight="1">
      <c r="A14250" s="396"/>
      <c r="B14250" s="398"/>
      <c r="C14250" s="396"/>
      <c r="D14250" s="396"/>
      <c r="E14250" s="399"/>
      <c r="F14250" s="399"/>
      <c r="G14250" s="399"/>
      <c r="H14250" s="399"/>
      <c r="I14250" s="399"/>
    </row>
    <row r="14251" spans="1:9" ht="15.75" customHeight="1">
      <c r="A14251" s="396"/>
      <c r="B14251" s="398"/>
      <c r="C14251" s="396"/>
      <c r="D14251" s="396"/>
      <c r="E14251" s="399"/>
      <c r="F14251" s="399"/>
      <c r="G14251" s="399"/>
      <c r="H14251" s="399"/>
      <c r="I14251" s="399"/>
    </row>
    <row r="14252" spans="1:9" ht="15.75" customHeight="1">
      <c r="A14252" s="396"/>
      <c r="B14252" s="398"/>
      <c r="C14252" s="396"/>
      <c r="D14252" s="396"/>
      <c r="E14252" s="399"/>
      <c r="F14252" s="399"/>
      <c r="G14252" s="399"/>
      <c r="H14252" s="399"/>
      <c r="I14252" s="399"/>
    </row>
    <row r="14253" spans="1:9" ht="15.75" customHeight="1">
      <c r="A14253" s="396"/>
      <c r="B14253" s="398"/>
      <c r="C14253" s="396"/>
      <c r="D14253" s="396"/>
      <c r="E14253" s="399"/>
      <c r="F14253" s="399"/>
      <c r="G14253" s="399"/>
      <c r="H14253" s="399"/>
      <c r="I14253" s="399"/>
    </row>
    <row r="14254" spans="1:9" ht="15.75" customHeight="1">
      <c r="A14254" s="396"/>
      <c r="B14254" s="398"/>
      <c r="C14254" s="396"/>
      <c r="D14254" s="396"/>
      <c r="E14254" s="399"/>
      <c r="F14254" s="399"/>
      <c r="G14254" s="399"/>
      <c r="H14254" s="399"/>
      <c r="I14254" s="399"/>
    </row>
    <row r="14255" spans="1:9" ht="15.75" customHeight="1">
      <c r="A14255" s="396"/>
      <c r="B14255" s="398"/>
      <c r="C14255" s="396"/>
      <c r="D14255" s="396"/>
      <c r="E14255" s="399"/>
      <c r="F14255" s="399"/>
      <c r="G14255" s="399"/>
      <c r="H14255" s="399"/>
      <c r="I14255" s="399"/>
    </row>
    <row r="14256" spans="1:9" ht="15.75" customHeight="1">
      <c r="A14256" s="396"/>
      <c r="B14256" s="398"/>
      <c r="C14256" s="396"/>
      <c r="D14256" s="396"/>
      <c r="E14256" s="399"/>
      <c r="F14256" s="399"/>
      <c r="G14256" s="399"/>
      <c r="H14256" s="399"/>
      <c r="I14256" s="399"/>
    </row>
    <row r="14257" spans="1:9" ht="15.75" customHeight="1">
      <c r="A14257" s="396"/>
      <c r="B14257" s="398"/>
      <c r="C14257" s="396"/>
      <c r="D14257" s="396"/>
      <c r="E14257" s="399"/>
      <c r="F14257" s="399"/>
      <c r="G14257" s="399"/>
      <c r="H14257" s="399"/>
      <c r="I14257" s="399"/>
    </row>
    <row r="14258" spans="1:9" ht="15.75" customHeight="1">
      <c r="A14258" s="396"/>
      <c r="B14258" s="398"/>
      <c r="C14258" s="396"/>
      <c r="D14258" s="396"/>
      <c r="E14258" s="399"/>
      <c r="F14258" s="399"/>
      <c r="G14258" s="399"/>
      <c r="H14258" s="399"/>
      <c r="I14258" s="399"/>
    </row>
    <row r="14259" spans="1:9" ht="15.75" customHeight="1">
      <c r="A14259" s="396"/>
      <c r="B14259" s="398"/>
      <c r="C14259" s="396"/>
      <c r="D14259" s="396"/>
      <c r="E14259" s="399"/>
      <c r="F14259" s="399"/>
      <c r="G14259" s="399"/>
      <c r="H14259" s="399"/>
      <c r="I14259" s="399"/>
    </row>
    <row r="14260" spans="1:9" ht="15.75" customHeight="1">
      <c r="A14260" s="396"/>
      <c r="B14260" s="398"/>
      <c r="C14260" s="396"/>
      <c r="D14260" s="396"/>
      <c r="E14260" s="399"/>
      <c r="F14260" s="399"/>
      <c r="G14260" s="399"/>
      <c r="H14260" s="399"/>
      <c r="I14260" s="399"/>
    </row>
    <row r="14261" spans="1:9" ht="15.75" customHeight="1">
      <c r="A14261" s="396"/>
      <c r="B14261" s="398"/>
      <c r="C14261" s="396"/>
      <c r="D14261" s="396"/>
      <c r="E14261" s="399"/>
      <c r="F14261" s="399"/>
      <c r="G14261" s="399"/>
      <c r="H14261" s="399"/>
      <c r="I14261" s="399"/>
    </row>
    <row r="14262" spans="1:9" ht="15.75" customHeight="1">
      <c r="A14262" s="396"/>
      <c r="B14262" s="398"/>
      <c r="C14262" s="396"/>
      <c r="D14262" s="396"/>
      <c r="E14262" s="399"/>
      <c r="F14262" s="399"/>
      <c r="G14262" s="399"/>
      <c r="H14262" s="399"/>
      <c r="I14262" s="399"/>
    </row>
    <row r="14263" spans="1:9" ht="15.75" customHeight="1">
      <c r="A14263" s="396"/>
      <c r="B14263" s="398"/>
      <c r="C14263" s="396"/>
      <c r="D14263" s="396"/>
      <c r="E14263" s="399"/>
      <c r="F14263" s="399"/>
      <c r="G14263" s="399"/>
      <c r="H14263" s="399"/>
      <c r="I14263" s="399"/>
    </row>
    <row r="14264" spans="1:9" ht="15.75" customHeight="1">
      <c r="A14264" s="396"/>
      <c r="B14264" s="398"/>
      <c r="C14264" s="396"/>
      <c r="D14264" s="396"/>
      <c r="E14264" s="399"/>
      <c r="F14264" s="399"/>
      <c r="G14264" s="399"/>
      <c r="H14264" s="399"/>
      <c r="I14264" s="399"/>
    </row>
    <row r="14265" spans="1:9" ht="15.75" customHeight="1">
      <c r="A14265" s="396"/>
      <c r="B14265" s="398"/>
      <c r="C14265" s="396"/>
      <c r="D14265" s="396"/>
      <c r="E14265" s="399"/>
      <c r="F14265" s="399"/>
      <c r="G14265" s="399"/>
      <c r="H14265" s="399"/>
      <c r="I14265" s="399"/>
    </row>
    <row r="14266" spans="1:9" ht="15.75" customHeight="1">
      <c r="A14266" s="396"/>
      <c r="B14266" s="398"/>
      <c r="C14266" s="396"/>
      <c r="D14266" s="396"/>
      <c r="E14266" s="399"/>
      <c r="F14266" s="399"/>
      <c r="G14266" s="399"/>
      <c r="H14266" s="399"/>
      <c r="I14266" s="399"/>
    </row>
    <row r="14267" spans="1:9" ht="15.75" customHeight="1">
      <c r="A14267" s="396"/>
      <c r="B14267" s="398"/>
      <c r="C14267" s="396"/>
      <c r="D14267" s="396"/>
      <c r="E14267" s="399"/>
      <c r="F14267" s="399"/>
      <c r="G14267" s="399"/>
      <c r="H14267" s="399"/>
      <c r="I14267" s="399"/>
    </row>
    <row r="14268" spans="1:9" ht="15.75" customHeight="1">
      <c r="A14268" s="396"/>
      <c r="B14268" s="398"/>
      <c r="C14268" s="396"/>
      <c r="D14268" s="396"/>
      <c r="E14268" s="399"/>
      <c r="F14268" s="399"/>
      <c r="G14268" s="399"/>
      <c r="H14268" s="399"/>
      <c r="I14268" s="399"/>
    </row>
    <row r="14269" spans="1:9" ht="15.75" customHeight="1">
      <c r="A14269" s="396"/>
      <c r="B14269" s="398"/>
      <c r="C14269" s="396"/>
      <c r="D14269" s="396"/>
      <c r="E14269" s="399"/>
      <c r="F14269" s="399"/>
      <c r="G14269" s="399"/>
      <c r="H14269" s="399"/>
      <c r="I14269" s="399"/>
    </row>
    <row r="14270" spans="1:9" ht="15.75" customHeight="1">
      <c r="A14270" s="396"/>
      <c r="B14270" s="398"/>
      <c r="C14270" s="396"/>
      <c r="D14270" s="396"/>
      <c r="E14270" s="399"/>
      <c r="F14270" s="399"/>
      <c r="G14270" s="399"/>
      <c r="H14270" s="399"/>
      <c r="I14270" s="399"/>
    </row>
    <row r="14271" spans="1:9" ht="15.75" customHeight="1">
      <c r="A14271" s="396"/>
      <c r="B14271" s="398"/>
      <c r="C14271" s="396"/>
      <c r="D14271" s="396"/>
      <c r="E14271" s="399"/>
      <c r="F14271" s="399"/>
      <c r="G14271" s="399"/>
      <c r="H14271" s="399"/>
      <c r="I14271" s="399"/>
    </row>
    <row r="14272" spans="1:9" ht="15.75" customHeight="1">
      <c r="A14272" s="396"/>
      <c r="B14272" s="398"/>
      <c r="C14272" s="396"/>
      <c r="D14272" s="396"/>
      <c r="E14272" s="399"/>
      <c r="F14272" s="399"/>
      <c r="G14272" s="399"/>
      <c r="H14272" s="399"/>
      <c r="I14272" s="399"/>
    </row>
    <row r="14273" spans="1:9" ht="15.75" customHeight="1">
      <c r="A14273" s="396"/>
      <c r="B14273" s="398"/>
      <c r="C14273" s="396"/>
      <c r="D14273" s="396"/>
      <c r="E14273" s="399"/>
      <c r="F14273" s="399"/>
      <c r="G14273" s="399"/>
      <c r="H14273" s="399"/>
      <c r="I14273" s="399"/>
    </row>
    <row r="14274" spans="1:9" ht="15.75" customHeight="1">
      <c r="A14274" s="396"/>
      <c r="B14274" s="398"/>
      <c r="C14274" s="396"/>
      <c r="D14274" s="396"/>
      <c r="E14274" s="399"/>
      <c r="F14274" s="399"/>
      <c r="G14274" s="399"/>
      <c r="H14274" s="399"/>
      <c r="I14274" s="399"/>
    </row>
    <row r="14275" spans="1:9" ht="15.75" customHeight="1">
      <c r="A14275" s="396"/>
      <c r="B14275" s="398"/>
      <c r="C14275" s="396"/>
      <c r="D14275" s="396"/>
      <c r="E14275" s="399"/>
      <c r="F14275" s="399"/>
      <c r="G14275" s="399"/>
      <c r="H14275" s="399"/>
      <c r="I14275" s="399"/>
    </row>
    <row r="14276" spans="1:9" ht="15.75" customHeight="1">
      <c r="A14276" s="396"/>
      <c r="B14276" s="398"/>
      <c r="C14276" s="396"/>
      <c r="D14276" s="396"/>
      <c r="E14276" s="399"/>
      <c r="F14276" s="399"/>
      <c r="G14276" s="399"/>
      <c r="H14276" s="399"/>
      <c r="I14276" s="399"/>
    </row>
    <row r="14277" spans="1:9" ht="15.75" customHeight="1">
      <c r="A14277" s="396"/>
      <c r="B14277" s="398"/>
      <c r="C14277" s="396"/>
      <c r="D14277" s="396"/>
      <c r="E14277" s="399"/>
      <c r="F14277" s="399"/>
      <c r="G14277" s="399"/>
      <c r="H14277" s="399"/>
      <c r="I14277" s="399"/>
    </row>
    <row r="14278" spans="1:9" ht="15.75" customHeight="1">
      <c r="A14278" s="396"/>
      <c r="B14278" s="398"/>
      <c r="C14278" s="396"/>
      <c r="D14278" s="396"/>
      <c r="E14278" s="399"/>
      <c r="F14278" s="399"/>
      <c r="G14278" s="399"/>
      <c r="H14278" s="399"/>
      <c r="I14278" s="399"/>
    </row>
    <row r="14279" spans="1:9" ht="15.75" customHeight="1">
      <c r="A14279" s="396"/>
      <c r="B14279" s="398"/>
      <c r="C14279" s="396"/>
      <c r="D14279" s="396"/>
      <c r="E14279" s="399"/>
      <c r="F14279" s="399"/>
      <c r="G14279" s="399"/>
      <c r="H14279" s="399"/>
      <c r="I14279" s="399"/>
    </row>
    <row r="14280" spans="1:9" ht="15.75" customHeight="1">
      <c r="A14280" s="396"/>
      <c r="B14280" s="398"/>
      <c r="C14280" s="396"/>
      <c r="D14280" s="396"/>
      <c r="E14280" s="399"/>
      <c r="F14280" s="399"/>
      <c r="G14280" s="399"/>
      <c r="H14280" s="399"/>
      <c r="I14280" s="399"/>
    </row>
    <row r="14281" spans="1:9" ht="15.75" customHeight="1">
      <c r="A14281" s="396"/>
      <c r="B14281" s="398"/>
      <c r="C14281" s="396"/>
      <c r="D14281" s="396"/>
      <c r="E14281" s="399"/>
      <c r="F14281" s="399"/>
      <c r="G14281" s="399"/>
      <c r="H14281" s="399"/>
      <c r="I14281" s="399"/>
    </row>
    <row r="14282" spans="1:9" ht="15.75" customHeight="1">
      <c r="A14282" s="396"/>
      <c r="B14282" s="398"/>
      <c r="C14282" s="396"/>
      <c r="D14282" s="396"/>
      <c r="E14282" s="399"/>
      <c r="F14282" s="399"/>
      <c r="G14282" s="399"/>
      <c r="H14282" s="399"/>
      <c r="I14282" s="399"/>
    </row>
    <row r="14283" spans="1:9" ht="15.75" customHeight="1">
      <c r="A14283" s="396"/>
      <c r="B14283" s="398"/>
      <c r="C14283" s="396"/>
      <c r="D14283" s="396"/>
      <c r="E14283" s="399"/>
      <c r="F14283" s="399"/>
      <c r="G14283" s="399"/>
      <c r="H14283" s="399"/>
      <c r="I14283" s="399"/>
    </row>
    <row r="14284" spans="1:9" ht="15.75" customHeight="1">
      <c r="A14284" s="396"/>
      <c r="B14284" s="398"/>
      <c r="C14284" s="396"/>
      <c r="D14284" s="396"/>
      <c r="E14284" s="399"/>
      <c r="F14284" s="399"/>
      <c r="G14284" s="399"/>
      <c r="H14284" s="399"/>
      <c r="I14284" s="399"/>
    </row>
    <row r="14285" spans="1:9" ht="15.75" customHeight="1">
      <c r="A14285" s="396"/>
      <c r="B14285" s="398"/>
      <c r="C14285" s="396"/>
      <c r="D14285" s="396"/>
      <c r="E14285" s="399"/>
      <c r="F14285" s="399"/>
      <c r="G14285" s="399"/>
      <c r="H14285" s="399"/>
      <c r="I14285" s="399"/>
    </row>
    <row r="14286" spans="1:9" ht="15.75" customHeight="1">
      <c r="A14286" s="396"/>
      <c r="B14286" s="398"/>
      <c r="C14286" s="396"/>
      <c r="D14286" s="396"/>
      <c r="E14286" s="399"/>
      <c r="F14286" s="399"/>
      <c r="G14286" s="399"/>
      <c r="H14286" s="399"/>
      <c r="I14286" s="399"/>
    </row>
    <row r="14287" spans="1:9" ht="15.75" customHeight="1">
      <c r="A14287" s="396"/>
      <c r="B14287" s="398"/>
      <c r="C14287" s="396"/>
      <c r="D14287" s="396"/>
      <c r="E14287" s="399"/>
      <c r="F14287" s="399"/>
      <c r="G14287" s="399"/>
      <c r="H14287" s="399"/>
      <c r="I14287" s="399"/>
    </row>
    <row r="14288" spans="1:9" ht="15.75" customHeight="1">
      <c r="A14288" s="396"/>
      <c r="B14288" s="398"/>
      <c r="C14288" s="396"/>
      <c r="D14288" s="396"/>
      <c r="E14288" s="399"/>
      <c r="F14288" s="399"/>
      <c r="G14288" s="399"/>
      <c r="H14288" s="399"/>
      <c r="I14288" s="399"/>
    </row>
    <row r="14289" spans="1:9" ht="15.75" customHeight="1">
      <c r="A14289" s="396"/>
      <c r="B14289" s="398"/>
      <c r="C14289" s="396"/>
      <c r="D14289" s="396"/>
      <c r="E14289" s="399"/>
      <c r="F14289" s="399"/>
      <c r="G14289" s="399"/>
      <c r="H14289" s="399"/>
      <c r="I14289" s="399"/>
    </row>
    <row r="14290" spans="1:9" ht="15.75" customHeight="1">
      <c r="A14290" s="396"/>
      <c r="B14290" s="398"/>
      <c r="C14290" s="396"/>
      <c r="D14290" s="396"/>
      <c r="E14290" s="399"/>
      <c r="F14290" s="399"/>
      <c r="G14290" s="399"/>
      <c r="H14290" s="399"/>
      <c r="I14290" s="399"/>
    </row>
    <row r="14291" spans="1:9" ht="15.75" customHeight="1">
      <c r="A14291" s="396"/>
      <c r="B14291" s="398"/>
      <c r="C14291" s="396"/>
      <c r="D14291" s="396"/>
      <c r="E14291" s="399"/>
      <c r="F14291" s="399"/>
      <c r="G14291" s="399"/>
      <c r="H14291" s="399"/>
      <c r="I14291" s="399"/>
    </row>
    <row r="14292" spans="1:9" ht="15.75" customHeight="1">
      <c r="A14292" s="396"/>
      <c r="B14292" s="398"/>
      <c r="C14292" s="396"/>
      <c r="D14292" s="396"/>
      <c r="E14292" s="399"/>
      <c r="F14292" s="399"/>
      <c r="G14292" s="399"/>
      <c r="H14292" s="399"/>
      <c r="I14292" s="399"/>
    </row>
    <row r="14293" spans="1:9" ht="15.75" customHeight="1">
      <c r="A14293" s="396"/>
      <c r="B14293" s="398"/>
      <c r="C14293" s="396"/>
      <c r="D14293" s="396"/>
      <c r="E14293" s="399"/>
      <c r="F14293" s="399"/>
      <c r="G14293" s="399"/>
      <c r="H14293" s="399"/>
      <c r="I14293" s="399"/>
    </row>
    <row r="14294" spans="1:9" ht="15.75" customHeight="1">
      <c r="A14294" s="396"/>
      <c r="B14294" s="398"/>
      <c r="C14294" s="396"/>
      <c r="D14294" s="396"/>
      <c r="E14294" s="399"/>
      <c r="F14294" s="399"/>
      <c r="G14294" s="399"/>
      <c r="H14294" s="399"/>
      <c r="I14294" s="399"/>
    </row>
    <row r="14295" spans="1:9" ht="15.75" customHeight="1">
      <c r="A14295" s="396"/>
      <c r="B14295" s="398"/>
      <c r="C14295" s="396"/>
      <c r="D14295" s="396"/>
      <c r="E14295" s="399"/>
      <c r="F14295" s="399"/>
      <c r="G14295" s="399"/>
      <c r="H14295" s="399"/>
      <c r="I14295" s="399"/>
    </row>
    <row r="14296" spans="1:9" ht="15.75" customHeight="1">
      <c r="A14296" s="396"/>
      <c r="B14296" s="398"/>
      <c r="C14296" s="396"/>
      <c r="D14296" s="396"/>
      <c r="E14296" s="399"/>
      <c r="F14296" s="399"/>
      <c r="G14296" s="399"/>
      <c r="H14296" s="399"/>
      <c r="I14296" s="399"/>
    </row>
    <row r="14297" spans="1:9" ht="15.75" customHeight="1">
      <c r="A14297" s="396"/>
      <c r="B14297" s="398"/>
      <c r="C14297" s="396"/>
      <c r="D14297" s="396"/>
      <c r="E14297" s="399"/>
      <c r="F14297" s="399"/>
      <c r="G14297" s="399"/>
      <c r="H14297" s="399"/>
      <c r="I14297" s="399"/>
    </row>
    <row r="14298" spans="1:9" ht="15.75" customHeight="1">
      <c r="A14298" s="396"/>
      <c r="B14298" s="398"/>
      <c r="C14298" s="396"/>
      <c r="D14298" s="396"/>
      <c r="E14298" s="399"/>
      <c r="F14298" s="399"/>
      <c r="G14298" s="399"/>
      <c r="H14298" s="399"/>
      <c r="I14298" s="399"/>
    </row>
    <row r="14299" spans="1:9" ht="15.75" customHeight="1">
      <c r="A14299" s="396"/>
      <c r="B14299" s="398"/>
      <c r="C14299" s="396"/>
      <c r="D14299" s="396"/>
      <c r="E14299" s="399"/>
      <c r="F14299" s="399"/>
      <c r="G14299" s="399"/>
      <c r="H14299" s="399"/>
      <c r="I14299" s="399"/>
    </row>
    <row r="14300" spans="1:9" ht="15.75" customHeight="1">
      <c r="A14300" s="396"/>
      <c r="B14300" s="398"/>
      <c r="C14300" s="396"/>
      <c r="D14300" s="396"/>
      <c r="E14300" s="399"/>
      <c r="F14300" s="399"/>
      <c r="G14300" s="399"/>
      <c r="H14300" s="399"/>
      <c r="I14300" s="399"/>
    </row>
    <row r="14301" spans="1:9" ht="15.75" customHeight="1">
      <c r="A14301" s="396"/>
      <c r="B14301" s="398"/>
      <c r="C14301" s="396"/>
      <c r="D14301" s="396"/>
      <c r="E14301" s="399"/>
      <c r="F14301" s="399"/>
      <c r="G14301" s="399"/>
      <c r="H14301" s="399"/>
      <c r="I14301" s="399"/>
    </row>
    <row r="14302" spans="1:9" ht="15.75" customHeight="1">
      <c r="A14302" s="396"/>
      <c r="B14302" s="398"/>
      <c r="C14302" s="396"/>
      <c r="D14302" s="396"/>
      <c r="E14302" s="399"/>
      <c r="F14302" s="399"/>
      <c r="G14302" s="399"/>
      <c r="H14302" s="399"/>
      <c r="I14302" s="399"/>
    </row>
    <row r="14303" spans="1:9" ht="15.75" customHeight="1">
      <c r="A14303" s="396"/>
      <c r="B14303" s="398"/>
      <c r="C14303" s="396"/>
      <c r="D14303" s="396"/>
      <c r="E14303" s="399"/>
      <c r="F14303" s="399"/>
      <c r="G14303" s="399"/>
      <c r="H14303" s="399"/>
      <c r="I14303" s="399"/>
    </row>
    <row r="14304" spans="1:9" ht="15.75" customHeight="1">
      <c r="A14304" s="396"/>
      <c r="B14304" s="398"/>
      <c r="C14304" s="396"/>
      <c r="D14304" s="396"/>
      <c r="E14304" s="399"/>
      <c r="F14304" s="399"/>
      <c r="G14304" s="399"/>
      <c r="H14304" s="399"/>
      <c r="I14304" s="399"/>
    </row>
    <row r="14305" spans="1:9" ht="15.75" customHeight="1">
      <c r="A14305" s="396"/>
      <c r="B14305" s="398"/>
      <c r="C14305" s="396"/>
      <c r="D14305" s="396"/>
      <c r="E14305" s="399"/>
      <c r="F14305" s="399"/>
      <c r="G14305" s="399"/>
      <c r="H14305" s="399"/>
      <c r="I14305" s="399"/>
    </row>
    <row r="14306" spans="1:9" ht="15.75" customHeight="1">
      <c r="A14306" s="396"/>
      <c r="B14306" s="398"/>
      <c r="C14306" s="396"/>
      <c r="D14306" s="396"/>
      <c r="E14306" s="399"/>
      <c r="F14306" s="399"/>
      <c r="G14306" s="399"/>
      <c r="H14306" s="399"/>
      <c r="I14306" s="399"/>
    </row>
    <row r="14307" spans="1:9" ht="15.75" customHeight="1">
      <c r="A14307" s="396"/>
      <c r="B14307" s="398"/>
      <c r="C14307" s="396"/>
      <c r="D14307" s="396"/>
      <c r="E14307" s="399"/>
      <c r="F14307" s="399"/>
      <c r="G14307" s="399"/>
      <c r="H14307" s="399"/>
      <c r="I14307" s="399"/>
    </row>
    <row r="14308" spans="1:9" ht="15.75" customHeight="1">
      <c r="A14308" s="396"/>
      <c r="B14308" s="398"/>
      <c r="C14308" s="396"/>
      <c r="D14308" s="396"/>
      <c r="E14308" s="399"/>
      <c r="F14308" s="399"/>
      <c r="G14308" s="399"/>
      <c r="H14308" s="399"/>
      <c r="I14308" s="399"/>
    </row>
    <row r="14309" spans="1:9" ht="15.75" customHeight="1">
      <c r="A14309" s="396"/>
      <c r="B14309" s="398"/>
      <c r="C14309" s="396"/>
      <c r="D14309" s="396"/>
      <c r="E14309" s="399"/>
      <c r="F14309" s="399"/>
      <c r="G14309" s="399"/>
      <c r="H14309" s="399"/>
      <c r="I14309" s="399"/>
    </row>
    <row r="14310" spans="1:9" ht="15.75" customHeight="1">
      <c r="A14310" s="396"/>
      <c r="B14310" s="398"/>
      <c r="C14310" s="396"/>
      <c r="D14310" s="396"/>
      <c r="E14310" s="399"/>
      <c r="F14310" s="399"/>
      <c r="G14310" s="399"/>
      <c r="H14310" s="399"/>
      <c r="I14310" s="399"/>
    </row>
    <row r="14311" spans="1:9" ht="15.75" customHeight="1">
      <c r="A14311" s="396"/>
      <c r="B14311" s="398"/>
      <c r="C14311" s="396"/>
      <c r="D14311" s="396"/>
      <c r="E14311" s="399"/>
      <c r="F14311" s="399"/>
      <c r="G14311" s="399"/>
      <c r="H14311" s="399"/>
      <c r="I14311" s="399"/>
    </row>
    <row r="14312" spans="1:9" ht="15.75" customHeight="1">
      <c r="A14312" s="396"/>
      <c r="B14312" s="398"/>
      <c r="C14312" s="396"/>
      <c r="D14312" s="396"/>
      <c r="E14312" s="399"/>
      <c r="F14312" s="399"/>
      <c r="G14312" s="399"/>
      <c r="H14312" s="399"/>
      <c r="I14312" s="399"/>
    </row>
    <row r="14313" spans="1:9" ht="15.75" customHeight="1">
      <c r="A14313" s="396"/>
      <c r="B14313" s="398"/>
      <c r="C14313" s="396"/>
      <c r="D14313" s="396"/>
      <c r="E14313" s="399"/>
      <c r="F14313" s="399"/>
      <c r="G14313" s="399"/>
      <c r="H14313" s="399"/>
      <c r="I14313" s="399"/>
    </row>
    <row r="14314" spans="1:9" ht="15.75" customHeight="1">
      <c r="A14314" s="396"/>
      <c r="B14314" s="398"/>
      <c r="C14314" s="396"/>
      <c r="D14314" s="396"/>
      <c r="E14314" s="399"/>
      <c r="F14314" s="399"/>
      <c r="G14314" s="399"/>
      <c r="H14314" s="399"/>
      <c r="I14314" s="399"/>
    </row>
    <row r="14315" spans="1:9" ht="15.75" customHeight="1">
      <c r="A14315" s="396"/>
      <c r="B14315" s="398"/>
      <c r="C14315" s="396"/>
      <c r="D14315" s="396"/>
      <c r="E14315" s="399"/>
      <c r="F14315" s="399"/>
      <c r="G14315" s="399"/>
      <c r="H14315" s="399"/>
      <c r="I14315" s="399"/>
    </row>
    <row r="14316" spans="1:9" ht="15.75" customHeight="1">
      <c r="A14316" s="396"/>
      <c r="B14316" s="398"/>
      <c r="C14316" s="396"/>
      <c r="D14316" s="396"/>
      <c r="E14316" s="399"/>
      <c r="F14316" s="399"/>
      <c r="G14316" s="399"/>
      <c r="H14316" s="399"/>
      <c r="I14316" s="399"/>
    </row>
    <row r="14317" spans="1:9" ht="15.75" customHeight="1">
      <c r="A14317" s="396"/>
      <c r="B14317" s="398"/>
      <c r="C14317" s="396"/>
      <c r="D14317" s="396"/>
      <c r="E14317" s="399"/>
      <c r="F14317" s="399"/>
      <c r="G14317" s="399"/>
      <c r="H14317" s="399"/>
      <c r="I14317" s="399"/>
    </row>
    <row r="14318" spans="1:9" ht="15.75" customHeight="1">
      <c r="A14318" s="396"/>
      <c r="B14318" s="398"/>
      <c r="C14318" s="396"/>
      <c r="D14318" s="396"/>
      <c r="E14318" s="399"/>
      <c r="F14318" s="399"/>
      <c r="G14318" s="399"/>
      <c r="H14318" s="399"/>
      <c r="I14318" s="399"/>
    </row>
    <row r="14319" spans="1:9" ht="15.75" customHeight="1">
      <c r="A14319" s="396"/>
      <c r="B14319" s="398"/>
      <c r="C14319" s="396"/>
      <c r="D14319" s="396"/>
      <c r="E14319" s="399"/>
      <c r="F14319" s="399"/>
      <c r="G14319" s="399"/>
      <c r="H14319" s="399"/>
      <c r="I14319" s="399"/>
    </row>
    <row r="14320" spans="1:9" ht="15.75" customHeight="1">
      <c r="A14320" s="396"/>
      <c r="B14320" s="398"/>
      <c r="C14320" s="396"/>
      <c r="D14320" s="396"/>
      <c r="E14320" s="399"/>
      <c r="F14320" s="399"/>
      <c r="G14320" s="399"/>
      <c r="H14320" s="399"/>
      <c r="I14320" s="399"/>
    </row>
    <row r="14321" spans="1:9" ht="15.75" customHeight="1">
      <c r="A14321" s="396"/>
      <c r="B14321" s="398"/>
      <c r="C14321" s="396"/>
      <c r="D14321" s="396"/>
      <c r="E14321" s="399"/>
      <c r="F14321" s="399"/>
      <c r="G14321" s="399"/>
      <c r="H14321" s="399"/>
      <c r="I14321" s="399"/>
    </row>
    <row r="14322" spans="1:9" ht="15.75" customHeight="1">
      <c r="A14322" s="396"/>
      <c r="B14322" s="398"/>
      <c r="C14322" s="396"/>
      <c r="D14322" s="396"/>
      <c r="E14322" s="399"/>
      <c r="F14322" s="399"/>
      <c r="G14322" s="399"/>
      <c r="H14322" s="399"/>
      <c r="I14322" s="399"/>
    </row>
    <row r="14323" spans="1:9" ht="15.75" customHeight="1">
      <c r="A14323" s="396"/>
      <c r="B14323" s="398"/>
      <c r="C14323" s="396"/>
      <c r="D14323" s="396"/>
      <c r="E14323" s="399"/>
      <c r="F14323" s="399"/>
      <c r="G14323" s="399"/>
      <c r="H14323" s="399"/>
      <c r="I14323" s="399"/>
    </row>
    <row r="14324" spans="1:9" ht="15.75" customHeight="1">
      <c r="A14324" s="396"/>
      <c r="B14324" s="398"/>
      <c r="C14324" s="396"/>
      <c r="D14324" s="396"/>
      <c r="E14324" s="399"/>
      <c r="F14324" s="399"/>
      <c r="G14324" s="399"/>
      <c r="H14324" s="399"/>
      <c r="I14324" s="399"/>
    </row>
    <row r="14325" spans="1:9" ht="15.75" customHeight="1">
      <c r="A14325" s="396"/>
      <c r="B14325" s="398"/>
      <c r="C14325" s="396"/>
      <c r="D14325" s="396"/>
      <c r="E14325" s="399"/>
      <c r="F14325" s="399"/>
      <c r="G14325" s="399"/>
      <c r="H14325" s="399"/>
      <c r="I14325" s="399"/>
    </row>
    <row r="14326" spans="1:9" ht="15.75" customHeight="1">
      <c r="A14326" s="396"/>
      <c r="B14326" s="398"/>
      <c r="C14326" s="396"/>
      <c r="D14326" s="396"/>
      <c r="E14326" s="399"/>
      <c r="F14326" s="399"/>
      <c r="G14326" s="399"/>
      <c r="H14326" s="399"/>
      <c r="I14326" s="399"/>
    </row>
    <row r="14327" spans="1:9" ht="15.75" customHeight="1">
      <c r="A14327" s="396"/>
      <c r="B14327" s="398"/>
      <c r="C14327" s="396"/>
      <c r="D14327" s="396"/>
      <c r="E14327" s="399"/>
      <c r="F14327" s="399"/>
      <c r="G14327" s="399"/>
      <c r="H14327" s="399"/>
      <c r="I14327" s="399"/>
    </row>
    <row r="14328" spans="1:9" ht="15.75" customHeight="1">
      <c r="A14328" s="396"/>
      <c r="B14328" s="398"/>
      <c r="C14328" s="396"/>
      <c r="D14328" s="396"/>
      <c r="E14328" s="399"/>
      <c r="F14328" s="399"/>
      <c r="G14328" s="399"/>
      <c r="H14328" s="399"/>
      <c r="I14328" s="399"/>
    </row>
    <row r="14329" spans="1:9" ht="15.75" customHeight="1">
      <c r="A14329" s="396"/>
      <c r="B14329" s="398"/>
      <c r="C14329" s="396"/>
      <c r="D14329" s="396"/>
      <c r="E14329" s="399"/>
      <c r="F14329" s="399"/>
      <c r="G14329" s="399"/>
      <c r="H14329" s="399"/>
      <c r="I14329" s="399"/>
    </row>
    <row r="14330" spans="1:9" ht="15.75" customHeight="1">
      <c r="A14330" s="396"/>
      <c r="B14330" s="398"/>
      <c r="C14330" s="396"/>
      <c r="D14330" s="396"/>
      <c r="E14330" s="399"/>
      <c r="F14330" s="399"/>
      <c r="G14330" s="399"/>
      <c r="H14330" s="399"/>
      <c r="I14330" s="399"/>
    </row>
    <row r="14331" spans="1:9" ht="15.75" customHeight="1">
      <c r="A14331" s="396"/>
      <c r="B14331" s="398"/>
      <c r="C14331" s="396"/>
      <c r="D14331" s="396"/>
      <c r="E14331" s="399"/>
      <c r="F14331" s="399"/>
      <c r="G14331" s="399"/>
      <c r="H14331" s="399"/>
      <c r="I14331" s="399"/>
    </row>
    <row r="14332" spans="1:9" ht="15.75" customHeight="1">
      <c r="A14332" s="396"/>
      <c r="B14332" s="398"/>
      <c r="C14332" s="396"/>
      <c r="D14332" s="396"/>
      <c r="E14332" s="399"/>
      <c r="F14332" s="399"/>
      <c r="G14332" s="399"/>
      <c r="H14332" s="399"/>
      <c r="I14332" s="399"/>
    </row>
    <row r="14333" spans="1:9" ht="15.75" customHeight="1">
      <c r="A14333" s="396"/>
      <c r="B14333" s="398"/>
      <c r="C14333" s="396"/>
      <c r="D14333" s="396"/>
      <c r="E14333" s="399"/>
      <c r="F14333" s="399"/>
      <c r="G14333" s="399"/>
      <c r="H14333" s="399"/>
      <c r="I14333" s="399"/>
    </row>
    <row r="14334" spans="1:9" ht="15.75" customHeight="1">
      <c r="A14334" s="396"/>
      <c r="B14334" s="398"/>
      <c r="C14334" s="396"/>
      <c r="D14334" s="396"/>
      <c r="E14334" s="399"/>
      <c r="F14334" s="399"/>
      <c r="G14334" s="399"/>
      <c r="H14334" s="399"/>
      <c r="I14334" s="399"/>
    </row>
    <row r="14335" spans="1:9" ht="15.75" customHeight="1">
      <c r="A14335" s="396"/>
      <c r="B14335" s="398"/>
      <c r="C14335" s="396"/>
      <c r="D14335" s="396"/>
      <c r="E14335" s="399"/>
      <c r="F14335" s="399"/>
      <c r="G14335" s="399"/>
      <c r="H14335" s="399"/>
      <c r="I14335" s="399"/>
    </row>
    <row r="14336" spans="1:9" ht="15.75" customHeight="1">
      <c r="A14336" s="396"/>
      <c r="B14336" s="398"/>
      <c r="C14336" s="396"/>
      <c r="D14336" s="396"/>
      <c r="E14336" s="399"/>
      <c r="F14336" s="399"/>
      <c r="G14336" s="399"/>
      <c r="H14336" s="399"/>
      <c r="I14336" s="399"/>
    </row>
    <row r="14337" spans="1:9" ht="15.75" customHeight="1">
      <c r="A14337" s="396"/>
      <c r="B14337" s="398"/>
      <c r="C14337" s="396"/>
      <c r="D14337" s="396"/>
      <c r="E14337" s="399"/>
      <c r="F14337" s="399"/>
      <c r="G14337" s="399"/>
      <c r="H14337" s="399"/>
      <c r="I14337" s="399"/>
    </row>
    <row r="14338" spans="1:9" ht="15.75" customHeight="1">
      <c r="A14338" s="396"/>
      <c r="B14338" s="398"/>
      <c r="C14338" s="396"/>
      <c r="D14338" s="396"/>
      <c r="E14338" s="399"/>
      <c r="F14338" s="399"/>
      <c r="G14338" s="399"/>
      <c r="H14338" s="399"/>
      <c r="I14338" s="399"/>
    </row>
    <row r="14339" spans="1:9" ht="15.75" customHeight="1">
      <c r="A14339" s="396"/>
      <c r="B14339" s="398"/>
      <c r="C14339" s="396"/>
      <c r="D14339" s="396"/>
      <c r="E14339" s="399"/>
      <c r="F14339" s="399"/>
      <c r="G14339" s="399"/>
      <c r="H14339" s="399"/>
      <c r="I14339" s="399"/>
    </row>
    <row r="14340" spans="1:9" ht="15.75" customHeight="1">
      <c r="A14340" s="396"/>
      <c r="B14340" s="398"/>
      <c r="C14340" s="396"/>
      <c r="D14340" s="396"/>
      <c r="E14340" s="399"/>
      <c r="F14340" s="399"/>
      <c r="G14340" s="399"/>
      <c r="H14340" s="399"/>
      <c r="I14340" s="399"/>
    </row>
    <row r="14341" spans="1:9" ht="15.75" customHeight="1">
      <c r="A14341" s="396"/>
      <c r="B14341" s="398"/>
      <c r="C14341" s="396"/>
      <c r="D14341" s="396"/>
      <c r="E14341" s="399"/>
      <c r="F14341" s="399"/>
      <c r="G14341" s="399"/>
      <c r="H14341" s="399"/>
      <c r="I14341" s="399"/>
    </row>
    <row r="14342" spans="1:9" ht="15.75" customHeight="1">
      <c r="A14342" s="396"/>
      <c r="B14342" s="398"/>
      <c r="C14342" s="396"/>
      <c r="D14342" s="396"/>
      <c r="E14342" s="399"/>
      <c r="F14342" s="399"/>
      <c r="G14342" s="399"/>
      <c r="H14342" s="399"/>
      <c r="I14342" s="399"/>
    </row>
    <row r="14343" spans="1:9" ht="15.75" customHeight="1">
      <c r="A14343" s="396"/>
      <c r="B14343" s="398"/>
      <c r="C14343" s="396"/>
      <c r="D14343" s="396"/>
      <c r="E14343" s="399"/>
      <c r="F14343" s="399"/>
      <c r="G14343" s="399"/>
      <c r="H14343" s="399"/>
      <c r="I14343" s="399"/>
    </row>
    <row r="14344" spans="1:9" ht="15.75" customHeight="1">
      <c r="A14344" s="396"/>
      <c r="B14344" s="398"/>
      <c r="C14344" s="396"/>
      <c r="D14344" s="396"/>
      <c r="E14344" s="399"/>
      <c r="F14344" s="399"/>
      <c r="G14344" s="399"/>
      <c r="H14344" s="399"/>
      <c r="I14344" s="399"/>
    </row>
    <row r="14345" spans="1:9" ht="15.75" customHeight="1">
      <c r="A14345" s="396"/>
      <c r="B14345" s="398"/>
      <c r="C14345" s="396"/>
      <c r="D14345" s="396"/>
      <c r="E14345" s="399"/>
      <c r="F14345" s="399"/>
      <c r="G14345" s="399"/>
      <c r="H14345" s="399"/>
      <c r="I14345" s="399"/>
    </row>
    <row r="14346" spans="1:9" ht="15.75" customHeight="1">
      <c r="A14346" s="396"/>
      <c r="B14346" s="398"/>
      <c r="C14346" s="396"/>
      <c r="D14346" s="396"/>
      <c r="E14346" s="399"/>
      <c r="F14346" s="399"/>
      <c r="G14346" s="399"/>
      <c r="H14346" s="399"/>
      <c r="I14346" s="399"/>
    </row>
    <row r="14347" spans="1:9" ht="15.75" customHeight="1">
      <c r="A14347" s="396"/>
      <c r="B14347" s="398"/>
      <c r="C14347" s="396"/>
      <c r="D14347" s="396"/>
      <c r="E14347" s="399"/>
      <c r="F14347" s="399"/>
      <c r="G14347" s="399"/>
      <c r="H14347" s="399"/>
      <c r="I14347" s="399"/>
    </row>
    <row r="14348" spans="1:9" ht="15.75" customHeight="1">
      <c r="A14348" s="396"/>
      <c r="B14348" s="398"/>
      <c r="C14348" s="396"/>
      <c r="D14348" s="396"/>
      <c r="E14348" s="399"/>
      <c r="F14348" s="399"/>
      <c r="G14348" s="399"/>
      <c r="H14348" s="399"/>
      <c r="I14348" s="399"/>
    </row>
    <row r="14349" spans="1:9" ht="15.75" customHeight="1">
      <c r="A14349" s="396"/>
      <c r="B14349" s="398"/>
      <c r="C14349" s="396"/>
      <c r="D14349" s="396"/>
      <c r="E14349" s="399"/>
      <c r="F14349" s="399"/>
      <c r="G14349" s="399"/>
      <c r="H14349" s="399"/>
      <c r="I14349" s="399"/>
    </row>
    <row r="14350" spans="1:9" ht="15.75" customHeight="1">
      <c r="A14350" s="396"/>
      <c r="B14350" s="398"/>
      <c r="C14350" s="396"/>
      <c r="D14350" s="396"/>
      <c r="E14350" s="399"/>
      <c r="F14350" s="399"/>
      <c r="G14350" s="399"/>
      <c r="H14350" s="399"/>
      <c r="I14350" s="399"/>
    </row>
    <row r="14351" spans="1:9" ht="15.75" customHeight="1">
      <c r="A14351" s="396"/>
      <c r="B14351" s="398"/>
      <c r="C14351" s="396"/>
      <c r="D14351" s="396"/>
      <c r="E14351" s="399"/>
      <c r="F14351" s="399"/>
      <c r="G14351" s="399"/>
      <c r="H14351" s="399"/>
      <c r="I14351" s="399"/>
    </row>
    <row r="14352" spans="1:9" ht="15.75" customHeight="1">
      <c r="A14352" s="396"/>
      <c r="B14352" s="398"/>
      <c r="C14352" s="396"/>
      <c r="D14352" s="396"/>
      <c r="E14352" s="399"/>
      <c r="F14352" s="399"/>
      <c r="G14352" s="399"/>
      <c r="H14352" s="399"/>
      <c r="I14352" s="399"/>
    </row>
    <row r="14353" spans="1:9" ht="15.75" customHeight="1">
      <c r="A14353" s="396"/>
      <c r="B14353" s="398"/>
      <c r="C14353" s="396"/>
      <c r="D14353" s="396"/>
      <c r="E14353" s="399"/>
      <c r="F14353" s="399"/>
      <c r="G14353" s="399"/>
      <c r="H14353" s="399"/>
      <c r="I14353" s="399"/>
    </row>
    <row r="14354" spans="1:9" ht="15.75" customHeight="1">
      <c r="A14354" s="396"/>
      <c r="B14354" s="398"/>
      <c r="C14354" s="396"/>
      <c r="D14354" s="396"/>
      <c r="E14354" s="399"/>
      <c r="F14354" s="399"/>
      <c r="G14354" s="399"/>
      <c r="H14354" s="399"/>
      <c r="I14354" s="399"/>
    </row>
    <row r="14355" spans="1:9" ht="15.75" customHeight="1">
      <c r="A14355" s="396"/>
      <c r="B14355" s="398"/>
      <c r="C14355" s="396"/>
      <c r="D14355" s="396"/>
      <c r="E14355" s="399"/>
      <c r="F14355" s="399"/>
      <c r="G14355" s="399"/>
      <c r="H14355" s="399"/>
      <c r="I14355" s="399"/>
    </row>
    <row r="14356" spans="1:9" ht="15.75" customHeight="1">
      <c r="A14356" s="396"/>
      <c r="B14356" s="398"/>
      <c r="C14356" s="396"/>
      <c r="D14356" s="396"/>
      <c r="E14356" s="399"/>
      <c r="F14356" s="399"/>
      <c r="G14356" s="399"/>
      <c r="H14356" s="399"/>
      <c r="I14356" s="399"/>
    </row>
    <row r="14357" spans="1:9" ht="15.75" customHeight="1">
      <c r="A14357" s="396"/>
      <c r="B14357" s="398"/>
      <c r="C14357" s="396"/>
      <c r="D14357" s="396"/>
      <c r="E14357" s="399"/>
      <c r="F14357" s="399"/>
      <c r="G14357" s="399"/>
      <c r="H14357" s="399"/>
      <c r="I14357" s="399"/>
    </row>
    <row r="14358" spans="1:9" ht="15.75" customHeight="1">
      <c r="A14358" s="396"/>
      <c r="B14358" s="398"/>
      <c r="C14358" s="396"/>
      <c r="D14358" s="396"/>
      <c r="E14358" s="399"/>
      <c r="F14358" s="399"/>
      <c r="G14358" s="399"/>
      <c r="H14358" s="399"/>
      <c r="I14358" s="399"/>
    </row>
    <row r="14359" spans="1:9" ht="15.75" customHeight="1">
      <c r="A14359" s="396"/>
      <c r="B14359" s="398"/>
      <c r="C14359" s="396"/>
      <c r="D14359" s="396"/>
      <c r="E14359" s="399"/>
      <c r="F14359" s="399"/>
      <c r="G14359" s="399"/>
      <c r="H14359" s="399"/>
      <c r="I14359" s="399"/>
    </row>
    <row r="14360" spans="1:9" ht="15.75" customHeight="1">
      <c r="A14360" s="396"/>
      <c r="B14360" s="398"/>
      <c r="C14360" s="396"/>
      <c r="D14360" s="396"/>
      <c r="E14360" s="399"/>
      <c r="F14360" s="399"/>
      <c r="G14360" s="399"/>
      <c r="H14360" s="399"/>
      <c r="I14360" s="399"/>
    </row>
    <row r="14361" spans="1:9" ht="15.75" customHeight="1">
      <c r="A14361" s="396"/>
      <c r="B14361" s="398"/>
      <c r="C14361" s="396"/>
      <c r="D14361" s="396"/>
      <c r="E14361" s="399"/>
      <c r="F14361" s="399"/>
      <c r="G14361" s="399"/>
      <c r="H14361" s="399"/>
      <c r="I14361" s="399"/>
    </row>
    <row r="14362" spans="1:9" ht="15.75" customHeight="1">
      <c r="A14362" s="396"/>
      <c r="B14362" s="398"/>
      <c r="C14362" s="396"/>
      <c r="D14362" s="396"/>
      <c r="E14362" s="399"/>
      <c r="F14362" s="399"/>
      <c r="G14362" s="399"/>
      <c r="H14362" s="399"/>
      <c r="I14362" s="399"/>
    </row>
    <row r="14363" spans="1:9" ht="15.75" customHeight="1">
      <c r="A14363" s="396"/>
      <c r="B14363" s="398"/>
      <c r="C14363" s="396"/>
      <c r="D14363" s="396"/>
      <c r="E14363" s="399"/>
      <c r="F14363" s="399"/>
      <c r="G14363" s="399"/>
      <c r="H14363" s="399"/>
      <c r="I14363" s="399"/>
    </row>
    <row r="14364" spans="1:9" ht="15.75" customHeight="1">
      <c r="A14364" s="396"/>
      <c r="B14364" s="398"/>
      <c r="C14364" s="396"/>
      <c r="D14364" s="396"/>
      <c r="E14364" s="399"/>
      <c r="F14364" s="399"/>
      <c r="G14364" s="399"/>
      <c r="H14364" s="399"/>
      <c r="I14364" s="399"/>
    </row>
    <row r="14365" spans="1:9" ht="15.75" customHeight="1">
      <c r="A14365" s="396"/>
      <c r="B14365" s="398"/>
      <c r="C14365" s="396"/>
      <c r="D14365" s="396"/>
      <c r="E14365" s="399"/>
      <c r="F14365" s="399"/>
      <c r="G14365" s="399"/>
      <c r="H14365" s="399"/>
      <c r="I14365" s="399"/>
    </row>
    <row r="14366" spans="1:9" ht="15.75" customHeight="1">
      <c r="A14366" s="396"/>
      <c r="B14366" s="398"/>
      <c r="C14366" s="396"/>
      <c r="D14366" s="396"/>
      <c r="E14366" s="399"/>
      <c r="F14366" s="399"/>
      <c r="G14366" s="399"/>
      <c r="H14366" s="399"/>
      <c r="I14366" s="399"/>
    </row>
    <row r="14367" spans="1:9" ht="15.75" customHeight="1">
      <c r="A14367" s="396"/>
      <c r="B14367" s="398"/>
      <c r="C14367" s="396"/>
      <c r="D14367" s="396"/>
      <c r="E14367" s="399"/>
      <c r="F14367" s="399"/>
      <c r="G14367" s="399"/>
      <c r="H14367" s="399"/>
      <c r="I14367" s="399"/>
    </row>
    <row r="14368" spans="1:9" ht="15.75" customHeight="1">
      <c r="A14368" s="396"/>
      <c r="B14368" s="398"/>
      <c r="C14368" s="396"/>
      <c r="D14368" s="396"/>
      <c r="E14368" s="399"/>
      <c r="F14368" s="399"/>
      <c r="G14368" s="399"/>
      <c r="H14368" s="399"/>
      <c r="I14368" s="399"/>
    </row>
    <row r="14369" spans="1:9" ht="15.75" customHeight="1">
      <c r="A14369" s="396"/>
      <c r="B14369" s="398"/>
      <c r="C14369" s="396"/>
      <c r="D14369" s="396"/>
      <c r="E14369" s="399"/>
      <c r="F14369" s="399"/>
      <c r="G14369" s="399"/>
      <c r="H14369" s="399"/>
      <c r="I14369" s="399"/>
    </row>
    <row r="14370" spans="1:9" ht="15.75" customHeight="1">
      <c r="A14370" s="396"/>
      <c r="B14370" s="398"/>
      <c r="C14370" s="396"/>
      <c r="D14370" s="396"/>
      <c r="E14370" s="399"/>
      <c r="F14370" s="399"/>
      <c r="G14370" s="399"/>
      <c r="H14370" s="399"/>
      <c r="I14370" s="399"/>
    </row>
    <row r="14371" spans="1:9" ht="15.75" customHeight="1">
      <c r="A14371" s="396"/>
      <c r="B14371" s="398"/>
      <c r="C14371" s="396"/>
      <c r="D14371" s="396"/>
      <c r="E14371" s="399"/>
      <c r="F14371" s="399"/>
      <c r="G14371" s="399"/>
      <c r="H14371" s="399"/>
      <c r="I14371" s="399"/>
    </row>
    <row r="14372" spans="1:9" ht="15.75" customHeight="1">
      <c r="A14372" s="396"/>
      <c r="B14372" s="398"/>
      <c r="C14372" s="396"/>
      <c r="D14372" s="396"/>
      <c r="E14372" s="399"/>
      <c r="F14372" s="399"/>
      <c r="G14372" s="399"/>
      <c r="H14372" s="399"/>
      <c r="I14372" s="399"/>
    </row>
    <row r="14373" spans="1:9" ht="15.75" customHeight="1">
      <c r="A14373" s="396"/>
      <c r="B14373" s="398"/>
      <c r="C14373" s="396"/>
      <c r="D14373" s="396"/>
      <c r="E14373" s="399"/>
      <c r="F14373" s="399"/>
      <c r="G14373" s="399"/>
      <c r="H14373" s="399"/>
      <c r="I14373" s="399"/>
    </row>
    <row r="14374" spans="1:9" ht="15.75" customHeight="1">
      <c r="A14374" s="396"/>
      <c r="B14374" s="398"/>
      <c r="C14374" s="396"/>
      <c r="D14374" s="396"/>
      <c r="E14374" s="399"/>
      <c r="F14374" s="399"/>
      <c r="G14374" s="399"/>
      <c r="H14374" s="399"/>
      <c r="I14374" s="399"/>
    </row>
    <row r="14375" spans="1:9" ht="15.75" customHeight="1">
      <c r="A14375" s="396"/>
      <c r="B14375" s="398"/>
      <c r="C14375" s="396"/>
      <c r="D14375" s="396"/>
      <c r="E14375" s="399"/>
      <c r="F14375" s="399"/>
      <c r="G14375" s="399"/>
      <c r="H14375" s="399"/>
      <c r="I14375" s="399"/>
    </row>
    <row r="14376" spans="1:9" ht="15.75" customHeight="1">
      <c r="A14376" s="396"/>
      <c r="B14376" s="398"/>
      <c r="C14376" s="396"/>
      <c r="D14376" s="396"/>
      <c r="E14376" s="399"/>
      <c r="F14376" s="399"/>
      <c r="G14376" s="399"/>
      <c r="H14376" s="399"/>
      <c r="I14376" s="399"/>
    </row>
    <row r="14377" spans="1:9" ht="15.75" customHeight="1">
      <c r="A14377" s="396"/>
      <c r="B14377" s="398"/>
      <c r="C14377" s="396"/>
      <c r="D14377" s="396"/>
      <c r="E14377" s="399"/>
      <c r="F14377" s="399"/>
      <c r="G14377" s="399"/>
      <c r="H14377" s="399"/>
      <c r="I14377" s="399"/>
    </row>
    <row r="14378" spans="1:9" ht="15.75" customHeight="1">
      <c r="A14378" s="396"/>
      <c r="B14378" s="398"/>
      <c r="C14378" s="396"/>
      <c r="D14378" s="396"/>
      <c r="E14378" s="399"/>
      <c r="F14378" s="399"/>
      <c r="G14378" s="399"/>
      <c r="H14378" s="399"/>
      <c r="I14378" s="399"/>
    </row>
    <row r="14379" spans="1:9" ht="15.75" customHeight="1">
      <c r="A14379" s="396"/>
      <c r="B14379" s="398"/>
      <c r="C14379" s="396"/>
      <c r="D14379" s="396"/>
      <c r="E14379" s="399"/>
      <c r="F14379" s="399"/>
      <c r="G14379" s="399"/>
      <c r="H14379" s="399"/>
      <c r="I14379" s="399"/>
    </row>
    <row r="14380" spans="1:9" ht="15.75" customHeight="1">
      <c r="A14380" s="396"/>
      <c r="B14380" s="398"/>
      <c r="C14380" s="396"/>
      <c r="D14380" s="396"/>
      <c r="E14380" s="399"/>
      <c r="F14380" s="399"/>
      <c r="G14380" s="399"/>
      <c r="H14380" s="399"/>
      <c r="I14380" s="399"/>
    </row>
    <row r="14381" spans="1:9" ht="15.75" customHeight="1">
      <c r="A14381" s="396"/>
      <c r="B14381" s="398"/>
      <c r="C14381" s="396"/>
      <c r="D14381" s="396"/>
      <c r="E14381" s="399"/>
      <c r="F14381" s="399"/>
      <c r="G14381" s="399"/>
      <c r="H14381" s="399"/>
      <c r="I14381" s="399"/>
    </row>
    <row r="14382" spans="1:9" ht="15.75" customHeight="1">
      <c r="A14382" s="396"/>
      <c r="B14382" s="398"/>
      <c r="C14382" s="396"/>
      <c r="D14382" s="396"/>
      <c r="E14382" s="399"/>
      <c r="F14382" s="399"/>
      <c r="G14382" s="399"/>
      <c r="H14382" s="399"/>
      <c r="I14382" s="399"/>
    </row>
    <row r="14383" spans="1:9" ht="15.75" customHeight="1">
      <c r="A14383" s="396"/>
      <c r="B14383" s="398"/>
      <c r="C14383" s="396"/>
      <c r="D14383" s="396"/>
      <c r="E14383" s="399"/>
      <c r="F14383" s="399"/>
      <c r="G14383" s="399"/>
      <c r="H14383" s="399"/>
      <c r="I14383" s="399"/>
    </row>
    <row r="14384" spans="1:9" ht="15.75" customHeight="1">
      <c r="A14384" s="396"/>
      <c r="B14384" s="398"/>
      <c r="C14384" s="396"/>
      <c r="D14384" s="396"/>
      <c r="E14384" s="399"/>
      <c r="F14384" s="399"/>
      <c r="G14384" s="399"/>
      <c r="H14384" s="399"/>
      <c r="I14384" s="399"/>
    </row>
    <row r="14385" spans="1:9" ht="15.75" customHeight="1">
      <c r="A14385" s="396"/>
      <c r="B14385" s="398"/>
      <c r="C14385" s="396"/>
      <c r="D14385" s="396"/>
      <c r="E14385" s="399"/>
      <c r="F14385" s="399"/>
      <c r="G14385" s="399"/>
      <c r="H14385" s="399"/>
      <c r="I14385" s="399"/>
    </row>
    <row r="14386" spans="1:9" ht="15.75" customHeight="1">
      <c r="A14386" s="396"/>
      <c r="B14386" s="398"/>
      <c r="C14386" s="396"/>
      <c r="D14386" s="396"/>
      <c r="E14386" s="399"/>
      <c r="F14386" s="399"/>
      <c r="G14386" s="399"/>
      <c r="H14386" s="399"/>
      <c r="I14386" s="399"/>
    </row>
    <row r="14387" spans="1:9" ht="15.75" customHeight="1">
      <c r="A14387" s="396"/>
      <c r="B14387" s="398"/>
      <c r="C14387" s="396"/>
      <c r="D14387" s="396"/>
      <c r="E14387" s="399"/>
      <c r="F14387" s="399"/>
      <c r="G14387" s="399"/>
      <c r="H14387" s="399"/>
      <c r="I14387" s="399"/>
    </row>
    <row r="14388" spans="1:9" ht="15.75" customHeight="1">
      <c r="A14388" s="396"/>
      <c r="B14388" s="398"/>
      <c r="C14388" s="396"/>
      <c r="D14388" s="396"/>
      <c r="E14388" s="399"/>
      <c r="F14388" s="399"/>
      <c r="G14388" s="399"/>
      <c r="H14388" s="399"/>
      <c r="I14388" s="399"/>
    </row>
    <row r="14389" spans="1:9" ht="15.75" customHeight="1">
      <c r="A14389" s="396"/>
      <c r="B14389" s="398"/>
      <c r="C14389" s="396"/>
      <c r="D14389" s="396"/>
      <c r="E14389" s="399"/>
      <c r="F14389" s="399"/>
      <c r="G14389" s="399"/>
      <c r="H14389" s="399"/>
      <c r="I14389" s="399"/>
    </row>
    <row r="14390" spans="1:9" ht="15.75" customHeight="1">
      <c r="A14390" s="396"/>
      <c r="B14390" s="398"/>
      <c r="C14390" s="396"/>
      <c r="D14390" s="396"/>
      <c r="E14390" s="399"/>
      <c r="F14390" s="399"/>
      <c r="G14390" s="399"/>
      <c r="H14390" s="399"/>
      <c r="I14390" s="399"/>
    </row>
    <row r="14391" spans="1:9" ht="15.75" customHeight="1">
      <c r="A14391" s="396"/>
      <c r="B14391" s="398"/>
      <c r="C14391" s="396"/>
      <c r="D14391" s="396"/>
      <c r="E14391" s="399"/>
      <c r="F14391" s="399"/>
      <c r="G14391" s="399"/>
      <c r="H14391" s="399"/>
      <c r="I14391" s="399"/>
    </row>
    <row r="14392" spans="1:9" ht="15.75" customHeight="1">
      <c r="A14392" s="396"/>
      <c r="B14392" s="398"/>
      <c r="C14392" s="396"/>
      <c r="D14392" s="396"/>
      <c r="E14392" s="399"/>
      <c r="F14392" s="399"/>
      <c r="G14392" s="399"/>
      <c r="H14392" s="399"/>
      <c r="I14392" s="399"/>
    </row>
    <row r="14393" spans="1:9" ht="15.75" customHeight="1">
      <c r="A14393" s="396"/>
      <c r="B14393" s="398"/>
      <c r="C14393" s="396"/>
      <c r="D14393" s="396"/>
      <c r="E14393" s="399"/>
      <c r="F14393" s="399"/>
      <c r="G14393" s="399"/>
      <c r="H14393" s="399"/>
      <c r="I14393" s="399"/>
    </row>
    <row r="14394" spans="1:9" ht="15.75" customHeight="1">
      <c r="A14394" s="396"/>
      <c r="B14394" s="398"/>
      <c r="C14394" s="396"/>
      <c r="D14394" s="396"/>
      <c r="E14394" s="399"/>
      <c r="F14394" s="399"/>
      <c r="G14394" s="399"/>
      <c r="H14394" s="399"/>
      <c r="I14394" s="399"/>
    </row>
    <row r="14395" spans="1:9" ht="15.75" customHeight="1">
      <c r="A14395" s="396"/>
      <c r="B14395" s="398"/>
      <c r="C14395" s="396"/>
      <c r="D14395" s="396"/>
      <c r="E14395" s="399"/>
      <c r="F14395" s="399"/>
      <c r="G14395" s="399"/>
      <c r="H14395" s="399"/>
      <c r="I14395" s="399"/>
    </row>
    <row r="14396" spans="1:9" ht="15.75" customHeight="1">
      <c r="A14396" s="396"/>
      <c r="B14396" s="398"/>
      <c r="C14396" s="396"/>
      <c r="D14396" s="396"/>
      <c r="E14396" s="399"/>
      <c r="F14396" s="399"/>
      <c r="G14396" s="399"/>
      <c r="H14396" s="399"/>
      <c r="I14396" s="399"/>
    </row>
    <row r="14397" spans="1:9" ht="15.75" customHeight="1">
      <c r="A14397" s="396"/>
      <c r="B14397" s="398"/>
      <c r="C14397" s="396"/>
      <c r="D14397" s="396"/>
      <c r="E14397" s="399"/>
      <c r="F14397" s="399"/>
      <c r="G14397" s="399"/>
      <c r="H14397" s="399"/>
      <c r="I14397" s="399"/>
    </row>
    <row r="14398" spans="1:9" ht="15.75" customHeight="1">
      <c r="A14398" s="396"/>
      <c r="B14398" s="398"/>
      <c r="C14398" s="396"/>
      <c r="D14398" s="396"/>
      <c r="E14398" s="399"/>
      <c r="F14398" s="399"/>
      <c r="G14398" s="399"/>
      <c r="H14398" s="399"/>
      <c r="I14398" s="399"/>
    </row>
    <row r="14399" spans="1:9" ht="15.75" customHeight="1">
      <c r="A14399" s="396"/>
      <c r="B14399" s="398"/>
      <c r="C14399" s="396"/>
      <c r="D14399" s="396"/>
      <c r="E14399" s="399"/>
      <c r="F14399" s="399"/>
      <c r="G14399" s="399"/>
      <c r="H14399" s="399"/>
      <c r="I14399" s="399"/>
    </row>
    <row r="14400" spans="1:9" ht="15.75" customHeight="1">
      <c r="A14400" s="396"/>
      <c r="B14400" s="398"/>
      <c r="C14400" s="396"/>
      <c r="D14400" s="396"/>
      <c r="E14400" s="399"/>
      <c r="F14400" s="399"/>
      <c r="G14400" s="399"/>
      <c r="H14400" s="399"/>
      <c r="I14400" s="399"/>
    </row>
    <row r="14401" spans="1:9" ht="15.75" customHeight="1">
      <c r="A14401" s="396"/>
      <c r="B14401" s="398"/>
      <c r="C14401" s="396"/>
      <c r="D14401" s="396"/>
      <c r="E14401" s="399"/>
      <c r="F14401" s="399"/>
      <c r="G14401" s="399"/>
      <c r="H14401" s="399"/>
      <c r="I14401" s="399"/>
    </row>
    <row r="14402" spans="1:9" ht="15.75" customHeight="1">
      <c r="A14402" s="396"/>
      <c r="B14402" s="398"/>
      <c r="C14402" s="396"/>
      <c r="D14402" s="396"/>
      <c r="E14402" s="399"/>
      <c r="F14402" s="399"/>
      <c r="G14402" s="399"/>
      <c r="H14402" s="399"/>
      <c r="I14402" s="399"/>
    </row>
    <row r="14403" spans="1:9" ht="15.75" customHeight="1">
      <c r="A14403" s="396"/>
      <c r="B14403" s="398"/>
      <c r="C14403" s="396"/>
      <c r="D14403" s="396"/>
      <c r="E14403" s="399"/>
      <c r="F14403" s="399"/>
      <c r="G14403" s="399"/>
      <c r="H14403" s="399"/>
      <c r="I14403" s="399"/>
    </row>
    <row r="14404" spans="1:9" ht="15.75" customHeight="1">
      <c r="A14404" s="396"/>
      <c r="B14404" s="398"/>
      <c r="C14404" s="396"/>
      <c r="D14404" s="396"/>
      <c r="E14404" s="399"/>
      <c r="F14404" s="399"/>
      <c r="G14404" s="399"/>
      <c r="H14404" s="399"/>
      <c r="I14404" s="399"/>
    </row>
    <row r="14405" spans="1:9" ht="15.75" customHeight="1">
      <c r="A14405" s="396"/>
      <c r="B14405" s="398"/>
      <c r="C14405" s="396"/>
      <c r="D14405" s="396"/>
      <c r="E14405" s="399"/>
      <c r="F14405" s="399"/>
      <c r="G14405" s="399"/>
      <c r="H14405" s="399"/>
      <c r="I14405" s="399"/>
    </row>
    <row r="14406" spans="1:9" ht="15.75" customHeight="1">
      <c r="A14406" s="396"/>
      <c r="B14406" s="398"/>
      <c r="C14406" s="396"/>
      <c r="D14406" s="396"/>
      <c r="E14406" s="399"/>
      <c r="F14406" s="399"/>
      <c r="G14406" s="399"/>
      <c r="H14406" s="399"/>
      <c r="I14406" s="399"/>
    </row>
    <row r="14407" spans="1:9" ht="15.75" customHeight="1">
      <c r="A14407" s="396"/>
      <c r="B14407" s="398"/>
      <c r="C14407" s="396"/>
      <c r="D14407" s="396"/>
      <c r="E14407" s="399"/>
      <c r="F14407" s="399"/>
      <c r="G14407" s="399"/>
      <c r="H14407" s="399"/>
      <c r="I14407" s="399"/>
    </row>
    <row r="14408" spans="1:9" ht="15.75" customHeight="1">
      <c r="A14408" s="396"/>
      <c r="B14408" s="398"/>
      <c r="C14408" s="396"/>
      <c r="D14408" s="396"/>
      <c r="E14408" s="399"/>
      <c r="F14408" s="399"/>
      <c r="G14408" s="399"/>
      <c r="H14408" s="399"/>
      <c r="I14408" s="399"/>
    </row>
    <row r="14409" spans="1:9" ht="15.75" customHeight="1">
      <c r="A14409" s="396"/>
      <c r="B14409" s="398"/>
      <c r="C14409" s="396"/>
      <c r="D14409" s="396"/>
      <c r="E14409" s="399"/>
      <c r="F14409" s="399"/>
      <c r="G14409" s="399"/>
      <c r="H14409" s="399"/>
      <c r="I14409" s="399"/>
    </row>
    <row r="14410" spans="1:9" ht="15.75" customHeight="1">
      <c r="A14410" s="396"/>
      <c r="B14410" s="398"/>
      <c r="C14410" s="396"/>
      <c r="D14410" s="396"/>
      <c r="E14410" s="399"/>
      <c r="F14410" s="399"/>
      <c r="G14410" s="399"/>
      <c r="H14410" s="399"/>
      <c r="I14410" s="399"/>
    </row>
    <row r="14411" spans="1:9" ht="15.75" customHeight="1">
      <c r="A14411" s="396"/>
      <c r="B14411" s="398"/>
      <c r="C14411" s="396"/>
      <c r="D14411" s="396"/>
      <c r="E14411" s="399"/>
      <c r="F14411" s="399"/>
      <c r="G14411" s="399"/>
      <c r="H14411" s="399"/>
      <c r="I14411" s="399"/>
    </row>
    <row r="14412" spans="1:9" ht="15.75" customHeight="1">
      <c r="A14412" s="396"/>
      <c r="B14412" s="398"/>
      <c r="C14412" s="396"/>
      <c r="D14412" s="396"/>
      <c r="E14412" s="399"/>
      <c r="F14412" s="399"/>
      <c r="G14412" s="399"/>
      <c r="H14412" s="399"/>
      <c r="I14412" s="399"/>
    </row>
    <row r="14413" spans="1:9" ht="15.75" customHeight="1">
      <c r="A14413" s="396"/>
      <c r="B14413" s="398"/>
      <c r="C14413" s="396"/>
      <c r="D14413" s="396"/>
      <c r="E14413" s="399"/>
      <c r="F14413" s="399"/>
      <c r="G14413" s="399"/>
      <c r="H14413" s="399"/>
      <c r="I14413" s="399"/>
    </row>
    <row r="14414" spans="1:9" ht="15.75" customHeight="1">
      <c r="A14414" s="396"/>
      <c r="B14414" s="398"/>
      <c r="C14414" s="396"/>
      <c r="D14414" s="396"/>
      <c r="E14414" s="399"/>
      <c r="F14414" s="399"/>
      <c r="G14414" s="399"/>
      <c r="H14414" s="399"/>
      <c r="I14414" s="399"/>
    </row>
    <row r="14415" spans="1:9" ht="15.75" customHeight="1">
      <c r="A14415" s="396"/>
      <c r="B14415" s="398"/>
      <c r="C14415" s="396"/>
      <c r="D14415" s="396"/>
      <c r="E14415" s="399"/>
      <c r="F14415" s="399"/>
      <c r="G14415" s="399"/>
      <c r="H14415" s="399"/>
      <c r="I14415" s="399"/>
    </row>
    <row r="14416" spans="1:9" ht="15.75" customHeight="1">
      <c r="A14416" s="396"/>
      <c r="B14416" s="398"/>
      <c r="C14416" s="396"/>
      <c r="D14416" s="396"/>
      <c r="E14416" s="399"/>
      <c r="F14416" s="399"/>
      <c r="G14416" s="399"/>
      <c r="H14416" s="399"/>
      <c r="I14416" s="399"/>
    </row>
    <row r="14417" spans="1:9" ht="15.75" customHeight="1">
      <c r="A14417" s="396"/>
      <c r="B14417" s="398"/>
      <c r="C14417" s="396"/>
      <c r="D14417" s="396"/>
      <c r="E14417" s="399"/>
      <c r="F14417" s="399"/>
      <c r="G14417" s="399"/>
      <c r="H14417" s="399"/>
      <c r="I14417" s="399"/>
    </row>
    <row r="14418" spans="1:9" ht="15.75" customHeight="1">
      <c r="A14418" s="396"/>
      <c r="B14418" s="398"/>
      <c r="C14418" s="396"/>
      <c r="D14418" s="396"/>
      <c r="E14418" s="399"/>
      <c r="F14418" s="399"/>
      <c r="G14418" s="399"/>
      <c r="H14418" s="399"/>
      <c r="I14418" s="399"/>
    </row>
    <row r="14419" spans="1:9" ht="15.75" customHeight="1">
      <c r="A14419" s="396"/>
      <c r="B14419" s="398"/>
      <c r="C14419" s="396"/>
      <c r="D14419" s="396"/>
      <c r="E14419" s="399"/>
      <c r="F14419" s="399"/>
      <c r="G14419" s="399"/>
      <c r="H14419" s="399"/>
      <c r="I14419" s="399"/>
    </row>
    <row r="14420" spans="1:9" ht="15.75" customHeight="1">
      <c r="A14420" s="396"/>
      <c r="B14420" s="398"/>
      <c r="C14420" s="396"/>
      <c r="D14420" s="396"/>
      <c r="E14420" s="399"/>
      <c r="F14420" s="399"/>
      <c r="G14420" s="399"/>
      <c r="H14420" s="399"/>
      <c r="I14420" s="399"/>
    </row>
    <row r="14421" spans="1:9" ht="15.75" customHeight="1">
      <c r="A14421" s="396"/>
      <c r="B14421" s="398"/>
      <c r="C14421" s="396"/>
      <c r="D14421" s="396"/>
      <c r="E14421" s="399"/>
      <c r="F14421" s="399"/>
      <c r="G14421" s="399"/>
      <c r="H14421" s="399"/>
      <c r="I14421" s="399"/>
    </row>
    <row r="14422" spans="1:9" ht="15.75" customHeight="1">
      <c r="A14422" s="396"/>
      <c r="B14422" s="398"/>
      <c r="C14422" s="396"/>
      <c r="D14422" s="396"/>
      <c r="E14422" s="399"/>
      <c r="F14422" s="399"/>
      <c r="G14422" s="399"/>
      <c r="H14422" s="399"/>
      <c r="I14422" s="399"/>
    </row>
    <row r="14423" spans="1:9" ht="15.75" customHeight="1">
      <c r="A14423" s="396"/>
      <c r="B14423" s="398"/>
      <c r="C14423" s="396"/>
      <c r="D14423" s="396"/>
      <c r="E14423" s="399"/>
      <c r="F14423" s="399"/>
      <c r="G14423" s="399"/>
      <c r="H14423" s="399"/>
      <c r="I14423" s="399"/>
    </row>
    <row r="14424" spans="1:9" ht="15.75" customHeight="1">
      <c r="A14424" s="396"/>
      <c r="B14424" s="398"/>
      <c r="C14424" s="396"/>
      <c r="D14424" s="396"/>
      <c r="E14424" s="399"/>
      <c r="F14424" s="399"/>
      <c r="G14424" s="399"/>
      <c r="H14424" s="399"/>
      <c r="I14424" s="399"/>
    </row>
    <row r="14425" spans="1:9" ht="15.75" customHeight="1">
      <c r="A14425" s="396"/>
      <c r="B14425" s="398"/>
      <c r="C14425" s="396"/>
      <c r="D14425" s="396"/>
      <c r="E14425" s="399"/>
      <c r="F14425" s="399"/>
      <c r="G14425" s="399"/>
      <c r="H14425" s="399"/>
      <c r="I14425" s="399"/>
    </row>
    <row r="14426" spans="1:9" ht="15.75" customHeight="1">
      <c r="A14426" s="396"/>
      <c r="B14426" s="398"/>
      <c r="C14426" s="396"/>
      <c r="D14426" s="396"/>
      <c r="E14426" s="399"/>
      <c r="F14426" s="399"/>
      <c r="G14426" s="399"/>
      <c r="H14426" s="399"/>
      <c r="I14426" s="399"/>
    </row>
    <row r="14427" spans="1:9" ht="15.75" customHeight="1">
      <c r="A14427" s="396"/>
      <c r="B14427" s="398"/>
      <c r="C14427" s="396"/>
      <c r="D14427" s="396"/>
      <c r="E14427" s="399"/>
      <c r="F14427" s="399"/>
      <c r="G14427" s="399"/>
      <c r="H14427" s="399"/>
      <c r="I14427" s="399"/>
    </row>
    <row r="14428" spans="1:9" ht="15.75" customHeight="1">
      <c r="A14428" s="396"/>
      <c r="B14428" s="398"/>
      <c r="C14428" s="396"/>
      <c r="D14428" s="396"/>
      <c r="E14428" s="399"/>
      <c r="F14428" s="399"/>
      <c r="G14428" s="399"/>
      <c r="H14428" s="399"/>
      <c r="I14428" s="399"/>
    </row>
    <row r="14429" spans="1:9" ht="15.75" customHeight="1">
      <c r="A14429" s="396"/>
      <c r="B14429" s="398"/>
      <c r="C14429" s="396"/>
      <c r="D14429" s="396"/>
      <c r="E14429" s="399"/>
      <c r="F14429" s="399"/>
      <c r="G14429" s="399"/>
      <c r="H14429" s="399"/>
      <c r="I14429" s="399"/>
    </row>
    <row r="14430" spans="1:9" ht="15.75" customHeight="1">
      <c r="A14430" s="396"/>
      <c r="B14430" s="398"/>
      <c r="C14430" s="396"/>
      <c r="D14430" s="396"/>
      <c r="E14430" s="399"/>
      <c r="F14430" s="399"/>
      <c r="G14430" s="399"/>
      <c r="H14430" s="399"/>
      <c r="I14430" s="399"/>
    </row>
    <row r="14431" spans="1:9" ht="15.75" customHeight="1">
      <c r="A14431" s="396"/>
      <c r="B14431" s="398"/>
      <c r="C14431" s="396"/>
      <c r="D14431" s="396"/>
      <c r="E14431" s="399"/>
      <c r="F14431" s="399"/>
      <c r="G14431" s="399"/>
      <c r="H14431" s="399"/>
      <c r="I14431" s="399"/>
    </row>
    <row r="14432" spans="1:9" ht="15.75" customHeight="1">
      <c r="A14432" s="396"/>
      <c r="B14432" s="398"/>
      <c r="C14432" s="396"/>
      <c r="D14432" s="396"/>
      <c r="E14432" s="399"/>
      <c r="F14432" s="399"/>
      <c r="G14432" s="399"/>
      <c r="H14432" s="399"/>
      <c r="I14432" s="399"/>
    </row>
    <row r="14433" spans="1:9" ht="15.75" customHeight="1">
      <c r="A14433" s="396"/>
      <c r="B14433" s="398"/>
      <c r="C14433" s="396"/>
      <c r="D14433" s="396"/>
      <c r="E14433" s="399"/>
      <c r="F14433" s="399"/>
      <c r="G14433" s="399"/>
      <c r="H14433" s="399"/>
      <c r="I14433" s="399"/>
    </row>
    <row r="14434" spans="1:9" ht="15.75" customHeight="1">
      <c r="A14434" s="396"/>
      <c r="B14434" s="398"/>
      <c r="C14434" s="396"/>
      <c r="D14434" s="396"/>
      <c r="E14434" s="399"/>
      <c r="F14434" s="399"/>
      <c r="G14434" s="399"/>
      <c r="H14434" s="399"/>
      <c r="I14434" s="399"/>
    </row>
    <row r="14435" spans="1:9" ht="15.75" customHeight="1">
      <c r="A14435" s="396"/>
      <c r="B14435" s="398"/>
      <c r="C14435" s="396"/>
      <c r="D14435" s="396"/>
      <c r="E14435" s="399"/>
      <c r="F14435" s="399"/>
      <c r="G14435" s="399"/>
      <c r="H14435" s="399"/>
      <c r="I14435" s="399"/>
    </row>
    <row r="14436" spans="1:9" ht="15.75" customHeight="1">
      <c r="A14436" s="396"/>
      <c r="B14436" s="398"/>
      <c r="C14436" s="396"/>
      <c r="D14436" s="396"/>
      <c r="E14436" s="399"/>
      <c r="F14436" s="399"/>
      <c r="G14436" s="399"/>
      <c r="H14436" s="399"/>
      <c r="I14436" s="399"/>
    </row>
    <row r="14437" spans="1:9" ht="15.75" customHeight="1">
      <c r="A14437" s="396"/>
      <c r="B14437" s="398"/>
      <c r="C14437" s="396"/>
      <c r="D14437" s="396"/>
      <c r="E14437" s="399"/>
      <c r="F14437" s="399"/>
      <c r="G14437" s="399"/>
      <c r="H14437" s="399"/>
      <c r="I14437" s="399"/>
    </row>
    <row r="14438" spans="1:9" ht="15.75" customHeight="1">
      <c r="A14438" s="396"/>
      <c r="B14438" s="398"/>
      <c r="C14438" s="396"/>
      <c r="D14438" s="396"/>
      <c r="E14438" s="399"/>
      <c r="F14438" s="399"/>
      <c r="G14438" s="399"/>
      <c r="H14438" s="399"/>
      <c r="I14438" s="399"/>
    </row>
    <row r="14439" spans="1:9" ht="15.75" customHeight="1">
      <c r="A14439" s="396"/>
      <c r="B14439" s="398"/>
      <c r="C14439" s="396"/>
      <c r="D14439" s="396"/>
      <c r="E14439" s="399"/>
      <c r="F14439" s="399"/>
      <c r="G14439" s="399"/>
      <c r="H14439" s="399"/>
      <c r="I14439" s="399"/>
    </row>
    <row r="14440" spans="1:9" ht="15.75" customHeight="1">
      <c r="A14440" s="396"/>
      <c r="B14440" s="398"/>
      <c r="C14440" s="396"/>
      <c r="D14440" s="396"/>
      <c r="E14440" s="399"/>
      <c r="F14440" s="399"/>
      <c r="G14440" s="399"/>
      <c r="H14440" s="399"/>
      <c r="I14440" s="399"/>
    </row>
    <row r="14441" spans="1:9" ht="15.75" customHeight="1">
      <c r="A14441" s="396"/>
      <c r="B14441" s="398"/>
      <c r="C14441" s="396"/>
      <c r="D14441" s="396"/>
      <c r="E14441" s="399"/>
      <c r="F14441" s="399"/>
      <c r="G14441" s="399"/>
      <c r="H14441" s="399"/>
      <c r="I14441" s="399"/>
    </row>
    <row r="14442" spans="1:9" ht="15.75" customHeight="1">
      <c r="A14442" s="396"/>
      <c r="B14442" s="398"/>
      <c r="C14442" s="396"/>
      <c r="D14442" s="396"/>
      <c r="E14442" s="399"/>
      <c r="F14442" s="399"/>
      <c r="G14442" s="399"/>
      <c r="H14442" s="399"/>
      <c r="I14442" s="399"/>
    </row>
    <row r="14443" spans="1:9" ht="15.75" customHeight="1">
      <c r="A14443" s="396"/>
      <c r="B14443" s="398"/>
      <c r="C14443" s="396"/>
      <c r="D14443" s="396"/>
      <c r="E14443" s="399"/>
      <c r="F14443" s="399"/>
      <c r="G14443" s="399"/>
      <c r="H14443" s="399"/>
      <c r="I14443" s="399"/>
    </row>
    <row r="14444" spans="1:9" ht="15.75" customHeight="1">
      <c r="A14444" s="396"/>
      <c r="B14444" s="398"/>
      <c r="C14444" s="396"/>
      <c r="D14444" s="396"/>
      <c r="E14444" s="399"/>
      <c r="F14444" s="399"/>
      <c r="G14444" s="399"/>
      <c r="H14444" s="399"/>
      <c r="I14444" s="399"/>
    </row>
    <row r="14445" spans="1:9" ht="15.75" customHeight="1">
      <c r="A14445" s="396"/>
      <c r="B14445" s="398"/>
      <c r="C14445" s="396"/>
      <c r="D14445" s="396"/>
      <c r="E14445" s="399"/>
      <c r="F14445" s="399"/>
      <c r="G14445" s="399"/>
      <c r="H14445" s="399"/>
      <c r="I14445" s="399"/>
    </row>
    <row r="14446" spans="1:9" ht="15.75" customHeight="1">
      <c r="A14446" s="396"/>
      <c r="B14446" s="398"/>
      <c r="C14446" s="396"/>
      <c r="D14446" s="396"/>
      <c r="E14446" s="399"/>
      <c r="F14446" s="399"/>
      <c r="G14446" s="399"/>
      <c r="H14446" s="399"/>
      <c r="I14446" s="399"/>
    </row>
    <row r="14447" spans="1:9" ht="15.75" customHeight="1">
      <c r="A14447" s="396"/>
      <c r="B14447" s="398"/>
      <c r="C14447" s="396"/>
      <c r="D14447" s="396"/>
      <c r="E14447" s="399"/>
      <c r="F14447" s="399"/>
      <c r="G14447" s="399"/>
      <c r="H14447" s="399"/>
      <c r="I14447" s="399"/>
    </row>
    <row r="14448" spans="1:9" ht="15.75" customHeight="1">
      <c r="A14448" s="396"/>
      <c r="B14448" s="398"/>
      <c r="C14448" s="396"/>
      <c r="D14448" s="396"/>
      <c r="E14448" s="399"/>
      <c r="F14448" s="399"/>
      <c r="G14448" s="399"/>
      <c r="H14448" s="399"/>
      <c r="I14448" s="399"/>
    </row>
    <row r="14449" spans="1:9" ht="15.75" customHeight="1">
      <c r="A14449" s="396"/>
      <c r="B14449" s="398"/>
      <c r="C14449" s="396"/>
      <c r="D14449" s="396"/>
      <c r="E14449" s="399"/>
      <c r="F14449" s="399"/>
      <c r="G14449" s="399"/>
      <c r="H14449" s="399"/>
      <c r="I14449" s="399"/>
    </row>
    <row r="14450" spans="1:9" ht="15.75" customHeight="1">
      <c r="A14450" s="396"/>
      <c r="B14450" s="398"/>
      <c r="C14450" s="396"/>
      <c r="D14450" s="396"/>
      <c r="E14450" s="399"/>
      <c r="F14450" s="399"/>
      <c r="G14450" s="399"/>
      <c r="H14450" s="399"/>
      <c r="I14450" s="399"/>
    </row>
    <row r="14451" spans="1:9" ht="15.75" customHeight="1">
      <c r="A14451" s="396"/>
      <c r="B14451" s="398"/>
      <c r="C14451" s="396"/>
      <c r="D14451" s="396"/>
      <c r="E14451" s="399"/>
      <c r="F14451" s="399"/>
      <c r="G14451" s="399"/>
      <c r="H14451" s="399"/>
      <c r="I14451" s="399"/>
    </row>
    <row r="14452" spans="1:9" ht="15.75" customHeight="1">
      <c r="A14452" s="396"/>
      <c r="B14452" s="398"/>
      <c r="C14452" s="396"/>
      <c r="D14452" s="396"/>
      <c r="E14452" s="399"/>
      <c r="F14452" s="399"/>
      <c r="G14452" s="399"/>
      <c r="H14452" s="399"/>
      <c r="I14452" s="399"/>
    </row>
    <row r="14453" spans="1:9" ht="15.75" customHeight="1">
      <c r="A14453" s="396"/>
      <c r="B14453" s="398"/>
      <c r="C14453" s="396"/>
      <c r="D14453" s="396"/>
      <c r="E14453" s="399"/>
      <c r="F14453" s="399"/>
      <c r="G14453" s="399"/>
      <c r="H14453" s="399"/>
      <c r="I14453" s="399"/>
    </row>
    <row r="14454" spans="1:9" ht="15.75" customHeight="1">
      <c r="A14454" s="396"/>
      <c r="B14454" s="398"/>
      <c r="C14454" s="396"/>
      <c r="D14454" s="396"/>
      <c r="E14454" s="399"/>
      <c r="F14454" s="399"/>
      <c r="G14454" s="399"/>
      <c r="H14454" s="399"/>
      <c r="I14454" s="399"/>
    </row>
    <row r="14455" spans="1:9" ht="15.75" customHeight="1">
      <c r="A14455" s="396"/>
      <c r="B14455" s="398"/>
      <c r="C14455" s="396"/>
      <c r="D14455" s="396"/>
      <c r="E14455" s="399"/>
      <c r="F14455" s="399"/>
      <c r="G14455" s="399"/>
      <c r="H14455" s="399"/>
      <c r="I14455" s="399"/>
    </row>
    <row r="14456" spans="1:9" ht="15.75" customHeight="1">
      <c r="A14456" s="396"/>
      <c r="B14456" s="398"/>
      <c r="C14456" s="396"/>
      <c r="D14456" s="396"/>
      <c r="E14456" s="399"/>
      <c r="F14456" s="399"/>
      <c r="G14456" s="399"/>
      <c r="H14456" s="399"/>
      <c r="I14456" s="399"/>
    </row>
    <row r="14457" spans="1:9" ht="15.75" customHeight="1">
      <c r="A14457" s="396"/>
      <c r="B14457" s="398"/>
      <c r="C14457" s="396"/>
      <c r="D14457" s="396"/>
      <c r="E14457" s="399"/>
      <c r="F14457" s="399"/>
      <c r="G14457" s="399"/>
      <c r="H14457" s="399"/>
      <c r="I14457" s="399"/>
    </row>
    <row r="14458" spans="1:9" ht="15.75" customHeight="1">
      <c r="A14458" s="396"/>
      <c r="B14458" s="398"/>
      <c r="C14458" s="396"/>
      <c r="D14458" s="396"/>
      <c r="E14458" s="399"/>
      <c r="F14458" s="399"/>
      <c r="G14458" s="399"/>
      <c r="H14458" s="399"/>
      <c r="I14458" s="399"/>
    </row>
    <row r="14459" spans="1:9" ht="15.75" customHeight="1">
      <c r="A14459" s="396"/>
      <c r="B14459" s="398"/>
      <c r="C14459" s="396"/>
      <c r="D14459" s="396"/>
      <c r="E14459" s="399"/>
      <c r="F14459" s="399"/>
      <c r="G14459" s="399"/>
      <c r="H14459" s="399"/>
      <c r="I14459" s="399"/>
    </row>
    <row r="14460" spans="1:9" ht="15.75" customHeight="1">
      <c r="A14460" s="396"/>
      <c r="B14460" s="398"/>
      <c r="C14460" s="396"/>
      <c r="D14460" s="396"/>
      <c r="E14460" s="399"/>
      <c r="F14460" s="399"/>
      <c r="G14460" s="399"/>
      <c r="H14460" s="399"/>
      <c r="I14460" s="399"/>
    </row>
    <row r="14461" spans="1:9" ht="15.75" customHeight="1">
      <c r="A14461" s="396"/>
      <c r="B14461" s="398"/>
      <c r="C14461" s="396"/>
      <c r="D14461" s="396"/>
      <c r="E14461" s="399"/>
      <c r="F14461" s="399"/>
      <c r="G14461" s="399"/>
      <c r="H14461" s="399"/>
      <c r="I14461" s="399"/>
    </row>
    <row r="14462" spans="1:9" ht="15.75" customHeight="1">
      <c r="A14462" s="396"/>
      <c r="B14462" s="398"/>
      <c r="C14462" s="396"/>
      <c r="D14462" s="396"/>
      <c r="E14462" s="399"/>
      <c r="F14462" s="399"/>
      <c r="G14462" s="399"/>
      <c r="H14462" s="399"/>
      <c r="I14462" s="399"/>
    </row>
    <row r="14463" spans="1:9" ht="15.75" customHeight="1">
      <c r="A14463" s="396"/>
      <c r="B14463" s="398"/>
      <c r="C14463" s="396"/>
      <c r="D14463" s="396"/>
      <c r="E14463" s="399"/>
      <c r="F14463" s="399"/>
      <c r="G14463" s="399"/>
      <c r="H14463" s="399"/>
      <c r="I14463" s="399"/>
    </row>
    <row r="14464" spans="1:9" ht="15.75" customHeight="1">
      <c r="A14464" s="396"/>
      <c r="B14464" s="398"/>
      <c r="C14464" s="396"/>
      <c r="D14464" s="396"/>
      <c r="E14464" s="399"/>
      <c r="F14464" s="399"/>
      <c r="G14464" s="399"/>
      <c r="H14464" s="399"/>
      <c r="I14464" s="399"/>
    </row>
    <row r="14465" spans="1:9" ht="15.75" customHeight="1">
      <c r="A14465" s="396"/>
      <c r="B14465" s="398"/>
      <c r="C14465" s="396"/>
      <c r="D14465" s="396"/>
      <c r="E14465" s="399"/>
      <c r="F14465" s="399"/>
      <c r="G14465" s="399"/>
      <c r="H14465" s="399"/>
      <c r="I14465" s="399"/>
    </row>
    <row r="14466" spans="1:9" ht="15.75" customHeight="1">
      <c r="A14466" s="396"/>
      <c r="B14466" s="398"/>
      <c r="C14466" s="396"/>
      <c r="D14466" s="396"/>
      <c r="E14466" s="399"/>
      <c r="F14466" s="399"/>
      <c r="G14466" s="399"/>
      <c r="H14466" s="399"/>
      <c r="I14466" s="399"/>
    </row>
    <row r="14467" spans="1:9" ht="15.75" customHeight="1">
      <c r="A14467" s="396"/>
      <c r="B14467" s="398"/>
      <c r="C14467" s="396"/>
      <c r="D14467" s="396"/>
      <c r="E14467" s="399"/>
      <c r="F14467" s="399"/>
      <c r="G14467" s="399"/>
      <c r="H14467" s="399"/>
      <c r="I14467" s="399"/>
    </row>
    <row r="14468" spans="1:9" ht="15.75" customHeight="1">
      <c r="A14468" s="396"/>
      <c r="B14468" s="398"/>
      <c r="C14468" s="396"/>
      <c r="D14468" s="396"/>
      <c r="E14468" s="399"/>
      <c r="F14468" s="399"/>
      <c r="G14468" s="399"/>
      <c r="H14468" s="399"/>
      <c r="I14468" s="399"/>
    </row>
    <row r="14469" spans="1:9" ht="15.75" customHeight="1">
      <c r="A14469" s="396"/>
      <c r="B14469" s="398"/>
      <c r="C14469" s="396"/>
      <c r="D14469" s="396"/>
      <c r="E14469" s="399"/>
      <c r="F14469" s="399"/>
      <c r="G14469" s="399"/>
      <c r="H14469" s="399"/>
      <c r="I14469" s="399"/>
    </row>
    <row r="14470" spans="1:9" ht="15.75" customHeight="1">
      <c r="A14470" s="396"/>
      <c r="B14470" s="398"/>
      <c r="C14470" s="396"/>
      <c r="D14470" s="396"/>
      <c r="E14470" s="399"/>
      <c r="F14470" s="399"/>
      <c r="G14470" s="399"/>
      <c r="H14470" s="399"/>
      <c r="I14470" s="399"/>
    </row>
    <row r="14471" spans="1:9" ht="15.75" customHeight="1">
      <c r="A14471" s="396"/>
      <c r="B14471" s="398"/>
      <c r="C14471" s="396"/>
      <c r="D14471" s="396"/>
      <c r="E14471" s="399"/>
      <c r="F14471" s="399"/>
      <c r="G14471" s="399"/>
      <c r="H14471" s="399"/>
      <c r="I14471" s="399"/>
    </row>
    <row r="14472" spans="1:9" ht="15.75" customHeight="1">
      <c r="A14472" s="396"/>
      <c r="B14472" s="398"/>
      <c r="C14472" s="396"/>
      <c r="D14472" s="396"/>
      <c r="E14472" s="399"/>
      <c r="F14472" s="399"/>
      <c r="G14472" s="399"/>
      <c r="H14472" s="399"/>
      <c r="I14472" s="399"/>
    </row>
    <row r="14473" spans="1:9" ht="15.75" customHeight="1">
      <c r="A14473" s="396"/>
      <c r="B14473" s="398"/>
      <c r="C14473" s="396"/>
      <c r="D14473" s="396"/>
      <c r="E14473" s="399"/>
      <c r="F14473" s="399"/>
      <c r="G14473" s="399"/>
      <c r="H14473" s="399"/>
      <c r="I14473" s="399"/>
    </row>
    <row r="14474" spans="1:9" ht="15.75" customHeight="1">
      <c r="A14474" s="396"/>
      <c r="B14474" s="398"/>
      <c r="C14474" s="396"/>
      <c r="D14474" s="396"/>
      <c r="E14474" s="399"/>
      <c r="F14474" s="399"/>
      <c r="G14474" s="399"/>
      <c r="H14474" s="399"/>
      <c r="I14474" s="399"/>
    </row>
    <row r="14475" spans="1:9" ht="15.75" customHeight="1">
      <c r="A14475" s="396"/>
      <c r="B14475" s="398"/>
      <c r="C14475" s="396"/>
      <c r="D14475" s="396"/>
      <c r="E14475" s="399"/>
      <c r="F14475" s="399"/>
      <c r="G14475" s="399"/>
      <c r="H14475" s="399"/>
      <c r="I14475" s="399"/>
    </row>
    <row r="14476" spans="1:9" ht="15.75" customHeight="1">
      <c r="A14476" s="396"/>
      <c r="B14476" s="398"/>
      <c r="C14476" s="396"/>
      <c r="D14476" s="396"/>
      <c r="E14476" s="399"/>
      <c r="F14476" s="399"/>
      <c r="G14476" s="399"/>
      <c r="H14476" s="399"/>
      <c r="I14476" s="399"/>
    </row>
    <row r="14477" spans="1:9" ht="15.75" customHeight="1">
      <c r="A14477" s="396"/>
      <c r="B14477" s="398"/>
      <c r="C14477" s="396"/>
      <c r="D14477" s="396"/>
      <c r="E14477" s="399"/>
      <c r="F14477" s="399"/>
      <c r="G14477" s="399"/>
      <c r="H14477" s="399"/>
      <c r="I14477" s="399"/>
    </row>
    <row r="14478" spans="1:9" ht="15.75" customHeight="1">
      <c r="A14478" s="396"/>
      <c r="B14478" s="398"/>
      <c r="C14478" s="396"/>
      <c r="D14478" s="396"/>
      <c r="E14478" s="399"/>
      <c r="F14478" s="399"/>
      <c r="G14478" s="399"/>
      <c r="H14478" s="399"/>
      <c r="I14478" s="399"/>
    </row>
    <row r="14479" spans="1:9" ht="15.75" customHeight="1">
      <c r="A14479" s="396"/>
      <c r="B14479" s="398"/>
      <c r="C14479" s="396"/>
      <c r="D14479" s="396"/>
      <c r="E14479" s="399"/>
      <c r="F14479" s="399"/>
      <c r="G14479" s="399"/>
      <c r="H14479" s="399"/>
      <c r="I14479" s="399"/>
    </row>
    <row r="14480" spans="1:9" ht="15.75" customHeight="1">
      <c r="A14480" s="396"/>
      <c r="B14480" s="398"/>
      <c r="C14480" s="396"/>
      <c r="D14480" s="396"/>
      <c r="E14480" s="399"/>
      <c r="F14480" s="399"/>
      <c r="G14480" s="399"/>
      <c r="H14480" s="399"/>
      <c r="I14480" s="399"/>
    </row>
    <row r="14481" spans="1:9" ht="15.75" customHeight="1">
      <c r="A14481" s="396"/>
      <c r="B14481" s="398"/>
      <c r="C14481" s="396"/>
      <c r="D14481" s="396"/>
      <c r="E14481" s="399"/>
      <c r="F14481" s="399"/>
      <c r="G14481" s="399"/>
      <c r="H14481" s="399"/>
      <c r="I14481" s="399"/>
    </row>
    <row r="14482" spans="1:9" ht="15.75" customHeight="1">
      <c r="A14482" s="396"/>
      <c r="B14482" s="398"/>
      <c r="C14482" s="396"/>
      <c r="D14482" s="396"/>
      <c r="E14482" s="399"/>
      <c r="F14482" s="399"/>
      <c r="G14482" s="399"/>
      <c r="H14482" s="399"/>
      <c r="I14482" s="399"/>
    </row>
    <row r="14483" spans="1:9" ht="15.75" customHeight="1">
      <c r="A14483" s="396"/>
      <c r="B14483" s="398"/>
      <c r="C14483" s="396"/>
      <c r="D14483" s="396"/>
      <c r="E14483" s="399"/>
      <c r="F14483" s="399"/>
      <c r="G14483" s="399"/>
      <c r="H14483" s="399"/>
      <c r="I14483" s="399"/>
    </row>
    <row r="14484" spans="1:9" ht="15.75" customHeight="1">
      <c r="A14484" s="396"/>
      <c r="B14484" s="398"/>
      <c r="C14484" s="396"/>
      <c r="D14484" s="396"/>
      <c r="E14484" s="399"/>
      <c r="F14484" s="399"/>
      <c r="G14484" s="399"/>
      <c r="H14484" s="399"/>
      <c r="I14484" s="399"/>
    </row>
    <row r="14485" spans="1:9" ht="15.75" customHeight="1">
      <c r="A14485" s="396"/>
      <c r="B14485" s="398"/>
      <c r="C14485" s="396"/>
      <c r="D14485" s="396"/>
      <c r="E14485" s="399"/>
      <c r="F14485" s="399"/>
      <c r="G14485" s="399"/>
      <c r="H14485" s="399"/>
      <c r="I14485" s="399"/>
    </row>
    <row r="14486" spans="1:9" ht="15.75" customHeight="1">
      <c r="A14486" s="396"/>
      <c r="B14486" s="398"/>
      <c r="C14486" s="396"/>
      <c r="D14486" s="396"/>
      <c r="E14486" s="399"/>
      <c r="F14486" s="399"/>
      <c r="G14486" s="399"/>
      <c r="H14486" s="399"/>
      <c r="I14486" s="399"/>
    </row>
    <row r="14487" spans="1:9" ht="15.75" customHeight="1">
      <c r="A14487" s="396"/>
      <c r="B14487" s="398"/>
      <c r="C14487" s="396"/>
      <c r="D14487" s="396"/>
      <c r="E14487" s="399"/>
      <c r="F14487" s="399"/>
      <c r="G14487" s="399"/>
      <c r="H14487" s="399"/>
      <c r="I14487" s="399"/>
    </row>
    <row r="14488" spans="1:9" ht="15.75" customHeight="1">
      <c r="A14488" s="396"/>
      <c r="B14488" s="398"/>
      <c r="C14488" s="396"/>
      <c r="D14488" s="396"/>
      <c r="E14488" s="399"/>
      <c r="F14488" s="399"/>
      <c r="G14488" s="399"/>
      <c r="H14488" s="399"/>
      <c r="I14488" s="399"/>
    </row>
    <row r="14489" spans="1:9" ht="15.75" customHeight="1">
      <c r="A14489" s="396"/>
      <c r="B14489" s="398"/>
      <c r="C14489" s="396"/>
      <c r="D14489" s="396"/>
      <c r="E14489" s="399"/>
      <c r="F14489" s="399"/>
      <c r="G14489" s="399"/>
      <c r="H14489" s="399"/>
      <c r="I14489" s="399"/>
    </row>
    <row r="14490" spans="1:9" ht="15.75" customHeight="1">
      <c r="A14490" s="396"/>
      <c r="B14490" s="398"/>
      <c r="C14490" s="396"/>
      <c r="D14490" s="396"/>
      <c r="E14490" s="399"/>
      <c r="F14490" s="399"/>
      <c r="G14490" s="399"/>
      <c r="H14490" s="399"/>
      <c r="I14490" s="399"/>
    </row>
    <row r="14491" spans="1:9" ht="15.75" customHeight="1">
      <c r="A14491" s="396"/>
      <c r="B14491" s="398"/>
      <c r="C14491" s="396"/>
      <c r="D14491" s="396"/>
      <c r="E14491" s="399"/>
      <c r="F14491" s="399"/>
      <c r="G14491" s="399"/>
      <c r="H14491" s="399"/>
      <c r="I14491" s="399"/>
    </row>
    <row r="14492" spans="1:9" ht="15.75" customHeight="1">
      <c r="A14492" s="396"/>
      <c r="B14492" s="398"/>
      <c r="C14492" s="396"/>
      <c r="D14492" s="396"/>
      <c r="E14492" s="399"/>
      <c r="F14492" s="399"/>
      <c r="G14492" s="399"/>
      <c r="H14492" s="399"/>
      <c r="I14492" s="399"/>
    </row>
    <row r="14493" spans="1:9" ht="15.75" customHeight="1">
      <c r="A14493" s="396"/>
      <c r="B14493" s="398"/>
      <c r="C14493" s="396"/>
      <c r="D14493" s="396"/>
      <c r="E14493" s="399"/>
      <c r="F14493" s="399"/>
      <c r="G14493" s="399"/>
      <c r="H14493" s="399"/>
      <c r="I14493" s="399"/>
    </row>
    <row r="14494" spans="1:9" ht="15.75" customHeight="1">
      <c r="A14494" s="396"/>
      <c r="B14494" s="398"/>
      <c r="C14494" s="396"/>
      <c r="D14494" s="396"/>
      <c r="E14494" s="399"/>
      <c r="F14494" s="399"/>
      <c r="G14494" s="399"/>
      <c r="H14494" s="399"/>
      <c r="I14494" s="399"/>
    </row>
    <row r="14495" spans="1:9" ht="15.75" customHeight="1">
      <c r="A14495" s="396"/>
      <c r="B14495" s="398"/>
      <c r="C14495" s="396"/>
      <c r="D14495" s="396"/>
      <c r="E14495" s="399"/>
      <c r="F14495" s="399"/>
      <c r="G14495" s="399"/>
      <c r="H14495" s="399"/>
      <c r="I14495" s="399"/>
    </row>
    <row r="14496" spans="1:9" ht="15.75" customHeight="1">
      <c r="A14496" s="396"/>
      <c r="B14496" s="398"/>
      <c r="C14496" s="396"/>
      <c r="D14496" s="396"/>
      <c r="E14496" s="399"/>
      <c r="F14496" s="399"/>
      <c r="G14496" s="399"/>
      <c r="H14496" s="399"/>
      <c r="I14496" s="399"/>
    </row>
    <row r="14497" spans="1:9" ht="15.75" customHeight="1">
      <c r="A14497" s="396"/>
      <c r="B14497" s="398"/>
      <c r="C14497" s="396"/>
      <c r="D14497" s="396"/>
      <c r="E14497" s="399"/>
      <c r="F14497" s="399"/>
      <c r="G14497" s="399"/>
      <c r="H14497" s="399"/>
      <c r="I14497" s="399"/>
    </row>
    <row r="14498" spans="1:9" ht="15.75" customHeight="1">
      <c r="A14498" s="396"/>
      <c r="B14498" s="398"/>
      <c r="C14498" s="396"/>
      <c r="D14498" s="396"/>
      <c r="E14498" s="399"/>
      <c r="F14498" s="399"/>
      <c r="G14498" s="399"/>
      <c r="H14498" s="399"/>
      <c r="I14498" s="399"/>
    </row>
    <row r="14499" spans="1:9" ht="15.75" customHeight="1">
      <c r="A14499" s="396"/>
      <c r="B14499" s="398"/>
      <c r="C14499" s="396"/>
      <c r="D14499" s="396"/>
      <c r="E14499" s="399"/>
      <c r="F14499" s="399"/>
      <c r="G14499" s="399"/>
      <c r="H14499" s="399"/>
      <c r="I14499" s="399"/>
    </row>
    <row r="14500" spans="1:9" ht="15.75" customHeight="1">
      <c r="A14500" s="396"/>
      <c r="B14500" s="398"/>
      <c r="C14500" s="396"/>
      <c r="D14500" s="396"/>
      <c r="E14500" s="399"/>
      <c r="F14500" s="399"/>
      <c r="G14500" s="399"/>
      <c r="H14500" s="399"/>
      <c r="I14500" s="399"/>
    </row>
    <row r="14501" spans="1:9" ht="15.75" customHeight="1">
      <c r="A14501" s="396"/>
      <c r="B14501" s="398"/>
      <c r="C14501" s="396"/>
      <c r="D14501" s="396"/>
      <c r="E14501" s="399"/>
      <c r="F14501" s="399"/>
      <c r="G14501" s="399"/>
      <c r="H14501" s="399"/>
      <c r="I14501" s="399"/>
    </row>
    <row r="14502" spans="1:9" ht="15.75" customHeight="1">
      <c r="A14502" s="396"/>
      <c r="B14502" s="398"/>
      <c r="C14502" s="396"/>
      <c r="D14502" s="396"/>
      <c r="E14502" s="399"/>
      <c r="F14502" s="399"/>
      <c r="G14502" s="399"/>
      <c r="H14502" s="399"/>
      <c r="I14502" s="399"/>
    </row>
    <row r="14503" spans="1:9" ht="15.75" customHeight="1">
      <c r="A14503" s="396"/>
      <c r="B14503" s="398"/>
      <c r="C14503" s="396"/>
      <c r="D14503" s="396"/>
      <c r="E14503" s="399"/>
      <c r="F14503" s="399"/>
      <c r="G14503" s="399"/>
      <c r="H14503" s="399"/>
      <c r="I14503" s="399"/>
    </row>
    <row r="14504" spans="1:9" ht="15.75" customHeight="1">
      <c r="A14504" s="396"/>
      <c r="B14504" s="398"/>
      <c r="C14504" s="396"/>
      <c r="D14504" s="396"/>
      <c r="E14504" s="399"/>
      <c r="F14504" s="399"/>
      <c r="G14504" s="399"/>
      <c r="H14504" s="399"/>
      <c r="I14504" s="399"/>
    </row>
    <row r="14505" spans="1:9" ht="15.75" customHeight="1">
      <c r="A14505" s="396"/>
      <c r="B14505" s="398"/>
      <c r="C14505" s="396"/>
      <c r="D14505" s="396"/>
      <c r="E14505" s="399"/>
      <c r="F14505" s="399"/>
      <c r="G14505" s="399"/>
      <c r="H14505" s="399"/>
      <c r="I14505" s="399"/>
    </row>
    <row r="14506" spans="1:9" ht="15.75" customHeight="1">
      <c r="A14506" s="396"/>
      <c r="B14506" s="398"/>
      <c r="C14506" s="396"/>
      <c r="D14506" s="396"/>
      <c r="E14506" s="399"/>
      <c r="F14506" s="399"/>
      <c r="G14506" s="399"/>
      <c r="H14506" s="399"/>
      <c r="I14506" s="399"/>
    </row>
    <row r="14507" spans="1:9" ht="15.75" customHeight="1">
      <c r="A14507" s="396"/>
      <c r="B14507" s="398"/>
      <c r="C14507" s="396"/>
      <c r="D14507" s="396"/>
      <c r="E14507" s="399"/>
      <c r="F14507" s="399"/>
      <c r="G14507" s="399"/>
      <c r="H14507" s="399"/>
      <c r="I14507" s="399"/>
    </row>
    <row r="14508" spans="1:9" ht="15.75" customHeight="1">
      <c r="A14508" s="396"/>
      <c r="B14508" s="398"/>
      <c r="C14508" s="396"/>
      <c r="D14508" s="396"/>
      <c r="E14508" s="399"/>
      <c r="F14508" s="399"/>
      <c r="G14508" s="399"/>
      <c r="H14508" s="399"/>
      <c r="I14508" s="399"/>
    </row>
    <row r="14509" spans="1:9" ht="15.75" customHeight="1">
      <c r="A14509" s="396"/>
      <c r="B14509" s="398"/>
      <c r="C14509" s="396"/>
      <c r="D14509" s="396"/>
      <c r="E14509" s="399"/>
      <c r="F14509" s="399"/>
      <c r="G14509" s="399"/>
      <c r="H14509" s="399"/>
      <c r="I14509" s="399"/>
    </row>
    <row r="14510" spans="1:9" ht="15.75" customHeight="1">
      <c r="A14510" s="396"/>
      <c r="B14510" s="398"/>
      <c r="C14510" s="396"/>
      <c r="D14510" s="396"/>
      <c r="E14510" s="399"/>
      <c r="F14510" s="399"/>
      <c r="G14510" s="399"/>
      <c r="H14510" s="399"/>
      <c r="I14510" s="399"/>
    </row>
    <row r="14511" spans="1:9" ht="15.75" customHeight="1">
      <c r="A14511" s="396"/>
      <c r="B14511" s="398"/>
      <c r="C14511" s="396"/>
      <c r="D14511" s="396"/>
      <c r="E14511" s="399"/>
      <c r="F14511" s="399"/>
      <c r="G14511" s="399"/>
      <c r="H14511" s="399"/>
      <c r="I14511" s="399"/>
    </row>
    <row r="14512" spans="1:9" ht="15.75" customHeight="1">
      <c r="A14512" s="396"/>
      <c r="B14512" s="398"/>
      <c r="C14512" s="396"/>
      <c r="D14512" s="396"/>
      <c r="E14512" s="399"/>
      <c r="F14512" s="399"/>
      <c r="G14512" s="399"/>
      <c r="H14512" s="399"/>
      <c r="I14512" s="399"/>
    </row>
    <row r="14513" spans="1:9" ht="15.75" customHeight="1">
      <c r="A14513" s="396"/>
      <c r="B14513" s="398"/>
      <c r="C14513" s="396"/>
      <c r="D14513" s="396"/>
      <c r="E14513" s="399"/>
      <c r="F14513" s="399"/>
      <c r="G14513" s="399"/>
      <c r="H14513" s="399"/>
      <c r="I14513" s="399"/>
    </row>
    <row r="14514" spans="1:9" ht="15.75" customHeight="1">
      <c r="A14514" s="396"/>
      <c r="B14514" s="398"/>
      <c r="C14514" s="396"/>
      <c r="D14514" s="396"/>
      <c r="E14514" s="399"/>
      <c r="F14514" s="399"/>
      <c r="G14514" s="399"/>
      <c r="H14514" s="399"/>
      <c r="I14514" s="399"/>
    </row>
    <row r="14515" spans="1:9" ht="15.75" customHeight="1">
      <c r="A14515" s="396"/>
      <c r="B14515" s="398"/>
      <c r="C14515" s="396"/>
      <c r="D14515" s="396"/>
      <c r="E14515" s="399"/>
      <c r="F14515" s="399"/>
      <c r="G14515" s="399"/>
      <c r="H14515" s="399"/>
      <c r="I14515" s="399"/>
    </row>
    <row r="14516" spans="1:9" ht="15.75" customHeight="1">
      <c r="A14516" s="396"/>
      <c r="B14516" s="398"/>
      <c r="C14516" s="396"/>
      <c r="D14516" s="396"/>
      <c r="E14516" s="399"/>
      <c r="F14516" s="399"/>
      <c r="G14516" s="399"/>
      <c r="H14516" s="399"/>
      <c r="I14516" s="399"/>
    </row>
    <row r="14517" spans="1:9" ht="15.75" customHeight="1">
      <c r="A14517" s="396"/>
      <c r="B14517" s="398"/>
      <c r="C14517" s="396"/>
      <c r="D14517" s="396"/>
      <c r="E14517" s="399"/>
      <c r="F14517" s="399"/>
      <c r="G14517" s="399"/>
      <c r="H14517" s="399"/>
      <c r="I14517" s="399"/>
    </row>
    <row r="14518" spans="1:9" ht="15.75" customHeight="1">
      <c r="A14518" s="396"/>
      <c r="B14518" s="398"/>
      <c r="C14518" s="396"/>
      <c r="D14518" s="396"/>
      <c r="E14518" s="399"/>
      <c r="F14518" s="399"/>
      <c r="G14518" s="399"/>
      <c r="H14518" s="399"/>
      <c r="I14518" s="399"/>
    </row>
    <row r="14519" spans="1:9" ht="15.75" customHeight="1">
      <c r="A14519" s="396"/>
      <c r="B14519" s="398"/>
      <c r="C14519" s="396"/>
      <c r="D14519" s="396"/>
      <c r="E14519" s="399"/>
      <c r="F14519" s="399"/>
      <c r="G14519" s="399"/>
      <c r="H14519" s="399"/>
      <c r="I14519" s="399"/>
    </row>
    <row r="14520" spans="1:9" ht="15.75" customHeight="1">
      <c r="A14520" s="396"/>
      <c r="B14520" s="398"/>
      <c r="C14520" s="396"/>
      <c r="D14520" s="396"/>
      <c r="E14520" s="399"/>
      <c r="F14520" s="399"/>
      <c r="G14520" s="399"/>
      <c r="H14520" s="399"/>
      <c r="I14520" s="399"/>
    </row>
    <row r="14521" spans="1:9" ht="15.75" customHeight="1">
      <c r="A14521" s="396"/>
      <c r="B14521" s="398"/>
      <c r="C14521" s="396"/>
      <c r="D14521" s="396"/>
      <c r="E14521" s="399"/>
      <c r="F14521" s="399"/>
      <c r="G14521" s="399"/>
      <c r="H14521" s="399"/>
      <c r="I14521" s="399"/>
    </row>
    <row r="14522" spans="1:9" ht="15.75" customHeight="1">
      <c r="A14522" s="396"/>
      <c r="B14522" s="398"/>
      <c r="C14522" s="396"/>
      <c r="D14522" s="396"/>
      <c r="E14522" s="399"/>
      <c r="F14522" s="399"/>
      <c r="G14522" s="399"/>
      <c r="H14522" s="399"/>
      <c r="I14522" s="399"/>
    </row>
    <row r="14523" spans="1:9" ht="15.75" customHeight="1">
      <c r="A14523" s="396"/>
      <c r="B14523" s="398"/>
      <c r="C14523" s="396"/>
      <c r="D14523" s="396"/>
      <c r="E14523" s="399"/>
      <c r="F14523" s="399"/>
      <c r="G14523" s="399"/>
      <c r="H14523" s="399"/>
      <c r="I14523" s="399"/>
    </row>
    <row r="14524" spans="1:9" ht="15.75" customHeight="1">
      <c r="A14524" s="396"/>
      <c r="B14524" s="398"/>
      <c r="C14524" s="396"/>
      <c r="D14524" s="396"/>
      <c r="E14524" s="399"/>
      <c r="F14524" s="399"/>
      <c r="G14524" s="399"/>
      <c r="H14524" s="399"/>
      <c r="I14524" s="399"/>
    </row>
    <row r="14525" spans="1:9" ht="15.75" customHeight="1">
      <c r="A14525" s="396"/>
      <c r="B14525" s="398"/>
      <c r="C14525" s="396"/>
      <c r="D14525" s="396"/>
      <c r="E14525" s="399"/>
      <c r="F14525" s="399"/>
      <c r="G14525" s="399"/>
      <c r="H14525" s="399"/>
      <c r="I14525" s="399"/>
    </row>
    <row r="14526" spans="1:9" ht="15.75" customHeight="1">
      <c r="A14526" s="396"/>
      <c r="B14526" s="398"/>
      <c r="C14526" s="396"/>
      <c r="D14526" s="396"/>
      <c r="E14526" s="399"/>
      <c r="F14526" s="399"/>
      <c r="G14526" s="399"/>
      <c r="H14526" s="399"/>
      <c r="I14526" s="399"/>
    </row>
    <row r="14527" spans="1:9" ht="15.75" customHeight="1">
      <c r="A14527" s="396"/>
      <c r="B14527" s="398"/>
      <c r="C14527" s="396"/>
      <c r="D14527" s="396"/>
      <c r="E14527" s="399"/>
      <c r="F14527" s="399"/>
      <c r="G14527" s="399"/>
      <c r="H14527" s="399"/>
      <c r="I14527" s="399"/>
    </row>
    <row r="14528" spans="1:9" ht="15.75" customHeight="1">
      <c r="A14528" s="396"/>
      <c r="B14528" s="398"/>
      <c r="C14528" s="396"/>
      <c r="D14528" s="396"/>
      <c r="E14528" s="399"/>
      <c r="F14528" s="399"/>
      <c r="G14528" s="399"/>
      <c r="H14528" s="399"/>
      <c r="I14528" s="399"/>
    </row>
    <row r="14529" spans="1:9" ht="15.75" customHeight="1">
      <c r="A14529" s="396"/>
      <c r="B14529" s="398"/>
      <c r="C14529" s="396"/>
      <c r="D14529" s="396"/>
      <c r="E14529" s="399"/>
      <c r="F14529" s="399"/>
      <c r="G14529" s="399"/>
      <c r="H14529" s="399"/>
      <c r="I14529" s="399"/>
    </row>
    <row r="14530" spans="1:9" ht="15.75" customHeight="1">
      <c r="A14530" s="396"/>
      <c r="B14530" s="398"/>
      <c r="C14530" s="396"/>
      <c r="D14530" s="396"/>
      <c r="E14530" s="399"/>
      <c r="F14530" s="399"/>
      <c r="G14530" s="399"/>
      <c r="H14530" s="399"/>
      <c r="I14530" s="399"/>
    </row>
    <row r="14531" spans="1:9" ht="15.75" customHeight="1">
      <c r="A14531" s="396"/>
      <c r="B14531" s="398"/>
      <c r="C14531" s="396"/>
      <c r="D14531" s="396"/>
      <c r="E14531" s="399"/>
      <c r="F14531" s="399"/>
      <c r="G14531" s="399"/>
      <c r="H14531" s="399"/>
      <c r="I14531" s="399"/>
    </row>
    <row r="14532" spans="1:9" ht="15.75" customHeight="1">
      <c r="A14532" s="396"/>
      <c r="B14532" s="398"/>
      <c r="C14532" s="396"/>
      <c r="D14532" s="396"/>
      <c r="E14532" s="399"/>
      <c r="F14532" s="399"/>
      <c r="G14532" s="399"/>
      <c r="H14532" s="399"/>
      <c r="I14532" s="399"/>
    </row>
    <row r="14533" spans="1:9" ht="15.75" customHeight="1">
      <c r="A14533" s="396"/>
      <c r="B14533" s="398"/>
      <c r="C14533" s="396"/>
      <c r="D14533" s="396"/>
      <c r="E14533" s="399"/>
      <c r="F14533" s="399"/>
      <c r="G14533" s="399"/>
      <c r="H14533" s="399"/>
      <c r="I14533" s="399"/>
    </row>
    <row r="14534" spans="1:9" ht="15.75" customHeight="1">
      <c r="A14534" s="396"/>
      <c r="B14534" s="398"/>
      <c r="C14534" s="396"/>
      <c r="D14534" s="396"/>
      <c r="E14534" s="399"/>
      <c r="F14534" s="399"/>
      <c r="G14534" s="399"/>
      <c r="H14534" s="399"/>
      <c r="I14534" s="399"/>
    </row>
    <row r="14535" spans="1:9" ht="15.75" customHeight="1">
      <c r="A14535" s="396"/>
      <c r="B14535" s="398"/>
      <c r="C14535" s="396"/>
      <c r="D14535" s="396"/>
      <c r="E14535" s="399"/>
      <c r="F14535" s="399"/>
      <c r="G14535" s="399"/>
      <c r="H14535" s="399"/>
      <c r="I14535" s="399"/>
    </row>
    <row r="14536" spans="1:9" ht="15.75" customHeight="1">
      <c r="A14536" s="396"/>
      <c r="B14536" s="398"/>
      <c r="C14536" s="396"/>
      <c r="D14536" s="396"/>
      <c r="E14536" s="399"/>
      <c r="F14536" s="399"/>
      <c r="G14536" s="399"/>
      <c r="H14536" s="399"/>
      <c r="I14536" s="399"/>
    </row>
    <row r="14537" spans="1:9" ht="15.75" customHeight="1">
      <c r="A14537" s="396"/>
      <c r="B14537" s="398"/>
      <c r="C14537" s="396"/>
      <c r="D14537" s="396"/>
      <c r="E14537" s="399"/>
      <c r="F14537" s="399"/>
      <c r="G14537" s="399"/>
      <c r="H14537" s="399"/>
      <c r="I14537" s="399"/>
    </row>
    <row r="14538" spans="1:9" ht="15.75" customHeight="1">
      <c r="A14538" s="396"/>
      <c r="B14538" s="398"/>
      <c r="C14538" s="396"/>
      <c r="D14538" s="396"/>
      <c r="E14538" s="399"/>
      <c r="F14538" s="399"/>
      <c r="G14538" s="399"/>
      <c r="H14538" s="399"/>
      <c r="I14538" s="399"/>
    </row>
    <row r="14539" spans="1:9" ht="15.75" customHeight="1">
      <c r="A14539" s="396"/>
      <c r="B14539" s="398"/>
      <c r="C14539" s="396"/>
      <c r="D14539" s="396"/>
      <c r="E14539" s="399"/>
      <c r="F14539" s="399"/>
      <c r="G14539" s="399"/>
      <c r="H14539" s="399"/>
      <c r="I14539" s="399"/>
    </row>
    <row r="14540" spans="1:9" ht="15.75" customHeight="1">
      <c r="A14540" s="396"/>
      <c r="B14540" s="398"/>
      <c r="C14540" s="396"/>
      <c r="D14540" s="396"/>
      <c r="E14540" s="399"/>
      <c r="F14540" s="399"/>
      <c r="G14540" s="399"/>
      <c r="H14540" s="399"/>
      <c r="I14540" s="399"/>
    </row>
    <row r="14541" spans="1:9" ht="15.75" customHeight="1">
      <c r="A14541" s="396"/>
      <c r="B14541" s="398"/>
      <c r="C14541" s="396"/>
      <c r="D14541" s="396"/>
      <c r="E14541" s="399"/>
      <c r="F14541" s="399"/>
      <c r="G14541" s="399"/>
      <c r="H14541" s="399"/>
      <c r="I14541" s="399"/>
    </row>
    <row r="14542" spans="1:9" ht="15.75" customHeight="1">
      <c r="A14542" s="396"/>
      <c r="B14542" s="398"/>
      <c r="C14542" s="396"/>
      <c r="D14542" s="396"/>
      <c r="E14542" s="399"/>
      <c r="F14542" s="399"/>
      <c r="G14542" s="399"/>
      <c r="H14542" s="399"/>
      <c r="I14542" s="399"/>
    </row>
    <row r="14543" spans="1:9" ht="15.75" customHeight="1">
      <c r="A14543" s="396"/>
      <c r="B14543" s="398"/>
      <c r="C14543" s="396"/>
      <c r="D14543" s="396"/>
      <c r="E14543" s="399"/>
      <c r="F14543" s="399"/>
      <c r="G14543" s="399"/>
      <c r="H14543" s="399"/>
      <c r="I14543" s="399"/>
    </row>
    <row r="14544" spans="1:9" ht="15.75" customHeight="1">
      <c r="A14544" s="396"/>
      <c r="B14544" s="398"/>
      <c r="C14544" s="396"/>
      <c r="D14544" s="396"/>
      <c r="E14544" s="399"/>
      <c r="F14544" s="399"/>
      <c r="G14544" s="399"/>
      <c r="H14544" s="399"/>
      <c r="I14544" s="399"/>
    </row>
    <row r="14545" spans="1:9" ht="15.75" customHeight="1">
      <c r="A14545" s="396"/>
      <c r="B14545" s="398"/>
      <c r="C14545" s="396"/>
      <c r="D14545" s="396"/>
      <c r="E14545" s="399"/>
      <c r="F14545" s="399"/>
      <c r="G14545" s="399"/>
      <c r="H14545" s="399"/>
      <c r="I14545" s="399"/>
    </row>
    <row r="14546" spans="1:9" ht="15.75" customHeight="1">
      <c r="A14546" s="396"/>
      <c r="B14546" s="398"/>
      <c r="C14546" s="396"/>
      <c r="D14546" s="396"/>
      <c r="E14546" s="399"/>
      <c r="F14546" s="399"/>
      <c r="G14546" s="399"/>
      <c r="H14546" s="399"/>
      <c r="I14546" s="399"/>
    </row>
    <row r="14547" spans="1:9" ht="15.75" customHeight="1">
      <c r="A14547" s="396"/>
      <c r="B14547" s="398"/>
      <c r="C14547" s="396"/>
      <c r="D14547" s="396"/>
      <c r="E14547" s="399"/>
      <c r="F14547" s="399"/>
      <c r="G14547" s="399"/>
      <c r="H14547" s="399"/>
      <c r="I14547" s="399"/>
    </row>
    <row r="14548" spans="1:9" ht="15.75" customHeight="1">
      <c r="A14548" s="396"/>
      <c r="B14548" s="398"/>
      <c r="C14548" s="396"/>
      <c r="D14548" s="396"/>
      <c r="E14548" s="399"/>
      <c r="F14548" s="399"/>
      <c r="G14548" s="399"/>
      <c r="H14548" s="399"/>
      <c r="I14548" s="399"/>
    </row>
    <row r="14549" spans="1:9" ht="15.75" customHeight="1">
      <c r="A14549" s="396"/>
      <c r="B14549" s="398"/>
      <c r="C14549" s="396"/>
      <c r="D14549" s="396"/>
      <c r="E14549" s="399"/>
      <c r="F14549" s="399"/>
      <c r="G14549" s="399"/>
      <c r="H14549" s="399"/>
      <c r="I14549" s="399"/>
    </row>
    <row r="14550" spans="1:9" ht="15.75" customHeight="1">
      <c r="A14550" s="396"/>
      <c r="B14550" s="398"/>
      <c r="C14550" s="396"/>
      <c r="D14550" s="396"/>
      <c r="E14550" s="399"/>
      <c r="F14550" s="399"/>
      <c r="G14550" s="399"/>
      <c r="H14550" s="399"/>
      <c r="I14550" s="399"/>
    </row>
    <row r="14551" spans="1:9" ht="15.75" customHeight="1">
      <c r="A14551" s="396"/>
      <c r="B14551" s="398"/>
      <c r="C14551" s="396"/>
      <c r="D14551" s="396"/>
      <c r="E14551" s="399"/>
      <c r="F14551" s="399"/>
      <c r="G14551" s="399"/>
      <c r="H14551" s="399"/>
      <c r="I14551" s="399"/>
    </row>
    <row r="14552" spans="1:9" ht="15.75" customHeight="1">
      <c r="A14552" s="396"/>
      <c r="B14552" s="398"/>
      <c r="C14552" s="396"/>
      <c r="D14552" s="396"/>
      <c r="E14552" s="399"/>
      <c r="F14552" s="399"/>
      <c r="G14552" s="399"/>
      <c r="H14552" s="399"/>
      <c r="I14552" s="399"/>
    </row>
    <row r="14553" spans="1:9" ht="15.75" customHeight="1">
      <c r="A14553" s="396"/>
      <c r="B14553" s="398"/>
      <c r="C14553" s="396"/>
      <c r="D14553" s="396"/>
      <c r="E14553" s="399"/>
      <c r="F14553" s="399"/>
      <c r="G14553" s="399"/>
      <c r="H14553" s="399"/>
      <c r="I14553" s="399"/>
    </row>
    <row r="14554" spans="1:9" ht="15.75" customHeight="1">
      <c r="A14554" s="396"/>
      <c r="B14554" s="398"/>
      <c r="C14554" s="396"/>
      <c r="D14554" s="396"/>
      <c r="E14554" s="399"/>
      <c r="F14554" s="399"/>
      <c r="G14554" s="399"/>
      <c r="H14554" s="399"/>
      <c r="I14554" s="399"/>
    </row>
    <row r="14555" spans="1:9" ht="15.75" customHeight="1">
      <c r="A14555" s="396"/>
      <c r="B14555" s="398"/>
      <c r="C14555" s="396"/>
      <c r="D14555" s="396"/>
      <c r="E14555" s="399"/>
      <c r="F14555" s="399"/>
      <c r="G14555" s="399"/>
      <c r="H14555" s="399"/>
      <c r="I14555" s="399"/>
    </row>
    <row r="14556" spans="1:9" ht="15.75" customHeight="1">
      <c r="A14556" s="396"/>
      <c r="B14556" s="398"/>
      <c r="C14556" s="396"/>
      <c r="D14556" s="396"/>
      <c r="E14556" s="399"/>
      <c r="F14556" s="399"/>
      <c r="G14556" s="399"/>
      <c r="H14556" s="399"/>
      <c r="I14556" s="399"/>
    </row>
    <row r="14557" spans="1:9" ht="15.75" customHeight="1">
      <c r="A14557" s="396"/>
      <c r="B14557" s="398"/>
      <c r="C14557" s="396"/>
      <c r="D14557" s="396"/>
      <c r="E14557" s="399"/>
      <c r="F14557" s="399"/>
      <c r="G14557" s="399"/>
      <c r="H14557" s="399"/>
      <c r="I14557" s="399"/>
    </row>
    <row r="14558" spans="1:9" ht="15.75" customHeight="1">
      <c r="A14558" s="396"/>
      <c r="B14558" s="398"/>
      <c r="C14558" s="396"/>
      <c r="D14558" s="396"/>
      <c r="E14558" s="399"/>
      <c r="F14558" s="399"/>
      <c r="G14558" s="399"/>
      <c r="H14558" s="399"/>
      <c r="I14558" s="399"/>
    </row>
    <row r="14559" spans="1:9" ht="15.75" customHeight="1">
      <c r="A14559" s="396"/>
      <c r="B14559" s="398"/>
      <c r="C14559" s="396"/>
      <c r="D14559" s="396"/>
      <c r="E14559" s="399"/>
      <c r="F14559" s="399"/>
      <c r="G14559" s="399"/>
      <c r="H14559" s="399"/>
      <c r="I14559" s="399"/>
    </row>
    <row r="14560" spans="1:9" ht="15.75" customHeight="1">
      <c r="A14560" s="396"/>
      <c r="B14560" s="398"/>
      <c r="C14560" s="396"/>
      <c r="D14560" s="396"/>
      <c r="E14560" s="399"/>
      <c r="F14560" s="399"/>
      <c r="G14560" s="399"/>
      <c r="H14560" s="399"/>
      <c r="I14560" s="399"/>
    </row>
    <row r="14561" spans="1:9" ht="15.75" customHeight="1">
      <c r="A14561" s="396"/>
      <c r="B14561" s="398"/>
      <c r="C14561" s="396"/>
      <c r="D14561" s="396"/>
      <c r="E14561" s="399"/>
      <c r="F14561" s="399"/>
      <c r="G14561" s="399"/>
      <c r="H14561" s="399"/>
      <c r="I14561" s="399"/>
    </row>
    <row r="14562" spans="1:9" ht="15.75" customHeight="1">
      <c r="A14562" s="396"/>
      <c r="B14562" s="398"/>
      <c r="C14562" s="396"/>
      <c r="D14562" s="396"/>
      <c r="E14562" s="399"/>
      <c r="F14562" s="399"/>
      <c r="G14562" s="399"/>
      <c r="H14562" s="399"/>
      <c r="I14562" s="399"/>
    </row>
    <row r="14563" spans="1:9" ht="15.75" customHeight="1">
      <c r="A14563" s="396"/>
      <c r="B14563" s="398"/>
      <c r="C14563" s="396"/>
      <c r="D14563" s="396"/>
      <c r="E14563" s="399"/>
      <c r="F14563" s="399"/>
      <c r="G14563" s="399"/>
      <c r="H14563" s="399"/>
      <c r="I14563" s="399"/>
    </row>
    <row r="14564" spans="1:9" ht="15.75" customHeight="1">
      <c r="A14564" s="396"/>
      <c r="B14564" s="398"/>
      <c r="C14564" s="396"/>
      <c r="D14564" s="396"/>
      <c r="E14564" s="399"/>
      <c r="F14564" s="399"/>
      <c r="G14564" s="399"/>
      <c r="H14564" s="399"/>
      <c r="I14564" s="399"/>
    </row>
    <row r="14565" spans="1:9" ht="15.75" customHeight="1">
      <c r="A14565" s="396"/>
      <c r="B14565" s="398"/>
      <c r="C14565" s="396"/>
      <c r="D14565" s="396"/>
      <c r="E14565" s="399"/>
      <c r="F14565" s="399"/>
      <c r="G14565" s="399"/>
      <c r="H14565" s="399"/>
      <c r="I14565" s="399"/>
    </row>
    <row r="14566" spans="1:9" ht="15.75" customHeight="1">
      <c r="A14566" s="396"/>
      <c r="B14566" s="398"/>
      <c r="C14566" s="396"/>
      <c r="D14566" s="396"/>
      <c r="E14566" s="399"/>
      <c r="F14566" s="399"/>
      <c r="G14566" s="399"/>
      <c r="H14566" s="399"/>
      <c r="I14566" s="399"/>
    </row>
    <row r="14567" spans="1:9" ht="15.75" customHeight="1">
      <c r="A14567" s="396"/>
      <c r="B14567" s="398"/>
      <c r="C14567" s="396"/>
      <c r="D14567" s="396"/>
      <c r="E14567" s="399"/>
      <c r="F14567" s="399"/>
      <c r="G14567" s="399"/>
      <c r="H14567" s="399"/>
      <c r="I14567" s="399"/>
    </row>
    <row r="14568" spans="1:9" ht="15.75" customHeight="1">
      <c r="A14568" s="396"/>
      <c r="B14568" s="398"/>
      <c r="C14568" s="396"/>
      <c r="D14568" s="396"/>
      <c r="E14568" s="399"/>
      <c r="F14568" s="399"/>
      <c r="G14568" s="399"/>
      <c r="H14568" s="399"/>
      <c r="I14568" s="399"/>
    </row>
    <row r="14569" spans="1:9" ht="15.75" customHeight="1">
      <c r="A14569" s="396"/>
      <c r="B14569" s="398"/>
      <c r="C14569" s="396"/>
      <c r="D14569" s="396"/>
      <c r="E14569" s="399"/>
      <c r="F14569" s="399"/>
      <c r="G14569" s="399"/>
      <c r="H14569" s="399"/>
      <c r="I14569" s="399"/>
    </row>
    <row r="14570" spans="1:9" ht="15.75" customHeight="1">
      <c r="A14570" s="396"/>
      <c r="B14570" s="398"/>
      <c r="C14570" s="396"/>
      <c r="D14570" s="396"/>
      <c r="E14570" s="399"/>
      <c r="F14570" s="399"/>
      <c r="G14570" s="399"/>
      <c r="H14570" s="399"/>
      <c r="I14570" s="399"/>
    </row>
    <row r="14571" spans="1:9" ht="15.75" customHeight="1">
      <c r="A14571" s="396"/>
      <c r="B14571" s="398"/>
      <c r="C14571" s="396"/>
      <c r="D14571" s="396"/>
      <c r="E14571" s="399"/>
      <c r="F14571" s="399"/>
      <c r="G14571" s="399"/>
      <c r="H14571" s="399"/>
      <c r="I14571" s="399"/>
    </row>
    <row r="14572" spans="1:9" ht="15.75" customHeight="1">
      <c r="A14572" s="396"/>
      <c r="B14572" s="398"/>
      <c r="C14572" s="396"/>
      <c r="D14572" s="396"/>
      <c r="E14572" s="399"/>
      <c r="F14572" s="399"/>
      <c r="G14572" s="399"/>
      <c r="H14572" s="399"/>
      <c r="I14572" s="399"/>
    </row>
    <row r="14573" spans="1:9" ht="15.75" customHeight="1">
      <c r="A14573" s="396"/>
      <c r="B14573" s="398"/>
      <c r="C14573" s="396"/>
      <c r="D14573" s="396"/>
      <c r="E14573" s="399"/>
      <c r="F14573" s="399"/>
      <c r="G14573" s="399"/>
      <c r="H14573" s="399"/>
      <c r="I14573" s="399"/>
    </row>
    <row r="14574" spans="1:9" ht="15.75" customHeight="1">
      <c r="A14574" s="396"/>
      <c r="B14574" s="398"/>
      <c r="C14574" s="396"/>
      <c r="D14574" s="396"/>
      <c r="E14574" s="399"/>
      <c r="F14574" s="399"/>
      <c r="G14574" s="399"/>
      <c r="H14574" s="399"/>
      <c r="I14574" s="399"/>
    </row>
    <row r="14575" spans="1:9" ht="15.75" customHeight="1">
      <c r="A14575" s="396"/>
      <c r="B14575" s="398"/>
      <c r="C14575" s="396"/>
      <c r="D14575" s="396"/>
      <c r="E14575" s="399"/>
      <c r="F14575" s="399"/>
      <c r="G14575" s="399"/>
      <c r="H14575" s="399"/>
      <c r="I14575" s="399"/>
    </row>
    <row r="14576" spans="1:9" ht="15.75" customHeight="1">
      <c r="A14576" s="396"/>
      <c r="B14576" s="398"/>
      <c r="C14576" s="396"/>
      <c r="D14576" s="396"/>
      <c r="E14576" s="399"/>
      <c r="F14576" s="399"/>
      <c r="G14576" s="399"/>
      <c r="H14576" s="399"/>
      <c r="I14576" s="399"/>
    </row>
    <row r="14577" spans="1:9" ht="15.75" customHeight="1">
      <c r="A14577" s="396"/>
      <c r="B14577" s="398"/>
      <c r="C14577" s="396"/>
      <c r="D14577" s="396"/>
      <c r="E14577" s="399"/>
      <c r="F14577" s="399"/>
      <c r="G14577" s="399"/>
      <c r="H14577" s="399"/>
      <c r="I14577" s="399"/>
    </row>
    <row r="14578" spans="1:9" ht="15.75" customHeight="1">
      <c r="A14578" s="396"/>
      <c r="B14578" s="398"/>
      <c r="C14578" s="396"/>
      <c r="D14578" s="396"/>
      <c r="E14578" s="399"/>
      <c r="F14578" s="399"/>
      <c r="G14578" s="399"/>
      <c r="H14578" s="399"/>
      <c r="I14578" s="399"/>
    </row>
    <row r="14579" spans="1:9" ht="15.75" customHeight="1">
      <c r="A14579" s="396"/>
      <c r="B14579" s="398"/>
      <c r="C14579" s="396"/>
      <c r="D14579" s="396"/>
      <c r="E14579" s="399"/>
      <c r="F14579" s="399"/>
      <c r="G14579" s="399"/>
      <c r="H14579" s="399"/>
      <c r="I14579" s="399"/>
    </row>
    <row r="14580" spans="1:9" ht="15.75" customHeight="1">
      <c r="A14580" s="396"/>
      <c r="B14580" s="398"/>
      <c r="C14580" s="396"/>
      <c r="D14580" s="396"/>
      <c r="E14580" s="399"/>
      <c r="F14580" s="399"/>
      <c r="G14580" s="399"/>
      <c r="H14580" s="399"/>
      <c r="I14580" s="399"/>
    </row>
    <row r="14581" spans="1:9" ht="15.75" customHeight="1">
      <c r="A14581" s="396"/>
      <c r="B14581" s="398"/>
      <c r="C14581" s="396"/>
      <c r="D14581" s="396"/>
      <c r="E14581" s="399"/>
      <c r="F14581" s="399"/>
      <c r="G14581" s="399"/>
      <c r="H14581" s="399"/>
      <c r="I14581" s="399"/>
    </row>
    <row r="14582" spans="1:9" ht="15.75" customHeight="1">
      <c r="A14582" s="396"/>
      <c r="B14582" s="398"/>
      <c r="C14582" s="396"/>
      <c r="D14582" s="396"/>
      <c r="E14582" s="399"/>
      <c r="F14582" s="399"/>
      <c r="G14582" s="399"/>
      <c r="H14582" s="399"/>
      <c r="I14582" s="399"/>
    </row>
    <row r="14583" spans="1:9" ht="15.75" customHeight="1">
      <c r="A14583" s="396"/>
      <c r="B14583" s="398"/>
      <c r="C14583" s="396"/>
      <c r="D14583" s="396"/>
      <c r="E14583" s="399"/>
      <c r="F14583" s="399"/>
      <c r="G14583" s="399"/>
      <c r="H14583" s="399"/>
      <c r="I14583" s="399"/>
    </row>
    <row r="14584" spans="1:9" ht="15.75" customHeight="1">
      <c r="A14584" s="396"/>
      <c r="B14584" s="398"/>
      <c r="C14584" s="396"/>
      <c r="D14584" s="396"/>
      <c r="E14584" s="399"/>
      <c r="F14584" s="399"/>
      <c r="G14584" s="399"/>
      <c r="H14584" s="399"/>
      <c r="I14584" s="399"/>
    </row>
    <row r="14585" spans="1:9" ht="15.75" customHeight="1">
      <c r="A14585" s="396"/>
      <c r="B14585" s="398"/>
      <c r="C14585" s="396"/>
      <c r="D14585" s="396"/>
      <c r="E14585" s="399"/>
      <c r="F14585" s="399"/>
      <c r="G14585" s="399"/>
      <c r="H14585" s="399"/>
      <c r="I14585" s="399"/>
    </row>
    <row r="14586" spans="1:9" ht="15.75" customHeight="1">
      <c r="A14586" s="396"/>
      <c r="B14586" s="398"/>
      <c r="C14586" s="396"/>
      <c r="D14586" s="396"/>
      <c r="E14586" s="399"/>
      <c r="F14586" s="399"/>
      <c r="G14586" s="399"/>
      <c r="H14586" s="399"/>
      <c r="I14586" s="399"/>
    </row>
    <row r="14587" spans="1:9" ht="15.75" customHeight="1">
      <c r="A14587" s="396"/>
      <c r="B14587" s="398"/>
      <c r="C14587" s="396"/>
      <c r="D14587" s="396"/>
      <c r="E14587" s="399"/>
      <c r="F14587" s="399"/>
      <c r="G14587" s="399"/>
      <c r="H14587" s="399"/>
      <c r="I14587" s="399"/>
    </row>
    <row r="14588" spans="1:9" ht="15.75" customHeight="1">
      <c r="A14588" s="396"/>
      <c r="B14588" s="398"/>
      <c r="C14588" s="396"/>
      <c r="D14588" s="396"/>
      <c r="E14588" s="399"/>
      <c r="F14588" s="399"/>
      <c r="G14588" s="399"/>
      <c r="H14588" s="399"/>
      <c r="I14588" s="399"/>
    </row>
    <row r="14589" spans="1:9" ht="15.75" customHeight="1">
      <c r="A14589" s="396"/>
      <c r="B14589" s="398"/>
      <c r="C14589" s="396"/>
      <c r="D14589" s="396"/>
      <c r="E14589" s="399"/>
      <c r="F14589" s="399"/>
      <c r="G14589" s="399"/>
      <c r="H14589" s="399"/>
      <c r="I14589" s="399"/>
    </row>
    <row r="14590" spans="1:9" ht="15.75" customHeight="1">
      <c r="A14590" s="396"/>
      <c r="B14590" s="398"/>
      <c r="C14590" s="396"/>
      <c r="D14590" s="396"/>
      <c r="E14590" s="399"/>
      <c r="F14590" s="399"/>
      <c r="G14590" s="399"/>
      <c r="H14590" s="399"/>
      <c r="I14590" s="399"/>
    </row>
    <row r="14591" spans="1:9" ht="15.75" customHeight="1">
      <c r="A14591" s="396"/>
      <c r="B14591" s="398"/>
      <c r="C14591" s="396"/>
      <c r="D14591" s="396"/>
      <c r="E14591" s="399"/>
      <c r="F14591" s="399"/>
      <c r="G14591" s="399"/>
      <c r="H14591" s="399"/>
      <c r="I14591" s="399"/>
    </row>
    <row r="14592" spans="1:9" ht="15.75" customHeight="1">
      <c r="A14592" s="396"/>
      <c r="B14592" s="398"/>
      <c r="C14592" s="396"/>
      <c r="D14592" s="396"/>
      <c r="E14592" s="399"/>
      <c r="F14592" s="399"/>
      <c r="G14592" s="399"/>
      <c r="H14592" s="399"/>
      <c r="I14592" s="399"/>
    </row>
    <row r="14593" spans="1:9" ht="15.75" customHeight="1">
      <c r="A14593" s="396"/>
      <c r="B14593" s="398"/>
      <c r="C14593" s="396"/>
      <c r="D14593" s="396"/>
      <c r="E14593" s="399"/>
      <c r="F14593" s="399"/>
      <c r="G14593" s="399"/>
      <c r="H14593" s="399"/>
      <c r="I14593" s="399"/>
    </row>
    <row r="14594" spans="1:9" ht="15.75" customHeight="1">
      <c r="A14594" s="396"/>
      <c r="B14594" s="398"/>
      <c r="C14594" s="396"/>
      <c r="D14594" s="396"/>
      <c r="E14594" s="399"/>
      <c r="F14594" s="399"/>
      <c r="G14594" s="399"/>
      <c r="H14594" s="399"/>
      <c r="I14594" s="399"/>
    </row>
    <row r="14595" spans="1:9" ht="15.75" customHeight="1">
      <c r="A14595" s="396"/>
      <c r="B14595" s="398"/>
      <c r="C14595" s="396"/>
      <c r="D14595" s="396"/>
      <c r="E14595" s="399"/>
      <c r="F14595" s="399"/>
      <c r="G14595" s="399"/>
      <c r="H14595" s="399"/>
      <c r="I14595" s="399"/>
    </row>
    <row r="14596" spans="1:9" ht="15.75" customHeight="1">
      <c r="A14596" s="396"/>
      <c r="B14596" s="398"/>
      <c r="C14596" s="396"/>
      <c r="D14596" s="396"/>
      <c r="E14596" s="399"/>
      <c r="F14596" s="399"/>
      <c r="G14596" s="399"/>
      <c r="H14596" s="399"/>
      <c r="I14596" s="399"/>
    </row>
    <row r="14597" spans="1:9" ht="15.75" customHeight="1">
      <c r="A14597" s="396"/>
      <c r="B14597" s="398"/>
      <c r="C14597" s="396"/>
      <c r="D14597" s="396"/>
      <c r="E14597" s="399"/>
      <c r="F14597" s="399"/>
      <c r="G14597" s="399"/>
      <c r="H14597" s="399"/>
      <c r="I14597" s="399"/>
    </row>
    <row r="14598" spans="1:9" ht="15.75" customHeight="1">
      <c r="A14598" s="396"/>
      <c r="B14598" s="398"/>
      <c r="C14598" s="396"/>
      <c r="D14598" s="396"/>
      <c r="E14598" s="399"/>
      <c r="F14598" s="399"/>
      <c r="G14598" s="399"/>
      <c r="H14598" s="399"/>
      <c r="I14598" s="399"/>
    </row>
    <row r="14599" spans="1:9" ht="15.75" customHeight="1">
      <c r="A14599" s="396"/>
      <c r="B14599" s="398"/>
      <c r="C14599" s="396"/>
      <c r="D14599" s="396"/>
      <c r="E14599" s="399"/>
      <c r="F14599" s="399"/>
      <c r="G14599" s="399"/>
      <c r="H14599" s="399"/>
      <c r="I14599" s="399"/>
    </row>
    <row r="14600" spans="1:9" ht="15.75" customHeight="1">
      <c r="A14600" s="396"/>
      <c r="B14600" s="398"/>
      <c r="C14600" s="396"/>
      <c r="D14600" s="396"/>
      <c r="E14600" s="399"/>
      <c r="F14600" s="399"/>
      <c r="G14600" s="399"/>
      <c r="H14600" s="399"/>
      <c r="I14600" s="399"/>
    </row>
    <row r="14601" spans="1:9" ht="15.75" customHeight="1">
      <c r="A14601" s="396"/>
      <c r="B14601" s="398"/>
      <c r="C14601" s="396"/>
      <c r="D14601" s="396"/>
      <c r="E14601" s="399"/>
      <c r="F14601" s="399"/>
      <c r="G14601" s="399"/>
      <c r="H14601" s="399"/>
      <c r="I14601" s="399"/>
    </row>
    <row r="14602" spans="1:9" ht="15.75" customHeight="1">
      <c r="A14602" s="396"/>
      <c r="B14602" s="398"/>
      <c r="C14602" s="396"/>
      <c r="D14602" s="396"/>
      <c r="E14602" s="399"/>
      <c r="F14602" s="399"/>
      <c r="G14602" s="399"/>
      <c r="H14602" s="399"/>
      <c r="I14602" s="399"/>
    </row>
    <row r="14603" spans="1:9" ht="15.75" customHeight="1">
      <c r="A14603" s="396"/>
      <c r="B14603" s="398"/>
      <c r="C14603" s="396"/>
      <c r="D14603" s="396"/>
      <c r="E14603" s="399"/>
      <c r="F14603" s="399"/>
      <c r="G14603" s="399"/>
      <c r="H14603" s="399"/>
      <c r="I14603" s="399"/>
    </row>
    <row r="14604" spans="1:9" ht="15.75" customHeight="1">
      <c r="A14604" s="396"/>
      <c r="B14604" s="398"/>
      <c r="C14604" s="396"/>
      <c r="D14604" s="396"/>
      <c r="E14604" s="399"/>
      <c r="F14604" s="399"/>
      <c r="G14604" s="399"/>
      <c r="H14604" s="399"/>
      <c r="I14604" s="399"/>
    </row>
    <row r="14605" spans="1:9" ht="15.75" customHeight="1">
      <c r="A14605" s="396"/>
      <c r="B14605" s="398"/>
      <c r="C14605" s="396"/>
      <c r="D14605" s="396"/>
      <c r="E14605" s="399"/>
      <c r="F14605" s="399"/>
      <c r="G14605" s="399"/>
      <c r="H14605" s="399"/>
      <c r="I14605" s="399"/>
    </row>
    <row r="14606" spans="1:9" ht="15.75" customHeight="1">
      <c r="A14606" s="396"/>
      <c r="B14606" s="398"/>
      <c r="C14606" s="396"/>
      <c r="D14606" s="396"/>
      <c r="E14606" s="399"/>
      <c r="F14606" s="399"/>
      <c r="G14606" s="399"/>
      <c r="H14606" s="399"/>
      <c r="I14606" s="399"/>
    </row>
    <row r="14607" spans="1:9" ht="15.75" customHeight="1">
      <c r="A14607" s="396"/>
      <c r="B14607" s="398"/>
      <c r="C14607" s="396"/>
      <c r="D14607" s="396"/>
      <c r="E14607" s="399"/>
      <c r="F14607" s="399"/>
      <c r="G14607" s="399"/>
      <c r="H14607" s="399"/>
      <c r="I14607" s="399"/>
    </row>
    <row r="14608" spans="1:9" ht="15.75" customHeight="1">
      <c r="A14608" s="396"/>
      <c r="B14608" s="398"/>
      <c r="C14608" s="396"/>
      <c r="D14608" s="396"/>
      <c r="E14608" s="399"/>
      <c r="F14608" s="399"/>
      <c r="G14608" s="399"/>
      <c r="H14608" s="399"/>
      <c r="I14608" s="399"/>
    </row>
    <row r="14609" spans="1:9" ht="15.75" customHeight="1">
      <c r="A14609" s="396"/>
      <c r="B14609" s="398"/>
      <c r="C14609" s="396"/>
      <c r="D14609" s="396"/>
      <c r="E14609" s="399"/>
      <c r="F14609" s="399"/>
      <c r="G14609" s="399"/>
      <c r="H14609" s="399"/>
      <c r="I14609" s="399"/>
    </row>
    <row r="14610" spans="1:9" ht="15.75" customHeight="1">
      <c r="A14610" s="396"/>
      <c r="B14610" s="398"/>
      <c r="C14610" s="396"/>
      <c r="D14610" s="396"/>
      <c r="E14610" s="399"/>
      <c r="F14610" s="399"/>
      <c r="G14610" s="399"/>
      <c r="H14610" s="399"/>
      <c r="I14610" s="399"/>
    </row>
    <row r="14611" spans="1:9" ht="15.75" customHeight="1">
      <c r="A14611" s="396"/>
      <c r="B14611" s="398"/>
      <c r="C14611" s="396"/>
      <c r="D14611" s="396"/>
      <c r="E14611" s="399"/>
      <c r="F14611" s="399"/>
      <c r="G14611" s="399"/>
      <c r="H14611" s="399"/>
      <c r="I14611" s="399"/>
    </row>
    <row r="14612" spans="1:9" ht="15.75" customHeight="1">
      <c r="A14612" s="396"/>
      <c r="B14612" s="398"/>
      <c r="C14612" s="396"/>
      <c r="D14612" s="396"/>
      <c r="E14612" s="399"/>
      <c r="F14612" s="399"/>
      <c r="G14612" s="399"/>
      <c r="H14612" s="399"/>
      <c r="I14612" s="399"/>
    </row>
    <row r="14613" spans="1:9" ht="15.75" customHeight="1">
      <c r="A14613" s="396"/>
      <c r="B14613" s="398"/>
      <c r="C14613" s="396"/>
      <c r="D14613" s="396"/>
      <c r="E14613" s="399"/>
      <c r="F14613" s="399"/>
      <c r="G14613" s="399"/>
      <c r="H14613" s="399"/>
      <c r="I14613" s="399"/>
    </row>
    <row r="14614" spans="1:9" ht="15.75" customHeight="1">
      <c r="A14614" s="396"/>
      <c r="B14614" s="398"/>
      <c r="C14614" s="396"/>
      <c r="D14614" s="396"/>
      <c r="E14614" s="399"/>
      <c r="F14614" s="399"/>
      <c r="G14614" s="399"/>
      <c r="H14614" s="399"/>
      <c r="I14614" s="399"/>
    </row>
    <row r="14615" spans="1:9" ht="15.75" customHeight="1">
      <c r="A14615" s="396"/>
      <c r="B14615" s="398"/>
      <c r="C14615" s="396"/>
      <c r="D14615" s="396"/>
      <c r="E14615" s="399"/>
      <c r="F14615" s="399"/>
      <c r="G14615" s="399"/>
      <c r="H14615" s="399"/>
      <c r="I14615" s="399"/>
    </row>
    <row r="14616" spans="1:9" ht="15.75" customHeight="1">
      <c r="A14616" s="396"/>
      <c r="B14616" s="398"/>
      <c r="C14616" s="396"/>
      <c r="D14616" s="396"/>
      <c r="E14616" s="399"/>
      <c r="F14616" s="399"/>
      <c r="G14616" s="399"/>
      <c r="H14616" s="399"/>
      <c r="I14616" s="399"/>
    </row>
    <row r="14617" spans="1:9" ht="15.75" customHeight="1">
      <c r="A14617" s="396"/>
      <c r="B14617" s="398"/>
      <c r="C14617" s="396"/>
      <c r="D14617" s="396"/>
      <c r="E14617" s="399"/>
      <c r="F14617" s="399"/>
      <c r="G14617" s="399"/>
      <c r="H14617" s="399"/>
      <c r="I14617" s="399"/>
    </row>
    <row r="14618" spans="1:9" ht="15.75" customHeight="1">
      <c r="A14618" s="396"/>
      <c r="B14618" s="398"/>
      <c r="C14618" s="396"/>
      <c r="D14618" s="396"/>
      <c r="E14618" s="399"/>
      <c r="F14618" s="399"/>
      <c r="G14618" s="399"/>
      <c r="H14618" s="399"/>
      <c r="I14618" s="399"/>
    </row>
    <row r="14619" spans="1:9" ht="15.75" customHeight="1">
      <c r="A14619" s="396"/>
      <c r="B14619" s="398"/>
      <c r="C14619" s="396"/>
      <c r="D14619" s="396"/>
      <c r="E14619" s="399"/>
      <c r="F14619" s="399"/>
      <c r="G14619" s="399"/>
      <c r="H14619" s="399"/>
      <c r="I14619" s="399"/>
    </row>
    <row r="14620" spans="1:9" ht="15.75" customHeight="1">
      <c r="A14620" s="396"/>
      <c r="B14620" s="398"/>
      <c r="C14620" s="396"/>
      <c r="D14620" s="396"/>
      <c r="E14620" s="399"/>
      <c r="F14620" s="399"/>
      <c r="G14620" s="399"/>
      <c r="H14620" s="399"/>
      <c r="I14620" s="399"/>
    </row>
    <row r="14621" spans="1:9" ht="15.75" customHeight="1">
      <c r="A14621" s="396"/>
      <c r="B14621" s="398"/>
      <c r="C14621" s="396"/>
      <c r="D14621" s="396"/>
      <c r="E14621" s="399"/>
      <c r="F14621" s="399"/>
      <c r="G14621" s="399"/>
      <c r="H14621" s="399"/>
      <c r="I14621" s="399"/>
    </row>
    <row r="14622" spans="1:9" ht="15.75" customHeight="1">
      <c r="A14622" s="396"/>
      <c r="B14622" s="398"/>
      <c r="C14622" s="396"/>
      <c r="D14622" s="396"/>
      <c r="E14622" s="399"/>
      <c r="F14622" s="399"/>
      <c r="G14622" s="399"/>
      <c r="H14622" s="399"/>
      <c r="I14622" s="399"/>
    </row>
    <row r="14623" spans="1:9" ht="15.75" customHeight="1">
      <c r="A14623" s="396"/>
      <c r="B14623" s="398"/>
      <c r="C14623" s="396"/>
      <c r="D14623" s="396"/>
      <c r="E14623" s="399"/>
      <c r="F14623" s="399"/>
      <c r="G14623" s="399"/>
      <c r="H14623" s="399"/>
      <c r="I14623" s="399"/>
    </row>
    <row r="14624" spans="1:9" ht="15.75" customHeight="1">
      <c r="A14624" s="396"/>
      <c r="B14624" s="398"/>
      <c r="C14624" s="396"/>
      <c r="D14624" s="396"/>
      <c r="E14624" s="399"/>
      <c r="F14624" s="399"/>
      <c r="G14624" s="399"/>
      <c r="H14624" s="399"/>
      <c r="I14624" s="399"/>
    </row>
    <row r="14625" spans="1:9" ht="15.75" customHeight="1">
      <c r="A14625" s="396"/>
      <c r="B14625" s="398"/>
      <c r="C14625" s="396"/>
      <c r="D14625" s="396"/>
      <c r="E14625" s="399"/>
      <c r="F14625" s="399"/>
      <c r="G14625" s="399"/>
      <c r="H14625" s="399"/>
      <c r="I14625" s="399"/>
    </row>
    <row r="14626" spans="1:9" ht="15.75" customHeight="1">
      <c r="A14626" s="396"/>
      <c r="B14626" s="398"/>
      <c r="C14626" s="396"/>
      <c r="D14626" s="396"/>
      <c r="E14626" s="399"/>
      <c r="F14626" s="399"/>
      <c r="G14626" s="399"/>
      <c r="H14626" s="399"/>
      <c r="I14626" s="399"/>
    </row>
    <row r="14627" spans="1:9" ht="15.75" customHeight="1">
      <c r="A14627" s="396"/>
      <c r="B14627" s="398"/>
      <c r="C14627" s="396"/>
      <c r="D14627" s="396"/>
      <c r="E14627" s="399"/>
      <c r="F14627" s="399"/>
      <c r="G14627" s="399"/>
      <c r="H14627" s="399"/>
      <c r="I14627" s="399"/>
    </row>
    <row r="14628" spans="1:9" ht="15.75" customHeight="1">
      <c r="A14628" s="396"/>
      <c r="B14628" s="398"/>
      <c r="C14628" s="396"/>
      <c r="D14628" s="396"/>
      <c r="E14628" s="399"/>
      <c r="F14628" s="399"/>
      <c r="G14628" s="399"/>
      <c r="H14628" s="399"/>
      <c r="I14628" s="399"/>
    </row>
    <row r="14629" spans="1:9" ht="15.75" customHeight="1">
      <c r="A14629" s="396"/>
      <c r="B14629" s="398"/>
      <c r="C14629" s="396"/>
      <c r="D14629" s="396"/>
      <c r="E14629" s="399"/>
      <c r="F14629" s="399"/>
      <c r="G14629" s="399"/>
      <c r="H14629" s="399"/>
      <c r="I14629" s="399"/>
    </row>
    <row r="14630" spans="1:9" ht="15.75" customHeight="1">
      <c r="A14630" s="396"/>
      <c r="B14630" s="398"/>
      <c r="C14630" s="396"/>
      <c r="D14630" s="396"/>
      <c r="E14630" s="399"/>
      <c r="F14630" s="399"/>
      <c r="G14630" s="399"/>
      <c r="H14630" s="399"/>
      <c r="I14630" s="399"/>
    </row>
    <row r="14631" spans="1:9" ht="15.75" customHeight="1">
      <c r="A14631" s="396"/>
      <c r="B14631" s="398"/>
      <c r="C14631" s="396"/>
      <c r="D14631" s="396"/>
      <c r="E14631" s="399"/>
      <c r="F14631" s="399"/>
      <c r="G14631" s="399"/>
      <c r="H14631" s="399"/>
      <c r="I14631" s="399"/>
    </row>
    <row r="14632" spans="1:9" ht="15.75" customHeight="1">
      <c r="A14632" s="396"/>
      <c r="B14632" s="398"/>
      <c r="C14632" s="396"/>
      <c r="D14632" s="396"/>
      <c r="E14632" s="399"/>
      <c r="F14632" s="399"/>
      <c r="G14632" s="399"/>
      <c r="H14632" s="399"/>
      <c r="I14632" s="399"/>
    </row>
    <row r="14633" spans="1:9" ht="15.75" customHeight="1">
      <c r="A14633" s="396"/>
      <c r="B14633" s="398"/>
      <c r="C14633" s="396"/>
      <c r="D14633" s="396"/>
      <c r="E14633" s="399"/>
      <c r="F14633" s="399"/>
      <c r="G14633" s="399"/>
      <c r="H14633" s="399"/>
      <c r="I14633" s="399"/>
    </row>
    <row r="14634" spans="1:9" ht="15.75" customHeight="1">
      <c r="A14634" s="396"/>
      <c r="B14634" s="398"/>
      <c r="C14634" s="396"/>
      <c r="D14634" s="396"/>
      <c r="E14634" s="399"/>
      <c r="F14634" s="399"/>
      <c r="G14634" s="399"/>
      <c r="H14634" s="399"/>
      <c r="I14634" s="399"/>
    </row>
    <row r="14635" spans="1:9" ht="15.75" customHeight="1">
      <c r="A14635" s="396"/>
      <c r="B14635" s="398"/>
      <c r="C14635" s="396"/>
      <c r="D14635" s="396"/>
      <c r="E14635" s="399"/>
      <c r="F14635" s="399"/>
      <c r="G14635" s="399"/>
      <c r="H14635" s="399"/>
      <c r="I14635" s="399"/>
    </row>
    <row r="14636" spans="1:9" ht="15.75" customHeight="1">
      <c r="A14636" s="396"/>
      <c r="B14636" s="398"/>
      <c r="C14636" s="396"/>
      <c r="D14636" s="396"/>
      <c r="E14636" s="399"/>
      <c r="F14636" s="399"/>
      <c r="G14636" s="399"/>
      <c r="H14636" s="399"/>
      <c r="I14636" s="399"/>
    </row>
    <row r="14637" spans="1:9" ht="15.75" customHeight="1">
      <c r="A14637" s="396"/>
      <c r="B14637" s="398"/>
      <c r="C14637" s="396"/>
      <c r="D14637" s="396"/>
      <c r="E14637" s="399"/>
      <c r="F14637" s="399"/>
      <c r="G14637" s="399"/>
      <c r="H14637" s="399"/>
      <c r="I14637" s="399"/>
    </row>
    <row r="14638" spans="1:9" ht="15.75" customHeight="1">
      <c r="A14638" s="396"/>
      <c r="B14638" s="398"/>
      <c r="C14638" s="396"/>
      <c r="D14638" s="396"/>
      <c r="E14638" s="399"/>
      <c r="F14638" s="399"/>
      <c r="G14638" s="399"/>
      <c r="H14638" s="399"/>
      <c r="I14638" s="399"/>
    </row>
    <row r="14639" spans="1:9" ht="15.75" customHeight="1">
      <c r="A14639" s="396"/>
      <c r="B14639" s="398"/>
      <c r="C14639" s="396"/>
      <c r="D14639" s="396"/>
      <c r="E14639" s="399"/>
      <c r="F14639" s="399"/>
      <c r="G14639" s="399"/>
      <c r="H14639" s="399"/>
      <c r="I14639" s="399"/>
    </row>
    <row r="14640" spans="1:9" ht="15.75" customHeight="1">
      <c r="A14640" s="396"/>
      <c r="B14640" s="398"/>
      <c r="C14640" s="396"/>
      <c r="D14640" s="396"/>
      <c r="E14640" s="399"/>
      <c r="F14640" s="399"/>
      <c r="G14640" s="399"/>
      <c r="H14640" s="399"/>
      <c r="I14640" s="399"/>
    </row>
    <row r="14641" spans="1:9" ht="15.75" customHeight="1">
      <c r="A14641" s="396"/>
      <c r="B14641" s="398"/>
      <c r="C14641" s="396"/>
      <c r="D14641" s="396"/>
      <c r="E14641" s="399"/>
      <c r="F14641" s="399"/>
      <c r="G14641" s="399"/>
      <c r="H14641" s="399"/>
      <c r="I14641" s="399"/>
    </row>
    <row r="14642" spans="1:9" ht="15.75" customHeight="1">
      <c r="A14642" s="396"/>
      <c r="B14642" s="398"/>
      <c r="C14642" s="396"/>
      <c r="D14642" s="396"/>
      <c r="E14642" s="399"/>
      <c r="F14642" s="399"/>
      <c r="G14642" s="399"/>
      <c r="H14642" s="399"/>
      <c r="I14642" s="399"/>
    </row>
    <row r="14643" spans="1:9" ht="15.75" customHeight="1">
      <c r="A14643" s="396"/>
      <c r="B14643" s="398"/>
      <c r="C14643" s="396"/>
      <c r="D14643" s="396"/>
      <c r="E14643" s="399"/>
      <c r="F14643" s="399"/>
      <c r="G14643" s="399"/>
      <c r="H14643" s="399"/>
      <c r="I14643" s="399"/>
    </row>
    <row r="14644" spans="1:9" ht="15.75" customHeight="1">
      <c r="A14644" s="396"/>
      <c r="B14644" s="398"/>
      <c r="C14644" s="396"/>
      <c r="D14644" s="396"/>
      <c r="E14644" s="399"/>
      <c r="F14644" s="399"/>
      <c r="G14644" s="399"/>
      <c r="H14644" s="399"/>
      <c r="I14644" s="399"/>
    </row>
    <row r="14645" spans="1:9" ht="15.75" customHeight="1">
      <c r="A14645" s="396"/>
      <c r="B14645" s="398"/>
      <c r="C14645" s="396"/>
      <c r="D14645" s="396"/>
      <c r="E14645" s="399"/>
      <c r="F14645" s="399"/>
      <c r="G14645" s="399"/>
      <c r="H14645" s="399"/>
      <c r="I14645" s="399"/>
    </row>
    <row r="14646" spans="1:9" ht="15.75" customHeight="1">
      <c r="A14646" s="396"/>
      <c r="B14646" s="398"/>
      <c r="C14646" s="396"/>
      <c r="D14646" s="396"/>
      <c r="E14646" s="399"/>
      <c r="F14646" s="399"/>
      <c r="G14646" s="399"/>
      <c r="H14646" s="399"/>
      <c r="I14646" s="399"/>
    </row>
    <row r="14647" spans="1:9" ht="15.75" customHeight="1">
      <c r="A14647" s="396"/>
      <c r="B14647" s="398"/>
      <c r="C14647" s="396"/>
      <c r="D14647" s="396"/>
      <c r="E14647" s="399"/>
      <c r="F14647" s="399"/>
      <c r="G14647" s="399"/>
      <c r="H14647" s="399"/>
      <c r="I14647" s="399"/>
    </row>
    <row r="14648" spans="1:9" ht="15.75" customHeight="1">
      <c r="A14648" s="396"/>
      <c r="B14648" s="398"/>
      <c r="C14648" s="396"/>
      <c r="D14648" s="396"/>
      <c r="E14648" s="399"/>
      <c r="F14648" s="399"/>
      <c r="G14648" s="399"/>
      <c r="H14648" s="399"/>
      <c r="I14648" s="399"/>
    </row>
    <row r="14649" spans="1:9" ht="15.75" customHeight="1">
      <c r="A14649" s="396"/>
      <c r="B14649" s="398"/>
      <c r="C14649" s="396"/>
      <c r="D14649" s="396"/>
      <c r="E14649" s="399"/>
      <c r="F14649" s="399"/>
      <c r="G14649" s="399"/>
      <c r="H14649" s="399"/>
      <c r="I14649" s="399"/>
    </row>
    <row r="14650" spans="1:9" ht="15.75" customHeight="1">
      <c r="A14650" s="396"/>
      <c r="B14650" s="398"/>
      <c r="C14650" s="396"/>
      <c r="D14650" s="396"/>
      <c r="E14650" s="399"/>
      <c r="F14650" s="399"/>
      <c r="G14650" s="399"/>
      <c r="H14650" s="399"/>
      <c r="I14650" s="399"/>
    </row>
    <row r="14651" spans="1:9" ht="15.75" customHeight="1">
      <c r="A14651" s="396"/>
      <c r="B14651" s="398"/>
      <c r="C14651" s="396"/>
      <c r="D14651" s="396"/>
      <c r="E14651" s="399"/>
      <c r="F14651" s="399"/>
      <c r="G14651" s="399"/>
      <c r="H14651" s="399"/>
      <c r="I14651" s="399"/>
    </row>
    <row r="14652" spans="1:9" ht="15.75" customHeight="1">
      <c r="A14652" s="396"/>
      <c r="B14652" s="398"/>
      <c r="C14652" s="396"/>
      <c r="D14652" s="396"/>
      <c r="E14652" s="399"/>
      <c r="F14652" s="399"/>
      <c r="G14652" s="399"/>
      <c r="H14652" s="399"/>
      <c r="I14652" s="399"/>
    </row>
    <row r="14653" spans="1:9" ht="15.75" customHeight="1">
      <c r="A14653" s="396"/>
      <c r="B14653" s="398"/>
      <c r="C14653" s="396"/>
      <c r="D14653" s="396"/>
      <c r="E14653" s="399"/>
      <c r="F14653" s="399"/>
      <c r="G14653" s="399"/>
      <c r="H14653" s="399"/>
      <c r="I14653" s="399"/>
    </row>
    <row r="14654" spans="1:9" ht="15.75" customHeight="1">
      <c r="A14654" s="396"/>
      <c r="B14654" s="398"/>
      <c r="C14654" s="396"/>
      <c r="D14654" s="396"/>
      <c r="E14654" s="399"/>
      <c r="F14654" s="399"/>
      <c r="G14654" s="399"/>
      <c r="H14654" s="399"/>
      <c r="I14654" s="399"/>
    </row>
    <row r="14655" spans="1:9" ht="15.75" customHeight="1">
      <c r="A14655" s="396"/>
      <c r="B14655" s="398"/>
      <c r="C14655" s="396"/>
      <c r="D14655" s="396"/>
      <c r="E14655" s="399"/>
      <c r="F14655" s="399"/>
      <c r="G14655" s="399"/>
      <c r="H14655" s="399"/>
      <c r="I14655" s="399"/>
    </row>
    <row r="14656" spans="1:9" ht="15.75" customHeight="1">
      <c r="A14656" s="396"/>
      <c r="B14656" s="398"/>
      <c r="C14656" s="396"/>
      <c r="D14656" s="396"/>
      <c r="E14656" s="399"/>
      <c r="F14656" s="399"/>
      <c r="G14656" s="399"/>
      <c r="H14656" s="399"/>
      <c r="I14656" s="399"/>
    </row>
    <row r="14657" spans="1:9" ht="15.75" customHeight="1">
      <c r="A14657" s="396"/>
      <c r="B14657" s="398"/>
      <c r="C14657" s="396"/>
      <c r="D14657" s="396"/>
      <c r="E14657" s="399"/>
      <c r="F14657" s="399"/>
      <c r="G14657" s="399"/>
      <c r="H14657" s="399"/>
      <c r="I14657" s="399"/>
    </row>
    <row r="14658" spans="1:9" ht="15.75" customHeight="1">
      <c r="A14658" s="396"/>
      <c r="B14658" s="398"/>
      <c r="C14658" s="396"/>
      <c r="D14658" s="396"/>
      <c r="E14658" s="399"/>
      <c r="F14658" s="399"/>
      <c r="G14658" s="399"/>
      <c r="H14658" s="399"/>
      <c r="I14658" s="399"/>
    </row>
    <row r="14659" spans="1:9" ht="15.75" customHeight="1">
      <c r="A14659" s="396"/>
      <c r="B14659" s="398"/>
      <c r="C14659" s="396"/>
      <c r="D14659" s="396"/>
      <c r="E14659" s="399"/>
      <c r="F14659" s="399"/>
      <c r="G14659" s="399"/>
      <c r="H14659" s="399"/>
      <c r="I14659" s="399"/>
    </row>
    <row r="14660" spans="1:9" ht="15.75" customHeight="1">
      <c r="A14660" s="396"/>
      <c r="B14660" s="398"/>
      <c r="C14660" s="396"/>
      <c r="D14660" s="396"/>
      <c r="E14660" s="399"/>
      <c r="F14660" s="399"/>
      <c r="G14660" s="399"/>
      <c r="H14660" s="399"/>
      <c r="I14660" s="399"/>
    </row>
    <row r="14661" spans="1:9" ht="15.75" customHeight="1">
      <c r="A14661" s="396"/>
      <c r="B14661" s="398"/>
      <c r="C14661" s="396"/>
      <c r="D14661" s="396"/>
      <c r="E14661" s="399"/>
      <c r="F14661" s="399"/>
      <c r="G14661" s="399"/>
      <c r="H14661" s="399"/>
      <c r="I14661" s="399"/>
    </row>
    <row r="14662" spans="1:9" ht="15.75" customHeight="1">
      <c r="A14662" s="396"/>
      <c r="B14662" s="398"/>
      <c r="C14662" s="396"/>
      <c r="D14662" s="396"/>
      <c r="E14662" s="399"/>
      <c r="F14662" s="399"/>
      <c r="G14662" s="399"/>
      <c r="H14662" s="399"/>
      <c r="I14662" s="399"/>
    </row>
    <row r="14663" spans="1:9" ht="15.75" customHeight="1">
      <c r="A14663" s="396"/>
      <c r="B14663" s="398"/>
      <c r="C14663" s="396"/>
      <c r="D14663" s="396"/>
      <c r="E14663" s="399"/>
      <c r="F14663" s="399"/>
      <c r="G14663" s="399"/>
      <c r="H14663" s="399"/>
      <c r="I14663" s="399"/>
    </row>
    <row r="14664" spans="1:9" ht="15.75" customHeight="1">
      <c r="A14664" s="396"/>
      <c r="B14664" s="398"/>
      <c r="C14664" s="396"/>
      <c r="D14664" s="396"/>
      <c r="E14664" s="399"/>
      <c r="F14664" s="399"/>
      <c r="G14664" s="399"/>
      <c r="H14664" s="399"/>
      <c r="I14664" s="399"/>
    </row>
    <row r="14665" spans="1:9" ht="15.75" customHeight="1">
      <c r="A14665" s="396"/>
      <c r="B14665" s="398"/>
      <c r="C14665" s="396"/>
      <c r="D14665" s="396"/>
      <c r="E14665" s="399"/>
      <c r="F14665" s="399"/>
      <c r="G14665" s="399"/>
      <c r="H14665" s="399"/>
      <c r="I14665" s="399"/>
    </row>
    <row r="14666" spans="1:9" ht="15.75" customHeight="1">
      <c r="A14666" s="396"/>
      <c r="B14666" s="398"/>
      <c r="C14666" s="396"/>
      <c r="D14666" s="396"/>
      <c r="E14666" s="399"/>
      <c r="F14666" s="399"/>
      <c r="G14666" s="399"/>
      <c r="H14666" s="399"/>
      <c r="I14666" s="399"/>
    </row>
    <row r="14667" spans="1:9" ht="15.75" customHeight="1">
      <c r="A14667" s="396"/>
      <c r="B14667" s="398"/>
      <c r="C14667" s="396"/>
      <c r="D14667" s="396"/>
      <c r="E14667" s="399"/>
      <c r="F14667" s="399"/>
      <c r="G14667" s="399"/>
      <c r="H14667" s="399"/>
      <c r="I14667" s="399"/>
    </row>
    <row r="14668" spans="1:9" ht="15.75" customHeight="1">
      <c r="A14668" s="396"/>
      <c r="B14668" s="398"/>
      <c r="C14668" s="396"/>
      <c r="D14668" s="396"/>
      <c r="E14668" s="399"/>
      <c r="F14668" s="399"/>
      <c r="G14668" s="399"/>
      <c r="H14668" s="399"/>
      <c r="I14668" s="399"/>
    </row>
    <row r="14669" spans="1:9" ht="15.75" customHeight="1">
      <c r="A14669" s="396"/>
      <c r="B14669" s="398"/>
      <c r="C14669" s="396"/>
      <c r="D14669" s="396"/>
      <c r="E14669" s="399"/>
      <c r="F14669" s="399"/>
      <c r="G14669" s="399"/>
      <c r="H14669" s="399"/>
      <c r="I14669" s="399"/>
    </row>
    <row r="14670" spans="1:9" ht="15.75" customHeight="1">
      <c r="A14670" s="396"/>
      <c r="B14670" s="398"/>
      <c r="C14670" s="396"/>
      <c r="D14670" s="396"/>
      <c r="E14670" s="399"/>
      <c r="F14670" s="399"/>
      <c r="G14670" s="399"/>
      <c r="H14670" s="399"/>
      <c r="I14670" s="399"/>
    </row>
    <row r="14671" spans="1:9" ht="15.75" customHeight="1">
      <c r="A14671" s="396"/>
      <c r="B14671" s="398"/>
      <c r="C14671" s="396"/>
      <c r="D14671" s="396"/>
      <c r="E14671" s="399"/>
      <c r="F14671" s="399"/>
      <c r="G14671" s="399"/>
      <c r="H14671" s="399"/>
      <c r="I14671" s="399"/>
    </row>
    <row r="14672" spans="1:9" ht="15.75" customHeight="1">
      <c r="A14672" s="396"/>
      <c r="B14672" s="398"/>
      <c r="C14672" s="396"/>
      <c r="D14672" s="396"/>
      <c r="E14672" s="399"/>
      <c r="F14672" s="399"/>
      <c r="G14672" s="399"/>
      <c r="H14672" s="399"/>
      <c r="I14672" s="399"/>
    </row>
    <row r="14673" spans="1:9" ht="15.75" customHeight="1">
      <c r="A14673" s="396"/>
      <c r="B14673" s="398"/>
      <c r="C14673" s="396"/>
      <c r="D14673" s="396"/>
      <c r="E14673" s="399"/>
      <c r="F14673" s="399"/>
      <c r="G14673" s="399"/>
      <c r="H14673" s="399"/>
      <c r="I14673" s="399"/>
    </row>
    <row r="14674" spans="1:9" ht="15.75" customHeight="1">
      <c r="A14674" s="396"/>
      <c r="B14674" s="398"/>
      <c r="C14674" s="396"/>
      <c r="D14674" s="396"/>
      <c r="E14674" s="399"/>
      <c r="F14674" s="399"/>
      <c r="G14674" s="399"/>
      <c r="H14674" s="399"/>
      <c r="I14674" s="399"/>
    </row>
    <row r="14675" spans="1:9" ht="15.75" customHeight="1">
      <c r="A14675" s="396"/>
      <c r="B14675" s="398"/>
      <c r="C14675" s="396"/>
      <c r="D14675" s="396"/>
      <c r="E14675" s="399"/>
      <c r="F14675" s="399"/>
      <c r="G14675" s="399"/>
      <c r="H14675" s="399"/>
      <c r="I14675" s="399"/>
    </row>
    <row r="14676" spans="1:9" ht="15.75" customHeight="1">
      <c r="A14676" s="396"/>
      <c r="B14676" s="398"/>
      <c r="C14676" s="396"/>
      <c r="D14676" s="396"/>
      <c r="E14676" s="399"/>
      <c r="F14676" s="399"/>
      <c r="G14676" s="399"/>
      <c r="H14676" s="399"/>
      <c r="I14676" s="399"/>
    </row>
    <row r="14677" spans="1:9" ht="15.75" customHeight="1">
      <c r="A14677" s="396"/>
      <c r="B14677" s="398"/>
      <c r="C14677" s="396"/>
      <c r="D14677" s="396"/>
      <c r="E14677" s="399"/>
      <c r="F14677" s="399"/>
      <c r="G14677" s="399"/>
      <c r="H14677" s="399"/>
      <c r="I14677" s="399"/>
    </row>
    <row r="14678" spans="1:9" ht="15.75" customHeight="1">
      <c r="A14678" s="396"/>
      <c r="B14678" s="398"/>
      <c r="C14678" s="396"/>
      <c r="D14678" s="396"/>
      <c r="E14678" s="399"/>
      <c r="F14678" s="399"/>
      <c r="G14678" s="399"/>
      <c r="H14678" s="399"/>
      <c r="I14678" s="399"/>
    </row>
    <row r="14679" spans="1:9" ht="15.75" customHeight="1">
      <c r="A14679" s="396"/>
      <c r="B14679" s="398"/>
      <c r="C14679" s="396"/>
      <c r="D14679" s="396"/>
      <c r="E14679" s="399"/>
      <c r="F14679" s="399"/>
      <c r="G14679" s="399"/>
      <c r="H14679" s="399"/>
      <c r="I14679" s="399"/>
    </row>
    <row r="14680" spans="1:9" ht="15.75" customHeight="1">
      <c r="A14680" s="396"/>
      <c r="B14680" s="398"/>
      <c r="C14680" s="396"/>
      <c r="D14680" s="396"/>
      <c r="E14680" s="399"/>
      <c r="F14680" s="399"/>
      <c r="G14680" s="399"/>
      <c r="H14680" s="399"/>
      <c r="I14680" s="399"/>
    </row>
    <row r="14681" spans="1:9" ht="15.75" customHeight="1">
      <c r="A14681" s="396"/>
      <c r="B14681" s="398"/>
      <c r="C14681" s="396"/>
      <c r="D14681" s="396"/>
      <c r="E14681" s="399"/>
      <c r="F14681" s="399"/>
      <c r="G14681" s="399"/>
      <c r="H14681" s="399"/>
      <c r="I14681" s="399"/>
    </row>
    <row r="14682" spans="1:9" ht="15.75" customHeight="1">
      <c r="A14682" s="396"/>
      <c r="B14682" s="398"/>
      <c r="C14682" s="396"/>
      <c r="D14682" s="396"/>
      <c r="E14682" s="399"/>
      <c r="F14682" s="399"/>
      <c r="G14682" s="399"/>
      <c r="H14682" s="399"/>
      <c r="I14682" s="399"/>
    </row>
    <row r="14683" spans="1:9" ht="15.75" customHeight="1">
      <c r="A14683" s="396"/>
      <c r="B14683" s="398"/>
      <c r="C14683" s="396"/>
      <c r="D14683" s="396"/>
      <c r="E14683" s="399"/>
      <c r="F14683" s="399"/>
      <c r="G14683" s="399"/>
      <c r="H14683" s="399"/>
      <c r="I14683" s="399"/>
    </row>
    <row r="14684" spans="1:9" ht="15.75" customHeight="1">
      <c r="A14684" s="396"/>
      <c r="B14684" s="398"/>
      <c r="C14684" s="396"/>
      <c r="D14684" s="396"/>
      <c r="E14684" s="399"/>
      <c r="F14684" s="399"/>
      <c r="G14684" s="399"/>
      <c r="H14684" s="399"/>
      <c r="I14684" s="399"/>
    </row>
    <row r="14685" spans="1:9" ht="15.75" customHeight="1">
      <c r="A14685" s="396"/>
      <c r="B14685" s="398"/>
      <c r="C14685" s="396"/>
      <c r="D14685" s="396"/>
      <c r="E14685" s="399"/>
      <c r="F14685" s="399"/>
      <c r="G14685" s="399"/>
      <c r="H14685" s="399"/>
      <c r="I14685" s="399"/>
    </row>
    <row r="14686" spans="1:9" ht="15.75" customHeight="1">
      <c r="A14686" s="396"/>
      <c r="B14686" s="398"/>
      <c r="C14686" s="396"/>
      <c r="D14686" s="396"/>
      <c r="E14686" s="399"/>
      <c r="F14686" s="399"/>
      <c r="G14686" s="399"/>
      <c r="H14686" s="399"/>
      <c r="I14686" s="399"/>
    </row>
    <row r="14687" spans="1:9" ht="15.75" customHeight="1">
      <c r="A14687" s="396"/>
      <c r="B14687" s="398"/>
      <c r="C14687" s="396"/>
      <c r="D14687" s="396"/>
      <c r="E14687" s="399"/>
      <c r="F14687" s="399"/>
      <c r="G14687" s="399"/>
      <c r="H14687" s="399"/>
      <c r="I14687" s="399"/>
    </row>
    <row r="14688" spans="1:9" ht="15.75" customHeight="1">
      <c r="A14688" s="396"/>
      <c r="B14688" s="398"/>
      <c r="C14688" s="396"/>
      <c r="D14688" s="396"/>
      <c r="E14688" s="399"/>
      <c r="F14688" s="399"/>
      <c r="G14688" s="399"/>
      <c r="H14688" s="399"/>
      <c r="I14688" s="399"/>
    </row>
    <row r="14689" spans="1:9" ht="15.75" customHeight="1">
      <c r="A14689" s="396"/>
      <c r="B14689" s="398"/>
      <c r="C14689" s="396"/>
      <c r="D14689" s="396"/>
      <c r="E14689" s="399"/>
      <c r="F14689" s="399"/>
      <c r="G14689" s="399"/>
      <c r="H14689" s="399"/>
      <c r="I14689" s="399"/>
    </row>
    <row r="14690" spans="1:9" ht="15.75" customHeight="1">
      <c r="A14690" s="396"/>
      <c r="B14690" s="398"/>
      <c r="C14690" s="396"/>
      <c r="D14690" s="396"/>
      <c r="E14690" s="399"/>
      <c r="F14690" s="399"/>
      <c r="G14690" s="399"/>
      <c r="H14690" s="399"/>
      <c r="I14690" s="399"/>
    </row>
    <row r="14691" spans="1:9" ht="15.75" customHeight="1">
      <c r="A14691" s="396"/>
      <c r="B14691" s="398"/>
      <c r="C14691" s="396"/>
      <c r="D14691" s="396"/>
      <c r="E14691" s="399"/>
      <c r="F14691" s="399"/>
      <c r="G14691" s="399"/>
      <c r="H14691" s="399"/>
      <c r="I14691" s="399"/>
    </row>
    <row r="14692" spans="1:9" ht="15.75" customHeight="1">
      <c r="A14692" s="396"/>
      <c r="B14692" s="398"/>
      <c r="C14692" s="396"/>
      <c r="D14692" s="396"/>
      <c r="E14692" s="399"/>
      <c r="F14692" s="399"/>
      <c r="G14692" s="399"/>
      <c r="H14692" s="399"/>
      <c r="I14692" s="399"/>
    </row>
    <row r="14693" spans="1:9" ht="15.75" customHeight="1">
      <c r="A14693" s="396"/>
      <c r="B14693" s="398"/>
      <c r="C14693" s="396"/>
      <c r="D14693" s="396"/>
      <c r="E14693" s="399"/>
      <c r="F14693" s="399"/>
      <c r="G14693" s="399"/>
      <c r="H14693" s="399"/>
      <c r="I14693" s="399"/>
    </row>
    <row r="14694" spans="1:9" ht="15.75" customHeight="1">
      <c r="A14694" s="396"/>
      <c r="B14694" s="398"/>
      <c r="C14694" s="396"/>
      <c r="D14694" s="396"/>
      <c r="E14694" s="399"/>
      <c r="F14694" s="399"/>
      <c r="G14694" s="399"/>
      <c r="H14694" s="399"/>
      <c r="I14694" s="399"/>
    </row>
    <row r="14695" spans="1:9" ht="15.75" customHeight="1">
      <c r="A14695" s="396"/>
      <c r="B14695" s="398"/>
      <c r="C14695" s="396"/>
      <c r="D14695" s="396"/>
      <c r="E14695" s="399"/>
      <c r="F14695" s="399"/>
      <c r="G14695" s="399"/>
      <c r="H14695" s="399"/>
      <c r="I14695" s="399"/>
    </row>
    <row r="14696" spans="1:9" ht="15.75" customHeight="1">
      <c r="A14696" s="396"/>
      <c r="B14696" s="398"/>
      <c r="C14696" s="396"/>
      <c r="D14696" s="396"/>
      <c r="E14696" s="399"/>
      <c r="F14696" s="399"/>
      <c r="G14696" s="399"/>
      <c r="H14696" s="399"/>
      <c r="I14696" s="399"/>
    </row>
    <row r="14697" spans="1:9" ht="15.75" customHeight="1">
      <c r="A14697" s="396"/>
      <c r="B14697" s="398"/>
      <c r="C14697" s="396"/>
      <c r="D14697" s="396"/>
      <c r="E14697" s="399"/>
      <c r="F14697" s="399"/>
      <c r="G14697" s="399"/>
      <c r="H14697" s="399"/>
      <c r="I14697" s="399"/>
    </row>
    <row r="14698" spans="1:9" ht="15.75" customHeight="1">
      <c r="A14698" s="396"/>
      <c r="B14698" s="398"/>
      <c r="C14698" s="396"/>
      <c r="D14698" s="396"/>
      <c r="E14698" s="399"/>
      <c r="F14698" s="399"/>
      <c r="G14698" s="399"/>
      <c r="H14698" s="399"/>
      <c r="I14698" s="399"/>
    </row>
    <row r="14699" spans="1:9" ht="15.75" customHeight="1">
      <c r="A14699" s="396"/>
      <c r="B14699" s="398"/>
      <c r="C14699" s="396"/>
      <c r="D14699" s="396"/>
      <c r="E14699" s="399"/>
      <c r="F14699" s="399"/>
      <c r="G14699" s="399"/>
      <c r="H14699" s="399"/>
      <c r="I14699" s="399"/>
    </row>
    <row r="14700" spans="1:9" ht="15.75" customHeight="1">
      <c r="A14700" s="396"/>
      <c r="B14700" s="398"/>
      <c r="C14700" s="396"/>
      <c r="D14700" s="396"/>
      <c r="E14700" s="399"/>
      <c r="F14700" s="399"/>
      <c r="G14700" s="399"/>
      <c r="H14700" s="399"/>
      <c r="I14700" s="399"/>
    </row>
    <row r="14701" spans="1:9" ht="15.75" customHeight="1">
      <c r="A14701" s="396"/>
      <c r="B14701" s="398"/>
      <c r="C14701" s="396"/>
      <c r="D14701" s="396"/>
      <c r="E14701" s="399"/>
      <c r="F14701" s="399"/>
      <c r="G14701" s="399"/>
      <c r="H14701" s="399"/>
      <c r="I14701" s="399"/>
    </row>
    <row r="14702" spans="1:9" ht="15.75" customHeight="1">
      <c r="A14702" s="396"/>
      <c r="B14702" s="398"/>
      <c r="C14702" s="396"/>
      <c r="D14702" s="396"/>
      <c r="E14702" s="399"/>
      <c r="F14702" s="399"/>
      <c r="G14702" s="399"/>
      <c r="H14702" s="399"/>
      <c r="I14702" s="399"/>
    </row>
    <row r="14703" spans="1:9" ht="15.75" customHeight="1">
      <c r="A14703" s="396"/>
      <c r="B14703" s="398"/>
      <c r="C14703" s="396"/>
      <c r="D14703" s="396"/>
      <c r="E14703" s="399"/>
      <c r="F14703" s="399"/>
      <c r="G14703" s="399"/>
      <c r="H14703" s="399"/>
      <c r="I14703" s="399"/>
    </row>
    <row r="14704" spans="1:9" ht="15.75" customHeight="1">
      <c r="A14704" s="396"/>
      <c r="B14704" s="398"/>
      <c r="C14704" s="396"/>
      <c r="D14704" s="396"/>
      <c r="E14704" s="399"/>
      <c r="F14704" s="399"/>
      <c r="G14704" s="399"/>
      <c r="H14704" s="399"/>
      <c r="I14704" s="399"/>
    </row>
    <row r="14705" spans="1:9" ht="15.75" customHeight="1">
      <c r="A14705" s="396"/>
      <c r="B14705" s="398"/>
      <c r="C14705" s="396"/>
      <c r="D14705" s="396"/>
      <c r="E14705" s="399"/>
      <c r="F14705" s="399"/>
      <c r="G14705" s="399"/>
      <c r="H14705" s="399"/>
      <c r="I14705" s="399"/>
    </row>
    <row r="14706" spans="1:9" ht="15.75" customHeight="1">
      <c r="A14706" s="396"/>
      <c r="B14706" s="398"/>
      <c r="C14706" s="396"/>
      <c r="D14706" s="396"/>
      <c r="E14706" s="399"/>
      <c r="F14706" s="399"/>
      <c r="G14706" s="399"/>
      <c r="H14706" s="399"/>
      <c r="I14706" s="399"/>
    </row>
    <row r="14707" spans="1:9" ht="15.75" customHeight="1">
      <c r="A14707" s="396"/>
      <c r="B14707" s="398"/>
      <c r="C14707" s="396"/>
      <c r="D14707" s="396"/>
      <c r="E14707" s="399"/>
      <c r="F14707" s="399"/>
      <c r="G14707" s="399"/>
      <c r="H14707" s="399"/>
      <c r="I14707" s="399"/>
    </row>
    <row r="14708" spans="1:9" ht="15.75" customHeight="1">
      <c r="A14708" s="396"/>
      <c r="B14708" s="398"/>
      <c r="C14708" s="396"/>
      <c r="D14708" s="396"/>
      <c r="E14708" s="399"/>
      <c r="F14708" s="399"/>
      <c r="G14708" s="399"/>
      <c r="H14708" s="399"/>
      <c r="I14708" s="399"/>
    </row>
    <row r="14709" spans="1:9" ht="15.75" customHeight="1">
      <c r="A14709" s="396"/>
      <c r="B14709" s="398"/>
      <c r="C14709" s="396"/>
      <c r="D14709" s="396"/>
      <c r="E14709" s="399"/>
      <c r="F14709" s="399"/>
      <c r="G14709" s="399"/>
      <c r="H14709" s="399"/>
      <c r="I14709" s="399"/>
    </row>
    <row r="14710" spans="1:9" ht="15.75" customHeight="1">
      <c r="A14710" s="396"/>
      <c r="B14710" s="398"/>
      <c r="C14710" s="396"/>
      <c r="D14710" s="396"/>
      <c r="E14710" s="399"/>
      <c r="F14710" s="399"/>
      <c r="G14710" s="399"/>
      <c r="H14710" s="399"/>
      <c r="I14710" s="399"/>
    </row>
    <row r="14711" spans="1:9" ht="15.75" customHeight="1">
      <c r="A14711" s="396"/>
      <c r="B14711" s="398"/>
      <c r="C14711" s="396"/>
      <c r="D14711" s="396"/>
      <c r="E14711" s="399"/>
      <c r="F14711" s="399"/>
      <c r="G14711" s="399"/>
      <c r="H14711" s="399"/>
      <c r="I14711" s="399"/>
    </row>
    <row r="14712" spans="1:9" ht="15.75" customHeight="1">
      <c r="A14712" s="396"/>
      <c r="B14712" s="398"/>
      <c r="C14712" s="396"/>
      <c r="D14712" s="396"/>
      <c r="E14712" s="399"/>
      <c r="F14712" s="399"/>
      <c r="G14712" s="399"/>
      <c r="H14712" s="399"/>
      <c r="I14712" s="399"/>
    </row>
    <row r="14713" spans="1:9" ht="15.75" customHeight="1">
      <c r="A14713" s="396"/>
      <c r="B14713" s="398"/>
      <c r="C14713" s="396"/>
      <c r="D14713" s="396"/>
      <c r="E14713" s="399"/>
      <c r="F14713" s="399"/>
      <c r="G14713" s="399"/>
      <c r="H14713" s="399"/>
      <c r="I14713" s="399"/>
    </row>
    <row r="14714" spans="1:9" ht="15.75" customHeight="1">
      <c r="A14714" s="396"/>
      <c r="B14714" s="398"/>
      <c r="C14714" s="396"/>
      <c r="D14714" s="396"/>
      <c r="E14714" s="399"/>
      <c r="F14714" s="399"/>
      <c r="G14714" s="399"/>
      <c r="H14714" s="399"/>
      <c r="I14714" s="399"/>
    </row>
    <row r="14715" spans="1:9" ht="15.75" customHeight="1">
      <c r="A14715" s="396"/>
      <c r="B14715" s="398"/>
      <c r="C14715" s="396"/>
      <c r="D14715" s="396"/>
      <c r="E14715" s="399"/>
      <c r="F14715" s="399"/>
      <c r="G14715" s="399"/>
      <c r="H14715" s="399"/>
      <c r="I14715" s="399"/>
    </row>
    <row r="14716" spans="1:9" ht="15.75" customHeight="1">
      <c r="A14716" s="396"/>
      <c r="B14716" s="398"/>
      <c r="C14716" s="396"/>
      <c r="D14716" s="396"/>
      <c r="E14716" s="399"/>
      <c r="F14716" s="399"/>
      <c r="G14716" s="399"/>
      <c r="H14716" s="399"/>
      <c r="I14716" s="399"/>
    </row>
    <row r="14717" spans="1:9" ht="15.75" customHeight="1">
      <c r="A14717" s="396"/>
      <c r="B14717" s="398"/>
      <c r="C14717" s="396"/>
      <c r="D14717" s="396"/>
      <c r="E14717" s="399"/>
      <c r="F14717" s="399"/>
      <c r="G14717" s="399"/>
      <c r="H14717" s="399"/>
      <c r="I14717" s="399"/>
    </row>
    <row r="14718" spans="1:9" ht="15.75" customHeight="1">
      <c r="A14718" s="396"/>
      <c r="B14718" s="398"/>
      <c r="C14718" s="396"/>
      <c r="D14718" s="396"/>
      <c r="E14718" s="399"/>
      <c r="F14718" s="399"/>
      <c r="G14718" s="399"/>
      <c r="H14718" s="399"/>
      <c r="I14718" s="399"/>
    </row>
    <row r="14719" spans="1:9" ht="15.75" customHeight="1">
      <c r="A14719" s="396"/>
      <c r="B14719" s="398"/>
      <c r="C14719" s="396"/>
      <c r="D14719" s="396"/>
      <c r="E14719" s="399"/>
      <c r="F14719" s="399"/>
      <c r="G14719" s="399"/>
      <c r="H14719" s="399"/>
      <c r="I14719" s="399"/>
    </row>
    <row r="14720" spans="1:9" ht="15.75" customHeight="1">
      <c r="A14720" s="396"/>
      <c r="B14720" s="398"/>
      <c r="C14720" s="396"/>
      <c r="D14720" s="396"/>
      <c r="E14720" s="399"/>
      <c r="F14720" s="399"/>
      <c r="G14720" s="399"/>
      <c r="H14720" s="399"/>
      <c r="I14720" s="399"/>
    </row>
    <row r="14721" spans="1:9" ht="15.75" customHeight="1">
      <c r="A14721" s="396"/>
      <c r="B14721" s="398"/>
      <c r="C14721" s="396"/>
      <c r="D14721" s="396"/>
      <c r="E14721" s="399"/>
      <c r="F14721" s="399"/>
      <c r="G14721" s="399"/>
      <c r="H14721" s="399"/>
      <c r="I14721" s="399"/>
    </row>
    <row r="14722" spans="1:9" ht="15.75" customHeight="1">
      <c r="A14722" s="396"/>
      <c r="B14722" s="398"/>
      <c r="C14722" s="396"/>
      <c r="D14722" s="396"/>
      <c r="E14722" s="399"/>
      <c r="F14722" s="399"/>
      <c r="G14722" s="399"/>
      <c r="H14722" s="399"/>
      <c r="I14722" s="399"/>
    </row>
    <row r="14723" spans="1:9" ht="15.75" customHeight="1">
      <c r="A14723" s="396"/>
      <c r="B14723" s="398"/>
      <c r="C14723" s="396"/>
      <c r="D14723" s="396"/>
      <c r="E14723" s="399"/>
      <c r="F14723" s="399"/>
      <c r="G14723" s="399"/>
      <c r="H14723" s="399"/>
      <c r="I14723" s="399"/>
    </row>
    <row r="14724" spans="1:9" ht="15.75" customHeight="1">
      <c r="A14724" s="396"/>
      <c r="B14724" s="398"/>
      <c r="C14724" s="396"/>
      <c r="D14724" s="396"/>
      <c r="E14724" s="399"/>
      <c r="F14724" s="399"/>
      <c r="G14724" s="399"/>
      <c r="H14724" s="399"/>
      <c r="I14724" s="399"/>
    </row>
    <row r="14725" spans="1:9" ht="15.75" customHeight="1">
      <c r="A14725" s="396"/>
      <c r="B14725" s="398"/>
      <c r="C14725" s="396"/>
      <c r="D14725" s="396"/>
      <c r="E14725" s="399"/>
      <c r="F14725" s="399"/>
      <c r="G14725" s="399"/>
      <c r="H14725" s="399"/>
      <c r="I14725" s="399"/>
    </row>
    <row r="14726" spans="1:9" ht="15.75" customHeight="1">
      <c r="A14726" s="396"/>
      <c r="B14726" s="398"/>
      <c r="C14726" s="396"/>
      <c r="D14726" s="396"/>
      <c r="E14726" s="399"/>
      <c r="F14726" s="399"/>
      <c r="G14726" s="399"/>
      <c r="H14726" s="399"/>
      <c r="I14726" s="399"/>
    </row>
    <row r="14727" spans="1:9" ht="15.75" customHeight="1">
      <c r="A14727" s="396"/>
      <c r="B14727" s="398"/>
      <c r="C14727" s="396"/>
      <c r="D14727" s="396"/>
      <c r="E14727" s="399"/>
      <c r="F14727" s="399"/>
      <c r="G14727" s="399"/>
      <c r="H14727" s="399"/>
      <c r="I14727" s="399"/>
    </row>
    <row r="14728" spans="1:9" ht="15.75" customHeight="1">
      <c r="A14728" s="396"/>
      <c r="B14728" s="398"/>
      <c r="C14728" s="396"/>
      <c r="D14728" s="396"/>
      <c r="E14728" s="399"/>
      <c r="F14728" s="399"/>
      <c r="G14728" s="399"/>
      <c r="H14728" s="399"/>
      <c r="I14728" s="399"/>
    </row>
    <row r="14729" spans="1:9" ht="15.75" customHeight="1">
      <c r="A14729" s="396"/>
      <c r="B14729" s="398"/>
      <c r="C14729" s="396"/>
      <c r="D14729" s="396"/>
      <c r="E14729" s="399"/>
      <c r="F14729" s="399"/>
      <c r="G14729" s="399"/>
      <c r="H14729" s="399"/>
      <c r="I14729" s="399"/>
    </row>
    <row r="14730" spans="1:9" ht="15.75" customHeight="1">
      <c r="A14730" s="396"/>
      <c r="B14730" s="398"/>
      <c r="C14730" s="396"/>
      <c r="D14730" s="396"/>
      <c r="E14730" s="399"/>
      <c r="F14730" s="399"/>
      <c r="G14730" s="399"/>
      <c r="H14730" s="399"/>
      <c r="I14730" s="399"/>
    </row>
    <row r="14731" spans="1:9" ht="15.75" customHeight="1">
      <c r="A14731" s="396"/>
      <c r="B14731" s="398"/>
      <c r="C14731" s="396"/>
      <c r="D14731" s="396"/>
      <c r="E14731" s="399"/>
      <c r="F14731" s="399"/>
      <c r="G14731" s="399"/>
      <c r="H14731" s="399"/>
      <c r="I14731" s="399"/>
    </row>
    <row r="14732" spans="1:9" ht="15.75" customHeight="1">
      <c r="A14732" s="396"/>
      <c r="B14732" s="398"/>
      <c r="C14732" s="396"/>
      <c r="D14732" s="396"/>
      <c r="E14732" s="399"/>
      <c r="F14732" s="399"/>
      <c r="G14732" s="399"/>
      <c r="H14732" s="399"/>
      <c r="I14732" s="399"/>
    </row>
    <row r="14733" spans="1:9" ht="15.75" customHeight="1">
      <c r="A14733" s="396"/>
      <c r="B14733" s="398"/>
      <c r="C14733" s="396"/>
      <c r="D14733" s="396"/>
      <c r="E14733" s="399"/>
      <c r="F14733" s="399"/>
      <c r="G14733" s="399"/>
      <c r="H14733" s="399"/>
      <c r="I14733" s="399"/>
    </row>
    <row r="14734" spans="1:9" ht="15.75" customHeight="1">
      <c r="A14734" s="396"/>
      <c r="B14734" s="398"/>
      <c r="C14734" s="396"/>
      <c r="D14734" s="396"/>
      <c r="E14734" s="399"/>
      <c r="F14734" s="399"/>
      <c r="G14734" s="399"/>
      <c r="H14734" s="399"/>
      <c r="I14734" s="399"/>
    </row>
    <row r="14735" spans="1:9" ht="15.75" customHeight="1">
      <c r="A14735" s="396"/>
      <c r="B14735" s="398"/>
      <c r="C14735" s="396"/>
      <c r="D14735" s="396"/>
      <c r="E14735" s="399"/>
      <c r="F14735" s="399"/>
      <c r="G14735" s="399"/>
      <c r="H14735" s="399"/>
      <c r="I14735" s="399"/>
    </row>
    <row r="14736" spans="1:9" ht="15.75" customHeight="1">
      <c r="A14736" s="396"/>
      <c r="B14736" s="398"/>
      <c r="C14736" s="396"/>
      <c r="D14736" s="396"/>
      <c r="E14736" s="399"/>
      <c r="F14736" s="399"/>
      <c r="G14736" s="399"/>
      <c r="H14736" s="399"/>
      <c r="I14736" s="399"/>
    </row>
    <row r="14737" spans="1:9" ht="15.75" customHeight="1">
      <c r="A14737" s="396"/>
      <c r="B14737" s="398"/>
      <c r="C14737" s="396"/>
      <c r="D14737" s="396"/>
      <c r="E14737" s="399"/>
      <c r="F14737" s="399"/>
      <c r="G14737" s="399"/>
      <c r="H14737" s="399"/>
      <c r="I14737" s="399"/>
    </row>
    <row r="14738" spans="1:9" ht="15.75" customHeight="1">
      <c r="A14738" s="396"/>
      <c r="B14738" s="398"/>
      <c r="C14738" s="396"/>
      <c r="D14738" s="396"/>
      <c r="E14738" s="399"/>
      <c r="F14738" s="399"/>
      <c r="G14738" s="399"/>
      <c r="H14738" s="399"/>
      <c r="I14738" s="399"/>
    </row>
    <row r="14739" spans="1:9" ht="15.75" customHeight="1">
      <c r="A14739" s="396"/>
      <c r="B14739" s="398"/>
      <c r="C14739" s="396"/>
      <c r="D14739" s="396"/>
      <c r="E14739" s="399"/>
      <c r="F14739" s="399"/>
      <c r="G14739" s="399"/>
      <c r="H14739" s="399"/>
      <c r="I14739" s="399"/>
    </row>
    <row r="14740" spans="1:9" ht="15.75" customHeight="1">
      <c r="A14740" s="396"/>
      <c r="B14740" s="398"/>
      <c r="C14740" s="396"/>
      <c r="D14740" s="396"/>
      <c r="E14740" s="399"/>
      <c r="F14740" s="399"/>
      <c r="G14740" s="399"/>
      <c r="H14740" s="399"/>
      <c r="I14740" s="399"/>
    </row>
    <row r="14741" spans="1:9" ht="15.75" customHeight="1">
      <c r="A14741" s="396"/>
      <c r="B14741" s="398"/>
      <c r="C14741" s="396"/>
      <c r="D14741" s="396"/>
      <c r="E14741" s="399"/>
      <c r="F14741" s="399"/>
      <c r="G14741" s="399"/>
      <c r="H14741" s="399"/>
      <c r="I14741" s="399"/>
    </row>
    <row r="14742" spans="1:9" ht="15.75" customHeight="1">
      <c r="A14742" s="396"/>
      <c r="B14742" s="398"/>
      <c r="C14742" s="396"/>
      <c r="D14742" s="396"/>
      <c r="E14742" s="399"/>
      <c r="F14742" s="399"/>
      <c r="G14742" s="399"/>
      <c r="H14742" s="399"/>
      <c r="I14742" s="399"/>
    </row>
    <row r="14743" spans="1:9" ht="15.75" customHeight="1">
      <c r="A14743" s="396"/>
      <c r="B14743" s="398"/>
      <c r="C14743" s="396"/>
      <c r="D14743" s="396"/>
      <c r="E14743" s="399"/>
      <c r="F14743" s="399"/>
      <c r="G14743" s="399"/>
      <c r="H14743" s="399"/>
      <c r="I14743" s="399"/>
    </row>
    <row r="14744" spans="1:9" ht="15.75" customHeight="1">
      <c r="A14744" s="396"/>
      <c r="B14744" s="398"/>
      <c r="C14744" s="396"/>
      <c r="D14744" s="396"/>
      <c r="E14744" s="399"/>
      <c r="F14744" s="399"/>
      <c r="G14744" s="399"/>
      <c r="H14744" s="399"/>
      <c r="I14744" s="399"/>
    </row>
    <row r="14745" spans="1:9" ht="15.75" customHeight="1">
      <c r="A14745" s="396"/>
      <c r="B14745" s="398"/>
      <c r="C14745" s="396"/>
      <c r="D14745" s="396"/>
      <c r="E14745" s="399"/>
      <c r="F14745" s="399"/>
      <c r="G14745" s="399"/>
      <c r="H14745" s="399"/>
      <c r="I14745" s="399"/>
    </row>
    <row r="14746" spans="1:9" ht="15.75" customHeight="1">
      <c r="A14746" s="396"/>
      <c r="B14746" s="398"/>
      <c r="C14746" s="396"/>
      <c r="D14746" s="396"/>
      <c r="E14746" s="399"/>
      <c r="F14746" s="399"/>
      <c r="G14746" s="399"/>
      <c r="H14746" s="399"/>
      <c r="I14746" s="399"/>
    </row>
    <row r="14747" spans="1:9" ht="15.75" customHeight="1">
      <c r="A14747" s="396"/>
      <c r="B14747" s="398"/>
      <c r="C14747" s="396"/>
      <c r="D14747" s="396"/>
      <c r="E14747" s="399"/>
      <c r="F14747" s="399"/>
      <c r="G14747" s="399"/>
      <c r="H14747" s="399"/>
      <c r="I14747" s="399"/>
    </row>
    <row r="14748" spans="1:9" ht="15.75" customHeight="1">
      <c r="A14748" s="396"/>
      <c r="B14748" s="398"/>
      <c r="C14748" s="396"/>
      <c r="D14748" s="396"/>
      <c r="E14748" s="399"/>
      <c r="F14748" s="399"/>
      <c r="G14748" s="399"/>
      <c r="H14748" s="399"/>
      <c r="I14748" s="399"/>
    </row>
    <row r="14749" spans="1:9" ht="15.75" customHeight="1">
      <c r="A14749" s="396"/>
      <c r="B14749" s="398"/>
      <c r="C14749" s="396"/>
      <c r="D14749" s="396"/>
      <c r="E14749" s="399"/>
      <c r="F14749" s="399"/>
      <c r="G14749" s="399"/>
      <c r="H14749" s="399"/>
      <c r="I14749" s="399"/>
    </row>
    <row r="14750" spans="1:9" ht="15.75" customHeight="1">
      <c r="A14750" s="396"/>
      <c r="B14750" s="398"/>
      <c r="C14750" s="396"/>
      <c r="D14750" s="396"/>
      <c r="E14750" s="399"/>
      <c r="F14750" s="399"/>
      <c r="G14750" s="399"/>
      <c r="H14750" s="399"/>
      <c r="I14750" s="399"/>
    </row>
    <row r="14751" spans="1:9" ht="15.75" customHeight="1">
      <c r="A14751" s="396"/>
      <c r="B14751" s="398"/>
      <c r="C14751" s="396"/>
      <c r="D14751" s="396"/>
      <c r="E14751" s="399"/>
      <c r="F14751" s="399"/>
      <c r="G14751" s="399"/>
      <c r="H14751" s="399"/>
      <c r="I14751" s="399"/>
    </row>
    <row r="14752" spans="1:9" ht="15.75" customHeight="1">
      <c r="A14752" s="396"/>
      <c r="B14752" s="398"/>
      <c r="C14752" s="396"/>
      <c r="D14752" s="396"/>
      <c r="E14752" s="399"/>
      <c r="F14752" s="399"/>
      <c r="G14752" s="399"/>
      <c r="H14752" s="399"/>
      <c r="I14752" s="399"/>
    </row>
    <row r="14753" spans="1:9" ht="15.75" customHeight="1">
      <c r="A14753" s="396"/>
      <c r="B14753" s="398"/>
      <c r="C14753" s="396"/>
      <c r="D14753" s="396"/>
      <c r="E14753" s="399"/>
      <c r="F14753" s="399"/>
      <c r="G14753" s="399"/>
      <c r="H14753" s="399"/>
      <c r="I14753" s="399"/>
    </row>
    <row r="14754" spans="1:9" ht="15.75" customHeight="1">
      <c r="A14754" s="396"/>
      <c r="B14754" s="398"/>
      <c r="C14754" s="396"/>
      <c r="D14754" s="396"/>
      <c r="E14754" s="399"/>
      <c r="F14754" s="399"/>
      <c r="G14754" s="399"/>
      <c r="H14754" s="399"/>
      <c r="I14754" s="399"/>
    </row>
    <row r="14755" spans="1:9" ht="15.75" customHeight="1">
      <c r="A14755" s="396"/>
      <c r="B14755" s="398"/>
      <c r="C14755" s="396"/>
      <c r="D14755" s="396"/>
      <c r="E14755" s="399"/>
      <c r="F14755" s="399"/>
      <c r="G14755" s="399"/>
      <c r="H14755" s="399"/>
      <c r="I14755" s="399"/>
    </row>
    <row r="14756" spans="1:9" ht="15.75" customHeight="1">
      <c r="A14756" s="396"/>
      <c r="B14756" s="398"/>
      <c r="C14756" s="396"/>
      <c r="D14756" s="396"/>
      <c r="E14756" s="399"/>
      <c r="F14756" s="399"/>
      <c r="G14756" s="399"/>
      <c r="H14756" s="399"/>
      <c r="I14756" s="399"/>
    </row>
    <row r="14757" spans="1:9" ht="15.75" customHeight="1">
      <c r="A14757" s="396"/>
      <c r="B14757" s="398"/>
      <c r="C14757" s="396"/>
      <c r="D14757" s="396"/>
      <c r="E14757" s="399"/>
      <c r="F14757" s="399"/>
      <c r="G14757" s="399"/>
      <c r="H14757" s="399"/>
      <c r="I14757" s="399"/>
    </row>
    <row r="14758" spans="1:9" ht="15.75" customHeight="1">
      <c r="A14758" s="396"/>
      <c r="B14758" s="398"/>
      <c r="C14758" s="396"/>
      <c r="D14758" s="396"/>
      <c r="E14758" s="399"/>
      <c r="F14758" s="399"/>
      <c r="G14758" s="399"/>
      <c r="H14758" s="399"/>
      <c r="I14758" s="399"/>
    </row>
    <row r="14759" spans="1:9" ht="15.75" customHeight="1">
      <c r="A14759" s="396"/>
      <c r="B14759" s="398"/>
      <c r="C14759" s="396"/>
      <c r="D14759" s="396"/>
      <c r="E14759" s="399"/>
      <c r="F14759" s="399"/>
      <c r="G14759" s="399"/>
      <c r="H14759" s="399"/>
      <c r="I14759" s="399"/>
    </row>
    <row r="14760" spans="1:9" ht="15.75" customHeight="1">
      <c r="A14760" s="396"/>
      <c r="B14760" s="398"/>
      <c r="C14760" s="396"/>
      <c r="D14760" s="396"/>
      <c r="E14760" s="399"/>
      <c r="F14760" s="399"/>
      <c r="G14760" s="399"/>
      <c r="H14760" s="399"/>
      <c r="I14760" s="399"/>
    </row>
    <row r="14761" spans="1:9" ht="15.75" customHeight="1">
      <c r="A14761" s="396"/>
      <c r="B14761" s="398"/>
      <c r="C14761" s="396"/>
      <c r="D14761" s="396"/>
      <c r="E14761" s="399"/>
      <c r="F14761" s="399"/>
      <c r="G14761" s="399"/>
      <c r="H14761" s="399"/>
      <c r="I14761" s="399"/>
    </row>
    <row r="14762" spans="1:9" ht="15.75" customHeight="1">
      <c r="A14762" s="396"/>
      <c r="B14762" s="398"/>
      <c r="C14762" s="396"/>
      <c r="D14762" s="396"/>
      <c r="E14762" s="399"/>
      <c r="F14762" s="399"/>
      <c r="G14762" s="399"/>
      <c r="H14762" s="399"/>
      <c r="I14762" s="399"/>
    </row>
    <row r="14763" spans="1:9" ht="15.75" customHeight="1">
      <c r="A14763" s="396"/>
      <c r="B14763" s="398"/>
      <c r="C14763" s="396"/>
      <c r="D14763" s="396"/>
      <c r="E14763" s="399"/>
      <c r="F14763" s="399"/>
      <c r="G14763" s="399"/>
      <c r="H14763" s="399"/>
      <c r="I14763" s="399"/>
    </row>
    <row r="14764" spans="1:9" ht="15.75" customHeight="1">
      <c r="A14764" s="396"/>
      <c r="B14764" s="398"/>
      <c r="C14764" s="396"/>
      <c r="D14764" s="396"/>
      <c r="E14764" s="399"/>
      <c r="F14764" s="399"/>
      <c r="G14764" s="399"/>
      <c r="H14764" s="399"/>
      <c r="I14764" s="399"/>
    </row>
    <row r="14765" spans="1:9" ht="15.75" customHeight="1">
      <c r="A14765" s="396"/>
      <c r="B14765" s="398"/>
      <c r="C14765" s="396"/>
      <c r="D14765" s="396"/>
      <c r="E14765" s="399"/>
      <c r="F14765" s="399"/>
      <c r="G14765" s="399"/>
      <c r="H14765" s="399"/>
      <c r="I14765" s="399"/>
    </row>
    <row r="14766" spans="1:9" ht="15.75" customHeight="1">
      <c r="A14766" s="396"/>
      <c r="B14766" s="398"/>
      <c r="C14766" s="396"/>
      <c r="D14766" s="396"/>
      <c r="E14766" s="399"/>
      <c r="F14766" s="399"/>
      <c r="G14766" s="399"/>
      <c r="H14766" s="399"/>
      <c r="I14766" s="399"/>
    </row>
    <row r="14767" spans="1:9" ht="15.75" customHeight="1">
      <c r="A14767" s="396"/>
      <c r="B14767" s="398"/>
      <c r="C14767" s="396"/>
      <c r="D14767" s="396"/>
      <c r="E14767" s="399"/>
      <c r="F14767" s="399"/>
      <c r="G14767" s="399"/>
      <c r="H14767" s="399"/>
      <c r="I14767" s="399"/>
    </row>
    <row r="14768" spans="1:9" ht="15.75" customHeight="1">
      <c r="A14768" s="396"/>
      <c r="B14768" s="398"/>
      <c r="C14768" s="396"/>
      <c r="D14768" s="396"/>
      <c r="E14768" s="399"/>
      <c r="F14768" s="399"/>
      <c r="G14768" s="399"/>
      <c r="H14768" s="399"/>
      <c r="I14768" s="399"/>
    </row>
    <row r="14769" spans="1:9" ht="15.75" customHeight="1">
      <c r="A14769" s="396"/>
      <c r="B14769" s="398"/>
      <c r="C14769" s="396"/>
      <c r="D14769" s="396"/>
      <c r="E14769" s="399"/>
      <c r="F14769" s="399"/>
      <c r="G14769" s="399"/>
      <c r="H14769" s="399"/>
      <c r="I14769" s="399"/>
    </row>
    <row r="14770" spans="1:9" ht="15.75" customHeight="1">
      <c r="A14770" s="396"/>
      <c r="B14770" s="398"/>
      <c r="C14770" s="396"/>
      <c r="D14770" s="396"/>
      <c r="E14770" s="399"/>
      <c r="F14770" s="399"/>
      <c r="G14770" s="399"/>
      <c r="H14770" s="399"/>
      <c r="I14770" s="399"/>
    </row>
    <row r="14771" spans="1:9" ht="15.75" customHeight="1">
      <c r="A14771" s="396"/>
      <c r="B14771" s="398"/>
      <c r="C14771" s="396"/>
      <c r="D14771" s="396"/>
      <c r="E14771" s="399"/>
      <c r="F14771" s="399"/>
      <c r="G14771" s="399"/>
      <c r="H14771" s="399"/>
      <c r="I14771" s="399"/>
    </row>
    <row r="14772" spans="1:9" ht="15.75" customHeight="1">
      <c r="A14772" s="396"/>
      <c r="B14772" s="398"/>
      <c r="C14772" s="396"/>
      <c r="D14772" s="396"/>
      <c r="E14772" s="399"/>
      <c r="F14772" s="399"/>
      <c r="G14772" s="399"/>
      <c r="H14772" s="399"/>
      <c r="I14772" s="399"/>
    </row>
    <row r="14773" spans="1:9" ht="15.75" customHeight="1">
      <c r="A14773" s="396"/>
      <c r="B14773" s="398"/>
      <c r="C14773" s="396"/>
      <c r="D14773" s="396"/>
      <c r="E14773" s="399"/>
      <c r="F14773" s="399"/>
      <c r="G14773" s="399"/>
      <c r="H14773" s="399"/>
      <c r="I14773" s="399"/>
    </row>
    <row r="14774" spans="1:9" ht="15.75" customHeight="1">
      <c r="A14774" s="396"/>
      <c r="B14774" s="398"/>
      <c r="C14774" s="396"/>
      <c r="D14774" s="396"/>
      <c r="E14774" s="399"/>
      <c r="F14774" s="399"/>
      <c r="G14774" s="399"/>
      <c r="H14774" s="399"/>
      <c r="I14774" s="399"/>
    </row>
    <row r="14775" spans="1:9" ht="15.75" customHeight="1">
      <c r="A14775" s="396"/>
      <c r="B14775" s="398"/>
      <c r="C14775" s="396"/>
      <c r="D14775" s="396"/>
      <c r="E14775" s="399"/>
      <c r="F14775" s="399"/>
      <c r="G14775" s="399"/>
      <c r="H14775" s="399"/>
      <c r="I14775" s="399"/>
    </row>
    <row r="14776" spans="1:9" ht="15.75" customHeight="1">
      <c r="A14776" s="396"/>
      <c r="B14776" s="398"/>
      <c r="C14776" s="396"/>
      <c r="D14776" s="396"/>
      <c r="E14776" s="399"/>
      <c r="F14776" s="399"/>
      <c r="G14776" s="399"/>
      <c r="H14776" s="399"/>
      <c r="I14776" s="399"/>
    </row>
    <row r="14777" spans="1:9" ht="15.75" customHeight="1">
      <c r="A14777" s="396"/>
      <c r="B14777" s="398"/>
      <c r="C14777" s="396"/>
      <c r="D14777" s="396"/>
      <c r="E14777" s="399"/>
      <c r="F14777" s="399"/>
      <c r="G14777" s="399"/>
      <c r="H14777" s="399"/>
      <c r="I14777" s="399"/>
    </row>
    <row r="14778" spans="1:9" ht="15.75" customHeight="1">
      <c r="A14778" s="396"/>
      <c r="B14778" s="398"/>
      <c r="C14778" s="396"/>
      <c r="D14778" s="396"/>
      <c r="E14778" s="399"/>
      <c r="F14778" s="399"/>
      <c r="G14778" s="399"/>
      <c r="H14778" s="399"/>
      <c r="I14778" s="399"/>
    </row>
    <row r="14779" spans="1:9" ht="15.75" customHeight="1">
      <c r="A14779" s="396"/>
      <c r="B14779" s="398"/>
      <c r="C14779" s="396"/>
      <c r="D14779" s="396"/>
      <c r="E14779" s="399"/>
      <c r="F14779" s="399"/>
      <c r="G14779" s="399"/>
      <c r="H14779" s="399"/>
      <c r="I14779" s="399"/>
    </row>
    <row r="14780" spans="1:9" ht="15.75" customHeight="1">
      <c r="A14780" s="396"/>
      <c r="B14780" s="398"/>
      <c r="C14780" s="396"/>
      <c r="D14780" s="396"/>
      <c r="E14780" s="399"/>
      <c r="F14780" s="399"/>
      <c r="G14780" s="399"/>
      <c r="H14780" s="399"/>
      <c r="I14780" s="399"/>
    </row>
    <row r="14781" spans="1:9" ht="15.75" customHeight="1">
      <c r="A14781" s="396"/>
      <c r="B14781" s="398"/>
      <c r="C14781" s="396"/>
      <c r="D14781" s="396"/>
      <c r="E14781" s="399"/>
      <c r="F14781" s="399"/>
      <c r="G14781" s="399"/>
      <c r="H14781" s="399"/>
      <c r="I14781" s="399"/>
    </row>
    <row r="14782" spans="1:9" ht="15.75" customHeight="1">
      <c r="A14782" s="396"/>
      <c r="B14782" s="398"/>
      <c r="C14782" s="396"/>
      <c r="D14782" s="396"/>
      <c r="E14782" s="399"/>
      <c r="F14782" s="399"/>
      <c r="G14782" s="399"/>
      <c r="H14782" s="399"/>
      <c r="I14782" s="399"/>
    </row>
    <row r="14783" spans="1:9" ht="15.75" customHeight="1">
      <c r="A14783" s="396"/>
      <c r="B14783" s="398"/>
      <c r="C14783" s="396"/>
      <c r="D14783" s="396"/>
      <c r="E14783" s="399"/>
      <c r="F14783" s="399"/>
      <c r="G14783" s="399"/>
      <c r="H14783" s="399"/>
      <c r="I14783" s="399"/>
    </row>
    <row r="14784" spans="1:9" ht="15.75" customHeight="1">
      <c r="A14784" s="396"/>
      <c r="B14784" s="398"/>
      <c r="C14784" s="396"/>
      <c r="D14784" s="396"/>
      <c r="E14784" s="399"/>
      <c r="F14784" s="399"/>
      <c r="G14784" s="399"/>
      <c r="H14784" s="399"/>
      <c r="I14784" s="399"/>
    </row>
    <row r="14785" spans="1:9" ht="15.75" customHeight="1">
      <c r="A14785" s="396"/>
      <c r="B14785" s="398"/>
      <c r="C14785" s="396"/>
      <c r="D14785" s="396"/>
      <c r="E14785" s="399"/>
      <c r="F14785" s="399"/>
      <c r="G14785" s="399"/>
      <c r="H14785" s="399"/>
      <c r="I14785" s="399"/>
    </row>
    <row r="14786" spans="1:9" ht="15.75" customHeight="1">
      <c r="A14786" s="396"/>
      <c r="B14786" s="398"/>
      <c r="C14786" s="396"/>
      <c r="D14786" s="396"/>
      <c r="E14786" s="399"/>
      <c r="F14786" s="399"/>
      <c r="G14786" s="399"/>
      <c r="H14786" s="399"/>
      <c r="I14786" s="399"/>
    </row>
    <row r="14787" spans="1:9" ht="15.75" customHeight="1">
      <c r="A14787" s="396"/>
      <c r="B14787" s="398"/>
      <c r="C14787" s="396"/>
      <c r="D14787" s="396"/>
      <c r="E14787" s="399"/>
      <c r="F14787" s="399"/>
      <c r="G14787" s="399"/>
      <c r="H14787" s="399"/>
      <c r="I14787" s="399"/>
    </row>
    <row r="14788" spans="1:9" ht="15.75" customHeight="1">
      <c r="A14788" s="396"/>
      <c r="B14788" s="398"/>
      <c r="C14788" s="396"/>
      <c r="D14788" s="396"/>
      <c r="E14788" s="399"/>
      <c r="F14788" s="399"/>
      <c r="G14788" s="399"/>
      <c r="H14788" s="399"/>
      <c r="I14788" s="399"/>
    </row>
    <row r="14789" spans="1:9" ht="15.75" customHeight="1">
      <c r="A14789" s="396"/>
      <c r="B14789" s="398"/>
      <c r="C14789" s="396"/>
      <c r="D14789" s="396"/>
      <c r="E14789" s="399"/>
      <c r="F14789" s="399"/>
      <c r="G14789" s="399"/>
      <c r="H14789" s="399"/>
      <c r="I14789" s="399"/>
    </row>
    <row r="14790" spans="1:9" ht="15.75" customHeight="1">
      <c r="A14790" s="396"/>
      <c r="B14790" s="398"/>
      <c r="C14790" s="396"/>
      <c r="D14790" s="396"/>
      <c r="E14790" s="399"/>
      <c r="F14790" s="399"/>
      <c r="G14790" s="399"/>
      <c r="H14790" s="399"/>
      <c r="I14790" s="399"/>
    </row>
    <row r="14791" spans="1:9" ht="15.75" customHeight="1">
      <c r="A14791" s="396"/>
      <c r="B14791" s="398"/>
      <c r="C14791" s="396"/>
      <c r="D14791" s="396"/>
      <c r="E14791" s="399"/>
      <c r="F14791" s="399"/>
      <c r="G14791" s="399"/>
      <c r="H14791" s="399"/>
      <c r="I14791" s="399"/>
    </row>
    <row r="14792" spans="1:9" ht="15.75" customHeight="1">
      <c r="A14792" s="396"/>
      <c r="B14792" s="398"/>
      <c r="C14792" s="396"/>
      <c r="D14792" s="396"/>
      <c r="E14792" s="399"/>
      <c r="F14792" s="399"/>
      <c r="G14792" s="399"/>
      <c r="H14792" s="399"/>
      <c r="I14792" s="399"/>
    </row>
    <row r="14793" spans="1:9" ht="15.75" customHeight="1">
      <c r="A14793" s="396"/>
      <c r="B14793" s="398"/>
      <c r="C14793" s="396"/>
      <c r="D14793" s="396"/>
      <c r="E14793" s="399"/>
      <c r="F14793" s="399"/>
      <c r="G14793" s="399"/>
      <c r="H14793" s="399"/>
      <c r="I14793" s="399"/>
    </row>
    <row r="14794" spans="1:9" ht="15.75" customHeight="1">
      <c r="A14794" s="396"/>
      <c r="B14794" s="398"/>
      <c r="C14794" s="396"/>
      <c r="D14794" s="396"/>
      <c r="E14794" s="399"/>
      <c r="F14794" s="399"/>
      <c r="G14794" s="399"/>
      <c r="H14794" s="399"/>
      <c r="I14794" s="399"/>
    </row>
    <row r="14795" spans="1:9" ht="15.75" customHeight="1">
      <c r="A14795" s="396"/>
      <c r="B14795" s="398"/>
      <c r="C14795" s="396"/>
      <c r="D14795" s="396"/>
      <c r="E14795" s="399"/>
      <c r="F14795" s="399"/>
      <c r="G14795" s="399"/>
      <c r="H14795" s="399"/>
      <c r="I14795" s="399"/>
    </row>
    <row r="14796" spans="1:9" ht="15.75" customHeight="1">
      <c r="A14796" s="396"/>
      <c r="B14796" s="398"/>
      <c r="C14796" s="396"/>
      <c r="D14796" s="396"/>
      <c r="E14796" s="399"/>
      <c r="F14796" s="399"/>
      <c r="G14796" s="399"/>
      <c r="H14796" s="399"/>
      <c r="I14796" s="399"/>
    </row>
    <row r="14797" spans="1:9" ht="15.75" customHeight="1">
      <c r="A14797" s="396"/>
      <c r="B14797" s="398"/>
      <c r="C14797" s="396"/>
      <c r="D14797" s="396"/>
      <c r="E14797" s="399"/>
      <c r="F14797" s="399"/>
      <c r="G14797" s="399"/>
      <c r="H14797" s="399"/>
      <c r="I14797" s="399"/>
    </row>
    <row r="14798" spans="1:9" ht="15.75" customHeight="1">
      <c r="A14798" s="396"/>
      <c r="B14798" s="398"/>
      <c r="C14798" s="396"/>
      <c r="D14798" s="396"/>
      <c r="E14798" s="399"/>
      <c r="F14798" s="399"/>
      <c r="G14798" s="399"/>
      <c r="H14798" s="399"/>
      <c r="I14798" s="399"/>
    </row>
    <row r="14799" spans="1:9" ht="15.75" customHeight="1">
      <c r="A14799" s="396"/>
      <c r="B14799" s="398"/>
      <c r="C14799" s="396"/>
      <c r="D14799" s="396"/>
      <c r="E14799" s="399"/>
      <c r="F14799" s="399"/>
      <c r="G14799" s="399"/>
      <c r="H14799" s="399"/>
      <c r="I14799" s="399"/>
    </row>
    <row r="14800" spans="1:9" ht="15.75" customHeight="1">
      <c r="A14800" s="396"/>
      <c r="B14800" s="398"/>
      <c r="C14800" s="396"/>
      <c r="D14800" s="396"/>
      <c r="E14800" s="399"/>
      <c r="F14800" s="399"/>
      <c r="G14800" s="399"/>
      <c r="H14800" s="399"/>
      <c r="I14800" s="399"/>
    </row>
    <row r="14801" spans="1:9" ht="15.75" customHeight="1">
      <c r="A14801" s="396"/>
      <c r="B14801" s="398"/>
      <c r="C14801" s="396"/>
      <c r="D14801" s="396"/>
      <c r="E14801" s="399"/>
      <c r="F14801" s="399"/>
      <c r="G14801" s="399"/>
      <c r="H14801" s="399"/>
      <c r="I14801" s="399"/>
    </row>
    <row r="14802" spans="1:9" ht="15.75" customHeight="1">
      <c r="A14802" s="396"/>
      <c r="B14802" s="398"/>
      <c r="C14802" s="396"/>
      <c r="D14802" s="396"/>
      <c r="E14802" s="399"/>
      <c r="F14802" s="399"/>
      <c r="G14802" s="399"/>
      <c r="H14802" s="399"/>
      <c r="I14802" s="399"/>
    </row>
    <row r="14803" spans="1:9" ht="15.75" customHeight="1">
      <c r="A14803" s="396"/>
      <c r="B14803" s="398"/>
      <c r="C14803" s="396"/>
      <c r="D14803" s="396"/>
      <c r="E14803" s="399"/>
      <c r="F14803" s="399"/>
      <c r="G14803" s="399"/>
      <c r="H14803" s="399"/>
      <c r="I14803" s="399"/>
    </row>
    <row r="14804" spans="1:9" ht="15.75" customHeight="1">
      <c r="A14804" s="396"/>
      <c r="B14804" s="398"/>
      <c r="C14804" s="396"/>
      <c r="D14804" s="396"/>
      <c r="E14804" s="399"/>
      <c r="F14804" s="399"/>
      <c r="G14804" s="399"/>
      <c r="H14804" s="399"/>
      <c r="I14804" s="399"/>
    </row>
    <row r="14805" spans="1:9" ht="15.75" customHeight="1">
      <c r="A14805" s="396"/>
      <c r="B14805" s="398"/>
      <c r="C14805" s="396"/>
      <c r="D14805" s="396"/>
      <c r="E14805" s="399"/>
      <c r="F14805" s="399"/>
      <c r="G14805" s="399"/>
      <c r="H14805" s="399"/>
      <c r="I14805" s="399"/>
    </row>
    <row r="14806" spans="1:9" ht="15.75" customHeight="1">
      <c r="A14806" s="396"/>
      <c r="B14806" s="398"/>
      <c r="C14806" s="396"/>
      <c r="D14806" s="396"/>
      <c r="E14806" s="399"/>
      <c r="F14806" s="399"/>
      <c r="G14806" s="399"/>
      <c r="H14806" s="399"/>
      <c r="I14806" s="399"/>
    </row>
    <row r="14807" spans="1:9" ht="15.75" customHeight="1">
      <c r="A14807" s="396"/>
      <c r="B14807" s="398"/>
      <c r="C14807" s="396"/>
      <c r="D14807" s="396"/>
      <c r="E14807" s="399"/>
      <c r="F14807" s="399"/>
      <c r="G14807" s="399"/>
      <c r="H14807" s="399"/>
      <c r="I14807" s="399"/>
    </row>
    <row r="14808" spans="1:9" ht="15.75" customHeight="1">
      <c r="A14808" s="396"/>
      <c r="B14808" s="398"/>
      <c r="C14808" s="396"/>
      <c r="D14808" s="396"/>
      <c r="E14808" s="399"/>
      <c r="F14808" s="399"/>
      <c r="G14808" s="399"/>
      <c r="H14808" s="399"/>
      <c r="I14808" s="399"/>
    </row>
    <row r="14809" spans="1:9" ht="15.75" customHeight="1">
      <c r="A14809" s="396"/>
      <c r="B14809" s="398"/>
      <c r="C14809" s="396"/>
      <c r="D14809" s="396"/>
      <c r="E14809" s="399"/>
      <c r="F14809" s="399"/>
      <c r="G14809" s="399"/>
      <c r="H14809" s="399"/>
      <c r="I14809" s="399"/>
    </row>
    <row r="14810" spans="1:9" ht="15.75" customHeight="1">
      <c r="A14810" s="396"/>
      <c r="B14810" s="398"/>
      <c r="C14810" s="396"/>
      <c r="D14810" s="396"/>
      <c r="E14810" s="399"/>
      <c r="F14810" s="399"/>
      <c r="G14810" s="399"/>
      <c r="H14810" s="399"/>
      <c r="I14810" s="399"/>
    </row>
    <row r="14811" spans="1:9" ht="15.75" customHeight="1">
      <c r="A14811" s="396"/>
      <c r="B14811" s="398"/>
      <c r="C14811" s="396"/>
      <c r="D14811" s="396"/>
      <c r="E14811" s="399"/>
      <c r="F14811" s="399"/>
      <c r="G14811" s="399"/>
      <c r="H14811" s="399"/>
      <c r="I14811" s="399"/>
    </row>
    <row r="14812" spans="1:9" ht="15.75" customHeight="1">
      <c r="A14812" s="396"/>
      <c r="B14812" s="398"/>
      <c r="C14812" s="396"/>
      <c r="D14812" s="396"/>
      <c r="E14812" s="399"/>
      <c r="F14812" s="399"/>
      <c r="G14812" s="399"/>
      <c r="H14812" s="399"/>
      <c r="I14812" s="399"/>
    </row>
    <row r="14813" spans="1:9" ht="15.75" customHeight="1">
      <c r="A14813" s="396"/>
      <c r="B14813" s="398"/>
      <c r="C14813" s="396"/>
      <c r="D14813" s="396"/>
      <c r="E14813" s="399"/>
      <c r="F14813" s="399"/>
      <c r="G14813" s="399"/>
      <c r="H14813" s="399"/>
      <c r="I14813" s="399"/>
    </row>
    <row r="14814" spans="1:9" ht="15.75" customHeight="1">
      <c r="A14814" s="396"/>
      <c r="B14814" s="398"/>
      <c r="C14814" s="396"/>
      <c r="D14814" s="396"/>
      <c r="E14814" s="399"/>
      <c r="F14814" s="399"/>
      <c r="G14814" s="399"/>
      <c r="H14814" s="399"/>
      <c r="I14814" s="399"/>
    </row>
    <row r="14815" spans="1:9" ht="15.75" customHeight="1">
      <c r="A14815" s="396"/>
      <c r="B14815" s="398"/>
      <c r="C14815" s="396"/>
      <c r="D14815" s="396"/>
      <c r="E14815" s="399"/>
      <c r="F14815" s="399"/>
      <c r="G14815" s="399"/>
      <c r="H14815" s="399"/>
      <c r="I14815" s="399"/>
    </row>
    <row r="14816" spans="1:9" ht="15.75" customHeight="1">
      <c r="A14816" s="396"/>
      <c r="B14816" s="398"/>
      <c r="C14816" s="396"/>
      <c r="D14816" s="396"/>
      <c r="E14816" s="399"/>
      <c r="F14816" s="399"/>
      <c r="G14816" s="399"/>
      <c r="H14816" s="399"/>
      <c r="I14816" s="399"/>
    </row>
    <row r="14817" spans="1:9" ht="15.75" customHeight="1">
      <c r="A14817" s="396"/>
      <c r="B14817" s="398"/>
      <c r="C14817" s="396"/>
      <c r="D14817" s="396"/>
      <c r="E14817" s="399"/>
      <c r="F14817" s="399"/>
      <c r="G14817" s="399"/>
      <c r="H14817" s="399"/>
      <c r="I14817" s="399"/>
    </row>
    <row r="14818" spans="1:9" ht="15.75" customHeight="1">
      <c r="A14818" s="396"/>
      <c r="B14818" s="398"/>
      <c r="C14818" s="396"/>
      <c r="D14818" s="396"/>
      <c r="E14818" s="399"/>
      <c r="F14818" s="399"/>
      <c r="G14818" s="399"/>
      <c r="H14818" s="399"/>
      <c r="I14818" s="399"/>
    </row>
    <row r="14819" spans="1:9" ht="15.75" customHeight="1">
      <c r="A14819" s="396"/>
      <c r="B14819" s="398"/>
      <c r="C14819" s="396"/>
      <c r="D14819" s="396"/>
      <c r="E14819" s="399"/>
      <c r="F14819" s="399"/>
      <c r="G14819" s="399"/>
      <c r="H14819" s="399"/>
      <c r="I14819" s="399"/>
    </row>
    <row r="14820" spans="1:9" ht="15.75" customHeight="1">
      <c r="A14820" s="396"/>
      <c r="B14820" s="398"/>
      <c r="C14820" s="396"/>
      <c r="D14820" s="396"/>
      <c r="E14820" s="399"/>
      <c r="F14820" s="399"/>
      <c r="G14820" s="399"/>
      <c r="H14820" s="399"/>
      <c r="I14820" s="399"/>
    </row>
    <row r="14821" spans="1:9" ht="15.75" customHeight="1">
      <c r="A14821" s="396"/>
      <c r="B14821" s="398"/>
      <c r="C14821" s="396"/>
      <c r="D14821" s="396"/>
      <c r="E14821" s="399"/>
      <c r="F14821" s="399"/>
      <c r="G14821" s="399"/>
      <c r="H14821" s="399"/>
      <c r="I14821" s="399"/>
    </row>
    <row r="14822" spans="1:9" ht="15.75" customHeight="1">
      <c r="A14822" s="396"/>
      <c r="B14822" s="398"/>
      <c r="C14822" s="396"/>
      <c r="D14822" s="396"/>
      <c r="E14822" s="399"/>
      <c r="F14822" s="399"/>
      <c r="G14822" s="399"/>
      <c r="H14822" s="399"/>
      <c r="I14822" s="399"/>
    </row>
    <row r="14823" spans="1:9" ht="15.75" customHeight="1">
      <c r="A14823" s="396"/>
      <c r="B14823" s="398"/>
      <c r="C14823" s="396"/>
      <c r="D14823" s="396"/>
      <c r="E14823" s="399"/>
      <c r="F14823" s="399"/>
      <c r="G14823" s="399"/>
      <c r="H14823" s="399"/>
      <c r="I14823" s="399"/>
    </row>
    <row r="14824" spans="1:9" ht="15.75" customHeight="1">
      <c r="A14824" s="396"/>
      <c r="B14824" s="398"/>
      <c r="C14824" s="396"/>
      <c r="D14824" s="396"/>
      <c r="E14824" s="399"/>
      <c r="F14824" s="399"/>
      <c r="G14824" s="399"/>
      <c r="H14824" s="399"/>
      <c r="I14824" s="399"/>
    </row>
    <row r="14825" spans="1:9" ht="15.75" customHeight="1">
      <c r="A14825" s="396"/>
      <c r="B14825" s="398"/>
      <c r="C14825" s="396"/>
      <c r="D14825" s="396"/>
      <c r="E14825" s="399"/>
      <c r="F14825" s="399"/>
      <c r="G14825" s="399"/>
      <c r="H14825" s="399"/>
      <c r="I14825" s="399"/>
    </row>
    <row r="14826" spans="1:9" ht="15.75" customHeight="1">
      <c r="A14826" s="396"/>
      <c r="B14826" s="398"/>
      <c r="C14826" s="396"/>
      <c r="D14826" s="396"/>
      <c r="E14826" s="399"/>
      <c r="F14826" s="399"/>
      <c r="G14826" s="399"/>
      <c r="H14826" s="399"/>
      <c r="I14826" s="399"/>
    </row>
    <row r="14827" spans="1:9" ht="15.75" customHeight="1">
      <c r="A14827" s="396"/>
      <c r="B14827" s="398"/>
      <c r="C14827" s="396"/>
      <c r="D14827" s="396"/>
      <c r="E14827" s="399"/>
      <c r="F14827" s="399"/>
      <c r="G14827" s="399"/>
      <c r="H14827" s="399"/>
      <c r="I14827" s="399"/>
    </row>
    <row r="14828" spans="1:9" ht="15.75" customHeight="1">
      <c r="A14828" s="396"/>
      <c r="B14828" s="398"/>
      <c r="C14828" s="396"/>
      <c r="D14828" s="396"/>
      <c r="E14828" s="399"/>
      <c r="F14828" s="399"/>
      <c r="G14828" s="399"/>
      <c r="H14828" s="399"/>
      <c r="I14828" s="399"/>
    </row>
    <row r="14829" spans="1:9" ht="15.75" customHeight="1">
      <c r="A14829" s="396"/>
      <c r="B14829" s="398"/>
      <c r="C14829" s="396"/>
      <c r="D14829" s="396"/>
      <c r="E14829" s="399"/>
      <c r="F14829" s="399"/>
      <c r="G14829" s="399"/>
      <c r="H14829" s="399"/>
      <c r="I14829" s="399"/>
    </row>
    <row r="14830" spans="1:9" ht="15.75" customHeight="1">
      <c r="A14830" s="396"/>
      <c r="B14830" s="398"/>
      <c r="C14830" s="396"/>
      <c r="D14830" s="396"/>
      <c r="E14830" s="399"/>
      <c r="F14830" s="399"/>
      <c r="G14830" s="399"/>
      <c r="H14830" s="399"/>
      <c r="I14830" s="399"/>
    </row>
    <row r="14831" spans="1:9" ht="15.75" customHeight="1">
      <c r="A14831" s="396"/>
      <c r="B14831" s="398"/>
      <c r="C14831" s="396"/>
      <c r="D14831" s="396"/>
      <c r="E14831" s="399"/>
      <c r="F14831" s="399"/>
      <c r="G14831" s="399"/>
      <c r="H14831" s="399"/>
      <c r="I14831" s="399"/>
    </row>
    <row r="14832" spans="1:9" ht="15.75" customHeight="1">
      <c r="A14832" s="396"/>
      <c r="B14832" s="398"/>
      <c r="C14832" s="396"/>
      <c r="D14832" s="396"/>
      <c r="E14832" s="399"/>
      <c r="F14832" s="399"/>
      <c r="G14832" s="399"/>
      <c r="H14832" s="399"/>
      <c r="I14832" s="399"/>
    </row>
    <row r="14833" spans="1:9" ht="15.75" customHeight="1">
      <c r="A14833" s="396"/>
      <c r="B14833" s="398"/>
      <c r="C14833" s="396"/>
      <c r="D14833" s="396"/>
      <c r="E14833" s="399"/>
      <c r="F14833" s="399"/>
      <c r="G14833" s="399"/>
      <c r="H14833" s="399"/>
      <c r="I14833" s="399"/>
    </row>
    <row r="14834" spans="1:9" ht="15.75" customHeight="1">
      <c r="A14834" s="396"/>
      <c r="B14834" s="398"/>
      <c r="C14834" s="396"/>
      <c r="D14834" s="396"/>
      <c r="E14834" s="399"/>
      <c r="F14834" s="399"/>
      <c r="G14834" s="399"/>
      <c r="H14834" s="399"/>
      <c r="I14834" s="399"/>
    </row>
    <row r="14835" spans="1:9" ht="15.75" customHeight="1">
      <c r="A14835" s="396"/>
      <c r="B14835" s="398"/>
      <c r="C14835" s="396"/>
      <c r="D14835" s="396"/>
      <c r="E14835" s="399"/>
      <c r="F14835" s="399"/>
      <c r="G14835" s="399"/>
      <c r="H14835" s="399"/>
      <c r="I14835" s="399"/>
    </row>
    <row r="14836" spans="1:9" ht="15.75" customHeight="1">
      <c r="A14836" s="396"/>
      <c r="B14836" s="398"/>
      <c r="C14836" s="396"/>
      <c r="D14836" s="396"/>
      <c r="E14836" s="399"/>
      <c r="F14836" s="399"/>
      <c r="G14836" s="399"/>
      <c r="H14836" s="399"/>
      <c r="I14836" s="399"/>
    </row>
    <row r="14837" spans="1:9" ht="15.75" customHeight="1">
      <c r="A14837" s="396"/>
      <c r="B14837" s="398"/>
      <c r="C14837" s="396"/>
      <c r="D14837" s="396"/>
      <c r="E14837" s="399"/>
      <c r="F14837" s="399"/>
      <c r="G14837" s="399"/>
      <c r="H14837" s="399"/>
      <c r="I14837" s="399"/>
    </row>
    <row r="14838" spans="1:9" ht="15.75" customHeight="1">
      <c r="A14838" s="396"/>
      <c r="B14838" s="398"/>
      <c r="C14838" s="396"/>
      <c r="D14838" s="396"/>
      <c r="E14838" s="399"/>
      <c r="F14838" s="399"/>
      <c r="G14838" s="399"/>
      <c r="H14838" s="399"/>
      <c r="I14838" s="399"/>
    </row>
    <row r="14839" spans="1:9" ht="15.75" customHeight="1">
      <c r="A14839" s="396"/>
      <c r="B14839" s="398"/>
      <c r="C14839" s="396"/>
      <c r="D14839" s="396"/>
      <c r="E14839" s="399"/>
      <c r="F14839" s="399"/>
      <c r="G14839" s="399"/>
      <c r="H14839" s="399"/>
      <c r="I14839" s="399"/>
    </row>
    <row r="14840" spans="1:9" ht="15.75" customHeight="1">
      <c r="A14840" s="396"/>
      <c r="B14840" s="398"/>
      <c r="C14840" s="396"/>
      <c r="D14840" s="396"/>
      <c r="E14840" s="399"/>
      <c r="F14840" s="399"/>
      <c r="G14840" s="399"/>
      <c r="H14840" s="399"/>
      <c r="I14840" s="399"/>
    </row>
    <row r="14841" spans="1:9" ht="15.75" customHeight="1">
      <c r="A14841" s="396"/>
      <c r="B14841" s="398"/>
      <c r="C14841" s="396"/>
      <c r="D14841" s="396"/>
      <c r="E14841" s="399"/>
      <c r="F14841" s="399"/>
      <c r="G14841" s="399"/>
      <c r="H14841" s="399"/>
      <c r="I14841" s="399"/>
    </row>
    <row r="14842" spans="1:9" ht="15.75" customHeight="1">
      <c r="A14842" s="396"/>
      <c r="B14842" s="398"/>
      <c r="C14842" s="396"/>
      <c r="D14842" s="396"/>
      <c r="E14842" s="399"/>
      <c r="F14842" s="399"/>
      <c r="G14842" s="399"/>
      <c r="H14842" s="399"/>
      <c r="I14842" s="399"/>
    </row>
    <row r="14843" spans="1:9" ht="15.75" customHeight="1">
      <c r="A14843" s="396"/>
      <c r="B14843" s="398"/>
      <c r="C14843" s="396"/>
      <c r="D14843" s="396"/>
      <c r="E14843" s="399"/>
      <c r="F14843" s="399"/>
      <c r="G14843" s="399"/>
      <c r="H14843" s="399"/>
      <c r="I14843" s="399"/>
    </row>
    <row r="14844" spans="1:9" ht="15.75" customHeight="1">
      <c r="A14844" s="396"/>
      <c r="B14844" s="398"/>
      <c r="C14844" s="396"/>
      <c r="D14844" s="396"/>
      <c r="E14844" s="399"/>
      <c r="F14844" s="399"/>
      <c r="G14844" s="399"/>
      <c r="H14844" s="399"/>
      <c r="I14844" s="399"/>
    </row>
    <row r="14845" spans="1:9" ht="15.75" customHeight="1">
      <c r="A14845" s="396"/>
      <c r="B14845" s="398"/>
      <c r="C14845" s="396"/>
      <c r="D14845" s="396"/>
      <c r="E14845" s="399"/>
      <c r="F14845" s="399"/>
      <c r="G14845" s="399"/>
      <c r="H14845" s="399"/>
      <c r="I14845" s="399"/>
    </row>
    <row r="14846" spans="1:9" ht="15.75" customHeight="1">
      <c r="A14846" s="396"/>
      <c r="B14846" s="398"/>
      <c r="C14846" s="396"/>
      <c r="D14846" s="396"/>
      <c r="E14846" s="399"/>
      <c r="F14846" s="399"/>
      <c r="G14846" s="399"/>
      <c r="H14846" s="399"/>
      <c r="I14846" s="399"/>
    </row>
    <row r="14847" spans="1:9" ht="15.75" customHeight="1">
      <c r="A14847" s="396"/>
      <c r="B14847" s="398"/>
      <c r="C14847" s="396"/>
      <c r="D14847" s="396"/>
      <c r="E14847" s="399"/>
      <c r="F14847" s="399"/>
      <c r="G14847" s="399"/>
      <c r="H14847" s="399"/>
      <c r="I14847" s="399"/>
    </row>
    <row r="14848" spans="1:9" ht="15.75" customHeight="1">
      <c r="A14848" s="396"/>
      <c r="B14848" s="398"/>
      <c r="C14848" s="396"/>
      <c r="D14848" s="396"/>
      <c r="E14848" s="399"/>
      <c r="F14848" s="399"/>
      <c r="G14848" s="399"/>
      <c r="H14848" s="399"/>
      <c r="I14848" s="399"/>
    </row>
    <row r="14849" spans="1:9" ht="15.75" customHeight="1">
      <c r="A14849" s="396"/>
      <c r="B14849" s="398"/>
      <c r="C14849" s="396"/>
      <c r="D14849" s="396"/>
      <c r="E14849" s="399"/>
      <c r="F14849" s="399"/>
      <c r="G14849" s="399"/>
      <c r="H14849" s="399"/>
      <c r="I14849" s="399"/>
    </row>
    <row r="14850" spans="1:9" ht="15.75" customHeight="1">
      <c r="A14850" s="396"/>
      <c r="B14850" s="398"/>
      <c r="C14850" s="396"/>
      <c r="D14850" s="396"/>
      <c r="E14850" s="399"/>
      <c r="F14850" s="399"/>
      <c r="G14850" s="399"/>
      <c r="H14850" s="399"/>
      <c r="I14850" s="399"/>
    </row>
    <row r="14851" spans="1:9" ht="15.75" customHeight="1">
      <c r="A14851" s="396"/>
      <c r="B14851" s="398"/>
      <c r="C14851" s="396"/>
      <c r="D14851" s="396"/>
      <c r="E14851" s="399"/>
      <c r="F14851" s="399"/>
      <c r="G14851" s="399"/>
      <c r="H14851" s="399"/>
      <c r="I14851" s="399"/>
    </row>
    <row r="14852" spans="1:9" ht="15.75" customHeight="1">
      <c r="A14852" s="396"/>
      <c r="B14852" s="398"/>
      <c r="C14852" s="396"/>
      <c r="D14852" s="396"/>
      <c r="E14852" s="399"/>
      <c r="F14852" s="399"/>
      <c r="G14852" s="399"/>
      <c r="H14852" s="399"/>
      <c r="I14852" s="399"/>
    </row>
    <row r="14853" spans="1:9" ht="15.75" customHeight="1">
      <c r="A14853" s="396"/>
      <c r="B14853" s="398"/>
      <c r="C14853" s="396"/>
      <c r="D14853" s="396"/>
      <c r="E14853" s="399"/>
      <c r="F14853" s="399"/>
      <c r="G14853" s="399"/>
      <c r="H14853" s="399"/>
      <c r="I14853" s="399"/>
    </row>
    <row r="14854" spans="1:9" ht="15.75" customHeight="1">
      <c r="A14854" s="396"/>
      <c r="B14854" s="398"/>
      <c r="C14854" s="396"/>
      <c r="D14854" s="396"/>
      <c r="E14854" s="399"/>
      <c r="F14854" s="399"/>
      <c r="G14854" s="399"/>
      <c r="H14854" s="399"/>
      <c r="I14854" s="399"/>
    </row>
    <row r="14855" spans="1:9" ht="15.75" customHeight="1">
      <c r="A14855" s="396"/>
      <c r="B14855" s="398"/>
      <c r="C14855" s="396"/>
      <c r="D14855" s="396"/>
      <c r="E14855" s="399"/>
      <c r="F14855" s="399"/>
      <c r="G14855" s="399"/>
      <c r="H14855" s="399"/>
      <c r="I14855" s="399"/>
    </row>
    <row r="14856" spans="1:9" ht="15.75" customHeight="1">
      <c r="A14856" s="396"/>
      <c r="B14856" s="398"/>
      <c r="C14856" s="396"/>
      <c r="D14856" s="396"/>
      <c r="E14856" s="399"/>
      <c r="F14856" s="399"/>
      <c r="G14856" s="399"/>
      <c r="H14856" s="399"/>
      <c r="I14856" s="399"/>
    </row>
    <row r="14857" spans="1:9" ht="15.75" customHeight="1">
      <c r="A14857" s="396"/>
      <c r="B14857" s="398"/>
      <c r="C14857" s="396"/>
      <c r="D14857" s="396"/>
      <c r="E14857" s="399"/>
      <c r="F14857" s="399"/>
      <c r="G14857" s="399"/>
      <c r="H14857" s="399"/>
      <c r="I14857" s="399"/>
    </row>
    <row r="14858" spans="1:9" ht="15.75" customHeight="1">
      <c r="A14858" s="396"/>
      <c r="B14858" s="398"/>
      <c r="C14858" s="396"/>
      <c r="D14858" s="396"/>
      <c r="E14858" s="399"/>
      <c r="F14858" s="399"/>
      <c r="G14858" s="399"/>
      <c r="H14858" s="399"/>
      <c r="I14858" s="399"/>
    </row>
    <row r="14859" spans="1:9" ht="15.75" customHeight="1">
      <c r="A14859" s="396"/>
      <c r="B14859" s="398"/>
      <c r="C14859" s="396"/>
      <c r="D14859" s="396"/>
      <c r="E14859" s="399"/>
      <c r="F14859" s="399"/>
      <c r="G14859" s="399"/>
      <c r="H14859" s="399"/>
      <c r="I14859" s="399"/>
    </row>
    <row r="14860" spans="1:9" ht="15.75" customHeight="1">
      <c r="A14860" s="396"/>
      <c r="B14860" s="398"/>
      <c r="C14860" s="396"/>
      <c r="D14860" s="396"/>
      <c r="E14860" s="399"/>
      <c r="F14860" s="399"/>
      <c r="G14860" s="399"/>
      <c r="H14860" s="399"/>
      <c r="I14860" s="399"/>
    </row>
    <row r="14861" spans="1:9" ht="15.75" customHeight="1">
      <c r="A14861" s="396"/>
      <c r="B14861" s="398"/>
      <c r="C14861" s="396"/>
      <c r="D14861" s="396"/>
      <c r="E14861" s="399"/>
      <c r="F14861" s="399"/>
      <c r="G14861" s="399"/>
      <c r="H14861" s="399"/>
      <c r="I14861" s="399"/>
    </row>
    <row r="14862" spans="1:9" ht="15.75" customHeight="1">
      <c r="A14862" s="396"/>
      <c r="B14862" s="398"/>
      <c r="C14862" s="396"/>
      <c r="D14862" s="396"/>
      <c r="E14862" s="399"/>
      <c r="F14862" s="399"/>
      <c r="G14862" s="399"/>
      <c r="H14862" s="399"/>
      <c r="I14862" s="399"/>
    </row>
    <row r="14863" spans="1:9" ht="15.75" customHeight="1">
      <c r="A14863" s="396"/>
      <c r="B14863" s="398"/>
      <c r="C14863" s="396"/>
      <c r="D14863" s="396"/>
      <c r="E14863" s="399"/>
      <c r="F14863" s="399"/>
      <c r="G14863" s="399"/>
      <c r="H14863" s="399"/>
      <c r="I14863" s="399"/>
    </row>
    <row r="14864" spans="1:9" ht="15.75" customHeight="1">
      <c r="A14864" s="396"/>
      <c r="B14864" s="398"/>
      <c r="C14864" s="396"/>
      <c r="D14864" s="396"/>
      <c r="E14864" s="399"/>
      <c r="F14864" s="399"/>
      <c r="G14864" s="399"/>
      <c r="H14864" s="399"/>
      <c r="I14864" s="399"/>
    </row>
    <row r="14865" spans="1:9" ht="15.75" customHeight="1">
      <c r="A14865" s="396"/>
      <c r="B14865" s="398"/>
      <c r="C14865" s="396"/>
      <c r="D14865" s="396"/>
      <c r="E14865" s="399"/>
      <c r="F14865" s="399"/>
      <c r="G14865" s="399"/>
      <c r="H14865" s="399"/>
      <c r="I14865" s="399"/>
    </row>
    <row r="14866" spans="1:9" ht="15.75" customHeight="1">
      <c r="A14866" s="396"/>
      <c r="B14866" s="398"/>
      <c r="C14866" s="396"/>
      <c r="D14866" s="396"/>
      <c r="E14866" s="399"/>
      <c r="F14866" s="399"/>
      <c r="G14866" s="399"/>
      <c r="H14866" s="399"/>
      <c r="I14866" s="399"/>
    </row>
    <row r="14867" spans="1:9" ht="15.75" customHeight="1">
      <c r="A14867" s="396"/>
      <c r="B14867" s="398"/>
      <c r="C14867" s="396"/>
      <c r="D14867" s="396"/>
      <c r="E14867" s="399"/>
      <c r="F14867" s="399"/>
      <c r="G14867" s="399"/>
      <c r="H14867" s="399"/>
      <c r="I14867" s="399"/>
    </row>
    <row r="14868" spans="1:9" ht="15.75" customHeight="1">
      <c r="A14868" s="396"/>
      <c r="B14868" s="398"/>
      <c r="C14868" s="396"/>
      <c r="D14868" s="396"/>
      <c r="E14868" s="399"/>
      <c r="F14868" s="399"/>
      <c r="G14868" s="399"/>
      <c r="H14868" s="399"/>
      <c r="I14868" s="399"/>
    </row>
    <row r="14869" spans="1:9" ht="15.75" customHeight="1">
      <c r="A14869" s="396"/>
      <c r="B14869" s="398"/>
      <c r="C14869" s="396"/>
      <c r="D14869" s="396"/>
      <c r="E14869" s="399"/>
      <c r="F14869" s="399"/>
      <c r="G14869" s="399"/>
      <c r="H14869" s="399"/>
      <c r="I14869" s="399"/>
    </row>
    <row r="14870" spans="1:9" ht="15.75" customHeight="1">
      <c r="A14870" s="396"/>
      <c r="B14870" s="398"/>
      <c r="C14870" s="396"/>
      <c r="D14870" s="396"/>
      <c r="E14870" s="399"/>
      <c r="F14870" s="399"/>
      <c r="G14870" s="399"/>
      <c r="H14870" s="399"/>
      <c r="I14870" s="399"/>
    </row>
    <row r="14871" spans="1:9" ht="15.75" customHeight="1">
      <c r="A14871" s="396"/>
      <c r="B14871" s="398"/>
      <c r="C14871" s="396"/>
      <c r="D14871" s="396"/>
      <c r="E14871" s="399"/>
      <c r="F14871" s="399"/>
      <c r="G14871" s="399"/>
      <c r="H14871" s="399"/>
      <c r="I14871" s="399"/>
    </row>
    <row r="14872" spans="1:9" ht="15.75" customHeight="1">
      <c r="A14872" s="396"/>
      <c r="B14872" s="398"/>
      <c r="C14872" s="396"/>
      <c r="D14872" s="396"/>
      <c r="E14872" s="399"/>
      <c r="F14872" s="399"/>
      <c r="G14872" s="399"/>
      <c r="H14872" s="399"/>
      <c r="I14872" s="399"/>
    </row>
    <row r="14873" spans="1:9" ht="15.75" customHeight="1">
      <c r="A14873" s="396"/>
      <c r="B14873" s="398"/>
      <c r="C14873" s="396"/>
      <c r="D14873" s="396"/>
      <c r="E14873" s="399"/>
      <c r="F14873" s="399"/>
      <c r="G14873" s="399"/>
      <c r="H14873" s="399"/>
      <c r="I14873" s="399"/>
    </row>
    <row r="14874" spans="1:9" ht="15.75" customHeight="1">
      <c r="A14874" s="396"/>
      <c r="B14874" s="398"/>
      <c r="C14874" s="396"/>
      <c r="D14874" s="396"/>
      <c r="E14874" s="399"/>
      <c r="F14874" s="399"/>
      <c r="G14874" s="399"/>
      <c r="H14874" s="399"/>
      <c r="I14874" s="399"/>
    </row>
    <row r="14875" spans="1:9" ht="15.75" customHeight="1">
      <c r="A14875" s="396"/>
      <c r="B14875" s="398"/>
      <c r="C14875" s="396"/>
      <c r="D14875" s="396"/>
      <c r="E14875" s="399"/>
      <c r="F14875" s="399"/>
      <c r="G14875" s="399"/>
      <c r="H14875" s="399"/>
      <c r="I14875" s="399"/>
    </row>
    <row r="14876" spans="1:9" ht="15.75" customHeight="1">
      <c r="A14876" s="396"/>
      <c r="B14876" s="398"/>
      <c r="C14876" s="396"/>
      <c r="D14876" s="396"/>
      <c r="E14876" s="399"/>
      <c r="F14876" s="399"/>
      <c r="G14876" s="399"/>
      <c r="H14876" s="399"/>
      <c r="I14876" s="399"/>
    </row>
    <row r="14877" spans="1:9" ht="15.75" customHeight="1">
      <c r="A14877" s="396"/>
      <c r="B14877" s="398"/>
      <c r="C14877" s="396"/>
      <c r="D14877" s="396"/>
      <c r="E14877" s="399"/>
      <c r="F14877" s="399"/>
      <c r="G14877" s="399"/>
      <c r="H14877" s="399"/>
      <c r="I14877" s="399"/>
    </row>
    <row r="14878" spans="1:9" ht="15.75" customHeight="1">
      <c r="A14878" s="396"/>
      <c r="B14878" s="398"/>
      <c r="C14878" s="396"/>
      <c r="D14878" s="396"/>
      <c r="E14878" s="399"/>
      <c r="F14878" s="399"/>
      <c r="G14878" s="399"/>
      <c r="H14878" s="399"/>
      <c r="I14878" s="399"/>
    </row>
    <row r="14879" spans="1:9" ht="15.75" customHeight="1">
      <c r="A14879" s="396"/>
      <c r="B14879" s="398"/>
      <c r="C14879" s="396"/>
      <c r="D14879" s="396"/>
      <c r="E14879" s="399"/>
      <c r="F14879" s="399"/>
      <c r="G14879" s="399"/>
      <c r="H14879" s="399"/>
      <c r="I14879" s="399"/>
    </row>
    <row r="14880" spans="1:9" ht="15.75" customHeight="1">
      <c r="A14880" s="396"/>
      <c r="B14880" s="398"/>
      <c r="C14880" s="396"/>
      <c r="D14880" s="396"/>
      <c r="E14880" s="399"/>
      <c r="F14880" s="399"/>
      <c r="G14880" s="399"/>
      <c r="H14880" s="399"/>
      <c r="I14880" s="399"/>
    </row>
    <row r="14881" spans="1:9" ht="15.75" customHeight="1">
      <c r="A14881" s="396"/>
      <c r="B14881" s="398"/>
      <c r="C14881" s="396"/>
      <c r="D14881" s="396"/>
      <c r="E14881" s="399"/>
      <c r="F14881" s="399"/>
      <c r="G14881" s="399"/>
      <c r="H14881" s="399"/>
      <c r="I14881" s="399"/>
    </row>
    <row r="14882" spans="1:9" ht="15.75" customHeight="1">
      <c r="A14882" s="396"/>
      <c r="B14882" s="398"/>
      <c r="C14882" s="396"/>
      <c r="D14882" s="396"/>
      <c r="E14882" s="399"/>
      <c r="F14882" s="399"/>
      <c r="G14882" s="399"/>
      <c r="H14882" s="399"/>
      <c r="I14882" s="399"/>
    </row>
    <row r="14883" spans="1:9" ht="15.75" customHeight="1">
      <c r="A14883" s="396"/>
      <c r="B14883" s="398"/>
      <c r="C14883" s="396"/>
      <c r="D14883" s="396"/>
      <c r="E14883" s="399"/>
      <c r="F14883" s="399"/>
      <c r="G14883" s="399"/>
      <c r="H14883" s="399"/>
      <c r="I14883" s="399"/>
    </row>
    <row r="14884" spans="1:9" ht="15.75" customHeight="1">
      <c r="A14884" s="396"/>
      <c r="B14884" s="398"/>
      <c r="C14884" s="396"/>
      <c r="D14884" s="396"/>
      <c r="E14884" s="399"/>
      <c r="F14884" s="399"/>
      <c r="G14884" s="399"/>
      <c r="H14884" s="399"/>
      <c r="I14884" s="399"/>
    </row>
    <row r="14885" spans="1:9" ht="15.75" customHeight="1">
      <c r="A14885" s="396"/>
      <c r="B14885" s="398"/>
      <c r="C14885" s="396"/>
      <c r="D14885" s="396"/>
      <c r="E14885" s="399"/>
      <c r="F14885" s="399"/>
      <c r="G14885" s="399"/>
      <c r="H14885" s="399"/>
      <c r="I14885" s="399"/>
    </row>
    <row r="14886" spans="1:9" ht="15.75" customHeight="1">
      <c r="A14886" s="396"/>
      <c r="B14886" s="398"/>
      <c r="C14886" s="396"/>
      <c r="D14886" s="396"/>
      <c r="E14886" s="399"/>
      <c r="F14886" s="399"/>
      <c r="G14886" s="399"/>
      <c r="H14886" s="399"/>
      <c r="I14886" s="399"/>
    </row>
    <row r="14887" spans="1:9" ht="15.75" customHeight="1">
      <c r="A14887" s="396"/>
      <c r="B14887" s="398"/>
      <c r="C14887" s="396"/>
      <c r="D14887" s="396"/>
      <c r="E14887" s="399"/>
      <c r="F14887" s="399"/>
      <c r="G14887" s="399"/>
      <c r="H14887" s="399"/>
      <c r="I14887" s="399"/>
    </row>
    <row r="14888" spans="1:9" ht="15.75" customHeight="1">
      <c r="A14888" s="396"/>
      <c r="B14888" s="398"/>
      <c r="C14888" s="396"/>
      <c r="D14888" s="396"/>
      <c r="E14888" s="399"/>
      <c r="F14888" s="399"/>
      <c r="G14888" s="399"/>
      <c r="H14888" s="399"/>
      <c r="I14888" s="399"/>
    </row>
    <row r="14889" spans="1:9" ht="15.75" customHeight="1">
      <c r="A14889" s="396"/>
      <c r="B14889" s="398"/>
      <c r="C14889" s="396"/>
      <c r="D14889" s="396"/>
      <c r="E14889" s="399"/>
      <c r="F14889" s="399"/>
      <c r="G14889" s="399"/>
      <c r="H14889" s="399"/>
      <c r="I14889" s="399"/>
    </row>
    <row r="14890" spans="1:9" ht="15.75" customHeight="1">
      <c r="A14890" s="396"/>
      <c r="B14890" s="398"/>
      <c r="C14890" s="396"/>
      <c r="D14890" s="396"/>
      <c r="E14890" s="399"/>
      <c r="F14890" s="399"/>
      <c r="G14890" s="399"/>
      <c r="H14890" s="399"/>
      <c r="I14890" s="399"/>
    </row>
    <row r="14891" spans="1:9" ht="15.75" customHeight="1">
      <c r="A14891" s="396"/>
      <c r="B14891" s="398"/>
      <c r="C14891" s="396"/>
      <c r="D14891" s="396"/>
      <c r="E14891" s="399"/>
      <c r="F14891" s="399"/>
      <c r="G14891" s="399"/>
      <c r="H14891" s="399"/>
      <c r="I14891" s="399"/>
    </row>
    <row r="14892" spans="1:9" ht="15.75" customHeight="1">
      <c r="A14892" s="396"/>
      <c r="B14892" s="398"/>
      <c r="C14892" s="396"/>
      <c r="D14892" s="396"/>
      <c r="E14892" s="399"/>
      <c r="F14892" s="399"/>
      <c r="G14892" s="399"/>
      <c r="H14892" s="399"/>
      <c r="I14892" s="399"/>
    </row>
    <row r="14893" spans="1:9" ht="15.75" customHeight="1">
      <c r="A14893" s="396"/>
      <c r="B14893" s="398"/>
      <c r="C14893" s="396"/>
      <c r="D14893" s="396"/>
      <c r="E14893" s="399"/>
      <c r="F14893" s="399"/>
      <c r="G14893" s="399"/>
      <c r="H14893" s="399"/>
      <c r="I14893" s="399"/>
    </row>
    <row r="14894" spans="1:9" ht="15.75" customHeight="1">
      <c r="A14894" s="396"/>
      <c r="B14894" s="398"/>
      <c r="C14894" s="396"/>
      <c r="D14894" s="396"/>
      <c r="E14894" s="399"/>
      <c r="F14894" s="399"/>
      <c r="G14894" s="399"/>
      <c r="H14894" s="399"/>
      <c r="I14894" s="399"/>
    </row>
    <row r="14895" spans="1:9" ht="15.75" customHeight="1">
      <c r="A14895" s="396"/>
      <c r="B14895" s="398"/>
      <c r="C14895" s="396"/>
      <c r="D14895" s="396"/>
      <c r="E14895" s="399"/>
      <c r="F14895" s="399"/>
      <c r="G14895" s="399"/>
      <c r="H14895" s="399"/>
      <c r="I14895" s="399"/>
    </row>
    <row r="14896" spans="1:9" ht="15.75" customHeight="1">
      <c r="A14896" s="396"/>
      <c r="B14896" s="398"/>
      <c r="C14896" s="396"/>
      <c r="D14896" s="396"/>
      <c r="E14896" s="399"/>
      <c r="F14896" s="399"/>
      <c r="G14896" s="399"/>
      <c r="H14896" s="399"/>
      <c r="I14896" s="399"/>
    </row>
    <row r="14897" spans="1:9" ht="15.75" customHeight="1">
      <c r="A14897" s="396"/>
      <c r="B14897" s="398"/>
      <c r="C14897" s="396"/>
      <c r="D14897" s="396"/>
      <c r="E14897" s="399"/>
      <c r="F14897" s="399"/>
      <c r="G14897" s="399"/>
      <c r="H14897" s="399"/>
      <c r="I14897" s="399"/>
    </row>
    <row r="14898" spans="1:9" ht="15.75" customHeight="1">
      <c r="A14898" s="396"/>
      <c r="B14898" s="398"/>
      <c r="C14898" s="396"/>
      <c r="D14898" s="396"/>
      <c r="E14898" s="399"/>
      <c r="F14898" s="399"/>
      <c r="G14898" s="399"/>
      <c r="H14898" s="399"/>
      <c r="I14898" s="399"/>
    </row>
    <row r="14899" spans="1:9" ht="15.75" customHeight="1">
      <c r="A14899" s="396"/>
      <c r="B14899" s="398"/>
      <c r="C14899" s="396"/>
      <c r="D14899" s="396"/>
      <c r="E14899" s="399"/>
      <c r="F14899" s="399"/>
      <c r="G14899" s="399"/>
      <c r="H14899" s="399"/>
      <c r="I14899" s="399"/>
    </row>
    <row r="14900" spans="1:9" ht="15.75" customHeight="1">
      <c r="A14900" s="396"/>
      <c r="B14900" s="398"/>
      <c r="C14900" s="396"/>
      <c r="D14900" s="396"/>
      <c r="E14900" s="399"/>
      <c r="F14900" s="399"/>
      <c r="G14900" s="399"/>
      <c r="H14900" s="399"/>
      <c r="I14900" s="399"/>
    </row>
    <row r="14901" spans="1:9" ht="15.75" customHeight="1">
      <c r="A14901" s="396"/>
      <c r="B14901" s="398"/>
      <c r="C14901" s="396"/>
      <c r="D14901" s="396"/>
      <c r="E14901" s="399"/>
      <c r="F14901" s="399"/>
      <c r="G14901" s="399"/>
      <c r="H14901" s="399"/>
      <c r="I14901" s="399"/>
    </row>
    <row r="14902" spans="1:9" ht="15.75" customHeight="1">
      <c r="A14902" s="396"/>
      <c r="B14902" s="398"/>
      <c r="C14902" s="396"/>
      <c r="D14902" s="396"/>
      <c r="E14902" s="399"/>
      <c r="F14902" s="399"/>
      <c r="G14902" s="399"/>
      <c r="H14902" s="399"/>
      <c r="I14902" s="399"/>
    </row>
    <row r="14903" spans="1:9" ht="15.75" customHeight="1">
      <c r="A14903" s="396"/>
      <c r="B14903" s="398"/>
      <c r="C14903" s="396"/>
      <c r="D14903" s="396"/>
      <c r="E14903" s="399"/>
      <c r="F14903" s="399"/>
      <c r="G14903" s="399"/>
      <c r="H14903" s="399"/>
      <c r="I14903" s="399"/>
    </row>
    <row r="14904" spans="1:9" ht="15.75" customHeight="1">
      <c r="A14904" s="396"/>
      <c r="B14904" s="398"/>
      <c r="C14904" s="396"/>
      <c r="D14904" s="396"/>
      <c r="E14904" s="399"/>
      <c r="F14904" s="399"/>
      <c r="G14904" s="399"/>
      <c r="H14904" s="399"/>
      <c r="I14904" s="399"/>
    </row>
    <row r="14905" spans="1:9" ht="15.75" customHeight="1">
      <c r="A14905" s="396"/>
      <c r="B14905" s="398"/>
      <c r="C14905" s="396"/>
      <c r="D14905" s="396"/>
      <c r="E14905" s="399"/>
      <c r="F14905" s="399"/>
      <c r="G14905" s="399"/>
      <c r="H14905" s="399"/>
      <c r="I14905" s="399"/>
    </row>
    <row r="14906" spans="1:9" ht="15.75" customHeight="1">
      <c r="A14906" s="396"/>
      <c r="B14906" s="398"/>
      <c r="C14906" s="396"/>
      <c r="D14906" s="396"/>
      <c r="E14906" s="399"/>
      <c r="F14906" s="399"/>
      <c r="G14906" s="399"/>
      <c r="H14906" s="399"/>
      <c r="I14906" s="399"/>
    </row>
    <row r="14907" spans="1:9" ht="15.75" customHeight="1">
      <c r="A14907" s="396"/>
      <c r="B14907" s="398"/>
      <c r="C14907" s="396"/>
      <c r="D14907" s="396"/>
      <c r="E14907" s="399"/>
      <c r="F14907" s="399"/>
      <c r="G14907" s="399"/>
      <c r="H14907" s="399"/>
      <c r="I14907" s="399"/>
    </row>
    <row r="14908" spans="1:9" ht="15.75" customHeight="1">
      <c r="A14908" s="396"/>
      <c r="B14908" s="398"/>
      <c r="C14908" s="396"/>
      <c r="D14908" s="396"/>
      <c r="E14908" s="399"/>
      <c r="F14908" s="399"/>
      <c r="G14908" s="399"/>
      <c r="H14908" s="399"/>
      <c r="I14908" s="399"/>
    </row>
    <row r="14909" spans="1:9" ht="15.75" customHeight="1">
      <c r="A14909" s="396"/>
      <c r="B14909" s="398"/>
      <c r="C14909" s="396"/>
      <c r="D14909" s="396"/>
      <c r="E14909" s="399"/>
      <c r="F14909" s="399"/>
      <c r="G14909" s="399"/>
      <c r="H14909" s="399"/>
      <c r="I14909" s="399"/>
    </row>
    <row r="14910" spans="1:9" ht="15.75" customHeight="1">
      <c r="A14910" s="396"/>
      <c r="B14910" s="398"/>
      <c r="C14910" s="396"/>
      <c r="D14910" s="396"/>
      <c r="E14910" s="399"/>
      <c r="F14910" s="399"/>
      <c r="G14910" s="399"/>
      <c r="H14910" s="399"/>
      <c r="I14910" s="399"/>
    </row>
    <row r="14911" spans="1:9" ht="15.75" customHeight="1">
      <c r="A14911" s="396"/>
      <c r="B14911" s="398"/>
      <c r="C14911" s="396"/>
      <c r="D14911" s="396"/>
      <c r="E14911" s="399"/>
      <c r="F14911" s="399"/>
      <c r="G14911" s="399"/>
      <c r="H14911" s="399"/>
      <c r="I14911" s="399"/>
    </row>
    <row r="14912" spans="1:9" ht="15.75" customHeight="1">
      <c r="A14912" s="396"/>
      <c r="B14912" s="398"/>
      <c r="C14912" s="396"/>
      <c r="D14912" s="396"/>
      <c r="E14912" s="399"/>
      <c r="F14912" s="399"/>
      <c r="G14912" s="399"/>
      <c r="H14912" s="399"/>
      <c r="I14912" s="399"/>
    </row>
    <row r="14913" spans="1:9" ht="15.75" customHeight="1">
      <c r="A14913" s="396"/>
      <c r="B14913" s="398"/>
      <c r="C14913" s="396"/>
      <c r="D14913" s="396"/>
      <c r="E14913" s="399"/>
      <c r="F14913" s="399"/>
      <c r="G14913" s="399"/>
      <c r="H14913" s="399"/>
      <c r="I14913" s="399"/>
    </row>
    <row r="14914" spans="1:9" ht="15.75" customHeight="1">
      <c r="A14914" s="396"/>
      <c r="B14914" s="398"/>
      <c r="C14914" s="396"/>
      <c r="D14914" s="396"/>
      <c r="E14914" s="399"/>
      <c r="F14914" s="399"/>
      <c r="G14914" s="399"/>
      <c r="H14914" s="399"/>
      <c r="I14914" s="399"/>
    </row>
    <row r="14915" spans="1:9" ht="15.75" customHeight="1">
      <c r="A14915" s="396"/>
      <c r="B14915" s="398"/>
      <c r="C14915" s="396"/>
      <c r="D14915" s="396"/>
      <c r="E14915" s="399"/>
      <c r="F14915" s="399"/>
      <c r="G14915" s="399"/>
      <c r="H14915" s="399"/>
      <c r="I14915" s="399"/>
    </row>
    <row r="14916" spans="1:9" ht="15.75" customHeight="1">
      <c r="A14916" s="396"/>
      <c r="B14916" s="398"/>
      <c r="C14916" s="396"/>
      <c r="D14916" s="396"/>
      <c r="E14916" s="399"/>
      <c r="F14916" s="399"/>
      <c r="G14916" s="399"/>
      <c r="H14916" s="399"/>
      <c r="I14916" s="399"/>
    </row>
    <row r="14917" spans="1:9" ht="15.75" customHeight="1">
      <c r="A14917" s="396"/>
      <c r="B14917" s="398"/>
      <c r="C14917" s="396"/>
      <c r="D14917" s="396"/>
      <c r="E14917" s="399"/>
      <c r="F14917" s="399"/>
      <c r="G14917" s="399"/>
      <c r="H14917" s="399"/>
      <c r="I14917" s="399"/>
    </row>
    <row r="14918" spans="1:9" ht="15.75" customHeight="1">
      <c r="A14918" s="396"/>
      <c r="B14918" s="398"/>
      <c r="C14918" s="396"/>
      <c r="D14918" s="396"/>
      <c r="E14918" s="399"/>
      <c r="F14918" s="399"/>
      <c r="G14918" s="399"/>
      <c r="H14918" s="399"/>
      <c r="I14918" s="399"/>
    </row>
    <row r="14919" spans="1:9" ht="15.75" customHeight="1">
      <c r="A14919" s="396"/>
      <c r="B14919" s="398"/>
      <c r="C14919" s="396"/>
      <c r="D14919" s="396"/>
      <c r="E14919" s="399"/>
      <c r="F14919" s="399"/>
      <c r="G14919" s="399"/>
      <c r="H14919" s="399"/>
      <c r="I14919" s="399"/>
    </row>
    <row r="14920" spans="1:9" ht="15.75" customHeight="1">
      <c r="A14920" s="396"/>
      <c r="B14920" s="398"/>
      <c r="C14920" s="396"/>
      <c r="D14920" s="396"/>
      <c r="E14920" s="399"/>
      <c r="F14920" s="399"/>
      <c r="G14920" s="399"/>
      <c r="H14920" s="399"/>
      <c r="I14920" s="399"/>
    </row>
    <row r="14921" spans="1:9" ht="15.75" customHeight="1">
      <c r="A14921" s="396"/>
      <c r="B14921" s="398"/>
      <c r="C14921" s="396"/>
      <c r="D14921" s="396"/>
      <c r="E14921" s="399"/>
      <c r="F14921" s="399"/>
      <c r="G14921" s="399"/>
      <c r="H14921" s="399"/>
      <c r="I14921" s="399"/>
    </row>
    <row r="14922" spans="1:9" ht="15.75" customHeight="1">
      <c r="A14922" s="396"/>
      <c r="B14922" s="398"/>
      <c r="C14922" s="396"/>
      <c r="D14922" s="396"/>
      <c r="E14922" s="399"/>
      <c r="F14922" s="399"/>
      <c r="G14922" s="399"/>
      <c r="H14922" s="399"/>
      <c r="I14922" s="399"/>
    </row>
    <row r="14923" spans="1:9" ht="15.75" customHeight="1">
      <c r="A14923" s="396"/>
      <c r="B14923" s="398"/>
      <c r="C14923" s="396"/>
      <c r="D14923" s="396"/>
      <c r="E14923" s="399"/>
      <c r="F14923" s="399"/>
      <c r="G14923" s="399"/>
      <c r="H14923" s="399"/>
      <c r="I14923" s="399"/>
    </row>
    <row r="14924" spans="1:9" ht="15.75" customHeight="1">
      <c r="A14924" s="396"/>
      <c r="B14924" s="398"/>
      <c r="C14924" s="396"/>
      <c r="D14924" s="396"/>
      <c r="E14924" s="399"/>
      <c r="F14924" s="399"/>
      <c r="G14924" s="399"/>
      <c r="H14924" s="399"/>
      <c r="I14924" s="399"/>
    </row>
    <row r="14925" spans="1:9" ht="15.75" customHeight="1">
      <c r="A14925" s="396"/>
      <c r="B14925" s="398"/>
      <c r="C14925" s="396"/>
      <c r="D14925" s="396"/>
      <c r="E14925" s="399"/>
      <c r="F14925" s="399"/>
      <c r="G14925" s="399"/>
      <c r="H14925" s="399"/>
      <c r="I14925" s="399"/>
    </row>
    <row r="14926" spans="1:9" ht="15.75" customHeight="1">
      <c r="A14926" s="396"/>
      <c r="B14926" s="398"/>
      <c r="C14926" s="396"/>
      <c r="D14926" s="396"/>
      <c r="E14926" s="399"/>
      <c r="F14926" s="399"/>
      <c r="G14926" s="399"/>
      <c r="H14926" s="399"/>
      <c r="I14926" s="399"/>
    </row>
    <row r="14927" spans="1:9" ht="15.75" customHeight="1">
      <c r="A14927" s="396"/>
      <c r="B14927" s="398"/>
      <c r="C14927" s="396"/>
      <c r="D14927" s="396"/>
      <c r="E14927" s="399"/>
      <c r="F14927" s="399"/>
      <c r="G14927" s="399"/>
      <c r="H14927" s="399"/>
      <c r="I14927" s="399"/>
    </row>
    <row r="14928" spans="1:9" ht="15.75" customHeight="1">
      <c r="A14928" s="396"/>
      <c r="B14928" s="398"/>
      <c r="C14928" s="396"/>
      <c r="D14928" s="396"/>
      <c r="E14928" s="399"/>
      <c r="F14928" s="399"/>
      <c r="G14928" s="399"/>
      <c r="H14928" s="399"/>
      <c r="I14928" s="399"/>
    </row>
    <row r="14929" spans="1:9" ht="15.75" customHeight="1">
      <c r="A14929" s="396"/>
      <c r="B14929" s="398"/>
      <c r="C14929" s="396"/>
      <c r="D14929" s="396"/>
      <c r="E14929" s="399"/>
      <c r="F14929" s="399"/>
      <c r="G14929" s="399"/>
      <c r="H14929" s="399"/>
      <c r="I14929" s="399"/>
    </row>
    <row r="14930" spans="1:9" ht="15.75" customHeight="1">
      <c r="A14930" s="396"/>
      <c r="B14930" s="398"/>
      <c r="C14930" s="396"/>
      <c r="D14930" s="396"/>
      <c r="E14930" s="399"/>
      <c r="F14930" s="399"/>
      <c r="G14930" s="399"/>
      <c r="H14930" s="399"/>
      <c r="I14930" s="399"/>
    </row>
    <row r="14931" spans="1:9" ht="15.75" customHeight="1">
      <c r="A14931" s="396"/>
      <c r="B14931" s="398"/>
      <c r="C14931" s="396"/>
      <c r="D14931" s="396"/>
      <c r="E14931" s="399"/>
      <c r="F14931" s="399"/>
      <c r="G14931" s="399"/>
      <c r="H14931" s="399"/>
      <c r="I14931" s="399"/>
    </row>
    <row r="14932" spans="1:9" ht="15.75" customHeight="1">
      <c r="A14932" s="396"/>
      <c r="B14932" s="398"/>
      <c r="C14932" s="396"/>
      <c r="D14932" s="396"/>
      <c r="E14932" s="399"/>
      <c r="F14932" s="399"/>
      <c r="G14932" s="399"/>
      <c r="H14932" s="399"/>
      <c r="I14932" s="399"/>
    </row>
    <row r="14933" spans="1:9" ht="15.75" customHeight="1">
      <c r="A14933" s="396"/>
      <c r="B14933" s="398"/>
      <c r="C14933" s="396"/>
      <c r="D14933" s="396"/>
      <c r="E14933" s="399"/>
      <c r="F14933" s="399"/>
      <c r="G14933" s="399"/>
      <c r="H14933" s="399"/>
      <c r="I14933" s="399"/>
    </row>
    <row r="14934" spans="1:9" ht="15.75" customHeight="1">
      <c r="A14934" s="396"/>
      <c r="B14934" s="398"/>
      <c r="C14934" s="396"/>
      <c r="D14934" s="396"/>
      <c r="E14934" s="399"/>
      <c r="F14934" s="399"/>
      <c r="G14934" s="399"/>
      <c r="H14934" s="399"/>
      <c r="I14934" s="399"/>
    </row>
    <row r="14935" spans="1:9" ht="15.75" customHeight="1">
      <c r="A14935" s="396"/>
      <c r="B14935" s="398"/>
      <c r="C14935" s="396"/>
      <c r="D14935" s="396"/>
      <c r="E14935" s="399"/>
      <c r="F14935" s="399"/>
      <c r="G14935" s="399"/>
      <c r="H14935" s="399"/>
      <c r="I14935" s="399"/>
    </row>
    <row r="14936" spans="1:9" ht="15.75" customHeight="1">
      <c r="A14936" s="396"/>
      <c r="B14936" s="398"/>
      <c r="C14936" s="396"/>
      <c r="D14936" s="396"/>
      <c r="E14936" s="399"/>
      <c r="F14936" s="399"/>
      <c r="G14936" s="399"/>
      <c r="H14936" s="399"/>
      <c r="I14936" s="399"/>
    </row>
    <row r="14937" spans="1:9" ht="15.75" customHeight="1">
      <c r="A14937" s="396"/>
      <c r="B14937" s="398"/>
      <c r="C14937" s="396"/>
      <c r="D14937" s="396"/>
      <c r="E14937" s="399"/>
      <c r="F14937" s="399"/>
      <c r="G14937" s="399"/>
      <c r="H14937" s="399"/>
      <c r="I14937" s="399"/>
    </row>
    <row r="14938" spans="1:9" ht="15.75" customHeight="1">
      <c r="A14938" s="396"/>
      <c r="B14938" s="398"/>
      <c r="C14938" s="396"/>
      <c r="D14938" s="396"/>
      <c r="E14938" s="399"/>
      <c r="F14938" s="399"/>
      <c r="G14938" s="399"/>
      <c r="H14938" s="399"/>
      <c r="I14938" s="399"/>
    </row>
    <row r="14939" spans="1:9" ht="15.75" customHeight="1">
      <c r="A14939" s="396"/>
      <c r="B14939" s="398"/>
      <c r="C14939" s="396"/>
      <c r="D14939" s="396"/>
      <c r="E14939" s="399"/>
      <c r="F14939" s="399"/>
      <c r="G14939" s="399"/>
      <c r="H14939" s="399"/>
      <c r="I14939" s="399"/>
    </row>
    <row r="14940" spans="1:9" ht="15.75" customHeight="1">
      <c r="A14940" s="396"/>
      <c r="B14940" s="398"/>
      <c r="C14940" s="396"/>
      <c r="D14940" s="396"/>
      <c r="E14940" s="399"/>
      <c r="F14940" s="399"/>
      <c r="G14940" s="399"/>
      <c r="H14940" s="399"/>
      <c r="I14940" s="399"/>
    </row>
    <row r="14941" spans="1:9" ht="15.75" customHeight="1">
      <c r="A14941" s="396"/>
      <c r="B14941" s="398"/>
      <c r="C14941" s="396"/>
      <c r="D14941" s="396"/>
      <c r="E14941" s="399"/>
      <c r="F14941" s="399"/>
      <c r="G14941" s="399"/>
      <c r="H14941" s="399"/>
      <c r="I14941" s="399"/>
    </row>
    <row r="14942" spans="1:9" ht="15.75" customHeight="1">
      <c r="A14942" s="396"/>
      <c r="B14942" s="398"/>
      <c r="C14942" s="396"/>
      <c r="D14942" s="396"/>
      <c r="E14942" s="399"/>
      <c r="F14942" s="399"/>
      <c r="G14942" s="399"/>
      <c r="H14942" s="399"/>
      <c r="I14942" s="399"/>
    </row>
    <row r="14943" spans="1:9" ht="15.75" customHeight="1">
      <c r="A14943" s="396"/>
      <c r="B14943" s="398"/>
      <c r="C14943" s="396"/>
      <c r="D14943" s="396"/>
      <c r="E14943" s="399"/>
      <c r="F14943" s="399"/>
      <c r="G14943" s="399"/>
      <c r="H14943" s="399"/>
      <c r="I14943" s="399"/>
    </row>
    <row r="14944" spans="1:9" ht="15.75" customHeight="1">
      <c r="A14944" s="396"/>
      <c r="B14944" s="398"/>
      <c r="C14944" s="396"/>
      <c r="D14944" s="396"/>
      <c r="E14944" s="399"/>
      <c r="F14944" s="399"/>
      <c r="G14944" s="399"/>
      <c r="H14944" s="399"/>
      <c r="I14944" s="399"/>
    </row>
    <row r="14945" spans="1:9" ht="15.75" customHeight="1">
      <c r="A14945" s="396"/>
      <c r="B14945" s="398"/>
      <c r="C14945" s="396"/>
      <c r="D14945" s="396"/>
      <c r="E14945" s="399"/>
      <c r="F14945" s="399"/>
      <c r="G14945" s="399"/>
      <c r="H14945" s="399"/>
      <c r="I14945" s="399"/>
    </row>
    <row r="14946" spans="1:9" ht="15.75" customHeight="1">
      <c r="A14946" s="396"/>
      <c r="B14946" s="398"/>
      <c r="C14946" s="396"/>
      <c r="D14946" s="396"/>
      <c r="E14946" s="399"/>
      <c r="F14946" s="399"/>
      <c r="G14946" s="399"/>
      <c r="H14946" s="399"/>
      <c r="I14946" s="399"/>
    </row>
    <row r="14947" spans="1:9" ht="15.75" customHeight="1">
      <c r="A14947" s="396"/>
      <c r="B14947" s="398"/>
      <c r="C14947" s="396"/>
      <c r="D14947" s="396"/>
      <c r="E14947" s="399"/>
      <c r="F14947" s="399"/>
      <c r="G14947" s="399"/>
      <c r="H14947" s="399"/>
      <c r="I14947" s="399"/>
    </row>
    <row r="14948" spans="1:9" ht="15.75" customHeight="1">
      <c r="A14948" s="396"/>
      <c r="B14948" s="398"/>
      <c r="C14948" s="396"/>
      <c r="D14948" s="396"/>
      <c r="E14948" s="399"/>
      <c r="F14948" s="399"/>
      <c r="G14948" s="399"/>
      <c r="H14948" s="399"/>
      <c r="I14948" s="399"/>
    </row>
    <row r="14949" spans="1:9" ht="15.75" customHeight="1">
      <c r="A14949" s="396"/>
      <c r="B14949" s="398"/>
      <c r="C14949" s="396"/>
      <c r="D14949" s="396"/>
      <c r="E14949" s="399"/>
      <c r="F14949" s="399"/>
      <c r="G14949" s="399"/>
      <c r="H14949" s="399"/>
      <c r="I14949" s="399"/>
    </row>
    <row r="14950" spans="1:9" ht="15.75" customHeight="1">
      <c r="A14950" s="396"/>
      <c r="B14950" s="398"/>
      <c r="C14950" s="396"/>
      <c r="D14950" s="396"/>
      <c r="E14950" s="399"/>
      <c r="F14950" s="399"/>
      <c r="G14950" s="399"/>
      <c r="H14950" s="399"/>
      <c r="I14950" s="399"/>
    </row>
    <row r="14951" spans="1:9" ht="15.75" customHeight="1">
      <c r="A14951" s="396"/>
      <c r="B14951" s="398"/>
      <c r="C14951" s="396"/>
      <c r="D14951" s="396"/>
      <c r="E14951" s="399"/>
      <c r="F14951" s="399"/>
      <c r="G14951" s="399"/>
      <c r="H14951" s="399"/>
      <c r="I14951" s="399"/>
    </row>
    <row r="14952" spans="1:9" ht="15.75" customHeight="1">
      <c r="A14952" s="396"/>
      <c r="B14952" s="398"/>
      <c r="C14952" s="396"/>
      <c r="D14952" s="396"/>
      <c r="E14952" s="399"/>
      <c r="F14952" s="399"/>
      <c r="G14952" s="399"/>
      <c r="H14952" s="399"/>
      <c r="I14952" s="399"/>
    </row>
    <row r="14953" spans="1:9" ht="15.75" customHeight="1">
      <c r="A14953" s="396"/>
      <c r="B14953" s="398"/>
      <c r="C14953" s="396"/>
      <c r="D14953" s="396"/>
      <c r="E14953" s="399"/>
      <c r="F14953" s="399"/>
      <c r="G14953" s="399"/>
      <c r="H14953" s="399"/>
      <c r="I14953" s="399"/>
    </row>
    <row r="14954" spans="1:9" ht="15.75" customHeight="1">
      <c r="A14954" s="396"/>
      <c r="B14954" s="398"/>
      <c r="C14954" s="396"/>
      <c r="D14954" s="396"/>
      <c r="E14954" s="399"/>
      <c r="F14954" s="399"/>
      <c r="G14954" s="399"/>
      <c r="H14954" s="399"/>
      <c r="I14954" s="399"/>
    </row>
    <row r="14955" spans="1:9" ht="15.75" customHeight="1">
      <c r="A14955" s="396"/>
      <c r="B14955" s="398"/>
      <c r="C14955" s="396"/>
      <c r="D14955" s="396"/>
      <c r="E14955" s="399"/>
      <c r="F14955" s="399"/>
      <c r="G14955" s="399"/>
      <c r="H14955" s="399"/>
      <c r="I14955" s="399"/>
    </row>
    <row r="14956" spans="1:9" ht="15.75" customHeight="1">
      <c r="A14956" s="396"/>
      <c r="B14956" s="398"/>
      <c r="C14956" s="396"/>
      <c r="D14956" s="396"/>
      <c r="E14956" s="399"/>
      <c r="F14956" s="399"/>
      <c r="G14956" s="399"/>
      <c r="H14956" s="399"/>
      <c r="I14956" s="399"/>
    </row>
    <row r="14957" spans="1:9" ht="15.75" customHeight="1">
      <c r="A14957" s="396"/>
      <c r="B14957" s="398"/>
      <c r="C14957" s="396"/>
      <c r="D14957" s="396"/>
      <c r="E14957" s="399"/>
      <c r="F14957" s="399"/>
      <c r="G14957" s="399"/>
      <c r="H14957" s="399"/>
      <c r="I14957" s="399"/>
    </row>
    <row r="14958" spans="1:9" ht="15.75" customHeight="1">
      <c r="A14958" s="396"/>
      <c r="B14958" s="398"/>
      <c r="C14958" s="396"/>
      <c r="D14958" s="396"/>
      <c r="E14958" s="399"/>
      <c r="F14958" s="399"/>
      <c r="G14958" s="399"/>
      <c r="H14958" s="399"/>
      <c r="I14958" s="399"/>
    </row>
    <row r="14959" spans="1:9" ht="15.75" customHeight="1">
      <c r="A14959" s="396"/>
      <c r="B14959" s="398"/>
      <c r="C14959" s="396"/>
      <c r="D14959" s="396"/>
      <c r="E14959" s="399"/>
      <c r="F14959" s="399"/>
      <c r="G14959" s="399"/>
      <c r="H14959" s="399"/>
      <c r="I14959" s="399"/>
    </row>
    <row r="14960" spans="1:9" ht="15.75" customHeight="1">
      <c r="A14960" s="396"/>
      <c r="B14960" s="398"/>
      <c r="C14960" s="396"/>
      <c r="D14960" s="396"/>
      <c r="E14960" s="399"/>
      <c r="F14960" s="399"/>
      <c r="G14960" s="399"/>
      <c r="H14960" s="399"/>
      <c r="I14960" s="399"/>
    </row>
    <row r="14961" spans="1:9" ht="15.75" customHeight="1">
      <c r="A14961" s="396"/>
      <c r="B14961" s="398"/>
      <c r="C14961" s="396"/>
      <c r="D14961" s="396"/>
      <c r="E14961" s="399"/>
      <c r="F14961" s="399"/>
      <c r="G14961" s="399"/>
      <c r="H14961" s="399"/>
      <c r="I14961" s="399"/>
    </row>
    <row r="14962" spans="1:9" ht="15.75" customHeight="1">
      <c r="A14962" s="396"/>
      <c r="B14962" s="398"/>
      <c r="C14962" s="396"/>
      <c r="D14962" s="396"/>
      <c r="E14962" s="399"/>
      <c r="F14962" s="399"/>
      <c r="G14962" s="399"/>
      <c r="H14962" s="399"/>
      <c r="I14962" s="399"/>
    </row>
    <row r="14963" spans="1:9" ht="15.75" customHeight="1">
      <c r="A14963" s="396"/>
      <c r="B14963" s="398"/>
      <c r="C14963" s="396"/>
      <c r="D14963" s="396"/>
      <c r="E14963" s="399"/>
      <c r="F14963" s="399"/>
      <c r="G14963" s="399"/>
      <c r="H14963" s="399"/>
      <c r="I14963" s="399"/>
    </row>
    <row r="14964" spans="1:9" ht="15.75" customHeight="1">
      <c r="A14964" s="396"/>
      <c r="B14964" s="398"/>
      <c r="C14964" s="396"/>
      <c r="D14964" s="396"/>
      <c r="E14964" s="399"/>
      <c r="F14964" s="399"/>
      <c r="G14964" s="399"/>
      <c r="H14964" s="399"/>
      <c r="I14964" s="399"/>
    </row>
    <row r="14965" spans="1:9" ht="15.75" customHeight="1">
      <c r="A14965" s="396"/>
      <c r="B14965" s="398"/>
      <c r="C14965" s="396"/>
      <c r="D14965" s="396"/>
      <c r="E14965" s="399"/>
      <c r="F14965" s="399"/>
      <c r="G14965" s="399"/>
      <c r="H14965" s="399"/>
      <c r="I14965" s="399"/>
    </row>
    <row r="14966" spans="1:9" ht="15.75" customHeight="1">
      <c r="A14966" s="396"/>
      <c r="B14966" s="398"/>
      <c r="C14966" s="396"/>
      <c r="D14966" s="396"/>
      <c r="E14966" s="399"/>
      <c r="F14966" s="399"/>
      <c r="G14966" s="399"/>
      <c r="H14966" s="399"/>
      <c r="I14966" s="399"/>
    </row>
    <row r="14967" spans="1:9" ht="15.75" customHeight="1">
      <c r="A14967" s="396"/>
      <c r="B14967" s="398"/>
      <c r="C14967" s="396"/>
      <c r="D14967" s="396"/>
      <c r="E14967" s="399"/>
      <c r="F14967" s="399"/>
      <c r="G14967" s="399"/>
      <c r="H14967" s="399"/>
      <c r="I14967" s="399"/>
    </row>
    <row r="14968" spans="1:9" ht="15.75" customHeight="1">
      <c r="A14968" s="396"/>
      <c r="B14968" s="398"/>
      <c r="C14968" s="396"/>
      <c r="D14968" s="396"/>
      <c r="E14968" s="399"/>
      <c r="F14968" s="399"/>
      <c r="G14968" s="399"/>
      <c r="H14968" s="399"/>
      <c r="I14968" s="399"/>
    </row>
    <row r="14969" spans="1:9" ht="15.75" customHeight="1">
      <c r="A14969" s="396"/>
      <c r="B14969" s="398"/>
      <c r="C14969" s="396"/>
      <c r="D14969" s="396"/>
      <c r="E14969" s="399"/>
      <c r="F14969" s="399"/>
      <c r="G14969" s="399"/>
      <c r="H14969" s="399"/>
      <c r="I14969" s="399"/>
    </row>
    <row r="14970" spans="1:9" ht="15.75" customHeight="1">
      <c r="A14970" s="396"/>
      <c r="B14970" s="398"/>
      <c r="C14970" s="396"/>
      <c r="D14970" s="396"/>
      <c r="E14970" s="399"/>
      <c r="F14970" s="399"/>
      <c r="G14970" s="399"/>
      <c r="H14970" s="399"/>
      <c r="I14970" s="399"/>
    </row>
    <row r="14971" spans="1:9" ht="15.75" customHeight="1">
      <c r="A14971" s="396"/>
      <c r="B14971" s="398"/>
      <c r="C14971" s="396"/>
      <c r="D14971" s="396"/>
      <c r="E14971" s="399"/>
      <c r="F14971" s="399"/>
      <c r="G14971" s="399"/>
      <c r="H14971" s="399"/>
      <c r="I14971" s="399"/>
    </row>
    <row r="14972" spans="1:9" ht="15.75" customHeight="1">
      <c r="A14972" s="396"/>
      <c r="B14972" s="398"/>
      <c r="C14972" s="396"/>
      <c r="D14972" s="396"/>
      <c r="E14972" s="399"/>
      <c r="F14972" s="399"/>
      <c r="G14972" s="399"/>
      <c r="H14972" s="399"/>
      <c r="I14972" s="399"/>
    </row>
    <row r="14973" spans="1:9" ht="15.75" customHeight="1">
      <c r="A14973" s="396"/>
      <c r="B14973" s="398"/>
      <c r="C14973" s="396"/>
      <c r="D14973" s="396"/>
      <c r="E14973" s="399"/>
      <c r="F14973" s="399"/>
      <c r="G14973" s="399"/>
      <c r="H14973" s="399"/>
      <c r="I14973" s="399"/>
    </row>
    <row r="14974" spans="1:9" ht="15.75" customHeight="1">
      <c r="A14974" s="396"/>
      <c r="B14974" s="398"/>
      <c r="C14974" s="396"/>
      <c r="D14974" s="396"/>
      <c r="E14974" s="399"/>
      <c r="F14974" s="399"/>
      <c r="G14974" s="399"/>
      <c r="H14974" s="399"/>
      <c r="I14974" s="399"/>
    </row>
    <row r="14975" spans="1:9" ht="15.75" customHeight="1">
      <c r="A14975" s="396"/>
      <c r="B14975" s="398"/>
      <c r="C14975" s="396"/>
      <c r="D14975" s="396"/>
      <c r="E14975" s="399"/>
      <c r="F14975" s="399"/>
      <c r="G14975" s="399"/>
      <c r="H14975" s="399"/>
      <c r="I14975" s="399"/>
    </row>
    <row r="14976" spans="1:9" ht="15.75" customHeight="1">
      <c r="A14976" s="396"/>
      <c r="B14976" s="398"/>
      <c r="C14976" s="396"/>
      <c r="D14976" s="396"/>
      <c r="E14976" s="399"/>
      <c r="F14976" s="399"/>
      <c r="G14976" s="399"/>
      <c r="H14976" s="399"/>
      <c r="I14976" s="399"/>
    </row>
    <row r="14977" spans="1:9" ht="15.75" customHeight="1">
      <c r="A14977" s="396"/>
      <c r="B14977" s="398"/>
      <c r="C14977" s="396"/>
      <c r="D14977" s="396"/>
      <c r="E14977" s="399"/>
      <c r="F14977" s="399"/>
      <c r="G14977" s="399"/>
      <c r="H14977" s="399"/>
      <c r="I14977" s="399"/>
    </row>
    <row r="14978" spans="1:9" ht="15.75" customHeight="1">
      <c r="A14978" s="396"/>
      <c r="B14978" s="398"/>
      <c r="C14978" s="396"/>
      <c r="D14978" s="396"/>
      <c r="E14978" s="399"/>
      <c r="F14978" s="399"/>
      <c r="G14978" s="399"/>
      <c r="H14978" s="399"/>
      <c r="I14978" s="399"/>
    </row>
    <row r="14979" spans="1:9" ht="15.75" customHeight="1">
      <c r="A14979" s="396"/>
      <c r="B14979" s="398"/>
      <c r="C14979" s="396"/>
      <c r="D14979" s="396"/>
      <c r="E14979" s="399"/>
      <c r="F14979" s="399"/>
      <c r="G14979" s="399"/>
      <c r="H14979" s="399"/>
      <c r="I14979" s="399"/>
    </row>
    <row r="14980" spans="1:9" ht="15.75" customHeight="1">
      <c r="A14980" s="396"/>
      <c r="B14980" s="398"/>
      <c r="C14980" s="396"/>
      <c r="D14980" s="396"/>
      <c r="E14980" s="399"/>
      <c r="F14980" s="399"/>
      <c r="G14980" s="399"/>
      <c r="H14980" s="399"/>
      <c r="I14980" s="399"/>
    </row>
    <row r="14981" spans="1:9" ht="15.75" customHeight="1">
      <c r="A14981" s="396"/>
      <c r="B14981" s="398"/>
      <c r="C14981" s="396"/>
      <c r="D14981" s="396"/>
      <c r="E14981" s="399"/>
      <c r="F14981" s="399"/>
      <c r="G14981" s="399"/>
      <c r="H14981" s="399"/>
      <c r="I14981" s="399"/>
    </row>
    <row r="14982" spans="1:9" ht="15.75" customHeight="1">
      <c r="A14982" s="396"/>
      <c r="B14982" s="398"/>
      <c r="C14982" s="396"/>
      <c r="D14982" s="396"/>
      <c r="E14982" s="399"/>
      <c r="F14982" s="399"/>
      <c r="G14982" s="399"/>
      <c r="H14982" s="399"/>
      <c r="I14982" s="399"/>
    </row>
    <row r="14983" spans="1:9" ht="15.75" customHeight="1">
      <c r="A14983" s="396"/>
      <c r="B14983" s="398"/>
      <c r="C14983" s="396"/>
      <c r="D14983" s="396"/>
      <c r="E14983" s="399"/>
      <c r="F14983" s="399"/>
      <c r="G14983" s="399"/>
      <c r="H14983" s="399"/>
      <c r="I14983" s="399"/>
    </row>
    <row r="14984" spans="1:9" ht="15.75" customHeight="1">
      <c r="A14984" s="396"/>
      <c r="B14984" s="398"/>
      <c r="C14984" s="396"/>
      <c r="D14984" s="396"/>
      <c r="E14984" s="399"/>
      <c r="F14984" s="399"/>
      <c r="G14984" s="399"/>
      <c r="H14984" s="399"/>
      <c r="I14984" s="399"/>
    </row>
    <row r="14985" spans="1:9" ht="15.75" customHeight="1">
      <c r="A14985" s="396"/>
      <c r="B14985" s="398"/>
      <c r="C14985" s="396"/>
      <c r="D14985" s="396"/>
      <c r="E14985" s="399"/>
      <c r="F14985" s="399"/>
      <c r="G14985" s="399"/>
      <c r="H14985" s="399"/>
      <c r="I14985" s="399"/>
    </row>
    <row r="14986" spans="1:9" ht="15.75" customHeight="1">
      <c r="A14986" s="396"/>
      <c r="B14986" s="398"/>
      <c r="C14986" s="396"/>
      <c r="D14986" s="396"/>
      <c r="E14986" s="399"/>
      <c r="F14986" s="399"/>
      <c r="G14986" s="399"/>
      <c r="H14986" s="399"/>
      <c r="I14986" s="399"/>
    </row>
    <row r="14987" spans="1:9" ht="15.75" customHeight="1">
      <c r="A14987" s="396"/>
      <c r="B14987" s="398"/>
      <c r="C14987" s="396"/>
      <c r="D14987" s="396"/>
      <c r="E14987" s="399"/>
      <c r="F14987" s="399"/>
      <c r="G14987" s="399"/>
      <c r="H14987" s="399"/>
      <c r="I14987" s="399"/>
    </row>
    <row r="14988" spans="1:9" ht="15.75" customHeight="1">
      <c r="A14988" s="396"/>
      <c r="B14988" s="398"/>
      <c r="C14988" s="396"/>
      <c r="D14988" s="396"/>
      <c r="E14988" s="399"/>
      <c r="F14988" s="399"/>
      <c r="G14988" s="399"/>
      <c r="H14988" s="399"/>
      <c r="I14988" s="399"/>
    </row>
    <row r="14989" spans="1:9" ht="15.75" customHeight="1">
      <c r="A14989" s="396"/>
      <c r="B14989" s="398"/>
      <c r="C14989" s="396"/>
      <c r="D14989" s="396"/>
      <c r="E14989" s="399"/>
      <c r="F14989" s="399"/>
      <c r="G14989" s="399"/>
      <c r="H14989" s="399"/>
      <c r="I14989" s="399"/>
    </row>
    <row r="14990" spans="1:9" ht="15.75" customHeight="1">
      <c r="A14990" s="396"/>
      <c r="B14990" s="398"/>
      <c r="C14990" s="396"/>
      <c r="D14990" s="396"/>
      <c r="E14990" s="399"/>
      <c r="F14990" s="399"/>
      <c r="G14990" s="399"/>
      <c r="H14990" s="399"/>
      <c r="I14990" s="399"/>
    </row>
    <row r="14991" spans="1:9" ht="15.75" customHeight="1">
      <c r="A14991" s="396"/>
      <c r="B14991" s="398"/>
      <c r="C14991" s="396"/>
      <c r="D14991" s="396"/>
      <c r="E14991" s="399"/>
      <c r="F14991" s="399"/>
      <c r="G14991" s="399"/>
      <c r="H14991" s="399"/>
      <c r="I14991" s="399"/>
    </row>
    <row r="14992" spans="1:9" ht="15.75" customHeight="1">
      <c r="A14992" s="396"/>
      <c r="B14992" s="398"/>
      <c r="C14992" s="396"/>
      <c r="D14992" s="396"/>
      <c r="E14992" s="399"/>
      <c r="F14992" s="399"/>
      <c r="G14992" s="399"/>
      <c r="H14992" s="399"/>
      <c r="I14992" s="399"/>
    </row>
    <row r="14993" spans="1:9" ht="15.75" customHeight="1">
      <c r="A14993" s="396"/>
      <c r="B14993" s="398"/>
      <c r="C14993" s="396"/>
      <c r="D14993" s="396"/>
      <c r="E14993" s="399"/>
      <c r="F14993" s="399"/>
      <c r="G14993" s="399"/>
      <c r="H14993" s="399"/>
      <c r="I14993" s="399"/>
    </row>
    <row r="14994" spans="1:9" ht="15.75" customHeight="1">
      <c r="A14994" s="396"/>
      <c r="B14994" s="398"/>
      <c r="C14994" s="396"/>
      <c r="D14994" s="396"/>
      <c r="E14994" s="399"/>
      <c r="F14994" s="399"/>
      <c r="G14994" s="399"/>
      <c r="H14994" s="399"/>
      <c r="I14994" s="399"/>
    </row>
    <row r="14995" spans="1:9" ht="15.75" customHeight="1">
      <c r="A14995" s="396"/>
      <c r="B14995" s="398"/>
      <c r="C14995" s="396"/>
      <c r="D14995" s="396"/>
      <c r="E14995" s="399"/>
      <c r="F14995" s="399"/>
      <c r="G14995" s="399"/>
      <c r="H14995" s="399"/>
      <c r="I14995" s="399"/>
    </row>
    <row r="14996" spans="1:9" ht="15.75" customHeight="1">
      <c r="A14996" s="396"/>
      <c r="B14996" s="398"/>
      <c r="C14996" s="396"/>
      <c r="D14996" s="396"/>
      <c r="E14996" s="399"/>
      <c r="F14996" s="399"/>
      <c r="G14996" s="399"/>
      <c r="H14996" s="399"/>
      <c r="I14996" s="399"/>
    </row>
    <row r="14997" spans="1:9" ht="15.75" customHeight="1">
      <c r="A14997" s="396"/>
      <c r="B14997" s="398"/>
      <c r="C14997" s="396"/>
      <c r="D14997" s="396"/>
      <c r="E14997" s="399"/>
      <c r="F14997" s="399"/>
      <c r="G14997" s="399"/>
      <c r="H14997" s="399"/>
      <c r="I14997" s="399"/>
    </row>
    <row r="14998" spans="1:9" ht="15.75" customHeight="1">
      <c r="A14998" s="396"/>
      <c r="B14998" s="398"/>
      <c r="C14998" s="396"/>
      <c r="D14998" s="396"/>
      <c r="E14998" s="399"/>
      <c r="F14998" s="399"/>
      <c r="G14998" s="399"/>
      <c r="H14998" s="399"/>
      <c r="I14998" s="399"/>
    </row>
    <row r="14999" spans="1:9" ht="15.75" customHeight="1">
      <c r="A14999" s="396"/>
      <c r="B14999" s="398"/>
      <c r="C14999" s="396"/>
      <c r="D14999" s="396"/>
      <c r="E14999" s="399"/>
      <c r="F14999" s="399"/>
      <c r="G14999" s="399"/>
      <c r="H14999" s="399"/>
      <c r="I14999" s="399"/>
    </row>
    <row r="15000" spans="1:9" ht="15.75" customHeight="1">
      <c r="A15000" s="396"/>
      <c r="B15000" s="398"/>
      <c r="C15000" s="396"/>
      <c r="D15000" s="396"/>
      <c r="E15000" s="399"/>
      <c r="F15000" s="399"/>
      <c r="G15000" s="399"/>
      <c r="H15000" s="399"/>
      <c r="I15000" s="399"/>
    </row>
    <row r="15001" spans="1:9" ht="15.75" customHeight="1">
      <c r="A15001" s="396"/>
      <c r="B15001" s="398"/>
      <c r="C15001" s="396"/>
      <c r="D15001" s="396"/>
      <c r="E15001" s="399"/>
      <c r="F15001" s="399"/>
      <c r="G15001" s="399"/>
      <c r="H15001" s="399"/>
      <c r="I15001" s="399"/>
    </row>
    <row r="15002" spans="1:9" ht="15.75" customHeight="1">
      <c r="A15002" s="396"/>
      <c r="B15002" s="398"/>
      <c r="C15002" s="396"/>
      <c r="D15002" s="396"/>
      <c r="E15002" s="399"/>
      <c r="F15002" s="399"/>
      <c r="G15002" s="399"/>
      <c r="H15002" s="399"/>
      <c r="I15002" s="399"/>
    </row>
    <row r="15003" spans="1:9" ht="15.75" customHeight="1">
      <c r="A15003" s="396"/>
      <c r="B15003" s="398"/>
      <c r="C15003" s="396"/>
      <c r="D15003" s="396"/>
      <c r="E15003" s="399"/>
      <c r="F15003" s="399"/>
      <c r="G15003" s="399"/>
      <c r="H15003" s="399"/>
      <c r="I15003" s="399"/>
    </row>
    <row r="15004" spans="1:9" ht="15.75" customHeight="1">
      <c r="A15004" s="396"/>
      <c r="B15004" s="398"/>
      <c r="C15004" s="396"/>
      <c r="D15004" s="396"/>
      <c r="E15004" s="399"/>
      <c r="F15004" s="399"/>
      <c r="G15004" s="399"/>
      <c r="H15004" s="399"/>
      <c r="I15004" s="399"/>
    </row>
    <row r="15005" spans="1:9" ht="15.75" customHeight="1">
      <c r="A15005" s="396"/>
      <c r="B15005" s="398"/>
      <c r="C15005" s="396"/>
      <c r="D15005" s="396"/>
      <c r="E15005" s="399"/>
      <c r="F15005" s="399"/>
      <c r="G15005" s="399"/>
      <c r="H15005" s="399"/>
      <c r="I15005" s="399"/>
    </row>
    <row r="15006" spans="1:9" ht="15.75" customHeight="1">
      <c r="A15006" s="396"/>
      <c r="B15006" s="398"/>
      <c r="C15006" s="396"/>
      <c r="D15006" s="396"/>
      <c r="E15006" s="399"/>
      <c r="F15006" s="399"/>
      <c r="G15006" s="399"/>
      <c r="H15006" s="399"/>
      <c r="I15006" s="399"/>
    </row>
    <row r="15007" spans="1:9" ht="15.75" customHeight="1">
      <c r="A15007" s="396"/>
      <c r="B15007" s="398"/>
      <c r="C15007" s="396"/>
      <c r="D15007" s="396"/>
      <c r="E15007" s="399"/>
      <c r="F15007" s="399"/>
      <c r="G15007" s="399"/>
      <c r="H15007" s="399"/>
      <c r="I15007" s="399"/>
    </row>
    <row r="15008" spans="1:9" ht="15.75" customHeight="1">
      <c r="A15008" s="396"/>
      <c r="B15008" s="398"/>
      <c r="C15008" s="396"/>
      <c r="D15008" s="396"/>
      <c r="E15008" s="399"/>
      <c r="F15008" s="399"/>
      <c r="G15008" s="399"/>
      <c r="H15008" s="399"/>
      <c r="I15008" s="399"/>
    </row>
    <row r="15009" spans="1:9" ht="15.75" customHeight="1">
      <c r="A15009" s="396"/>
      <c r="B15009" s="398"/>
      <c r="C15009" s="396"/>
      <c r="D15009" s="396"/>
      <c r="E15009" s="399"/>
      <c r="F15009" s="399"/>
      <c r="G15009" s="399"/>
      <c r="H15009" s="399"/>
      <c r="I15009" s="399"/>
    </row>
    <row r="15010" spans="1:9" ht="15.75" customHeight="1">
      <c r="A15010" s="396"/>
      <c r="B15010" s="398"/>
      <c r="C15010" s="396"/>
      <c r="D15010" s="396"/>
      <c r="E15010" s="399"/>
      <c r="F15010" s="399"/>
      <c r="G15010" s="399"/>
      <c r="H15010" s="399"/>
      <c r="I15010" s="399"/>
    </row>
    <row r="15011" spans="1:9" ht="15.75" customHeight="1">
      <c r="A15011" s="396"/>
      <c r="B15011" s="398"/>
      <c r="C15011" s="396"/>
      <c r="D15011" s="396"/>
      <c r="E15011" s="399"/>
      <c r="F15011" s="399"/>
      <c r="G15011" s="399"/>
      <c r="H15011" s="399"/>
      <c r="I15011" s="399"/>
    </row>
    <row r="15012" spans="1:9" ht="15.75" customHeight="1">
      <c r="A15012" s="396"/>
      <c r="B15012" s="398"/>
      <c r="C15012" s="396"/>
      <c r="D15012" s="396"/>
      <c r="E15012" s="399"/>
      <c r="F15012" s="399"/>
      <c r="G15012" s="399"/>
      <c r="H15012" s="399"/>
      <c r="I15012" s="399"/>
    </row>
    <row r="15013" spans="1:9" ht="15.75" customHeight="1">
      <c r="A15013" s="396"/>
      <c r="B15013" s="398"/>
      <c r="C15013" s="396"/>
      <c r="D15013" s="396"/>
      <c r="E15013" s="399"/>
      <c r="F15013" s="399"/>
      <c r="G15013" s="399"/>
      <c r="H15013" s="399"/>
      <c r="I15013" s="399"/>
    </row>
    <row r="15014" spans="1:9" ht="15.75" customHeight="1">
      <c r="A15014" s="396"/>
      <c r="B15014" s="398"/>
      <c r="C15014" s="396"/>
      <c r="D15014" s="396"/>
      <c r="E15014" s="399"/>
      <c r="F15014" s="399"/>
      <c r="G15014" s="399"/>
      <c r="H15014" s="399"/>
      <c r="I15014" s="399"/>
    </row>
    <row r="15015" spans="1:9" ht="15.75" customHeight="1">
      <c r="A15015" s="396"/>
      <c r="B15015" s="398"/>
      <c r="C15015" s="396"/>
      <c r="D15015" s="396"/>
      <c r="E15015" s="399"/>
      <c r="F15015" s="399"/>
      <c r="G15015" s="399"/>
      <c r="H15015" s="399"/>
      <c r="I15015" s="399"/>
    </row>
    <row r="15016" spans="1:9" ht="15.75" customHeight="1">
      <c r="A15016" s="396"/>
      <c r="B15016" s="398"/>
      <c r="C15016" s="396"/>
      <c r="D15016" s="396"/>
      <c r="E15016" s="399"/>
      <c r="F15016" s="399"/>
      <c r="G15016" s="399"/>
      <c r="H15016" s="399"/>
      <c r="I15016" s="399"/>
    </row>
    <row r="15017" spans="1:9" ht="15.75" customHeight="1">
      <c r="A15017" s="396"/>
      <c r="B15017" s="398"/>
      <c r="C15017" s="396"/>
      <c r="D15017" s="396"/>
      <c r="E15017" s="399"/>
      <c r="F15017" s="399"/>
      <c r="G15017" s="399"/>
      <c r="H15017" s="399"/>
      <c r="I15017" s="399"/>
    </row>
    <row r="15018" spans="1:9" ht="15.75" customHeight="1">
      <c r="A15018" s="396"/>
      <c r="B15018" s="398"/>
      <c r="C15018" s="396"/>
      <c r="D15018" s="396"/>
      <c r="E15018" s="399"/>
      <c r="F15018" s="399"/>
      <c r="G15018" s="399"/>
      <c r="H15018" s="399"/>
      <c r="I15018" s="399"/>
    </row>
    <row r="15019" spans="1:9" ht="15.75" customHeight="1">
      <c r="A15019" s="396"/>
      <c r="B15019" s="398"/>
      <c r="C15019" s="396"/>
      <c r="D15019" s="396"/>
      <c r="E15019" s="399"/>
      <c r="F15019" s="399"/>
      <c r="G15019" s="399"/>
      <c r="H15019" s="399"/>
      <c r="I15019" s="399"/>
    </row>
    <row r="15020" spans="1:9" ht="15.75" customHeight="1">
      <c r="A15020" s="396"/>
      <c r="B15020" s="398"/>
      <c r="C15020" s="396"/>
      <c r="D15020" s="396"/>
      <c r="E15020" s="399"/>
      <c r="F15020" s="399"/>
      <c r="G15020" s="399"/>
      <c r="H15020" s="399"/>
      <c r="I15020" s="399"/>
    </row>
    <row r="15021" spans="1:9" ht="15.75" customHeight="1">
      <c r="A15021" s="396"/>
      <c r="B15021" s="398"/>
      <c r="C15021" s="396"/>
      <c r="D15021" s="396"/>
      <c r="E15021" s="399"/>
      <c r="F15021" s="399"/>
      <c r="G15021" s="399"/>
      <c r="H15021" s="399"/>
      <c r="I15021" s="399"/>
    </row>
    <row r="15022" spans="1:9" ht="15.75" customHeight="1">
      <c r="A15022" s="396"/>
      <c r="B15022" s="398"/>
      <c r="C15022" s="396"/>
      <c r="D15022" s="396"/>
      <c r="E15022" s="399"/>
      <c r="F15022" s="399"/>
      <c r="G15022" s="399"/>
      <c r="H15022" s="399"/>
      <c r="I15022" s="399"/>
    </row>
    <row r="15023" spans="1:9" ht="15.75" customHeight="1">
      <c r="A15023" s="396"/>
      <c r="B15023" s="398"/>
      <c r="C15023" s="396"/>
      <c r="D15023" s="396"/>
      <c r="E15023" s="399"/>
      <c r="F15023" s="399"/>
      <c r="G15023" s="399"/>
      <c r="H15023" s="399"/>
      <c r="I15023" s="399"/>
    </row>
    <row r="15024" spans="1:9" ht="15.75" customHeight="1">
      <c r="A15024" s="396"/>
      <c r="B15024" s="398"/>
      <c r="C15024" s="396"/>
      <c r="D15024" s="396"/>
      <c r="E15024" s="399"/>
      <c r="F15024" s="399"/>
      <c r="G15024" s="399"/>
      <c r="H15024" s="399"/>
      <c r="I15024" s="399"/>
    </row>
    <row r="15025" spans="1:9" ht="15.75" customHeight="1">
      <c r="A15025" s="396"/>
      <c r="B15025" s="398"/>
      <c r="C15025" s="396"/>
      <c r="D15025" s="396"/>
      <c r="E15025" s="399"/>
      <c r="F15025" s="399"/>
      <c r="G15025" s="399"/>
      <c r="H15025" s="399"/>
      <c r="I15025" s="399"/>
    </row>
    <row r="15026" spans="1:9" ht="15.75" customHeight="1">
      <c r="A15026" s="396"/>
      <c r="B15026" s="398"/>
      <c r="C15026" s="396"/>
      <c r="D15026" s="396"/>
      <c r="E15026" s="399"/>
      <c r="F15026" s="399"/>
      <c r="G15026" s="399"/>
      <c r="H15026" s="399"/>
      <c r="I15026" s="399"/>
    </row>
    <row r="15027" spans="1:9" ht="15.75" customHeight="1">
      <c r="A15027" s="396"/>
      <c r="B15027" s="398"/>
      <c r="C15027" s="396"/>
      <c r="D15027" s="396"/>
      <c r="E15027" s="399"/>
      <c r="F15027" s="399"/>
      <c r="G15027" s="399"/>
      <c r="H15027" s="399"/>
      <c r="I15027" s="399"/>
    </row>
    <row r="15028" spans="1:9" ht="15.75" customHeight="1">
      <c r="A15028" s="396"/>
      <c r="B15028" s="398"/>
      <c r="C15028" s="396"/>
      <c r="D15028" s="396"/>
      <c r="E15028" s="399"/>
      <c r="F15028" s="399"/>
      <c r="G15028" s="399"/>
      <c r="H15028" s="399"/>
      <c r="I15028" s="399"/>
    </row>
    <row r="15029" spans="1:9" ht="15.75" customHeight="1">
      <c r="A15029" s="396"/>
      <c r="B15029" s="398"/>
      <c r="C15029" s="396"/>
      <c r="D15029" s="396"/>
      <c r="E15029" s="399"/>
      <c r="F15029" s="399"/>
      <c r="G15029" s="399"/>
      <c r="H15029" s="399"/>
      <c r="I15029" s="399"/>
    </row>
    <row r="15030" spans="1:9" ht="15.75" customHeight="1">
      <c r="A15030" s="396"/>
      <c r="B15030" s="398"/>
      <c r="C15030" s="396"/>
      <c r="D15030" s="396"/>
      <c r="E15030" s="399"/>
      <c r="F15030" s="399"/>
      <c r="G15030" s="399"/>
      <c r="H15030" s="399"/>
      <c r="I15030" s="399"/>
    </row>
    <row r="15031" spans="1:9" ht="15.75" customHeight="1">
      <c r="A15031" s="396"/>
      <c r="B15031" s="398"/>
      <c r="C15031" s="396"/>
      <c r="D15031" s="396"/>
      <c r="E15031" s="399"/>
      <c r="F15031" s="399"/>
      <c r="G15031" s="399"/>
      <c r="H15031" s="399"/>
      <c r="I15031" s="399"/>
    </row>
    <row r="15032" spans="1:9" ht="15.75" customHeight="1">
      <c r="A15032" s="396"/>
      <c r="B15032" s="398"/>
      <c r="C15032" s="396"/>
      <c r="D15032" s="396"/>
      <c r="E15032" s="399"/>
      <c r="F15032" s="399"/>
      <c r="G15032" s="399"/>
      <c r="H15032" s="399"/>
      <c r="I15032" s="399"/>
    </row>
    <row r="15033" spans="1:9" ht="15.75" customHeight="1">
      <c r="A15033" s="396"/>
      <c r="B15033" s="398"/>
      <c r="C15033" s="396"/>
      <c r="D15033" s="396"/>
      <c r="E15033" s="399"/>
      <c r="F15033" s="399"/>
      <c r="G15033" s="399"/>
      <c r="H15033" s="399"/>
      <c r="I15033" s="399"/>
    </row>
    <row r="15034" spans="1:9" ht="15.75" customHeight="1">
      <c r="A15034" s="396"/>
      <c r="B15034" s="398"/>
      <c r="C15034" s="396"/>
      <c r="D15034" s="396"/>
      <c r="E15034" s="399"/>
      <c r="F15034" s="399"/>
      <c r="G15034" s="399"/>
      <c r="H15034" s="399"/>
      <c r="I15034" s="399"/>
    </row>
    <row r="15035" spans="1:9" ht="15.75" customHeight="1">
      <c r="A15035" s="396"/>
      <c r="B15035" s="398"/>
      <c r="C15035" s="396"/>
      <c r="D15035" s="396"/>
      <c r="E15035" s="399"/>
      <c r="F15035" s="399"/>
      <c r="G15035" s="399"/>
      <c r="H15035" s="399"/>
      <c r="I15035" s="399"/>
    </row>
    <row r="15036" spans="1:9" ht="15.75" customHeight="1">
      <c r="A15036" s="396"/>
      <c r="B15036" s="398"/>
      <c r="C15036" s="396"/>
      <c r="D15036" s="396"/>
      <c r="E15036" s="399"/>
      <c r="F15036" s="399"/>
      <c r="G15036" s="399"/>
      <c r="H15036" s="399"/>
      <c r="I15036" s="399"/>
    </row>
    <row r="15037" spans="1:9" ht="15.75" customHeight="1">
      <c r="A15037" s="396"/>
      <c r="B15037" s="398"/>
      <c r="C15037" s="396"/>
      <c r="D15037" s="396"/>
      <c r="E15037" s="399"/>
      <c r="F15037" s="399"/>
      <c r="G15037" s="399"/>
      <c r="H15037" s="399"/>
      <c r="I15037" s="399"/>
    </row>
    <row r="15038" spans="1:9" ht="15.75" customHeight="1">
      <c r="A15038" s="396"/>
      <c r="B15038" s="398"/>
      <c r="C15038" s="396"/>
      <c r="D15038" s="396"/>
      <c r="E15038" s="399"/>
      <c r="F15038" s="399"/>
      <c r="G15038" s="399"/>
      <c r="H15038" s="399"/>
      <c r="I15038" s="399"/>
    </row>
    <row r="15039" spans="1:9" ht="15.75" customHeight="1">
      <c r="A15039" s="396"/>
      <c r="B15039" s="398"/>
      <c r="C15039" s="396"/>
      <c r="D15039" s="396"/>
      <c r="E15039" s="399"/>
      <c r="F15039" s="399"/>
      <c r="G15039" s="399"/>
      <c r="H15039" s="399"/>
      <c r="I15039" s="399"/>
    </row>
    <row r="15040" spans="1:9" ht="15.75" customHeight="1">
      <c r="A15040" s="396"/>
      <c r="B15040" s="398"/>
      <c r="C15040" s="396"/>
      <c r="D15040" s="396"/>
      <c r="E15040" s="399"/>
      <c r="F15040" s="399"/>
      <c r="G15040" s="399"/>
      <c r="H15040" s="399"/>
      <c r="I15040" s="399"/>
    </row>
    <row r="15041" spans="1:9" ht="15.75" customHeight="1">
      <c r="A15041" s="396"/>
      <c r="B15041" s="398"/>
      <c r="C15041" s="396"/>
      <c r="D15041" s="396"/>
      <c r="E15041" s="399"/>
      <c r="F15041" s="399"/>
      <c r="G15041" s="399"/>
      <c r="H15041" s="399"/>
      <c r="I15041" s="399"/>
    </row>
    <row r="15042" spans="1:9" ht="15.75" customHeight="1">
      <c r="A15042" s="396"/>
      <c r="B15042" s="398"/>
      <c r="C15042" s="396"/>
      <c r="D15042" s="396"/>
      <c r="E15042" s="399"/>
      <c r="F15042" s="399"/>
      <c r="G15042" s="399"/>
      <c r="H15042" s="399"/>
      <c r="I15042" s="399"/>
    </row>
    <row r="15043" spans="1:9" ht="15.75" customHeight="1">
      <c r="A15043" s="396"/>
      <c r="B15043" s="398"/>
      <c r="C15043" s="396"/>
      <c r="D15043" s="396"/>
      <c r="E15043" s="399"/>
      <c r="F15043" s="399"/>
      <c r="G15043" s="399"/>
      <c r="H15043" s="399"/>
      <c r="I15043" s="399"/>
    </row>
    <row r="15044" spans="1:9" ht="15.75" customHeight="1">
      <c r="A15044" s="396"/>
      <c r="B15044" s="398"/>
      <c r="C15044" s="396"/>
      <c r="D15044" s="396"/>
      <c r="E15044" s="399"/>
      <c r="F15044" s="399"/>
      <c r="G15044" s="399"/>
      <c r="H15044" s="399"/>
      <c r="I15044" s="399"/>
    </row>
    <row r="15045" spans="1:9" ht="15.75" customHeight="1">
      <c r="A15045" s="396"/>
      <c r="B15045" s="398"/>
      <c r="C15045" s="396"/>
      <c r="D15045" s="396"/>
      <c r="E15045" s="399"/>
      <c r="F15045" s="399"/>
      <c r="G15045" s="399"/>
      <c r="H15045" s="399"/>
      <c r="I15045" s="399"/>
    </row>
    <row r="15046" spans="1:9" ht="15.75" customHeight="1">
      <c r="A15046" s="396"/>
      <c r="B15046" s="398"/>
      <c r="C15046" s="396"/>
      <c r="D15046" s="396"/>
      <c r="E15046" s="399"/>
      <c r="F15046" s="399"/>
      <c r="G15046" s="399"/>
      <c r="H15046" s="399"/>
      <c r="I15046" s="399"/>
    </row>
    <row r="15047" spans="1:9" ht="15.75" customHeight="1">
      <c r="A15047" s="396"/>
      <c r="B15047" s="398"/>
      <c r="C15047" s="396"/>
      <c r="D15047" s="396"/>
      <c r="E15047" s="399"/>
      <c r="F15047" s="399"/>
      <c r="G15047" s="399"/>
      <c r="H15047" s="399"/>
      <c r="I15047" s="399"/>
    </row>
    <row r="15048" spans="1:9" ht="15.75" customHeight="1">
      <c r="A15048" s="396"/>
      <c r="B15048" s="398"/>
      <c r="C15048" s="396"/>
      <c r="D15048" s="396"/>
      <c r="E15048" s="399"/>
      <c r="F15048" s="399"/>
      <c r="G15048" s="399"/>
      <c r="H15048" s="399"/>
      <c r="I15048" s="399"/>
    </row>
    <row r="15049" spans="1:9" ht="15.75" customHeight="1">
      <c r="A15049" s="396"/>
      <c r="B15049" s="398"/>
      <c r="C15049" s="396"/>
      <c r="D15049" s="396"/>
      <c r="E15049" s="399"/>
      <c r="F15049" s="399"/>
      <c r="G15049" s="399"/>
      <c r="H15049" s="399"/>
      <c r="I15049" s="399"/>
    </row>
    <row r="15050" spans="1:9" ht="15.75" customHeight="1">
      <c r="A15050" s="396"/>
      <c r="B15050" s="398"/>
      <c r="C15050" s="396"/>
      <c r="D15050" s="396"/>
      <c r="E15050" s="399"/>
      <c r="F15050" s="399"/>
      <c r="G15050" s="399"/>
      <c r="H15050" s="399"/>
      <c r="I15050" s="399"/>
    </row>
    <row r="15051" spans="1:9" ht="15.75" customHeight="1">
      <c r="A15051" s="396"/>
      <c r="B15051" s="398"/>
      <c r="C15051" s="396"/>
      <c r="D15051" s="396"/>
      <c r="E15051" s="399"/>
      <c r="F15051" s="399"/>
      <c r="G15051" s="399"/>
      <c r="H15051" s="399"/>
      <c r="I15051" s="399"/>
    </row>
    <row r="15052" spans="1:9" ht="15.75" customHeight="1">
      <c r="A15052" s="396"/>
      <c r="B15052" s="398"/>
      <c r="C15052" s="396"/>
      <c r="D15052" s="396"/>
      <c r="E15052" s="399"/>
      <c r="F15052" s="399"/>
      <c r="G15052" s="399"/>
      <c r="H15052" s="399"/>
      <c r="I15052" s="399"/>
    </row>
    <row r="15053" spans="1:9" ht="15.75" customHeight="1">
      <c r="A15053" s="396"/>
      <c r="B15053" s="398"/>
      <c r="C15053" s="396"/>
      <c r="D15053" s="396"/>
      <c r="E15053" s="399"/>
      <c r="F15053" s="399"/>
      <c r="G15053" s="399"/>
      <c r="H15053" s="399"/>
      <c r="I15053" s="399"/>
    </row>
    <row r="15054" spans="1:9" ht="15.75" customHeight="1">
      <c r="A15054" s="396"/>
      <c r="B15054" s="398"/>
      <c r="C15054" s="396"/>
      <c r="D15054" s="396"/>
      <c r="E15054" s="399"/>
      <c r="F15054" s="399"/>
      <c r="G15054" s="399"/>
      <c r="H15054" s="399"/>
      <c r="I15054" s="399"/>
    </row>
    <row r="15055" spans="1:9" ht="15.75" customHeight="1">
      <c r="A15055" s="396"/>
      <c r="B15055" s="398"/>
      <c r="C15055" s="396"/>
      <c r="D15055" s="396"/>
      <c r="E15055" s="399"/>
      <c r="F15055" s="399"/>
      <c r="G15055" s="399"/>
      <c r="H15055" s="399"/>
      <c r="I15055" s="399"/>
    </row>
    <row r="15056" spans="1:9" ht="15.75" customHeight="1">
      <c r="A15056" s="396"/>
      <c r="B15056" s="398"/>
      <c r="C15056" s="396"/>
      <c r="D15056" s="396"/>
      <c r="E15056" s="399"/>
      <c r="F15056" s="399"/>
      <c r="G15056" s="399"/>
      <c r="H15056" s="399"/>
      <c r="I15056" s="399"/>
    </row>
    <row r="15057" spans="1:9" ht="15.75" customHeight="1">
      <c r="A15057" s="396"/>
      <c r="B15057" s="398"/>
      <c r="C15057" s="396"/>
      <c r="D15057" s="396"/>
      <c r="E15057" s="399"/>
      <c r="F15057" s="399"/>
      <c r="G15057" s="399"/>
      <c r="H15057" s="399"/>
      <c r="I15057" s="399"/>
    </row>
    <row r="15058" spans="1:9" ht="15.75" customHeight="1">
      <c r="A15058" s="396"/>
      <c r="B15058" s="398"/>
      <c r="C15058" s="396"/>
      <c r="D15058" s="396"/>
      <c r="E15058" s="399"/>
      <c r="F15058" s="399"/>
      <c r="G15058" s="399"/>
      <c r="H15058" s="399"/>
      <c r="I15058" s="399"/>
    </row>
    <row r="15059" spans="1:9" ht="15.75" customHeight="1">
      <c r="A15059" s="396"/>
      <c r="B15059" s="398"/>
      <c r="C15059" s="396"/>
      <c r="D15059" s="396"/>
      <c r="E15059" s="399"/>
      <c r="F15059" s="399"/>
      <c r="G15059" s="399"/>
      <c r="H15059" s="399"/>
      <c r="I15059" s="399"/>
    </row>
    <row r="15060" spans="1:9" ht="15.75" customHeight="1">
      <c r="A15060" s="396"/>
      <c r="B15060" s="398"/>
      <c r="C15060" s="396"/>
      <c r="D15060" s="396"/>
      <c r="E15060" s="399"/>
      <c r="F15060" s="399"/>
      <c r="G15060" s="399"/>
      <c r="H15060" s="399"/>
      <c r="I15060" s="399"/>
    </row>
    <row r="15061" spans="1:9" ht="15.75" customHeight="1">
      <c r="A15061" s="396"/>
      <c r="B15061" s="398"/>
      <c r="C15061" s="396"/>
      <c r="D15061" s="396"/>
      <c r="E15061" s="399"/>
      <c r="F15061" s="399"/>
      <c r="G15061" s="399"/>
      <c r="H15061" s="399"/>
      <c r="I15061" s="399"/>
    </row>
    <row r="15062" spans="1:9" ht="15.75" customHeight="1">
      <c r="A15062" s="396"/>
      <c r="B15062" s="398"/>
      <c r="C15062" s="396"/>
      <c r="D15062" s="396"/>
      <c r="E15062" s="399"/>
      <c r="F15062" s="399"/>
      <c r="G15062" s="399"/>
      <c r="H15062" s="399"/>
      <c r="I15062" s="399"/>
    </row>
    <row r="15063" spans="1:9" ht="15.75" customHeight="1">
      <c r="A15063" s="396"/>
      <c r="B15063" s="398"/>
      <c r="C15063" s="396"/>
      <c r="D15063" s="396"/>
      <c r="E15063" s="399"/>
      <c r="F15063" s="399"/>
      <c r="G15063" s="399"/>
      <c r="H15063" s="399"/>
      <c r="I15063" s="399"/>
    </row>
    <row r="15064" spans="1:9" ht="15.75" customHeight="1">
      <c r="A15064" s="396"/>
      <c r="B15064" s="398"/>
      <c r="C15064" s="396"/>
      <c r="D15064" s="396"/>
      <c r="E15064" s="399"/>
      <c r="F15064" s="399"/>
      <c r="G15064" s="399"/>
      <c r="H15064" s="399"/>
      <c r="I15064" s="399"/>
    </row>
    <row r="15065" spans="1:9" ht="15.75" customHeight="1">
      <c r="A15065" s="396"/>
      <c r="B15065" s="398"/>
      <c r="C15065" s="396"/>
      <c r="D15065" s="396"/>
      <c r="E15065" s="399"/>
      <c r="F15065" s="399"/>
      <c r="G15065" s="399"/>
      <c r="H15065" s="399"/>
      <c r="I15065" s="399"/>
    </row>
    <row r="15066" spans="1:9" ht="15.75" customHeight="1">
      <c r="A15066" s="396"/>
      <c r="B15066" s="398"/>
      <c r="C15066" s="396"/>
      <c r="D15066" s="396"/>
      <c r="E15066" s="399"/>
      <c r="F15066" s="399"/>
      <c r="G15066" s="399"/>
      <c r="H15066" s="399"/>
      <c r="I15066" s="399"/>
    </row>
    <row r="15067" spans="1:9" ht="15.75" customHeight="1">
      <c r="A15067" s="396"/>
      <c r="B15067" s="398"/>
      <c r="C15067" s="396"/>
      <c r="D15067" s="396"/>
      <c r="E15067" s="399"/>
      <c r="F15067" s="399"/>
      <c r="G15067" s="399"/>
      <c r="H15067" s="399"/>
      <c r="I15067" s="399"/>
    </row>
    <row r="15068" spans="1:9" ht="15.75" customHeight="1">
      <c r="A15068" s="396"/>
      <c r="B15068" s="398"/>
      <c r="C15068" s="396"/>
      <c r="D15068" s="396"/>
      <c r="E15068" s="399"/>
      <c r="F15068" s="399"/>
      <c r="G15068" s="399"/>
      <c r="H15068" s="399"/>
      <c r="I15068" s="399"/>
    </row>
    <row r="15069" spans="1:9" ht="15.75" customHeight="1">
      <c r="A15069" s="396"/>
      <c r="B15069" s="398"/>
      <c r="C15069" s="396"/>
      <c r="D15069" s="396"/>
      <c r="E15069" s="399"/>
      <c r="F15069" s="399"/>
      <c r="G15069" s="399"/>
      <c r="H15069" s="399"/>
      <c r="I15069" s="399"/>
    </row>
    <row r="15070" spans="1:9" ht="15.75" customHeight="1">
      <c r="A15070" s="396"/>
      <c r="B15070" s="398"/>
      <c r="C15070" s="396"/>
      <c r="D15070" s="396"/>
      <c r="E15070" s="399"/>
      <c r="F15070" s="399"/>
      <c r="G15070" s="399"/>
      <c r="H15070" s="399"/>
      <c r="I15070" s="399"/>
    </row>
    <row r="15071" spans="1:9" ht="15.75" customHeight="1">
      <c r="A15071" s="396"/>
      <c r="B15071" s="398"/>
      <c r="C15071" s="396"/>
      <c r="D15071" s="396"/>
      <c r="E15071" s="399"/>
      <c r="F15071" s="399"/>
      <c r="G15071" s="399"/>
      <c r="H15071" s="399"/>
      <c r="I15071" s="399"/>
    </row>
    <row r="15072" spans="1:9" ht="15.75" customHeight="1">
      <c r="A15072" s="396"/>
      <c r="B15072" s="398"/>
      <c r="C15072" s="396"/>
      <c r="D15072" s="396"/>
      <c r="E15072" s="399"/>
      <c r="F15072" s="399"/>
      <c r="G15072" s="399"/>
      <c r="H15072" s="399"/>
      <c r="I15072" s="399"/>
    </row>
    <row r="15073" spans="1:9" ht="15.75" customHeight="1">
      <c r="A15073" s="396"/>
      <c r="B15073" s="398"/>
      <c r="C15073" s="396"/>
      <c r="D15073" s="396"/>
      <c r="E15073" s="399"/>
      <c r="F15073" s="399"/>
      <c r="G15073" s="399"/>
      <c r="H15073" s="399"/>
      <c r="I15073" s="399"/>
    </row>
    <row r="15074" spans="1:9" ht="15.75" customHeight="1">
      <c r="A15074" s="396"/>
      <c r="B15074" s="398"/>
      <c r="C15074" s="396"/>
      <c r="D15074" s="396"/>
      <c r="E15074" s="399"/>
      <c r="F15074" s="399"/>
      <c r="G15074" s="399"/>
      <c r="H15074" s="399"/>
      <c r="I15074" s="399"/>
    </row>
    <row r="15075" spans="1:9" ht="15.75" customHeight="1">
      <c r="A15075" s="396"/>
      <c r="B15075" s="398"/>
      <c r="C15075" s="396"/>
      <c r="D15075" s="396"/>
      <c r="E15075" s="399"/>
      <c r="F15075" s="399"/>
      <c r="G15075" s="399"/>
      <c r="H15075" s="399"/>
      <c r="I15075" s="399"/>
    </row>
    <row r="15076" spans="1:9" ht="15.75" customHeight="1">
      <c r="A15076" s="396"/>
      <c r="B15076" s="398"/>
      <c r="C15076" s="396"/>
      <c r="D15076" s="396"/>
      <c r="E15076" s="399"/>
      <c r="F15076" s="399"/>
      <c r="G15076" s="399"/>
      <c r="H15076" s="399"/>
      <c r="I15076" s="399"/>
    </row>
    <row r="15077" spans="1:9" ht="15.75" customHeight="1">
      <c r="A15077" s="396"/>
      <c r="B15077" s="398"/>
      <c r="C15077" s="396"/>
      <c r="D15077" s="396"/>
      <c r="E15077" s="399"/>
      <c r="F15077" s="399"/>
      <c r="G15077" s="399"/>
      <c r="H15077" s="399"/>
      <c r="I15077" s="399"/>
    </row>
    <row r="15078" spans="1:9" ht="15.75" customHeight="1">
      <c r="A15078" s="396"/>
      <c r="B15078" s="398"/>
      <c r="C15078" s="396"/>
      <c r="D15078" s="396"/>
      <c r="E15078" s="399"/>
      <c r="F15078" s="399"/>
      <c r="G15078" s="399"/>
      <c r="H15078" s="399"/>
      <c r="I15078" s="399"/>
    </row>
    <row r="15079" spans="1:9" ht="15.75" customHeight="1">
      <c r="A15079" s="396"/>
      <c r="B15079" s="398"/>
      <c r="C15079" s="396"/>
      <c r="D15079" s="396"/>
      <c r="E15079" s="399"/>
      <c r="F15079" s="399"/>
      <c r="G15079" s="399"/>
      <c r="H15079" s="399"/>
      <c r="I15079" s="399"/>
    </row>
    <row r="15080" spans="1:9" ht="15.75" customHeight="1">
      <c r="A15080" s="396"/>
      <c r="B15080" s="398"/>
      <c r="C15080" s="396"/>
      <c r="D15080" s="396"/>
      <c r="E15080" s="399"/>
      <c r="F15080" s="399"/>
      <c r="G15080" s="399"/>
      <c r="H15080" s="399"/>
      <c r="I15080" s="399"/>
    </row>
    <row r="15081" spans="1:9" ht="15.75" customHeight="1">
      <c r="A15081" s="396"/>
      <c r="B15081" s="398"/>
      <c r="C15081" s="396"/>
      <c r="D15081" s="396"/>
      <c r="E15081" s="399"/>
      <c r="F15081" s="399"/>
      <c r="G15081" s="399"/>
      <c r="H15081" s="399"/>
      <c r="I15081" s="399"/>
    </row>
    <row r="15082" spans="1:9" ht="15.75" customHeight="1">
      <c r="A15082" s="396"/>
      <c r="B15082" s="398"/>
      <c r="C15082" s="396"/>
      <c r="D15082" s="396"/>
      <c r="E15082" s="399"/>
      <c r="F15082" s="399"/>
      <c r="G15082" s="399"/>
      <c r="H15082" s="399"/>
      <c r="I15082" s="399"/>
    </row>
    <row r="15083" spans="1:9" ht="15.75" customHeight="1">
      <c r="A15083" s="396"/>
      <c r="B15083" s="398"/>
      <c r="C15083" s="396"/>
      <c r="D15083" s="396"/>
      <c r="E15083" s="399"/>
      <c r="F15083" s="399"/>
      <c r="G15083" s="399"/>
      <c r="H15083" s="399"/>
      <c r="I15083" s="399"/>
    </row>
    <row r="15084" spans="1:9" ht="15.75" customHeight="1">
      <c r="A15084" s="396"/>
      <c r="B15084" s="398"/>
      <c r="C15084" s="396"/>
      <c r="D15084" s="396"/>
      <c r="E15084" s="399"/>
      <c r="F15084" s="399"/>
      <c r="G15084" s="399"/>
      <c r="H15084" s="399"/>
      <c r="I15084" s="399"/>
    </row>
    <row r="15085" spans="1:9" ht="15.75" customHeight="1">
      <c r="A15085" s="396"/>
      <c r="B15085" s="398"/>
      <c r="C15085" s="396"/>
      <c r="D15085" s="396"/>
      <c r="E15085" s="399"/>
      <c r="F15085" s="399"/>
      <c r="G15085" s="399"/>
      <c r="H15085" s="399"/>
      <c r="I15085" s="399"/>
    </row>
    <row r="15086" spans="1:9" ht="15.75" customHeight="1">
      <c r="A15086" s="396"/>
      <c r="B15086" s="398"/>
      <c r="C15086" s="396"/>
      <c r="D15086" s="396"/>
      <c r="E15086" s="399"/>
      <c r="F15086" s="399"/>
      <c r="G15086" s="399"/>
      <c r="H15086" s="399"/>
      <c r="I15086" s="399"/>
    </row>
    <row r="15087" spans="1:9" ht="15.75" customHeight="1">
      <c r="A15087" s="396"/>
      <c r="B15087" s="398"/>
      <c r="C15087" s="396"/>
      <c r="D15087" s="396"/>
      <c r="E15087" s="399"/>
      <c r="F15087" s="399"/>
      <c r="G15087" s="399"/>
      <c r="H15087" s="399"/>
      <c r="I15087" s="399"/>
    </row>
    <row r="15088" spans="1:9" ht="15.75" customHeight="1">
      <c r="A15088" s="396"/>
      <c r="B15088" s="398"/>
      <c r="C15088" s="396"/>
      <c r="D15088" s="396"/>
      <c r="E15088" s="399"/>
      <c r="F15088" s="399"/>
      <c r="G15088" s="399"/>
      <c r="H15088" s="399"/>
      <c r="I15088" s="399"/>
    </row>
    <row r="15089" spans="1:9" ht="15.75" customHeight="1">
      <c r="A15089" s="396"/>
      <c r="B15089" s="398"/>
      <c r="C15089" s="396"/>
      <c r="D15089" s="396"/>
      <c r="E15089" s="399"/>
      <c r="F15089" s="399"/>
      <c r="G15089" s="399"/>
      <c r="H15089" s="399"/>
      <c r="I15089" s="399"/>
    </row>
    <row r="15090" spans="1:9" ht="15.75" customHeight="1">
      <c r="A15090" s="396"/>
      <c r="B15090" s="398"/>
      <c r="C15090" s="396"/>
      <c r="D15090" s="396"/>
      <c r="E15090" s="399"/>
      <c r="F15090" s="399"/>
      <c r="G15090" s="399"/>
      <c r="H15090" s="399"/>
      <c r="I15090" s="399"/>
    </row>
    <row r="15091" spans="1:9" ht="15.75" customHeight="1">
      <c r="A15091" s="396"/>
      <c r="B15091" s="398"/>
      <c r="C15091" s="396"/>
      <c r="D15091" s="396"/>
      <c r="E15091" s="399"/>
      <c r="F15091" s="399"/>
      <c r="G15091" s="399"/>
      <c r="H15091" s="399"/>
      <c r="I15091" s="399"/>
    </row>
    <row r="15092" spans="1:9" ht="15.75" customHeight="1">
      <c r="A15092" s="396"/>
      <c r="B15092" s="398"/>
      <c r="C15092" s="396"/>
      <c r="D15092" s="396"/>
      <c r="E15092" s="399"/>
      <c r="F15092" s="399"/>
      <c r="G15092" s="399"/>
      <c r="H15092" s="399"/>
      <c r="I15092" s="399"/>
    </row>
    <row r="15093" spans="1:9" ht="15.75" customHeight="1">
      <c r="A15093" s="396"/>
      <c r="B15093" s="398"/>
      <c r="C15093" s="396"/>
      <c r="D15093" s="396"/>
      <c r="E15093" s="399"/>
      <c r="F15093" s="399"/>
      <c r="G15093" s="399"/>
      <c r="H15093" s="399"/>
      <c r="I15093" s="399"/>
    </row>
    <row r="15094" spans="1:9" ht="15.75" customHeight="1">
      <c r="A15094" s="396"/>
      <c r="B15094" s="398"/>
      <c r="C15094" s="396"/>
      <c r="D15094" s="396"/>
      <c r="E15094" s="399"/>
      <c r="F15094" s="399"/>
      <c r="G15094" s="399"/>
      <c r="H15094" s="399"/>
      <c r="I15094" s="399"/>
    </row>
    <row r="15095" spans="1:9" ht="15.75" customHeight="1">
      <c r="A15095" s="396"/>
      <c r="B15095" s="398"/>
      <c r="C15095" s="396"/>
      <c r="D15095" s="396"/>
      <c r="E15095" s="399"/>
      <c r="F15095" s="399"/>
      <c r="G15095" s="399"/>
      <c r="H15095" s="399"/>
      <c r="I15095" s="399"/>
    </row>
    <row r="15096" spans="1:9" ht="15.75" customHeight="1">
      <c r="A15096" s="396"/>
      <c r="B15096" s="398"/>
      <c r="C15096" s="396"/>
      <c r="D15096" s="396"/>
      <c r="E15096" s="399"/>
      <c r="F15096" s="399"/>
      <c r="G15096" s="399"/>
      <c r="H15096" s="399"/>
      <c r="I15096" s="399"/>
    </row>
    <row r="15097" spans="1:9" ht="15.75" customHeight="1">
      <c r="A15097" s="396"/>
      <c r="B15097" s="398"/>
      <c r="C15097" s="396"/>
      <c r="D15097" s="396"/>
      <c r="E15097" s="399"/>
      <c r="F15097" s="399"/>
      <c r="G15097" s="399"/>
      <c r="H15097" s="399"/>
      <c r="I15097" s="399"/>
    </row>
    <row r="15098" spans="1:9" ht="15.75" customHeight="1">
      <c r="A15098" s="396"/>
      <c r="B15098" s="398"/>
      <c r="C15098" s="396"/>
      <c r="D15098" s="396"/>
      <c r="E15098" s="399"/>
      <c r="F15098" s="399"/>
      <c r="G15098" s="399"/>
      <c r="H15098" s="399"/>
      <c r="I15098" s="399"/>
    </row>
    <row r="15099" spans="1:9" ht="15.75" customHeight="1">
      <c r="A15099" s="396"/>
      <c r="B15099" s="398"/>
      <c r="C15099" s="396"/>
      <c r="D15099" s="396"/>
      <c r="E15099" s="399"/>
      <c r="F15099" s="399"/>
      <c r="G15099" s="399"/>
      <c r="H15099" s="399"/>
      <c r="I15099" s="399"/>
    </row>
    <row r="15100" spans="1:9" ht="15.75" customHeight="1">
      <c r="A15100" s="396"/>
      <c r="B15100" s="398"/>
      <c r="C15100" s="396"/>
      <c r="D15100" s="396"/>
      <c r="E15100" s="399"/>
      <c r="F15100" s="399"/>
      <c r="G15100" s="399"/>
      <c r="H15100" s="399"/>
      <c r="I15100" s="399"/>
    </row>
    <row r="15101" spans="1:9" ht="15.75" customHeight="1">
      <c r="A15101" s="396"/>
      <c r="B15101" s="398"/>
      <c r="C15101" s="396"/>
      <c r="D15101" s="396"/>
      <c r="E15101" s="399"/>
      <c r="F15101" s="399"/>
      <c r="G15101" s="399"/>
      <c r="H15101" s="399"/>
      <c r="I15101" s="399"/>
    </row>
    <row r="15102" spans="1:9" ht="15.75" customHeight="1">
      <c r="A15102" s="396"/>
      <c r="B15102" s="398"/>
      <c r="C15102" s="396"/>
      <c r="D15102" s="396"/>
      <c r="E15102" s="399"/>
      <c r="F15102" s="399"/>
      <c r="G15102" s="399"/>
      <c r="H15102" s="399"/>
      <c r="I15102" s="399"/>
    </row>
    <row r="15103" spans="1:9" ht="15.75" customHeight="1">
      <c r="A15103" s="396"/>
      <c r="B15103" s="398"/>
      <c r="C15103" s="396"/>
      <c r="D15103" s="396"/>
      <c r="E15103" s="399"/>
      <c r="F15103" s="399"/>
      <c r="G15103" s="399"/>
      <c r="H15103" s="399"/>
      <c r="I15103" s="399"/>
    </row>
    <row r="15104" spans="1:9" ht="15.75" customHeight="1">
      <c r="A15104" s="396"/>
      <c r="B15104" s="398"/>
      <c r="C15104" s="396"/>
      <c r="D15104" s="396"/>
      <c r="E15104" s="399"/>
      <c r="F15104" s="399"/>
      <c r="G15104" s="399"/>
      <c r="H15104" s="399"/>
      <c r="I15104" s="399"/>
    </row>
    <row r="15105" spans="1:9" ht="15.75" customHeight="1">
      <c r="A15105" s="396"/>
      <c r="B15105" s="398"/>
      <c r="C15105" s="396"/>
      <c r="D15105" s="396"/>
      <c r="E15105" s="399"/>
      <c r="F15105" s="399"/>
      <c r="G15105" s="399"/>
      <c r="H15105" s="399"/>
      <c r="I15105" s="399"/>
    </row>
    <row r="15106" spans="1:9" ht="15.75" customHeight="1">
      <c r="A15106" s="396"/>
      <c r="B15106" s="398"/>
      <c r="C15106" s="396"/>
      <c r="D15106" s="396"/>
      <c r="E15106" s="399"/>
      <c r="F15106" s="399"/>
      <c r="G15106" s="399"/>
      <c r="H15106" s="399"/>
      <c r="I15106" s="399"/>
    </row>
    <row r="15107" spans="1:9" ht="15.75" customHeight="1">
      <c r="A15107" s="396"/>
      <c r="B15107" s="398"/>
      <c r="C15107" s="396"/>
      <c r="D15107" s="396"/>
      <c r="E15107" s="399"/>
      <c r="F15107" s="399"/>
      <c r="G15107" s="399"/>
      <c r="H15107" s="399"/>
      <c r="I15107" s="399"/>
    </row>
    <row r="15108" spans="1:9" ht="15.75" customHeight="1">
      <c r="A15108" s="396"/>
      <c r="B15108" s="398"/>
      <c r="C15108" s="396"/>
      <c r="D15108" s="396"/>
      <c r="E15108" s="399"/>
      <c r="F15108" s="399"/>
      <c r="G15108" s="399"/>
      <c r="H15108" s="399"/>
      <c r="I15108" s="399"/>
    </row>
    <row r="15109" spans="1:9" ht="15.75" customHeight="1">
      <c r="A15109" s="396"/>
      <c r="B15109" s="398"/>
      <c r="C15109" s="396"/>
      <c r="D15109" s="396"/>
      <c r="E15109" s="399"/>
      <c r="F15109" s="399"/>
      <c r="G15109" s="399"/>
      <c r="H15109" s="399"/>
      <c r="I15109" s="399"/>
    </row>
    <row r="15110" spans="1:9" ht="15.75" customHeight="1">
      <c r="A15110" s="396"/>
      <c r="B15110" s="398"/>
      <c r="C15110" s="396"/>
      <c r="D15110" s="396"/>
      <c r="E15110" s="399"/>
      <c r="F15110" s="399"/>
      <c r="G15110" s="399"/>
      <c r="H15110" s="399"/>
      <c r="I15110" s="399"/>
    </row>
    <row r="15111" spans="1:9" ht="15.75" customHeight="1">
      <c r="A15111" s="396"/>
      <c r="B15111" s="398"/>
      <c r="C15111" s="396"/>
      <c r="D15111" s="396"/>
      <c r="E15111" s="399"/>
      <c r="F15111" s="399"/>
      <c r="G15111" s="399"/>
      <c r="H15111" s="399"/>
      <c r="I15111" s="399"/>
    </row>
    <row r="15112" spans="1:9" ht="15.75" customHeight="1">
      <c r="A15112" s="396"/>
      <c r="B15112" s="398"/>
      <c r="C15112" s="396"/>
      <c r="D15112" s="396"/>
      <c r="E15112" s="399"/>
      <c r="F15112" s="399"/>
      <c r="G15112" s="399"/>
      <c r="H15112" s="399"/>
      <c r="I15112" s="399"/>
    </row>
    <row r="15113" spans="1:9" ht="15.75" customHeight="1">
      <c r="A15113" s="396"/>
      <c r="B15113" s="398"/>
      <c r="C15113" s="396"/>
      <c r="D15113" s="396"/>
      <c r="E15113" s="399"/>
      <c r="F15113" s="399"/>
      <c r="G15113" s="399"/>
      <c r="H15113" s="399"/>
      <c r="I15113" s="399"/>
    </row>
    <row r="15114" spans="1:9" ht="15.75" customHeight="1">
      <c r="A15114" s="396"/>
      <c r="B15114" s="398"/>
      <c r="C15114" s="396"/>
      <c r="D15114" s="396"/>
      <c r="E15114" s="399"/>
      <c r="F15114" s="399"/>
      <c r="G15114" s="399"/>
      <c r="H15114" s="399"/>
      <c r="I15114" s="399"/>
    </row>
    <row r="15115" spans="1:9" ht="15.75" customHeight="1">
      <c r="A15115" s="396"/>
      <c r="B15115" s="398"/>
      <c r="C15115" s="396"/>
      <c r="D15115" s="396"/>
      <c r="E15115" s="399"/>
      <c r="F15115" s="399"/>
      <c r="G15115" s="399"/>
      <c r="H15115" s="399"/>
      <c r="I15115" s="399"/>
    </row>
    <row r="15116" spans="1:9" ht="15.75" customHeight="1">
      <c r="A15116" s="396"/>
      <c r="B15116" s="398"/>
      <c r="C15116" s="396"/>
      <c r="D15116" s="396"/>
      <c r="E15116" s="399"/>
      <c r="F15116" s="399"/>
      <c r="G15116" s="399"/>
      <c r="H15116" s="399"/>
      <c r="I15116" s="399"/>
    </row>
    <row r="15117" spans="1:9" ht="15.75" customHeight="1">
      <c r="A15117" s="396"/>
      <c r="B15117" s="398"/>
      <c r="C15117" s="396"/>
      <c r="D15117" s="396"/>
      <c r="E15117" s="399"/>
      <c r="F15117" s="399"/>
      <c r="G15117" s="399"/>
      <c r="H15117" s="399"/>
      <c r="I15117" s="399"/>
    </row>
    <row r="15118" spans="1:9" ht="15.75" customHeight="1">
      <c r="A15118" s="396"/>
      <c r="B15118" s="398"/>
      <c r="C15118" s="396"/>
      <c r="D15118" s="396"/>
      <c r="E15118" s="399"/>
      <c r="F15118" s="399"/>
      <c r="G15118" s="399"/>
      <c r="H15118" s="399"/>
      <c r="I15118" s="399"/>
    </row>
    <row r="15119" spans="1:9" ht="15.75" customHeight="1">
      <c r="A15119" s="396"/>
      <c r="B15119" s="398"/>
      <c r="C15119" s="396"/>
      <c r="D15119" s="396"/>
      <c r="E15119" s="399"/>
      <c r="F15119" s="399"/>
      <c r="G15119" s="399"/>
      <c r="H15119" s="399"/>
      <c r="I15119" s="399"/>
    </row>
    <row r="15120" spans="1:9" ht="15.75" customHeight="1">
      <c r="A15120" s="396"/>
      <c r="B15120" s="398"/>
      <c r="C15120" s="396"/>
      <c r="D15120" s="396"/>
      <c r="E15120" s="399"/>
      <c r="F15120" s="399"/>
      <c r="G15120" s="399"/>
      <c r="H15120" s="399"/>
      <c r="I15120" s="399"/>
    </row>
    <row r="15121" spans="1:9" ht="15.75" customHeight="1">
      <c r="A15121" s="396"/>
      <c r="B15121" s="398"/>
      <c r="C15121" s="396"/>
      <c r="D15121" s="396"/>
      <c r="E15121" s="399"/>
      <c r="F15121" s="399"/>
      <c r="G15121" s="399"/>
      <c r="H15121" s="399"/>
      <c r="I15121" s="399"/>
    </row>
    <row r="15122" spans="1:9" ht="15.75" customHeight="1">
      <c r="A15122" s="396"/>
      <c r="B15122" s="398"/>
      <c r="C15122" s="396"/>
      <c r="D15122" s="396"/>
      <c r="E15122" s="399"/>
      <c r="F15122" s="399"/>
      <c r="G15122" s="399"/>
      <c r="H15122" s="399"/>
      <c r="I15122" s="399"/>
    </row>
    <row r="15123" spans="1:9" ht="15.75" customHeight="1">
      <c r="A15123" s="396"/>
      <c r="B15123" s="398"/>
      <c r="C15123" s="396"/>
      <c r="D15123" s="396"/>
      <c r="E15123" s="399"/>
      <c r="F15123" s="399"/>
      <c r="G15123" s="399"/>
      <c r="H15123" s="399"/>
      <c r="I15123" s="399"/>
    </row>
    <row r="15124" spans="1:9" ht="15.75" customHeight="1">
      <c r="A15124" s="396"/>
      <c r="B15124" s="398"/>
      <c r="C15124" s="396"/>
      <c r="D15124" s="396"/>
      <c r="E15124" s="399"/>
      <c r="F15124" s="399"/>
      <c r="G15124" s="399"/>
      <c r="H15124" s="399"/>
      <c r="I15124" s="399"/>
    </row>
    <row r="15125" spans="1:9" ht="15.75" customHeight="1">
      <c r="A15125" s="396"/>
      <c r="B15125" s="398"/>
      <c r="C15125" s="396"/>
      <c r="D15125" s="396"/>
      <c r="E15125" s="399"/>
      <c r="F15125" s="399"/>
      <c r="G15125" s="399"/>
      <c r="H15125" s="399"/>
      <c r="I15125" s="399"/>
    </row>
    <row r="15126" spans="1:9" ht="15.75" customHeight="1">
      <c r="A15126" s="396"/>
      <c r="B15126" s="398"/>
      <c r="C15126" s="396"/>
      <c r="D15126" s="396"/>
      <c r="E15126" s="399"/>
      <c r="F15126" s="399"/>
      <c r="G15126" s="399"/>
      <c r="H15126" s="399"/>
      <c r="I15126" s="399"/>
    </row>
    <row r="15127" spans="1:9" ht="15.75" customHeight="1">
      <c r="A15127" s="396"/>
      <c r="B15127" s="398"/>
      <c r="C15127" s="396"/>
      <c r="D15127" s="396"/>
      <c r="E15127" s="399"/>
      <c r="F15127" s="399"/>
      <c r="G15127" s="399"/>
      <c r="H15127" s="399"/>
      <c r="I15127" s="399"/>
    </row>
    <row r="15128" spans="1:9" ht="15.75" customHeight="1">
      <c r="A15128" s="396"/>
      <c r="B15128" s="398"/>
      <c r="C15128" s="396"/>
      <c r="D15128" s="396"/>
      <c r="E15128" s="399"/>
      <c r="F15128" s="399"/>
      <c r="G15128" s="399"/>
      <c r="H15128" s="399"/>
      <c r="I15128" s="399"/>
    </row>
    <row r="15129" spans="1:9" ht="15.75" customHeight="1">
      <c r="A15129" s="396"/>
      <c r="B15129" s="398"/>
      <c r="C15129" s="396"/>
      <c r="D15129" s="396"/>
      <c r="E15129" s="399"/>
      <c r="F15129" s="399"/>
      <c r="G15129" s="399"/>
      <c r="H15129" s="399"/>
      <c r="I15129" s="399"/>
    </row>
    <row r="15130" spans="1:9" ht="15.75" customHeight="1">
      <c r="A15130" s="396"/>
      <c r="B15130" s="398"/>
      <c r="C15130" s="396"/>
      <c r="D15130" s="396"/>
      <c r="E15130" s="399"/>
      <c r="F15130" s="399"/>
      <c r="G15130" s="399"/>
      <c r="H15130" s="399"/>
      <c r="I15130" s="399"/>
    </row>
    <row r="15131" spans="1:9" ht="15.75" customHeight="1">
      <c r="A15131" s="396"/>
      <c r="B15131" s="398"/>
      <c r="C15131" s="396"/>
      <c r="D15131" s="396"/>
      <c r="E15131" s="399"/>
      <c r="F15131" s="399"/>
      <c r="G15131" s="399"/>
      <c r="H15131" s="399"/>
      <c r="I15131" s="399"/>
    </row>
    <row r="15132" spans="1:9" ht="15.75" customHeight="1">
      <c r="A15132" s="396"/>
      <c r="B15132" s="398"/>
      <c r="C15132" s="396"/>
      <c r="D15132" s="396"/>
      <c r="E15132" s="399"/>
      <c r="F15132" s="399"/>
      <c r="G15132" s="399"/>
      <c r="H15132" s="399"/>
      <c r="I15132" s="399"/>
    </row>
    <row r="15133" spans="1:9" ht="15.75" customHeight="1">
      <c r="A15133" s="396"/>
      <c r="B15133" s="398"/>
      <c r="C15133" s="396"/>
      <c r="D15133" s="396"/>
      <c r="E15133" s="399"/>
      <c r="F15133" s="399"/>
      <c r="G15133" s="399"/>
      <c r="H15133" s="399"/>
      <c r="I15133" s="399"/>
    </row>
    <row r="15134" spans="1:9" ht="15.75" customHeight="1">
      <c r="A15134" s="396"/>
      <c r="B15134" s="398"/>
      <c r="C15134" s="396"/>
      <c r="D15134" s="396"/>
      <c r="E15134" s="399"/>
      <c r="F15134" s="399"/>
      <c r="G15134" s="399"/>
      <c r="H15134" s="399"/>
      <c r="I15134" s="399"/>
    </row>
    <row r="15135" spans="1:9" ht="15.75" customHeight="1">
      <c r="A15135" s="396"/>
      <c r="B15135" s="398"/>
      <c r="C15135" s="396"/>
      <c r="D15135" s="396"/>
      <c r="E15135" s="399"/>
      <c r="F15135" s="399"/>
      <c r="G15135" s="399"/>
      <c r="H15135" s="399"/>
      <c r="I15135" s="399"/>
    </row>
    <row r="15136" spans="1:9" ht="15.75" customHeight="1">
      <c r="A15136" s="396"/>
      <c r="B15136" s="398"/>
      <c r="C15136" s="396"/>
      <c r="D15136" s="396"/>
      <c r="E15136" s="399"/>
      <c r="F15136" s="399"/>
      <c r="G15136" s="399"/>
      <c r="H15136" s="399"/>
      <c r="I15136" s="399"/>
    </row>
    <row r="15137" spans="1:9" ht="15.75" customHeight="1">
      <c r="A15137" s="396"/>
      <c r="B15137" s="398"/>
      <c r="C15137" s="396"/>
      <c r="D15137" s="396"/>
      <c r="E15137" s="399"/>
      <c r="F15137" s="399"/>
      <c r="G15137" s="399"/>
      <c r="H15137" s="399"/>
      <c r="I15137" s="399"/>
    </row>
    <row r="15138" spans="1:9" ht="15.75" customHeight="1">
      <c r="A15138" s="396"/>
      <c r="B15138" s="398"/>
      <c r="C15138" s="396"/>
      <c r="D15138" s="396"/>
      <c r="E15138" s="399"/>
      <c r="F15138" s="399"/>
      <c r="G15138" s="399"/>
      <c r="H15138" s="399"/>
      <c r="I15138" s="399"/>
    </row>
    <row r="15139" spans="1:9" ht="15.75" customHeight="1">
      <c r="A15139" s="396"/>
      <c r="B15139" s="398"/>
      <c r="C15139" s="396"/>
      <c r="D15139" s="396"/>
      <c r="E15139" s="399"/>
      <c r="F15139" s="399"/>
      <c r="G15139" s="399"/>
      <c r="H15139" s="399"/>
      <c r="I15139" s="399"/>
    </row>
    <row r="15140" spans="1:9" ht="15.75" customHeight="1">
      <c r="A15140" s="396"/>
      <c r="B15140" s="398"/>
      <c r="C15140" s="396"/>
      <c r="D15140" s="396"/>
      <c r="E15140" s="399"/>
      <c r="F15140" s="399"/>
      <c r="G15140" s="399"/>
      <c r="H15140" s="399"/>
      <c r="I15140" s="399"/>
    </row>
    <row r="15141" spans="1:9" ht="15.75" customHeight="1">
      <c r="A15141" s="396"/>
      <c r="B15141" s="398"/>
      <c r="C15141" s="396"/>
      <c r="D15141" s="396"/>
      <c r="E15141" s="399"/>
      <c r="F15141" s="399"/>
      <c r="G15141" s="399"/>
      <c r="H15141" s="399"/>
      <c r="I15141" s="399"/>
    </row>
    <row r="15142" spans="1:9" ht="15.75" customHeight="1">
      <c r="A15142" s="396"/>
      <c r="B15142" s="398"/>
      <c r="C15142" s="396"/>
      <c r="D15142" s="396"/>
      <c r="E15142" s="399"/>
      <c r="F15142" s="399"/>
      <c r="G15142" s="399"/>
      <c r="H15142" s="399"/>
      <c r="I15142" s="399"/>
    </row>
    <row r="15143" spans="1:9" ht="15.75" customHeight="1">
      <c r="A15143" s="396"/>
      <c r="B15143" s="398"/>
      <c r="C15143" s="396"/>
      <c r="D15143" s="396"/>
      <c r="E15143" s="399"/>
      <c r="F15143" s="399"/>
      <c r="G15143" s="399"/>
      <c r="H15143" s="399"/>
      <c r="I15143" s="399"/>
    </row>
    <row r="15144" spans="1:9" ht="15.75" customHeight="1">
      <c r="A15144" s="396"/>
      <c r="B15144" s="398"/>
      <c r="C15144" s="396"/>
      <c r="D15144" s="396"/>
      <c r="E15144" s="399"/>
      <c r="F15144" s="399"/>
      <c r="G15144" s="399"/>
      <c r="H15144" s="399"/>
      <c r="I15144" s="399"/>
    </row>
    <row r="15145" spans="1:9" ht="15.75" customHeight="1">
      <c r="A15145" s="396"/>
      <c r="B15145" s="398"/>
      <c r="C15145" s="396"/>
      <c r="D15145" s="396"/>
      <c r="E15145" s="399"/>
      <c r="F15145" s="399"/>
      <c r="G15145" s="399"/>
      <c r="H15145" s="399"/>
      <c r="I15145" s="399"/>
    </row>
    <row r="15146" spans="1:9" ht="15.75" customHeight="1">
      <c r="A15146" s="396"/>
      <c r="B15146" s="398"/>
      <c r="C15146" s="396"/>
      <c r="D15146" s="396"/>
      <c r="E15146" s="399"/>
      <c r="F15146" s="399"/>
      <c r="G15146" s="399"/>
      <c r="H15146" s="399"/>
      <c r="I15146" s="399"/>
    </row>
    <row r="15147" spans="1:9" ht="15.75" customHeight="1">
      <c r="A15147" s="396"/>
      <c r="B15147" s="398"/>
      <c r="C15147" s="396"/>
      <c r="D15147" s="396"/>
      <c r="E15147" s="399"/>
      <c r="F15147" s="399"/>
      <c r="G15147" s="399"/>
      <c r="H15147" s="399"/>
      <c r="I15147" s="399"/>
    </row>
    <row r="15148" spans="1:9" ht="15.75" customHeight="1">
      <c r="A15148" s="396"/>
      <c r="B15148" s="398"/>
      <c r="C15148" s="396"/>
      <c r="D15148" s="396"/>
      <c r="E15148" s="399"/>
      <c r="F15148" s="399"/>
      <c r="G15148" s="399"/>
      <c r="H15148" s="399"/>
      <c r="I15148" s="399"/>
    </row>
    <row r="15149" spans="1:9" ht="15.75" customHeight="1">
      <c r="A15149" s="396"/>
      <c r="B15149" s="398"/>
      <c r="C15149" s="396"/>
      <c r="D15149" s="396"/>
      <c r="E15149" s="399"/>
      <c r="F15149" s="399"/>
      <c r="G15149" s="399"/>
      <c r="H15149" s="399"/>
      <c r="I15149" s="399"/>
    </row>
    <row r="15150" spans="1:9" ht="15.75" customHeight="1">
      <c r="A15150" s="396"/>
      <c r="B15150" s="398"/>
      <c r="C15150" s="396"/>
      <c r="D15150" s="396"/>
      <c r="E15150" s="399"/>
      <c r="F15150" s="399"/>
      <c r="G15150" s="399"/>
      <c r="H15150" s="399"/>
      <c r="I15150" s="399"/>
    </row>
    <row r="15151" spans="1:9" ht="15.75" customHeight="1">
      <c r="A15151" s="396"/>
      <c r="B15151" s="398"/>
      <c r="C15151" s="396"/>
      <c r="D15151" s="396"/>
      <c r="E15151" s="399"/>
      <c r="F15151" s="399"/>
      <c r="G15151" s="399"/>
      <c r="H15151" s="399"/>
      <c r="I15151" s="399"/>
    </row>
    <row r="15152" spans="1:9" ht="15.75" customHeight="1">
      <c r="A15152" s="396"/>
      <c r="B15152" s="398"/>
      <c r="C15152" s="396"/>
      <c r="D15152" s="396"/>
      <c r="E15152" s="399"/>
      <c r="F15152" s="399"/>
      <c r="G15152" s="399"/>
      <c r="H15152" s="399"/>
      <c r="I15152" s="399"/>
    </row>
    <row r="15153" spans="1:9" ht="15.75" customHeight="1">
      <c r="A15153" s="396"/>
      <c r="B15153" s="398"/>
      <c r="C15153" s="396"/>
      <c r="D15153" s="396"/>
      <c r="E15153" s="399"/>
      <c r="F15153" s="399"/>
      <c r="G15153" s="399"/>
      <c r="H15153" s="399"/>
      <c r="I15153" s="399"/>
    </row>
    <row r="15154" spans="1:9" ht="15.75" customHeight="1">
      <c r="A15154" s="396"/>
      <c r="B15154" s="398"/>
      <c r="C15154" s="396"/>
      <c r="D15154" s="396"/>
      <c r="E15154" s="399"/>
      <c r="F15154" s="399"/>
      <c r="G15154" s="399"/>
      <c r="H15154" s="399"/>
      <c r="I15154" s="399"/>
    </row>
    <row r="15155" spans="1:9" ht="15.75" customHeight="1">
      <c r="A15155" s="396"/>
      <c r="B15155" s="398"/>
      <c r="C15155" s="396"/>
      <c r="D15155" s="396"/>
      <c r="E15155" s="399"/>
      <c r="F15155" s="399"/>
      <c r="G15155" s="399"/>
      <c r="H15155" s="399"/>
      <c r="I15155" s="399"/>
    </row>
    <row r="15156" spans="1:9" ht="15.75" customHeight="1">
      <c r="A15156" s="396"/>
      <c r="B15156" s="398"/>
      <c r="C15156" s="396"/>
      <c r="D15156" s="396"/>
      <c r="E15156" s="399"/>
      <c r="F15156" s="399"/>
      <c r="G15156" s="399"/>
      <c r="H15156" s="399"/>
      <c r="I15156" s="399"/>
    </row>
    <row r="15157" spans="1:9" ht="15.75" customHeight="1">
      <c r="A15157" s="396"/>
      <c r="B15157" s="398"/>
      <c r="C15157" s="396"/>
      <c r="D15157" s="396"/>
      <c r="E15157" s="399"/>
      <c r="F15157" s="399"/>
      <c r="G15157" s="399"/>
      <c r="H15157" s="399"/>
      <c r="I15157" s="399"/>
    </row>
    <row r="15158" spans="1:9" ht="15.75" customHeight="1">
      <c r="A15158" s="396"/>
      <c r="B15158" s="398"/>
      <c r="C15158" s="396"/>
      <c r="D15158" s="396"/>
      <c r="E15158" s="399"/>
      <c r="F15158" s="399"/>
      <c r="G15158" s="399"/>
      <c r="H15158" s="399"/>
      <c r="I15158" s="399"/>
    </row>
    <row r="15159" spans="1:9" ht="15.75" customHeight="1">
      <c r="A15159" s="396"/>
      <c r="B15159" s="398"/>
      <c r="C15159" s="396"/>
      <c r="D15159" s="396"/>
      <c r="E15159" s="399"/>
      <c r="F15159" s="399"/>
      <c r="G15159" s="399"/>
      <c r="H15159" s="399"/>
      <c r="I15159" s="399"/>
    </row>
    <row r="15160" spans="1:9" ht="15.75" customHeight="1">
      <c r="A15160" s="396"/>
      <c r="B15160" s="398"/>
      <c r="C15160" s="396"/>
      <c r="D15160" s="396"/>
      <c r="E15160" s="399"/>
      <c r="F15160" s="399"/>
      <c r="G15160" s="399"/>
      <c r="H15160" s="399"/>
      <c r="I15160" s="399"/>
    </row>
    <row r="15161" spans="1:9" ht="15.75" customHeight="1">
      <c r="A15161" s="396"/>
      <c r="B15161" s="398"/>
      <c r="C15161" s="396"/>
      <c r="D15161" s="396"/>
      <c r="E15161" s="399"/>
      <c r="F15161" s="399"/>
      <c r="G15161" s="399"/>
      <c r="H15161" s="399"/>
      <c r="I15161" s="399"/>
    </row>
    <row r="15162" spans="1:9" ht="15.75" customHeight="1">
      <c r="A15162" s="396"/>
      <c r="B15162" s="398"/>
      <c r="C15162" s="396"/>
      <c r="D15162" s="396"/>
      <c r="E15162" s="399"/>
      <c r="F15162" s="399"/>
      <c r="G15162" s="399"/>
      <c r="H15162" s="399"/>
      <c r="I15162" s="399"/>
    </row>
    <row r="15163" spans="1:9" ht="15.75" customHeight="1">
      <c r="A15163" s="396"/>
      <c r="B15163" s="398"/>
      <c r="C15163" s="396"/>
      <c r="D15163" s="396"/>
      <c r="E15163" s="399"/>
      <c r="F15163" s="399"/>
      <c r="G15163" s="399"/>
      <c r="H15163" s="399"/>
      <c r="I15163" s="399"/>
    </row>
    <row r="15164" spans="1:9" ht="15.75" customHeight="1">
      <c r="A15164" s="396"/>
      <c r="B15164" s="398"/>
      <c r="C15164" s="396"/>
      <c r="D15164" s="396"/>
      <c r="E15164" s="399"/>
      <c r="F15164" s="399"/>
      <c r="G15164" s="399"/>
      <c r="H15164" s="399"/>
      <c r="I15164" s="399"/>
    </row>
    <row r="15165" spans="1:9" ht="15.75" customHeight="1">
      <c r="A15165" s="396"/>
      <c r="B15165" s="398"/>
      <c r="C15165" s="396"/>
      <c r="D15165" s="396"/>
      <c r="E15165" s="399"/>
      <c r="F15165" s="399"/>
      <c r="G15165" s="399"/>
      <c r="H15165" s="399"/>
      <c r="I15165" s="399"/>
    </row>
    <row r="15166" spans="1:9" ht="15.75" customHeight="1">
      <c r="A15166" s="396"/>
      <c r="B15166" s="398"/>
      <c r="C15166" s="396"/>
      <c r="D15166" s="396"/>
      <c r="E15166" s="399"/>
      <c r="F15166" s="399"/>
      <c r="G15166" s="399"/>
      <c r="H15166" s="399"/>
      <c r="I15166" s="399"/>
    </row>
    <row r="15167" spans="1:9" ht="15.75" customHeight="1">
      <c r="A15167" s="396"/>
      <c r="B15167" s="398"/>
      <c r="C15167" s="396"/>
      <c r="D15167" s="396"/>
      <c r="E15167" s="399"/>
      <c r="F15167" s="399"/>
      <c r="G15167" s="399"/>
      <c r="H15167" s="399"/>
      <c r="I15167" s="399"/>
    </row>
    <row r="15168" spans="1:9" ht="15.75" customHeight="1">
      <c r="A15168" s="396"/>
      <c r="B15168" s="398"/>
      <c r="C15168" s="396"/>
      <c r="D15168" s="396"/>
      <c r="E15168" s="399"/>
      <c r="F15168" s="399"/>
      <c r="G15168" s="399"/>
      <c r="H15168" s="399"/>
      <c r="I15168" s="399"/>
    </row>
    <row r="15169" spans="1:9" ht="15.75" customHeight="1">
      <c r="A15169" s="396"/>
      <c r="B15169" s="398"/>
      <c r="C15169" s="396"/>
      <c r="D15169" s="396"/>
      <c r="E15169" s="399"/>
      <c r="F15169" s="399"/>
      <c r="G15169" s="399"/>
      <c r="H15169" s="399"/>
      <c r="I15169" s="399"/>
    </row>
    <row r="15170" spans="1:9" ht="15.75" customHeight="1">
      <c r="A15170" s="396"/>
      <c r="B15170" s="398"/>
      <c r="C15170" s="396"/>
      <c r="D15170" s="396"/>
      <c r="E15170" s="399"/>
      <c r="F15170" s="399"/>
      <c r="G15170" s="399"/>
      <c r="H15170" s="399"/>
      <c r="I15170" s="399"/>
    </row>
    <row r="15171" spans="1:9" ht="15.75" customHeight="1">
      <c r="A15171" s="396"/>
      <c r="B15171" s="398"/>
      <c r="C15171" s="396"/>
      <c r="D15171" s="396"/>
      <c r="E15171" s="399"/>
      <c r="F15171" s="399"/>
      <c r="G15171" s="399"/>
      <c r="H15171" s="399"/>
      <c r="I15171" s="399"/>
    </row>
    <row r="15172" spans="1:9" ht="15.75" customHeight="1">
      <c r="A15172" s="396"/>
      <c r="B15172" s="398"/>
      <c r="C15172" s="396"/>
      <c r="D15172" s="396"/>
      <c r="E15172" s="399"/>
      <c r="F15172" s="399"/>
      <c r="G15172" s="399"/>
      <c r="H15172" s="399"/>
      <c r="I15172" s="399"/>
    </row>
    <row r="15173" spans="1:9" ht="15.75" customHeight="1">
      <c r="A15173" s="396"/>
      <c r="B15173" s="398"/>
      <c r="C15173" s="396"/>
      <c r="D15173" s="396"/>
      <c r="E15173" s="399"/>
      <c r="F15173" s="399"/>
      <c r="G15173" s="399"/>
      <c r="H15173" s="399"/>
      <c r="I15173" s="399"/>
    </row>
    <row r="15174" spans="1:9" ht="15.75" customHeight="1">
      <c r="A15174" s="396"/>
      <c r="B15174" s="398"/>
      <c r="C15174" s="396"/>
      <c r="D15174" s="396"/>
      <c r="E15174" s="399"/>
      <c r="F15174" s="399"/>
      <c r="G15174" s="399"/>
      <c r="H15174" s="399"/>
      <c r="I15174" s="399"/>
    </row>
    <row r="15175" spans="1:9" ht="15.75" customHeight="1">
      <c r="A15175" s="396"/>
      <c r="B15175" s="398"/>
      <c r="C15175" s="396"/>
      <c r="D15175" s="396"/>
      <c r="E15175" s="399"/>
      <c r="F15175" s="399"/>
      <c r="G15175" s="399"/>
      <c r="H15175" s="399"/>
      <c r="I15175" s="399"/>
    </row>
    <row r="15176" spans="1:9" ht="15.75" customHeight="1">
      <c r="A15176" s="396"/>
      <c r="B15176" s="398"/>
      <c r="C15176" s="396"/>
      <c r="D15176" s="396"/>
      <c r="E15176" s="399"/>
      <c r="F15176" s="399"/>
      <c r="G15176" s="399"/>
      <c r="H15176" s="399"/>
      <c r="I15176" s="399"/>
    </row>
    <row r="15177" spans="1:9" ht="15.75" customHeight="1">
      <c r="A15177" s="396"/>
      <c r="B15177" s="398"/>
      <c r="C15177" s="396"/>
      <c r="D15177" s="396"/>
      <c r="E15177" s="399"/>
      <c r="F15177" s="399"/>
      <c r="G15177" s="399"/>
      <c r="H15177" s="399"/>
      <c r="I15177" s="399"/>
    </row>
    <row r="15178" spans="1:9" ht="15.75" customHeight="1">
      <c r="A15178" s="396"/>
      <c r="B15178" s="398"/>
      <c r="C15178" s="396"/>
      <c r="D15178" s="396"/>
      <c r="E15178" s="399"/>
      <c r="F15178" s="399"/>
      <c r="G15178" s="399"/>
      <c r="H15178" s="399"/>
      <c r="I15178" s="399"/>
    </row>
    <row r="15179" spans="1:9" ht="15.75" customHeight="1">
      <c r="A15179" s="396"/>
      <c r="B15179" s="398"/>
      <c r="C15179" s="396"/>
      <c r="D15179" s="396"/>
      <c r="E15179" s="399"/>
      <c r="F15179" s="399"/>
      <c r="G15179" s="399"/>
      <c r="H15179" s="399"/>
      <c r="I15179" s="399"/>
    </row>
    <row r="15180" spans="1:9" ht="15.75" customHeight="1">
      <c r="A15180" s="396"/>
      <c r="B15180" s="398"/>
      <c r="C15180" s="396"/>
      <c r="D15180" s="396"/>
      <c r="E15180" s="399"/>
      <c r="F15180" s="399"/>
      <c r="G15180" s="399"/>
      <c r="H15180" s="399"/>
      <c r="I15180" s="399"/>
    </row>
    <row r="15181" spans="1:9" ht="15.75" customHeight="1">
      <c r="A15181" s="396"/>
      <c r="B15181" s="398"/>
      <c r="C15181" s="396"/>
      <c r="D15181" s="396"/>
      <c r="E15181" s="399"/>
      <c r="F15181" s="399"/>
      <c r="G15181" s="399"/>
      <c r="H15181" s="399"/>
      <c r="I15181" s="399"/>
    </row>
    <row r="15182" spans="1:9" ht="15.75" customHeight="1">
      <c r="A15182" s="396"/>
      <c r="B15182" s="398"/>
      <c r="C15182" s="396"/>
      <c r="D15182" s="396"/>
      <c r="E15182" s="399"/>
      <c r="F15182" s="399"/>
      <c r="G15182" s="399"/>
      <c r="H15182" s="399"/>
      <c r="I15182" s="399"/>
    </row>
    <row r="15183" spans="1:9" ht="15.75" customHeight="1">
      <c r="A15183" s="396"/>
      <c r="B15183" s="398"/>
      <c r="C15183" s="396"/>
      <c r="D15183" s="396"/>
      <c r="E15183" s="399"/>
      <c r="F15183" s="399"/>
      <c r="G15183" s="399"/>
      <c r="H15183" s="399"/>
      <c r="I15183" s="399"/>
    </row>
    <row r="15184" spans="1:9" ht="15.75" customHeight="1">
      <c r="A15184" s="396"/>
      <c r="B15184" s="398"/>
      <c r="C15184" s="396"/>
      <c r="D15184" s="396"/>
      <c r="E15184" s="399"/>
      <c r="F15184" s="399"/>
      <c r="G15184" s="399"/>
      <c r="H15184" s="399"/>
      <c r="I15184" s="399"/>
    </row>
    <row r="15185" spans="1:9" ht="15.75" customHeight="1">
      <c r="A15185" s="396"/>
      <c r="B15185" s="398"/>
      <c r="C15185" s="396"/>
      <c r="D15185" s="396"/>
      <c r="E15185" s="399"/>
      <c r="F15185" s="399"/>
      <c r="G15185" s="399"/>
      <c r="H15185" s="399"/>
      <c r="I15185" s="399"/>
    </row>
    <row r="15186" spans="1:9" ht="15.75" customHeight="1">
      <c r="A15186" s="396"/>
      <c r="B15186" s="398"/>
      <c r="C15186" s="396"/>
      <c r="D15186" s="396"/>
      <c r="E15186" s="399"/>
      <c r="F15186" s="399"/>
      <c r="G15186" s="399"/>
      <c r="H15186" s="399"/>
      <c r="I15186" s="399"/>
    </row>
    <row r="15187" spans="1:9" ht="15.75" customHeight="1">
      <c r="A15187" s="396"/>
      <c r="B15187" s="398"/>
      <c r="C15187" s="396"/>
      <c r="D15187" s="396"/>
      <c r="E15187" s="399"/>
      <c r="F15187" s="399"/>
      <c r="G15187" s="399"/>
      <c r="H15187" s="399"/>
      <c r="I15187" s="399"/>
    </row>
    <row r="15188" spans="1:9" ht="15.75" customHeight="1">
      <c r="A15188" s="396"/>
      <c r="B15188" s="398"/>
      <c r="C15188" s="396"/>
      <c r="D15188" s="396"/>
      <c r="E15188" s="399"/>
      <c r="F15188" s="399"/>
      <c r="G15188" s="399"/>
      <c r="H15188" s="399"/>
      <c r="I15188" s="399"/>
    </row>
    <row r="15189" spans="1:9" ht="15.75" customHeight="1">
      <c r="A15189" s="396"/>
      <c r="B15189" s="398"/>
      <c r="C15189" s="396"/>
      <c r="D15189" s="396"/>
      <c r="E15189" s="399"/>
      <c r="F15189" s="399"/>
      <c r="G15189" s="399"/>
      <c r="H15189" s="399"/>
      <c r="I15189" s="399"/>
    </row>
    <row r="15190" spans="1:9" ht="15.75" customHeight="1">
      <c r="A15190" s="396"/>
      <c r="B15190" s="398"/>
      <c r="C15190" s="396"/>
      <c r="D15190" s="396"/>
      <c r="E15190" s="399"/>
      <c r="F15190" s="399"/>
      <c r="G15190" s="399"/>
      <c r="H15190" s="399"/>
      <c r="I15190" s="399"/>
    </row>
    <row r="15191" spans="1:9" ht="15.75" customHeight="1">
      <c r="A15191" s="396"/>
      <c r="B15191" s="398"/>
      <c r="C15191" s="396"/>
      <c r="D15191" s="396"/>
      <c r="E15191" s="399"/>
      <c r="F15191" s="399"/>
      <c r="G15191" s="399"/>
      <c r="H15191" s="399"/>
      <c r="I15191" s="399"/>
    </row>
    <row r="15192" spans="1:9" ht="15.75" customHeight="1">
      <c r="A15192" s="396"/>
      <c r="B15192" s="398"/>
      <c r="C15192" s="396"/>
      <c r="D15192" s="396"/>
      <c r="E15192" s="399"/>
      <c r="F15192" s="399"/>
      <c r="G15192" s="399"/>
      <c r="H15192" s="399"/>
      <c r="I15192" s="399"/>
    </row>
    <row r="15193" spans="1:9" ht="15.75" customHeight="1">
      <c r="A15193" s="396"/>
      <c r="B15193" s="398"/>
      <c r="C15193" s="396"/>
      <c r="D15193" s="396"/>
      <c r="E15193" s="399"/>
      <c r="F15193" s="399"/>
      <c r="G15193" s="399"/>
      <c r="H15193" s="399"/>
      <c r="I15193" s="399"/>
    </row>
    <row r="15194" spans="1:9" ht="15.75" customHeight="1">
      <c r="A15194" s="396"/>
      <c r="B15194" s="398"/>
      <c r="C15194" s="396"/>
      <c r="D15194" s="396"/>
      <c r="E15194" s="399"/>
      <c r="F15194" s="399"/>
      <c r="G15194" s="399"/>
      <c r="H15194" s="399"/>
      <c r="I15194" s="399"/>
    </row>
    <row r="15195" spans="1:9" ht="15.75" customHeight="1">
      <c r="A15195" s="396"/>
      <c r="B15195" s="398"/>
      <c r="C15195" s="396"/>
      <c r="D15195" s="396"/>
      <c r="E15195" s="399"/>
      <c r="F15195" s="399"/>
      <c r="G15195" s="399"/>
      <c r="H15195" s="399"/>
      <c r="I15195" s="399"/>
    </row>
    <row r="15196" spans="1:9" ht="15.75" customHeight="1">
      <c r="A15196" s="396"/>
      <c r="B15196" s="398"/>
      <c r="C15196" s="396"/>
      <c r="D15196" s="396"/>
      <c r="E15196" s="399"/>
      <c r="F15196" s="399"/>
      <c r="G15196" s="399"/>
      <c r="H15196" s="399"/>
      <c r="I15196" s="399"/>
    </row>
    <row r="15197" spans="1:9" ht="15.75" customHeight="1">
      <c r="A15197" s="396"/>
      <c r="B15197" s="398"/>
      <c r="C15197" s="396"/>
      <c r="D15197" s="396"/>
      <c r="E15197" s="399"/>
      <c r="F15197" s="399"/>
      <c r="G15197" s="399"/>
      <c r="H15197" s="399"/>
      <c r="I15197" s="399"/>
    </row>
    <row r="15198" spans="1:9" ht="15.75" customHeight="1">
      <c r="A15198" s="396"/>
      <c r="B15198" s="398"/>
      <c r="C15198" s="396"/>
      <c r="D15198" s="396"/>
      <c r="E15198" s="399"/>
      <c r="F15198" s="399"/>
      <c r="G15198" s="399"/>
      <c r="H15198" s="399"/>
      <c r="I15198" s="399"/>
    </row>
    <row r="15199" spans="1:9" ht="15.75" customHeight="1">
      <c r="A15199" s="396"/>
      <c r="B15199" s="398"/>
      <c r="C15199" s="396"/>
      <c r="D15199" s="396"/>
      <c r="E15199" s="399"/>
      <c r="F15199" s="399"/>
      <c r="G15199" s="399"/>
      <c r="H15199" s="399"/>
      <c r="I15199" s="399"/>
    </row>
    <row r="15200" spans="1:9" ht="15.75" customHeight="1">
      <c r="A15200" s="396"/>
      <c r="B15200" s="398"/>
      <c r="C15200" s="396"/>
      <c r="D15200" s="396"/>
      <c r="E15200" s="399"/>
      <c r="F15200" s="399"/>
      <c r="G15200" s="399"/>
      <c r="H15200" s="399"/>
      <c r="I15200" s="399"/>
    </row>
    <row r="15201" spans="1:9" ht="15.75" customHeight="1">
      <c r="A15201" s="396"/>
      <c r="B15201" s="398"/>
      <c r="C15201" s="396"/>
      <c r="D15201" s="396"/>
      <c r="E15201" s="399"/>
      <c r="F15201" s="399"/>
      <c r="G15201" s="399"/>
      <c r="H15201" s="399"/>
      <c r="I15201" s="399"/>
    </row>
    <row r="15202" spans="1:9" ht="15.75" customHeight="1">
      <c r="A15202" s="396"/>
      <c r="B15202" s="398"/>
      <c r="C15202" s="396"/>
      <c r="D15202" s="396"/>
      <c r="E15202" s="399"/>
      <c r="F15202" s="399"/>
      <c r="G15202" s="399"/>
      <c r="H15202" s="399"/>
      <c r="I15202" s="399"/>
    </row>
    <row r="15203" spans="1:9" ht="15.75" customHeight="1">
      <c r="A15203" s="396"/>
      <c r="B15203" s="398"/>
      <c r="C15203" s="396"/>
      <c r="D15203" s="396"/>
      <c r="E15203" s="399"/>
      <c r="F15203" s="399"/>
      <c r="G15203" s="399"/>
      <c r="H15203" s="399"/>
      <c r="I15203" s="399"/>
    </row>
    <row r="15204" spans="1:9" ht="15.75" customHeight="1">
      <c r="A15204" s="396"/>
      <c r="B15204" s="398"/>
      <c r="C15204" s="396"/>
      <c r="D15204" s="396"/>
      <c r="E15204" s="399"/>
      <c r="F15204" s="399"/>
      <c r="G15204" s="399"/>
      <c r="H15204" s="399"/>
      <c r="I15204" s="399"/>
    </row>
    <row r="15205" spans="1:9" ht="15.75" customHeight="1">
      <c r="A15205" s="396"/>
      <c r="B15205" s="398"/>
      <c r="C15205" s="396"/>
      <c r="D15205" s="396"/>
      <c r="E15205" s="399"/>
      <c r="F15205" s="399"/>
      <c r="G15205" s="399"/>
      <c r="H15205" s="399"/>
      <c r="I15205" s="399"/>
    </row>
    <row r="15206" spans="1:9" ht="15.75" customHeight="1">
      <c r="A15206" s="396"/>
      <c r="B15206" s="398"/>
      <c r="C15206" s="396"/>
      <c r="D15206" s="396"/>
      <c r="E15206" s="399"/>
      <c r="F15206" s="399"/>
      <c r="G15206" s="399"/>
      <c r="H15206" s="399"/>
      <c r="I15206" s="399"/>
    </row>
    <row r="15207" spans="1:9" ht="15.75" customHeight="1">
      <c r="A15207" s="396"/>
      <c r="B15207" s="398"/>
      <c r="C15207" s="396"/>
      <c r="D15207" s="396"/>
      <c r="E15207" s="399"/>
      <c r="F15207" s="399"/>
      <c r="G15207" s="399"/>
      <c r="H15207" s="399"/>
      <c r="I15207" s="399"/>
    </row>
    <row r="15208" spans="1:9" ht="15.75" customHeight="1">
      <c r="A15208" s="396"/>
      <c r="B15208" s="398"/>
      <c r="C15208" s="396"/>
      <c r="D15208" s="396"/>
      <c r="E15208" s="399"/>
      <c r="F15208" s="399"/>
      <c r="G15208" s="399"/>
      <c r="H15208" s="399"/>
      <c r="I15208" s="399"/>
    </row>
    <row r="15209" spans="1:9" ht="15.75" customHeight="1">
      <c r="A15209" s="396"/>
      <c r="B15209" s="398"/>
      <c r="C15209" s="396"/>
      <c r="D15209" s="396"/>
      <c r="E15209" s="399"/>
      <c r="F15209" s="399"/>
      <c r="G15209" s="399"/>
      <c r="H15209" s="399"/>
      <c r="I15209" s="399"/>
    </row>
    <row r="15210" spans="1:9" ht="15.75" customHeight="1">
      <c r="A15210" s="396"/>
      <c r="B15210" s="398"/>
      <c r="C15210" s="396"/>
      <c r="D15210" s="396"/>
      <c r="E15210" s="399"/>
      <c r="F15210" s="399"/>
      <c r="G15210" s="399"/>
      <c r="H15210" s="399"/>
      <c r="I15210" s="399"/>
    </row>
    <row r="15211" spans="1:9" ht="15.75" customHeight="1">
      <c r="A15211" s="396"/>
      <c r="B15211" s="398"/>
      <c r="C15211" s="396"/>
      <c r="D15211" s="396"/>
      <c r="E15211" s="399"/>
      <c r="F15211" s="399"/>
      <c r="G15211" s="399"/>
      <c r="H15211" s="399"/>
      <c r="I15211" s="399"/>
    </row>
    <row r="15212" spans="1:9" ht="15.75" customHeight="1">
      <c r="A15212" s="396"/>
      <c r="B15212" s="398"/>
      <c r="C15212" s="396"/>
      <c r="D15212" s="396"/>
      <c r="E15212" s="399"/>
      <c r="F15212" s="399"/>
      <c r="G15212" s="399"/>
      <c r="H15212" s="399"/>
      <c r="I15212" s="399"/>
    </row>
    <row r="15213" spans="1:9" ht="15.75" customHeight="1">
      <c r="A15213" s="396"/>
      <c r="B15213" s="398"/>
      <c r="C15213" s="396"/>
      <c r="D15213" s="396"/>
      <c r="E15213" s="399"/>
      <c r="F15213" s="399"/>
      <c r="G15213" s="399"/>
      <c r="H15213" s="399"/>
      <c r="I15213" s="399"/>
    </row>
    <row r="15214" spans="1:9" ht="15.75" customHeight="1">
      <c r="A15214" s="396"/>
      <c r="B15214" s="398"/>
      <c r="C15214" s="396"/>
      <c r="D15214" s="396"/>
      <c r="E15214" s="399"/>
      <c r="F15214" s="399"/>
      <c r="G15214" s="399"/>
      <c r="H15214" s="399"/>
      <c r="I15214" s="399"/>
    </row>
    <row r="15215" spans="1:9" ht="15.75" customHeight="1">
      <c r="A15215" s="396"/>
      <c r="B15215" s="398"/>
      <c r="C15215" s="396"/>
      <c r="D15215" s="396"/>
      <c r="E15215" s="399"/>
      <c r="F15215" s="399"/>
      <c r="G15215" s="399"/>
      <c r="H15215" s="399"/>
      <c r="I15215" s="399"/>
    </row>
    <row r="15216" spans="1:9" ht="15.75" customHeight="1">
      <c r="A15216" s="396"/>
      <c r="B15216" s="398"/>
      <c r="C15216" s="396"/>
      <c r="D15216" s="396"/>
      <c r="E15216" s="399"/>
      <c r="F15216" s="399"/>
      <c r="G15216" s="399"/>
      <c r="H15216" s="399"/>
      <c r="I15216" s="399"/>
    </row>
    <row r="15217" spans="1:9" ht="15.75" customHeight="1">
      <c r="A15217" s="396"/>
      <c r="B15217" s="398"/>
      <c r="C15217" s="396"/>
      <c r="D15217" s="396"/>
      <c r="E15217" s="399"/>
      <c r="F15217" s="399"/>
      <c r="G15217" s="399"/>
      <c r="H15217" s="399"/>
      <c r="I15217" s="399"/>
    </row>
    <row r="15218" spans="1:9" ht="15.75" customHeight="1">
      <c r="A15218" s="396"/>
      <c r="B15218" s="398"/>
      <c r="C15218" s="396"/>
      <c r="D15218" s="396"/>
      <c r="E15218" s="399"/>
      <c r="F15218" s="399"/>
      <c r="G15218" s="399"/>
      <c r="H15218" s="399"/>
      <c r="I15218" s="399"/>
    </row>
    <row r="15219" spans="1:9" ht="15.75" customHeight="1">
      <c r="A15219" s="396"/>
      <c r="B15219" s="398"/>
      <c r="C15219" s="396"/>
      <c r="D15219" s="396"/>
      <c r="E15219" s="399"/>
      <c r="F15219" s="399"/>
      <c r="G15219" s="399"/>
      <c r="H15219" s="399"/>
      <c r="I15219" s="399"/>
    </row>
    <row r="15220" spans="1:9" ht="15.75" customHeight="1">
      <c r="A15220" s="396"/>
      <c r="B15220" s="398"/>
      <c r="C15220" s="396"/>
      <c r="D15220" s="396"/>
      <c r="E15220" s="399"/>
      <c r="F15220" s="399"/>
      <c r="G15220" s="399"/>
      <c r="H15220" s="399"/>
      <c r="I15220" s="399"/>
    </row>
    <row r="15221" spans="1:9" ht="15.75" customHeight="1">
      <c r="A15221" s="396"/>
      <c r="B15221" s="398"/>
      <c r="C15221" s="396"/>
      <c r="D15221" s="396"/>
      <c r="E15221" s="399"/>
      <c r="F15221" s="399"/>
      <c r="G15221" s="399"/>
      <c r="H15221" s="399"/>
      <c r="I15221" s="399"/>
    </row>
    <row r="15222" spans="1:9" ht="15.75" customHeight="1">
      <c r="A15222" s="396"/>
      <c r="B15222" s="398"/>
      <c r="C15222" s="396"/>
      <c r="D15222" s="396"/>
      <c r="E15222" s="399"/>
      <c r="F15222" s="399"/>
      <c r="G15222" s="399"/>
      <c r="H15222" s="399"/>
      <c r="I15222" s="399"/>
    </row>
    <row r="15223" spans="1:9" ht="15.75" customHeight="1">
      <c r="A15223" s="396"/>
      <c r="B15223" s="398"/>
      <c r="C15223" s="396"/>
      <c r="D15223" s="396"/>
      <c r="E15223" s="399"/>
      <c r="F15223" s="399"/>
      <c r="G15223" s="399"/>
      <c r="H15223" s="399"/>
      <c r="I15223" s="399"/>
    </row>
    <row r="15224" spans="1:9" ht="15.75" customHeight="1">
      <c r="A15224" s="396"/>
      <c r="B15224" s="398"/>
      <c r="C15224" s="396"/>
      <c r="D15224" s="396"/>
      <c r="E15224" s="399"/>
      <c r="F15224" s="399"/>
      <c r="G15224" s="399"/>
      <c r="H15224" s="399"/>
      <c r="I15224" s="399"/>
    </row>
    <row r="15225" spans="1:9" ht="15.75" customHeight="1">
      <c r="A15225" s="396"/>
      <c r="B15225" s="398"/>
      <c r="C15225" s="396"/>
      <c r="D15225" s="396"/>
      <c r="E15225" s="399"/>
      <c r="F15225" s="399"/>
      <c r="G15225" s="399"/>
      <c r="H15225" s="399"/>
      <c r="I15225" s="399"/>
    </row>
    <row r="15226" spans="1:9" ht="15.75" customHeight="1">
      <c r="A15226" s="396"/>
      <c r="B15226" s="398"/>
      <c r="C15226" s="396"/>
      <c r="D15226" s="396"/>
      <c r="E15226" s="399"/>
      <c r="F15226" s="399"/>
      <c r="G15226" s="399"/>
      <c r="H15226" s="399"/>
      <c r="I15226" s="399"/>
    </row>
    <row r="15227" spans="1:9" ht="15.75" customHeight="1">
      <c r="A15227" s="396"/>
      <c r="B15227" s="398"/>
      <c r="C15227" s="396"/>
      <c r="D15227" s="396"/>
      <c r="E15227" s="399"/>
      <c r="F15227" s="399"/>
      <c r="G15227" s="399"/>
      <c r="H15227" s="399"/>
      <c r="I15227" s="399"/>
    </row>
    <row r="15228" spans="1:9" ht="15.75" customHeight="1">
      <c r="A15228" s="396"/>
      <c r="B15228" s="398"/>
      <c r="C15228" s="396"/>
      <c r="D15228" s="396"/>
      <c r="E15228" s="399"/>
      <c r="F15228" s="399"/>
      <c r="G15228" s="399"/>
      <c r="H15228" s="399"/>
      <c r="I15228" s="399"/>
    </row>
    <row r="15229" spans="1:9" ht="15.75" customHeight="1">
      <c r="A15229" s="396"/>
      <c r="B15229" s="398"/>
      <c r="C15229" s="396"/>
      <c r="D15229" s="396"/>
      <c r="E15229" s="399"/>
      <c r="F15229" s="399"/>
      <c r="G15229" s="399"/>
      <c r="H15229" s="399"/>
      <c r="I15229" s="399"/>
    </row>
    <row r="15230" spans="1:9" ht="15.75" customHeight="1">
      <c r="A15230" s="396"/>
      <c r="B15230" s="398"/>
      <c r="C15230" s="396"/>
      <c r="D15230" s="396"/>
      <c r="E15230" s="399"/>
      <c r="F15230" s="399"/>
      <c r="G15230" s="399"/>
      <c r="H15230" s="399"/>
      <c r="I15230" s="399"/>
    </row>
    <row r="15231" spans="1:9" ht="15.75" customHeight="1">
      <c r="A15231" s="396"/>
      <c r="B15231" s="398"/>
      <c r="C15231" s="396"/>
      <c r="D15231" s="396"/>
      <c r="E15231" s="399"/>
      <c r="F15231" s="399"/>
      <c r="G15231" s="399"/>
      <c r="H15231" s="399"/>
      <c r="I15231" s="399"/>
    </row>
    <row r="15232" spans="1:9" ht="15.75" customHeight="1">
      <c r="A15232" s="396"/>
      <c r="B15232" s="398"/>
      <c r="C15232" s="396"/>
      <c r="D15232" s="396"/>
      <c r="E15232" s="399"/>
      <c r="F15232" s="399"/>
      <c r="G15232" s="399"/>
      <c r="H15232" s="399"/>
      <c r="I15232" s="399"/>
    </row>
    <row r="15233" spans="1:9" ht="15.75" customHeight="1">
      <c r="A15233" s="396"/>
      <c r="B15233" s="398"/>
      <c r="C15233" s="396"/>
      <c r="D15233" s="396"/>
      <c r="E15233" s="399"/>
      <c r="F15233" s="399"/>
      <c r="G15233" s="399"/>
      <c r="H15233" s="399"/>
      <c r="I15233" s="399"/>
    </row>
    <row r="15234" spans="1:9" ht="15.75" customHeight="1">
      <c r="A15234" s="396"/>
      <c r="B15234" s="398"/>
      <c r="C15234" s="396"/>
      <c r="D15234" s="396"/>
      <c r="E15234" s="399"/>
      <c r="F15234" s="399"/>
      <c r="G15234" s="399"/>
      <c r="H15234" s="399"/>
      <c r="I15234" s="399"/>
    </row>
    <row r="15235" spans="1:9" ht="15.75" customHeight="1">
      <c r="A15235" s="396"/>
      <c r="B15235" s="398"/>
      <c r="C15235" s="396"/>
      <c r="D15235" s="396"/>
      <c r="E15235" s="399"/>
      <c r="F15235" s="399"/>
      <c r="G15235" s="399"/>
      <c r="H15235" s="399"/>
      <c r="I15235" s="399"/>
    </row>
    <row r="15236" spans="1:9" ht="15.75" customHeight="1">
      <c r="A15236" s="396"/>
      <c r="B15236" s="398"/>
      <c r="C15236" s="396"/>
      <c r="D15236" s="396"/>
      <c r="E15236" s="399"/>
      <c r="F15236" s="399"/>
      <c r="G15236" s="399"/>
      <c r="H15236" s="399"/>
      <c r="I15236" s="399"/>
    </row>
    <row r="15237" spans="1:9" ht="15.75" customHeight="1">
      <c r="A15237" s="396"/>
      <c r="B15237" s="398"/>
      <c r="C15237" s="396"/>
      <c r="D15237" s="396"/>
      <c r="E15237" s="399"/>
      <c r="F15237" s="399"/>
      <c r="G15237" s="399"/>
      <c r="H15237" s="399"/>
      <c r="I15237" s="399"/>
    </row>
    <row r="15238" spans="1:9" ht="15.75" customHeight="1">
      <c r="A15238" s="396"/>
      <c r="B15238" s="398"/>
      <c r="C15238" s="396"/>
      <c r="D15238" s="396"/>
      <c r="E15238" s="399"/>
      <c r="F15238" s="399"/>
      <c r="G15238" s="399"/>
      <c r="H15238" s="399"/>
      <c r="I15238" s="399"/>
    </row>
    <row r="15239" spans="1:9" ht="15.75" customHeight="1">
      <c r="A15239" s="396"/>
      <c r="B15239" s="398"/>
      <c r="C15239" s="396"/>
      <c r="D15239" s="396"/>
      <c r="E15239" s="399"/>
      <c r="F15239" s="399"/>
      <c r="G15239" s="399"/>
      <c r="H15239" s="399"/>
      <c r="I15239" s="399"/>
    </row>
    <row r="15240" spans="1:9" ht="15.75" customHeight="1">
      <c r="A15240" s="396"/>
      <c r="B15240" s="398"/>
      <c r="C15240" s="396"/>
      <c r="D15240" s="396"/>
      <c r="E15240" s="399"/>
      <c r="F15240" s="399"/>
      <c r="G15240" s="399"/>
      <c r="H15240" s="399"/>
      <c r="I15240" s="399"/>
    </row>
    <row r="15241" spans="1:9" ht="15.75" customHeight="1">
      <c r="A15241" s="396"/>
      <c r="B15241" s="398"/>
      <c r="C15241" s="396"/>
      <c r="D15241" s="396"/>
      <c r="E15241" s="399"/>
      <c r="F15241" s="399"/>
      <c r="G15241" s="399"/>
      <c r="H15241" s="399"/>
      <c r="I15241" s="399"/>
    </row>
    <row r="15242" spans="1:9" ht="15.75" customHeight="1">
      <c r="A15242" s="396"/>
      <c r="B15242" s="398"/>
      <c r="C15242" s="396"/>
      <c r="D15242" s="396"/>
      <c r="E15242" s="399"/>
      <c r="F15242" s="399"/>
      <c r="G15242" s="399"/>
      <c r="H15242" s="399"/>
      <c r="I15242" s="399"/>
    </row>
    <row r="15243" spans="1:9" ht="15.75" customHeight="1">
      <c r="A15243" s="396"/>
      <c r="B15243" s="398"/>
      <c r="C15243" s="396"/>
      <c r="D15243" s="396"/>
      <c r="E15243" s="399"/>
      <c r="F15243" s="399"/>
      <c r="G15243" s="399"/>
      <c r="H15243" s="399"/>
      <c r="I15243" s="399"/>
    </row>
    <row r="15244" spans="1:9" ht="15.75" customHeight="1">
      <c r="A15244" s="396"/>
      <c r="B15244" s="398"/>
      <c r="C15244" s="396"/>
      <c r="D15244" s="396"/>
      <c r="E15244" s="399"/>
      <c r="F15244" s="399"/>
      <c r="G15244" s="399"/>
      <c r="H15244" s="399"/>
      <c r="I15244" s="399"/>
    </row>
    <row r="15245" spans="1:9" ht="15.75" customHeight="1">
      <c r="A15245" s="396"/>
      <c r="B15245" s="398"/>
      <c r="C15245" s="396"/>
      <c r="D15245" s="396"/>
      <c r="E15245" s="399"/>
      <c r="F15245" s="399"/>
      <c r="G15245" s="399"/>
      <c r="H15245" s="399"/>
      <c r="I15245" s="399"/>
    </row>
    <row r="15246" spans="1:9" ht="15.75" customHeight="1">
      <c r="A15246" s="396"/>
      <c r="B15246" s="398"/>
      <c r="C15246" s="396"/>
      <c r="D15246" s="396"/>
      <c r="E15246" s="399"/>
      <c r="F15246" s="399"/>
      <c r="G15246" s="399"/>
      <c r="H15246" s="399"/>
      <c r="I15246" s="399"/>
    </row>
    <row r="15247" spans="1:9" ht="15.75" customHeight="1">
      <c r="A15247" s="396"/>
      <c r="B15247" s="398"/>
      <c r="C15247" s="396"/>
      <c r="D15247" s="396"/>
      <c r="E15247" s="399"/>
      <c r="F15247" s="399"/>
      <c r="G15247" s="399"/>
      <c r="H15247" s="399"/>
      <c r="I15247" s="399"/>
    </row>
    <row r="15248" spans="1:9" ht="15.75" customHeight="1">
      <c r="A15248" s="396"/>
      <c r="B15248" s="398"/>
      <c r="C15248" s="396"/>
      <c r="D15248" s="396"/>
      <c r="E15248" s="399"/>
      <c r="F15248" s="399"/>
      <c r="G15248" s="399"/>
      <c r="H15248" s="399"/>
      <c r="I15248" s="399"/>
    </row>
    <row r="15249" spans="1:9" ht="15.75" customHeight="1">
      <c r="A15249" s="396"/>
      <c r="B15249" s="398"/>
      <c r="C15249" s="396"/>
      <c r="D15249" s="396"/>
      <c r="E15249" s="399"/>
      <c r="F15249" s="399"/>
      <c r="G15249" s="399"/>
      <c r="H15249" s="399"/>
      <c r="I15249" s="399"/>
    </row>
    <row r="15250" spans="1:9" ht="15.75" customHeight="1">
      <c r="A15250" s="396"/>
      <c r="B15250" s="398"/>
      <c r="C15250" s="396"/>
      <c r="D15250" s="396"/>
      <c r="E15250" s="399"/>
      <c r="F15250" s="399"/>
      <c r="G15250" s="399"/>
      <c r="H15250" s="399"/>
      <c r="I15250" s="399"/>
    </row>
    <row r="15251" spans="1:9" ht="15.75" customHeight="1">
      <c r="A15251" s="396"/>
      <c r="B15251" s="398"/>
      <c r="C15251" s="396"/>
      <c r="D15251" s="396"/>
      <c r="E15251" s="399"/>
      <c r="F15251" s="399"/>
      <c r="G15251" s="399"/>
      <c r="H15251" s="399"/>
      <c r="I15251" s="399"/>
    </row>
    <row r="15252" spans="1:9" ht="15.75" customHeight="1">
      <c r="A15252" s="396"/>
      <c r="B15252" s="398"/>
      <c r="C15252" s="396"/>
      <c r="D15252" s="396"/>
      <c r="E15252" s="399"/>
      <c r="F15252" s="399"/>
      <c r="G15252" s="399"/>
      <c r="H15252" s="399"/>
      <c r="I15252" s="399"/>
    </row>
    <row r="15253" spans="1:9" ht="15.75" customHeight="1">
      <c r="A15253" s="396"/>
      <c r="B15253" s="398"/>
      <c r="C15253" s="396"/>
      <c r="D15253" s="396"/>
      <c r="E15253" s="399"/>
      <c r="F15253" s="399"/>
      <c r="G15253" s="399"/>
      <c r="H15253" s="399"/>
      <c r="I15253" s="399"/>
    </row>
    <row r="15254" spans="1:9" ht="15.75" customHeight="1">
      <c r="A15254" s="396"/>
      <c r="B15254" s="398"/>
      <c r="C15254" s="396"/>
      <c r="D15254" s="396"/>
      <c r="E15254" s="399"/>
      <c r="F15254" s="399"/>
      <c r="G15254" s="399"/>
      <c r="H15254" s="399"/>
      <c r="I15254" s="399"/>
    </row>
    <row r="15255" spans="1:9" ht="15.75" customHeight="1">
      <c r="A15255" s="396"/>
      <c r="B15255" s="398"/>
      <c r="C15255" s="396"/>
      <c r="D15255" s="396"/>
      <c r="E15255" s="399"/>
      <c r="F15255" s="399"/>
      <c r="G15255" s="399"/>
      <c r="H15255" s="399"/>
      <c r="I15255" s="399"/>
    </row>
    <row r="15256" spans="1:9" ht="15.75" customHeight="1">
      <c r="A15256" s="396"/>
      <c r="B15256" s="398"/>
      <c r="C15256" s="396"/>
      <c r="D15256" s="396"/>
      <c r="E15256" s="399"/>
      <c r="F15256" s="399"/>
      <c r="G15256" s="399"/>
      <c r="H15256" s="399"/>
      <c r="I15256" s="399"/>
    </row>
    <row r="15257" spans="1:9" ht="15.75" customHeight="1">
      <c r="A15257" s="396"/>
      <c r="B15257" s="398"/>
      <c r="C15257" s="396"/>
      <c r="D15257" s="396"/>
      <c r="E15257" s="399"/>
      <c r="F15257" s="399"/>
      <c r="G15257" s="399"/>
      <c r="H15257" s="399"/>
      <c r="I15257" s="399"/>
    </row>
    <row r="15258" spans="1:9" ht="15.75" customHeight="1">
      <c r="A15258" s="396"/>
      <c r="B15258" s="398"/>
      <c r="C15258" s="396"/>
      <c r="D15258" s="396"/>
      <c r="E15258" s="399"/>
      <c r="F15258" s="399"/>
      <c r="G15258" s="399"/>
      <c r="H15258" s="399"/>
      <c r="I15258" s="399"/>
    </row>
    <row r="15259" spans="1:9" ht="15.75" customHeight="1">
      <c r="A15259" s="396"/>
      <c r="B15259" s="398"/>
      <c r="C15259" s="396"/>
      <c r="D15259" s="396"/>
      <c r="E15259" s="399"/>
      <c r="F15259" s="399"/>
      <c r="G15259" s="399"/>
      <c r="H15259" s="399"/>
      <c r="I15259" s="399"/>
    </row>
    <row r="15260" spans="1:9" ht="15.75" customHeight="1">
      <c r="A15260" s="396"/>
      <c r="B15260" s="398"/>
      <c r="C15260" s="396"/>
      <c r="D15260" s="396"/>
      <c r="E15260" s="399"/>
      <c r="F15260" s="399"/>
      <c r="G15260" s="399"/>
      <c r="H15260" s="399"/>
      <c r="I15260" s="399"/>
    </row>
    <row r="15261" spans="1:9" ht="15.75" customHeight="1">
      <c r="A15261" s="396"/>
      <c r="B15261" s="398"/>
      <c r="C15261" s="396"/>
      <c r="D15261" s="396"/>
      <c r="E15261" s="399"/>
      <c r="F15261" s="399"/>
      <c r="G15261" s="399"/>
      <c r="H15261" s="399"/>
      <c r="I15261" s="399"/>
    </row>
    <row r="15262" spans="1:9" ht="15.75" customHeight="1">
      <c r="A15262" s="396"/>
      <c r="B15262" s="398"/>
      <c r="C15262" s="396"/>
      <c r="D15262" s="396"/>
      <c r="E15262" s="399"/>
      <c r="F15262" s="399"/>
      <c r="G15262" s="399"/>
      <c r="H15262" s="399"/>
      <c r="I15262" s="399"/>
    </row>
    <row r="15263" spans="1:9" ht="15.75" customHeight="1">
      <c r="A15263" s="396"/>
      <c r="B15263" s="398"/>
      <c r="C15263" s="396"/>
      <c r="D15263" s="396"/>
      <c r="E15263" s="399"/>
      <c r="F15263" s="399"/>
      <c r="G15263" s="399"/>
      <c r="H15263" s="399"/>
      <c r="I15263" s="399"/>
    </row>
    <row r="15264" spans="1:9" ht="15.75" customHeight="1">
      <c r="A15264" s="396"/>
      <c r="B15264" s="398"/>
      <c r="C15264" s="396"/>
      <c r="D15264" s="396"/>
      <c r="E15264" s="399"/>
      <c r="F15264" s="399"/>
      <c r="G15264" s="399"/>
      <c r="H15264" s="399"/>
      <c r="I15264" s="399"/>
    </row>
    <row r="15265" spans="1:9" ht="15.75" customHeight="1">
      <c r="A15265" s="396"/>
      <c r="B15265" s="398"/>
      <c r="C15265" s="396"/>
      <c r="D15265" s="396"/>
      <c r="E15265" s="399"/>
      <c r="F15265" s="399"/>
      <c r="G15265" s="399"/>
      <c r="H15265" s="399"/>
      <c r="I15265" s="399"/>
    </row>
    <row r="15266" spans="1:9" ht="15.75" customHeight="1">
      <c r="A15266" s="396"/>
      <c r="B15266" s="398"/>
      <c r="C15266" s="396"/>
      <c r="D15266" s="396"/>
      <c r="E15266" s="399"/>
      <c r="F15266" s="399"/>
      <c r="G15266" s="399"/>
      <c r="H15266" s="399"/>
      <c r="I15266" s="399"/>
    </row>
    <row r="15267" spans="1:9" ht="15.75" customHeight="1">
      <c r="A15267" s="396"/>
      <c r="B15267" s="398"/>
      <c r="C15267" s="396"/>
      <c r="D15267" s="396"/>
      <c r="E15267" s="399"/>
      <c r="F15267" s="399"/>
      <c r="G15267" s="399"/>
      <c r="H15267" s="399"/>
      <c r="I15267" s="399"/>
    </row>
    <row r="15268" spans="1:9" ht="15.75" customHeight="1">
      <c r="A15268" s="396"/>
      <c r="B15268" s="398"/>
      <c r="C15268" s="396"/>
      <c r="D15268" s="396"/>
      <c r="E15268" s="399"/>
      <c r="F15268" s="399"/>
      <c r="G15268" s="399"/>
      <c r="H15268" s="399"/>
      <c r="I15268" s="399"/>
    </row>
    <row r="15269" spans="1:9" ht="15.75" customHeight="1">
      <c r="A15269" s="396"/>
      <c r="B15269" s="398"/>
      <c r="C15269" s="396"/>
      <c r="D15269" s="396"/>
      <c r="E15269" s="399"/>
      <c r="F15269" s="399"/>
      <c r="G15269" s="399"/>
      <c r="H15269" s="399"/>
      <c r="I15269" s="399"/>
    </row>
    <row r="15270" spans="1:9" ht="15.75" customHeight="1">
      <c r="A15270" s="396"/>
      <c r="B15270" s="398"/>
      <c r="C15270" s="396"/>
      <c r="D15270" s="396"/>
      <c r="E15270" s="399"/>
      <c r="F15270" s="399"/>
      <c r="G15270" s="399"/>
      <c r="H15270" s="399"/>
      <c r="I15270" s="399"/>
    </row>
    <row r="15271" spans="1:9" ht="15.75" customHeight="1">
      <c r="A15271" s="396"/>
      <c r="B15271" s="398"/>
      <c r="C15271" s="396"/>
      <c r="D15271" s="396"/>
      <c r="E15271" s="399"/>
      <c r="F15271" s="399"/>
      <c r="G15271" s="399"/>
      <c r="H15271" s="399"/>
      <c r="I15271" s="399"/>
    </row>
    <row r="15272" spans="1:9" ht="15.75" customHeight="1">
      <c r="A15272" s="396"/>
      <c r="B15272" s="398"/>
      <c r="C15272" s="396"/>
      <c r="D15272" s="396"/>
      <c r="E15272" s="399"/>
      <c r="F15272" s="399"/>
      <c r="G15272" s="399"/>
      <c r="H15272" s="399"/>
      <c r="I15272" s="399"/>
    </row>
    <row r="15273" spans="1:9" ht="15.75" customHeight="1">
      <c r="A15273" s="396"/>
      <c r="B15273" s="398"/>
      <c r="C15273" s="396"/>
      <c r="D15273" s="396"/>
      <c r="E15273" s="399"/>
      <c r="F15273" s="399"/>
      <c r="G15273" s="399"/>
      <c r="H15273" s="399"/>
      <c r="I15273" s="399"/>
    </row>
    <row r="15274" spans="1:9" ht="15.75" customHeight="1">
      <c r="A15274" s="396"/>
      <c r="B15274" s="398"/>
      <c r="C15274" s="396"/>
      <c r="D15274" s="396"/>
      <c r="E15274" s="399"/>
      <c r="F15274" s="399"/>
      <c r="G15274" s="399"/>
      <c r="H15274" s="399"/>
      <c r="I15274" s="399"/>
    </row>
    <row r="15275" spans="1:9" ht="15.75" customHeight="1">
      <c r="A15275" s="396"/>
      <c r="B15275" s="398"/>
      <c r="C15275" s="396"/>
      <c r="D15275" s="396"/>
      <c r="E15275" s="399"/>
      <c r="F15275" s="399"/>
      <c r="G15275" s="399"/>
      <c r="H15275" s="399"/>
      <c r="I15275" s="399"/>
    </row>
    <row r="15276" spans="1:9" ht="15.75" customHeight="1">
      <c r="A15276" s="396"/>
      <c r="B15276" s="398"/>
      <c r="C15276" s="396"/>
      <c r="D15276" s="396"/>
      <c r="E15276" s="399"/>
      <c r="F15276" s="399"/>
      <c r="G15276" s="399"/>
      <c r="H15276" s="399"/>
      <c r="I15276" s="399"/>
    </row>
    <row r="15277" spans="1:9" ht="15.75" customHeight="1">
      <c r="A15277" s="396"/>
      <c r="B15277" s="398"/>
      <c r="C15277" s="396"/>
      <c r="D15277" s="396"/>
      <c r="E15277" s="399"/>
      <c r="F15277" s="399"/>
      <c r="G15277" s="399"/>
      <c r="H15277" s="399"/>
      <c r="I15277" s="399"/>
    </row>
    <row r="15278" spans="1:9" ht="15.75" customHeight="1">
      <c r="A15278" s="396"/>
      <c r="B15278" s="398"/>
      <c r="C15278" s="396"/>
      <c r="D15278" s="396"/>
      <c r="E15278" s="399"/>
      <c r="F15278" s="399"/>
      <c r="G15278" s="399"/>
      <c r="H15278" s="399"/>
      <c r="I15278" s="399"/>
    </row>
    <row r="15279" spans="1:9" ht="15.75" customHeight="1">
      <c r="A15279" s="396"/>
      <c r="B15279" s="398"/>
      <c r="C15279" s="396"/>
      <c r="D15279" s="396"/>
      <c r="E15279" s="399"/>
      <c r="F15279" s="399"/>
      <c r="G15279" s="399"/>
      <c r="H15279" s="399"/>
      <c r="I15279" s="399"/>
    </row>
    <row r="15280" spans="1:9" ht="15.75" customHeight="1">
      <c r="A15280" s="396"/>
      <c r="B15280" s="398"/>
      <c r="C15280" s="396"/>
      <c r="D15280" s="396"/>
      <c r="E15280" s="399"/>
      <c r="F15280" s="399"/>
      <c r="G15280" s="399"/>
      <c r="H15280" s="399"/>
      <c r="I15280" s="399"/>
    </row>
    <row r="15281" spans="1:9" ht="15.75" customHeight="1">
      <c r="A15281" s="396"/>
      <c r="B15281" s="398"/>
      <c r="C15281" s="396"/>
      <c r="D15281" s="396"/>
      <c r="E15281" s="399"/>
      <c r="F15281" s="399"/>
      <c r="G15281" s="399"/>
      <c r="H15281" s="399"/>
      <c r="I15281" s="399"/>
    </row>
    <row r="15282" spans="1:9" ht="15.75" customHeight="1">
      <c r="A15282" s="396"/>
      <c r="B15282" s="398"/>
      <c r="C15282" s="396"/>
      <c r="D15282" s="396"/>
      <c r="E15282" s="399"/>
      <c r="F15282" s="399"/>
      <c r="G15282" s="399"/>
      <c r="H15282" s="399"/>
      <c r="I15282" s="399"/>
    </row>
    <row r="15283" spans="1:9" ht="15.75" customHeight="1">
      <c r="A15283" s="396"/>
      <c r="B15283" s="398"/>
      <c r="C15283" s="396"/>
      <c r="D15283" s="396"/>
      <c r="E15283" s="399"/>
      <c r="F15283" s="399"/>
      <c r="G15283" s="399"/>
      <c r="H15283" s="399"/>
      <c r="I15283" s="399"/>
    </row>
    <row r="15284" spans="1:9" ht="15.75" customHeight="1">
      <c r="A15284" s="396"/>
      <c r="B15284" s="398"/>
      <c r="C15284" s="396"/>
      <c r="D15284" s="396"/>
      <c r="E15284" s="399"/>
      <c r="F15284" s="399"/>
      <c r="G15284" s="399"/>
      <c r="H15284" s="399"/>
      <c r="I15284" s="399"/>
    </row>
    <row r="15285" spans="1:9" ht="15.75" customHeight="1">
      <c r="A15285" s="396"/>
      <c r="B15285" s="398"/>
      <c r="C15285" s="396"/>
      <c r="D15285" s="396"/>
      <c r="E15285" s="399"/>
      <c r="F15285" s="399"/>
      <c r="G15285" s="399"/>
      <c r="H15285" s="399"/>
      <c r="I15285" s="399"/>
    </row>
    <row r="15286" spans="1:9" ht="15.75" customHeight="1">
      <c r="A15286" s="396"/>
      <c r="B15286" s="398"/>
      <c r="C15286" s="396"/>
      <c r="D15286" s="396"/>
      <c r="E15286" s="399"/>
      <c r="F15286" s="399"/>
      <c r="G15286" s="399"/>
      <c r="H15286" s="399"/>
      <c r="I15286" s="399"/>
    </row>
    <row r="15287" spans="1:9" ht="15.75" customHeight="1">
      <c r="A15287" s="396"/>
      <c r="B15287" s="398"/>
      <c r="C15287" s="396"/>
      <c r="D15287" s="396"/>
      <c r="E15287" s="399"/>
      <c r="F15287" s="399"/>
      <c r="G15287" s="399"/>
      <c r="H15287" s="399"/>
      <c r="I15287" s="399"/>
    </row>
    <row r="15288" spans="1:9" ht="15.75" customHeight="1">
      <c r="A15288" s="396"/>
      <c r="B15288" s="398"/>
      <c r="C15288" s="396"/>
      <c r="D15288" s="396"/>
      <c r="E15288" s="399"/>
      <c r="F15288" s="399"/>
      <c r="G15288" s="399"/>
      <c r="H15288" s="399"/>
      <c r="I15288" s="399"/>
    </row>
    <row r="15289" spans="1:9" ht="15.75" customHeight="1">
      <c r="A15289" s="396"/>
      <c r="B15289" s="398"/>
      <c r="C15289" s="396"/>
      <c r="D15289" s="396"/>
      <c r="E15289" s="399"/>
      <c r="F15289" s="399"/>
      <c r="G15289" s="399"/>
      <c r="H15289" s="399"/>
      <c r="I15289" s="399"/>
    </row>
    <row r="15290" spans="1:9" ht="15.75" customHeight="1">
      <c r="A15290" s="396"/>
      <c r="B15290" s="398"/>
      <c r="C15290" s="396"/>
      <c r="D15290" s="396"/>
      <c r="E15290" s="399"/>
      <c r="F15290" s="399"/>
      <c r="G15290" s="399"/>
      <c r="H15290" s="399"/>
      <c r="I15290" s="399"/>
    </row>
    <row r="15291" spans="1:9" ht="15.75" customHeight="1">
      <c r="A15291" s="396"/>
      <c r="B15291" s="398"/>
      <c r="C15291" s="396"/>
      <c r="D15291" s="396"/>
      <c r="E15291" s="399"/>
      <c r="F15291" s="399"/>
      <c r="G15291" s="399"/>
      <c r="H15291" s="399"/>
      <c r="I15291" s="399"/>
    </row>
    <row r="15292" spans="1:9" ht="15.75" customHeight="1">
      <c r="A15292" s="396"/>
      <c r="B15292" s="398"/>
      <c r="C15292" s="396"/>
      <c r="D15292" s="396"/>
      <c r="E15292" s="399"/>
      <c r="F15292" s="399"/>
      <c r="G15292" s="399"/>
      <c r="H15292" s="399"/>
      <c r="I15292" s="399"/>
    </row>
    <row r="15293" spans="1:9" ht="15.75" customHeight="1">
      <c r="A15293" s="396"/>
      <c r="B15293" s="398"/>
      <c r="C15293" s="396"/>
      <c r="D15293" s="396"/>
      <c r="E15293" s="399"/>
      <c r="F15293" s="399"/>
      <c r="G15293" s="399"/>
      <c r="H15293" s="399"/>
      <c r="I15293" s="399"/>
    </row>
    <row r="15294" spans="1:9" ht="15.75" customHeight="1">
      <c r="A15294" s="396"/>
      <c r="B15294" s="398"/>
      <c r="C15294" s="396"/>
      <c r="D15294" s="396"/>
      <c r="E15294" s="399"/>
      <c r="F15294" s="399"/>
      <c r="G15294" s="399"/>
      <c r="H15294" s="399"/>
      <c r="I15294" s="399"/>
    </row>
    <row r="15295" spans="1:9" ht="15.75" customHeight="1">
      <c r="A15295" s="396"/>
      <c r="B15295" s="398"/>
      <c r="C15295" s="396"/>
      <c r="D15295" s="396"/>
      <c r="E15295" s="399"/>
      <c r="F15295" s="399"/>
      <c r="G15295" s="399"/>
      <c r="H15295" s="399"/>
      <c r="I15295" s="399"/>
    </row>
    <row r="15296" spans="1:9" ht="15.75" customHeight="1">
      <c r="A15296" s="396"/>
      <c r="B15296" s="398"/>
      <c r="C15296" s="396"/>
      <c r="D15296" s="396"/>
      <c r="E15296" s="399"/>
      <c r="F15296" s="399"/>
      <c r="G15296" s="399"/>
      <c r="H15296" s="399"/>
      <c r="I15296" s="399"/>
    </row>
    <row r="15297" spans="1:9" ht="15.75" customHeight="1">
      <c r="A15297" s="396"/>
      <c r="B15297" s="398"/>
      <c r="C15297" s="396"/>
      <c r="D15297" s="396"/>
      <c r="E15297" s="399"/>
      <c r="F15297" s="399"/>
      <c r="G15297" s="399"/>
      <c r="H15297" s="399"/>
      <c r="I15297" s="399"/>
    </row>
    <row r="15298" spans="1:9" ht="15.75" customHeight="1">
      <c r="A15298" s="396"/>
      <c r="B15298" s="398"/>
      <c r="C15298" s="396"/>
      <c r="D15298" s="396"/>
      <c r="E15298" s="399"/>
      <c r="F15298" s="399"/>
      <c r="G15298" s="399"/>
      <c r="H15298" s="399"/>
      <c r="I15298" s="399"/>
    </row>
    <row r="15299" spans="1:9" ht="15.75" customHeight="1">
      <c r="A15299" s="396"/>
      <c r="B15299" s="398"/>
      <c r="C15299" s="396"/>
      <c r="D15299" s="396"/>
      <c r="E15299" s="399"/>
      <c r="F15299" s="399"/>
      <c r="G15299" s="399"/>
      <c r="H15299" s="399"/>
      <c r="I15299" s="399"/>
    </row>
    <row r="15300" spans="1:9" ht="15.75" customHeight="1">
      <c r="A15300" s="396"/>
      <c r="B15300" s="398"/>
      <c r="C15300" s="396"/>
      <c r="D15300" s="396"/>
      <c r="E15300" s="399"/>
      <c r="F15300" s="399"/>
      <c r="G15300" s="399"/>
      <c r="H15300" s="399"/>
      <c r="I15300" s="399"/>
    </row>
    <row r="15301" spans="1:9" ht="15.75" customHeight="1">
      <c r="A15301" s="396"/>
      <c r="B15301" s="398"/>
      <c r="C15301" s="396"/>
      <c r="D15301" s="396"/>
      <c r="E15301" s="399"/>
      <c r="F15301" s="399"/>
      <c r="G15301" s="399"/>
      <c r="H15301" s="399"/>
      <c r="I15301" s="399"/>
    </row>
    <row r="15302" spans="1:9" ht="15.75" customHeight="1">
      <c r="A15302" s="396"/>
      <c r="B15302" s="398"/>
      <c r="C15302" s="396"/>
      <c r="D15302" s="396"/>
      <c r="E15302" s="399"/>
      <c r="F15302" s="399"/>
      <c r="G15302" s="399"/>
      <c r="H15302" s="399"/>
      <c r="I15302" s="399"/>
    </row>
    <row r="15303" spans="1:9" ht="15.75" customHeight="1">
      <c r="A15303" s="396"/>
      <c r="B15303" s="398"/>
      <c r="C15303" s="396"/>
      <c r="D15303" s="396"/>
      <c r="E15303" s="399"/>
      <c r="F15303" s="399"/>
      <c r="G15303" s="399"/>
      <c r="H15303" s="399"/>
      <c r="I15303" s="399"/>
    </row>
    <row r="15304" spans="1:9" ht="15.75" customHeight="1">
      <c r="A15304" s="396"/>
      <c r="B15304" s="398"/>
      <c r="C15304" s="396"/>
      <c r="D15304" s="396"/>
      <c r="E15304" s="399"/>
      <c r="F15304" s="399"/>
      <c r="G15304" s="399"/>
      <c r="H15304" s="399"/>
      <c r="I15304" s="399"/>
    </row>
    <row r="15305" spans="1:9" ht="15.75" customHeight="1">
      <c r="A15305" s="396"/>
      <c r="B15305" s="398"/>
      <c r="C15305" s="396"/>
      <c r="D15305" s="396"/>
      <c r="E15305" s="399"/>
      <c r="F15305" s="399"/>
      <c r="G15305" s="399"/>
      <c r="H15305" s="399"/>
      <c r="I15305" s="399"/>
    </row>
    <row r="15306" spans="1:9" ht="15.75" customHeight="1">
      <c r="A15306" s="396"/>
      <c r="B15306" s="398"/>
      <c r="C15306" s="396"/>
      <c r="D15306" s="396"/>
      <c r="E15306" s="399"/>
      <c r="F15306" s="399"/>
      <c r="G15306" s="399"/>
      <c r="H15306" s="399"/>
      <c r="I15306" s="399"/>
    </row>
    <row r="15307" spans="1:9" ht="15.75" customHeight="1">
      <c r="A15307" s="396"/>
      <c r="B15307" s="398"/>
      <c r="C15307" s="396"/>
      <c r="D15307" s="396"/>
      <c r="E15307" s="399"/>
      <c r="F15307" s="399"/>
      <c r="G15307" s="399"/>
      <c r="H15307" s="399"/>
      <c r="I15307" s="399"/>
    </row>
    <row r="15308" spans="1:9" ht="15.75" customHeight="1">
      <c r="A15308" s="396"/>
      <c r="B15308" s="398"/>
      <c r="C15308" s="396"/>
      <c r="D15308" s="396"/>
      <c r="E15308" s="399"/>
      <c r="F15308" s="399"/>
      <c r="G15308" s="399"/>
      <c r="H15308" s="399"/>
      <c r="I15308" s="399"/>
    </row>
    <row r="15309" spans="1:9" ht="15.75" customHeight="1">
      <c r="A15309" s="396"/>
      <c r="B15309" s="398"/>
      <c r="C15309" s="396"/>
      <c r="D15309" s="396"/>
      <c r="E15309" s="399"/>
      <c r="F15309" s="399"/>
      <c r="G15309" s="399"/>
      <c r="H15309" s="399"/>
      <c r="I15309" s="399"/>
    </row>
    <row r="15310" spans="1:9" ht="15.75" customHeight="1">
      <c r="A15310" s="396"/>
      <c r="B15310" s="398"/>
      <c r="C15310" s="396"/>
      <c r="D15310" s="396"/>
      <c r="E15310" s="399"/>
      <c r="F15310" s="399"/>
      <c r="G15310" s="399"/>
      <c r="H15310" s="399"/>
      <c r="I15310" s="399"/>
    </row>
    <row r="15311" spans="1:9" ht="15.75" customHeight="1">
      <c r="A15311" s="396"/>
      <c r="B15311" s="398"/>
      <c r="C15311" s="396"/>
      <c r="D15311" s="396"/>
      <c r="E15311" s="399"/>
      <c r="F15311" s="399"/>
      <c r="G15311" s="399"/>
      <c r="H15311" s="399"/>
      <c r="I15311" s="399"/>
    </row>
    <row r="15312" spans="1:9" ht="15.75" customHeight="1">
      <c r="A15312" s="396"/>
      <c r="B15312" s="398"/>
      <c r="C15312" s="396"/>
      <c r="D15312" s="396"/>
      <c r="E15312" s="399"/>
      <c r="F15312" s="399"/>
      <c r="G15312" s="399"/>
      <c r="H15312" s="399"/>
      <c r="I15312" s="399"/>
    </row>
    <row r="15313" spans="1:9" ht="15.75" customHeight="1">
      <c r="A15313" s="396"/>
      <c r="B15313" s="398"/>
      <c r="C15313" s="396"/>
      <c r="D15313" s="396"/>
      <c r="E15313" s="399"/>
      <c r="F15313" s="399"/>
      <c r="G15313" s="399"/>
      <c r="H15313" s="399"/>
      <c r="I15313" s="399"/>
    </row>
    <row r="15314" spans="1:9" ht="15.75" customHeight="1">
      <c r="A15314" s="396"/>
      <c r="B15314" s="398"/>
      <c r="C15314" s="396"/>
      <c r="D15314" s="396"/>
      <c r="E15314" s="399"/>
      <c r="F15314" s="399"/>
      <c r="G15314" s="399"/>
      <c r="H15314" s="399"/>
      <c r="I15314" s="399"/>
    </row>
    <row r="15315" spans="1:9" ht="15.75" customHeight="1">
      <c r="A15315" s="396"/>
      <c r="B15315" s="398"/>
      <c r="C15315" s="396"/>
      <c r="D15315" s="396"/>
      <c r="E15315" s="399"/>
      <c r="F15315" s="399"/>
      <c r="G15315" s="399"/>
      <c r="H15315" s="399"/>
      <c r="I15315" s="399"/>
    </row>
    <row r="15316" spans="1:9" ht="15.75" customHeight="1">
      <c r="A15316" s="396"/>
      <c r="B15316" s="398"/>
      <c r="C15316" s="396"/>
      <c r="D15316" s="396"/>
      <c r="E15316" s="399"/>
      <c r="F15316" s="399"/>
      <c r="G15316" s="399"/>
      <c r="H15316" s="399"/>
      <c r="I15316" s="399"/>
    </row>
    <row r="15317" spans="1:9" ht="15.75" customHeight="1">
      <c r="A15317" s="396"/>
      <c r="B15317" s="398"/>
      <c r="C15317" s="396"/>
      <c r="D15317" s="396"/>
      <c r="E15317" s="399"/>
      <c r="F15317" s="399"/>
      <c r="G15317" s="399"/>
      <c r="H15317" s="399"/>
      <c r="I15317" s="399"/>
    </row>
    <row r="15318" spans="1:9" ht="15.75" customHeight="1">
      <c r="A15318" s="396"/>
      <c r="B15318" s="398"/>
      <c r="C15318" s="396"/>
      <c r="D15318" s="396"/>
      <c r="E15318" s="399"/>
      <c r="F15318" s="399"/>
      <c r="G15318" s="399"/>
      <c r="H15318" s="399"/>
      <c r="I15318" s="399"/>
    </row>
    <row r="15319" spans="1:9" ht="15.75" customHeight="1">
      <c r="A15319" s="396"/>
      <c r="B15319" s="398"/>
      <c r="C15319" s="396"/>
      <c r="D15319" s="396"/>
      <c r="E15319" s="399"/>
      <c r="F15319" s="399"/>
      <c r="G15319" s="399"/>
      <c r="H15319" s="399"/>
      <c r="I15319" s="399"/>
    </row>
    <row r="15320" spans="1:9" ht="15.75" customHeight="1">
      <c r="A15320" s="396"/>
      <c r="B15320" s="398"/>
      <c r="C15320" s="396"/>
      <c r="D15320" s="396"/>
      <c r="E15320" s="399"/>
      <c r="F15320" s="399"/>
      <c r="G15320" s="399"/>
      <c r="H15320" s="399"/>
      <c r="I15320" s="399"/>
    </row>
    <row r="15321" spans="1:9" ht="15.75" customHeight="1">
      <c r="A15321" s="396"/>
      <c r="B15321" s="398"/>
      <c r="C15321" s="396"/>
      <c r="D15321" s="396"/>
      <c r="E15321" s="399"/>
      <c r="F15321" s="399"/>
      <c r="G15321" s="399"/>
      <c r="H15321" s="399"/>
      <c r="I15321" s="399"/>
    </row>
    <row r="15322" spans="1:9" ht="15.75" customHeight="1">
      <c r="A15322" s="396"/>
      <c r="B15322" s="398"/>
      <c r="C15322" s="396"/>
      <c r="D15322" s="396"/>
      <c r="E15322" s="399"/>
      <c r="F15322" s="399"/>
      <c r="G15322" s="399"/>
      <c r="H15322" s="399"/>
      <c r="I15322" s="399"/>
    </row>
    <row r="15323" spans="1:9" ht="15.75" customHeight="1">
      <c r="A15323" s="396"/>
      <c r="B15323" s="398"/>
      <c r="C15323" s="396"/>
      <c r="D15323" s="396"/>
      <c r="E15323" s="399"/>
      <c r="F15323" s="399"/>
      <c r="G15323" s="399"/>
      <c r="H15323" s="399"/>
      <c r="I15323" s="399"/>
    </row>
    <row r="15324" spans="1:9" ht="15.75" customHeight="1">
      <c r="A15324" s="396"/>
      <c r="B15324" s="398"/>
      <c r="C15324" s="396"/>
      <c r="D15324" s="396"/>
      <c r="E15324" s="399"/>
      <c r="F15324" s="399"/>
      <c r="G15324" s="399"/>
      <c r="H15324" s="399"/>
      <c r="I15324" s="399"/>
    </row>
    <row r="15325" spans="1:9" ht="15.75" customHeight="1">
      <c r="A15325" s="396"/>
      <c r="B15325" s="398"/>
      <c r="C15325" s="396"/>
      <c r="D15325" s="396"/>
      <c r="E15325" s="399"/>
      <c r="F15325" s="399"/>
      <c r="G15325" s="399"/>
      <c r="H15325" s="399"/>
      <c r="I15325" s="399"/>
    </row>
    <row r="15326" spans="1:9" ht="15.75" customHeight="1">
      <c r="A15326" s="396"/>
      <c r="B15326" s="398"/>
      <c r="C15326" s="396"/>
      <c r="D15326" s="396"/>
      <c r="E15326" s="399"/>
      <c r="F15326" s="399"/>
      <c r="G15326" s="399"/>
      <c r="H15326" s="399"/>
      <c r="I15326" s="399"/>
    </row>
    <row r="15327" spans="1:9" ht="15.75" customHeight="1">
      <c r="A15327" s="396"/>
      <c r="B15327" s="398"/>
      <c r="C15327" s="396"/>
      <c r="D15327" s="396"/>
      <c r="E15327" s="399"/>
      <c r="F15327" s="399"/>
      <c r="G15327" s="399"/>
      <c r="H15327" s="399"/>
      <c r="I15327" s="399"/>
    </row>
    <row r="15328" spans="1:9" ht="15.75" customHeight="1">
      <c r="A15328" s="396"/>
      <c r="B15328" s="398"/>
      <c r="C15328" s="396"/>
      <c r="D15328" s="396"/>
      <c r="E15328" s="399"/>
      <c r="F15328" s="399"/>
      <c r="G15328" s="399"/>
      <c r="H15328" s="399"/>
      <c r="I15328" s="399"/>
    </row>
    <row r="15329" spans="1:9" ht="15.75" customHeight="1">
      <c r="A15329" s="396"/>
      <c r="B15329" s="398"/>
      <c r="C15329" s="396"/>
      <c r="D15329" s="396"/>
      <c r="E15329" s="399"/>
      <c r="F15329" s="399"/>
      <c r="G15329" s="399"/>
      <c r="H15329" s="399"/>
      <c r="I15329" s="399"/>
    </row>
    <row r="15330" spans="1:9" ht="15.75" customHeight="1">
      <c r="A15330" s="396"/>
      <c r="B15330" s="398"/>
      <c r="C15330" s="396"/>
      <c r="D15330" s="396"/>
      <c r="E15330" s="399"/>
      <c r="F15330" s="399"/>
      <c r="G15330" s="399"/>
      <c r="H15330" s="399"/>
      <c r="I15330" s="399"/>
    </row>
    <row r="15331" spans="1:9" ht="15.75" customHeight="1">
      <c r="A15331" s="396"/>
      <c r="B15331" s="398"/>
      <c r="C15331" s="396"/>
      <c r="D15331" s="396"/>
      <c r="E15331" s="399"/>
      <c r="F15331" s="399"/>
      <c r="G15331" s="399"/>
      <c r="H15331" s="399"/>
      <c r="I15331" s="399"/>
    </row>
    <row r="15332" spans="1:9" ht="15.75" customHeight="1">
      <c r="A15332" s="396"/>
      <c r="B15332" s="398"/>
      <c r="C15332" s="396"/>
      <c r="D15332" s="396"/>
      <c r="E15332" s="399"/>
      <c r="F15332" s="399"/>
      <c r="G15332" s="399"/>
      <c r="H15332" s="399"/>
      <c r="I15332" s="399"/>
    </row>
    <row r="15333" spans="1:9" ht="15.75" customHeight="1">
      <c r="A15333" s="396"/>
      <c r="B15333" s="398"/>
      <c r="C15333" s="396"/>
      <c r="D15333" s="396"/>
      <c r="E15333" s="399"/>
      <c r="F15333" s="399"/>
      <c r="G15333" s="399"/>
      <c r="H15333" s="399"/>
      <c r="I15333" s="399"/>
    </row>
    <row r="15334" spans="1:9" ht="15.75" customHeight="1">
      <c r="A15334" s="396"/>
      <c r="B15334" s="398"/>
      <c r="C15334" s="396"/>
      <c r="D15334" s="396"/>
      <c r="E15334" s="399"/>
      <c r="F15334" s="399"/>
      <c r="G15334" s="399"/>
      <c r="H15334" s="399"/>
      <c r="I15334" s="399"/>
    </row>
    <row r="15335" spans="1:9" ht="15.75" customHeight="1">
      <c r="A15335" s="396"/>
      <c r="B15335" s="398"/>
      <c r="C15335" s="396"/>
      <c r="D15335" s="396"/>
      <c r="E15335" s="399"/>
      <c r="F15335" s="399"/>
      <c r="G15335" s="399"/>
      <c r="H15335" s="399"/>
      <c r="I15335" s="399"/>
    </row>
    <row r="15336" spans="1:9" ht="15.75" customHeight="1">
      <c r="A15336" s="396"/>
      <c r="B15336" s="398"/>
      <c r="C15336" s="396"/>
      <c r="D15336" s="396"/>
      <c r="E15336" s="399"/>
      <c r="F15336" s="399"/>
      <c r="G15336" s="399"/>
      <c r="H15336" s="399"/>
      <c r="I15336" s="399"/>
    </row>
    <row r="15337" spans="1:9" ht="15.75" customHeight="1">
      <c r="A15337" s="396"/>
      <c r="B15337" s="398"/>
      <c r="C15337" s="396"/>
      <c r="D15337" s="396"/>
      <c r="E15337" s="399"/>
      <c r="F15337" s="399"/>
      <c r="G15337" s="399"/>
      <c r="H15337" s="399"/>
      <c r="I15337" s="399"/>
    </row>
    <row r="15338" spans="1:9" ht="15.75" customHeight="1">
      <c r="A15338" s="396"/>
      <c r="B15338" s="398"/>
      <c r="C15338" s="396"/>
      <c r="D15338" s="396"/>
      <c r="E15338" s="399"/>
      <c r="F15338" s="399"/>
      <c r="G15338" s="399"/>
      <c r="H15338" s="399"/>
      <c r="I15338" s="399"/>
    </row>
    <row r="15339" spans="1:9" ht="15.75" customHeight="1">
      <c r="A15339" s="396"/>
      <c r="B15339" s="398"/>
      <c r="C15339" s="396"/>
      <c r="D15339" s="396"/>
      <c r="E15339" s="399"/>
      <c r="F15339" s="399"/>
      <c r="G15339" s="399"/>
      <c r="H15339" s="399"/>
      <c r="I15339" s="399"/>
    </row>
    <row r="15340" spans="1:9" ht="15.75" customHeight="1">
      <c r="A15340" s="396"/>
      <c r="B15340" s="398"/>
      <c r="C15340" s="396"/>
      <c r="D15340" s="396"/>
      <c r="E15340" s="399"/>
      <c r="F15340" s="399"/>
      <c r="G15340" s="399"/>
      <c r="H15340" s="399"/>
      <c r="I15340" s="399"/>
    </row>
    <row r="15341" spans="1:9" ht="15.75" customHeight="1">
      <c r="A15341" s="396"/>
      <c r="B15341" s="398"/>
      <c r="C15341" s="396"/>
      <c r="D15341" s="396"/>
      <c r="E15341" s="399"/>
      <c r="F15341" s="399"/>
      <c r="G15341" s="399"/>
      <c r="H15341" s="399"/>
      <c r="I15341" s="399"/>
    </row>
    <row r="15342" spans="1:9" ht="15.75" customHeight="1">
      <c r="A15342" s="396"/>
      <c r="B15342" s="398"/>
      <c r="C15342" s="396"/>
      <c r="D15342" s="396"/>
      <c r="E15342" s="399"/>
      <c r="F15342" s="399"/>
      <c r="G15342" s="399"/>
      <c r="H15342" s="399"/>
      <c r="I15342" s="399"/>
    </row>
    <row r="15343" spans="1:9" ht="15.75" customHeight="1">
      <c r="A15343" s="396"/>
      <c r="B15343" s="398"/>
      <c r="C15343" s="396"/>
      <c r="D15343" s="396"/>
      <c r="E15343" s="399"/>
      <c r="F15343" s="399"/>
      <c r="G15343" s="399"/>
      <c r="H15343" s="399"/>
      <c r="I15343" s="399"/>
    </row>
    <row r="15344" spans="1:9" ht="15.75" customHeight="1">
      <c r="A15344" s="396"/>
      <c r="B15344" s="398"/>
      <c r="C15344" s="396"/>
      <c r="D15344" s="396"/>
      <c r="E15344" s="399"/>
      <c r="F15344" s="399"/>
      <c r="G15344" s="399"/>
      <c r="H15344" s="399"/>
      <c r="I15344" s="399"/>
    </row>
    <row r="15345" spans="1:9" ht="15.75" customHeight="1">
      <c r="A15345" s="396"/>
      <c r="B15345" s="398"/>
      <c r="C15345" s="396"/>
      <c r="D15345" s="396"/>
      <c r="E15345" s="399"/>
      <c r="F15345" s="399"/>
      <c r="G15345" s="399"/>
      <c r="H15345" s="399"/>
      <c r="I15345" s="399"/>
    </row>
    <row r="15346" spans="1:9" ht="15.75" customHeight="1">
      <c r="A15346" s="396"/>
      <c r="B15346" s="398"/>
      <c r="C15346" s="396"/>
      <c r="D15346" s="396"/>
      <c r="E15346" s="399"/>
      <c r="F15346" s="399"/>
      <c r="G15346" s="399"/>
      <c r="H15346" s="399"/>
      <c r="I15346" s="399"/>
    </row>
    <row r="15347" spans="1:9" ht="15.75" customHeight="1">
      <c r="A15347" s="396"/>
      <c r="B15347" s="398"/>
      <c r="C15347" s="396"/>
      <c r="D15347" s="396"/>
      <c r="E15347" s="399"/>
      <c r="F15347" s="399"/>
      <c r="G15347" s="399"/>
      <c r="H15347" s="399"/>
      <c r="I15347" s="399"/>
    </row>
    <row r="15348" spans="1:9" ht="15.75" customHeight="1">
      <c r="A15348" s="396"/>
      <c r="B15348" s="398"/>
      <c r="C15348" s="396"/>
      <c r="D15348" s="396"/>
      <c r="E15348" s="399"/>
      <c r="F15348" s="399"/>
      <c r="G15348" s="399"/>
      <c r="H15348" s="399"/>
      <c r="I15348" s="399"/>
    </row>
    <row r="15349" spans="1:9" ht="15.75" customHeight="1">
      <c r="A15349" s="396"/>
      <c r="B15349" s="398"/>
      <c r="C15349" s="396"/>
      <c r="D15349" s="396"/>
      <c r="E15349" s="399"/>
      <c r="F15349" s="399"/>
      <c r="G15349" s="399"/>
      <c r="H15349" s="399"/>
      <c r="I15349" s="399"/>
    </row>
    <row r="15350" spans="1:9" ht="15.75" customHeight="1">
      <c r="A15350" s="396"/>
      <c r="B15350" s="398"/>
      <c r="C15350" s="396"/>
      <c r="D15350" s="396"/>
      <c r="E15350" s="399"/>
      <c r="F15350" s="399"/>
      <c r="G15350" s="399"/>
      <c r="H15350" s="399"/>
      <c r="I15350" s="399"/>
    </row>
    <row r="15351" spans="1:9" ht="15.75" customHeight="1">
      <c r="A15351" s="396"/>
      <c r="B15351" s="398"/>
      <c r="C15351" s="396"/>
      <c r="D15351" s="396"/>
      <c r="E15351" s="399"/>
      <c r="F15351" s="399"/>
      <c r="G15351" s="399"/>
      <c r="H15351" s="399"/>
      <c r="I15351" s="399"/>
    </row>
    <row r="15352" spans="1:9" ht="15.75" customHeight="1">
      <c r="A15352" s="396"/>
      <c r="B15352" s="398"/>
      <c r="C15352" s="396"/>
      <c r="D15352" s="396"/>
      <c r="E15352" s="399"/>
      <c r="F15352" s="399"/>
      <c r="G15352" s="399"/>
      <c r="H15352" s="399"/>
      <c r="I15352" s="399"/>
    </row>
    <row r="15353" spans="1:9" ht="15.75" customHeight="1">
      <c r="A15353" s="396"/>
      <c r="B15353" s="398"/>
      <c r="C15353" s="396"/>
      <c r="D15353" s="396"/>
      <c r="E15353" s="399"/>
      <c r="F15353" s="399"/>
      <c r="G15353" s="399"/>
      <c r="H15353" s="399"/>
      <c r="I15353" s="399"/>
    </row>
    <row r="15354" spans="1:9" ht="15.75" customHeight="1">
      <c r="A15354" s="396"/>
      <c r="B15354" s="398"/>
      <c r="C15354" s="396"/>
      <c r="D15354" s="396"/>
      <c r="E15354" s="399"/>
      <c r="F15354" s="399"/>
      <c r="G15354" s="399"/>
      <c r="H15354" s="399"/>
      <c r="I15354" s="399"/>
    </row>
    <row r="15355" spans="1:9" ht="15.75" customHeight="1">
      <c r="A15355" s="396"/>
      <c r="B15355" s="398"/>
      <c r="C15355" s="396"/>
      <c r="D15355" s="396"/>
      <c r="E15355" s="399"/>
      <c r="F15355" s="399"/>
      <c r="G15355" s="399"/>
      <c r="H15355" s="399"/>
      <c r="I15355" s="399"/>
    </row>
    <row r="15356" spans="1:9" ht="15.75" customHeight="1">
      <c r="A15356" s="396"/>
      <c r="B15356" s="398"/>
      <c r="C15356" s="396"/>
      <c r="D15356" s="396"/>
      <c r="E15356" s="399"/>
      <c r="F15356" s="399"/>
      <c r="G15356" s="399"/>
      <c r="H15356" s="399"/>
      <c r="I15356" s="399"/>
    </row>
    <row r="15357" spans="1:9" ht="15.75" customHeight="1">
      <c r="A15357" s="396"/>
      <c r="B15357" s="398"/>
      <c r="C15357" s="396"/>
      <c r="D15357" s="396"/>
      <c r="E15357" s="399"/>
      <c r="F15357" s="399"/>
      <c r="G15357" s="399"/>
      <c r="H15357" s="399"/>
      <c r="I15357" s="399"/>
    </row>
    <row r="15358" spans="1:9" ht="15.75" customHeight="1">
      <c r="A15358" s="396"/>
      <c r="B15358" s="398"/>
      <c r="C15358" s="396"/>
      <c r="D15358" s="396"/>
      <c r="E15358" s="399"/>
      <c r="F15358" s="399"/>
      <c r="G15358" s="399"/>
      <c r="H15358" s="399"/>
      <c r="I15358" s="399"/>
    </row>
    <row r="15359" spans="1:9" ht="15.75" customHeight="1">
      <c r="A15359" s="396"/>
      <c r="B15359" s="398"/>
      <c r="C15359" s="396"/>
      <c r="D15359" s="396"/>
      <c r="E15359" s="399"/>
      <c r="F15359" s="399"/>
      <c r="G15359" s="399"/>
      <c r="H15359" s="399"/>
      <c r="I15359" s="399"/>
    </row>
    <row r="15360" spans="1:9" ht="15.75" customHeight="1">
      <c r="A15360" s="396"/>
      <c r="B15360" s="398"/>
      <c r="C15360" s="396"/>
      <c r="D15360" s="396"/>
      <c r="E15360" s="399"/>
      <c r="F15360" s="399"/>
      <c r="G15360" s="399"/>
      <c r="H15360" s="399"/>
      <c r="I15360" s="399"/>
    </row>
    <row r="15361" spans="1:9" ht="15.75" customHeight="1">
      <c r="A15361" s="396"/>
      <c r="B15361" s="398"/>
      <c r="C15361" s="396"/>
      <c r="D15361" s="396"/>
      <c r="E15361" s="399"/>
      <c r="F15361" s="399"/>
      <c r="G15361" s="399"/>
      <c r="H15361" s="399"/>
      <c r="I15361" s="399"/>
    </row>
    <row r="15362" spans="1:9" ht="15.75" customHeight="1">
      <c r="A15362" s="396"/>
      <c r="B15362" s="398"/>
      <c r="C15362" s="396"/>
      <c r="D15362" s="396"/>
      <c r="E15362" s="399"/>
      <c r="F15362" s="399"/>
      <c r="G15362" s="399"/>
      <c r="H15362" s="399"/>
      <c r="I15362" s="399"/>
    </row>
    <row r="15363" spans="1:9" ht="15.75" customHeight="1">
      <c r="A15363" s="396"/>
      <c r="B15363" s="398"/>
      <c r="C15363" s="396"/>
      <c r="D15363" s="396"/>
      <c r="E15363" s="399"/>
      <c r="F15363" s="399"/>
      <c r="G15363" s="399"/>
      <c r="H15363" s="399"/>
      <c r="I15363" s="399"/>
    </row>
    <row r="15364" spans="1:9" ht="15.75" customHeight="1">
      <c r="A15364" s="396"/>
      <c r="B15364" s="398"/>
      <c r="C15364" s="396"/>
      <c r="D15364" s="396"/>
      <c r="E15364" s="399"/>
      <c r="F15364" s="399"/>
      <c r="G15364" s="399"/>
      <c r="H15364" s="399"/>
      <c r="I15364" s="399"/>
    </row>
    <row r="15365" spans="1:9" ht="15.75" customHeight="1">
      <c r="A15365" s="396"/>
      <c r="B15365" s="398"/>
      <c r="C15365" s="396"/>
      <c r="D15365" s="396"/>
      <c r="E15365" s="399"/>
      <c r="F15365" s="399"/>
      <c r="G15365" s="399"/>
      <c r="H15365" s="399"/>
      <c r="I15365" s="399"/>
    </row>
    <row r="15366" spans="1:9" ht="15.75" customHeight="1">
      <c r="A15366" s="396"/>
      <c r="B15366" s="398"/>
      <c r="C15366" s="396"/>
      <c r="D15366" s="396"/>
      <c r="E15366" s="399"/>
      <c r="F15366" s="399"/>
      <c r="G15366" s="399"/>
      <c r="H15366" s="399"/>
      <c r="I15366" s="399"/>
    </row>
    <row r="15367" spans="1:9" ht="15.75" customHeight="1">
      <c r="A15367" s="396"/>
      <c r="B15367" s="398"/>
      <c r="C15367" s="396"/>
      <c r="D15367" s="396"/>
      <c r="E15367" s="399"/>
      <c r="F15367" s="399"/>
      <c r="G15367" s="399"/>
      <c r="H15367" s="399"/>
      <c r="I15367" s="399"/>
    </row>
    <row r="15368" spans="1:9" ht="15.75" customHeight="1">
      <c r="A15368" s="396"/>
      <c r="B15368" s="398"/>
      <c r="C15368" s="396"/>
      <c r="D15368" s="396"/>
      <c r="E15368" s="399"/>
      <c r="F15368" s="399"/>
      <c r="G15368" s="399"/>
      <c r="H15368" s="399"/>
      <c r="I15368" s="399"/>
    </row>
    <row r="15369" spans="1:9" ht="15.75" customHeight="1">
      <c r="A15369" s="396"/>
      <c r="B15369" s="398"/>
      <c r="C15369" s="396"/>
      <c r="D15369" s="396"/>
      <c r="E15369" s="399"/>
      <c r="F15369" s="399"/>
      <c r="G15369" s="399"/>
      <c r="H15369" s="399"/>
      <c r="I15369" s="399"/>
    </row>
    <row r="15370" spans="1:9" ht="15.75" customHeight="1">
      <c r="A15370" s="396"/>
      <c r="B15370" s="398"/>
      <c r="C15370" s="396"/>
      <c r="D15370" s="396"/>
      <c r="E15370" s="399"/>
      <c r="F15370" s="399"/>
      <c r="G15370" s="399"/>
      <c r="H15370" s="399"/>
      <c r="I15370" s="399"/>
    </row>
    <row r="15371" spans="1:9" ht="15.75" customHeight="1">
      <c r="A15371" s="396"/>
      <c r="B15371" s="398"/>
      <c r="C15371" s="396"/>
      <c r="D15371" s="396"/>
      <c r="E15371" s="399"/>
      <c r="F15371" s="399"/>
      <c r="G15371" s="399"/>
      <c r="H15371" s="399"/>
      <c r="I15371" s="399"/>
    </row>
    <row r="15372" spans="1:9" ht="15.75" customHeight="1">
      <c r="A15372" s="396"/>
      <c r="B15372" s="398"/>
      <c r="C15372" s="396"/>
      <c r="D15372" s="396"/>
      <c r="E15372" s="399"/>
      <c r="F15372" s="399"/>
      <c r="G15372" s="399"/>
      <c r="H15372" s="399"/>
      <c r="I15372" s="399"/>
    </row>
    <row r="15373" spans="1:9" ht="15.75" customHeight="1">
      <c r="A15373" s="396"/>
      <c r="B15373" s="398"/>
      <c r="C15373" s="396"/>
      <c r="D15373" s="396"/>
      <c r="E15373" s="399"/>
      <c r="F15373" s="399"/>
      <c r="G15373" s="399"/>
      <c r="H15373" s="399"/>
      <c r="I15373" s="399"/>
    </row>
    <row r="15374" spans="1:9" ht="15.75" customHeight="1">
      <c r="A15374" s="396"/>
      <c r="B15374" s="398"/>
      <c r="C15374" s="396"/>
      <c r="D15374" s="396"/>
      <c r="E15374" s="399"/>
      <c r="F15374" s="399"/>
      <c r="G15374" s="399"/>
      <c r="H15374" s="399"/>
      <c r="I15374" s="399"/>
    </row>
    <row r="15375" spans="1:9" ht="15.75" customHeight="1">
      <c r="A15375" s="396"/>
      <c r="B15375" s="398"/>
      <c r="C15375" s="396"/>
      <c r="D15375" s="396"/>
      <c r="E15375" s="399"/>
      <c r="F15375" s="399"/>
      <c r="G15375" s="399"/>
      <c r="H15375" s="399"/>
      <c r="I15375" s="399"/>
    </row>
    <row r="15376" spans="1:9" ht="15.75" customHeight="1">
      <c r="A15376" s="396"/>
      <c r="B15376" s="398"/>
      <c r="C15376" s="396"/>
      <c r="D15376" s="396"/>
      <c r="E15376" s="399"/>
      <c r="F15376" s="399"/>
      <c r="G15376" s="399"/>
      <c r="H15376" s="399"/>
      <c r="I15376" s="399"/>
    </row>
    <row r="15377" spans="1:9" ht="15.75" customHeight="1">
      <c r="A15377" s="396"/>
      <c r="B15377" s="398"/>
      <c r="C15377" s="396"/>
      <c r="D15377" s="396"/>
      <c r="E15377" s="399"/>
      <c r="F15377" s="399"/>
      <c r="G15377" s="399"/>
      <c r="H15377" s="399"/>
      <c r="I15377" s="399"/>
    </row>
    <row r="15378" spans="1:9" ht="15.75" customHeight="1">
      <c r="A15378" s="396"/>
      <c r="B15378" s="398"/>
      <c r="C15378" s="396"/>
      <c r="D15378" s="396"/>
      <c r="E15378" s="399"/>
      <c r="F15378" s="399"/>
      <c r="G15378" s="399"/>
      <c r="H15378" s="399"/>
      <c r="I15378" s="399"/>
    </row>
    <row r="15379" spans="1:9" ht="15.75" customHeight="1">
      <c r="A15379" s="396"/>
      <c r="B15379" s="398"/>
      <c r="C15379" s="396"/>
      <c r="D15379" s="396"/>
      <c r="E15379" s="399"/>
      <c r="F15379" s="399"/>
      <c r="G15379" s="399"/>
      <c r="H15379" s="399"/>
      <c r="I15379" s="399"/>
    </row>
    <row r="15380" spans="1:9" ht="15.75" customHeight="1">
      <c r="A15380" s="396"/>
      <c r="B15380" s="398"/>
      <c r="C15380" s="396"/>
      <c r="D15380" s="396"/>
      <c r="E15380" s="399"/>
      <c r="F15380" s="399"/>
      <c r="G15380" s="399"/>
      <c r="H15380" s="399"/>
      <c r="I15380" s="399"/>
    </row>
    <row r="15381" spans="1:9" ht="15.75" customHeight="1">
      <c r="A15381" s="396"/>
      <c r="B15381" s="398"/>
      <c r="C15381" s="396"/>
      <c r="D15381" s="396"/>
      <c r="E15381" s="399"/>
      <c r="F15381" s="399"/>
      <c r="G15381" s="399"/>
      <c r="H15381" s="399"/>
      <c r="I15381" s="399"/>
    </row>
    <row r="15382" spans="1:9" ht="15.75" customHeight="1">
      <c r="A15382" s="396"/>
      <c r="B15382" s="398"/>
      <c r="C15382" s="396"/>
      <c r="D15382" s="396"/>
      <c r="E15382" s="399"/>
      <c r="F15382" s="399"/>
      <c r="G15382" s="399"/>
      <c r="H15382" s="399"/>
      <c r="I15382" s="399"/>
    </row>
    <row r="15383" spans="1:9" ht="15.75" customHeight="1">
      <c r="A15383" s="396"/>
      <c r="B15383" s="398"/>
      <c r="C15383" s="396"/>
      <c r="D15383" s="396"/>
      <c r="E15383" s="399"/>
      <c r="F15383" s="399"/>
      <c r="G15383" s="399"/>
      <c r="H15383" s="399"/>
      <c r="I15383" s="399"/>
    </row>
    <row r="15384" spans="1:9" ht="15.75" customHeight="1">
      <c r="A15384" s="396"/>
      <c r="B15384" s="398"/>
      <c r="C15384" s="396"/>
      <c r="D15384" s="396"/>
      <c r="E15384" s="399"/>
      <c r="F15384" s="399"/>
      <c r="G15384" s="399"/>
      <c r="H15384" s="399"/>
      <c r="I15384" s="399"/>
    </row>
    <row r="15385" spans="1:9" ht="15.75" customHeight="1">
      <c r="A15385" s="396"/>
      <c r="B15385" s="398"/>
      <c r="C15385" s="396"/>
      <c r="D15385" s="396"/>
      <c r="E15385" s="399"/>
      <c r="F15385" s="399"/>
      <c r="G15385" s="399"/>
      <c r="H15385" s="399"/>
      <c r="I15385" s="399"/>
    </row>
    <row r="15386" spans="1:9" ht="15.75" customHeight="1">
      <c r="A15386" s="396"/>
      <c r="B15386" s="398"/>
      <c r="C15386" s="396"/>
      <c r="D15386" s="396"/>
      <c r="E15386" s="399"/>
      <c r="F15386" s="399"/>
      <c r="G15386" s="399"/>
      <c r="H15386" s="399"/>
      <c r="I15386" s="399"/>
    </row>
    <row r="15387" spans="1:9" ht="15.75" customHeight="1">
      <c r="A15387" s="396"/>
      <c r="B15387" s="398"/>
      <c r="C15387" s="396"/>
      <c r="D15387" s="396"/>
      <c r="E15387" s="399"/>
      <c r="F15387" s="399"/>
      <c r="G15387" s="399"/>
      <c r="H15387" s="399"/>
      <c r="I15387" s="399"/>
    </row>
    <row r="15388" spans="1:9" ht="15.75" customHeight="1">
      <c r="A15388" s="396"/>
      <c r="B15388" s="398"/>
      <c r="C15388" s="396"/>
      <c r="D15388" s="396"/>
      <c r="E15388" s="399"/>
      <c r="F15388" s="399"/>
      <c r="G15388" s="399"/>
      <c r="H15388" s="399"/>
      <c r="I15388" s="399"/>
    </row>
    <row r="15389" spans="1:9" ht="15.75" customHeight="1">
      <c r="A15389" s="396"/>
      <c r="B15389" s="398"/>
      <c r="C15389" s="396"/>
      <c r="D15389" s="396"/>
      <c r="E15389" s="399"/>
      <c r="F15389" s="399"/>
      <c r="G15389" s="399"/>
      <c r="H15389" s="399"/>
      <c r="I15389" s="399"/>
    </row>
    <row r="15390" spans="1:9" ht="15.75" customHeight="1">
      <c r="A15390" s="396"/>
      <c r="B15390" s="398"/>
      <c r="C15390" s="396"/>
      <c r="D15390" s="396"/>
      <c r="E15390" s="399"/>
      <c r="F15390" s="399"/>
      <c r="G15390" s="399"/>
      <c r="H15390" s="399"/>
      <c r="I15390" s="399"/>
    </row>
    <row r="15391" spans="1:9" ht="15.75" customHeight="1">
      <c r="A15391" s="396"/>
      <c r="B15391" s="398"/>
      <c r="C15391" s="396"/>
      <c r="D15391" s="396"/>
      <c r="E15391" s="399"/>
      <c r="F15391" s="399"/>
      <c r="G15391" s="399"/>
      <c r="H15391" s="399"/>
      <c r="I15391" s="399"/>
    </row>
    <row r="15392" spans="1:9" ht="15.75" customHeight="1">
      <c r="A15392" s="396"/>
      <c r="B15392" s="398"/>
      <c r="C15392" s="396"/>
      <c r="D15392" s="396"/>
      <c r="E15392" s="399"/>
      <c r="F15392" s="399"/>
      <c r="G15392" s="399"/>
      <c r="H15392" s="399"/>
      <c r="I15392" s="399"/>
    </row>
    <row r="15393" spans="1:9" ht="15.75" customHeight="1">
      <c r="A15393" s="396"/>
      <c r="B15393" s="398"/>
      <c r="C15393" s="396"/>
      <c r="D15393" s="396"/>
      <c r="E15393" s="399"/>
      <c r="F15393" s="399"/>
      <c r="G15393" s="399"/>
      <c r="H15393" s="399"/>
      <c r="I15393" s="399"/>
    </row>
    <row r="15394" spans="1:9" ht="15.75" customHeight="1">
      <c r="A15394" s="396"/>
      <c r="B15394" s="398"/>
      <c r="C15394" s="396"/>
      <c r="D15394" s="396"/>
      <c r="E15394" s="399"/>
      <c r="F15394" s="399"/>
      <c r="G15394" s="399"/>
      <c r="H15394" s="399"/>
      <c r="I15394" s="399"/>
    </row>
    <row r="15395" spans="1:9" ht="15.75" customHeight="1">
      <c r="A15395" s="396"/>
      <c r="B15395" s="398"/>
      <c r="C15395" s="396"/>
      <c r="D15395" s="396"/>
      <c r="E15395" s="399"/>
      <c r="F15395" s="399"/>
      <c r="G15395" s="399"/>
      <c r="H15395" s="399"/>
      <c r="I15395" s="399"/>
    </row>
    <row r="15396" spans="1:9" ht="15.75" customHeight="1">
      <c r="A15396" s="396"/>
      <c r="B15396" s="398"/>
      <c r="C15396" s="396"/>
      <c r="D15396" s="396"/>
      <c r="E15396" s="399"/>
      <c r="F15396" s="399"/>
      <c r="G15396" s="399"/>
      <c r="H15396" s="399"/>
      <c r="I15396" s="399"/>
    </row>
    <row r="15397" spans="1:9" ht="15.75" customHeight="1">
      <c r="A15397" s="396"/>
      <c r="B15397" s="398"/>
      <c r="C15397" s="396"/>
      <c r="D15397" s="396"/>
      <c r="E15397" s="399"/>
      <c r="F15397" s="399"/>
      <c r="G15397" s="399"/>
      <c r="H15397" s="399"/>
      <c r="I15397" s="399"/>
    </row>
    <row r="15398" spans="1:9" ht="15.75" customHeight="1">
      <c r="A15398" s="396"/>
      <c r="B15398" s="398"/>
      <c r="C15398" s="396"/>
      <c r="D15398" s="396"/>
      <c r="E15398" s="399"/>
      <c r="F15398" s="399"/>
      <c r="G15398" s="399"/>
      <c r="H15398" s="399"/>
      <c r="I15398" s="399"/>
    </row>
    <row r="15399" spans="1:9" ht="15.75" customHeight="1">
      <c r="A15399" s="396"/>
      <c r="B15399" s="398"/>
      <c r="C15399" s="396"/>
      <c r="D15399" s="396"/>
      <c r="E15399" s="399"/>
      <c r="F15399" s="399"/>
      <c r="G15399" s="399"/>
      <c r="H15399" s="399"/>
      <c r="I15399" s="399"/>
    </row>
    <row r="15400" spans="1:9" ht="15.75" customHeight="1">
      <c r="A15400" s="396"/>
      <c r="B15400" s="398"/>
      <c r="C15400" s="396"/>
      <c r="D15400" s="396"/>
      <c r="E15400" s="399"/>
      <c r="F15400" s="399"/>
      <c r="G15400" s="399"/>
      <c r="H15400" s="399"/>
      <c r="I15400" s="399"/>
    </row>
    <row r="15401" spans="1:9" ht="15.75" customHeight="1">
      <c r="A15401" s="396"/>
      <c r="B15401" s="398"/>
      <c r="C15401" s="396"/>
      <c r="D15401" s="396"/>
      <c r="E15401" s="399"/>
      <c r="F15401" s="399"/>
      <c r="G15401" s="399"/>
      <c r="H15401" s="399"/>
      <c r="I15401" s="399"/>
    </row>
    <row r="15402" spans="1:9" ht="15.75" customHeight="1">
      <c r="A15402" s="396"/>
      <c r="B15402" s="398"/>
      <c r="C15402" s="396"/>
      <c r="D15402" s="396"/>
      <c r="E15402" s="399"/>
      <c r="F15402" s="399"/>
      <c r="G15402" s="399"/>
      <c r="H15402" s="399"/>
      <c r="I15402" s="399"/>
    </row>
    <row r="15403" spans="1:9" ht="15.75" customHeight="1">
      <c r="A15403" s="396"/>
      <c r="B15403" s="398"/>
      <c r="C15403" s="396"/>
      <c r="D15403" s="396"/>
      <c r="E15403" s="399"/>
      <c r="F15403" s="399"/>
      <c r="G15403" s="399"/>
      <c r="H15403" s="399"/>
      <c r="I15403" s="399"/>
    </row>
    <row r="15404" spans="1:9" ht="15.75" customHeight="1">
      <c r="A15404" s="396"/>
      <c r="B15404" s="398"/>
      <c r="C15404" s="396"/>
      <c r="D15404" s="396"/>
      <c r="E15404" s="399"/>
      <c r="F15404" s="399"/>
      <c r="G15404" s="399"/>
      <c r="H15404" s="399"/>
      <c r="I15404" s="399"/>
    </row>
    <row r="15405" spans="1:9" ht="15.75" customHeight="1">
      <c r="A15405" s="396"/>
      <c r="B15405" s="398"/>
      <c r="C15405" s="396"/>
      <c r="D15405" s="396"/>
      <c r="E15405" s="399"/>
      <c r="F15405" s="399"/>
      <c r="G15405" s="399"/>
      <c r="H15405" s="399"/>
      <c r="I15405" s="399"/>
    </row>
    <row r="15406" spans="1:9" ht="15.75" customHeight="1">
      <c r="A15406" s="396"/>
      <c r="B15406" s="398"/>
      <c r="C15406" s="396"/>
      <c r="D15406" s="396"/>
      <c r="E15406" s="399"/>
      <c r="F15406" s="399"/>
      <c r="G15406" s="399"/>
      <c r="H15406" s="399"/>
      <c r="I15406" s="399"/>
    </row>
    <row r="15407" spans="1:9" ht="15.75" customHeight="1">
      <c r="A15407" s="396"/>
      <c r="B15407" s="398"/>
      <c r="C15407" s="396"/>
      <c r="D15407" s="396"/>
      <c r="E15407" s="399"/>
      <c r="F15407" s="399"/>
      <c r="G15407" s="399"/>
      <c r="H15407" s="399"/>
      <c r="I15407" s="399"/>
    </row>
    <row r="15408" spans="1:9" ht="15.75" customHeight="1">
      <c r="A15408" s="396"/>
      <c r="B15408" s="398"/>
      <c r="C15408" s="396"/>
      <c r="D15408" s="396"/>
      <c r="E15408" s="399"/>
      <c r="F15408" s="399"/>
      <c r="G15408" s="399"/>
      <c r="H15408" s="399"/>
      <c r="I15408" s="399"/>
    </row>
    <row r="15409" spans="1:9" ht="15.75" customHeight="1">
      <c r="A15409" s="396"/>
      <c r="B15409" s="398"/>
      <c r="C15409" s="396"/>
      <c r="D15409" s="396"/>
      <c r="E15409" s="399"/>
      <c r="F15409" s="399"/>
      <c r="G15409" s="399"/>
      <c r="H15409" s="399"/>
      <c r="I15409" s="399"/>
    </row>
    <row r="15410" spans="1:9" ht="15.75" customHeight="1">
      <c r="A15410" s="396"/>
      <c r="B15410" s="398"/>
      <c r="C15410" s="396"/>
      <c r="D15410" s="396"/>
      <c r="E15410" s="399"/>
      <c r="F15410" s="399"/>
      <c r="G15410" s="399"/>
      <c r="H15410" s="399"/>
      <c r="I15410" s="399"/>
    </row>
    <row r="15411" spans="1:9" ht="15.75" customHeight="1">
      <c r="A15411" s="396"/>
      <c r="B15411" s="398"/>
      <c r="C15411" s="396"/>
      <c r="D15411" s="396"/>
      <c r="E15411" s="399"/>
      <c r="F15411" s="399"/>
      <c r="G15411" s="399"/>
      <c r="H15411" s="399"/>
      <c r="I15411" s="399"/>
    </row>
    <row r="15412" spans="1:9" ht="15.75" customHeight="1">
      <c r="A15412" s="396"/>
      <c r="B15412" s="398"/>
      <c r="C15412" s="396"/>
      <c r="D15412" s="396"/>
      <c r="E15412" s="399"/>
      <c r="F15412" s="399"/>
      <c r="G15412" s="399"/>
      <c r="H15412" s="399"/>
      <c r="I15412" s="399"/>
    </row>
    <row r="15413" spans="1:9" ht="15.75" customHeight="1">
      <c r="A15413" s="396"/>
      <c r="B15413" s="398"/>
      <c r="C15413" s="396"/>
      <c r="D15413" s="396"/>
      <c r="E15413" s="399"/>
      <c r="F15413" s="399"/>
      <c r="G15413" s="399"/>
      <c r="H15413" s="399"/>
      <c r="I15413" s="399"/>
    </row>
    <row r="15414" spans="1:9" ht="15.75" customHeight="1">
      <c r="A15414" s="396"/>
      <c r="B15414" s="398"/>
      <c r="C15414" s="396"/>
      <c r="D15414" s="396"/>
      <c r="E15414" s="399"/>
      <c r="F15414" s="399"/>
      <c r="G15414" s="399"/>
      <c r="H15414" s="399"/>
      <c r="I15414" s="399"/>
    </row>
    <row r="15415" spans="1:9" ht="15.75" customHeight="1">
      <c r="A15415" s="396"/>
      <c r="B15415" s="398"/>
      <c r="C15415" s="396"/>
      <c r="D15415" s="396"/>
      <c r="E15415" s="399"/>
      <c r="F15415" s="399"/>
      <c r="G15415" s="399"/>
      <c r="H15415" s="399"/>
      <c r="I15415" s="399"/>
    </row>
    <row r="15416" spans="1:9" ht="15.75" customHeight="1">
      <c r="A15416" s="396"/>
      <c r="B15416" s="398"/>
      <c r="C15416" s="396"/>
      <c r="D15416" s="396"/>
      <c r="E15416" s="399"/>
      <c r="F15416" s="399"/>
      <c r="G15416" s="399"/>
      <c r="H15416" s="399"/>
      <c r="I15416" s="399"/>
    </row>
    <row r="15417" spans="1:9" ht="15.75" customHeight="1">
      <c r="A15417" s="396"/>
      <c r="B15417" s="398"/>
      <c r="C15417" s="396"/>
      <c r="D15417" s="396"/>
      <c r="E15417" s="399"/>
      <c r="F15417" s="399"/>
      <c r="G15417" s="399"/>
      <c r="H15417" s="399"/>
      <c r="I15417" s="399"/>
    </row>
    <row r="15418" spans="1:9" ht="15.75" customHeight="1">
      <c r="A15418" s="396"/>
      <c r="B15418" s="398"/>
      <c r="C15418" s="396"/>
      <c r="D15418" s="396"/>
      <c r="E15418" s="399"/>
      <c r="F15418" s="399"/>
      <c r="G15418" s="399"/>
      <c r="H15418" s="399"/>
      <c r="I15418" s="399"/>
    </row>
    <row r="15419" spans="1:9" ht="15.75" customHeight="1">
      <c r="A15419" s="396"/>
      <c r="B15419" s="398"/>
      <c r="C15419" s="396"/>
      <c r="D15419" s="396"/>
      <c r="E15419" s="399"/>
      <c r="F15419" s="399"/>
      <c r="G15419" s="399"/>
      <c r="H15419" s="399"/>
      <c r="I15419" s="399"/>
    </row>
    <row r="15420" spans="1:9" ht="15.75" customHeight="1">
      <c r="A15420" s="396"/>
      <c r="B15420" s="398"/>
      <c r="C15420" s="396"/>
      <c r="D15420" s="396"/>
      <c r="E15420" s="399"/>
      <c r="F15420" s="399"/>
      <c r="G15420" s="399"/>
      <c r="H15420" s="399"/>
      <c r="I15420" s="399"/>
    </row>
    <row r="15421" spans="1:9" ht="15.75" customHeight="1">
      <c r="A15421" s="396"/>
      <c r="B15421" s="398"/>
      <c r="C15421" s="396"/>
      <c r="D15421" s="396"/>
      <c r="E15421" s="399"/>
      <c r="F15421" s="399"/>
      <c r="G15421" s="399"/>
      <c r="H15421" s="399"/>
      <c r="I15421" s="399"/>
    </row>
    <row r="15422" spans="1:9" ht="15.75" customHeight="1">
      <c r="A15422" s="396"/>
      <c r="B15422" s="398"/>
      <c r="C15422" s="396"/>
      <c r="D15422" s="396"/>
      <c r="E15422" s="399"/>
      <c r="F15422" s="399"/>
      <c r="G15422" s="399"/>
      <c r="H15422" s="399"/>
      <c r="I15422" s="399"/>
    </row>
    <row r="15423" spans="1:9" ht="15.75" customHeight="1">
      <c r="A15423" s="396"/>
      <c r="B15423" s="398"/>
      <c r="C15423" s="396"/>
      <c r="D15423" s="396"/>
      <c r="E15423" s="399"/>
      <c r="F15423" s="399"/>
      <c r="G15423" s="399"/>
      <c r="H15423" s="399"/>
      <c r="I15423" s="399"/>
    </row>
    <row r="15424" spans="1:9" ht="15.75" customHeight="1">
      <c r="A15424" s="396"/>
      <c r="B15424" s="398"/>
      <c r="C15424" s="396"/>
      <c r="D15424" s="396"/>
      <c r="E15424" s="399"/>
      <c r="F15424" s="399"/>
      <c r="G15424" s="399"/>
      <c r="H15424" s="399"/>
      <c r="I15424" s="399"/>
    </row>
    <row r="15425" spans="1:9" ht="15.75" customHeight="1">
      <c r="A15425" s="396"/>
      <c r="B15425" s="398"/>
      <c r="C15425" s="396"/>
      <c r="D15425" s="396"/>
      <c r="E15425" s="399"/>
      <c r="F15425" s="399"/>
      <c r="G15425" s="399"/>
      <c r="H15425" s="399"/>
      <c r="I15425" s="399"/>
    </row>
    <row r="15426" spans="1:9" ht="15.75" customHeight="1">
      <c r="A15426" s="396"/>
      <c r="B15426" s="398"/>
      <c r="C15426" s="396"/>
      <c r="D15426" s="396"/>
      <c r="E15426" s="399"/>
      <c r="F15426" s="399"/>
      <c r="G15426" s="399"/>
      <c r="H15426" s="399"/>
      <c r="I15426" s="399"/>
    </row>
    <row r="15427" spans="1:9" ht="15.75" customHeight="1">
      <c r="A15427" s="396"/>
      <c r="B15427" s="398"/>
      <c r="C15427" s="396"/>
      <c r="D15427" s="396"/>
      <c r="E15427" s="399"/>
      <c r="F15427" s="399"/>
      <c r="G15427" s="399"/>
      <c r="H15427" s="399"/>
      <c r="I15427" s="399"/>
    </row>
    <row r="15428" spans="1:9" ht="15.75" customHeight="1">
      <c r="A15428" s="396"/>
      <c r="B15428" s="398"/>
      <c r="C15428" s="396"/>
      <c r="D15428" s="396"/>
      <c r="E15428" s="399"/>
      <c r="F15428" s="399"/>
      <c r="G15428" s="399"/>
      <c r="H15428" s="399"/>
      <c r="I15428" s="399"/>
    </row>
    <row r="15429" spans="1:9" ht="15.75" customHeight="1">
      <c r="A15429" s="396"/>
      <c r="B15429" s="398"/>
      <c r="C15429" s="396"/>
      <c r="D15429" s="396"/>
      <c r="E15429" s="399"/>
      <c r="F15429" s="399"/>
      <c r="G15429" s="399"/>
      <c r="H15429" s="399"/>
      <c r="I15429" s="399"/>
    </row>
    <row r="15430" spans="1:9" ht="15.75" customHeight="1">
      <c r="A15430" s="396"/>
      <c r="B15430" s="398"/>
      <c r="C15430" s="396"/>
      <c r="D15430" s="396"/>
      <c r="E15430" s="399"/>
      <c r="F15430" s="399"/>
      <c r="G15430" s="399"/>
      <c r="H15430" s="399"/>
      <c r="I15430" s="399"/>
    </row>
    <row r="15431" spans="1:9" ht="15.75" customHeight="1">
      <c r="A15431" s="396"/>
      <c r="B15431" s="398"/>
      <c r="C15431" s="396"/>
      <c r="D15431" s="396"/>
      <c r="E15431" s="399"/>
      <c r="F15431" s="399"/>
      <c r="G15431" s="399"/>
      <c r="H15431" s="399"/>
      <c r="I15431" s="399"/>
    </row>
    <row r="15432" spans="1:9" ht="15.75" customHeight="1">
      <c r="A15432" s="396"/>
      <c r="B15432" s="398"/>
      <c r="C15432" s="396"/>
      <c r="D15432" s="396"/>
      <c r="E15432" s="399"/>
      <c r="F15432" s="399"/>
      <c r="G15432" s="399"/>
      <c r="H15432" s="399"/>
      <c r="I15432" s="399"/>
    </row>
    <row r="15433" spans="1:9" ht="15.75" customHeight="1">
      <c r="A15433" s="396"/>
      <c r="B15433" s="398"/>
      <c r="C15433" s="396"/>
      <c r="D15433" s="396"/>
      <c r="E15433" s="399"/>
      <c r="F15433" s="399"/>
      <c r="G15433" s="399"/>
      <c r="H15433" s="399"/>
      <c r="I15433" s="399"/>
    </row>
    <row r="15434" spans="1:9" ht="15.75" customHeight="1">
      <c r="A15434" s="396"/>
      <c r="B15434" s="398"/>
      <c r="C15434" s="396"/>
      <c r="D15434" s="396"/>
      <c r="E15434" s="399"/>
      <c r="F15434" s="399"/>
      <c r="G15434" s="399"/>
      <c r="H15434" s="399"/>
      <c r="I15434" s="399"/>
    </row>
    <row r="15435" spans="1:9" ht="15.75" customHeight="1">
      <c r="A15435" s="396"/>
      <c r="B15435" s="398"/>
      <c r="C15435" s="396"/>
      <c r="D15435" s="396"/>
      <c r="E15435" s="399"/>
      <c r="F15435" s="399"/>
      <c r="G15435" s="399"/>
      <c r="H15435" s="399"/>
      <c r="I15435" s="399"/>
    </row>
    <row r="15436" spans="1:9" ht="15.75" customHeight="1">
      <c r="A15436" s="396"/>
      <c r="B15436" s="398"/>
      <c r="C15436" s="396"/>
      <c r="D15436" s="396"/>
      <c r="E15436" s="399"/>
      <c r="F15436" s="399"/>
      <c r="G15436" s="399"/>
      <c r="H15436" s="399"/>
      <c r="I15436" s="399"/>
    </row>
    <row r="15437" spans="1:9" ht="15.75" customHeight="1">
      <c r="A15437" s="396"/>
      <c r="B15437" s="398"/>
      <c r="C15437" s="396"/>
      <c r="D15437" s="396"/>
      <c r="E15437" s="399"/>
      <c r="F15437" s="399"/>
      <c r="G15437" s="399"/>
      <c r="H15437" s="399"/>
      <c r="I15437" s="399"/>
    </row>
    <row r="15438" spans="1:9" ht="15.75" customHeight="1">
      <c r="A15438" s="396"/>
      <c r="B15438" s="398"/>
      <c r="C15438" s="396"/>
      <c r="D15438" s="396"/>
      <c r="E15438" s="399"/>
      <c r="F15438" s="399"/>
      <c r="G15438" s="399"/>
      <c r="H15438" s="399"/>
      <c r="I15438" s="399"/>
    </row>
    <row r="15439" spans="1:9" ht="15.75" customHeight="1">
      <c r="A15439" s="396"/>
      <c r="B15439" s="398"/>
      <c r="C15439" s="396"/>
      <c r="D15439" s="396"/>
      <c r="E15439" s="399"/>
      <c r="F15439" s="399"/>
      <c r="G15439" s="399"/>
      <c r="H15439" s="399"/>
      <c r="I15439" s="399"/>
    </row>
    <row r="15440" spans="1:9" ht="15.75" customHeight="1">
      <c r="A15440" s="396"/>
      <c r="B15440" s="398"/>
      <c r="C15440" s="396"/>
      <c r="D15440" s="396"/>
      <c r="E15440" s="399"/>
      <c r="F15440" s="399"/>
      <c r="G15440" s="399"/>
      <c r="H15440" s="399"/>
      <c r="I15440" s="399"/>
    </row>
    <row r="15441" spans="1:9" ht="15.75" customHeight="1">
      <c r="A15441" s="396"/>
      <c r="B15441" s="398"/>
      <c r="C15441" s="396"/>
      <c r="D15441" s="396"/>
      <c r="E15441" s="399"/>
      <c r="F15441" s="399"/>
      <c r="G15441" s="399"/>
      <c r="H15441" s="399"/>
      <c r="I15441" s="399"/>
    </row>
    <row r="15442" spans="1:9" ht="15.75" customHeight="1">
      <c r="A15442" s="396"/>
      <c r="B15442" s="398"/>
      <c r="C15442" s="396"/>
      <c r="D15442" s="396"/>
      <c r="E15442" s="399"/>
      <c r="F15442" s="399"/>
      <c r="G15442" s="399"/>
      <c r="H15442" s="399"/>
      <c r="I15442" s="399"/>
    </row>
    <row r="15443" spans="1:9" ht="15.75" customHeight="1">
      <c r="A15443" s="396"/>
      <c r="B15443" s="398"/>
      <c r="C15443" s="396"/>
      <c r="D15443" s="396"/>
      <c r="E15443" s="399"/>
      <c r="F15443" s="399"/>
      <c r="G15443" s="399"/>
      <c r="H15443" s="399"/>
      <c r="I15443" s="399"/>
    </row>
    <row r="15444" spans="1:9" ht="15.75" customHeight="1">
      <c r="A15444" s="396"/>
      <c r="B15444" s="398"/>
      <c r="C15444" s="396"/>
      <c r="D15444" s="396"/>
      <c r="E15444" s="399"/>
      <c r="F15444" s="399"/>
      <c r="G15444" s="399"/>
      <c r="H15444" s="399"/>
      <c r="I15444" s="399"/>
    </row>
    <row r="15445" spans="1:9" ht="15.75" customHeight="1">
      <c r="A15445" s="396"/>
      <c r="B15445" s="398"/>
      <c r="C15445" s="396"/>
      <c r="D15445" s="396"/>
      <c r="E15445" s="399"/>
      <c r="F15445" s="399"/>
      <c r="G15445" s="399"/>
      <c r="H15445" s="399"/>
      <c r="I15445" s="399"/>
    </row>
    <row r="15446" spans="1:9" ht="15.75" customHeight="1">
      <c r="A15446" s="396"/>
      <c r="B15446" s="398"/>
      <c r="C15446" s="396"/>
      <c r="D15446" s="396"/>
      <c r="E15446" s="399"/>
      <c r="F15446" s="399"/>
      <c r="G15446" s="399"/>
      <c r="H15446" s="399"/>
      <c r="I15446" s="399"/>
    </row>
    <row r="15447" spans="1:9" ht="15.75" customHeight="1">
      <c r="A15447" s="396"/>
      <c r="B15447" s="398"/>
      <c r="C15447" s="396"/>
      <c r="D15447" s="396"/>
      <c r="E15447" s="399"/>
      <c r="F15447" s="399"/>
      <c r="G15447" s="399"/>
      <c r="H15447" s="399"/>
      <c r="I15447" s="399"/>
    </row>
    <row r="15448" spans="1:9" ht="15.75" customHeight="1">
      <c r="A15448" s="396"/>
      <c r="B15448" s="398"/>
      <c r="C15448" s="396"/>
      <c r="D15448" s="396"/>
      <c r="E15448" s="399"/>
      <c r="F15448" s="399"/>
      <c r="G15448" s="399"/>
      <c r="H15448" s="399"/>
      <c r="I15448" s="399"/>
    </row>
    <row r="15449" spans="1:9" ht="15.75" customHeight="1">
      <c r="A15449" s="396"/>
      <c r="B15449" s="398"/>
      <c r="C15449" s="396"/>
      <c r="D15449" s="396"/>
      <c r="E15449" s="399"/>
      <c r="F15449" s="399"/>
      <c r="G15449" s="399"/>
      <c r="H15449" s="399"/>
      <c r="I15449" s="399"/>
    </row>
    <row r="15450" spans="1:9" ht="15.75" customHeight="1">
      <c r="A15450" s="396"/>
      <c r="B15450" s="398"/>
      <c r="C15450" s="396"/>
      <c r="D15450" s="396"/>
      <c r="E15450" s="399"/>
      <c r="F15450" s="399"/>
      <c r="G15450" s="399"/>
      <c r="H15450" s="399"/>
      <c r="I15450" s="399"/>
    </row>
    <row r="15451" spans="1:9" ht="15.75" customHeight="1">
      <c r="A15451" s="396"/>
      <c r="B15451" s="398"/>
      <c r="C15451" s="396"/>
      <c r="D15451" s="396"/>
      <c r="E15451" s="399"/>
      <c r="F15451" s="399"/>
      <c r="G15451" s="399"/>
      <c r="H15451" s="399"/>
      <c r="I15451" s="399"/>
    </row>
    <row r="15452" spans="1:9" ht="15.75" customHeight="1">
      <c r="A15452" s="396"/>
      <c r="B15452" s="398"/>
      <c r="C15452" s="396"/>
      <c r="D15452" s="396"/>
      <c r="E15452" s="399"/>
      <c r="F15452" s="399"/>
      <c r="G15452" s="399"/>
      <c r="H15452" s="399"/>
      <c r="I15452" s="399"/>
    </row>
    <row r="15453" spans="1:9" ht="15.75" customHeight="1">
      <c r="A15453" s="396"/>
      <c r="B15453" s="398"/>
      <c r="C15453" s="396"/>
      <c r="D15453" s="396"/>
      <c r="E15453" s="399"/>
      <c r="F15453" s="399"/>
      <c r="G15453" s="399"/>
      <c r="H15453" s="399"/>
      <c r="I15453" s="399"/>
    </row>
    <row r="15454" spans="1:9" ht="15.75" customHeight="1">
      <c r="A15454" s="396"/>
      <c r="B15454" s="398"/>
      <c r="C15454" s="396"/>
      <c r="D15454" s="396"/>
      <c r="E15454" s="399"/>
      <c r="F15454" s="399"/>
      <c r="G15454" s="399"/>
      <c r="H15454" s="399"/>
      <c r="I15454" s="399"/>
    </row>
    <row r="15455" spans="1:9" ht="15.75" customHeight="1">
      <c r="A15455" s="396"/>
      <c r="B15455" s="398"/>
      <c r="C15455" s="396"/>
      <c r="D15455" s="396"/>
      <c r="E15455" s="399"/>
      <c r="F15455" s="399"/>
      <c r="G15455" s="399"/>
      <c r="H15455" s="399"/>
      <c r="I15455" s="399"/>
    </row>
    <row r="15456" spans="1:9" ht="15.75" customHeight="1">
      <c r="A15456" s="396"/>
      <c r="B15456" s="398"/>
      <c r="C15456" s="396"/>
      <c r="D15456" s="396"/>
      <c r="E15456" s="399"/>
      <c r="F15456" s="399"/>
      <c r="G15456" s="399"/>
      <c r="H15456" s="399"/>
      <c r="I15456" s="399"/>
    </row>
    <row r="15457" spans="1:9" ht="15.75" customHeight="1">
      <c r="A15457" s="396"/>
      <c r="B15457" s="398"/>
      <c r="C15457" s="396"/>
      <c r="D15457" s="396"/>
      <c r="E15457" s="399"/>
      <c r="F15457" s="399"/>
      <c r="G15457" s="399"/>
      <c r="H15457" s="399"/>
      <c r="I15457" s="399"/>
    </row>
    <row r="15458" spans="1:9" ht="15.75" customHeight="1">
      <c r="A15458" s="396"/>
      <c r="B15458" s="398"/>
      <c r="C15458" s="396"/>
      <c r="D15458" s="396"/>
      <c r="E15458" s="399"/>
      <c r="F15458" s="399"/>
      <c r="G15458" s="399"/>
      <c r="H15458" s="399"/>
      <c r="I15458" s="399"/>
    </row>
    <row r="15459" spans="1:9" ht="15.75" customHeight="1">
      <c r="A15459" s="396"/>
      <c r="B15459" s="398"/>
      <c r="C15459" s="396"/>
      <c r="D15459" s="396"/>
      <c r="E15459" s="399"/>
      <c r="F15459" s="399"/>
      <c r="G15459" s="399"/>
      <c r="H15459" s="399"/>
      <c r="I15459" s="399"/>
    </row>
    <row r="15460" spans="1:9" ht="15.75" customHeight="1">
      <c r="A15460" s="396"/>
      <c r="B15460" s="398"/>
      <c r="C15460" s="396"/>
      <c r="D15460" s="396"/>
      <c r="E15460" s="399"/>
      <c r="F15460" s="399"/>
      <c r="G15460" s="399"/>
      <c r="H15460" s="399"/>
      <c r="I15460" s="399"/>
    </row>
    <row r="15461" spans="1:9" ht="15.75" customHeight="1">
      <c r="A15461" s="396"/>
      <c r="B15461" s="398"/>
      <c r="C15461" s="396"/>
      <c r="D15461" s="396"/>
      <c r="E15461" s="399"/>
      <c r="F15461" s="399"/>
      <c r="G15461" s="399"/>
      <c r="H15461" s="399"/>
      <c r="I15461" s="399"/>
    </row>
    <row r="15462" spans="1:9" ht="15.75" customHeight="1">
      <c r="A15462" s="396"/>
      <c r="B15462" s="398"/>
      <c r="C15462" s="396"/>
      <c r="D15462" s="396"/>
      <c r="E15462" s="399"/>
      <c r="F15462" s="399"/>
      <c r="G15462" s="399"/>
      <c r="H15462" s="399"/>
      <c r="I15462" s="399"/>
    </row>
    <row r="15463" spans="1:9" ht="15.75" customHeight="1">
      <c r="A15463" s="396"/>
      <c r="B15463" s="398"/>
      <c r="C15463" s="396"/>
      <c r="D15463" s="396"/>
      <c r="E15463" s="399"/>
      <c r="F15463" s="399"/>
      <c r="G15463" s="399"/>
      <c r="H15463" s="399"/>
      <c r="I15463" s="399"/>
    </row>
    <row r="15464" spans="1:9" ht="15.75" customHeight="1">
      <c r="A15464" s="396"/>
      <c r="B15464" s="398"/>
      <c r="C15464" s="396"/>
      <c r="D15464" s="396"/>
      <c r="E15464" s="399"/>
      <c r="F15464" s="399"/>
      <c r="G15464" s="399"/>
      <c r="H15464" s="399"/>
      <c r="I15464" s="399"/>
    </row>
    <row r="15465" spans="1:9" ht="15.75" customHeight="1">
      <c r="A15465" s="396"/>
      <c r="B15465" s="398"/>
      <c r="C15465" s="396"/>
      <c r="D15465" s="396"/>
      <c r="E15465" s="399"/>
      <c r="F15465" s="399"/>
      <c r="G15465" s="399"/>
      <c r="H15465" s="399"/>
      <c r="I15465" s="399"/>
    </row>
    <row r="15466" spans="1:9" ht="15.75" customHeight="1">
      <c r="A15466" s="396"/>
      <c r="B15466" s="398"/>
      <c r="C15466" s="396"/>
      <c r="D15466" s="396"/>
      <c r="E15466" s="399"/>
      <c r="F15466" s="399"/>
      <c r="G15466" s="399"/>
      <c r="H15466" s="399"/>
      <c r="I15466" s="399"/>
    </row>
    <row r="15467" spans="1:9" ht="15.75" customHeight="1">
      <c r="A15467" s="396"/>
      <c r="B15467" s="398"/>
      <c r="C15467" s="396"/>
      <c r="D15467" s="396"/>
      <c r="E15467" s="399"/>
      <c r="F15467" s="399"/>
      <c r="G15467" s="399"/>
      <c r="H15467" s="399"/>
      <c r="I15467" s="399"/>
    </row>
    <row r="15468" spans="1:9" ht="15.75" customHeight="1">
      <c r="A15468" s="396"/>
      <c r="B15468" s="398"/>
      <c r="C15468" s="396"/>
      <c r="D15468" s="396"/>
      <c r="E15468" s="399"/>
      <c r="F15468" s="399"/>
      <c r="G15468" s="399"/>
      <c r="H15468" s="399"/>
      <c r="I15468" s="399"/>
    </row>
    <row r="15469" spans="1:9" ht="15.75" customHeight="1">
      <c r="A15469" s="396"/>
      <c r="B15469" s="398"/>
      <c r="C15469" s="396"/>
      <c r="D15469" s="396"/>
      <c r="E15469" s="399"/>
      <c r="F15469" s="399"/>
      <c r="G15469" s="399"/>
      <c r="H15469" s="399"/>
      <c r="I15469" s="399"/>
    </row>
    <row r="15470" spans="1:9" ht="15.75" customHeight="1">
      <c r="A15470" s="396"/>
      <c r="B15470" s="398"/>
      <c r="C15470" s="396"/>
      <c r="D15470" s="396"/>
      <c r="E15470" s="399"/>
      <c r="F15470" s="399"/>
      <c r="G15470" s="399"/>
      <c r="H15470" s="399"/>
      <c r="I15470" s="399"/>
    </row>
    <row r="15471" spans="1:9" ht="15.75" customHeight="1">
      <c r="A15471" s="396"/>
      <c r="B15471" s="398"/>
      <c r="C15471" s="396"/>
      <c r="D15471" s="396"/>
      <c r="E15471" s="399"/>
      <c r="F15471" s="399"/>
      <c r="G15471" s="399"/>
      <c r="H15471" s="399"/>
      <c r="I15471" s="399"/>
    </row>
    <row r="15472" spans="1:9" ht="15.75" customHeight="1">
      <c r="A15472" s="396"/>
      <c r="B15472" s="398"/>
      <c r="C15472" s="396"/>
      <c r="D15472" s="396"/>
      <c r="E15472" s="399"/>
      <c r="F15472" s="399"/>
      <c r="G15472" s="399"/>
      <c r="H15472" s="399"/>
      <c r="I15472" s="399"/>
    </row>
    <row r="15473" spans="1:9" ht="15.75" customHeight="1">
      <c r="A15473" s="396"/>
      <c r="B15473" s="398"/>
      <c r="C15473" s="396"/>
      <c r="D15473" s="396"/>
      <c r="E15473" s="399"/>
      <c r="F15473" s="399"/>
      <c r="G15473" s="399"/>
      <c r="H15473" s="399"/>
      <c r="I15473" s="399"/>
    </row>
    <row r="15474" spans="1:9" ht="15.75" customHeight="1">
      <c r="A15474" s="396"/>
      <c r="B15474" s="398"/>
      <c r="C15474" s="396"/>
      <c r="D15474" s="396"/>
      <c r="E15474" s="399"/>
      <c r="F15474" s="399"/>
      <c r="G15474" s="399"/>
      <c r="H15474" s="399"/>
      <c r="I15474" s="399"/>
    </row>
    <row r="15475" spans="1:9" ht="15.75" customHeight="1">
      <c r="A15475" s="396"/>
      <c r="B15475" s="398"/>
      <c r="C15475" s="396"/>
      <c r="D15475" s="396"/>
      <c r="E15475" s="399"/>
      <c r="F15475" s="399"/>
      <c r="G15475" s="399"/>
      <c r="H15475" s="399"/>
      <c r="I15475" s="399"/>
    </row>
    <row r="15476" spans="1:9" ht="15.75" customHeight="1">
      <c r="A15476" s="396"/>
      <c r="B15476" s="398"/>
      <c r="C15476" s="396"/>
      <c r="D15476" s="396"/>
      <c r="E15476" s="399"/>
      <c r="F15476" s="399"/>
      <c r="G15476" s="399"/>
      <c r="H15476" s="399"/>
      <c r="I15476" s="399"/>
    </row>
    <row r="15477" spans="1:9" ht="15.75" customHeight="1">
      <c r="A15477" s="396"/>
      <c r="B15477" s="398"/>
      <c r="C15477" s="396"/>
      <c r="D15477" s="396"/>
      <c r="E15477" s="399"/>
      <c r="F15477" s="399"/>
      <c r="G15477" s="399"/>
      <c r="H15477" s="399"/>
      <c r="I15477" s="399"/>
    </row>
    <row r="15478" spans="1:9" ht="15.75" customHeight="1">
      <c r="A15478" s="396"/>
      <c r="B15478" s="398"/>
      <c r="C15478" s="396"/>
      <c r="D15478" s="396"/>
      <c r="E15478" s="399"/>
      <c r="F15478" s="399"/>
      <c r="G15478" s="399"/>
      <c r="H15478" s="399"/>
      <c r="I15478" s="399"/>
    </row>
    <row r="15479" spans="1:9" ht="15.75" customHeight="1">
      <c r="A15479" s="396"/>
      <c r="B15479" s="398"/>
      <c r="C15479" s="396"/>
      <c r="D15479" s="396"/>
      <c r="E15479" s="399"/>
      <c r="F15479" s="399"/>
      <c r="G15479" s="399"/>
      <c r="H15479" s="399"/>
      <c r="I15479" s="399"/>
    </row>
    <row r="15480" spans="1:9" ht="15.75" customHeight="1">
      <c r="A15480" s="396"/>
      <c r="B15480" s="398"/>
      <c r="C15480" s="396"/>
      <c r="D15480" s="396"/>
      <c r="E15480" s="399"/>
      <c r="F15480" s="399"/>
      <c r="G15480" s="399"/>
      <c r="H15480" s="399"/>
      <c r="I15480" s="399"/>
    </row>
    <row r="15481" spans="1:9" ht="15.75" customHeight="1">
      <c r="A15481" s="396"/>
      <c r="B15481" s="398"/>
      <c r="C15481" s="396"/>
      <c r="D15481" s="396"/>
      <c r="E15481" s="399"/>
      <c r="F15481" s="399"/>
      <c r="G15481" s="399"/>
      <c r="H15481" s="399"/>
      <c r="I15481" s="399"/>
    </row>
    <row r="15482" spans="1:9" ht="15.75" customHeight="1">
      <c r="A15482" s="396"/>
      <c r="B15482" s="398"/>
      <c r="C15482" s="396"/>
      <c r="D15482" s="396"/>
      <c r="E15482" s="399"/>
      <c r="F15482" s="399"/>
      <c r="G15482" s="399"/>
      <c r="H15482" s="399"/>
      <c r="I15482" s="399"/>
    </row>
    <row r="15483" spans="1:9" ht="15.75" customHeight="1">
      <c r="A15483" s="396"/>
      <c r="B15483" s="398"/>
      <c r="C15483" s="396"/>
      <c r="D15483" s="396"/>
      <c r="E15483" s="399"/>
      <c r="F15483" s="399"/>
      <c r="G15483" s="399"/>
      <c r="H15483" s="399"/>
      <c r="I15483" s="399"/>
    </row>
    <row r="15484" spans="1:9" ht="15.75" customHeight="1">
      <c r="A15484" s="396"/>
      <c r="B15484" s="398"/>
      <c r="C15484" s="396"/>
      <c r="D15484" s="396"/>
      <c r="E15484" s="399"/>
      <c r="F15484" s="399"/>
      <c r="G15484" s="399"/>
      <c r="H15484" s="399"/>
      <c r="I15484" s="399"/>
    </row>
    <row r="15485" spans="1:9" ht="15.75" customHeight="1">
      <c r="A15485" s="396"/>
      <c r="B15485" s="398"/>
      <c r="C15485" s="396"/>
      <c r="D15485" s="396"/>
      <c r="E15485" s="399"/>
      <c r="F15485" s="399"/>
      <c r="G15485" s="399"/>
      <c r="H15485" s="399"/>
      <c r="I15485" s="399"/>
    </row>
    <row r="15486" spans="1:9" ht="15.75" customHeight="1">
      <c r="A15486" s="396"/>
      <c r="B15486" s="398"/>
      <c r="C15486" s="396"/>
      <c r="D15486" s="396"/>
      <c r="E15486" s="399"/>
      <c r="F15486" s="399"/>
      <c r="G15486" s="399"/>
      <c r="H15486" s="399"/>
      <c r="I15486" s="399"/>
    </row>
    <row r="15487" spans="1:9" ht="15.75" customHeight="1">
      <c r="A15487" s="396"/>
      <c r="B15487" s="398"/>
      <c r="C15487" s="396"/>
      <c r="D15487" s="396"/>
      <c r="E15487" s="399"/>
      <c r="F15487" s="399"/>
      <c r="G15487" s="399"/>
      <c r="H15487" s="399"/>
      <c r="I15487" s="399"/>
    </row>
    <row r="15488" spans="1:9" ht="15.75" customHeight="1">
      <c r="A15488" s="396"/>
      <c r="B15488" s="398"/>
      <c r="C15488" s="396"/>
      <c r="D15488" s="396"/>
      <c r="E15488" s="399"/>
      <c r="F15488" s="399"/>
      <c r="G15488" s="399"/>
      <c r="H15488" s="399"/>
      <c r="I15488" s="399"/>
    </row>
    <row r="15489" spans="1:9" ht="15.75" customHeight="1">
      <c r="A15489" s="396"/>
      <c r="B15489" s="398"/>
      <c r="C15489" s="396"/>
      <c r="D15489" s="396"/>
      <c r="E15489" s="399"/>
      <c r="F15489" s="399"/>
      <c r="G15489" s="399"/>
      <c r="H15489" s="399"/>
      <c r="I15489" s="399"/>
    </row>
    <row r="15490" spans="1:9" ht="15.75" customHeight="1">
      <c r="A15490" s="396"/>
      <c r="B15490" s="398"/>
      <c r="C15490" s="396"/>
      <c r="D15490" s="396"/>
      <c r="E15490" s="399"/>
      <c r="F15490" s="399"/>
      <c r="G15490" s="399"/>
      <c r="H15490" s="399"/>
      <c r="I15490" s="399"/>
    </row>
    <row r="15491" spans="1:9" ht="15.75" customHeight="1">
      <c r="A15491" s="396"/>
      <c r="B15491" s="398"/>
      <c r="C15491" s="396"/>
      <c r="D15491" s="396"/>
      <c r="E15491" s="399"/>
      <c r="F15491" s="399"/>
      <c r="G15491" s="399"/>
      <c r="H15491" s="399"/>
      <c r="I15491" s="399"/>
    </row>
    <row r="15492" spans="1:9" ht="15.75" customHeight="1">
      <c r="A15492" s="396"/>
      <c r="B15492" s="398"/>
      <c r="C15492" s="396"/>
      <c r="D15492" s="396"/>
      <c r="E15492" s="399"/>
      <c r="F15492" s="399"/>
      <c r="G15492" s="399"/>
      <c r="H15492" s="399"/>
      <c r="I15492" s="399"/>
    </row>
    <row r="15493" spans="1:9" ht="15.75" customHeight="1">
      <c r="A15493" s="396"/>
      <c r="B15493" s="398"/>
      <c r="C15493" s="396"/>
      <c r="D15493" s="396"/>
      <c r="E15493" s="399"/>
      <c r="F15493" s="399"/>
      <c r="G15493" s="399"/>
      <c r="H15493" s="399"/>
      <c r="I15493" s="399"/>
    </row>
    <row r="15494" spans="1:9" ht="15.75" customHeight="1">
      <c r="A15494" s="396"/>
      <c r="B15494" s="398"/>
      <c r="C15494" s="396"/>
      <c r="D15494" s="396"/>
      <c r="E15494" s="399"/>
      <c r="F15494" s="399"/>
      <c r="G15494" s="399"/>
      <c r="H15494" s="399"/>
      <c r="I15494" s="399"/>
    </row>
    <row r="15495" spans="1:9" ht="15.75" customHeight="1">
      <c r="A15495" s="396"/>
      <c r="B15495" s="398"/>
      <c r="C15495" s="396"/>
      <c r="D15495" s="396"/>
      <c r="E15495" s="399"/>
      <c r="F15495" s="399"/>
      <c r="G15495" s="399"/>
      <c r="H15495" s="399"/>
      <c r="I15495" s="399"/>
    </row>
    <row r="15496" spans="1:9" ht="15.75" customHeight="1">
      <c r="A15496" s="396"/>
      <c r="B15496" s="398"/>
      <c r="C15496" s="396"/>
      <c r="D15496" s="396"/>
      <c r="E15496" s="399"/>
      <c r="F15496" s="399"/>
      <c r="G15496" s="399"/>
      <c r="H15496" s="399"/>
      <c r="I15496" s="399"/>
    </row>
    <row r="15497" spans="1:9" ht="15.75" customHeight="1">
      <c r="A15497" s="396"/>
      <c r="B15497" s="398"/>
      <c r="C15497" s="396"/>
      <c r="D15497" s="396"/>
      <c r="E15497" s="399"/>
      <c r="F15497" s="399"/>
      <c r="G15497" s="399"/>
      <c r="H15497" s="399"/>
      <c r="I15497" s="399"/>
    </row>
    <row r="15498" spans="1:9" ht="15.75" customHeight="1">
      <c r="A15498" s="396"/>
      <c r="B15498" s="398"/>
      <c r="C15498" s="396"/>
      <c r="D15498" s="396"/>
      <c r="E15498" s="399"/>
      <c r="F15498" s="399"/>
      <c r="G15498" s="399"/>
      <c r="H15498" s="399"/>
      <c r="I15498" s="399"/>
    </row>
    <row r="15499" spans="1:9" ht="15.75" customHeight="1">
      <c r="A15499" s="396"/>
      <c r="B15499" s="398"/>
      <c r="C15499" s="396"/>
      <c r="D15499" s="396"/>
      <c r="E15499" s="399"/>
      <c r="F15499" s="399"/>
      <c r="G15499" s="399"/>
      <c r="H15499" s="399"/>
      <c r="I15499" s="399"/>
    </row>
    <row r="15500" spans="1:9" ht="15.75" customHeight="1">
      <c r="A15500" s="396"/>
      <c r="B15500" s="398"/>
      <c r="C15500" s="396"/>
      <c r="D15500" s="396"/>
      <c r="E15500" s="399"/>
      <c r="F15500" s="399"/>
      <c r="G15500" s="399"/>
      <c r="H15500" s="399"/>
      <c r="I15500" s="399"/>
    </row>
    <row r="15501" spans="1:9" ht="15.75" customHeight="1">
      <c r="A15501" s="396"/>
      <c r="B15501" s="398"/>
      <c r="C15501" s="396"/>
      <c r="D15501" s="396"/>
      <c r="E15501" s="399"/>
      <c r="F15501" s="399"/>
      <c r="G15501" s="399"/>
      <c r="H15501" s="399"/>
      <c r="I15501" s="399"/>
    </row>
    <row r="15502" spans="1:9" ht="15.75" customHeight="1">
      <c r="A15502" s="396"/>
      <c r="B15502" s="398"/>
      <c r="C15502" s="396"/>
      <c r="D15502" s="396"/>
      <c r="E15502" s="399"/>
      <c r="F15502" s="399"/>
      <c r="G15502" s="399"/>
      <c r="H15502" s="399"/>
      <c r="I15502" s="399"/>
    </row>
    <row r="15503" spans="1:9" ht="15.75" customHeight="1">
      <c r="A15503" s="396"/>
      <c r="B15503" s="398"/>
      <c r="C15503" s="396"/>
      <c r="D15503" s="396"/>
      <c r="E15503" s="399"/>
      <c r="F15503" s="399"/>
      <c r="G15503" s="399"/>
      <c r="H15503" s="399"/>
      <c r="I15503" s="399"/>
    </row>
    <row r="15504" spans="1:9" ht="15.75" customHeight="1">
      <c r="A15504" s="396"/>
      <c r="B15504" s="398"/>
      <c r="C15504" s="396"/>
      <c r="D15504" s="396"/>
      <c r="E15504" s="399"/>
      <c r="F15504" s="399"/>
      <c r="G15504" s="399"/>
      <c r="H15504" s="399"/>
      <c r="I15504" s="399"/>
    </row>
    <row r="15505" spans="1:9" ht="15.75" customHeight="1">
      <c r="A15505" s="396"/>
      <c r="B15505" s="398"/>
      <c r="C15505" s="396"/>
      <c r="D15505" s="396"/>
      <c r="E15505" s="399"/>
      <c r="F15505" s="399"/>
      <c r="G15505" s="399"/>
      <c r="H15505" s="399"/>
      <c r="I15505" s="399"/>
    </row>
    <row r="15506" spans="1:9" ht="15.75" customHeight="1">
      <c r="A15506" s="396"/>
      <c r="B15506" s="398"/>
      <c r="C15506" s="396"/>
      <c r="D15506" s="396"/>
      <c r="E15506" s="399"/>
      <c r="F15506" s="399"/>
      <c r="G15506" s="399"/>
      <c r="H15506" s="399"/>
      <c r="I15506" s="399"/>
    </row>
    <row r="15507" spans="1:9" ht="15.75" customHeight="1">
      <c r="A15507" s="396"/>
      <c r="B15507" s="398"/>
      <c r="C15507" s="396"/>
      <c r="D15507" s="396"/>
      <c r="E15507" s="399"/>
      <c r="F15507" s="399"/>
      <c r="G15507" s="399"/>
      <c r="H15507" s="399"/>
      <c r="I15507" s="399"/>
    </row>
    <row r="15508" spans="1:9" ht="15.75" customHeight="1">
      <c r="A15508" s="396"/>
      <c r="B15508" s="398"/>
      <c r="C15508" s="396"/>
      <c r="D15508" s="396"/>
      <c r="E15508" s="399"/>
      <c r="F15508" s="399"/>
      <c r="G15508" s="399"/>
      <c r="H15508" s="399"/>
      <c r="I15508" s="399"/>
    </row>
    <row r="15509" spans="1:9" ht="15.75" customHeight="1">
      <c r="A15509" s="396"/>
      <c r="B15509" s="398"/>
      <c r="C15509" s="396"/>
      <c r="D15509" s="396"/>
      <c r="E15509" s="399"/>
      <c r="F15509" s="399"/>
      <c r="G15509" s="399"/>
      <c r="H15509" s="399"/>
      <c r="I15509" s="399"/>
    </row>
    <row r="15510" spans="1:9" ht="15.75" customHeight="1">
      <c r="A15510" s="396"/>
      <c r="B15510" s="398"/>
      <c r="C15510" s="396"/>
      <c r="D15510" s="396"/>
      <c r="E15510" s="399"/>
      <c r="F15510" s="399"/>
      <c r="G15510" s="399"/>
      <c r="H15510" s="399"/>
      <c r="I15510" s="399"/>
    </row>
    <row r="15511" spans="1:9" ht="15.75" customHeight="1">
      <c r="A15511" s="396"/>
      <c r="B15511" s="398"/>
      <c r="C15511" s="396"/>
      <c r="D15511" s="396"/>
      <c r="E15511" s="399"/>
      <c r="F15511" s="399"/>
      <c r="G15511" s="399"/>
      <c r="H15511" s="399"/>
      <c r="I15511" s="399"/>
    </row>
    <row r="15512" spans="1:9" ht="15.75" customHeight="1">
      <c r="A15512" s="396"/>
      <c r="B15512" s="398"/>
      <c r="C15512" s="396"/>
      <c r="D15512" s="396"/>
      <c r="E15512" s="399"/>
      <c r="F15512" s="399"/>
      <c r="G15512" s="399"/>
      <c r="H15512" s="399"/>
      <c r="I15512" s="399"/>
    </row>
    <row r="15513" spans="1:9" ht="15.75" customHeight="1">
      <c r="A15513" s="396"/>
      <c r="B15513" s="398"/>
      <c r="C15513" s="396"/>
      <c r="D15513" s="396"/>
      <c r="E15513" s="399"/>
      <c r="F15513" s="399"/>
      <c r="G15513" s="399"/>
      <c r="H15513" s="399"/>
      <c r="I15513" s="399"/>
    </row>
    <row r="15514" spans="1:9" ht="15.75" customHeight="1">
      <c r="A15514" s="396"/>
      <c r="B15514" s="398"/>
      <c r="C15514" s="396"/>
      <c r="D15514" s="396"/>
      <c r="E15514" s="399"/>
      <c r="F15514" s="399"/>
      <c r="G15514" s="399"/>
      <c r="H15514" s="399"/>
      <c r="I15514" s="399"/>
    </row>
    <row r="15515" spans="1:9" ht="15.75" customHeight="1">
      <c r="A15515" s="396"/>
      <c r="B15515" s="398"/>
      <c r="C15515" s="396"/>
      <c r="D15515" s="396"/>
      <c r="E15515" s="399"/>
      <c r="F15515" s="399"/>
      <c r="G15515" s="399"/>
      <c r="H15515" s="399"/>
      <c r="I15515" s="399"/>
    </row>
    <row r="15516" spans="1:9" ht="15.75" customHeight="1">
      <c r="A15516" s="396"/>
      <c r="B15516" s="398"/>
      <c r="C15516" s="396"/>
      <c r="D15516" s="396"/>
      <c r="E15516" s="399"/>
      <c r="F15516" s="399"/>
      <c r="G15516" s="399"/>
      <c r="H15516" s="399"/>
      <c r="I15516" s="399"/>
    </row>
    <row r="15517" spans="1:9" ht="15.75" customHeight="1">
      <c r="A15517" s="396"/>
      <c r="B15517" s="398"/>
      <c r="C15517" s="396"/>
      <c r="D15517" s="396"/>
      <c r="E15517" s="399"/>
      <c r="F15517" s="399"/>
      <c r="G15517" s="399"/>
      <c r="H15517" s="399"/>
      <c r="I15517" s="399"/>
    </row>
    <row r="15518" spans="1:9" ht="15.75" customHeight="1">
      <c r="A15518" s="396"/>
      <c r="B15518" s="398"/>
      <c r="C15518" s="396"/>
      <c r="D15518" s="396"/>
      <c r="E15518" s="399"/>
      <c r="F15518" s="399"/>
      <c r="G15518" s="399"/>
      <c r="H15518" s="399"/>
      <c r="I15518" s="399"/>
    </row>
    <row r="15519" spans="1:9" ht="15.75" customHeight="1">
      <c r="A15519" s="396"/>
      <c r="B15519" s="398"/>
      <c r="C15519" s="396"/>
      <c r="D15519" s="396"/>
      <c r="E15519" s="399"/>
      <c r="F15519" s="399"/>
      <c r="G15519" s="399"/>
      <c r="H15519" s="399"/>
      <c r="I15519" s="399"/>
    </row>
    <row r="15520" spans="1:9" ht="15.75" customHeight="1">
      <c r="A15520" s="396"/>
      <c r="B15520" s="398"/>
      <c r="C15520" s="396"/>
      <c r="D15520" s="396"/>
      <c r="E15520" s="399"/>
      <c r="F15520" s="399"/>
      <c r="G15520" s="399"/>
      <c r="H15520" s="399"/>
      <c r="I15520" s="399"/>
    </row>
    <row r="15521" spans="1:9" ht="15.75" customHeight="1">
      <c r="A15521" s="396"/>
      <c r="B15521" s="398"/>
      <c r="C15521" s="396"/>
      <c r="D15521" s="396"/>
      <c r="E15521" s="399"/>
      <c r="F15521" s="399"/>
      <c r="G15521" s="399"/>
      <c r="H15521" s="399"/>
      <c r="I15521" s="399"/>
    </row>
    <row r="15522" spans="1:9" ht="15.75" customHeight="1">
      <c r="A15522" s="396"/>
      <c r="B15522" s="398"/>
      <c r="C15522" s="396"/>
      <c r="D15522" s="396"/>
      <c r="E15522" s="399"/>
      <c r="F15522" s="399"/>
      <c r="G15522" s="399"/>
      <c r="H15522" s="399"/>
      <c r="I15522" s="399"/>
    </row>
    <row r="15523" spans="1:9" ht="15.75" customHeight="1">
      <c r="A15523" s="396"/>
      <c r="B15523" s="398"/>
      <c r="C15523" s="396"/>
      <c r="D15523" s="396"/>
      <c r="E15523" s="399"/>
      <c r="F15523" s="399"/>
      <c r="G15523" s="399"/>
      <c r="H15523" s="399"/>
      <c r="I15523" s="399"/>
    </row>
    <row r="15524" spans="1:9" ht="15.75" customHeight="1">
      <c r="A15524" s="396"/>
      <c r="B15524" s="398"/>
      <c r="C15524" s="396"/>
      <c r="D15524" s="396"/>
      <c r="E15524" s="399"/>
      <c r="F15524" s="399"/>
      <c r="G15524" s="399"/>
      <c r="H15524" s="399"/>
      <c r="I15524" s="399"/>
    </row>
    <row r="15525" spans="1:9" ht="15.75" customHeight="1">
      <c r="A15525" s="396"/>
      <c r="B15525" s="398"/>
      <c r="C15525" s="396"/>
      <c r="D15525" s="396"/>
      <c r="E15525" s="399"/>
      <c r="F15525" s="399"/>
      <c r="G15525" s="399"/>
      <c r="H15525" s="399"/>
      <c r="I15525" s="399"/>
    </row>
    <row r="15526" spans="1:9" ht="15.75" customHeight="1">
      <c r="A15526" s="396"/>
      <c r="B15526" s="398"/>
      <c r="C15526" s="396"/>
      <c r="D15526" s="396"/>
      <c r="E15526" s="399"/>
      <c r="F15526" s="399"/>
      <c r="G15526" s="399"/>
      <c r="H15526" s="399"/>
      <c r="I15526" s="399"/>
    </row>
    <row r="15527" spans="1:9" ht="15.75" customHeight="1">
      <c r="A15527" s="396"/>
      <c r="B15527" s="398"/>
      <c r="C15527" s="396"/>
      <c r="D15527" s="396"/>
      <c r="E15527" s="399"/>
      <c r="F15527" s="399"/>
      <c r="G15527" s="399"/>
      <c r="H15527" s="399"/>
      <c r="I15527" s="399"/>
    </row>
    <row r="15528" spans="1:9" ht="15.75" customHeight="1">
      <c r="A15528" s="396"/>
      <c r="B15528" s="398"/>
      <c r="C15528" s="396"/>
      <c r="D15528" s="396"/>
      <c r="E15528" s="399"/>
      <c r="F15528" s="399"/>
      <c r="G15528" s="399"/>
      <c r="H15528" s="399"/>
      <c r="I15528" s="399"/>
    </row>
    <row r="15529" spans="1:9" ht="15.75" customHeight="1">
      <c r="A15529" s="396"/>
      <c r="B15529" s="398"/>
      <c r="C15529" s="396"/>
      <c r="D15529" s="396"/>
      <c r="E15529" s="399"/>
      <c r="F15529" s="399"/>
      <c r="G15529" s="399"/>
      <c r="H15529" s="399"/>
      <c r="I15529" s="399"/>
    </row>
    <row r="15530" spans="1:9" ht="15.75" customHeight="1">
      <c r="A15530" s="396"/>
      <c r="B15530" s="398"/>
      <c r="C15530" s="396"/>
      <c r="D15530" s="396"/>
      <c r="E15530" s="399"/>
      <c r="F15530" s="399"/>
      <c r="G15530" s="399"/>
      <c r="H15530" s="399"/>
      <c r="I15530" s="399"/>
    </row>
    <row r="15531" spans="1:9" ht="15.75" customHeight="1">
      <c r="A15531" s="396"/>
      <c r="B15531" s="398"/>
      <c r="C15531" s="396"/>
      <c r="D15531" s="396"/>
      <c r="E15531" s="399"/>
      <c r="F15531" s="399"/>
      <c r="G15531" s="399"/>
      <c r="H15531" s="399"/>
      <c r="I15531" s="399"/>
    </row>
    <row r="15532" spans="1:9" ht="15.75" customHeight="1">
      <c r="A15532" s="396"/>
      <c r="B15532" s="398"/>
      <c r="C15532" s="396"/>
      <c r="D15532" s="396"/>
      <c r="E15532" s="399"/>
      <c r="F15532" s="399"/>
      <c r="G15532" s="399"/>
      <c r="H15532" s="399"/>
      <c r="I15532" s="399"/>
    </row>
    <row r="15533" spans="1:9" ht="15.75" customHeight="1">
      <c r="A15533" s="396"/>
      <c r="B15533" s="398"/>
      <c r="C15533" s="396"/>
      <c r="D15533" s="396"/>
      <c r="E15533" s="399"/>
      <c r="F15533" s="399"/>
      <c r="G15533" s="399"/>
      <c r="H15533" s="399"/>
      <c r="I15533" s="399"/>
    </row>
    <row r="15534" spans="1:9" ht="15.75" customHeight="1">
      <c r="A15534" s="396"/>
      <c r="B15534" s="398"/>
      <c r="C15534" s="396"/>
      <c r="D15534" s="396"/>
      <c r="E15534" s="399"/>
      <c r="F15534" s="399"/>
      <c r="G15534" s="399"/>
      <c r="H15534" s="399"/>
      <c r="I15534" s="399"/>
    </row>
    <row r="15535" spans="1:9" ht="15.75" customHeight="1">
      <c r="A15535" s="396"/>
      <c r="B15535" s="398"/>
      <c r="C15535" s="396"/>
      <c r="D15535" s="396"/>
      <c r="E15535" s="399"/>
      <c r="F15535" s="399"/>
      <c r="G15535" s="399"/>
      <c r="H15535" s="399"/>
      <c r="I15535" s="399"/>
    </row>
    <row r="15536" spans="1:9" ht="15.75" customHeight="1">
      <c r="A15536" s="396"/>
      <c r="B15536" s="398"/>
      <c r="C15536" s="396"/>
      <c r="D15536" s="396"/>
      <c r="E15536" s="399"/>
      <c r="F15536" s="399"/>
      <c r="G15536" s="399"/>
      <c r="H15536" s="399"/>
      <c r="I15536" s="399"/>
    </row>
    <row r="15537" spans="1:9" ht="15.75" customHeight="1">
      <c r="A15537" s="396"/>
      <c r="B15537" s="398"/>
      <c r="C15537" s="396"/>
      <c r="D15537" s="396"/>
      <c r="E15537" s="399"/>
      <c r="F15537" s="399"/>
      <c r="G15537" s="399"/>
      <c r="H15537" s="399"/>
      <c r="I15537" s="399"/>
    </row>
    <row r="15538" spans="1:9" ht="15.75" customHeight="1">
      <c r="A15538" s="396"/>
      <c r="B15538" s="398"/>
      <c r="C15538" s="396"/>
      <c r="D15538" s="396"/>
      <c r="E15538" s="399"/>
      <c r="F15538" s="399"/>
      <c r="G15538" s="399"/>
      <c r="H15538" s="399"/>
      <c r="I15538" s="399"/>
    </row>
    <row r="15539" spans="1:9" ht="15.75" customHeight="1">
      <c r="A15539" s="396"/>
      <c r="B15539" s="398"/>
      <c r="C15539" s="396"/>
      <c r="D15539" s="396"/>
      <c r="E15539" s="399"/>
      <c r="F15539" s="399"/>
      <c r="G15539" s="399"/>
      <c r="H15539" s="399"/>
      <c r="I15539" s="399"/>
    </row>
    <row r="15540" spans="1:9" ht="15.75" customHeight="1">
      <c r="A15540" s="396"/>
      <c r="B15540" s="398"/>
      <c r="C15540" s="396"/>
      <c r="D15540" s="396"/>
      <c r="E15540" s="399"/>
      <c r="F15540" s="399"/>
      <c r="G15540" s="399"/>
      <c r="H15540" s="399"/>
      <c r="I15540" s="399"/>
    </row>
    <row r="15541" spans="1:9" ht="15.75" customHeight="1">
      <c r="A15541" s="396"/>
      <c r="B15541" s="398"/>
      <c r="C15541" s="396"/>
      <c r="D15541" s="396"/>
      <c r="E15541" s="399"/>
      <c r="F15541" s="399"/>
      <c r="G15541" s="399"/>
      <c r="H15541" s="399"/>
      <c r="I15541" s="399"/>
    </row>
    <row r="15542" spans="1:9" ht="15.75" customHeight="1">
      <c r="A15542" s="396"/>
      <c r="B15542" s="398"/>
      <c r="C15542" s="396"/>
      <c r="D15542" s="396"/>
      <c r="E15542" s="399"/>
      <c r="F15542" s="399"/>
      <c r="G15542" s="399"/>
      <c r="H15542" s="399"/>
      <c r="I15542" s="399"/>
    </row>
    <row r="15543" spans="1:9" ht="15.75" customHeight="1">
      <c r="A15543" s="396"/>
      <c r="B15543" s="398"/>
      <c r="C15543" s="396"/>
      <c r="D15543" s="396"/>
      <c r="E15543" s="399"/>
      <c r="F15543" s="399"/>
      <c r="G15543" s="399"/>
      <c r="H15543" s="399"/>
      <c r="I15543" s="399"/>
    </row>
    <row r="15544" spans="1:9" ht="15.75" customHeight="1">
      <c r="A15544" s="396"/>
      <c r="B15544" s="398"/>
      <c r="C15544" s="396"/>
      <c r="D15544" s="396"/>
      <c r="E15544" s="399"/>
      <c r="F15544" s="399"/>
      <c r="G15544" s="399"/>
      <c r="H15544" s="399"/>
      <c r="I15544" s="399"/>
    </row>
    <row r="15545" spans="1:9" ht="15.75" customHeight="1">
      <c r="A15545" s="396"/>
      <c r="B15545" s="398"/>
      <c r="C15545" s="396"/>
      <c r="D15545" s="396"/>
      <c r="E15545" s="399"/>
      <c r="F15545" s="399"/>
      <c r="G15545" s="399"/>
      <c r="H15545" s="399"/>
      <c r="I15545" s="399"/>
    </row>
    <row r="15546" spans="1:9" ht="15.75" customHeight="1">
      <c r="A15546" s="396"/>
      <c r="B15546" s="398"/>
      <c r="C15546" s="396"/>
      <c r="D15546" s="396"/>
      <c r="E15546" s="399"/>
      <c r="F15546" s="399"/>
      <c r="G15546" s="399"/>
      <c r="H15546" s="399"/>
      <c r="I15546" s="399"/>
    </row>
    <row r="15547" spans="1:9" ht="15.75" customHeight="1">
      <c r="A15547" s="396"/>
      <c r="B15547" s="398"/>
      <c r="C15547" s="396"/>
      <c r="D15547" s="396"/>
      <c r="E15547" s="399"/>
      <c r="F15547" s="399"/>
      <c r="G15547" s="399"/>
      <c r="H15547" s="399"/>
      <c r="I15547" s="399"/>
    </row>
    <row r="15548" spans="1:9" ht="15.75" customHeight="1">
      <c r="A15548" s="396"/>
      <c r="B15548" s="398"/>
      <c r="C15548" s="396"/>
      <c r="D15548" s="396"/>
      <c r="E15548" s="399"/>
      <c r="F15548" s="399"/>
      <c r="G15548" s="399"/>
      <c r="H15548" s="399"/>
      <c r="I15548" s="399"/>
    </row>
    <row r="15549" spans="1:9" ht="15.75" customHeight="1">
      <c r="A15549" s="396"/>
      <c r="B15549" s="398"/>
      <c r="C15549" s="396"/>
      <c r="D15549" s="396"/>
      <c r="E15549" s="399"/>
      <c r="F15549" s="399"/>
      <c r="G15549" s="399"/>
      <c r="H15549" s="399"/>
      <c r="I15549" s="399"/>
    </row>
    <row r="15550" spans="1:9" ht="15.75" customHeight="1">
      <c r="A15550" s="396"/>
      <c r="B15550" s="398"/>
      <c r="C15550" s="396"/>
      <c r="D15550" s="396"/>
      <c r="E15550" s="399"/>
      <c r="F15550" s="399"/>
      <c r="G15550" s="399"/>
      <c r="H15550" s="399"/>
      <c r="I15550" s="399"/>
    </row>
    <row r="15551" spans="1:9" ht="15.75" customHeight="1">
      <c r="A15551" s="396"/>
      <c r="B15551" s="398"/>
      <c r="C15551" s="396"/>
      <c r="D15551" s="396"/>
      <c r="E15551" s="399"/>
      <c r="F15551" s="399"/>
      <c r="G15551" s="399"/>
      <c r="H15551" s="399"/>
      <c r="I15551" s="399"/>
    </row>
    <row r="15552" spans="1:9" ht="15.75" customHeight="1">
      <c r="A15552" s="396"/>
      <c r="B15552" s="398"/>
      <c r="C15552" s="396"/>
      <c r="D15552" s="396"/>
      <c r="E15552" s="399"/>
      <c r="F15552" s="399"/>
      <c r="G15552" s="399"/>
      <c r="H15552" s="399"/>
      <c r="I15552" s="399"/>
    </row>
    <row r="15553" spans="1:9" ht="15.75" customHeight="1">
      <c r="A15553" s="396"/>
      <c r="B15553" s="398"/>
      <c r="C15553" s="396"/>
      <c r="D15553" s="396"/>
      <c r="E15553" s="399"/>
      <c r="F15553" s="399"/>
      <c r="G15553" s="399"/>
      <c r="H15553" s="399"/>
      <c r="I15553" s="399"/>
    </row>
    <row r="15554" spans="1:9" ht="15.75" customHeight="1">
      <c r="A15554" s="396"/>
      <c r="B15554" s="398"/>
      <c r="C15554" s="396"/>
      <c r="D15554" s="396"/>
      <c r="E15554" s="399"/>
      <c r="F15554" s="399"/>
      <c r="G15554" s="399"/>
      <c r="H15554" s="399"/>
      <c r="I15554" s="399"/>
    </row>
    <row r="15555" spans="1:9" ht="15.75" customHeight="1">
      <c r="A15555" s="396"/>
      <c r="B15555" s="398"/>
      <c r="C15555" s="396"/>
      <c r="D15555" s="396"/>
      <c r="E15555" s="399"/>
      <c r="F15555" s="399"/>
      <c r="G15555" s="399"/>
      <c r="H15555" s="399"/>
      <c r="I15555" s="399"/>
    </row>
    <row r="15556" spans="1:9" ht="15.75" customHeight="1">
      <c r="A15556" s="396"/>
      <c r="B15556" s="398"/>
      <c r="C15556" s="396"/>
      <c r="D15556" s="396"/>
      <c r="E15556" s="399"/>
      <c r="F15556" s="399"/>
      <c r="G15556" s="399"/>
      <c r="H15556" s="399"/>
      <c r="I15556" s="399"/>
    </row>
    <row r="15557" spans="1:9" ht="15.75" customHeight="1">
      <c r="A15557" s="396"/>
      <c r="B15557" s="398"/>
      <c r="C15557" s="396"/>
      <c r="D15557" s="396"/>
      <c r="E15557" s="399"/>
      <c r="F15557" s="399"/>
      <c r="G15557" s="399"/>
      <c r="H15557" s="399"/>
      <c r="I15557" s="399"/>
    </row>
    <row r="15558" spans="1:9" ht="15.75" customHeight="1">
      <c r="A15558" s="396"/>
      <c r="B15558" s="398"/>
      <c r="C15558" s="396"/>
      <c r="D15558" s="396"/>
      <c r="E15558" s="399"/>
      <c r="F15558" s="399"/>
      <c r="G15558" s="399"/>
      <c r="H15558" s="399"/>
      <c r="I15558" s="399"/>
    </row>
    <row r="15559" spans="1:9" ht="15.75" customHeight="1">
      <c r="A15559" s="396"/>
      <c r="B15559" s="398"/>
      <c r="C15559" s="396"/>
      <c r="D15559" s="396"/>
      <c r="E15559" s="399"/>
      <c r="F15559" s="399"/>
      <c r="G15559" s="399"/>
      <c r="H15559" s="399"/>
      <c r="I15559" s="399"/>
    </row>
    <row r="15560" spans="1:9" ht="15.75" customHeight="1">
      <c r="A15560" s="396"/>
      <c r="B15560" s="398"/>
      <c r="C15560" s="396"/>
      <c r="D15560" s="396"/>
      <c r="E15560" s="399"/>
      <c r="F15560" s="399"/>
      <c r="G15560" s="399"/>
      <c r="H15560" s="399"/>
      <c r="I15560" s="399"/>
    </row>
    <row r="15561" spans="1:9" ht="15.75" customHeight="1">
      <c r="A15561" s="396"/>
      <c r="B15561" s="398"/>
      <c r="C15561" s="396"/>
      <c r="D15561" s="396"/>
      <c r="E15561" s="399"/>
      <c r="F15561" s="399"/>
      <c r="G15561" s="399"/>
      <c r="H15561" s="399"/>
      <c r="I15561" s="399"/>
    </row>
    <row r="15562" spans="1:9" ht="15.75" customHeight="1">
      <c r="A15562" s="396"/>
      <c r="B15562" s="398"/>
      <c r="C15562" s="396"/>
      <c r="D15562" s="396"/>
      <c r="E15562" s="399"/>
      <c r="F15562" s="399"/>
      <c r="G15562" s="399"/>
      <c r="H15562" s="399"/>
      <c r="I15562" s="399"/>
    </row>
    <row r="15563" spans="1:9" ht="15.75" customHeight="1">
      <c r="A15563" s="396"/>
      <c r="B15563" s="398"/>
      <c r="C15563" s="396"/>
      <c r="D15563" s="396"/>
      <c r="E15563" s="399"/>
      <c r="F15563" s="399"/>
      <c r="G15563" s="399"/>
      <c r="H15563" s="399"/>
      <c r="I15563" s="399"/>
    </row>
    <row r="15564" spans="1:9" ht="15.75" customHeight="1">
      <c r="A15564" s="396"/>
      <c r="B15564" s="398"/>
      <c r="C15564" s="396"/>
      <c r="D15564" s="396"/>
      <c r="E15564" s="399"/>
      <c r="F15564" s="399"/>
      <c r="G15564" s="399"/>
      <c r="H15564" s="399"/>
      <c r="I15564" s="399"/>
    </row>
    <row r="15565" spans="1:9" ht="15.75" customHeight="1">
      <c r="A15565" s="396"/>
      <c r="B15565" s="398"/>
      <c r="C15565" s="396"/>
      <c r="D15565" s="396"/>
      <c r="E15565" s="399"/>
      <c r="F15565" s="399"/>
      <c r="G15565" s="399"/>
      <c r="H15565" s="399"/>
      <c r="I15565" s="399"/>
    </row>
    <row r="15566" spans="1:9" ht="15.75" customHeight="1">
      <c r="A15566" s="396"/>
      <c r="B15566" s="398"/>
      <c r="C15566" s="396"/>
      <c r="D15566" s="396"/>
      <c r="E15566" s="399"/>
      <c r="F15566" s="399"/>
      <c r="G15566" s="399"/>
      <c r="H15566" s="399"/>
      <c r="I15566" s="399"/>
    </row>
    <row r="15567" spans="1:9" ht="15.75" customHeight="1">
      <c r="A15567" s="396"/>
      <c r="B15567" s="398"/>
      <c r="C15567" s="396"/>
      <c r="D15567" s="396"/>
      <c r="E15567" s="399"/>
      <c r="F15567" s="399"/>
      <c r="G15567" s="399"/>
      <c r="H15567" s="399"/>
      <c r="I15567" s="399"/>
    </row>
    <row r="15568" spans="1:9" ht="15.75" customHeight="1">
      <c r="A15568" s="396"/>
      <c r="B15568" s="398"/>
      <c r="C15568" s="396"/>
      <c r="D15568" s="396"/>
      <c r="E15568" s="399"/>
      <c r="F15568" s="399"/>
      <c r="G15568" s="399"/>
      <c r="H15568" s="399"/>
      <c r="I15568" s="399"/>
    </row>
    <row r="15569" spans="1:9" ht="15.75" customHeight="1">
      <c r="A15569" s="396"/>
      <c r="B15569" s="398"/>
      <c r="C15569" s="396"/>
      <c r="D15569" s="396"/>
      <c r="E15569" s="399"/>
      <c r="F15569" s="399"/>
      <c r="G15569" s="399"/>
      <c r="H15569" s="399"/>
      <c r="I15569" s="399"/>
    </row>
    <row r="15570" spans="1:9" ht="15.75" customHeight="1">
      <c r="A15570" s="396"/>
      <c r="B15570" s="398"/>
      <c r="C15570" s="396"/>
      <c r="D15570" s="396"/>
      <c r="E15570" s="399"/>
      <c r="F15570" s="399"/>
      <c r="G15570" s="399"/>
      <c r="H15570" s="399"/>
      <c r="I15570" s="399"/>
    </row>
    <row r="15571" spans="1:9" ht="15.75" customHeight="1">
      <c r="A15571" s="396"/>
      <c r="B15571" s="398"/>
      <c r="C15571" s="396"/>
      <c r="D15571" s="396"/>
      <c r="E15571" s="399"/>
      <c r="F15571" s="399"/>
      <c r="G15571" s="399"/>
      <c r="H15571" s="399"/>
      <c r="I15571" s="399"/>
    </row>
    <row r="15572" spans="1:9" ht="15.75" customHeight="1">
      <c r="A15572" s="396"/>
      <c r="B15572" s="398"/>
      <c r="C15572" s="396"/>
      <c r="D15572" s="396"/>
      <c r="E15572" s="399"/>
      <c r="F15572" s="399"/>
      <c r="G15572" s="399"/>
      <c r="H15572" s="399"/>
      <c r="I15572" s="399"/>
    </row>
    <row r="15573" spans="1:9" ht="15.75" customHeight="1">
      <c r="A15573" s="396"/>
      <c r="B15573" s="398"/>
      <c r="C15573" s="396"/>
      <c r="D15573" s="396"/>
      <c r="E15573" s="399"/>
      <c r="F15573" s="399"/>
      <c r="G15573" s="399"/>
      <c r="H15573" s="399"/>
      <c r="I15573" s="399"/>
    </row>
    <row r="15574" spans="1:9" ht="15.75" customHeight="1">
      <c r="A15574" s="396"/>
      <c r="B15574" s="398"/>
      <c r="C15574" s="396"/>
      <c r="D15574" s="396"/>
      <c r="E15574" s="399"/>
      <c r="F15574" s="399"/>
      <c r="G15574" s="399"/>
      <c r="H15574" s="399"/>
      <c r="I15574" s="399"/>
    </row>
    <row r="15575" spans="1:9" ht="15.75" customHeight="1">
      <c r="A15575" s="396"/>
      <c r="B15575" s="398"/>
      <c r="C15575" s="396"/>
      <c r="D15575" s="396"/>
      <c r="E15575" s="399"/>
      <c r="F15575" s="399"/>
      <c r="G15575" s="399"/>
      <c r="H15575" s="399"/>
      <c r="I15575" s="399"/>
    </row>
    <row r="15576" spans="1:9" ht="15.75" customHeight="1">
      <c r="A15576" s="396"/>
      <c r="B15576" s="398"/>
      <c r="C15576" s="396"/>
      <c r="D15576" s="396"/>
      <c r="E15576" s="399"/>
      <c r="F15576" s="399"/>
      <c r="G15576" s="399"/>
      <c r="H15576" s="399"/>
      <c r="I15576" s="399"/>
    </row>
    <row r="15577" spans="1:9" ht="15.75" customHeight="1">
      <c r="A15577" s="396"/>
      <c r="B15577" s="398"/>
      <c r="C15577" s="396"/>
      <c r="D15577" s="396"/>
      <c r="E15577" s="399"/>
      <c r="F15577" s="399"/>
      <c r="G15577" s="399"/>
      <c r="H15577" s="399"/>
      <c r="I15577" s="399"/>
    </row>
    <row r="15578" spans="1:9" ht="15.75" customHeight="1">
      <c r="A15578" s="396"/>
      <c r="B15578" s="398"/>
      <c r="C15578" s="396"/>
      <c r="D15578" s="396"/>
      <c r="E15578" s="399"/>
      <c r="F15578" s="399"/>
      <c r="G15578" s="399"/>
      <c r="H15578" s="399"/>
      <c r="I15578" s="399"/>
    </row>
    <row r="15579" spans="1:9" ht="15.75" customHeight="1">
      <c r="A15579" s="396"/>
      <c r="B15579" s="398"/>
      <c r="C15579" s="396"/>
      <c r="D15579" s="396"/>
      <c r="E15579" s="399"/>
      <c r="F15579" s="399"/>
      <c r="G15579" s="399"/>
      <c r="H15579" s="399"/>
      <c r="I15579" s="399"/>
    </row>
    <row r="15580" spans="1:9" ht="15.75" customHeight="1">
      <c r="A15580" s="396"/>
      <c r="B15580" s="398"/>
      <c r="C15580" s="396"/>
      <c r="D15580" s="396"/>
      <c r="E15580" s="399"/>
      <c r="F15580" s="399"/>
      <c r="G15580" s="399"/>
      <c r="H15580" s="399"/>
      <c r="I15580" s="399"/>
    </row>
    <row r="15581" spans="1:9" ht="15.75" customHeight="1">
      <c r="A15581" s="396"/>
      <c r="B15581" s="398"/>
      <c r="C15581" s="396"/>
      <c r="D15581" s="396"/>
      <c r="E15581" s="399"/>
      <c r="F15581" s="399"/>
      <c r="G15581" s="399"/>
      <c r="H15581" s="399"/>
      <c r="I15581" s="399"/>
    </row>
    <row r="15582" spans="1:9" ht="15.75" customHeight="1">
      <c r="A15582" s="396"/>
      <c r="B15582" s="398"/>
      <c r="C15582" s="396"/>
      <c r="D15582" s="396"/>
      <c r="E15582" s="399"/>
      <c r="F15582" s="399"/>
      <c r="G15582" s="399"/>
      <c r="H15582" s="399"/>
      <c r="I15582" s="399"/>
    </row>
    <row r="15583" spans="1:9" ht="15.75" customHeight="1">
      <c r="A15583" s="396"/>
      <c r="B15583" s="398"/>
      <c r="C15583" s="396"/>
      <c r="D15583" s="396"/>
      <c r="E15583" s="399"/>
      <c r="F15583" s="399"/>
      <c r="G15583" s="399"/>
      <c r="H15583" s="399"/>
      <c r="I15583" s="399"/>
    </row>
    <row r="15584" spans="1:9" ht="15.75" customHeight="1">
      <c r="A15584" s="396"/>
      <c r="B15584" s="398"/>
      <c r="C15584" s="396"/>
      <c r="D15584" s="396"/>
      <c r="E15584" s="399"/>
      <c r="F15584" s="399"/>
      <c r="G15584" s="399"/>
      <c r="H15584" s="399"/>
      <c r="I15584" s="399"/>
    </row>
    <row r="15585" spans="1:9" ht="15.75" customHeight="1">
      <c r="A15585" s="396"/>
      <c r="B15585" s="398"/>
      <c r="C15585" s="396"/>
      <c r="D15585" s="396"/>
      <c r="E15585" s="399"/>
      <c r="F15585" s="399"/>
      <c r="G15585" s="399"/>
      <c r="H15585" s="399"/>
      <c r="I15585" s="399"/>
    </row>
    <row r="15586" spans="1:9" ht="15.75" customHeight="1">
      <c r="A15586" s="396"/>
      <c r="B15586" s="398"/>
      <c r="C15586" s="396"/>
      <c r="D15586" s="396"/>
      <c r="E15586" s="399"/>
      <c r="F15586" s="399"/>
      <c r="G15586" s="399"/>
      <c r="H15586" s="399"/>
      <c r="I15586" s="399"/>
    </row>
    <row r="15587" spans="1:9" ht="15.75" customHeight="1">
      <c r="A15587" s="396"/>
      <c r="B15587" s="398"/>
      <c r="C15587" s="396"/>
      <c r="D15587" s="396"/>
      <c r="E15587" s="399"/>
      <c r="F15587" s="399"/>
      <c r="G15587" s="399"/>
      <c r="H15587" s="399"/>
      <c r="I15587" s="399"/>
    </row>
    <row r="15588" spans="1:9" ht="15.75" customHeight="1">
      <c r="A15588" s="396"/>
      <c r="B15588" s="398"/>
      <c r="C15588" s="396"/>
      <c r="D15588" s="396"/>
      <c r="E15588" s="399"/>
      <c r="F15588" s="399"/>
      <c r="G15588" s="399"/>
      <c r="H15588" s="399"/>
      <c r="I15588" s="399"/>
    </row>
    <row r="15589" spans="1:9" ht="15.75" customHeight="1">
      <c r="A15589" s="396"/>
      <c r="B15589" s="398"/>
      <c r="C15589" s="396"/>
      <c r="D15589" s="396"/>
      <c r="E15589" s="399"/>
      <c r="F15589" s="399"/>
      <c r="G15589" s="399"/>
      <c r="H15589" s="399"/>
      <c r="I15589" s="399"/>
    </row>
    <row r="15590" spans="1:9" ht="15.75" customHeight="1">
      <c r="A15590" s="396"/>
      <c r="B15590" s="398"/>
      <c r="C15590" s="396"/>
      <c r="D15590" s="396"/>
      <c r="E15590" s="399"/>
      <c r="F15590" s="399"/>
      <c r="G15590" s="399"/>
      <c r="H15590" s="399"/>
      <c r="I15590" s="399"/>
    </row>
    <row r="15591" spans="1:9" ht="15.75" customHeight="1">
      <c r="A15591" s="396"/>
      <c r="B15591" s="398"/>
      <c r="C15591" s="396"/>
      <c r="D15591" s="396"/>
      <c r="E15591" s="399"/>
      <c r="F15591" s="399"/>
      <c r="G15591" s="399"/>
      <c r="H15591" s="399"/>
      <c r="I15591" s="399"/>
    </row>
    <row r="15592" spans="1:9" ht="15.75" customHeight="1">
      <c r="A15592" s="396"/>
      <c r="B15592" s="398"/>
      <c r="C15592" s="396"/>
      <c r="D15592" s="396"/>
      <c r="E15592" s="399"/>
      <c r="F15592" s="399"/>
      <c r="G15592" s="399"/>
      <c r="H15592" s="399"/>
      <c r="I15592" s="399"/>
    </row>
    <row r="15593" spans="1:9" ht="15.75" customHeight="1">
      <c r="A15593" s="396"/>
      <c r="B15593" s="398"/>
      <c r="C15593" s="396"/>
      <c r="D15593" s="396"/>
      <c r="E15593" s="399"/>
      <c r="F15593" s="399"/>
      <c r="G15593" s="399"/>
      <c r="H15593" s="399"/>
      <c r="I15593" s="399"/>
    </row>
    <row r="15594" spans="1:9" ht="15.75" customHeight="1">
      <c r="A15594" s="396"/>
      <c r="B15594" s="398"/>
      <c r="C15594" s="396"/>
      <c r="D15594" s="396"/>
      <c r="E15594" s="399"/>
      <c r="F15594" s="399"/>
      <c r="G15594" s="399"/>
      <c r="H15594" s="399"/>
      <c r="I15594" s="399"/>
    </row>
    <row r="15595" spans="1:9" ht="15.75" customHeight="1">
      <c r="A15595" s="396"/>
      <c r="B15595" s="398"/>
      <c r="C15595" s="396"/>
      <c r="D15595" s="396"/>
      <c r="E15595" s="399"/>
      <c r="F15595" s="399"/>
      <c r="G15595" s="399"/>
      <c r="H15595" s="399"/>
      <c r="I15595" s="399"/>
    </row>
    <row r="15596" spans="1:9" ht="15.75" customHeight="1">
      <c r="A15596" s="396"/>
      <c r="B15596" s="398"/>
      <c r="C15596" s="396"/>
      <c r="D15596" s="396"/>
      <c r="E15596" s="399"/>
      <c r="F15596" s="399"/>
      <c r="G15596" s="399"/>
      <c r="H15596" s="399"/>
      <c r="I15596" s="399"/>
    </row>
    <row r="15597" spans="1:9" ht="15.75" customHeight="1">
      <c r="A15597" s="396"/>
      <c r="B15597" s="398"/>
      <c r="C15597" s="396"/>
      <c r="D15597" s="396"/>
      <c r="E15597" s="399"/>
      <c r="F15597" s="399"/>
      <c r="G15597" s="399"/>
      <c r="H15597" s="399"/>
      <c r="I15597" s="399"/>
    </row>
    <row r="15598" spans="1:9" ht="15.75" customHeight="1">
      <c r="A15598" s="396"/>
      <c r="B15598" s="398"/>
      <c r="C15598" s="396"/>
      <c r="D15598" s="396"/>
      <c r="E15598" s="399"/>
      <c r="F15598" s="399"/>
      <c r="G15598" s="399"/>
      <c r="H15598" s="399"/>
      <c r="I15598" s="399"/>
    </row>
    <row r="15599" spans="1:9" ht="15.75" customHeight="1">
      <c r="A15599" s="396"/>
      <c r="B15599" s="398"/>
      <c r="C15599" s="396"/>
      <c r="D15599" s="396"/>
      <c r="E15599" s="399"/>
      <c r="F15599" s="399"/>
      <c r="G15599" s="399"/>
      <c r="H15599" s="399"/>
      <c r="I15599" s="399"/>
    </row>
    <row r="15600" spans="1:9" ht="15.75" customHeight="1">
      <c r="A15600" s="396"/>
      <c r="B15600" s="398"/>
      <c r="C15600" s="396"/>
      <c r="D15600" s="396"/>
      <c r="E15600" s="399"/>
      <c r="F15600" s="399"/>
      <c r="G15600" s="399"/>
      <c r="H15600" s="399"/>
      <c r="I15600" s="399"/>
    </row>
    <row r="15601" spans="1:9" ht="15.75" customHeight="1">
      <c r="A15601" s="396"/>
      <c r="B15601" s="398"/>
      <c r="C15601" s="396"/>
      <c r="D15601" s="396"/>
      <c r="E15601" s="399"/>
      <c r="F15601" s="399"/>
      <c r="G15601" s="399"/>
      <c r="H15601" s="399"/>
      <c r="I15601" s="399"/>
    </row>
    <row r="15602" spans="1:9" ht="15.75" customHeight="1">
      <c r="A15602" s="396"/>
      <c r="B15602" s="398"/>
      <c r="C15602" s="396"/>
      <c r="D15602" s="396"/>
      <c r="E15602" s="399"/>
      <c r="F15602" s="399"/>
      <c r="G15602" s="399"/>
      <c r="H15602" s="399"/>
      <c r="I15602" s="399"/>
    </row>
    <row r="15603" spans="1:9" ht="15.75" customHeight="1">
      <c r="A15603" s="396"/>
      <c r="B15603" s="398"/>
      <c r="C15603" s="396"/>
      <c r="D15603" s="396"/>
      <c r="E15603" s="399"/>
      <c r="F15603" s="399"/>
      <c r="G15603" s="399"/>
      <c r="H15603" s="399"/>
      <c r="I15603" s="399"/>
    </row>
    <row r="15604" spans="1:9" ht="15.75" customHeight="1">
      <c r="A15604" s="396"/>
      <c r="B15604" s="398"/>
      <c r="C15604" s="396"/>
      <c r="D15604" s="396"/>
      <c r="E15604" s="399"/>
      <c r="F15604" s="399"/>
      <c r="G15604" s="399"/>
      <c r="H15604" s="399"/>
      <c r="I15604" s="399"/>
    </row>
    <row r="15605" spans="1:9" ht="15.75" customHeight="1">
      <c r="A15605" s="396"/>
      <c r="B15605" s="398"/>
      <c r="C15605" s="396"/>
      <c r="D15605" s="396"/>
      <c r="E15605" s="399"/>
      <c r="F15605" s="399"/>
      <c r="G15605" s="399"/>
      <c r="H15605" s="399"/>
      <c r="I15605" s="399"/>
    </row>
    <row r="15606" spans="1:9" ht="15.75" customHeight="1">
      <c r="A15606" s="396"/>
      <c r="B15606" s="398"/>
      <c r="C15606" s="396"/>
      <c r="D15606" s="396"/>
      <c r="E15606" s="399"/>
      <c r="F15606" s="399"/>
      <c r="G15606" s="399"/>
      <c r="H15606" s="399"/>
      <c r="I15606" s="399"/>
    </row>
    <row r="15607" spans="1:9" ht="15.75" customHeight="1">
      <c r="A15607" s="396"/>
      <c r="B15607" s="398"/>
      <c r="C15607" s="396"/>
      <c r="D15607" s="396"/>
      <c r="E15607" s="399"/>
      <c r="F15607" s="399"/>
      <c r="G15607" s="399"/>
      <c r="H15607" s="399"/>
      <c r="I15607" s="399"/>
    </row>
    <row r="15608" spans="1:9" ht="15.75" customHeight="1">
      <c r="A15608" s="396"/>
      <c r="B15608" s="398"/>
      <c r="C15608" s="396"/>
      <c r="D15608" s="396"/>
      <c r="E15608" s="399"/>
      <c r="F15608" s="399"/>
      <c r="G15608" s="399"/>
      <c r="H15608" s="399"/>
      <c r="I15608" s="399"/>
    </row>
    <row r="15609" spans="1:9" ht="15.75" customHeight="1">
      <c r="A15609" s="396"/>
      <c r="B15609" s="398"/>
      <c r="C15609" s="396"/>
      <c r="D15609" s="396"/>
      <c r="E15609" s="399"/>
      <c r="F15609" s="399"/>
      <c r="G15609" s="399"/>
      <c r="H15609" s="399"/>
      <c r="I15609" s="399"/>
    </row>
    <row r="15610" spans="1:9" ht="15.75" customHeight="1">
      <c r="A15610" s="396"/>
      <c r="B15610" s="398"/>
      <c r="C15610" s="396"/>
      <c r="D15610" s="396"/>
      <c r="E15610" s="399"/>
      <c r="F15610" s="399"/>
      <c r="G15610" s="399"/>
      <c r="H15610" s="399"/>
      <c r="I15610" s="399"/>
    </row>
    <row r="15611" spans="1:9" ht="15.75" customHeight="1">
      <c r="A15611" s="396"/>
      <c r="B15611" s="398"/>
      <c r="C15611" s="396"/>
      <c r="D15611" s="396"/>
      <c r="E15611" s="399"/>
      <c r="F15611" s="399"/>
      <c r="G15611" s="399"/>
      <c r="H15611" s="399"/>
      <c r="I15611" s="399"/>
    </row>
    <row r="15612" spans="1:9" ht="15.75" customHeight="1">
      <c r="A15612" s="396"/>
      <c r="B15612" s="398"/>
      <c r="C15612" s="396"/>
      <c r="D15612" s="396"/>
      <c r="E15612" s="399"/>
      <c r="F15612" s="399"/>
      <c r="G15612" s="399"/>
      <c r="H15612" s="399"/>
      <c r="I15612" s="399"/>
    </row>
    <row r="15613" spans="1:9" ht="15.75" customHeight="1">
      <c r="A15613" s="396"/>
      <c r="B15613" s="398"/>
      <c r="C15613" s="396"/>
      <c r="D15613" s="396"/>
      <c r="E15613" s="399"/>
      <c r="F15613" s="399"/>
      <c r="G15613" s="399"/>
      <c r="H15613" s="399"/>
      <c r="I15613" s="399"/>
    </row>
    <row r="15614" spans="1:9" ht="15.75" customHeight="1">
      <c r="A15614" s="396"/>
      <c r="B15614" s="398"/>
      <c r="C15614" s="396"/>
      <c r="D15614" s="396"/>
      <c r="E15614" s="399"/>
      <c r="F15614" s="399"/>
      <c r="G15614" s="399"/>
      <c r="H15614" s="399"/>
      <c r="I15614" s="399"/>
    </row>
    <row r="15615" spans="1:9" ht="15.75" customHeight="1">
      <c r="A15615" s="396"/>
      <c r="B15615" s="398"/>
      <c r="C15615" s="396"/>
      <c r="D15615" s="396"/>
      <c r="E15615" s="399"/>
      <c r="F15615" s="399"/>
      <c r="G15615" s="399"/>
      <c r="H15615" s="399"/>
      <c r="I15615" s="399"/>
    </row>
    <row r="15616" spans="1:9" ht="15.75" customHeight="1">
      <c r="A15616" s="396"/>
      <c r="B15616" s="398"/>
      <c r="C15616" s="396"/>
      <c r="D15616" s="396"/>
      <c r="E15616" s="399"/>
      <c r="F15616" s="399"/>
      <c r="G15616" s="399"/>
      <c r="H15616" s="399"/>
      <c r="I15616" s="399"/>
    </row>
    <row r="15617" spans="1:9" ht="15.75" customHeight="1">
      <c r="A15617" s="396"/>
      <c r="B15617" s="398"/>
      <c r="C15617" s="396"/>
      <c r="D15617" s="396"/>
      <c r="E15617" s="399"/>
      <c r="F15617" s="399"/>
      <c r="G15617" s="399"/>
      <c r="H15617" s="399"/>
      <c r="I15617" s="399"/>
    </row>
    <row r="15618" spans="1:9" ht="15.75" customHeight="1">
      <c r="A15618" s="396"/>
      <c r="B15618" s="398"/>
      <c r="C15618" s="396"/>
      <c r="D15618" s="396"/>
      <c r="E15618" s="399"/>
      <c r="F15618" s="399"/>
      <c r="G15618" s="399"/>
      <c r="H15618" s="399"/>
      <c r="I15618" s="399"/>
    </row>
    <row r="15619" spans="1:9" ht="15.75" customHeight="1">
      <c r="A15619" s="396"/>
      <c r="B15619" s="398"/>
      <c r="C15619" s="396"/>
      <c r="D15619" s="396"/>
      <c r="E15619" s="399"/>
      <c r="F15619" s="399"/>
      <c r="G15619" s="399"/>
      <c r="H15619" s="399"/>
      <c r="I15619" s="399"/>
    </row>
    <row r="15620" spans="1:9" ht="15.75" customHeight="1">
      <c r="A15620" s="396"/>
      <c r="B15620" s="398"/>
      <c r="C15620" s="396"/>
      <c r="D15620" s="396"/>
      <c r="E15620" s="399"/>
      <c r="F15620" s="399"/>
      <c r="G15620" s="399"/>
      <c r="H15620" s="399"/>
      <c r="I15620" s="399"/>
    </row>
    <row r="15621" spans="1:9" ht="15.75" customHeight="1">
      <c r="A15621" s="396"/>
      <c r="B15621" s="398"/>
      <c r="C15621" s="396"/>
      <c r="D15621" s="396"/>
      <c r="E15621" s="399"/>
      <c r="F15621" s="399"/>
      <c r="G15621" s="399"/>
      <c r="H15621" s="399"/>
      <c r="I15621" s="399"/>
    </row>
    <row r="15622" spans="1:9" ht="15.75" customHeight="1">
      <c r="A15622" s="396"/>
      <c r="B15622" s="398"/>
      <c r="C15622" s="396"/>
      <c r="D15622" s="396"/>
      <c r="E15622" s="399"/>
      <c r="F15622" s="399"/>
      <c r="G15622" s="399"/>
      <c r="H15622" s="399"/>
      <c r="I15622" s="399"/>
    </row>
    <row r="15623" spans="1:9" ht="15.75" customHeight="1">
      <c r="A15623" s="396"/>
      <c r="B15623" s="398"/>
      <c r="C15623" s="396"/>
      <c r="D15623" s="396"/>
      <c r="E15623" s="399"/>
      <c r="F15623" s="399"/>
      <c r="G15623" s="399"/>
      <c r="H15623" s="399"/>
      <c r="I15623" s="399"/>
    </row>
    <row r="15624" spans="1:9" ht="15.75" customHeight="1">
      <c r="A15624" s="396"/>
      <c r="B15624" s="398"/>
      <c r="C15624" s="396"/>
      <c r="D15624" s="396"/>
      <c r="E15624" s="399"/>
      <c r="F15624" s="399"/>
      <c r="G15624" s="399"/>
      <c r="H15624" s="399"/>
      <c r="I15624" s="399"/>
    </row>
    <row r="15625" spans="1:9" ht="15.75" customHeight="1">
      <c r="A15625" s="396"/>
      <c r="B15625" s="398"/>
      <c r="C15625" s="396"/>
      <c r="D15625" s="396"/>
      <c r="E15625" s="399"/>
      <c r="F15625" s="399"/>
      <c r="G15625" s="399"/>
      <c r="H15625" s="399"/>
      <c r="I15625" s="399"/>
    </row>
    <row r="15626" spans="1:9" ht="15.75" customHeight="1">
      <c r="A15626" s="396"/>
      <c r="B15626" s="398"/>
      <c r="C15626" s="396"/>
      <c r="D15626" s="396"/>
      <c r="E15626" s="399"/>
      <c r="F15626" s="399"/>
      <c r="G15626" s="399"/>
      <c r="H15626" s="399"/>
      <c r="I15626" s="399"/>
    </row>
    <row r="15627" spans="1:9" ht="15.75" customHeight="1">
      <c r="A15627" s="396"/>
      <c r="B15627" s="398"/>
      <c r="C15627" s="396"/>
      <c r="D15627" s="396"/>
      <c r="E15627" s="399"/>
      <c r="F15627" s="399"/>
      <c r="G15627" s="399"/>
      <c r="H15627" s="399"/>
      <c r="I15627" s="399"/>
    </row>
    <row r="15628" spans="1:9" ht="15.75" customHeight="1">
      <c r="A15628" s="396"/>
      <c r="B15628" s="398"/>
      <c r="C15628" s="396"/>
      <c r="D15628" s="396"/>
      <c r="E15628" s="399"/>
      <c r="F15628" s="399"/>
      <c r="G15628" s="399"/>
      <c r="H15628" s="399"/>
      <c r="I15628" s="399"/>
    </row>
    <row r="15629" spans="1:9" ht="15.75" customHeight="1">
      <c r="A15629" s="396"/>
      <c r="B15629" s="398"/>
      <c r="C15629" s="396"/>
      <c r="D15629" s="396"/>
      <c r="E15629" s="399"/>
      <c r="F15629" s="399"/>
      <c r="G15629" s="399"/>
      <c r="H15629" s="399"/>
      <c r="I15629" s="399"/>
    </row>
    <row r="15630" spans="1:9" ht="15.75" customHeight="1">
      <c r="A15630" s="396"/>
      <c r="B15630" s="398"/>
      <c r="C15630" s="396"/>
      <c r="D15630" s="396"/>
      <c r="E15630" s="399"/>
      <c r="F15630" s="399"/>
      <c r="G15630" s="399"/>
      <c r="H15630" s="399"/>
      <c r="I15630" s="399"/>
    </row>
    <row r="15631" spans="1:9" ht="15.75" customHeight="1">
      <c r="A15631" s="396"/>
      <c r="B15631" s="398"/>
      <c r="C15631" s="396"/>
      <c r="D15631" s="396"/>
      <c r="E15631" s="399"/>
      <c r="F15631" s="399"/>
      <c r="G15631" s="399"/>
      <c r="H15631" s="399"/>
      <c r="I15631" s="399"/>
    </row>
    <row r="15632" spans="1:9" ht="15.75" customHeight="1">
      <c r="A15632" s="396"/>
      <c r="B15632" s="398"/>
      <c r="C15632" s="396"/>
      <c r="D15632" s="396"/>
      <c r="E15632" s="399"/>
      <c r="F15632" s="399"/>
      <c r="G15632" s="399"/>
      <c r="H15632" s="399"/>
      <c r="I15632" s="399"/>
    </row>
    <row r="15633" spans="1:9" ht="15.75" customHeight="1">
      <c r="A15633" s="396"/>
      <c r="B15633" s="398"/>
      <c r="C15633" s="396"/>
      <c r="D15633" s="396"/>
      <c r="E15633" s="399"/>
      <c r="F15633" s="399"/>
      <c r="G15633" s="399"/>
      <c r="H15633" s="399"/>
      <c r="I15633" s="399"/>
    </row>
    <row r="15634" spans="1:9" ht="15.75" customHeight="1">
      <c r="A15634" s="396"/>
      <c r="B15634" s="398"/>
      <c r="C15634" s="396"/>
      <c r="D15634" s="396"/>
      <c r="E15634" s="399"/>
      <c r="F15634" s="399"/>
      <c r="G15634" s="399"/>
      <c r="H15634" s="399"/>
      <c r="I15634" s="399"/>
    </row>
    <row r="15635" spans="1:9" ht="15.75" customHeight="1">
      <c r="A15635" s="396"/>
      <c r="B15635" s="398"/>
      <c r="C15635" s="396"/>
      <c r="D15635" s="396"/>
      <c r="E15635" s="399"/>
      <c r="F15635" s="399"/>
      <c r="G15635" s="399"/>
      <c r="H15635" s="399"/>
      <c r="I15635" s="399"/>
    </row>
    <row r="15636" spans="1:9" ht="15.75" customHeight="1">
      <c r="A15636" s="396"/>
      <c r="B15636" s="398"/>
      <c r="C15636" s="396"/>
      <c r="D15636" s="396"/>
      <c r="E15636" s="399"/>
      <c r="F15636" s="399"/>
      <c r="G15636" s="399"/>
      <c r="H15636" s="399"/>
      <c r="I15636" s="399"/>
    </row>
    <row r="15637" spans="1:9" ht="15.75" customHeight="1">
      <c r="A15637" s="396"/>
      <c r="B15637" s="398"/>
      <c r="C15637" s="396"/>
      <c r="D15637" s="396"/>
      <c r="E15637" s="399"/>
      <c r="F15637" s="399"/>
      <c r="G15637" s="399"/>
      <c r="H15637" s="399"/>
      <c r="I15637" s="399"/>
    </row>
    <row r="15638" spans="1:9" ht="15.75" customHeight="1">
      <c r="A15638" s="396"/>
      <c r="B15638" s="398"/>
      <c r="C15638" s="396"/>
      <c r="D15638" s="396"/>
      <c r="E15638" s="399"/>
      <c r="F15638" s="399"/>
      <c r="G15638" s="399"/>
      <c r="H15638" s="399"/>
      <c r="I15638" s="399"/>
    </row>
    <row r="15639" spans="1:9" ht="15.75" customHeight="1">
      <c r="A15639" s="396"/>
      <c r="B15639" s="398"/>
      <c r="C15639" s="396"/>
      <c r="D15639" s="396"/>
      <c r="E15639" s="399"/>
      <c r="F15639" s="399"/>
      <c r="G15639" s="399"/>
      <c r="H15639" s="399"/>
      <c r="I15639" s="399"/>
    </row>
    <row r="15640" spans="1:9" ht="15.75" customHeight="1">
      <c r="A15640" s="396"/>
      <c r="B15640" s="398"/>
      <c r="C15640" s="396"/>
      <c r="D15640" s="396"/>
      <c r="E15640" s="399"/>
      <c r="F15640" s="399"/>
      <c r="G15640" s="399"/>
      <c r="H15640" s="399"/>
      <c r="I15640" s="399"/>
    </row>
    <row r="15641" spans="1:9" ht="15.75" customHeight="1">
      <c r="A15641" s="396"/>
      <c r="B15641" s="398"/>
      <c r="C15641" s="396"/>
      <c r="D15641" s="396"/>
      <c r="E15641" s="399"/>
      <c r="F15641" s="399"/>
      <c r="G15641" s="399"/>
      <c r="H15641" s="399"/>
      <c r="I15641" s="399"/>
    </row>
    <row r="15642" spans="1:9" ht="15.75" customHeight="1">
      <c r="A15642" s="396"/>
      <c r="B15642" s="398"/>
      <c r="C15642" s="396"/>
      <c r="D15642" s="396"/>
      <c r="E15642" s="399"/>
      <c r="F15642" s="399"/>
      <c r="G15642" s="399"/>
      <c r="H15642" s="399"/>
      <c r="I15642" s="399"/>
    </row>
    <row r="15643" spans="1:9" ht="15.75" customHeight="1">
      <c r="A15643" s="396"/>
      <c r="B15643" s="398"/>
      <c r="C15643" s="396"/>
      <c r="D15643" s="396"/>
      <c r="E15643" s="399"/>
      <c r="F15643" s="399"/>
      <c r="G15643" s="399"/>
      <c r="H15643" s="399"/>
      <c r="I15643" s="399"/>
    </row>
    <row r="15644" spans="1:9" ht="15.75" customHeight="1">
      <c r="A15644" s="396"/>
      <c r="B15644" s="398"/>
      <c r="C15644" s="396"/>
      <c r="D15644" s="396"/>
      <c r="E15644" s="399"/>
      <c r="F15644" s="399"/>
      <c r="G15644" s="399"/>
      <c r="H15644" s="399"/>
      <c r="I15644" s="399"/>
    </row>
    <row r="15645" spans="1:9" ht="15.75" customHeight="1">
      <c r="A15645" s="396"/>
      <c r="B15645" s="398"/>
      <c r="C15645" s="396"/>
      <c r="D15645" s="396"/>
      <c r="E15645" s="399"/>
      <c r="F15645" s="399"/>
      <c r="G15645" s="399"/>
      <c r="H15645" s="399"/>
      <c r="I15645" s="399"/>
    </row>
    <row r="15646" spans="1:9" ht="15.75" customHeight="1">
      <c r="A15646" s="396"/>
      <c r="B15646" s="398"/>
      <c r="C15646" s="396"/>
      <c r="D15646" s="396"/>
      <c r="E15646" s="399"/>
      <c r="F15646" s="399"/>
      <c r="G15646" s="399"/>
      <c r="H15646" s="399"/>
      <c r="I15646" s="399"/>
    </row>
    <row r="15647" spans="1:9" ht="15.75" customHeight="1">
      <c r="A15647" s="396"/>
      <c r="B15647" s="398"/>
      <c r="C15647" s="396"/>
      <c r="D15647" s="396"/>
      <c r="E15647" s="399"/>
      <c r="F15647" s="399"/>
      <c r="G15647" s="399"/>
      <c r="H15647" s="399"/>
      <c r="I15647" s="399"/>
    </row>
    <row r="15648" spans="1:9" ht="15.75" customHeight="1">
      <c r="A15648" s="396"/>
      <c r="B15648" s="398"/>
      <c r="C15648" s="396"/>
      <c r="D15648" s="396"/>
      <c r="E15648" s="399"/>
      <c r="F15648" s="399"/>
      <c r="G15648" s="399"/>
      <c r="H15648" s="399"/>
      <c r="I15648" s="399"/>
    </row>
    <row r="15649" spans="1:9" ht="15.75" customHeight="1">
      <c r="A15649" s="396"/>
      <c r="B15649" s="398"/>
      <c r="C15649" s="396"/>
      <c r="D15649" s="396"/>
      <c r="E15649" s="399"/>
      <c r="F15649" s="399"/>
      <c r="G15649" s="399"/>
      <c r="H15649" s="399"/>
      <c r="I15649" s="399"/>
    </row>
    <row r="15650" spans="1:9" ht="15.75" customHeight="1">
      <c r="A15650" s="396"/>
      <c r="B15650" s="398"/>
      <c r="C15650" s="396"/>
      <c r="D15650" s="396"/>
      <c r="E15650" s="399"/>
      <c r="F15650" s="399"/>
      <c r="G15650" s="399"/>
      <c r="H15650" s="399"/>
      <c r="I15650" s="399"/>
    </row>
    <row r="15651" spans="1:9" ht="15.75" customHeight="1">
      <c r="A15651" s="396"/>
      <c r="B15651" s="398"/>
      <c r="C15651" s="396"/>
      <c r="D15651" s="396"/>
      <c r="E15651" s="399"/>
      <c r="F15651" s="399"/>
      <c r="G15651" s="399"/>
      <c r="H15651" s="399"/>
      <c r="I15651" s="399"/>
    </row>
    <row r="15652" spans="1:9" ht="15.75" customHeight="1">
      <c r="A15652" s="396"/>
      <c r="B15652" s="398"/>
      <c r="C15652" s="396"/>
      <c r="D15652" s="396"/>
      <c r="E15652" s="399"/>
      <c r="F15652" s="399"/>
      <c r="G15652" s="399"/>
      <c r="H15652" s="399"/>
      <c r="I15652" s="399"/>
    </row>
    <row r="15653" spans="1:9" ht="15.75" customHeight="1">
      <c r="A15653" s="396"/>
      <c r="B15653" s="398"/>
      <c r="C15653" s="396"/>
      <c r="D15653" s="396"/>
      <c r="E15653" s="399"/>
      <c r="F15653" s="399"/>
      <c r="G15653" s="399"/>
      <c r="H15653" s="399"/>
      <c r="I15653" s="399"/>
    </row>
    <row r="15654" spans="1:9" ht="15.75" customHeight="1">
      <c r="A15654" s="396"/>
      <c r="B15654" s="398"/>
      <c r="C15654" s="396"/>
      <c r="D15654" s="396"/>
      <c r="E15654" s="399"/>
      <c r="F15654" s="399"/>
      <c r="G15654" s="399"/>
      <c r="H15654" s="399"/>
      <c r="I15654" s="399"/>
    </row>
    <row r="15655" spans="1:9" ht="15.75" customHeight="1">
      <c r="A15655" s="396"/>
      <c r="B15655" s="398"/>
      <c r="C15655" s="396"/>
      <c r="D15655" s="396"/>
      <c r="E15655" s="399"/>
      <c r="F15655" s="399"/>
      <c r="G15655" s="399"/>
      <c r="H15655" s="399"/>
      <c r="I15655" s="399"/>
    </row>
    <row r="15656" spans="1:9" ht="15.75" customHeight="1">
      <c r="A15656" s="396"/>
      <c r="B15656" s="398"/>
      <c r="C15656" s="396"/>
      <c r="D15656" s="396"/>
      <c r="E15656" s="399"/>
      <c r="F15656" s="399"/>
      <c r="G15656" s="399"/>
      <c r="H15656" s="399"/>
      <c r="I15656" s="399"/>
    </row>
    <row r="15657" spans="1:9" ht="15.75" customHeight="1">
      <c r="A15657" s="396"/>
      <c r="B15657" s="398"/>
      <c r="C15657" s="396"/>
      <c r="D15657" s="396"/>
      <c r="E15657" s="399"/>
      <c r="F15657" s="399"/>
      <c r="G15657" s="399"/>
      <c r="H15657" s="399"/>
      <c r="I15657" s="399"/>
    </row>
    <row r="15658" spans="1:9" ht="15.75" customHeight="1">
      <c r="A15658" s="396"/>
      <c r="B15658" s="398"/>
      <c r="C15658" s="396"/>
      <c r="D15658" s="396"/>
      <c r="E15658" s="399"/>
      <c r="F15658" s="399"/>
      <c r="G15658" s="399"/>
      <c r="H15658" s="399"/>
      <c r="I15658" s="399"/>
    </row>
    <row r="15659" spans="1:9" ht="15.75" customHeight="1">
      <c r="A15659" s="396"/>
      <c r="B15659" s="398"/>
      <c r="C15659" s="396"/>
      <c r="D15659" s="396"/>
      <c r="E15659" s="399"/>
      <c r="F15659" s="399"/>
      <c r="G15659" s="399"/>
      <c r="H15659" s="399"/>
      <c r="I15659" s="399"/>
    </row>
    <row r="15660" spans="1:9" ht="15.75" customHeight="1">
      <c r="A15660" s="396"/>
      <c r="B15660" s="398"/>
      <c r="C15660" s="396"/>
      <c r="D15660" s="396"/>
      <c r="E15660" s="399"/>
      <c r="F15660" s="399"/>
      <c r="G15660" s="399"/>
      <c r="H15660" s="399"/>
      <c r="I15660" s="399"/>
    </row>
    <row r="15661" spans="1:9" ht="15.75" customHeight="1">
      <c r="A15661" s="396"/>
      <c r="B15661" s="398"/>
      <c r="C15661" s="396"/>
      <c r="D15661" s="396"/>
      <c r="E15661" s="399"/>
      <c r="F15661" s="399"/>
      <c r="G15661" s="399"/>
      <c r="H15661" s="399"/>
      <c r="I15661" s="399"/>
    </row>
    <row r="15662" spans="1:9" ht="15.75" customHeight="1">
      <c r="A15662" s="396"/>
      <c r="B15662" s="398"/>
      <c r="C15662" s="396"/>
      <c r="D15662" s="396"/>
      <c r="E15662" s="399"/>
      <c r="F15662" s="399"/>
      <c r="G15662" s="399"/>
      <c r="H15662" s="399"/>
      <c r="I15662" s="399"/>
    </row>
    <row r="15663" spans="1:9" ht="15.75" customHeight="1">
      <c r="A15663" s="396"/>
      <c r="B15663" s="398"/>
      <c r="C15663" s="396"/>
      <c r="D15663" s="396"/>
      <c r="E15663" s="399"/>
      <c r="F15663" s="399"/>
      <c r="G15663" s="399"/>
      <c r="H15663" s="399"/>
      <c r="I15663" s="399"/>
    </row>
    <row r="15664" spans="1:9" ht="15.75" customHeight="1">
      <c r="A15664" s="396"/>
      <c r="B15664" s="398"/>
      <c r="C15664" s="396"/>
      <c r="D15664" s="396"/>
      <c r="E15664" s="399"/>
      <c r="F15664" s="399"/>
      <c r="G15664" s="399"/>
      <c r="H15664" s="399"/>
      <c r="I15664" s="399"/>
    </row>
    <row r="15665" spans="1:9" ht="15.75" customHeight="1">
      <c r="A15665" s="396"/>
      <c r="B15665" s="398"/>
      <c r="C15665" s="396"/>
      <c r="D15665" s="396"/>
      <c r="E15665" s="399"/>
      <c r="F15665" s="399"/>
      <c r="G15665" s="399"/>
      <c r="H15665" s="399"/>
      <c r="I15665" s="399"/>
    </row>
    <row r="15666" spans="1:9" ht="15.75" customHeight="1">
      <c r="A15666" s="396"/>
      <c r="B15666" s="398"/>
      <c r="C15666" s="396"/>
      <c r="D15666" s="396"/>
      <c r="E15666" s="399"/>
      <c r="F15666" s="399"/>
      <c r="G15666" s="399"/>
      <c r="H15666" s="399"/>
      <c r="I15666" s="399"/>
    </row>
    <row r="15667" spans="1:9" ht="15.75" customHeight="1">
      <c r="A15667" s="396"/>
      <c r="B15667" s="398"/>
      <c r="C15667" s="396"/>
      <c r="D15667" s="396"/>
      <c r="E15667" s="399"/>
      <c r="F15667" s="399"/>
      <c r="G15667" s="399"/>
      <c r="H15667" s="399"/>
      <c r="I15667" s="399"/>
    </row>
    <row r="15668" spans="1:9" ht="15.75" customHeight="1">
      <c r="A15668" s="396"/>
      <c r="B15668" s="398"/>
      <c r="C15668" s="396"/>
      <c r="D15668" s="396"/>
      <c r="E15668" s="399"/>
      <c r="F15668" s="399"/>
      <c r="G15668" s="399"/>
      <c r="H15668" s="399"/>
      <c r="I15668" s="399"/>
    </row>
    <row r="15669" spans="1:9" ht="15.75" customHeight="1">
      <c r="A15669" s="396"/>
      <c r="B15669" s="398"/>
      <c r="C15669" s="396"/>
      <c r="D15669" s="396"/>
      <c r="E15669" s="399"/>
      <c r="F15669" s="399"/>
      <c r="G15669" s="399"/>
      <c r="H15669" s="399"/>
      <c r="I15669" s="399"/>
    </row>
    <row r="15670" spans="1:9" ht="15.75" customHeight="1">
      <c r="A15670" s="396"/>
      <c r="B15670" s="398"/>
      <c r="C15670" s="396"/>
      <c r="D15670" s="396"/>
      <c r="E15670" s="399"/>
      <c r="F15670" s="399"/>
      <c r="G15670" s="399"/>
      <c r="H15670" s="399"/>
      <c r="I15670" s="399"/>
    </row>
    <row r="15671" spans="1:9" ht="15.75" customHeight="1">
      <c r="A15671" s="396"/>
      <c r="B15671" s="398"/>
      <c r="C15671" s="396"/>
      <c r="D15671" s="396"/>
      <c r="E15671" s="399"/>
      <c r="F15671" s="399"/>
      <c r="G15671" s="399"/>
      <c r="H15671" s="399"/>
      <c r="I15671" s="399"/>
    </row>
    <row r="15672" spans="1:9" ht="15.75" customHeight="1">
      <c r="A15672" s="396"/>
      <c r="B15672" s="398"/>
      <c r="C15672" s="396"/>
      <c r="D15672" s="396"/>
      <c r="E15672" s="399"/>
      <c r="F15672" s="399"/>
      <c r="G15672" s="399"/>
      <c r="H15672" s="399"/>
      <c r="I15672" s="399"/>
    </row>
    <row r="15673" spans="1:9" ht="15.75" customHeight="1">
      <c r="A15673" s="396"/>
      <c r="B15673" s="398"/>
      <c r="C15673" s="396"/>
      <c r="D15673" s="396"/>
      <c r="E15673" s="399"/>
      <c r="F15673" s="399"/>
      <c r="G15673" s="399"/>
      <c r="H15673" s="399"/>
      <c r="I15673" s="399"/>
    </row>
    <row r="15674" spans="1:9" ht="15.75" customHeight="1">
      <c r="A15674" s="396"/>
      <c r="B15674" s="398"/>
      <c r="C15674" s="396"/>
      <c r="D15674" s="396"/>
      <c r="E15674" s="399"/>
      <c r="F15674" s="399"/>
      <c r="G15674" s="399"/>
      <c r="H15674" s="399"/>
      <c r="I15674" s="399"/>
    </row>
    <row r="15675" spans="1:9" ht="15.75" customHeight="1">
      <c r="A15675" s="396"/>
      <c r="B15675" s="398"/>
      <c r="C15675" s="396"/>
      <c r="D15675" s="396"/>
      <c r="E15675" s="399"/>
      <c r="F15675" s="399"/>
      <c r="G15675" s="399"/>
      <c r="H15675" s="399"/>
      <c r="I15675" s="399"/>
    </row>
    <row r="15676" spans="1:9" ht="15.75" customHeight="1">
      <c r="A15676" s="396"/>
      <c r="B15676" s="398"/>
      <c r="C15676" s="396"/>
      <c r="D15676" s="396"/>
      <c r="E15676" s="399"/>
      <c r="F15676" s="399"/>
      <c r="G15676" s="399"/>
      <c r="H15676" s="399"/>
      <c r="I15676" s="399"/>
    </row>
    <row r="15677" spans="1:9" ht="15.75" customHeight="1">
      <c r="A15677" s="396"/>
      <c r="B15677" s="398"/>
      <c r="C15677" s="396"/>
      <c r="D15677" s="396"/>
      <c r="E15677" s="399"/>
      <c r="F15677" s="399"/>
      <c r="G15677" s="399"/>
      <c r="H15677" s="399"/>
      <c r="I15677" s="399"/>
    </row>
    <row r="15678" spans="1:9" ht="15.75" customHeight="1">
      <c r="A15678" s="396"/>
      <c r="B15678" s="398"/>
      <c r="C15678" s="396"/>
      <c r="D15678" s="396"/>
      <c r="E15678" s="399"/>
      <c r="F15678" s="399"/>
      <c r="G15678" s="399"/>
      <c r="H15678" s="399"/>
      <c r="I15678" s="399"/>
    </row>
    <row r="15679" spans="1:9" ht="15.75" customHeight="1">
      <c r="A15679" s="396"/>
      <c r="B15679" s="398"/>
      <c r="C15679" s="396"/>
      <c r="D15679" s="396"/>
      <c r="E15679" s="399"/>
      <c r="F15679" s="399"/>
      <c r="G15679" s="399"/>
      <c r="H15679" s="399"/>
      <c r="I15679" s="399"/>
    </row>
    <row r="15680" spans="1:9" ht="15.75" customHeight="1">
      <c r="A15680" s="396"/>
      <c r="B15680" s="398"/>
      <c r="C15680" s="396"/>
      <c r="D15680" s="396"/>
      <c r="E15680" s="399"/>
      <c r="F15680" s="399"/>
      <c r="G15680" s="399"/>
      <c r="H15680" s="399"/>
      <c r="I15680" s="399"/>
    </row>
    <row r="15681" spans="1:9" ht="15.75" customHeight="1">
      <c r="A15681" s="396"/>
      <c r="B15681" s="398"/>
      <c r="C15681" s="396"/>
      <c r="D15681" s="396"/>
      <c r="E15681" s="399"/>
      <c r="F15681" s="399"/>
      <c r="G15681" s="399"/>
      <c r="H15681" s="399"/>
      <c r="I15681" s="399"/>
    </row>
    <row r="15682" spans="1:9" ht="15.75" customHeight="1">
      <c r="A15682" s="396"/>
      <c r="B15682" s="398"/>
      <c r="C15682" s="396"/>
      <c r="D15682" s="396"/>
      <c r="E15682" s="399"/>
      <c r="F15682" s="399"/>
      <c r="G15682" s="399"/>
      <c r="H15682" s="399"/>
      <c r="I15682" s="399"/>
    </row>
    <row r="15683" spans="1:9" ht="15.75" customHeight="1">
      <c r="A15683" s="396"/>
      <c r="B15683" s="398"/>
      <c r="C15683" s="396"/>
      <c r="D15683" s="396"/>
      <c r="E15683" s="399"/>
      <c r="F15683" s="399"/>
      <c r="G15683" s="399"/>
      <c r="H15683" s="399"/>
      <c r="I15683" s="399"/>
    </row>
    <row r="15684" spans="1:9" ht="15.75" customHeight="1">
      <c r="A15684" s="396"/>
      <c r="B15684" s="398"/>
      <c r="C15684" s="396"/>
      <c r="D15684" s="396"/>
      <c r="E15684" s="399"/>
      <c r="F15684" s="399"/>
      <c r="G15684" s="399"/>
      <c r="H15684" s="399"/>
      <c r="I15684" s="399"/>
    </row>
    <row r="15685" spans="1:9" ht="15.75" customHeight="1">
      <c r="A15685" s="396"/>
      <c r="B15685" s="398"/>
      <c r="C15685" s="396"/>
      <c r="D15685" s="396"/>
      <c r="E15685" s="399"/>
      <c r="F15685" s="399"/>
      <c r="G15685" s="399"/>
      <c r="H15685" s="399"/>
      <c r="I15685" s="399"/>
    </row>
    <row r="15686" spans="1:9" ht="15.75" customHeight="1">
      <c r="A15686" s="396"/>
      <c r="B15686" s="398"/>
      <c r="C15686" s="396"/>
      <c r="D15686" s="396"/>
      <c r="E15686" s="399"/>
      <c r="F15686" s="399"/>
      <c r="G15686" s="399"/>
      <c r="H15686" s="399"/>
      <c r="I15686" s="399"/>
    </row>
    <row r="15687" spans="1:9" ht="15.75" customHeight="1">
      <c r="A15687" s="396"/>
      <c r="B15687" s="398"/>
      <c r="C15687" s="396"/>
      <c r="D15687" s="396"/>
      <c r="E15687" s="399"/>
      <c r="F15687" s="399"/>
      <c r="G15687" s="399"/>
      <c r="H15687" s="399"/>
      <c r="I15687" s="399"/>
    </row>
    <row r="15688" spans="1:9" ht="15.75" customHeight="1">
      <c r="A15688" s="396"/>
      <c r="B15688" s="398"/>
      <c r="C15688" s="396"/>
      <c r="D15688" s="396"/>
      <c r="E15688" s="399"/>
      <c r="F15688" s="399"/>
      <c r="G15688" s="399"/>
      <c r="H15688" s="399"/>
      <c r="I15688" s="399"/>
    </row>
    <row r="15689" spans="1:9" ht="15.75" customHeight="1">
      <c r="A15689" s="396"/>
      <c r="B15689" s="398"/>
      <c r="C15689" s="396"/>
      <c r="D15689" s="396"/>
      <c r="E15689" s="399"/>
      <c r="F15689" s="399"/>
      <c r="G15689" s="399"/>
      <c r="H15689" s="399"/>
      <c r="I15689" s="399"/>
    </row>
    <row r="15690" spans="1:9" ht="15.75" customHeight="1">
      <c r="A15690" s="396"/>
      <c r="B15690" s="398"/>
      <c r="C15690" s="396"/>
      <c r="D15690" s="396"/>
      <c r="E15690" s="399"/>
      <c r="F15690" s="399"/>
      <c r="G15690" s="399"/>
      <c r="H15690" s="399"/>
      <c r="I15690" s="399"/>
    </row>
    <row r="15691" spans="1:9" ht="15.75" customHeight="1">
      <c r="A15691" s="396"/>
      <c r="B15691" s="398"/>
      <c r="C15691" s="396"/>
      <c r="D15691" s="396"/>
      <c r="E15691" s="399"/>
      <c r="F15691" s="399"/>
      <c r="G15691" s="399"/>
      <c r="H15691" s="399"/>
      <c r="I15691" s="399"/>
    </row>
    <row r="15692" spans="1:9" ht="15.75" customHeight="1">
      <c r="A15692" s="396"/>
      <c r="B15692" s="398"/>
      <c r="C15692" s="396"/>
      <c r="D15692" s="396"/>
      <c r="E15692" s="399"/>
      <c r="F15692" s="399"/>
      <c r="G15692" s="399"/>
      <c r="H15692" s="399"/>
      <c r="I15692" s="399"/>
    </row>
    <row r="15693" spans="1:9" ht="15.75" customHeight="1">
      <c r="A15693" s="396"/>
      <c r="B15693" s="398"/>
      <c r="C15693" s="396"/>
      <c r="D15693" s="396"/>
      <c r="E15693" s="399"/>
      <c r="F15693" s="399"/>
      <c r="G15693" s="399"/>
      <c r="H15693" s="399"/>
      <c r="I15693" s="399"/>
    </row>
    <row r="15694" spans="1:9" ht="15.75" customHeight="1">
      <c r="A15694" s="396"/>
      <c r="B15694" s="398"/>
      <c r="C15694" s="396"/>
      <c r="D15694" s="396"/>
      <c r="E15694" s="399"/>
      <c r="F15694" s="399"/>
      <c r="G15694" s="399"/>
      <c r="H15694" s="399"/>
      <c r="I15694" s="399"/>
    </row>
    <row r="15695" spans="1:9" ht="15.75" customHeight="1">
      <c r="A15695" s="396"/>
      <c r="B15695" s="398"/>
      <c r="C15695" s="396"/>
      <c r="D15695" s="396"/>
      <c r="E15695" s="399"/>
      <c r="F15695" s="399"/>
      <c r="G15695" s="399"/>
      <c r="H15695" s="399"/>
      <c r="I15695" s="399"/>
    </row>
    <row r="15696" spans="1:9" ht="15.75" customHeight="1">
      <c r="A15696" s="396"/>
      <c r="B15696" s="398"/>
      <c r="C15696" s="396"/>
      <c r="D15696" s="396"/>
      <c r="E15696" s="399"/>
      <c r="F15696" s="399"/>
      <c r="G15696" s="399"/>
      <c r="H15696" s="399"/>
      <c r="I15696" s="399"/>
    </row>
    <row r="15697" spans="1:9" ht="15.75" customHeight="1">
      <c r="A15697" s="396"/>
      <c r="B15697" s="398"/>
      <c r="C15697" s="396"/>
      <c r="D15697" s="396"/>
      <c r="E15697" s="399"/>
      <c r="F15697" s="399"/>
      <c r="G15697" s="399"/>
      <c r="H15697" s="399"/>
      <c r="I15697" s="399"/>
    </row>
    <row r="15698" spans="1:9" ht="15.75" customHeight="1">
      <c r="A15698" s="396"/>
      <c r="B15698" s="398"/>
      <c r="C15698" s="396"/>
      <c r="D15698" s="396"/>
      <c r="E15698" s="399"/>
      <c r="F15698" s="399"/>
      <c r="G15698" s="399"/>
      <c r="H15698" s="399"/>
      <c r="I15698" s="399"/>
    </row>
    <row r="15699" spans="1:9" ht="15.75" customHeight="1">
      <c r="A15699" s="396"/>
      <c r="B15699" s="398"/>
      <c r="C15699" s="396"/>
      <c r="D15699" s="396"/>
      <c r="E15699" s="399"/>
      <c r="F15699" s="399"/>
      <c r="G15699" s="399"/>
      <c r="H15699" s="399"/>
      <c r="I15699" s="399"/>
    </row>
    <row r="15700" spans="1:9" ht="15.75" customHeight="1">
      <c r="A15700" s="396"/>
      <c r="B15700" s="398"/>
      <c r="C15700" s="396"/>
      <c r="D15700" s="396"/>
      <c r="E15700" s="399"/>
      <c r="F15700" s="399"/>
      <c r="G15700" s="399"/>
      <c r="H15700" s="399"/>
      <c r="I15700" s="399"/>
    </row>
    <row r="15701" spans="1:9" ht="15.75" customHeight="1">
      <c r="A15701" s="396"/>
      <c r="B15701" s="398"/>
      <c r="C15701" s="396"/>
      <c r="D15701" s="396"/>
      <c r="E15701" s="399"/>
      <c r="F15701" s="399"/>
      <c r="G15701" s="399"/>
      <c r="H15701" s="399"/>
      <c r="I15701" s="399"/>
    </row>
    <row r="15702" spans="1:9" ht="15.75" customHeight="1">
      <c r="A15702" s="396"/>
      <c r="B15702" s="398"/>
      <c r="C15702" s="396"/>
      <c r="D15702" s="396"/>
      <c r="E15702" s="399"/>
      <c r="F15702" s="399"/>
      <c r="G15702" s="399"/>
      <c r="H15702" s="399"/>
      <c r="I15702" s="399"/>
    </row>
    <row r="15703" spans="1:9" ht="15.75" customHeight="1">
      <c r="A15703" s="396"/>
      <c r="B15703" s="398"/>
      <c r="C15703" s="396"/>
      <c r="D15703" s="396"/>
      <c r="E15703" s="399"/>
      <c r="F15703" s="399"/>
      <c r="G15703" s="399"/>
      <c r="H15703" s="399"/>
      <c r="I15703" s="399"/>
    </row>
    <row r="15704" spans="1:9" ht="15.75" customHeight="1">
      <c r="A15704" s="396"/>
      <c r="B15704" s="398"/>
      <c r="C15704" s="396"/>
      <c r="D15704" s="396"/>
      <c r="E15704" s="399"/>
      <c r="F15704" s="399"/>
      <c r="G15704" s="399"/>
      <c r="H15704" s="399"/>
      <c r="I15704" s="399"/>
    </row>
    <row r="15705" spans="1:9" ht="15.75" customHeight="1">
      <c r="A15705" s="396"/>
      <c r="B15705" s="398"/>
      <c r="C15705" s="396"/>
      <c r="D15705" s="396"/>
      <c r="E15705" s="399"/>
      <c r="F15705" s="399"/>
      <c r="G15705" s="399"/>
      <c r="H15705" s="399"/>
      <c r="I15705" s="399"/>
    </row>
    <row r="15706" spans="1:9" ht="15.75" customHeight="1">
      <c r="A15706" s="396"/>
      <c r="B15706" s="398"/>
      <c r="C15706" s="396"/>
      <c r="D15706" s="396"/>
      <c r="E15706" s="399"/>
      <c r="F15706" s="399"/>
      <c r="G15706" s="399"/>
      <c r="H15706" s="399"/>
      <c r="I15706" s="399"/>
    </row>
    <row r="15707" spans="1:9" ht="15.75" customHeight="1">
      <c r="A15707" s="396"/>
      <c r="B15707" s="398"/>
      <c r="C15707" s="396"/>
      <c r="D15707" s="396"/>
      <c r="E15707" s="399"/>
      <c r="F15707" s="399"/>
      <c r="G15707" s="399"/>
      <c r="H15707" s="399"/>
      <c r="I15707" s="399"/>
    </row>
    <row r="15708" spans="1:9" ht="15.75" customHeight="1">
      <c r="A15708" s="396"/>
      <c r="B15708" s="398"/>
      <c r="C15708" s="396"/>
      <c r="D15708" s="396"/>
      <c r="E15708" s="399"/>
      <c r="F15708" s="399"/>
      <c r="G15708" s="399"/>
      <c r="H15708" s="399"/>
      <c r="I15708" s="399"/>
    </row>
    <row r="15709" spans="1:9" ht="15.75" customHeight="1">
      <c r="A15709" s="396"/>
      <c r="B15709" s="398"/>
      <c r="C15709" s="396"/>
      <c r="D15709" s="396"/>
      <c r="E15709" s="399"/>
      <c r="F15709" s="399"/>
      <c r="G15709" s="399"/>
      <c r="H15709" s="399"/>
      <c r="I15709" s="399"/>
    </row>
    <row r="15710" spans="1:9" ht="15.75" customHeight="1">
      <c r="A15710" s="396"/>
      <c r="B15710" s="398"/>
      <c r="C15710" s="396"/>
      <c r="D15710" s="396"/>
      <c r="E15710" s="399"/>
      <c r="F15710" s="399"/>
      <c r="G15710" s="399"/>
      <c r="H15710" s="399"/>
      <c r="I15710" s="399"/>
    </row>
    <row r="15711" spans="1:9" ht="15.75" customHeight="1">
      <c r="A15711" s="396"/>
      <c r="B15711" s="398"/>
      <c r="C15711" s="396"/>
      <c r="D15711" s="396"/>
      <c r="E15711" s="399"/>
      <c r="F15711" s="399"/>
      <c r="G15711" s="399"/>
      <c r="H15711" s="399"/>
      <c r="I15711" s="399"/>
    </row>
    <row r="15712" spans="1:9" ht="15.75" customHeight="1">
      <c r="A15712" s="396"/>
      <c r="B15712" s="398"/>
      <c r="C15712" s="396"/>
      <c r="D15712" s="396"/>
      <c r="E15712" s="399"/>
      <c r="F15712" s="399"/>
      <c r="G15712" s="399"/>
      <c r="H15712" s="399"/>
      <c r="I15712" s="399"/>
    </row>
    <row r="15713" spans="1:9" ht="15.75" customHeight="1">
      <c r="A15713" s="396"/>
      <c r="B15713" s="398"/>
      <c r="C15713" s="396"/>
      <c r="D15713" s="396"/>
      <c r="E15713" s="399"/>
      <c r="F15713" s="399"/>
      <c r="G15713" s="399"/>
      <c r="H15713" s="399"/>
      <c r="I15713" s="399"/>
    </row>
    <row r="15714" spans="1:9" ht="15.75" customHeight="1">
      <c r="A15714" s="396"/>
      <c r="B15714" s="398"/>
      <c r="C15714" s="396"/>
      <c r="D15714" s="396"/>
      <c r="E15714" s="399"/>
      <c r="F15714" s="399"/>
      <c r="G15714" s="399"/>
      <c r="H15714" s="399"/>
      <c r="I15714" s="399"/>
    </row>
    <row r="15715" spans="1:9" ht="15.75" customHeight="1">
      <c r="A15715" s="396"/>
      <c r="B15715" s="398"/>
      <c r="C15715" s="396"/>
      <c r="D15715" s="396"/>
      <c r="E15715" s="399"/>
      <c r="F15715" s="399"/>
      <c r="G15715" s="399"/>
      <c r="H15715" s="399"/>
      <c r="I15715" s="399"/>
    </row>
    <row r="15716" spans="1:9" ht="15.75" customHeight="1">
      <c r="A15716" s="396"/>
      <c r="B15716" s="398"/>
      <c r="C15716" s="396"/>
      <c r="D15716" s="396"/>
      <c r="E15716" s="399"/>
      <c r="F15716" s="399"/>
      <c r="G15716" s="399"/>
      <c r="H15716" s="399"/>
      <c r="I15716" s="399"/>
    </row>
    <row r="15717" spans="1:9" ht="15.75" customHeight="1">
      <c r="A15717" s="396"/>
      <c r="B15717" s="398"/>
      <c r="C15717" s="396"/>
      <c r="D15717" s="396"/>
      <c r="E15717" s="399"/>
      <c r="F15717" s="399"/>
      <c r="G15717" s="399"/>
      <c r="H15717" s="399"/>
      <c r="I15717" s="399"/>
    </row>
    <row r="15718" spans="1:9" ht="15.75" customHeight="1">
      <c r="A15718" s="396"/>
      <c r="B15718" s="398"/>
      <c r="C15718" s="396"/>
      <c r="D15718" s="396"/>
      <c r="E15718" s="399"/>
      <c r="F15718" s="399"/>
      <c r="G15718" s="399"/>
      <c r="H15718" s="399"/>
      <c r="I15718" s="399"/>
    </row>
    <row r="15719" spans="1:9" ht="15.75" customHeight="1">
      <c r="A15719" s="396"/>
      <c r="B15719" s="398"/>
      <c r="C15719" s="396"/>
      <c r="D15719" s="396"/>
      <c r="E15719" s="399"/>
      <c r="F15719" s="399"/>
      <c r="G15719" s="399"/>
      <c r="H15719" s="399"/>
      <c r="I15719" s="399"/>
    </row>
    <row r="15720" spans="1:9" ht="15.75" customHeight="1">
      <c r="A15720" s="396"/>
      <c r="B15720" s="398"/>
      <c r="C15720" s="396"/>
      <c r="D15720" s="396"/>
      <c r="E15720" s="399"/>
      <c r="F15720" s="399"/>
      <c r="G15720" s="399"/>
      <c r="H15720" s="399"/>
      <c r="I15720" s="399"/>
    </row>
    <row r="15721" spans="1:9" ht="15.75" customHeight="1">
      <c r="A15721" s="396"/>
      <c r="B15721" s="398"/>
      <c r="C15721" s="396"/>
      <c r="D15721" s="396"/>
      <c r="E15721" s="399"/>
      <c r="F15721" s="399"/>
      <c r="G15721" s="399"/>
      <c r="H15721" s="399"/>
      <c r="I15721" s="399"/>
    </row>
    <row r="15722" spans="1:9" ht="15.75" customHeight="1">
      <c r="A15722" s="396"/>
      <c r="B15722" s="398"/>
      <c r="C15722" s="396"/>
      <c r="D15722" s="396"/>
      <c r="E15722" s="399"/>
      <c r="F15722" s="399"/>
      <c r="G15722" s="399"/>
      <c r="H15722" s="399"/>
      <c r="I15722" s="399"/>
    </row>
    <row r="15723" spans="1:9" ht="15.75" customHeight="1">
      <c r="A15723" s="396"/>
      <c r="B15723" s="398"/>
      <c r="C15723" s="396"/>
      <c r="D15723" s="396"/>
      <c r="E15723" s="399"/>
      <c r="F15723" s="399"/>
      <c r="G15723" s="399"/>
      <c r="H15723" s="399"/>
      <c r="I15723" s="399"/>
    </row>
    <row r="15724" spans="1:9" ht="15.75" customHeight="1">
      <c r="A15724" s="396"/>
      <c r="B15724" s="398"/>
      <c r="C15724" s="396"/>
      <c r="D15724" s="396"/>
      <c r="E15724" s="399"/>
      <c r="F15724" s="399"/>
      <c r="G15724" s="399"/>
      <c r="H15724" s="399"/>
      <c r="I15724" s="399"/>
    </row>
    <row r="15725" spans="1:9" ht="15.75" customHeight="1">
      <c r="A15725" s="396"/>
      <c r="B15725" s="398"/>
      <c r="C15725" s="396"/>
      <c r="D15725" s="396"/>
      <c r="E15725" s="399"/>
      <c r="F15725" s="399"/>
      <c r="G15725" s="399"/>
      <c r="H15725" s="399"/>
      <c r="I15725" s="399"/>
    </row>
    <row r="15726" spans="1:9" ht="15.75" customHeight="1">
      <c r="A15726" s="396"/>
      <c r="B15726" s="398"/>
      <c r="C15726" s="396"/>
      <c r="D15726" s="396"/>
      <c r="E15726" s="399"/>
      <c r="F15726" s="399"/>
      <c r="G15726" s="399"/>
      <c r="H15726" s="399"/>
      <c r="I15726" s="399"/>
    </row>
    <row r="15727" spans="1:9" ht="15.75" customHeight="1">
      <c r="A15727" s="396"/>
      <c r="B15727" s="398"/>
      <c r="C15727" s="396"/>
      <c r="D15727" s="396"/>
      <c r="E15727" s="399"/>
      <c r="F15727" s="399"/>
      <c r="G15727" s="399"/>
      <c r="H15727" s="399"/>
      <c r="I15727" s="399"/>
    </row>
    <row r="15728" spans="1:9" ht="15.75" customHeight="1">
      <c r="A15728" s="396"/>
      <c r="B15728" s="398"/>
      <c r="C15728" s="396"/>
      <c r="D15728" s="396"/>
      <c r="E15728" s="399"/>
      <c r="F15728" s="399"/>
      <c r="G15728" s="399"/>
      <c r="H15728" s="399"/>
      <c r="I15728" s="399"/>
    </row>
    <row r="15729" spans="1:9" ht="15.75" customHeight="1">
      <c r="A15729" s="396"/>
      <c r="B15729" s="398"/>
      <c r="C15729" s="396"/>
      <c r="D15729" s="396"/>
      <c r="E15729" s="399"/>
      <c r="F15729" s="399"/>
      <c r="G15729" s="399"/>
      <c r="H15729" s="399"/>
      <c r="I15729" s="399"/>
    </row>
    <row r="15730" spans="1:9" ht="15.75" customHeight="1">
      <c r="A15730" s="396"/>
      <c r="B15730" s="398"/>
      <c r="C15730" s="396"/>
      <c r="D15730" s="396"/>
      <c r="E15730" s="399"/>
      <c r="F15730" s="399"/>
      <c r="G15730" s="399"/>
      <c r="H15730" s="399"/>
      <c r="I15730" s="399"/>
    </row>
    <row r="15731" spans="1:9" ht="15.75" customHeight="1">
      <c r="A15731" s="396"/>
      <c r="B15731" s="398"/>
      <c r="C15731" s="396"/>
      <c r="D15731" s="396"/>
      <c r="E15731" s="399"/>
      <c r="F15731" s="399"/>
      <c r="G15731" s="399"/>
      <c r="H15731" s="399"/>
      <c r="I15731" s="399"/>
    </row>
    <row r="15732" spans="1:9" ht="15.75" customHeight="1">
      <c r="A15732" s="396"/>
      <c r="B15732" s="398"/>
      <c r="C15732" s="396"/>
      <c r="D15732" s="396"/>
      <c r="E15732" s="399"/>
      <c r="F15732" s="399"/>
      <c r="G15732" s="399"/>
      <c r="H15732" s="399"/>
      <c r="I15732" s="399"/>
    </row>
    <row r="15733" spans="1:9" ht="15.75" customHeight="1">
      <c r="A15733" s="396"/>
      <c r="B15733" s="398"/>
      <c r="C15733" s="396"/>
      <c r="D15733" s="396"/>
      <c r="E15733" s="399"/>
      <c r="F15733" s="399"/>
      <c r="G15733" s="399"/>
      <c r="H15733" s="399"/>
      <c r="I15733" s="399"/>
    </row>
    <row r="15734" spans="1:9" ht="15.75" customHeight="1">
      <c r="A15734" s="396"/>
      <c r="B15734" s="398"/>
      <c r="C15734" s="396"/>
      <c r="D15734" s="396"/>
      <c r="E15734" s="399"/>
      <c r="F15734" s="399"/>
      <c r="G15734" s="399"/>
      <c r="H15734" s="399"/>
      <c r="I15734" s="399"/>
    </row>
    <row r="15735" spans="1:9" ht="15.75" customHeight="1">
      <c r="A15735" s="396"/>
      <c r="B15735" s="398"/>
      <c r="C15735" s="396"/>
      <c r="D15735" s="396"/>
      <c r="E15735" s="399"/>
      <c r="F15735" s="399"/>
      <c r="G15735" s="399"/>
      <c r="H15735" s="399"/>
      <c r="I15735" s="399"/>
    </row>
    <row r="15736" spans="1:9" ht="15.75" customHeight="1">
      <c r="A15736" s="396"/>
      <c r="B15736" s="398"/>
      <c r="C15736" s="396"/>
      <c r="D15736" s="396"/>
      <c r="E15736" s="399"/>
      <c r="F15736" s="399"/>
      <c r="G15736" s="399"/>
      <c r="H15736" s="399"/>
      <c r="I15736" s="399"/>
    </row>
    <row r="15737" spans="1:9" ht="15.75" customHeight="1">
      <c r="A15737" s="396"/>
      <c r="B15737" s="398"/>
      <c r="C15737" s="396"/>
      <c r="D15737" s="396"/>
      <c r="E15737" s="399"/>
      <c r="F15737" s="399"/>
      <c r="G15737" s="399"/>
      <c r="H15737" s="399"/>
      <c r="I15737" s="399"/>
    </row>
    <row r="15738" spans="1:9" ht="15.75" customHeight="1">
      <c r="A15738" s="396"/>
      <c r="B15738" s="398"/>
      <c r="C15738" s="396"/>
      <c r="D15738" s="396"/>
      <c r="E15738" s="399"/>
      <c r="F15738" s="399"/>
      <c r="G15738" s="399"/>
      <c r="H15738" s="399"/>
      <c r="I15738" s="399"/>
    </row>
    <row r="15739" spans="1:9" ht="15.75" customHeight="1">
      <c r="A15739" s="396"/>
      <c r="B15739" s="398"/>
      <c r="C15739" s="396"/>
      <c r="D15739" s="396"/>
      <c r="E15739" s="399"/>
      <c r="F15739" s="399"/>
      <c r="G15739" s="399"/>
      <c r="H15739" s="399"/>
      <c r="I15739" s="399"/>
    </row>
    <row r="15740" spans="1:9" ht="15.75" customHeight="1">
      <c r="A15740" s="396"/>
      <c r="B15740" s="398"/>
      <c r="C15740" s="396"/>
      <c r="D15740" s="396"/>
      <c r="E15740" s="399"/>
      <c r="F15740" s="399"/>
      <c r="G15740" s="399"/>
      <c r="H15740" s="399"/>
      <c r="I15740" s="399"/>
    </row>
    <row r="15741" spans="1:9" ht="15.75" customHeight="1">
      <c r="A15741" s="396"/>
      <c r="B15741" s="398"/>
      <c r="C15741" s="396"/>
      <c r="D15741" s="396"/>
      <c r="E15741" s="399"/>
      <c r="F15741" s="399"/>
      <c r="G15741" s="399"/>
      <c r="H15741" s="399"/>
      <c r="I15741" s="399"/>
    </row>
    <row r="15742" spans="1:9" ht="15.75" customHeight="1">
      <c r="A15742" s="396"/>
      <c r="B15742" s="398"/>
      <c r="C15742" s="396"/>
      <c r="D15742" s="396"/>
      <c r="E15742" s="399"/>
      <c r="F15742" s="399"/>
      <c r="G15742" s="399"/>
      <c r="H15742" s="399"/>
      <c r="I15742" s="399"/>
    </row>
    <row r="15743" spans="1:9" ht="15.75" customHeight="1">
      <c r="A15743" s="396"/>
      <c r="B15743" s="398"/>
      <c r="C15743" s="396"/>
      <c r="D15743" s="396"/>
      <c r="E15743" s="399"/>
      <c r="F15743" s="399"/>
      <c r="G15743" s="399"/>
      <c r="H15743" s="399"/>
      <c r="I15743" s="399"/>
    </row>
    <row r="15744" spans="1:9" ht="15.75" customHeight="1">
      <c r="A15744" s="396"/>
      <c r="B15744" s="398"/>
      <c r="C15744" s="396"/>
      <c r="D15744" s="396"/>
      <c r="E15744" s="399"/>
      <c r="F15744" s="399"/>
      <c r="G15744" s="399"/>
      <c r="H15744" s="399"/>
      <c r="I15744" s="399"/>
    </row>
    <row r="15745" spans="1:9" ht="15.75" customHeight="1">
      <c r="A15745" s="396"/>
      <c r="B15745" s="398"/>
      <c r="C15745" s="396"/>
      <c r="D15745" s="396"/>
      <c r="E15745" s="399"/>
      <c r="F15745" s="399"/>
      <c r="G15745" s="399"/>
      <c r="H15745" s="399"/>
      <c r="I15745" s="399"/>
    </row>
    <row r="15746" spans="1:9" ht="15.75" customHeight="1">
      <c r="A15746" s="396"/>
      <c r="B15746" s="398"/>
      <c r="C15746" s="396"/>
      <c r="D15746" s="396"/>
      <c r="E15746" s="399"/>
      <c r="F15746" s="399"/>
      <c r="G15746" s="399"/>
      <c r="H15746" s="399"/>
      <c r="I15746" s="399"/>
    </row>
    <row r="15747" spans="1:9" ht="15.75" customHeight="1">
      <c r="A15747" s="396"/>
      <c r="B15747" s="398"/>
      <c r="C15747" s="396"/>
      <c r="D15747" s="396"/>
      <c r="E15747" s="399"/>
      <c r="F15747" s="399"/>
      <c r="G15747" s="399"/>
      <c r="H15747" s="399"/>
      <c r="I15747" s="399"/>
    </row>
    <row r="15748" spans="1:9" ht="15.75" customHeight="1">
      <c r="A15748" s="396"/>
      <c r="B15748" s="398"/>
      <c r="C15748" s="396"/>
      <c r="D15748" s="396"/>
      <c r="E15748" s="399"/>
      <c r="F15748" s="399"/>
      <c r="G15748" s="399"/>
      <c r="H15748" s="399"/>
      <c r="I15748" s="399"/>
    </row>
    <row r="15749" spans="1:9" ht="15.75" customHeight="1">
      <c r="A15749" s="396"/>
      <c r="B15749" s="398"/>
      <c r="C15749" s="396"/>
      <c r="D15749" s="396"/>
      <c r="E15749" s="399"/>
      <c r="F15749" s="399"/>
      <c r="G15749" s="399"/>
      <c r="H15749" s="399"/>
      <c r="I15749" s="399"/>
    </row>
    <row r="15750" spans="1:9" ht="15.75" customHeight="1">
      <c r="A15750" s="396"/>
      <c r="B15750" s="398"/>
      <c r="C15750" s="396"/>
      <c r="D15750" s="396"/>
      <c r="E15750" s="399"/>
      <c r="F15750" s="399"/>
      <c r="G15750" s="399"/>
      <c r="H15750" s="399"/>
      <c r="I15750" s="399"/>
    </row>
    <row r="15751" spans="1:9" ht="15.75" customHeight="1">
      <c r="A15751" s="396"/>
      <c r="B15751" s="398"/>
      <c r="C15751" s="396"/>
      <c r="D15751" s="396"/>
      <c r="E15751" s="399"/>
      <c r="F15751" s="399"/>
      <c r="G15751" s="399"/>
      <c r="H15751" s="399"/>
      <c r="I15751" s="399"/>
    </row>
    <row r="15752" spans="1:9" ht="15.75" customHeight="1">
      <c r="A15752" s="396"/>
      <c r="B15752" s="398"/>
      <c r="C15752" s="396"/>
      <c r="D15752" s="396"/>
      <c r="E15752" s="399"/>
      <c r="F15752" s="399"/>
      <c r="G15752" s="399"/>
      <c r="H15752" s="399"/>
      <c r="I15752" s="399"/>
    </row>
    <row r="15753" spans="1:9" ht="15.75" customHeight="1">
      <c r="A15753" s="396"/>
      <c r="B15753" s="398"/>
      <c r="C15753" s="396"/>
      <c r="D15753" s="396"/>
      <c r="E15753" s="399"/>
      <c r="F15753" s="399"/>
      <c r="G15753" s="399"/>
      <c r="H15753" s="399"/>
      <c r="I15753" s="399"/>
    </row>
    <row r="15754" spans="1:9" ht="15.75" customHeight="1">
      <c r="A15754" s="396"/>
      <c r="B15754" s="398"/>
      <c r="C15754" s="396"/>
      <c r="D15754" s="396"/>
      <c r="E15754" s="399"/>
      <c r="F15754" s="399"/>
      <c r="G15754" s="399"/>
      <c r="H15754" s="399"/>
      <c r="I15754" s="399"/>
    </row>
    <row r="15755" spans="1:9" ht="15.75" customHeight="1">
      <c r="A15755" s="396"/>
      <c r="B15755" s="398"/>
      <c r="C15755" s="396"/>
      <c r="D15755" s="396"/>
      <c r="E15755" s="399"/>
      <c r="F15755" s="399"/>
      <c r="G15755" s="399"/>
      <c r="H15755" s="399"/>
      <c r="I15755" s="399"/>
    </row>
    <row r="15756" spans="1:9" ht="15.75" customHeight="1">
      <c r="A15756" s="396"/>
      <c r="B15756" s="398"/>
      <c r="C15756" s="396"/>
      <c r="D15756" s="396"/>
      <c r="E15756" s="399"/>
      <c r="F15756" s="399"/>
      <c r="G15756" s="399"/>
      <c r="H15756" s="399"/>
      <c r="I15756" s="399"/>
    </row>
    <row r="15757" spans="1:9" ht="15.75" customHeight="1">
      <c r="A15757" s="396"/>
      <c r="B15757" s="398"/>
      <c r="C15757" s="396"/>
      <c r="D15757" s="396"/>
      <c r="E15757" s="399"/>
      <c r="F15757" s="399"/>
      <c r="G15757" s="399"/>
      <c r="H15757" s="399"/>
      <c r="I15757" s="399"/>
    </row>
    <row r="15758" spans="1:9" ht="15.75" customHeight="1">
      <c r="A15758" s="396"/>
      <c r="B15758" s="398"/>
      <c r="C15758" s="396"/>
      <c r="D15758" s="396"/>
      <c r="E15758" s="399"/>
      <c r="F15758" s="399"/>
      <c r="G15758" s="399"/>
      <c r="H15758" s="399"/>
      <c r="I15758" s="399"/>
    </row>
    <row r="15759" spans="1:9" ht="15.75" customHeight="1">
      <c r="A15759" s="396"/>
      <c r="B15759" s="398"/>
      <c r="C15759" s="396"/>
      <c r="D15759" s="396"/>
      <c r="E15759" s="399"/>
      <c r="F15759" s="399"/>
      <c r="G15759" s="399"/>
      <c r="H15759" s="399"/>
      <c r="I15759" s="399"/>
    </row>
    <row r="15760" spans="1:9" ht="15.75" customHeight="1">
      <c r="A15760" s="396"/>
      <c r="B15760" s="398"/>
      <c r="C15760" s="396"/>
      <c r="D15760" s="396"/>
      <c r="E15760" s="399"/>
      <c r="F15760" s="399"/>
      <c r="G15760" s="399"/>
      <c r="H15760" s="399"/>
      <c r="I15760" s="399"/>
    </row>
    <row r="15761" spans="1:9" ht="15.75" customHeight="1">
      <c r="A15761" s="396"/>
      <c r="B15761" s="398"/>
      <c r="C15761" s="396"/>
      <c r="D15761" s="396"/>
      <c r="E15761" s="399"/>
      <c r="F15761" s="399"/>
      <c r="G15761" s="399"/>
      <c r="H15761" s="399"/>
      <c r="I15761" s="399"/>
    </row>
    <row r="15762" spans="1:9" ht="15.75" customHeight="1">
      <c r="A15762" s="396"/>
      <c r="B15762" s="398"/>
      <c r="C15762" s="396"/>
      <c r="D15762" s="396"/>
      <c r="E15762" s="399"/>
      <c r="F15762" s="399"/>
      <c r="G15762" s="399"/>
      <c r="H15762" s="399"/>
      <c r="I15762" s="399"/>
    </row>
    <row r="15763" spans="1:9" ht="15.75" customHeight="1">
      <c r="A15763" s="396"/>
      <c r="B15763" s="398"/>
      <c r="C15763" s="396"/>
      <c r="D15763" s="396"/>
      <c r="E15763" s="399"/>
      <c r="F15763" s="399"/>
      <c r="G15763" s="399"/>
      <c r="H15763" s="399"/>
      <c r="I15763" s="399"/>
    </row>
    <row r="15764" spans="1:9" ht="15.75" customHeight="1">
      <c r="A15764" s="396"/>
      <c r="B15764" s="398"/>
      <c r="C15764" s="396"/>
      <c r="D15764" s="396"/>
      <c r="E15764" s="399"/>
      <c r="F15764" s="399"/>
      <c r="G15764" s="399"/>
      <c r="H15764" s="399"/>
      <c r="I15764" s="399"/>
    </row>
    <row r="15765" spans="1:9" ht="15.75" customHeight="1">
      <c r="A15765" s="396"/>
      <c r="B15765" s="398"/>
      <c r="C15765" s="396"/>
      <c r="D15765" s="396"/>
      <c r="E15765" s="399"/>
      <c r="F15765" s="399"/>
      <c r="G15765" s="399"/>
      <c r="H15765" s="399"/>
      <c r="I15765" s="399"/>
    </row>
    <row r="15766" spans="1:9" ht="15.75" customHeight="1">
      <c r="A15766" s="396"/>
      <c r="B15766" s="398"/>
      <c r="C15766" s="396"/>
      <c r="D15766" s="396"/>
      <c r="E15766" s="399"/>
      <c r="F15766" s="399"/>
      <c r="G15766" s="399"/>
      <c r="H15766" s="399"/>
      <c r="I15766" s="399"/>
    </row>
    <row r="15767" spans="1:9" ht="15.75" customHeight="1">
      <c r="A15767" s="396"/>
      <c r="B15767" s="398"/>
      <c r="C15767" s="396"/>
      <c r="D15767" s="396"/>
      <c r="E15767" s="399"/>
      <c r="F15767" s="399"/>
      <c r="G15767" s="399"/>
      <c r="H15767" s="399"/>
      <c r="I15767" s="399"/>
    </row>
    <row r="15768" spans="1:9" ht="15.75" customHeight="1">
      <c r="A15768" s="396"/>
      <c r="B15768" s="398"/>
      <c r="C15768" s="396"/>
      <c r="D15768" s="396"/>
      <c r="E15768" s="399"/>
      <c r="F15768" s="399"/>
      <c r="G15768" s="399"/>
      <c r="H15768" s="399"/>
      <c r="I15768" s="399"/>
    </row>
    <row r="15769" spans="1:9" ht="15.75" customHeight="1">
      <c r="A15769" s="396"/>
      <c r="B15769" s="398"/>
      <c r="C15769" s="396"/>
      <c r="D15769" s="396"/>
      <c r="E15769" s="399"/>
      <c r="F15769" s="399"/>
      <c r="G15769" s="399"/>
      <c r="H15769" s="399"/>
      <c r="I15769" s="399"/>
    </row>
    <row r="15770" spans="1:9" ht="15.75" customHeight="1">
      <c r="A15770" s="396"/>
      <c r="B15770" s="398"/>
      <c r="C15770" s="396"/>
      <c r="D15770" s="396"/>
      <c r="E15770" s="399"/>
      <c r="F15770" s="399"/>
      <c r="G15770" s="399"/>
      <c r="H15770" s="399"/>
      <c r="I15770" s="399"/>
    </row>
    <row r="15771" spans="1:9" ht="15.75" customHeight="1">
      <c r="A15771" s="396"/>
      <c r="B15771" s="398"/>
      <c r="C15771" s="396"/>
      <c r="D15771" s="396"/>
      <c r="E15771" s="399"/>
      <c r="F15771" s="399"/>
      <c r="G15771" s="399"/>
      <c r="H15771" s="399"/>
      <c r="I15771" s="399"/>
    </row>
    <row r="15772" spans="1:9" ht="15.75" customHeight="1">
      <c r="A15772" s="396"/>
      <c r="B15772" s="398"/>
      <c r="C15772" s="396"/>
      <c r="D15772" s="396"/>
      <c r="E15772" s="399"/>
      <c r="F15772" s="399"/>
      <c r="G15772" s="399"/>
      <c r="H15772" s="399"/>
      <c r="I15772" s="399"/>
    </row>
    <row r="15773" spans="1:9" ht="15.75" customHeight="1">
      <c r="A15773" s="396"/>
      <c r="B15773" s="398"/>
      <c r="C15773" s="396"/>
      <c r="D15773" s="396"/>
      <c r="E15773" s="399"/>
      <c r="F15773" s="399"/>
      <c r="G15773" s="399"/>
      <c r="H15773" s="399"/>
      <c r="I15773" s="399"/>
    </row>
    <row r="15774" spans="1:9" ht="15.75" customHeight="1">
      <c r="A15774" s="396"/>
      <c r="B15774" s="398"/>
      <c r="C15774" s="396"/>
      <c r="D15774" s="396"/>
      <c r="E15774" s="399"/>
      <c r="F15774" s="399"/>
      <c r="G15774" s="399"/>
      <c r="H15774" s="399"/>
      <c r="I15774" s="399"/>
    </row>
    <row r="15775" spans="1:9" ht="15.75" customHeight="1">
      <c r="A15775" s="396"/>
      <c r="B15775" s="398"/>
      <c r="C15775" s="396"/>
      <c r="D15775" s="396"/>
      <c r="E15775" s="399"/>
      <c r="F15775" s="399"/>
      <c r="G15775" s="399"/>
      <c r="H15775" s="399"/>
      <c r="I15775" s="399"/>
    </row>
    <row r="15776" spans="1:9" ht="15.75" customHeight="1">
      <c r="A15776" s="396"/>
      <c r="B15776" s="398"/>
      <c r="C15776" s="396"/>
      <c r="D15776" s="396"/>
      <c r="E15776" s="399"/>
      <c r="F15776" s="399"/>
      <c r="G15776" s="399"/>
      <c r="H15776" s="399"/>
      <c r="I15776" s="399"/>
    </row>
    <row r="15777" spans="1:9" ht="15.75" customHeight="1">
      <c r="A15777" s="396"/>
      <c r="B15777" s="398"/>
      <c r="C15777" s="396"/>
      <c r="D15777" s="396"/>
      <c r="E15777" s="399"/>
      <c r="F15777" s="399"/>
      <c r="G15777" s="399"/>
      <c r="H15777" s="399"/>
      <c r="I15777" s="399"/>
    </row>
    <row r="15778" spans="1:9" ht="15.75" customHeight="1">
      <c r="A15778" s="396"/>
      <c r="B15778" s="398"/>
      <c r="C15778" s="396"/>
      <c r="D15778" s="396"/>
      <c r="E15778" s="399"/>
      <c r="F15778" s="399"/>
      <c r="G15778" s="399"/>
      <c r="H15778" s="399"/>
      <c r="I15778" s="399"/>
    </row>
    <row r="15779" spans="1:9" ht="15.75" customHeight="1">
      <c r="A15779" s="396"/>
      <c r="B15779" s="398"/>
      <c r="C15779" s="396"/>
      <c r="D15779" s="396"/>
      <c r="E15779" s="399"/>
      <c r="F15779" s="399"/>
      <c r="G15779" s="399"/>
      <c r="H15779" s="399"/>
      <c r="I15779" s="399"/>
    </row>
    <row r="15780" spans="1:9" ht="15.75" customHeight="1">
      <c r="A15780" s="396"/>
      <c r="B15780" s="398"/>
      <c r="C15780" s="396"/>
      <c r="D15780" s="396"/>
      <c r="E15780" s="399"/>
      <c r="F15780" s="399"/>
      <c r="G15780" s="399"/>
      <c r="H15780" s="399"/>
      <c r="I15780" s="399"/>
    </row>
    <row r="15781" spans="1:9" ht="15.75" customHeight="1">
      <c r="A15781" s="396"/>
      <c r="B15781" s="398"/>
      <c r="C15781" s="396"/>
      <c r="D15781" s="396"/>
      <c r="E15781" s="399"/>
      <c r="F15781" s="399"/>
      <c r="G15781" s="399"/>
      <c r="H15781" s="399"/>
      <c r="I15781" s="399"/>
    </row>
    <row r="15782" spans="1:9" ht="15.75" customHeight="1">
      <c r="A15782" s="396"/>
      <c r="B15782" s="398"/>
      <c r="C15782" s="396"/>
      <c r="D15782" s="396"/>
      <c r="E15782" s="399"/>
      <c r="F15782" s="399"/>
      <c r="G15782" s="399"/>
      <c r="H15782" s="399"/>
      <c r="I15782" s="399"/>
    </row>
    <row r="15783" spans="1:9" ht="15.75" customHeight="1">
      <c r="A15783" s="396"/>
      <c r="B15783" s="398"/>
      <c r="C15783" s="396"/>
      <c r="D15783" s="396"/>
      <c r="E15783" s="399"/>
      <c r="F15783" s="399"/>
      <c r="G15783" s="399"/>
      <c r="H15783" s="399"/>
      <c r="I15783" s="399"/>
    </row>
    <row r="15784" spans="1:9" ht="15.75" customHeight="1">
      <c r="A15784" s="396"/>
      <c r="B15784" s="398"/>
      <c r="C15784" s="396"/>
      <c r="D15784" s="396"/>
      <c r="E15784" s="399"/>
      <c r="F15784" s="399"/>
      <c r="G15784" s="399"/>
      <c r="H15784" s="399"/>
      <c r="I15784" s="399"/>
    </row>
    <row r="15785" spans="1:9" ht="15.75" customHeight="1">
      <c r="A15785" s="396"/>
      <c r="B15785" s="398"/>
      <c r="C15785" s="396"/>
      <c r="D15785" s="396"/>
      <c r="E15785" s="399"/>
      <c r="F15785" s="399"/>
      <c r="G15785" s="399"/>
      <c r="H15785" s="399"/>
      <c r="I15785" s="399"/>
    </row>
    <row r="15786" spans="1:9" ht="15.75" customHeight="1">
      <c r="A15786" s="396"/>
      <c r="B15786" s="398"/>
      <c r="C15786" s="396"/>
      <c r="D15786" s="396"/>
      <c r="E15786" s="399"/>
      <c r="F15786" s="399"/>
      <c r="G15786" s="399"/>
      <c r="H15786" s="399"/>
      <c r="I15786" s="399"/>
    </row>
    <row r="15787" spans="1:9" ht="15.75" customHeight="1">
      <c r="A15787" s="396"/>
      <c r="B15787" s="398"/>
      <c r="C15787" s="396"/>
      <c r="D15787" s="396"/>
      <c r="E15787" s="399"/>
      <c r="F15787" s="399"/>
      <c r="G15787" s="399"/>
      <c r="H15787" s="399"/>
      <c r="I15787" s="399"/>
    </row>
    <row r="15788" spans="1:9" ht="15.75" customHeight="1">
      <c r="A15788" s="396"/>
      <c r="B15788" s="398"/>
      <c r="C15788" s="396"/>
      <c r="D15788" s="396"/>
      <c r="E15788" s="399"/>
      <c r="F15788" s="399"/>
      <c r="G15788" s="399"/>
      <c r="H15788" s="399"/>
      <c r="I15788" s="399"/>
    </row>
    <row r="15789" spans="1:9" ht="15.75" customHeight="1">
      <c r="A15789" s="396"/>
      <c r="B15789" s="398"/>
      <c r="C15789" s="396"/>
      <c r="D15789" s="396"/>
      <c r="E15789" s="399"/>
      <c r="F15789" s="399"/>
      <c r="G15789" s="399"/>
      <c r="H15789" s="399"/>
      <c r="I15789" s="399"/>
    </row>
    <row r="15790" spans="1:9" ht="15.75" customHeight="1">
      <c r="A15790" s="396"/>
      <c r="B15790" s="398"/>
      <c r="C15790" s="396"/>
      <c r="D15790" s="396"/>
      <c r="E15790" s="399"/>
      <c r="F15790" s="399"/>
      <c r="G15790" s="399"/>
      <c r="H15790" s="399"/>
      <c r="I15790" s="399"/>
    </row>
    <row r="15791" spans="1:9" ht="15.75" customHeight="1">
      <c r="A15791" s="396"/>
      <c r="B15791" s="398"/>
      <c r="C15791" s="396"/>
      <c r="D15791" s="396"/>
      <c r="E15791" s="399"/>
      <c r="F15791" s="399"/>
      <c r="G15791" s="399"/>
      <c r="H15791" s="399"/>
      <c r="I15791" s="399"/>
    </row>
    <row r="15792" spans="1:9" ht="15.75" customHeight="1">
      <c r="A15792" s="396"/>
      <c r="B15792" s="398"/>
      <c r="C15792" s="396"/>
      <c r="D15792" s="396"/>
      <c r="E15792" s="399"/>
      <c r="F15792" s="399"/>
      <c r="G15792" s="399"/>
      <c r="H15792" s="399"/>
      <c r="I15792" s="399"/>
    </row>
    <row r="15793" spans="1:9" ht="15.75" customHeight="1">
      <c r="A15793" s="396"/>
      <c r="B15793" s="398"/>
      <c r="C15793" s="396"/>
      <c r="D15793" s="396"/>
      <c r="E15793" s="399"/>
      <c r="F15793" s="399"/>
      <c r="G15793" s="399"/>
      <c r="H15793" s="399"/>
      <c r="I15793" s="399"/>
    </row>
    <row r="15794" spans="1:9" ht="15.75" customHeight="1">
      <c r="A15794" s="396"/>
      <c r="B15794" s="398"/>
      <c r="C15794" s="396"/>
      <c r="D15794" s="396"/>
      <c r="E15794" s="399"/>
      <c r="F15794" s="399"/>
      <c r="G15794" s="399"/>
      <c r="H15794" s="399"/>
      <c r="I15794" s="399"/>
    </row>
    <row r="15795" spans="1:9" ht="15.75" customHeight="1">
      <c r="A15795" s="396"/>
      <c r="B15795" s="398"/>
      <c r="C15795" s="396"/>
      <c r="D15795" s="396"/>
      <c r="E15795" s="399"/>
      <c r="F15795" s="399"/>
      <c r="G15795" s="399"/>
      <c r="H15795" s="399"/>
      <c r="I15795" s="399"/>
    </row>
    <row r="15796" spans="1:9" ht="15.75" customHeight="1">
      <c r="A15796" s="396"/>
      <c r="B15796" s="398"/>
      <c r="C15796" s="396"/>
      <c r="D15796" s="396"/>
      <c r="E15796" s="399"/>
      <c r="F15796" s="399"/>
      <c r="G15796" s="399"/>
      <c r="H15796" s="399"/>
      <c r="I15796" s="399"/>
    </row>
    <row r="15797" spans="1:9" ht="15.75" customHeight="1">
      <c r="A15797" s="396"/>
      <c r="B15797" s="398"/>
      <c r="C15797" s="396"/>
      <c r="D15797" s="396"/>
      <c r="E15797" s="399"/>
      <c r="F15797" s="399"/>
      <c r="G15797" s="399"/>
      <c r="H15797" s="399"/>
      <c r="I15797" s="399"/>
    </row>
    <row r="15798" spans="1:9" ht="15.75" customHeight="1">
      <c r="A15798" s="396"/>
      <c r="B15798" s="398"/>
      <c r="C15798" s="396"/>
      <c r="D15798" s="396"/>
      <c r="E15798" s="399"/>
      <c r="F15798" s="399"/>
      <c r="G15798" s="399"/>
      <c r="H15798" s="399"/>
      <c r="I15798" s="399"/>
    </row>
    <row r="15799" spans="1:9" ht="15.75" customHeight="1">
      <c r="A15799" s="396"/>
      <c r="B15799" s="398"/>
      <c r="C15799" s="396"/>
      <c r="D15799" s="396"/>
      <c r="E15799" s="399"/>
      <c r="F15799" s="399"/>
      <c r="G15799" s="399"/>
      <c r="H15799" s="399"/>
      <c r="I15799" s="399"/>
    </row>
    <row r="15800" spans="1:9" ht="15.75" customHeight="1">
      <c r="A15800" s="396"/>
      <c r="B15800" s="398"/>
      <c r="C15800" s="396"/>
      <c r="D15800" s="396"/>
      <c r="E15800" s="399"/>
      <c r="F15800" s="399"/>
      <c r="G15800" s="399"/>
      <c r="H15800" s="399"/>
      <c r="I15800" s="399"/>
    </row>
    <row r="15801" spans="1:9" ht="15.75" customHeight="1">
      <c r="A15801" s="396"/>
      <c r="B15801" s="398"/>
      <c r="C15801" s="396"/>
      <c r="D15801" s="396"/>
      <c r="E15801" s="399"/>
      <c r="F15801" s="399"/>
      <c r="G15801" s="399"/>
      <c r="H15801" s="399"/>
      <c r="I15801" s="399"/>
    </row>
    <row r="15802" spans="1:9" ht="15.75" customHeight="1">
      <c r="A15802" s="396"/>
      <c r="B15802" s="398"/>
      <c r="C15802" s="396"/>
      <c r="D15802" s="396"/>
      <c r="E15802" s="399"/>
      <c r="F15802" s="399"/>
      <c r="G15802" s="399"/>
      <c r="H15802" s="399"/>
      <c r="I15802" s="399"/>
    </row>
    <row r="15803" spans="1:9" ht="15.75" customHeight="1">
      <c r="A15803" s="396"/>
      <c r="B15803" s="398"/>
      <c r="C15803" s="396"/>
      <c r="D15803" s="396"/>
      <c r="E15803" s="399"/>
      <c r="F15803" s="399"/>
      <c r="G15803" s="399"/>
      <c r="H15803" s="399"/>
      <c r="I15803" s="399"/>
    </row>
    <row r="15804" spans="1:9" ht="15.75" customHeight="1">
      <c r="A15804" s="396"/>
      <c r="B15804" s="398"/>
      <c r="C15804" s="396"/>
      <c r="D15804" s="396"/>
      <c r="E15804" s="399"/>
      <c r="F15804" s="399"/>
      <c r="G15804" s="399"/>
      <c r="H15804" s="399"/>
      <c r="I15804" s="399"/>
    </row>
    <row r="15805" spans="1:9" ht="15.75" customHeight="1">
      <c r="A15805" s="396"/>
      <c r="B15805" s="398"/>
      <c r="C15805" s="396"/>
      <c r="D15805" s="396"/>
      <c r="E15805" s="399"/>
      <c r="F15805" s="399"/>
      <c r="G15805" s="399"/>
      <c r="H15805" s="399"/>
      <c r="I15805" s="399"/>
    </row>
    <row r="15806" spans="1:9" ht="15.75" customHeight="1">
      <c r="A15806" s="396"/>
      <c r="B15806" s="398"/>
      <c r="C15806" s="396"/>
      <c r="D15806" s="396"/>
      <c r="E15806" s="399"/>
      <c r="F15806" s="399"/>
      <c r="G15806" s="399"/>
      <c r="H15806" s="399"/>
      <c r="I15806" s="399"/>
    </row>
    <row r="15807" spans="1:9" ht="15.75" customHeight="1">
      <c r="A15807" s="396"/>
      <c r="B15807" s="398"/>
      <c r="C15807" s="396"/>
      <c r="D15807" s="396"/>
      <c r="E15807" s="399"/>
      <c r="F15807" s="399"/>
      <c r="G15807" s="399"/>
      <c r="H15807" s="399"/>
      <c r="I15807" s="399"/>
    </row>
    <row r="15808" spans="1:9" ht="15.75" customHeight="1">
      <c r="A15808" s="396"/>
      <c r="B15808" s="398"/>
      <c r="C15808" s="396"/>
      <c r="D15808" s="396"/>
      <c r="E15808" s="399"/>
      <c r="F15808" s="399"/>
      <c r="G15808" s="399"/>
      <c r="H15808" s="399"/>
      <c r="I15808" s="399"/>
    </row>
    <row r="15809" spans="1:9" ht="15.75" customHeight="1">
      <c r="A15809" s="396"/>
      <c r="B15809" s="398"/>
      <c r="C15809" s="396"/>
      <c r="D15809" s="396"/>
      <c r="E15809" s="399"/>
      <c r="F15809" s="399"/>
      <c r="G15809" s="399"/>
      <c r="H15809" s="399"/>
      <c r="I15809" s="399"/>
    </row>
    <row r="15810" spans="1:9" ht="15.75" customHeight="1">
      <c r="A15810" s="396"/>
      <c r="B15810" s="398"/>
      <c r="C15810" s="396"/>
      <c r="D15810" s="396"/>
      <c r="E15810" s="399"/>
      <c r="F15810" s="399"/>
      <c r="G15810" s="399"/>
      <c r="H15810" s="399"/>
      <c r="I15810" s="399"/>
    </row>
    <row r="15811" spans="1:9" ht="15.75" customHeight="1">
      <c r="A15811" s="396"/>
      <c r="B15811" s="398"/>
      <c r="C15811" s="396"/>
      <c r="D15811" s="396"/>
      <c r="E15811" s="399"/>
      <c r="F15811" s="399"/>
      <c r="G15811" s="399"/>
      <c r="H15811" s="399"/>
      <c r="I15811" s="399"/>
    </row>
    <row r="15812" spans="1:9" ht="15.75" customHeight="1">
      <c r="A15812" s="396"/>
      <c r="B15812" s="398"/>
      <c r="C15812" s="396"/>
      <c r="D15812" s="396"/>
      <c r="E15812" s="399"/>
      <c r="F15812" s="399"/>
      <c r="G15812" s="399"/>
      <c r="H15812" s="399"/>
      <c r="I15812" s="399"/>
    </row>
    <row r="15813" spans="1:9" ht="15.75" customHeight="1">
      <c r="A15813" s="396"/>
      <c r="B15813" s="398"/>
      <c r="C15813" s="396"/>
      <c r="D15813" s="396"/>
      <c r="E15813" s="399"/>
      <c r="F15813" s="399"/>
      <c r="G15813" s="399"/>
      <c r="H15813" s="399"/>
      <c r="I15813" s="399"/>
    </row>
    <row r="15814" spans="1:9" ht="15.75" customHeight="1">
      <c r="A15814" s="396"/>
      <c r="B15814" s="398"/>
      <c r="C15814" s="396"/>
      <c r="D15814" s="396"/>
      <c r="E15814" s="399"/>
      <c r="F15814" s="399"/>
      <c r="G15814" s="399"/>
      <c r="H15814" s="399"/>
      <c r="I15814" s="399"/>
    </row>
    <row r="15815" spans="1:9" ht="15.75" customHeight="1">
      <c r="A15815" s="396"/>
      <c r="B15815" s="398"/>
      <c r="C15815" s="396"/>
      <c r="D15815" s="396"/>
      <c r="E15815" s="399"/>
      <c r="F15815" s="399"/>
      <c r="G15815" s="399"/>
      <c r="H15815" s="399"/>
      <c r="I15815" s="399"/>
    </row>
    <row r="15816" spans="1:9" ht="15.75" customHeight="1">
      <c r="A15816" s="396"/>
      <c r="B15816" s="398"/>
      <c r="C15816" s="396"/>
      <c r="D15816" s="396"/>
      <c r="E15816" s="399"/>
      <c r="F15816" s="399"/>
      <c r="G15816" s="399"/>
      <c r="H15816" s="399"/>
      <c r="I15816" s="399"/>
    </row>
    <row r="15817" spans="1:9" ht="15.75" customHeight="1">
      <c r="A15817" s="396"/>
      <c r="B15817" s="398"/>
      <c r="C15817" s="396"/>
      <c r="D15817" s="396"/>
      <c r="E15817" s="399"/>
      <c r="F15817" s="399"/>
      <c r="G15817" s="399"/>
      <c r="H15817" s="399"/>
      <c r="I15817" s="399"/>
    </row>
    <row r="15818" spans="1:9" ht="15.75" customHeight="1">
      <c r="A15818" s="396"/>
      <c r="B15818" s="398"/>
      <c r="C15818" s="396"/>
      <c r="D15818" s="396"/>
      <c r="E15818" s="399"/>
      <c r="F15818" s="399"/>
      <c r="G15818" s="399"/>
      <c r="H15818" s="399"/>
      <c r="I15818" s="399"/>
    </row>
    <row r="15819" spans="1:9" ht="15.75" customHeight="1">
      <c r="A15819" s="396"/>
      <c r="B15819" s="398"/>
      <c r="C15819" s="396"/>
      <c r="D15819" s="396"/>
      <c r="E15819" s="399"/>
      <c r="F15819" s="399"/>
      <c r="G15819" s="399"/>
      <c r="H15819" s="399"/>
      <c r="I15819" s="399"/>
    </row>
    <row r="15820" spans="1:9" ht="15.75" customHeight="1">
      <c r="A15820" s="396"/>
      <c r="B15820" s="398"/>
      <c r="C15820" s="396"/>
      <c r="D15820" s="396"/>
      <c r="E15820" s="399"/>
      <c r="F15820" s="399"/>
      <c r="G15820" s="399"/>
      <c r="H15820" s="399"/>
      <c r="I15820" s="399"/>
    </row>
    <row r="15821" spans="1:9" ht="15.75" customHeight="1">
      <c r="A15821" s="396"/>
      <c r="B15821" s="398"/>
      <c r="C15821" s="396"/>
      <c r="D15821" s="396"/>
      <c r="E15821" s="399"/>
      <c r="F15821" s="399"/>
      <c r="G15821" s="399"/>
      <c r="H15821" s="399"/>
      <c r="I15821" s="399"/>
    </row>
    <row r="15822" spans="1:9" ht="15.75" customHeight="1">
      <c r="A15822" s="396"/>
      <c r="B15822" s="398"/>
      <c r="C15822" s="396"/>
      <c r="D15822" s="396"/>
      <c r="E15822" s="399"/>
      <c r="F15822" s="399"/>
      <c r="G15822" s="399"/>
      <c r="H15822" s="399"/>
      <c r="I15822" s="399"/>
    </row>
    <row r="15823" spans="1:9" ht="15.75" customHeight="1">
      <c r="A15823" s="396"/>
      <c r="B15823" s="398"/>
      <c r="C15823" s="396"/>
      <c r="D15823" s="396"/>
      <c r="E15823" s="399"/>
      <c r="F15823" s="399"/>
      <c r="G15823" s="399"/>
      <c r="H15823" s="399"/>
      <c r="I15823" s="399"/>
    </row>
    <row r="15824" spans="1:9" ht="15.75" customHeight="1">
      <c r="A15824" s="396"/>
      <c r="B15824" s="398"/>
      <c r="C15824" s="396"/>
      <c r="D15824" s="396"/>
      <c r="E15824" s="399"/>
      <c r="F15824" s="399"/>
      <c r="G15824" s="399"/>
      <c r="H15824" s="399"/>
      <c r="I15824" s="399"/>
    </row>
    <row r="15825" spans="1:9" ht="15.75" customHeight="1">
      <c r="A15825" s="396"/>
      <c r="B15825" s="398"/>
      <c r="C15825" s="396"/>
      <c r="D15825" s="396"/>
      <c r="E15825" s="399"/>
      <c r="F15825" s="399"/>
      <c r="G15825" s="399"/>
      <c r="H15825" s="399"/>
      <c r="I15825" s="399"/>
    </row>
    <row r="15826" spans="1:9" ht="15.75" customHeight="1">
      <c r="A15826" s="396"/>
      <c r="B15826" s="398"/>
      <c r="C15826" s="396"/>
      <c r="D15826" s="396"/>
      <c r="E15826" s="399"/>
      <c r="F15826" s="399"/>
      <c r="G15826" s="399"/>
      <c r="H15826" s="399"/>
      <c r="I15826" s="399"/>
    </row>
    <row r="15827" spans="1:9" ht="15.75" customHeight="1">
      <c r="A15827" s="396"/>
      <c r="B15827" s="398"/>
      <c r="C15827" s="396"/>
      <c r="D15827" s="396"/>
      <c r="E15827" s="399"/>
      <c r="F15827" s="399"/>
      <c r="G15827" s="399"/>
      <c r="H15827" s="399"/>
      <c r="I15827" s="399"/>
    </row>
    <row r="15828" spans="1:9" ht="15.75" customHeight="1">
      <c r="A15828" s="396"/>
      <c r="B15828" s="398"/>
      <c r="C15828" s="396"/>
      <c r="D15828" s="396"/>
      <c r="E15828" s="399"/>
      <c r="F15828" s="399"/>
      <c r="G15828" s="399"/>
      <c r="H15828" s="399"/>
      <c r="I15828" s="399"/>
    </row>
    <row r="15829" spans="1:9" ht="15.75" customHeight="1">
      <c r="A15829" s="396"/>
      <c r="B15829" s="398"/>
      <c r="C15829" s="396"/>
      <c r="D15829" s="396"/>
      <c r="E15829" s="399"/>
      <c r="F15829" s="399"/>
      <c r="G15829" s="399"/>
      <c r="H15829" s="399"/>
      <c r="I15829" s="399"/>
    </row>
    <row r="15830" spans="1:9" ht="15.75" customHeight="1">
      <c r="A15830" s="396"/>
      <c r="B15830" s="398"/>
      <c r="C15830" s="396"/>
      <c r="D15830" s="396"/>
      <c r="E15830" s="399"/>
      <c r="F15830" s="399"/>
      <c r="G15830" s="399"/>
      <c r="H15830" s="399"/>
      <c r="I15830" s="399"/>
    </row>
    <row r="15831" spans="1:9" ht="15.75" customHeight="1">
      <c r="A15831" s="396"/>
      <c r="B15831" s="398"/>
      <c r="C15831" s="396"/>
      <c r="D15831" s="396"/>
      <c r="E15831" s="399"/>
      <c r="F15831" s="399"/>
      <c r="G15831" s="399"/>
      <c r="H15831" s="399"/>
      <c r="I15831" s="399"/>
    </row>
    <row r="15832" spans="1:9" ht="15.75" customHeight="1">
      <c r="A15832" s="396"/>
      <c r="B15832" s="398"/>
      <c r="C15832" s="396"/>
      <c r="D15832" s="396"/>
      <c r="E15832" s="399"/>
      <c r="F15832" s="399"/>
      <c r="G15832" s="399"/>
      <c r="H15832" s="399"/>
      <c r="I15832" s="399"/>
    </row>
    <row r="15833" spans="1:9" ht="15.75" customHeight="1">
      <c r="A15833" s="396"/>
      <c r="B15833" s="398"/>
      <c r="C15833" s="396"/>
      <c r="D15833" s="396"/>
      <c r="E15833" s="399"/>
      <c r="F15833" s="399"/>
      <c r="G15833" s="399"/>
      <c r="H15833" s="399"/>
      <c r="I15833" s="399"/>
    </row>
    <row r="15834" spans="1:9" ht="15.75" customHeight="1">
      <c r="A15834" s="396"/>
      <c r="B15834" s="398"/>
      <c r="C15834" s="396"/>
      <c r="D15834" s="396"/>
      <c r="E15834" s="399"/>
      <c r="F15834" s="399"/>
      <c r="G15834" s="399"/>
      <c r="H15834" s="399"/>
      <c r="I15834" s="399"/>
    </row>
    <row r="15835" spans="1:9" ht="15.75" customHeight="1">
      <c r="A15835" s="396"/>
      <c r="B15835" s="398"/>
      <c r="C15835" s="396"/>
      <c r="D15835" s="396"/>
      <c r="E15835" s="399"/>
      <c r="F15835" s="399"/>
      <c r="G15835" s="399"/>
      <c r="H15835" s="399"/>
      <c r="I15835" s="399"/>
    </row>
    <row r="15836" spans="1:9" ht="15.75" customHeight="1">
      <c r="A15836" s="396"/>
      <c r="B15836" s="398"/>
      <c r="C15836" s="396"/>
      <c r="D15836" s="396"/>
      <c r="E15836" s="399"/>
      <c r="F15836" s="399"/>
      <c r="G15836" s="399"/>
      <c r="H15836" s="399"/>
      <c r="I15836" s="399"/>
    </row>
    <row r="15837" spans="1:9" ht="15.75" customHeight="1">
      <c r="A15837" s="396"/>
      <c r="B15837" s="398"/>
      <c r="C15837" s="396"/>
      <c r="D15837" s="396"/>
      <c r="E15837" s="399"/>
      <c r="F15837" s="399"/>
      <c r="G15837" s="399"/>
      <c r="H15837" s="399"/>
      <c r="I15837" s="399"/>
    </row>
    <row r="15838" spans="1:9" ht="15.75" customHeight="1">
      <c r="A15838" s="396"/>
      <c r="B15838" s="398"/>
      <c r="C15838" s="396"/>
      <c r="D15838" s="396"/>
      <c r="E15838" s="399"/>
      <c r="F15838" s="399"/>
      <c r="G15838" s="399"/>
      <c r="H15838" s="399"/>
      <c r="I15838" s="399"/>
    </row>
    <row r="15839" spans="1:9" ht="15.75" customHeight="1">
      <c r="A15839" s="396"/>
      <c r="B15839" s="398"/>
      <c r="C15839" s="396"/>
      <c r="D15839" s="396"/>
      <c r="E15839" s="399"/>
      <c r="F15839" s="399"/>
      <c r="G15839" s="399"/>
      <c r="H15839" s="399"/>
      <c r="I15839" s="399"/>
    </row>
    <row r="15840" spans="1:9" ht="15.75" customHeight="1">
      <c r="A15840" s="396"/>
      <c r="B15840" s="398"/>
      <c r="C15840" s="396"/>
      <c r="D15840" s="396"/>
      <c r="E15840" s="399"/>
      <c r="F15840" s="399"/>
      <c r="G15840" s="399"/>
      <c r="H15840" s="399"/>
      <c r="I15840" s="399"/>
    </row>
    <row r="15841" spans="1:9" ht="15.75" customHeight="1">
      <c r="A15841" s="396"/>
      <c r="B15841" s="398"/>
      <c r="C15841" s="396"/>
      <c r="D15841" s="396"/>
      <c r="E15841" s="399"/>
      <c r="F15841" s="399"/>
      <c r="G15841" s="399"/>
      <c r="H15841" s="399"/>
      <c r="I15841" s="399"/>
    </row>
    <row r="15842" spans="1:9" ht="15.75" customHeight="1">
      <c r="A15842" s="396"/>
      <c r="B15842" s="398"/>
      <c r="C15842" s="396"/>
      <c r="D15842" s="396"/>
      <c r="E15842" s="399"/>
      <c r="F15842" s="399"/>
      <c r="G15842" s="399"/>
      <c r="H15842" s="399"/>
      <c r="I15842" s="399"/>
    </row>
    <row r="15843" spans="1:9" ht="15.75" customHeight="1">
      <c r="A15843" s="396"/>
      <c r="B15843" s="398"/>
      <c r="C15843" s="396"/>
      <c r="D15843" s="396"/>
      <c r="E15843" s="399"/>
      <c r="F15843" s="399"/>
      <c r="G15843" s="399"/>
      <c r="H15843" s="399"/>
      <c r="I15843" s="399"/>
    </row>
    <row r="15844" spans="1:9" ht="15.75" customHeight="1">
      <c r="A15844" s="396"/>
      <c r="B15844" s="398"/>
      <c r="C15844" s="396"/>
      <c r="D15844" s="396"/>
      <c r="E15844" s="399"/>
      <c r="F15844" s="399"/>
      <c r="G15844" s="399"/>
      <c r="H15844" s="399"/>
      <c r="I15844" s="399"/>
    </row>
    <row r="15845" spans="1:9" ht="15.75" customHeight="1">
      <c r="A15845" s="396"/>
      <c r="B15845" s="398"/>
      <c r="C15845" s="396"/>
      <c r="D15845" s="396"/>
      <c r="E15845" s="399"/>
      <c r="F15845" s="399"/>
      <c r="G15845" s="399"/>
      <c r="H15845" s="399"/>
      <c r="I15845" s="399"/>
    </row>
    <row r="15846" spans="1:9" ht="15.75" customHeight="1">
      <c r="A15846" s="396"/>
      <c r="B15846" s="398"/>
      <c r="C15846" s="396"/>
      <c r="D15846" s="396"/>
      <c r="E15846" s="399"/>
      <c r="F15846" s="399"/>
      <c r="G15846" s="399"/>
      <c r="H15846" s="399"/>
      <c r="I15846" s="399"/>
    </row>
    <row r="15847" spans="1:9" ht="15.75" customHeight="1">
      <c r="A15847" s="396"/>
      <c r="B15847" s="398"/>
      <c r="C15847" s="396"/>
      <c r="D15847" s="396"/>
      <c r="E15847" s="399"/>
      <c r="F15847" s="399"/>
      <c r="G15847" s="399"/>
      <c r="H15847" s="399"/>
      <c r="I15847" s="399"/>
    </row>
    <row r="15848" spans="1:9" ht="15.75" customHeight="1">
      <c r="A15848" s="396"/>
      <c r="B15848" s="398"/>
      <c r="C15848" s="396"/>
      <c r="D15848" s="396"/>
      <c r="E15848" s="399"/>
      <c r="F15848" s="399"/>
      <c r="G15848" s="399"/>
      <c r="H15848" s="399"/>
      <c r="I15848" s="399"/>
    </row>
    <row r="15849" spans="1:9" ht="15.75" customHeight="1">
      <c r="A15849" s="396"/>
      <c r="B15849" s="398"/>
      <c r="C15849" s="396"/>
      <c r="D15849" s="396"/>
      <c r="E15849" s="399"/>
      <c r="F15849" s="399"/>
      <c r="G15849" s="399"/>
      <c r="H15849" s="399"/>
      <c r="I15849" s="399"/>
    </row>
    <row r="15850" spans="1:9" ht="15.75" customHeight="1">
      <c r="A15850" s="396"/>
      <c r="B15850" s="398"/>
      <c r="C15850" s="396"/>
      <c r="D15850" s="396"/>
      <c r="E15850" s="399"/>
      <c r="F15850" s="399"/>
      <c r="G15850" s="399"/>
      <c r="H15850" s="399"/>
      <c r="I15850" s="399"/>
    </row>
    <row r="15851" spans="1:9" ht="15.75" customHeight="1">
      <c r="A15851" s="396"/>
      <c r="B15851" s="398"/>
      <c r="C15851" s="396"/>
      <c r="D15851" s="396"/>
      <c r="E15851" s="399"/>
      <c r="F15851" s="399"/>
      <c r="G15851" s="399"/>
      <c r="H15851" s="399"/>
      <c r="I15851" s="399"/>
    </row>
    <row r="15852" spans="1:9" ht="15.75" customHeight="1">
      <c r="A15852" s="396"/>
      <c r="B15852" s="398"/>
      <c r="C15852" s="396"/>
      <c r="D15852" s="396"/>
      <c r="E15852" s="399"/>
      <c r="F15852" s="399"/>
      <c r="G15852" s="399"/>
      <c r="H15852" s="399"/>
      <c r="I15852" s="399"/>
    </row>
    <row r="15853" spans="1:9" ht="15.75" customHeight="1">
      <c r="A15853" s="396"/>
      <c r="B15853" s="398"/>
      <c r="C15853" s="396"/>
      <c r="D15853" s="396"/>
      <c r="E15853" s="399"/>
      <c r="F15853" s="399"/>
      <c r="G15853" s="399"/>
      <c r="H15853" s="399"/>
      <c r="I15853" s="399"/>
    </row>
    <row r="15854" spans="1:9" ht="15.75" customHeight="1">
      <c r="A15854" s="396"/>
      <c r="B15854" s="398"/>
      <c r="C15854" s="396"/>
      <c r="D15854" s="396"/>
      <c r="E15854" s="399"/>
      <c r="F15854" s="399"/>
      <c r="G15854" s="399"/>
      <c r="H15854" s="399"/>
      <c r="I15854" s="399"/>
    </row>
    <row r="15855" spans="1:9" ht="15.75" customHeight="1">
      <c r="A15855" s="396"/>
      <c r="B15855" s="398"/>
      <c r="C15855" s="396"/>
      <c r="D15855" s="396"/>
      <c r="E15855" s="399"/>
      <c r="F15855" s="399"/>
      <c r="G15855" s="399"/>
      <c r="H15855" s="399"/>
      <c r="I15855" s="399"/>
    </row>
    <row r="15856" spans="1:9" ht="15.75" customHeight="1">
      <c r="A15856" s="396"/>
      <c r="B15856" s="398"/>
      <c r="C15856" s="396"/>
      <c r="D15856" s="396"/>
      <c r="E15856" s="399"/>
      <c r="F15856" s="399"/>
      <c r="G15856" s="399"/>
      <c r="H15856" s="399"/>
      <c r="I15856" s="399"/>
    </row>
    <row r="15857" spans="1:9" ht="15.75" customHeight="1">
      <c r="A15857" s="396"/>
      <c r="B15857" s="398"/>
      <c r="C15857" s="396"/>
      <c r="D15857" s="396"/>
      <c r="E15857" s="399"/>
      <c r="F15857" s="399"/>
      <c r="G15857" s="399"/>
      <c r="H15857" s="399"/>
      <c r="I15857" s="399"/>
    </row>
    <row r="15858" spans="1:9" ht="15.75" customHeight="1">
      <c r="A15858" s="396"/>
      <c r="B15858" s="398"/>
      <c r="C15858" s="396"/>
      <c r="D15858" s="396"/>
      <c r="E15858" s="399"/>
      <c r="F15858" s="399"/>
      <c r="G15858" s="399"/>
      <c r="H15858" s="399"/>
      <c r="I15858" s="399"/>
    </row>
    <row r="15859" spans="1:9" ht="15.75" customHeight="1">
      <c r="A15859" s="396"/>
      <c r="B15859" s="398"/>
      <c r="C15859" s="396"/>
      <c r="D15859" s="396"/>
      <c r="E15859" s="399"/>
      <c r="F15859" s="399"/>
      <c r="G15859" s="399"/>
      <c r="H15859" s="399"/>
      <c r="I15859" s="399"/>
    </row>
    <row r="15860" spans="1:9" ht="15.75" customHeight="1">
      <c r="A15860" s="396"/>
      <c r="B15860" s="398"/>
      <c r="C15860" s="396"/>
      <c r="D15860" s="396"/>
      <c r="E15860" s="399"/>
      <c r="F15860" s="399"/>
      <c r="G15860" s="399"/>
      <c r="H15860" s="399"/>
      <c r="I15860" s="399"/>
    </row>
    <row r="15861" spans="1:9" ht="15.75" customHeight="1">
      <c r="A15861" s="396"/>
      <c r="B15861" s="398"/>
      <c r="C15861" s="396"/>
      <c r="D15861" s="396"/>
      <c r="E15861" s="399"/>
      <c r="F15861" s="399"/>
      <c r="G15861" s="399"/>
      <c r="H15861" s="399"/>
      <c r="I15861" s="399"/>
    </row>
    <row r="15862" spans="1:9" ht="15.75" customHeight="1">
      <c r="A15862" s="396"/>
      <c r="B15862" s="398"/>
      <c r="C15862" s="396"/>
      <c r="D15862" s="396"/>
      <c r="E15862" s="399"/>
      <c r="F15862" s="399"/>
      <c r="G15862" s="399"/>
      <c r="H15862" s="399"/>
      <c r="I15862" s="399"/>
    </row>
    <row r="15863" spans="1:9" ht="15.75" customHeight="1">
      <c r="A15863" s="396"/>
      <c r="B15863" s="398"/>
      <c r="C15863" s="396"/>
      <c r="D15863" s="396"/>
      <c r="E15863" s="399"/>
      <c r="F15863" s="399"/>
      <c r="G15863" s="399"/>
      <c r="H15863" s="399"/>
      <c r="I15863" s="399"/>
    </row>
    <row r="15864" spans="1:9" ht="15.75" customHeight="1">
      <c r="A15864" s="396"/>
      <c r="B15864" s="398"/>
      <c r="C15864" s="396"/>
      <c r="D15864" s="396"/>
      <c r="E15864" s="399"/>
      <c r="F15864" s="399"/>
      <c r="G15864" s="399"/>
      <c r="H15864" s="399"/>
      <c r="I15864" s="399"/>
    </row>
    <row r="15865" spans="1:9" ht="15.75" customHeight="1">
      <c r="A15865" s="396"/>
      <c r="B15865" s="398"/>
      <c r="C15865" s="396"/>
      <c r="D15865" s="396"/>
      <c r="E15865" s="399"/>
      <c r="F15865" s="399"/>
      <c r="G15865" s="399"/>
      <c r="H15865" s="399"/>
      <c r="I15865" s="399"/>
    </row>
    <row r="15866" spans="1:9" ht="15.75" customHeight="1">
      <c r="A15866" s="396"/>
      <c r="B15866" s="398"/>
      <c r="C15866" s="396"/>
      <c r="D15866" s="396"/>
      <c r="E15866" s="399"/>
      <c r="F15866" s="399"/>
      <c r="G15866" s="399"/>
      <c r="H15866" s="399"/>
      <c r="I15866" s="399"/>
    </row>
    <row r="15867" spans="1:9" ht="15.75" customHeight="1">
      <c r="A15867" s="396"/>
      <c r="B15867" s="398"/>
      <c r="C15867" s="396"/>
      <c r="D15867" s="396"/>
      <c r="E15867" s="399"/>
      <c r="F15867" s="399"/>
      <c r="G15867" s="399"/>
      <c r="H15867" s="399"/>
      <c r="I15867" s="399"/>
    </row>
    <row r="15868" spans="1:9" ht="15.75" customHeight="1">
      <c r="A15868" s="396"/>
      <c r="B15868" s="398"/>
      <c r="C15868" s="396"/>
      <c r="D15868" s="396"/>
      <c r="E15868" s="399"/>
      <c r="F15868" s="399"/>
      <c r="G15868" s="399"/>
      <c r="H15868" s="399"/>
      <c r="I15868" s="399"/>
    </row>
    <row r="15869" spans="1:9" ht="15.75" customHeight="1">
      <c r="A15869" s="396"/>
      <c r="B15869" s="398"/>
      <c r="C15869" s="396"/>
      <c r="D15869" s="396"/>
      <c r="E15869" s="399"/>
      <c r="F15869" s="399"/>
      <c r="G15869" s="399"/>
      <c r="H15869" s="399"/>
      <c r="I15869" s="399"/>
    </row>
    <row r="15870" spans="1:9" ht="15.75" customHeight="1">
      <c r="A15870" s="396"/>
      <c r="B15870" s="398"/>
      <c r="C15870" s="396"/>
      <c r="D15870" s="396"/>
      <c r="E15870" s="399"/>
      <c r="F15870" s="399"/>
      <c r="G15870" s="399"/>
      <c r="H15870" s="399"/>
      <c r="I15870" s="399"/>
    </row>
    <row r="15871" spans="1:9" ht="15.75" customHeight="1">
      <c r="A15871" s="396"/>
      <c r="B15871" s="398"/>
      <c r="C15871" s="396"/>
      <c r="D15871" s="396"/>
      <c r="E15871" s="399"/>
      <c r="F15871" s="399"/>
      <c r="G15871" s="399"/>
      <c r="H15871" s="399"/>
      <c r="I15871" s="399"/>
    </row>
    <row r="15872" spans="1:9" ht="15.75" customHeight="1">
      <c r="A15872" s="396"/>
      <c r="B15872" s="398"/>
      <c r="C15872" s="396"/>
      <c r="D15872" s="396"/>
      <c r="E15872" s="399"/>
      <c r="F15872" s="399"/>
      <c r="G15872" s="399"/>
      <c r="H15872" s="399"/>
      <c r="I15872" s="399"/>
    </row>
    <row r="15873" spans="1:9" ht="15.75" customHeight="1">
      <c r="A15873" s="396"/>
      <c r="B15873" s="398"/>
      <c r="C15873" s="396"/>
      <c r="D15873" s="396"/>
      <c r="E15873" s="399"/>
      <c r="F15873" s="399"/>
      <c r="G15873" s="399"/>
      <c r="H15873" s="399"/>
      <c r="I15873" s="399"/>
    </row>
    <row r="15874" spans="1:9" ht="15.75" customHeight="1">
      <c r="A15874" s="396"/>
      <c r="B15874" s="398"/>
      <c r="C15874" s="396"/>
      <c r="D15874" s="396"/>
      <c r="E15874" s="399"/>
      <c r="F15874" s="399"/>
      <c r="G15874" s="399"/>
      <c r="H15874" s="399"/>
      <c r="I15874" s="399"/>
    </row>
    <row r="15875" spans="1:9" ht="15.75" customHeight="1">
      <c r="A15875" s="396"/>
      <c r="B15875" s="398"/>
      <c r="C15875" s="396"/>
      <c r="D15875" s="396"/>
      <c r="E15875" s="399"/>
      <c r="F15875" s="399"/>
      <c r="G15875" s="399"/>
      <c r="H15875" s="399"/>
      <c r="I15875" s="399"/>
    </row>
    <row r="15876" spans="1:9" ht="15.75" customHeight="1">
      <c r="A15876" s="396"/>
      <c r="B15876" s="398"/>
      <c r="C15876" s="396"/>
      <c r="D15876" s="396"/>
      <c r="E15876" s="399"/>
      <c r="F15876" s="399"/>
      <c r="G15876" s="399"/>
      <c r="H15876" s="399"/>
      <c r="I15876" s="399"/>
    </row>
    <row r="15877" spans="1:9" ht="15.75" customHeight="1">
      <c r="A15877" s="396"/>
      <c r="B15877" s="398"/>
      <c r="C15877" s="396"/>
      <c r="D15877" s="396"/>
      <c r="E15877" s="399"/>
      <c r="F15877" s="399"/>
      <c r="G15877" s="399"/>
      <c r="H15877" s="399"/>
      <c r="I15877" s="399"/>
    </row>
    <row r="15878" spans="1:9" ht="15.75" customHeight="1">
      <c r="A15878" s="396"/>
      <c r="B15878" s="398"/>
      <c r="C15878" s="396"/>
      <c r="D15878" s="396"/>
      <c r="E15878" s="399"/>
      <c r="F15878" s="399"/>
      <c r="G15878" s="399"/>
      <c r="H15878" s="399"/>
      <c r="I15878" s="399"/>
    </row>
    <row r="15879" spans="1:9" ht="15.75" customHeight="1">
      <c r="A15879" s="396"/>
      <c r="B15879" s="398"/>
      <c r="C15879" s="396"/>
      <c r="D15879" s="396"/>
      <c r="E15879" s="399"/>
      <c r="F15879" s="399"/>
      <c r="G15879" s="399"/>
      <c r="H15879" s="399"/>
      <c r="I15879" s="399"/>
    </row>
    <row r="15880" spans="1:9" ht="15.75" customHeight="1">
      <c r="A15880" s="396"/>
      <c r="B15880" s="398"/>
      <c r="C15880" s="396"/>
      <c r="D15880" s="396"/>
      <c r="E15880" s="399"/>
      <c r="F15880" s="399"/>
      <c r="G15880" s="399"/>
      <c r="H15880" s="399"/>
      <c r="I15880" s="399"/>
    </row>
    <row r="15881" spans="1:9" ht="15.75" customHeight="1">
      <c r="A15881" s="396"/>
      <c r="B15881" s="398"/>
      <c r="C15881" s="396"/>
      <c r="D15881" s="396"/>
      <c r="E15881" s="399"/>
      <c r="F15881" s="399"/>
      <c r="G15881" s="399"/>
      <c r="H15881" s="399"/>
      <c r="I15881" s="399"/>
    </row>
    <row r="15882" spans="1:9" ht="15.75" customHeight="1">
      <c r="A15882" s="396"/>
      <c r="B15882" s="398"/>
      <c r="C15882" s="396"/>
      <c r="D15882" s="396"/>
      <c r="E15882" s="399"/>
      <c r="F15882" s="399"/>
      <c r="G15882" s="399"/>
      <c r="H15882" s="399"/>
      <c r="I15882" s="399"/>
    </row>
    <row r="15883" spans="1:9" ht="15.75" customHeight="1">
      <c r="A15883" s="396"/>
      <c r="B15883" s="398"/>
      <c r="C15883" s="396"/>
      <c r="D15883" s="396"/>
      <c r="E15883" s="399"/>
      <c r="F15883" s="399"/>
      <c r="G15883" s="399"/>
      <c r="H15883" s="399"/>
      <c r="I15883" s="399"/>
    </row>
    <row r="15884" spans="1:9" ht="15.75" customHeight="1">
      <c r="A15884" s="396"/>
      <c r="B15884" s="398"/>
      <c r="C15884" s="396"/>
      <c r="D15884" s="396"/>
      <c r="E15884" s="399"/>
      <c r="F15884" s="399"/>
      <c r="G15884" s="399"/>
      <c r="H15884" s="399"/>
      <c r="I15884" s="399"/>
    </row>
    <row r="15885" spans="1:9" ht="15.75" customHeight="1">
      <c r="A15885" s="396"/>
      <c r="B15885" s="398"/>
      <c r="C15885" s="396"/>
      <c r="D15885" s="396"/>
      <c r="E15885" s="399"/>
      <c r="F15885" s="399"/>
      <c r="G15885" s="399"/>
      <c r="H15885" s="399"/>
      <c r="I15885" s="399"/>
    </row>
    <row r="15886" spans="1:9" ht="15.75" customHeight="1">
      <c r="A15886" s="396"/>
      <c r="B15886" s="398"/>
      <c r="C15886" s="396"/>
      <c r="D15886" s="396"/>
      <c r="E15886" s="399"/>
      <c r="F15886" s="399"/>
      <c r="G15886" s="399"/>
      <c r="H15886" s="399"/>
      <c r="I15886" s="399"/>
    </row>
    <row r="15887" spans="1:9" ht="15.75" customHeight="1">
      <c r="A15887" s="396"/>
      <c r="B15887" s="398"/>
      <c r="C15887" s="396"/>
      <c r="D15887" s="396"/>
      <c r="E15887" s="399"/>
      <c r="F15887" s="399"/>
      <c r="G15887" s="399"/>
      <c r="H15887" s="399"/>
      <c r="I15887" s="399"/>
    </row>
    <row r="15888" spans="1:9" ht="15.75" customHeight="1">
      <c r="A15888" s="396"/>
      <c r="B15888" s="398"/>
      <c r="C15888" s="396"/>
      <c r="D15888" s="396"/>
      <c r="E15888" s="399"/>
      <c r="F15888" s="399"/>
      <c r="G15888" s="399"/>
      <c r="H15888" s="399"/>
      <c r="I15888" s="399"/>
    </row>
    <row r="15889" spans="1:9" ht="15.75" customHeight="1">
      <c r="A15889" s="396"/>
      <c r="B15889" s="398"/>
      <c r="C15889" s="396"/>
      <c r="D15889" s="396"/>
      <c r="E15889" s="399"/>
      <c r="F15889" s="399"/>
      <c r="G15889" s="399"/>
      <c r="H15889" s="399"/>
      <c r="I15889" s="399"/>
    </row>
    <row r="15890" spans="1:9" ht="15.75" customHeight="1">
      <c r="A15890" s="396"/>
      <c r="B15890" s="398"/>
      <c r="C15890" s="396"/>
      <c r="D15890" s="396"/>
      <c r="E15890" s="399"/>
      <c r="F15890" s="399"/>
      <c r="G15890" s="399"/>
      <c r="H15890" s="399"/>
      <c r="I15890" s="399"/>
    </row>
    <row r="15891" spans="1:9" ht="15.75" customHeight="1">
      <c r="A15891" s="396"/>
      <c r="B15891" s="398"/>
      <c r="C15891" s="396"/>
      <c r="D15891" s="396"/>
      <c r="E15891" s="399"/>
      <c r="F15891" s="399"/>
      <c r="G15891" s="399"/>
      <c r="H15891" s="399"/>
      <c r="I15891" s="399"/>
    </row>
    <row r="15892" spans="1:9" ht="15.75" customHeight="1">
      <c r="A15892" s="396"/>
      <c r="B15892" s="398"/>
      <c r="C15892" s="396"/>
      <c r="D15892" s="396"/>
      <c r="E15892" s="399"/>
      <c r="F15892" s="399"/>
      <c r="G15892" s="399"/>
      <c r="H15892" s="399"/>
      <c r="I15892" s="399"/>
    </row>
    <row r="15893" spans="1:9" ht="15.75" customHeight="1">
      <c r="A15893" s="396"/>
      <c r="B15893" s="398"/>
      <c r="C15893" s="396"/>
      <c r="D15893" s="396"/>
      <c r="E15893" s="399"/>
      <c r="F15893" s="399"/>
      <c r="G15893" s="399"/>
      <c r="H15893" s="399"/>
      <c r="I15893" s="399"/>
    </row>
    <row r="15894" spans="1:9" ht="15.75" customHeight="1">
      <c r="A15894" s="396"/>
      <c r="B15894" s="398"/>
      <c r="C15894" s="396"/>
      <c r="D15894" s="396"/>
      <c r="E15894" s="399"/>
      <c r="F15894" s="399"/>
      <c r="G15894" s="399"/>
      <c r="H15894" s="399"/>
      <c r="I15894" s="399"/>
    </row>
    <row r="15895" spans="1:9" ht="15.75" customHeight="1">
      <c r="A15895" s="396"/>
      <c r="B15895" s="398"/>
      <c r="C15895" s="396"/>
      <c r="D15895" s="396"/>
      <c r="E15895" s="399"/>
      <c r="F15895" s="399"/>
      <c r="G15895" s="399"/>
      <c r="H15895" s="399"/>
      <c r="I15895" s="399"/>
    </row>
    <row r="15896" spans="1:9" ht="15.75" customHeight="1">
      <c r="A15896" s="396"/>
      <c r="B15896" s="398"/>
      <c r="C15896" s="396"/>
      <c r="D15896" s="396"/>
      <c r="E15896" s="399"/>
      <c r="F15896" s="399"/>
      <c r="G15896" s="399"/>
      <c r="H15896" s="399"/>
      <c r="I15896" s="399"/>
    </row>
    <row r="15897" spans="1:9" ht="15.75" customHeight="1">
      <c r="A15897" s="396"/>
      <c r="B15897" s="398"/>
      <c r="C15897" s="396"/>
      <c r="D15897" s="396"/>
      <c r="E15897" s="399"/>
      <c r="F15897" s="399"/>
      <c r="G15897" s="399"/>
      <c r="H15897" s="399"/>
      <c r="I15897" s="399"/>
    </row>
    <row r="15898" spans="1:9" ht="15.75" customHeight="1">
      <c r="A15898" s="396"/>
      <c r="B15898" s="398"/>
      <c r="C15898" s="396"/>
      <c r="D15898" s="396"/>
      <c r="E15898" s="399"/>
      <c r="F15898" s="399"/>
      <c r="G15898" s="399"/>
      <c r="H15898" s="399"/>
      <c r="I15898" s="399"/>
    </row>
    <row r="15899" spans="1:9" ht="15.75" customHeight="1">
      <c r="A15899" s="396"/>
      <c r="B15899" s="398"/>
      <c r="C15899" s="396"/>
      <c r="D15899" s="396"/>
      <c r="E15899" s="399"/>
      <c r="F15899" s="399"/>
      <c r="G15899" s="399"/>
      <c r="H15899" s="399"/>
      <c r="I15899" s="399"/>
    </row>
    <row r="15900" spans="1:9" ht="15.75" customHeight="1">
      <c r="A15900" s="396"/>
      <c r="B15900" s="398"/>
      <c r="C15900" s="396"/>
      <c r="D15900" s="396"/>
      <c r="E15900" s="399"/>
      <c r="F15900" s="399"/>
      <c r="G15900" s="399"/>
      <c r="H15900" s="399"/>
      <c r="I15900" s="399"/>
    </row>
    <row r="15901" spans="1:9" ht="15.75" customHeight="1">
      <c r="A15901" s="396"/>
      <c r="B15901" s="398"/>
      <c r="C15901" s="396"/>
      <c r="D15901" s="396"/>
      <c r="E15901" s="399"/>
      <c r="F15901" s="399"/>
      <c r="G15901" s="399"/>
      <c r="H15901" s="399"/>
      <c r="I15901" s="399"/>
    </row>
    <row r="15902" spans="1:9" ht="15.75" customHeight="1">
      <c r="A15902" s="396"/>
      <c r="B15902" s="398"/>
      <c r="C15902" s="396"/>
      <c r="D15902" s="396"/>
      <c r="E15902" s="399"/>
      <c r="F15902" s="399"/>
      <c r="G15902" s="399"/>
      <c r="H15902" s="399"/>
      <c r="I15902" s="399"/>
    </row>
    <row r="15903" spans="1:9" ht="15.75" customHeight="1">
      <c r="A15903" s="396"/>
      <c r="B15903" s="398"/>
      <c r="C15903" s="396"/>
      <c r="D15903" s="396"/>
      <c r="E15903" s="399"/>
      <c r="F15903" s="399"/>
      <c r="G15903" s="399"/>
      <c r="H15903" s="399"/>
      <c r="I15903" s="399"/>
    </row>
    <row r="15904" spans="1:9" ht="15.75" customHeight="1">
      <c r="A15904" s="396"/>
      <c r="B15904" s="398"/>
      <c r="C15904" s="396"/>
      <c r="D15904" s="396"/>
      <c r="E15904" s="399"/>
      <c r="F15904" s="399"/>
      <c r="G15904" s="399"/>
      <c r="H15904" s="399"/>
      <c r="I15904" s="399"/>
    </row>
    <row r="15905" spans="1:9" ht="15.75" customHeight="1">
      <c r="A15905" s="396"/>
      <c r="B15905" s="398"/>
      <c r="C15905" s="396"/>
      <c r="D15905" s="396"/>
      <c r="E15905" s="399"/>
      <c r="F15905" s="399"/>
      <c r="G15905" s="399"/>
      <c r="H15905" s="399"/>
      <c r="I15905" s="399"/>
    </row>
    <row r="15906" spans="1:9" ht="15.75" customHeight="1">
      <c r="A15906" s="396"/>
      <c r="B15906" s="398"/>
      <c r="C15906" s="396"/>
      <c r="D15906" s="396"/>
      <c r="E15906" s="399"/>
      <c r="F15906" s="399"/>
      <c r="G15906" s="399"/>
      <c r="H15906" s="399"/>
      <c r="I15906" s="399"/>
    </row>
    <row r="15907" spans="1:9" ht="15.75" customHeight="1">
      <c r="A15907" s="396"/>
      <c r="B15907" s="398"/>
      <c r="C15907" s="396"/>
      <c r="D15907" s="396"/>
      <c r="E15907" s="399"/>
      <c r="F15907" s="399"/>
      <c r="G15907" s="399"/>
      <c r="H15907" s="399"/>
      <c r="I15907" s="399"/>
    </row>
    <row r="15908" spans="1:9" ht="15.75" customHeight="1">
      <c r="A15908" s="396"/>
      <c r="B15908" s="398"/>
      <c r="C15908" s="396"/>
      <c r="D15908" s="396"/>
      <c r="E15908" s="399"/>
      <c r="F15908" s="399"/>
      <c r="G15908" s="399"/>
      <c r="H15908" s="399"/>
      <c r="I15908" s="399"/>
    </row>
    <row r="15909" spans="1:9" ht="15.75" customHeight="1">
      <c r="A15909" s="396"/>
      <c r="B15909" s="398"/>
      <c r="C15909" s="396"/>
      <c r="D15909" s="396"/>
      <c r="E15909" s="399"/>
      <c r="F15909" s="399"/>
      <c r="G15909" s="399"/>
      <c r="H15909" s="399"/>
      <c r="I15909" s="399"/>
    </row>
    <row r="15910" spans="1:9" ht="15.75" customHeight="1">
      <c r="A15910" s="396"/>
      <c r="B15910" s="398"/>
      <c r="C15910" s="396"/>
      <c r="D15910" s="396"/>
      <c r="E15910" s="399"/>
      <c r="F15910" s="399"/>
      <c r="G15910" s="399"/>
      <c r="H15910" s="399"/>
      <c r="I15910" s="399"/>
    </row>
    <row r="15911" spans="1:9" ht="15.75" customHeight="1">
      <c r="A15911" s="396"/>
      <c r="B15911" s="398"/>
      <c r="C15911" s="396"/>
      <c r="D15911" s="396"/>
      <c r="E15911" s="399"/>
      <c r="F15911" s="399"/>
      <c r="G15911" s="399"/>
      <c r="H15911" s="399"/>
      <c r="I15911" s="399"/>
    </row>
    <row r="15912" spans="1:9" ht="15.75" customHeight="1">
      <c r="A15912" s="396"/>
      <c r="B15912" s="398"/>
      <c r="C15912" s="396"/>
      <c r="D15912" s="396"/>
      <c r="E15912" s="399"/>
      <c r="F15912" s="399"/>
      <c r="G15912" s="399"/>
      <c r="H15912" s="399"/>
      <c r="I15912" s="399"/>
    </row>
    <row r="15913" spans="1:9" ht="15.75" customHeight="1">
      <c r="A15913" s="396"/>
      <c r="B15913" s="398"/>
      <c r="C15913" s="396"/>
      <c r="D15913" s="396"/>
      <c r="E15913" s="399"/>
      <c r="F15913" s="399"/>
      <c r="G15913" s="399"/>
      <c r="H15913" s="399"/>
      <c r="I15913" s="399"/>
    </row>
    <row r="15914" spans="1:9" ht="15.75" customHeight="1">
      <c r="A15914" s="396"/>
      <c r="B15914" s="398"/>
      <c r="C15914" s="396"/>
      <c r="D15914" s="396"/>
      <c r="E15914" s="399"/>
      <c r="F15914" s="399"/>
      <c r="G15914" s="399"/>
      <c r="H15914" s="399"/>
      <c r="I15914" s="399"/>
    </row>
    <row r="15915" spans="1:9" ht="15.75" customHeight="1">
      <c r="A15915" s="396"/>
      <c r="B15915" s="398"/>
      <c r="C15915" s="396"/>
      <c r="D15915" s="396"/>
      <c r="E15915" s="399"/>
      <c r="F15915" s="399"/>
      <c r="G15915" s="399"/>
      <c r="H15915" s="399"/>
      <c r="I15915" s="399"/>
    </row>
    <row r="15916" spans="1:9" ht="15.75" customHeight="1">
      <c r="A15916" s="396"/>
      <c r="B15916" s="398"/>
      <c r="C15916" s="396"/>
      <c r="D15916" s="396"/>
      <c r="E15916" s="399"/>
      <c r="F15916" s="399"/>
      <c r="G15916" s="399"/>
      <c r="H15916" s="399"/>
      <c r="I15916" s="399"/>
    </row>
    <row r="15917" spans="1:9" ht="15.75" customHeight="1">
      <c r="A15917" s="396"/>
      <c r="B15917" s="398"/>
      <c r="C15917" s="396"/>
      <c r="D15917" s="396"/>
      <c r="E15917" s="399"/>
      <c r="F15917" s="399"/>
      <c r="G15917" s="399"/>
      <c r="H15917" s="399"/>
      <c r="I15917" s="399"/>
    </row>
    <row r="15918" spans="1:9" ht="15.75" customHeight="1">
      <c r="A15918" s="396"/>
      <c r="B15918" s="398"/>
      <c r="C15918" s="396"/>
      <c r="D15918" s="396"/>
      <c r="E15918" s="399"/>
      <c r="F15918" s="399"/>
      <c r="G15918" s="399"/>
      <c r="H15918" s="399"/>
      <c r="I15918" s="399"/>
    </row>
    <row r="15919" spans="1:9" ht="15.75" customHeight="1">
      <c r="A15919" s="396"/>
      <c r="B15919" s="398"/>
      <c r="C15919" s="396"/>
      <c r="D15919" s="396"/>
      <c r="E15919" s="399"/>
      <c r="F15919" s="399"/>
      <c r="G15919" s="399"/>
      <c r="H15919" s="399"/>
      <c r="I15919" s="399"/>
    </row>
    <row r="15920" spans="1:9" ht="15.75" customHeight="1">
      <c r="A15920" s="396"/>
      <c r="B15920" s="398"/>
      <c r="C15920" s="396"/>
      <c r="D15920" s="396"/>
      <c r="E15920" s="399"/>
      <c r="F15920" s="399"/>
      <c r="G15920" s="399"/>
      <c r="H15920" s="399"/>
      <c r="I15920" s="399"/>
    </row>
    <row r="15921" spans="1:9" ht="15.75" customHeight="1">
      <c r="A15921" s="396"/>
      <c r="B15921" s="398"/>
      <c r="C15921" s="396"/>
      <c r="D15921" s="396"/>
      <c r="E15921" s="399"/>
      <c r="F15921" s="399"/>
      <c r="G15921" s="399"/>
      <c r="H15921" s="399"/>
      <c r="I15921" s="399"/>
    </row>
    <row r="15922" spans="1:9" ht="15.75" customHeight="1">
      <c r="A15922" s="396"/>
      <c r="B15922" s="398"/>
      <c r="C15922" s="396"/>
      <c r="D15922" s="396"/>
      <c r="E15922" s="399"/>
      <c r="F15922" s="399"/>
      <c r="G15922" s="399"/>
      <c r="H15922" s="399"/>
      <c r="I15922" s="399"/>
    </row>
    <row r="15923" spans="1:9" ht="15.75" customHeight="1">
      <c r="A15923" s="396"/>
      <c r="B15923" s="398"/>
      <c r="C15923" s="396"/>
      <c r="D15923" s="396"/>
      <c r="E15923" s="399"/>
      <c r="F15923" s="399"/>
      <c r="G15923" s="399"/>
      <c r="H15923" s="399"/>
      <c r="I15923" s="399"/>
    </row>
    <row r="15924" spans="1:9" ht="15.75" customHeight="1">
      <c r="A15924" s="396"/>
      <c r="B15924" s="398"/>
      <c r="C15924" s="396"/>
      <c r="D15924" s="396"/>
      <c r="E15924" s="399"/>
      <c r="F15924" s="399"/>
      <c r="G15924" s="399"/>
      <c r="H15924" s="399"/>
      <c r="I15924" s="399"/>
    </row>
    <row r="15925" spans="1:9" ht="15.75" customHeight="1">
      <c r="A15925" s="396"/>
      <c r="B15925" s="398"/>
      <c r="C15925" s="396"/>
      <c r="D15925" s="396"/>
      <c r="E15925" s="399"/>
      <c r="F15925" s="399"/>
      <c r="G15925" s="399"/>
      <c r="H15925" s="399"/>
      <c r="I15925" s="399"/>
    </row>
    <row r="15926" spans="1:9" ht="15.75" customHeight="1">
      <c r="A15926" s="396"/>
      <c r="B15926" s="398"/>
      <c r="C15926" s="396"/>
      <c r="D15926" s="396"/>
      <c r="E15926" s="399"/>
      <c r="F15926" s="399"/>
      <c r="G15926" s="399"/>
      <c r="H15926" s="399"/>
      <c r="I15926" s="399"/>
    </row>
    <row r="15927" spans="1:9" ht="15.75" customHeight="1">
      <c r="A15927" s="396"/>
      <c r="B15927" s="398"/>
      <c r="C15927" s="396"/>
      <c r="D15927" s="396"/>
      <c r="E15927" s="399"/>
      <c r="F15927" s="399"/>
      <c r="G15927" s="399"/>
      <c r="H15927" s="399"/>
      <c r="I15927" s="399"/>
    </row>
    <row r="15928" spans="1:9" ht="15.75" customHeight="1">
      <c r="A15928" s="396"/>
      <c r="B15928" s="398"/>
      <c r="C15928" s="396"/>
      <c r="D15928" s="396"/>
      <c r="E15928" s="399"/>
      <c r="F15928" s="399"/>
      <c r="G15928" s="399"/>
      <c r="H15928" s="399"/>
      <c r="I15928" s="399"/>
    </row>
    <row r="15929" spans="1:9" ht="15.75" customHeight="1">
      <c r="A15929" s="396"/>
      <c r="B15929" s="398"/>
      <c r="C15929" s="396"/>
      <c r="D15929" s="396"/>
      <c r="E15929" s="399"/>
      <c r="F15929" s="399"/>
      <c r="G15929" s="399"/>
      <c r="H15929" s="399"/>
      <c r="I15929" s="399"/>
    </row>
    <row r="15930" spans="1:9" ht="15.75" customHeight="1">
      <c r="A15930" s="396"/>
      <c r="B15930" s="398"/>
      <c r="C15930" s="396"/>
      <c r="D15930" s="396"/>
      <c r="E15930" s="399"/>
      <c r="F15930" s="399"/>
      <c r="G15930" s="399"/>
      <c r="H15930" s="399"/>
      <c r="I15930" s="399"/>
    </row>
    <row r="15931" spans="1:9" ht="15.75" customHeight="1">
      <c r="A15931" s="396"/>
      <c r="B15931" s="398"/>
      <c r="C15931" s="396"/>
      <c r="D15931" s="396"/>
      <c r="E15931" s="399"/>
      <c r="F15931" s="399"/>
      <c r="G15931" s="399"/>
      <c r="H15931" s="399"/>
      <c r="I15931" s="399"/>
    </row>
    <row r="15932" spans="1:9" ht="15.75" customHeight="1">
      <c r="A15932" s="396"/>
      <c r="B15932" s="398"/>
      <c r="C15932" s="396"/>
      <c r="D15932" s="396"/>
      <c r="E15932" s="399"/>
      <c r="F15932" s="399"/>
      <c r="G15932" s="399"/>
      <c r="H15932" s="399"/>
      <c r="I15932" s="399"/>
    </row>
    <row r="15933" spans="1:9" ht="15.75" customHeight="1">
      <c r="A15933" s="396"/>
      <c r="B15933" s="398"/>
      <c r="C15933" s="396"/>
      <c r="D15933" s="396"/>
      <c r="E15933" s="399"/>
      <c r="F15933" s="399"/>
      <c r="G15933" s="399"/>
      <c r="H15933" s="399"/>
      <c r="I15933" s="399"/>
    </row>
    <row r="15934" spans="1:9" ht="15.75" customHeight="1">
      <c r="A15934" s="396"/>
      <c r="B15934" s="398"/>
      <c r="C15934" s="396"/>
      <c r="D15934" s="396"/>
      <c r="E15934" s="399"/>
      <c r="F15934" s="399"/>
      <c r="G15934" s="399"/>
      <c r="H15934" s="399"/>
      <c r="I15934" s="399"/>
    </row>
    <row r="15935" spans="1:9" ht="15.75" customHeight="1">
      <c r="A15935" s="396"/>
      <c r="B15935" s="398"/>
      <c r="C15935" s="396"/>
      <c r="D15935" s="396"/>
      <c r="E15935" s="399"/>
      <c r="F15935" s="399"/>
      <c r="G15935" s="399"/>
      <c r="H15935" s="399"/>
      <c r="I15935" s="399"/>
    </row>
    <row r="15936" spans="1:9" ht="15.75" customHeight="1">
      <c r="A15936" s="396"/>
      <c r="B15936" s="398"/>
      <c r="C15936" s="396"/>
      <c r="D15936" s="396"/>
      <c r="E15936" s="399"/>
      <c r="F15936" s="399"/>
      <c r="G15936" s="399"/>
      <c r="H15936" s="399"/>
      <c r="I15936" s="399"/>
    </row>
    <row r="15937" spans="1:9" ht="15.75" customHeight="1">
      <c r="A15937" s="396"/>
      <c r="B15937" s="398"/>
      <c r="C15937" s="396"/>
      <c r="D15937" s="396"/>
      <c r="E15937" s="399"/>
      <c r="F15937" s="399"/>
      <c r="G15937" s="399"/>
      <c r="H15937" s="399"/>
      <c r="I15937" s="399"/>
    </row>
    <row r="15938" spans="1:9" ht="15.75" customHeight="1">
      <c r="A15938" s="396"/>
      <c r="B15938" s="398"/>
      <c r="C15938" s="396"/>
      <c r="D15938" s="396"/>
      <c r="E15938" s="399"/>
      <c r="F15938" s="399"/>
      <c r="G15938" s="399"/>
      <c r="H15938" s="399"/>
      <c r="I15938" s="399"/>
    </row>
    <row r="15939" spans="1:9" ht="15.75" customHeight="1">
      <c r="A15939" s="396"/>
      <c r="B15939" s="398"/>
      <c r="C15939" s="396"/>
      <c r="D15939" s="396"/>
      <c r="E15939" s="399"/>
      <c r="F15939" s="399"/>
      <c r="G15939" s="399"/>
      <c r="H15939" s="399"/>
      <c r="I15939" s="399"/>
    </row>
    <row r="15940" spans="1:9" ht="15.75" customHeight="1">
      <c r="A15940" s="396"/>
      <c r="B15940" s="398"/>
      <c r="C15940" s="396"/>
      <c r="D15940" s="396"/>
      <c r="E15940" s="399"/>
      <c r="F15940" s="399"/>
      <c r="G15940" s="399"/>
      <c r="H15940" s="399"/>
      <c r="I15940" s="399"/>
    </row>
    <row r="15941" spans="1:9" ht="15.75" customHeight="1">
      <c r="A15941" s="396"/>
      <c r="B15941" s="398"/>
      <c r="C15941" s="396"/>
      <c r="D15941" s="396"/>
      <c r="E15941" s="399"/>
      <c r="F15941" s="399"/>
      <c r="G15941" s="399"/>
      <c r="H15941" s="399"/>
      <c r="I15941" s="399"/>
    </row>
    <row r="15942" spans="1:9" ht="15.75" customHeight="1">
      <c r="A15942" s="396"/>
      <c r="B15942" s="398"/>
      <c r="C15942" s="396"/>
      <c r="D15942" s="396"/>
      <c r="E15942" s="399"/>
      <c r="F15942" s="399"/>
      <c r="G15942" s="399"/>
      <c r="H15942" s="399"/>
      <c r="I15942" s="399"/>
    </row>
    <row r="15943" spans="1:9" ht="15.75" customHeight="1">
      <c r="A15943" s="396"/>
      <c r="B15943" s="398"/>
      <c r="C15943" s="396"/>
      <c r="D15943" s="396"/>
      <c r="E15943" s="399"/>
      <c r="F15943" s="399"/>
      <c r="G15943" s="399"/>
      <c r="H15943" s="399"/>
      <c r="I15943" s="399"/>
    </row>
    <row r="15944" spans="1:9" ht="15.75" customHeight="1">
      <c r="A15944" s="396"/>
      <c r="B15944" s="398"/>
      <c r="C15944" s="396"/>
      <c r="D15944" s="396"/>
      <c r="E15944" s="399"/>
      <c r="F15944" s="399"/>
      <c r="G15944" s="399"/>
      <c r="H15944" s="399"/>
      <c r="I15944" s="399"/>
    </row>
    <row r="15945" spans="1:9" ht="15.75" customHeight="1">
      <c r="A15945" s="396"/>
      <c r="B15945" s="398"/>
      <c r="C15945" s="396"/>
      <c r="D15945" s="396"/>
      <c r="E15945" s="399"/>
      <c r="F15945" s="399"/>
      <c r="G15945" s="399"/>
      <c r="H15945" s="399"/>
      <c r="I15945" s="399"/>
    </row>
    <row r="15946" spans="1:9" ht="15.75" customHeight="1">
      <c r="A15946" s="396"/>
      <c r="B15946" s="398"/>
      <c r="C15946" s="396"/>
      <c r="D15946" s="396"/>
      <c r="E15946" s="399"/>
      <c r="F15946" s="399"/>
      <c r="G15946" s="399"/>
      <c r="H15946" s="399"/>
      <c r="I15946" s="399"/>
    </row>
    <row r="15947" spans="1:9" ht="15.75" customHeight="1">
      <c r="A15947" s="396"/>
      <c r="B15947" s="398"/>
      <c r="C15947" s="396"/>
      <c r="D15947" s="396"/>
      <c r="E15947" s="399"/>
      <c r="F15947" s="399"/>
      <c r="G15947" s="399"/>
      <c r="H15947" s="399"/>
      <c r="I15947" s="399"/>
    </row>
    <row r="15948" spans="1:9" ht="15.75" customHeight="1">
      <c r="A15948" s="396"/>
      <c r="B15948" s="398"/>
      <c r="C15948" s="396"/>
      <c r="D15948" s="396"/>
      <c r="E15948" s="399"/>
      <c r="F15948" s="399"/>
      <c r="G15948" s="399"/>
      <c r="H15948" s="399"/>
      <c r="I15948" s="399"/>
    </row>
    <row r="15949" spans="1:9" ht="15.75" customHeight="1">
      <c r="A15949" s="396"/>
      <c r="B15949" s="398"/>
      <c r="C15949" s="396"/>
      <c r="D15949" s="396"/>
      <c r="E15949" s="399"/>
      <c r="F15949" s="399"/>
      <c r="G15949" s="399"/>
      <c r="H15949" s="399"/>
      <c r="I15949" s="399"/>
    </row>
    <row r="15950" spans="1:9" ht="15.75" customHeight="1">
      <c r="A15950" s="396"/>
      <c r="B15950" s="398"/>
      <c r="C15950" s="396"/>
      <c r="D15950" s="396"/>
      <c r="E15950" s="399"/>
      <c r="F15950" s="399"/>
      <c r="G15950" s="399"/>
      <c r="H15950" s="399"/>
      <c r="I15950" s="399"/>
    </row>
    <row r="15951" spans="1:9" ht="15.75" customHeight="1">
      <c r="A15951" s="396"/>
      <c r="B15951" s="398"/>
      <c r="C15951" s="396"/>
      <c r="D15951" s="396"/>
      <c r="E15951" s="399"/>
      <c r="F15951" s="399"/>
      <c r="G15951" s="399"/>
      <c r="H15951" s="399"/>
      <c r="I15951" s="399"/>
    </row>
    <row r="15952" spans="1:9" ht="15.75" customHeight="1">
      <c r="A15952" s="396"/>
      <c r="B15952" s="398"/>
      <c r="C15952" s="396"/>
      <c r="D15952" s="396"/>
      <c r="E15952" s="399"/>
      <c r="F15952" s="399"/>
      <c r="G15952" s="399"/>
      <c r="H15952" s="399"/>
      <c r="I15952" s="399"/>
    </row>
    <row r="15953" spans="1:9" ht="15.75" customHeight="1">
      <c r="A15953" s="396"/>
      <c r="B15953" s="398"/>
      <c r="C15953" s="396"/>
      <c r="D15953" s="396"/>
      <c r="E15953" s="399"/>
      <c r="F15953" s="399"/>
      <c r="G15953" s="399"/>
      <c r="H15953" s="399"/>
      <c r="I15953" s="399"/>
    </row>
    <row r="15954" spans="1:9" ht="15.75" customHeight="1">
      <c r="A15954" s="396"/>
      <c r="B15954" s="398"/>
      <c r="C15954" s="396"/>
      <c r="D15954" s="396"/>
      <c r="E15954" s="399"/>
      <c r="F15954" s="399"/>
      <c r="G15954" s="399"/>
      <c r="H15954" s="399"/>
      <c r="I15954" s="399"/>
    </row>
    <row r="15955" spans="1:9" ht="15.75" customHeight="1">
      <c r="A15955" s="396"/>
      <c r="B15955" s="398"/>
      <c r="C15955" s="396"/>
      <c r="D15955" s="396"/>
      <c r="E15955" s="399"/>
      <c r="F15955" s="399"/>
      <c r="G15955" s="399"/>
      <c r="H15955" s="399"/>
      <c r="I15955" s="399"/>
    </row>
    <row r="15956" spans="1:9" ht="15.75" customHeight="1">
      <c r="A15956" s="396"/>
      <c r="B15956" s="398"/>
      <c r="C15956" s="396"/>
      <c r="D15956" s="396"/>
      <c r="E15956" s="399"/>
      <c r="F15956" s="399"/>
      <c r="G15956" s="399"/>
      <c r="H15956" s="399"/>
      <c r="I15956" s="399"/>
    </row>
    <row r="15957" spans="1:9" ht="15.75" customHeight="1">
      <c r="A15957" s="396"/>
      <c r="B15957" s="398"/>
      <c r="C15957" s="396"/>
      <c r="D15957" s="396"/>
      <c r="E15957" s="399"/>
      <c r="F15957" s="399"/>
      <c r="G15957" s="399"/>
      <c r="H15957" s="399"/>
      <c r="I15957" s="399"/>
    </row>
    <row r="15958" spans="1:9" ht="15.75" customHeight="1">
      <c r="A15958" s="396"/>
      <c r="B15958" s="398"/>
      <c r="C15958" s="396"/>
      <c r="D15958" s="396"/>
      <c r="E15958" s="399"/>
      <c r="F15958" s="399"/>
      <c r="G15958" s="399"/>
      <c r="H15958" s="399"/>
      <c r="I15958" s="399"/>
    </row>
    <row r="15959" spans="1:9" ht="15.75" customHeight="1">
      <c r="A15959" s="396"/>
      <c r="B15959" s="398"/>
      <c r="C15959" s="396"/>
      <c r="D15959" s="396"/>
      <c r="E15959" s="399"/>
      <c r="F15959" s="399"/>
      <c r="G15959" s="399"/>
      <c r="H15959" s="399"/>
      <c r="I15959" s="399"/>
    </row>
    <row r="15960" spans="1:9" ht="15.75" customHeight="1">
      <c r="A15960" s="396"/>
      <c r="B15960" s="398"/>
      <c r="C15960" s="396"/>
      <c r="D15960" s="396"/>
      <c r="E15960" s="399"/>
      <c r="F15960" s="399"/>
      <c r="G15960" s="399"/>
      <c r="H15960" s="399"/>
      <c r="I15960" s="399"/>
    </row>
    <row r="15961" spans="1:9" ht="15.75" customHeight="1">
      <c r="A15961" s="396"/>
      <c r="B15961" s="398"/>
      <c r="C15961" s="396"/>
      <c r="D15961" s="396"/>
      <c r="E15961" s="399"/>
      <c r="F15961" s="399"/>
      <c r="G15961" s="399"/>
      <c r="H15961" s="399"/>
      <c r="I15961" s="399"/>
    </row>
    <row r="15962" spans="1:9" ht="15.75" customHeight="1">
      <c r="A15962" s="396"/>
      <c r="B15962" s="398"/>
      <c r="C15962" s="396"/>
      <c r="D15962" s="396"/>
      <c r="E15962" s="399"/>
      <c r="F15962" s="399"/>
      <c r="G15962" s="399"/>
      <c r="H15962" s="399"/>
      <c r="I15962" s="399"/>
    </row>
    <row r="15963" spans="1:9" ht="15.75" customHeight="1">
      <c r="A15963" s="396"/>
      <c r="B15963" s="398"/>
      <c r="C15963" s="396"/>
      <c r="D15963" s="396"/>
      <c r="E15963" s="399"/>
      <c r="F15963" s="399"/>
      <c r="G15963" s="399"/>
      <c r="H15963" s="399"/>
      <c r="I15963" s="399"/>
    </row>
    <row r="15964" spans="1:9" ht="15.75" customHeight="1">
      <c r="A15964" s="396"/>
      <c r="B15964" s="398"/>
      <c r="C15964" s="396"/>
      <c r="D15964" s="396"/>
      <c r="E15964" s="399"/>
      <c r="F15964" s="399"/>
      <c r="G15964" s="399"/>
      <c r="H15964" s="399"/>
      <c r="I15964" s="399"/>
    </row>
    <row r="15965" spans="1:9" ht="15.75" customHeight="1">
      <c r="A15965" s="396"/>
      <c r="B15965" s="398"/>
      <c r="C15965" s="396"/>
      <c r="D15965" s="396"/>
      <c r="E15965" s="399"/>
      <c r="F15965" s="399"/>
      <c r="G15965" s="399"/>
      <c r="H15965" s="399"/>
      <c r="I15965" s="399"/>
    </row>
    <row r="15966" spans="1:9" ht="15.75" customHeight="1">
      <c r="A15966" s="396"/>
      <c r="B15966" s="398"/>
      <c r="C15966" s="396"/>
      <c r="D15966" s="396"/>
      <c r="E15966" s="399"/>
      <c r="F15966" s="399"/>
      <c r="G15966" s="399"/>
      <c r="H15966" s="399"/>
      <c r="I15966" s="399"/>
    </row>
    <row r="15967" spans="1:9" ht="15.75" customHeight="1">
      <c r="A15967" s="396"/>
      <c r="B15967" s="398"/>
      <c r="C15967" s="396"/>
      <c r="D15967" s="396"/>
      <c r="E15967" s="399"/>
      <c r="F15967" s="399"/>
      <c r="G15967" s="399"/>
      <c r="H15967" s="399"/>
      <c r="I15967" s="399"/>
    </row>
    <row r="15968" spans="1:9" ht="15.75" customHeight="1">
      <c r="A15968" s="396"/>
      <c r="B15968" s="398"/>
      <c r="C15968" s="396"/>
      <c r="D15968" s="396"/>
      <c r="E15968" s="399"/>
      <c r="F15968" s="399"/>
      <c r="G15968" s="399"/>
      <c r="H15968" s="399"/>
      <c r="I15968" s="399"/>
    </row>
    <row r="15969" spans="1:9" ht="15.75" customHeight="1">
      <c r="A15969" s="396"/>
      <c r="B15969" s="398"/>
      <c r="C15969" s="396"/>
      <c r="D15969" s="396"/>
      <c r="E15969" s="399"/>
      <c r="F15969" s="399"/>
      <c r="G15969" s="399"/>
      <c r="H15969" s="399"/>
      <c r="I15969" s="399"/>
    </row>
    <row r="15970" spans="1:9" ht="15.75" customHeight="1">
      <c r="A15970" s="396"/>
      <c r="B15970" s="398"/>
      <c r="C15970" s="396"/>
      <c r="D15970" s="396"/>
      <c r="E15970" s="399"/>
      <c r="F15970" s="399"/>
      <c r="G15970" s="399"/>
      <c r="H15970" s="399"/>
      <c r="I15970" s="399"/>
    </row>
    <row r="15971" spans="1:9" ht="15.75" customHeight="1">
      <c r="A15971" s="396"/>
      <c r="B15971" s="398"/>
      <c r="C15971" s="396"/>
      <c r="D15971" s="396"/>
      <c r="E15971" s="399"/>
      <c r="F15971" s="399"/>
      <c r="G15971" s="399"/>
      <c r="H15971" s="399"/>
      <c r="I15971" s="399"/>
    </row>
    <row r="15972" spans="1:9" ht="15.75" customHeight="1">
      <c r="A15972" s="396"/>
      <c r="B15972" s="398"/>
      <c r="C15972" s="396"/>
      <c r="D15972" s="396"/>
      <c r="E15972" s="399"/>
      <c r="F15972" s="399"/>
      <c r="G15972" s="399"/>
      <c r="H15972" s="399"/>
      <c r="I15972" s="399"/>
    </row>
    <row r="15973" spans="1:9" ht="15.75" customHeight="1">
      <c r="A15973" s="396"/>
      <c r="B15973" s="398"/>
      <c r="C15973" s="396"/>
      <c r="D15973" s="396"/>
      <c r="E15973" s="399"/>
      <c r="F15973" s="399"/>
      <c r="G15973" s="399"/>
      <c r="H15973" s="399"/>
      <c r="I15973" s="399"/>
    </row>
    <row r="15974" spans="1:9" ht="15.75" customHeight="1">
      <c r="A15974" s="396"/>
      <c r="B15974" s="398"/>
      <c r="C15974" s="396"/>
      <c r="D15974" s="396"/>
      <c r="E15974" s="399"/>
      <c r="F15974" s="399"/>
      <c r="G15974" s="399"/>
      <c r="H15974" s="399"/>
      <c r="I15974" s="399"/>
    </row>
    <row r="15975" spans="1:9" ht="15.75" customHeight="1">
      <c r="A15975" s="396"/>
      <c r="B15975" s="398"/>
      <c r="C15975" s="396"/>
      <c r="D15975" s="396"/>
      <c r="E15975" s="399"/>
      <c r="F15975" s="399"/>
      <c r="G15975" s="399"/>
      <c r="H15975" s="399"/>
      <c r="I15975" s="399"/>
    </row>
    <row r="15976" spans="1:9" ht="15.75" customHeight="1">
      <c r="A15976" s="396"/>
      <c r="B15976" s="398"/>
      <c r="C15976" s="396"/>
      <c r="D15976" s="396"/>
      <c r="E15976" s="399"/>
      <c r="F15976" s="399"/>
      <c r="G15976" s="399"/>
      <c r="H15976" s="399"/>
      <c r="I15976" s="399"/>
    </row>
    <row r="15977" spans="1:9" ht="15.75" customHeight="1">
      <c r="A15977" s="396"/>
      <c r="B15977" s="398"/>
      <c r="C15977" s="396"/>
      <c r="D15977" s="396"/>
      <c r="E15977" s="399"/>
      <c r="F15977" s="399"/>
      <c r="G15977" s="399"/>
      <c r="H15977" s="399"/>
      <c r="I15977" s="399"/>
    </row>
    <row r="15978" spans="1:9" ht="15.75" customHeight="1">
      <c r="A15978" s="396"/>
      <c r="B15978" s="398"/>
      <c r="C15978" s="396"/>
      <c r="D15978" s="396"/>
      <c r="E15978" s="399"/>
      <c r="F15978" s="399"/>
      <c r="G15978" s="399"/>
      <c r="H15978" s="399"/>
      <c r="I15978" s="399"/>
    </row>
    <row r="15979" spans="1:9" ht="15.75" customHeight="1">
      <c r="A15979" s="396"/>
      <c r="B15979" s="398"/>
      <c r="C15979" s="396"/>
      <c r="D15979" s="396"/>
      <c r="E15979" s="399"/>
      <c r="F15979" s="399"/>
      <c r="G15979" s="399"/>
      <c r="H15979" s="399"/>
      <c r="I15979" s="399"/>
    </row>
    <row r="15980" spans="1:9" ht="15.75" customHeight="1">
      <c r="A15980" s="396"/>
      <c r="B15980" s="398"/>
      <c r="C15980" s="396"/>
      <c r="D15980" s="396"/>
      <c r="E15980" s="399"/>
      <c r="F15980" s="399"/>
      <c r="G15980" s="399"/>
      <c r="H15980" s="399"/>
      <c r="I15980" s="399"/>
    </row>
    <row r="15981" spans="1:9" ht="15.75" customHeight="1">
      <c r="A15981" s="396"/>
      <c r="B15981" s="398"/>
      <c r="C15981" s="396"/>
      <c r="D15981" s="396"/>
      <c r="E15981" s="399"/>
      <c r="F15981" s="399"/>
      <c r="G15981" s="399"/>
      <c r="H15981" s="399"/>
      <c r="I15981" s="399"/>
    </row>
    <row r="15982" spans="1:9" ht="15.75" customHeight="1">
      <c r="A15982" s="396"/>
      <c r="B15982" s="398"/>
      <c r="C15982" s="396"/>
      <c r="D15982" s="396"/>
      <c r="E15982" s="399"/>
      <c r="F15982" s="399"/>
      <c r="G15982" s="399"/>
      <c r="H15982" s="399"/>
      <c r="I15982" s="399"/>
    </row>
    <row r="15983" spans="1:9" ht="15.75" customHeight="1">
      <c r="A15983" s="396"/>
      <c r="B15983" s="398"/>
      <c r="C15983" s="396"/>
      <c r="D15983" s="396"/>
      <c r="E15983" s="399"/>
      <c r="F15983" s="399"/>
      <c r="G15983" s="399"/>
      <c r="H15983" s="399"/>
      <c r="I15983" s="399"/>
    </row>
    <row r="15984" spans="1:9" ht="15.75" customHeight="1">
      <c r="A15984" s="396"/>
      <c r="B15984" s="398"/>
      <c r="C15984" s="396"/>
      <c r="D15984" s="396"/>
      <c r="E15984" s="399"/>
      <c r="F15984" s="399"/>
      <c r="G15984" s="399"/>
      <c r="H15984" s="399"/>
      <c r="I15984" s="399"/>
    </row>
    <row r="15985" spans="1:9" ht="15.75" customHeight="1">
      <c r="A15985" s="396"/>
      <c r="B15985" s="398"/>
      <c r="C15985" s="396"/>
      <c r="D15985" s="396"/>
      <c r="E15985" s="399"/>
      <c r="F15985" s="399"/>
      <c r="G15985" s="399"/>
      <c r="H15985" s="399"/>
      <c r="I15985" s="399"/>
    </row>
    <row r="15986" spans="1:9" ht="15.75" customHeight="1">
      <c r="A15986" s="396"/>
      <c r="B15986" s="398"/>
      <c r="C15986" s="396"/>
      <c r="D15986" s="396"/>
      <c r="E15986" s="399"/>
      <c r="F15986" s="399"/>
      <c r="G15986" s="399"/>
      <c r="H15986" s="399"/>
      <c r="I15986" s="399"/>
    </row>
    <row r="15987" spans="1:9" ht="15.75" customHeight="1">
      <c r="A15987" s="396"/>
      <c r="B15987" s="398"/>
      <c r="C15987" s="396"/>
      <c r="D15987" s="396"/>
      <c r="E15987" s="399"/>
      <c r="F15987" s="399"/>
      <c r="G15987" s="399"/>
      <c r="H15987" s="399"/>
      <c r="I15987" s="399"/>
    </row>
    <row r="15988" spans="1:9" ht="15.75" customHeight="1">
      <c r="A15988" s="396"/>
      <c r="B15988" s="398"/>
      <c r="C15988" s="396"/>
      <c r="D15988" s="396"/>
      <c r="E15988" s="399"/>
      <c r="F15988" s="399"/>
      <c r="G15988" s="399"/>
      <c r="H15988" s="399"/>
      <c r="I15988" s="399"/>
    </row>
    <row r="15989" spans="1:9" ht="15.75" customHeight="1">
      <c r="A15989" s="396"/>
      <c r="B15989" s="398"/>
      <c r="C15989" s="396"/>
      <c r="D15989" s="396"/>
      <c r="E15989" s="399"/>
      <c r="F15989" s="399"/>
      <c r="G15989" s="399"/>
      <c r="H15989" s="399"/>
      <c r="I15989" s="399"/>
    </row>
    <row r="15990" spans="1:9" ht="15.75" customHeight="1">
      <c r="A15990" s="396"/>
      <c r="B15990" s="398"/>
      <c r="C15990" s="396"/>
      <c r="D15990" s="396"/>
      <c r="E15990" s="399"/>
      <c r="F15990" s="399"/>
      <c r="G15990" s="399"/>
      <c r="H15990" s="399"/>
      <c r="I15990" s="399"/>
    </row>
    <row r="15991" spans="1:9" ht="15.75" customHeight="1">
      <c r="A15991" s="396"/>
      <c r="B15991" s="398"/>
      <c r="C15991" s="396"/>
      <c r="D15991" s="396"/>
      <c r="E15991" s="399"/>
      <c r="F15991" s="399"/>
      <c r="G15991" s="399"/>
      <c r="H15991" s="399"/>
      <c r="I15991" s="399"/>
    </row>
    <row r="15992" spans="1:9" ht="15.75" customHeight="1">
      <c r="A15992" s="396"/>
      <c r="B15992" s="398"/>
      <c r="C15992" s="396"/>
      <c r="D15992" s="396"/>
      <c r="E15992" s="399"/>
      <c r="F15992" s="399"/>
      <c r="G15992" s="399"/>
      <c r="H15992" s="399"/>
      <c r="I15992" s="399"/>
    </row>
    <row r="15993" spans="1:9" ht="15.75" customHeight="1">
      <c r="A15993" s="396"/>
      <c r="B15993" s="398"/>
      <c r="C15993" s="396"/>
      <c r="D15993" s="396"/>
      <c r="E15993" s="399"/>
      <c r="F15993" s="399"/>
      <c r="G15993" s="399"/>
      <c r="H15993" s="399"/>
      <c r="I15993" s="399"/>
    </row>
    <row r="15994" spans="1:9" ht="15.75" customHeight="1">
      <c r="A15994" s="396"/>
      <c r="B15994" s="398"/>
      <c r="C15994" s="396"/>
      <c r="D15994" s="396"/>
      <c r="E15994" s="399"/>
      <c r="F15994" s="399"/>
      <c r="G15994" s="399"/>
      <c r="H15994" s="399"/>
      <c r="I15994" s="399"/>
    </row>
    <row r="15995" spans="1:9" ht="15.75" customHeight="1">
      <c r="A15995" s="396"/>
      <c r="B15995" s="398"/>
      <c r="C15995" s="396"/>
      <c r="D15995" s="396"/>
      <c r="E15995" s="399"/>
      <c r="F15995" s="399"/>
      <c r="G15995" s="399"/>
      <c r="H15995" s="399"/>
      <c r="I15995" s="399"/>
    </row>
    <row r="15996" spans="1:9" ht="15.75" customHeight="1">
      <c r="A15996" s="396"/>
      <c r="B15996" s="398"/>
      <c r="C15996" s="396"/>
      <c r="D15996" s="396"/>
      <c r="E15996" s="399"/>
      <c r="F15996" s="399"/>
      <c r="G15996" s="399"/>
      <c r="H15996" s="399"/>
      <c r="I15996" s="399"/>
    </row>
    <row r="15997" spans="1:9" ht="15.75" customHeight="1">
      <c r="A15997" s="396"/>
      <c r="B15997" s="398"/>
      <c r="C15997" s="396"/>
      <c r="D15997" s="396"/>
      <c r="E15997" s="399"/>
      <c r="F15997" s="399"/>
      <c r="G15997" s="399"/>
      <c r="H15997" s="399"/>
      <c r="I15997" s="399"/>
    </row>
    <row r="15998" spans="1:9" ht="15.75" customHeight="1">
      <c r="A15998" s="396"/>
      <c r="B15998" s="398"/>
      <c r="C15998" s="396"/>
      <c r="D15998" s="396"/>
      <c r="E15998" s="399"/>
      <c r="F15998" s="399"/>
      <c r="G15998" s="399"/>
      <c r="H15998" s="399"/>
      <c r="I15998" s="399"/>
    </row>
    <row r="15999" spans="1:9" ht="15.75" customHeight="1">
      <c r="A15999" s="396"/>
      <c r="B15999" s="398"/>
      <c r="C15999" s="396"/>
      <c r="D15999" s="396"/>
      <c r="E15999" s="399"/>
      <c r="F15999" s="399"/>
      <c r="G15999" s="399"/>
      <c r="H15999" s="399"/>
      <c r="I15999" s="399"/>
    </row>
    <row r="16000" spans="1:9" ht="15.75" customHeight="1">
      <c r="A16000" s="396"/>
      <c r="B16000" s="398"/>
      <c r="C16000" s="396"/>
      <c r="D16000" s="396"/>
      <c r="E16000" s="399"/>
      <c r="F16000" s="399"/>
      <c r="G16000" s="399"/>
      <c r="H16000" s="399"/>
      <c r="I16000" s="399"/>
    </row>
    <row r="16001" spans="1:9" ht="15.75" customHeight="1">
      <c r="A16001" s="396"/>
      <c r="B16001" s="398"/>
      <c r="C16001" s="396"/>
      <c r="D16001" s="396"/>
      <c r="E16001" s="399"/>
      <c r="F16001" s="399"/>
      <c r="G16001" s="399"/>
      <c r="H16001" s="399"/>
      <c r="I16001" s="399"/>
    </row>
    <row r="16002" spans="1:9" ht="15.75" customHeight="1">
      <c r="A16002" s="396"/>
      <c r="B16002" s="398"/>
      <c r="C16002" s="396"/>
      <c r="D16002" s="396"/>
      <c r="E16002" s="399"/>
      <c r="F16002" s="399"/>
      <c r="G16002" s="399"/>
      <c r="H16002" s="399"/>
      <c r="I16002" s="399"/>
    </row>
    <row r="16003" spans="1:9" ht="15.75" customHeight="1">
      <c r="A16003" s="396"/>
      <c r="B16003" s="398"/>
      <c r="C16003" s="396"/>
      <c r="D16003" s="396"/>
      <c r="E16003" s="399"/>
      <c r="F16003" s="399"/>
      <c r="G16003" s="399"/>
      <c r="H16003" s="399"/>
      <c r="I16003" s="399"/>
    </row>
    <row r="16004" spans="1:9" ht="15.75" customHeight="1">
      <c r="A16004" s="396"/>
      <c r="B16004" s="398"/>
      <c r="C16004" s="396"/>
      <c r="D16004" s="396"/>
      <c r="E16004" s="399"/>
      <c r="F16004" s="399"/>
      <c r="G16004" s="399"/>
      <c r="H16004" s="399"/>
      <c r="I16004" s="399"/>
    </row>
    <row r="16005" spans="1:9" ht="15.75" customHeight="1">
      <c r="A16005" s="396"/>
      <c r="B16005" s="398"/>
      <c r="C16005" s="396"/>
      <c r="D16005" s="396"/>
      <c r="E16005" s="399"/>
      <c r="F16005" s="399"/>
      <c r="G16005" s="399"/>
      <c r="H16005" s="399"/>
      <c r="I16005" s="399"/>
    </row>
    <row r="16006" spans="1:9" ht="15.75" customHeight="1">
      <c r="A16006" s="396"/>
      <c r="B16006" s="398"/>
      <c r="C16006" s="396"/>
      <c r="D16006" s="396"/>
      <c r="E16006" s="399"/>
      <c r="F16006" s="399"/>
      <c r="G16006" s="399"/>
      <c r="H16006" s="399"/>
      <c r="I16006" s="399"/>
    </row>
    <row r="16007" spans="1:9" ht="15.75" customHeight="1">
      <c r="A16007" s="396"/>
      <c r="B16007" s="398"/>
      <c r="C16007" s="396"/>
      <c r="D16007" s="396"/>
      <c r="E16007" s="399"/>
      <c r="F16007" s="399"/>
      <c r="G16007" s="399"/>
      <c r="H16007" s="399"/>
      <c r="I16007" s="399"/>
    </row>
    <row r="16008" spans="1:9" ht="15.75" customHeight="1">
      <c r="A16008" s="396"/>
      <c r="B16008" s="398"/>
      <c r="C16008" s="396"/>
      <c r="D16008" s="396"/>
      <c r="E16008" s="399"/>
      <c r="F16008" s="399"/>
      <c r="G16008" s="399"/>
      <c r="H16008" s="399"/>
      <c r="I16008" s="399"/>
    </row>
    <row r="16009" spans="1:9" ht="15.75" customHeight="1">
      <c r="A16009" s="396"/>
      <c r="B16009" s="398"/>
      <c r="C16009" s="396"/>
      <c r="D16009" s="396"/>
      <c r="E16009" s="399"/>
      <c r="F16009" s="399"/>
      <c r="G16009" s="399"/>
      <c r="H16009" s="399"/>
      <c r="I16009" s="399"/>
    </row>
    <row r="16010" spans="1:9" ht="15.75" customHeight="1">
      <c r="A16010" s="396"/>
      <c r="B16010" s="398"/>
      <c r="C16010" s="396"/>
      <c r="D16010" s="396"/>
      <c r="E16010" s="399"/>
      <c r="F16010" s="399"/>
      <c r="G16010" s="399"/>
      <c r="H16010" s="399"/>
      <c r="I16010" s="399"/>
    </row>
    <row r="16011" spans="1:9" ht="15.75" customHeight="1">
      <c r="A16011" s="396"/>
      <c r="B16011" s="398"/>
      <c r="C16011" s="396"/>
      <c r="D16011" s="396"/>
      <c r="E16011" s="399"/>
      <c r="F16011" s="399"/>
      <c r="G16011" s="399"/>
      <c r="H16011" s="399"/>
      <c r="I16011" s="399"/>
    </row>
    <row r="16012" spans="1:9" ht="15.75" customHeight="1">
      <c r="A16012" s="396"/>
      <c r="B16012" s="398"/>
      <c r="C16012" s="396"/>
      <c r="D16012" s="396"/>
      <c r="E16012" s="399"/>
      <c r="F16012" s="399"/>
      <c r="G16012" s="399"/>
      <c r="H16012" s="399"/>
      <c r="I16012" s="399"/>
    </row>
    <row r="16013" spans="1:9" ht="15.75" customHeight="1">
      <c r="A16013" s="396"/>
      <c r="B16013" s="398"/>
      <c r="C16013" s="396"/>
      <c r="D16013" s="396"/>
      <c r="E16013" s="399"/>
      <c r="F16013" s="399"/>
      <c r="G16013" s="399"/>
      <c r="H16013" s="399"/>
      <c r="I16013" s="399"/>
    </row>
    <row r="16014" spans="1:9" ht="15.75" customHeight="1">
      <c r="A16014" s="396"/>
      <c r="B16014" s="398"/>
      <c r="C16014" s="396"/>
      <c r="D16014" s="396"/>
      <c r="E16014" s="399"/>
      <c r="F16014" s="399"/>
      <c r="G16014" s="399"/>
      <c r="H16014" s="399"/>
      <c r="I16014" s="399"/>
    </row>
    <row r="16015" spans="1:9" ht="15.75" customHeight="1">
      <c r="A16015" s="396"/>
      <c r="B16015" s="398"/>
      <c r="C16015" s="396"/>
      <c r="D16015" s="396"/>
      <c r="E16015" s="399"/>
      <c r="F16015" s="399"/>
      <c r="G16015" s="399"/>
      <c r="H16015" s="399"/>
      <c r="I16015" s="399"/>
    </row>
    <row r="16016" spans="1:9" ht="15.75" customHeight="1">
      <c r="A16016" s="396"/>
      <c r="B16016" s="398"/>
      <c r="C16016" s="396"/>
      <c r="D16016" s="396"/>
      <c r="E16016" s="399"/>
      <c r="F16016" s="399"/>
      <c r="G16016" s="399"/>
      <c r="H16016" s="399"/>
      <c r="I16016" s="399"/>
    </row>
    <row r="16017" spans="1:9" ht="15.75" customHeight="1">
      <c r="A16017" s="396"/>
      <c r="B16017" s="398"/>
      <c r="C16017" s="396"/>
      <c r="D16017" s="396"/>
      <c r="E16017" s="399"/>
      <c r="F16017" s="399"/>
      <c r="G16017" s="399"/>
      <c r="H16017" s="399"/>
      <c r="I16017" s="399"/>
    </row>
    <row r="16018" spans="1:9" ht="15.75" customHeight="1">
      <c r="A16018" s="396"/>
      <c r="B16018" s="398"/>
      <c r="C16018" s="396"/>
      <c r="D16018" s="396"/>
      <c r="E16018" s="399"/>
      <c r="F16018" s="399"/>
      <c r="G16018" s="399"/>
      <c r="H16018" s="399"/>
      <c r="I16018" s="399"/>
    </row>
    <row r="16019" spans="1:9" ht="15.75" customHeight="1">
      <c r="A16019" s="396"/>
      <c r="B16019" s="398"/>
      <c r="C16019" s="396"/>
      <c r="D16019" s="396"/>
      <c r="E16019" s="399"/>
      <c r="F16019" s="399"/>
      <c r="G16019" s="399"/>
      <c r="H16019" s="399"/>
      <c r="I16019" s="399"/>
    </row>
    <row r="16020" spans="1:9" ht="15.75" customHeight="1">
      <c r="A16020" s="396"/>
      <c r="B16020" s="398"/>
      <c r="C16020" s="396"/>
      <c r="D16020" s="396"/>
      <c r="E16020" s="399"/>
      <c r="F16020" s="399"/>
      <c r="G16020" s="399"/>
      <c r="H16020" s="399"/>
      <c r="I16020" s="399"/>
    </row>
    <row r="16021" spans="1:9" ht="15.75" customHeight="1">
      <c r="A16021" s="396"/>
      <c r="B16021" s="398"/>
      <c r="C16021" s="396"/>
      <c r="D16021" s="396"/>
      <c r="E16021" s="399"/>
      <c r="F16021" s="399"/>
      <c r="G16021" s="399"/>
      <c r="H16021" s="399"/>
      <c r="I16021" s="399"/>
    </row>
    <row r="16022" spans="1:9" ht="15.75" customHeight="1">
      <c r="A16022" s="396"/>
      <c r="B16022" s="398"/>
      <c r="C16022" s="396"/>
      <c r="D16022" s="396"/>
      <c r="E16022" s="399"/>
      <c r="F16022" s="399"/>
      <c r="G16022" s="399"/>
      <c r="H16022" s="399"/>
      <c r="I16022" s="399"/>
    </row>
    <row r="16023" spans="1:9" ht="15.75" customHeight="1">
      <c r="A16023" s="396"/>
      <c r="B16023" s="398"/>
      <c r="C16023" s="396"/>
      <c r="D16023" s="396"/>
      <c r="E16023" s="399"/>
      <c r="F16023" s="399"/>
      <c r="G16023" s="399"/>
      <c r="H16023" s="399"/>
      <c r="I16023" s="399"/>
    </row>
    <row r="16024" spans="1:9" ht="15.75" customHeight="1">
      <c r="A16024" s="396"/>
      <c r="B16024" s="398"/>
      <c r="C16024" s="396"/>
      <c r="D16024" s="396"/>
      <c r="E16024" s="399"/>
      <c r="F16024" s="399"/>
      <c r="G16024" s="399"/>
      <c r="H16024" s="399"/>
      <c r="I16024" s="399"/>
    </row>
    <row r="16025" spans="1:9" ht="15.75" customHeight="1">
      <c r="A16025" s="396"/>
      <c r="B16025" s="398"/>
      <c r="C16025" s="396"/>
      <c r="D16025" s="396"/>
      <c r="E16025" s="399"/>
      <c r="F16025" s="399"/>
      <c r="G16025" s="399"/>
      <c r="H16025" s="399"/>
      <c r="I16025" s="399"/>
    </row>
    <row r="16026" spans="1:9" ht="15.75" customHeight="1">
      <c r="A16026" s="396"/>
      <c r="B16026" s="398"/>
      <c r="C16026" s="396"/>
      <c r="D16026" s="396"/>
      <c r="E16026" s="399"/>
      <c r="F16026" s="399"/>
      <c r="G16026" s="399"/>
      <c r="H16026" s="399"/>
      <c r="I16026" s="399"/>
    </row>
    <row r="16027" spans="1:9" ht="15.75" customHeight="1">
      <c r="A16027" s="396"/>
      <c r="B16027" s="398"/>
      <c r="C16027" s="396"/>
      <c r="D16027" s="396"/>
      <c r="E16027" s="399"/>
      <c r="F16027" s="399"/>
      <c r="G16027" s="399"/>
      <c r="H16027" s="399"/>
      <c r="I16027" s="399"/>
    </row>
    <row r="16028" spans="1:9" ht="15.75" customHeight="1">
      <c r="A16028" s="396"/>
      <c r="B16028" s="398"/>
      <c r="C16028" s="396"/>
      <c r="D16028" s="396"/>
      <c r="E16028" s="399"/>
      <c r="F16028" s="399"/>
      <c r="G16028" s="399"/>
      <c r="H16028" s="399"/>
      <c r="I16028" s="399"/>
    </row>
    <row r="16029" spans="1:9" ht="15.75" customHeight="1">
      <c r="A16029" s="396"/>
      <c r="B16029" s="398"/>
      <c r="C16029" s="396"/>
      <c r="D16029" s="396"/>
      <c r="E16029" s="399"/>
      <c r="F16029" s="399"/>
      <c r="G16029" s="399"/>
      <c r="H16029" s="399"/>
      <c r="I16029" s="399"/>
    </row>
    <row r="16030" spans="1:9" ht="15.75" customHeight="1">
      <c r="A16030" s="396"/>
      <c r="B16030" s="398"/>
      <c r="C16030" s="396"/>
      <c r="D16030" s="396"/>
      <c r="E16030" s="399"/>
      <c r="F16030" s="399"/>
      <c r="G16030" s="399"/>
      <c r="H16030" s="399"/>
      <c r="I16030" s="399"/>
    </row>
    <row r="16031" spans="1:9" ht="15.75" customHeight="1">
      <c r="A16031" s="396"/>
      <c r="B16031" s="398"/>
      <c r="C16031" s="396"/>
      <c r="D16031" s="396"/>
      <c r="E16031" s="399"/>
      <c r="F16031" s="399"/>
      <c r="G16031" s="399"/>
      <c r="H16031" s="399"/>
      <c r="I16031" s="399"/>
    </row>
    <row r="16032" spans="1:9" ht="15.75" customHeight="1">
      <c r="A16032" s="396"/>
      <c r="B16032" s="398"/>
      <c r="C16032" s="396"/>
      <c r="D16032" s="396"/>
      <c r="E16032" s="399"/>
      <c r="F16032" s="399"/>
      <c r="G16032" s="399"/>
      <c r="H16032" s="399"/>
      <c r="I16032" s="399"/>
    </row>
    <row r="16033" spans="1:9" ht="15.75" customHeight="1">
      <c r="A16033" s="396"/>
      <c r="B16033" s="398"/>
      <c r="C16033" s="396"/>
      <c r="D16033" s="396"/>
      <c r="E16033" s="399"/>
      <c r="F16033" s="399"/>
      <c r="G16033" s="399"/>
      <c r="H16033" s="399"/>
      <c r="I16033" s="399"/>
    </row>
    <row r="16034" spans="1:9" ht="15.75" customHeight="1">
      <c r="A16034" s="396"/>
      <c r="B16034" s="398"/>
      <c r="C16034" s="396"/>
      <c r="D16034" s="396"/>
      <c r="E16034" s="399"/>
      <c r="F16034" s="399"/>
      <c r="G16034" s="399"/>
      <c r="H16034" s="399"/>
      <c r="I16034" s="399"/>
    </row>
    <row r="16035" spans="1:9" ht="15.75" customHeight="1">
      <c r="A16035" s="396"/>
      <c r="B16035" s="398"/>
      <c r="C16035" s="396"/>
      <c r="D16035" s="396"/>
      <c r="E16035" s="399"/>
      <c r="F16035" s="399"/>
      <c r="G16035" s="399"/>
      <c r="H16035" s="399"/>
      <c r="I16035" s="399"/>
    </row>
    <row r="16036" spans="1:9" ht="15.75" customHeight="1">
      <c r="A16036" s="396"/>
      <c r="B16036" s="398"/>
      <c r="C16036" s="396"/>
      <c r="D16036" s="396"/>
      <c r="E16036" s="399"/>
      <c r="F16036" s="399"/>
      <c r="G16036" s="399"/>
      <c r="H16036" s="399"/>
      <c r="I16036" s="399"/>
    </row>
    <row r="16037" spans="1:9" ht="15.75" customHeight="1">
      <c r="A16037" s="396"/>
      <c r="B16037" s="398"/>
      <c r="C16037" s="396"/>
      <c r="D16037" s="396"/>
      <c r="E16037" s="399"/>
      <c r="F16037" s="399"/>
      <c r="G16037" s="399"/>
      <c r="H16037" s="399"/>
      <c r="I16037" s="399"/>
    </row>
    <row r="16038" spans="1:9" ht="15.75" customHeight="1">
      <c r="A16038" s="396"/>
      <c r="B16038" s="398"/>
      <c r="C16038" s="396"/>
      <c r="D16038" s="396"/>
      <c r="E16038" s="399"/>
      <c r="F16038" s="399"/>
      <c r="G16038" s="399"/>
      <c r="H16038" s="399"/>
      <c r="I16038" s="399"/>
    </row>
    <row r="16039" spans="1:9" ht="15.75" customHeight="1">
      <c r="A16039" s="396"/>
      <c r="B16039" s="398"/>
      <c r="C16039" s="396"/>
      <c r="D16039" s="396"/>
      <c r="E16039" s="399"/>
      <c r="F16039" s="399"/>
      <c r="G16039" s="399"/>
      <c r="H16039" s="399"/>
      <c r="I16039" s="399"/>
    </row>
    <row r="16040" spans="1:9" ht="15.75" customHeight="1">
      <c r="A16040" s="396"/>
      <c r="B16040" s="398"/>
      <c r="C16040" s="396"/>
      <c r="D16040" s="396"/>
      <c r="E16040" s="399"/>
      <c r="F16040" s="399"/>
      <c r="G16040" s="399"/>
      <c r="H16040" s="399"/>
      <c r="I16040" s="399"/>
    </row>
    <row r="16041" spans="1:9" ht="15.75" customHeight="1">
      <c r="A16041" s="396"/>
      <c r="B16041" s="398"/>
      <c r="C16041" s="396"/>
      <c r="D16041" s="396"/>
      <c r="E16041" s="399"/>
      <c r="F16041" s="399"/>
      <c r="G16041" s="399"/>
      <c r="H16041" s="399"/>
      <c r="I16041" s="399"/>
    </row>
    <row r="16042" spans="1:9" ht="15.75" customHeight="1">
      <c r="A16042" s="396"/>
      <c r="B16042" s="398"/>
      <c r="C16042" s="396"/>
      <c r="D16042" s="396"/>
      <c r="E16042" s="399"/>
      <c r="F16042" s="399"/>
      <c r="G16042" s="399"/>
      <c r="H16042" s="399"/>
      <c r="I16042" s="399"/>
    </row>
    <row r="16043" spans="1:9" ht="15.75" customHeight="1">
      <c r="A16043" s="396"/>
      <c r="B16043" s="398"/>
      <c r="C16043" s="396"/>
      <c r="D16043" s="396"/>
      <c r="E16043" s="399"/>
      <c r="F16043" s="399"/>
      <c r="G16043" s="399"/>
      <c r="H16043" s="399"/>
      <c r="I16043" s="399"/>
    </row>
    <row r="16044" spans="1:9" ht="15.75" customHeight="1">
      <c r="A16044" s="396"/>
      <c r="B16044" s="398"/>
      <c r="C16044" s="396"/>
      <c r="D16044" s="396"/>
      <c r="E16044" s="399"/>
      <c r="F16044" s="399"/>
      <c r="G16044" s="399"/>
      <c r="H16044" s="399"/>
      <c r="I16044" s="399"/>
    </row>
    <row r="16045" spans="1:9" ht="15.75" customHeight="1">
      <c r="A16045" s="396"/>
      <c r="B16045" s="398"/>
      <c r="C16045" s="396"/>
      <c r="D16045" s="396"/>
      <c r="E16045" s="399"/>
      <c r="F16045" s="399"/>
      <c r="G16045" s="399"/>
      <c r="H16045" s="399"/>
      <c r="I16045" s="399"/>
    </row>
    <row r="16046" spans="1:9" ht="15.75" customHeight="1">
      <c r="A16046" s="396"/>
      <c r="B16046" s="398"/>
      <c r="C16046" s="396"/>
      <c r="D16046" s="396"/>
      <c r="E16046" s="399"/>
      <c r="F16046" s="399"/>
      <c r="G16046" s="399"/>
      <c r="H16046" s="399"/>
      <c r="I16046" s="399"/>
    </row>
    <row r="16047" spans="1:9" ht="15.75" customHeight="1">
      <c r="A16047" s="396"/>
      <c r="B16047" s="398"/>
      <c r="C16047" s="396"/>
      <c r="D16047" s="396"/>
      <c r="E16047" s="399"/>
      <c r="F16047" s="399"/>
      <c r="G16047" s="399"/>
      <c r="H16047" s="399"/>
      <c r="I16047" s="399"/>
    </row>
    <row r="16048" spans="1:9" ht="15.75" customHeight="1">
      <c r="A16048" s="396"/>
      <c r="B16048" s="398"/>
      <c r="C16048" s="396"/>
      <c r="D16048" s="396"/>
      <c r="E16048" s="399"/>
      <c r="F16048" s="399"/>
      <c r="G16048" s="399"/>
      <c r="H16048" s="399"/>
      <c r="I16048" s="399"/>
    </row>
    <row r="16049" spans="1:9" ht="15.75" customHeight="1">
      <c r="A16049" s="396"/>
      <c r="B16049" s="398"/>
      <c r="C16049" s="396"/>
      <c r="D16049" s="396"/>
      <c r="E16049" s="399"/>
      <c r="F16049" s="399"/>
      <c r="G16049" s="399"/>
      <c r="H16049" s="399"/>
      <c r="I16049" s="399"/>
    </row>
    <row r="16050" spans="1:9" ht="15.75" customHeight="1">
      <c r="A16050" s="396"/>
      <c r="B16050" s="398"/>
      <c r="C16050" s="396"/>
      <c r="D16050" s="396"/>
      <c r="E16050" s="399"/>
      <c r="F16050" s="399"/>
      <c r="G16050" s="399"/>
      <c r="H16050" s="399"/>
      <c r="I16050" s="399"/>
    </row>
    <row r="16051" spans="1:9" ht="15.75" customHeight="1">
      <c r="A16051" s="396"/>
      <c r="B16051" s="398"/>
      <c r="C16051" s="396"/>
      <c r="D16051" s="396"/>
      <c r="E16051" s="399"/>
      <c r="F16051" s="399"/>
      <c r="G16051" s="399"/>
      <c r="H16051" s="399"/>
      <c r="I16051" s="399"/>
    </row>
    <row r="16052" spans="1:9" ht="15.75" customHeight="1">
      <c r="A16052" s="396"/>
      <c r="B16052" s="398"/>
      <c r="C16052" s="396"/>
      <c r="D16052" s="396"/>
      <c r="E16052" s="399"/>
      <c r="F16052" s="399"/>
      <c r="G16052" s="399"/>
      <c r="H16052" s="399"/>
      <c r="I16052" s="399"/>
    </row>
    <row r="16053" spans="1:9" ht="15.75" customHeight="1">
      <c r="A16053" s="396"/>
      <c r="B16053" s="398"/>
      <c r="C16053" s="396"/>
      <c r="D16053" s="396"/>
      <c r="E16053" s="399"/>
      <c r="F16053" s="399"/>
      <c r="G16053" s="399"/>
      <c r="H16053" s="399"/>
      <c r="I16053" s="399"/>
    </row>
    <row r="16054" spans="1:9" ht="15.75" customHeight="1">
      <c r="A16054" s="396"/>
      <c r="B16054" s="398"/>
      <c r="C16054" s="396"/>
      <c r="D16054" s="396"/>
      <c r="E16054" s="399"/>
      <c r="F16054" s="399"/>
      <c r="G16054" s="399"/>
      <c r="H16054" s="399"/>
      <c r="I16054" s="399"/>
    </row>
    <row r="16055" spans="1:9" ht="15.75" customHeight="1">
      <c r="A16055" s="396"/>
      <c r="B16055" s="398"/>
      <c r="C16055" s="396"/>
      <c r="D16055" s="396"/>
      <c r="E16055" s="399"/>
      <c r="F16055" s="399"/>
      <c r="G16055" s="399"/>
      <c r="H16055" s="399"/>
      <c r="I16055" s="399"/>
    </row>
    <row r="16056" spans="1:9" ht="15.75" customHeight="1">
      <c r="A16056" s="396"/>
      <c r="B16056" s="398"/>
      <c r="C16056" s="396"/>
      <c r="D16056" s="396"/>
      <c r="E16056" s="399"/>
      <c r="F16056" s="399"/>
      <c r="G16056" s="399"/>
      <c r="H16056" s="399"/>
      <c r="I16056" s="399"/>
    </row>
    <row r="16057" spans="1:9" ht="15.75" customHeight="1">
      <c r="A16057" s="396"/>
      <c r="B16057" s="398"/>
      <c r="C16057" s="396"/>
      <c r="D16057" s="396"/>
      <c r="E16057" s="399"/>
      <c r="F16057" s="399"/>
      <c r="G16057" s="399"/>
      <c r="H16057" s="399"/>
      <c r="I16057" s="399"/>
    </row>
    <row r="16058" spans="1:9" ht="15.75" customHeight="1">
      <c r="A16058" s="396"/>
      <c r="B16058" s="398"/>
      <c r="C16058" s="396"/>
      <c r="D16058" s="396"/>
      <c r="E16058" s="399"/>
      <c r="F16058" s="399"/>
      <c r="G16058" s="399"/>
      <c r="H16058" s="399"/>
      <c r="I16058" s="399"/>
    </row>
    <row r="16059" spans="1:9" ht="15.75" customHeight="1">
      <c r="A16059" s="396"/>
      <c r="B16059" s="398"/>
      <c r="C16059" s="396"/>
      <c r="D16059" s="396"/>
      <c r="E16059" s="399"/>
      <c r="F16059" s="399"/>
      <c r="G16059" s="399"/>
      <c r="H16059" s="399"/>
      <c r="I16059" s="399"/>
    </row>
    <row r="16060" spans="1:9" ht="15.75" customHeight="1">
      <c r="A16060" s="396"/>
      <c r="B16060" s="398"/>
      <c r="C16060" s="396"/>
      <c r="D16060" s="396"/>
      <c r="E16060" s="399"/>
      <c r="F16060" s="399"/>
      <c r="G16060" s="399"/>
      <c r="H16060" s="399"/>
      <c r="I16060" s="399"/>
    </row>
    <row r="16061" spans="1:9" ht="15.75" customHeight="1">
      <c r="A16061" s="396"/>
      <c r="B16061" s="398"/>
      <c r="C16061" s="396"/>
      <c r="D16061" s="396"/>
      <c r="E16061" s="399"/>
      <c r="F16061" s="399"/>
      <c r="G16061" s="399"/>
      <c r="H16061" s="399"/>
      <c r="I16061" s="399"/>
    </row>
    <row r="16062" spans="1:9" ht="15.75" customHeight="1">
      <c r="A16062" s="396"/>
      <c r="B16062" s="398"/>
      <c r="C16062" s="396"/>
      <c r="D16062" s="396"/>
      <c r="E16062" s="399"/>
      <c r="F16062" s="399"/>
      <c r="G16062" s="399"/>
      <c r="H16062" s="399"/>
      <c r="I16062" s="399"/>
    </row>
    <row r="16063" spans="1:9" ht="15.75" customHeight="1">
      <c r="A16063" s="396"/>
      <c r="B16063" s="398"/>
      <c r="C16063" s="396"/>
      <c r="D16063" s="396"/>
      <c r="E16063" s="399"/>
      <c r="F16063" s="399"/>
      <c r="G16063" s="399"/>
      <c r="H16063" s="399"/>
      <c r="I16063" s="399"/>
    </row>
    <row r="16064" spans="1:9" ht="15.75" customHeight="1">
      <c r="A16064" s="396"/>
      <c r="B16064" s="398"/>
      <c r="C16064" s="396"/>
      <c r="D16064" s="396"/>
      <c r="E16064" s="399"/>
      <c r="F16064" s="399"/>
      <c r="G16064" s="399"/>
      <c r="H16064" s="399"/>
      <c r="I16064" s="399"/>
    </row>
    <row r="16065" spans="1:9" ht="15.75" customHeight="1">
      <c r="A16065" s="396"/>
      <c r="B16065" s="398"/>
      <c r="C16065" s="396"/>
      <c r="D16065" s="396"/>
      <c r="E16065" s="399"/>
      <c r="F16065" s="399"/>
      <c r="G16065" s="399"/>
      <c r="H16065" s="399"/>
      <c r="I16065" s="399"/>
    </row>
    <row r="16066" spans="1:9" ht="15.75" customHeight="1">
      <c r="A16066" s="396"/>
      <c r="B16066" s="398"/>
      <c r="C16066" s="396"/>
      <c r="D16066" s="396"/>
      <c r="E16066" s="399"/>
      <c r="F16066" s="399"/>
      <c r="G16066" s="399"/>
      <c r="H16066" s="399"/>
      <c r="I16066" s="399"/>
    </row>
    <row r="16067" spans="1:9" ht="15.75" customHeight="1">
      <c r="A16067" s="396"/>
      <c r="B16067" s="398"/>
      <c r="C16067" s="396"/>
      <c r="D16067" s="396"/>
      <c r="E16067" s="399"/>
      <c r="F16067" s="399"/>
      <c r="G16067" s="399"/>
      <c r="H16067" s="399"/>
      <c r="I16067" s="399"/>
    </row>
    <row r="16068" spans="1:9" ht="15.75" customHeight="1">
      <c r="A16068" s="396"/>
      <c r="B16068" s="398"/>
      <c r="C16068" s="396"/>
      <c r="D16068" s="396"/>
      <c r="E16068" s="399"/>
      <c r="F16068" s="399"/>
      <c r="G16068" s="399"/>
      <c r="H16068" s="399"/>
      <c r="I16068" s="399"/>
    </row>
    <row r="16069" spans="1:9" ht="15.75" customHeight="1">
      <c r="A16069" s="396"/>
      <c r="B16069" s="398"/>
      <c r="C16069" s="396"/>
      <c r="D16069" s="396"/>
      <c r="E16069" s="399"/>
      <c r="F16069" s="399"/>
      <c r="G16069" s="399"/>
      <c r="H16069" s="399"/>
      <c r="I16069" s="399"/>
    </row>
    <row r="16070" spans="1:9" ht="15.75" customHeight="1">
      <c r="A16070" s="396"/>
      <c r="B16070" s="398"/>
      <c r="C16070" s="396"/>
      <c r="D16070" s="396"/>
      <c r="E16070" s="399"/>
      <c r="F16070" s="399"/>
      <c r="G16070" s="399"/>
      <c r="H16070" s="399"/>
      <c r="I16070" s="399"/>
    </row>
    <row r="16071" spans="1:9" ht="15.75" customHeight="1">
      <c r="A16071" s="396"/>
      <c r="B16071" s="398"/>
      <c r="C16071" s="396"/>
      <c r="D16071" s="396"/>
      <c r="E16071" s="399"/>
      <c r="F16071" s="399"/>
      <c r="G16071" s="399"/>
      <c r="H16071" s="399"/>
      <c r="I16071" s="399"/>
    </row>
    <row r="16072" spans="1:9" ht="15.75" customHeight="1">
      <c r="A16072" s="396"/>
      <c r="B16072" s="398"/>
      <c r="C16072" s="396"/>
      <c r="D16072" s="396"/>
      <c r="E16072" s="399"/>
      <c r="F16072" s="399"/>
      <c r="G16072" s="399"/>
      <c r="H16072" s="399"/>
      <c r="I16072" s="399"/>
    </row>
    <row r="16073" spans="1:9" ht="15.75" customHeight="1">
      <c r="A16073" s="396"/>
      <c r="B16073" s="398"/>
      <c r="C16073" s="396"/>
      <c r="D16073" s="396"/>
      <c r="E16073" s="399"/>
      <c r="F16073" s="399"/>
      <c r="G16073" s="399"/>
      <c r="H16073" s="399"/>
      <c r="I16073" s="399"/>
    </row>
    <row r="16074" spans="1:9" ht="15.75" customHeight="1">
      <c r="A16074" s="396"/>
      <c r="B16074" s="398"/>
      <c r="C16074" s="396"/>
      <c r="D16074" s="396"/>
      <c r="E16074" s="399"/>
      <c r="F16074" s="399"/>
      <c r="G16074" s="399"/>
      <c r="H16074" s="399"/>
      <c r="I16074" s="399"/>
    </row>
    <row r="16075" spans="1:9" ht="15.75" customHeight="1">
      <c r="A16075" s="396"/>
      <c r="B16075" s="398"/>
      <c r="C16075" s="396"/>
      <c r="D16075" s="396"/>
      <c r="E16075" s="399"/>
      <c r="F16075" s="399"/>
      <c r="G16075" s="399"/>
      <c r="H16075" s="399"/>
      <c r="I16075" s="399"/>
    </row>
    <row r="16076" spans="1:9" ht="15.75" customHeight="1">
      <c r="A16076" s="396"/>
      <c r="B16076" s="398"/>
      <c r="C16076" s="396"/>
      <c r="D16076" s="396"/>
      <c r="E16076" s="399"/>
      <c r="F16076" s="399"/>
      <c r="G16076" s="399"/>
      <c r="H16076" s="399"/>
      <c r="I16076" s="399"/>
    </row>
    <row r="16077" spans="1:9" ht="15.75" customHeight="1">
      <c r="A16077" s="396"/>
      <c r="B16077" s="398"/>
      <c r="C16077" s="396"/>
      <c r="D16077" s="396"/>
      <c r="E16077" s="399"/>
      <c r="F16077" s="399"/>
      <c r="G16077" s="399"/>
      <c r="H16077" s="399"/>
      <c r="I16077" s="399"/>
    </row>
    <row r="16078" spans="1:9" ht="15.75" customHeight="1">
      <c r="A16078" s="396"/>
      <c r="B16078" s="398"/>
      <c r="C16078" s="396"/>
      <c r="D16078" s="396"/>
      <c r="E16078" s="399"/>
      <c r="F16078" s="399"/>
      <c r="G16078" s="399"/>
      <c r="H16078" s="399"/>
      <c r="I16078" s="399"/>
    </row>
    <row r="16079" spans="1:9" ht="15.75" customHeight="1">
      <c r="A16079" s="396"/>
      <c r="B16079" s="398"/>
      <c r="C16079" s="396"/>
      <c r="D16079" s="396"/>
      <c r="E16079" s="399"/>
      <c r="F16079" s="399"/>
      <c r="G16079" s="399"/>
      <c r="H16079" s="399"/>
      <c r="I16079" s="399"/>
    </row>
    <row r="16080" spans="1:9" ht="15.75" customHeight="1">
      <c r="A16080" s="396"/>
      <c r="B16080" s="398"/>
      <c r="C16080" s="396"/>
      <c r="D16080" s="396"/>
      <c r="E16080" s="399"/>
      <c r="F16080" s="399"/>
      <c r="G16080" s="399"/>
      <c r="H16080" s="399"/>
      <c r="I16080" s="399"/>
    </row>
    <row r="16081" spans="1:9" ht="15.75" customHeight="1">
      <c r="A16081" s="396"/>
      <c r="B16081" s="398"/>
      <c r="C16081" s="396"/>
      <c r="D16081" s="396"/>
      <c r="E16081" s="399"/>
      <c r="F16081" s="399"/>
      <c r="G16081" s="399"/>
      <c r="H16081" s="399"/>
      <c r="I16081" s="399"/>
    </row>
    <row r="16082" spans="1:9" ht="15.75" customHeight="1">
      <c r="A16082" s="396"/>
      <c r="B16082" s="398"/>
      <c r="C16082" s="396"/>
      <c r="D16082" s="396"/>
      <c r="E16082" s="399"/>
      <c r="F16082" s="399"/>
      <c r="G16082" s="399"/>
      <c r="H16082" s="399"/>
      <c r="I16082" s="399"/>
    </row>
    <row r="16083" spans="1:9" ht="15.75" customHeight="1">
      <c r="A16083" s="396"/>
      <c r="B16083" s="398"/>
      <c r="C16083" s="396"/>
      <c r="D16083" s="396"/>
      <c r="E16083" s="399"/>
      <c r="F16083" s="399"/>
      <c r="G16083" s="399"/>
      <c r="H16083" s="399"/>
      <c r="I16083" s="399"/>
    </row>
    <row r="16084" spans="1:9" ht="15.75" customHeight="1">
      <c r="A16084" s="396"/>
      <c r="B16084" s="398"/>
      <c r="C16084" s="396"/>
      <c r="D16084" s="396"/>
      <c r="E16084" s="399"/>
      <c r="F16084" s="399"/>
      <c r="G16084" s="399"/>
      <c r="H16084" s="399"/>
      <c r="I16084" s="399"/>
    </row>
    <row r="16085" spans="1:9" ht="15.75" customHeight="1">
      <c r="A16085" s="396"/>
      <c r="B16085" s="398"/>
      <c r="C16085" s="396"/>
      <c r="D16085" s="396"/>
      <c r="E16085" s="399"/>
      <c r="F16085" s="399"/>
      <c r="G16085" s="399"/>
      <c r="H16085" s="399"/>
      <c r="I16085" s="399"/>
    </row>
    <row r="16086" spans="1:9" ht="15.75" customHeight="1">
      <c r="A16086" s="396"/>
      <c r="B16086" s="398"/>
      <c r="C16086" s="396"/>
      <c r="D16086" s="396"/>
      <c r="E16086" s="399"/>
      <c r="F16086" s="399"/>
      <c r="G16086" s="399"/>
      <c r="H16086" s="399"/>
      <c r="I16086" s="399"/>
    </row>
    <row r="16087" spans="1:9" ht="15.75" customHeight="1">
      <c r="A16087" s="396"/>
      <c r="B16087" s="398"/>
      <c r="C16087" s="396"/>
      <c r="D16087" s="396"/>
      <c r="E16087" s="399"/>
      <c r="F16087" s="399"/>
      <c r="G16087" s="399"/>
      <c r="H16087" s="399"/>
      <c r="I16087" s="399"/>
    </row>
    <row r="16088" spans="1:9" ht="15.75" customHeight="1">
      <c r="A16088" s="396"/>
      <c r="B16088" s="398"/>
      <c r="C16088" s="396"/>
      <c r="D16088" s="396"/>
      <c r="E16088" s="399"/>
      <c r="F16088" s="399"/>
      <c r="G16088" s="399"/>
      <c r="H16088" s="399"/>
      <c r="I16088" s="399"/>
    </row>
    <row r="16089" spans="1:9" ht="15.75" customHeight="1">
      <c r="A16089" s="396"/>
      <c r="B16089" s="398"/>
      <c r="C16089" s="396"/>
      <c r="D16089" s="396"/>
      <c r="E16089" s="399"/>
      <c r="F16089" s="399"/>
      <c r="G16089" s="399"/>
      <c r="H16089" s="399"/>
      <c r="I16089" s="399"/>
    </row>
    <row r="16090" spans="1:9" ht="15.75" customHeight="1">
      <c r="A16090" s="396"/>
      <c r="B16090" s="398"/>
      <c r="C16090" s="396"/>
      <c r="D16090" s="396"/>
      <c r="E16090" s="399"/>
      <c r="F16090" s="399"/>
      <c r="G16090" s="399"/>
      <c r="H16090" s="399"/>
      <c r="I16090" s="399"/>
    </row>
    <row r="16091" spans="1:9" ht="15.75" customHeight="1">
      <c r="A16091" s="396"/>
      <c r="B16091" s="398"/>
      <c r="C16091" s="396"/>
      <c r="D16091" s="396"/>
      <c r="E16091" s="399"/>
      <c r="F16091" s="399"/>
      <c r="G16091" s="399"/>
      <c r="H16091" s="399"/>
      <c r="I16091" s="399"/>
    </row>
    <row r="16092" spans="1:9" ht="15.75" customHeight="1">
      <c r="A16092" s="396"/>
      <c r="B16092" s="398"/>
      <c r="C16092" s="396"/>
      <c r="D16092" s="396"/>
      <c r="E16092" s="399"/>
      <c r="F16092" s="399"/>
      <c r="G16092" s="399"/>
      <c r="H16092" s="399"/>
      <c r="I16092" s="399"/>
    </row>
    <row r="16093" spans="1:9" ht="15.75" customHeight="1">
      <c r="A16093" s="396"/>
      <c r="B16093" s="398"/>
      <c r="C16093" s="396"/>
      <c r="D16093" s="396"/>
      <c r="E16093" s="399"/>
      <c r="F16093" s="399"/>
      <c r="G16093" s="399"/>
      <c r="H16093" s="399"/>
      <c r="I16093" s="399"/>
    </row>
    <row r="16094" spans="1:9" ht="15.75" customHeight="1">
      <c r="A16094" s="396"/>
      <c r="B16094" s="398"/>
      <c r="C16094" s="396"/>
      <c r="D16094" s="396"/>
      <c r="E16094" s="399"/>
      <c r="F16094" s="399"/>
      <c r="G16094" s="399"/>
      <c r="H16094" s="399"/>
      <c r="I16094" s="399"/>
    </row>
    <row r="16095" spans="1:9" ht="15.75" customHeight="1">
      <c r="A16095" s="396"/>
      <c r="B16095" s="398"/>
      <c r="C16095" s="396"/>
      <c r="D16095" s="396"/>
      <c r="E16095" s="399"/>
      <c r="F16095" s="399"/>
      <c r="G16095" s="399"/>
      <c r="H16095" s="399"/>
      <c r="I16095" s="399"/>
    </row>
    <row r="16096" spans="1:9" ht="15.75" customHeight="1">
      <c r="A16096" s="396"/>
      <c r="B16096" s="398"/>
      <c r="C16096" s="396"/>
      <c r="D16096" s="396"/>
      <c r="E16096" s="399"/>
      <c r="F16096" s="399"/>
      <c r="G16096" s="399"/>
      <c r="H16096" s="399"/>
      <c r="I16096" s="399"/>
    </row>
    <row r="16097" spans="1:9" ht="15.75" customHeight="1">
      <c r="A16097" s="396"/>
      <c r="B16097" s="398"/>
      <c r="C16097" s="396"/>
      <c r="D16097" s="396"/>
      <c r="E16097" s="399"/>
      <c r="F16097" s="399"/>
      <c r="G16097" s="399"/>
      <c r="H16097" s="399"/>
      <c r="I16097" s="399"/>
    </row>
    <row r="16098" spans="1:9" ht="15.75" customHeight="1">
      <c r="A16098" s="396"/>
      <c r="B16098" s="398"/>
      <c r="C16098" s="396"/>
      <c r="D16098" s="396"/>
      <c r="E16098" s="399"/>
      <c r="F16098" s="399"/>
      <c r="G16098" s="399"/>
      <c r="H16098" s="399"/>
      <c r="I16098" s="399"/>
    </row>
    <row r="16099" spans="1:9" ht="15.75" customHeight="1">
      <c r="A16099" s="396"/>
      <c r="B16099" s="398"/>
      <c r="C16099" s="396"/>
      <c r="D16099" s="396"/>
      <c r="E16099" s="399"/>
      <c r="F16099" s="399"/>
      <c r="G16099" s="399"/>
      <c r="H16099" s="399"/>
      <c r="I16099" s="399"/>
    </row>
    <row r="16100" spans="1:9" ht="15.75" customHeight="1">
      <c r="A16100" s="396"/>
      <c r="B16100" s="398"/>
      <c r="C16100" s="396"/>
      <c r="D16100" s="396"/>
      <c r="E16100" s="399"/>
      <c r="F16100" s="399"/>
      <c r="G16100" s="399"/>
      <c r="H16100" s="399"/>
      <c r="I16100" s="399"/>
    </row>
    <row r="16101" spans="1:9" ht="15.75" customHeight="1">
      <c r="A16101" s="396"/>
      <c r="B16101" s="398"/>
      <c r="C16101" s="396"/>
      <c r="D16101" s="396"/>
      <c r="E16101" s="399"/>
      <c r="F16101" s="399"/>
      <c r="G16101" s="399"/>
      <c r="H16101" s="399"/>
      <c r="I16101" s="399"/>
    </row>
    <row r="16102" spans="1:9" ht="15.75" customHeight="1">
      <c r="A16102" s="396"/>
      <c r="B16102" s="398"/>
      <c r="C16102" s="396"/>
      <c r="D16102" s="396"/>
      <c r="E16102" s="399"/>
      <c r="F16102" s="399"/>
      <c r="G16102" s="399"/>
      <c r="H16102" s="399"/>
      <c r="I16102" s="399"/>
    </row>
    <row r="16103" spans="1:9" ht="15.75" customHeight="1">
      <c r="A16103" s="396"/>
      <c r="B16103" s="398"/>
      <c r="C16103" s="396"/>
      <c r="D16103" s="396"/>
      <c r="E16103" s="399"/>
      <c r="F16103" s="399"/>
      <c r="G16103" s="399"/>
      <c r="H16103" s="399"/>
      <c r="I16103" s="399"/>
    </row>
    <row r="16104" spans="1:9" ht="15.75" customHeight="1">
      <c r="A16104" s="396"/>
      <c r="B16104" s="398"/>
      <c r="C16104" s="396"/>
      <c r="D16104" s="396"/>
      <c r="E16104" s="399"/>
      <c r="F16104" s="399"/>
      <c r="G16104" s="399"/>
      <c r="H16104" s="399"/>
      <c r="I16104" s="399"/>
    </row>
    <row r="16105" spans="1:9" ht="15.75" customHeight="1">
      <c r="A16105" s="396"/>
      <c r="B16105" s="398"/>
      <c r="C16105" s="396"/>
      <c r="D16105" s="396"/>
      <c r="E16105" s="399"/>
      <c r="F16105" s="399"/>
      <c r="G16105" s="399"/>
      <c r="H16105" s="399"/>
      <c r="I16105" s="399"/>
    </row>
    <row r="16106" spans="1:9" ht="15.75" customHeight="1">
      <c r="A16106" s="396"/>
      <c r="B16106" s="398"/>
      <c r="C16106" s="396"/>
      <c r="D16106" s="396"/>
      <c r="E16106" s="399"/>
      <c r="F16106" s="399"/>
      <c r="G16106" s="399"/>
      <c r="H16106" s="399"/>
      <c r="I16106" s="399"/>
    </row>
    <row r="16107" spans="1:9" ht="15.75" customHeight="1">
      <c r="A16107" s="396"/>
      <c r="B16107" s="398"/>
      <c r="C16107" s="396"/>
      <c r="D16107" s="396"/>
      <c r="E16107" s="399"/>
      <c r="F16107" s="399"/>
      <c r="G16107" s="399"/>
      <c r="H16107" s="399"/>
      <c r="I16107" s="399"/>
    </row>
    <row r="16108" spans="1:9" ht="15.75" customHeight="1">
      <c r="A16108" s="396"/>
      <c r="B16108" s="398"/>
      <c r="C16108" s="396"/>
      <c r="D16108" s="396"/>
      <c r="E16108" s="399"/>
      <c r="F16108" s="399"/>
      <c r="G16108" s="399"/>
      <c r="H16108" s="399"/>
      <c r="I16108" s="399"/>
    </row>
    <row r="16109" spans="1:9" ht="15.75" customHeight="1">
      <c r="A16109" s="396"/>
      <c r="B16109" s="398"/>
      <c r="C16109" s="396"/>
      <c r="D16109" s="396"/>
      <c r="E16109" s="399"/>
      <c r="F16109" s="399"/>
      <c r="G16109" s="399"/>
      <c r="H16109" s="399"/>
      <c r="I16109" s="399"/>
    </row>
    <row r="16110" spans="1:9" ht="15.75" customHeight="1">
      <c r="A16110" s="396"/>
      <c r="B16110" s="398"/>
      <c r="C16110" s="396"/>
      <c r="D16110" s="396"/>
      <c r="E16110" s="399"/>
      <c r="F16110" s="399"/>
      <c r="G16110" s="399"/>
      <c r="H16110" s="399"/>
      <c r="I16110" s="399"/>
    </row>
    <row r="16111" spans="1:9" ht="15.75" customHeight="1">
      <c r="A16111" s="396"/>
      <c r="B16111" s="398"/>
      <c r="C16111" s="396"/>
      <c r="D16111" s="396"/>
      <c r="E16111" s="399"/>
      <c r="F16111" s="399"/>
      <c r="G16111" s="399"/>
      <c r="H16111" s="399"/>
      <c r="I16111" s="399"/>
    </row>
    <row r="16112" spans="1:9" ht="15.75" customHeight="1">
      <c r="A16112" s="396"/>
      <c r="B16112" s="398"/>
      <c r="C16112" s="396"/>
      <c r="D16112" s="396"/>
      <c r="E16112" s="399"/>
      <c r="F16112" s="399"/>
      <c r="G16112" s="399"/>
      <c r="H16112" s="399"/>
      <c r="I16112" s="399"/>
    </row>
    <row r="16113" spans="1:9" ht="15.75" customHeight="1">
      <c r="A16113" s="396"/>
      <c r="B16113" s="398"/>
      <c r="C16113" s="396"/>
      <c r="D16113" s="396"/>
      <c r="E16113" s="399"/>
      <c r="F16113" s="399"/>
      <c r="G16113" s="399"/>
      <c r="H16113" s="399"/>
      <c r="I16113" s="399"/>
    </row>
    <row r="16114" spans="1:9" ht="15.75" customHeight="1">
      <c r="A16114" s="396"/>
      <c r="B16114" s="398"/>
      <c r="C16114" s="396"/>
      <c r="D16114" s="396"/>
      <c r="E16114" s="399"/>
      <c r="F16114" s="399"/>
      <c r="G16114" s="399"/>
      <c r="H16114" s="399"/>
      <c r="I16114" s="399"/>
    </row>
    <row r="16115" spans="1:9" ht="15.75" customHeight="1">
      <c r="A16115" s="396"/>
      <c r="B16115" s="398"/>
      <c r="C16115" s="396"/>
      <c r="D16115" s="396"/>
      <c r="E16115" s="399"/>
      <c r="F16115" s="399"/>
      <c r="G16115" s="399"/>
      <c r="H16115" s="399"/>
      <c r="I16115" s="399"/>
    </row>
    <row r="16116" spans="1:9" ht="15.75" customHeight="1">
      <c r="A16116" s="396"/>
      <c r="B16116" s="398"/>
      <c r="C16116" s="396"/>
      <c r="D16116" s="396"/>
      <c r="E16116" s="399"/>
      <c r="F16116" s="399"/>
      <c r="G16116" s="399"/>
      <c r="H16116" s="399"/>
      <c r="I16116" s="399"/>
    </row>
    <row r="16117" spans="1:9" ht="15.75" customHeight="1">
      <c r="A16117" s="396"/>
      <c r="B16117" s="398"/>
      <c r="C16117" s="396"/>
      <c r="D16117" s="396"/>
      <c r="E16117" s="399"/>
      <c r="F16117" s="399"/>
      <c r="G16117" s="399"/>
      <c r="H16117" s="399"/>
      <c r="I16117" s="399"/>
    </row>
    <row r="16118" spans="1:9" ht="15.75" customHeight="1">
      <c r="A16118" s="396"/>
      <c r="B16118" s="398"/>
      <c r="C16118" s="396"/>
      <c r="D16118" s="396"/>
      <c r="E16118" s="399"/>
      <c r="F16118" s="399"/>
      <c r="G16118" s="399"/>
      <c r="H16118" s="399"/>
      <c r="I16118" s="399"/>
    </row>
    <row r="16119" spans="1:9" ht="15.75" customHeight="1">
      <c r="A16119" s="396"/>
      <c r="B16119" s="398"/>
      <c r="C16119" s="396"/>
      <c r="D16119" s="396"/>
      <c r="E16119" s="399"/>
      <c r="F16119" s="399"/>
      <c r="G16119" s="399"/>
      <c r="H16119" s="399"/>
      <c r="I16119" s="399"/>
    </row>
    <row r="16120" spans="1:9" ht="15.75" customHeight="1">
      <c r="A16120" s="396"/>
      <c r="B16120" s="398"/>
      <c r="C16120" s="396"/>
      <c r="D16120" s="396"/>
      <c r="E16120" s="399"/>
      <c r="F16120" s="399"/>
      <c r="G16120" s="399"/>
      <c r="H16120" s="399"/>
      <c r="I16120" s="399"/>
    </row>
    <row r="16121" spans="1:9" ht="15.75" customHeight="1">
      <c r="A16121" s="396"/>
      <c r="B16121" s="398"/>
      <c r="C16121" s="396"/>
      <c r="D16121" s="396"/>
      <c r="E16121" s="399"/>
      <c r="F16121" s="399"/>
      <c r="G16121" s="399"/>
      <c r="H16121" s="399"/>
      <c r="I16121" s="399"/>
    </row>
    <row r="16122" spans="1:9" ht="15.75" customHeight="1">
      <c r="A16122" s="396"/>
      <c r="B16122" s="398"/>
      <c r="C16122" s="396"/>
      <c r="D16122" s="396"/>
      <c r="E16122" s="399"/>
      <c r="F16122" s="399"/>
      <c r="G16122" s="399"/>
      <c r="H16122" s="399"/>
      <c r="I16122" s="399"/>
    </row>
    <row r="16123" spans="1:9" ht="15.75" customHeight="1">
      <c r="A16123" s="396"/>
      <c r="B16123" s="398"/>
      <c r="C16123" s="396"/>
      <c r="D16123" s="396"/>
      <c r="E16123" s="399"/>
      <c r="F16123" s="399"/>
      <c r="G16123" s="399"/>
      <c r="H16123" s="399"/>
      <c r="I16123" s="399"/>
    </row>
    <row r="16124" spans="1:9" ht="15.75" customHeight="1">
      <c r="A16124" s="396"/>
      <c r="B16124" s="398"/>
      <c r="C16124" s="396"/>
      <c r="D16124" s="396"/>
      <c r="E16124" s="399"/>
      <c r="F16124" s="399"/>
      <c r="G16124" s="399"/>
      <c r="H16124" s="399"/>
      <c r="I16124" s="399"/>
    </row>
    <row r="16125" spans="1:9" ht="15.75" customHeight="1">
      <c r="A16125" s="396"/>
      <c r="B16125" s="398"/>
      <c r="C16125" s="396"/>
      <c r="D16125" s="396"/>
      <c r="E16125" s="399"/>
      <c r="F16125" s="399"/>
      <c r="G16125" s="399"/>
      <c r="H16125" s="399"/>
      <c r="I16125" s="399"/>
    </row>
    <row r="16126" spans="1:9" ht="15.75" customHeight="1">
      <c r="A16126" s="396"/>
      <c r="B16126" s="398"/>
      <c r="C16126" s="396"/>
      <c r="D16126" s="396"/>
      <c r="E16126" s="399"/>
      <c r="F16126" s="399"/>
      <c r="G16126" s="399"/>
      <c r="H16126" s="399"/>
      <c r="I16126" s="399"/>
    </row>
    <row r="16127" spans="1:9" ht="15.75" customHeight="1">
      <c r="A16127" s="396"/>
      <c r="B16127" s="398"/>
      <c r="C16127" s="396"/>
      <c r="D16127" s="396"/>
      <c r="E16127" s="399"/>
      <c r="F16127" s="399"/>
      <c r="G16127" s="399"/>
      <c r="H16127" s="399"/>
      <c r="I16127" s="399"/>
    </row>
    <row r="16128" spans="1:9" ht="15.75" customHeight="1">
      <c r="A16128" s="396"/>
      <c r="B16128" s="398"/>
      <c r="C16128" s="396"/>
      <c r="D16128" s="396"/>
      <c r="E16128" s="399"/>
      <c r="F16128" s="399"/>
      <c r="G16128" s="399"/>
      <c r="H16128" s="399"/>
      <c r="I16128" s="399"/>
    </row>
    <row r="16129" spans="1:9" ht="15.75" customHeight="1">
      <c r="A16129" s="396"/>
      <c r="B16129" s="398"/>
      <c r="C16129" s="396"/>
      <c r="D16129" s="396"/>
      <c r="E16129" s="399"/>
      <c r="F16129" s="399"/>
      <c r="G16129" s="399"/>
      <c r="H16129" s="399"/>
      <c r="I16129" s="399"/>
    </row>
    <row r="16130" spans="1:9" ht="15.75" customHeight="1">
      <c r="A16130" s="396"/>
      <c r="B16130" s="398"/>
      <c r="C16130" s="396"/>
      <c r="D16130" s="396"/>
      <c r="E16130" s="399"/>
      <c r="F16130" s="399"/>
      <c r="G16130" s="399"/>
      <c r="H16130" s="399"/>
      <c r="I16130" s="399"/>
    </row>
    <row r="16131" spans="1:9" ht="15.75" customHeight="1">
      <c r="A16131" s="396"/>
      <c r="B16131" s="398"/>
      <c r="C16131" s="396"/>
      <c r="D16131" s="396"/>
      <c r="E16131" s="399"/>
      <c r="F16131" s="399"/>
      <c r="G16131" s="399"/>
      <c r="H16131" s="399"/>
      <c r="I16131" s="399"/>
    </row>
    <row r="16132" spans="1:9" ht="15.75" customHeight="1">
      <c r="A16132" s="396"/>
      <c r="B16132" s="398"/>
      <c r="C16132" s="396"/>
      <c r="D16132" s="396"/>
      <c r="E16132" s="399"/>
      <c r="F16132" s="399"/>
      <c r="G16132" s="399"/>
      <c r="H16132" s="399"/>
      <c r="I16132" s="399"/>
    </row>
    <row r="16133" spans="1:9" ht="15.75" customHeight="1">
      <c r="A16133" s="396"/>
      <c r="B16133" s="398"/>
      <c r="C16133" s="396"/>
      <c r="D16133" s="396"/>
      <c r="E16133" s="399"/>
      <c r="F16133" s="399"/>
      <c r="G16133" s="399"/>
      <c r="H16133" s="399"/>
      <c r="I16133" s="399"/>
    </row>
    <row r="16134" spans="1:9" ht="15.75" customHeight="1">
      <c r="A16134" s="396"/>
      <c r="B16134" s="398"/>
      <c r="C16134" s="396"/>
      <c r="D16134" s="396"/>
      <c r="E16134" s="399"/>
      <c r="F16134" s="399"/>
      <c r="G16134" s="399"/>
      <c r="H16134" s="399"/>
      <c r="I16134" s="399"/>
    </row>
    <row r="16135" spans="1:9" ht="15.75" customHeight="1">
      <c r="A16135" s="396"/>
      <c r="B16135" s="398"/>
      <c r="C16135" s="396"/>
      <c r="D16135" s="396"/>
      <c r="E16135" s="399"/>
      <c r="F16135" s="399"/>
      <c r="G16135" s="399"/>
      <c r="H16135" s="399"/>
      <c r="I16135" s="399"/>
    </row>
    <row r="16136" spans="1:9" ht="15.75" customHeight="1">
      <c r="A16136" s="396"/>
      <c r="B16136" s="398"/>
      <c r="C16136" s="396"/>
      <c r="D16136" s="396"/>
      <c r="E16136" s="399"/>
      <c r="F16136" s="399"/>
      <c r="G16136" s="399"/>
      <c r="H16136" s="399"/>
      <c r="I16136" s="399"/>
    </row>
    <row r="16137" spans="1:9" ht="15.75" customHeight="1">
      <c r="A16137" s="396"/>
      <c r="B16137" s="398"/>
      <c r="C16137" s="396"/>
      <c r="D16137" s="396"/>
      <c r="E16137" s="399"/>
      <c r="F16137" s="399"/>
      <c r="G16137" s="399"/>
      <c r="H16137" s="399"/>
      <c r="I16137" s="399"/>
    </row>
    <row r="16138" spans="1:9" ht="15.75" customHeight="1">
      <c r="A16138" s="396"/>
      <c r="B16138" s="398"/>
      <c r="C16138" s="396"/>
      <c r="D16138" s="396"/>
      <c r="E16138" s="399"/>
      <c r="F16138" s="399"/>
      <c r="G16138" s="399"/>
      <c r="H16138" s="399"/>
      <c r="I16138" s="399"/>
    </row>
    <row r="16139" spans="1:9" ht="15.75" customHeight="1">
      <c r="A16139" s="396"/>
      <c r="B16139" s="398"/>
      <c r="C16139" s="396"/>
      <c r="D16139" s="396"/>
      <c r="E16139" s="399"/>
      <c r="F16139" s="399"/>
      <c r="G16139" s="399"/>
      <c r="H16139" s="399"/>
      <c r="I16139" s="399"/>
    </row>
    <row r="16140" spans="1:9" ht="15.75" customHeight="1">
      <c r="A16140" s="396"/>
      <c r="B16140" s="398"/>
      <c r="C16140" s="396"/>
      <c r="D16140" s="396"/>
      <c r="E16140" s="399"/>
      <c r="F16140" s="399"/>
      <c r="G16140" s="399"/>
      <c r="H16140" s="399"/>
      <c r="I16140" s="399"/>
    </row>
    <row r="16141" spans="1:9" ht="15.75" customHeight="1">
      <c r="A16141" s="396"/>
      <c r="B16141" s="398"/>
      <c r="C16141" s="396"/>
      <c r="D16141" s="396"/>
      <c r="E16141" s="399"/>
      <c r="F16141" s="399"/>
      <c r="G16141" s="399"/>
      <c r="H16141" s="399"/>
      <c r="I16141" s="399"/>
    </row>
    <row r="16142" spans="1:9" ht="15.75" customHeight="1">
      <c r="A16142" s="396"/>
      <c r="B16142" s="398"/>
      <c r="C16142" s="396"/>
      <c r="D16142" s="396"/>
      <c r="E16142" s="399"/>
      <c r="F16142" s="399"/>
      <c r="G16142" s="399"/>
      <c r="H16142" s="399"/>
      <c r="I16142" s="399"/>
    </row>
    <row r="16143" spans="1:9" ht="15.75" customHeight="1">
      <c r="A16143" s="396"/>
      <c r="B16143" s="398"/>
      <c r="C16143" s="396"/>
      <c r="D16143" s="396"/>
      <c r="E16143" s="399"/>
      <c r="F16143" s="399"/>
      <c r="G16143" s="399"/>
      <c r="H16143" s="399"/>
      <c r="I16143" s="399"/>
    </row>
    <row r="16144" spans="1:9" ht="15.75" customHeight="1">
      <c r="A16144" s="396"/>
      <c r="B16144" s="398"/>
      <c r="C16144" s="396"/>
      <c r="D16144" s="396"/>
      <c r="E16144" s="399"/>
      <c r="F16144" s="399"/>
      <c r="G16144" s="399"/>
      <c r="H16144" s="399"/>
      <c r="I16144" s="399"/>
    </row>
    <row r="16145" spans="1:9" ht="15.75" customHeight="1">
      <c r="A16145" s="396"/>
      <c r="B16145" s="398"/>
      <c r="C16145" s="396"/>
      <c r="D16145" s="396"/>
      <c r="E16145" s="399"/>
      <c r="F16145" s="399"/>
      <c r="G16145" s="399"/>
      <c r="H16145" s="399"/>
      <c r="I16145" s="399"/>
    </row>
    <row r="16146" spans="1:9" ht="15.75" customHeight="1">
      <c r="A16146" s="396"/>
      <c r="B16146" s="398"/>
      <c r="C16146" s="396"/>
      <c r="D16146" s="396"/>
      <c r="E16146" s="399"/>
      <c r="F16146" s="399"/>
      <c r="G16146" s="399"/>
      <c r="H16146" s="399"/>
      <c r="I16146" s="399"/>
    </row>
    <row r="16147" spans="1:9" ht="15.75" customHeight="1">
      <c r="A16147" s="396"/>
      <c r="B16147" s="398"/>
      <c r="C16147" s="396"/>
      <c r="D16147" s="396"/>
      <c r="E16147" s="399"/>
      <c r="F16147" s="399"/>
      <c r="G16147" s="399"/>
      <c r="H16147" s="399"/>
      <c r="I16147" s="399"/>
    </row>
    <row r="16148" spans="1:9" ht="15.75" customHeight="1">
      <c r="A16148" s="396"/>
      <c r="B16148" s="398"/>
      <c r="C16148" s="396"/>
      <c r="D16148" s="396"/>
      <c r="E16148" s="399"/>
      <c r="F16148" s="399"/>
      <c r="G16148" s="399"/>
      <c r="H16148" s="399"/>
      <c r="I16148" s="399"/>
    </row>
    <row r="16149" spans="1:9" ht="15.75" customHeight="1">
      <c r="A16149" s="396"/>
      <c r="B16149" s="398"/>
      <c r="C16149" s="396"/>
      <c r="D16149" s="396"/>
      <c r="E16149" s="399"/>
      <c r="F16149" s="399"/>
      <c r="G16149" s="399"/>
      <c r="H16149" s="399"/>
      <c r="I16149" s="399"/>
    </row>
    <row r="16150" spans="1:9" ht="15.75" customHeight="1">
      <c r="A16150" s="396"/>
      <c r="B16150" s="398"/>
      <c r="C16150" s="396"/>
      <c r="D16150" s="396"/>
      <c r="E16150" s="399"/>
      <c r="F16150" s="399"/>
      <c r="G16150" s="399"/>
      <c r="H16150" s="399"/>
      <c r="I16150" s="399"/>
    </row>
    <row r="16151" spans="1:9" ht="15.75" customHeight="1">
      <c r="A16151" s="396"/>
      <c r="B16151" s="398"/>
      <c r="C16151" s="396"/>
      <c r="D16151" s="396"/>
      <c r="E16151" s="399"/>
      <c r="F16151" s="399"/>
      <c r="G16151" s="399"/>
      <c r="H16151" s="399"/>
      <c r="I16151" s="399"/>
    </row>
    <row r="16152" spans="1:9" ht="15.75" customHeight="1">
      <c r="A16152" s="396"/>
      <c r="B16152" s="398"/>
      <c r="C16152" s="396"/>
      <c r="D16152" s="396"/>
      <c r="E16152" s="399"/>
      <c r="F16152" s="399"/>
      <c r="G16152" s="399"/>
      <c r="H16152" s="399"/>
      <c r="I16152" s="399"/>
    </row>
    <row r="16153" spans="1:9" ht="15.75" customHeight="1">
      <c r="A16153" s="396"/>
      <c r="B16153" s="398"/>
      <c r="C16153" s="396"/>
      <c r="D16153" s="396"/>
      <c r="E16153" s="399"/>
      <c r="F16153" s="399"/>
      <c r="G16153" s="399"/>
      <c r="H16153" s="399"/>
      <c r="I16153" s="399"/>
    </row>
    <row r="16154" spans="1:9" ht="15.75" customHeight="1">
      <c r="A16154" s="396"/>
      <c r="B16154" s="398"/>
      <c r="C16154" s="396"/>
      <c r="D16154" s="396"/>
      <c r="E16154" s="399"/>
      <c r="F16154" s="399"/>
      <c r="G16154" s="399"/>
      <c r="H16154" s="399"/>
      <c r="I16154" s="399"/>
    </row>
    <row r="16155" spans="1:9" ht="15.75" customHeight="1">
      <c r="A16155" s="396"/>
      <c r="B16155" s="398"/>
      <c r="C16155" s="396"/>
      <c r="D16155" s="396"/>
      <c r="E16155" s="399"/>
      <c r="F16155" s="399"/>
      <c r="G16155" s="399"/>
      <c r="H16155" s="399"/>
      <c r="I16155" s="399"/>
    </row>
    <row r="16156" spans="1:9" ht="15.75" customHeight="1">
      <c r="A16156" s="396"/>
      <c r="B16156" s="398"/>
      <c r="C16156" s="396"/>
      <c r="D16156" s="396"/>
      <c r="E16156" s="399"/>
      <c r="F16156" s="399"/>
      <c r="G16156" s="399"/>
      <c r="H16156" s="399"/>
      <c r="I16156" s="399"/>
    </row>
    <row r="16157" spans="1:9" ht="15.75" customHeight="1">
      <c r="A16157" s="396"/>
      <c r="B16157" s="398"/>
      <c r="C16157" s="396"/>
      <c r="D16157" s="396"/>
      <c r="E16157" s="399"/>
      <c r="F16157" s="399"/>
      <c r="G16157" s="399"/>
      <c r="H16157" s="399"/>
      <c r="I16157" s="399"/>
    </row>
    <row r="16158" spans="1:9" ht="15.75" customHeight="1">
      <c r="A16158" s="396"/>
      <c r="B16158" s="398"/>
      <c r="C16158" s="396"/>
      <c r="D16158" s="396"/>
      <c r="E16158" s="399"/>
      <c r="F16158" s="399"/>
      <c r="G16158" s="399"/>
      <c r="H16158" s="399"/>
      <c r="I16158" s="399"/>
    </row>
    <row r="16159" spans="1:9" ht="15.75" customHeight="1">
      <c r="A16159" s="396"/>
      <c r="B16159" s="398"/>
      <c r="C16159" s="396"/>
      <c r="D16159" s="396"/>
      <c r="E16159" s="399"/>
      <c r="F16159" s="399"/>
      <c r="G16159" s="399"/>
      <c r="H16159" s="399"/>
      <c r="I16159" s="399"/>
    </row>
    <row r="16160" spans="1:9" ht="15.75" customHeight="1">
      <c r="A16160" s="396"/>
      <c r="B16160" s="398"/>
      <c r="C16160" s="396"/>
      <c r="D16160" s="396"/>
      <c r="E16160" s="399"/>
      <c r="F16160" s="399"/>
      <c r="G16160" s="399"/>
      <c r="H16160" s="399"/>
      <c r="I16160" s="399"/>
    </row>
    <row r="16161" spans="1:9" ht="15.75" customHeight="1">
      <c r="A16161" s="396"/>
      <c r="B16161" s="398"/>
      <c r="C16161" s="396"/>
      <c r="D16161" s="396"/>
      <c r="E16161" s="399"/>
      <c r="F16161" s="399"/>
      <c r="G16161" s="399"/>
      <c r="H16161" s="399"/>
      <c r="I16161" s="399"/>
    </row>
    <row r="16162" spans="1:9" ht="15.75" customHeight="1">
      <c r="A16162" s="396"/>
      <c r="B16162" s="398"/>
      <c r="C16162" s="396"/>
      <c r="D16162" s="396"/>
      <c r="E16162" s="399"/>
      <c r="F16162" s="399"/>
      <c r="G16162" s="399"/>
      <c r="H16162" s="399"/>
      <c r="I16162" s="399"/>
    </row>
    <row r="16163" spans="1:9" ht="15.75" customHeight="1">
      <c r="A16163" s="396"/>
      <c r="B16163" s="398"/>
      <c r="C16163" s="396"/>
      <c r="D16163" s="396"/>
      <c r="E16163" s="399"/>
      <c r="F16163" s="399"/>
      <c r="G16163" s="399"/>
      <c r="H16163" s="399"/>
      <c r="I16163" s="399"/>
    </row>
    <row r="16164" spans="1:9" ht="15.75" customHeight="1">
      <c r="A16164" s="396"/>
      <c r="B16164" s="398"/>
      <c r="C16164" s="396"/>
      <c r="D16164" s="396"/>
      <c r="E16164" s="399"/>
      <c r="F16164" s="399"/>
      <c r="G16164" s="399"/>
      <c r="H16164" s="399"/>
      <c r="I16164" s="399"/>
    </row>
    <row r="16165" spans="1:9" ht="15.75" customHeight="1">
      <c r="A16165" s="396"/>
      <c r="B16165" s="398"/>
      <c r="C16165" s="396"/>
      <c r="D16165" s="396"/>
      <c r="E16165" s="399"/>
      <c r="F16165" s="399"/>
      <c r="G16165" s="399"/>
      <c r="H16165" s="399"/>
      <c r="I16165" s="399"/>
    </row>
    <row r="16166" spans="1:9" ht="15.75" customHeight="1">
      <c r="A16166" s="396"/>
      <c r="B16166" s="398"/>
      <c r="C16166" s="396"/>
      <c r="D16166" s="396"/>
      <c r="E16166" s="399"/>
      <c r="F16166" s="399"/>
      <c r="G16166" s="399"/>
      <c r="H16166" s="399"/>
      <c r="I16166" s="399"/>
    </row>
    <row r="16167" spans="1:9" ht="15.75" customHeight="1">
      <c r="A16167" s="396"/>
      <c r="B16167" s="398"/>
      <c r="C16167" s="396"/>
      <c r="D16167" s="396"/>
      <c r="E16167" s="399"/>
      <c r="F16167" s="399"/>
      <c r="G16167" s="399"/>
      <c r="H16167" s="399"/>
      <c r="I16167" s="399"/>
    </row>
    <row r="16168" spans="1:9" ht="15.75" customHeight="1">
      <c r="A16168" s="396"/>
      <c r="B16168" s="398"/>
      <c r="C16168" s="396"/>
      <c r="D16168" s="396"/>
      <c r="E16168" s="399"/>
      <c r="F16168" s="399"/>
      <c r="G16168" s="399"/>
      <c r="H16168" s="399"/>
      <c r="I16168" s="399"/>
    </row>
    <row r="16169" spans="1:9" ht="15.75" customHeight="1">
      <c r="A16169" s="396"/>
      <c r="B16169" s="398"/>
      <c r="C16169" s="396"/>
      <c r="D16169" s="396"/>
      <c r="E16169" s="399"/>
      <c r="F16169" s="399"/>
      <c r="G16169" s="399"/>
      <c r="H16169" s="399"/>
      <c r="I16169" s="399"/>
    </row>
    <row r="16170" spans="1:9" ht="15.75" customHeight="1">
      <c r="A16170" s="396"/>
      <c r="B16170" s="398"/>
      <c r="C16170" s="396"/>
      <c r="D16170" s="396"/>
      <c r="E16170" s="399"/>
      <c r="F16170" s="399"/>
      <c r="G16170" s="399"/>
      <c r="H16170" s="399"/>
      <c r="I16170" s="399"/>
    </row>
    <row r="16171" spans="1:9" ht="15.75" customHeight="1">
      <c r="A16171" s="396"/>
      <c r="B16171" s="398"/>
      <c r="C16171" s="396"/>
      <c r="D16171" s="396"/>
      <c r="E16171" s="399"/>
      <c r="F16171" s="399"/>
      <c r="G16171" s="399"/>
      <c r="H16171" s="399"/>
      <c r="I16171" s="399"/>
    </row>
    <row r="16172" spans="1:9" ht="15.75" customHeight="1">
      <c r="A16172" s="396"/>
      <c r="B16172" s="398"/>
      <c r="C16172" s="396"/>
      <c r="D16172" s="396"/>
      <c r="E16172" s="399"/>
      <c r="F16172" s="399"/>
      <c r="G16172" s="399"/>
      <c r="H16172" s="399"/>
      <c r="I16172" s="399"/>
    </row>
    <row r="16173" spans="1:9" ht="15.75" customHeight="1">
      <c r="A16173" s="396"/>
      <c r="B16173" s="398"/>
      <c r="C16173" s="396"/>
      <c r="D16173" s="396"/>
      <c r="E16173" s="399"/>
      <c r="F16173" s="399"/>
      <c r="G16173" s="399"/>
      <c r="H16173" s="399"/>
      <c r="I16173" s="399"/>
    </row>
    <row r="16174" spans="1:9" ht="15.75" customHeight="1">
      <c r="A16174" s="396"/>
      <c r="B16174" s="398"/>
      <c r="C16174" s="396"/>
      <c r="D16174" s="396"/>
      <c r="E16174" s="399"/>
      <c r="F16174" s="399"/>
      <c r="G16174" s="399"/>
      <c r="H16174" s="399"/>
      <c r="I16174" s="399"/>
    </row>
    <row r="16175" spans="1:9" ht="15.75" customHeight="1">
      <c r="A16175" s="396"/>
      <c r="B16175" s="398"/>
      <c r="C16175" s="396"/>
      <c r="D16175" s="396"/>
      <c r="E16175" s="399"/>
      <c r="F16175" s="399"/>
      <c r="G16175" s="399"/>
      <c r="H16175" s="399"/>
      <c r="I16175" s="399"/>
    </row>
    <row r="16176" spans="1:9" ht="15.75" customHeight="1">
      <c r="A16176" s="396"/>
      <c r="B16176" s="398"/>
      <c r="C16176" s="396"/>
      <c r="D16176" s="396"/>
      <c r="E16176" s="399"/>
      <c r="F16176" s="399"/>
      <c r="G16176" s="399"/>
      <c r="H16176" s="399"/>
      <c r="I16176" s="399"/>
    </row>
    <row r="16177" spans="1:9" ht="15.75" customHeight="1">
      <c r="A16177" s="396"/>
      <c r="B16177" s="398"/>
      <c r="C16177" s="396"/>
      <c r="D16177" s="396"/>
      <c r="E16177" s="399"/>
      <c r="F16177" s="399"/>
      <c r="G16177" s="399"/>
      <c r="H16177" s="399"/>
      <c r="I16177" s="399"/>
    </row>
    <row r="16178" spans="1:9" ht="15.75" customHeight="1">
      <c r="A16178" s="396"/>
      <c r="B16178" s="398"/>
      <c r="C16178" s="396"/>
      <c r="D16178" s="396"/>
      <c r="E16178" s="399"/>
      <c r="F16178" s="399"/>
      <c r="G16178" s="399"/>
      <c r="H16178" s="399"/>
      <c r="I16178" s="399"/>
    </row>
    <row r="16179" spans="1:9" ht="15.75" customHeight="1">
      <c r="A16179" s="396"/>
      <c r="B16179" s="398"/>
      <c r="C16179" s="396"/>
      <c r="D16179" s="396"/>
      <c r="E16179" s="399"/>
      <c r="F16179" s="399"/>
      <c r="G16179" s="399"/>
      <c r="H16179" s="399"/>
      <c r="I16179" s="399"/>
    </row>
    <row r="16180" spans="1:9" ht="15.75" customHeight="1">
      <c r="A16180" s="396"/>
      <c r="B16180" s="398"/>
      <c r="C16180" s="396"/>
      <c r="D16180" s="396"/>
      <c r="E16180" s="399"/>
      <c r="F16180" s="399"/>
      <c r="G16180" s="399"/>
      <c r="H16180" s="399"/>
      <c r="I16180" s="399"/>
    </row>
    <row r="16181" spans="1:9" ht="15.75" customHeight="1">
      <c r="A16181" s="396"/>
      <c r="B16181" s="398"/>
      <c r="C16181" s="396"/>
      <c r="D16181" s="396"/>
      <c r="E16181" s="399"/>
      <c r="F16181" s="399"/>
      <c r="G16181" s="399"/>
      <c r="H16181" s="399"/>
      <c r="I16181" s="399"/>
    </row>
    <row r="16182" spans="1:9" ht="15.75" customHeight="1">
      <c r="A16182" s="396"/>
      <c r="B16182" s="398"/>
      <c r="C16182" s="396"/>
      <c r="D16182" s="396"/>
      <c r="E16182" s="399"/>
      <c r="F16182" s="399"/>
      <c r="G16182" s="399"/>
      <c r="H16182" s="399"/>
      <c r="I16182" s="399"/>
    </row>
    <row r="16183" spans="1:9" ht="15.75" customHeight="1">
      <c r="A16183" s="396"/>
      <c r="B16183" s="398"/>
      <c r="C16183" s="396"/>
      <c r="D16183" s="396"/>
      <c r="E16183" s="399"/>
      <c r="F16183" s="399"/>
      <c r="G16183" s="399"/>
      <c r="H16183" s="399"/>
      <c r="I16183" s="399"/>
    </row>
    <row r="16184" spans="1:9" ht="15.75" customHeight="1">
      <c r="A16184" s="396"/>
      <c r="B16184" s="398"/>
      <c r="C16184" s="396"/>
      <c r="D16184" s="396"/>
      <c r="E16184" s="399"/>
      <c r="F16184" s="399"/>
      <c r="G16184" s="399"/>
      <c r="H16184" s="399"/>
      <c r="I16184" s="399"/>
    </row>
    <row r="16185" spans="1:9" ht="15.75" customHeight="1">
      <c r="A16185" s="396"/>
      <c r="B16185" s="398"/>
      <c r="C16185" s="396"/>
      <c r="D16185" s="396"/>
      <c r="E16185" s="399"/>
      <c r="F16185" s="399"/>
      <c r="G16185" s="399"/>
      <c r="H16185" s="399"/>
      <c r="I16185" s="399"/>
    </row>
    <row r="16186" spans="1:9" ht="15.75" customHeight="1">
      <c r="A16186" s="396"/>
      <c r="B16186" s="398"/>
      <c r="C16186" s="396"/>
      <c r="D16186" s="396"/>
      <c r="E16186" s="399"/>
      <c r="F16186" s="399"/>
      <c r="G16186" s="399"/>
      <c r="H16186" s="399"/>
      <c r="I16186" s="399"/>
    </row>
    <row r="16187" spans="1:9" ht="15.75" customHeight="1">
      <c r="A16187" s="396"/>
      <c r="B16187" s="398"/>
      <c r="C16187" s="396"/>
      <c r="D16187" s="396"/>
      <c r="E16187" s="399"/>
      <c r="F16187" s="399"/>
      <c r="G16187" s="399"/>
      <c r="H16187" s="399"/>
      <c r="I16187" s="399"/>
    </row>
    <row r="16188" spans="1:9" ht="15.75" customHeight="1">
      <c r="A16188" s="396"/>
      <c r="B16188" s="398"/>
      <c r="C16188" s="396"/>
      <c r="D16188" s="396"/>
      <c r="E16188" s="399"/>
      <c r="F16188" s="399"/>
      <c r="G16188" s="399"/>
      <c r="H16188" s="399"/>
      <c r="I16188" s="399"/>
    </row>
    <row r="16189" spans="1:9" ht="15.75" customHeight="1">
      <c r="A16189" s="396"/>
      <c r="B16189" s="398"/>
      <c r="C16189" s="396"/>
      <c r="D16189" s="396"/>
      <c r="E16189" s="399"/>
      <c r="F16189" s="399"/>
      <c r="G16189" s="399"/>
      <c r="H16189" s="399"/>
      <c r="I16189" s="399"/>
    </row>
    <row r="16190" spans="1:9" ht="15.75" customHeight="1">
      <c r="A16190" s="396"/>
      <c r="B16190" s="398"/>
      <c r="C16190" s="396"/>
      <c r="D16190" s="396"/>
      <c r="E16190" s="399"/>
      <c r="F16190" s="399"/>
      <c r="G16190" s="399"/>
      <c r="H16190" s="399"/>
      <c r="I16190" s="399"/>
    </row>
    <row r="16191" spans="1:9" ht="15.75" customHeight="1">
      <c r="A16191" s="396"/>
      <c r="B16191" s="398"/>
      <c r="C16191" s="396"/>
      <c r="D16191" s="396"/>
      <c r="E16191" s="399"/>
      <c r="F16191" s="399"/>
      <c r="G16191" s="399"/>
      <c r="H16191" s="399"/>
      <c r="I16191" s="399"/>
    </row>
    <row r="16192" spans="1:9" ht="15.75" customHeight="1">
      <c r="A16192" s="396"/>
      <c r="B16192" s="398"/>
      <c r="C16192" s="396"/>
      <c r="D16192" s="396"/>
      <c r="E16192" s="399"/>
      <c r="F16192" s="399"/>
      <c r="G16192" s="399"/>
      <c r="H16192" s="399"/>
      <c r="I16192" s="399"/>
    </row>
    <row r="16193" spans="1:9" ht="15.75" customHeight="1">
      <c r="A16193" s="396"/>
      <c r="B16193" s="398"/>
      <c r="C16193" s="396"/>
      <c r="D16193" s="396"/>
      <c r="E16193" s="399"/>
      <c r="F16193" s="399"/>
      <c r="G16193" s="399"/>
      <c r="H16193" s="399"/>
      <c r="I16193" s="399"/>
    </row>
    <row r="16194" spans="1:9" ht="15.75" customHeight="1">
      <c r="A16194" s="396"/>
      <c r="B16194" s="398"/>
      <c r="C16194" s="396"/>
      <c r="D16194" s="396"/>
      <c r="E16194" s="399"/>
      <c r="F16194" s="399"/>
      <c r="G16194" s="399"/>
      <c r="H16194" s="399"/>
      <c r="I16194" s="399"/>
    </row>
    <row r="16195" spans="1:9" ht="15.75" customHeight="1">
      <c r="A16195" s="396"/>
      <c r="B16195" s="398"/>
      <c r="C16195" s="396"/>
      <c r="D16195" s="396"/>
      <c r="E16195" s="399"/>
      <c r="F16195" s="399"/>
      <c r="G16195" s="399"/>
      <c r="H16195" s="399"/>
      <c r="I16195" s="399"/>
    </row>
    <row r="16196" spans="1:9" ht="15.75" customHeight="1">
      <c r="A16196" s="396"/>
      <c r="B16196" s="398"/>
      <c r="C16196" s="396"/>
      <c r="D16196" s="396"/>
      <c r="E16196" s="399"/>
      <c r="F16196" s="399"/>
      <c r="G16196" s="399"/>
      <c r="H16196" s="399"/>
      <c r="I16196" s="399"/>
    </row>
    <row r="16197" spans="1:9" ht="15.75" customHeight="1">
      <c r="A16197" s="396"/>
      <c r="B16197" s="398"/>
      <c r="C16197" s="396"/>
      <c r="D16197" s="396"/>
      <c r="E16197" s="399"/>
      <c r="F16197" s="399"/>
      <c r="G16197" s="399"/>
      <c r="H16197" s="399"/>
      <c r="I16197" s="399"/>
    </row>
    <row r="16198" spans="1:9" ht="15.75" customHeight="1">
      <c r="A16198" s="396"/>
      <c r="B16198" s="398"/>
      <c r="C16198" s="396"/>
      <c r="D16198" s="396"/>
      <c r="E16198" s="399"/>
      <c r="F16198" s="399"/>
      <c r="G16198" s="399"/>
      <c r="H16198" s="399"/>
      <c r="I16198" s="399"/>
    </row>
    <row r="16199" spans="1:9" ht="15.75" customHeight="1">
      <c r="A16199" s="396"/>
      <c r="B16199" s="398"/>
      <c r="C16199" s="396"/>
      <c r="D16199" s="396"/>
      <c r="E16199" s="399"/>
      <c r="F16199" s="399"/>
      <c r="G16199" s="399"/>
      <c r="H16199" s="399"/>
      <c r="I16199" s="399"/>
    </row>
    <row r="16200" spans="1:9" ht="15.75" customHeight="1">
      <c r="A16200" s="396"/>
      <c r="B16200" s="398"/>
      <c r="C16200" s="396"/>
      <c r="D16200" s="396"/>
      <c r="E16200" s="399"/>
      <c r="F16200" s="399"/>
      <c r="G16200" s="399"/>
      <c r="H16200" s="399"/>
      <c r="I16200" s="399"/>
    </row>
    <row r="16201" spans="1:9" ht="15.75" customHeight="1">
      <c r="A16201" s="396"/>
      <c r="B16201" s="398"/>
      <c r="C16201" s="396"/>
      <c r="D16201" s="396"/>
      <c r="E16201" s="399"/>
      <c r="F16201" s="399"/>
      <c r="G16201" s="399"/>
      <c r="H16201" s="399"/>
      <c r="I16201" s="399"/>
    </row>
    <row r="16202" spans="1:9" ht="15.75" customHeight="1">
      <c r="A16202" s="396"/>
      <c r="B16202" s="398"/>
      <c r="C16202" s="396"/>
      <c r="D16202" s="396"/>
      <c r="E16202" s="399"/>
      <c r="F16202" s="399"/>
      <c r="G16202" s="399"/>
      <c r="H16202" s="399"/>
      <c r="I16202" s="399"/>
    </row>
    <row r="16203" spans="1:9" ht="15.75" customHeight="1">
      <c r="A16203" s="396"/>
      <c r="B16203" s="398"/>
      <c r="C16203" s="396"/>
      <c r="D16203" s="396"/>
      <c r="E16203" s="399"/>
      <c r="F16203" s="399"/>
      <c r="G16203" s="399"/>
      <c r="H16203" s="399"/>
      <c r="I16203" s="399"/>
    </row>
    <row r="16204" spans="1:9" ht="15.75" customHeight="1">
      <c r="A16204" s="396"/>
      <c r="B16204" s="398"/>
      <c r="C16204" s="396"/>
      <c r="D16204" s="396"/>
      <c r="E16204" s="399"/>
      <c r="F16204" s="399"/>
      <c r="G16204" s="399"/>
      <c r="H16204" s="399"/>
      <c r="I16204" s="399"/>
    </row>
    <row r="16205" spans="1:9" ht="15.75" customHeight="1">
      <c r="A16205" s="396"/>
      <c r="B16205" s="398"/>
      <c r="C16205" s="396"/>
      <c r="D16205" s="396"/>
      <c r="E16205" s="399"/>
      <c r="F16205" s="399"/>
      <c r="G16205" s="399"/>
      <c r="H16205" s="399"/>
      <c r="I16205" s="399"/>
    </row>
    <row r="16206" spans="1:9" ht="15.75" customHeight="1">
      <c r="A16206" s="396"/>
      <c r="B16206" s="398"/>
      <c r="C16206" s="396"/>
      <c r="D16206" s="396"/>
      <c r="E16206" s="399"/>
      <c r="F16206" s="399"/>
      <c r="G16206" s="399"/>
      <c r="H16206" s="399"/>
      <c r="I16206" s="399"/>
    </row>
    <row r="16207" spans="1:9" ht="15.75" customHeight="1">
      <c r="A16207" s="396"/>
      <c r="B16207" s="398"/>
      <c r="C16207" s="396"/>
      <c r="D16207" s="396"/>
      <c r="E16207" s="399"/>
      <c r="F16207" s="399"/>
      <c r="G16207" s="399"/>
      <c r="H16207" s="399"/>
      <c r="I16207" s="399"/>
    </row>
    <row r="16208" spans="1:9" ht="15.75" customHeight="1">
      <c r="A16208" s="396"/>
      <c r="B16208" s="398"/>
      <c r="C16208" s="396"/>
      <c r="D16208" s="396"/>
      <c r="E16208" s="399"/>
      <c r="F16208" s="399"/>
      <c r="G16208" s="399"/>
      <c r="H16208" s="399"/>
      <c r="I16208" s="399"/>
    </row>
    <row r="16209" spans="1:9" ht="15.75" customHeight="1">
      <c r="A16209" s="396"/>
      <c r="B16209" s="398"/>
      <c r="C16209" s="396"/>
      <c r="D16209" s="396"/>
      <c r="E16209" s="399"/>
      <c r="F16209" s="399"/>
      <c r="G16209" s="399"/>
      <c r="H16209" s="399"/>
      <c r="I16209" s="399"/>
    </row>
    <row r="16210" spans="1:9" ht="15.75" customHeight="1">
      <c r="A16210" s="396"/>
      <c r="B16210" s="398"/>
      <c r="C16210" s="396"/>
      <c r="D16210" s="396"/>
      <c r="E16210" s="399"/>
      <c r="F16210" s="399"/>
      <c r="G16210" s="399"/>
      <c r="H16210" s="399"/>
      <c r="I16210" s="399"/>
    </row>
    <row r="16211" spans="1:9" ht="15.75" customHeight="1">
      <c r="A16211" s="396"/>
      <c r="B16211" s="398"/>
      <c r="C16211" s="396"/>
      <c r="D16211" s="396"/>
      <c r="E16211" s="399"/>
      <c r="F16211" s="399"/>
      <c r="G16211" s="399"/>
      <c r="H16211" s="399"/>
      <c r="I16211" s="399"/>
    </row>
    <row r="16212" spans="1:9" ht="15.75" customHeight="1">
      <c r="A16212" s="396"/>
      <c r="B16212" s="398"/>
      <c r="C16212" s="396"/>
      <c r="D16212" s="396"/>
      <c r="E16212" s="399"/>
      <c r="F16212" s="399"/>
      <c r="G16212" s="399"/>
      <c r="H16212" s="399"/>
      <c r="I16212" s="399"/>
    </row>
    <row r="16213" spans="1:9" ht="15.75" customHeight="1">
      <c r="A16213" s="396"/>
      <c r="B16213" s="398"/>
      <c r="C16213" s="396"/>
      <c r="D16213" s="396"/>
      <c r="E16213" s="399"/>
      <c r="F16213" s="399"/>
      <c r="G16213" s="399"/>
      <c r="H16213" s="399"/>
      <c r="I16213" s="399"/>
    </row>
    <row r="16214" spans="1:9" ht="15.75" customHeight="1">
      <c r="A16214" s="396"/>
      <c r="B16214" s="398"/>
      <c r="C16214" s="396"/>
      <c r="D16214" s="396"/>
      <c r="E16214" s="399"/>
      <c r="F16214" s="399"/>
      <c r="G16214" s="399"/>
      <c r="H16214" s="399"/>
      <c r="I16214" s="399"/>
    </row>
    <row r="16215" spans="1:9" ht="15.75" customHeight="1">
      <c r="A16215" s="396"/>
      <c r="B16215" s="398"/>
      <c r="C16215" s="396"/>
      <c r="D16215" s="396"/>
      <c r="E16215" s="399"/>
      <c r="F16215" s="399"/>
      <c r="G16215" s="399"/>
      <c r="H16215" s="399"/>
      <c r="I16215" s="399"/>
    </row>
    <row r="16216" spans="1:9" ht="15.75" customHeight="1">
      <c r="A16216" s="396"/>
      <c r="B16216" s="398"/>
      <c r="C16216" s="396"/>
      <c r="D16216" s="396"/>
      <c r="E16216" s="399"/>
      <c r="F16216" s="399"/>
      <c r="G16216" s="399"/>
      <c r="H16216" s="399"/>
      <c r="I16216" s="399"/>
    </row>
    <row r="16217" spans="1:9" ht="15.75" customHeight="1">
      <c r="A16217" s="396"/>
      <c r="B16217" s="398"/>
      <c r="C16217" s="396"/>
      <c r="D16217" s="396"/>
      <c r="E16217" s="399"/>
      <c r="F16217" s="399"/>
      <c r="G16217" s="399"/>
      <c r="H16217" s="399"/>
      <c r="I16217" s="399"/>
    </row>
    <row r="16218" spans="1:9" ht="15.75" customHeight="1">
      <c r="A16218" s="396"/>
      <c r="B16218" s="398"/>
      <c r="C16218" s="396"/>
      <c r="D16218" s="396"/>
      <c r="E16218" s="399"/>
      <c r="F16218" s="399"/>
      <c r="G16218" s="399"/>
      <c r="H16218" s="399"/>
      <c r="I16218" s="399"/>
    </row>
    <row r="16219" spans="1:9" ht="15.75" customHeight="1">
      <c r="A16219" s="396"/>
      <c r="B16219" s="398"/>
      <c r="C16219" s="396"/>
      <c r="D16219" s="396"/>
      <c r="E16219" s="399"/>
      <c r="F16219" s="399"/>
      <c r="G16219" s="399"/>
      <c r="H16219" s="399"/>
      <c r="I16219" s="399"/>
    </row>
    <row r="16220" spans="1:9" ht="15.75" customHeight="1">
      <c r="A16220" s="396"/>
      <c r="B16220" s="398"/>
      <c r="C16220" s="396"/>
      <c r="D16220" s="396"/>
      <c r="E16220" s="399"/>
      <c r="F16220" s="399"/>
      <c r="G16220" s="399"/>
      <c r="H16220" s="399"/>
      <c r="I16220" s="399"/>
    </row>
    <row r="16221" spans="1:9" ht="15.75" customHeight="1">
      <c r="A16221" s="396"/>
      <c r="B16221" s="398"/>
      <c r="C16221" s="396"/>
      <c r="D16221" s="396"/>
      <c r="E16221" s="399"/>
      <c r="F16221" s="399"/>
      <c r="G16221" s="399"/>
      <c r="H16221" s="399"/>
      <c r="I16221" s="399"/>
    </row>
    <row r="16222" spans="1:9" ht="15.75" customHeight="1">
      <c r="A16222" s="396"/>
      <c r="B16222" s="398"/>
      <c r="C16222" s="396"/>
      <c r="D16222" s="396"/>
      <c r="E16222" s="399"/>
      <c r="F16222" s="399"/>
      <c r="G16222" s="399"/>
      <c r="H16222" s="399"/>
      <c r="I16222" s="399"/>
    </row>
    <row r="16223" spans="1:9" ht="15.75" customHeight="1">
      <c r="A16223" s="396"/>
      <c r="B16223" s="398"/>
      <c r="C16223" s="396"/>
      <c r="D16223" s="396"/>
      <c r="E16223" s="399"/>
      <c r="F16223" s="399"/>
      <c r="G16223" s="399"/>
      <c r="H16223" s="399"/>
      <c r="I16223" s="399"/>
    </row>
    <row r="16224" spans="1:9" ht="15.75" customHeight="1">
      <c r="A16224" s="396"/>
      <c r="B16224" s="398"/>
      <c r="C16224" s="396"/>
      <c r="D16224" s="396"/>
      <c r="E16224" s="399"/>
      <c r="F16224" s="399"/>
      <c r="G16224" s="399"/>
      <c r="H16224" s="399"/>
      <c r="I16224" s="399"/>
    </row>
    <row r="16225" spans="1:9" ht="15.75" customHeight="1">
      <c r="A16225" s="396"/>
      <c r="B16225" s="398"/>
      <c r="C16225" s="396"/>
      <c r="D16225" s="396"/>
      <c r="E16225" s="399"/>
      <c r="F16225" s="399"/>
      <c r="G16225" s="399"/>
      <c r="H16225" s="399"/>
      <c r="I16225" s="399"/>
    </row>
    <row r="16226" spans="1:9" ht="15.75" customHeight="1">
      <c r="A16226" s="396"/>
      <c r="B16226" s="398"/>
      <c r="C16226" s="396"/>
      <c r="D16226" s="396"/>
      <c r="E16226" s="399"/>
      <c r="F16226" s="399"/>
      <c r="G16226" s="399"/>
      <c r="H16226" s="399"/>
      <c r="I16226" s="399"/>
    </row>
    <row r="16227" spans="1:9" ht="15.75" customHeight="1">
      <c r="A16227" s="396"/>
      <c r="B16227" s="398"/>
      <c r="C16227" s="396"/>
      <c r="D16227" s="396"/>
      <c r="E16227" s="399"/>
      <c r="F16227" s="399"/>
      <c r="G16227" s="399"/>
      <c r="H16227" s="399"/>
      <c r="I16227" s="399"/>
    </row>
    <row r="16228" spans="1:9" ht="15.75" customHeight="1">
      <c r="A16228" s="396"/>
      <c r="B16228" s="398"/>
      <c r="C16228" s="396"/>
      <c r="D16228" s="396"/>
      <c r="E16228" s="399"/>
      <c r="F16228" s="399"/>
      <c r="G16228" s="399"/>
      <c r="H16228" s="399"/>
      <c r="I16228" s="399"/>
    </row>
    <row r="16229" spans="1:9" ht="15.75" customHeight="1">
      <c r="A16229" s="396"/>
      <c r="B16229" s="398"/>
      <c r="C16229" s="396"/>
      <c r="D16229" s="396"/>
      <c r="E16229" s="399"/>
      <c r="F16229" s="399"/>
      <c r="G16229" s="399"/>
      <c r="H16229" s="399"/>
      <c r="I16229" s="399"/>
    </row>
    <row r="16230" spans="1:9" ht="15.75" customHeight="1">
      <c r="A16230" s="396"/>
      <c r="B16230" s="398"/>
      <c r="C16230" s="396"/>
      <c r="D16230" s="396"/>
      <c r="E16230" s="399"/>
      <c r="F16230" s="399"/>
      <c r="G16230" s="399"/>
      <c r="H16230" s="399"/>
      <c r="I16230" s="399"/>
    </row>
    <row r="16231" spans="1:9" ht="15.75" customHeight="1">
      <c r="A16231" s="396"/>
      <c r="B16231" s="398"/>
      <c r="C16231" s="396"/>
      <c r="D16231" s="396"/>
      <c r="E16231" s="399"/>
      <c r="F16231" s="399"/>
      <c r="G16231" s="399"/>
      <c r="H16231" s="399"/>
      <c r="I16231" s="399"/>
    </row>
    <row r="16232" spans="1:9" ht="15.75" customHeight="1">
      <c r="A16232" s="396"/>
      <c r="B16232" s="398"/>
      <c r="C16232" s="396"/>
      <c r="D16232" s="396"/>
      <c r="E16232" s="399"/>
      <c r="F16232" s="399"/>
      <c r="G16232" s="399"/>
      <c r="H16232" s="399"/>
      <c r="I16232" s="399"/>
    </row>
    <row r="16233" spans="1:9" ht="15.75" customHeight="1">
      <c r="A16233" s="396"/>
      <c r="B16233" s="398"/>
      <c r="C16233" s="396"/>
      <c r="D16233" s="396"/>
      <c r="E16233" s="399"/>
      <c r="F16233" s="399"/>
      <c r="G16233" s="399"/>
      <c r="H16233" s="399"/>
      <c r="I16233" s="399"/>
    </row>
    <row r="16234" spans="1:9" ht="15.75" customHeight="1">
      <c r="A16234" s="396"/>
      <c r="B16234" s="398"/>
      <c r="C16234" s="396"/>
      <c r="D16234" s="396"/>
      <c r="E16234" s="399"/>
      <c r="F16234" s="399"/>
      <c r="G16234" s="399"/>
      <c r="H16234" s="399"/>
      <c r="I16234" s="399"/>
    </row>
    <row r="16235" spans="1:9" ht="15.75" customHeight="1">
      <c r="A16235" s="396"/>
      <c r="B16235" s="398"/>
      <c r="C16235" s="396"/>
      <c r="D16235" s="396"/>
      <c r="E16235" s="399"/>
      <c r="F16235" s="399"/>
      <c r="G16235" s="399"/>
      <c r="H16235" s="399"/>
      <c r="I16235" s="399"/>
    </row>
    <row r="16236" spans="1:9" ht="15.75" customHeight="1">
      <c r="A16236" s="396"/>
      <c r="B16236" s="398"/>
      <c r="C16236" s="396"/>
      <c r="D16236" s="396"/>
      <c r="E16236" s="399"/>
      <c r="F16236" s="399"/>
      <c r="G16236" s="399"/>
      <c r="H16236" s="399"/>
      <c r="I16236" s="399"/>
    </row>
    <row r="16237" spans="1:9" ht="15.75" customHeight="1">
      <c r="A16237" s="396"/>
      <c r="B16237" s="398"/>
      <c r="C16237" s="396"/>
      <c r="D16237" s="396"/>
      <c r="E16237" s="399"/>
      <c r="F16237" s="399"/>
      <c r="G16237" s="399"/>
      <c r="H16237" s="399"/>
      <c r="I16237" s="399"/>
    </row>
    <row r="16238" spans="1:9" ht="15.75" customHeight="1">
      <c r="A16238" s="396"/>
      <c r="B16238" s="398"/>
      <c r="C16238" s="396"/>
      <c r="D16238" s="396"/>
      <c r="E16238" s="399"/>
      <c r="F16238" s="399"/>
      <c r="G16238" s="399"/>
      <c r="H16238" s="399"/>
      <c r="I16238" s="399"/>
    </row>
    <row r="16239" spans="1:9" ht="15.75" customHeight="1">
      <c r="A16239" s="396"/>
      <c r="B16239" s="398"/>
      <c r="C16239" s="396"/>
      <c r="D16239" s="396"/>
      <c r="E16239" s="399"/>
      <c r="F16239" s="399"/>
      <c r="G16239" s="399"/>
      <c r="H16239" s="399"/>
      <c r="I16239" s="399"/>
    </row>
    <row r="16240" spans="1:9" ht="15.75" customHeight="1">
      <c r="A16240" s="396"/>
      <c r="B16240" s="398"/>
      <c r="C16240" s="396"/>
      <c r="D16240" s="396"/>
      <c r="E16240" s="399"/>
      <c r="F16240" s="399"/>
      <c r="G16240" s="399"/>
      <c r="H16240" s="399"/>
      <c r="I16240" s="399"/>
    </row>
    <row r="16241" spans="1:9" ht="15.75" customHeight="1">
      <c r="A16241" s="396"/>
      <c r="B16241" s="398"/>
      <c r="C16241" s="396"/>
      <c r="D16241" s="396"/>
      <c r="E16241" s="399"/>
      <c r="F16241" s="399"/>
      <c r="G16241" s="399"/>
      <c r="H16241" s="399"/>
      <c r="I16241" s="399"/>
    </row>
    <row r="16242" spans="1:9" ht="15.75" customHeight="1">
      <c r="A16242" s="396"/>
      <c r="B16242" s="398"/>
      <c r="C16242" s="396"/>
      <c r="D16242" s="396"/>
      <c r="E16242" s="399"/>
      <c r="F16242" s="399"/>
      <c r="G16242" s="399"/>
      <c r="H16242" s="399"/>
      <c r="I16242" s="399"/>
    </row>
    <row r="16243" spans="1:9" ht="15.75" customHeight="1">
      <c r="A16243" s="396"/>
      <c r="B16243" s="398"/>
      <c r="C16243" s="396"/>
      <c r="D16243" s="396"/>
      <c r="E16243" s="399"/>
      <c r="F16243" s="399"/>
      <c r="G16243" s="399"/>
      <c r="H16243" s="399"/>
      <c r="I16243" s="399"/>
    </row>
    <row r="16244" spans="1:9" ht="15.75" customHeight="1">
      <c r="A16244" s="396"/>
      <c r="B16244" s="398"/>
      <c r="C16244" s="396"/>
      <c r="D16244" s="396"/>
      <c r="E16244" s="399"/>
      <c r="F16244" s="399"/>
      <c r="G16244" s="399"/>
      <c r="H16244" s="399"/>
      <c r="I16244" s="399"/>
    </row>
    <row r="16245" spans="1:9" ht="15.75" customHeight="1">
      <c r="A16245" s="396"/>
      <c r="B16245" s="398"/>
      <c r="C16245" s="396"/>
      <c r="D16245" s="396"/>
      <c r="E16245" s="399"/>
      <c r="F16245" s="399"/>
      <c r="G16245" s="399"/>
      <c r="H16245" s="399"/>
      <c r="I16245" s="399"/>
    </row>
    <row r="16246" spans="1:9" ht="15.75" customHeight="1">
      <c r="A16246" s="396"/>
      <c r="B16246" s="398"/>
      <c r="C16246" s="396"/>
      <c r="D16246" s="396"/>
      <c r="E16246" s="399"/>
      <c r="F16246" s="399"/>
      <c r="G16246" s="399"/>
      <c r="H16246" s="399"/>
      <c r="I16246" s="399"/>
    </row>
    <row r="16247" spans="1:9" ht="15.75" customHeight="1">
      <c r="A16247" s="396"/>
      <c r="B16247" s="398"/>
      <c r="C16247" s="396"/>
      <c r="D16247" s="396"/>
      <c r="E16247" s="399"/>
      <c r="F16247" s="399"/>
      <c r="G16247" s="399"/>
      <c r="H16247" s="399"/>
      <c r="I16247" s="399"/>
    </row>
    <row r="16248" spans="1:9" ht="15.75" customHeight="1">
      <c r="A16248" s="396"/>
      <c r="B16248" s="398"/>
      <c r="C16248" s="396"/>
      <c r="D16248" s="396"/>
      <c r="E16248" s="399"/>
      <c r="F16248" s="399"/>
      <c r="G16248" s="399"/>
      <c r="H16248" s="399"/>
      <c r="I16248" s="399"/>
    </row>
    <row r="16249" spans="1:9" ht="15.75" customHeight="1">
      <c r="A16249" s="396"/>
      <c r="B16249" s="398"/>
      <c r="C16249" s="396"/>
      <c r="D16249" s="396"/>
      <c r="E16249" s="399"/>
      <c r="F16249" s="399"/>
      <c r="G16249" s="399"/>
      <c r="H16249" s="399"/>
      <c r="I16249" s="399"/>
    </row>
    <row r="16250" spans="1:9" ht="15.75" customHeight="1">
      <c r="A16250" s="396"/>
      <c r="B16250" s="398"/>
      <c r="C16250" s="396"/>
      <c r="D16250" s="396"/>
      <c r="E16250" s="399"/>
      <c r="F16250" s="399"/>
      <c r="G16250" s="399"/>
      <c r="H16250" s="399"/>
      <c r="I16250" s="399"/>
    </row>
    <row r="16251" spans="1:9" ht="15.75" customHeight="1">
      <c r="A16251" s="396"/>
      <c r="B16251" s="398"/>
      <c r="C16251" s="396"/>
      <c r="D16251" s="396"/>
      <c r="E16251" s="399"/>
      <c r="F16251" s="399"/>
      <c r="G16251" s="399"/>
      <c r="H16251" s="399"/>
      <c r="I16251" s="399"/>
    </row>
    <row r="16252" spans="1:9" ht="15.75" customHeight="1">
      <c r="A16252" s="396"/>
      <c r="B16252" s="398"/>
      <c r="C16252" s="396"/>
      <c r="D16252" s="396"/>
      <c r="E16252" s="399"/>
      <c r="F16252" s="399"/>
      <c r="G16252" s="399"/>
      <c r="H16252" s="399"/>
      <c r="I16252" s="399"/>
    </row>
    <row r="16253" spans="1:9" ht="15.75" customHeight="1">
      <c r="A16253" s="396"/>
      <c r="B16253" s="398"/>
      <c r="C16253" s="396"/>
      <c r="D16253" s="396"/>
      <c r="E16253" s="399"/>
      <c r="F16253" s="399"/>
      <c r="G16253" s="399"/>
      <c r="H16253" s="399"/>
      <c r="I16253" s="399"/>
    </row>
    <row r="16254" spans="1:9" ht="15.75" customHeight="1">
      <c r="A16254" s="396"/>
      <c r="B16254" s="398"/>
      <c r="C16254" s="396"/>
      <c r="D16254" s="396"/>
      <c r="E16254" s="399"/>
      <c r="F16254" s="399"/>
      <c r="G16254" s="399"/>
      <c r="H16254" s="399"/>
      <c r="I16254" s="399"/>
    </row>
    <row r="16255" spans="1:9" ht="15.75" customHeight="1">
      <c r="A16255" s="396"/>
      <c r="B16255" s="398"/>
      <c r="C16255" s="396"/>
      <c r="D16255" s="396"/>
      <c r="E16255" s="399"/>
      <c r="F16255" s="399"/>
      <c r="G16255" s="399"/>
      <c r="H16255" s="399"/>
      <c r="I16255" s="399"/>
    </row>
    <row r="16256" spans="1:9" ht="15.75" customHeight="1">
      <c r="A16256" s="396"/>
      <c r="B16256" s="398"/>
      <c r="C16256" s="396"/>
      <c r="D16256" s="396"/>
      <c r="E16256" s="399"/>
      <c r="F16256" s="399"/>
      <c r="G16256" s="399"/>
      <c r="H16256" s="399"/>
      <c r="I16256" s="399"/>
    </row>
    <row r="16257" spans="1:9" ht="15.75" customHeight="1">
      <c r="A16257" s="396"/>
      <c r="B16257" s="398"/>
      <c r="C16257" s="396"/>
      <c r="D16257" s="396"/>
      <c r="E16257" s="399"/>
      <c r="F16257" s="399"/>
      <c r="G16257" s="399"/>
      <c r="H16257" s="399"/>
      <c r="I16257" s="399"/>
    </row>
    <row r="16258" spans="1:9" ht="15.75" customHeight="1">
      <c r="A16258" s="396"/>
      <c r="B16258" s="398"/>
      <c r="C16258" s="396"/>
      <c r="D16258" s="396"/>
      <c r="E16258" s="399"/>
      <c r="F16258" s="399"/>
      <c r="G16258" s="399"/>
      <c r="H16258" s="399"/>
      <c r="I16258" s="399"/>
    </row>
    <row r="16259" spans="1:9" ht="15.75" customHeight="1">
      <c r="A16259" s="396"/>
      <c r="B16259" s="398"/>
      <c r="C16259" s="396"/>
      <c r="D16259" s="396"/>
      <c r="E16259" s="399"/>
      <c r="F16259" s="399"/>
      <c r="G16259" s="399"/>
      <c r="H16259" s="399"/>
      <c r="I16259" s="399"/>
    </row>
    <row r="16260" spans="1:9" ht="15.75" customHeight="1">
      <c r="A16260" s="396"/>
      <c r="B16260" s="398"/>
      <c r="C16260" s="396"/>
      <c r="D16260" s="396"/>
      <c r="E16260" s="399"/>
      <c r="F16260" s="399"/>
      <c r="G16260" s="399"/>
      <c r="H16260" s="399"/>
      <c r="I16260" s="399"/>
    </row>
    <row r="16261" spans="1:9" ht="15.75" customHeight="1">
      <c r="A16261" s="396"/>
      <c r="B16261" s="398"/>
      <c r="C16261" s="396"/>
      <c r="D16261" s="396"/>
      <c r="E16261" s="399"/>
      <c r="F16261" s="399"/>
      <c r="G16261" s="399"/>
      <c r="H16261" s="399"/>
      <c r="I16261" s="399"/>
    </row>
    <row r="16262" spans="1:9" ht="15.75" customHeight="1">
      <c r="A16262" s="396"/>
      <c r="B16262" s="398"/>
      <c r="C16262" s="396"/>
      <c r="D16262" s="396"/>
      <c r="E16262" s="399"/>
      <c r="F16262" s="399"/>
      <c r="G16262" s="399"/>
      <c r="H16262" s="399"/>
      <c r="I16262" s="399"/>
    </row>
    <row r="16263" spans="1:9" ht="15.75" customHeight="1">
      <c r="A16263" s="396"/>
      <c r="B16263" s="398"/>
      <c r="C16263" s="396"/>
      <c r="D16263" s="396"/>
      <c r="E16263" s="399"/>
      <c r="F16263" s="399"/>
      <c r="G16263" s="399"/>
      <c r="H16263" s="399"/>
      <c r="I16263" s="399"/>
    </row>
    <row r="16264" spans="1:9" ht="15.75" customHeight="1">
      <c r="A16264" s="396"/>
      <c r="B16264" s="398"/>
      <c r="C16264" s="396"/>
      <c r="D16264" s="396"/>
      <c r="E16264" s="399"/>
      <c r="F16264" s="399"/>
      <c r="G16264" s="399"/>
      <c r="H16264" s="399"/>
      <c r="I16264" s="399"/>
    </row>
    <row r="16265" spans="1:9" ht="15.75" customHeight="1">
      <c r="A16265" s="396"/>
      <c r="B16265" s="398"/>
      <c r="C16265" s="396"/>
      <c r="D16265" s="396"/>
      <c r="E16265" s="399"/>
      <c r="F16265" s="399"/>
      <c r="G16265" s="399"/>
      <c r="H16265" s="399"/>
      <c r="I16265" s="399"/>
    </row>
    <row r="16266" spans="1:9" ht="15.75" customHeight="1">
      <c r="A16266" s="396"/>
      <c r="B16266" s="398"/>
      <c r="C16266" s="396"/>
      <c r="D16266" s="396"/>
      <c r="E16266" s="399"/>
      <c r="F16266" s="399"/>
      <c r="G16266" s="399"/>
      <c r="H16266" s="399"/>
      <c r="I16266" s="399"/>
    </row>
    <row r="16267" spans="1:9" ht="15.75" customHeight="1">
      <c r="A16267" s="396"/>
      <c r="B16267" s="398"/>
      <c r="C16267" s="396"/>
      <c r="D16267" s="396"/>
      <c r="E16267" s="399"/>
      <c r="F16267" s="399"/>
      <c r="G16267" s="399"/>
      <c r="H16267" s="399"/>
      <c r="I16267" s="399"/>
    </row>
    <row r="16268" spans="1:9" ht="15.75" customHeight="1">
      <c r="A16268" s="396"/>
      <c r="B16268" s="398"/>
      <c r="C16268" s="396"/>
      <c r="D16268" s="396"/>
      <c r="E16268" s="399"/>
      <c r="F16268" s="399"/>
      <c r="G16268" s="399"/>
      <c r="H16268" s="399"/>
      <c r="I16268" s="399"/>
    </row>
    <row r="16269" spans="1:9" ht="15.75" customHeight="1">
      <c r="A16269" s="396"/>
      <c r="B16269" s="398"/>
      <c r="C16269" s="396"/>
      <c r="D16269" s="396"/>
      <c r="E16269" s="399"/>
      <c r="F16269" s="399"/>
      <c r="G16269" s="399"/>
      <c r="H16269" s="399"/>
      <c r="I16269" s="399"/>
    </row>
    <row r="16270" spans="1:9" ht="15.75" customHeight="1">
      <c r="A16270" s="396"/>
      <c r="B16270" s="398"/>
      <c r="C16270" s="396"/>
      <c r="D16270" s="396"/>
      <c r="E16270" s="399"/>
      <c r="F16270" s="399"/>
      <c r="G16270" s="399"/>
      <c r="H16270" s="399"/>
      <c r="I16270" s="399"/>
    </row>
    <row r="16271" spans="1:9" ht="15.75" customHeight="1">
      <c r="A16271" s="396"/>
      <c r="B16271" s="398"/>
      <c r="C16271" s="396"/>
      <c r="D16271" s="396"/>
      <c r="E16271" s="399"/>
      <c r="F16271" s="399"/>
      <c r="G16271" s="399"/>
      <c r="H16271" s="399"/>
      <c r="I16271" s="399"/>
    </row>
    <row r="16272" spans="1:9" ht="15.75" customHeight="1">
      <c r="A16272" s="396"/>
      <c r="B16272" s="398"/>
      <c r="C16272" s="396"/>
      <c r="D16272" s="396"/>
      <c r="E16272" s="399"/>
      <c r="F16272" s="399"/>
      <c r="G16272" s="399"/>
      <c r="H16272" s="399"/>
      <c r="I16272" s="399"/>
    </row>
    <row r="16273" spans="1:9" ht="15.75" customHeight="1">
      <c r="A16273" s="396"/>
      <c r="B16273" s="398"/>
      <c r="C16273" s="396"/>
      <c r="D16273" s="396"/>
      <c r="E16273" s="399"/>
      <c r="F16273" s="399"/>
      <c r="G16273" s="399"/>
      <c r="H16273" s="399"/>
      <c r="I16273" s="399"/>
    </row>
    <row r="16274" spans="1:9" ht="15.75" customHeight="1">
      <c r="A16274" s="396"/>
      <c r="B16274" s="398"/>
      <c r="C16274" s="396"/>
      <c r="D16274" s="396"/>
      <c r="E16274" s="399"/>
      <c r="F16274" s="399"/>
      <c r="G16274" s="399"/>
      <c r="H16274" s="399"/>
      <c r="I16274" s="399"/>
    </row>
    <row r="16275" spans="1:9" ht="15.75" customHeight="1">
      <c r="A16275" s="396"/>
      <c r="B16275" s="398"/>
      <c r="C16275" s="396"/>
      <c r="D16275" s="396"/>
      <c r="E16275" s="399"/>
      <c r="F16275" s="399"/>
      <c r="G16275" s="399"/>
      <c r="H16275" s="399"/>
      <c r="I16275" s="399"/>
    </row>
    <row r="16276" spans="1:9" ht="15.75" customHeight="1">
      <c r="A16276" s="396"/>
      <c r="B16276" s="398"/>
      <c r="C16276" s="396"/>
      <c r="D16276" s="396"/>
      <c r="E16276" s="399"/>
      <c r="F16276" s="399"/>
      <c r="G16276" s="399"/>
      <c r="H16276" s="399"/>
      <c r="I16276" s="399"/>
    </row>
    <row r="16277" spans="1:9" ht="15.75" customHeight="1">
      <c r="A16277" s="396"/>
      <c r="B16277" s="398"/>
      <c r="C16277" s="396"/>
      <c r="D16277" s="396"/>
      <c r="E16277" s="399"/>
      <c r="F16277" s="399"/>
      <c r="G16277" s="399"/>
      <c r="H16277" s="399"/>
      <c r="I16277" s="399"/>
    </row>
    <row r="16278" spans="1:9" ht="15.75" customHeight="1">
      <c r="A16278" s="396"/>
      <c r="B16278" s="398"/>
      <c r="C16278" s="396"/>
      <c r="D16278" s="396"/>
      <c r="E16278" s="399"/>
      <c r="F16278" s="399"/>
      <c r="G16278" s="399"/>
      <c r="H16278" s="399"/>
      <c r="I16278" s="399"/>
    </row>
    <row r="16279" spans="1:9" ht="15.75" customHeight="1">
      <c r="A16279" s="396"/>
      <c r="B16279" s="398"/>
      <c r="C16279" s="396"/>
      <c r="D16279" s="396"/>
      <c r="E16279" s="399"/>
      <c r="F16279" s="399"/>
      <c r="G16279" s="399"/>
      <c r="H16279" s="399"/>
      <c r="I16279" s="399"/>
    </row>
    <row r="16280" spans="1:9" ht="15.75" customHeight="1">
      <c r="A16280" s="396"/>
      <c r="B16280" s="398"/>
      <c r="C16280" s="396"/>
      <c r="D16280" s="396"/>
      <c r="E16280" s="399"/>
      <c r="F16280" s="399"/>
      <c r="G16280" s="399"/>
      <c r="H16280" s="399"/>
      <c r="I16280" s="399"/>
    </row>
    <row r="16281" spans="1:9" ht="15.75" customHeight="1">
      <c r="A16281" s="396"/>
      <c r="B16281" s="398"/>
      <c r="C16281" s="396"/>
      <c r="D16281" s="396"/>
      <c r="E16281" s="399"/>
      <c r="F16281" s="399"/>
      <c r="G16281" s="399"/>
      <c r="H16281" s="399"/>
      <c r="I16281" s="399"/>
    </row>
    <row r="16282" spans="1:9" ht="15.75" customHeight="1">
      <c r="A16282" s="396"/>
      <c r="B16282" s="398"/>
      <c r="C16282" s="396"/>
      <c r="D16282" s="396"/>
      <c r="E16282" s="399"/>
      <c r="F16282" s="399"/>
      <c r="G16282" s="399"/>
      <c r="H16282" s="399"/>
      <c r="I16282" s="399"/>
    </row>
    <row r="16283" spans="1:9" ht="15.75" customHeight="1">
      <c r="A16283" s="396"/>
      <c r="B16283" s="398"/>
      <c r="C16283" s="396"/>
      <c r="D16283" s="396"/>
      <c r="E16283" s="399"/>
      <c r="F16283" s="399"/>
      <c r="G16283" s="399"/>
      <c r="H16283" s="399"/>
      <c r="I16283" s="399"/>
    </row>
    <row r="16284" spans="1:9" ht="15.75" customHeight="1">
      <c r="A16284" s="396"/>
      <c r="B16284" s="398"/>
      <c r="C16284" s="396"/>
      <c r="D16284" s="396"/>
      <c r="E16284" s="399"/>
      <c r="F16284" s="399"/>
      <c r="G16284" s="399"/>
      <c r="H16284" s="399"/>
      <c r="I16284" s="399"/>
    </row>
    <row r="16285" spans="1:9" ht="15.75" customHeight="1">
      <c r="A16285" s="396"/>
      <c r="B16285" s="398"/>
      <c r="C16285" s="396"/>
      <c r="D16285" s="396"/>
      <c r="E16285" s="399"/>
      <c r="F16285" s="399"/>
      <c r="G16285" s="399"/>
      <c r="H16285" s="399"/>
      <c r="I16285" s="399"/>
    </row>
    <row r="16286" spans="1:9" ht="15.75" customHeight="1">
      <c r="A16286" s="396"/>
      <c r="B16286" s="398"/>
      <c r="C16286" s="396"/>
      <c r="D16286" s="396"/>
      <c r="E16286" s="399"/>
      <c r="F16286" s="399"/>
      <c r="G16286" s="399"/>
      <c r="H16286" s="399"/>
      <c r="I16286" s="399"/>
    </row>
    <row r="16287" spans="1:9" ht="15.75" customHeight="1">
      <c r="A16287" s="396"/>
      <c r="B16287" s="398"/>
      <c r="C16287" s="396"/>
      <c r="D16287" s="396"/>
      <c r="E16287" s="399"/>
      <c r="F16287" s="399"/>
      <c r="G16287" s="399"/>
      <c r="H16287" s="399"/>
      <c r="I16287" s="399"/>
    </row>
    <row r="16288" spans="1:9" ht="15.75" customHeight="1">
      <c r="A16288" s="396"/>
      <c r="B16288" s="398"/>
      <c r="C16288" s="396"/>
      <c r="D16288" s="396"/>
      <c r="E16288" s="399"/>
      <c r="F16288" s="399"/>
      <c r="G16288" s="399"/>
      <c r="H16288" s="399"/>
      <c r="I16288" s="399"/>
    </row>
    <row r="16289" spans="1:9" ht="15.75" customHeight="1">
      <c r="A16289" s="396"/>
      <c r="B16289" s="398"/>
      <c r="C16289" s="396"/>
      <c r="D16289" s="396"/>
      <c r="E16289" s="399"/>
      <c r="F16289" s="399"/>
      <c r="G16289" s="399"/>
      <c r="H16289" s="399"/>
      <c r="I16289" s="399"/>
    </row>
    <row r="16290" spans="1:9" ht="15.75" customHeight="1">
      <c r="A16290" s="396"/>
      <c r="B16290" s="398"/>
      <c r="C16290" s="396"/>
      <c r="D16290" s="396"/>
      <c r="E16290" s="399"/>
      <c r="F16290" s="399"/>
      <c r="G16290" s="399"/>
      <c r="H16290" s="399"/>
      <c r="I16290" s="399"/>
    </row>
    <row r="16291" spans="1:9" ht="15.75" customHeight="1">
      <c r="A16291" s="396"/>
      <c r="B16291" s="398"/>
      <c r="C16291" s="396"/>
      <c r="D16291" s="396"/>
      <c r="E16291" s="399"/>
      <c r="F16291" s="399"/>
      <c r="G16291" s="399"/>
      <c r="H16291" s="399"/>
      <c r="I16291" s="399"/>
    </row>
    <row r="16292" spans="1:9" ht="15.75" customHeight="1">
      <c r="A16292" s="396"/>
      <c r="B16292" s="398"/>
      <c r="C16292" s="396"/>
      <c r="D16292" s="396"/>
      <c r="E16292" s="399"/>
      <c r="F16292" s="399"/>
      <c r="G16292" s="399"/>
      <c r="H16292" s="399"/>
      <c r="I16292" s="399"/>
    </row>
    <row r="16293" spans="1:9" ht="15.75" customHeight="1">
      <c r="A16293" s="396"/>
      <c r="B16293" s="398"/>
      <c r="C16293" s="396"/>
      <c r="D16293" s="396"/>
      <c r="E16293" s="399"/>
      <c r="F16293" s="399"/>
      <c r="G16293" s="399"/>
      <c r="H16293" s="399"/>
      <c r="I16293" s="399"/>
    </row>
    <row r="16294" spans="1:9" ht="15.75" customHeight="1">
      <c r="A16294" s="396"/>
      <c r="B16294" s="398"/>
      <c r="C16294" s="396"/>
      <c r="D16294" s="396"/>
      <c r="E16294" s="399"/>
      <c r="F16294" s="399"/>
      <c r="G16294" s="399"/>
      <c r="H16294" s="399"/>
      <c r="I16294" s="399"/>
    </row>
    <row r="16295" spans="1:9" ht="15.75" customHeight="1">
      <c r="A16295" s="396"/>
      <c r="B16295" s="398"/>
      <c r="C16295" s="396"/>
      <c r="D16295" s="396"/>
      <c r="E16295" s="399"/>
      <c r="F16295" s="399"/>
      <c r="G16295" s="399"/>
      <c r="H16295" s="399"/>
      <c r="I16295" s="399"/>
    </row>
    <row r="16296" spans="1:9" ht="15.75" customHeight="1">
      <c r="A16296" s="396"/>
      <c r="B16296" s="398"/>
      <c r="C16296" s="396"/>
      <c r="D16296" s="396"/>
      <c r="E16296" s="399"/>
      <c r="F16296" s="399"/>
      <c r="G16296" s="399"/>
      <c r="H16296" s="399"/>
      <c r="I16296" s="399"/>
    </row>
    <row r="16297" spans="1:9" ht="15.75" customHeight="1">
      <c r="A16297" s="396"/>
      <c r="B16297" s="398"/>
      <c r="C16297" s="396"/>
      <c r="D16297" s="396"/>
      <c r="E16297" s="399"/>
      <c r="F16297" s="399"/>
      <c r="G16297" s="399"/>
      <c r="H16297" s="399"/>
      <c r="I16297" s="399"/>
    </row>
    <row r="16298" spans="1:9" ht="15.75" customHeight="1">
      <c r="A16298" s="396"/>
      <c r="B16298" s="398"/>
      <c r="C16298" s="396"/>
      <c r="D16298" s="396"/>
      <c r="E16298" s="399"/>
      <c r="F16298" s="399"/>
      <c r="G16298" s="399"/>
      <c r="H16298" s="399"/>
      <c r="I16298" s="399"/>
    </row>
    <row r="16299" spans="1:9" ht="15.75" customHeight="1">
      <c r="A16299" s="396"/>
      <c r="B16299" s="398"/>
      <c r="C16299" s="396"/>
      <c r="D16299" s="396"/>
      <c r="E16299" s="399"/>
      <c r="F16299" s="399"/>
      <c r="G16299" s="399"/>
      <c r="H16299" s="399"/>
      <c r="I16299" s="399"/>
    </row>
    <row r="16300" spans="1:9" ht="15.75" customHeight="1">
      <c r="A16300" s="396"/>
      <c r="B16300" s="398"/>
      <c r="C16300" s="396"/>
      <c r="D16300" s="396"/>
      <c r="E16300" s="399"/>
      <c r="F16300" s="399"/>
      <c r="G16300" s="399"/>
      <c r="H16300" s="399"/>
      <c r="I16300" s="399"/>
    </row>
    <row r="16301" spans="1:9" ht="15.75" customHeight="1">
      <c r="A16301" s="396"/>
      <c r="B16301" s="398"/>
      <c r="C16301" s="396"/>
      <c r="D16301" s="396"/>
      <c r="E16301" s="399"/>
      <c r="F16301" s="399"/>
      <c r="G16301" s="399"/>
      <c r="H16301" s="399"/>
      <c r="I16301" s="399"/>
    </row>
    <row r="16302" spans="1:9" ht="15.75" customHeight="1">
      <c r="A16302" s="396"/>
      <c r="B16302" s="398"/>
      <c r="C16302" s="396"/>
      <c r="D16302" s="396"/>
      <c r="E16302" s="399"/>
      <c r="F16302" s="399"/>
      <c r="G16302" s="399"/>
      <c r="H16302" s="399"/>
      <c r="I16302" s="399"/>
    </row>
    <row r="16303" spans="1:9" ht="15.75" customHeight="1">
      <c r="A16303" s="396"/>
      <c r="B16303" s="398"/>
      <c r="C16303" s="396"/>
      <c r="D16303" s="396"/>
      <c r="E16303" s="399"/>
      <c r="F16303" s="399"/>
      <c r="G16303" s="399"/>
      <c r="H16303" s="399"/>
      <c r="I16303" s="399"/>
    </row>
    <row r="16304" spans="1:9" ht="15.75" customHeight="1">
      <c r="A16304" s="396"/>
      <c r="B16304" s="398"/>
      <c r="C16304" s="396"/>
      <c r="D16304" s="396"/>
      <c r="E16304" s="399"/>
      <c r="F16304" s="399"/>
      <c r="G16304" s="399"/>
      <c r="H16304" s="399"/>
      <c r="I16304" s="399"/>
    </row>
    <row r="16305" spans="1:9" ht="15.75" customHeight="1">
      <c r="A16305" s="396"/>
      <c r="B16305" s="398"/>
      <c r="C16305" s="396"/>
      <c r="D16305" s="396"/>
      <c r="E16305" s="399"/>
      <c r="F16305" s="399"/>
      <c r="G16305" s="399"/>
      <c r="H16305" s="399"/>
      <c r="I16305" s="399"/>
    </row>
    <row r="16306" spans="1:9" ht="15.75" customHeight="1">
      <c r="A16306" s="396"/>
      <c r="B16306" s="398"/>
      <c r="C16306" s="396"/>
      <c r="D16306" s="396"/>
      <c r="E16306" s="399"/>
      <c r="F16306" s="399"/>
      <c r="G16306" s="399"/>
      <c r="H16306" s="399"/>
      <c r="I16306" s="399"/>
    </row>
    <row r="16307" spans="1:9" ht="15.75" customHeight="1">
      <c r="A16307" s="396"/>
      <c r="B16307" s="398"/>
      <c r="C16307" s="396"/>
      <c r="D16307" s="396"/>
      <c r="E16307" s="399"/>
      <c r="F16307" s="399"/>
      <c r="G16307" s="399"/>
      <c r="H16307" s="399"/>
      <c r="I16307" s="399"/>
    </row>
    <row r="16308" spans="1:9" ht="15.75" customHeight="1">
      <c r="A16308" s="396"/>
      <c r="B16308" s="398"/>
      <c r="C16308" s="396"/>
      <c r="D16308" s="396"/>
      <c r="E16308" s="399"/>
      <c r="F16308" s="399"/>
      <c r="G16308" s="399"/>
      <c r="H16308" s="399"/>
      <c r="I16308" s="399"/>
    </row>
    <row r="16309" spans="1:9" ht="15.75" customHeight="1">
      <c r="A16309" s="396"/>
      <c r="B16309" s="398"/>
      <c r="C16309" s="396"/>
      <c r="D16309" s="396"/>
      <c r="E16309" s="399"/>
      <c r="F16309" s="399"/>
      <c r="G16309" s="399"/>
      <c r="H16309" s="399"/>
      <c r="I16309" s="399"/>
    </row>
    <row r="16310" spans="1:9" ht="15.75" customHeight="1">
      <c r="A16310" s="396"/>
      <c r="B16310" s="398"/>
      <c r="C16310" s="396"/>
      <c r="D16310" s="396"/>
      <c r="E16310" s="399"/>
      <c r="F16310" s="399"/>
      <c r="G16310" s="399"/>
      <c r="H16310" s="399"/>
      <c r="I16310" s="399"/>
    </row>
    <row r="16311" spans="1:9" ht="15.75" customHeight="1">
      <c r="A16311" s="396"/>
      <c r="B16311" s="398"/>
      <c r="C16311" s="396"/>
      <c r="D16311" s="396"/>
      <c r="E16311" s="399"/>
      <c r="F16311" s="399"/>
      <c r="G16311" s="399"/>
      <c r="H16311" s="399"/>
      <c r="I16311" s="399"/>
    </row>
    <row r="16312" spans="1:9" ht="15.75" customHeight="1">
      <c r="A16312" s="396"/>
      <c r="B16312" s="398"/>
      <c r="C16312" s="396"/>
      <c r="D16312" s="396"/>
      <c r="E16312" s="399"/>
      <c r="F16312" s="399"/>
      <c r="G16312" s="399"/>
      <c r="H16312" s="399"/>
      <c r="I16312" s="399"/>
    </row>
    <row r="16313" spans="1:9" ht="15.75" customHeight="1">
      <c r="A16313" s="396"/>
      <c r="B16313" s="398"/>
      <c r="C16313" s="396"/>
      <c r="D16313" s="396"/>
      <c r="E16313" s="399"/>
      <c r="F16313" s="399"/>
      <c r="G16313" s="399"/>
      <c r="H16313" s="399"/>
      <c r="I16313" s="399"/>
    </row>
    <row r="16314" spans="1:9" ht="15.75" customHeight="1">
      <c r="A16314" s="396"/>
      <c r="B16314" s="398"/>
      <c r="C16314" s="396"/>
      <c r="D16314" s="396"/>
      <c r="E16314" s="399"/>
      <c r="F16314" s="399"/>
      <c r="G16314" s="399"/>
      <c r="H16314" s="399"/>
      <c r="I16314" s="399"/>
    </row>
    <row r="16315" spans="1:9" ht="15.75" customHeight="1">
      <c r="A16315" s="396"/>
      <c r="B16315" s="398"/>
      <c r="C16315" s="396"/>
      <c r="D16315" s="396"/>
      <c r="E16315" s="399"/>
      <c r="F16315" s="399"/>
      <c r="G16315" s="399"/>
      <c r="H16315" s="399"/>
      <c r="I16315" s="399"/>
    </row>
    <row r="16316" spans="1:9" ht="15.75" customHeight="1">
      <c r="A16316" s="396"/>
      <c r="B16316" s="398"/>
      <c r="C16316" s="396"/>
      <c r="D16316" s="396"/>
      <c r="E16316" s="399"/>
      <c r="F16316" s="399"/>
      <c r="G16316" s="399"/>
      <c r="H16316" s="399"/>
      <c r="I16316" s="399"/>
    </row>
    <row r="16317" spans="1:9" ht="15.75" customHeight="1">
      <c r="A16317" s="396"/>
      <c r="B16317" s="398"/>
      <c r="C16317" s="396"/>
      <c r="D16317" s="396"/>
      <c r="E16317" s="399"/>
      <c r="F16317" s="399"/>
      <c r="G16317" s="399"/>
      <c r="H16317" s="399"/>
      <c r="I16317" s="399"/>
    </row>
    <row r="16318" spans="1:9" ht="15.75" customHeight="1">
      <c r="A16318" s="396"/>
      <c r="B16318" s="398"/>
      <c r="C16318" s="396"/>
      <c r="D16318" s="396"/>
      <c r="E16318" s="399"/>
      <c r="F16318" s="399"/>
      <c r="G16318" s="399"/>
      <c r="H16318" s="399"/>
      <c r="I16318" s="399"/>
    </row>
    <row r="16319" spans="1:9" ht="15.75" customHeight="1">
      <c r="A16319" s="396"/>
      <c r="B16319" s="398"/>
      <c r="C16319" s="396"/>
      <c r="D16319" s="396"/>
      <c r="E16319" s="399"/>
      <c r="F16319" s="399"/>
      <c r="G16319" s="399"/>
      <c r="H16319" s="399"/>
      <c r="I16319" s="399"/>
    </row>
    <row r="16320" spans="1:9" ht="15.75" customHeight="1">
      <c r="A16320" s="396"/>
      <c r="B16320" s="398"/>
      <c r="C16320" s="396"/>
      <c r="D16320" s="396"/>
      <c r="E16320" s="399"/>
      <c r="F16320" s="399"/>
      <c r="G16320" s="399"/>
      <c r="H16320" s="399"/>
      <c r="I16320" s="399"/>
    </row>
    <row r="16321" spans="1:9" ht="15.75" customHeight="1">
      <c r="A16321" s="396"/>
      <c r="B16321" s="398"/>
      <c r="C16321" s="396"/>
      <c r="D16321" s="396"/>
      <c r="E16321" s="399"/>
      <c r="F16321" s="399"/>
      <c r="G16321" s="399"/>
      <c r="H16321" s="399"/>
      <c r="I16321" s="399"/>
    </row>
    <row r="16322" spans="1:9" ht="15.75" customHeight="1">
      <c r="A16322" s="396"/>
      <c r="B16322" s="398"/>
      <c r="C16322" s="396"/>
      <c r="D16322" s="396"/>
      <c r="E16322" s="399"/>
      <c r="F16322" s="399"/>
      <c r="G16322" s="399"/>
      <c r="H16322" s="399"/>
      <c r="I16322" s="399"/>
    </row>
    <row r="16323" spans="1:9" ht="15.75" customHeight="1">
      <c r="A16323" s="396"/>
      <c r="B16323" s="398"/>
      <c r="C16323" s="396"/>
      <c r="D16323" s="396"/>
      <c r="E16323" s="399"/>
      <c r="F16323" s="399"/>
      <c r="G16323" s="399"/>
      <c r="H16323" s="399"/>
      <c r="I16323" s="399"/>
    </row>
    <row r="16324" spans="1:9" ht="15.75" customHeight="1">
      <c r="A16324" s="396"/>
      <c r="B16324" s="398"/>
      <c r="C16324" s="396"/>
      <c r="D16324" s="396"/>
      <c r="E16324" s="399"/>
      <c r="F16324" s="399"/>
      <c r="G16324" s="399"/>
      <c r="H16324" s="399"/>
      <c r="I16324" s="399"/>
    </row>
    <row r="16325" spans="1:9" ht="15.75" customHeight="1">
      <c r="A16325" s="396"/>
      <c r="B16325" s="398"/>
      <c r="C16325" s="396"/>
      <c r="D16325" s="396"/>
      <c r="E16325" s="399"/>
      <c r="F16325" s="399"/>
      <c r="G16325" s="399"/>
      <c r="H16325" s="399"/>
      <c r="I16325" s="399"/>
    </row>
    <row r="16326" spans="1:9" ht="15.75" customHeight="1">
      <c r="A16326" s="396"/>
      <c r="B16326" s="398"/>
      <c r="C16326" s="396"/>
      <c r="D16326" s="396"/>
      <c r="E16326" s="399"/>
      <c r="F16326" s="399"/>
      <c r="G16326" s="399"/>
      <c r="H16326" s="399"/>
      <c r="I16326" s="399"/>
    </row>
    <row r="16327" spans="1:9" ht="15.75" customHeight="1">
      <c r="A16327" s="396"/>
      <c r="B16327" s="398"/>
      <c r="C16327" s="396"/>
      <c r="D16327" s="396"/>
      <c r="E16327" s="399"/>
      <c r="F16327" s="399"/>
      <c r="G16327" s="399"/>
      <c r="H16327" s="399"/>
      <c r="I16327" s="399"/>
    </row>
    <row r="16328" spans="1:9" ht="15.75" customHeight="1">
      <c r="A16328" s="396"/>
      <c r="B16328" s="398"/>
      <c r="C16328" s="396"/>
      <c r="D16328" s="396"/>
      <c r="E16328" s="399"/>
      <c r="F16328" s="399"/>
      <c r="G16328" s="399"/>
      <c r="H16328" s="399"/>
      <c r="I16328" s="399"/>
    </row>
    <row r="16329" spans="1:9" ht="15.75" customHeight="1">
      <c r="A16329" s="396"/>
      <c r="B16329" s="398"/>
      <c r="C16329" s="396"/>
      <c r="D16329" s="396"/>
      <c r="E16329" s="399"/>
      <c r="F16329" s="399"/>
      <c r="G16329" s="399"/>
      <c r="H16329" s="399"/>
      <c r="I16329" s="399"/>
    </row>
    <row r="16330" spans="1:9" ht="15.75" customHeight="1">
      <c r="A16330" s="396"/>
      <c r="B16330" s="398"/>
      <c r="C16330" s="396"/>
      <c r="D16330" s="396"/>
      <c r="E16330" s="399"/>
      <c r="F16330" s="399"/>
      <c r="G16330" s="399"/>
      <c r="H16330" s="399"/>
      <c r="I16330" s="399"/>
    </row>
    <row r="16331" spans="1:9" ht="15.75" customHeight="1">
      <c r="A16331" s="396"/>
      <c r="B16331" s="398"/>
      <c r="C16331" s="396"/>
      <c r="D16331" s="396"/>
      <c r="E16331" s="399"/>
      <c r="F16331" s="399"/>
      <c r="G16331" s="399"/>
      <c r="H16331" s="399"/>
      <c r="I16331" s="399"/>
    </row>
    <row r="16332" spans="1:9" ht="15.75" customHeight="1">
      <c r="A16332" s="396"/>
      <c r="B16332" s="398"/>
      <c r="C16332" s="396"/>
      <c r="D16332" s="396"/>
      <c r="E16332" s="399"/>
      <c r="F16332" s="399"/>
      <c r="G16332" s="399"/>
      <c r="H16332" s="399"/>
      <c r="I16332" s="399"/>
    </row>
    <row r="16333" spans="1:9" ht="15.75" customHeight="1">
      <c r="A16333" s="396"/>
      <c r="B16333" s="398"/>
      <c r="C16333" s="396"/>
      <c r="D16333" s="396"/>
      <c r="E16333" s="399"/>
      <c r="F16333" s="399"/>
      <c r="G16333" s="399"/>
      <c r="H16333" s="399"/>
      <c r="I16333" s="399"/>
    </row>
    <row r="16334" spans="1:9" ht="15.75" customHeight="1">
      <c r="A16334" s="396"/>
      <c r="B16334" s="398"/>
      <c r="C16334" s="396"/>
      <c r="D16334" s="396"/>
      <c r="E16334" s="399"/>
      <c r="F16334" s="399"/>
      <c r="G16334" s="399"/>
      <c r="H16334" s="399"/>
      <c r="I16334" s="399"/>
    </row>
    <row r="16335" spans="1:9" ht="15.75" customHeight="1">
      <c r="A16335" s="396"/>
      <c r="B16335" s="398"/>
      <c r="C16335" s="396"/>
      <c r="D16335" s="396"/>
      <c r="E16335" s="399"/>
      <c r="F16335" s="399"/>
      <c r="G16335" s="399"/>
      <c r="H16335" s="399"/>
      <c r="I16335" s="399"/>
    </row>
    <row r="16336" spans="1:9" ht="15.75" customHeight="1">
      <c r="A16336" s="396"/>
      <c r="B16336" s="398"/>
      <c r="C16336" s="396"/>
      <c r="D16336" s="396"/>
      <c r="E16336" s="399"/>
      <c r="F16336" s="399"/>
      <c r="G16336" s="399"/>
      <c r="H16336" s="399"/>
      <c r="I16336" s="399"/>
    </row>
    <row r="16337" spans="1:9" ht="15.75" customHeight="1">
      <c r="A16337" s="396"/>
      <c r="B16337" s="398"/>
      <c r="C16337" s="396"/>
      <c r="D16337" s="396"/>
      <c r="E16337" s="399"/>
      <c r="F16337" s="399"/>
      <c r="G16337" s="399"/>
      <c r="H16337" s="399"/>
      <c r="I16337" s="399"/>
    </row>
    <row r="16338" spans="1:9" ht="15.75" customHeight="1">
      <c r="A16338" s="396"/>
      <c r="B16338" s="398"/>
      <c r="C16338" s="396"/>
      <c r="D16338" s="396"/>
      <c r="E16338" s="399"/>
      <c r="F16338" s="399"/>
      <c r="G16338" s="399"/>
      <c r="H16338" s="399"/>
      <c r="I16338" s="399"/>
    </row>
    <row r="16339" spans="1:9" ht="15.75" customHeight="1">
      <c r="A16339" s="396"/>
      <c r="B16339" s="398"/>
      <c r="C16339" s="396"/>
      <c r="D16339" s="396"/>
      <c r="E16339" s="399"/>
      <c r="F16339" s="399"/>
      <c r="G16339" s="399"/>
      <c r="H16339" s="399"/>
      <c r="I16339" s="399"/>
    </row>
    <row r="16340" spans="1:9" ht="15.75" customHeight="1">
      <c r="A16340" s="396"/>
      <c r="B16340" s="398"/>
      <c r="C16340" s="396"/>
      <c r="D16340" s="396"/>
      <c r="E16340" s="399"/>
      <c r="F16340" s="399"/>
      <c r="G16340" s="399"/>
      <c r="H16340" s="399"/>
      <c r="I16340" s="399"/>
    </row>
    <row r="16341" spans="1:9" ht="15.75" customHeight="1">
      <c r="A16341" s="396"/>
      <c r="B16341" s="398"/>
      <c r="C16341" s="396"/>
      <c r="D16341" s="396"/>
      <c r="E16341" s="399"/>
      <c r="F16341" s="399"/>
      <c r="G16341" s="399"/>
      <c r="H16341" s="399"/>
      <c r="I16341" s="399"/>
    </row>
    <row r="16342" spans="1:9" ht="15.75" customHeight="1">
      <c r="A16342" s="396"/>
      <c r="B16342" s="398"/>
      <c r="C16342" s="396"/>
      <c r="D16342" s="396"/>
      <c r="E16342" s="399"/>
      <c r="F16342" s="399"/>
      <c r="G16342" s="399"/>
      <c r="H16342" s="399"/>
      <c r="I16342" s="399"/>
    </row>
    <row r="16343" spans="1:9" ht="15.75" customHeight="1">
      <c r="A16343" s="396"/>
      <c r="B16343" s="398"/>
      <c r="C16343" s="396"/>
      <c r="D16343" s="396"/>
      <c r="E16343" s="399"/>
      <c r="F16343" s="399"/>
      <c r="G16343" s="399"/>
      <c r="H16343" s="399"/>
      <c r="I16343" s="399"/>
    </row>
    <row r="16344" spans="1:9" ht="15.75" customHeight="1">
      <c r="A16344" s="396"/>
      <c r="B16344" s="398"/>
      <c r="C16344" s="396"/>
      <c r="D16344" s="396"/>
      <c r="E16344" s="399"/>
      <c r="F16344" s="399"/>
      <c r="G16344" s="399"/>
      <c r="H16344" s="399"/>
      <c r="I16344" s="399"/>
    </row>
    <row r="16345" spans="1:9" ht="15.75" customHeight="1">
      <c r="A16345" s="396"/>
      <c r="B16345" s="398"/>
      <c r="C16345" s="396"/>
      <c r="D16345" s="396"/>
      <c r="E16345" s="399"/>
      <c r="F16345" s="399"/>
      <c r="G16345" s="399"/>
      <c r="H16345" s="399"/>
      <c r="I16345" s="399"/>
    </row>
    <row r="16346" spans="1:9" ht="15.75" customHeight="1">
      <c r="A16346" s="396"/>
      <c r="B16346" s="398"/>
      <c r="C16346" s="396"/>
      <c r="D16346" s="396"/>
      <c r="E16346" s="399"/>
      <c r="F16346" s="399"/>
      <c r="G16346" s="399"/>
      <c r="H16346" s="399"/>
      <c r="I16346" s="399"/>
    </row>
    <row r="16347" spans="1:9" ht="15.75" customHeight="1">
      <c r="A16347" s="396"/>
      <c r="B16347" s="398"/>
      <c r="C16347" s="396"/>
      <c r="D16347" s="396"/>
      <c r="E16347" s="399"/>
      <c r="F16347" s="399"/>
      <c r="G16347" s="399"/>
      <c r="H16347" s="399"/>
      <c r="I16347" s="399"/>
    </row>
    <row r="16348" spans="1:9" ht="15.75" customHeight="1">
      <c r="A16348" s="396"/>
      <c r="B16348" s="398"/>
      <c r="C16348" s="396"/>
      <c r="D16348" s="396"/>
      <c r="E16348" s="399"/>
      <c r="F16348" s="399"/>
      <c r="G16348" s="399"/>
      <c r="H16348" s="399"/>
      <c r="I16348" s="399"/>
    </row>
    <row r="16349" spans="1:9" ht="15.75" customHeight="1">
      <c r="A16349" s="396"/>
      <c r="B16349" s="398"/>
      <c r="C16349" s="396"/>
      <c r="D16349" s="396"/>
      <c r="E16349" s="399"/>
      <c r="F16349" s="399"/>
      <c r="G16349" s="399"/>
      <c r="H16349" s="399"/>
      <c r="I16349" s="399"/>
    </row>
    <row r="16350" spans="1:9" ht="15.75" customHeight="1">
      <c r="A16350" s="396"/>
      <c r="B16350" s="398"/>
      <c r="C16350" s="396"/>
      <c r="D16350" s="396"/>
      <c r="E16350" s="399"/>
      <c r="F16350" s="399"/>
      <c r="G16350" s="399"/>
      <c r="H16350" s="399"/>
      <c r="I16350" s="399"/>
    </row>
    <row r="16351" spans="1:9" ht="15.75" customHeight="1">
      <c r="A16351" s="396"/>
      <c r="B16351" s="398"/>
      <c r="C16351" s="396"/>
      <c r="D16351" s="396"/>
      <c r="E16351" s="399"/>
      <c r="F16351" s="399"/>
      <c r="G16351" s="399"/>
      <c r="H16351" s="399"/>
      <c r="I16351" s="399"/>
    </row>
    <row r="16352" spans="1:9" ht="15.75" customHeight="1">
      <c r="A16352" s="396"/>
      <c r="B16352" s="398"/>
      <c r="C16352" s="396"/>
      <c r="D16352" s="396"/>
      <c r="E16352" s="399"/>
      <c r="F16352" s="399"/>
      <c r="G16352" s="399"/>
      <c r="H16352" s="399"/>
      <c r="I16352" s="399"/>
    </row>
    <row r="16353" spans="1:9" ht="15.75" customHeight="1">
      <c r="A16353" s="396"/>
      <c r="B16353" s="398"/>
      <c r="C16353" s="396"/>
      <c r="D16353" s="396"/>
      <c r="E16353" s="399"/>
      <c r="F16353" s="399"/>
      <c r="G16353" s="399"/>
      <c r="H16353" s="399"/>
      <c r="I16353" s="399"/>
    </row>
    <row r="16354" spans="1:9" ht="15.75" customHeight="1">
      <c r="A16354" s="396"/>
      <c r="B16354" s="398"/>
      <c r="C16354" s="396"/>
      <c r="D16354" s="396"/>
      <c r="E16354" s="399"/>
      <c r="F16354" s="399"/>
      <c r="G16354" s="399"/>
      <c r="H16354" s="399"/>
      <c r="I16354" s="399"/>
    </row>
    <row r="16355" spans="1:9" ht="15.75" customHeight="1">
      <c r="A16355" s="396"/>
      <c r="B16355" s="398"/>
      <c r="C16355" s="396"/>
      <c r="D16355" s="396"/>
      <c r="E16355" s="399"/>
      <c r="F16355" s="399"/>
      <c r="G16355" s="399"/>
      <c r="H16355" s="399"/>
      <c r="I16355" s="399"/>
    </row>
    <row r="16356" spans="1:9" ht="15.75" customHeight="1">
      <c r="A16356" s="396"/>
      <c r="B16356" s="398"/>
      <c r="C16356" s="396"/>
      <c r="D16356" s="396"/>
      <c r="E16356" s="399"/>
      <c r="F16356" s="399"/>
      <c r="G16356" s="399"/>
      <c r="H16356" s="399"/>
      <c r="I16356" s="399"/>
    </row>
    <row r="16357" spans="1:9" ht="15.75" customHeight="1">
      <c r="A16357" s="396"/>
      <c r="B16357" s="398"/>
      <c r="C16357" s="396"/>
      <c r="D16357" s="396"/>
      <c r="E16357" s="399"/>
      <c r="F16357" s="399"/>
      <c r="G16357" s="399"/>
      <c r="H16357" s="399"/>
      <c r="I16357" s="399"/>
    </row>
    <row r="16358" spans="1:9" ht="15.75" customHeight="1">
      <c r="A16358" s="396"/>
      <c r="B16358" s="398"/>
      <c r="C16358" s="396"/>
      <c r="D16358" s="396"/>
      <c r="E16358" s="399"/>
      <c r="F16358" s="399"/>
      <c r="G16358" s="399"/>
      <c r="H16358" s="399"/>
      <c r="I16358" s="399"/>
    </row>
    <row r="16359" spans="1:9" ht="15.75" customHeight="1">
      <c r="A16359" s="396"/>
      <c r="B16359" s="398"/>
      <c r="C16359" s="396"/>
      <c r="D16359" s="396"/>
      <c r="E16359" s="399"/>
      <c r="F16359" s="399"/>
      <c r="G16359" s="399"/>
      <c r="H16359" s="399"/>
      <c r="I16359" s="399"/>
    </row>
    <row r="16360" spans="1:9" ht="15.75" customHeight="1">
      <c r="A16360" s="396"/>
      <c r="B16360" s="398"/>
      <c r="C16360" s="396"/>
      <c r="D16360" s="396"/>
      <c r="E16360" s="399"/>
      <c r="F16360" s="399"/>
      <c r="G16360" s="399"/>
      <c r="H16360" s="399"/>
      <c r="I16360" s="399"/>
    </row>
    <row r="16361" spans="1:9" ht="15.75" customHeight="1">
      <c r="A16361" s="396"/>
      <c r="B16361" s="398"/>
      <c r="C16361" s="396"/>
      <c r="D16361" s="396"/>
      <c r="E16361" s="399"/>
      <c r="F16361" s="399"/>
      <c r="G16361" s="399"/>
      <c r="H16361" s="399"/>
      <c r="I16361" s="399"/>
    </row>
    <row r="16362" spans="1:9" ht="15.75" customHeight="1">
      <c r="A16362" s="396"/>
      <c r="B16362" s="398"/>
      <c r="C16362" s="396"/>
      <c r="D16362" s="396"/>
      <c r="E16362" s="399"/>
      <c r="F16362" s="399"/>
      <c r="G16362" s="399"/>
      <c r="H16362" s="399"/>
      <c r="I16362" s="399"/>
    </row>
    <row r="16363" spans="1:9" ht="15.75" customHeight="1">
      <c r="A16363" s="396"/>
      <c r="B16363" s="398"/>
      <c r="C16363" s="396"/>
      <c r="D16363" s="396"/>
      <c r="E16363" s="399"/>
      <c r="F16363" s="399"/>
      <c r="G16363" s="399"/>
      <c r="H16363" s="399"/>
      <c r="I16363" s="399"/>
    </row>
    <row r="16364" spans="1:9" ht="15.75" customHeight="1">
      <c r="A16364" s="396"/>
      <c r="B16364" s="398"/>
      <c r="C16364" s="396"/>
      <c r="D16364" s="396"/>
      <c r="E16364" s="399"/>
      <c r="F16364" s="399"/>
      <c r="G16364" s="399"/>
      <c r="H16364" s="399"/>
      <c r="I16364" s="399"/>
    </row>
    <row r="16365" spans="1:9" ht="15.75" customHeight="1">
      <c r="A16365" s="396"/>
      <c r="B16365" s="398"/>
      <c r="C16365" s="396"/>
      <c r="D16365" s="396"/>
      <c r="E16365" s="399"/>
      <c r="F16365" s="399"/>
      <c r="G16365" s="399"/>
      <c r="H16365" s="399"/>
      <c r="I16365" s="399"/>
    </row>
    <row r="16366" spans="1:9" ht="15.75" customHeight="1">
      <c r="A16366" s="396"/>
      <c r="B16366" s="398"/>
      <c r="C16366" s="396"/>
      <c r="D16366" s="396"/>
      <c r="E16366" s="399"/>
      <c r="F16366" s="399"/>
      <c r="G16366" s="399"/>
      <c r="H16366" s="399"/>
      <c r="I16366" s="399"/>
    </row>
    <row r="16367" spans="1:9" ht="15.75" customHeight="1">
      <c r="A16367" s="396"/>
      <c r="B16367" s="398"/>
      <c r="C16367" s="396"/>
      <c r="D16367" s="396"/>
      <c r="E16367" s="399"/>
      <c r="F16367" s="399"/>
      <c r="G16367" s="399"/>
      <c r="H16367" s="399"/>
      <c r="I16367" s="399"/>
    </row>
    <row r="16368" spans="1:9" ht="15.75" customHeight="1">
      <c r="A16368" s="396"/>
      <c r="B16368" s="398"/>
      <c r="C16368" s="396"/>
      <c r="D16368" s="396"/>
      <c r="E16368" s="399"/>
      <c r="F16368" s="399"/>
      <c r="G16368" s="399"/>
      <c r="H16368" s="399"/>
      <c r="I16368" s="399"/>
    </row>
    <row r="16369" spans="1:9" ht="15.75" customHeight="1">
      <c r="A16369" s="396"/>
      <c r="B16369" s="398"/>
      <c r="C16369" s="396"/>
      <c r="D16369" s="396"/>
      <c r="E16369" s="399"/>
      <c r="F16369" s="399"/>
      <c r="G16369" s="399"/>
      <c r="H16369" s="399"/>
      <c r="I16369" s="399"/>
    </row>
    <row r="16370" spans="1:9" ht="15.75" customHeight="1">
      <c r="A16370" s="396"/>
      <c r="B16370" s="398"/>
      <c r="C16370" s="396"/>
      <c r="D16370" s="396"/>
      <c r="E16370" s="399"/>
      <c r="F16370" s="399"/>
      <c r="G16370" s="399"/>
      <c r="H16370" s="399"/>
      <c r="I16370" s="399"/>
    </row>
    <row r="16371" spans="1:9" ht="15.75" customHeight="1">
      <c r="A16371" s="396"/>
      <c r="B16371" s="398"/>
      <c r="C16371" s="396"/>
      <c r="D16371" s="396"/>
      <c r="E16371" s="399"/>
      <c r="F16371" s="399"/>
      <c r="G16371" s="399"/>
      <c r="H16371" s="399"/>
      <c r="I16371" s="399"/>
    </row>
    <row r="16372" spans="1:9" ht="15.75" customHeight="1">
      <c r="A16372" s="396"/>
      <c r="B16372" s="398"/>
      <c r="C16372" s="396"/>
      <c r="D16372" s="396"/>
      <c r="E16372" s="399"/>
      <c r="F16372" s="399"/>
      <c r="G16372" s="399"/>
      <c r="H16372" s="399"/>
      <c r="I16372" s="399"/>
    </row>
    <row r="16373" spans="1:9" ht="15.75" customHeight="1">
      <c r="A16373" s="396"/>
      <c r="B16373" s="398"/>
      <c r="C16373" s="396"/>
      <c r="D16373" s="396"/>
      <c r="E16373" s="399"/>
      <c r="F16373" s="399"/>
      <c r="G16373" s="399"/>
      <c r="H16373" s="399"/>
      <c r="I16373" s="399"/>
    </row>
    <row r="16374" spans="1:9" ht="15.75" customHeight="1">
      <c r="A16374" s="396"/>
      <c r="B16374" s="398"/>
      <c r="C16374" s="396"/>
      <c r="D16374" s="396"/>
      <c r="E16374" s="399"/>
      <c r="F16374" s="399"/>
      <c r="G16374" s="399"/>
      <c r="H16374" s="399"/>
      <c r="I16374" s="399"/>
    </row>
    <row r="16375" spans="1:9" ht="15.75" customHeight="1">
      <c r="A16375" s="396"/>
      <c r="B16375" s="398"/>
      <c r="C16375" s="396"/>
      <c r="D16375" s="396"/>
      <c r="E16375" s="399"/>
      <c r="F16375" s="399"/>
      <c r="G16375" s="399"/>
      <c r="H16375" s="399"/>
      <c r="I16375" s="399"/>
    </row>
    <row r="16376" spans="1:9" ht="15.75" customHeight="1">
      <c r="A16376" s="396"/>
      <c r="B16376" s="398"/>
      <c r="C16376" s="396"/>
      <c r="D16376" s="396"/>
      <c r="E16376" s="399"/>
      <c r="F16376" s="399"/>
      <c r="G16376" s="399"/>
      <c r="H16376" s="399"/>
      <c r="I16376" s="399"/>
    </row>
    <row r="16377" spans="1:9" ht="15.75" customHeight="1">
      <c r="A16377" s="396"/>
      <c r="B16377" s="398"/>
      <c r="C16377" s="396"/>
      <c r="D16377" s="396"/>
      <c r="E16377" s="399"/>
      <c r="F16377" s="399"/>
      <c r="G16377" s="399"/>
      <c r="H16377" s="399"/>
      <c r="I16377" s="399"/>
    </row>
    <row r="16378" spans="1:9" ht="15.75" customHeight="1">
      <c r="A16378" s="396"/>
      <c r="B16378" s="398"/>
      <c r="C16378" s="396"/>
      <c r="D16378" s="396"/>
      <c r="E16378" s="399"/>
      <c r="F16378" s="399"/>
      <c r="G16378" s="399"/>
      <c r="H16378" s="399"/>
      <c r="I16378" s="399"/>
    </row>
    <row r="16379" spans="1:9" ht="15.75" customHeight="1">
      <c r="A16379" s="396"/>
      <c r="B16379" s="398"/>
      <c r="C16379" s="396"/>
      <c r="D16379" s="396"/>
      <c r="E16379" s="399"/>
      <c r="F16379" s="399"/>
      <c r="G16379" s="399"/>
      <c r="H16379" s="399"/>
      <c r="I16379" s="399"/>
    </row>
    <row r="16380" spans="1:9" ht="15.75" customHeight="1">
      <c r="A16380" s="396"/>
      <c r="B16380" s="398"/>
      <c r="C16380" s="396"/>
      <c r="D16380" s="396"/>
      <c r="E16380" s="399"/>
      <c r="F16380" s="399"/>
      <c r="G16380" s="399"/>
      <c r="H16380" s="399"/>
      <c r="I16380" s="399"/>
    </row>
    <row r="16381" spans="1:9" ht="15.75" customHeight="1">
      <c r="A16381" s="396"/>
      <c r="B16381" s="398"/>
      <c r="C16381" s="396"/>
      <c r="D16381" s="396"/>
      <c r="E16381" s="399"/>
      <c r="F16381" s="399"/>
      <c r="G16381" s="399"/>
      <c r="H16381" s="399"/>
      <c r="I16381" s="399"/>
    </row>
    <row r="16382" spans="1:9" ht="15.75" customHeight="1">
      <c r="A16382" s="396"/>
      <c r="B16382" s="398"/>
      <c r="C16382" s="396"/>
      <c r="D16382" s="396"/>
      <c r="E16382" s="399"/>
      <c r="F16382" s="399"/>
      <c r="G16382" s="399"/>
      <c r="H16382" s="399"/>
      <c r="I16382" s="399"/>
    </row>
    <row r="16383" spans="1:9" ht="15.75" customHeight="1">
      <c r="A16383" s="396"/>
      <c r="B16383" s="398"/>
      <c r="C16383" s="396"/>
      <c r="D16383" s="396"/>
      <c r="E16383" s="399"/>
      <c r="F16383" s="399"/>
      <c r="G16383" s="399"/>
      <c r="H16383" s="399"/>
      <c r="I16383" s="399"/>
    </row>
    <row r="16384" spans="1:9" ht="15.75" customHeight="1">
      <c r="A16384" s="396"/>
      <c r="B16384" s="398"/>
      <c r="C16384" s="396"/>
      <c r="D16384" s="396"/>
      <c r="E16384" s="399"/>
      <c r="F16384" s="399"/>
      <c r="G16384" s="399"/>
      <c r="H16384" s="399"/>
      <c r="I16384" s="399"/>
    </row>
    <row r="16385" spans="1:9" ht="15.75" customHeight="1">
      <c r="A16385" s="396"/>
      <c r="B16385" s="398"/>
      <c r="C16385" s="396"/>
      <c r="D16385" s="396"/>
      <c r="E16385" s="399"/>
      <c r="F16385" s="399"/>
      <c r="G16385" s="399"/>
      <c r="H16385" s="399"/>
      <c r="I16385" s="399"/>
    </row>
    <row r="16386" spans="1:9" ht="15.75" customHeight="1">
      <c r="A16386" s="396"/>
      <c r="B16386" s="398"/>
      <c r="C16386" s="396"/>
      <c r="D16386" s="396"/>
      <c r="E16386" s="399"/>
      <c r="F16386" s="399"/>
      <c r="G16386" s="399"/>
      <c r="H16386" s="399"/>
      <c r="I16386" s="399"/>
    </row>
    <row r="16387" spans="1:9" ht="15.75" customHeight="1">
      <c r="A16387" s="396"/>
      <c r="B16387" s="398"/>
      <c r="C16387" s="396"/>
      <c r="D16387" s="396"/>
      <c r="E16387" s="399"/>
      <c r="F16387" s="399"/>
      <c r="G16387" s="399"/>
      <c r="H16387" s="399"/>
      <c r="I16387" s="399"/>
    </row>
    <row r="16388" spans="1:9" ht="15.75" customHeight="1">
      <c r="A16388" s="396"/>
      <c r="B16388" s="398"/>
      <c r="C16388" s="396"/>
      <c r="D16388" s="396"/>
      <c r="E16388" s="399"/>
      <c r="F16388" s="399"/>
      <c r="G16388" s="399"/>
      <c r="H16388" s="399"/>
      <c r="I16388" s="399"/>
    </row>
    <row r="16389" spans="1:9" ht="15.75" customHeight="1">
      <c r="A16389" s="396"/>
      <c r="B16389" s="398"/>
      <c r="C16389" s="396"/>
      <c r="D16389" s="396"/>
      <c r="E16389" s="399"/>
      <c r="F16389" s="399"/>
      <c r="G16389" s="399"/>
      <c r="H16389" s="399"/>
      <c r="I16389" s="399"/>
    </row>
    <row r="16390" spans="1:9" ht="15.75" customHeight="1">
      <c r="A16390" s="396"/>
      <c r="B16390" s="398"/>
      <c r="C16390" s="396"/>
      <c r="D16390" s="396"/>
      <c r="E16390" s="399"/>
      <c r="F16390" s="399"/>
      <c r="G16390" s="399"/>
      <c r="H16390" s="399"/>
      <c r="I16390" s="399"/>
    </row>
    <row r="16391" spans="1:9" ht="15.75" customHeight="1">
      <c r="A16391" s="396"/>
      <c r="B16391" s="398"/>
      <c r="C16391" s="396"/>
      <c r="D16391" s="396"/>
      <c r="E16391" s="399"/>
      <c r="F16391" s="399"/>
      <c r="G16391" s="399"/>
      <c r="H16391" s="399"/>
      <c r="I16391" s="399"/>
    </row>
    <row r="16392" spans="1:9" ht="15.75" customHeight="1">
      <c r="A16392" s="396"/>
      <c r="B16392" s="398"/>
      <c r="C16392" s="396"/>
      <c r="D16392" s="396"/>
      <c r="E16392" s="399"/>
      <c r="F16392" s="399"/>
      <c r="G16392" s="399"/>
      <c r="H16392" s="399"/>
      <c r="I16392" s="399"/>
    </row>
    <row r="16393" spans="1:9" ht="15.75" customHeight="1">
      <c r="A16393" s="396"/>
      <c r="B16393" s="398"/>
      <c r="C16393" s="396"/>
      <c r="D16393" s="396"/>
      <c r="E16393" s="399"/>
      <c r="F16393" s="399"/>
      <c r="G16393" s="399"/>
      <c r="H16393" s="399"/>
      <c r="I16393" s="399"/>
    </row>
    <row r="16394" spans="1:9" ht="15.75" customHeight="1">
      <c r="A16394" s="396"/>
      <c r="B16394" s="398"/>
      <c r="C16394" s="396"/>
      <c r="D16394" s="396"/>
      <c r="E16394" s="399"/>
      <c r="F16394" s="399"/>
      <c r="G16394" s="399"/>
      <c r="H16394" s="399"/>
      <c r="I16394" s="399"/>
    </row>
    <row r="16395" spans="1:9" ht="15.75" customHeight="1">
      <c r="A16395" s="396"/>
      <c r="B16395" s="398"/>
      <c r="C16395" s="396"/>
      <c r="D16395" s="396"/>
      <c r="E16395" s="399"/>
      <c r="F16395" s="399"/>
      <c r="G16395" s="399"/>
      <c r="H16395" s="399"/>
      <c r="I16395" s="399"/>
    </row>
    <row r="16396" spans="1:9" ht="15.75" customHeight="1">
      <c r="A16396" s="396"/>
      <c r="B16396" s="398"/>
      <c r="C16396" s="396"/>
      <c r="D16396" s="396"/>
      <c r="E16396" s="399"/>
      <c r="F16396" s="399"/>
      <c r="G16396" s="399"/>
      <c r="H16396" s="399"/>
      <c r="I16396" s="399"/>
    </row>
    <row r="16397" spans="1:9" ht="15.75" customHeight="1">
      <c r="A16397" s="396"/>
      <c r="B16397" s="398"/>
      <c r="C16397" s="396"/>
      <c r="D16397" s="396"/>
      <c r="E16397" s="399"/>
      <c r="F16397" s="399"/>
      <c r="G16397" s="399"/>
      <c r="H16397" s="399"/>
      <c r="I16397" s="399"/>
    </row>
    <row r="16398" spans="1:9" ht="15.75" customHeight="1">
      <c r="A16398" s="396"/>
      <c r="B16398" s="398"/>
      <c r="C16398" s="396"/>
      <c r="D16398" s="396"/>
      <c r="E16398" s="399"/>
      <c r="F16398" s="399"/>
      <c r="G16398" s="399"/>
      <c r="H16398" s="399"/>
      <c r="I16398" s="399"/>
    </row>
    <row r="16399" spans="1:9" ht="15.75" customHeight="1">
      <c r="A16399" s="396"/>
      <c r="B16399" s="398"/>
      <c r="C16399" s="396"/>
      <c r="D16399" s="396"/>
      <c r="E16399" s="399"/>
      <c r="F16399" s="399"/>
      <c r="G16399" s="399"/>
      <c r="H16399" s="399"/>
      <c r="I16399" s="399"/>
    </row>
    <row r="16400" spans="1:9" ht="15.75" customHeight="1">
      <c r="A16400" s="396"/>
      <c r="B16400" s="398"/>
      <c r="C16400" s="396"/>
      <c r="D16400" s="396"/>
      <c r="E16400" s="399"/>
      <c r="F16400" s="399"/>
      <c r="G16400" s="399"/>
      <c r="H16400" s="399"/>
      <c r="I16400" s="399"/>
    </row>
    <row r="16401" spans="1:9" ht="15.75" customHeight="1">
      <c r="A16401" s="396"/>
      <c r="B16401" s="398"/>
      <c r="C16401" s="396"/>
      <c r="D16401" s="396"/>
      <c r="E16401" s="399"/>
      <c r="F16401" s="399"/>
      <c r="G16401" s="399"/>
      <c r="H16401" s="399"/>
      <c r="I16401" s="399"/>
    </row>
    <row r="16402" spans="1:9" ht="15.75" customHeight="1">
      <c r="A16402" s="396"/>
      <c r="B16402" s="398"/>
      <c r="C16402" s="396"/>
      <c r="D16402" s="396"/>
      <c r="E16402" s="399"/>
      <c r="F16402" s="399"/>
      <c r="G16402" s="399"/>
      <c r="H16402" s="399"/>
      <c r="I16402" s="399"/>
    </row>
    <row r="16403" spans="1:9" ht="15.75" customHeight="1">
      <c r="A16403" s="396"/>
      <c r="B16403" s="398"/>
      <c r="C16403" s="396"/>
      <c r="D16403" s="396"/>
      <c r="E16403" s="399"/>
      <c r="F16403" s="399"/>
      <c r="G16403" s="399"/>
      <c r="H16403" s="399"/>
      <c r="I16403" s="399"/>
    </row>
    <row r="16404" spans="1:9" ht="15.75" customHeight="1">
      <c r="A16404" s="396"/>
      <c r="B16404" s="398"/>
      <c r="C16404" s="396"/>
      <c r="D16404" s="396"/>
      <c r="E16404" s="399"/>
      <c r="F16404" s="399"/>
      <c r="G16404" s="399"/>
      <c r="H16404" s="399"/>
      <c r="I16404" s="399"/>
    </row>
    <row r="16405" spans="1:9" ht="15.75" customHeight="1">
      <c r="A16405" s="396"/>
      <c r="B16405" s="398"/>
      <c r="C16405" s="396"/>
      <c r="D16405" s="396"/>
      <c r="E16405" s="399"/>
      <c r="F16405" s="399"/>
      <c r="G16405" s="399"/>
      <c r="H16405" s="399"/>
      <c r="I16405" s="399"/>
    </row>
    <row r="16406" spans="1:9" ht="15.75" customHeight="1">
      <c r="A16406" s="396"/>
      <c r="B16406" s="398"/>
      <c r="C16406" s="396"/>
      <c r="D16406" s="396"/>
      <c r="E16406" s="399"/>
      <c r="F16406" s="399"/>
      <c r="G16406" s="399"/>
      <c r="H16406" s="399"/>
      <c r="I16406" s="399"/>
    </row>
    <row r="16407" spans="1:9" ht="15.75" customHeight="1">
      <c r="A16407" s="396"/>
      <c r="B16407" s="398"/>
      <c r="C16407" s="396"/>
      <c r="D16407" s="396"/>
      <c r="E16407" s="399"/>
      <c r="F16407" s="399"/>
      <c r="G16407" s="399"/>
      <c r="H16407" s="399"/>
      <c r="I16407" s="399"/>
    </row>
    <row r="16408" spans="1:9" ht="15.75" customHeight="1">
      <c r="A16408" s="396"/>
      <c r="B16408" s="398"/>
      <c r="C16408" s="396"/>
      <c r="D16408" s="396"/>
      <c r="E16408" s="399"/>
      <c r="F16408" s="399"/>
      <c r="G16408" s="399"/>
      <c r="H16408" s="399"/>
      <c r="I16408" s="399"/>
    </row>
    <row r="16409" spans="1:9" ht="15.75" customHeight="1">
      <c r="A16409" s="396"/>
      <c r="B16409" s="398"/>
      <c r="C16409" s="396"/>
      <c r="D16409" s="396"/>
      <c r="E16409" s="399"/>
      <c r="F16409" s="399"/>
      <c r="G16409" s="399"/>
      <c r="H16409" s="399"/>
      <c r="I16409" s="399"/>
    </row>
    <row r="16410" spans="1:9" ht="15.75" customHeight="1">
      <c r="A16410" s="396"/>
      <c r="B16410" s="398"/>
      <c r="C16410" s="396"/>
      <c r="D16410" s="396"/>
      <c r="E16410" s="399"/>
      <c r="F16410" s="399"/>
      <c r="G16410" s="399"/>
      <c r="H16410" s="399"/>
      <c r="I16410" s="399"/>
    </row>
    <row r="16411" spans="1:9" ht="15.75" customHeight="1">
      <c r="A16411" s="396"/>
      <c r="B16411" s="398"/>
      <c r="C16411" s="396"/>
      <c r="D16411" s="396"/>
      <c r="E16411" s="399"/>
      <c r="F16411" s="399"/>
      <c r="G16411" s="399"/>
      <c r="H16411" s="399"/>
      <c r="I16411" s="399"/>
    </row>
    <row r="16412" spans="1:9" ht="15.75" customHeight="1">
      <c r="A16412" s="396"/>
      <c r="B16412" s="398"/>
      <c r="C16412" s="396"/>
      <c r="D16412" s="396"/>
      <c r="E16412" s="399"/>
      <c r="F16412" s="399"/>
      <c r="G16412" s="399"/>
      <c r="H16412" s="399"/>
      <c r="I16412" s="399"/>
    </row>
    <row r="16413" spans="1:9" ht="15.75" customHeight="1">
      <c r="A16413" s="396"/>
      <c r="B16413" s="398"/>
      <c r="C16413" s="396"/>
      <c r="D16413" s="396"/>
      <c r="E16413" s="399"/>
      <c r="F16413" s="399"/>
      <c r="G16413" s="399"/>
      <c r="H16413" s="399"/>
      <c r="I16413" s="399"/>
    </row>
    <row r="16414" spans="1:9" ht="15.75" customHeight="1">
      <c r="A16414" s="396"/>
      <c r="B16414" s="398"/>
      <c r="C16414" s="396"/>
      <c r="D16414" s="396"/>
      <c r="E16414" s="399"/>
      <c r="F16414" s="399"/>
      <c r="G16414" s="399"/>
      <c r="H16414" s="399"/>
      <c r="I16414" s="399"/>
    </row>
    <row r="16415" spans="1:9" ht="15.75" customHeight="1">
      <c r="A16415" s="396"/>
      <c r="B16415" s="398"/>
      <c r="C16415" s="396"/>
      <c r="D16415" s="396"/>
      <c r="E16415" s="399"/>
      <c r="F16415" s="399"/>
      <c r="G16415" s="399"/>
      <c r="H16415" s="399"/>
      <c r="I16415" s="399"/>
    </row>
    <row r="16416" spans="1:9" ht="15.75" customHeight="1">
      <c r="A16416" s="396"/>
      <c r="B16416" s="398"/>
      <c r="C16416" s="396"/>
      <c r="D16416" s="396"/>
      <c r="E16416" s="399"/>
      <c r="F16416" s="399"/>
      <c r="G16416" s="399"/>
      <c r="H16416" s="399"/>
      <c r="I16416" s="399"/>
    </row>
    <row r="16417" spans="1:9" ht="15.75" customHeight="1">
      <c r="A16417" s="396"/>
      <c r="B16417" s="398"/>
      <c r="C16417" s="396"/>
      <c r="D16417" s="396"/>
      <c r="E16417" s="399"/>
      <c r="F16417" s="399"/>
      <c r="G16417" s="399"/>
      <c r="H16417" s="399"/>
      <c r="I16417" s="399"/>
    </row>
    <row r="16418" spans="1:9" ht="15.75" customHeight="1">
      <c r="A16418" s="396"/>
      <c r="B16418" s="398"/>
      <c r="C16418" s="396"/>
      <c r="D16418" s="396"/>
      <c r="E16418" s="399"/>
      <c r="F16418" s="399"/>
      <c r="G16418" s="399"/>
      <c r="H16418" s="399"/>
      <c r="I16418" s="399"/>
    </row>
    <row r="16419" spans="1:9" ht="15.75" customHeight="1">
      <c r="A16419" s="396"/>
      <c r="B16419" s="398"/>
      <c r="C16419" s="396"/>
      <c r="D16419" s="396"/>
      <c r="E16419" s="399"/>
      <c r="F16419" s="399"/>
      <c r="G16419" s="399"/>
      <c r="H16419" s="399"/>
      <c r="I16419" s="399"/>
    </row>
    <row r="16420" spans="1:9" ht="15.75" customHeight="1">
      <c r="A16420" s="396"/>
      <c r="B16420" s="398"/>
      <c r="C16420" s="396"/>
      <c r="D16420" s="396"/>
      <c r="E16420" s="399"/>
      <c r="F16420" s="399"/>
      <c r="G16420" s="399"/>
      <c r="H16420" s="399"/>
      <c r="I16420" s="399"/>
    </row>
    <row r="16421" spans="1:9" ht="15.75" customHeight="1">
      <c r="A16421" s="396"/>
      <c r="B16421" s="398"/>
      <c r="C16421" s="396"/>
      <c r="D16421" s="396"/>
      <c r="E16421" s="399"/>
      <c r="F16421" s="399"/>
      <c r="G16421" s="399"/>
      <c r="H16421" s="399"/>
      <c r="I16421" s="399"/>
    </row>
    <row r="16422" spans="1:9" ht="15.75" customHeight="1">
      <c r="A16422" s="396"/>
      <c r="B16422" s="398"/>
      <c r="C16422" s="396"/>
      <c r="D16422" s="396"/>
      <c r="E16422" s="399"/>
      <c r="F16422" s="399"/>
      <c r="G16422" s="399"/>
      <c r="H16422" s="399"/>
      <c r="I16422" s="399"/>
    </row>
    <row r="16423" spans="1:9" ht="15.75" customHeight="1">
      <c r="A16423" s="396"/>
      <c r="B16423" s="398"/>
      <c r="C16423" s="396"/>
      <c r="D16423" s="396"/>
      <c r="E16423" s="399"/>
      <c r="F16423" s="399"/>
      <c r="G16423" s="399"/>
      <c r="H16423" s="399"/>
      <c r="I16423" s="399"/>
    </row>
    <row r="16424" spans="1:9" ht="15.75" customHeight="1">
      <c r="A16424" s="396"/>
      <c r="B16424" s="398"/>
      <c r="C16424" s="396"/>
      <c r="D16424" s="396"/>
      <c r="E16424" s="399"/>
      <c r="F16424" s="399"/>
      <c r="G16424" s="399"/>
      <c r="H16424" s="399"/>
      <c r="I16424" s="399"/>
    </row>
    <row r="16425" spans="1:9" ht="15.75" customHeight="1">
      <c r="A16425" s="396"/>
      <c r="B16425" s="398"/>
      <c r="C16425" s="396"/>
      <c r="D16425" s="396"/>
      <c r="E16425" s="399"/>
      <c r="F16425" s="399"/>
      <c r="G16425" s="399"/>
      <c r="H16425" s="399"/>
      <c r="I16425" s="399"/>
    </row>
    <row r="16426" spans="1:9" ht="15.75" customHeight="1">
      <c r="A16426" s="396"/>
      <c r="B16426" s="398"/>
      <c r="C16426" s="396"/>
      <c r="D16426" s="396"/>
      <c r="E16426" s="399"/>
      <c r="F16426" s="399"/>
      <c r="G16426" s="399"/>
      <c r="H16426" s="399"/>
      <c r="I16426" s="399"/>
    </row>
    <row r="16427" spans="1:9" ht="15.75" customHeight="1">
      <c r="A16427" s="396"/>
      <c r="B16427" s="398"/>
      <c r="C16427" s="396"/>
      <c r="D16427" s="396"/>
      <c r="E16427" s="399"/>
      <c r="F16427" s="399"/>
      <c r="G16427" s="399"/>
      <c r="H16427" s="399"/>
      <c r="I16427" s="399"/>
    </row>
    <row r="16428" spans="1:9" ht="15.75" customHeight="1">
      <c r="A16428" s="396"/>
      <c r="B16428" s="398"/>
      <c r="C16428" s="396"/>
      <c r="D16428" s="396"/>
      <c r="E16428" s="399"/>
      <c r="F16428" s="399"/>
      <c r="G16428" s="399"/>
      <c r="H16428" s="399"/>
      <c r="I16428" s="399"/>
    </row>
    <row r="16429" spans="1:9" ht="15.75" customHeight="1">
      <c r="A16429" s="396"/>
      <c r="B16429" s="398"/>
      <c r="C16429" s="396"/>
      <c r="D16429" s="396"/>
      <c r="E16429" s="399"/>
      <c r="F16429" s="399"/>
      <c r="G16429" s="399"/>
      <c r="H16429" s="399"/>
      <c r="I16429" s="399"/>
    </row>
    <row r="16430" spans="1:9" ht="15.75" customHeight="1">
      <c r="A16430" s="396"/>
      <c r="B16430" s="398"/>
      <c r="C16430" s="396"/>
      <c r="D16430" s="396"/>
      <c r="E16430" s="399"/>
      <c r="F16430" s="399"/>
      <c r="G16430" s="399"/>
      <c r="H16430" s="399"/>
      <c r="I16430" s="399"/>
    </row>
    <row r="16431" spans="1:9" ht="15.75" customHeight="1">
      <c r="A16431" s="396"/>
      <c r="B16431" s="398"/>
      <c r="C16431" s="396"/>
      <c r="D16431" s="396"/>
      <c r="E16431" s="399"/>
      <c r="F16431" s="399"/>
      <c r="G16431" s="399"/>
      <c r="H16431" s="399"/>
      <c r="I16431" s="399"/>
    </row>
    <row r="16432" spans="1:9" ht="15.75" customHeight="1">
      <c r="A16432" s="396"/>
      <c r="B16432" s="398"/>
      <c r="C16432" s="396"/>
      <c r="D16432" s="396"/>
      <c r="E16432" s="399"/>
      <c r="F16432" s="399"/>
      <c r="G16432" s="399"/>
      <c r="H16432" s="399"/>
      <c r="I16432" s="399"/>
    </row>
    <row r="16433" spans="1:9" ht="15.75" customHeight="1">
      <c r="A16433" s="396"/>
      <c r="B16433" s="398"/>
      <c r="C16433" s="396"/>
      <c r="D16433" s="396"/>
      <c r="E16433" s="399"/>
      <c r="F16433" s="399"/>
      <c r="G16433" s="399"/>
      <c r="H16433" s="399"/>
      <c r="I16433" s="399"/>
    </row>
    <row r="16434" spans="1:9" ht="15.75" customHeight="1">
      <c r="A16434" s="396"/>
      <c r="B16434" s="398"/>
      <c r="C16434" s="396"/>
      <c r="D16434" s="396"/>
      <c r="E16434" s="399"/>
      <c r="F16434" s="399"/>
      <c r="G16434" s="399"/>
      <c r="H16434" s="399"/>
      <c r="I16434" s="399"/>
    </row>
    <row r="16435" spans="1:9" ht="15.75" customHeight="1">
      <c r="A16435" s="396"/>
      <c r="B16435" s="398"/>
      <c r="C16435" s="396"/>
      <c r="D16435" s="396"/>
      <c r="E16435" s="399"/>
      <c r="F16435" s="399"/>
      <c r="G16435" s="399"/>
      <c r="H16435" s="399"/>
      <c r="I16435" s="399"/>
    </row>
    <row r="16436" spans="1:9" ht="15.75" customHeight="1">
      <c r="A16436" s="396"/>
      <c r="B16436" s="398"/>
      <c r="C16436" s="396"/>
      <c r="D16436" s="396"/>
      <c r="E16436" s="399"/>
      <c r="F16436" s="399"/>
      <c r="G16436" s="399"/>
      <c r="H16436" s="399"/>
      <c r="I16436" s="399"/>
    </row>
    <row r="16437" spans="1:9" ht="15.75" customHeight="1">
      <c r="A16437" s="396"/>
      <c r="B16437" s="398"/>
      <c r="C16437" s="396"/>
      <c r="D16437" s="396"/>
      <c r="E16437" s="399"/>
      <c r="F16437" s="399"/>
      <c r="G16437" s="399"/>
      <c r="H16437" s="399"/>
      <c r="I16437" s="399"/>
    </row>
    <row r="16438" spans="1:9" ht="15.75" customHeight="1">
      <c r="A16438" s="396"/>
      <c r="B16438" s="398"/>
      <c r="C16438" s="396"/>
      <c r="D16438" s="396"/>
      <c r="E16438" s="399"/>
      <c r="F16438" s="399"/>
      <c r="G16438" s="399"/>
      <c r="H16438" s="399"/>
      <c r="I16438" s="399"/>
    </row>
    <row r="16439" spans="1:9" ht="15.75" customHeight="1">
      <c r="A16439" s="396"/>
      <c r="B16439" s="398"/>
      <c r="C16439" s="396"/>
      <c r="D16439" s="396"/>
      <c r="E16439" s="399"/>
      <c r="F16439" s="399"/>
      <c r="G16439" s="399"/>
      <c r="H16439" s="399"/>
      <c r="I16439" s="399"/>
    </row>
    <row r="16440" spans="1:9" ht="15.75" customHeight="1">
      <c r="A16440" s="396"/>
      <c r="B16440" s="398"/>
      <c r="C16440" s="396"/>
      <c r="D16440" s="396"/>
      <c r="E16440" s="399"/>
      <c r="F16440" s="399"/>
      <c r="G16440" s="399"/>
      <c r="H16440" s="399"/>
      <c r="I16440" s="399"/>
    </row>
    <row r="16441" spans="1:9" ht="15.75" customHeight="1">
      <c r="A16441" s="396"/>
      <c r="B16441" s="398"/>
      <c r="C16441" s="396"/>
      <c r="D16441" s="396"/>
      <c r="E16441" s="399"/>
      <c r="F16441" s="399"/>
      <c r="G16441" s="399"/>
      <c r="H16441" s="399"/>
      <c r="I16441" s="399"/>
    </row>
    <row r="16442" spans="1:9" ht="15.75" customHeight="1">
      <c r="A16442" s="396"/>
      <c r="B16442" s="398"/>
      <c r="C16442" s="396"/>
      <c r="D16442" s="396"/>
      <c r="E16442" s="399"/>
      <c r="F16442" s="399"/>
      <c r="G16442" s="399"/>
      <c r="H16442" s="399"/>
      <c r="I16442" s="399"/>
    </row>
    <row r="16443" spans="1:9" ht="15.75" customHeight="1">
      <c r="A16443" s="396"/>
      <c r="B16443" s="398"/>
      <c r="C16443" s="396"/>
      <c r="D16443" s="396"/>
      <c r="E16443" s="399"/>
      <c r="F16443" s="399"/>
      <c r="G16443" s="399"/>
      <c r="H16443" s="399"/>
      <c r="I16443" s="399"/>
    </row>
    <row r="16444" spans="1:9" ht="15.75" customHeight="1">
      <c r="A16444" s="396"/>
      <c r="B16444" s="398"/>
      <c r="C16444" s="396"/>
      <c r="D16444" s="396"/>
      <c r="E16444" s="399"/>
      <c r="F16444" s="399"/>
      <c r="G16444" s="399"/>
      <c r="H16444" s="399"/>
      <c r="I16444" s="399"/>
    </row>
    <row r="16445" spans="1:9" ht="15.75" customHeight="1">
      <c r="A16445" s="396"/>
      <c r="B16445" s="398"/>
      <c r="C16445" s="396"/>
      <c r="D16445" s="396"/>
      <c r="E16445" s="399"/>
      <c r="F16445" s="399"/>
      <c r="G16445" s="399"/>
      <c r="H16445" s="399"/>
      <c r="I16445" s="399"/>
    </row>
    <row r="16446" spans="1:9" ht="15.75" customHeight="1">
      <c r="A16446" s="396"/>
      <c r="B16446" s="398"/>
      <c r="C16446" s="396"/>
      <c r="D16446" s="396"/>
      <c r="E16446" s="399"/>
      <c r="F16446" s="399"/>
      <c r="G16446" s="399"/>
      <c r="H16446" s="399"/>
      <c r="I16446" s="399"/>
    </row>
    <row r="16447" spans="1:9" ht="15.75" customHeight="1">
      <c r="A16447" s="396"/>
      <c r="B16447" s="398"/>
      <c r="C16447" s="396"/>
      <c r="D16447" s="396"/>
      <c r="E16447" s="399"/>
      <c r="F16447" s="399"/>
      <c r="G16447" s="399"/>
      <c r="H16447" s="399"/>
      <c r="I16447" s="399"/>
    </row>
    <row r="16448" spans="1:9" ht="15.75" customHeight="1">
      <c r="A16448" s="396"/>
      <c r="B16448" s="398"/>
      <c r="C16448" s="396"/>
      <c r="D16448" s="396"/>
      <c r="E16448" s="399"/>
      <c r="F16448" s="399"/>
      <c r="G16448" s="399"/>
      <c r="H16448" s="399"/>
      <c r="I16448" s="399"/>
    </row>
    <row r="16449" spans="1:9" ht="15.75" customHeight="1">
      <c r="A16449" s="396"/>
      <c r="B16449" s="398"/>
      <c r="C16449" s="396"/>
      <c r="D16449" s="396"/>
      <c r="E16449" s="399"/>
      <c r="F16449" s="399"/>
      <c r="G16449" s="399"/>
      <c r="H16449" s="399"/>
      <c r="I16449" s="399"/>
    </row>
    <row r="16450" spans="1:9" ht="15.75" customHeight="1">
      <c r="A16450" s="396"/>
      <c r="B16450" s="398"/>
      <c r="C16450" s="396"/>
      <c r="D16450" s="396"/>
      <c r="E16450" s="399"/>
      <c r="F16450" s="399"/>
      <c r="G16450" s="399"/>
      <c r="H16450" s="399"/>
      <c r="I16450" s="399"/>
    </row>
    <row r="16451" spans="1:9" ht="15.75" customHeight="1">
      <c r="A16451" s="396"/>
      <c r="B16451" s="398"/>
      <c r="C16451" s="396"/>
      <c r="D16451" s="396"/>
      <c r="E16451" s="399"/>
      <c r="F16451" s="399"/>
      <c r="G16451" s="399"/>
      <c r="H16451" s="399"/>
      <c r="I16451" s="399"/>
    </row>
    <row r="16452" spans="1:9" ht="15.75" customHeight="1">
      <c r="A16452" s="396"/>
      <c r="B16452" s="398"/>
      <c r="C16452" s="396"/>
      <c r="D16452" s="396"/>
      <c r="E16452" s="399"/>
      <c r="F16452" s="399"/>
      <c r="G16452" s="399"/>
      <c r="H16452" s="399"/>
      <c r="I16452" s="399"/>
    </row>
    <row r="16453" spans="1:9" ht="15.75" customHeight="1">
      <c r="A16453" s="396"/>
      <c r="B16453" s="398"/>
      <c r="C16453" s="396"/>
      <c r="D16453" s="396"/>
      <c r="E16453" s="399"/>
      <c r="F16453" s="399"/>
      <c r="G16453" s="399"/>
      <c r="H16453" s="399"/>
      <c r="I16453" s="399"/>
    </row>
    <row r="16454" spans="1:9" ht="15.75" customHeight="1">
      <c r="A16454" s="396"/>
      <c r="B16454" s="398"/>
      <c r="C16454" s="396"/>
      <c r="D16454" s="396"/>
      <c r="E16454" s="399"/>
      <c r="F16454" s="399"/>
      <c r="G16454" s="399"/>
      <c r="H16454" s="399"/>
      <c r="I16454" s="399"/>
    </row>
    <row r="16455" spans="1:9" ht="15.75" customHeight="1">
      <c r="A16455" s="396"/>
      <c r="B16455" s="398"/>
      <c r="C16455" s="396"/>
      <c r="D16455" s="396"/>
      <c r="E16455" s="399"/>
      <c r="F16455" s="399"/>
      <c r="G16455" s="399"/>
      <c r="H16455" s="399"/>
      <c r="I16455" s="399"/>
    </row>
    <row r="16456" spans="1:9" ht="15.75" customHeight="1">
      <c r="A16456" s="396"/>
      <c r="B16456" s="398"/>
      <c r="C16456" s="396"/>
      <c r="D16456" s="396"/>
      <c r="E16456" s="399"/>
      <c r="F16456" s="399"/>
      <c r="G16456" s="399"/>
      <c r="H16456" s="399"/>
      <c r="I16456" s="399"/>
    </row>
    <row r="16457" spans="1:9" ht="15.75" customHeight="1">
      <c r="A16457" s="396"/>
      <c r="B16457" s="398"/>
      <c r="C16457" s="396"/>
      <c r="D16457" s="396"/>
      <c r="E16457" s="399"/>
      <c r="F16457" s="399"/>
      <c r="G16457" s="399"/>
      <c r="H16457" s="399"/>
      <c r="I16457" s="399"/>
    </row>
    <row r="16458" spans="1:9" ht="15.75" customHeight="1">
      <c r="A16458" s="396"/>
      <c r="B16458" s="398"/>
      <c r="C16458" s="396"/>
      <c r="D16458" s="396"/>
      <c r="E16458" s="399"/>
      <c r="F16458" s="399"/>
      <c r="G16458" s="399"/>
      <c r="H16458" s="399"/>
      <c r="I16458" s="399"/>
    </row>
    <row r="16459" spans="1:9" ht="15.75" customHeight="1">
      <c r="A16459" s="396"/>
      <c r="B16459" s="398"/>
      <c r="C16459" s="396"/>
      <c r="D16459" s="396"/>
      <c r="E16459" s="399"/>
      <c r="F16459" s="399"/>
      <c r="G16459" s="399"/>
      <c r="H16459" s="399"/>
      <c r="I16459" s="399"/>
    </row>
    <row r="16460" spans="1:9" ht="15.75" customHeight="1">
      <c r="A16460" s="396"/>
      <c r="B16460" s="398"/>
      <c r="C16460" s="396"/>
      <c r="D16460" s="396"/>
      <c r="E16460" s="399"/>
      <c r="F16460" s="399"/>
      <c r="G16460" s="399"/>
      <c r="H16460" s="399"/>
      <c r="I16460" s="399"/>
    </row>
    <row r="16461" spans="1:9" ht="15.75" customHeight="1">
      <c r="A16461" s="396"/>
      <c r="B16461" s="398"/>
      <c r="C16461" s="396"/>
      <c r="D16461" s="396"/>
      <c r="E16461" s="399"/>
      <c r="F16461" s="399"/>
      <c r="G16461" s="399"/>
      <c r="H16461" s="399"/>
      <c r="I16461" s="399"/>
    </row>
    <row r="16462" spans="1:9" ht="15.75" customHeight="1">
      <c r="A16462" s="396"/>
      <c r="B16462" s="398"/>
      <c r="C16462" s="396"/>
      <c r="D16462" s="396"/>
      <c r="E16462" s="399"/>
      <c r="F16462" s="399"/>
      <c r="G16462" s="399"/>
      <c r="H16462" s="399"/>
      <c r="I16462" s="399"/>
    </row>
    <row r="16463" spans="1:9" ht="15.75" customHeight="1">
      <c r="A16463" s="396"/>
      <c r="B16463" s="398"/>
      <c r="C16463" s="396"/>
      <c r="D16463" s="396"/>
      <c r="E16463" s="399"/>
      <c r="F16463" s="399"/>
      <c r="G16463" s="399"/>
      <c r="H16463" s="399"/>
      <c r="I16463" s="399"/>
    </row>
    <row r="16464" spans="1:9" ht="15.75" customHeight="1">
      <c r="A16464" s="396"/>
      <c r="B16464" s="398"/>
      <c r="C16464" s="396"/>
      <c r="D16464" s="396"/>
      <c r="E16464" s="399"/>
      <c r="F16464" s="399"/>
      <c r="G16464" s="399"/>
      <c r="H16464" s="399"/>
      <c r="I16464" s="399"/>
    </row>
    <row r="16465" spans="1:9" ht="15.75" customHeight="1">
      <c r="A16465" s="396"/>
      <c r="B16465" s="398"/>
      <c r="C16465" s="396"/>
      <c r="D16465" s="396"/>
      <c r="E16465" s="399"/>
      <c r="F16465" s="399"/>
      <c r="G16465" s="399"/>
      <c r="H16465" s="399"/>
      <c r="I16465" s="399"/>
    </row>
    <row r="16466" spans="1:9" ht="15.75" customHeight="1">
      <c r="A16466" s="396"/>
      <c r="B16466" s="398"/>
      <c r="C16466" s="396"/>
      <c r="D16466" s="396"/>
      <c r="E16466" s="399"/>
      <c r="F16466" s="399"/>
      <c r="G16466" s="399"/>
      <c r="H16466" s="399"/>
      <c r="I16466" s="399"/>
    </row>
    <row r="16467" spans="1:9" ht="15.75" customHeight="1">
      <c r="A16467" s="396"/>
      <c r="B16467" s="398"/>
      <c r="C16467" s="396"/>
      <c r="D16467" s="396"/>
      <c r="E16467" s="399"/>
      <c r="F16467" s="399"/>
      <c r="G16467" s="399"/>
      <c r="H16467" s="399"/>
      <c r="I16467" s="399"/>
    </row>
    <row r="16468" spans="1:9" ht="15.75" customHeight="1">
      <c r="A16468" s="396"/>
      <c r="B16468" s="398"/>
      <c r="C16468" s="396"/>
      <c r="D16468" s="396"/>
      <c r="E16468" s="399"/>
      <c r="F16468" s="399"/>
      <c r="G16468" s="399"/>
      <c r="H16468" s="399"/>
      <c r="I16468" s="399"/>
    </row>
    <row r="16469" spans="1:9" ht="15.75" customHeight="1">
      <c r="A16469" s="396"/>
      <c r="B16469" s="398"/>
      <c r="C16469" s="396"/>
      <c r="D16469" s="396"/>
      <c r="E16469" s="399"/>
      <c r="F16469" s="399"/>
      <c r="G16469" s="399"/>
      <c r="H16469" s="399"/>
      <c r="I16469" s="399"/>
    </row>
    <row r="16470" spans="1:9" ht="15.75" customHeight="1">
      <c r="A16470" s="396"/>
      <c r="B16470" s="398"/>
      <c r="C16470" s="396"/>
      <c r="D16470" s="396"/>
      <c r="E16470" s="399"/>
      <c r="F16470" s="399"/>
      <c r="G16470" s="399"/>
      <c r="H16470" s="399"/>
      <c r="I16470" s="399"/>
    </row>
    <row r="16471" spans="1:9" ht="15.75" customHeight="1">
      <c r="A16471" s="396"/>
      <c r="B16471" s="398"/>
      <c r="C16471" s="396"/>
      <c r="D16471" s="396"/>
      <c r="E16471" s="399"/>
      <c r="F16471" s="399"/>
      <c r="G16471" s="399"/>
      <c r="H16471" s="399"/>
      <c r="I16471" s="399"/>
    </row>
    <row r="16472" spans="1:9" ht="15.75" customHeight="1">
      <c r="A16472" s="396"/>
      <c r="B16472" s="398"/>
      <c r="C16472" s="396"/>
      <c r="D16472" s="396"/>
      <c r="E16472" s="399"/>
      <c r="F16472" s="399"/>
      <c r="G16472" s="399"/>
      <c r="H16472" s="399"/>
      <c r="I16472" s="399"/>
    </row>
    <row r="16473" spans="1:9" ht="15.75" customHeight="1">
      <c r="A16473" s="396"/>
      <c r="B16473" s="398"/>
      <c r="C16473" s="396"/>
      <c r="D16473" s="396"/>
      <c r="E16473" s="399"/>
      <c r="F16473" s="399"/>
      <c r="G16473" s="399"/>
      <c r="H16473" s="399"/>
      <c r="I16473" s="399"/>
    </row>
    <row r="16474" spans="1:9" ht="15.75" customHeight="1">
      <c r="A16474" s="396"/>
      <c r="B16474" s="398"/>
      <c r="C16474" s="396"/>
      <c r="D16474" s="396"/>
      <c r="E16474" s="399"/>
      <c r="F16474" s="399"/>
      <c r="G16474" s="399"/>
      <c r="H16474" s="399"/>
      <c r="I16474" s="399"/>
    </row>
    <row r="16475" spans="1:9" ht="15.75" customHeight="1">
      <c r="A16475" s="396"/>
      <c r="B16475" s="398"/>
      <c r="C16475" s="396"/>
      <c r="D16475" s="396"/>
      <c r="E16475" s="399"/>
      <c r="F16475" s="399"/>
      <c r="G16475" s="399"/>
      <c r="H16475" s="399"/>
      <c r="I16475" s="399"/>
    </row>
    <row r="16476" spans="1:9" ht="15.75" customHeight="1">
      <c r="A16476" s="396"/>
      <c r="B16476" s="398"/>
      <c r="C16476" s="396"/>
      <c r="D16476" s="396"/>
      <c r="E16476" s="399"/>
      <c r="F16476" s="399"/>
      <c r="G16476" s="399"/>
      <c r="H16476" s="399"/>
      <c r="I16476" s="399"/>
    </row>
    <row r="16477" spans="1:9" ht="15.75" customHeight="1">
      <c r="A16477" s="396"/>
      <c r="B16477" s="398"/>
      <c r="C16477" s="396"/>
      <c r="D16477" s="396"/>
      <c r="E16477" s="399"/>
      <c r="F16477" s="399"/>
      <c r="G16477" s="399"/>
      <c r="H16477" s="399"/>
      <c r="I16477" s="399"/>
    </row>
    <row r="16478" spans="1:9" ht="15.75" customHeight="1">
      <c r="A16478" s="396"/>
      <c r="B16478" s="398"/>
      <c r="C16478" s="396"/>
      <c r="D16478" s="396"/>
      <c r="E16478" s="399"/>
      <c r="F16478" s="399"/>
      <c r="G16478" s="399"/>
      <c r="H16478" s="399"/>
      <c r="I16478" s="399"/>
    </row>
    <row r="16479" spans="1:9" ht="15.75" customHeight="1">
      <c r="A16479" s="396"/>
      <c r="B16479" s="398"/>
      <c r="C16479" s="396"/>
      <c r="D16479" s="396"/>
      <c r="E16479" s="399"/>
      <c r="F16479" s="399"/>
      <c r="G16479" s="399"/>
      <c r="H16479" s="399"/>
      <c r="I16479" s="399"/>
    </row>
    <row r="16480" spans="1:9" ht="15.75" customHeight="1">
      <c r="A16480" s="396"/>
      <c r="B16480" s="398"/>
      <c r="C16480" s="396"/>
      <c r="D16480" s="396"/>
      <c r="E16480" s="399"/>
      <c r="F16480" s="399"/>
      <c r="G16480" s="399"/>
      <c r="H16480" s="399"/>
      <c r="I16480" s="399"/>
    </row>
    <row r="16481" spans="1:9" ht="15.75" customHeight="1">
      <c r="A16481" s="396"/>
      <c r="B16481" s="398"/>
      <c r="C16481" s="396"/>
      <c r="D16481" s="396"/>
      <c r="E16481" s="399"/>
      <c r="F16481" s="399"/>
      <c r="G16481" s="399"/>
      <c r="H16481" s="399"/>
      <c r="I16481" s="399"/>
    </row>
    <row r="16482" spans="1:9" ht="15.75" customHeight="1">
      <c r="A16482" s="396"/>
      <c r="B16482" s="398"/>
      <c r="C16482" s="396"/>
      <c r="D16482" s="396"/>
      <c r="E16482" s="399"/>
      <c r="F16482" s="399"/>
      <c r="G16482" s="399"/>
      <c r="H16482" s="399"/>
      <c r="I16482" s="399"/>
    </row>
    <row r="16483" spans="1:9" ht="15.75" customHeight="1">
      <c r="A16483" s="396"/>
      <c r="B16483" s="398"/>
      <c r="C16483" s="396"/>
      <c r="D16483" s="396"/>
      <c r="E16483" s="399"/>
      <c r="F16483" s="399"/>
      <c r="G16483" s="399"/>
      <c r="H16483" s="399"/>
      <c r="I16483" s="399"/>
    </row>
    <row r="16484" spans="1:9" ht="15.75" customHeight="1">
      <c r="A16484" s="396"/>
      <c r="B16484" s="398"/>
      <c r="C16484" s="396"/>
      <c r="D16484" s="396"/>
      <c r="E16484" s="399"/>
      <c r="F16484" s="399"/>
      <c r="G16484" s="399"/>
      <c r="H16484" s="399"/>
      <c r="I16484" s="399"/>
    </row>
    <row r="16485" spans="1:9" ht="15.75" customHeight="1">
      <c r="A16485" s="396"/>
      <c r="B16485" s="398"/>
      <c r="C16485" s="396"/>
      <c r="D16485" s="396"/>
      <c r="E16485" s="399"/>
      <c r="F16485" s="399"/>
      <c r="G16485" s="399"/>
      <c r="H16485" s="399"/>
      <c r="I16485" s="399"/>
    </row>
    <row r="16486" spans="1:9" ht="15.75" customHeight="1">
      <c r="A16486" s="396"/>
      <c r="B16486" s="398"/>
      <c r="C16486" s="396"/>
      <c r="D16486" s="396"/>
      <c r="E16486" s="399"/>
      <c r="F16486" s="399"/>
      <c r="G16486" s="399"/>
      <c r="H16486" s="399"/>
      <c r="I16486" s="399"/>
    </row>
    <row r="16487" spans="1:9" ht="15.75" customHeight="1">
      <c r="A16487" s="396"/>
      <c r="B16487" s="398"/>
      <c r="C16487" s="396"/>
      <c r="D16487" s="396"/>
      <c r="E16487" s="399"/>
      <c r="F16487" s="399"/>
      <c r="G16487" s="399"/>
      <c r="H16487" s="399"/>
      <c r="I16487" s="399"/>
    </row>
    <row r="16488" spans="1:9" ht="15.75" customHeight="1">
      <c r="A16488" s="396"/>
      <c r="B16488" s="398"/>
      <c r="C16488" s="396"/>
      <c r="D16488" s="396"/>
      <c r="E16488" s="399"/>
      <c r="F16488" s="399"/>
      <c r="G16488" s="399"/>
      <c r="H16488" s="399"/>
      <c r="I16488" s="399"/>
    </row>
    <row r="16489" spans="1:9" ht="15.75" customHeight="1">
      <c r="A16489" s="396"/>
      <c r="B16489" s="398"/>
      <c r="C16489" s="396"/>
      <c r="D16489" s="396"/>
      <c r="E16489" s="399"/>
      <c r="F16489" s="399"/>
      <c r="G16489" s="399"/>
      <c r="H16489" s="399"/>
      <c r="I16489" s="399"/>
    </row>
    <row r="16490" spans="1:9" ht="15.75" customHeight="1">
      <c r="A16490" s="396"/>
      <c r="B16490" s="398"/>
      <c r="C16490" s="396"/>
      <c r="D16490" s="396"/>
      <c r="E16490" s="399"/>
      <c r="F16490" s="399"/>
      <c r="G16490" s="399"/>
      <c r="H16490" s="399"/>
      <c r="I16490" s="399"/>
    </row>
    <row r="16491" spans="1:9" ht="15.75" customHeight="1">
      <c r="A16491" s="396"/>
      <c r="B16491" s="398"/>
      <c r="C16491" s="396"/>
      <c r="D16491" s="396"/>
      <c r="E16491" s="399"/>
      <c r="F16491" s="399"/>
      <c r="G16491" s="399"/>
      <c r="H16491" s="399"/>
      <c r="I16491" s="399"/>
    </row>
    <row r="16492" spans="1:9" ht="15.75" customHeight="1">
      <c r="A16492" s="396"/>
      <c r="B16492" s="398"/>
      <c r="C16492" s="396"/>
      <c r="D16492" s="396"/>
      <c r="E16492" s="399"/>
      <c r="F16492" s="399"/>
      <c r="G16492" s="399"/>
      <c r="H16492" s="399"/>
      <c r="I16492" s="399"/>
    </row>
    <row r="16493" spans="1:9" ht="15.75" customHeight="1">
      <c r="A16493" s="396"/>
      <c r="B16493" s="398"/>
      <c r="C16493" s="396"/>
      <c r="D16493" s="396"/>
      <c r="E16493" s="399"/>
      <c r="F16493" s="399"/>
      <c r="G16493" s="399"/>
      <c r="H16493" s="399"/>
      <c r="I16493" s="399"/>
    </row>
    <row r="16494" spans="1:9" ht="15.75" customHeight="1">
      <c r="A16494" s="396"/>
      <c r="B16494" s="398"/>
      <c r="C16494" s="396"/>
      <c r="D16494" s="396"/>
      <c r="E16494" s="399"/>
      <c r="F16494" s="399"/>
      <c r="G16494" s="399"/>
      <c r="H16494" s="399"/>
      <c r="I16494" s="399"/>
    </row>
    <row r="16495" spans="1:9" ht="15.75" customHeight="1">
      <c r="A16495" s="396"/>
      <c r="B16495" s="398"/>
      <c r="C16495" s="396"/>
      <c r="D16495" s="396"/>
      <c r="E16495" s="399"/>
      <c r="F16495" s="399"/>
      <c r="G16495" s="399"/>
      <c r="H16495" s="399"/>
      <c r="I16495" s="399"/>
    </row>
    <row r="16496" spans="1:9" ht="15.75" customHeight="1">
      <c r="A16496" s="396"/>
      <c r="B16496" s="398"/>
      <c r="C16496" s="396"/>
      <c r="D16496" s="396"/>
      <c r="E16496" s="399"/>
      <c r="F16496" s="399"/>
      <c r="G16496" s="399"/>
      <c r="H16496" s="399"/>
      <c r="I16496" s="399"/>
    </row>
    <row r="16497" spans="1:9" ht="15.75" customHeight="1">
      <c r="A16497" s="396"/>
      <c r="B16497" s="398"/>
      <c r="C16497" s="396"/>
      <c r="D16497" s="396"/>
      <c r="E16497" s="399"/>
      <c r="F16497" s="399"/>
      <c r="G16497" s="399"/>
      <c r="H16497" s="399"/>
      <c r="I16497" s="399"/>
    </row>
    <row r="16498" spans="1:9" ht="15.75" customHeight="1">
      <c r="A16498" s="396"/>
      <c r="B16498" s="398"/>
      <c r="C16498" s="396"/>
      <c r="D16498" s="396"/>
      <c r="E16498" s="399"/>
      <c r="F16498" s="399"/>
      <c r="G16498" s="399"/>
      <c r="H16498" s="399"/>
      <c r="I16498" s="399"/>
    </row>
    <row r="16499" spans="1:9" ht="15.75" customHeight="1">
      <c r="A16499" s="396"/>
      <c r="B16499" s="398"/>
      <c r="C16499" s="396"/>
      <c r="D16499" s="396"/>
      <c r="E16499" s="399"/>
      <c r="F16499" s="399"/>
      <c r="G16499" s="399"/>
      <c r="H16499" s="399"/>
      <c r="I16499" s="399"/>
    </row>
    <row r="16500" spans="1:9" ht="15.75" customHeight="1">
      <c r="A16500" s="396"/>
      <c r="B16500" s="398"/>
      <c r="C16500" s="396"/>
      <c r="D16500" s="396"/>
      <c r="E16500" s="399"/>
      <c r="F16500" s="399"/>
      <c r="G16500" s="399"/>
      <c r="H16500" s="399"/>
      <c r="I16500" s="399"/>
    </row>
    <row r="16501" spans="1:9" ht="15.75" customHeight="1">
      <c r="A16501" s="396"/>
      <c r="B16501" s="398"/>
      <c r="C16501" s="396"/>
      <c r="D16501" s="396"/>
      <c r="E16501" s="399"/>
      <c r="F16501" s="399"/>
      <c r="G16501" s="399"/>
      <c r="H16501" s="399"/>
      <c r="I16501" s="399"/>
    </row>
    <row r="16502" spans="1:9" ht="15.75" customHeight="1">
      <c r="A16502" s="396"/>
      <c r="B16502" s="398"/>
      <c r="C16502" s="396"/>
      <c r="D16502" s="396"/>
      <c r="E16502" s="399"/>
      <c r="F16502" s="399"/>
      <c r="G16502" s="399"/>
      <c r="H16502" s="399"/>
      <c r="I16502" s="399"/>
    </row>
    <row r="16503" spans="1:9" ht="15.75" customHeight="1">
      <c r="A16503" s="396"/>
      <c r="B16503" s="398"/>
      <c r="C16503" s="396"/>
      <c r="D16503" s="396"/>
      <c r="E16503" s="399"/>
      <c r="F16503" s="399"/>
      <c r="G16503" s="399"/>
      <c r="H16503" s="399"/>
      <c r="I16503" s="399"/>
    </row>
    <row r="16504" spans="1:9" ht="15.75" customHeight="1">
      <c r="A16504" s="396"/>
      <c r="B16504" s="398"/>
      <c r="C16504" s="396"/>
      <c r="D16504" s="396"/>
      <c r="E16504" s="399"/>
      <c r="F16504" s="399"/>
      <c r="G16504" s="399"/>
      <c r="H16504" s="399"/>
      <c r="I16504" s="399"/>
    </row>
    <row r="16505" spans="1:9" ht="15.75" customHeight="1">
      <c r="A16505" s="396"/>
      <c r="B16505" s="398"/>
      <c r="C16505" s="396"/>
      <c r="D16505" s="396"/>
      <c r="E16505" s="399"/>
      <c r="F16505" s="399"/>
      <c r="G16505" s="399"/>
      <c r="H16505" s="399"/>
      <c r="I16505" s="399"/>
    </row>
    <row r="16506" spans="1:9" ht="15.75" customHeight="1">
      <c r="A16506" s="396"/>
      <c r="B16506" s="398"/>
      <c r="C16506" s="396"/>
      <c r="D16506" s="396"/>
      <c r="E16506" s="399"/>
      <c r="F16506" s="399"/>
      <c r="G16506" s="399"/>
      <c r="H16506" s="399"/>
      <c r="I16506" s="399"/>
    </row>
    <row r="16507" spans="1:9" ht="15.75" customHeight="1">
      <c r="A16507" s="396"/>
      <c r="B16507" s="398"/>
      <c r="C16507" s="396"/>
      <c r="D16507" s="396"/>
      <c r="E16507" s="399"/>
      <c r="F16507" s="399"/>
      <c r="G16507" s="399"/>
      <c r="H16507" s="399"/>
      <c r="I16507" s="399"/>
    </row>
    <row r="16508" spans="1:9" ht="15.75" customHeight="1">
      <c r="A16508" s="396"/>
      <c r="B16508" s="398"/>
      <c r="C16508" s="396"/>
      <c r="D16508" s="396"/>
      <c r="E16508" s="399"/>
      <c r="F16508" s="399"/>
      <c r="G16508" s="399"/>
      <c r="H16508" s="399"/>
      <c r="I16508" s="399"/>
    </row>
    <row r="16509" spans="1:9" ht="15.75" customHeight="1">
      <c r="A16509" s="396"/>
      <c r="B16509" s="398"/>
      <c r="C16509" s="396"/>
      <c r="D16509" s="396"/>
      <c r="E16509" s="399"/>
      <c r="F16509" s="399"/>
      <c r="G16509" s="399"/>
      <c r="H16509" s="399"/>
      <c r="I16509" s="399"/>
    </row>
    <row r="16510" spans="1:9" ht="15.75" customHeight="1">
      <c r="A16510" s="396"/>
      <c r="B16510" s="398"/>
      <c r="C16510" s="396"/>
      <c r="D16510" s="396"/>
      <c r="E16510" s="399"/>
      <c r="F16510" s="399"/>
      <c r="G16510" s="399"/>
      <c r="H16510" s="399"/>
      <c r="I16510" s="399"/>
    </row>
    <row r="16511" spans="1:9" ht="15.75" customHeight="1">
      <c r="A16511" s="396"/>
      <c r="B16511" s="398"/>
      <c r="C16511" s="396"/>
      <c r="D16511" s="396"/>
      <c r="E16511" s="399"/>
      <c r="F16511" s="399"/>
      <c r="G16511" s="399"/>
      <c r="H16511" s="399"/>
      <c r="I16511" s="399"/>
    </row>
    <row r="16512" spans="1:9" ht="15.75" customHeight="1">
      <c r="A16512" s="396"/>
      <c r="B16512" s="398"/>
      <c r="C16512" s="396"/>
      <c r="D16512" s="396"/>
      <c r="E16512" s="399"/>
      <c r="F16512" s="399"/>
      <c r="G16512" s="399"/>
      <c r="H16512" s="399"/>
      <c r="I16512" s="399"/>
    </row>
    <row r="16513" spans="1:9" ht="15.75" customHeight="1">
      <c r="A16513" s="396"/>
      <c r="B16513" s="398"/>
      <c r="C16513" s="396"/>
      <c r="D16513" s="396"/>
      <c r="E16513" s="399"/>
      <c r="F16513" s="399"/>
      <c r="G16513" s="399"/>
      <c r="H16513" s="399"/>
      <c r="I16513" s="399"/>
    </row>
    <row r="16514" spans="1:9" ht="15.75" customHeight="1">
      <c r="A16514" s="396"/>
      <c r="B16514" s="398"/>
      <c r="C16514" s="396"/>
      <c r="D16514" s="396"/>
      <c r="E16514" s="399"/>
      <c r="F16514" s="399"/>
      <c r="G16514" s="399"/>
      <c r="H16514" s="399"/>
      <c r="I16514" s="399"/>
    </row>
    <row r="16515" spans="1:9" ht="15.75" customHeight="1">
      <c r="A16515" s="396"/>
      <c r="B16515" s="398"/>
      <c r="C16515" s="396"/>
      <c r="D16515" s="396"/>
      <c r="E16515" s="399"/>
      <c r="F16515" s="399"/>
      <c r="G16515" s="399"/>
      <c r="H16515" s="399"/>
      <c r="I16515" s="399"/>
    </row>
    <row r="16516" spans="1:9" ht="15.75" customHeight="1">
      <c r="A16516" s="396"/>
      <c r="B16516" s="398"/>
      <c r="C16516" s="396"/>
      <c r="D16516" s="396"/>
      <c r="E16516" s="399"/>
      <c r="F16516" s="399"/>
      <c r="G16516" s="399"/>
      <c r="H16516" s="399"/>
      <c r="I16516" s="399"/>
    </row>
    <row r="16517" spans="1:9" ht="15.75" customHeight="1">
      <c r="A16517" s="396"/>
      <c r="B16517" s="398"/>
      <c r="C16517" s="396"/>
      <c r="D16517" s="396"/>
      <c r="E16517" s="399"/>
      <c r="F16517" s="399"/>
      <c r="G16517" s="399"/>
      <c r="H16517" s="399"/>
      <c r="I16517" s="399"/>
    </row>
    <row r="16518" spans="1:9" ht="15.75" customHeight="1">
      <c r="A16518" s="396"/>
      <c r="B16518" s="398"/>
      <c r="C16518" s="396"/>
      <c r="D16518" s="396"/>
      <c r="E16518" s="399"/>
      <c r="F16518" s="399"/>
      <c r="G16518" s="399"/>
      <c r="H16518" s="399"/>
      <c r="I16518" s="399"/>
    </row>
    <row r="16519" spans="1:9" ht="15.75" customHeight="1">
      <c r="A16519" s="396"/>
      <c r="B16519" s="398"/>
      <c r="C16519" s="396"/>
      <c r="D16519" s="396"/>
      <c r="E16519" s="399"/>
      <c r="F16519" s="399"/>
      <c r="G16519" s="399"/>
      <c r="H16519" s="399"/>
      <c r="I16519" s="399"/>
    </row>
    <row r="16520" spans="1:9" ht="15.75" customHeight="1">
      <c r="A16520" s="396"/>
      <c r="B16520" s="398"/>
      <c r="C16520" s="396"/>
      <c r="D16520" s="396"/>
      <c r="E16520" s="399"/>
      <c r="F16520" s="399"/>
      <c r="G16520" s="399"/>
      <c r="H16520" s="399"/>
      <c r="I16520" s="399"/>
    </row>
    <row r="16521" spans="1:9" ht="15.75" customHeight="1">
      <c r="A16521" s="396"/>
      <c r="B16521" s="398"/>
      <c r="C16521" s="396"/>
      <c r="D16521" s="396"/>
      <c r="E16521" s="399"/>
      <c r="F16521" s="399"/>
      <c r="G16521" s="399"/>
      <c r="H16521" s="399"/>
      <c r="I16521" s="399"/>
    </row>
    <row r="16522" spans="1:9" ht="15.75" customHeight="1">
      <c r="A16522" s="396"/>
      <c r="B16522" s="398"/>
      <c r="C16522" s="396"/>
      <c r="D16522" s="396"/>
      <c r="E16522" s="399"/>
      <c r="F16522" s="399"/>
      <c r="G16522" s="399"/>
      <c r="H16522" s="399"/>
      <c r="I16522" s="399"/>
    </row>
    <row r="16523" spans="1:9" ht="15.75" customHeight="1">
      <c r="A16523" s="396"/>
      <c r="B16523" s="398"/>
      <c r="C16523" s="396"/>
      <c r="D16523" s="396"/>
      <c r="E16523" s="399"/>
      <c r="F16523" s="399"/>
      <c r="G16523" s="399"/>
      <c r="H16523" s="399"/>
      <c r="I16523" s="399"/>
    </row>
    <row r="16524" spans="1:9" ht="15.75" customHeight="1">
      <c r="A16524" s="396"/>
      <c r="B16524" s="398"/>
      <c r="C16524" s="396"/>
      <c r="D16524" s="396"/>
      <c r="E16524" s="399"/>
      <c r="F16524" s="399"/>
      <c r="G16524" s="399"/>
      <c r="H16524" s="399"/>
      <c r="I16524" s="399"/>
    </row>
    <row r="16525" spans="1:9" ht="15.75" customHeight="1">
      <c r="A16525" s="396"/>
      <c r="B16525" s="398"/>
      <c r="C16525" s="396"/>
      <c r="D16525" s="396"/>
      <c r="E16525" s="399"/>
      <c r="F16525" s="399"/>
      <c r="G16525" s="399"/>
      <c r="H16525" s="399"/>
      <c r="I16525" s="399"/>
    </row>
    <row r="16526" spans="1:9" ht="15.75" customHeight="1">
      <c r="A16526" s="396"/>
      <c r="B16526" s="398"/>
      <c r="C16526" s="396"/>
      <c r="D16526" s="396"/>
      <c r="E16526" s="399"/>
      <c r="F16526" s="399"/>
      <c r="G16526" s="399"/>
      <c r="H16526" s="399"/>
      <c r="I16526" s="399"/>
    </row>
    <row r="16527" spans="1:9" ht="15.75" customHeight="1">
      <c r="A16527" s="396"/>
      <c r="B16527" s="398"/>
      <c r="C16527" s="396"/>
      <c r="D16527" s="396"/>
      <c r="E16527" s="399"/>
      <c r="F16527" s="399"/>
      <c r="G16527" s="399"/>
      <c r="H16527" s="399"/>
      <c r="I16527" s="399"/>
    </row>
    <row r="16528" spans="1:9" ht="15.75" customHeight="1">
      <c r="A16528" s="396"/>
      <c r="B16528" s="398"/>
      <c r="C16528" s="396"/>
      <c r="D16528" s="396"/>
      <c r="E16528" s="399"/>
      <c r="F16528" s="399"/>
      <c r="G16528" s="399"/>
      <c r="H16528" s="399"/>
      <c r="I16528" s="399"/>
    </row>
    <row r="16529" spans="1:9" ht="15.75" customHeight="1">
      <c r="A16529" s="396"/>
      <c r="B16529" s="398"/>
      <c r="C16529" s="396"/>
      <c r="D16529" s="396"/>
      <c r="E16529" s="399"/>
      <c r="F16529" s="399"/>
      <c r="G16529" s="399"/>
      <c r="H16529" s="399"/>
      <c r="I16529" s="399"/>
    </row>
    <row r="16530" spans="1:9" ht="15.75" customHeight="1">
      <c r="A16530" s="396"/>
      <c r="B16530" s="398"/>
      <c r="C16530" s="396"/>
      <c r="D16530" s="396"/>
      <c r="E16530" s="399"/>
      <c r="F16530" s="399"/>
      <c r="G16530" s="399"/>
      <c r="H16530" s="399"/>
      <c r="I16530" s="399"/>
    </row>
    <row r="16531" spans="1:9" ht="15.75" customHeight="1">
      <c r="A16531" s="396"/>
      <c r="B16531" s="398"/>
      <c r="C16531" s="396"/>
      <c r="D16531" s="396"/>
      <c r="E16531" s="399"/>
      <c r="F16531" s="399"/>
      <c r="G16531" s="399"/>
      <c r="H16531" s="399"/>
      <c r="I16531" s="399"/>
    </row>
    <row r="16532" spans="1:9" ht="15.75" customHeight="1">
      <c r="A16532" s="396"/>
      <c r="B16532" s="398"/>
      <c r="C16532" s="396"/>
      <c r="D16532" s="396"/>
      <c r="E16532" s="399"/>
      <c r="F16532" s="399"/>
      <c r="G16532" s="399"/>
      <c r="H16532" s="399"/>
      <c r="I16532" s="399"/>
    </row>
    <row r="16533" spans="1:9" ht="15.75" customHeight="1">
      <c r="A16533" s="396"/>
      <c r="B16533" s="398"/>
      <c r="C16533" s="396"/>
      <c r="D16533" s="396"/>
      <c r="E16533" s="399"/>
      <c r="F16533" s="399"/>
      <c r="G16533" s="399"/>
      <c r="H16533" s="399"/>
      <c r="I16533" s="399"/>
    </row>
    <row r="16534" spans="1:9" ht="15.75" customHeight="1">
      <c r="A16534" s="396"/>
      <c r="B16534" s="398"/>
      <c r="C16534" s="396"/>
      <c r="D16534" s="396"/>
      <c r="E16534" s="399"/>
      <c r="F16534" s="399"/>
      <c r="G16534" s="399"/>
      <c r="H16534" s="399"/>
      <c r="I16534" s="399"/>
    </row>
    <row r="16535" spans="1:9" ht="15.75" customHeight="1">
      <c r="A16535" s="396"/>
      <c r="B16535" s="398"/>
      <c r="C16535" s="396"/>
      <c r="D16535" s="396"/>
      <c r="E16535" s="399"/>
      <c r="F16535" s="399"/>
      <c r="G16535" s="399"/>
      <c r="H16535" s="399"/>
      <c r="I16535" s="399"/>
    </row>
    <row r="16536" spans="1:9" ht="15.75" customHeight="1">
      <c r="A16536" s="396"/>
      <c r="B16536" s="398"/>
      <c r="C16536" s="396"/>
      <c r="D16536" s="396"/>
      <c r="E16536" s="399"/>
      <c r="F16536" s="399"/>
      <c r="G16536" s="399"/>
      <c r="H16536" s="399"/>
      <c r="I16536" s="399"/>
    </row>
    <row r="16537" spans="1:9" ht="15.75" customHeight="1">
      <c r="A16537" s="396"/>
      <c r="B16537" s="398"/>
      <c r="C16537" s="396"/>
      <c r="D16537" s="396"/>
      <c r="E16537" s="399"/>
      <c r="F16537" s="399"/>
      <c r="G16537" s="399"/>
      <c r="H16537" s="399"/>
      <c r="I16537" s="399"/>
    </row>
    <row r="16538" spans="1:9" ht="15.75" customHeight="1">
      <c r="A16538" s="396"/>
      <c r="B16538" s="398"/>
      <c r="C16538" s="396"/>
      <c r="D16538" s="396"/>
      <c r="E16538" s="399"/>
      <c r="F16538" s="399"/>
      <c r="G16538" s="399"/>
      <c r="H16538" s="399"/>
      <c r="I16538" s="399"/>
    </row>
    <row r="16539" spans="1:9" ht="15.75" customHeight="1">
      <c r="A16539" s="396"/>
      <c r="B16539" s="398"/>
      <c r="C16539" s="396"/>
      <c r="D16539" s="396"/>
      <c r="E16539" s="399"/>
      <c r="F16539" s="399"/>
      <c r="G16539" s="399"/>
      <c r="H16539" s="399"/>
      <c r="I16539" s="399"/>
    </row>
    <row r="16540" spans="1:9" ht="15.75" customHeight="1">
      <c r="A16540" s="396"/>
      <c r="B16540" s="398"/>
      <c r="C16540" s="396"/>
      <c r="D16540" s="396"/>
      <c r="E16540" s="399"/>
      <c r="F16540" s="399"/>
      <c r="G16540" s="399"/>
      <c r="H16540" s="399"/>
      <c r="I16540" s="399"/>
    </row>
    <row r="16541" spans="1:9" ht="15.75" customHeight="1">
      <c r="A16541" s="396"/>
      <c r="B16541" s="398"/>
      <c r="C16541" s="396"/>
      <c r="D16541" s="396"/>
      <c r="E16541" s="399"/>
      <c r="F16541" s="399"/>
      <c r="G16541" s="399"/>
      <c r="H16541" s="399"/>
      <c r="I16541" s="399"/>
    </row>
    <row r="16542" spans="1:9" ht="15.75" customHeight="1">
      <c r="A16542" s="396"/>
      <c r="B16542" s="398"/>
      <c r="C16542" s="396"/>
      <c r="D16542" s="396"/>
      <c r="E16542" s="399"/>
      <c r="F16542" s="399"/>
      <c r="G16542" s="399"/>
      <c r="H16542" s="399"/>
      <c r="I16542" s="399"/>
    </row>
    <row r="16543" spans="1:9" ht="15.75" customHeight="1">
      <c r="A16543" s="396"/>
      <c r="B16543" s="398"/>
      <c r="C16543" s="396"/>
      <c r="D16543" s="396"/>
      <c r="E16543" s="399"/>
      <c r="F16543" s="399"/>
      <c r="G16543" s="399"/>
      <c r="H16543" s="399"/>
      <c r="I16543" s="399"/>
    </row>
    <row r="16544" spans="1:9" ht="15.75" customHeight="1">
      <c r="A16544" s="396"/>
      <c r="B16544" s="398"/>
      <c r="C16544" s="396"/>
      <c r="D16544" s="396"/>
      <c r="E16544" s="399"/>
      <c r="F16544" s="399"/>
      <c r="G16544" s="399"/>
      <c r="H16544" s="399"/>
      <c r="I16544" s="399"/>
    </row>
    <row r="16545" spans="1:9" ht="15.75" customHeight="1">
      <c r="A16545" s="396"/>
      <c r="B16545" s="398"/>
      <c r="C16545" s="396"/>
      <c r="D16545" s="396"/>
      <c r="E16545" s="399"/>
      <c r="F16545" s="399"/>
      <c r="G16545" s="399"/>
      <c r="H16545" s="399"/>
      <c r="I16545" s="399"/>
    </row>
    <row r="16546" spans="1:9" ht="15.75" customHeight="1">
      <c r="A16546" s="396"/>
      <c r="B16546" s="398"/>
      <c r="C16546" s="396"/>
      <c r="D16546" s="396"/>
      <c r="E16546" s="399"/>
      <c r="F16546" s="399"/>
      <c r="G16546" s="399"/>
      <c r="H16546" s="399"/>
      <c r="I16546" s="399"/>
    </row>
    <row r="16547" spans="1:9" ht="15.75" customHeight="1">
      <c r="A16547" s="396"/>
      <c r="B16547" s="398"/>
      <c r="C16547" s="396"/>
      <c r="D16547" s="396"/>
      <c r="E16547" s="399"/>
      <c r="F16547" s="399"/>
      <c r="G16547" s="399"/>
      <c r="H16547" s="399"/>
      <c r="I16547" s="399"/>
    </row>
    <row r="16548" spans="1:9" ht="15.75" customHeight="1">
      <c r="A16548" s="396"/>
      <c r="B16548" s="398"/>
      <c r="C16548" s="396"/>
      <c r="D16548" s="396"/>
      <c r="E16548" s="399"/>
      <c r="F16548" s="399"/>
      <c r="G16548" s="399"/>
      <c r="H16548" s="399"/>
      <c r="I16548" s="399"/>
    </row>
    <row r="16549" spans="1:9" ht="15.75" customHeight="1">
      <c r="A16549" s="396"/>
      <c r="B16549" s="398"/>
      <c r="C16549" s="396"/>
      <c r="D16549" s="396"/>
      <c r="E16549" s="399"/>
      <c r="F16549" s="399"/>
      <c r="G16549" s="399"/>
      <c r="H16549" s="399"/>
      <c r="I16549" s="399"/>
    </row>
    <row r="16550" spans="1:9" ht="15.75" customHeight="1">
      <c r="A16550" s="396"/>
      <c r="B16550" s="398"/>
      <c r="C16550" s="396"/>
      <c r="D16550" s="396"/>
      <c r="E16550" s="399"/>
      <c r="F16550" s="399"/>
      <c r="G16550" s="399"/>
      <c r="H16550" s="399"/>
      <c r="I16550" s="399"/>
    </row>
    <row r="16551" spans="1:9" ht="15.75" customHeight="1">
      <c r="A16551" s="396"/>
      <c r="B16551" s="398"/>
      <c r="C16551" s="396"/>
      <c r="D16551" s="396"/>
      <c r="E16551" s="399"/>
      <c r="F16551" s="399"/>
      <c r="G16551" s="399"/>
      <c r="H16551" s="399"/>
      <c r="I16551" s="399"/>
    </row>
    <row r="16552" spans="1:9" ht="15.75" customHeight="1">
      <c r="A16552" s="396"/>
      <c r="B16552" s="398"/>
      <c r="C16552" s="396"/>
      <c r="D16552" s="396"/>
      <c r="E16552" s="399"/>
      <c r="F16552" s="399"/>
      <c r="G16552" s="399"/>
      <c r="H16552" s="399"/>
      <c r="I16552" s="399"/>
    </row>
    <row r="16553" spans="1:9" ht="15.75" customHeight="1">
      <c r="A16553" s="396"/>
      <c r="B16553" s="398"/>
      <c r="C16553" s="396"/>
      <c r="D16553" s="396"/>
      <c r="E16553" s="399"/>
      <c r="F16553" s="399"/>
      <c r="G16553" s="399"/>
      <c r="H16553" s="399"/>
      <c r="I16553" s="399"/>
    </row>
    <row r="16554" spans="1:9" ht="15.75" customHeight="1">
      <c r="A16554" s="396"/>
      <c r="B16554" s="398"/>
      <c r="C16554" s="396"/>
      <c r="D16554" s="396"/>
      <c r="E16554" s="399"/>
      <c r="F16554" s="399"/>
      <c r="G16554" s="399"/>
      <c r="H16554" s="399"/>
      <c r="I16554" s="399"/>
    </row>
    <row r="16555" spans="1:9" ht="15.75" customHeight="1">
      <c r="A16555" s="396"/>
      <c r="B16555" s="398"/>
      <c r="C16555" s="396"/>
      <c r="D16555" s="396"/>
      <c r="E16555" s="399"/>
      <c r="F16555" s="399"/>
      <c r="G16555" s="399"/>
      <c r="H16555" s="399"/>
      <c r="I16555" s="399"/>
    </row>
    <row r="16556" spans="1:9" ht="15.75" customHeight="1">
      <c r="A16556" s="396"/>
      <c r="B16556" s="398"/>
      <c r="C16556" s="396"/>
      <c r="D16556" s="396"/>
      <c r="E16556" s="399"/>
      <c r="F16556" s="399"/>
      <c r="G16556" s="399"/>
      <c r="H16556" s="399"/>
      <c r="I16556" s="399"/>
    </row>
    <row r="16557" spans="1:9" ht="15.75" customHeight="1">
      <c r="A16557" s="396"/>
      <c r="B16557" s="398"/>
      <c r="C16557" s="396"/>
      <c r="D16557" s="396"/>
      <c r="E16557" s="399"/>
      <c r="F16557" s="399"/>
      <c r="G16557" s="399"/>
      <c r="H16557" s="399"/>
      <c r="I16557" s="399"/>
    </row>
    <row r="16558" spans="1:9" ht="15.75" customHeight="1">
      <c r="A16558" s="396"/>
      <c r="B16558" s="398"/>
      <c r="C16558" s="396"/>
      <c r="D16558" s="396"/>
      <c r="E16558" s="399"/>
      <c r="F16558" s="399"/>
      <c r="G16558" s="399"/>
      <c r="H16558" s="399"/>
      <c r="I16558" s="399"/>
    </row>
    <row r="16559" spans="1:9" ht="15.75" customHeight="1">
      <c r="A16559" s="396"/>
      <c r="B16559" s="398"/>
      <c r="C16559" s="396"/>
      <c r="D16559" s="396"/>
      <c r="E16559" s="399"/>
      <c r="F16559" s="399"/>
      <c r="G16559" s="399"/>
      <c r="H16559" s="399"/>
      <c r="I16559" s="399"/>
    </row>
    <row r="16560" spans="1:9" ht="15.75" customHeight="1">
      <c r="A16560" s="396"/>
      <c r="B16560" s="398"/>
      <c r="C16560" s="396"/>
      <c r="D16560" s="396"/>
      <c r="E16560" s="399"/>
      <c r="F16560" s="399"/>
      <c r="G16560" s="399"/>
      <c r="H16560" s="399"/>
      <c r="I16560" s="399"/>
    </row>
    <row r="16561" spans="1:9" ht="15.75" customHeight="1">
      <c r="A16561" s="396"/>
      <c r="B16561" s="398"/>
      <c r="C16561" s="396"/>
      <c r="D16561" s="396"/>
      <c r="E16561" s="399"/>
      <c r="F16561" s="399"/>
      <c r="G16561" s="399"/>
      <c r="H16561" s="399"/>
      <c r="I16561" s="399"/>
    </row>
    <row r="16562" spans="1:9" ht="15.75" customHeight="1">
      <c r="A16562" s="396"/>
      <c r="B16562" s="398"/>
      <c r="C16562" s="396"/>
      <c r="D16562" s="396"/>
      <c r="E16562" s="399"/>
      <c r="F16562" s="399"/>
      <c r="G16562" s="399"/>
      <c r="H16562" s="399"/>
      <c r="I16562" s="399"/>
    </row>
    <row r="16563" spans="1:9" ht="15.75" customHeight="1">
      <c r="A16563" s="396"/>
      <c r="B16563" s="398"/>
      <c r="C16563" s="396"/>
      <c r="D16563" s="396"/>
      <c r="E16563" s="399"/>
      <c r="F16563" s="399"/>
      <c r="G16563" s="399"/>
      <c r="H16563" s="399"/>
      <c r="I16563" s="399"/>
    </row>
    <row r="16564" spans="1:9" ht="15.75" customHeight="1">
      <c r="A16564" s="396"/>
      <c r="B16564" s="398"/>
      <c r="C16564" s="396"/>
      <c r="D16564" s="396"/>
      <c r="E16564" s="399"/>
      <c r="F16564" s="399"/>
      <c r="G16564" s="399"/>
      <c r="H16564" s="399"/>
      <c r="I16564" s="399"/>
    </row>
    <row r="16565" spans="1:9" ht="15.75" customHeight="1">
      <c r="A16565" s="396"/>
      <c r="B16565" s="398"/>
      <c r="C16565" s="396"/>
      <c r="D16565" s="396"/>
      <c r="E16565" s="399"/>
      <c r="F16565" s="399"/>
      <c r="G16565" s="399"/>
      <c r="H16565" s="399"/>
      <c r="I16565" s="399"/>
    </row>
    <row r="16566" spans="1:9" ht="15.75" customHeight="1">
      <c r="A16566" s="396"/>
      <c r="B16566" s="398"/>
      <c r="C16566" s="396"/>
      <c r="D16566" s="396"/>
      <c r="E16566" s="399"/>
      <c r="F16566" s="399"/>
      <c r="G16566" s="399"/>
      <c r="H16566" s="399"/>
      <c r="I16566" s="399"/>
    </row>
    <row r="16567" spans="1:9" ht="15.75" customHeight="1">
      <c r="A16567" s="396"/>
      <c r="B16567" s="398"/>
      <c r="C16567" s="396"/>
      <c r="D16567" s="396"/>
      <c r="E16567" s="399"/>
      <c r="F16567" s="399"/>
      <c r="G16567" s="399"/>
      <c r="H16567" s="399"/>
      <c r="I16567" s="399"/>
    </row>
    <row r="16568" spans="1:9" ht="15.75" customHeight="1">
      <c r="A16568" s="396"/>
      <c r="B16568" s="398"/>
      <c r="C16568" s="396"/>
      <c r="D16568" s="396"/>
      <c r="E16568" s="399"/>
      <c r="F16568" s="399"/>
      <c r="G16568" s="399"/>
      <c r="H16568" s="399"/>
      <c r="I16568" s="399"/>
    </row>
    <row r="16569" spans="1:9" ht="15.75" customHeight="1">
      <c r="A16569" s="396"/>
      <c r="B16569" s="398"/>
      <c r="C16569" s="396"/>
      <c r="D16569" s="396"/>
      <c r="E16569" s="399"/>
      <c r="F16569" s="399"/>
      <c r="G16569" s="399"/>
      <c r="H16569" s="399"/>
      <c r="I16569" s="399"/>
    </row>
    <row r="16570" spans="1:9" ht="15.75" customHeight="1">
      <c r="A16570" s="396"/>
      <c r="B16570" s="398"/>
      <c r="C16570" s="396"/>
      <c r="D16570" s="396"/>
      <c r="E16570" s="399"/>
      <c r="F16570" s="399"/>
      <c r="G16570" s="399"/>
      <c r="H16570" s="399"/>
      <c r="I16570" s="399"/>
    </row>
    <row r="16571" spans="1:9" ht="15.75" customHeight="1">
      <c r="A16571" s="396"/>
      <c r="B16571" s="398"/>
      <c r="C16571" s="396"/>
      <c r="D16571" s="396"/>
      <c r="E16571" s="399"/>
      <c r="F16571" s="399"/>
      <c r="G16571" s="399"/>
      <c r="H16571" s="399"/>
      <c r="I16571" s="399"/>
    </row>
    <row r="16572" spans="1:9" ht="15.75" customHeight="1">
      <c r="A16572" s="396"/>
      <c r="B16572" s="398"/>
      <c r="C16572" s="396"/>
      <c r="D16572" s="396"/>
      <c r="E16572" s="399"/>
      <c r="F16572" s="399"/>
      <c r="G16572" s="399"/>
      <c r="H16572" s="399"/>
      <c r="I16572" s="399"/>
    </row>
    <row r="16573" spans="1:9" ht="15.75" customHeight="1">
      <c r="A16573" s="396"/>
      <c r="B16573" s="398"/>
      <c r="C16573" s="396"/>
      <c r="D16573" s="396"/>
      <c r="E16573" s="399"/>
      <c r="F16573" s="399"/>
      <c r="G16573" s="399"/>
      <c r="H16573" s="399"/>
      <c r="I16573" s="399"/>
    </row>
    <row r="16574" spans="1:9" ht="15.75" customHeight="1">
      <c r="A16574" s="396"/>
      <c r="B16574" s="398"/>
      <c r="C16574" s="396"/>
      <c r="D16574" s="396"/>
      <c r="E16574" s="399"/>
      <c r="F16574" s="399"/>
      <c r="G16574" s="399"/>
      <c r="H16574" s="399"/>
      <c r="I16574" s="399"/>
    </row>
    <row r="16575" spans="1:9" ht="15.75" customHeight="1">
      <c r="A16575" s="396"/>
      <c r="B16575" s="398"/>
      <c r="C16575" s="396"/>
      <c r="D16575" s="396"/>
      <c r="E16575" s="399"/>
      <c r="F16575" s="399"/>
      <c r="G16575" s="399"/>
      <c r="H16575" s="399"/>
      <c r="I16575" s="399"/>
    </row>
    <row r="16576" spans="1:9" ht="15.75" customHeight="1">
      <c r="A16576" s="396"/>
      <c r="B16576" s="398"/>
      <c r="C16576" s="396"/>
      <c r="D16576" s="396"/>
      <c r="E16576" s="399"/>
      <c r="F16576" s="399"/>
      <c r="G16576" s="399"/>
      <c r="H16576" s="399"/>
      <c r="I16576" s="399"/>
    </row>
    <row r="16577" spans="1:9" ht="15.75" customHeight="1">
      <c r="A16577" s="396"/>
      <c r="B16577" s="398"/>
      <c r="C16577" s="396"/>
      <c r="D16577" s="396"/>
      <c r="E16577" s="399"/>
      <c r="F16577" s="399"/>
      <c r="G16577" s="399"/>
      <c r="H16577" s="399"/>
      <c r="I16577" s="399"/>
    </row>
    <row r="16578" spans="1:9" ht="15.75" customHeight="1">
      <c r="A16578" s="396"/>
      <c r="B16578" s="398"/>
      <c r="C16578" s="396"/>
      <c r="D16578" s="396"/>
      <c r="E16578" s="399"/>
      <c r="F16578" s="399"/>
      <c r="G16578" s="399"/>
      <c r="H16578" s="399"/>
      <c r="I16578" s="399"/>
    </row>
    <row r="16579" spans="1:9" ht="15.75" customHeight="1">
      <c r="A16579" s="396"/>
      <c r="B16579" s="398"/>
      <c r="C16579" s="396"/>
      <c r="D16579" s="396"/>
      <c r="E16579" s="399"/>
      <c r="F16579" s="399"/>
      <c r="G16579" s="399"/>
      <c r="H16579" s="399"/>
      <c r="I16579" s="399"/>
    </row>
    <row r="16580" spans="1:9" ht="15.75" customHeight="1">
      <c r="A16580" s="396"/>
      <c r="B16580" s="398"/>
      <c r="C16580" s="396"/>
      <c r="D16580" s="396"/>
      <c r="E16580" s="399"/>
      <c r="F16580" s="399"/>
      <c r="G16580" s="399"/>
      <c r="H16580" s="399"/>
      <c r="I16580" s="399"/>
    </row>
    <row r="16581" spans="1:9" ht="15.75" customHeight="1">
      <c r="A16581" s="396"/>
      <c r="B16581" s="398"/>
      <c r="C16581" s="396"/>
      <c r="D16581" s="396"/>
      <c r="E16581" s="399"/>
      <c r="F16581" s="399"/>
      <c r="G16581" s="399"/>
      <c r="H16581" s="399"/>
      <c r="I16581" s="399"/>
    </row>
    <row r="16582" spans="1:9" ht="15.75" customHeight="1">
      <c r="A16582" s="396"/>
      <c r="B16582" s="398"/>
      <c r="C16582" s="396"/>
      <c r="D16582" s="396"/>
      <c r="E16582" s="399"/>
      <c r="F16582" s="399"/>
      <c r="G16582" s="399"/>
      <c r="H16582" s="399"/>
      <c r="I16582" s="399"/>
    </row>
    <row r="16583" spans="1:9" ht="15.75" customHeight="1">
      <c r="A16583" s="396"/>
      <c r="B16583" s="398"/>
      <c r="C16583" s="396"/>
      <c r="D16583" s="396"/>
      <c r="E16583" s="399"/>
      <c r="F16583" s="399"/>
      <c r="G16583" s="399"/>
      <c r="H16583" s="399"/>
      <c r="I16583" s="399"/>
    </row>
    <row r="16584" spans="1:9" ht="15.75" customHeight="1">
      <c r="A16584" s="396"/>
      <c r="B16584" s="398"/>
      <c r="C16584" s="396"/>
      <c r="D16584" s="396"/>
      <c r="E16584" s="399"/>
      <c r="F16584" s="399"/>
      <c r="G16584" s="399"/>
      <c r="H16584" s="399"/>
      <c r="I16584" s="399"/>
    </row>
    <row r="16585" spans="1:9" ht="15.75" customHeight="1">
      <c r="A16585" s="396"/>
      <c r="B16585" s="398"/>
      <c r="C16585" s="396"/>
      <c r="D16585" s="396"/>
      <c r="E16585" s="399"/>
      <c r="F16585" s="399"/>
      <c r="G16585" s="399"/>
      <c r="H16585" s="399"/>
      <c r="I16585" s="399"/>
    </row>
    <row r="16586" spans="1:9" ht="15.75" customHeight="1">
      <c r="A16586" s="396"/>
      <c r="B16586" s="398"/>
      <c r="C16586" s="396"/>
      <c r="D16586" s="396"/>
      <c r="E16586" s="399"/>
      <c r="F16586" s="399"/>
      <c r="G16586" s="399"/>
      <c r="H16586" s="399"/>
      <c r="I16586" s="399"/>
    </row>
    <row r="16587" spans="1:9" ht="15.75" customHeight="1">
      <c r="A16587" s="396"/>
      <c r="B16587" s="398"/>
      <c r="C16587" s="396"/>
      <c r="D16587" s="396"/>
      <c r="E16587" s="399"/>
      <c r="F16587" s="399"/>
      <c r="G16587" s="399"/>
      <c r="H16587" s="399"/>
      <c r="I16587" s="399"/>
    </row>
    <row r="16588" spans="1:9" ht="15.75" customHeight="1">
      <c r="A16588" s="396"/>
      <c r="B16588" s="398"/>
      <c r="C16588" s="396"/>
      <c r="D16588" s="396"/>
      <c r="E16588" s="399"/>
      <c r="F16588" s="399"/>
      <c r="G16588" s="399"/>
      <c r="H16588" s="399"/>
      <c r="I16588" s="399"/>
    </row>
    <row r="16589" spans="1:9" ht="15.75" customHeight="1">
      <c r="A16589" s="396"/>
      <c r="B16589" s="398"/>
      <c r="C16589" s="396"/>
      <c r="D16589" s="396"/>
      <c r="E16589" s="399"/>
      <c r="F16589" s="399"/>
      <c r="G16589" s="399"/>
      <c r="H16589" s="399"/>
      <c r="I16589" s="399"/>
    </row>
    <row r="16590" spans="1:9" ht="15.75" customHeight="1">
      <c r="A16590" s="396"/>
      <c r="B16590" s="398"/>
      <c r="C16590" s="396"/>
      <c r="D16590" s="396"/>
      <c r="E16590" s="399"/>
      <c r="F16590" s="399"/>
      <c r="G16590" s="399"/>
      <c r="H16590" s="399"/>
      <c r="I16590" s="399"/>
    </row>
    <row r="16591" spans="1:9" ht="15.75" customHeight="1">
      <c r="A16591" s="396"/>
      <c r="B16591" s="398"/>
      <c r="C16591" s="396"/>
      <c r="D16591" s="396"/>
      <c r="E16591" s="399"/>
      <c r="F16591" s="399"/>
      <c r="G16591" s="399"/>
      <c r="H16591" s="399"/>
      <c r="I16591" s="399"/>
    </row>
    <row r="16592" spans="1:9" ht="15.75" customHeight="1">
      <c r="A16592" s="396"/>
      <c r="B16592" s="398"/>
      <c r="C16592" s="396"/>
      <c r="D16592" s="396"/>
      <c r="E16592" s="399"/>
      <c r="F16592" s="399"/>
      <c r="G16592" s="399"/>
      <c r="H16592" s="399"/>
      <c r="I16592" s="399"/>
    </row>
    <row r="16593" spans="1:9" ht="15.75" customHeight="1">
      <c r="A16593" s="396"/>
      <c r="B16593" s="398"/>
      <c r="C16593" s="396"/>
      <c r="D16593" s="396"/>
      <c r="E16593" s="399"/>
      <c r="F16593" s="399"/>
      <c r="G16593" s="399"/>
      <c r="H16593" s="399"/>
      <c r="I16593" s="399"/>
    </row>
    <row r="16594" spans="1:9" ht="15.75" customHeight="1">
      <c r="A16594" s="396"/>
      <c r="B16594" s="398"/>
      <c r="C16594" s="396"/>
      <c r="D16594" s="396"/>
      <c r="E16594" s="399"/>
      <c r="F16594" s="399"/>
      <c r="G16594" s="399"/>
      <c r="H16594" s="399"/>
      <c r="I16594" s="399"/>
    </row>
    <row r="16595" spans="1:9" ht="15.75" customHeight="1">
      <c r="A16595" s="396"/>
      <c r="B16595" s="398"/>
      <c r="C16595" s="396"/>
      <c r="D16595" s="396"/>
      <c r="E16595" s="399"/>
      <c r="F16595" s="399"/>
      <c r="G16595" s="399"/>
      <c r="H16595" s="399"/>
      <c r="I16595" s="399"/>
    </row>
    <row r="16596" spans="1:9" ht="15.75" customHeight="1">
      <c r="A16596" s="396"/>
      <c r="B16596" s="398"/>
      <c r="C16596" s="396"/>
      <c r="D16596" s="396"/>
      <c r="E16596" s="399"/>
      <c r="F16596" s="399"/>
      <c r="G16596" s="399"/>
      <c r="H16596" s="399"/>
      <c r="I16596" s="399"/>
    </row>
    <row r="16597" spans="1:9" ht="15.75" customHeight="1">
      <c r="A16597" s="396"/>
      <c r="B16597" s="398"/>
      <c r="C16597" s="396"/>
      <c r="D16597" s="396"/>
      <c r="E16597" s="399"/>
      <c r="F16597" s="399"/>
      <c r="G16597" s="399"/>
      <c r="H16597" s="399"/>
      <c r="I16597" s="399"/>
    </row>
    <row r="16598" spans="1:9" ht="15.75" customHeight="1">
      <c r="A16598" s="396"/>
      <c r="B16598" s="398"/>
      <c r="C16598" s="396"/>
      <c r="D16598" s="396"/>
      <c r="E16598" s="399"/>
      <c r="F16598" s="399"/>
      <c r="G16598" s="399"/>
      <c r="H16598" s="399"/>
      <c r="I16598" s="399"/>
    </row>
    <row r="16599" spans="1:9" ht="15.75" customHeight="1">
      <c r="A16599" s="396"/>
      <c r="B16599" s="398"/>
      <c r="C16599" s="396"/>
      <c r="D16599" s="396"/>
      <c r="E16599" s="399"/>
      <c r="F16599" s="399"/>
      <c r="G16599" s="399"/>
      <c r="H16599" s="399"/>
      <c r="I16599" s="399"/>
    </row>
    <row r="16600" spans="1:9" ht="15.75" customHeight="1">
      <c r="A16600" s="396"/>
      <c r="B16600" s="398"/>
      <c r="C16600" s="396"/>
      <c r="D16600" s="396"/>
      <c r="E16600" s="399"/>
      <c r="F16600" s="399"/>
      <c r="G16600" s="399"/>
      <c r="H16600" s="399"/>
      <c r="I16600" s="399"/>
    </row>
    <row r="16601" spans="1:9" ht="15.75" customHeight="1">
      <c r="A16601" s="396"/>
      <c r="B16601" s="398"/>
      <c r="C16601" s="396"/>
      <c r="D16601" s="396"/>
      <c r="E16601" s="399"/>
      <c r="F16601" s="399"/>
      <c r="G16601" s="399"/>
      <c r="H16601" s="399"/>
      <c r="I16601" s="399"/>
    </row>
    <row r="16602" spans="1:9" ht="15.75" customHeight="1">
      <c r="A16602" s="396"/>
      <c r="B16602" s="398"/>
      <c r="C16602" s="396"/>
      <c r="D16602" s="396"/>
      <c r="E16602" s="399"/>
      <c r="F16602" s="399"/>
      <c r="G16602" s="399"/>
      <c r="H16602" s="399"/>
      <c r="I16602" s="399"/>
    </row>
    <row r="16603" spans="1:9" ht="15.75" customHeight="1">
      <c r="A16603" s="396"/>
      <c r="B16603" s="398"/>
      <c r="C16603" s="396"/>
      <c r="D16603" s="396"/>
      <c r="E16603" s="399"/>
      <c r="F16603" s="399"/>
      <c r="G16603" s="399"/>
      <c r="H16603" s="399"/>
      <c r="I16603" s="399"/>
    </row>
    <row r="16604" spans="1:9" ht="15.75" customHeight="1">
      <c r="A16604" s="396"/>
      <c r="B16604" s="398"/>
      <c r="C16604" s="396"/>
      <c r="D16604" s="396"/>
      <c r="E16604" s="399"/>
      <c r="F16604" s="399"/>
      <c r="G16604" s="399"/>
      <c r="H16604" s="399"/>
      <c r="I16604" s="399"/>
    </row>
    <row r="16605" spans="1:9" ht="15.75" customHeight="1">
      <c r="A16605" s="396"/>
      <c r="B16605" s="398"/>
      <c r="C16605" s="396"/>
      <c r="D16605" s="396"/>
      <c r="E16605" s="399"/>
      <c r="F16605" s="399"/>
      <c r="G16605" s="399"/>
      <c r="H16605" s="399"/>
      <c r="I16605" s="399"/>
    </row>
    <row r="16606" spans="1:9" ht="15.75" customHeight="1">
      <c r="A16606" s="396"/>
      <c r="B16606" s="398"/>
      <c r="C16606" s="396"/>
      <c r="D16606" s="396"/>
      <c r="E16606" s="399"/>
      <c r="F16606" s="399"/>
      <c r="G16606" s="399"/>
      <c r="H16606" s="399"/>
      <c r="I16606" s="399"/>
    </row>
    <row r="16607" spans="1:9" ht="15.75" customHeight="1">
      <c r="A16607" s="396"/>
      <c r="B16607" s="398"/>
      <c r="C16607" s="396"/>
      <c r="D16607" s="396"/>
      <c r="E16607" s="399"/>
      <c r="F16607" s="399"/>
      <c r="G16607" s="399"/>
      <c r="H16607" s="399"/>
      <c r="I16607" s="399"/>
    </row>
    <row r="16608" spans="1:9" ht="15.75" customHeight="1">
      <c r="A16608" s="396"/>
      <c r="B16608" s="398"/>
      <c r="C16608" s="396"/>
      <c r="D16608" s="396"/>
      <c r="E16608" s="399"/>
      <c r="F16608" s="399"/>
      <c r="G16608" s="399"/>
      <c r="H16608" s="399"/>
      <c r="I16608" s="399"/>
    </row>
    <row r="16609" spans="1:9" ht="15.75" customHeight="1">
      <c r="A16609" s="396"/>
      <c r="B16609" s="398"/>
      <c r="C16609" s="396"/>
      <c r="D16609" s="396"/>
      <c r="E16609" s="399"/>
      <c r="F16609" s="399"/>
      <c r="G16609" s="399"/>
      <c r="H16609" s="399"/>
      <c r="I16609" s="399"/>
    </row>
    <row r="16610" spans="1:9" ht="15.75" customHeight="1">
      <c r="A16610" s="396"/>
      <c r="B16610" s="398"/>
      <c r="C16610" s="396"/>
      <c r="D16610" s="396"/>
      <c r="E16610" s="399"/>
      <c r="F16610" s="399"/>
      <c r="G16610" s="399"/>
      <c r="H16610" s="399"/>
      <c r="I16610" s="399"/>
    </row>
    <row r="16611" spans="1:9" ht="15.75" customHeight="1">
      <c r="A16611" s="396"/>
      <c r="B16611" s="398"/>
      <c r="C16611" s="396"/>
      <c r="D16611" s="396"/>
      <c r="E16611" s="399"/>
      <c r="F16611" s="399"/>
      <c r="G16611" s="399"/>
      <c r="H16611" s="399"/>
      <c r="I16611" s="399"/>
    </row>
    <row r="16612" spans="1:9" ht="15.75" customHeight="1">
      <c r="A16612" s="396"/>
      <c r="B16612" s="398"/>
      <c r="C16612" s="396"/>
      <c r="D16612" s="396"/>
      <c r="E16612" s="399"/>
      <c r="F16612" s="399"/>
      <c r="G16612" s="399"/>
      <c r="H16612" s="399"/>
      <c r="I16612" s="399"/>
    </row>
    <row r="16613" spans="1:9" ht="15.75" customHeight="1">
      <c r="A16613" s="396"/>
      <c r="B16613" s="398"/>
      <c r="C16613" s="396"/>
      <c r="D16613" s="396"/>
      <c r="E16613" s="399"/>
      <c r="F16613" s="399"/>
      <c r="G16613" s="399"/>
      <c r="H16613" s="399"/>
      <c r="I16613" s="399"/>
    </row>
    <row r="16614" spans="1:9" ht="15.75" customHeight="1">
      <c r="A16614" s="396"/>
      <c r="B16614" s="398"/>
      <c r="C16614" s="396"/>
      <c r="D16614" s="396"/>
      <c r="E16614" s="399"/>
      <c r="F16614" s="399"/>
      <c r="G16614" s="399"/>
      <c r="H16614" s="399"/>
      <c r="I16614" s="399"/>
    </row>
    <row r="16615" spans="1:9" ht="15.75" customHeight="1">
      <c r="A16615" s="396"/>
      <c r="B16615" s="398"/>
      <c r="C16615" s="396"/>
      <c r="D16615" s="396"/>
      <c r="E16615" s="399"/>
      <c r="F16615" s="399"/>
      <c r="G16615" s="399"/>
      <c r="H16615" s="399"/>
      <c r="I16615" s="399"/>
    </row>
    <row r="16616" spans="1:9" ht="15.75" customHeight="1">
      <c r="A16616" s="396"/>
      <c r="B16616" s="398"/>
      <c r="C16616" s="396"/>
      <c r="D16616" s="396"/>
      <c r="E16616" s="399"/>
      <c r="F16616" s="399"/>
      <c r="G16616" s="399"/>
      <c r="H16616" s="399"/>
      <c r="I16616" s="399"/>
    </row>
    <row r="16617" spans="1:9" ht="15.75" customHeight="1">
      <c r="A16617" s="396"/>
      <c r="B16617" s="398"/>
      <c r="C16617" s="396"/>
      <c r="D16617" s="396"/>
      <c r="E16617" s="399"/>
      <c r="F16617" s="399"/>
      <c r="G16617" s="399"/>
      <c r="H16617" s="399"/>
      <c r="I16617" s="399"/>
    </row>
    <row r="16618" spans="1:9" ht="15.75" customHeight="1">
      <c r="A16618" s="396"/>
      <c r="B16618" s="398"/>
      <c r="C16618" s="396"/>
      <c r="D16618" s="396"/>
      <c r="E16618" s="399"/>
      <c r="F16618" s="399"/>
      <c r="G16618" s="399"/>
      <c r="H16618" s="399"/>
      <c r="I16618" s="399"/>
    </row>
    <row r="16619" spans="1:9" ht="15.75" customHeight="1">
      <c r="A16619" s="396"/>
      <c r="B16619" s="398"/>
      <c r="C16619" s="396"/>
      <c r="D16619" s="396"/>
      <c r="E16619" s="399"/>
      <c r="F16619" s="399"/>
      <c r="G16619" s="399"/>
      <c r="H16619" s="399"/>
      <c r="I16619" s="399"/>
    </row>
    <row r="16620" spans="1:9" ht="15.75" customHeight="1">
      <c r="A16620" s="396"/>
      <c r="B16620" s="398"/>
      <c r="C16620" s="396"/>
      <c r="D16620" s="396"/>
      <c r="E16620" s="399"/>
      <c r="F16620" s="399"/>
      <c r="G16620" s="399"/>
      <c r="H16620" s="399"/>
      <c r="I16620" s="399"/>
    </row>
    <row r="16621" spans="1:9" ht="15.75" customHeight="1">
      <c r="A16621" s="396"/>
      <c r="B16621" s="398"/>
      <c r="C16621" s="396"/>
      <c r="D16621" s="396"/>
      <c r="E16621" s="399"/>
      <c r="F16621" s="399"/>
      <c r="G16621" s="399"/>
      <c r="H16621" s="399"/>
      <c r="I16621" s="399"/>
    </row>
    <row r="16622" spans="1:9" ht="15.75" customHeight="1">
      <c r="A16622" s="396"/>
      <c r="B16622" s="398"/>
      <c r="C16622" s="396"/>
      <c r="D16622" s="396"/>
      <c r="E16622" s="399"/>
      <c r="F16622" s="399"/>
      <c r="G16622" s="399"/>
      <c r="H16622" s="399"/>
      <c r="I16622" s="399"/>
    </row>
    <row r="16623" spans="1:9" ht="15.75" customHeight="1">
      <c r="A16623" s="396"/>
      <c r="B16623" s="398"/>
      <c r="C16623" s="396"/>
      <c r="D16623" s="396"/>
      <c r="E16623" s="399"/>
      <c r="F16623" s="399"/>
      <c r="G16623" s="399"/>
      <c r="H16623" s="399"/>
      <c r="I16623" s="399"/>
    </row>
    <row r="16624" spans="1:9" ht="15.75" customHeight="1">
      <c r="A16624" s="396"/>
      <c r="B16624" s="398"/>
      <c r="C16624" s="396"/>
      <c r="D16624" s="396"/>
      <c r="E16624" s="399"/>
      <c r="F16624" s="399"/>
      <c r="G16624" s="399"/>
      <c r="H16624" s="399"/>
      <c r="I16624" s="399"/>
    </row>
    <row r="16625" spans="1:9" ht="15.75" customHeight="1">
      <c r="A16625" s="396"/>
      <c r="B16625" s="398"/>
      <c r="C16625" s="396"/>
      <c r="D16625" s="396"/>
      <c r="E16625" s="399"/>
      <c r="F16625" s="399"/>
      <c r="G16625" s="399"/>
      <c r="H16625" s="399"/>
      <c r="I16625" s="399"/>
    </row>
    <row r="16626" spans="1:9" ht="15.75" customHeight="1">
      <c r="A16626" s="396"/>
      <c r="B16626" s="398"/>
      <c r="C16626" s="396"/>
      <c r="D16626" s="396"/>
      <c r="E16626" s="399"/>
      <c r="F16626" s="399"/>
      <c r="G16626" s="399"/>
      <c r="H16626" s="399"/>
      <c r="I16626" s="399"/>
    </row>
    <row r="16627" spans="1:9" ht="15.75" customHeight="1">
      <c r="A16627" s="396"/>
      <c r="B16627" s="398"/>
      <c r="C16627" s="396"/>
      <c r="D16627" s="396"/>
      <c r="E16627" s="399"/>
      <c r="F16627" s="399"/>
      <c r="G16627" s="399"/>
      <c r="H16627" s="399"/>
      <c r="I16627" s="399"/>
    </row>
    <row r="16628" spans="1:9" ht="15.75" customHeight="1">
      <c r="A16628" s="396"/>
      <c r="B16628" s="398"/>
      <c r="C16628" s="396"/>
      <c r="D16628" s="396"/>
      <c r="E16628" s="399"/>
      <c r="F16628" s="399"/>
      <c r="G16628" s="399"/>
      <c r="H16628" s="399"/>
      <c r="I16628" s="399"/>
    </row>
    <row r="16629" spans="1:9" ht="15.75" customHeight="1">
      <c r="A16629" s="396"/>
      <c r="B16629" s="398"/>
      <c r="C16629" s="396"/>
      <c r="D16629" s="396"/>
      <c r="E16629" s="399"/>
      <c r="F16629" s="399"/>
      <c r="G16629" s="399"/>
      <c r="H16629" s="399"/>
      <c r="I16629" s="399"/>
    </row>
    <row r="16630" spans="1:9" ht="15.75" customHeight="1">
      <c r="A16630" s="396"/>
      <c r="B16630" s="398"/>
      <c r="C16630" s="396"/>
      <c r="D16630" s="396"/>
      <c r="E16630" s="399"/>
      <c r="F16630" s="399"/>
      <c r="G16630" s="399"/>
      <c r="H16630" s="399"/>
      <c r="I16630" s="399"/>
    </row>
    <row r="16631" spans="1:9" ht="15.75" customHeight="1">
      <c r="A16631" s="396"/>
      <c r="B16631" s="398"/>
      <c r="C16631" s="396"/>
      <c r="D16631" s="396"/>
      <c r="E16631" s="399"/>
      <c r="F16631" s="399"/>
      <c r="G16631" s="399"/>
      <c r="H16631" s="399"/>
      <c r="I16631" s="399"/>
    </row>
    <row r="16632" spans="1:9" ht="15.75" customHeight="1">
      <c r="A16632" s="396"/>
      <c r="B16632" s="398"/>
      <c r="C16632" s="396"/>
      <c r="D16632" s="396"/>
      <c r="E16632" s="399"/>
      <c r="F16632" s="399"/>
      <c r="G16632" s="399"/>
      <c r="H16632" s="399"/>
      <c r="I16632" s="399"/>
    </row>
    <row r="16633" spans="1:9" ht="15.75" customHeight="1">
      <c r="A16633" s="396"/>
      <c r="B16633" s="398"/>
      <c r="C16633" s="396"/>
      <c r="D16633" s="396"/>
      <c r="E16633" s="399"/>
      <c r="F16633" s="399"/>
      <c r="G16633" s="399"/>
      <c r="H16633" s="399"/>
      <c r="I16633" s="399"/>
    </row>
    <row r="16634" spans="1:9" ht="15.75" customHeight="1">
      <c r="A16634" s="396"/>
      <c r="B16634" s="398"/>
      <c r="C16634" s="396"/>
      <c r="D16634" s="396"/>
      <c r="E16634" s="399"/>
      <c r="F16634" s="399"/>
      <c r="G16634" s="399"/>
      <c r="H16634" s="399"/>
      <c r="I16634" s="399"/>
    </row>
    <row r="16635" spans="1:9" ht="15.75" customHeight="1">
      <c r="A16635" s="396"/>
      <c r="B16635" s="398"/>
      <c r="C16635" s="396"/>
      <c r="D16635" s="396"/>
      <c r="E16635" s="399"/>
      <c r="F16635" s="399"/>
      <c r="G16635" s="399"/>
      <c r="H16635" s="399"/>
      <c r="I16635" s="399"/>
    </row>
    <row r="16636" spans="1:9" ht="15.75" customHeight="1">
      <c r="A16636" s="396"/>
      <c r="B16636" s="398"/>
      <c r="C16636" s="396"/>
      <c r="D16636" s="396"/>
      <c r="E16636" s="399"/>
      <c r="F16636" s="399"/>
      <c r="G16636" s="399"/>
      <c r="H16636" s="399"/>
      <c r="I16636" s="399"/>
    </row>
    <row r="16637" spans="1:9" ht="15.75" customHeight="1">
      <c r="A16637" s="396"/>
      <c r="B16637" s="398"/>
      <c r="C16637" s="396"/>
      <c r="D16637" s="396"/>
      <c r="E16637" s="399"/>
      <c r="F16637" s="399"/>
      <c r="G16637" s="399"/>
      <c r="H16637" s="399"/>
      <c r="I16637" s="399"/>
    </row>
    <row r="16638" spans="1:9" ht="15.75" customHeight="1">
      <c r="A16638" s="396"/>
      <c r="B16638" s="398"/>
      <c r="C16638" s="396"/>
      <c r="D16638" s="396"/>
      <c r="E16638" s="399"/>
      <c r="F16638" s="399"/>
      <c r="G16638" s="399"/>
      <c r="H16638" s="399"/>
      <c r="I16638" s="399"/>
    </row>
    <row r="16639" spans="1:9" ht="15.75" customHeight="1">
      <c r="A16639" s="396"/>
      <c r="B16639" s="398"/>
      <c r="C16639" s="396"/>
      <c r="D16639" s="396"/>
      <c r="E16639" s="399"/>
      <c r="F16639" s="399"/>
      <c r="G16639" s="399"/>
      <c r="H16639" s="399"/>
      <c r="I16639" s="399"/>
    </row>
    <row r="16640" spans="1:9" ht="15.75" customHeight="1">
      <c r="A16640" s="396"/>
      <c r="B16640" s="398"/>
      <c r="C16640" s="396"/>
      <c r="D16640" s="396"/>
      <c r="E16640" s="399"/>
      <c r="F16640" s="399"/>
      <c r="G16640" s="399"/>
      <c r="H16640" s="399"/>
      <c r="I16640" s="399"/>
    </row>
    <row r="16641" spans="1:9" ht="15.75" customHeight="1">
      <c r="A16641" s="396"/>
      <c r="B16641" s="398"/>
      <c r="C16641" s="396"/>
      <c r="D16641" s="396"/>
      <c r="E16641" s="399"/>
      <c r="F16641" s="399"/>
      <c r="G16641" s="399"/>
      <c r="H16641" s="399"/>
      <c r="I16641" s="399"/>
    </row>
    <row r="16642" spans="1:9" ht="15.75" customHeight="1">
      <c r="A16642" s="396"/>
      <c r="B16642" s="398"/>
      <c r="C16642" s="396"/>
      <c r="D16642" s="396"/>
      <c r="E16642" s="399"/>
      <c r="F16642" s="399"/>
      <c r="G16642" s="399"/>
      <c r="H16642" s="399"/>
      <c r="I16642" s="399"/>
    </row>
    <row r="16643" spans="1:9" ht="15.75" customHeight="1">
      <c r="A16643" s="396"/>
      <c r="B16643" s="398"/>
      <c r="C16643" s="396"/>
      <c r="D16643" s="396"/>
      <c r="E16643" s="399"/>
      <c r="F16643" s="399"/>
      <c r="G16643" s="399"/>
      <c r="H16643" s="399"/>
      <c r="I16643" s="399"/>
    </row>
    <row r="16644" spans="1:9" ht="15.75" customHeight="1">
      <c r="A16644" s="396"/>
      <c r="B16644" s="398"/>
      <c r="C16644" s="396"/>
      <c r="D16644" s="396"/>
      <c r="E16644" s="399"/>
      <c r="F16644" s="399"/>
      <c r="G16644" s="399"/>
      <c r="H16644" s="399"/>
      <c r="I16644" s="399"/>
    </row>
    <row r="16645" spans="1:9" ht="15.75" customHeight="1">
      <c r="A16645" s="396"/>
      <c r="B16645" s="398"/>
      <c r="C16645" s="396"/>
      <c r="D16645" s="396"/>
      <c r="E16645" s="399"/>
      <c r="F16645" s="399"/>
      <c r="G16645" s="399"/>
      <c r="H16645" s="399"/>
      <c r="I16645" s="399"/>
    </row>
    <row r="16646" spans="1:9" ht="15.75" customHeight="1">
      <c r="A16646" s="396"/>
      <c r="B16646" s="398"/>
      <c r="C16646" s="396"/>
      <c r="D16646" s="396"/>
      <c r="E16646" s="399"/>
      <c r="F16646" s="399"/>
      <c r="G16646" s="399"/>
      <c r="H16646" s="399"/>
      <c r="I16646" s="399"/>
    </row>
    <row r="16647" spans="1:9" ht="15.75" customHeight="1">
      <c r="A16647" s="396"/>
      <c r="B16647" s="398"/>
      <c r="C16647" s="396"/>
      <c r="D16647" s="396"/>
      <c r="E16647" s="399"/>
      <c r="F16647" s="399"/>
      <c r="G16647" s="399"/>
      <c r="H16647" s="399"/>
      <c r="I16647" s="399"/>
    </row>
    <row r="16648" spans="1:9" ht="15.75" customHeight="1">
      <c r="A16648" s="396"/>
      <c r="B16648" s="398"/>
      <c r="C16648" s="396"/>
      <c r="D16648" s="396"/>
      <c r="E16648" s="399"/>
      <c r="F16648" s="399"/>
      <c r="G16648" s="399"/>
      <c r="H16648" s="399"/>
      <c r="I16648" s="399"/>
    </row>
    <row r="16649" spans="1:9" ht="15.75" customHeight="1">
      <c r="A16649" s="396"/>
      <c r="B16649" s="398"/>
      <c r="C16649" s="396"/>
      <c r="D16649" s="396"/>
      <c r="E16649" s="399"/>
      <c r="F16649" s="399"/>
      <c r="G16649" s="399"/>
      <c r="H16649" s="399"/>
      <c r="I16649" s="399"/>
    </row>
    <row r="16650" spans="1:9" ht="15.75" customHeight="1">
      <c r="A16650" s="396"/>
      <c r="B16650" s="398"/>
      <c r="C16650" s="396"/>
      <c r="D16650" s="396"/>
      <c r="E16650" s="399"/>
      <c r="F16650" s="399"/>
      <c r="G16650" s="399"/>
      <c r="H16650" s="399"/>
      <c r="I16650" s="399"/>
    </row>
    <row r="16651" spans="1:9" ht="15.75" customHeight="1">
      <c r="A16651" s="396"/>
      <c r="B16651" s="398"/>
      <c r="C16651" s="396"/>
      <c r="D16651" s="396"/>
      <c r="E16651" s="399"/>
      <c r="F16651" s="399"/>
      <c r="G16651" s="399"/>
      <c r="H16651" s="399"/>
      <c r="I16651" s="399"/>
    </row>
    <row r="16652" spans="1:9" ht="15.75" customHeight="1">
      <c r="A16652" s="396"/>
      <c r="B16652" s="398"/>
      <c r="C16652" s="396"/>
      <c r="D16652" s="396"/>
      <c r="E16652" s="399"/>
      <c r="F16652" s="399"/>
      <c r="G16652" s="399"/>
      <c r="H16652" s="399"/>
      <c r="I16652" s="399"/>
    </row>
    <row r="16653" spans="1:9" ht="15.75" customHeight="1">
      <c r="A16653" s="396"/>
      <c r="B16653" s="398"/>
      <c r="C16653" s="396"/>
      <c r="D16653" s="396"/>
      <c r="E16653" s="399"/>
      <c r="F16653" s="399"/>
      <c r="G16653" s="399"/>
      <c r="H16653" s="399"/>
      <c r="I16653" s="399"/>
    </row>
    <row r="16654" spans="1:9" ht="15.75" customHeight="1">
      <c r="A16654" s="396"/>
      <c r="B16654" s="398"/>
      <c r="C16654" s="396"/>
      <c r="D16654" s="396"/>
      <c r="E16654" s="399"/>
      <c r="F16654" s="399"/>
      <c r="G16654" s="399"/>
      <c r="H16654" s="399"/>
      <c r="I16654" s="399"/>
    </row>
    <row r="16655" spans="1:9" ht="15.75" customHeight="1">
      <c r="A16655" s="396"/>
      <c r="B16655" s="398"/>
      <c r="C16655" s="396"/>
      <c r="D16655" s="396"/>
      <c r="E16655" s="399"/>
      <c r="F16655" s="399"/>
      <c r="G16655" s="399"/>
      <c r="H16655" s="399"/>
      <c r="I16655" s="399"/>
    </row>
    <row r="16656" spans="1:9" ht="15.75" customHeight="1">
      <c r="A16656" s="396"/>
      <c r="B16656" s="398"/>
      <c r="C16656" s="396"/>
      <c r="D16656" s="396"/>
      <c r="E16656" s="399"/>
      <c r="F16656" s="399"/>
      <c r="G16656" s="399"/>
      <c r="H16656" s="399"/>
      <c r="I16656" s="399"/>
    </row>
    <row r="16657" spans="1:9" ht="15.75" customHeight="1">
      <c r="A16657" s="396"/>
      <c r="B16657" s="398"/>
      <c r="C16657" s="396"/>
      <c r="D16657" s="396"/>
      <c r="E16657" s="399"/>
      <c r="F16657" s="399"/>
      <c r="G16657" s="399"/>
      <c r="H16657" s="399"/>
      <c r="I16657" s="399"/>
    </row>
    <row r="16658" spans="1:9" ht="15.75" customHeight="1">
      <c r="A16658" s="396"/>
      <c r="B16658" s="398"/>
      <c r="C16658" s="396"/>
      <c r="D16658" s="396"/>
      <c r="E16658" s="399"/>
      <c r="F16658" s="399"/>
      <c r="G16658" s="399"/>
      <c r="H16658" s="399"/>
      <c r="I16658" s="399"/>
    </row>
    <row r="16659" spans="1:9" ht="15.75" customHeight="1">
      <c r="A16659" s="396"/>
      <c r="B16659" s="398"/>
      <c r="C16659" s="396"/>
      <c r="D16659" s="396"/>
      <c r="E16659" s="399"/>
      <c r="F16659" s="399"/>
      <c r="G16659" s="399"/>
      <c r="H16659" s="399"/>
      <c r="I16659" s="399"/>
    </row>
    <row r="16660" spans="1:9" ht="15.75" customHeight="1">
      <c r="A16660" s="396"/>
      <c r="B16660" s="398"/>
      <c r="C16660" s="396"/>
      <c r="D16660" s="396"/>
      <c r="E16660" s="399"/>
      <c r="F16660" s="399"/>
      <c r="G16660" s="399"/>
      <c r="H16660" s="399"/>
      <c r="I16660" s="399"/>
    </row>
    <row r="16661" spans="1:9" ht="15.75" customHeight="1">
      <c r="A16661" s="396"/>
      <c r="B16661" s="398"/>
      <c r="C16661" s="396"/>
      <c r="D16661" s="396"/>
      <c r="E16661" s="399"/>
      <c r="F16661" s="399"/>
      <c r="G16661" s="399"/>
      <c r="H16661" s="399"/>
      <c r="I16661" s="399"/>
    </row>
    <row r="16662" spans="1:9" ht="15.75" customHeight="1">
      <c r="A16662" s="396"/>
      <c r="B16662" s="398"/>
      <c r="C16662" s="396"/>
      <c r="D16662" s="396"/>
      <c r="E16662" s="399"/>
      <c r="F16662" s="399"/>
      <c r="G16662" s="399"/>
      <c r="H16662" s="399"/>
      <c r="I16662" s="399"/>
    </row>
    <row r="16663" spans="1:9" ht="15.75" customHeight="1">
      <c r="A16663" s="396"/>
      <c r="B16663" s="398"/>
      <c r="C16663" s="396"/>
      <c r="D16663" s="396"/>
      <c r="E16663" s="399"/>
      <c r="F16663" s="399"/>
      <c r="G16663" s="399"/>
      <c r="H16663" s="399"/>
      <c r="I16663" s="399"/>
    </row>
    <row r="16664" spans="1:9" ht="15.75" customHeight="1">
      <c r="A16664" s="396"/>
      <c r="B16664" s="398"/>
      <c r="C16664" s="396"/>
      <c r="D16664" s="396"/>
      <c r="E16664" s="399"/>
      <c r="F16664" s="399"/>
      <c r="G16664" s="399"/>
      <c r="H16664" s="399"/>
      <c r="I16664" s="399"/>
    </row>
    <row r="16665" spans="1:9" ht="15.75" customHeight="1">
      <c r="A16665" s="396"/>
      <c r="B16665" s="398"/>
      <c r="C16665" s="396"/>
      <c r="D16665" s="396"/>
      <c r="E16665" s="399"/>
      <c r="F16665" s="399"/>
      <c r="G16665" s="399"/>
      <c r="H16665" s="399"/>
      <c r="I16665" s="399"/>
    </row>
    <row r="16666" spans="1:9" ht="15.75" customHeight="1">
      <c r="A16666" s="396"/>
      <c r="B16666" s="398"/>
      <c r="C16666" s="396"/>
      <c r="D16666" s="396"/>
      <c r="E16666" s="399"/>
      <c r="F16666" s="399"/>
      <c r="G16666" s="399"/>
      <c r="H16666" s="399"/>
      <c r="I16666" s="399"/>
    </row>
    <row r="16667" spans="1:9" ht="15.75" customHeight="1">
      <c r="A16667" s="396"/>
      <c r="B16667" s="398"/>
      <c r="C16667" s="396"/>
      <c r="D16667" s="396"/>
      <c r="E16667" s="399"/>
      <c r="F16667" s="399"/>
      <c r="G16667" s="399"/>
      <c r="H16667" s="399"/>
      <c r="I16667" s="399"/>
    </row>
    <row r="16668" spans="1:9" ht="15.75" customHeight="1">
      <c r="A16668" s="396"/>
      <c r="B16668" s="398"/>
      <c r="C16668" s="396"/>
      <c r="D16668" s="396"/>
      <c r="E16668" s="399"/>
      <c r="F16668" s="399"/>
      <c r="G16668" s="399"/>
      <c r="H16668" s="399"/>
      <c r="I16668" s="399"/>
    </row>
    <row r="16669" spans="1:9" ht="15.75" customHeight="1">
      <c r="A16669" s="396"/>
      <c r="B16669" s="398"/>
      <c r="C16669" s="396"/>
      <c r="D16669" s="396"/>
      <c r="E16669" s="399"/>
      <c r="F16669" s="399"/>
      <c r="G16669" s="399"/>
      <c r="H16669" s="399"/>
      <c r="I16669" s="399"/>
    </row>
    <row r="16670" spans="1:9" ht="15.75" customHeight="1">
      <c r="A16670" s="396"/>
      <c r="B16670" s="398"/>
      <c r="C16670" s="396"/>
      <c r="D16670" s="396"/>
      <c r="E16670" s="399"/>
      <c r="F16670" s="399"/>
      <c r="G16670" s="399"/>
      <c r="H16670" s="399"/>
      <c r="I16670" s="399"/>
    </row>
    <row r="16671" spans="1:9" ht="15.75" customHeight="1">
      <c r="A16671" s="396"/>
      <c r="B16671" s="398"/>
      <c r="C16671" s="396"/>
      <c r="D16671" s="396"/>
      <c r="E16671" s="399"/>
      <c r="F16671" s="399"/>
      <c r="G16671" s="399"/>
      <c r="H16671" s="399"/>
      <c r="I16671" s="399"/>
    </row>
    <row r="16672" spans="1:9" ht="15.75" customHeight="1">
      <c r="A16672" s="396"/>
      <c r="B16672" s="398"/>
      <c r="C16672" s="396"/>
      <c r="D16672" s="396"/>
      <c r="E16672" s="399"/>
      <c r="F16672" s="399"/>
      <c r="G16672" s="399"/>
      <c r="H16672" s="399"/>
      <c r="I16672" s="399"/>
    </row>
    <row r="16673" spans="1:9" ht="15.75" customHeight="1">
      <c r="A16673" s="396"/>
      <c r="B16673" s="398"/>
      <c r="C16673" s="396"/>
      <c r="D16673" s="396"/>
      <c r="E16673" s="399"/>
      <c r="F16673" s="399"/>
      <c r="G16673" s="399"/>
      <c r="H16673" s="399"/>
      <c r="I16673" s="399"/>
    </row>
    <row r="16674" spans="1:9" ht="15.75" customHeight="1">
      <c r="A16674" s="396"/>
      <c r="B16674" s="398"/>
      <c r="C16674" s="396"/>
      <c r="D16674" s="396"/>
      <c r="E16674" s="399"/>
      <c r="F16674" s="399"/>
      <c r="G16674" s="399"/>
      <c r="H16674" s="399"/>
      <c r="I16674" s="399"/>
    </row>
    <row r="16675" spans="1:9" ht="15.75" customHeight="1">
      <c r="A16675" s="396"/>
      <c r="B16675" s="398"/>
      <c r="C16675" s="396"/>
      <c r="D16675" s="396"/>
      <c r="E16675" s="399"/>
      <c r="F16675" s="399"/>
      <c r="G16675" s="399"/>
      <c r="H16675" s="399"/>
      <c r="I16675" s="399"/>
    </row>
    <row r="16676" spans="1:9" ht="15.75" customHeight="1">
      <c r="A16676" s="396"/>
      <c r="B16676" s="398"/>
      <c r="C16676" s="396"/>
      <c r="D16676" s="396"/>
      <c r="E16676" s="399"/>
      <c r="F16676" s="399"/>
      <c r="G16676" s="399"/>
      <c r="H16676" s="399"/>
      <c r="I16676" s="399"/>
    </row>
    <row r="16677" spans="1:9" ht="15.75" customHeight="1">
      <c r="A16677" s="396"/>
      <c r="B16677" s="398"/>
      <c r="C16677" s="396"/>
      <c r="D16677" s="396"/>
      <c r="E16677" s="399"/>
      <c r="F16677" s="399"/>
      <c r="G16677" s="399"/>
      <c r="H16677" s="399"/>
      <c r="I16677" s="399"/>
    </row>
    <row r="16678" spans="1:9" ht="15.75" customHeight="1">
      <c r="A16678" s="396"/>
      <c r="B16678" s="398"/>
      <c r="C16678" s="396"/>
      <c r="D16678" s="396"/>
      <c r="E16678" s="399"/>
      <c r="F16678" s="399"/>
      <c r="G16678" s="399"/>
      <c r="H16678" s="399"/>
      <c r="I16678" s="399"/>
    </row>
    <row r="16679" spans="1:9" ht="15.75" customHeight="1">
      <c r="A16679" s="396"/>
      <c r="B16679" s="398"/>
      <c r="C16679" s="396"/>
      <c r="D16679" s="396"/>
      <c r="E16679" s="399"/>
      <c r="F16679" s="399"/>
      <c r="G16679" s="399"/>
      <c r="H16679" s="399"/>
      <c r="I16679" s="399"/>
    </row>
    <row r="16680" spans="1:9" ht="15.75" customHeight="1">
      <c r="A16680" s="396"/>
      <c r="B16680" s="398"/>
      <c r="C16680" s="396"/>
      <c r="D16680" s="396"/>
      <c r="E16680" s="399"/>
      <c r="F16680" s="399"/>
      <c r="G16680" s="399"/>
      <c r="H16680" s="399"/>
      <c r="I16680" s="399"/>
    </row>
    <row r="16681" spans="1:9" ht="15.75" customHeight="1">
      <c r="A16681" s="396"/>
      <c r="B16681" s="398"/>
      <c r="C16681" s="396"/>
      <c r="D16681" s="396"/>
      <c r="E16681" s="399"/>
      <c r="F16681" s="399"/>
      <c r="G16681" s="399"/>
      <c r="H16681" s="399"/>
      <c r="I16681" s="399"/>
    </row>
    <row r="16682" spans="1:9" ht="15.75" customHeight="1">
      <c r="A16682" s="396"/>
      <c r="B16682" s="398"/>
      <c r="C16682" s="396"/>
      <c r="D16682" s="396"/>
      <c r="E16682" s="399"/>
      <c r="F16682" s="399"/>
      <c r="G16682" s="399"/>
      <c r="H16682" s="399"/>
      <c r="I16682" s="399"/>
    </row>
    <row r="16683" spans="1:9" ht="15.75" customHeight="1">
      <c r="A16683" s="396"/>
      <c r="B16683" s="398"/>
      <c r="C16683" s="396"/>
      <c r="D16683" s="396"/>
      <c r="E16683" s="399"/>
      <c r="F16683" s="399"/>
      <c r="G16683" s="399"/>
      <c r="H16683" s="399"/>
      <c r="I16683" s="399"/>
    </row>
    <row r="16684" spans="1:9" ht="15.75" customHeight="1">
      <c r="A16684" s="396"/>
      <c r="B16684" s="398"/>
      <c r="C16684" s="396"/>
      <c r="D16684" s="396"/>
      <c r="E16684" s="399"/>
      <c r="F16684" s="399"/>
      <c r="G16684" s="399"/>
      <c r="H16684" s="399"/>
      <c r="I16684" s="399"/>
    </row>
    <row r="16685" spans="1:9" ht="15.75" customHeight="1">
      <c r="A16685" s="396"/>
      <c r="B16685" s="398"/>
      <c r="C16685" s="396"/>
      <c r="D16685" s="396"/>
      <c r="E16685" s="399"/>
      <c r="F16685" s="399"/>
      <c r="G16685" s="399"/>
      <c r="H16685" s="399"/>
      <c r="I16685" s="399"/>
    </row>
    <row r="16686" spans="1:9" ht="15.75" customHeight="1">
      <c r="A16686" s="396"/>
      <c r="B16686" s="398"/>
      <c r="C16686" s="396"/>
      <c r="D16686" s="396"/>
      <c r="E16686" s="399"/>
      <c r="F16686" s="399"/>
      <c r="G16686" s="399"/>
      <c r="H16686" s="399"/>
      <c r="I16686" s="399"/>
    </row>
    <row r="16687" spans="1:9" ht="15.75" customHeight="1">
      <c r="A16687" s="396"/>
      <c r="B16687" s="398"/>
      <c r="C16687" s="396"/>
      <c r="D16687" s="396"/>
      <c r="E16687" s="399"/>
      <c r="F16687" s="399"/>
      <c r="G16687" s="399"/>
      <c r="H16687" s="399"/>
      <c r="I16687" s="399"/>
    </row>
    <row r="16688" spans="1:9" ht="15.75" customHeight="1">
      <c r="A16688" s="396"/>
      <c r="B16688" s="398"/>
      <c r="C16688" s="396"/>
      <c r="D16688" s="396"/>
      <c r="E16688" s="399"/>
      <c r="F16688" s="399"/>
      <c r="G16688" s="399"/>
      <c r="H16688" s="399"/>
      <c r="I16688" s="399"/>
    </row>
    <row r="16689" spans="1:9" ht="15.75" customHeight="1">
      <c r="A16689" s="396"/>
      <c r="B16689" s="398"/>
      <c r="C16689" s="396"/>
      <c r="D16689" s="396"/>
      <c r="E16689" s="399"/>
      <c r="F16689" s="399"/>
      <c r="G16689" s="399"/>
      <c r="H16689" s="399"/>
      <c r="I16689" s="399"/>
    </row>
    <row r="16690" spans="1:9" ht="15.75" customHeight="1">
      <c r="A16690" s="396"/>
      <c r="B16690" s="398"/>
      <c r="C16690" s="396"/>
      <c r="D16690" s="396"/>
      <c r="E16690" s="399"/>
      <c r="F16690" s="399"/>
      <c r="G16690" s="399"/>
      <c r="H16690" s="399"/>
      <c r="I16690" s="399"/>
    </row>
    <row r="16691" spans="1:9" ht="15.75" customHeight="1">
      <c r="A16691" s="396"/>
      <c r="B16691" s="398"/>
      <c r="C16691" s="396"/>
      <c r="D16691" s="396"/>
      <c r="E16691" s="399"/>
      <c r="F16691" s="399"/>
      <c r="G16691" s="399"/>
      <c r="H16691" s="399"/>
      <c r="I16691" s="399"/>
    </row>
    <row r="16692" spans="1:9" ht="15.75" customHeight="1">
      <c r="A16692" s="396"/>
      <c r="B16692" s="398"/>
      <c r="C16692" s="396"/>
      <c r="D16692" s="396"/>
      <c r="E16692" s="399"/>
      <c r="F16692" s="399"/>
      <c r="G16692" s="399"/>
      <c r="H16692" s="399"/>
      <c r="I16692" s="399"/>
    </row>
    <row r="16693" spans="1:9" ht="15.75" customHeight="1">
      <c r="A16693" s="396"/>
      <c r="B16693" s="398"/>
      <c r="C16693" s="396"/>
      <c r="D16693" s="396"/>
      <c r="E16693" s="399"/>
      <c r="F16693" s="399"/>
      <c r="G16693" s="399"/>
      <c r="H16693" s="399"/>
      <c r="I16693" s="399"/>
    </row>
    <row r="16694" spans="1:9" ht="15.75" customHeight="1">
      <c r="A16694" s="396"/>
      <c r="B16694" s="398"/>
      <c r="C16694" s="396"/>
      <c r="D16694" s="396"/>
      <c r="E16694" s="399"/>
      <c r="F16694" s="399"/>
      <c r="G16694" s="399"/>
      <c r="H16694" s="399"/>
      <c r="I16694" s="399"/>
    </row>
    <row r="16695" spans="1:9" ht="15.75" customHeight="1">
      <c r="A16695" s="396"/>
      <c r="B16695" s="398"/>
      <c r="C16695" s="396"/>
      <c r="D16695" s="396"/>
      <c r="E16695" s="399"/>
      <c r="F16695" s="399"/>
      <c r="G16695" s="399"/>
      <c r="H16695" s="399"/>
      <c r="I16695" s="399"/>
    </row>
    <row r="16696" spans="1:9" ht="15.75" customHeight="1">
      <c r="A16696" s="396"/>
      <c r="B16696" s="398"/>
      <c r="C16696" s="396"/>
      <c r="D16696" s="396"/>
      <c r="E16696" s="399"/>
      <c r="F16696" s="399"/>
      <c r="G16696" s="399"/>
      <c r="H16696" s="399"/>
      <c r="I16696" s="399"/>
    </row>
    <row r="16697" spans="1:9" ht="15.75" customHeight="1">
      <c r="A16697" s="396"/>
      <c r="B16697" s="398"/>
      <c r="C16697" s="396"/>
      <c r="D16697" s="396"/>
      <c r="E16697" s="399"/>
      <c r="F16697" s="399"/>
      <c r="G16697" s="399"/>
      <c r="H16697" s="399"/>
      <c r="I16697" s="399"/>
    </row>
    <row r="16698" spans="1:9" ht="15.75" customHeight="1">
      <c r="A16698" s="396"/>
      <c r="B16698" s="398"/>
      <c r="C16698" s="396"/>
      <c r="D16698" s="396"/>
      <c r="E16698" s="399"/>
      <c r="F16698" s="399"/>
      <c r="G16698" s="399"/>
      <c r="H16698" s="399"/>
      <c r="I16698" s="399"/>
    </row>
    <row r="16699" spans="1:9" ht="15.75" customHeight="1">
      <c r="A16699" s="396"/>
      <c r="B16699" s="398"/>
      <c r="C16699" s="396"/>
      <c r="D16699" s="396"/>
      <c r="E16699" s="399"/>
      <c r="F16699" s="399"/>
      <c r="G16699" s="399"/>
      <c r="H16699" s="399"/>
      <c r="I16699" s="399"/>
    </row>
    <row r="16700" spans="1:9" ht="15.75" customHeight="1">
      <c r="A16700" s="396"/>
      <c r="B16700" s="398"/>
      <c r="C16700" s="396"/>
      <c r="D16700" s="396"/>
      <c r="E16700" s="399"/>
      <c r="F16700" s="399"/>
      <c r="G16700" s="399"/>
      <c r="H16700" s="399"/>
      <c r="I16700" s="399"/>
    </row>
    <row r="16701" spans="1:9" ht="15.75" customHeight="1">
      <c r="A16701" s="396"/>
      <c r="B16701" s="398"/>
      <c r="C16701" s="396"/>
      <c r="D16701" s="396"/>
      <c r="E16701" s="399"/>
      <c r="F16701" s="399"/>
      <c r="G16701" s="399"/>
      <c r="H16701" s="399"/>
      <c r="I16701" s="399"/>
    </row>
    <row r="16702" spans="1:9" ht="15.75" customHeight="1">
      <c r="A16702" s="396"/>
      <c r="B16702" s="398"/>
      <c r="C16702" s="396"/>
      <c r="D16702" s="396"/>
      <c r="E16702" s="399"/>
      <c r="F16702" s="399"/>
      <c r="G16702" s="399"/>
      <c r="H16702" s="399"/>
      <c r="I16702" s="399"/>
    </row>
    <row r="16703" spans="1:9" ht="15.75" customHeight="1">
      <c r="A16703" s="396"/>
      <c r="B16703" s="398"/>
      <c r="C16703" s="396"/>
      <c r="D16703" s="396"/>
      <c r="E16703" s="399"/>
      <c r="F16703" s="399"/>
      <c r="G16703" s="399"/>
      <c r="H16703" s="399"/>
      <c r="I16703" s="399"/>
    </row>
    <row r="16704" spans="1:9" ht="15.75" customHeight="1">
      <c r="A16704" s="396"/>
      <c r="B16704" s="398"/>
      <c r="C16704" s="396"/>
      <c r="D16704" s="396"/>
      <c r="E16704" s="399"/>
      <c r="F16704" s="399"/>
      <c r="G16704" s="399"/>
      <c r="H16704" s="399"/>
      <c r="I16704" s="399"/>
    </row>
    <row r="16705" spans="1:9" ht="15.75" customHeight="1">
      <c r="A16705" s="396"/>
      <c r="B16705" s="398"/>
      <c r="C16705" s="396"/>
      <c r="D16705" s="396"/>
      <c r="E16705" s="399"/>
      <c r="F16705" s="399"/>
      <c r="G16705" s="399"/>
      <c r="H16705" s="399"/>
      <c r="I16705" s="399"/>
    </row>
    <row r="16706" spans="1:9" ht="15.75" customHeight="1">
      <c r="A16706" s="396"/>
      <c r="B16706" s="398"/>
      <c r="C16706" s="396"/>
      <c r="D16706" s="396"/>
      <c r="E16706" s="399"/>
      <c r="F16706" s="399"/>
      <c r="G16706" s="399"/>
      <c r="H16706" s="399"/>
      <c r="I16706" s="399"/>
    </row>
    <row r="16707" spans="1:9" ht="15.75" customHeight="1">
      <c r="A16707" s="396"/>
      <c r="B16707" s="398"/>
      <c r="C16707" s="396"/>
      <c r="D16707" s="396"/>
      <c r="E16707" s="399"/>
      <c r="F16707" s="399"/>
      <c r="G16707" s="399"/>
      <c r="H16707" s="399"/>
      <c r="I16707" s="399"/>
    </row>
    <row r="16708" spans="1:9" ht="15.75" customHeight="1">
      <c r="A16708" s="396"/>
      <c r="B16708" s="398"/>
      <c r="C16708" s="396"/>
      <c r="D16708" s="396"/>
      <c r="E16708" s="399"/>
      <c r="F16708" s="399"/>
      <c r="G16708" s="399"/>
      <c r="H16708" s="399"/>
      <c r="I16708" s="399"/>
    </row>
    <row r="16709" spans="1:9" ht="15.75" customHeight="1">
      <c r="A16709" s="396"/>
      <c r="B16709" s="398"/>
      <c r="C16709" s="396"/>
      <c r="D16709" s="396"/>
      <c r="E16709" s="399"/>
      <c r="F16709" s="399"/>
      <c r="G16709" s="399"/>
      <c r="H16709" s="399"/>
      <c r="I16709" s="399"/>
    </row>
    <row r="16710" spans="1:9" ht="15.75" customHeight="1">
      <c r="A16710" s="396"/>
      <c r="B16710" s="398"/>
      <c r="C16710" s="396"/>
      <c r="D16710" s="396"/>
      <c r="E16710" s="399"/>
      <c r="F16710" s="399"/>
      <c r="G16710" s="399"/>
      <c r="H16710" s="399"/>
      <c r="I16710" s="399"/>
    </row>
    <row r="16711" spans="1:9" ht="15.75" customHeight="1">
      <c r="A16711" s="396"/>
      <c r="B16711" s="398"/>
      <c r="C16711" s="396"/>
      <c r="D16711" s="396"/>
      <c r="E16711" s="399"/>
      <c r="F16711" s="399"/>
      <c r="G16711" s="399"/>
      <c r="H16711" s="399"/>
      <c r="I16711" s="399"/>
    </row>
    <row r="16712" spans="1:9" ht="15.75" customHeight="1">
      <c r="A16712" s="396"/>
      <c r="B16712" s="398"/>
      <c r="C16712" s="396"/>
      <c r="D16712" s="396"/>
      <c r="E16712" s="399"/>
      <c r="F16712" s="399"/>
      <c r="G16712" s="399"/>
      <c r="H16712" s="399"/>
      <c r="I16712" s="399"/>
    </row>
    <row r="16713" spans="1:9" ht="15.75" customHeight="1">
      <c r="A16713" s="396"/>
      <c r="B16713" s="398"/>
      <c r="C16713" s="396"/>
      <c r="D16713" s="396"/>
      <c r="E16713" s="399"/>
      <c r="F16713" s="399"/>
      <c r="G16713" s="399"/>
      <c r="H16713" s="399"/>
      <c r="I16713" s="399"/>
    </row>
    <row r="16714" spans="1:9" ht="15.75" customHeight="1">
      <c r="A16714" s="396"/>
      <c r="B16714" s="398"/>
      <c r="C16714" s="396"/>
      <c r="D16714" s="396"/>
      <c r="E16714" s="399"/>
      <c r="F16714" s="399"/>
      <c r="G16714" s="399"/>
      <c r="H16714" s="399"/>
      <c r="I16714" s="399"/>
    </row>
    <row r="16715" spans="1:9" ht="15.75" customHeight="1">
      <c r="A16715" s="396"/>
      <c r="B16715" s="398"/>
      <c r="C16715" s="396"/>
      <c r="D16715" s="396"/>
      <c r="E16715" s="399"/>
      <c r="F16715" s="399"/>
      <c r="G16715" s="399"/>
      <c r="H16715" s="399"/>
      <c r="I16715" s="399"/>
    </row>
    <row r="16716" spans="1:9" ht="15.75" customHeight="1">
      <c r="A16716" s="396"/>
      <c r="B16716" s="398"/>
      <c r="C16716" s="396"/>
      <c r="D16716" s="396"/>
      <c r="E16716" s="399"/>
      <c r="F16716" s="399"/>
      <c r="G16716" s="399"/>
      <c r="H16716" s="399"/>
      <c r="I16716" s="399"/>
    </row>
    <row r="16717" spans="1:9" ht="15.75" customHeight="1">
      <c r="A16717" s="396"/>
      <c r="B16717" s="398"/>
      <c r="C16717" s="396"/>
      <c r="D16717" s="396"/>
      <c r="E16717" s="399"/>
      <c r="F16717" s="399"/>
      <c r="G16717" s="399"/>
      <c r="H16717" s="399"/>
      <c r="I16717" s="399"/>
    </row>
    <row r="16718" spans="1:9" ht="15.75" customHeight="1">
      <c r="A16718" s="396"/>
      <c r="B16718" s="398"/>
      <c r="C16718" s="396"/>
      <c r="D16718" s="396"/>
      <c r="E16718" s="399"/>
      <c r="F16718" s="399"/>
      <c r="G16718" s="399"/>
      <c r="H16718" s="399"/>
      <c r="I16718" s="399"/>
    </row>
    <row r="16719" spans="1:9" ht="15.75" customHeight="1">
      <c r="A16719" s="396"/>
      <c r="B16719" s="398"/>
      <c r="C16719" s="396"/>
      <c r="D16719" s="396"/>
      <c r="E16719" s="399"/>
      <c r="F16719" s="399"/>
      <c r="G16719" s="399"/>
      <c r="H16719" s="399"/>
      <c r="I16719" s="399"/>
    </row>
    <row r="16720" spans="1:9" ht="15.75" customHeight="1">
      <c r="A16720" s="396"/>
      <c r="B16720" s="398"/>
      <c r="C16720" s="396"/>
      <c r="D16720" s="396"/>
      <c r="E16720" s="399"/>
      <c r="F16720" s="399"/>
      <c r="G16720" s="399"/>
      <c r="H16720" s="399"/>
      <c r="I16720" s="399"/>
    </row>
    <row r="16721" spans="1:9" ht="15.75" customHeight="1">
      <c r="A16721" s="396"/>
      <c r="B16721" s="398"/>
      <c r="C16721" s="396"/>
      <c r="D16721" s="396"/>
      <c r="E16721" s="399"/>
      <c r="F16721" s="399"/>
      <c r="G16721" s="399"/>
      <c r="H16721" s="399"/>
      <c r="I16721" s="399"/>
    </row>
    <row r="16722" spans="1:9" ht="15.75" customHeight="1">
      <c r="A16722" s="396"/>
      <c r="B16722" s="398"/>
      <c r="C16722" s="396"/>
      <c r="D16722" s="396"/>
      <c r="E16722" s="399"/>
      <c r="F16722" s="399"/>
      <c r="G16722" s="399"/>
      <c r="H16722" s="399"/>
      <c r="I16722" s="399"/>
    </row>
    <row r="16723" spans="1:9" ht="15.75" customHeight="1">
      <c r="A16723" s="396"/>
      <c r="B16723" s="398"/>
      <c r="C16723" s="396"/>
      <c r="D16723" s="396"/>
      <c r="E16723" s="399"/>
      <c r="F16723" s="399"/>
      <c r="G16723" s="399"/>
      <c r="H16723" s="399"/>
      <c r="I16723" s="399"/>
    </row>
    <row r="16724" spans="1:9" ht="15.75" customHeight="1">
      <c r="A16724" s="396"/>
      <c r="B16724" s="398"/>
      <c r="C16724" s="396"/>
      <c r="D16724" s="396"/>
      <c r="E16724" s="399"/>
      <c r="F16724" s="399"/>
      <c r="G16724" s="399"/>
      <c r="H16724" s="399"/>
      <c r="I16724" s="399"/>
    </row>
    <row r="16725" spans="1:9" ht="15.75" customHeight="1">
      <c r="A16725" s="396"/>
      <c r="B16725" s="398"/>
      <c r="C16725" s="396"/>
      <c r="D16725" s="396"/>
      <c r="E16725" s="399"/>
      <c r="F16725" s="399"/>
      <c r="G16725" s="399"/>
      <c r="H16725" s="399"/>
      <c r="I16725" s="399"/>
    </row>
    <row r="16726" spans="1:9" ht="15.75" customHeight="1">
      <c r="A16726" s="396"/>
      <c r="B16726" s="398"/>
      <c r="C16726" s="396"/>
      <c r="D16726" s="396"/>
      <c r="E16726" s="399"/>
      <c r="F16726" s="399"/>
      <c r="G16726" s="399"/>
      <c r="H16726" s="399"/>
      <c r="I16726" s="399"/>
    </row>
    <row r="16727" spans="1:9" ht="15.75" customHeight="1">
      <c r="A16727" s="396"/>
      <c r="B16727" s="398"/>
      <c r="C16727" s="396"/>
      <c r="D16727" s="396"/>
      <c r="E16727" s="399"/>
      <c r="F16727" s="399"/>
      <c r="G16727" s="399"/>
      <c r="H16727" s="399"/>
      <c r="I16727" s="399"/>
    </row>
    <row r="16728" spans="1:9" ht="15.75" customHeight="1">
      <c r="A16728" s="396"/>
      <c r="B16728" s="398"/>
      <c r="C16728" s="396"/>
      <c r="D16728" s="396"/>
      <c r="E16728" s="399"/>
      <c r="F16728" s="399"/>
      <c r="G16728" s="399"/>
      <c r="H16728" s="399"/>
      <c r="I16728" s="399"/>
    </row>
    <row r="16729" spans="1:9" ht="15.75" customHeight="1">
      <c r="A16729" s="396"/>
      <c r="B16729" s="398"/>
      <c r="C16729" s="396"/>
      <c r="D16729" s="396"/>
      <c r="E16729" s="399"/>
      <c r="F16729" s="399"/>
      <c r="G16729" s="399"/>
      <c r="H16729" s="399"/>
      <c r="I16729" s="399"/>
    </row>
    <row r="16730" spans="1:9" ht="15.75" customHeight="1">
      <c r="A16730" s="396"/>
      <c r="B16730" s="398"/>
      <c r="C16730" s="396"/>
      <c r="D16730" s="396"/>
      <c r="E16730" s="399"/>
      <c r="F16730" s="399"/>
      <c r="G16730" s="399"/>
      <c r="H16730" s="399"/>
      <c r="I16730" s="399"/>
    </row>
    <row r="16731" spans="1:9" ht="15.75" customHeight="1">
      <c r="A16731" s="396"/>
      <c r="B16731" s="398"/>
      <c r="C16731" s="396"/>
      <c r="D16731" s="396"/>
      <c r="E16731" s="399"/>
      <c r="F16731" s="399"/>
      <c r="G16731" s="399"/>
      <c r="H16731" s="399"/>
      <c r="I16731" s="399"/>
    </row>
    <row r="16732" spans="1:9" ht="15.75" customHeight="1">
      <c r="A16732" s="396"/>
      <c r="B16732" s="398"/>
      <c r="C16732" s="396"/>
      <c r="D16732" s="396"/>
      <c r="E16732" s="399"/>
      <c r="F16732" s="399"/>
      <c r="G16732" s="399"/>
      <c r="H16732" s="399"/>
      <c r="I16732" s="399"/>
    </row>
    <row r="16733" spans="1:9" ht="15.75" customHeight="1">
      <c r="A16733" s="396"/>
      <c r="B16733" s="398"/>
      <c r="C16733" s="396"/>
      <c r="D16733" s="396"/>
      <c r="E16733" s="399"/>
      <c r="F16733" s="399"/>
      <c r="G16733" s="399"/>
      <c r="H16733" s="399"/>
      <c r="I16733" s="399"/>
    </row>
    <row r="16734" spans="1:9" ht="15.75" customHeight="1">
      <c r="A16734" s="396"/>
      <c r="B16734" s="398"/>
      <c r="C16734" s="396"/>
      <c r="D16734" s="396"/>
      <c r="E16734" s="399"/>
      <c r="F16734" s="399"/>
      <c r="G16734" s="399"/>
      <c r="H16734" s="399"/>
      <c r="I16734" s="399"/>
    </row>
    <row r="16735" spans="1:9" ht="15.75" customHeight="1">
      <c r="A16735" s="396"/>
      <c r="B16735" s="398"/>
      <c r="C16735" s="396"/>
      <c r="D16735" s="396"/>
      <c r="E16735" s="399"/>
      <c r="F16735" s="399"/>
      <c r="G16735" s="399"/>
      <c r="H16735" s="399"/>
      <c r="I16735" s="399"/>
    </row>
    <row r="16736" spans="1:9" ht="15.75" customHeight="1">
      <c r="A16736" s="396"/>
      <c r="B16736" s="398"/>
      <c r="C16736" s="396"/>
      <c r="D16736" s="396"/>
      <c r="E16736" s="399"/>
      <c r="F16736" s="399"/>
      <c r="G16736" s="399"/>
      <c r="H16736" s="399"/>
      <c r="I16736" s="399"/>
    </row>
    <row r="16737" spans="1:9" ht="15.75" customHeight="1">
      <c r="A16737" s="396"/>
      <c r="B16737" s="398"/>
      <c r="C16737" s="396"/>
      <c r="D16737" s="396"/>
      <c r="E16737" s="399"/>
      <c r="F16737" s="399"/>
      <c r="G16737" s="399"/>
      <c r="H16737" s="399"/>
      <c r="I16737" s="399"/>
    </row>
    <row r="16738" spans="1:9" ht="15.75" customHeight="1">
      <c r="A16738" s="396"/>
      <c r="B16738" s="398"/>
      <c r="C16738" s="396"/>
      <c r="D16738" s="396"/>
      <c r="E16738" s="399"/>
      <c r="F16738" s="399"/>
      <c r="G16738" s="399"/>
      <c r="H16738" s="399"/>
      <c r="I16738" s="399"/>
    </row>
    <row r="16739" spans="1:9" ht="15.75" customHeight="1">
      <c r="A16739" s="396"/>
      <c r="B16739" s="398"/>
      <c r="C16739" s="396"/>
      <c r="D16739" s="396"/>
      <c r="E16739" s="399"/>
      <c r="F16739" s="399"/>
      <c r="G16739" s="399"/>
      <c r="H16739" s="399"/>
      <c r="I16739" s="399"/>
    </row>
    <row r="16740" spans="1:9" ht="15.75" customHeight="1">
      <c r="A16740" s="396"/>
      <c r="B16740" s="398"/>
      <c r="C16740" s="396"/>
      <c r="D16740" s="396"/>
      <c r="E16740" s="399"/>
      <c r="F16740" s="399"/>
      <c r="G16740" s="399"/>
      <c r="H16740" s="399"/>
      <c r="I16740" s="399"/>
    </row>
    <row r="16741" spans="1:9" ht="15.75" customHeight="1">
      <c r="A16741" s="396"/>
      <c r="B16741" s="398"/>
      <c r="C16741" s="396"/>
      <c r="D16741" s="396"/>
      <c r="E16741" s="399"/>
      <c r="F16741" s="399"/>
      <c r="G16741" s="399"/>
      <c r="H16741" s="399"/>
      <c r="I16741" s="399"/>
    </row>
    <row r="16742" spans="1:9" ht="15.75" customHeight="1">
      <c r="A16742" s="396"/>
      <c r="B16742" s="398"/>
      <c r="C16742" s="396"/>
      <c r="D16742" s="396"/>
      <c r="E16742" s="399"/>
      <c r="F16742" s="399"/>
      <c r="G16742" s="399"/>
      <c r="H16742" s="399"/>
      <c r="I16742" s="399"/>
    </row>
    <row r="16743" spans="1:9" ht="15.75" customHeight="1">
      <c r="A16743" s="396"/>
      <c r="B16743" s="398"/>
      <c r="C16743" s="396"/>
      <c r="D16743" s="396"/>
      <c r="E16743" s="399"/>
      <c r="F16743" s="399"/>
      <c r="G16743" s="399"/>
      <c r="H16743" s="399"/>
      <c r="I16743" s="399"/>
    </row>
    <row r="16744" spans="1:9" ht="15.75" customHeight="1">
      <c r="A16744" s="396"/>
      <c r="B16744" s="398"/>
      <c r="C16744" s="396"/>
      <c r="D16744" s="396"/>
      <c r="E16744" s="399"/>
      <c r="F16744" s="399"/>
      <c r="G16744" s="399"/>
      <c r="H16744" s="399"/>
      <c r="I16744" s="399"/>
    </row>
    <row r="16745" spans="1:9" ht="15.75" customHeight="1">
      <c r="A16745" s="396"/>
      <c r="B16745" s="398"/>
      <c r="C16745" s="396"/>
      <c r="D16745" s="396"/>
      <c r="E16745" s="399"/>
      <c r="F16745" s="399"/>
      <c r="G16745" s="399"/>
      <c r="H16745" s="399"/>
      <c r="I16745" s="399"/>
    </row>
    <row r="16746" spans="1:9" ht="15.75" customHeight="1">
      <c r="A16746" s="396"/>
      <c r="B16746" s="398"/>
      <c r="C16746" s="396"/>
      <c r="D16746" s="396"/>
      <c r="E16746" s="399"/>
      <c r="F16746" s="399"/>
      <c r="G16746" s="399"/>
      <c r="H16746" s="399"/>
      <c r="I16746" s="399"/>
    </row>
    <row r="16747" spans="1:9" ht="15.75" customHeight="1">
      <c r="A16747" s="396"/>
      <c r="B16747" s="398"/>
      <c r="C16747" s="396"/>
      <c r="D16747" s="396"/>
      <c r="E16747" s="399"/>
      <c r="F16747" s="399"/>
      <c r="G16747" s="399"/>
      <c r="H16747" s="399"/>
      <c r="I16747" s="399"/>
    </row>
    <row r="16748" spans="1:9" ht="15.75" customHeight="1">
      <c r="A16748" s="396"/>
      <c r="B16748" s="398"/>
      <c r="C16748" s="396"/>
      <c r="D16748" s="396"/>
      <c r="E16748" s="399"/>
      <c r="F16748" s="399"/>
      <c r="G16748" s="399"/>
      <c r="H16748" s="399"/>
      <c r="I16748" s="399"/>
    </row>
    <row r="16749" spans="1:9" ht="15.75" customHeight="1">
      <c r="A16749" s="396"/>
      <c r="B16749" s="398"/>
      <c r="C16749" s="396"/>
      <c r="D16749" s="396"/>
      <c r="E16749" s="399"/>
      <c r="F16749" s="399"/>
      <c r="G16749" s="399"/>
      <c r="H16749" s="399"/>
      <c r="I16749" s="399"/>
    </row>
    <row r="16750" spans="1:9" ht="15.75" customHeight="1">
      <c r="A16750" s="396"/>
      <c r="B16750" s="398"/>
      <c r="C16750" s="396"/>
      <c r="D16750" s="396"/>
      <c r="E16750" s="399"/>
      <c r="F16750" s="399"/>
      <c r="G16750" s="399"/>
      <c r="H16750" s="399"/>
      <c r="I16750" s="399"/>
    </row>
    <row r="16751" spans="1:9" ht="15.75" customHeight="1">
      <c r="A16751" s="396"/>
      <c r="B16751" s="398"/>
      <c r="C16751" s="396"/>
      <c r="D16751" s="396"/>
      <c r="E16751" s="399"/>
      <c r="F16751" s="399"/>
      <c r="G16751" s="399"/>
      <c r="H16751" s="399"/>
      <c r="I16751" s="399"/>
    </row>
    <row r="16752" spans="1:9" ht="15.75" customHeight="1">
      <c r="A16752" s="396"/>
      <c r="B16752" s="398"/>
      <c r="C16752" s="396"/>
      <c r="D16752" s="396"/>
      <c r="E16752" s="399"/>
      <c r="F16752" s="399"/>
      <c r="G16752" s="399"/>
      <c r="H16752" s="399"/>
      <c r="I16752" s="399"/>
    </row>
    <row r="16753" spans="1:9" ht="15.75" customHeight="1">
      <c r="A16753" s="396"/>
      <c r="B16753" s="398"/>
      <c r="C16753" s="396"/>
      <c r="D16753" s="396"/>
      <c r="E16753" s="399"/>
      <c r="F16753" s="399"/>
      <c r="G16753" s="399"/>
      <c r="H16753" s="399"/>
      <c r="I16753" s="399"/>
    </row>
    <row r="16754" spans="1:9" ht="15.75" customHeight="1">
      <c r="A16754" s="396"/>
      <c r="B16754" s="398"/>
      <c r="C16754" s="396"/>
      <c r="D16754" s="396"/>
      <c r="E16754" s="399"/>
      <c r="F16754" s="399"/>
      <c r="G16754" s="399"/>
      <c r="H16754" s="399"/>
      <c r="I16754" s="399"/>
    </row>
    <row r="16755" spans="1:9" ht="15.75" customHeight="1">
      <c r="A16755" s="396"/>
      <c r="B16755" s="398"/>
      <c r="C16755" s="396"/>
      <c r="D16755" s="396"/>
      <c r="E16755" s="399"/>
      <c r="F16755" s="399"/>
      <c r="G16755" s="399"/>
      <c r="H16755" s="399"/>
      <c r="I16755" s="399"/>
    </row>
    <row r="16756" spans="1:9" ht="15.75" customHeight="1">
      <c r="A16756" s="396"/>
      <c r="B16756" s="398"/>
      <c r="C16756" s="396"/>
      <c r="D16756" s="396"/>
      <c r="E16756" s="399"/>
      <c r="F16756" s="399"/>
      <c r="G16756" s="399"/>
      <c r="H16756" s="399"/>
      <c r="I16756" s="399"/>
    </row>
    <row r="16757" spans="1:9" ht="15.75" customHeight="1">
      <c r="A16757" s="396"/>
      <c r="B16757" s="398"/>
      <c r="C16757" s="396"/>
      <c r="D16757" s="396"/>
      <c r="E16757" s="399"/>
      <c r="F16757" s="399"/>
      <c r="G16757" s="399"/>
      <c r="H16757" s="399"/>
      <c r="I16757" s="399"/>
    </row>
    <row r="16758" spans="1:9" ht="15.75" customHeight="1">
      <c r="A16758" s="396"/>
      <c r="B16758" s="398"/>
      <c r="C16758" s="396"/>
      <c r="D16758" s="396"/>
      <c r="E16758" s="399"/>
      <c r="F16758" s="399"/>
      <c r="G16758" s="399"/>
      <c r="H16758" s="399"/>
      <c r="I16758" s="399"/>
    </row>
    <row r="16759" spans="1:9" ht="15.75" customHeight="1">
      <c r="A16759" s="396"/>
      <c r="B16759" s="398"/>
      <c r="C16759" s="396"/>
      <c r="D16759" s="396"/>
      <c r="E16759" s="399"/>
      <c r="F16759" s="399"/>
      <c r="G16759" s="399"/>
      <c r="H16759" s="399"/>
      <c r="I16759" s="399"/>
    </row>
    <row r="16760" spans="1:9" ht="15.75" customHeight="1">
      <c r="A16760" s="396"/>
      <c r="B16760" s="398"/>
      <c r="C16760" s="396"/>
      <c r="D16760" s="396"/>
      <c r="E16760" s="399"/>
      <c r="F16760" s="399"/>
      <c r="G16760" s="399"/>
      <c r="H16760" s="399"/>
      <c r="I16760" s="399"/>
    </row>
    <row r="16761" spans="1:9" ht="15.75" customHeight="1">
      <c r="A16761" s="396"/>
      <c r="B16761" s="398"/>
      <c r="C16761" s="396"/>
      <c r="D16761" s="396"/>
      <c r="E16761" s="399"/>
      <c r="F16761" s="399"/>
      <c r="G16761" s="399"/>
      <c r="H16761" s="399"/>
      <c r="I16761" s="399"/>
    </row>
    <row r="16762" spans="1:9" ht="15.75" customHeight="1">
      <c r="A16762" s="396"/>
      <c r="B16762" s="398"/>
      <c r="C16762" s="396"/>
      <c r="D16762" s="396"/>
      <c r="E16762" s="399"/>
      <c r="F16762" s="399"/>
      <c r="G16762" s="399"/>
      <c r="H16762" s="399"/>
      <c r="I16762" s="399"/>
    </row>
    <row r="16763" spans="1:9" ht="15.75" customHeight="1">
      <c r="A16763" s="396"/>
      <c r="B16763" s="398"/>
      <c r="C16763" s="396"/>
      <c r="D16763" s="396"/>
      <c r="E16763" s="399"/>
      <c r="F16763" s="399"/>
      <c r="G16763" s="399"/>
      <c r="H16763" s="399"/>
      <c r="I16763" s="399"/>
    </row>
    <row r="16764" spans="1:9" ht="15.75" customHeight="1">
      <c r="A16764" s="396"/>
      <c r="B16764" s="398"/>
      <c r="C16764" s="396"/>
      <c r="D16764" s="396"/>
      <c r="E16764" s="399"/>
      <c r="F16764" s="399"/>
      <c r="G16764" s="399"/>
      <c r="H16764" s="399"/>
      <c r="I16764" s="399"/>
    </row>
    <row r="16765" spans="1:9" ht="15.75" customHeight="1">
      <c r="A16765" s="396"/>
      <c r="B16765" s="398"/>
      <c r="C16765" s="396"/>
      <c r="D16765" s="396"/>
      <c r="E16765" s="399"/>
      <c r="F16765" s="399"/>
      <c r="G16765" s="399"/>
      <c r="H16765" s="399"/>
      <c r="I16765" s="399"/>
    </row>
    <row r="16766" spans="1:9" ht="15.75" customHeight="1">
      <c r="A16766" s="396"/>
      <c r="B16766" s="398"/>
      <c r="C16766" s="396"/>
      <c r="D16766" s="396"/>
      <c r="E16766" s="399"/>
      <c r="F16766" s="399"/>
      <c r="G16766" s="399"/>
      <c r="H16766" s="399"/>
      <c r="I16766" s="399"/>
    </row>
    <row r="16767" spans="1:9" ht="15.75" customHeight="1">
      <c r="A16767" s="396"/>
      <c r="B16767" s="398"/>
      <c r="C16767" s="396"/>
      <c r="D16767" s="396"/>
      <c r="E16767" s="399"/>
      <c r="F16767" s="399"/>
      <c r="G16767" s="399"/>
      <c r="H16767" s="399"/>
      <c r="I16767" s="399"/>
    </row>
    <row r="16768" spans="1:9" ht="15.75" customHeight="1">
      <c r="A16768" s="396"/>
      <c r="B16768" s="398"/>
      <c r="C16768" s="396"/>
      <c r="D16768" s="396"/>
      <c r="E16768" s="399"/>
      <c r="F16768" s="399"/>
      <c r="G16768" s="399"/>
      <c r="H16768" s="399"/>
      <c r="I16768" s="399"/>
    </row>
    <row r="16769" spans="1:9" ht="15.75" customHeight="1">
      <c r="A16769" s="396"/>
      <c r="B16769" s="398"/>
      <c r="C16769" s="396"/>
      <c r="D16769" s="396"/>
      <c r="E16769" s="399"/>
      <c r="F16769" s="399"/>
      <c r="G16769" s="399"/>
      <c r="H16769" s="399"/>
      <c r="I16769" s="399"/>
    </row>
    <row r="16770" spans="1:9" ht="15.75" customHeight="1">
      <c r="A16770" s="396"/>
      <c r="B16770" s="398"/>
      <c r="C16770" s="396"/>
      <c r="D16770" s="396"/>
      <c r="E16770" s="399"/>
      <c r="F16770" s="399"/>
      <c r="G16770" s="399"/>
      <c r="H16770" s="399"/>
      <c r="I16770" s="399"/>
    </row>
    <row r="16771" spans="1:9" ht="15.75" customHeight="1">
      <c r="A16771" s="396"/>
      <c r="B16771" s="398"/>
      <c r="C16771" s="396"/>
      <c r="D16771" s="396"/>
      <c r="E16771" s="399"/>
      <c r="F16771" s="399"/>
      <c r="G16771" s="399"/>
      <c r="H16771" s="399"/>
      <c r="I16771" s="399"/>
    </row>
    <row r="16772" spans="1:9" ht="15.75" customHeight="1">
      <c r="A16772" s="396"/>
      <c r="B16772" s="398"/>
      <c r="C16772" s="396"/>
      <c r="D16772" s="396"/>
      <c r="E16772" s="399"/>
      <c r="F16772" s="399"/>
      <c r="G16772" s="399"/>
      <c r="H16772" s="399"/>
      <c r="I16772" s="399"/>
    </row>
    <row r="16773" spans="1:9" ht="15.75" customHeight="1">
      <c r="A16773" s="396"/>
      <c r="B16773" s="398"/>
      <c r="C16773" s="396"/>
      <c r="D16773" s="396"/>
      <c r="E16773" s="399"/>
      <c r="F16773" s="399"/>
      <c r="G16773" s="399"/>
      <c r="H16773" s="399"/>
      <c r="I16773" s="399"/>
    </row>
    <row r="16774" spans="1:9" ht="15.75" customHeight="1">
      <c r="A16774" s="396"/>
      <c r="B16774" s="398"/>
      <c r="C16774" s="396"/>
      <c r="D16774" s="396"/>
      <c r="E16774" s="399"/>
      <c r="F16774" s="399"/>
      <c r="G16774" s="399"/>
      <c r="H16774" s="399"/>
      <c r="I16774" s="399"/>
    </row>
    <row r="16775" spans="1:9" ht="15.75" customHeight="1">
      <c r="A16775" s="396"/>
      <c r="B16775" s="398"/>
      <c r="C16775" s="396"/>
      <c r="D16775" s="396"/>
      <c r="E16775" s="399"/>
      <c r="F16775" s="399"/>
      <c r="G16775" s="399"/>
      <c r="H16775" s="399"/>
      <c r="I16775" s="399"/>
    </row>
    <row r="16776" spans="1:9" ht="15.75" customHeight="1">
      <c r="A16776" s="396"/>
      <c r="B16776" s="398"/>
      <c r="C16776" s="396"/>
      <c r="D16776" s="396"/>
      <c r="E16776" s="399"/>
      <c r="F16776" s="399"/>
      <c r="G16776" s="399"/>
      <c r="H16776" s="399"/>
      <c r="I16776" s="399"/>
    </row>
    <row r="16777" spans="1:9" ht="15.75" customHeight="1">
      <c r="A16777" s="396"/>
      <c r="B16777" s="398"/>
      <c r="C16777" s="396"/>
      <c r="D16777" s="396"/>
      <c r="E16777" s="399"/>
      <c r="F16777" s="399"/>
      <c r="G16777" s="399"/>
      <c r="H16777" s="399"/>
      <c r="I16777" s="399"/>
    </row>
    <row r="16778" spans="1:9" ht="15.75" customHeight="1">
      <c r="A16778" s="396"/>
      <c r="B16778" s="398"/>
      <c r="C16778" s="396"/>
      <c r="D16778" s="396"/>
      <c r="E16778" s="399"/>
      <c r="F16778" s="399"/>
      <c r="G16778" s="399"/>
      <c r="H16778" s="399"/>
      <c r="I16778" s="399"/>
    </row>
    <row r="16779" spans="1:9" ht="15.75" customHeight="1">
      <c r="A16779" s="396"/>
      <c r="B16779" s="398"/>
      <c r="C16779" s="396"/>
      <c r="D16779" s="396"/>
      <c r="E16779" s="399"/>
      <c r="F16779" s="399"/>
      <c r="G16779" s="399"/>
      <c r="H16779" s="399"/>
      <c r="I16779" s="399"/>
    </row>
    <row r="16780" spans="1:9" ht="15.75" customHeight="1">
      <c r="A16780" s="396"/>
      <c r="B16780" s="398"/>
      <c r="C16780" s="396"/>
      <c r="D16780" s="396"/>
      <c r="E16780" s="399"/>
      <c r="F16780" s="399"/>
      <c r="G16780" s="399"/>
      <c r="H16780" s="399"/>
      <c r="I16780" s="399"/>
    </row>
    <row r="16781" spans="1:9" ht="15.75" customHeight="1">
      <c r="A16781" s="396"/>
      <c r="B16781" s="398"/>
      <c r="C16781" s="396"/>
      <c r="D16781" s="396"/>
      <c r="E16781" s="399"/>
      <c r="F16781" s="399"/>
      <c r="G16781" s="399"/>
      <c r="H16781" s="399"/>
      <c r="I16781" s="399"/>
    </row>
    <row r="16782" spans="1:9" ht="15.75" customHeight="1">
      <c r="A16782" s="396"/>
      <c r="B16782" s="398"/>
      <c r="C16782" s="396"/>
      <c r="D16782" s="396"/>
      <c r="E16782" s="399"/>
      <c r="F16782" s="399"/>
      <c r="G16782" s="399"/>
      <c r="H16782" s="399"/>
      <c r="I16782" s="399"/>
    </row>
    <row r="16783" spans="1:9" ht="15.75" customHeight="1">
      <c r="A16783" s="396"/>
      <c r="B16783" s="398"/>
      <c r="C16783" s="396"/>
      <c r="D16783" s="396"/>
      <c r="E16783" s="399"/>
      <c r="F16783" s="399"/>
      <c r="G16783" s="399"/>
      <c r="H16783" s="399"/>
      <c r="I16783" s="399"/>
    </row>
    <row r="16784" spans="1:9" ht="15.75" customHeight="1">
      <c r="A16784" s="396"/>
      <c r="B16784" s="398"/>
      <c r="C16784" s="396"/>
      <c r="D16784" s="396"/>
      <c r="E16784" s="399"/>
      <c r="F16784" s="399"/>
      <c r="G16784" s="399"/>
      <c r="H16784" s="399"/>
      <c r="I16784" s="399"/>
    </row>
    <row r="16785" spans="1:9" ht="15.75" customHeight="1">
      <c r="A16785" s="396"/>
      <c r="B16785" s="398"/>
      <c r="C16785" s="396"/>
      <c r="D16785" s="396"/>
      <c r="E16785" s="399"/>
      <c r="F16785" s="399"/>
      <c r="G16785" s="399"/>
      <c r="H16785" s="399"/>
      <c r="I16785" s="399"/>
    </row>
    <row r="16786" spans="1:9" ht="15.75" customHeight="1">
      <c r="A16786" s="396"/>
      <c r="B16786" s="398"/>
      <c r="C16786" s="396"/>
      <c r="D16786" s="396"/>
      <c r="E16786" s="399"/>
      <c r="F16786" s="399"/>
      <c r="G16786" s="399"/>
      <c r="H16786" s="399"/>
      <c r="I16786" s="399"/>
    </row>
    <row r="16787" spans="1:9" ht="15.75" customHeight="1">
      <c r="A16787" s="396"/>
      <c r="B16787" s="398"/>
      <c r="C16787" s="396"/>
      <c r="D16787" s="396"/>
      <c r="E16787" s="399"/>
      <c r="F16787" s="399"/>
      <c r="G16787" s="399"/>
      <c r="H16787" s="399"/>
      <c r="I16787" s="399"/>
    </row>
    <row r="16788" spans="1:9" ht="15.75" customHeight="1">
      <c r="A16788" s="396"/>
      <c r="B16788" s="398"/>
      <c r="C16788" s="396"/>
      <c r="D16788" s="396"/>
      <c r="E16788" s="399"/>
      <c r="F16788" s="399"/>
      <c r="G16788" s="399"/>
      <c r="H16788" s="399"/>
      <c r="I16788" s="399"/>
    </row>
    <row r="16789" spans="1:9" ht="15.75" customHeight="1">
      <c r="A16789" s="396"/>
      <c r="B16789" s="398"/>
      <c r="C16789" s="396"/>
      <c r="D16789" s="396"/>
      <c r="E16789" s="399"/>
      <c r="F16789" s="399"/>
      <c r="G16789" s="399"/>
      <c r="H16789" s="399"/>
      <c r="I16789" s="399"/>
    </row>
    <row r="16790" spans="1:9" ht="15.75" customHeight="1">
      <c r="A16790" s="396"/>
      <c r="B16790" s="398"/>
      <c r="C16790" s="396"/>
      <c r="D16790" s="396"/>
      <c r="E16790" s="399"/>
      <c r="F16790" s="399"/>
      <c r="G16790" s="399"/>
      <c r="H16790" s="399"/>
      <c r="I16790" s="399"/>
    </row>
    <row r="16791" spans="1:9" ht="15.75" customHeight="1">
      <c r="A16791" s="396"/>
      <c r="B16791" s="398"/>
      <c r="C16791" s="396"/>
      <c r="D16791" s="396"/>
      <c r="E16791" s="399"/>
      <c r="F16791" s="399"/>
      <c r="G16791" s="399"/>
      <c r="H16791" s="399"/>
      <c r="I16791" s="399"/>
    </row>
    <row r="16792" spans="1:9" ht="15.75" customHeight="1">
      <c r="A16792" s="396"/>
      <c r="B16792" s="398"/>
      <c r="C16792" s="396"/>
      <c r="D16792" s="396"/>
      <c r="E16792" s="399"/>
      <c r="F16792" s="399"/>
      <c r="G16792" s="399"/>
      <c r="H16792" s="399"/>
      <c r="I16792" s="399"/>
    </row>
    <row r="16793" spans="1:9" ht="15.75" customHeight="1">
      <c r="A16793" s="396"/>
      <c r="B16793" s="398"/>
      <c r="C16793" s="396"/>
      <c r="D16793" s="396"/>
      <c r="E16793" s="399"/>
      <c r="F16793" s="399"/>
      <c r="G16793" s="399"/>
      <c r="H16793" s="399"/>
      <c r="I16793" s="399"/>
    </row>
    <row r="16794" spans="1:9" ht="15.75" customHeight="1">
      <c r="A16794" s="396"/>
      <c r="B16794" s="398"/>
      <c r="C16794" s="396"/>
      <c r="D16794" s="396"/>
      <c r="E16794" s="399"/>
      <c r="F16794" s="399"/>
      <c r="G16794" s="399"/>
      <c r="H16794" s="399"/>
      <c r="I16794" s="399"/>
    </row>
    <row r="16795" spans="1:9" ht="15.75" customHeight="1">
      <c r="A16795" s="396"/>
      <c r="B16795" s="398"/>
      <c r="C16795" s="396"/>
      <c r="D16795" s="396"/>
      <c r="E16795" s="399"/>
      <c r="F16795" s="399"/>
      <c r="G16795" s="399"/>
      <c r="H16795" s="399"/>
      <c r="I16795" s="399"/>
    </row>
    <row r="16796" spans="1:9" ht="15.75" customHeight="1">
      <c r="A16796" s="396"/>
      <c r="B16796" s="398"/>
      <c r="C16796" s="396"/>
      <c r="D16796" s="396"/>
      <c r="E16796" s="399"/>
      <c r="F16796" s="399"/>
      <c r="G16796" s="399"/>
      <c r="H16796" s="399"/>
      <c r="I16796" s="399"/>
    </row>
    <row r="16797" spans="1:9" ht="15.75" customHeight="1">
      <c r="A16797" s="396"/>
      <c r="B16797" s="398"/>
      <c r="C16797" s="396"/>
      <c r="D16797" s="396"/>
      <c r="E16797" s="399"/>
      <c r="F16797" s="399"/>
      <c r="G16797" s="399"/>
      <c r="H16797" s="399"/>
      <c r="I16797" s="399"/>
    </row>
    <row r="16798" spans="1:9" ht="15.75" customHeight="1">
      <c r="A16798" s="396"/>
      <c r="B16798" s="398"/>
      <c r="C16798" s="396"/>
      <c r="D16798" s="396"/>
      <c r="E16798" s="399"/>
      <c r="F16798" s="399"/>
      <c r="G16798" s="399"/>
      <c r="H16798" s="399"/>
      <c r="I16798" s="399"/>
    </row>
    <row r="16799" spans="1:9" ht="15.75" customHeight="1">
      <c r="A16799" s="396"/>
      <c r="B16799" s="398"/>
      <c r="C16799" s="396"/>
      <c r="D16799" s="396"/>
      <c r="E16799" s="399"/>
      <c r="F16799" s="399"/>
      <c r="G16799" s="399"/>
      <c r="H16799" s="399"/>
      <c r="I16799" s="399"/>
    </row>
    <row r="16800" spans="1:9" ht="15.75" customHeight="1">
      <c r="A16800" s="396"/>
      <c r="B16800" s="398"/>
      <c r="C16800" s="396"/>
      <c r="D16800" s="396"/>
      <c r="E16800" s="399"/>
      <c r="F16800" s="399"/>
      <c r="G16800" s="399"/>
      <c r="H16800" s="399"/>
      <c r="I16800" s="399"/>
    </row>
    <row r="16801" spans="1:9" ht="15.75" customHeight="1">
      <c r="A16801" s="396"/>
      <c r="B16801" s="398"/>
      <c r="C16801" s="396"/>
      <c r="D16801" s="396"/>
      <c r="E16801" s="399"/>
      <c r="F16801" s="399"/>
      <c r="G16801" s="399"/>
      <c r="H16801" s="399"/>
      <c r="I16801" s="399"/>
    </row>
    <row r="16802" spans="1:9" ht="15.75" customHeight="1">
      <c r="A16802" s="396"/>
      <c r="B16802" s="398"/>
      <c r="C16802" s="396"/>
      <c r="D16802" s="396"/>
      <c r="E16802" s="399"/>
      <c r="F16802" s="399"/>
      <c r="G16802" s="399"/>
      <c r="H16802" s="399"/>
      <c r="I16802" s="399"/>
    </row>
    <row r="16803" spans="1:9" ht="15.75" customHeight="1">
      <c r="A16803" s="396"/>
      <c r="B16803" s="398"/>
      <c r="C16803" s="396"/>
      <c r="D16803" s="396"/>
      <c r="E16803" s="399"/>
      <c r="F16803" s="399"/>
      <c r="G16803" s="399"/>
      <c r="H16803" s="399"/>
      <c r="I16803" s="399"/>
    </row>
    <row r="16804" spans="1:9" ht="15.75" customHeight="1">
      <c r="A16804" s="396"/>
      <c r="B16804" s="398"/>
      <c r="C16804" s="396"/>
      <c r="D16804" s="396"/>
      <c r="E16804" s="399"/>
      <c r="F16804" s="399"/>
      <c r="G16804" s="399"/>
      <c r="H16804" s="399"/>
      <c r="I16804" s="399"/>
    </row>
    <row r="16805" spans="1:9" ht="15.75" customHeight="1">
      <c r="A16805" s="396"/>
      <c r="B16805" s="398"/>
      <c r="C16805" s="396"/>
      <c r="D16805" s="396"/>
      <c r="E16805" s="399"/>
      <c r="F16805" s="399"/>
      <c r="G16805" s="399"/>
      <c r="H16805" s="399"/>
      <c r="I16805" s="399"/>
    </row>
    <row r="16806" spans="1:9" ht="15.75" customHeight="1">
      <c r="A16806" s="396"/>
      <c r="B16806" s="398"/>
      <c r="C16806" s="396"/>
      <c r="D16806" s="396"/>
      <c r="E16806" s="399"/>
      <c r="F16806" s="399"/>
      <c r="G16806" s="399"/>
      <c r="H16806" s="399"/>
      <c r="I16806" s="399"/>
    </row>
    <row r="16807" spans="1:9" ht="15.75" customHeight="1">
      <c r="A16807" s="396"/>
      <c r="B16807" s="398"/>
      <c r="C16807" s="396"/>
      <c r="D16807" s="396"/>
      <c r="E16807" s="399"/>
      <c r="F16807" s="399"/>
      <c r="G16807" s="399"/>
      <c r="H16807" s="399"/>
      <c r="I16807" s="399"/>
    </row>
    <row r="16808" spans="1:9" ht="15.75" customHeight="1">
      <c r="A16808" s="396"/>
      <c r="B16808" s="398"/>
      <c r="C16808" s="396"/>
      <c r="D16808" s="396"/>
      <c r="E16808" s="399"/>
      <c r="F16808" s="399"/>
      <c r="G16808" s="399"/>
      <c r="H16808" s="399"/>
      <c r="I16808" s="399"/>
    </row>
    <row r="16809" spans="1:9" ht="15.75" customHeight="1">
      <c r="A16809" s="396"/>
      <c r="B16809" s="398"/>
      <c r="C16809" s="396"/>
      <c r="D16809" s="396"/>
      <c r="E16809" s="399"/>
      <c r="F16809" s="399"/>
      <c r="G16809" s="399"/>
      <c r="H16809" s="399"/>
      <c r="I16809" s="399"/>
    </row>
    <row r="16810" spans="1:9" ht="15.75" customHeight="1">
      <c r="A16810" s="396"/>
      <c r="B16810" s="398"/>
      <c r="C16810" s="396"/>
      <c r="D16810" s="396"/>
      <c r="E16810" s="399"/>
      <c r="F16810" s="399"/>
      <c r="G16810" s="399"/>
      <c r="H16810" s="399"/>
      <c r="I16810" s="399"/>
    </row>
    <row r="16811" spans="1:9" ht="15.75" customHeight="1">
      <c r="A16811" s="396"/>
      <c r="B16811" s="398"/>
      <c r="C16811" s="396"/>
      <c r="D16811" s="396"/>
      <c r="E16811" s="399"/>
      <c r="F16811" s="399"/>
      <c r="G16811" s="399"/>
      <c r="H16811" s="399"/>
      <c r="I16811" s="399"/>
    </row>
    <row r="16812" spans="1:9" ht="15.75" customHeight="1">
      <c r="A16812" s="396"/>
      <c r="B16812" s="398"/>
      <c r="C16812" s="396"/>
      <c r="D16812" s="396"/>
      <c r="E16812" s="399"/>
      <c r="F16812" s="399"/>
      <c r="G16812" s="399"/>
      <c r="H16812" s="399"/>
      <c r="I16812" s="399"/>
    </row>
    <row r="16813" spans="1:9" ht="15.75" customHeight="1">
      <c r="A16813" s="396"/>
      <c r="B16813" s="398"/>
      <c r="C16813" s="396"/>
      <c r="D16813" s="396"/>
      <c r="E16813" s="399"/>
      <c r="F16813" s="399"/>
      <c r="G16813" s="399"/>
      <c r="H16813" s="399"/>
      <c r="I16813" s="399"/>
    </row>
    <row r="16814" spans="1:9" ht="15.75" customHeight="1">
      <c r="A16814" s="396"/>
      <c r="B16814" s="398"/>
      <c r="C16814" s="396"/>
      <c r="D16814" s="396"/>
      <c r="E16814" s="399"/>
      <c r="F16814" s="399"/>
      <c r="G16814" s="399"/>
      <c r="H16814" s="399"/>
      <c r="I16814" s="399"/>
    </row>
    <row r="16815" spans="1:9" ht="15.75" customHeight="1">
      <c r="A16815" s="396"/>
      <c r="B16815" s="398"/>
      <c r="C16815" s="396"/>
      <c r="D16815" s="396"/>
      <c r="E16815" s="399"/>
      <c r="F16815" s="399"/>
      <c r="G16815" s="399"/>
      <c r="H16815" s="399"/>
      <c r="I16815" s="399"/>
    </row>
    <row r="16816" spans="1:9" ht="15.75" customHeight="1">
      <c r="A16816" s="396"/>
      <c r="B16816" s="398"/>
      <c r="C16816" s="396"/>
      <c r="D16816" s="396"/>
      <c r="E16816" s="399"/>
      <c r="F16816" s="399"/>
      <c r="G16816" s="399"/>
      <c r="H16816" s="399"/>
      <c r="I16816" s="399"/>
    </row>
    <row r="16817" spans="1:9" ht="15.75" customHeight="1">
      <c r="A16817" s="396"/>
      <c r="B16817" s="398"/>
      <c r="C16817" s="396"/>
      <c r="D16817" s="396"/>
      <c r="E16817" s="399"/>
      <c r="F16817" s="399"/>
      <c r="G16817" s="399"/>
      <c r="H16817" s="399"/>
      <c r="I16817" s="399"/>
    </row>
    <row r="16818" spans="1:9" ht="15.75" customHeight="1">
      <c r="A16818" s="396"/>
      <c r="B16818" s="398"/>
      <c r="C16818" s="396"/>
      <c r="D16818" s="396"/>
      <c r="E16818" s="399"/>
      <c r="F16818" s="399"/>
      <c r="G16818" s="399"/>
      <c r="H16818" s="399"/>
      <c r="I16818" s="399"/>
    </row>
    <row r="16819" spans="1:9" ht="15.75" customHeight="1">
      <c r="A16819" s="396"/>
      <c r="B16819" s="398"/>
      <c r="C16819" s="396"/>
      <c r="D16819" s="396"/>
      <c r="E16819" s="399"/>
      <c r="F16819" s="399"/>
      <c r="G16819" s="399"/>
      <c r="H16819" s="399"/>
      <c r="I16819" s="399"/>
    </row>
    <row r="16820" spans="1:9" ht="15.75" customHeight="1">
      <c r="A16820" s="396"/>
      <c r="B16820" s="398"/>
      <c r="C16820" s="396"/>
      <c r="D16820" s="396"/>
      <c r="E16820" s="399"/>
      <c r="F16820" s="399"/>
      <c r="G16820" s="399"/>
      <c r="H16820" s="399"/>
      <c r="I16820" s="399"/>
    </row>
    <row r="16821" spans="1:9" ht="15.75" customHeight="1">
      <c r="A16821" s="396"/>
      <c r="B16821" s="398"/>
      <c r="C16821" s="396"/>
      <c r="D16821" s="396"/>
      <c r="E16821" s="399"/>
      <c r="F16821" s="399"/>
      <c r="G16821" s="399"/>
      <c r="H16821" s="399"/>
      <c r="I16821" s="399"/>
    </row>
    <row r="16822" spans="1:9" ht="15.75" customHeight="1">
      <c r="A16822" s="396"/>
      <c r="B16822" s="398"/>
      <c r="C16822" s="396"/>
      <c r="D16822" s="396"/>
      <c r="E16822" s="399"/>
      <c r="F16822" s="399"/>
      <c r="G16822" s="399"/>
      <c r="H16822" s="399"/>
      <c r="I16822" s="399"/>
    </row>
    <row r="16823" spans="1:9" ht="15.75" customHeight="1">
      <c r="A16823" s="396"/>
      <c r="B16823" s="398"/>
      <c r="C16823" s="396"/>
      <c r="D16823" s="396"/>
      <c r="E16823" s="399"/>
      <c r="F16823" s="399"/>
      <c r="G16823" s="399"/>
      <c r="H16823" s="399"/>
      <c r="I16823" s="399"/>
    </row>
    <row r="16824" spans="1:9" ht="15.75" customHeight="1">
      <c r="A16824" s="396"/>
      <c r="B16824" s="398"/>
      <c r="C16824" s="396"/>
      <c r="D16824" s="396"/>
      <c r="E16824" s="399"/>
      <c r="F16824" s="399"/>
      <c r="G16824" s="399"/>
      <c r="H16824" s="399"/>
      <c r="I16824" s="399"/>
    </row>
    <row r="16825" spans="1:9" ht="15.75" customHeight="1">
      <c r="A16825" s="396"/>
      <c r="B16825" s="398"/>
      <c r="C16825" s="396"/>
      <c r="D16825" s="396"/>
      <c r="E16825" s="399"/>
      <c r="F16825" s="399"/>
      <c r="G16825" s="399"/>
      <c r="H16825" s="399"/>
      <c r="I16825" s="399"/>
    </row>
    <row r="16826" spans="1:9" ht="15.75" customHeight="1">
      <c r="A16826" s="396"/>
      <c r="B16826" s="398"/>
      <c r="C16826" s="396"/>
      <c r="D16826" s="396"/>
      <c r="E16826" s="399"/>
      <c r="F16826" s="399"/>
      <c r="G16826" s="399"/>
      <c r="H16826" s="399"/>
      <c r="I16826" s="399"/>
    </row>
    <row r="16827" spans="1:9" ht="15.75" customHeight="1">
      <c r="A16827" s="396"/>
      <c r="B16827" s="398"/>
      <c r="C16827" s="396"/>
      <c r="D16827" s="396"/>
      <c r="E16827" s="399"/>
      <c r="F16827" s="399"/>
      <c r="G16827" s="399"/>
      <c r="H16827" s="399"/>
      <c r="I16827" s="399"/>
    </row>
    <row r="16828" spans="1:9" ht="15.75" customHeight="1">
      <c r="A16828" s="396"/>
      <c r="B16828" s="398"/>
      <c r="C16828" s="396"/>
      <c r="D16828" s="396"/>
      <c r="E16828" s="399"/>
      <c r="F16828" s="399"/>
      <c r="G16828" s="399"/>
      <c r="H16828" s="399"/>
      <c r="I16828" s="399"/>
    </row>
    <row r="16829" spans="1:9" ht="15.75" customHeight="1">
      <c r="A16829" s="396"/>
      <c r="B16829" s="398"/>
      <c r="C16829" s="396"/>
      <c r="D16829" s="396"/>
      <c r="E16829" s="399"/>
      <c r="F16829" s="399"/>
      <c r="G16829" s="399"/>
      <c r="H16829" s="399"/>
      <c r="I16829" s="399"/>
    </row>
    <row r="16830" spans="1:9" ht="15.75" customHeight="1">
      <c r="A16830" s="396"/>
      <c r="B16830" s="398"/>
      <c r="C16830" s="396"/>
      <c r="D16830" s="396"/>
      <c r="E16830" s="399"/>
      <c r="F16830" s="399"/>
      <c r="G16830" s="399"/>
      <c r="H16830" s="399"/>
      <c r="I16830" s="399"/>
    </row>
    <row r="16831" spans="1:9" ht="15.75" customHeight="1">
      <c r="A16831" s="396"/>
      <c r="B16831" s="398"/>
      <c r="C16831" s="396"/>
      <c r="D16831" s="396"/>
      <c r="E16831" s="399"/>
      <c r="F16831" s="399"/>
      <c r="G16831" s="399"/>
      <c r="H16831" s="399"/>
      <c r="I16831" s="399"/>
    </row>
    <row r="16832" spans="1:9" ht="15.75" customHeight="1">
      <c r="A16832" s="396"/>
      <c r="B16832" s="398"/>
      <c r="C16832" s="396"/>
      <c r="D16832" s="396"/>
      <c r="E16832" s="399"/>
      <c r="F16832" s="399"/>
      <c r="G16832" s="399"/>
      <c r="H16832" s="399"/>
      <c r="I16832" s="399"/>
    </row>
    <row r="16833" spans="1:9" ht="15.75" customHeight="1">
      <c r="A16833" s="396"/>
      <c r="B16833" s="398"/>
      <c r="C16833" s="396"/>
      <c r="D16833" s="396"/>
      <c r="E16833" s="399"/>
      <c r="F16833" s="399"/>
      <c r="G16833" s="399"/>
      <c r="H16833" s="399"/>
      <c r="I16833" s="399"/>
    </row>
    <row r="16834" spans="1:9" ht="15.75" customHeight="1">
      <c r="A16834" s="396"/>
      <c r="B16834" s="398"/>
      <c r="C16834" s="396"/>
      <c r="D16834" s="396"/>
      <c r="E16834" s="399"/>
      <c r="F16834" s="399"/>
      <c r="G16834" s="399"/>
      <c r="H16834" s="399"/>
      <c r="I16834" s="399"/>
    </row>
    <row r="16835" spans="1:9" ht="15.75" customHeight="1">
      <c r="A16835" s="396"/>
      <c r="B16835" s="398"/>
      <c r="C16835" s="396"/>
      <c r="D16835" s="396"/>
      <c r="E16835" s="399"/>
      <c r="F16835" s="399"/>
      <c r="G16835" s="399"/>
      <c r="H16835" s="399"/>
      <c r="I16835" s="399"/>
    </row>
    <row r="16836" spans="1:9" ht="15.75" customHeight="1">
      <c r="A16836" s="396"/>
      <c r="B16836" s="398"/>
      <c r="C16836" s="396"/>
      <c r="D16836" s="396"/>
      <c r="E16836" s="399"/>
      <c r="F16836" s="399"/>
      <c r="G16836" s="399"/>
      <c r="H16836" s="399"/>
      <c r="I16836" s="399"/>
    </row>
    <row r="16837" spans="1:9" ht="15.75" customHeight="1">
      <c r="A16837" s="396"/>
      <c r="B16837" s="398"/>
      <c r="C16837" s="396"/>
      <c r="D16837" s="396"/>
      <c r="E16837" s="399"/>
      <c r="F16837" s="399"/>
      <c r="G16837" s="399"/>
      <c r="H16837" s="399"/>
      <c r="I16837" s="399"/>
    </row>
    <row r="16838" spans="1:9" ht="15.75" customHeight="1">
      <c r="A16838" s="396"/>
      <c r="B16838" s="398"/>
      <c r="C16838" s="396"/>
      <c r="D16838" s="396"/>
      <c r="E16838" s="399"/>
      <c r="F16838" s="399"/>
      <c r="G16838" s="399"/>
      <c r="H16838" s="399"/>
      <c r="I16838" s="399"/>
    </row>
    <row r="16839" spans="1:9" ht="15.75" customHeight="1">
      <c r="A16839" s="396"/>
      <c r="B16839" s="398"/>
      <c r="C16839" s="396"/>
      <c r="D16839" s="396"/>
      <c r="E16839" s="399"/>
      <c r="F16839" s="399"/>
      <c r="G16839" s="399"/>
      <c r="H16839" s="399"/>
      <c r="I16839" s="399"/>
    </row>
    <row r="16840" spans="1:9" ht="15.75" customHeight="1">
      <c r="A16840" s="396"/>
      <c r="B16840" s="398"/>
      <c r="C16840" s="396"/>
      <c r="D16840" s="396"/>
      <c r="E16840" s="399"/>
      <c r="F16840" s="399"/>
      <c r="G16840" s="399"/>
      <c r="H16840" s="399"/>
      <c r="I16840" s="399"/>
    </row>
    <row r="16841" spans="1:9" ht="15.75" customHeight="1">
      <c r="A16841" s="396"/>
      <c r="B16841" s="398"/>
      <c r="C16841" s="396"/>
      <c r="D16841" s="396"/>
      <c r="E16841" s="399"/>
      <c r="F16841" s="399"/>
      <c r="G16841" s="399"/>
      <c r="H16841" s="399"/>
      <c r="I16841" s="399"/>
    </row>
    <row r="16842" spans="1:9" ht="15.75" customHeight="1">
      <c r="A16842" s="396"/>
      <c r="B16842" s="398"/>
      <c r="C16842" s="396"/>
      <c r="D16842" s="396"/>
      <c r="E16842" s="399"/>
      <c r="F16842" s="399"/>
      <c r="G16842" s="399"/>
      <c r="H16842" s="399"/>
      <c r="I16842" s="399"/>
    </row>
    <row r="16843" spans="1:9" ht="15.75" customHeight="1">
      <c r="A16843" s="396"/>
      <c r="B16843" s="398"/>
      <c r="C16843" s="396"/>
      <c r="D16843" s="396"/>
      <c r="E16843" s="399"/>
      <c r="F16843" s="399"/>
      <c r="G16843" s="399"/>
      <c r="H16843" s="399"/>
      <c r="I16843" s="399"/>
    </row>
    <row r="16844" spans="1:9" ht="15.75" customHeight="1">
      <c r="A16844" s="396"/>
      <c r="B16844" s="398"/>
      <c r="C16844" s="396"/>
      <c r="D16844" s="396"/>
      <c r="E16844" s="399"/>
      <c r="F16844" s="399"/>
      <c r="G16844" s="399"/>
      <c r="H16844" s="399"/>
      <c r="I16844" s="399"/>
    </row>
    <row r="16845" spans="1:9" ht="15.75" customHeight="1">
      <c r="A16845" s="396"/>
      <c r="B16845" s="398"/>
      <c r="C16845" s="396"/>
      <c r="D16845" s="396"/>
      <c r="E16845" s="399"/>
      <c r="F16845" s="399"/>
      <c r="G16845" s="399"/>
      <c r="H16845" s="399"/>
      <c r="I16845" s="399"/>
    </row>
    <row r="16846" spans="1:9" ht="15.75" customHeight="1">
      <c r="A16846" s="396"/>
      <c r="B16846" s="398"/>
      <c r="C16846" s="396"/>
      <c r="D16846" s="396"/>
      <c r="E16846" s="399"/>
      <c r="F16846" s="399"/>
      <c r="G16846" s="399"/>
      <c r="H16846" s="399"/>
      <c r="I16846" s="399"/>
    </row>
    <row r="16847" spans="1:9" ht="15.75" customHeight="1">
      <c r="A16847" s="396"/>
      <c r="B16847" s="398"/>
      <c r="C16847" s="396"/>
      <c r="D16847" s="396"/>
      <c r="E16847" s="399"/>
      <c r="F16847" s="399"/>
      <c r="G16847" s="399"/>
      <c r="H16847" s="399"/>
      <c r="I16847" s="399"/>
    </row>
    <row r="16848" spans="1:9" ht="15.75" customHeight="1">
      <c r="A16848" s="396"/>
      <c r="B16848" s="398"/>
      <c r="C16848" s="396"/>
      <c r="D16848" s="396"/>
      <c r="E16848" s="399"/>
      <c r="F16848" s="399"/>
      <c r="G16848" s="399"/>
      <c r="H16848" s="399"/>
      <c r="I16848" s="399"/>
    </row>
    <row r="16849" spans="1:9" ht="15.75" customHeight="1">
      <c r="A16849" s="396"/>
      <c r="B16849" s="398"/>
      <c r="C16849" s="396"/>
      <c r="D16849" s="396"/>
      <c r="E16849" s="399"/>
      <c r="F16849" s="399"/>
      <c r="G16849" s="399"/>
      <c r="H16849" s="399"/>
      <c r="I16849" s="399"/>
    </row>
    <row r="16850" spans="1:9" ht="15.75" customHeight="1">
      <c r="A16850" s="396"/>
      <c r="B16850" s="398"/>
      <c r="C16850" s="396"/>
      <c r="D16850" s="396"/>
      <c r="E16850" s="399"/>
      <c r="F16850" s="399"/>
      <c r="G16850" s="399"/>
      <c r="H16850" s="399"/>
      <c r="I16850" s="399"/>
    </row>
    <row r="16851" spans="1:9" ht="15.75" customHeight="1">
      <c r="A16851" s="396"/>
      <c r="B16851" s="398"/>
      <c r="C16851" s="396"/>
      <c r="D16851" s="396"/>
      <c r="E16851" s="399"/>
      <c r="F16851" s="399"/>
      <c r="G16851" s="399"/>
      <c r="H16851" s="399"/>
      <c r="I16851" s="399"/>
    </row>
    <row r="16852" spans="1:9" ht="15.75" customHeight="1">
      <c r="A16852" s="396"/>
      <c r="B16852" s="398"/>
      <c r="C16852" s="396"/>
      <c r="D16852" s="396"/>
      <c r="E16852" s="399"/>
      <c r="F16852" s="399"/>
      <c r="G16852" s="399"/>
      <c r="H16852" s="399"/>
      <c r="I16852" s="399"/>
    </row>
    <row r="16853" spans="1:9" ht="15.75" customHeight="1">
      <c r="A16853" s="396"/>
      <c r="B16853" s="398"/>
      <c r="C16853" s="396"/>
      <c r="D16853" s="396"/>
      <c r="E16853" s="399"/>
      <c r="F16853" s="399"/>
      <c r="G16853" s="399"/>
      <c r="H16853" s="399"/>
      <c r="I16853" s="399"/>
    </row>
    <row r="16854" spans="1:9" ht="15.75" customHeight="1">
      <c r="A16854" s="396"/>
      <c r="B16854" s="398"/>
      <c r="C16854" s="396"/>
      <c r="D16854" s="396"/>
      <c r="E16854" s="399"/>
      <c r="F16854" s="399"/>
      <c r="G16854" s="399"/>
      <c r="H16854" s="399"/>
      <c r="I16854" s="399"/>
    </row>
    <row r="16855" spans="1:9" ht="15.75" customHeight="1">
      <c r="A16855" s="396"/>
      <c r="B16855" s="398"/>
      <c r="C16855" s="396"/>
      <c r="D16855" s="396"/>
      <c r="E16855" s="399"/>
      <c r="F16855" s="399"/>
      <c r="G16855" s="399"/>
      <c r="H16855" s="399"/>
      <c r="I16855" s="399"/>
    </row>
    <row r="16856" spans="1:9" ht="15.75" customHeight="1">
      <c r="A16856" s="396"/>
      <c r="B16856" s="398"/>
      <c r="C16856" s="396"/>
      <c r="D16856" s="396"/>
      <c r="E16856" s="399"/>
      <c r="F16856" s="399"/>
      <c r="G16856" s="399"/>
      <c r="H16856" s="399"/>
      <c r="I16856" s="399"/>
    </row>
    <row r="16857" spans="1:9" ht="15.75" customHeight="1">
      <c r="A16857" s="396"/>
      <c r="B16857" s="398"/>
      <c r="C16857" s="396"/>
      <c r="D16857" s="396"/>
      <c r="E16857" s="399"/>
      <c r="F16857" s="399"/>
      <c r="G16857" s="399"/>
      <c r="H16857" s="399"/>
      <c r="I16857" s="399"/>
    </row>
    <row r="16858" spans="1:9" ht="15.75" customHeight="1">
      <c r="A16858" s="396"/>
      <c r="B16858" s="398"/>
      <c r="C16858" s="396"/>
      <c r="D16858" s="396"/>
      <c r="E16858" s="399"/>
      <c r="F16858" s="399"/>
      <c r="G16858" s="399"/>
      <c r="H16858" s="399"/>
      <c r="I16858" s="399"/>
    </row>
    <row r="16859" spans="1:9" ht="15.75" customHeight="1">
      <c r="A16859" s="396"/>
      <c r="B16859" s="398"/>
      <c r="C16859" s="396"/>
      <c r="D16859" s="396"/>
      <c r="E16859" s="399"/>
      <c r="F16859" s="399"/>
      <c r="G16859" s="399"/>
      <c r="H16859" s="399"/>
      <c r="I16859" s="399"/>
    </row>
    <row r="16860" spans="1:9" ht="15.75" customHeight="1">
      <c r="A16860" s="396"/>
      <c r="B16860" s="398"/>
      <c r="C16860" s="396"/>
      <c r="D16860" s="396"/>
      <c r="E16860" s="399"/>
      <c r="F16860" s="399"/>
      <c r="G16860" s="399"/>
      <c r="H16860" s="399"/>
      <c r="I16860" s="399"/>
    </row>
    <row r="16861" spans="1:9" ht="15.75" customHeight="1">
      <c r="A16861" s="396"/>
      <c r="B16861" s="398"/>
      <c r="C16861" s="396"/>
      <c r="D16861" s="396"/>
      <c r="E16861" s="399"/>
      <c r="F16861" s="399"/>
      <c r="G16861" s="399"/>
      <c r="H16861" s="399"/>
      <c r="I16861" s="399"/>
    </row>
    <row r="16862" spans="1:9" ht="15.75" customHeight="1">
      <c r="A16862" s="396"/>
      <c r="B16862" s="398"/>
      <c r="C16862" s="396"/>
      <c r="D16862" s="396"/>
      <c r="E16862" s="399"/>
      <c r="F16862" s="399"/>
      <c r="G16862" s="399"/>
      <c r="H16862" s="399"/>
      <c r="I16862" s="399"/>
    </row>
    <row r="16863" spans="1:9" ht="15.75" customHeight="1">
      <c r="A16863" s="396"/>
      <c r="B16863" s="398"/>
      <c r="C16863" s="396"/>
      <c r="D16863" s="396"/>
      <c r="E16863" s="399"/>
      <c r="F16863" s="399"/>
      <c r="G16863" s="399"/>
      <c r="H16863" s="399"/>
      <c r="I16863" s="399"/>
    </row>
    <row r="16864" spans="1:9" ht="15.75" customHeight="1">
      <c r="A16864" s="396"/>
      <c r="B16864" s="398"/>
      <c r="C16864" s="396"/>
      <c r="D16864" s="396"/>
      <c r="E16864" s="399"/>
      <c r="F16864" s="399"/>
      <c r="G16864" s="399"/>
      <c r="H16864" s="399"/>
      <c r="I16864" s="399"/>
    </row>
    <row r="16865" spans="1:9" ht="15.75" customHeight="1">
      <c r="A16865" s="396"/>
      <c r="B16865" s="398"/>
      <c r="C16865" s="396"/>
      <c r="D16865" s="396"/>
      <c r="E16865" s="399"/>
      <c r="F16865" s="399"/>
      <c r="G16865" s="399"/>
      <c r="H16865" s="399"/>
      <c r="I16865" s="399"/>
    </row>
    <row r="16866" spans="1:9" ht="15.75" customHeight="1">
      <c r="A16866" s="396"/>
      <c r="B16866" s="398"/>
      <c r="C16866" s="396"/>
      <c r="D16866" s="396"/>
      <c r="E16866" s="399"/>
      <c r="F16866" s="399"/>
      <c r="G16866" s="399"/>
      <c r="H16866" s="399"/>
      <c r="I16866" s="399"/>
    </row>
    <row r="16867" spans="1:9" ht="15.75" customHeight="1">
      <c r="A16867" s="396"/>
      <c r="B16867" s="398"/>
      <c r="C16867" s="396"/>
      <c r="D16867" s="396"/>
      <c r="E16867" s="399"/>
      <c r="F16867" s="399"/>
      <c r="G16867" s="399"/>
      <c r="H16867" s="399"/>
      <c r="I16867" s="399"/>
    </row>
    <row r="16868" spans="1:9" ht="15.75" customHeight="1">
      <c r="A16868" s="396"/>
      <c r="B16868" s="398"/>
      <c r="C16868" s="396"/>
      <c r="D16868" s="396"/>
      <c r="E16868" s="399"/>
      <c r="F16868" s="399"/>
      <c r="G16868" s="399"/>
      <c r="H16868" s="399"/>
      <c r="I16868" s="399"/>
    </row>
    <row r="16869" spans="1:9" ht="15.75" customHeight="1">
      <c r="A16869" s="396"/>
      <c r="B16869" s="398"/>
      <c r="C16869" s="396"/>
      <c r="D16869" s="396"/>
      <c r="E16869" s="399"/>
      <c r="F16869" s="399"/>
      <c r="G16869" s="399"/>
      <c r="H16869" s="399"/>
      <c r="I16869" s="399"/>
    </row>
    <row r="16870" spans="1:9" ht="15.75" customHeight="1">
      <c r="A16870" s="396"/>
      <c r="B16870" s="398"/>
      <c r="C16870" s="396"/>
      <c r="D16870" s="396"/>
      <c r="E16870" s="399"/>
      <c r="F16870" s="399"/>
      <c r="G16870" s="399"/>
      <c r="H16870" s="399"/>
      <c r="I16870" s="399"/>
    </row>
    <row r="16871" spans="1:9" ht="15.75" customHeight="1">
      <c r="A16871" s="396"/>
      <c r="B16871" s="398"/>
      <c r="C16871" s="396"/>
      <c r="D16871" s="396"/>
      <c r="E16871" s="399"/>
      <c r="F16871" s="399"/>
      <c r="G16871" s="399"/>
      <c r="H16871" s="399"/>
      <c r="I16871" s="399"/>
    </row>
    <row r="16872" spans="1:9" ht="15.75" customHeight="1">
      <c r="A16872" s="396"/>
      <c r="B16872" s="398"/>
      <c r="C16872" s="396"/>
      <c r="D16872" s="396"/>
      <c r="E16872" s="399"/>
      <c r="F16872" s="399"/>
      <c r="G16872" s="399"/>
      <c r="H16872" s="399"/>
      <c r="I16872" s="399"/>
    </row>
    <row r="16873" spans="1:9" ht="15.75" customHeight="1">
      <c r="A16873" s="396"/>
      <c r="B16873" s="398"/>
      <c r="C16873" s="396"/>
      <c r="D16873" s="396"/>
      <c r="E16873" s="399"/>
      <c r="F16873" s="399"/>
      <c r="G16873" s="399"/>
      <c r="H16873" s="399"/>
      <c r="I16873" s="399"/>
    </row>
    <row r="16874" spans="1:9" ht="15.75" customHeight="1">
      <c r="A16874" s="396"/>
      <c r="B16874" s="398"/>
      <c r="C16874" s="396"/>
      <c r="D16874" s="396"/>
      <c r="E16874" s="399"/>
      <c r="F16874" s="399"/>
      <c r="G16874" s="399"/>
      <c r="H16874" s="399"/>
      <c r="I16874" s="399"/>
    </row>
    <row r="16875" spans="1:9" ht="15.75" customHeight="1">
      <c r="A16875" s="396"/>
      <c r="B16875" s="398"/>
      <c r="C16875" s="396"/>
      <c r="D16875" s="396"/>
      <c r="E16875" s="399"/>
      <c r="F16875" s="399"/>
      <c r="G16875" s="399"/>
      <c r="H16875" s="399"/>
      <c r="I16875" s="399"/>
    </row>
    <row r="16876" spans="1:9" ht="15.75" customHeight="1">
      <c r="A16876" s="396"/>
      <c r="B16876" s="398"/>
      <c r="C16876" s="396"/>
      <c r="D16876" s="396"/>
      <c r="E16876" s="399"/>
      <c r="F16876" s="399"/>
      <c r="G16876" s="399"/>
      <c r="H16876" s="399"/>
      <c r="I16876" s="399"/>
    </row>
    <row r="16877" spans="1:9" ht="15.75" customHeight="1">
      <c r="A16877" s="396"/>
      <c r="B16877" s="398"/>
      <c r="C16877" s="396"/>
      <c r="D16877" s="396"/>
      <c r="E16877" s="399"/>
      <c r="F16877" s="399"/>
      <c r="G16877" s="399"/>
      <c r="H16877" s="399"/>
      <c r="I16877" s="399"/>
    </row>
    <row r="16878" spans="1:9" ht="15.75" customHeight="1">
      <c r="A16878" s="396"/>
      <c r="B16878" s="398"/>
      <c r="C16878" s="396"/>
      <c r="D16878" s="396"/>
      <c r="E16878" s="399"/>
      <c r="F16878" s="399"/>
      <c r="G16878" s="399"/>
      <c r="H16878" s="399"/>
      <c r="I16878" s="399"/>
    </row>
    <row r="16879" spans="1:9" ht="15.75" customHeight="1">
      <c r="A16879" s="396"/>
      <c r="B16879" s="398"/>
      <c r="C16879" s="396"/>
      <c r="D16879" s="396"/>
      <c r="E16879" s="399"/>
      <c r="F16879" s="399"/>
      <c r="G16879" s="399"/>
      <c r="H16879" s="399"/>
      <c r="I16879" s="399"/>
    </row>
    <row r="16880" spans="1:9" ht="15.75" customHeight="1">
      <c r="A16880" s="396"/>
      <c r="B16880" s="398"/>
      <c r="C16880" s="396"/>
      <c r="D16880" s="396"/>
      <c r="E16880" s="399"/>
      <c r="F16880" s="399"/>
      <c r="G16880" s="399"/>
      <c r="H16880" s="399"/>
      <c r="I16880" s="399"/>
    </row>
    <row r="16881" spans="1:9" ht="15.75" customHeight="1">
      <c r="A16881" s="396"/>
      <c r="B16881" s="398"/>
      <c r="C16881" s="396"/>
      <c r="D16881" s="396"/>
      <c r="E16881" s="399"/>
      <c r="F16881" s="399"/>
      <c r="G16881" s="399"/>
      <c r="H16881" s="399"/>
      <c r="I16881" s="399"/>
    </row>
    <row r="16882" spans="1:9" ht="15.75" customHeight="1">
      <c r="A16882" s="396"/>
      <c r="B16882" s="398"/>
      <c r="C16882" s="396"/>
      <c r="D16882" s="396"/>
      <c r="E16882" s="399"/>
      <c r="F16882" s="399"/>
      <c r="G16882" s="399"/>
      <c r="H16882" s="399"/>
      <c r="I16882" s="399"/>
    </row>
    <row r="16883" spans="1:9" ht="15.75" customHeight="1">
      <c r="A16883" s="396"/>
      <c r="B16883" s="398"/>
      <c r="C16883" s="396"/>
      <c r="D16883" s="396"/>
      <c r="E16883" s="399"/>
      <c r="F16883" s="399"/>
      <c r="G16883" s="399"/>
      <c r="H16883" s="399"/>
      <c r="I16883" s="399"/>
    </row>
    <row r="16884" spans="1:9" ht="15.75" customHeight="1">
      <c r="A16884" s="396"/>
      <c r="B16884" s="398"/>
      <c r="C16884" s="396"/>
      <c r="D16884" s="396"/>
      <c r="E16884" s="399"/>
      <c r="F16884" s="399"/>
      <c r="G16884" s="399"/>
      <c r="H16884" s="399"/>
      <c r="I16884" s="399"/>
    </row>
    <row r="16885" spans="1:9" ht="15.75" customHeight="1">
      <c r="A16885" s="396"/>
      <c r="B16885" s="398"/>
      <c r="C16885" s="396"/>
      <c r="D16885" s="396"/>
      <c r="E16885" s="399"/>
      <c r="F16885" s="399"/>
      <c r="G16885" s="399"/>
      <c r="H16885" s="399"/>
      <c r="I16885" s="399"/>
    </row>
    <row r="16886" spans="1:9" ht="15.75" customHeight="1">
      <c r="A16886" s="396"/>
      <c r="B16886" s="398"/>
      <c r="C16886" s="396"/>
      <c r="D16886" s="396"/>
      <c r="E16886" s="399"/>
      <c r="F16886" s="399"/>
      <c r="G16886" s="399"/>
      <c r="H16886" s="399"/>
      <c r="I16886" s="399"/>
    </row>
    <row r="16887" spans="1:9" ht="15.75" customHeight="1">
      <c r="A16887" s="396"/>
      <c r="B16887" s="398"/>
      <c r="C16887" s="396"/>
      <c r="D16887" s="396"/>
      <c r="E16887" s="399"/>
      <c r="F16887" s="399"/>
      <c r="G16887" s="399"/>
      <c r="H16887" s="399"/>
      <c r="I16887" s="399"/>
    </row>
    <row r="16888" spans="1:9" ht="15.75" customHeight="1">
      <c r="A16888" s="396"/>
      <c r="B16888" s="398"/>
      <c r="C16888" s="396"/>
      <c r="D16888" s="396"/>
      <c r="E16888" s="399"/>
      <c r="F16888" s="399"/>
      <c r="G16888" s="399"/>
      <c r="H16888" s="399"/>
      <c r="I16888" s="399"/>
    </row>
    <row r="16889" spans="1:9" ht="15.75" customHeight="1">
      <c r="A16889" s="396"/>
      <c r="B16889" s="398"/>
      <c r="C16889" s="396"/>
      <c r="D16889" s="396"/>
      <c r="E16889" s="399"/>
      <c r="F16889" s="399"/>
      <c r="G16889" s="399"/>
      <c r="H16889" s="399"/>
      <c r="I16889" s="399"/>
    </row>
    <row r="16890" spans="1:9" ht="15.75" customHeight="1">
      <c r="A16890" s="396"/>
      <c r="B16890" s="398"/>
      <c r="C16890" s="396"/>
      <c r="D16890" s="396"/>
      <c r="E16890" s="399"/>
      <c r="F16890" s="399"/>
      <c r="G16890" s="399"/>
      <c r="H16890" s="399"/>
      <c r="I16890" s="399"/>
    </row>
    <row r="16891" spans="1:9" ht="15.75" customHeight="1">
      <c r="A16891" s="396"/>
      <c r="B16891" s="398"/>
      <c r="C16891" s="396"/>
      <c r="D16891" s="396"/>
      <c r="E16891" s="399"/>
      <c r="F16891" s="399"/>
      <c r="G16891" s="399"/>
      <c r="H16891" s="399"/>
      <c r="I16891" s="399"/>
    </row>
    <row r="16892" spans="1:9" ht="15.75" customHeight="1">
      <c r="A16892" s="396"/>
      <c r="B16892" s="398"/>
      <c r="C16892" s="396"/>
      <c r="D16892" s="396"/>
      <c r="E16892" s="399"/>
      <c r="F16892" s="399"/>
      <c r="G16892" s="399"/>
      <c r="H16892" s="399"/>
      <c r="I16892" s="399"/>
    </row>
    <row r="16893" spans="1:9" ht="15.75" customHeight="1">
      <c r="A16893" s="396"/>
      <c r="B16893" s="398"/>
      <c r="C16893" s="396"/>
      <c r="D16893" s="396"/>
      <c r="E16893" s="399"/>
      <c r="F16893" s="399"/>
      <c r="G16893" s="399"/>
      <c r="H16893" s="399"/>
      <c r="I16893" s="399"/>
    </row>
    <row r="16894" spans="1:9" ht="15.75" customHeight="1">
      <c r="A16894" s="396"/>
      <c r="B16894" s="398"/>
      <c r="C16894" s="396"/>
      <c r="D16894" s="396"/>
      <c r="E16894" s="399"/>
      <c r="F16894" s="399"/>
      <c r="G16894" s="399"/>
      <c r="H16894" s="399"/>
      <c r="I16894" s="399"/>
    </row>
    <row r="16895" spans="1:9" ht="15.75" customHeight="1">
      <c r="A16895" s="396"/>
      <c r="B16895" s="398"/>
      <c r="C16895" s="396"/>
      <c r="D16895" s="396"/>
      <c r="E16895" s="399"/>
      <c r="F16895" s="399"/>
      <c r="G16895" s="399"/>
      <c r="H16895" s="399"/>
      <c r="I16895" s="399"/>
    </row>
    <row r="16896" spans="1:9" ht="15.75" customHeight="1">
      <c r="A16896" s="396"/>
      <c r="B16896" s="398"/>
      <c r="C16896" s="396"/>
      <c r="D16896" s="396"/>
      <c r="E16896" s="399"/>
      <c r="F16896" s="399"/>
      <c r="G16896" s="399"/>
      <c r="H16896" s="399"/>
      <c r="I16896" s="399"/>
    </row>
    <row r="16897" spans="1:9" ht="15.75" customHeight="1">
      <c r="A16897" s="396"/>
      <c r="B16897" s="398"/>
      <c r="C16897" s="396"/>
      <c r="D16897" s="396"/>
      <c r="E16897" s="399"/>
      <c r="F16897" s="399"/>
      <c r="G16897" s="399"/>
      <c r="H16897" s="399"/>
      <c r="I16897" s="399"/>
    </row>
    <row r="16898" spans="1:9" ht="15.75" customHeight="1">
      <c r="A16898" s="396"/>
      <c r="B16898" s="398"/>
      <c r="C16898" s="396"/>
      <c r="D16898" s="396"/>
      <c r="E16898" s="399"/>
      <c r="F16898" s="399"/>
      <c r="G16898" s="399"/>
      <c r="H16898" s="399"/>
      <c r="I16898" s="399"/>
    </row>
    <row r="16899" spans="1:9" ht="15.75" customHeight="1">
      <c r="A16899" s="396"/>
      <c r="B16899" s="398"/>
      <c r="C16899" s="396"/>
      <c r="D16899" s="396"/>
      <c r="E16899" s="399"/>
      <c r="F16899" s="399"/>
      <c r="G16899" s="399"/>
      <c r="H16899" s="399"/>
      <c r="I16899" s="399"/>
    </row>
    <row r="16900" spans="1:9" ht="15.75" customHeight="1">
      <c r="A16900" s="396"/>
      <c r="B16900" s="398"/>
      <c r="C16900" s="396"/>
      <c r="D16900" s="396"/>
      <c r="E16900" s="399"/>
      <c r="F16900" s="399"/>
      <c r="G16900" s="399"/>
      <c r="H16900" s="399"/>
      <c r="I16900" s="399"/>
    </row>
    <row r="16901" spans="1:9" ht="15.75" customHeight="1">
      <c r="A16901" s="396"/>
      <c r="B16901" s="398"/>
      <c r="C16901" s="396"/>
      <c r="D16901" s="396"/>
      <c r="E16901" s="399"/>
      <c r="F16901" s="399"/>
      <c r="G16901" s="399"/>
      <c r="H16901" s="399"/>
      <c r="I16901" s="399"/>
    </row>
    <row r="16902" spans="1:9" ht="15.75" customHeight="1">
      <c r="A16902" s="396"/>
      <c r="B16902" s="398"/>
      <c r="C16902" s="396"/>
      <c r="D16902" s="396"/>
      <c r="E16902" s="399"/>
      <c r="F16902" s="399"/>
      <c r="G16902" s="399"/>
      <c r="H16902" s="399"/>
      <c r="I16902" s="399"/>
    </row>
    <row r="16903" spans="1:9" ht="15.75" customHeight="1">
      <c r="A16903" s="396"/>
      <c r="B16903" s="398"/>
      <c r="C16903" s="396"/>
      <c r="D16903" s="396"/>
      <c r="E16903" s="399"/>
      <c r="F16903" s="399"/>
      <c r="G16903" s="399"/>
      <c r="H16903" s="399"/>
      <c r="I16903" s="399"/>
    </row>
    <row r="16904" spans="1:9" ht="15.75" customHeight="1">
      <c r="A16904" s="396"/>
      <c r="B16904" s="398"/>
      <c r="C16904" s="396"/>
      <c r="D16904" s="396"/>
      <c r="E16904" s="399"/>
      <c r="F16904" s="399"/>
      <c r="G16904" s="399"/>
      <c r="H16904" s="399"/>
      <c r="I16904" s="399"/>
    </row>
    <row r="16905" spans="1:9" ht="15.75" customHeight="1">
      <c r="A16905" s="396"/>
      <c r="B16905" s="398"/>
      <c r="C16905" s="396"/>
      <c r="D16905" s="396"/>
      <c r="E16905" s="399"/>
      <c r="F16905" s="399"/>
      <c r="G16905" s="399"/>
      <c r="H16905" s="399"/>
      <c r="I16905" s="399"/>
    </row>
    <row r="16906" spans="1:9" ht="15.75" customHeight="1">
      <c r="A16906" s="396"/>
      <c r="B16906" s="398"/>
      <c r="C16906" s="396"/>
      <c r="D16906" s="396"/>
      <c r="E16906" s="399"/>
      <c r="F16906" s="399"/>
      <c r="G16906" s="399"/>
      <c r="H16906" s="399"/>
      <c r="I16906" s="399"/>
    </row>
    <row r="16907" spans="1:9" ht="15.75" customHeight="1">
      <c r="A16907" s="396"/>
      <c r="B16907" s="398"/>
      <c r="C16907" s="396"/>
      <c r="D16907" s="396"/>
      <c r="E16907" s="399"/>
      <c r="F16907" s="399"/>
      <c r="G16907" s="399"/>
      <c r="H16907" s="399"/>
      <c r="I16907" s="399"/>
    </row>
    <row r="16908" spans="1:9" ht="15.75" customHeight="1">
      <c r="A16908" s="396"/>
      <c r="B16908" s="398"/>
      <c r="C16908" s="396"/>
      <c r="D16908" s="396"/>
      <c r="E16908" s="399"/>
      <c r="F16908" s="399"/>
      <c r="G16908" s="399"/>
      <c r="H16908" s="399"/>
      <c r="I16908" s="399"/>
    </row>
    <row r="16909" spans="1:9" ht="15.75" customHeight="1">
      <c r="A16909" s="396"/>
      <c r="B16909" s="398"/>
      <c r="C16909" s="396"/>
      <c r="D16909" s="396"/>
      <c r="E16909" s="399"/>
      <c r="F16909" s="399"/>
      <c r="G16909" s="399"/>
      <c r="H16909" s="399"/>
      <c r="I16909" s="399"/>
    </row>
    <row r="16910" spans="1:9" ht="15.75" customHeight="1">
      <c r="A16910" s="396"/>
      <c r="B16910" s="398"/>
      <c r="C16910" s="396"/>
      <c r="D16910" s="396"/>
      <c r="E16910" s="399"/>
      <c r="F16910" s="399"/>
      <c r="G16910" s="399"/>
      <c r="H16910" s="399"/>
      <c r="I16910" s="399"/>
    </row>
    <row r="16911" spans="1:9" ht="15.75" customHeight="1">
      <c r="A16911" s="396"/>
      <c r="B16911" s="398"/>
      <c r="C16911" s="396"/>
      <c r="D16911" s="396"/>
      <c r="E16911" s="399"/>
      <c r="F16911" s="399"/>
      <c r="G16911" s="399"/>
      <c r="H16911" s="399"/>
      <c r="I16911" s="399"/>
    </row>
    <row r="16912" spans="1:9" ht="15.75" customHeight="1">
      <c r="A16912" s="396"/>
      <c r="B16912" s="398"/>
      <c r="C16912" s="396"/>
      <c r="D16912" s="396"/>
      <c r="E16912" s="399"/>
      <c r="F16912" s="399"/>
      <c r="G16912" s="399"/>
      <c r="H16912" s="399"/>
      <c r="I16912" s="399"/>
    </row>
    <row r="16913" spans="1:9" ht="15.75" customHeight="1">
      <c r="A16913" s="396"/>
      <c r="B16913" s="398"/>
      <c r="C16913" s="396"/>
      <c r="D16913" s="396"/>
      <c r="E16913" s="399"/>
      <c r="F16913" s="399"/>
      <c r="G16913" s="399"/>
      <c r="H16913" s="399"/>
      <c r="I16913" s="399"/>
    </row>
    <row r="16914" spans="1:9" ht="15.75" customHeight="1">
      <c r="A16914" s="396"/>
      <c r="B16914" s="398"/>
      <c r="C16914" s="396"/>
      <c r="D16914" s="396"/>
      <c r="E16914" s="399"/>
      <c r="F16914" s="399"/>
      <c r="G16914" s="399"/>
      <c r="H16914" s="399"/>
      <c r="I16914" s="399"/>
    </row>
    <row r="16915" spans="1:9" ht="15.75" customHeight="1">
      <c r="A16915" s="396"/>
      <c r="B16915" s="398"/>
      <c r="C16915" s="396"/>
      <c r="D16915" s="396"/>
      <c r="E16915" s="399"/>
      <c r="F16915" s="399"/>
      <c r="G16915" s="399"/>
      <c r="H16915" s="399"/>
      <c r="I16915" s="399"/>
    </row>
    <row r="16916" spans="1:9" ht="15.75" customHeight="1">
      <c r="A16916" s="396"/>
      <c r="B16916" s="398"/>
      <c r="C16916" s="396"/>
      <c r="D16916" s="396"/>
      <c r="E16916" s="399"/>
      <c r="F16916" s="399"/>
      <c r="G16916" s="399"/>
      <c r="H16916" s="399"/>
      <c r="I16916" s="399"/>
    </row>
    <row r="16917" spans="1:9" ht="15.75" customHeight="1">
      <c r="A16917" s="396"/>
      <c r="B16917" s="398"/>
      <c r="C16917" s="396"/>
      <c r="D16917" s="396"/>
      <c r="E16917" s="399"/>
      <c r="F16917" s="399"/>
      <c r="G16917" s="399"/>
      <c r="H16917" s="399"/>
      <c r="I16917" s="399"/>
    </row>
    <row r="16918" spans="1:9" ht="15.75" customHeight="1">
      <c r="A16918" s="396"/>
      <c r="B16918" s="398"/>
      <c r="C16918" s="396"/>
      <c r="D16918" s="396"/>
      <c r="E16918" s="399"/>
      <c r="F16918" s="399"/>
      <c r="G16918" s="399"/>
      <c r="H16918" s="399"/>
      <c r="I16918" s="399"/>
    </row>
    <row r="16919" spans="1:9" ht="15.75" customHeight="1">
      <c r="A16919" s="396"/>
      <c r="B16919" s="398"/>
      <c r="C16919" s="396"/>
      <c r="D16919" s="396"/>
      <c r="E16919" s="399"/>
      <c r="F16919" s="399"/>
      <c r="G16919" s="399"/>
      <c r="H16919" s="399"/>
      <c r="I16919" s="399"/>
    </row>
    <row r="16920" spans="1:9" ht="15.75" customHeight="1">
      <c r="A16920" s="396"/>
      <c r="B16920" s="398"/>
      <c r="C16920" s="396"/>
      <c r="D16920" s="396"/>
      <c r="E16920" s="399"/>
      <c r="F16920" s="399"/>
      <c r="G16920" s="399"/>
      <c r="H16920" s="399"/>
      <c r="I16920" s="399"/>
    </row>
    <row r="16921" spans="1:9" ht="15.75" customHeight="1">
      <c r="A16921" s="396"/>
      <c r="B16921" s="398"/>
      <c r="C16921" s="396"/>
      <c r="D16921" s="396"/>
      <c r="E16921" s="399"/>
      <c r="F16921" s="399"/>
      <c r="G16921" s="399"/>
      <c r="H16921" s="399"/>
      <c r="I16921" s="399"/>
    </row>
    <row r="16922" spans="1:9" ht="15.75" customHeight="1">
      <c r="A16922" s="396"/>
      <c r="B16922" s="398"/>
      <c r="C16922" s="396"/>
      <c r="D16922" s="396"/>
      <c r="E16922" s="399"/>
      <c r="F16922" s="399"/>
      <c r="G16922" s="399"/>
      <c r="H16922" s="399"/>
      <c r="I16922" s="399"/>
    </row>
    <row r="16923" spans="1:9" ht="15.75" customHeight="1">
      <c r="A16923" s="396"/>
      <c r="B16923" s="398"/>
      <c r="C16923" s="396"/>
      <c r="D16923" s="396"/>
      <c r="E16923" s="399"/>
      <c r="F16923" s="399"/>
      <c r="G16923" s="399"/>
      <c r="H16923" s="399"/>
      <c r="I16923" s="399"/>
    </row>
    <row r="16924" spans="1:9" ht="15.75" customHeight="1">
      <c r="A16924" s="396"/>
      <c r="B16924" s="398"/>
      <c r="C16924" s="396"/>
      <c r="D16924" s="396"/>
      <c r="E16924" s="399"/>
      <c r="F16924" s="399"/>
      <c r="G16924" s="399"/>
      <c r="H16924" s="399"/>
      <c r="I16924" s="399"/>
    </row>
    <row r="16925" spans="1:9" ht="15.75" customHeight="1">
      <c r="A16925" s="396"/>
      <c r="B16925" s="398"/>
      <c r="C16925" s="396"/>
      <c r="D16925" s="396"/>
      <c r="E16925" s="399"/>
      <c r="F16925" s="399"/>
      <c r="G16925" s="399"/>
      <c r="H16925" s="399"/>
      <c r="I16925" s="399"/>
    </row>
    <row r="16926" spans="1:9" ht="15.75" customHeight="1">
      <c r="A16926" s="396"/>
      <c r="B16926" s="398"/>
      <c r="C16926" s="396"/>
      <c r="D16926" s="396"/>
      <c r="E16926" s="399"/>
      <c r="F16926" s="399"/>
      <c r="G16926" s="399"/>
      <c r="H16926" s="399"/>
      <c r="I16926" s="399"/>
    </row>
    <row r="16927" spans="1:9" ht="15.75" customHeight="1">
      <c r="A16927" s="396"/>
      <c r="B16927" s="398"/>
      <c r="C16927" s="396"/>
      <c r="D16927" s="396"/>
      <c r="E16927" s="399"/>
      <c r="F16927" s="399"/>
      <c r="G16927" s="399"/>
      <c r="H16927" s="399"/>
      <c r="I16927" s="399"/>
    </row>
    <row r="16928" spans="1:9" ht="15.75" customHeight="1">
      <c r="A16928" s="396"/>
      <c r="B16928" s="398"/>
      <c r="C16928" s="396"/>
      <c r="D16928" s="396"/>
      <c r="E16928" s="399"/>
      <c r="F16928" s="399"/>
      <c r="G16928" s="399"/>
      <c r="H16928" s="399"/>
      <c r="I16928" s="399"/>
    </row>
    <row r="16929" spans="1:9" ht="15.75" customHeight="1">
      <c r="A16929" s="396"/>
      <c r="B16929" s="398"/>
      <c r="C16929" s="396"/>
      <c r="D16929" s="396"/>
      <c r="E16929" s="399"/>
      <c r="F16929" s="399"/>
      <c r="G16929" s="399"/>
      <c r="H16929" s="399"/>
      <c r="I16929" s="399"/>
    </row>
    <row r="16930" spans="1:9" ht="15.75" customHeight="1">
      <c r="A16930" s="396"/>
      <c r="B16930" s="398"/>
      <c r="C16930" s="396"/>
      <c r="D16930" s="396"/>
      <c r="E16930" s="399"/>
      <c r="F16930" s="399"/>
      <c r="G16930" s="399"/>
      <c r="H16930" s="399"/>
      <c r="I16930" s="399"/>
    </row>
    <row r="16931" spans="1:9" ht="15.75" customHeight="1">
      <c r="A16931" s="396"/>
      <c r="B16931" s="398"/>
      <c r="C16931" s="396"/>
      <c r="D16931" s="396"/>
      <c r="E16931" s="399"/>
      <c r="F16931" s="399"/>
      <c r="G16931" s="399"/>
      <c r="H16931" s="399"/>
      <c r="I16931" s="399"/>
    </row>
    <row r="16932" spans="1:9" ht="15.75" customHeight="1">
      <c r="A16932" s="396"/>
      <c r="B16932" s="398"/>
      <c r="C16932" s="396"/>
      <c r="D16932" s="396"/>
      <c r="E16932" s="399"/>
      <c r="F16932" s="399"/>
      <c r="G16932" s="399"/>
      <c r="H16932" s="399"/>
      <c r="I16932" s="399"/>
    </row>
    <row r="16933" spans="1:9" ht="15.75" customHeight="1">
      <c r="A16933" s="396"/>
      <c r="B16933" s="398"/>
      <c r="C16933" s="396"/>
      <c r="D16933" s="396"/>
      <c r="E16933" s="399"/>
      <c r="F16933" s="399"/>
      <c r="G16933" s="399"/>
      <c r="H16933" s="399"/>
      <c r="I16933" s="399"/>
    </row>
    <row r="16934" spans="1:9" ht="15.75" customHeight="1">
      <c r="A16934" s="396"/>
      <c r="B16934" s="398"/>
      <c r="C16934" s="396"/>
      <c r="D16934" s="396"/>
      <c r="E16934" s="399"/>
      <c r="F16934" s="399"/>
      <c r="G16934" s="399"/>
      <c r="H16934" s="399"/>
      <c r="I16934" s="399"/>
    </row>
    <row r="16935" spans="1:9" ht="15.75" customHeight="1">
      <c r="A16935" s="396"/>
      <c r="B16935" s="398"/>
      <c r="C16935" s="396"/>
      <c r="D16935" s="396"/>
      <c r="E16935" s="399"/>
      <c r="F16935" s="399"/>
      <c r="G16935" s="399"/>
      <c r="H16935" s="399"/>
      <c r="I16935" s="399"/>
    </row>
    <row r="16936" spans="1:9" ht="15.75" customHeight="1">
      <c r="A16936" s="396"/>
      <c r="B16936" s="398"/>
      <c r="C16936" s="396"/>
      <c r="D16936" s="396"/>
      <c r="E16936" s="399"/>
      <c r="F16936" s="399"/>
      <c r="G16936" s="399"/>
      <c r="H16936" s="399"/>
      <c r="I16936" s="399"/>
    </row>
    <row r="16937" spans="1:9" ht="15.75" customHeight="1">
      <c r="A16937" s="396"/>
      <c r="B16937" s="398"/>
      <c r="C16937" s="396"/>
      <c r="D16937" s="396"/>
      <c r="E16937" s="399"/>
      <c r="F16937" s="399"/>
      <c r="G16937" s="399"/>
      <c r="H16937" s="399"/>
      <c r="I16937" s="399"/>
    </row>
    <row r="16938" spans="1:9" ht="15.75" customHeight="1">
      <c r="A16938" s="396"/>
      <c r="B16938" s="398"/>
      <c r="C16938" s="396"/>
      <c r="D16938" s="396"/>
      <c r="E16938" s="399"/>
      <c r="F16938" s="399"/>
      <c r="G16938" s="399"/>
      <c r="H16938" s="399"/>
      <c r="I16938" s="399"/>
    </row>
    <row r="16939" spans="1:9" ht="15.75" customHeight="1">
      <c r="A16939" s="396"/>
      <c r="B16939" s="398"/>
      <c r="C16939" s="396"/>
      <c r="D16939" s="396"/>
      <c r="E16939" s="399"/>
      <c r="F16939" s="399"/>
      <c r="G16939" s="399"/>
      <c r="H16939" s="399"/>
      <c r="I16939" s="399"/>
    </row>
    <row r="16940" spans="1:9" ht="15.75" customHeight="1">
      <c r="A16940" s="396"/>
      <c r="B16940" s="398"/>
      <c r="C16940" s="396"/>
      <c r="D16940" s="396"/>
      <c r="E16940" s="399"/>
      <c r="F16940" s="399"/>
      <c r="G16940" s="399"/>
      <c r="H16940" s="399"/>
      <c r="I16940" s="399"/>
    </row>
    <row r="16941" spans="1:9" ht="15.75" customHeight="1">
      <c r="A16941" s="396"/>
      <c r="B16941" s="398"/>
      <c r="C16941" s="396"/>
      <c r="D16941" s="396"/>
      <c r="E16941" s="399"/>
      <c r="F16941" s="399"/>
      <c r="G16941" s="399"/>
      <c r="H16941" s="399"/>
      <c r="I16941" s="399"/>
    </row>
    <row r="16942" spans="1:9" ht="15.75" customHeight="1">
      <c r="A16942" s="396"/>
      <c r="B16942" s="398"/>
      <c r="C16942" s="396"/>
      <c r="D16942" s="396"/>
      <c r="E16942" s="399"/>
      <c r="F16942" s="399"/>
      <c r="G16942" s="399"/>
      <c r="H16942" s="399"/>
      <c r="I16942" s="399"/>
    </row>
    <row r="16943" spans="1:9" ht="15.75" customHeight="1">
      <c r="A16943" s="396"/>
      <c r="B16943" s="398"/>
      <c r="C16943" s="396"/>
      <c r="D16943" s="396"/>
      <c r="E16943" s="399"/>
      <c r="F16943" s="399"/>
      <c r="G16943" s="399"/>
      <c r="H16943" s="399"/>
      <c r="I16943" s="399"/>
    </row>
    <row r="16944" spans="1:9" ht="15.75" customHeight="1">
      <c r="A16944" s="396"/>
      <c r="B16944" s="398"/>
      <c r="C16944" s="396"/>
      <c r="D16944" s="396"/>
      <c r="E16944" s="399"/>
      <c r="F16944" s="399"/>
      <c r="G16944" s="399"/>
      <c r="H16944" s="399"/>
      <c r="I16944" s="399"/>
    </row>
    <row r="16945" spans="1:9" ht="15.75" customHeight="1">
      <c r="A16945" s="396"/>
      <c r="B16945" s="398"/>
      <c r="C16945" s="396"/>
      <c r="D16945" s="396"/>
      <c r="E16945" s="399"/>
      <c r="F16945" s="399"/>
      <c r="G16945" s="399"/>
      <c r="H16945" s="399"/>
      <c r="I16945" s="399"/>
    </row>
    <row r="16946" spans="1:9" ht="15.75" customHeight="1">
      <c r="A16946" s="396"/>
      <c r="B16946" s="398"/>
      <c r="C16946" s="396"/>
      <c r="D16946" s="396"/>
      <c r="E16946" s="399"/>
      <c r="F16946" s="399"/>
      <c r="G16946" s="399"/>
      <c r="H16946" s="399"/>
      <c r="I16946" s="399"/>
    </row>
    <row r="16947" spans="1:9" ht="15.75" customHeight="1">
      <c r="A16947" s="396"/>
      <c r="B16947" s="398"/>
      <c r="C16947" s="396"/>
      <c r="D16947" s="396"/>
      <c r="E16947" s="399"/>
      <c r="F16947" s="399"/>
      <c r="G16947" s="399"/>
      <c r="H16947" s="399"/>
      <c r="I16947" s="399"/>
    </row>
    <row r="16948" spans="1:9" ht="15.75" customHeight="1">
      <c r="A16948" s="396"/>
      <c r="B16948" s="398"/>
      <c r="C16948" s="396"/>
      <c r="D16948" s="396"/>
      <c r="E16948" s="399"/>
      <c r="F16948" s="399"/>
      <c r="G16948" s="399"/>
      <c r="H16948" s="399"/>
      <c r="I16948" s="399"/>
    </row>
    <row r="16949" spans="1:9" ht="15.75" customHeight="1">
      <c r="A16949" s="396"/>
      <c r="B16949" s="398"/>
      <c r="C16949" s="396"/>
      <c r="D16949" s="396"/>
      <c r="E16949" s="399"/>
      <c r="F16949" s="399"/>
      <c r="G16949" s="399"/>
      <c r="H16949" s="399"/>
      <c r="I16949" s="399"/>
    </row>
    <row r="16950" spans="1:9" ht="15.75" customHeight="1">
      <c r="A16950" s="396"/>
      <c r="B16950" s="398"/>
      <c r="C16950" s="396"/>
      <c r="D16950" s="396"/>
      <c r="E16950" s="399"/>
      <c r="F16950" s="399"/>
      <c r="G16950" s="399"/>
      <c r="H16950" s="399"/>
      <c r="I16950" s="399"/>
    </row>
    <row r="16951" spans="1:9" ht="15.75" customHeight="1">
      <c r="A16951" s="396"/>
      <c r="B16951" s="398"/>
      <c r="C16951" s="396"/>
      <c r="D16951" s="396"/>
      <c r="E16951" s="399"/>
      <c r="F16951" s="399"/>
      <c r="G16951" s="399"/>
      <c r="H16951" s="399"/>
      <c r="I16951" s="399"/>
    </row>
    <row r="16952" spans="1:9" ht="15.75" customHeight="1">
      <c r="A16952" s="396"/>
      <c r="B16952" s="398"/>
      <c r="C16952" s="396"/>
      <c r="D16952" s="396"/>
      <c r="E16952" s="399"/>
      <c r="F16952" s="399"/>
      <c r="G16952" s="399"/>
      <c r="H16952" s="399"/>
      <c r="I16952" s="399"/>
    </row>
    <row r="16953" spans="1:9" ht="15.75" customHeight="1">
      <c r="A16953" s="396"/>
      <c r="B16953" s="398"/>
      <c r="C16953" s="396"/>
      <c r="D16953" s="396"/>
      <c r="E16953" s="399"/>
      <c r="F16953" s="399"/>
      <c r="G16953" s="399"/>
      <c r="H16953" s="399"/>
      <c r="I16953" s="399"/>
    </row>
    <row r="16954" spans="1:9" ht="15.75" customHeight="1">
      <c r="A16954" s="396"/>
      <c r="B16954" s="398"/>
      <c r="C16954" s="396"/>
      <c r="D16954" s="396"/>
      <c r="E16954" s="399"/>
      <c r="F16954" s="399"/>
      <c r="G16954" s="399"/>
      <c r="H16954" s="399"/>
      <c r="I16954" s="399"/>
    </row>
    <row r="16955" spans="1:9" ht="15.75" customHeight="1">
      <c r="A16955" s="396"/>
      <c r="B16955" s="398"/>
      <c r="C16955" s="396"/>
      <c r="D16955" s="396"/>
      <c r="E16955" s="399"/>
      <c r="F16955" s="399"/>
      <c r="G16955" s="399"/>
      <c r="H16955" s="399"/>
      <c r="I16955" s="399"/>
    </row>
    <row r="16956" spans="1:9" ht="15.75" customHeight="1">
      <c r="A16956" s="396"/>
      <c r="B16956" s="398"/>
      <c r="C16956" s="396"/>
      <c r="D16956" s="396"/>
      <c r="E16956" s="399"/>
      <c r="F16956" s="399"/>
      <c r="G16956" s="399"/>
      <c r="H16956" s="399"/>
      <c r="I16956" s="399"/>
    </row>
    <row r="16957" spans="1:9" ht="15.75" customHeight="1">
      <c r="A16957" s="396"/>
      <c r="B16957" s="398"/>
      <c r="C16957" s="396"/>
      <c r="D16957" s="396"/>
      <c r="E16957" s="399"/>
      <c r="F16957" s="399"/>
      <c r="G16957" s="399"/>
      <c r="H16957" s="399"/>
      <c r="I16957" s="399"/>
    </row>
    <row r="16958" spans="1:9" ht="15.75" customHeight="1">
      <c r="A16958" s="396"/>
      <c r="B16958" s="398"/>
      <c r="C16958" s="396"/>
      <c r="D16958" s="396"/>
      <c r="E16958" s="399"/>
      <c r="F16958" s="399"/>
      <c r="G16958" s="399"/>
      <c r="H16958" s="399"/>
      <c r="I16958" s="399"/>
    </row>
    <row r="16959" spans="1:9" ht="15.75" customHeight="1">
      <c r="A16959" s="396"/>
      <c r="B16959" s="398"/>
      <c r="C16959" s="396"/>
      <c r="D16959" s="396"/>
      <c r="E16959" s="399"/>
      <c r="F16959" s="399"/>
      <c r="G16959" s="399"/>
      <c r="H16959" s="399"/>
      <c r="I16959" s="399"/>
    </row>
    <row r="16960" spans="1:9" ht="15.75" customHeight="1">
      <c r="A16960" s="396"/>
      <c r="B16960" s="398"/>
      <c r="C16960" s="396"/>
      <c r="D16960" s="396"/>
      <c r="E16960" s="399"/>
      <c r="F16960" s="399"/>
      <c r="G16960" s="399"/>
      <c r="H16960" s="399"/>
      <c r="I16960" s="399"/>
    </row>
    <row r="16961" spans="1:9" ht="15.75" customHeight="1">
      <c r="A16961" s="396"/>
      <c r="B16961" s="398"/>
      <c r="C16961" s="396"/>
      <c r="D16961" s="396"/>
      <c r="E16961" s="399"/>
      <c r="F16961" s="399"/>
      <c r="G16961" s="399"/>
      <c r="H16961" s="399"/>
      <c r="I16961" s="399"/>
    </row>
    <row r="16962" spans="1:9" ht="15.75" customHeight="1">
      <c r="A16962" s="396"/>
      <c r="B16962" s="398"/>
      <c r="C16962" s="396"/>
      <c r="D16962" s="396"/>
      <c r="E16962" s="399"/>
      <c r="F16962" s="399"/>
      <c r="G16962" s="399"/>
      <c r="H16962" s="399"/>
      <c r="I16962" s="399"/>
    </row>
    <row r="16963" spans="1:9" ht="15.75" customHeight="1">
      <c r="A16963" s="396"/>
      <c r="B16963" s="398"/>
      <c r="C16963" s="396"/>
      <c r="D16963" s="396"/>
      <c r="E16963" s="399"/>
      <c r="F16963" s="399"/>
      <c r="G16963" s="399"/>
      <c r="H16963" s="399"/>
      <c r="I16963" s="399"/>
    </row>
    <row r="16964" spans="1:9" ht="15.75" customHeight="1">
      <c r="A16964" s="396"/>
      <c r="B16964" s="398"/>
      <c r="C16964" s="396"/>
      <c r="D16964" s="396"/>
      <c r="E16964" s="399"/>
      <c r="F16964" s="399"/>
      <c r="G16964" s="399"/>
      <c r="H16964" s="399"/>
      <c r="I16964" s="399"/>
    </row>
    <row r="16965" spans="1:9" ht="15.75" customHeight="1">
      <c r="A16965" s="396"/>
      <c r="B16965" s="398"/>
      <c r="C16965" s="396"/>
      <c r="D16965" s="396"/>
      <c r="E16965" s="399"/>
      <c r="F16965" s="399"/>
      <c r="G16965" s="399"/>
      <c r="H16965" s="399"/>
      <c r="I16965" s="399"/>
    </row>
    <row r="16966" spans="1:9" ht="15.75" customHeight="1">
      <c r="A16966" s="396"/>
      <c r="B16966" s="398"/>
      <c r="C16966" s="396"/>
      <c r="D16966" s="396"/>
      <c r="E16966" s="399"/>
      <c r="F16966" s="399"/>
      <c r="G16966" s="399"/>
      <c r="H16966" s="399"/>
      <c r="I16966" s="399"/>
    </row>
    <row r="16967" spans="1:9" ht="15.75" customHeight="1">
      <c r="A16967" s="396"/>
      <c r="B16967" s="398"/>
      <c r="C16967" s="396"/>
      <c r="D16967" s="396"/>
      <c r="E16967" s="399"/>
      <c r="F16967" s="399"/>
      <c r="G16967" s="399"/>
      <c r="H16967" s="399"/>
      <c r="I16967" s="399"/>
    </row>
    <row r="16968" spans="1:9" ht="15.75" customHeight="1">
      <c r="A16968" s="396"/>
      <c r="B16968" s="398"/>
      <c r="C16968" s="396"/>
      <c r="D16968" s="396"/>
      <c r="E16968" s="399"/>
      <c r="F16968" s="399"/>
      <c r="G16968" s="399"/>
      <c r="H16968" s="399"/>
      <c r="I16968" s="399"/>
    </row>
    <row r="16969" spans="1:9" ht="15.75" customHeight="1">
      <c r="A16969" s="396"/>
      <c r="B16969" s="398"/>
      <c r="C16969" s="396"/>
      <c r="D16969" s="396"/>
      <c r="E16969" s="399"/>
      <c r="F16969" s="399"/>
      <c r="G16969" s="399"/>
      <c r="H16969" s="399"/>
      <c r="I16969" s="399"/>
    </row>
    <row r="16970" spans="1:9" ht="15.75" customHeight="1">
      <c r="A16970" s="396"/>
      <c r="B16970" s="398"/>
      <c r="C16970" s="396"/>
      <c r="D16970" s="396"/>
      <c r="E16970" s="399"/>
      <c r="F16970" s="399"/>
      <c r="G16970" s="399"/>
      <c r="H16970" s="399"/>
      <c r="I16970" s="399"/>
    </row>
    <row r="16971" spans="1:9" ht="15.75" customHeight="1">
      <c r="A16971" s="396"/>
      <c r="B16971" s="398"/>
      <c r="C16971" s="396"/>
      <c r="D16971" s="396"/>
      <c r="E16971" s="399"/>
      <c r="F16971" s="399"/>
      <c r="G16971" s="399"/>
      <c r="H16971" s="399"/>
      <c r="I16971" s="399"/>
    </row>
    <row r="16972" spans="1:9" ht="15.75" customHeight="1">
      <c r="A16972" s="396"/>
      <c r="B16972" s="398"/>
      <c r="C16972" s="396"/>
      <c r="D16972" s="396"/>
      <c r="E16972" s="399"/>
      <c r="F16972" s="399"/>
      <c r="G16972" s="399"/>
      <c r="H16972" s="399"/>
      <c r="I16972" s="399"/>
    </row>
    <row r="16973" spans="1:9" ht="15.75" customHeight="1">
      <c r="A16973" s="396"/>
      <c r="B16973" s="398"/>
      <c r="C16973" s="396"/>
      <c r="D16973" s="396"/>
      <c r="E16973" s="399"/>
      <c r="F16973" s="399"/>
      <c r="G16973" s="399"/>
      <c r="H16973" s="399"/>
      <c r="I16973" s="399"/>
    </row>
    <row r="16974" spans="1:9" ht="15.75" customHeight="1">
      <c r="A16974" s="396"/>
      <c r="B16974" s="398"/>
      <c r="C16974" s="396"/>
      <c r="D16974" s="396"/>
      <c r="E16974" s="399"/>
      <c r="F16974" s="399"/>
      <c r="G16974" s="399"/>
      <c r="H16974" s="399"/>
      <c r="I16974" s="399"/>
    </row>
    <row r="16975" spans="1:9" ht="15.75" customHeight="1">
      <c r="A16975" s="396"/>
      <c r="B16975" s="398"/>
      <c r="C16975" s="396"/>
      <c r="D16975" s="396"/>
      <c r="E16975" s="399"/>
      <c r="F16975" s="399"/>
      <c r="G16975" s="399"/>
      <c r="H16975" s="399"/>
      <c r="I16975" s="399"/>
    </row>
    <row r="16976" spans="1:9" ht="15.75" customHeight="1">
      <c r="A16976" s="396"/>
      <c r="B16976" s="398"/>
      <c r="C16976" s="396"/>
      <c r="D16976" s="396"/>
      <c r="E16976" s="399"/>
      <c r="F16976" s="399"/>
      <c r="G16976" s="399"/>
      <c r="H16976" s="399"/>
      <c r="I16976" s="399"/>
    </row>
    <row r="16977" spans="1:9" ht="15.75" customHeight="1">
      <c r="A16977" s="396"/>
      <c r="B16977" s="398"/>
      <c r="C16977" s="396"/>
      <c r="D16977" s="396"/>
      <c r="E16977" s="399"/>
      <c r="F16977" s="399"/>
      <c r="G16977" s="399"/>
      <c r="H16977" s="399"/>
      <c r="I16977" s="399"/>
    </row>
    <row r="16978" spans="1:9" ht="15.75" customHeight="1">
      <c r="A16978" s="396"/>
      <c r="B16978" s="398"/>
      <c r="C16978" s="396"/>
      <c r="D16978" s="396"/>
      <c r="E16978" s="399"/>
      <c r="F16978" s="399"/>
      <c r="G16978" s="399"/>
      <c r="H16978" s="399"/>
      <c r="I16978" s="399"/>
    </row>
    <row r="16979" spans="1:9" ht="15.75" customHeight="1">
      <c r="A16979" s="396"/>
      <c r="B16979" s="398"/>
      <c r="C16979" s="396"/>
      <c r="D16979" s="396"/>
      <c r="E16979" s="399"/>
      <c r="F16979" s="399"/>
      <c r="G16979" s="399"/>
      <c r="H16979" s="399"/>
      <c r="I16979" s="399"/>
    </row>
    <row r="16980" spans="1:9" ht="15.75" customHeight="1">
      <c r="A16980" s="396"/>
      <c r="B16980" s="398"/>
      <c r="C16980" s="396"/>
      <c r="D16980" s="396"/>
      <c r="E16980" s="399"/>
      <c r="F16980" s="399"/>
      <c r="G16980" s="399"/>
      <c r="H16980" s="399"/>
      <c r="I16980" s="399"/>
    </row>
    <row r="16981" spans="1:9" ht="15.75" customHeight="1">
      <c r="A16981" s="396"/>
      <c r="B16981" s="398"/>
      <c r="C16981" s="396"/>
      <c r="D16981" s="396"/>
      <c r="E16981" s="399"/>
      <c r="F16981" s="399"/>
      <c r="G16981" s="399"/>
      <c r="H16981" s="399"/>
      <c r="I16981" s="399"/>
    </row>
    <row r="16982" spans="1:9" ht="15.75" customHeight="1">
      <c r="A16982" s="396"/>
      <c r="B16982" s="398"/>
      <c r="C16982" s="396"/>
      <c r="D16982" s="396"/>
      <c r="E16982" s="399"/>
      <c r="F16982" s="399"/>
      <c r="G16982" s="399"/>
      <c r="H16982" s="399"/>
      <c r="I16982" s="399"/>
    </row>
    <row r="16983" spans="1:9" ht="15.75" customHeight="1">
      <c r="A16983" s="396"/>
      <c r="B16983" s="398"/>
      <c r="C16983" s="396"/>
      <c r="D16983" s="396"/>
      <c r="E16983" s="399"/>
      <c r="F16983" s="399"/>
      <c r="G16983" s="399"/>
      <c r="H16983" s="399"/>
      <c r="I16983" s="399"/>
    </row>
    <row r="16984" spans="1:9" ht="15.75" customHeight="1">
      <c r="A16984" s="396"/>
      <c r="B16984" s="398"/>
      <c r="C16984" s="396"/>
      <c r="D16984" s="396"/>
      <c r="E16984" s="399"/>
      <c r="F16984" s="399"/>
      <c r="G16984" s="399"/>
      <c r="H16984" s="399"/>
      <c r="I16984" s="399"/>
    </row>
    <row r="16985" spans="1:9" ht="15.75" customHeight="1">
      <c r="A16985" s="396"/>
      <c r="B16985" s="398"/>
      <c r="C16985" s="396"/>
      <c r="D16985" s="396"/>
      <c r="E16985" s="399"/>
      <c r="F16985" s="399"/>
      <c r="G16985" s="399"/>
      <c r="H16985" s="399"/>
      <c r="I16985" s="399"/>
    </row>
    <row r="16986" spans="1:9" ht="15.75" customHeight="1">
      <c r="A16986" s="396"/>
      <c r="B16986" s="398"/>
      <c r="C16986" s="396"/>
      <c r="D16986" s="396"/>
      <c r="E16986" s="399"/>
      <c r="F16986" s="399"/>
      <c r="G16986" s="399"/>
      <c r="H16986" s="399"/>
      <c r="I16986" s="399"/>
    </row>
    <row r="16987" spans="1:9" ht="15.75" customHeight="1">
      <c r="A16987" s="396"/>
      <c r="B16987" s="398"/>
      <c r="C16987" s="396"/>
      <c r="D16987" s="396"/>
      <c r="E16987" s="399"/>
      <c r="F16987" s="399"/>
      <c r="G16987" s="399"/>
      <c r="H16987" s="399"/>
      <c r="I16987" s="399"/>
    </row>
    <row r="16988" spans="1:9" ht="15.75" customHeight="1">
      <c r="A16988" s="396"/>
      <c r="B16988" s="398"/>
      <c r="C16988" s="396"/>
      <c r="D16988" s="396"/>
      <c r="E16988" s="399"/>
      <c r="F16988" s="399"/>
      <c r="G16988" s="399"/>
      <c r="H16988" s="399"/>
      <c r="I16988" s="399"/>
    </row>
    <row r="16989" spans="1:9" ht="15.75" customHeight="1">
      <c r="A16989" s="396"/>
      <c r="B16989" s="398"/>
      <c r="C16989" s="396"/>
      <c r="D16989" s="396"/>
      <c r="E16989" s="399"/>
      <c r="F16989" s="399"/>
      <c r="G16989" s="399"/>
      <c r="H16989" s="399"/>
      <c r="I16989" s="399"/>
    </row>
    <row r="16990" spans="1:9" ht="15.75" customHeight="1">
      <c r="A16990" s="396"/>
      <c r="B16990" s="398"/>
      <c r="C16990" s="396"/>
      <c r="D16990" s="396"/>
      <c r="E16990" s="399"/>
      <c r="F16990" s="399"/>
      <c r="G16990" s="399"/>
      <c r="H16990" s="399"/>
      <c r="I16990" s="399"/>
    </row>
    <row r="16991" spans="1:9" ht="15.75" customHeight="1">
      <c r="A16991" s="396"/>
      <c r="B16991" s="398"/>
      <c r="C16991" s="396"/>
      <c r="D16991" s="396"/>
      <c r="E16991" s="399"/>
      <c r="F16991" s="399"/>
      <c r="G16991" s="399"/>
      <c r="H16991" s="399"/>
      <c r="I16991" s="399"/>
    </row>
    <row r="16992" spans="1:9" ht="15.75" customHeight="1">
      <c r="A16992" s="396"/>
      <c r="B16992" s="398"/>
      <c r="C16992" s="396"/>
      <c r="D16992" s="396"/>
      <c r="E16992" s="399"/>
      <c r="F16992" s="399"/>
      <c r="G16992" s="399"/>
      <c r="H16992" s="399"/>
      <c r="I16992" s="399"/>
    </row>
    <row r="16993" spans="1:9" ht="15.75" customHeight="1">
      <c r="A16993" s="396"/>
      <c r="B16993" s="398"/>
      <c r="C16993" s="396"/>
      <c r="D16993" s="396"/>
      <c r="E16993" s="399"/>
      <c r="F16993" s="399"/>
      <c r="G16993" s="399"/>
      <c r="H16993" s="399"/>
      <c r="I16993" s="399"/>
    </row>
    <row r="16994" spans="1:9" ht="15.75" customHeight="1">
      <c r="A16994" s="396"/>
      <c r="B16994" s="398"/>
      <c r="C16994" s="396"/>
      <c r="D16994" s="396"/>
      <c r="E16994" s="399"/>
      <c r="F16994" s="399"/>
      <c r="G16994" s="399"/>
      <c r="H16994" s="399"/>
      <c r="I16994" s="399"/>
    </row>
    <row r="16995" spans="1:9" ht="15.75" customHeight="1">
      <c r="A16995" s="396"/>
      <c r="B16995" s="398"/>
      <c r="C16995" s="396"/>
      <c r="D16995" s="396"/>
      <c r="E16995" s="399"/>
      <c r="F16995" s="399"/>
      <c r="G16995" s="399"/>
      <c r="H16995" s="399"/>
      <c r="I16995" s="399"/>
    </row>
    <row r="16996" spans="1:9" ht="15.75" customHeight="1">
      <c r="A16996" s="396"/>
      <c r="B16996" s="398"/>
      <c r="C16996" s="396"/>
      <c r="D16996" s="396"/>
      <c r="E16996" s="399"/>
      <c r="F16996" s="399"/>
      <c r="G16996" s="399"/>
      <c r="H16996" s="399"/>
      <c r="I16996" s="399"/>
    </row>
    <row r="16997" spans="1:9" ht="15.75" customHeight="1">
      <c r="A16997" s="396"/>
      <c r="B16997" s="398"/>
      <c r="C16997" s="396"/>
      <c r="D16997" s="396"/>
      <c r="E16997" s="399"/>
      <c r="F16997" s="399"/>
      <c r="G16997" s="399"/>
      <c r="H16997" s="399"/>
      <c r="I16997" s="399"/>
    </row>
    <row r="16998" spans="1:9" ht="15.75" customHeight="1">
      <c r="A16998" s="396"/>
      <c r="B16998" s="398"/>
      <c r="C16998" s="396"/>
      <c r="D16998" s="396"/>
      <c r="E16998" s="399"/>
      <c r="F16998" s="399"/>
      <c r="G16998" s="399"/>
      <c r="H16998" s="399"/>
      <c r="I16998" s="399"/>
    </row>
    <row r="16999" spans="1:9" ht="15.75" customHeight="1">
      <c r="A16999" s="396"/>
      <c r="B16999" s="398"/>
      <c r="C16999" s="396"/>
      <c r="D16999" s="396"/>
      <c r="E16999" s="399"/>
      <c r="F16999" s="399"/>
      <c r="G16999" s="399"/>
      <c r="H16999" s="399"/>
      <c r="I16999" s="399"/>
    </row>
    <row r="17000" spans="1:9" ht="15.75" customHeight="1">
      <c r="A17000" s="396"/>
      <c r="B17000" s="398"/>
      <c r="C17000" s="396"/>
      <c r="D17000" s="396"/>
      <c r="E17000" s="399"/>
      <c r="F17000" s="399"/>
      <c r="G17000" s="399"/>
      <c r="H17000" s="399"/>
      <c r="I17000" s="399"/>
    </row>
    <row r="17001" spans="1:9" ht="15.75" customHeight="1">
      <c r="A17001" s="396"/>
      <c r="B17001" s="398"/>
      <c r="C17001" s="396"/>
      <c r="D17001" s="396"/>
      <c r="E17001" s="399"/>
      <c r="F17001" s="399"/>
      <c r="G17001" s="399"/>
      <c r="H17001" s="399"/>
      <c r="I17001" s="399"/>
    </row>
    <row r="17002" spans="1:9" ht="15.75" customHeight="1">
      <c r="A17002" s="396"/>
      <c r="B17002" s="398"/>
      <c r="C17002" s="396"/>
      <c r="D17002" s="396"/>
      <c r="E17002" s="399"/>
      <c r="F17002" s="399"/>
      <c r="G17002" s="399"/>
      <c r="H17002" s="399"/>
      <c r="I17002" s="399"/>
    </row>
    <row r="17003" spans="1:9" ht="15.75" customHeight="1">
      <c r="A17003" s="396"/>
      <c r="B17003" s="398"/>
      <c r="C17003" s="396"/>
      <c r="D17003" s="396"/>
      <c r="E17003" s="399"/>
      <c r="F17003" s="399"/>
      <c r="G17003" s="399"/>
      <c r="H17003" s="399"/>
      <c r="I17003" s="399"/>
    </row>
    <row r="17004" spans="1:9" ht="15.75" customHeight="1">
      <c r="A17004" s="396"/>
      <c r="B17004" s="398"/>
      <c r="C17004" s="396"/>
      <c r="D17004" s="396"/>
      <c r="E17004" s="399"/>
      <c r="F17004" s="399"/>
      <c r="G17004" s="399"/>
      <c r="H17004" s="399"/>
      <c r="I17004" s="399"/>
    </row>
    <row r="17005" spans="1:9" ht="15.75" customHeight="1">
      <c r="A17005" s="396"/>
      <c r="B17005" s="398"/>
      <c r="C17005" s="396"/>
      <c r="D17005" s="396"/>
      <c r="E17005" s="399"/>
      <c r="F17005" s="399"/>
      <c r="G17005" s="399"/>
      <c r="H17005" s="399"/>
      <c r="I17005" s="399"/>
    </row>
    <row r="17006" spans="1:9" ht="15.75" customHeight="1">
      <c r="A17006" s="396"/>
      <c r="B17006" s="398"/>
      <c r="C17006" s="396"/>
      <c r="D17006" s="396"/>
      <c r="E17006" s="399"/>
      <c r="F17006" s="399"/>
      <c r="G17006" s="399"/>
      <c r="H17006" s="399"/>
      <c r="I17006" s="399"/>
    </row>
    <row r="17007" spans="1:9" ht="15.75" customHeight="1">
      <c r="A17007" s="396"/>
      <c r="B17007" s="398"/>
      <c r="C17007" s="396"/>
      <c r="D17007" s="396"/>
      <c r="E17007" s="399"/>
      <c r="F17007" s="399"/>
      <c r="G17007" s="399"/>
      <c r="H17007" s="399"/>
      <c r="I17007" s="399"/>
    </row>
    <row r="17008" spans="1:9" ht="15.75" customHeight="1">
      <c r="A17008" s="396"/>
      <c r="B17008" s="398"/>
      <c r="C17008" s="396"/>
      <c r="D17008" s="396"/>
      <c r="E17008" s="399"/>
      <c r="F17008" s="399"/>
      <c r="G17008" s="399"/>
      <c r="H17008" s="399"/>
      <c r="I17008" s="399"/>
    </row>
    <row r="17009" spans="1:9" ht="15.75" customHeight="1">
      <c r="A17009" s="396"/>
      <c r="B17009" s="398"/>
      <c r="C17009" s="396"/>
      <c r="D17009" s="396"/>
      <c r="E17009" s="399"/>
      <c r="F17009" s="399"/>
      <c r="G17009" s="399"/>
      <c r="H17009" s="399"/>
      <c r="I17009" s="399"/>
    </row>
    <row r="17010" spans="1:9" ht="15.75" customHeight="1">
      <c r="A17010" s="396"/>
      <c r="B17010" s="398"/>
      <c r="C17010" s="396"/>
      <c r="D17010" s="396"/>
      <c r="E17010" s="399"/>
      <c r="F17010" s="399"/>
      <c r="G17010" s="399"/>
      <c r="H17010" s="399"/>
      <c r="I17010" s="399"/>
    </row>
    <row r="17011" spans="1:9" ht="15.75" customHeight="1">
      <c r="A17011" s="396"/>
      <c r="B17011" s="398"/>
      <c r="C17011" s="396"/>
      <c r="D17011" s="396"/>
      <c r="E17011" s="399"/>
      <c r="F17011" s="399"/>
      <c r="G17011" s="399"/>
      <c r="H17011" s="399"/>
      <c r="I17011" s="399"/>
    </row>
    <row r="17012" spans="1:9" ht="15.75" customHeight="1">
      <c r="A17012" s="396"/>
      <c r="B17012" s="398"/>
      <c r="C17012" s="396"/>
      <c r="D17012" s="396"/>
      <c r="E17012" s="399"/>
      <c r="F17012" s="399"/>
      <c r="G17012" s="399"/>
      <c r="H17012" s="399"/>
      <c r="I17012" s="399"/>
    </row>
    <row r="17013" spans="1:9" ht="15.75" customHeight="1">
      <c r="A17013" s="396"/>
      <c r="B17013" s="398"/>
      <c r="C17013" s="396"/>
      <c r="D17013" s="396"/>
      <c r="E17013" s="399"/>
      <c r="F17013" s="399"/>
      <c r="G17013" s="399"/>
      <c r="H17013" s="399"/>
      <c r="I17013" s="399"/>
    </row>
    <row r="17014" spans="1:9" ht="15.75" customHeight="1">
      <c r="A17014" s="396"/>
      <c r="B17014" s="398"/>
      <c r="C17014" s="396"/>
      <c r="D17014" s="396"/>
      <c r="E17014" s="399"/>
      <c r="F17014" s="399"/>
      <c r="G17014" s="399"/>
      <c r="H17014" s="399"/>
      <c r="I17014" s="399"/>
    </row>
    <row r="17015" spans="1:9" ht="15.75" customHeight="1">
      <c r="A17015" s="396"/>
      <c r="B17015" s="398"/>
      <c r="C17015" s="396"/>
      <c r="D17015" s="396"/>
      <c r="E17015" s="399"/>
      <c r="F17015" s="399"/>
      <c r="G17015" s="399"/>
      <c r="H17015" s="399"/>
      <c r="I17015" s="399"/>
    </row>
    <row r="17016" spans="1:9" ht="15.75" customHeight="1">
      <c r="A17016" s="396"/>
      <c r="B17016" s="398"/>
      <c r="C17016" s="396"/>
      <c r="D17016" s="396"/>
      <c r="E17016" s="399"/>
      <c r="F17016" s="399"/>
      <c r="G17016" s="399"/>
      <c r="H17016" s="399"/>
      <c r="I17016" s="399"/>
    </row>
    <row r="17017" spans="1:9" ht="15.75" customHeight="1">
      <c r="A17017" s="396"/>
      <c r="B17017" s="398"/>
      <c r="C17017" s="396"/>
      <c r="D17017" s="396"/>
      <c r="E17017" s="399"/>
      <c r="F17017" s="399"/>
      <c r="G17017" s="399"/>
      <c r="H17017" s="399"/>
      <c r="I17017" s="399"/>
    </row>
    <row r="17018" spans="1:9" ht="15.75" customHeight="1">
      <c r="A17018" s="396"/>
      <c r="B17018" s="398"/>
      <c r="C17018" s="396"/>
      <c r="D17018" s="396"/>
      <c r="E17018" s="399"/>
      <c r="F17018" s="399"/>
      <c r="G17018" s="399"/>
      <c r="H17018" s="399"/>
      <c r="I17018" s="399"/>
    </row>
    <row r="17019" spans="1:9" ht="15.75" customHeight="1">
      <c r="A17019" s="396"/>
      <c r="B17019" s="398"/>
      <c r="C17019" s="396"/>
      <c r="D17019" s="396"/>
      <c r="E17019" s="399"/>
      <c r="F17019" s="399"/>
      <c r="G17019" s="399"/>
      <c r="H17019" s="399"/>
      <c r="I17019" s="399"/>
    </row>
    <row r="17020" spans="1:9" ht="15.75" customHeight="1">
      <c r="A17020" s="396"/>
      <c r="B17020" s="398"/>
      <c r="C17020" s="396"/>
      <c r="D17020" s="396"/>
      <c r="E17020" s="399"/>
      <c r="F17020" s="399"/>
      <c r="G17020" s="399"/>
      <c r="H17020" s="399"/>
      <c r="I17020" s="399"/>
    </row>
    <row r="17021" spans="1:9" ht="15.75" customHeight="1">
      <c r="A17021" s="396"/>
      <c r="B17021" s="398"/>
      <c r="C17021" s="396"/>
      <c r="D17021" s="396"/>
      <c r="E17021" s="399"/>
      <c r="F17021" s="399"/>
      <c r="G17021" s="399"/>
      <c r="H17021" s="399"/>
      <c r="I17021" s="399"/>
    </row>
    <row r="17022" spans="1:9" ht="15.75" customHeight="1">
      <c r="A17022" s="396"/>
      <c r="B17022" s="398"/>
      <c r="C17022" s="396"/>
      <c r="D17022" s="396"/>
      <c r="E17022" s="399"/>
      <c r="F17022" s="399"/>
      <c r="G17022" s="399"/>
      <c r="H17022" s="399"/>
      <c r="I17022" s="399"/>
    </row>
    <row r="17023" spans="1:9" ht="15.75" customHeight="1">
      <c r="A17023" s="396"/>
      <c r="B17023" s="398"/>
      <c r="C17023" s="396"/>
      <c r="D17023" s="396"/>
      <c r="E17023" s="399"/>
      <c r="F17023" s="399"/>
      <c r="G17023" s="399"/>
      <c r="H17023" s="399"/>
      <c r="I17023" s="399"/>
    </row>
    <row r="17024" spans="1:9" ht="15.75" customHeight="1">
      <c r="A17024" s="396"/>
      <c r="B17024" s="398"/>
      <c r="C17024" s="396"/>
      <c r="D17024" s="396"/>
      <c r="E17024" s="399"/>
      <c r="F17024" s="399"/>
      <c r="G17024" s="399"/>
      <c r="H17024" s="399"/>
      <c r="I17024" s="399"/>
    </row>
    <row r="17025" spans="1:9" ht="15.75" customHeight="1">
      <c r="A17025" s="396"/>
      <c r="B17025" s="398"/>
      <c r="C17025" s="396"/>
      <c r="D17025" s="396"/>
      <c r="E17025" s="399"/>
      <c r="F17025" s="399"/>
      <c r="G17025" s="399"/>
      <c r="H17025" s="399"/>
      <c r="I17025" s="399"/>
    </row>
    <row r="17026" spans="1:9" ht="15.75" customHeight="1">
      <c r="A17026" s="396"/>
      <c r="B17026" s="398"/>
      <c r="C17026" s="396"/>
      <c r="D17026" s="396"/>
      <c r="E17026" s="399"/>
      <c r="F17026" s="399"/>
      <c r="G17026" s="399"/>
      <c r="H17026" s="399"/>
      <c r="I17026" s="399"/>
    </row>
    <row r="17027" spans="1:9" ht="15.75" customHeight="1">
      <c r="A17027" s="396"/>
      <c r="B17027" s="398"/>
      <c r="C17027" s="396"/>
      <c r="D17027" s="396"/>
      <c r="E17027" s="399"/>
      <c r="F17027" s="399"/>
      <c r="G17027" s="399"/>
      <c r="H17027" s="399"/>
      <c r="I17027" s="399"/>
    </row>
    <row r="17028" spans="1:9" ht="15.75" customHeight="1">
      <c r="A17028" s="396"/>
      <c r="B17028" s="398"/>
      <c r="C17028" s="396"/>
      <c r="D17028" s="396"/>
      <c r="E17028" s="399"/>
      <c r="F17028" s="399"/>
      <c r="G17028" s="399"/>
      <c r="H17028" s="399"/>
      <c r="I17028" s="399"/>
    </row>
    <row r="17029" spans="1:9" ht="15.75" customHeight="1">
      <c r="A17029" s="396"/>
      <c r="B17029" s="398"/>
      <c r="C17029" s="396"/>
      <c r="D17029" s="396"/>
      <c r="E17029" s="399"/>
      <c r="F17029" s="399"/>
      <c r="G17029" s="399"/>
      <c r="H17029" s="399"/>
      <c r="I17029" s="399"/>
    </row>
    <row r="17030" spans="1:9" ht="15.75" customHeight="1">
      <c r="A17030" s="396"/>
      <c r="B17030" s="398"/>
      <c r="C17030" s="396"/>
      <c r="D17030" s="396"/>
      <c r="E17030" s="399"/>
      <c r="F17030" s="399"/>
      <c r="G17030" s="399"/>
      <c r="H17030" s="399"/>
      <c r="I17030" s="399"/>
    </row>
    <row r="17031" spans="1:9" ht="15.75" customHeight="1">
      <c r="A17031" s="396"/>
      <c r="B17031" s="398"/>
      <c r="C17031" s="396"/>
      <c r="D17031" s="396"/>
      <c r="E17031" s="399"/>
      <c r="F17031" s="399"/>
      <c r="G17031" s="399"/>
      <c r="H17031" s="399"/>
      <c r="I17031" s="399"/>
    </row>
    <row r="17032" spans="1:9" ht="15.75" customHeight="1">
      <c r="A17032" s="396"/>
      <c r="B17032" s="398"/>
      <c r="C17032" s="396"/>
      <c r="D17032" s="396"/>
      <c r="E17032" s="399"/>
      <c r="F17032" s="399"/>
      <c r="G17032" s="399"/>
      <c r="H17032" s="399"/>
      <c r="I17032" s="399"/>
    </row>
    <row r="17033" spans="1:9" ht="15.75" customHeight="1">
      <c r="A17033" s="396"/>
      <c r="B17033" s="398"/>
      <c r="C17033" s="396"/>
      <c r="D17033" s="396"/>
      <c r="E17033" s="399"/>
      <c r="F17033" s="399"/>
      <c r="G17033" s="399"/>
      <c r="H17033" s="399"/>
      <c r="I17033" s="399"/>
    </row>
    <row r="17034" spans="1:9" ht="15.75" customHeight="1">
      <c r="A17034" s="396"/>
      <c r="B17034" s="398"/>
      <c r="C17034" s="396"/>
      <c r="D17034" s="396"/>
      <c r="E17034" s="399"/>
      <c r="F17034" s="399"/>
      <c r="G17034" s="399"/>
      <c r="H17034" s="399"/>
      <c r="I17034" s="399"/>
    </row>
    <row r="17035" spans="1:9" ht="15.75" customHeight="1">
      <c r="A17035" s="396"/>
      <c r="B17035" s="398"/>
      <c r="C17035" s="396"/>
      <c r="D17035" s="396"/>
      <c r="E17035" s="399"/>
      <c r="F17035" s="399"/>
      <c r="G17035" s="399"/>
      <c r="H17035" s="399"/>
      <c r="I17035" s="399"/>
    </row>
    <row r="17036" spans="1:9" ht="15.75" customHeight="1">
      <c r="A17036" s="396"/>
      <c r="B17036" s="398"/>
      <c r="C17036" s="396"/>
      <c r="D17036" s="396"/>
      <c r="E17036" s="399"/>
      <c r="F17036" s="399"/>
      <c r="G17036" s="399"/>
      <c r="H17036" s="399"/>
      <c r="I17036" s="399"/>
    </row>
    <row r="17037" spans="1:9" ht="15.75" customHeight="1">
      <c r="A17037" s="396"/>
      <c r="B17037" s="398"/>
      <c r="C17037" s="396"/>
      <c r="D17037" s="396"/>
      <c r="E17037" s="399"/>
      <c r="F17037" s="399"/>
      <c r="G17037" s="399"/>
      <c r="H17037" s="399"/>
      <c r="I17037" s="399"/>
    </row>
    <row r="17038" spans="1:9" ht="15.75" customHeight="1">
      <c r="A17038" s="396"/>
      <c r="B17038" s="398"/>
      <c r="C17038" s="396"/>
      <c r="D17038" s="396"/>
      <c r="E17038" s="399"/>
      <c r="F17038" s="399"/>
      <c r="G17038" s="399"/>
      <c r="H17038" s="399"/>
      <c r="I17038" s="399"/>
    </row>
    <row r="17039" spans="1:9" ht="15.75" customHeight="1">
      <c r="A17039" s="396"/>
      <c r="B17039" s="398"/>
      <c r="C17039" s="396"/>
      <c r="D17039" s="396"/>
      <c r="E17039" s="399"/>
      <c r="F17039" s="399"/>
      <c r="G17039" s="399"/>
      <c r="H17039" s="399"/>
      <c r="I17039" s="399"/>
    </row>
    <row r="17040" spans="1:9" ht="15.75" customHeight="1">
      <c r="A17040" s="396"/>
      <c r="B17040" s="398"/>
      <c r="C17040" s="396"/>
      <c r="D17040" s="396"/>
      <c r="E17040" s="399"/>
      <c r="F17040" s="399"/>
      <c r="G17040" s="399"/>
      <c r="H17040" s="399"/>
      <c r="I17040" s="399"/>
    </row>
    <row r="17041" spans="1:9" ht="15.75" customHeight="1">
      <c r="A17041" s="396"/>
      <c r="B17041" s="398"/>
      <c r="C17041" s="396"/>
      <c r="D17041" s="396"/>
      <c r="E17041" s="399"/>
      <c r="F17041" s="399"/>
      <c r="G17041" s="399"/>
      <c r="H17041" s="399"/>
      <c r="I17041" s="399"/>
    </row>
    <row r="17042" spans="1:9" ht="15.75" customHeight="1">
      <c r="A17042" s="396"/>
      <c r="B17042" s="398"/>
      <c r="C17042" s="396"/>
      <c r="D17042" s="396"/>
      <c r="E17042" s="399"/>
      <c r="F17042" s="399"/>
      <c r="G17042" s="399"/>
      <c r="H17042" s="399"/>
      <c r="I17042" s="399"/>
    </row>
    <row r="17043" spans="1:9" ht="15.75" customHeight="1">
      <c r="A17043" s="396"/>
      <c r="B17043" s="398"/>
      <c r="C17043" s="396"/>
      <c r="D17043" s="396"/>
      <c r="E17043" s="399"/>
      <c r="F17043" s="399"/>
      <c r="G17043" s="399"/>
      <c r="H17043" s="399"/>
      <c r="I17043" s="399"/>
    </row>
    <row r="17044" spans="1:9" ht="15.75" customHeight="1">
      <c r="A17044" s="396"/>
      <c r="B17044" s="398"/>
      <c r="C17044" s="396"/>
      <c r="D17044" s="396"/>
      <c r="E17044" s="399"/>
      <c r="F17044" s="399"/>
      <c r="G17044" s="399"/>
      <c r="H17044" s="399"/>
      <c r="I17044" s="399"/>
    </row>
    <row r="17045" spans="1:9" ht="15.75" customHeight="1">
      <c r="A17045" s="396"/>
      <c r="B17045" s="398"/>
      <c r="C17045" s="396"/>
      <c r="D17045" s="396"/>
      <c r="E17045" s="399"/>
      <c r="F17045" s="399"/>
      <c r="G17045" s="399"/>
      <c r="H17045" s="399"/>
      <c r="I17045" s="399"/>
    </row>
    <row r="17046" spans="1:9" ht="15.75" customHeight="1">
      <c r="A17046" s="396"/>
      <c r="B17046" s="398"/>
      <c r="C17046" s="396"/>
      <c r="D17046" s="396"/>
      <c r="E17046" s="399"/>
      <c r="F17046" s="399"/>
      <c r="G17046" s="399"/>
      <c r="H17046" s="399"/>
      <c r="I17046" s="399"/>
    </row>
    <row r="17047" spans="1:9" ht="15.75" customHeight="1">
      <c r="A17047" s="396"/>
      <c r="B17047" s="398"/>
      <c r="C17047" s="396"/>
      <c r="D17047" s="396"/>
      <c r="E17047" s="399"/>
      <c r="F17047" s="399"/>
      <c r="G17047" s="399"/>
      <c r="H17047" s="399"/>
      <c r="I17047" s="399"/>
    </row>
    <row r="17048" spans="1:9" ht="15.75" customHeight="1">
      <c r="A17048" s="396"/>
      <c r="B17048" s="398"/>
      <c r="C17048" s="396"/>
      <c r="D17048" s="396"/>
      <c r="E17048" s="399"/>
      <c r="F17048" s="399"/>
      <c r="G17048" s="399"/>
      <c r="H17048" s="399"/>
      <c r="I17048" s="399"/>
    </row>
    <row r="17049" spans="1:9" ht="15.75" customHeight="1">
      <c r="A17049" s="396"/>
      <c r="B17049" s="398"/>
      <c r="C17049" s="396"/>
      <c r="D17049" s="396"/>
      <c r="E17049" s="399"/>
      <c r="F17049" s="399"/>
      <c r="G17049" s="399"/>
      <c r="H17049" s="399"/>
      <c r="I17049" s="399"/>
    </row>
    <row r="17050" spans="1:9" ht="15.75" customHeight="1">
      <c r="A17050" s="396"/>
      <c r="B17050" s="398"/>
      <c r="C17050" s="396"/>
      <c r="D17050" s="396"/>
      <c r="E17050" s="399"/>
      <c r="F17050" s="399"/>
      <c r="G17050" s="399"/>
      <c r="H17050" s="399"/>
      <c r="I17050" s="399"/>
    </row>
    <row r="17051" spans="1:9" ht="15.75" customHeight="1">
      <c r="A17051" s="396"/>
      <c r="B17051" s="398"/>
      <c r="C17051" s="396"/>
      <c r="D17051" s="396"/>
      <c r="E17051" s="399"/>
      <c r="F17051" s="399"/>
      <c r="G17051" s="399"/>
      <c r="H17051" s="399"/>
      <c r="I17051" s="399"/>
    </row>
    <row r="17052" spans="1:9" ht="15.75" customHeight="1">
      <c r="A17052" s="396"/>
      <c r="B17052" s="398"/>
      <c r="C17052" s="396"/>
      <c r="D17052" s="396"/>
      <c r="E17052" s="399"/>
      <c r="F17052" s="399"/>
      <c r="G17052" s="399"/>
      <c r="H17052" s="399"/>
      <c r="I17052" s="399"/>
    </row>
    <row r="17053" spans="1:9" ht="15.75" customHeight="1">
      <c r="A17053" s="396"/>
      <c r="B17053" s="398"/>
      <c r="C17053" s="396"/>
      <c r="D17053" s="396"/>
      <c r="E17053" s="399"/>
      <c r="F17053" s="399"/>
      <c r="G17053" s="399"/>
      <c r="H17053" s="399"/>
      <c r="I17053" s="399"/>
    </row>
    <row r="17054" spans="1:9" ht="15.75" customHeight="1">
      <c r="A17054" s="396"/>
      <c r="B17054" s="398"/>
      <c r="C17054" s="396"/>
      <c r="D17054" s="396"/>
      <c r="E17054" s="399"/>
      <c r="F17054" s="399"/>
      <c r="G17054" s="399"/>
      <c r="H17054" s="399"/>
      <c r="I17054" s="399"/>
    </row>
    <row r="17055" spans="1:9" ht="15.75" customHeight="1">
      <c r="A17055" s="396"/>
      <c r="B17055" s="398"/>
      <c r="C17055" s="396"/>
      <c r="D17055" s="396"/>
      <c r="E17055" s="399"/>
      <c r="F17055" s="399"/>
      <c r="G17055" s="399"/>
      <c r="H17055" s="399"/>
      <c r="I17055" s="399"/>
    </row>
    <row r="17056" spans="1:9" ht="15.75" customHeight="1">
      <c r="A17056" s="396"/>
      <c r="B17056" s="398"/>
      <c r="C17056" s="396"/>
      <c r="D17056" s="396"/>
      <c r="E17056" s="399"/>
      <c r="F17056" s="399"/>
      <c r="G17056" s="399"/>
      <c r="H17056" s="399"/>
      <c r="I17056" s="399"/>
    </row>
    <row r="17057" spans="1:9" ht="15.75" customHeight="1">
      <c r="A17057" s="396"/>
      <c r="B17057" s="398"/>
      <c r="C17057" s="396"/>
      <c r="D17057" s="396"/>
      <c r="E17057" s="399"/>
      <c r="F17057" s="399"/>
      <c r="G17057" s="399"/>
      <c r="H17057" s="399"/>
      <c r="I17057" s="399"/>
    </row>
    <row r="17058" spans="1:9" ht="15.75" customHeight="1">
      <c r="A17058" s="396"/>
      <c r="B17058" s="398"/>
      <c r="C17058" s="396"/>
      <c r="D17058" s="396"/>
      <c r="E17058" s="399"/>
      <c r="F17058" s="399"/>
      <c r="G17058" s="399"/>
      <c r="H17058" s="399"/>
      <c r="I17058" s="399"/>
    </row>
    <row r="17059" spans="1:9" ht="15.75" customHeight="1">
      <c r="A17059" s="396"/>
      <c r="B17059" s="398"/>
      <c r="C17059" s="396"/>
      <c r="D17059" s="396"/>
      <c r="E17059" s="399"/>
      <c r="F17059" s="399"/>
      <c r="G17059" s="399"/>
      <c r="H17059" s="399"/>
      <c r="I17059" s="399"/>
    </row>
    <row r="17060" spans="1:9" ht="15.75" customHeight="1">
      <c r="A17060" s="396"/>
      <c r="B17060" s="398"/>
      <c r="C17060" s="396"/>
      <c r="D17060" s="396"/>
      <c r="E17060" s="399"/>
      <c r="F17060" s="399"/>
      <c r="G17060" s="399"/>
      <c r="H17060" s="399"/>
      <c r="I17060" s="399"/>
    </row>
    <row r="17061" spans="1:9" ht="15.75" customHeight="1">
      <c r="A17061" s="396"/>
      <c r="B17061" s="398"/>
      <c r="C17061" s="396"/>
      <c r="D17061" s="396"/>
      <c r="E17061" s="399"/>
      <c r="F17061" s="399"/>
      <c r="G17061" s="399"/>
      <c r="H17061" s="399"/>
      <c r="I17061" s="399"/>
    </row>
    <row r="17062" spans="1:9" ht="15.75" customHeight="1">
      <c r="A17062" s="396"/>
      <c r="B17062" s="398"/>
      <c r="C17062" s="396"/>
      <c r="D17062" s="396"/>
      <c r="E17062" s="399"/>
      <c r="F17062" s="399"/>
      <c r="G17062" s="399"/>
      <c r="H17062" s="399"/>
      <c r="I17062" s="399"/>
    </row>
    <row r="17063" spans="1:9" ht="15.75" customHeight="1">
      <c r="A17063" s="396"/>
      <c r="B17063" s="398"/>
      <c r="C17063" s="396"/>
      <c r="D17063" s="396"/>
      <c r="E17063" s="399"/>
      <c r="F17063" s="399"/>
      <c r="G17063" s="399"/>
      <c r="H17063" s="399"/>
      <c r="I17063" s="399"/>
    </row>
    <row r="17064" spans="1:9" ht="15.75" customHeight="1">
      <c r="A17064" s="396"/>
      <c r="B17064" s="398"/>
      <c r="C17064" s="396"/>
      <c r="D17064" s="396"/>
      <c r="E17064" s="399"/>
      <c r="F17064" s="399"/>
      <c r="G17064" s="399"/>
      <c r="H17064" s="399"/>
      <c r="I17064" s="399"/>
    </row>
    <row r="17065" spans="1:9" ht="15.75" customHeight="1">
      <c r="A17065" s="396"/>
      <c r="B17065" s="398"/>
      <c r="C17065" s="396"/>
      <c r="D17065" s="396"/>
      <c r="E17065" s="399"/>
      <c r="F17065" s="399"/>
      <c r="G17065" s="399"/>
      <c r="H17065" s="399"/>
      <c r="I17065" s="399"/>
    </row>
    <row r="17066" spans="1:9" ht="15.75" customHeight="1">
      <c r="A17066" s="396"/>
      <c r="B17066" s="398"/>
      <c r="C17066" s="396"/>
      <c r="D17066" s="396"/>
      <c r="E17066" s="399"/>
      <c r="F17066" s="399"/>
      <c r="G17066" s="399"/>
      <c r="H17066" s="399"/>
      <c r="I17066" s="399"/>
    </row>
    <row r="17067" spans="1:9" ht="15.75" customHeight="1">
      <c r="A17067" s="396"/>
      <c r="B17067" s="398"/>
      <c r="C17067" s="396"/>
      <c r="D17067" s="396"/>
      <c r="E17067" s="399"/>
      <c r="F17067" s="399"/>
      <c r="G17067" s="399"/>
      <c r="H17067" s="399"/>
      <c r="I17067" s="399"/>
    </row>
    <row r="17068" spans="1:9" ht="15.75" customHeight="1">
      <c r="A17068" s="396"/>
      <c r="B17068" s="398"/>
      <c r="C17068" s="396"/>
      <c r="D17068" s="396"/>
      <c r="E17068" s="399"/>
      <c r="F17068" s="399"/>
      <c r="G17068" s="399"/>
      <c r="H17068" s="399"/>
      <c r="I17068" s="399"/>
    </row>
    <row r="17069" spans="1:9" ht="15.75" customHeight="1">
      <c r="A17069" s="396"/>
      <c r="B17069" s="398"/>
      <c r="C17069" s="396"/>
      <c r="D17069" s="396"/>
      <c r="E17069" s="399"/>
      <c r="F17069" s="399"/>
      <c r="G17069" s="399"/>
      <c r="H17069" s="399"/>
      <c r="I17069" s="399"/>
    </row>
    <row r="17070" spans="1:9" ht="15.75" customHeight="1">
      <c r="A17070" s="396"/>
      <c r="B17070" s="398"/>
      <c r="C17070" s="396"/>
      <c r="D17070" s="396"/>
      <c r="E17070" s="399"/>
      <c r="F17070" s="399"/>
      <c r="G17070" s="399"/>
      <c r="H17070" s="399"/>
      <c r="I17070" s="399"/>
    </row>
    <row r="17071" spans="1:9" ht="15.75" customHeight="1">
      <c r="A17071" s="396"/>
      <c r="B17071" s="398"/>
      <c r="C17071" s="396"/>
      <c r="D17071" s="396"/>
      <c r="E17071" s="399"/>
      <c r="F17071" s="399"/>
      <c r="G17071" s="399"/>
      <c r="H17071" s="399"/>
      <c r="I17071" s="399"/>
    </row>
    <row r="17072" spans="1:9" ht="15.75" customHeight="1">
      <c r="A17072" s="396"/>
      <c r="B17072" s="398"/>
      <c r="C17072" s="396"/>
      <c r="D17072" s="396"/>
      <c r="E17072" s="399"/>
      <c r="F17072" s="399"/>
      <c r="G17072" s="399"/>
      <c r="H17072" s="399"/>
      <c r="I17072" s="399"/>
    </row>
    <row r="17073" spans="1:9" ht="15.75" customHeight="1">
      <c r="A17073" s="396"/>
      <c r="B17073" s="398"/>
      <c r="C17073" s="396"/>
      <c r="D17073" s="396"/>
      <c r="E17073" s="399"/>
      <c r="F17073" s="399"/>
      <c r="G17073" s="399"/>
      <c r="H17073" s="399"/>
      <c r="I17073" s="399"/>
    </row>
    <row r="17074" spans="1:9" ht="15.75" customHeight="1">
      <c r="A17074" s="396"/>
      <c r="B17074" s="398"/>
      <c r="C17074" s="396"/>
      <c r="D17074" s="396"/>
      <c r="E17074" s="399"/>
      <c r="F17074" s="399"/>
      <c r="G17074" s="399"/>
      <c r="H17074" s="399"/>
      <c r="I17074" s="399"/>
    </row>
    <row r="17075" spans="1:9" ht="15.75" customHeight="1">
      <c r="A17075" s="396"/>
      <c r="B17075" s="398"/>
      <c r="C17075" s="396"/>
      <c r="D17075" s="396"/>
      <c r="E17075" s="399"/>
      <c r="F17075" s="399"/>
      <c r="G17075" s="399"/>
      <c r="H17075" s="399"/>
      <c r="I17075" s="399"/>
    </row>
    <row r="17076" spans="1:9" ht="15.75" customHeight="1">
      <c r="A17076" s="396"/>
      <c r="B17076" s="398"/>
      <c r="C17076" s="396"/>
      <c r="D17076" s="396"/>
      <c r="E17076" s="399"/>
      <c r="F17076" s="399"/>
      <c r="G17076" s="399"/>
      <c r="H17076" s="399"/>
      <c r="I17076" s="399"/>
    </row>
    <row r="17077" spans="1:9" ht="15.75" customHeight="1">
      <c r="A17077" s="396"/>
      <c r="B17077" s="398"/>
      <c r="C17077" s="396"/>
      <c r="D17077" s="396"/>
      <c r="E17077" s="399"/>
      <c r="F17077" s="399"/>
      <c r="G17077" s="399"/>
      <c r="H17077" s="399"/>
      <c r="I17077" s="399"/>
    </row>
    <row r="17078" spans="1:9" ht="15.75" customHeight="1">
      <c r="A17078" s="396"/>
      <c r="B17078" s="398"/>
      <c r="C17078" s="396"/>
      <c r="D17078" s="396"/>
      <c r="E17078" s="399"/>
      <c r="F17078" s="399"/>
      <c r="G17078" s="399"/>
      <c r="H17078" s="399"/>
      <c r="I17078" s="399"/>
    </row>
    <row r="17079" spans="1:9" ht="15.75" customHeight="1">
      <c r="A17079" s="396"/>
      <c r="B17079" s="398"/>
      <c r="C17079" s="396"/>
      <c r="D17079" s="396"/>
      <c r="E17079" s="399"/>
      <c r="F17079" s="399"/>
      <c r="G17079" s="399"/>
      <c r="H17079" s="399"/>
      <c r="I17079" s="399"/>
    </row>
    <row r="17080" spans="1:9" ht="15.75" customHeight="1">
      <c r="A17080" s="396"/>
      <c r="B17080" s="398"/>
      <c r="C17080" s="396"/>
      <c r="D17080" s="396"/>
      <c r="E17080" s="399"/>
      <c r="F17080" s="399"/>
      <c r="G17080" s="399"/>
      <c r="H17080" s="399"/>
      <c r="I17080" s="399"/>
    </row>
    <row r="17081" spans="1:9" ht="15.75" customHeight="1">
      <c r="A17081" s="396"/>
      <c r="B17081" s="398"/>
      <c r="C17081" s="396"/>
      <c r="D17081" s="396"/>
      <c r="E17081" s="399"/>
      <c r="F17081" s="399"/>
      <c r="G17081" s="399"/>
      <c r="H17081" s="399"/>
      <c r="I17081" s="399"/>
    </row>
    <row r="17082" spans="1:9" ht="15.75" customHeight="1">
      <c r="A17082" s="396"/>
      <c r="B17082" s="398"/>
      <c r="C17082" s="396"/>
      <c r="D17082" s="396"/>
      <c r="E17082" s="399"/>
      <c r="F17082" s="399"/>
      <c r="G17082" s="399"/>
      <c r="H17082" s="399"/>
      <c r="I17082" s="399"/>
    </row>
    <row r="17083" spans="1:9" ht="15.75" customHeight="1">
      <c r="A17083" s="396"/>
      <c r="B17083" s="398"/>
      <c r="C17083" s="396"/>
      <c r="D17083" s="396"/>
      <c r="E17083" s="399"/>
      <c r="F17083" s="399"/>
      <c r="G17083" s="399"/>
      <c r="H17083" s="399"/>
      <c r="I17083" s="399"/>
    </row>
    <row r="17084" spans="1:9" ht="15.75" customHeight="1">
      <c r="A17084" s="396"/>
      <c r="B17084" s="398"/>
      <c r="C17084" s="396"/>
      <c r="D17084" s="396"/>
      <c r="E17084" s="399"/>
      <c r="F17084" s="399"/>
      <c r="G17084" s="399"/>
      <c r="H17084" s="399"/>
      <c r="I17084" s="399"/>
    </row>
    <row r="17085" spans="1:9" ht="15.75" customHeight="1">
      <c r="A17085" s="396"/>
      <c r="B17085" s="398"/>
      <c r="C17085" s="396"/>
      <c r="D17085" s="396"/>
      <c r="E17085" s="399"/>
      <c r="F17085" s="399"/>
      <c r="G17085" s="399"/>
      <c r="H17085" s="399"/>
      <c r="I17085" s="399"/>
    </row>
    <row r="17086" spans="1:9" ht="15.75" customHeight="1">
      <c r="A17086" s="396"/>
      <c r="B17086" s="398"/>
      <c r="C17086" s="396"/>
      <c r="D17086" s="396"/>
      <c r="E17086" s="399"/>
      <c r="F17086" s="399"/>
      <c r="G17086" s="399"/>
      <c r="H17086" s="399"/>
      <c r="I17086" s="399"/>
    </row>
    <row r="17087" spans="1:9" ht="15.75" customHeight="1">
      <c r="A17087" s="396"/>
      <c r="B17087" s="398"/>
      <c r="C17087" s="396"/>
      <c r="D17087" s="396"/>
      <c r="E17087" s="399"/>
      <c r="F17087" s="399"/>
      <c r="G17087" s="399"/>
      <c r="H17087" s="399"/>
      <c r="I17087" s="399"/>
    </row>
    <row r="17088" spans="1:9" ht="15.75" customHeight="1">
      <c r="A17088" s="396"/>
      <c r="B17088" s="398"/>
      <c r="C17088" s="396"/>
      <c r="D17088" s="396"/>
      <c r="E17088" s="399"/>
      <c r="F17088" s="399"/>
      <c r="G17088" s="399"/>
      <c r="H17088" s="399"/>
      <c r="I17088" s="399"/>
    </row>
    <row r="17089" spans="1:9" ht="15.75" customHeight="1">
      <c r="A17089" s="396"/>
      <c r="B17089" s="398"/>
      <c r="C17089" s="396"/>
      <c r="D17089" s="396"/>
      <c r="E17089" s="399"/>
      <c r="F17089" s="399"/>
      <c r="G17089" s="399"/>
      <c r="H17089" s="399"/>
      <c r="I17089" s="399"/>
    </row>
    <row r="17090" spans="1:9" ht="15.75" customHeight="1">
      <c r="A17090" s="396"/>
      <c r="B17090" s="398"/>
      <c r="C17090" s="396"/>
      <c r="D17090" s="396"/>
      <c r="E17090" s="399"/>
      <c r="F17090" s="399"/>
      <c r="G17090" s="399"/>
      <c r="H17090" s="399"/>
      <c r="I17090" s="399"/>
    </row>
    <row r="17091" spans="1:9" ht="15.75" customHeight="1">
      <c r="A17091" s="396"/>
      <c r="B17091" s="398"/>
      <c r="C17091" s="396"/>
      <c r="D17091" s="396"/>
      <c r="E17091" s="399"/>
      <c r="F17091" s="399"/>
      <c r="G17091" s="399"/>
      <c r="H17091" s="399"/>
      <c r="I17091" s="399"/>
    </row>
    <row r="17092" spans="1:9" ht="15.75" customHeight="1">
      <c r="A17092" s="396"/>
      <c r="B17092" s="398"/>
      <c r="C17092" s="396"/>
      <c r="D17092" s="396"/>
      <c r="E17092" s="399"/>
      <c r="F17092" s="399"/>
      <c r="G17092" s="399"/>
      <c r="H17092" s="399"/>
      <c r="I17092" s="399"/>
    </row>
    <row r="17093" spans="1:9" ht="15.75" customHeight="1">
      <c r="A17093" s="396"/>
      <c r="B17093" s="398"/>
      <c r="C17093" s="396"/>
      <c r="D17093" s="396"/>
      <c r="E17093" s="399"/>
      <c r="F17093" s="399"/>
      <c r="G17093" s="399"/>
      <c r="H17093" s="399"/>
      <c r="I17093" s="399"/>
    </row>
    <row r="17094" spans="1:9" ht="15.75" customHeight="1">
      <c r="A17094" s="396"/>
      <c r="B17094" s="398"/>
      <c r="C17094" s="396"/>
      <c r="D17094" s="396"/>
      <c r="E17094" s="399"/>
      <c r="F17094" s="399"/>
      <c r="G17094" s="399"/>
      <c r="H17094" s="399"/>
      <c r="I17094" s="399"/>
    </row>
    <row r="17095" spans="1:9" ht="15.75" customHeight="1">
      <c r="A17095" s="396"/>
      <c r="B17095" s="398"/>
      <c r="C17095" s="396"/>
      <c r="D17095" s="396"/>
      <c r="E17095" s="399"/>
      <c r="F17095" s="399"/>
      <c r="G17095" s="399"/>
      <c r="H17095" s="399"/>
      <c r="I17095" s="399"/>
    </row>
    <row r="17096" spans="1:9" ht="15.75" customHeight="1">
      <c r="A17096" s="396"/>
      <c r="B17096" s="398"/>
      <c r="C17096" s="396"/>
      <c r="D17096" s="396"/>
      <c r="E17096" s="399"/>
      <c r="F17096" s="399"/>
      <c r="G17096" s="399"/>
      <c r="H17096" s="399"/>
      <c r="I17096" s="399"/>
    </row>
    <row r="17097" spans="1:9" ht="15.75" customHeight="1">
      <c r="A17097" s="396"/>
      <c r="B17097" s="398"/>
      <c r="C17097" s="396"/>
      <c r="D17097" s="396"/>
      <c r="E17097" s="399"/>
      <c r="F17097" s="399"/>
      <c r="G17097" s="399"/>
      <c r="H17097" s="399"/>
      <c r="I17097" s="399"/>
    </row>
    <row r="17098" spans="1:9" ht="15.75" customHeight="1">
      <c r="A17098" s="396"/>
      <c r="B17098" s="398"/>
      <c r="C17098" s="396"/>
      <c r="D17098" s="396"/>
      <c r="E17098" s="399"/>
      <c r="F17098" s="399"/>
      <c r="G17098" s="399"/>
      <c r="H17098" s="399"/>
      <c r="I17098" s="399"/>
    </row>
    <row r="17099" spans="1:9" ht="15.75" customHeight="1">
      <c r="A17099" s="396"/>
      <c r="B17099" s="398"/>
      <c r="C17099" s="396"/>
      <c r="D17099" s="396"/>
      <c r="E17099" s="399"/>
      <c r="F17099" s="399"/>
      <c r="G17099" s="399"/>
      <c r="H17099" s="399"/>
      <c r="I17099" s="399"/>
    </row>
    <row r="17100" spans="1:9" ht="15.75" customHeight="1">
      <c r="A17100" s="396"/>
      <c r="B17100" s="398"/>
      <c r="C17100" s="396"/>
      <c r="D17100" s="396"/>
      <c r="E17100" s="399"/>
      <c r="F17100" s="399"/>
      <c r="G17100" s="399"/>
      <c r="H17100" s="399"/>
      <c r="I17100" s="399"/>
    </row>
    <row r="17101" spans="1:9" ht="15.75" customHeight="1">
      <c r="A17101" s="396"/>
      <c r="B17101" s="398"/>
      <c r="C17101" s="396"/>
      <c r="D17101" s="396"/>
      <c r="E17101" s="399"/>
      <c r="F17101" s="399"/>
      <c r="G17101" s="399"/>
      <c r="H17101" s="399"/>
      <c r="I17101" s="399"/>
    </row>
    <row r="17102" spans="1:9" ht="15.75" customHeight="1">
      <c r="A17102" s="396"/>
      <c r="B17102" s="398"/>
      <c r="C17102" s="396"/>
      <c r="D17102" s="396"/>
      <c r="E17102" s="399"/>
      <c r="F17102" s="399"/>
      <c r="G17102" s="399"/>
      <c r="H17102" s="399"/>
      <c r="I17102" s="399"/>
    </row>
    <row r="17103" spans="1:9" ht="15.75" customHeight="1">
      <c r="A17103" s="396"/>
      <c r="B17103" s="398"/>
      <c r="C17103" s="396"/>
      <c r="D17103" s="396"/>
      <c r="E17103" s="399"/>
      <c r="F17103" s="399"/>
      <c r="G17103" s="399"/>
      <c r="H17103" s="399"/>
      <c r="I17103" s="399"/>
    </row>
    <row r="17104" spans="1:9" ht="15.75" customHeight="1">
      <c r="A17104" s="396"/>
      <c r="B17104" s="398"/>
      <c r="C17104" s="396"/>
      <c r="D17104" s="396"/>
      <c r="E17104" s="399"/>
      <c r="F17104" s="399"/>
      <c r="G17104" s="399"/>
      <c r="H17104" s="399"/>
      <c r="I17104" s="399"/>
    </row>
    <row r="17105" spans="1:9" ht="15.75" customHeight="1">
      <c r="A17105" s="396"/>
      <c r="B17105" s="398"/>
      <c r="C17105" s="396"/>
      <c r="D17105" s="396"/>
      <c r="E17105" s="399"/>
      <c r="F17105" s="399"/>
      <c r="G17105" s="399"/>
      <c r="H17105" s="399"/>
      <c r="I17105" s="399"/>
    </row>
    <row r="17106" spans="1:9" ht="15.75" customHeight="1">
      <c r="A17106" s="396"/>
      <c r="B17106" s="398"/>
      <c r="C17106" s="396"/>
      <c r="D17106" s="396"/>
      <c r="E17106" s="399"/>
      <c r="F17106" s="399"/>
      <c r="G17106" s="399"/>
      <c r="H17106" s="399"/>
      <c r="I17106" s="399"/>
    </row>
    <row r="17107" spans="1:9" ht="15.75" customHeight="1">
      <c r="A17107" s="396"/>
      <c r="B17107" s="398"/>
      <c r="C17107" s="396"/>
      <c r="D17107" s="396"/>
      <c r="E17107" s="399"/>
      <c r="F17107" s="399"/>
      <c r="G17107" s="399"/>
      <c r="H17107" s="399"/>
      <c r="I17107" s="399"/>
    </row>
    <row r="17108" spans="1:9" ht="15.75" customHeight="1">
      <c r="A17108" s="396"/>
      <c r="B17108" s="398"/>
      <c r="C17108" s="396"/>
      <c r="D17108" s="396"/>
      <c r="E17108" s="399"/>
      <c r="F17108" s="399"/>
      <c r="G17108" s="399"/>
      <c r="H17108" s="399"/>
      <c r="I17108" s="399"/>
    </row>
    <row r="17109" spans="1:9" ht="15.75" customHeight="1">
      <c r="A17109" s="396"/>
      <c r="B17109" s="398"/>
      <c r="C17109" s="396"/>
      <c r="D17109" s="396"/>
      <c r="E17109" s="399"/>
      <c r="F17109" s="399"/>
      <c r="G17109" s="399"/>
      <c r="H17109" s="399"/>
      <c r="I17109" s="399"/>
    </row>
    <row r="17110" spans="1:9" ht="15.75" customHeight="1">
      <c r="A17110" s="396"/>
      <c r="B17110" s="398"/>
      <c r="C17110" s="396"/>
      <c r="D17110" s="396"/>
      <c r="E17110" s="399"/>
      <c r="F17110" s="399"/>
      <c r="G17110" s="399"/>
      <c r="H17110" s="399"/>
      <c r="I17110" s="399"/>
    </row>
    <row r="17111" spans="1:9" ht="15.75" customHeight="1">
      <c r="A17111" s="396"/>
      <c r="B17111" s="398"/>
      <c r="C17111" s="396"/>
      <c r="D17111" s="396"/>
      <c r="E17111" s="399"/>
      <c r="F17111" s="399"/>
      <c r="G17111" s="399"/>
      <c r="H17111" s="399"/>
      <c r="I17111" s="399"/>
    </row>
    <row r="17112" spans="1:9" ht="15.75" customHeight="1">
      <c r="A17112" s="396"/>
      <c r="B17112" s="398"/>
      <c r="C17112" s="396"/>
      <c r="D17112" s="396"/>
      <c r="E17112" s="399"/>
      <c r="F17112" s="399"/>
      <c r="G17112" s="399"/>
      <c r="H17112" s="399"/>
      <c r="I17112" s="399"/>
    </row>
    <row r="17113" spans="1:9" ht="15.75" customHeight="1">
      <c r="A17113" s="396"/>
      <c r="B17113" s="398"/>
      <c r="C17113" s="396"/>
      <c r="D17113" s="396"/>
      <c r="E17113" s="399"/>
      <c r="F17113" s="399"/>
      <c r="G17113" s="399"/>
      <c r="H17113" s="399"/>
      <c r="I17113" s="399"/>
    </row>
    <row r="17114" spans="1:9" ht="15.75" customHeight="1">
      <c r="A17114" s="396"/>
      <c r="B17114" s="398"/>
      <c r="C17114" s="396"/>
      <c r="D17114" s="396"/>
      <c r="E17114" s="399"/>
      <c r="F17114" s="399"/>
      <c r="G17114" s="399"/>
      <c r="H17114" s="399"/>
      <c r="I17114" s="399"/>
    </row>
    <row r="17115" spans="1:9" ht="15.75" customHeight="1">
      <c r="A17115" s="396"/>
      <c r="B17115" s="398"/>
      <c r="C17115" s="396"/>
      <c r="D17115" s="396"/>
      <c r="E17115" s="399"/>
      <c r="F17115" s="399"/>
      <c r="G17115" s="399"/>
      <c r="H17115" s="399"/>
      <c r="I17115" s="399"/>
    </row>
    <row r="17116" spans="1:9" ht="15.75" customHeight="1">
      <c r="A17116" s="396"/>
      <c r="B17116" s="398"/>
      <c r="C17116" s="396"/>
      <c r="D17116" s="396"/>
      <c r="E17116" s="399"/>
      <c r="F17116" s="399"/>
      <c r="G17116" s="399"/>
      <c r="H17116" s="399"/>
      <c r="I17116" s="399"/>
    </row>
    <row r="17117" spans="1:9" ht="15.75" customHeight="1">
      <c r="A17117" s="396"/>
      <c r="B17117" s="398"/>
      <c r="C17117" s="396"/>
      <c r="D17117" s="396"/>
      <c r="E17117" s="399"/>
      <c r="F17117" s="399"/>
      <c r="G17117" s="399"/>
      <c r="H17117" s="399"/>
      <c r="I17117" s="399"/>
    </row>
    <row r="17118" spans="1:9" ht="15.75" customHeight="1">
      <c r="A17118" s="396"/>
      <c r="B17118" s="398"/>
      <c r="C17118" s="396"/>
      <c r="D17118" s="396"/>
      <c r="E17118" s="399"/>
      <c r="F17118" s="399"/>
      <c r="G17118" s="399"/>
      <c r="H17118" s="399"/>
      <c r="I17118" s="399"/>
    </row>
    <row r="17119" spans="1:9" ht="15.75" customHeight="1">
      <c r="A17119" s="396"/>
      <c r="B17119" s="398"/>
      <c r="C17119" s="396"/>
      <c r="D17119" s="396"/>
      <c r="E17119" s="399"/>
      <c r="F17119" s="399"/>
      <c r="G17119" s="399"/>
      <c r="H17119" s="399"/>
      <c r="I17119" s="399"/>
    </row>
    <row r="17120" spans="1:9" ht="15.75" customHeight="1">
      <c r="A17120" s="396"/>
      <c r="B17120" s="398"/>
      <c r="C17120" s="396"/>
      <c r="D17120" s="396"/>
      <c r="E17120" s="399"/>
      <c r="F17120" s="399"/>
      <c r="G17120" s="399"/>
      <c r="H17120" s="399"/>
      <c r="I17120" s="399"/>
    </row>
    <row r="17121" spans="1:9" ht="15.75" customHeight="1">
      <c r="A17121" s="396"/>
      <c r="B17121" s="398"/>
      <c r="C17121" s="396"/>
      <c r="D17121" s="396"/>
      <c r="E17121" s="399"/>
      <c r="F17121" s="399"/>
      <c r="G17121" s="399"/>
      <c r="H17121" s="399"/>
      <c r="I17121" s="399"/>
    </row>
    <row r="17122" spans="1:9" ht="15.75" customHeight="1">
      <c r="A17122" s="396"/>
      <c r="B17122" s="398"/>
      <c r="C17122" s="396"/>
      <c r="D17122" s="396"/>
      <c r="E17122" s="399"/>
      <c r="F17122" s="399"/>
      <c r="G17122" s="399"/>
      <c r="H17122" s="399"/>
      <c r="I17122" s="399"/>
    </row>
    <row r="17123" spans="1:9" ht="15.75" customHeight="1">
      <c r="A17123" s="396"/>
      <c r="B17123" s="398"/>
      <c r="C17123" s="396"/>
      <c r="D17123" s="396"/>
      <c r="E17123" s="399"/>
      <c r="F17123" s="399"/>
      <c r="G17123" s="399"/>
      <c r="H17123" s="399"/>
      <c r="I17123" s="399"/>
    </row>
    <row r="17124" spans="1:9" ht="15.75" customHeight="1">
      <c r="A17124" s="396"/>
      <c r="B17124" s="398"/>
      <c r="C17124" s="396"/>
      <c r="D17124" s="396"/>
      <c r="E17124" s="399"/>
      <c r="F17124" s="399"/>
      <c r="G17124" s="399"/>
      <c r="H17124" s="399"/>
      <c r="I17124" s="399"/>
    </row>
    <row r="17125" spans="1:9" ht="15.75" customHeight="1">
      <c r="A17125" s="396"/>
      <c r="B17125" s="398"/>
      <c r="C17125" s="396"/>
      <c r="D17125" s="396"/>
      <c r="E17125" s="399"/>
      <c r="F17125" s="399"/>
      <c r="G17125" s="399"/>
      <c r="H17125" s="399"/>
      <c r="I17125" s="399"/>
    </row>
    <row r="17126" spans="1:9" ht="15.75" customHeight="1">
      <c r="A17126" s="396"/>
      <c r="B17126" s="398"/>
      <c r="C17126" s="396"/>
      <c r="D17126" s="396"/>
      <c r="E17126" s="399"/>
      <c r="F17126" s="399"/>
      <c r="G17126" s="399"/>
      <c r="H17126" s="399"/>
      <c r="I17126" s="399"/>
    </row>
    <row r="17127" spans="1:9" ht="15.75" customHeight="1">
      <c r="A17127" s="396"/>
      <c r="B17127" s="398"/>
      <c r="C17127" s="396"/>
      <c r="D17127" s="396"/>
      <c r="E17127" s="399"/>
      <c r="F17127" s="399"/>
      <c r="G17127" s="399"/>
      <c r="H17127" s="399"/>
      <c r="I17127" s="399"/>
    </row>
    <row r="17128" spans="1:9" ht="15.75" customHeight="1">
      <c r="A17128" s="396"/>
      <c r="B17128" s="398"/>
      <c r="C17128" s="396"/>
      <c r="D17128" s="396"/>
      <c r="E17128" s="399"/>
      <c r="F17128" s="399"/>
      <c r="G17128" s="399"/>
      <c r="H17128" s="399"/>
      <c r="I17128" s="399"/>
    </row>
    <row r="17129" spans="1:9" ht="15.75" customHeight="1">
      <c r="A17129" s="396"/>
      <c r="B17129" s="398"/>
      <c r="C17129" s="396"/>
      <c r="D17129" s="396"/>
      <c r="E17129" s="399"/>
      <c r="F17129" s="399"/>
      <c r="G17129" s="399"/>
      <c r="H17129" s="399"/>
      <c r="I17129" s="399"/>
    </row>
    <row r="17130" spans="1:9" ht="15.75" customHeight="1">
      <c r="A17130" s="396"/>
      <c r="B17130" s="398"/>
      <c r="C17130" s="396"/>
      <c r="D17130" s="396"/>
      <c r="E17130" s="399"/>
      <c r="F17130" s="399"/>
      <c r="G17130" s="399"/>
      <c r="H17130" s="399"/>
      <c r="I17130" s="399"/>
    </row>
    <row r="17131" spans="1:9" ht="15.75" customHeight="1">
      <c r="A17131" s="396"/>
      <c r="B17131" s="398"/>
      <c r="C17131" s="396"/>
      <c r="D17131" s="396"/>
      <c r="E17131" s="399"/>
      <c r="F17131" s="399"/>
      <c r="G17131" s="399"/>
      <c r="H17131" s="399"/>
      <c r="I17131" s="399"/>
    </row>
    <row r="17132" spans="1:9" ht="15.75" customHeight="1">
      <c r="A17132" s="396"/>
      <c r="B17132" s="398"/>
      <c r="C17132" s="396"/>
      <c r="D17132" s="396"/>
      <c r="E17132" s="399"/>
      <c r="F17132" s="399"/>
      <c r="G17132" s="399"/>
      <c r="H17132" s="399"/>
      <c r="I17132" s="399"/>
    </row>
    <row r="17133" spans="1:9" ht="15.75" customHeight="1">
      <c r="A17133" s="396"/>
      <c r="B17133" s="398"/>
      <c r="C17133" s="396"/>
      <c r="D17133" s="396"/>
      <c r="E17133" s="399"/>
      <c r="F17133" s="399"/>
      <c r="G17133" s="399"/>
      <c r="H17133" s="399"/>
      <c r="I17133" s="399"/>
    </row>
    <row r="17134" spans="1:9" ht="15.75" customHeight="1">
      <c r="A17134" s="396"/>
      <c r="B17134" s="398"/>
      <c r="C17134" s="396"/>
      <c r="D17134" s="396"/>
      <c r="E17134" s="399"/>
      <c r="F17134" s="399"/>
      <c r="G17134" s="399"/>
      <c r="H17134" s="399"/>
      <c r="I17134" s="399"/>
    </row>
    <row r="17135" spans="1:9" ht="15.75" customHeight="1">
      <c r="A17135" s="396"/>
      <c r="B17135" s="398"/>
      <c r="C17135" s="396"/>
      <c r="D17135" s="396"/>
      <c r="E17135" s="399"/>
      <c r="F17135" s="399"/>
      <c r="G17135" s="399"/>
      <c r="H17135" s="399"/>
      <c r="I17135" s="399"/>
    </row>
    <row r="17136" spans="1:9" ht="15.75" customHeight="1">
      <c r="A17136" s="396"/>
      <c r="B17136" s="398"/>
      <c r="C17136" s="396"/>
      <c r="D17136" s="396"/>
      <c r="E17136" s="399"/>
      <c r="F17136" s="399"/>
      <c r="G17136" s="399"/>
      <c r="H17136" s="399"/>
      <c r="I17136" s="399"/>
    </row>
    <row r="17137" spans="1:9" ht="15.75" customHeight="1">
      <c r="A17137" s="396"/>
      <c r="B17137" s="398"/>
      <c r="C17137" s="396"/>
      <c r="D17137" s="396"/>
      <c r="E17137" s="399"/>
      <c r="F17137" s="399"/>
      <c r="G17137" s="399"/>
      <c r="H17137" s="399"/>
      <c r="I17137" s="399"/>
    </row>
    <row r="17138" spans="1:9" ht="15.75" customHeight="1">
      <c r="A17138" s="396"/>
      <c r="B17138" s="398"/>
      <c r="C17138" s="396"/>
      <c r="D17138" s="396"/>
      <c r="E17138" s="399"/>
      <c r="F17138" s="399"/>
      <c r="G17138" s="399"/>
      <c r="H17138" s="399"/>
      <c r="I17138" s="399"/>
    </row>
    <row r="17139" spans="1:9" ht="15.75" customHeight="1">
      <c r="A17139" s="396"/>
      <c r="B17139" s="398"/>
      <c r="C17139" s="396"/>
      <c r="D17139" s="396"/>
      <c r="E17139" s="399"/>
      <c r="F17139" s="399"/>
      <c r="G17139" s="399"/>
      <c r="H17139" s="399"/>
      <c r="I17139" s="399"/>
    </row>
    <row r="17140" spans="1:9" ht="15.75" customHeight="1">
      <c r="A17140" s="396"/>
      <c r="B17140" s="398"/>
      <c r="C17140" s="396"/>
      <c r="D17140" s="396"/>
      <c r="E17140" s="399"/>
      <c r="F17140" s="399"/>
      <c r="G17140" s="399"/>
      <c r="H17140" s="399"/>
      <c r="I17140" s="399"/>
    </row>
    <row r="17141" spans="1:9" ht="15.75" customHeight="1">
      <c r="A17141" s="396"/>
      <c r="B17141" s="398"/>
      <c r="C17141" s="396"/>
      <c r="D17141" s="396"/>
      <c r="E17141" s="399"/>
      <c r="F17141" s="399"/>
      <c r="G17141" s="399"/>
      <c r="H17141" s="399"/>
      <c r="I17141" s="399"/>
    </row>
    <row r="17142" spans="1:9" ht="15.75" customHeight="1">
      <c r="A17142" s="396"/>
      <c r="B17142" s="398"/>
      <c r="C17142" s="396"/>
      <c r="D17142" s="396"/>
      <c r="E17142" s="399"/>
      <c r="F17142" s="399"/>
      <c r="G17142" s="399"/>
      <c r="H17142" s="399"/>
      <c r="I17142" s="399"/>
    </row>
    <row r="17143" spans="1:9" ht="15.75" customHeight="1">
      <c r="A17143" s="396"/>
      <c r="B17143" s="398"/>
      <c r="C17143" s="396"/>
      <c r="D17143" s="396"/>
      <c r="E17143" s="399"/>
      <c r="F17143" s="399"/>
      <c r="G17143" s="399"/>
      <c r="H17143" s="399"/>
      <c r="I17143" s="399"/>
    </row>
    <row r="17144" spans="1:9" ht="15.75" customHeight="1">
      <c r="A17144" s="396"/>
      <c r="B17144" s="398"/>
      <c r="C17144" s="396"/>
      <c r="D17144" s="396"/>
      <c r="E17144" s="399"/>
      <c r="F17144" s="399"/>
      <c r="G17144" s="399"/>
      <c r="H17144" s="399"/>
      <c r="I17144" s="399"/>
    </row>
    <row r="17145" spans="1:9" ht="15.75" customHeight="1">
      <c r="A17145" s="396"/>
      <c r="B17145" s="398"/>
      <c r="C17145" s="396"/>
      <c r="D17145" s="396"/>
      <c r="E17145" s="399"/>
      <c r="F17145" s="399"/>
      <c r="G17145" s="399"/>
      <c r="H17145" s="399"/>
      <c r="I17145" s="399"/>
    </row>
    <row r="17146" spans="1:9" ht="15.75" customHeight="1">
      <c r="A17146" s="396"/>
      <c r="B17146" s="398"/>
      <c r="C17146" s="396"/>
      <c r="D17146" s="396"/>
      <c r="E17146" s="399"/>
      <c r="F17146" s="399"/>
      <c r="G17146" s="399"/>
      <c r="H17146" s="399"/>
      <c r="I17146" s="399"/>
    </row>
    <row r="17147" spans="1:9" ht="15.75" customHeight="1">
      <c r="A17147" s="396"/>
      <c r="B17147" s="398"/>
      <c r="C17147" s="396"/>
      <c r="D17147" s="396"/>
      <c r="E17147" s="399"/>
      <c r="F17147" s="399"/>
      <c r="G17147" s="399"/>
      <c r="H17147" s="399"/>
      <c r="I17147" s="399"/>
    </row>
    <row r="17148" spans="1:9" ht="15.75" customHeight="1">
      <c r="A17148" s="396"/>
      <c r="B17148" s="398"/>
      <c r="C17148" s="396"/>
      <c r="D17148" s="396"/>
      <c r="E17148" s="399"/>
      <c r="F17148" s="399"/>
      <c r="G17148" s="399"/>
      <c r="H17148" s="399"/>
      <c r="I17148" s="399"/>
    </row>
    <row r="17149" spans="1:9" ht="15.75" customHeight="1">
      <c r="A17149" s="396"/>
      <c r="B17149" s="398"/>
      <c r="C17149" s="396"/>
      <c r="D17149" s="396"/>
      <c r="E17149" s="399"/>
      <c r="F17149" s="399"/>
      <c r="G17149" s="399"/>
      <c r="H17149" s="399"/>
      <c r="I17149" s="399"/>
    </row>
    <row r="17150" spans="1:9" ht="15.75" customHeight="1">
      <c r="A17150" s="396"/>
      <c r="B17150" s="398"/>
      <c r="C17150" s="396"/>
      <c r="D17150" s="396"/>
      <c r="E17150" s="399"/>
      <c r="F17150" s="399"/>
      <c r="G17150" s="399"/>
      <c r="H17150" s="399"/>
      <c r="I17150" s="399"/>
    </row>
    <row r="17151" spans="1:9" ht="15.75" customHeight="1">
      <c r="A17151" s="396"/>
      <c r="B17151" s="398"/>
      <c r="C17151" s="396"/>
      <c r="D17151" s="396"/>
      <c r="E17151" s="399"/>
      <c r="F17151" s="399"/>
      <c r="G17151" s="399"/>
      <c r="H17151" s="399"/>
      <c r="I17151" s="399"/>
    </row>
    <row r="17152" spans="1:9" ht="15.75" customHeight="1">
      <c r="A17152" s="396"/>
      <c r="B17152" s="398"/>
      <c r="C17152" s="396"/>
      <c r="D17152" s="396"/>
      <c r="E17152" s="399"/>
      <c r="F17152" s="399"/>
      <c r="G17152" s="399"/>
      <c r="H17152" s="399"/>
      <c r="I17152" s="399"/>
    </row>
    <row r="17153" spans="1:9" ht="15.75" customHeight="1">
      <c r="A17153" s="396"/>
      <c r="B17153" s="398"/>
      <c r="C17153" s="396"/>
      <c r="D17153" s="396"/>
      <c r="E17153" s="399"/>
      <c r="F17153" s="399"/>
      <c r="G17153" s="399"/>
      <c r="H17153" s="399"/>
      <c r="I17153" s="399"/>
    </row>
    <row r="17154" spans="1:9" ht="15.75" customHeight="1">
      <c r="A17154" s="396"/>
      <c r="B17154" s="398"/>
      <c r="C17154" s="396"/>
      <c r="D17154" s="396"/>
      <c r="E17154" s="399"/>
      <c r="F17154" s="399"/>
      <c r="G17154" s="399"/>
      <c r="H17154" s="399"/>
      <c r="I17154" s="399"/>
    </row>
    <row r="17155" spans="1:9" ht="15.75" customHeight="1">
      <c r="A17155" s="396"/>
      <c r="B17155" s="398"/>
      <c r="C17155" s="396"/>
      <c r="D17155" s="396"/>
      <c r="E17155" s="399"/>
      <c r="F17155" s="399"/>
      <c r="G17155" s="399"/>
      <c r="H17155" s="399"/>
      <c r="I17155" s="399"/>
    </row>
    <row r="17156" spans="1:9" ht="15.75" customHeight="1">
      <c r="A17156" s="396"/>
      <c r="B17156" s="398"/>
      <c r="C17156" s="396"/>
      <c r="D17156" s="396"/>
      <c r="E17156" s="399"/>
      <c r="F17156" s="399"/>
      <c r="G17156" s="399"/>
      <c r="H17156" s="399"/>
      <c r="I17156" s="399"/>
    </row>
    <row r="17157" spans="1:9" ht="15.75" customHeight="1">
      <c r="A17157" s="396"/>
      <c r="B17157" s="398"/>
      <c r="C17157" s="396"/>
      <c r="D17157" s="396"/>
      <c r="E17157" s="399"/>
      <c r="F17157" s="399"/>
      <c r="G17157" s="399"/>
      <c r="H17157" s="399"/>
      <c r="I17157" s="399"/>
    </row>
    <row r="17158" spans="1:9" ht="15.75" customHeight="1">
      <c r="A17158" s="396"/>
      <c r="B17158" s="398"/>
      <c r="C17158" s="396"/>
      <c r="D17158" s="396"/>
      <c r="E17158" s="399"/>
      <c r="F17158" s="399"/>
      <c r="G17158" s="399"/>
      <c r="H17158" s="399"/>
      <c r="I17158" s="399"/>
    </row>
    <row r="17159" spans="1:9" ht="15.75" customHeight="1">
      <c r="A17159" s="396"/>
      <c r="B17159" s="398"/>
      <c r="C17159" s="396"/>
      <c r="D17159" s="396"/>
      <c r="E17159" s="399"/>
      <c r="F17159" s="399"/>
      <c r="G17159" s="399"/>
      <c r="H17159" s="399"/>
      <c r="I17159" s="399"/>
    </row>
    <row r="17160" spans="1:9" ht="15.75" customHeight="1">
      <c r="A17160" s="396"/>
      <c r="B17160" s="398"/>
      <c r="C17160" s="396"/>
      <c r="D17160" s="396"/>
      <c r="E17160" s="399"/>
      <c r="F17160" s="399"/>
      <c r="G17160" s="399"/>
      <c r="H17160" s="399"/>
      <c r="I17160" s="399"/>
    </row>
    <row r="17161" spans="1:9" ht="15.75" customHeight="1">
      <c r="A17161" s="396"/>
      <c r="B17161" s="398"/>
      <c r="C17161" s="396"/>
      <c r="D17161" s="396"/>
      <c r="E17161" s="399"/>
      <c r="F17161" s="399"/>
      <c r="G17161" s="399"/>
      <c r="H17161" s="399"/>
      <c r="I17161" s="399"/>
    </row>
    <row r="17162" spans="1:9" ht="15.75" customHeight="1">
      <c r="A17162" s="396"/>
      <c r="B17162" s="398"/>
      <c r="C17162" s="396"/>
      <c r="D17162" s="396"/>
      <c r="E17162" s="399"/>
      <c r="F17162" s="399"/>
      <c r="G17162" s="399"/>
      <c r="H17162" s="399"/>
      <c r="I17162" s="399"/>
    </row>
    <row r="17163" spans="1:9" ht="15.75" customHeight="1">
      <c r="A17163" s="396"/>
      <c r="B17163" s="398"/>
      <c r="C17163" s="396"/>
      <c r="D17163" s="396"/>
      <c r="E17163" s="399"/>
      <c r="F17163" s="399"/>
      <c r="G17163" s="399"/>
      <c r="H17163" s="399"/>
      <c r="I17163" s="399"/>
    </row>
    <row r="17164" spans="1:9" ht="15.75" customHeight="1">
      <c r="A17164" s="396"/>
      <c r="B17164" s="398"/>
      <c r="C17164" s="396"/>
      <c r="D17164" s="396"/>
      <c r="E17164" s="399"/>
      <c r="F17164" s="399"/>
      <c r="G17164" s="399"/>
      <c r="H17164" s="399"/>
      <c r="I17164" s="399"/>
    </row>
    <row r="17165" spans="1:9" ht="15.75" customHeight="1">
      <c r="A17165" s="396"/>
      <c r="B17165" s="398"/>
      <c r="C17165" s="396"/>
      <c r="D17165" s="396"/>
      <c r="E17165" s="399"/>
      <c r="F17165" s="399"/>
      <c r="G17165" s="399"/>
      <c r="H17165" s="399"/>
      <c r="I17165" s="399"/>
    </row>
    <row r="17166" spans="1:9" ht="15.75" customHeight="1">
      <c r="A17166" s="396"/>
      <c r="B17166" s="398"/>
      <c r="C17166" s="396"/>
      <c r="D17166" s="396"/>
      <c r="E17166" s="399"/>
      <c r="F17166" s="399"/>
      <c r="G17166" s="399"/>
      <c r="H17166" s="399"/>
      <c r="I17166" s="399"/>
    </row>
    <row r="17167" spans="1:9" ht="15.75" customHeight="1">
      <c r="A17167" s="396"/>
      <c r="B17167" s="398"/>
      <c r="C17167" s="396"/>
      <c r="D17167" s="396"/>
      <c r="E17167" s="399"/>
      <c r="F17167" s="399"/>
      <c r="G17167" s="399"/>
      <c r="H17167" s="399"/>
      <c r="I17167" s="399"/>
    </row>
    <row r="17168" spans="1:9" ht="15.75" customHeight="1">
      <c r="A17168" s="396"/>
      <c r="B17168" s="398"/>
      <c r="C17168" s="396"/>
      <c r="D17168" s="396"/>
      <c r="E17168" s="399"/>
      <c r="F17168" s="399"/>
      <c r="G17168" s="399"/>
      <c r="H17168" s="399"/>
      <c r="I17168" s="399"/>
    </row>
    <row r="17169" spans="1:9" ht="15.75" customHeight="1">
      <c r="A17169" s="396"/>
      <c r="B17169" s="398"/>
      <c r="C17169" s="396"/>
      <c r="D17169" s="396"/>
      <c r="E17169" s="399"/>
      <c r="F17169" s="399"/>
      <c r="G17169" s="399"/>
      <c r="H17169" s="399"/>
      <c r="I17169" s="399"/>
    </row>
    <row r="17170" spans="1:9" ht="15.75" customHeight="1">
      <c r="A17170" s="396"/>
      <c r="B17170" s="398"/>
      <c r="C17170" s="396"/>
      <c r="D17170" s="396"/>
      <c r="E17170" s="399"/>
      <c r="F17170" s="399"/>
      <c r="G17170" s="399"/>
      <c r="H17170" s="399"/>
      <c r="I17170" s="399"/>
    </row>
    <row r="17171" spans="1:9" ht="15.75" customHeight="1">
      <c r="A17171" s="396"/>
      <c r="B17171" s="398"/>
      <c r="C17171" s="396"/>
      <c r="D17171" s="396"/>
      <c r="E17171" s="399"/>
      <c r="F17171" s="399"/>
      <c r="G17171" s="399"/>
      <c r="H17171" s="399"/>
      <c r="I17171" s="399"/>
    </row>
    <row r="17172" spans="1:9" ht="15.75" customHeight="1">
      <c r="A17172" s="396"/>
      <c r="B17172" s="398"/>
      <c r="C17172" s="396"/>
      <c r="D17172" s="396"/>
      <c r="E17172" s="399"/>
      <c r="F17172" s="399"/>
      <c r="G17172" s="399"/>
      <c r="H17172" s="399"/>
      <c r="I17172" s="399"/>
    </row>
    <row r="17173" spans="1:9" ht="15.75" customHeight="1">
      <c r="A17173" s="396"/>
      <c r="B17173" s="398"/>
      <c r="C17173" s="396"/>
      <c r="D17173" s="396"/>
      <c r="E17173" s="399"/>
      <c r="F17173" s="399"/>
      <c r="G17173" s="399"/>
      <c r="H17173" s="399"/>
      <c r="I17173" s="399"/>
    </row>
    <row r="17174" spans="1:9" ht="15.75" customHeight="1">
      <c r="A17174" s="396"/>
      <c r="B17174" s="398"/>
      <c r="C17174" s="396"/>
      <c r="D17174" s="396"/>
      <c r="E17174" s="399"/>
      <c r="F17174" s="399"/>
      <c r="G17174" s="399"/>
      <c r="H17174" s="399"/>
      <c r="I17174" s="399"/>
    </row>
    <row r="17175" spans="1:9" ht="15.75" customHeight="1">
      <c r="A17175" s="396"/>
      <c r="B17175" s="398"/>
      <c r="C17175" s="396"/>
      <c r="D17175" s="396"/>
      <c r="E17175" s="399"/>
      <c r="F17175" s="399"/>
      <c r="G17175" s="399"/>
      <c r="H17175" s="399"/>
      <c r="I17175" s="399"/>
    </row>
    <row r="17176" spans="1:9" ht="15.75" customHeight="1">
      <c r="A17176" s="396"/>
      <c r="B17176" s="398"/>
      <c r="C17176" s="396"/>
      <c r="D17176" s="396"/>
      <c r="E17176" s="399"/>
      <c r="F17176" s="399"/>
      <c r="G17176" s="399"/>
      <c r="H17176" s="399"/>
      <c r="I17176" s="399"/>
    </row>
    <row r="17177" spans="1:9" ht="15.75" customHeight="1">
      <c r="A17177" s="396"/>
      <c r="B17177" s="398"/>
      <c r="C17177" s="396"/>
      <c r="D17177" s="396"/>
      <c r="E17177" s="399"/>
      <c r="F17177" s="399"/>
      <c r="G17177" s="399"/>
      <c r="H17177" s="399"/>
      <c r="I17177" s="399"/>
    </row>
    <row r="17178" spans="1:9" ht="15.75" customHeight="1">
      <c r="A17178" s="396"/>
      <c r="B17178" s="398"/>
      <c r="C17178" s="396"/>
      <c r="D17178" s="396"/>
      <c r="E17178" s="399"/>
      <c r="F17178" s="399"/>
      <c r="G17178" s="399"/>
      <c r="H17178" s="399"/>
      <c r="I17178" s="399"/>
    </row>
    <row r="17179" spans="1:9" ht="15.75" customHeight="1">
      <c r="A17179" s="396"/>
      <c r="B17179" s="398"/>
      <c r="C17179" s="396"/>
      <c r="D17179" s="396"/>
      <c r="E17179" s="399"/>
      <c r="F17179" s="399"/>
      <c r="G17179" s="399"/>
      <c r="H17179" s="399"/>
      <c r="I17179" s="399"/>
    </row>
    <row r="17180" spans="1:9" ht="15.75" customHeight="1">
      <c r="A17180" s="396"/>
      <c r="B17180" s="398"/>
      <c r="C17180" s="396"/>
      <c r="D17180" s="396"/>
      <c r="E17180" s="399"/>
      <c r="F17180" s="399"/>
      <c r="G17180" s="399"/>
      <c r="H17180" s="399"/>
      <c r="I17180" s="399"/>
    </row>
    <row r="17181" spans="1:9" ht="15.75" customHeight="1">
      <c r="A17181" s="396"/>
      <c r="B17181" s="398"/>
      <c r="C17181" s="396"/>
      <c r="D17181" s="396"/>
      <c r="E17181" s="399"/>
      <c r="F17181" s="399"/>
      <c r="G17181" s="399"/>
      <c r="H17181" s="399"/>
      <c r="I17181" s="399"/>
    </row>
    <row r="17182" spans="1:9" ht="15.75" customHeight="1">
      <c r="A17182" s="396"/>
      <c r="B17182" s="398"/>
      <c r="C17182" s="396"/>
      <c r="D17182" s="396"/>
      <c r="E17182" s="399"/>
      <c r="F17182" s="399"/>
      <c r="G17182" s="399"/>
      <c r="H17182" s="399"/>
      <c r="I17182" s="399"/>
    </row>
    <row r="17183" spans="1:9" ht="15.75" customHeight="1">
      <c r="A17183" s="396"/>
      <c r="B17183" s="398"/>
      <c r="C17183" s="396"/>
      <c r="D17183" s="396"/>
      <c r="E17183" s="399"/>
      <c r="F17183" s="399"/>
      <c r="G17183" s="399"/>
      <c r="H17183" s="399"/>
      <c r="I17183" s="399"/>
    </row>
    <row r="17184" spans="1:9" ht="15.75" customHeight="1">
      <c r="A17184" s="396"/>
      <c r="B17184" s="398"/>
      <c r="C17184" s="396"/>
      <c r="D17184" s="396"/>
      <c r="E17184" s="399"/>
      <c r="F17184" s="399"/>
      <c r="G17184" s="399"/>
      <c r="H17184" s="399"/>
      <c r="I17184" s="399"/>
    </row>
    <row r="17185" spans="1:9" ht="15.75" customHeight="1">
      <c r="A17185" s="396"/>
      <c r="B17185" s="398"/>
      <c r="C17185" s="396"/>
      <c r="D17185" s="396"/>
      <c r="E17185" s="399"/>
      <c r="F17185" s="399"/>
      <c r="G17185" s="399"/>
      <c r="H17185" s="399"/>
      <c r="I17185" s="399"/>
    </row>
    <row r="17186" spans="1:9" ht="15.75" customHeight="1">
      <c r="A17186" s="396"/>
      <c r="B17186" s="398"/>
      <c r="C17186" s="396"/>
      <c r="D17186" s="396"/>
      <c r="E17186" s="399"/>
      <c r="F17186" s="399"/>
      <c r="G17186" s="399"/>
      <c r="H17186" s="399"/>
      <c r="I17186" s="399"/>
    </row>
    <row r="17187" spans="1:9" ht="15.75" customHeight="1">
      <c r="A17187" s="396"/>
      <c r="B17187" s="398"/>
      <c r="C17187" s="396"/>
      <c r="D17187" s="396"/>
      <c r="E17187" s="399"/>
      <c r="F17187" s="399"/>
      <c r="G17187" s="399"/>
      <c r="H17187" s="399"/>
      <c r="I17187" s="399"/>
    </row>
    <row r="17188" spans="1:9" ht="15.75" customHeight="1">
      <c r="A17188" s="396"/>
      <c r="B17188" s="398"/>
      <c r="C17188" s="396"/>
      <c r="D17188" s="396"/>
      <c r="E17188" s="399"/>
      <c r="F17188" s="399"/>
      <c r="G17188" s="399"/>
      <c r="H17188" s="399"/>
      <c r="I17188" s="399"/>
    </row>
    <row r="17189" spans="1:9" ht="15.75" customHeight="1">
      <c r="A17189" s="396"/>
      <c r="B17189" s="398"/>
      <c r="C17189" s="396"/>
      <c r="D17189" s="396"/>
      <c r="E17189" s="399"/>
      <c r="F17189" s="399"/>
      <c r="G17189" s="399"/>
      <c r="H17189" s="399"/>
      <c r="I17189" s="399"/>
    </row>
    <row r="17190" spans="1:9" ht="15.75" customHeight="1">
      <c r="A17190" s="396"/>
      <c r="B17190" s="398"/>
      <c r="C17190" s="396"/>
      <c r="D17190" s="396"/>
      <c r="E17190" s="399"/>
      <c r="F17190" s="399"/>
      <c r="G17190" s="399"/>
      <c r="H17190" s="399"/>
      <c r="I17190" s="399"/>
    </row>
    <row r="17191" spans="1:9" ht="15.75" customHeight="1">
      <c r="A17191" s="396"/>
      <c r="B17191" s="398"/>
      <c r="C17191" s="396"/>
      <c r="D17191" s="396"/>
      <c r="E17191" s="399"/>
      <c r="F17191" s="399"/>
      <c r="G17191" s="399"/>
      <c r="H17191" s="399"/>
      <c r="I17191" s="399"/>
    </row>
    <row r="17192" spans="1:9" ht="15.75" customHeight="1">
      <c r="A17192" s="396"/>
      <c r="B17192" s="398"/>
      <c r="C17192" s="396"/>
      <c r="D17192" s="396"/>
      <c r="E17192" s="399"/>
      <c r="F17192" s="399"/>
      <c r="G17192" s="399"/>
      <c r="H17192" s="399"/>
      <c r="I17192" s="399"/>
    </row>
    <row r="17193" spans="1:9" ht="15.75" customHeight="1">
      <c r="A17193" s="396"/>
      <c r="B17193" s="398"/>
      <c r="C17193" s="396"/>
      <c r="D17193" s="396"/>
      <c r="E17193" s="399"/>
      <c r="F17193" s="399"/>
      <c r="G17193" s="399"/>
      <c r="H17193" s="399"/>
      <c r="I17193" s="399"/>
    </row>
    <row r="17194" spans="1:9" ht="15.75" customHeight="1">
      <c r="A17194" s="396"/>
      <c r="B17194" s="398"/>
      <c r="C17194" s="396"/>
      <c r="D17194" s="396"/>
      <c r="E17194" s="399"/>
      <c r="F17194" s="399"/>
      <c r="G17194" s="399"/>
      <c r="H17194" s="399"/>
      <c r="I17194" s="399"/>
    </row>
    <row r="17195" spans="1:9" ht="15.75" customHeight="1">
      <c r="A17195" s="396"/>
      <c r="B17195" s="398"/>
      <c r="C17195" s="396"/>
      <c r="D17195" s="396"/>
      <c r="E17195" s="399"/>
      <c r="F17195" s="399"/>
      <c r="G17195" s="399"/>
      <c r="H17195" s="399"/>
      <c r="I17195" s="399"/>
    </row>
    <row r="17196" spans="1:9" ht="15.75" customHeight="1">
      <c r="A17196" s="396"/>
      <c r="B17196" s="398"/>
      <c r="C17196" s="396"/>
      <c r="D17196" s="396"/>
      <c r="E17196" s="399"/>
      <c r="F17196" s="399"/>
      <c r="G17196" s="399"/>
      <c r="H17196" s="399"/>
      <c r="I17196" s="399"/>
    </row>
    <row r="17197" spans="1:9" ht="15.75" customHeight="1">
      <c r="A17197" s="396"/>
      <c r="B17197" s="398"/>
      <c r="C17197" s="396"/>
      <c r="D17197" s="396"/>
      <c r="E17197" s="399"/>
      <c r="F17197" s="399"/>
      <c r="G17197" s="399"/>
      <c r="H17197" s="399"/>
      <c r="I17197" s="399"/>
    </row>
    <row r="17198" spans="1:9" ht="15.75" customHeight="1">
      <c r="A17198" s="396"/>
      <c r="B17198" s="398"/>
      <c r="C17198" s="396"/>
      <c r="D17198" s="396"/>
      <c r="E17198" s="399"/>
      <c r="F17198" s="399"/>
      <c r="G17198" s="399"/>
      <c r="H17198" s="399"/>
      <c r="I17198" s="399"/>
    </row>
    <row r="17199" spans="1:9" ht="15.75" customHeight="1">
      <c r="A17199" s="396"/>
      <c r="B17199" s="398"/>
      <c r="C17199" s="396"/>
      <c r="D17199" s="396"/>
      <c r="E17199" s="399"/>
      <c r="F17199" s="399"/>
      <c r="G17199" s="399"/>
      <c r="H17199" s="399"/>
      <c r="I17199" s="399"/>
    </row>
    <row r="17200" spans="1:9" ht="15.75" customHeight="1">
      <c r="A17200" s="396"/>
      <c r="B17200" s="398"/>
      <c r="C17200" s="396"/>
      <c r="D17200" s="396"/>
      <c r="E17200" s="399"/>
      <c r="F17200" s="399"/>
      <c r="G17200" s="399"/>
      <c r="H17200" s="399"/>
      <c r="I17200" s="399"/>
    </row>
    <row r="17201" spans="1:9" ht="15.75" customHeight="1">
      <c r="A17201" s="396"/>
      <c r="B17201" s="398"/>
      <c r="C17201" s="396"/>
      <c r="D17201" s="396"/>
      <c r="E17201" s="399"/>
      <c r="F17201" s="399"/>
      <c r="G17201" s="399"/>
      <c r="H17201" s="399"/>
      <c r="I17201" s="399"/>
    </row>
    <row r="17202" spans="1:9" ht="15.75" customHeight="1">
      <c r="A17202" s="396"/>
      <c r="B17202" s="398"/>
      <c r="C17202" s="396"/>
      <c r="D17202" s="396"/>
      <c r="E17202" s="399"/>
      <c r="F17202" s="399"/>
      <c r="G17202" s="399"/>
      <c r="H17202" s="399"/>
      <c r="I17202" s="399"/>
    </row>
    <row r="17203" spans="1:9" ht="15.75" customHeight="1">
      <c r="A17203" s="396"/>
      <c r="B17203" s="398"/>
      <c r="C17203" s="396"/>
      <c r="D17203" s="396"/>
      <c r="E17203" s="399"/>
      <c r="F17203" s="399"/>
      <c r="G17203" s="399"/>
      <c r="H17203" s="399"/>
      <c r="I17203" s="399"/>
    </row>
    <row r="17204" spans="1:9" ht="15.75" customHeight="1">
      <c r="A17204" s="396"/>
      <c r="B17204" s="398"/>
      <c r="C17204" s="396"/>
      <c r="D17204" s="396"/>
      <c r="E17204" s="399"/>
      <c r="F17204" s="399"/>
      <c r="G17204" s="399"/>
      <c r="H17204" s="399"/>
      <c r="I17204" s="399"/>
    </row>
    <row r="17205" spans="1:9" ht="15.75" customHeight="1">
      <c r="A17205" s="396"/>
      <c r="B17205" s="398"/>
      <c r="C17205" s="396"/>
      <c r="D17205" s="396"/>
      <c r="E17205" s="399"/>
      <c r="F17205" s="399"/>
      <c r="G17205" s="399"/>
      <c r="H17205" s="399"/>
      <c r="I17205" s="399"/>
    </row>
    <row r="17206" spans="1:9" ht="15.75" customHeight="1">
      <c r="A17206" s="396"/>
      <c r="B17206" s="398"/>
      <c r="C17206" s="396"/>
      <c r="D17206" s="396"/>
      <c r="E17206" s="399"/>
      <c r="F17206" s="399"/>
      <c r="G17206" s="399"/>
      <c r="H17206" s="399"/>
      <c r="I17206" s="399"/>
    </row>
    <row r="17207" spans="1:9" ht="15.75" customHeight="1">
      <c r="A17207" s="396"/>
      <c r="B17207" s="398"/>
      <c r="C17207" s="396"/>
      <c r="D17207" s="396"/>
      <c r="E17207" s="399"/>
      <c r="F17207" s="399"/>
      <c r="G17207" s="399"/>
      <c r="H17207" s="399"/>
      <c r="I17207" s="399"/>
    </row>
    <row r="17208" spans="1:9" ht="15.75" customHeight="1">
      <c r="A17208" s="396"/>
      <c r="B17208" s="398"/>
      <c r="C17208" s="396"/>
      <c r="D17208" s="396"/>
      <c r="E17208" s="399"/>
      <c r="F17208" s="399"/>
      <c r="G17208" s="399"/>
      <c r="H17208" s="399"/>
      <c r="I17208" s="399"/>
    </row>
    <row r="17209" spans="1:9" ht="15.75" customHeight="1">
      <c r="A17209" s="396"/>
      <c r="B17209" s="398"/>
      <c r="C17209" s="396"/>
      <c r="D17209" s="396"/>
      <c r="E17209" s="399"/>
      <c r="F17209" s="399"/>
      <c r="G17209" s="399"/>
      <c r="H17209" s="399"/>
      <c r="I17209" s="399"/>
    </row>
    <row r="17210" spans="1:9" ht="15.75" customHeight="1">
      <c r="A17210" s="396"/>
      <c r="B17210" s="398"/>
      <c r="C17210" s="396"/>
      <c r="D17210" s="396"/>
      <c r="E17210" s="399"/>
      <c r="F17210" s="399"/>
      <c r="G17210" s="399"/>
      <c r="H17210" s="399"/>
      <c r="I17210" s="399"/>
    </row>
    <row r="17211" spans="1:9" ht="15.75" customHeight="1">
      <c r="A17211" s="396"/>
      <c r="B17211" s="398"/>
      <c r="C17211" s="396"/>
      <c r="D17211" s="396"/>
      <c r="E17211" s="399"/>
      <c r="F17211" s="399"/>
      <c r="G17211" s="399"/>
      <c r="H17211" s="399"/>
      <c r="I17211" s="399"/>
    </row>
    <row r="17212" spans="1:9" ht="15.75" customHeight="1">
      <c r="A17212" s="396"/>
      <c r="B17212" s="398"/>
      <c r="C17212" s="396"/>
      <c r="D17212" s="396"/>
      <c r="E17212" s="399"/>
      <c r="F17212" s="399"/>
      <c r="G17212" s="399"/>
      <c r="H17212" s="399"/>
      <c r="I17212" s="399"/>
    </row>
    <row r="17213" spans="1:9" ht="15.75" customHeight="1">
      <c r="A17213" s="396"/>
      <c r="B17213" s="398"/>
      <c r="C17213" s="396"/>
      <c r="D17213" s="396"/>
      <c r="E17213" s="399"/>
      <c r="F17213" s="399"/>
      <c r="G17213" s="399"/>
      <c r="H17213" s="399"/>
      <c r="I17213" s="399"/>
    </row>
    <row r="17214" spans="1:9" ht="15.75" customHeight="1">
      <c r="A17214" s="396"/>
      <c r="B17214" s="398"/>
      <c r="C17214" s="396"/>
      <c r="D17214" s="396"/>
      <c r="E17214" s="399"/>
      <c r="F17214" s="399"/>
      <c r="G17214" s="399"/>
      <c r="H17214" s="399"/>
      <c r="I17214" s="399"/>
    </row>
    <row r="17215" spans="1:9" ht="15.75" customHeight="1">
      <c r="A17215" s="396"/>
      <c r="B17215" s="398"/>
      <c r="C17215" s="396"/>
      <c r="D17215" s="396"/>
      <c r="E17215" s="399"/>
      <c r="F17215" s="399"/>
      <c r="G17215" s="399"/>
      <c r="H17215" s="399"/>
      <c r="I17215" s="399"/>
    </row>
    <row r="17216" spans="1:9" ht="15.75" customHeight="1">
      <c r="A17216" s="396"/>
      <c r="B17216" s="398"/>
      <c r="C17216" s="396"/>
      <c r="D17216" s="396"/>
      <c r="E17216" s="399"/>
      <c r="F17216" s="399"/>
      <c r="G17216" s="399"/>
      <c r="H17216" s="399"/>
      <c r="I17216" s="399"/>
    </row>
    <row r="17217" spans="1:9" ht="15.75" customHeight="1">
      <c r="A17217" s="396"/>
      <c r="B17217" s="398"/>
      <c r="C17217" s="396"/>
      <c r="D17217" s="396"/>
      <c r="E17217" s="399"/>
      <c r="F17217" s="399"/>
      <c r="G17217" s="399"/>
      <c r="H17217" s="399"/>
      <c r="I17217" s="399"/>
    </row>
    <row r="17218" spans="1:9" ht="15.75" customHeight="1">
      <c r="A17218" s="396"/>
      <c r="B17218" s="398"/>
      <c r="C17218" s="396"/>
      <c r="D17218" s="396"/>
      <c r="E17218" s="399"/>
      <c r="F17218" s="399"/>
      <c r="G17218" s="399"/>
      <c r="H17218" s="399"/>
      <c r="I17218" s="399"/>
    </row>
    <row r="17219" spans="1:9" ht="15.75" customHeight="1">
      <c r="A17219" s="396"/>
      <c r="B17219" s="398"/>
      <c r="C17219" s="396"/>
      <c r="D17219" s="396"/>
      <c r="E17219" s="399"/>
      <c r="F17219" s="399"/>
      <c r="G17219" s="399"/>
      <c r="H17219" s="399"/>
      <c r="I17219" s="399"/>
    </row>
    <row r="17220" spans="1:9" ht="15.75" customHeight="1">
      <c r="A17220" s="396"/>
      <c r="B17220" s="398"/>
      <c r="C17220" s="396"/>
      <c r="D17220" s="396"/>
      <c r="E17220" s="399"/>
      <c r="F17220" s="399"/>
      <c r="G17220" s="399"/>
      <c r="H17220" s="399"/>
      <c r="I17220" s="399"/>
    </row>
    <row r="17221" spans="1:9" ht="15.75" customHeight="1">
      <c r="A17221" s="396"/>
      <c r="B17221" s="398"/>
      <c r="C17221" s="396"/>
      <c r="D17221" s="396"/>
      <c r="E17221" s="399"/>
      <c r="F17221" s="399"/>
      <c r="G17221" s="399"/>
      <c r="H17221" s="399"/>
      <c r="I17221" s="399"/>
    </row>
    <row r="17222" spans="1:9" ht="15.75" customHeight="1">
      <c r="A17222" s="396"/>
      <c r="B17222" s="398"/>
      <c r="C17222" s="396"/>
      <c r="D17222" s="396"/>
      <c r="E17222" s="399"/>
      <c r="F17222" s="399"/>
      <c r="G17222" s="399"/>
      <c r="H17222" s="399"/>
      <c r="I17222" s="399"/>
    </row>
    <row r="17223" spans="1:9" ht="15.75" customHeight="1">
      <c r="A17223" s="396"/>
      <c r="B17223" s="398"/>
      <c r="C17223" s="396"/>
      <c r="D17223" s="396"/>
      <c r="E17223" s="399"/>
      <c r="F17223" s="399"/>
      <c r="G17223" s="399"/>
      <c r="H17223" s="399"/>
      <c r="I17223" s="399"/>
    </row>
    <row r="17224" spans="1:9" ht="15.75" customHeight="1">
      <c r="A17224" s="396"/>
      <c r="B17224" s="398"/>
      <c r="C17224" s="396"/>
      <c r="D17224" s="396"/>
      <c r="E17224" s="399"/>
      <c r="F17224" s="399"/>
      <c r="G17224" s="399"/>
      <c r="H17224" s="399"/>
      <c r="I17224" s="399"/>
    </row>
    <row r="17225" spans="1:9" ht="15.75" customHeight="1">
      <c r="A17225" s="396"/>
      <c r="B17225" s="398"/>
      <c r="C17225" s="396"/>
      <c r="D17225" s="396"/>
      <c r="E17225" s="399"/>
      <c r="F17225" s="399"/>
      <c r="G17225" s="399"/>
      <c r="H17225" s="399"/>
      <c r="I17225" s="399"/>
    </row>
    <row r="17226" spans="1:9" ht="15.75" customHeight="1">
      <c r="A17226" s="396"/>
      <c r="B17226" s="398"/>
      <c r="C17226" s="396"/>
      <c r="D17226" s="396"/>
      <c r="E17226" s="399"/>
      <c r="F17226" s="399"/>
      <c r="G17226" s="399"/>
      <c r="H17226" s="399"/>
      <c r="I17226" s="399"/>
    </row>
    <row r="17227" spans="1:9" ht="15.75" customHeight="1">
      <c r="A17227" s="396"/>
      <c r="B17227" s="398"/>
      <c r="C17227" s="396"/>
      <c r="D17227" s="396"/>
      <c r="E17227" s="399"/>
      <c r="F17227" s="399"/>
      <c r="G17227" s="399"/>
      <c r="H17227" s="399"/>
      <c r="I17227" s="399"/>
    </row>
    <row r="17228" spans="1:9" ht="15.75" customHeight="1">
      <c r="A17228" s="396"/>
      <c r="B17228" s="398"/>
      <c r="C17228" s="396"/>
      <c r="D17228" s="396"/>
      <c r="E17228" s="399"/>
      <c r="F17228" s="399"/>
      <c r="G17228" s="399"/>
      <c r="H17228" s="399"/>
      <c r="I17228" s="399"/>
    </row>
    <row r="17229" spans="1:9" ht="15.75" customHeight="1">
      <c r="A17229" s="396"/>
      <c r="B17229" s="398"/>
      <c r="C17229" s="396"/>
      <c r="D17229" s="396"/>
      <c r="E17229" s="399"/>
      <c r="F17229" s="399"/>
      <c r="G17229" s="399"/>
      <c r="H17229" s="399"/>
      <c r="I17229" s="399"/>
    </row>
    <row r="17230" spans="1:9" ht="15.75" customHeight="1">
      <c r="A17230" s="396"/>
      <c r="B17230" s="398"/>
      <c r="C17230" s="396"/>
      <c r="D17230" s="396"/>
      <c r="E17230" s="399"/>
      <c r="F17230" s="399"/>
      <c r="G17230" s="399"/>
      <c r="H17230" s="399"/>
      <c r="I17230" s="399"/>
    </row>
    <row r="17231" spans="1:9" ht="15.75" customHeight="1">
      <c r="A17231" s="396"/>
      <c r="B17231" s="398"/>
      <c r="C17231" s="396"/>
      <c r="D17231" s="396"/>
      <c r="E17231" s="399"/>
      <c r="F17231" s="399"/>
      <c r="G17231" s="399"/>
      <c r="H17231" s="399"/>
      <c r="I17231" s="399"/>
    </row>
    <row r="17232" spans="1:9" ht="15.75" customHeight="1">
      <c r="A17232" s="396"/>
      <c r="B17232" s="398"/>
      <c r="C17232" s="396"/>
      <c r="D17232" s="396"/>
      <c r="E17232" s="399"/>
      <c r="F17232" s="399"/>
      <c r="G17232" s="399"/>
      <c r="H17232" s="399"/>
      <c r="I17232" s="399"/>
    </row>
    <row r="17233" spans="1:9" ht="15.75" customHeight="1">
      <c r="A17233" s="396"/>
      <c r="B17233" s="398"/>
      <c r="C17233" s="396"/>
      <c r="D17233" s="396"/>
      <c r="E17233" s="399"/>
      <c r="F17233" s="399"/>
      <c r="G17233" s="399"/>
      <c r="H17233" s="399"/>
      <c r="I17233" s="399"/>
    </row>
    <row r="17234" spans="1:9" ht="15.75" customHeight="1">
      <c r="A17234" s="396"/>
      <c r="B17234" s="398"/>
      <c r="C17234" s="396"/>
      <c r="D17234" s="396"/>
      <c r="E17234" s="399"/>
      <c r="F17234" s="399"/>
      <c r="G17234" s="399"/>
      <c r="H17234" s="399"/>
      <c r="I17234" s="399"/>
    </row>
    <row r="17235" spans="1:9" ht="15.75" customHeight="1">
      <c r="A17235" s="396"/>
      <c r="B17235" s="398"/>
      <c r="C17235" s="396"/>
      <c r="D17235" s="396"/>
      <c r="E17235" s="399"/>
      <c r="F17235" s="399"/>
      <c r="G17235" s="399"/>
      <c r="H17235" s="399"/>
      <c r="I17235" s="399"/>
    </row>
    <row r="17236" spans="1:9" ht="15.75" customHeight="1">
      <c r="A17236" s="396"/>
      <c r="B17236" s="398"/>
      <c r="C17236" s="396"/>
      <c r="D17236" s="396"/>
      <c r="E17236" s="399"/>
      <c r="F17236" s="399"/>
      <c r="G17236" s="399"/>
      <c r="H17236" s="399"/>
      <c r="I17236" s="399"/>
    </row>
    <row r="17237" spans="1:9" ht="15.75" customHeight="1">
      <c r="A17237" s="396"/>
      <c r="B17237" s="398"/>
      <c r="C17237" s="396"/>
      <c r="D17237" s="396"/>
      <c r="E17237" s="399"/>
      <c r="F17237" s="399"/>
      <c r="G17237" s="399"/>
      <c r="H17237" s="399"/>
      <c r="I17237" s="399"/>
    </row>
    <row r="17238" spans="1:9" ht="15.75" customHeight="1">
      <c r="A17238" s="396"/>
      <c r="B17238" s="398"/>
      <c r="C17238" s="396"/>
      <c r="D17238" s="396"/>
      <c r="E17238" s="399"/>
      <c r="F17238" s="399"/>
      <c r="G17238" s="399"/>
      <c r="H17238" s="399"/>
      <c r="I17238" s="399"/>
    </row>
    <row r="17239" spans="1:9" ht="15.75" customHeight="1">
      <c r="A17239" s="396"/>
      <c r="B17239" s="398"/>
      <c r="C17239" s="396"/>
      <c r="D17239" s="396"/>
      <c r="E17239" s="399"/>
      <c r="F17239" s="399"/>
      <c r="G17239" s="399"/>
      <c r="H17239" s="399"/>
      <c r="I17239" s="399"/>
    </row>
    <row r="17240" spans="1:9" ht="15.75" customHeight="1">
      <c r="A17240" s="396"/>
      <c r="B17240" s="398"/>
      <c r="C17240" s="396"/>
      <c r="D17240" s="396"/>
      <c r="E17240" s="399"/>
      <c r="F17240" s="399"/>
      <c r="G17240" s="399"/>
      <c r="H17240" s="399"/>
      <c r="I17240" s="399"/>
    </row>
    <row r="17241" spans="1:9" ht="15.75" customHeight="1">
      <c r="A17241" s="396"/>
      <c r="B17241" s="398"/>
      <c r="C17241" s="396"/>
      <c r="D17241" s="396"/>
      <c r="E17241" s="399"/>
      <c r="F17241" s="399"/>
      <c r="G17241" s="399"/>
      <c r="H17241" s="399"/>
      <c r="I17241" s="399"/>
    </row>
    <row r="17242" spans="1:9" ht="15.75" customHeight="1">
      <c r="A17242" s="396"/>
      <c r="B17242" s="398"/>
      <c r="C17242" s="396"/>
      <c r="D17242" s="396"/>
      <c r="E17242" s="399"/>
      <c r="F17242" s="399"/>
      <c r="G17242" s="399"/>
      <c r="H17242" s="399"/>
      <c r="I17242" s="399"/>
    </row>
    <row r="17243" spans="1:9" ht="15.75" customHeight="1">
      <c r="A17243" s="396"/>
      <c r="B17243" s="398"/>
      <c r="C17243" s="396"/>
      <c r="D17243" s="396"/>
      <c r="E17243" s="399"/>
      <c r="F17243" s="399"/>
      <c r="G17243" s="399"/>
      <c r="H17243" s="399"/>
      <c r="I17243" s="399"/>
    </row>
    <row r="17244" spans="1:9" ht="15.75" customHeight="1">
      <c r="A17244" s="396"/>
      <c r="B17244" s="398"/>
      <c r="C17244" s="396"/>
      <c r="D17244" s="396"/>
      <c r="E17244" s="399"/>
      <c r="F17244" s="399"/>
      <c r="G17244" s="399"/>
      <c r="H17244" s="399"/>
      <c r="I17244" s="399"/>
    </row>
    <row r="17245" spans="1:9" ht="15.75" customHeight="1">
      <c r="A17245" s="396"/>
      <c r="B17245" s="398"/>
      <c r="C17245" s="396"/>
      <c r="D17245" s="396"/>
      <c r="E17245" s="399"/>
      <c r="F17245" s="399"/>
      <c r="G17245" s="399"/>
      <c r="H17245" s="399"/>
      <c r="I17245" s="399"/>
    </row>
    <row r="17246" spans="1:9" ht="15.75" customHeight="1">
      <c r="A17246" s="396"/>
      <c r="B17246" s="398"/>
      <c r="C17246" s="396"/>
      <c r="D17246" s="396"/>
      <c r="E17246" s="399"/>
      <c r="F17246" s="399"/>
      <c r="G17246" s="399"/>
      <c r="H17246" s="399"/>
      <c r="I17246" s="399"/>
    </row>
    <row r="17247" spans="1:9" ht="15.75" customHeight="1">
      <c r="A17247" s="396"/>
      <c r="B17247" s="398"/>
      <c r="C17247" s="396"/>
      <c r="D17247" s="396"/>
      <c r="E17247" s="399"/>
      <c r="F17247" s="399"/>
      <c r="G17247" s="399"/>
      <c r="H17247" s="399"/>
      <c r="I17247" s="399"/>
    </row>
    <row r="17248" spans="1:9" ht="15.75" customHeight="1">
      <c r="A17248" s="396"/>
      <c r="B17248" s="398"/>
      <c r="C17248" s="396"/>
      <c r="D17248" s="396"/>
      <c r="E17248" s="399"/>
      <c r="F17248" s="399"/>
      <c r="G17248" s="399"/>
      <c r="H17248" s="399"/>
      <c r="I17248" s="399"/>
    </row>
    <row r="17249" spans="1:9" ht="15.75" customHeight="1">
      <c r="A17249" s="396"/>
      <c r="B17249" s="398"/>
      <c r="C17249" s="396"/>
      <c r="D17249" s="396"/>
      <c r="E17249" s="399"/>
      <c r="F17249" s="399"/>
      <c r="G17249" s="399"/>
      <c r="H17249" s="399"/>
      <c r="I17249" s="399"/>
    </row>
    <row r="17250" spans="1:9" ht="15.75" customHeight="1">
      <c r="A17250" s="396"/>
      <c r="B17250" s="398"/>
      <c r="C17250" s="396"/>
      <c r="D17250" s="396"/>
      <c r="E17250" s="399"/>
      <c r="F17250" s="399"/>
      <c r="G17250" s="399"/>
      <c r="H17250" s="399"/>
      <c r="I17250" s="399"/>
    </row>
    <row r="17251" spans="1:9" ht="15.75" customHeight="1">
      <c r="A17251" s="396"/>
      <c r="B17251" s="398"/>
      <c r="C17251" s="396"/>
      <c r="D17251" s="396"/>
      <c r="E17251" s="399"/>
      <c r="F17251" s="399"/>
      <c r="G17251" s="399"/>
      <c r="H17251" s="399"/>
      <c r="I17251" s="399"/>
    </row>
    <row r="17252" spans="1:9" ht="15.75" customHeight="1">
      <c r="A17252" s="396"/>
      <c r="B17252" s="398"/>
      <c r="C17252" s="396"/>
      <c r="D17252" s="396"/>
      <c r="E17252" s="399"/>
      <c r="F17252" s="399"/>
      <c r="G17252" s="399"/>
      <c r="H17252" s="399"/>
      <c r="I17252" s="399"/>
    </row>
    <row r="17253" spans="1:9" ht="15.75" customHeight="1">
      <c r="A17253" s="396"/>
      <c r="B17253" s="398"/>
      <c r="C17253" s="396"/>
      <c r="D17253" s="396"/>
      <c r="E17253" s="399"/>
      <c r="F17253" s="399"/>
      <c r="G17253" s="399"/>
      <c r="H17253" s="399"/>
      <c r="I17253" s="399"/>
    </row>
    <row r="17254" spans="1:9" ht="15.75" customHeight="1">
      <c r="A17254" s="396"/>
      <c r="B17254" s="398"/>
      <c r="C17254" s="396"/>
      <c r="D17254" s="396"/>
      <c r="E17254" s="399"/>
      <c r="F17254" s="399"/>
      <c r="G17254" s="399"/>
      <c r="H17254" s="399"/>
      <c r="I17254" s="399"/>
    </row>
    <row r="17255" spans="1:9" ht="15.75" customHeight="1">
      <c r="A17255" s="396"/>
      <c r="B17255" s="398"/>
      <c r="C17255" s="396"/>
      <c r="D17255" s="396"/>
      <c r="E17255" s="399"/>
      <c r="F17255" s="399"/>
      <c r="G17255" s="399"/>
      <c r="H17255" s="399"/>
      <c r="I17255" s="399"/>
    </row>
    <row r="17256" spans="1:9" ht="15.75" customHeight="1">
      <c r="A17256" s="396"/>
      <c r="B17256" s="398"/>
      <c r="C17256" s="396"/>
      <c r="D17256" s="396"/>
      <c r="E17256" s="399"/>
      <c r="F17256" s="399"/>
      <c r="G17256" s="399"/>
      <c r="H17256" s="399"/>
      <c r="I17256" s="399"/>
    </row>
    <row r="17257" spans="1:9" ht="15.75" customHeight="1">
      <c r="A17257" s="396"/>
      <c r="B17257" s="398"/>
      <c r="C17257" s="396"/>
      <c r="D17257" s="396"/>
      <c r="E17257" s="399"/>
      <c r="F17257" s="399"/>
      <c r="G17257" s="399"/>
      <c r="H17257" s="399"/>
      <c r="I17257" s="399"/>
    </row>
    <row r="17258" spans="1:9" ht="15.75" customHeight="1">
      <c r="A17258" s="396"/>
      <c r="B17258" s="398"/>
      <c r="C17258" s="396"/>
      <c r="D17258" s="396"/>
      <c r="E17258" s="399"/>
      <c r="F17258" s="399"/>
      <c r="G17258" s="399"/>
      <c r="H17258" s="399"/>
      <c r="I17258" s="399"/>
    </row>
    <row r="17259" spans="1:9" ht="15.75" customHeight="1">
      <c r="A17259" s="396"/>
      <c r="B17259" s="398"/>
      <c r="C17259" s="396"/>
      <c r="D17259" s="396"/>
      <c r="E17259" s="399"/>
      <c r="F17259" s="399"/>
      <c r="G17259" s="399"/>
      <c r="H17259" s="399"/>
      <c r="I17259" s="399"/>
    </row>
    <row r="17260" spans="1:9" ht="15.75" customHeight="1">
      <c r="A17260" s="396"/>
      <c r="B17260" s="398"/>
      <c r="C17260" s="396"/>
      <c r="D17260" s="396"/>
      <c r="E17260" s="399"/>
      <c r="F17260" s="399"/>
      <c r="G17260" s="399"/>
      <c r="H17260" s="399"/>
      <c r="I17260" s="399"/>
    </row>
    <row r="17261" spans="1:9" ht="15.75" customHeight="1">
      <c r="A17261" s="396"/>
      <c r="B17261" s="398"/>
      <c r="C17261" s="396"/>
      <c r="D17261" s="396"/>
      <c r="E17261" s="399"/>
      <c r="F17261" s="399"/>
      <c r="G17261" s="399"/>
      <c r="H17261" s="399"/>
      <c r="I17261" s="399"/>
    </row>
    <row r="17262" spans="1:9" ht="15.75" customHeight="1">
      <c r="A17262" s="396"/>
      <c r="B17262" s="398"/>
      <c r="C17262" s="396"/>
      <c r="D17262" s="396"/>
      <c r="E17262" s="399"/>
      <c r="F17262" s="399"/>
      <c r="G17262" s="399"/>
      <c r="H17262" s="399"/>
      <c r="I17262" s="399"/>
    </row>
    <row r="17263" spans="1:9" ht="15.75" customHeight="1">
      <c r="A17263" s="396"/>
      <c r="B17263" s="398"/>
      <c r="C17263" s="396"/>
      <c r="D17263" s="396"/>
      <c r="E17263" s="399"/>
      <c r="F17263" s="399"/>
      <c r="G17263" s="399"/>
      <c r="H17263" s="399"/>
      <c r="I17263" s="399"/>
    </row>
    <row r="17264" spans="1:9" ht="15.75" customHeight="1">
      <c r="A17264" s="396"/>
      <c r="B17264" s="398"/>
      <c r="C17264" s="396"/>
      <c r="D17264" s="396"/>
      <c r="E17264" s="399"/>
      <c r="F17264" s="399"/>
      <c r="G17264" s="399"/>
      <c r="H17264" s="399"/>
      <c r="I17264" s="399"/>
    </row>
    <row r="17265" spans="1:9" ht="15.75" customHeight="1">
      <c r="A17265" s="396"/>
      <c r="B17265" s="398"/>
      <c r="C17265" s="396"/>
      <c r="D17265" s="396"/>
      <c r="E17265" s="399"/>
      <c r="F17265" s="399"/>
      <c r="G17265" s="399"/>
      <c r="H17265" s="399"/>
      <c r="I17265" s="399"/>
    </row>
    <row r="17266" spans="1:9" ht="15.75" customHeight="1">
      <c r="A17266" s="396"/>
      <c r="B17266" s="398"/>
      <c r="C17266" s="396"/>
      <c r="D17266" s="396"/>
      <c r="E17266" s="399"/>
      <c r="F17266" s="399"/>
      <c r="G17266" s="399"/>
      <c r="H17266" s="399"/>
      <c r="I17266" s="399"/>
    </row>
    <row r="17267" spans="1:9" ht="15.75" customHeight="1">
      <c r="A17267" s="396"/>
      <c r="B17267" s="398"/>
      <c r="C17267" s="396"/>
      <c r="D17267" s="396"/>
      <c r="E17267" s="399"/>
      <c r="F17267" s="399"/>
      <c r="G17267" s="399"/>
      <c r="H17267" s="399"/>
      <c r="I17267" s="399"/>
    </row>
    <row r="17268" spans="1:9" ht="15.75" customHeight="1">
      <c r="A17268" s="396"/>
      <c r="B17268" s="398"/>
      <c r="C17268" s="396"/>
      <c r="D17268" s="396"/>
      <c r="E17268" s="399"/>
      <c r="F17268" s="399"/>
      <c r="G17268" s="399"/>
      <c r="H17268" s="399"/>
      <c r="I17268" s="399"/>
    </row>
    <row r="17269" spans="1:9" ht="15.75" customHeight="1">
      <c r="A17269" s="396"/>
      <c r="B17269" s="398"/>
      <c r="C17269" s="396"/>
      <c r="D17269" s="396"/>
      <c r="E17269" s="399"/>
      <c r="F17269" s="399"/>
      <c r="G17269" s="399"/>
      <c r="H17269" s="399"/>
      <c r="I17269" s="399"/>
    </row>
    <row r="17270" spans="1:9" ht="15.75" customHeight="1">
      <c r="A17270" s="396"/>
      <c r="B17270" s="398"/>
      <c r="C17270" s="396"/>
      <c r="D17270" s="396"/>
      <c r="E17270" s="399"/>
      <c r="F17270" s="399"/>
      <c r="G17270" s="399"/>
      <c r="H17270" s="399"/>
      <c r="I17270" s="399"/>
    </row>
    <row r="17271" spans="1:9" ht="15.75" customHeight="1">
      <c r="A17271" s="396"/>
      <c r="B17271" s="398"/>
      <c r="C17271" s="396"/>
      <c r="D17271" s="396"/>
      <c r="E17271" s="399"/>
      <c r="F17271" s="399"/>
      <c r="G17271" s="399"/>
      <c r="H17271" s="399"/>
      <c r="I17271" s="399"/>
    </row>
    <row r="17272" spans="1:9" ht="15.75" customHeight="1">
      <c r="A17272" s="396"/>
      <c r="B17272" s="398"/>
      <c r="C17272" s="396"/>
      <c r="D17272" s="396"/>
      <c r="E17272" s="399"/>
      <c r="F17272" s="399"/>
      <c r="G17272" s="399"/>
      <c r="H17272" s="399"/>
      <c r="I17272" s="399"/>
    </row>
    <row r="17273" spans="1:9" ht="15.75" customHeight="1">
      <c r="A17273" s="396"/>
      <c r="B17273" s="398"/>
      <c r="C17273" s="396"/>
      <c r="D17273" s="396"/>
      <c r="E17273" s="399"/>
      <c r="F17273" s="399"/>
      <c r="G17273" s="399"/>
      <c r="H17273" s="399"/>
      <c r="I17273" s="399"/>
    </row>
    <row r="17274" spans="1:9" ht="15.75" customHeight="1">
      <c r="A17274" s="396"/>
      <c r="B17274" s="398"/>
      <c r="C17274" s="396"/>
      <c r="D17274" s="396"/>
      <c r="E17274" s="399"/>
      <c r="F17274" s="399"/>
      <c r="G17274" s="399"/>
      <c r="H17274" s="399"/>
      <c r="I17274" s="399"/>
    </row>
    <row r="17275" spans="1:9" ht="15.75" customHeight="1">
      <c r="A17275" s="396"/>
      <c r="B17275" s="398"/>
      <c r="C17275" s="396"/>
      <c r="D17275" s="396"/>
      <c r="E17275" s="399"/>
      <c r="F17275" s="399"/>
      <c r="G17275" s="399"/>
      <c r="H17275" s="399"/>
      <c r="I17275" s="399"/>
    </row>
    <row r="17276" spans="1:9" ht="15.75" customHeight="1">
      <c r="A17276" s="396"/>
      <c r="B17276" s="398"/>
      <c r="C17276" s="396"/>
      <c r="D17276" s="396"/>
      <c r="E17276" s="399"/>
      <c r="F17276" s="399"/>
      <c r="G17276" s="399"/>
      <c r="H17276" s="399"/>
      <c r="I17276" s="399"/>
    </row>
    <row r="17277" spans="1:9" ht="15.75" customHeight="1">
      <c r="A17277" s="396"/>
      <c r="B17277" s="398"/>
      <c r="C17277" s="396"/>
      <c r="D17277" s="396"/>
      <c r="E17277" s="399"/>
      <c r="F17277" s="399"/>
      <c r="G17277" s="399"/>
      <c r="H17277" s="399"/>
      <c r="I17277" s="399"/>
    </row>
    <row r="17278" spans="1:9" ht="15.75" customHeight="1">
      <c r="A17278" s="396"/>
      <c r="B17278" s="398"/>
      <c r="C17278" s="396"/>
      <c r="D17278" s="396"/>
      <c r="E17278" s="399"/>
      <c r="F17278" s="399"/>
      <c r="G17278" s="399"/>
      <c r="H17278" s="399"/>
      <c r="I17278" s="399"/>
    </row>
    <row r="17279" spans="1:9" ht="15.75" customHeight="1">
      <c r="A17279" s="396"/>
      <c r="B17279" s="398"/>
      <c r="C17279" s="396"/>
      <c r="D17279" s="396"/>
      <c r="E17279" s="399"/>
      <c r="F17279" s="399"/>
      <c r="G17279" s="399"/>
      <c r="H17279" s="399"/>
      <c r="I17279" s="399"/>
    </row>
    <row r="17280" spans="1:9" ht="15.75" customHeight="1">
      <c r="A17280" s="396"/>
      <c r="B17280" s="398"/>
      <c r="C17280" s="396"/>
      <c r="D17280" s="396"/>
      <c r="E17280" s="399"/>
      <c r="F17280" s="399"/>
      <c r="G17280" s="399"/>
      <c r="H17280" s="399"/>
      <c r="I17280" s="399"/>
    </row>
    <row r="17281" spans="1:9" ht="15.75" customHeight="1">
      <c r="A17281" s="396"/>
      <c r="B17281" s="398"/>
      <c r="C17281" s="396"/>
      <c r="D17281" s="396"/>
      <c r="E17281" s="399"/>
      <c r="F17281" s="399"/>
      <c r="G17281" s="399"/>
      <c r="H17281" s="399"/>
      <c r="I17281" s="399"/>
    </row>
    <row r="17282" spans="1:9" ht="15.75" customHeight="1">
      <c r="A17282" s="396"/>
      <c r="B17282" s="398"/>
      <c r="C17282" s="396"/>
      <c r="D17282" s="396"/>
      <c r="E17282" s="399"/>
      <c r="F17282" s="399"/>
      <c r="G17282" s="399"/>
      <c r="H17282" s="399"/>
      <c r="I17282" s="399"/>
    </row>
    <row r="17283" spans="1:9" ht="15.75" customHeight="1">
      <c r="A17283" s="396"/>
      <c r="B17283" s="398"/>
      <c r="C17283" s="396"/>
      <c r="D17283" s="396"/>
      <c r="E17283" s="399"/>
      <c r="F17283" s="399"/>
      <c r="G17283" s="399"/>
      <c r="H17283" s="399"/>
      <c r="I17283" s="399"/>
    </row>
    <row r="17284" spans="1:9" ht="15.75" customHeight="1">
      <c r="A17284" s="396"/>
      <c r="B17284" s="398"/>
      <c r="C17284" s="396"/>
      <c r="D17284" s="396"/>
      <c r="E17284" s="399"/>
      <c r="F17284" s="399"/>
      <c r="G17284" s="399"/>
      <c r="H17284" s="399"/>
      <c r="I17284" s="399"/>
    </row>
    <row r="17285" spans="1:9" ht="15.75" customHeight="1">
      <c r="A17285" s="396"/>
      <c r="B17285" s="398"/>
      <c r="C17285" s="396"/>
      <c r="D17285" s="396"/>
      <c r="E17285" s="399"/>
      <c r="F17285" s="399"/>
      <c r="G17285" s="399"/>
      <c r="H17285" s="399"/>
      <c r="I17285" s="399"/>
    </row>
    <row r="17286" spans="1:9" ht="15.75" customHeight="1">
      <c r="A17286" s="396"/>
      <c r="B17286" s="398"/>
      <c r="C17286" s="396"/>
      <c r="D17286" s="396"/>
      <c r="E17286" s="399"/>
      <c r="F17286" s="399"/>
      <c r="G17286" s="399"/>
      <c r="H17286" s="399"/>
      <c r="I17286" s="399"/>
    </row>
    <row r="17287" spans="1:9" ht="15.75" customHeight="1">
      <c r="A17287" s="396"/>
      <c r="B17287" s="398"/>
      <c r="C17287" s="396"/>
      <c r="D17287" s="396"/>
      <c r="E17287" s="399"/>
      <c r="F17287" s="399"/>
      <c r="G17287" s="399"/>
      <c r="H17287" s="399"/>
      <c r="I17287" s="399"/>
    </row>
    <row r="17288" spans="1:9" ht="15.75" customHeight="1">
      <c r="A17288" s="396"/>
      <c r="B17288" s="398"/>
      <c r="C17288" s="396"/>
      <c r="D17288" s="396"/>
      <c r="E17288" s="399"/>
      <c r="F17288" s="399"/>
      <c r="G17288" s="399"/>
      <c r="H17288" s="399"/>
      <c r="I17288" s="399"/>
    </row>
    <row r="17289" spans="1:9" ht="15.75" customHeight="1">
      <c r="A17289" s="396"/>
      <c r="B17289" s="398"/>
      <c r="C17289" s="396"/>
      <c r="D17289" s="396"/>
      <c r="E17289" s="399"/>
      <c r="F17289" s="399"/>
      <c r="G17289" s="399"/>
      <c r="H17289" s="399"/>
      <c r="I17289" s="399"/>
    </row>
    <row r="17290" spans="1:9" ht="15.75" customHeight="1">
      <c r="A17290" s="396"/>
      <c r="B17290" s="398"/>
      <c r="C17290" s="396"/>
      <c r="D17290" s="396"/>
      <c r="E17290" s="399"/>
      <c r="F17290" s="399"/>
      <c r="G17290" s="399"/>
      <c r="H17290" s="399"/>
      <c r="I17290" s="399"/>
    </row>
    <row r="17291" spans="1:9" ht="15.75" customHeight="1">
      <c r="A17291" s="396"/>
      <c r="B17291" s="398"/>
      <c r="C17291" s="396"/>
      <c r="D17291" s="396"/>
      <c r="E17291" s="399"/>
      <c r="F17291" s="399"/>
      <c r="G17291" s="399"/>
      <c r="H17291" s="399"/>
      <c r="I17291" s="399"/>
    </row>
    <row r="17292" spans="1:9" ht="15.75" customHeight="1">
      <c r="A17292" s="396"/>
      <c r="B17292" s="398"/>
      <c r="C17292" s="396"/>
      <c r="D17292" s="396"/>
      <c r="E17292" s="399"/>
      <c r="F17292" s="399"/>
      <c r="G17292" s="399"/>
      <c r="H17292" s="399"/>
      <c r="I17292" s="399"/>
    </row>
    <row r="17293" spans="1:9" ht="15.75" customHeight="1">
      <c r="A17293" s="396"/>
      <c r="B17293" s="398"/>
      <c r="C17293" s="396"/>
      <c r="D17293" s="396"/>
      <c r="E17293" s="399"/>
      <c r="F17293" s="399"/>
      <c r="G17293" s="399"/>
      <c r="H17293" s="399"/>
      <c r="I17293" s="399"/>
    </row>
    <row r="17294" spans="1:9" ht="15.75" customHeight="1">
      <c r="A17294" s="396"/>
      <c r="B17294" s="398"/>
      <c r="C17294" s="396"/>
      <c r="D17294" s="396"/>
      <c r="E17294" s="399"/>
      <c r="F17294" s="399"/>
      <c r="G17294" s="399"/>
      <c r="H17294" s="399"/>
      <c r="I17294" s="399"/>
    </row>
    <row r="17295" spans="1:9" ht="15.75" customHeight="1">
      <c r="A17295" s="396"/>
      <c r="B17295" s="398"/>
      <c r="C17295" s="396"/>
      <c r="D17295" s="396"/>
      <c r="E17295" s="399"/>
      <c r="F17295" s="399"/>
      <c r="G17295" s="399"/>
      <c r="H17295" s="399"/>
      <c r="I17295" s="399"/>
    </row>
    <row r="17296" spans="1:9" ht="15.75" customHeight="1">
      <c r="A17296" s="396"/>
      <c r="B17296" s="398"/>
      <c r="C17296" s="396"/>
      <c r="D17296" s="396"/>
      <c r="E17296" s="399"/>
      <c r="F17296" s="399"/>
      <c r="G17296" s="399"/>
      <c r="H17296" s="399"/>
      <c r="I17296" s="399"/>
    </row>
    <row r="17297" spans="1:9" ht="15.75" customHeight="1">
      <c r="A17297" s="396"/>
      <c r="B17297" s="398"/>
      <c r="C17297" s="396"/>
      <c r="D17297" s="396"/>
      <c r="E17297" s="399"/>
      <c r="F17297" s="399"/>
      <c r="G17297" s="399"/>
      <c r="H17297" s="399"/>
      <c r="I17297" s="399"/>
    </row>
    <row r="17298" spans="1:9" ht="15.75" customHeight="1">
      <c r="A17298" s="396"/>
      <c r="B17298" s="398"/>
      <c r="C17298" s="396"/>
      <c r="D17298" s="396"/>
      <c r="E17298" s="399"/>
      <c r="F17298" s="399"/>
      <c r="G17298" s="399"/>
      <c r="H17298" s="399"/>
      <c r="I17298" s="399"/>
    </row>
    <row r="17299" spans="1:9" ht="15.75" customHeight="1">
      <c r="A17299" s="396"/>
      <c r="B17299" s="398"/>
      <c r="C17299" s="396"/>
      <c r="D17299" s="396"/>
      <c r="E17299" s="399"/>
      <c r="F17299" s="399"/>
      <c r="G17299" s="399"/>
      <c r="H17299" s="399"/>
      <c r="I17299" s="399"/>
    </row>
    <row r="17300" spans="1:9" ht="15.75" customHeight="1">
      <c r="A17300" s="396"/>
      <c r="B17300" s="398"/>
      <c r="C17300" s="396"/>
      <c r="D17300" s="396"/>
      <c r="E17300" s="399"/>
      <c r="F17300" s="399"/>
      <c r="G17300" s="399"/>
      <c r="H17300" s="399"/>
      <c r="I17300" s="399"/>
    </row>
    <row r="17301" spans="1:9" ht="15.75" customHeight="1">
      <c r="A17301" s="396"/>
      <c r="B17301" s="398"/>
      <c r="C17301" s="396"/>
      <c r="D17301" s="396"/>
      <c r="E17301" s="399"/>
      <c r="F17301" s="399"/>
      <c r="G17301" s="399"/>
      <c r="H17301" s="399"/>
      <c r="I17301" s="399"/>
    </row>
    <row r="17302" spans="1:9" ht="15.75" customHeight="1">
      <c r="A17302" s="396"/>
      <c r="B17302" s="398"/>
      <c r="C17302" s="396"/>
      <c r="D17302" s="396"/>
      <c r="E17302" s="399"/>
      <c r="F17302" s="399"/>
      <c r="G17302" s="399"/>
      <c r="H17302" s="399"/>
      <c r="I17302" s="399"/>
    </row>
    <row r="17303" spans="1:9" ht="15.75" customHeight="1">
      <c r="A17303" s="396"/>
      <c r="B17303" s="398"/>
      <c r="C17303" s="396"/>
      <c r="D17303" s="396"/>
      <c r="E17303" s="399"/>
      <c r="F17303" s="399"/>
      <c r="G17303" s="399"/>
      <c r="H17303" s="399"/>
      <c r="I17303" s="399"/>
    </row>
    <row r="17304" spans="1:9" ht="15.75" customHeight="1">
      <c r="A17304" s="396"/>
      <c r="B17304" s="398"/>
      <c r="C17304" s="396"/>
      <c r="D17304" s="396"/>
      <c r="E17304" s="399"/>
      <c r="F17304" s="399"/>
      <c r="G17304" s="399"/>
      <c r="H17304" s="399"/>
      <c r="I17304" s="399"/>
    </row>
    <row r="17305" spans="1:9" ht="15.75" customHeight="1">
      <c r="A17305" s="396"/>
      <c r="B17305" s="398"/>
      <c r="C17305" s="396"/>
      <c r="D17305" s="396"/>
      <c r="E17305" s="399"/>
      <c r="F17305" s="399"/>
      <c r="G17305" s="399"/>
      <c r="H17305" s="399"/>
      <c r="I17305" s="399"/>
    </row>
    <row r="17306" spans="1:9" ht="15.75" customHeight="1">
      <c r="A17306" s="396"/>
      <c r="B17306" s="398"/>
      <c r="C17306" s="396"/>
      <c r="D17306" s="396"/>
      <c r="E17306" s="399"/>
      <c r="F17306" s="399"/>
      <c r="G17306" s="399"/>
      <c r="H17306" s="399"/>
      <c r="I17306" s="399"/>
    </row>
    <row r="17307" spans="1:9" ht="15.75" customHeight="1">
      <c r="A17307" s="396"/>
      <c r="B17307" s="398"/>
      <c r="C17307" s="396"/>
      <c r="D17307" s="396"/>
      <c r="E17307" s="399"/>
      <c r="F17307" s="399"/>
      <c r="G17307" s="399"/>
      <c r="H17307" s="399"/>
      <c r="I17307" s="399"/>
    </row>
    <row r="17308" spans="1:9" ht="15.75" customHeight="1">
      <c r="A17308" s="396"/>
      <c r="B17308" s="398"/>
      <c r="C17308" s="396"/>
      <c r="D17308" s="396"/>
      <c r="E17308" s="399"/>
      <c r="F17308" s="399"/>
      <c r="G17308" s="399"/>
      <c r="H17308" s="399"/>
      <c r="I17308" s="399"/>
    </row>
    <row r="17309" spans="1:9" ht="15.75" customHeight="1">
      <c r="A17309" s="396"/>
      <c r="B17309" s="398"/>
      <c r="C17309" s="396"/>
      <c r="D17309" s="396"/>
      <c r="E17309" s="399"/>
      <c r="F17309" s="399"/>
      <c r="G17309" s="399"/>
      <c r="H17309" s="399"/>
      <c r="I17309" s="399"/>
    </row>
    <row r="17310" spans="1:9" ht="15.75" customHeight="1">
      <c r="A17310" s="396"/>
      <c r="B17310" s="398"/>
      <c r="C17310" s="396"/>
      <c r="D17310" s="396"/>
      <c r="E17310" s="399"/>
      <c r="F17310" s="399"/>
      <c r="G17310" s="399"/>
      <c r="H17310" s="399"/>
      <c r="I17310" s="399"/>
    </row>
    <row r="17311" spans="1:9" ht="15.75" customHeight="1">
      <c r="A17311" s="396"/>
      <c r="B17311" s="398"/>
      <c r="C17311" s="396"/>
      <c r="D17311" s="396"/>
      <c r="E17311" s="399"/>
      <c r="F17311" s="399"/>
      <c r="G17311" s="399"/>
      <c r="H17311" s="399"/>
      <c r="I17311" s="399"/>
    </row>
    <row r="17312" spans="1:9" ht="15.75" customHeight="1">
      <c r="A17312" s="396"/>
      <c r="B17312" s="398"/>
      <c r="C17312" s="396"/>
      <c r="D17312" s="396"/>
      <c r="E17312" s="399"/>
      <c r="F17312" s="399"/>
      <c r="G17312" s="399"/>
      <c r="H17312" s="399"/>
      <c r="I17312" s="399"/>
    </row>
    <row r="17313" spans="1:9" ht="15.75" customHeight="1">
      <c r="A17313" s="396"/>
      <c r="B17313" s="398"/>
      <c r="C17313" s="396"/>
      <c r="D17313" s="396"/>
      <c r="E17313" s="399"/>
      <c r="F17313" s="399"/>
      <c r="G17313" s="399"/>
      <c r="H17313" s="399"/>
      <c r="I17313" s="399"/>
    </row>
    <row r="17314" spans="1:9" ht="15.75" customHeight="1">
      <c r="A17314" s="396"/>
      <c r="B17314" s="398"/>
      <c r="C17314" s="396"/>
      <c r="D17314" s="396"/>
      <c r="E17314" s="399"/>
      <c r="F17314" s="399"/>
      <c r="G17314" s="399"/>
      <c r="H17314" s="399"/>
      <c r="I17314" s="399"/>
    </row>
    <row r="17315" spans="1:9" ht="15.75" customHeight="1">
      <c r="A17315" s="396"/>
      <c r="B17315" s="398"/>
      <c r="C17315" s="396"/>
      <c r="D17315" s="396"/>
      <c r="E17315" s="399"/>
      <c r="F17315" s="399"/>
      <c r="G17315" s="399"/>
      <c r="H17315" s="399"/>
      <c r="I17315" s="399"/>
    </row>
    <row r="17316" spans="1:9" ht="15.75" customHeight="1">
      <c r="A17316" s="396"/>
      <c r="B17316" s="398"/>
      <c r="C17316" s="396"/>
      <c r="D17316" s="396"/>
      <c r="E17316" s="399"/>
      <c r="F17316" s="399"/>
      <c r="G17316" s="399"/>
      <c r="H17316" s="399"/>
      <c r="I17316" s="399"/>
    </row>
    <row r="17317" spans="1:9" ht="15.75" customHeight="1">
      <c r="A17317" s="396"/>
      <c r="B17317" s="398"/>
      <c r="C17317" s="396"/>
      <c r="D17317" s="396"/>
      <c r="E17317" s="399"/>
      <c r="F17317" s="399"/>
      <c r="G17317" s="399"/>
      <c r="H17317" s="399"/>
      <c r="I17317" s="399"/>
    </row>
    <row r="17318" spans="1:9" ht="15.75" customHeight="1">
      <c r="A17318" s="396"/>
      <c r="B17318" s="398"/>
      <c r="C17318" s="396"/>
      <c r="D17318" s="396"/>
      <c r="E17318" s="399"/>
      <c r="F17318" s="399"/>
      <c r="G17318" s="399"/>
      <c r="H17318" s="399"/>
      <c r="I17318" s="399"/>
    </row>
    <row r="17319" spans="1:9" ht="15.75" customHeight="1">
      <c r="A17319" s="396"/>
      <c r="B17319" s="398"/>
      <c r="C17319" s="396"/>
      <c r="D17319" s="396"/>
      <c r="E17319" s="399"/>
      <c r="F17319" s="399"/>
      <c r="G17319" s="399"/>
      <c r="H17319" s="399"/>
      <c r="I17319" s="399"/>
    </row>
    <row r="17320" spans="1:9" ht="15.75" customHeight="1">
      <c r="A17320" s="396"/>
      <c r="B17320" s="398"/>
      <c r="C17320" s="396"/>
      <c r="D17320" s="396"/>
      <c r="E17320" s="399"/>
      <c r="F17320" s="399"/>
      <c r="G17320" s="399"/>
      <c r="H17320" s="399"/>
      <c r="I17320" s="399"/>
    </row>
    <row r="17321" spans="1:9" ht="15.75" customHeight="1">
      <c r="A17321" s="396"/>
      <c r="B17321" s="398"/>
      <c r="C17321" s="396"/>
      <c r="D17321" s="396"/>
      <c r="E17321" s="399"/>
      <c r="F17321" s="399"/>
      <c r="G17321" s="399"/>
      <c r="H17321" s="399"/>
      <c r="I17321" s="399"/>
    </row>
    <row r="17322" spans="1:9" ht="15.75" customHeight="1">
      <c r="A17322" s="396"/>
      <c r="B17322" s="398"/>
      <c r="C17322" s="396"/>
      <c r="D17322" s="396"/>
      <c r="E17322" s="399"/>
      <c r="F17322" s="399"/>
      <c r="G17322" s="399"/>
      <c r="H17322" s="399"/>
      <c r="I17322" s="399"/>
    </row>
    <row r="17323" spans="1:9" ht="15.75" customHeight="1">
      <c r="A17323" s="396"/>
      <c r="B17323" s="398"/>
      <c r="C17323" s="396"/>
      <c r="D17323" s="396"/>
      <c r="E17323" s="399"/>
      <c r="F17323" s="399"/>
      <c r="G17323" s="399"/>
      <c r="H17323" s="399"/>
      <c r="I17323" s="399"/>
    </row>
    <row r="17324" spans="1:9" ht="15.75" customHeight="1">
      <c r="A17324" s="396"/>
      <c r="B17324" s="398"/>
      <c r="C17324" s="396"/>
      <c r="D17324" s="396"/>
      <c r="E17324" s="399"/>
      <c r="F17324" s="399"/>
      <c r="G17324" s="399"/>
      <c r="H17324" s="399"/>
      <c r="I17324" s="399"/>
    </row>
    <row r="17325" spans="1:9" ht="15.75" customHeight="1">
      <c r="A17325" s="396"/>
      <c r="B17325" s="398"/>
      <c r="C17325" s="396"/>
      <c r="D17325" s="396"/>
      <c r="E17325" s="399"/>
      <c r="F17325" s="399"/>
      <c r="G17325" s="399"/>
      <c r="H17325" s="399"/>
      <c r="I17325" s="399"/>
    </row>
    <row r="17326" spans="1:9" ht="15.75" customHeight="1">
      <c r="A17326" s="396"/>
      <c r="B17326" s="398"/>
      <c r="C17326" s="396"/>
      <c r="D17326" s="396"/>
      <c r="E17326" s="399"/>
      <c r="F17326" s="399"/>
      <c r="G17326" s="399"/>
      <c r="H17326" s="399"/>
      <c r="I17326" s="399"/>
    </row>
    <row r="17327" spans="1:9" ht="15.75" customHeight="1">
      <c r="A17327" s="396"/>
      <c r="B17327" s="398"/>
      <c r="C17327" s="396"/>
      <c r="D17327" s="396"/>
      <c r="E17327" s="399"/>
      <c r="F17327" s="399"/>
      <c r="G17327" s="399"/>
      <c r="H17327" s="399"/>
      <c r="I17327" s="399"/>
    </row>
    <row r="17328" spans="1:9" ht="15.75" customHeight="1">
      <c r="A17328" s="396"/>
      <c r="B17328" s="398"/>
      <c r="C17328" s="396"/>
      <c r="D17328" s="396"/>
      <c r="E17328" s="399"/>
      <c r="F17328" s="399"/>
      <c r="G17328" s="399"/>
      <c r="H17328" s="399"/>
      <c r="I17328" s="399"/>
    </row>
    <row r="17329" spans="1:9" ht="15.75" customHeight="1">
      <c r="A17329" s="396"/>
      <c r="B17329" s="398"/>
      <c r="C17329" s="396"/>
      <c r="D17329" s="396"/>
      <c r="E17329" s="399"/>
      <c r="F17329" s="399"/>
      <c r="G17329" s="399"/>
      <c r="H17329" s="399"/>
      <c r="I17329" s="399"/>
    </row>
    <row r="17330" spans="1:9" ht="15.75" customHeight="1">
      <c r="A17330" s="396"/>
      <c r="B17330" s="398"/>
      <c r="C17330" s="396"/>
      <c r="D17330" s="396"/>
      <c r="E17330" s="399"/>
      <c r="F17330" s="399"/>
      <c r="G17330" s="399"/>
      <c r="H17330" s="399"/>
      <c r="I17330" s="399"/>
    </row>
    <row r="17331" spans="1:9" ht="15.75" customHeight="1">
      <c r="A17331" s="396"/>
      <c r="B17331" s="398"/>
      <c r="C17331" s="396"/>
      <c r="D17331" s="396"/>
      <c r="E17331" s="399"/>
      <c r="F17331" s="399"/>
      <c r="G17331" s="399"/>
      <c r="H17331" s="399"/>
      <c r="I17331" s="399"/>
    </row>
    <row r="17332" spans="1:9" ht="15.75" customHeight="1">
      <c r="A17332" s="396"/>
      <c r="B17332" s="398"/>
      <c r="C17332" s="396"/>
      <c r="D17332" s="396"/>
      <c r="E17332" s="399"/>
      <c r="F17332" s="399"/>
      <c r="G17332" s="399"/>
      <c r="H17332" s="399"/>
      <c r="I17332" s="399"/>
    </row>
    <row r="17333" spans="1:9" ht="15.75" customHeight="1">
      <c r="A17333" s="396"/>
      <c r="B17333" s="398"/>
      <c r="C17333" s="396"/>
      <c r="D17333" s="396"/>
      <c r="E17333" s="399"/>
      <c r="F17333" s="399"/>
      <c r="G17333" s="399"/>
      <c r="H17333" s="399"/>
      <c r="I17333" s="399"/>
    </row>
    <row r="17334" spans="1:9" ht="15.75" customHeight="1">
      <c r="A17334" s="396"/>
      <c r="B17334" s="398"/>
      <c r="C17334" s="396"/>
      <c r="D17334" s="396"/>
      <c r="E17334" s="399"/>
      <c r="F17334" s="399"/>
      <c r="G17334" s="399"/>
      <c r="H17334" s="399"/>
      <c r="I17334" s="399"/>
    </row>
    <row r="17335" spans="1:9" ht="15.75" customHeight="1">
      <c r="A17335" s="396"/>
      <c r="B17335" s="398"/>
      <c r="C17335" s="396"/>
      <c r="D17335" s="396"/>
      <c r="E17335" s="399"/>
      <c r="F17335" s="399"/>
      <c r="G17335" s="399"/>
      <c r="H17335" s="399"/>
      <c r="I17335" s="399"/>
    </row>
    <row r="17336" spans="1:9" ht="15.75" customHeight="1">
      <c r="A17336" s="396"/>
      <c r="B17336" s="398"/>
      <c r="C17336" s="396"/>
      <c r="D17336" s="396"/>
      <c r="E17336" s="399"/>
      <c r="F17336" s="399"/>
      <c r="G17336" s="399"/>
      <c r="H17336" s="399"/>
      <c r="I17336" s="399"/>
    </row>
    <row r="17337" spans="1:9" ht="15.75" customHeight="1">
      <c r="A17337" s="396"/>
      <c r="B17337" s="398"/>
      <c r="C17337" s="396"/>
      <c r="D17337" s="396"/>
      <c r="E17337" s="399"/>
      <c r="F17337" s="399"/>
      <c r="G17337" s="399"/>
      <c r="H17337" s="399"/>
      <c r="I17337" s="399"/>
    </row>
    <row r="17338" spans="1:9" ht="15.75" customHeight="1">
      <c r="A17338" s="396"/>
      <c r="B17338" s="398"/>
      <c r="C17338" s="396"/>
      <c r="D17338" s="396"/>
      <c r="E17338" s="399"/>
      <c r="F17338" s="399"/>
      <c r="G17338" s="399"/>
      <c r="H17338" s="399"/>
      <c r="I17338" s="399"/>
    </row>
    <row r="17339" spans="1:9" ht="15.75" customHeight="1">
      <c r="A17339" s="396"/>
      <c r="B17339" s="398"/>
      <c r="C17339" s="396"/>
      <c r="D17339" s="396"/>
      <c r="E17339" s="399"/>
      <c r="F17339" s="399"/>
      <c r="G17339" s="399"/>
      <c r="H17339" s="399"/>
      <c r="I17339" s="399"/>
    </row>
    <row r="17340" spans="1:9" ht="15.75" customHeight="1">
      <c r="A17340" s="396"/>
      <c r="B17340" s="398"/>
      <c r="C17340" s="396"/>
      <c r="D17340" s="396"/>
      <c r="E17340" s="399"/>
      <c r="F17340" s="399"/>
      <c r="G17340" s="399"/>
      <c r="H17340" s="399"/>
      <c r="I17340" s="399"/>
    </row>
    <row r="17341" spans="1:9" ht="15.75" customHeight="1">
      <c r="A17341" s="396"/>
      <c r="B17341" s="398"/>
      <c r="C17341" s="396"/>
      <c r="D17341" s="396"/>
      <c r="E17341" s="399"/>
      <c r="F17341" s="399"/>
      <c r="G17341" s="399"/>
      <c r="H17341" s="399"/>
      <c r="I17341" s="399"/>
    </row>
    <row r="17342" spans="1:9" ht="15.75" customHeight="1">
      <c r="A17342" s="396"/>
      <c r="B17342" s="398"/>
      <c r="C17342" s="396"/>
      <c r="D17342" s="396"/>
      <c r="E17342" s="399"/>
      <c r="F17342" s="399"/>
      <c r="G17342" s="399"/>
      <c r="H17342" s="399"/>
      <c r="I17342" s="399"/>
    </row>
    <row r="17343" spans="1:9" ht="15.75" customHeight="1">
      <c r="A17343" s="396"/>
      <c r="B17343" s="398"/>
      <c r="C17343" s="396"/>
      <c r="D17343" s="396"/>
      <c r="E17343" s="399"/>
      <c r="F17343" s="399"/>
      <c r="G17343" s="399"/>
      <c r="H17343" s="399"/>
      <c r="I17343" s="399"/>
    </row>
    <row r="17344" spans="1:9" ht="15.75" customHeight="1">
      <c r="A17344" s="396"/>
      <c r="B17344" s="398"/>
      <c r="C17344" s="396"/>
      <c r="D17344" s="396"/>
      <c r="E17344" s="399"/>
      <c r="F17344" s="399"/>
      <c r="G17344" s="399"/>
      <c r="H17344" s="399"/>
      <c r="I17344" s="399"/>
    </row>
    <row r="17345" spans="1:9" ht="15.75" customHeight="1">
      <c r="A17345" s="396"/>
      <c r="B17345" s="398"/>
      <c r="C17345" s="396"/>
      <c r="D17345" s="396"/>
      <c r="E17345" s="399"/>
      <c r="F17345" s="399"/>
      <c r="G17345" s="399"/>
      <c r="H17345" s="399"/>
      <c r="I17345" s="399"/>
    </row>
    <row r="17346" spans="1:9" ht="15.75" customHeight="1">
      <c r="A17346" s="396"/>
      <c r="B17346" s="398"/>
      <c r="C17346" s="396"/>
      <c r="D17346" s="396"/>
      <c r="E17346" s="399"/>
      <c r="F17346" s="399"/>
      <c r="G17346" s="399"/>
      <c r="H17346" s="399"/>
      <c r="I17346" s="399"/>
    </row>
    <row r="17347" spans="1:9" ht="15.75" customHeight="1">
      <c r="A17347" s="396"/>
      <c r="B17347" s="398"/>
      <c r="C17347" s="396"/>
      <c r="D17347" s="396"/>
      <c r="E17347" s="399"/>
      <c r="F17347" s="399"/>
      <c r="G17347" s="399"/>
      <c r="H17347" s="399"/>
      <c r="I17347" s="399"/>
    </row>
    <row r="17348" spans="1:9" ht="15.75" customHeight="1">
      <c r="A17348" s="396"/>
      <c r="B17348" s="398"/>
      <c r="C17348" s="396"/>
      <c r="D17348" s="396"/>
      <c r="E17348" s="399"/>
      <c r="F17348" s="399"/>
      <c r="G17348" s="399"/>
      <c r="H17348" s="399"/>
      <c r="I17348" s="399"/>
    </row>
    <row r="17349" spans="1:9" ht="15.75" customHeight="1">
      <c r="A17349" s="396"/>
      <c r="B17349" s="398"/>
      <c r="C17349" s="396"/>
      <c r="D17349" s="396"/>
      <c r="E17349" s="399"/>
      <c r="F17349" s="399"/>
      <c r="G17349" s="399"/>
      <c r="H17349" s="399"/>
      <c r="I17349" s="399"/>
    </row>
    <row r="17350" spans="1:9" ht="15.75" customHeight="1">
      <c r="A17350" s="396"/>
      <c r="B17350" s="398"/>
      <c r="C17350" s="396"/>
      <c r="D17350" s="396"/>
      <c r="E17350" s="399"/>
      <c r="F17350" s="399"/>
      <c r="G17350" s="399"/>
      <c r="H17350" s="399"/>
      <c r="I17350" s="399"/>
    </row>
    <row r="17351" spans="1:9" ht="15.75" customHeight="1">
      <c r="A17351" s="396"/>
      <c r="B17351" s="398"/>
      <c r="C17351" s="396"/>
      <c r="D17351" s="396"/>
      <c r="E17351" s="399"/>
      <c r="F17351" s="399"/>
      <c r="G17351" s="399"/>
      <c r="H17351" s="399"/>
      <c r="I17351" s="399"/>
    </row>
    <row r="17352" spans="1:9" ht="15.75" customHeight="1">
      <c r="A17352" s="396"/>
      <c r="B17352" s="398"/>
      <c r="C17352" s="396"/>
      <c r="D17352" s="396"/>
      <c r="E17352" s="399"/>
      <c r="F17352" s="399"/>
      <c r="G17352" s="399"/>
      <c r="H17352" s="399"/>
      <c r="I17352" s="399"/>
    </row>
    <row r="17353" spans="1:9" ht="15.75" customHeight="1">
      <c r="A17353" s="396"/>
      <c r="B17353" s="398"/>
      <c r="C17353" s="396"/>
      <c r="D17353" s="396"/>
      <c r="E17353" s="399"/>
      <c r="F17353" s="399"/>
      <c r="G17353" s="399"/>
      <c r="H17353" s="399"/>
      <c r="I17353" s="399"/>
    </row>
    <row r="17354" spans="1:9" ht="15.75" customHeight="1">
      <c r="A17354" s="396"/>
      <c r="B17354" s="398"/>
      <c r="C17354" s="396"/>
      <c r="D17354" s="396"/>
      <c r="E17354" s="399"/>
      <c r="F17354" s="399"/>
      <c r="G17354" s="399"/>
      <c r="H17354" s="399"/>
      <c r="I17354" s="399"/>
    </row>
    <row r="17355" spans="1:9" ht="15.75" customHeight="1">
      <c r="A17355" s="396"/>
      <c r="B17355" s="398"/>
      <c r="C17355" s="396"/>
      <c r="D17355" s="396"/>
      <c r="E17355" s="399"/>
      <c r="F17355" s="399"/>
      <c r="G17355" s="399"/>
      <c r="H17355" s="399"/>
      <c r="I17355" s="399"/>
    </row>
    <row r="17356" spans="1:9" ht="15.75" customHeight="1">
      <c r="A17356" s="396"/>
      <c r="B17356" s="398"/>
      <c r="C17356" s="396"/>
      <c r="D17356" s="396"/>
      <c r="E17356" s="399"/>
      <c r="F17356" s="399"/>
      <c r="G17356" s="399"/>
      <c r="H17356" s="399"/>
      <c r="I17356" s="399"/>
    </row>
    <row r="17357" spans="1:9" ht="15.75" customHeight="1">
      <c r="A17357" s="396"/>
      <c r="B17357" s="398"/>
      <c r="C17357" s="396"/>
      <c r="D17357" s="396"/>
      <c r="E17357" s="399"/>
      <c r="F17357" s="399"/>
      <c r="G17357" s="399"/>
      <c r="H17357" s="399"/>
      <c r="I17357" s="399"/>
    </row>
    <row r="17358" spans="1:9" ht="15.75" customHeight="1">
      <c r="A17358" s="396"/>
      <c r="B17358" s="398"/>
      <c r="C17358" s="396"/>
      <c r="D17358" s="396"/>
      <c r="E17358" s="399"/>
      <c r="F17358" s="399"/>
      <c r="G17358" s="399"/>
      <c r="H17358" s="399"/>
      <c r="I17358" s="399"/>
    </row>
    <row r="17359" spans="1:9" ht="15.75" customHeight="1">
      <c r="A17359" s="396"/>
      <c r="B17359" s="398"/>
      <c r="C17359" s="396"/>
      <c r="D17359" s="396"/>
      <c r="E17359" s="399"/>
      <c r="F17359" s="399"/>
      <c r="G17359" s="399"/>
      <c r="H17359" s="399"/>
      <c r="I17359" s="399"/>
    </row>
    <row r="17360" spans="1:9" ht="15.75" customHeight="1">
      <c r="A17360" s="396"/>
      <c r="B17360" s="398"/>
      <c r="C17360" s="396"/>
      <c r="D17360" s="396"/>
      <c r="E17360" s="399"/>
      <c r="F17360" s="399"/>
      <c r="G17360" s="399"/>
      <c r="H17360" s="399"/>
      <c r="I17360" s="399"/>
    </row>
    <row r="17361" spans="1:9" ht="15.75" customHeight="1">
      <c r="A17361" s="396"/>
      <c r="B17361" s="398"/>
      <c r="C17361" s="396"/>
      <c r="D17361" s="396"/>
      <c r="E17361" s="399"/>
      <c r="F17361" s="399"/>
      <c r="G17361" s="399"/>
      <c r="H17361" s="399"/>
      <c r="I17361" s="399"/>
    </row>
    <row r="17362" spans="1:9" ht="15.75" customHeight="1">
      <c r="A17362" s="396"/>
      <c r="B17362" s="398"/>
      <c r="C17362" s="396"/>
      <c r="D17362" s="396"/>
      <c r="E17362" s="399"/>
      <c r="F17362" s="399"/>
      <c r="G17362" s="399"/>
      <c r="H17362" s="399"/>
      <c r="I17362" s="399"/>
    </row>
    <row r="17363" spans="1:9" ht="15.75" customHeight="1">
      <c r="A17363" s="396"/>
      <c r="B17363" s="398"/>
      <c r="C17363" s="396"/>
      <c r="D17363" s="396"/>
      <c r="E17363" s="399"/>
      <c r="F17363" s="399"/>
      <c r="G17363" s="399"/>
      <c r="H17363" s="399"/>
      <c r="I17363" s="399"/>
    </row>
    <row r="17364" spans="1:9" ht="15.75" customHeight="1">
      <c r="A17364" s="396"/>
      <c r="B17364" s="398"/>
      <c r="C17364" s="396"/>
      <c r="D17364" s="396"/>
      <c r="E17364" s="399"/>
      <c r="F17364" s="399"/>
      <c r="G17364" s="399"/>
      <c r="H17364" s="399"/>
      <c r="I17364" s="399"/>
    </row>
    <row r="17365" spans="1:9" ht="15.75" customHeight="1">
      <c r="A17365" s="396"/>
      <c r="B17365" s="398"/>
      <c r="C17365" s="396"/>
      <c r="D17365" s="396"/>
      <c r="E17365" s="399"/>
      <c r="F17365" s="399"/>
      <c r="G17365" s="399"/>
      <c r="H17365" s="399"/>
      <c r="I17365" s="399"/>
    </row>
    <row r="17366" spans="1:9" ht="15.75" customHeight="1">
      <c r="A17366" s="396"/>
      <c r="B17366" s="398"/>
      <c r="C17366" s="396"/>
      <c r="D17366" s="396"/>
      <c r="E17366" s="399"/>
      <c r="F17366" s="399"/>
      <c r="G17366" s="399"/>
      <c r="H17366" s="399"/>
      <c r="I17366" s="399"/>
    </row>
    <row r="17367" spans="1:9" ht="15.75" customHeight="1">
      <c r="A17367" s="396"/>
      <c r="B17367" s="398"/>
      <c r="C17367" s="396"/>
      <c r="D17367" s="396"/>
      <c r="E17367" s="399"/>
      <c r="F17367" s="399"/>
      <c r="G17367" s="399"/>
      <c r="H17367" s="399"/>
      <c r="I17367" s="399"/>
    </row>
    <row r="17368" spans="1:9" ht="15.75" customHeight="1">
      <c r="A17368" s="396"/>
      <c r="B17368" s="398"/>
      <c r="C17368" s="396"/>
      <c r="D17368" s="396"/>
      <c r="E17368" s="399"/>
      <c r="F17368" s="399"/>
      <c r="G17368" s="399"/>
      <c r="H17368" s="399"/>
      <c r="I17368" s="399"/>
    </row>
    <row r="17369" spans="1:9" ht="15.75" customHeight="1">
      <c r="A17369" s="396"/>
      <c r="B17369" s="398"/>
      <c r="C17369" s="396"/>
      <c r="D17369" s="396"/>
      <c r="E17369" s="399"/>
      <c r="F17369" s="399"/>
      <c r="G17369" s="399"/>
      <c r="H17369" s="399"/>
      <c r="I17369" s="399"/>
    </row>
    <row r="17370" spans="1:9" ht="15.75" customHeight="1">
      <c r="A17370" s="396"/>
      <c r="B17370" s="398"/>
      <c r="C17370" s="396"/>
      <c r="D17370" s="396"/>
      <c r="E17370" s="399"/>
      <c r="F17370" s="399"/>
      <c r="G17370" s="399"/>
      <c r="H17370" s="399"/>
      <c r="I17370" s="399"/>
    </row>
    <row r="17371" spans="1:9" ht="15.75" customHeight="1">
      <c r="A17371" s="396"/>
      <c r="B17371" s="398"/>
      <c r="C17371" s="396"/>
      <c r="D17371" s="396"/>
      <c r="E17371" s="399"/>
      <c r="F17371" s="399"/>
      <c r="G17371" s="399"/>
      <c r="H17371" s="399"/>
      <c r="I17371" s="399"/>
    </row>
    <row r="17372" spans="1:9" ht="15.75" customHeight="1">
      <c r="A17372" s="396"/>
      <c r="B17372" s="398"/>
      <c r="C17372" s="396"/>
      <c r="D17372" s="396"/>
      <c r="E17372" s="399"/>
      <c r="F17372" s="399"/>
      <c r="G17372" s="399"/>
      <c r="H17372" s="399"/>
      <c r="I17372" s="399"/>
    </row>
    <row r="17373" spans="1:9" ht="15.75" customHeight="1">
      <c r="A17373" s="396"/>
      <c r="B17373" s="398"/>
      <c r="C17373" s="396"/>
      <c r="D17373" s="396"/>
      <c r="E17373" s="399"/>
      <c r="F17373" s="399"/>
      <c r="G17373" s="399"/>
      <c r="H17373" s="399"/>
      <c r="I17373" s="399"/>
    </row>
    <row r="17374" spans="1:9" ht="15.75" customHeight="1">
      <c r="A17374" s="396"/>
      <c r="B17374" s="398"/>
      <c r="C17374" s="396"/>
      <c r="D17374" s="396"/>
      <c r="E17374" s="399"/>
      <c r="F17374" s="399"/>
      <c r="G17374" s="399"/>
      <c r="H17374" s="399"/>
      <c r="I17374" s="399"/>
    </row>
    <row r="17375" spans="1:9" ht="15.75" customHeight="1">
      <c r="A17375" s="396"/>
      <c r="B17375" s="398"/>
      <c r="C17375" s="396"/>
      <c r="D17375" s="396"/>
      <c r="E17375" s="399"/>
      <c r="F17375" s="399"/>
      <c r="G17375" s="399"/>
      <c r="H17375" s="399"/>
      <c r="I17375" s="399"/>
    </row>
    <row r="17376" spans="1:9" ht="15.75" customHeight="1">
      <c r="A17376" s="396"/>
      <c r="B17376" s="398"/>
      <c r="C17376" s="396"/>
      <c r="D17376" s="396"/>
      <c r="E17376" s="399"/>
      <c r="F17376" s="399"/>
      <c r="G17376" s="399"/>
      <c r="H17376" s="399"/>
      <c r="I17376" s="399"/>
    </row>
    <row r="17377" spans="1:9" ht="15.75" customHeight="1">
      <c r="A17377" s="396"/>
      <c r="B17377" s="398"/>
      <c r="C17377" s="396"/>
      <c r="D17377" s="396"/>
      <c r="E17377" s="399"/>
      <c r="F17377" s="399"/>
      <c r="G17377" s="399"/>
      <c r="H17377" s="399"/>
      <c r="I17377" s="399"/>
    </row>
    <row r="17378" spans="1:9" ht="15.75" customHeight="1">
      <c r="A17378" s="396"/>
      <c r="B17378" s="398"/>
      <c r="C17378" s="396"/>
      <c r="D17378" s="396"/>
      <c r="E17378" s="399"/>
      <c r="F17378" s="399"/>
      <c r="G17378" s="399"/>
      <c r="H17378" s="399"/>
      <c r="I17378" s="399"/>
    </row>
    <row r="17379" spans="1:9" ht="15.75" customHeight="1">
      <c r="A17379" s="396"/>
      <c r="B17379" s="398"/>
      <c r="C17379" s="396"/>
      <c r="D17379" s="396"/>
      <c r="E17379" s="399"/>
      <c r="F17379" s="399"/>
      <c r="G17379" s="399"/>
      <c r="H17379" s="399"/>
      <c r="I17379" s="399"/>
    </row>
    <row r="17380" spans="1:9" ht="15.75" customHeight="1">
      <c r="A17380" s="396"/>
      <c r="B17380" s="398"/>
      <c r="C17380" s="396"/>
      <c r="D17380" s="396"/>
      <c r="E17380" s="399"/>
      <c r="F17380" s="399"/>
      <c r="G17380" s="399"/>
      <c r="H17380" s="399"/>
      <c r="I17380" s="399"/>
    </row>
    <row r="17381" spans="1:9" ht="15.75" customHeight="1">
      <c r="A17381" s="396"/>
      <c r="B17381" s="398"/>
      <c r="C17381" s="396"/>
      <c r="D17381" s="396"/>
      <c r="E17381" s="399"/>
      <c r="F17381" s="399"/>
      <c r="G17381" s="399"/>
      <c r="H17381" s="399"/>
      <c r="I17381" s="399"/>
    </row>
    <row r="17382" spans="1:9" ht="15.75" customHeight="1">
      <c r="A17382" s="396"/>
      <c r="B17382" s="398"/>
      <c r="C17382" s="396"/>
      <c r="D17382" s="396"/>
      <c r="E17382" s="399"/>
      <c r="F17382" s="399"/>
      <c r="G17382" s="399"/>
      <c r="H17382" s="399"/>
      <c r="I17382" s="399"/>
    </row>
    <row r="17383" spans="1:9" ht="15.75" customHeight="1">
      <c r="A17383" s="396"/>
      <c r="B17383" s="398"/>
      <c r="C17383" s="396"/>
      <c r="D17383" s="396"/>
      <c r="E17383" s="399"/>
      <c r="F17383" s="399"/>
      <c r="G17383" s="399"/>
      <c r="H17383" s="399"/>
      <c r="I17383" s="399"/>
    </row>
    <row r="17384" spans="1:9" ht="15.75" customHeight="1">
      <c r="A17384" s="396"/>
      <c r="B17384" s="398"/>
      <c r="C17384" s="396"/>
      <c r="D17384" s="396"/>
      <c r="E17384" s="399"/>
      <c r="F17384" s="399"/>
      <c r="G17384" s="399"/>
      <c r="H17384" s="399"/>
      <c r="I17384" s="399"/>
    </row>
    <row r="17385" spans="1:9" ht="15.75" customHeight="1">
      <c r="A17385" s="396"/>
      <c r="B17385" s="398"/>
      <c r="C17385" s="396"/>
      <c r="D17385" s="396"/>
      <c r="E17385" s="399"/>
      <c r="F17385" s="399"/>
      <c r="G17385" s="399"/>
      <c r="H17385" s="399"/>
      <c r="I17385" s="399"/>
    </row>
    <row r="17386" spans="1:9" ht="15.75" customHeight="1">
      <c r="A17386" s="396"/>
      <c r="B17386" s="398"/>
      <c r="C17386" s="396"/>
      <c r="D17386" s="396"/>
      <c r="E17386" s="399"/>
      <c r="F17386" s="399"/>
      <c r="G17386" s="399"/>
      <c r="H17386" s="399"/>
      <c r="I17386" s="399"/>
    </row>
    <row r="17387" spans="1:9" ht="15.75" customHeight="1">
      <c r="A17387" s="396"/>
      <c r="B17387" s="398"/>
      <c r="C17387" s="396"/>
      <c r="D17387" s="396"/>
      <c r="E17387" s="399"/>
      <c r="F17387" s="399"/>
      <c r="G17387" s="399"/>
      <c r="H17387" s="399"/>
      <c r="I17387" s="399"/>
    </row>
    <row r="17388" spans="1:9" ht="15.75" customHeight="1">
      <c r="A17388" s="396"/>
      <c r="B17388" s="398"/>
      <c r="C17388" s="396"/>
      <c r="D17388" s="396"/>
      <c r="E17388" s="399"/>
      <c r="F17388" s="399"/>
      <c r="G17388" s="399"/>
      <c r="H17388" s="399"/>
      <c r="I17388" s="399"/>
    </row>
    <row r="17389" spans="1:9" ht="15.75" customHeight="1">
      <c r="A17389" s="396"/>
      <c r="B17389" s="398"/>
      <c r="C17389" s="396"/>
      <c r="D17389" s="396"/>
      <c r="E17389" s="399"/>
      <c r="F17389" s="399"/>
      <c r="G17389" s="399"/>
      <c r="H17389" s="399"/>
      <c r="I17389" s="399"/>
    </row>
    <row r="17390" spans="1:9" ht="15.75" customHeight="1">
      <c r="A17390" s="396"/>
      <c r="B17390" s="398"/>
      <c r="C17390" s="396"/>
      <c r="D17390" s="396"/>
      <c r="E17390" s="399"/>
      <c r="F17390" s="399"/>
      <c r="G17390" s="399"/>
      <c r="H17390" s="399"/>
      <c r="I17390" s="399"/>
    </row>
    <row r="17391" spans="1:9" ht="15.75" customHeight="1">
      <c r="A17391" s="396"/>
      <c r="B17391" s="398"/>
      <c r="C17391" s="396"/>
      <c r="D17391" s="396"/>
      <c r="E17391" s="399"/>
      <c r="F17391" s="399"/>
      <c r="G17391" s="399"/>
      <c r="H17391" s="399"/>
      <c r="I17391" s="399"/>
    </row>
    <row r="17392" spans="1:9" ht="15.75" customHeight="1">
      <c r="A17392" s="396"/>
      <c r="B17392" s="398"/>
      <c r="C17392" s="396"/>
      <c r="D17392" s="396"/>
      <c r="E17392" s="399"/>
      <c r="F17392" s="399"/>
      <c r="G17392" s="399"/>
      <c r="H17392" s="399"/>
      <c r="I17392" s="399"/>
    </row>
    <row r="17393" spans="1:9" ht="15.75" customHeight="1">
      <c r="A17393" s="396"/>
      <c r="B17393" s="398"/>
      <c r="C17393" s="396"/>
      <c r="D17393" s="396"/>
      <c r="E17393" s="399"/>
      <c r="F17393" s="399"/>
      <c r="G17393" s="399"/>
      <c r="H17393" s="399"/>
      <c r="I17393" s="399"/>
    </row>
    <row r="17394" spans="1:9" ht="15.75" customHeight="1">
      <c r="A17394" s="396"/>
      <c r="B17394" s="398"/>
      <c r="C17394" s="396"/>
      <c r="D17394" s="396"/>
      <c r="E17394" s="399"/>
      <c r="F17394" s="399"/>
      <c r="G17394" s="399"/>
      <c r="H17394" s="399"/>
      <c r="I17394" s="399"/>
    </row>
    <row r="17395" spans="1:9" ht="15.75" customHeight="1">
      <c r="A17395" s="396"/>
      <c r="B17395" s="398"/>
      <c r="C17395" s="396"/>
      <c r="D17395" s="396"/>
      <c r="E17395" s="399"/>
      <c r="F17395" s="399"/>
      <c r="G17395" s="399"/>
      <c r="H17395" s="399"/>
      <c r="I17395" s="399"/>
    </row>
    <row r="17396" spans="1:9" ht="15.75" customHeight="1">
      <c r="A17396" s="396"/>
      <c r="B17396" s="398"/>
      <c r="C17396" s="396"/>
      <c r="D17396" s="396"/>
      <c r="E17396" s="399"/>
      <c r="F17396" s="399"/>
      <c r="G17396" s="399"/>
      <c r="H17396" s="399"/>
      <c r="I17396" s="399"/>
    </row>
    <row r="17397" spans="1:9" ht="15.75" customHeight="1">
      <c r="A17397" s="396"/>
      <c r="B17397" s="398"/>
      <c r="C17397" s="396"/>
      <c r="D17397" s="396"/>
      <c r="E17397" s="399"/>
      <c r="F17397" s="399"/>
      <c r="G17397" s="399"/>
      <c r="H17397" s="399"/>
      <c r="I17397" s="399"/>
    </row>
    <row r="17398" spans="1:9" ht="15.75" customHeight="1">
      <c r="A17398" s="396"/>
      <c r="B17398" s="398"/>
      <c r="C17398" s="396"/>
      <c r="D17398" s="396"/>
      <c r="E17398" s="399"/>
      <c r="F17398" s="399"/>
      <c r="G17398" s="399"/>
      <c r="H17398" s="399"/>
      <c r="I17398" s="399"/>
    </row>
    <row r="17399" spans="1:9" ht="15.75" customHeight="1">
      <c r="A17399" s="396"/>
      <c r="B17399" s="398"/>
      <c r="C17399" s="396"/>
      <c r="D17399" s="396"/>
      <c r="E17399" s="399"/>
      <c r="F17399" s="399"/>
      <c r="G17399" s="399"/>
      <c r="H17399" s="399"/>
      <c r="I17399" s="399"/>
    </row>
    <row r="17400" spans="1:9" ht="15.75" customHeight="1">
      <c r="A17400" s="396"/>
      <c r="B17400" s="398"/>
      <c r="C17400" s="396"/>
      <c r="D17400" s="396"/>
      <c r="E17400" s="399"/>
      <c r="F17400" s="399"/>
      <c r="G17400" s="399"/>
      <c r="H17400" s="399"/>
      <c r="I17400" s="399"/>
    </row>
    <row r="17401" spans="1:9" ht="15.75" customHeight="1">
      <c r="A17401" s="396"/>
      <c r="B17401" s="398"/>
      <c r="C17401" s="396"/>
      <c r="D17401" s="396"/>
      <c r="E17401" s="399"/>
      <c r="F17401" s="399"/>
      <c r="G17401" s="399"/>
      <c r="H17401" s="399"/>
      <c r="I17401" s="399"/>
    </row>
    <row r="17402" spans="1:9" ht="15.75" customHeight="1">
      <c r="A17402" s="396"/>
      <c r="B17402" s="398"/>
      <c r="C17402" s="396"/>
      <c r="D17402" s="396"/>
      <c r="E17402" s="399"/>
      <c r="F17402" s="399"/>
      <c r="G17402" s="399"/>
      <c r="H17402" s="399"/>
      <c r="I17402" s="399"/>
    </row>
    <row r="17403" spans="1:9" ht="15.75" customHeight="1">
      <c r="A17403" s="396"/>
      <c r="B17403" s="398"/>
      <c r="C17403" s="396"/>
      <c r="D17403" s="396"/>
      <c r="E17403" s="399"/>
      <c r="F17403" s="399"/>
      <c r="G17403" s="399"/>
      <c r="H17403" s="399"/>
      <c r="I17403" s="399"/>
    </row>
    <row r="17404" spans="1:9" ht="15.75" customHeight="1">
      <c r="A17404" s="396"/>
      <c r="B17404" s="398"/>
      <c r="C17404" s="396"/>
      <c r="D17404" s="396"/>
      <c r="E17404" s="399"/>
      <c r="F17404" s="399"/>
      <c r="G17404" s="399"/>
      <c r="H17404" s="399"/>
      <c r="I17404" s="399"/>
    </row>
    <row r="17405" spans="1:9" ht="15.75" customHeight="1">
      <c r="A17405" s="396"/>
      <c r="B17405" s="398"/>
      <c r="C17405" s="396"/>
      <c r="D17405" s="396"/>
      <c r="E17405" s="399"/>
      <c r="F17405" s="399"/>
      <c r="G17405" s="399"/>
      <c r="H17405" s="399"/>
      <c r="I17405" s="399"/>
    </row>
    <row r="17406" spans="1:9" ht="15.75" customHeight="1">
      <c r="A17406" s="396"/>
      <c r="B17406" s="398"/>
      <c r="C17406" s="396"/>
      <c r="D17406" s="396"/>
      <c r="E17406" s="399"/>
      <c r="F17406" s="399"/>
      <c r="G17406" s="399"/>
      <c r="H17406" s="399"/>
      <c r="I17406" s="399"/>
    </row>
    <row r="17407" spans="1:9" ht="15.75" customHeight="1">
      <c r="A17407" s="396"/>
      <c r="B17407" s="398"/>
      <c r="C17407" s="396"/>
      <c r="D17407" s="396"/>
      <c r="E17407" s="399"/>
      <c r="F17407" s="399"/>
      <c r="G17407" s="399"/>
      <c r="H17407" s="399"/>
      <c r="I17407" s="399"/>
    </row>
    <row r="17408" spans="1:9" ht="15.75" customHeight="1">
      <c r="A17408" s="396"/>
      <c r="B17408" s="398"/>
      <c r="C17408" s="396"/>
      <c r="D17408" s="396"/>
      <c r="E17408" s="399"/>
      <c r="F17408" s="399"/>
      <c r="G17408" s="399"/>
      <c r="H17408" s="399"/>
      <c r="I17408" s="399"/>
    </row>
    <row r="17409" spans="1:9" ht="15.75" customHeight="1">
      <c r="A17409" s="396"/>
      <c r="B17409" s="398"/>
      <c r="C17409" s="396"/>
      <c r="D17409" s="396"/>
      <c r="E17409" s="399"/>
      <c r="F17409" s="399"/>
      <c r="G17409" s="399"/>
      <c r="H17409" s="399"/>
      <c r="I17409" s="399"/>
    </row>
    <row r="17410" spans="1:9" ht="15.75" customHeight="1">
      <c r="A17410" s="396"/>
      <c r="B17410" s="398"/>
      <c r="C17410" s="396"/>
      <c r="D17410" s="396"/>
      <c r="E17410" s="399"/>
      <c r="F17410" s="399"/>
      <c r="G17410" s="399"/>
      <c r="H17410" s="399"/>
      <c r="I17410" s="399"/>
    </row>
    <row r="17411" spans="1:9" ht="15.75" customHeight="1">
      <c r="A17411" s="396"/>
      <c r="B17411" s="398"/>
      <c r="C17411" s="396"/>
      <c r="D17411" s="396"/>
      <c r="E17411" s="399"/>
      <c r="F17411" s="399"/>
      <c r="G17411" s="399"/>
      <c r="H17411" s="399"/>
      <c r="I17411" s="399"/>
    </row>
    <row r="17412" spans="1:9" ht="15.75" customHeight="1">
      <c r="A17412" s="396"/>
      <c r="B17412" s="398"/>
      <c r="C17412" s="396"/>
      <c r="D17412" s="396"/>
      <c r="E17412" s="399"/>
      <c r="F17412" s="399"/>
      <c r="G17412" s="399"/>
      <c r="H17412" s="399"/>
      <c r="I17412" s="399"/>
    </row>
    <row r="17413" spans="1:9" ht="15.75" customHeight="1">
      <c r="A17413" s="396"/>
      <c r="B17413" s="398"/>
      <c r="C17413" s="396"/>
      <c r="D17413" s="396"/>
      <c r="E17413" s="399"/>
      <c r="F17413" s="399"/>
      <c r="G17413" s="399"/>
      <c r="H17413" s="399"/>
      <c r="I17413" s="399"/>
    </row>
    <row r="17414" spans="1:9" ht="15.75" customHeight="1">
      <c r="A17414" s="396"/>
      <c r="B17414" s="398"/>
      <c r="C17414" s="396"/>
      <c r="D17414" s="396"/>
      <c r="E17414" s="399"/>
      <c r="F17414" s="399"/>
      <c r="G17414" s="399"/>
      <c r="H17414" s="399"/>
      <c r="I17414" s="399"/>
    </row>
    <row r="17415" spans="1:9" ht="15.75" customHeight="1">
      <c r="A17415" s="396"/>
      <c r="B17415" s="398"/>
      <c r="C17415" s="396"/>
      <c r="D17415" s="396"/>
      <c r="E17415" s="399"/>
      <c r="F17415" s="399"/>
      <c r="G17415" s="399"/>
      <c r="H17415" s="399"/>
      <c r="I17415" s="399"/>
    </row>
    <row r="17416" spans="1:9" ht="15.75" customHeight="1">
      <c r="A17416" s="396"/>
      <c r="B17416" s="398"/>
      <c r="C17416" s="396"/>
      <c r="D17416" s="396"/>
      <c r="E17416" s="399"/>
      <c r="F17416" s="399"/>
      <c r="G17416" s="399"/>
      <c r="H17416" s="399"/>
      <c r="I17416" s="399"/>
    </row>
    <row r="17417" spans="1:9" ht="15.75" customHeight="1">
      <c r="A17417" s="396"/>
      <c r="B17417" s="398"/>
      <c r="C17417" s="396"/>
      <c r="D17417" s="396"/>
      <c r="E17417" s="399"/>
      <c r="F17417" s="399"/>
      <c r="G17417" s="399"/>
      <c r="H17417" s="399"/>
      <c r="I17417" s="399"/>
    </row>
    <row r="17418" spans="1:9" ht="15.75" customHeight="1">
      <c r="A17418" s="396"/>
      <c r="B17418" s="398"/>
      <c r="C17418" s="396"/>
      <c r="D17418" s="396"/>
      <c r="E17418" s="399"/>
      <c r="F17418" s="399"/>
      <c r="G17418" s="399"/>
      <c r="H17418" s="399"/>
      <c r="I17418" s="399"/>
    </row>
    <row r="17419" spans="1:9" ht="15.75" customHeight="1">
      <c r="A17419" s="396"/>
      <c r="B17419" s="398"/>
      <c r="C17419" s="396"/>
      <c r="D17419" s="396"/>
      <c r="E17419" s="399"/>
      <c r="F17419" s="399"/>
      <c r="G17419" s="399"/>
      <c r="H17419" s="399"/>
      <c r="I17419" s="399"/>
    </row>
    <row r="17420" spans="1:9" ht="15.75" customHeight="1">
      <c r="A17420" s="396"/>
      <c r="B17420" s="398"/>
      <c r="C17420" s="396"/>
      <c r="D17420" s="396"/>
      <c r="E17420" s="399"/>
      <c r="F17420" s="399"/>
      <c r="G17420" s="399"/>
      <c r="H17420" s="399"/>
      <c r="I17420" s="399"/>
    </row>
    <row r="17421" spans="1:9" ht="15.75" customHeight="1">
      <c r="A17421" s="396"/>
      <c r="B17421" s="398"/>
      <c r="C17421" s="396"/>
      <c r="D17421" s="396"/>
      <c r="E17421" s="399"/>
      <c r="F17421" s="399"/>
      <c r="G17421" s="399"/>
      <c r="H17421" s="399"/>
      <c r="I17421" s="399"/>
    </row>
    <row r="17422" spans="1:9" ht="15.75" customHeight="1">
      <c r="A17422" s="396"/>
      <c r="B17422" s="398"/>
      <c r="C17422" s="396"/>
      <c r="D17422" s="396"/>
      <c r="E17422" s="399"/>
      <c r="F17422" s="399"/>
      <c r="G17422" s="399"/>
      <c r="H17422" s="399"/>
      <c r="I17422" s="399"/>
    </row>
    <row r="17423" spans="1:9" ht="15.75" customHeight="1">
      <c r="A17423" s="396"/>
      <c r="B17423" s="398"/>
      <c r="C17423" s="396"/>
      <c r="D17423" s="396"/>
      <c r="E17423" s="399"/>
      <c r="F17423" s="399"/>
      <c r="G17423" s="399"/>
      <c r="H17423" s="399"/>
      <c r="I17423" s="399"/>
    </row>
    <row r="17424" spans="1:9" ht="15.75" customHeight="1">
      <c r="A17424" s="396"/>
      <c r="B17424" s="398"/>
      <c r="C17424" s="396"/>
      <c r="D17424" s="396"/>
      <c r="E17424" s="399"/>
      <c r="F17424" s="399"/>
      <c r="G17424" s="399"/>
      <c r="H17424" s="399"/>
      <c r="I17424" s="399"/>
    </row>
    <row r="17425" spans="1:9" ht="15.75" customHeight="1">
      <c r="A17425" s="396"/>
      <c r="B17425" s="398"/>
      <c r="C17425" s="396"/>
      <c r="D17425" s="396"/>
      <c r="E17425" s="399"/>
      <c r="F17425" s="399"/>
      <c r="G17425" s="399"/>
      <c r="H17425" s="399"/>
      <c r="I17425" s="399"/>
    </row>
    <row r="17426" spans="1:9" ht="15.75" customHeight="1">
      <c r="A17426" s="396"/>
      <c r="B17426" s="398"/>
      <c r="C17426" s="396"/>
      <c r="D17426" s="396"/>
      <c r="E17426" s="399"/>
      <c r="F17426" s="399"/>
      <c r="G17426" s="399"/>
      <c r="H17426" s="399"/>
      <c r="I17426" s="399"/>
    </row>
    <row r="17427" spans="1:9" ht="15.75" customHeight="1">
      <c r="A17427" s="396"/>
      <c r="B17427" s="398"/>
      <c r="C17427" s="396"/>
      <c r="D17427" s="396"/>
      <c r="E17427" s="399"/>
      <c r="F17427" s="399"/>
      <c r="G17427" s="399"/>
      <c r="H17427" s="399"/>
      <c r="I17427" s="399"/>
    </row>
    <row r="17428" spans="1:9" ht="15.75" customHeight="1">
      <c r="A17428" s="396"/>
      <c r="B17428" s="398"/>
      <c r="C17428" s="396"/>
      <c r="D17428" s="396"/>
      <c r="E17428" s="399"/>
      <c r="F17428" s="399"/>
      <c r="G17428" s="399"/>
      <c r="H17428" s="399"/>
      <c r="I17428" s="399"/>
    </row>
    <row r="17429" spans="1:9" ht="15.75" customHeight="1">
      <c r="A17429" s="396"/>
      <c r="B17429" s="398"/>
      <c r="C17429" s="396"/>
      <c r="D17429" s="396"/>
      <c r="E17429" s="399"/>
      <c r="F17429" s="399"/>
      <c r="G17429" s="399"/>
      <c r="H17429" s="399"/>
      <c r="I17429" s="399"/>
    </row>
    <row r="17430" spans="1:9" ht="15.75" customHeight="1">
      <c r="A17430" s="396"/>
      <c r="B17430" s="398"/>
      <c r="C17430" s="396"/>
      <c r="D17430" s="396"/>
      <c r="E17430" s="399"/>
      <c r="F17430" s="399"/>
      <c r="G17430" s="399"/>
      <c r="H17430" s="399"/>
      <c r="I17430" s="399"/>
    </row>
    <row r="17431" spans="1:9" ht="15.75" customHeight="1">
      <c r="A17431" s="396"/>
      <c r="B17431" s="398"/>
      <c r="C17431" s="396"/>
      <c r="D17431" s="396"/>
      <c r="E17431" s="399"/>
      <c r="F17431" s="399"/>
      <c r="G17431" s="399"/>
      <c r="H17431" s="399"/>
      <c r="I17431" s="399"/>
    </row>
    <row r="17432" spans="1:9" ht="15.75" customHeight="1">
      <c r="A17432" s="396"/>
      <c r="B17432" s="398"/>
      <c r="C17432" s="396"/>
      <c r="D17432" s="396"/>
      <c r="E17432" s="399"/>
      <c r="F17432" s="399"/>
      <c r="G17432" s="399"/>
      <c r="H17432" s="399"/>
      <c r="I17432" s="399"/>
    </row>
    <row r="17433" spans="1:9" ht="15.75" customHeight="1">
      <c r="A17433" s="396"/>
      <c r="B17433" s="398"/>
      <c r="C17433" s="396"/>
      <c r="D17433" s="396"/>
      <c r="E17433" s="399"/>
      <c r="F17433" s="399"/>
      <c r="G17433" s="399"/>
      <c r="H17433" s="399"/>
      <c r="I17433" s="399"/>
    </row>
    <row r="17434" spans="1:9" ht="15.75" customHeight="1">
      <c r="A17434" s="396"/>
      <c r="B17434" s="398"/>
      <c r="C17434" s="396"/>
      <c r="D17434" s="396"/>
      <c r="E17434" s="399"/>
      <c r="F17434" s="399"/>
      <c r="G17434" s="399"/>
      <c r="H17434" s="399"/>
      <c r="I17434" s="399"/>
    </row>
    <row r="17435" spans="1:9" ht="15.75" customHeight="1">
      <c r="A17435" s="396"/>
      <c r="B17435" s="398"/>
      <c r="C17435" s="396"/>
      <c r="D17435" s="396"/>
      <c r="E17435" s="399"/>
      <c r="F17435" s="399"/>
      <c r="G17435" s="399"/>
      <c r="H17435" s="399"/>
      <c r="I17435" s="399"/>
    </row>
    <row r="17436" spans="1:9" ht="15.75" customHeight="1">
      <c r="A17436" s="396"/>
      <c r="B17436" s="398"/>
      <c r="C17436" s="396"/>
      <c r="D17436" s="396"/>
      <c r="E17436" s="399"/>
      <c r="F17436" s="399"/>
      <c r="G17436" s="399"/>
      <c r="H17436" s="399"/>
      <c r="I17436" s="399"/>
    </row>
    <row r="17437" spans="1:9" ht="15.75" customHeight="1">
      <c r="A17437" s="396"/>
      <c r="B17437" s="398"/>
      <c r="C17437" s="396"/>
      <c r="D17437" s="396"/>
      <c r="E17437" s="399"/>
      <c r="F17437" s="399"/>
      <c r="G17437" s="399"/>
      <c r="H17437" s="399"/>
      <c r="I17437" s="399"/>
    </row>
    <row r="17438" spans="1:9" ht="15.75" customHeight="1">
      <c r="A17438" s="396"/>
      <c r="B17438" s="398"/>
      <c r="C17438" s="396"/>
      <c r="D17438" s="396"/>
      <c r="E17438" s="399"/>
      <c r="F17438" s="399"/>
      <c r="G17438" s="399"/>
      <c r="H17438" s="399"/>
      <c r="I17438" s="399"/>
    </row>
    <row r="17439" spans="1:9" ht="15.75" customHeight="1">
      <c r="A17439" s="396"/>
      <c r="B17439" s="398"/>
      <c r="C17439" s="396"/>
      <c r="D17439" s="396"/>
      <c r="E17439" s="399"/>
      <c r="F17439" s="399"/>
      <c r="G17439" s="399"/>
      <c r="H17439" s="399"/>
      <c r="I17439" s="399"/>
    </row>
    <row r="17440" spans="1:9" ht="15.75" customHeight="1">
      <c r="A17440" s="396"/>
      <c r="B17440" s="398"/>
      <c r="C17440" s="396"/>
      <c r="D17440" s="396"/>
      <c r="E17440" s="399"/>
      <c r="F17440" s="399"/>
      <c r="G17440" s="399"/>
      <c r="H17440" s="399"/>
      <c r="I17440" s="399"/>
    </row>
    <row r="17441" spans="1:9" ht="15.75" customHeight="1">
      <c r="A17441" s="396"/>
      <c r="B17441" s="398"/>
      <c r="C17441" s="396"/>
      <c r="D17441" s="396"/>
      <c r="E17441" s="399"/>
      <c r="F17441" s="399"/>
      <c r="G17441" s="399"/>
      <c r="H17441" s="399"/>
      <c r="I17441" s="399"/>
    </row>
    <row r="17442" spans="1:9" ht="15.75" customHeight="1">
      <c r="A17442" s="396"/>
      <c r="B17442" s="398"/>
      <c r="C17442" s="396"/>
      <c r="D17442" s="396"/>
      <c r="E17442" s="399"/>
      <c r="F17442" s="399"/>
      <c r="G17442" s="399"/>
      <c r="H17442" s="399"/>
      <c r="I17442" s="399"/>
    </row>
    <row r="17443" spans="1:9" ht="15.75" customHeight="1">
      <c r="A17443" s="396"/>
      <c r="B17443" s="398"/>
      <c r="C17443" s="396"/>
      <c r="D17443" s="396"/>
      <c r="E17443" s="399"/>
      <c r="F17443" s="399"/>
      <c r="G17443" s="399"/>
      <c r="H17443" s="399"/>
      <c r="I17443" s="399"/>
    </row>
    <row r="17444" spans="1:9" ht="15.75" customHeight="1">
      <c r="A17444" s="396"/>
      <c r="B17444" s="398"/>
      <c r="C17444" s="396"/>
      <c r="D17444" s="396"/>
      <c r="E17444" s="399"/>
      <c r="F17444" s="399"/>
      <c r="G17444" s="399"/>
      <c r="H17444" s="399"/>
      <c r="I17444" s="399"/>
    </row>
    <row r="17445" spans="1:9" ht="15.75" customHeight="1">
      <c r="A17445" s="396"/>
      <c r="B17445" s="398"/>
      <c r="C17445" s="396"/>
      <c r="D17445" s="396"/>
      <c r="E17445" s="399"/>
      <c r="F17445" s="399"/>
      <c r="G17445" s="399"/>
      <c r="H17445" s="399"/>
      <c r="I17445" s="399"/>
    </row>
    <row r="17446" spans="1:9" ht="15.75" customHeight="1">
      <c r="A17446" s="396"/>
      <c r="B17446" s="398"/>
      <c r="C17446" s="396"/>
      <c r="D17446" s="396"/>
      <c r="E17446" s="399"/>
      <c r="F17446" s="399"/>
      <c r="G17446" s="399"/>
      <c r="H17446" s="399"/>
      <c r="I17446" s="399"/>
    </row>
    <row r="17447" spans="1:9" ht="15.75" customHeight="1">
      <c r="A17447" s="396"/>
      <c r="B17447" s="398"/>
      <c r="C17447" s="396"/>
      <c r="D17447" s="396"/>
      <c r="E17447" s="399"/>
      <c r="F17447" s="399"/>
      <c r="G17447" s="399"/>
      <c r="H17447" s="399"/>
      <c r="I17447" s="399"/>
    </row>
    <row r="17448" spans="1:9" ht="15.75" customHeight="1">
      <c r="A17448" s="396"/>
      <c r="B17448" s="398"/>
      <c r="C17448" s="396"/>
      <c r="D17448" s="396"/>
      <c r="E17448" s="399"/>
      <c r="F17448" s="399"/>
      <c r="G17448" s="399"/>
      <c r="H17448" s="399"/>
      <c r="I17448" s="399"/>
    </row>
    <row r="17449" spans="1:9" ht="15.75" customHeight="1">
      <c r="A17449" s="396"/>
      <c r="B17449" s="398"/>
      <c r="C17449" s="396"/>
      <c r="D17449" s="396"/>
      <c r="E17449" s="399"/>
      <c r="F17449" s="399"/>
      <c r="G17449" s="399"/>
      <c r="H17449" s="399"/>
      <c r="I17449" s="399"/>
    </row>
    <row r="17450" spans="1:9" ht="15.75" customHeight="1">
      <c r="A17450" s="396"/>
      <c r="B17450" s="398"/>
      <c r="C17450" s="396"/>
      <c r="D17450" s="396"/>
      <c r="E17450" s="399"/>
      <c r="F17450" s="399"/>
      <c r="G17450" s="399"/>
      <c r="H17450" s="399"/>
      <c r="I17450" s="399"/>
    </row>
    <row r="17451" spans="1:9" ht="15.75" customHeight="1">
      <c r="A17451" s="396"/>
      <c r="B17451" s="398"/>
      <c r="C17451" s="396"/>
      <c r="D17451" s="396"/>
      <c r="E17451" s="399"/>
      <c r="F17451" s="399"/>
      <c r="G17451" s="399"/>
      <c r="H17451" s="399"/>
      <c r="I17451" s="399"/>
    </row>
    <row r="17452" spans="1:9" ht="15.75" customHeight="1">
      <c r="A17452" s="396"/>
      <c r="B17452" s="398"/>
      <c r="C17452" s="396"/>
      <c r="D17452" s="396"/>
      <c r="E17452" s="399"/>
      <c r="F17452" s="399"/>
      <c r="G17452" s="399"/>
      <c r="H17452" s="399"/>
      <c r="I17452" s="399"/>
    </row>
    <row r="17453" spans="1:9" ht="15.75" customHeight="1">
      <c r="A17453" s="396"/>
      <c r="B17453" s="398"/>
      <c r="C17453" s="396"/>
      <c r="D17453" s="396"/>
      <c r="E17453" s="399"/>
      <c r="F17453" s="399"/>
      <c r="G17453" s="399"/>
      <c r="H17453" s="399"/>
      <c r="I17453" s="399"/>
    </row>
    <row r="17454" spans="1:9" ht="15.75" customHeight="1">
      <c r="A17454" s="396"/>
      <c r="B17454" s="398"/>
      <c r="C17454" s="396"/>
      <c r="D17454" s="396"/>
      <c r="E17454" s="399"/>
      <c r="F17454" s="399"/>
      <c r="G17454" s="399"/>
      <c r="H17454" s="399"/>
      <c r="I17454" s="399"/>
    </row>
    <row r="17455" spans="1:9" ht="15.75" customHeight="1">
      <c r="A17455" s="396"/>
      <c r="B17455" s="398"/>
      <c r="C17455" s="396"/>
      <c r="D17455" s="396"/>
      <c r="E17455" s="399"/>
      <c r="F17455" s="399"/>
      <c r="G17455" s="399"/>
      <c r="H17455" s="399"/>
      <c r="I17455" s="399"/>
    </row>
    <row r="17456" spans="1:9" ht="15.75" customHeight="1">
      <c r="A17456" s="396"/>
      <c r="B17456" s="398"/>
      <c r="C17456" s="396"/>
      <c r="D17456" s="396"/>
      <c r="E17456" s="399"/>
      <c r="F17456" s="399"/>
      <c r="G17456" s="399"/>
      <c r="H17456" s="399"/>
      <c r="I17456" s="399"/>
    </row>
    <row r="17457" spans="1:9" ht="15.75" customHeight="1">
      <c r="A17457" s="396"/>
      <c r="B17457" s="398"/>
      <c r="C17457" s="396"/>
      <c r="D17457" s="396"/>
      <c r="E17457" s="399"/>
      <c r="F17457" s="399"/>
      <c r="G17457" s="399"/>
      <c r="H17457" s="399"/>
      <c r="I17457" s="399"/>
    </row>
    <row r="17458" spans="1:9" ht="15.75" customHeight="1">
      <c r="A17458" s="396"/>
      <c r="B17458" s="398"/>
      <c r="C17458" s="396"/>
      <c r="D17458" s="396"/>
      <c r="E17458" s="399"/>
      <c r="F17458" s="399"/>
      <c r="G17458" s="399"/>
      <c r="H17458" s="399"/>
      <c r="I17458" s="399"/>
    </row>
    <row r="17459" spans="1:9" ht="15.75" customHeight="1">
      <c r="A17459" s="396"/>
      <c r="B17459" s="398"/>
      <c r="C17459" s="396"/>
      <c r="D17459" s="396"/>
      <c r="E17459" s="399"/>
      <c r="F17459" s="399"/>
      <c r="G17459" s="399"/>
      <c r="H17459" s="399"/>
      <c r="I17459" s="399"/>
    </row>
    <row r="17460" spans="1:9" ht="15.75" customHeight="1">
      <c r="A17460" s="396"/>
      <c r="B17460" s="398"/>
      <c r="C17460" s="396"/>
      <c r="D17460" s="396"/>
      <c r="E17460" s="399"/>
      <c r="F17460" s="399"/>
      <c r="G17460" s="399"/>
      <c r="H17460" s="399"/>
      <c r="I17460" s="399"/>
    </row>
    <row r="17461" spans="1:9" ht="15.75" customHeight="1">
      <c r="A17461" s="396"/>
      <c r="B17461" s="398"/>
      <c r="C17461" s="396"/>
      <c r="D17461" s="396"/>
      <c r="E17461" s="399"/>
      <c r="F17461" s="399"/>
      <c r="G17461" s="399"/>
      <c r="H17461" s="399"/>
      <c r="I17461" s="399"/>
    </row>
    <row r="17462" spans="1:9" ht="15.75" customHeight="1">
      <c r="A17462" s="396"/>
      <c r="B17462" s="398"/>
      <c r="C17462" s="396"/>
      <c r="D17462" s="396"/>
      <c r="E17462" s="399"/>
      <c r="F17462" s="399"/>
      <c r="G17462" s="399"/>
      <c r="H17462" s="399"/>
      <c r="I17462" s="399"/>
    </row>
    <row r="17463" spans="1:9" ht="15.75" customHeight="1">
      <c r="A17463" s="396"/>
      <c r="B17463" s="398"/>
      <c r="C17463" s="396"/>
      <c r="D17463" s="396"/>
      <c r="E17463" s="399"/>
      <c r="F17463" s="399"/>
      <c r="G17463" s="399"/>
      <c r="H17463" s="399"/>
      <c r="I17463" s="399"/>
    </row>
    <row r="17464" spans="1:9" ht="15.75" customHeight="1">
      <c r="A17464" s="396"/>
      <c r="B17464" s="398"/>
      <c r="C17464" s="396"/>
      <c r="D17464" s="396"/>
      <c r="E17464" s="399"/>
      <c r="F17464" s="399"/>
      <c r="G17464" s="399"/>
      <c r="H17464" s="399"/>
      <c r="I17464" s="399"/>
    </row>
    <row r="17465" spans="1:9" ht="15.75" customHeight="1">
      <c r="A17465" s="396"/>
      <c r="B17465" s="398"/>
      <c r="C17465" s="396"/>
      <c r="D17465" s="396"/>
      <c r="E17465" s="399"/>
      <c r="F17465" s="399"/>
      <c r="G17465" s="399"/>
      <c r="H17465" s="399"/>
      <c r="I17465" s="399"/>
    </row>
    <row r="17466" spans="1:9" ht="15.75" customHeight="1">
      <c r="A17466" s="396"/>
      <c r="B17466" s="398"/>
      <c r="C17466" s="396"/>
      <c r="D17466" s="396"/>
      <c r="E17466" s="399"/>
      <c r="F17466" s="399"/>
      <c r="G17466" s="399"/>
      <c r="H17466" s="399"/>
      <c r="I17466" s="399"/>
    </row>
    <row r="17467" spans="1:9" ht="15.75" customHeight="1">
      <c r="A17467" s="396"/>
      <c r="B17467" s="398"/>
      <c r="C17467" s="396"/>
      <c r="D17467" s="396"/>
      <c r="E17467" s="399"/>
      <c r="F17467" s="399"/>
      <c r="G17467" s="399"/>
      <c r="H17467" s="399"/>
      <c r="I17467" s="399"/>
    </row>
    <row r="17468" spans="1:9" ht="15.75" customHeight="1">
      <c r="A17468" s="396"/>
      <c r="B17468" s="398"/>
      <c r="C17468" s="396"/>
      <c r="D17468" s="396"/>
      <c r="E17468" s="399"/>
      <c r="F17468" s="399"/>
      <c r="G17468" s="399"/>
      <c r="H17468" s="399"/>
      <c r="I17468" s="399"/>
    </row>
    <row r="17469" spans="1:9" ht="15.75" customHeight="1">
      <c r="A17469" s="396"/>
      <c r="B17469" s="398"/>
      <c r="C17469" s="396"/>
      <c r="D17469" s="396"/>
      <c r="E17469" s="399"/>
      <c r="F17469" s="399"/>
      <c r="G17469" s="399"/>
      <c r="H17469" s="399"/>
      <c r="I17469" s="399"/>
    </row>
    <row r="17470" spans="1:9" ht="15.75" customHeight="1">
      <c r="A17470" s="396"/>
      <c r="B17470" s="398"/>
      <c r="C17470" s="396"/>
      <c r="D17470" s="396"/>
      <c r="E17470" s="399"/>
      <c r="F17470" s="399"/>
      <c r="G17470" s="399"/>
      <c r="H17470" s="399"/>
      <c r="I17470" s="399"/>
    </row>
    <row r="17471" spans="1:9" ht="15.75" customHeight="1">
      <c r="A17471" s="396"/>
      <c r="B17471" s="398"/>
      <c r="C17471" s="396"/>
      <c r="D17471" s="396"/>
      <c r="E17471" s="399"/>
      <c r="F17471" s="399"/>
      <c r="G17471" s="399"/>
      <c r="H17471" s="399"/>
      <c r="I17471" s="399"/>
    </row>
    <row r="17472" spans="1:9" ht="15.75" customHeight="1">
      <c r="A17472" s="396"/>
      <c r="B17472" s="398"/>
      <c r="C17472" s="396"/>
      <c r="D17472" s="396"/>
      <c r="E17472" s="399"/>
      <c r="F17472" s="399"/>
      <c r="G17472" s="399"/>
      <c r="H17472" s="399"/>
      <c r="I17472" s="399"/>
    </row>
    <row r="17473" spans="1:9" ht="15.75" customHeight="1">
      <c r="A17473" s="396"/>
      <c r="B17473" s="398"/>
      <c r="C17473" s="396"/>
      <c r="D17473" s="396"/>
      <c r="E17473" s="399"/>
      <c r="F17473" s="399"/>
      <c r="G17473" s="399"/>
      <c r="H17473" s="399"/>
      <c r="I17473" s="399"/>
    </row>
    <row r="17474" spans="1:9" ht="15.75" customHeight="1">
      <c r="A17474" s="396"/>
      <c r="B17474" s="398"/>
      <c r="C17474" s="396"/>
      <c r="D17474" s="396"/>
      <c r="E17474" s="399"/>
      <c r="F17474" s="399"/>
      <c r="G17474" s="399"/>
      <c r="H17474" s="399"/>
      <c r="I17474" s="399"/>
    </row>
    <row r="17475" spans="1:9" ht="15.75" customHeight="1">
      <c r="A17475" s="396"/>
      <c r="B17475" s="398"/>
      <c r="C17475" s="396"/>
      <c r="D17475" s="396"/>
      <c r="E17475" s="399"/>
      <c r="F17475" s="399"/>
      <c r="G17475" s="399"/>
      <c r="H17475" s="399"/>
      <c r="I17475" s="399"/>
    </row>
    <row r="17476" spans="1:9" ht="15.75" customHeight="1">
      <c r="A17476" s="396"/>
      <c r="B17476" s="398"/>
      <c r="C17476" s="396"/>
      <c r="D17476" s="396"/>
      <c r="E17476" s="399"/>
      <c r="F17476" s="399"/>
      <c r="G17476" s="399"/>
      <c r="H17476" s="399"/>
      <c r="I17476" s="399"/>
    </row>
    <row r="17477" spans="1:9" ht="15.75" customHeight="1">
      <c r="A17477" s="396"/>
      <c r="B17477" s="398"/>
      <c r="C17477" s="396"/>
      <c r="D17477" s="396"/>
      <c r="E17477" s="399"/>
      <c r="F17477" s="399"/>
      <c r="G17477" s="399"/>
      <c r="H17477" s="399"/>
      <c r="I17477" s="399"/>
    </row>
    <row r="17478" spans="1:9" ht="15.75" customHeight="1">
      <c r="A17478" s="396"/>
      <c r="B17478" s="398"/>
      <c r="C17478" s="396"/>
      <c r="D17478" s="396"/>
      <c r="E17478" s="399"/>
      <c r="F17478" s="399"/>
      <c r="G17478" s="399"/>
      <c r="H17478" s="399"/>
      <c r="I17478" s="399"/>
    </row>
    <row r="17479" spans="1:9" ht="15.75" customHeight="1">
      <c r="A17479" s="396"/>
      <c r="B17479" s="398"/>
      <c r="C17479" s="396"/>
      <c r="D17479" s="396"/>
      <c r="E17479" s="399"/>
      <c r="F17479" s="399"/>
      <c r="G17479" s="399"/>
      <c r="H17479" s="399"/>
      <c r="I17479" s="399"/>
    </row>
    <row r="17480" spans="1:9" ht="15.75" customHeight="1">
      <c r="A17480" s="396"/>
      <c r="B17480" s="398"/>
      <c r="C17480" s="396"/>
      <c r="D17480" s="396"/>
      <c r="E17480" s="399"/>
      <c r="F17480" s="399"/>
      <c r="G17480" s="399"/>
      <c r="H17480" s="399"/>
      <c r="I17480" s="399"/>
    </row>
    <row r="17481" spans="1:9" ht="15.75" customHeight="1">
      <c r="A17481" s="396"/>
      <c r="B17481" s="398"/>
      <c r="C17481" s="396"/>
      <c r="D17481" s="396"/>
      <c r="E17481" s="399"/>
      <c r="F17481" s="399"/>
      <c r="G17481" s="399"/>
      <c r="H17481" s="399"/>
      <c r="I17481" s="399"/>
    </row>
    <row r="17482" spans="1:9" ht="15.75" customHeight="1">
      <c r="A17482" s="396"/>
      <c r="B17482" s="398"/>
      <c r="C17482" s="396"/>
      <c r="D17482" s="396"/>
      <c r="E17482" s="399"/>
      <c r="F17482" s="399"/>
      <c r="G17482" s="399"/>
      <c r="H17482" s="399"/>
      <c r="I17482" s="399"/>
    </row>
    <row r="17483" spans="1:9" ht="15.75" customHeight="1">
      <c r="A17483" s="396"/>
      <c r="B17483" s="398"/>
      <c r="C17483" s="396"/>
      <c r="D17483" s="396"/>
      <c r="E17483" s="399"/>
      <c r="F17483" s="399"/>
      <c r="G17483" s="399"/>
      <c r="H17483" s="399"/>
      <c r="I17483" s="399"/>
    </row>
    <row r="17484" spans="1:9" ht="15.75" customHeight="1">
      <c r="A17484" s="396"/>
      <c r="B17484" s="398"/>
      <c r="C17484" s="396"/>
      <c r="D17484" s="396"/>
      <c r="E17484" s="399"/>
      <c r="F17484" s="399"/>
      <c r="G17484" s="399"/>
      <c r="H17484" s="399"/>
      <c r="I17484" s="399"/>
    </row>
    <row r="17485" spans="1:9" ht="15.75" customHeight="1">
      <c r="A17485" s="396"/>
      <c r="B17485" s="398"/>
      <c r="C17485" s="396"/>
      <c r="D17485" s="396"/>
      <c r="E17485" s="399"/>
      <c r="F17485" s="399"/>
      <c r="G17485" s="399"/>
      <c r="H17485" s="399"/>
      <c r="I17485" s="399"/>
    </row>
    <row r="17486" spans="1:9" ht="15.75" customHeight="1">
      <c r="A17486" s="396"/>
      <c r="B17486" s="398"/>
      <c r="C17486" s="396"/>
      <c r="D17486" s="396"/>
      <c r="E17486" s="399"/>
      <c r="F17486" s="399"/>
      <c r="G17486" s="399"/>
      <c r="H17486" s="399"/>
      <c r="I17486" s="399"/>
    </row>
    <row r="17487" spans="1:9" ht="15.75" customHeight="1">
      <c r="A17487" s="396"/>
      <c r="B17487" s="398"/>
      <c r="C17487" s="396"/>
      <c r="D17487" s="396"/>
      <c r="E17487" s="399"/>
      <c r="F17487" s="399"/>
      <c r="G17487" s="399"/>
      <c r="H17487" s="399"/>
      <c r="I17487" s="399"/>
    </row>
    <row r="17488" spans="1:9" ht="15.75" customHeight="1">
      <c r="A17488" s="396"/>
      <c r="B17488" s="398"/>
      <c r="C17488" s="396"/>
      <c r="D17488" s="396"/>
      <c r="E17488" s="399"/>
      <c r="F17488" s="399"/>
      <c r="G17488" s="399"/>
      <c r="H17488" s="399"/>
      <c r="I17488" s="399"/>
    </row>
    <row r="17489" spans="1:9" ht="15.75" customHeight="1">
      <c r="A17489" s="396"/>
      <c r="B17489" s="398"/>
      <c r="C17489" s="396"/>
      <c r="D17489" s="396"/>
      <c r="E17489" s="399"/>
      <c r="F17489" s="399"/>
      <c r="G17489" s="399"/>
      <c r="H17489" s="399"/>
      <c r="I17489" s="399"/>
    </row>
    <row r="17490" spans="1:9" ht="15.75" customHeight="1">
      <c r="A17490" s="396"/>
      <c r="B17490" s="398"/>
      <c r="C17490" s="396"/>
      <c r="D17490" s="396"/>
      <c r="E17490" s="399"/>
      <c r="F17490" s="399"/>
      <c r="G17490" s="399"/>
      <c r="H17490" s="399"/>
      <c r="I17490" s="399"/>
    </row>
    <row r="17491" spans="1:9" ht="15.75" customHeight="1">
      <c r="A17491" s="396"/>
      <c r="B17491" s="398"/>
      <c r="C17491" s="396"/>
      <c r="D17491" s="396"/>
      <c r="E17491" s="399"/>
      <c r="F17491" s="399"/>
      <c r="G17491" s="399"/>
      <c r="H17491" s="399"/>
      <c r="I17491" s="399"/>
    </row>
    <row r="17492" spans="1:9" ht="15.75" customHeight="1">
      <c r="A17492" s="396"/>
      <c r="B17492" s="398"/>
      <c r="C17492" s="396"/>
      <c r="D17492" s="396"/>
      <c r="E17492" s="399"/>
      <c r="F17492" s="399"/>
      <c r="G17492" s="399"/>
      <c r="H17492" s="399"/>
      <c r="I17492" s="399"/>
    </row>
    <row r="17493" spans="1:9" ht="15.75" customHeight="1">
      <c r="A17493" s="396"/>
      <c r="B17493" s="398"/>
      <c r="C17493" s="396"/>
      <c r="D17493" s="396"/>
      <c r="E17493" s="399"/>
      <c r="F17493" s="399"/>
      <c r="G17493" s="399"/>
      <c r="H17493" s="399"/>
      <c r="I17493" s="399"/>
    </row>
    <row r="17494" spans="1:9" ht="15.75" customHeight="1">
      <c r="A17494" s="396"/>
      <c r="B17494" s="398"/>
      <c r="C17494" s="396"/>
      <c r="D17494" s="396"/>
      <c r="E17494" s="399"/>
      <c r="F17494" s="399"/>
      <c r="G17494" s="399"/>
      <c r="H17494" s="399"/>
      <c r="I17494" s="399"/>
    </row>
    <row r="17495" spans="1:9" ht="15.75" customHeight="1">
      <c r="A17495" s="396"/>
      <c r="B17495" s="398"/>
      <c r="C17495" s="396"/>
      <c r="D17495" s="396"/>
      <c r="E17495" s="399"/>
      <c r="F17495" s="399"/>
      <c r="G17495" s="399"/>
      <c r="H17495" s="399"/>
      <c r="I17495" s="399"/>
    </row>
    <row r="17496" spans="1:9" ht="15.75" customHeight="1">
      <c r="A17496" s="396"/>
      <c r="B17496" s="398"/>
      <c r="C17496" s="396"/>
      <c r="D17496" s="396"/>
      <c r="E17496" s="399"/>
      <c r="F17496" s="399"/>
      <c r="G17496" s="399"/>
      <c r="H17496" s="399"/>
      <c r="I17496" s="399"/>
    </row>
    <row r="17497" spans="1:9" ht="15.75" customHeight="1">
      <c r="A17497" s="396"/>
      <c r="B17497" s="398"/>
      <c r="C17497" s="396"/>
      <c r="D17497" s="396"/>
      <c r="E17497" s="399"/>
      <c r="F17497" s="399"/>
      <c r="G17497" s="399"/>
      <c r="H17497" s="399"/>
      <c r="I17497" s="399"/>
    </row>
    <row r="17498" spans="1:9" ht="15.75" customHeight="1">
      <c r="A17498" s="396"/>
      <c r="B17498" s="398"/>
      <c r="C17498" s="396"/>
      <c r="D17498" s="396"/>
      <c r="E17498" s="399"/>
      <c r="F17498" s="399"/>
      <c r="G17498" s="399"/>
      <c r="H17498" s="399"/>
      <c r="I17498" s="399"/>
    </row>
    <row r="17499" spans="1:9" ht="15.75" customHeight="1">
      <c r="A17499" s="396"/>
      <c r="B17499" s="398"/>
      <c r="C17499" s="396"/>
      <c r="D17499" s="396"/>
      <c r="E17499" s="399"/>
      <c r="F17499" s="399"/>
      <c r="G17499" s="399"/>
      <c r="H17499" s="399"/>
      <c r="I17499" s="399"/>
    </row>
    <row r="17500" spans="1:9" ht="15.75" customHeight="1">
      <c r="A17500" s="396"/>
      <c r="B17500" s="398"/>
      <c r="C17500" s="396"/>
      <c r="D17500" s="396"/>
      <c r="E17500" s="399"/>
      <c r="F17500" s="399"/>
      <c r="G17500" s="399"/>
      <c r="H17500" s="399"/>
      <c r="I17500" s="399"/>
    </row>
    <row r="17501" spans="1:9" ht="15.75" customHeight="1">
      <c r="A17501" s="396"/>
      <c r="B17501" s="398"/>
      <c r="C17501" s="396"/>
      <c r="D17501" s="396"/>
      <c r="E17501" s="399"/>
      <c r="F17501" s="399"/>
      <c r="G17501" s="399"/>
      <c r="H17501" s="399"/>
      <c r="I17501" s="399"/>
    </row>
    <row r="17502" spans="1:9" ht="15.75" customHeight="1">
      <c r="A17502" s="396"/>
      <c r="B17502" s="398"/>
      <c r="C17502" s="396"/>
      <c r="D17502" s="396"/>
      <c r="E17502" s="399"/>
      <c r="F17502" s="399"/>
      <c r="G17502" s="399"/>
      <c r="H17502" s="399"/>
      <c r="I17502" s="399"/>
    </row>
    <row r="17503" spans="1:9" ht="15.75" customHeight="1">
      <c r="A17503" s="396"/>
      <c r="B17503" s="398"/>
      <c r="C17503" s="396"/>
      <c r="D17503" s="396"/>
      <c r="E17503" s="399"/>
      <c r="F17503" s="399"/>
      <c r="G17503" s="399"/>
      <c r="H17503" s="399"/>
      <c r="I17503" s="399"/>
    </row>
    <row r="17504" spans="1:9" ht="15.75" customHeight="1">
      <c r="A17504" s="396"/>
      <c r="B17504" s="398"/>
      <c r="C17504" s="396"/>
      <c r="D17504" s="396"/>
      <c r="E17504" s="399"/>
      <c r="F17504" s="399"/>
      <c r="G17504" s="399"/>
      <c r="H17504" s="399"/>
      <c r="I17504" s="399"/>
    </row>
    <row r="17505" spans="1:9" ht="15.75" customHeight="1">
      <c r="A17505" s="396"/>
      <c r="B17505" s="398"/>
      <c r="C17505" s="396"/>
      <c r="D17505" s="396"/>
      <c r="E17505" s="399"/>
      <c r="F17505" s="399"/>
      <c r="G17505" s="399"/>
      <c r="H17505" s="399"/>
      <c r="I17505" s="399"/>
    </row>
    <row r="17506" spans="1:9" ht="15.75" customHeight="1">
      <c r="A17506" s="396"/>
      <c r="B17506" s="398"/>
      <c r="C17506" s="396"/>
      <c r="D17506" s="396"/>
      <c r="E17506" s="399"/>
      <c r="F17506" s="399"/>
      <c r="G17506" s="399"/>
      <c r="H17506" s="399"/>
      <c r="I17506" s="399"/>
    </row>
    <row r="17507" spans="1:9" ht="15.75" customHeight="1">
      <c r="A17507" s="396"/>
      <c r="B17507" s="398"/>
      <c r="C17507" s="396"/>
      <c r="D17507" s="396"/>
      <c r="E17507" s="399"/>
      <c r="F17507" s="399"/>
      <c r="G17507" s="399"/>
      <c r="H17507" s="399"/>
      <c r="I17507" s="399"/>
    </row>
    <row r="17508" spans="1:9" ht="15.75" customHeight="1">
      <c r="A17508" s="396"/>
      <c r="B17508" s="398"/>
      <c r="C17508" s="396"/>
      <c r="D17508" s="396"/>
      <c r="E17508" s="399"/>
      <c r="F17508" s="399"/>
      <c r="G17508" s="399"/>
      <c r="H17508" s="399"/>
      <c r="I17508" s="399"/>
    </row>
    <row r="17509" spans="1:9" ht="15.75" customHeight="1">
      <c r="A17509" s="396"/>
      <c r="B17509" s="398"/>
      <c r="C17509" s="396"/>
      <c r="D17509" s="396"/>
      <c r="E17509" s="399"/>
      <c r="F17509" s="399"/>
      <c r="G17509" s="399"/>
      <c r="H17509" s="399"/>
      <c r="I17509" s="399"/>
    </row>
    <row r="17510" spans="1:9" ht="15.75" customHeight="1">
      <c r="A17510" s="396"/>
      <c r="B17510" s="398"/>
      <c r="C17510" s="396"/>
      <c r="D17510" s="396"/>
      <c r="E17510" s="399"/>
      <c r="F17510" s="399"/>
      <c r="G17510" s="399"/>
      <c r="H17510" s="399"/>
      <c r="I17510" s="399"/>
    </row>
    <row r="17511" spans="1:9" ht="15.75" customHeight="1">
      <c r="A17511" s="396"/>
      <c r="B17511" s="398"/>
      <c r="C17511" s="396"/>
      <c r="D17511" s="396"/>
      <c r="E17511" s="399"/>
      <c r="F17511" s="399"/>
      <c r="G17511" s="399"/>
      <c r="H17511" s="399"/>
      <c r="I17511" s="399"/>
    </row>
    <row r="17512" spans="1:9" ht="15.75" customHeight="1">
      <c r="A17512" s="396"/>
      <c r="B17512" s="398"/>
      <c r="C17512" s="396"/>
      <c r="D17512" s="396"/>
      <c r="E17512" s="399"/>
      <c r="F17512" s="399"/>
      <c r="G17512" s="399"/>
      <c r="H17512" s="399"/>
      <c r="I17512" s="399"/>
    </row>
    <row r="17513" spans="1:9" ht="15.75" customHeight="1">
      <c r="A17513" s="396"/>
      <c r="B17513" s="398"/>
      <c r="C17513" s="396"/>
      <c r="D17513" s="396"/>
      <c r="E17513" s="399"/>
      <c r="F17513" s="399"/>
      <c r="G17513" s="399"/>
      <c r="H17513" s="399"/>
      <c r="I17513" s="399"/>
    </row>
    <row r="17514" spans="1:9" ht="15.75" customHeight="1">
      <c r="A17514" s="396"/>
      <c r="B17514" s="398"/>
      <c r="C17514" s="396"/>
      <c r="D17514" s="396"/>
      <c r="E17514" s="399"/>
      <c r="F17514" s="399"/>
      <c r="G17514" s="399"/>
      <c r="H17514" s="399"/>
      <c r="I17514" s="399"/>
    </row>
    <row r="17515" spans="1:9" ht="15.75" customHeight="1">
      <c r="A17515" s="396"/>
      <c r="B17515" s="398"/>
      <c r="C17515" s="396"/>
      <c r="D17515" s="396"/>
      <c r="E17515" s="399"/>
      <c r="F17515" s="399"/>
      <c r="G17515" s="399"/>
      <c r="H17515" s="399"/>
      <c r="I17515" s="399"/>
    </row>
    <row r="17516" spans="1:9" ht="15.75" customHeight="1">
      <c r="A17516" s="396"/>
      <c r="B17516" s="398"/>
      <c r="C17516" s="396"/>
      <c r="D17516" s="396"/>
      <c r="E17516" s="399"/>
      <c r="F17516" s="399"/>
      <c r="G17516" s="399"/>
      <c r="H17516" s="399"/>
      <c r="I17516" s="399"/>
    </row>
    <row r="17517" spans="1:9" ht="15.75" customHeight="1">
      <c r="A17517" s="396"/>
      <c r="B17517" s="398"/>
      <c r="C17517" s="396"/>
      <c r="D17517" s="396"/>
      <c r="E17517" s="399"/>
      <c r="F17517" s="399"/>
      <c r="G17517" s="399"/>
      <c r="H17517" s="399"/>
      <c r="I17517" s="399"/>
    </row>
    <row r="17518" spans="1:9" ht="15.75" customHeight="1">
      <c r="A17518" s="396"/>
      <c r="B17518" s="398"/>
      <c r="C17518" s="396"/>
      <c r="D17518" s="396"/>
      <c r="E17518" s="399"/>
      <c r="F17518" s="399"/>
      <c r="G17518" s="399"/>
      <c r="H17518" s="399"/>
      <c r="I17518" s="399"/>
    </row>
    <row r="17519" spans="1:9" ht="15.75" customHeight="1">
      <c r="A17519" s="396"/>
      <c r="B17519" s="398"/>
      <c r="C17519" s="396"/>
      <c r="D17519" s="396"/>
      <c r="E17519" s="399"/>
      <c r="F17519" s="399"/>
      <c r="G17519" s="399"/>
      <c r="H17519" s="399"/>
      <c r="I17519" s="399"/>
    </row>
    <row r="17520" spans="1:9" ht="15.75" customHeight="1">
      <c r="A17520" s="396"/>
      <c r="B17520" s="398"/>
      <c r="C17520" s="396"/>
      <c r="D17520" s="396"/>
      <c r="E17520" s="399"/>
      <c r="F17520" s="399"/>
      <c r="G17520" s="399"/>
      <c r="H17520" s="399"/>
      <c r="I17520" s="399"/>
    </row>
    <row r="17521" spans="1:9" ht="15.75" customHeight="1">
      <c r="A17521" s="396"/>
      <c r="B17521" s="398"/>
      <c r="C17521" s="396"/>
      <c r="D17521" s="396"/>
      <c r="E17521" s="399"/>
      <c r="F17521" s="399"/>
      <c r="G17521" s="399"/>
      <c r="H17521" s="399"/>
      <c r="I17521" s="399"/>
    </row>
    <row r="17522" spans="1:9" ht="15.75" customHeight="1">
      <c r="A17522" s="396"/>
      <c r="B17522" s="398"/>
      <c r="C17522" s="396"/>
      <c r="D17522" s="396"/>
      <c r="E17522" s="399"/>
      <c r="F17522" s="399"/>
      <c r="G17522" s="399"/>
      <c r="H17522" s="399"/>
      <c r="I17522" s="399"/>
    </row>
    <row r="17523" spans="1:9" ht="15.75" customHeight="1">
      <c r="A17523" s="396"/>
      <c r="B17523" s="398"/>
      <c r="C17523" s="396"/>
      <c r="D17523" s="396"/>
      <c r="E17523" s="399"/>
      <c r="F17523" s="399"/>
      <c r="G17523" s="399"/>
      <c r="H17523" s="399"/>
      <c r="I17523" s="399"/>
    </row>
    <row r="17524" spans="1:9" ht="15.75" customHeight="1">
      <c r="A17524" s="396"/>
      <c r="B17524" s="398"/>
      <c r="C17524" s="396"/>
      <c r="D17524" s="396"/>
      <c r="E17524" s="399"/>
      <c r="F17524" s="399"/>
      <c r="G17524" s="399"/>
      <c r="H17524" s="399"/>
      <c r="I17524" s="399"/>
    </row>
    <row r="17525" spans="1:9" ht="15.75" customHeight="1">
      <c r="A17525" s="396"/>
      <c r="B17525" s="398"/>
      <c r="C17525" s="396"/>
      <c r="D17525" s="396"/>
      <c r="E17525" s="399"/>
      <c r="F17525" s="399"/>
      <c r="G17525" s="399"/>
      <c r="H17525" s="399"/>
      <c r="I17525" s="399"/>
    </row>
    <row r="17526" spans="1:9" ht="15.75" customHeight="1">
      <c r="A17526" s="396"/>
      <c r="B17526" s="398"/>
      <c r="C17526" s="396"/>
      <c r="D17526" s="396"/>
      <c r="E17526" s="399"/>
      <c r="F17526" s="399"/>
      <c r="G17526" s="399"/>
      <c r="H17526" s="399"/>
      <c r="I17526" s="399"/>
    </row>
    <row r="17527" spans="1:9" ht="15.75" customHeight="1">
      <c r="A17527" s="396"/>
      <c r="B17527" s="398"/>
      <c r="C17527" s="396"/>
      <c r="D17527" s="396"/>
      <c r="E17527" s="399"/>
      <c r="F17527" s="399"/>
      <c r="G17527" s="399"/>
      <c r="H17527" s="399"/>
      <c r="I17527" s="399"/>
    </row>
    <row r="17528" spans="1:9" ht="15.75" customHeight="1">
      <c r="A17528" s="396"/>
      <c r="B17528" s="398"/>
      <c r="C17528" s="396"/>
      <c r="D17528" s="396"/>
      <c r="E17528" s="399"/>
      <c r="F17528" s="399"/>
      <c r="G17528" s="399"/>
      <c r="H17528" s="399"/>
      <c r="I17528" s="399"/>
    </row>
    <row r="17529" spans="1:9" ht="15.75" customHeight="1">
      <c r="A17529" s="396"/>
      <c r="B17529" s="398"/>
      <c r="C17529" s="396"/>
      <c r="D17529" s="396"/>
      <c r="E17529" s="399"/>
      <c r="F17529" s="399"/>
      <c r="G17529" s="399"/>
      <c r="H17529" s="399"/>
      <c r="I17529" s="399"/>
    </row>
    <row r="17530" spans="1:9" ht="15.75" customHeight="1">
      <c r="A17530" s="396"/>
      <c r="B17530" s="398"/>
      <c r="C17530" s="396"/>
      <c r="D17530" s="396"/>
      <c r="E17530" s="399"/>
      <c r="F17530" s="399"/>
      <c r="G17530" s="399"/>
      <c r="H17530" s="399"/>
      <c r="I17530" s="399"/>
    </row>
    <row r="17531" spans="1:9" ht="15.75" customHeight="1">
      <c r="A17531" s="396"/>
      <c r="B17531" s="398"/>
      <c r="C17531" s="396"/>
      <c r="D17531" s="396"/>
      <c r="E17531" s="399"/>
      <c r="F17531" s="399"/>
      <c r="G17531" s="399"/>
      <c r="H17531" s="399"/>
      <c r="I17531" s="399"/>
    </row>
    <row r="17532" spans="1:9" ht="15.75" customHeight="1">
      <c r="A17532" s="396"/>
      <c r="B17532" s="398"/>
      <c r="C17532" s="396"/>
      <c r="D17532" s="396"/>
      <c r="E17532" s="399"/>
      <c r="F17532" s="399"/>
      <c r="G17532" s="399"/>
      <c r="H17532" s="399"/>
      <c r="I17532" s="399"/>
    </row>
    <row r="17533" spans="1:9" ht="15.75" customHeight="1">
      <c r="A17533" s="396"/>
      <c r="B17533" s="398"/>
      <c r="C17533" s="396"/>
      <c r="D17533" s="396"/>
      <c r="E17533" s="399"/>
      <c r="F17533" s="399"/>
      <c r="G17533" s="399"/>
      <c r="H17533" s="399"/>
      <c r="I17533" s="399"/>
    </row>
    <row r="17534" spans="1:9" ht="15.75" customHeight="1">
      <c r="A17534" s="396"/>
      <c r="B17534" s="398"/>
      <c r="C17534" s="396"/>
      <c r="D17534" s="396"/>
      <c r="E17534" s="399"/>
      <c r="F17534" s="399"/>
      <c r="G17534" s="399"/>
      <c r="H17534" s="399"/>
      <c r="I17534" s="399"/>
    </row>
    <row r="17535" spans="1:9" ht="15.75" customHeight="1">
      <c r="A17535" s="396"/>
      <c r="B17535" s="398"/>
      <c r="C17535" s="396"/>
      <c r="D17535" s="396"/>
      <c r="E17535" s="399"/>
      <c r="F17535" s="399"/>
      <c r="G17535" s="399"/>
      <c r="H17535" s="399"/>
      <c r="I17535" s="399"/>
    </row>
    <row r="17536" spans="1:9" ht="15.75" customHeight="1">
      <c r="A17536" s="396"/>
      <c r="B17536" s="398"/>
      <c r="C17536" s="396"/>
      <c r="D17536" s="396"/>
      <c r="E17536" s="399"/>
      <c r="F17536" s="399"/>
      <c r="G17536" s="399"/>
      <c r="H17536" s="399"/>
      <c r="I17536" s="399"/>
    </row>
    <row r="17537" spans="1:9" ht="15.75" customHeight="1">
      <c r="A17537" s="396"/>
      <c r="B17537" s="398"/>
      <c r="C17537" s="396"/>
      <c r="D17537" s="396"/>
      <c r="E17537" s="399"/>
      <c r="F17537" s="399"/>
      <c r="G17537" s="399"/>
      <c r="H17537" s="399"/>
      <c r="I17537" s="399"/>
    </row>
    <row r="17538" spans="1:9" ht="15.75" customHeight="1">
      <c r="A17538" s="396"/>
      <c r="B17538" s="398"/>
      <c r="C17538" s="396"/>
      <c r="D17538" s="396"/>
      <c r="E17538" s="399"/>
      <c r="F17538" s="399"/>
      <c r="G17538" s="399"/>
      <c r="H17538" s="399"/>
      <c r="I17538" s="399"/>
    </row>
    <row r="17539" spans="1:9" ht="15.75" customHeight="1">
      <c r="A17539" s="396"/>
      <c r="B17539" s="398"/>
      <c r="C17539" s="396"/>
      <c r="D17539" s="396"/>
      <c r="E17539" s="399"/>
      <c r="F17539" s="399"/>
      <c r="G17539" s="399"/>
      <c r="H17539" s="399"/>
      <c r="I17539" s="399"/>
    </row>
    <row r="17540" spans="1:9" ht="15.75" customHeight="1">
      <c r="A17540" s="396"/>
      <c r="B17540" s="398"/>
      <c r="C17540" s="396"/>
      <c r="D17540" s="396"/>
      <c r="E17540" s="399"/>
      <c r="F17540" s="399"/>
      <c r="G17540" s="399"/>
      <c r="H17540" s="399"/>
      <c r="I17540" s="399"/>
    </row>
    <row r="17541" spans="1:9" ht="15.75" customHeight="1">
      <c r="A17541" s="396"/>
      <c r="B17541" s="398"/>
      <c r="C17541" s="396"/>
      <c r="D17541" s="396"/>
      <c r="E17541" s="399"/>
      <c r="F17541" s="399"/>
      <c r="G17541" s="399"/>
      <c r="H17541" s="399"/>
      <c r="I17541" s="399"/>
    </row>
    <row r="17542" spans="1:9" ht="15.75" customHeight="1">
      <c r="A17542" s="396"/>
      <c r="B17542" s="398"/>
      <c r="C17542" s="396"/>
      <c r="D17542" s="396"/>
      <c r="E17542" s="399"/>
      <c r="F17542" s="399"/>
      <c r="G17542" s="399"/>
      <c r="H17542" s="399"/>
      <c r="I17542" s="399"/>
    </row>
    <row r="17543" spans="1:9" ht="15.75" customHeight="1">
      <c r="A17543" s="396"/>
      <c r="B17543" s="398"/>
      <c r="C17543" s="396"/>
      <c r="D17543" s="396"/>
      <c r="E17543" s="399"/>
      <c r="F17543" s="399"/>
      <c r="G17543" s="399"/>
      <c r="H17543" s="399"/>
      <c r="I17543" s="399"/>
    </row>
    <row r="17544" spans="1:9" ht="15.75" customHeight="1">
      <c r="A17544" s="396"/>
      <c r="B17544" s="398"/>
      <c r="C17544" s="396"/>
      <c r="D17544" s="396"/>
      <c r="E17544" s="399"/>
      <c r="F17544" s="399"/>
      <c r="G17544" s="399"/>
      <c r="H17544" s="399"/>
      <c r="I17544" s="399"/>
    </row>
    <row r="17545" spans="1:9" ht="15.75" customHeight="1">
      <c r="A17545" s="396"/>
      <c r="B17545" s="398"/>
      <c r="C17545" s="396"/>
      <c r="D17545" s="396"/>
      <c r="E17545" s="399"/>
      <c r="F17545" s="399"/>
      <c r="G17545" s="399"/>
      <c r="H17545" s="399"/>
      <c r="I17545" s="399"/>
    </row>
    <row r="17546" spans="1:9" ht="15.75" customHeight="1">
      <c r="A17546" s="396"/>
      <c r="B17546" s="398"/>
      <c r="C17546" s="396"/>
      <c r="D17546" s="396"/>
      <c r="E17546" s="399"/>
      <c r="F17546" s="399"/>
      <c r="G17546" s="399"/>
      <c r="H17546" s="399"/>
      <c r="I17546" s="399"/>
    </row>
    <row r="17547" spans="1:9" ht="15.75" customHeight="1">
      <c r="A17547" s="396"/>
      <c r="B17547" s="398"/>
      <c r="C17547" s="396"/>
      <c r="D17547" s="396"/>
      <c r="E17547" s="399"/>
      <c r="F17547" s="399"/>
      <c r="G17547" s="399"/>
      <c r="H17547" s="399"/>
      <c r="I17547" s="399"/>
    </row>
    <row r="17548" spans="1:9" ht="15.75" customHeight="1">
      <c r="A17548" s="396"/>
      <c r="B17548" s="398"/>
      <c r="C17548" s="396"/>
      <c r="D17548" s="396"/>
      <c r="E17548" s="399"/>
      <c r="F17548" s="399"/>
      <c r="G17548" s="399"/>
      <c r="H17548" s="399"/>
      <c r="I17548" s="399"/>
    </row>
    <row r="17549" spans="1:9" ht="15.75" customHeight="1">
      <c r="A17549" s="396"/>
      <c r="B17549" s="398"/>
      <c r="C17549" s="396"/>
      <c r="D17549" s="396"/>
      <c r="E17549" s="399"/>
      <c r="F17549" s="399"/>
      <c r="G17549" s="399"/>
      <c r="H17549" s="399"/>
      <c r="I17549" s="399"/>
    </row>
    <row r="17550" spans="1:9" ht="15.75" customHeight="1">
      <c r="A17550" s="396"/>
      <c r="B17550" s="398"/>
      <c r="C17550" s="396"/>
      <c r="D17550" s="396"/>
      <c r="E17550" s="399"/>
      <c r="F17550" s="399"/>
      <c r="G17550" s="399"/>
      <c r="H17550" s="399"/>
      <c r="I17550" s="399"/>
    </row>
    <row r="17551" spans="1:9" ht="15.75" customHeight="1">
      <c r="A17551" s="396"/>
      <c r="B17551" s="398"/>
      <c r="C17551" s="396"/>
      <c r="D17551" s="396"/>
      <c r="E17551" s="399"/>
      <c r="F17551" s="399"/>
      <c r="G17551" s="399"/>
      <c r="H17551" s="399"/>
      <c r="I17551" s="399"/>
    </row>
    <row r="17552" spans="1:9" ht="15.75" customHeight="1">
      <c r="A17552" s="396"/>
      <c r="B17552" s="398"/>
      <c r="C17552" s="396"/>
      <c r="D17552" s="396"/>
      <c r="E17552" s="399"/>
      <c r="F17552" s="399"/>
      <c r="G17552" s="399"/>
      <c r="H17552" s="399"/>
      <c r="I17552" s="399"/>
    </row>
    <row r="17553" spans="1:9" ht="15.75" customHeight="1">
      <c r="A17553" s="396"/>
      <c r="B17553" s="398"/>
      <c r="C17553" s="396"/>
      <c r="D17553" s="396"/>
      <c r="E17553" s="399"/>
      <c r="F17553" s="399"/>
      <c r="G17553" s="399"/>
      <c r="H17553" s="399"/>
      <c r="I17553" s="399"/>
    </row>
    <row r="17554" spans="1:9" ht="15.75" customHeight="1">
      <c r="A17554" s="396"/>
      <c r="B17554" s="398"/>
      <c r="C17554" s="396"/>
      <c r="D17554" s="396"/>
      <c r="E17554" s="399"/>
      <c r="F17554" s="399"/>
      <c r="G17554" s="399"/>
      <c r="H17554" s="399"/>
      <c r="I17554" s="399"/>
    </row>
    <row r="17555" spans="1:9" ht="15.75" customHeight="1">
      <c r="A17555" s="396"/>
      <c r="B17555" s="398"/>
      <c r="C17555" s="396"/>
      <c r="D17555" s="396"/>
      <c r="E17555" s="399"/>
      <c r="F17555" s="399"/>
      <c r="G17555" s="399"/>
      <c r="H17555" s="399"/>
      <c r="I17555" s="399"/>
    </row>
    <row r="17556" spans="1:9" ht="15.75" customHeight="1">
      <c r="A17556" s="396"/>
      <c r="B17556" s="398"/>
      <c r="C17556" s="396"/>
      <c r="D17556" s="396"/>
      <c r="E17556" s="399"/>
      <c r="F17556" s="399"/>
      <c r="G17556" s="399"/>
      <c r="H17556" s="399"/>
      <c r="I17556" s="399"/>
    </row>
    <row r="17557" spans="1:9" ht="15.75" customHeight="1">
      <c r="A17557" s="396"/>
      <c r="B17557" s="398"/>
      <c r="C17557" s="396"/>
      <c r="D17557" s="396"/>
      <c r="E17557" s="399"/>
      <c r="F17557" s="399"/>
      <c r="G17557" s="399"/>
      <c r="H17557" s="399"/>
      <c r="I17557" s="399"/>
    </row>
    <row r="17558" spans="1:9" ht="15.75" customHeight="1">
      <c r="A17558" s="396"/>
      <c r="B17558" s="398"/>
      <c r="C17558" s="396"/>
      <c r="D17558" s="396"/>
      <c r="E17558" s="399"/>
      <c r="F17558" s="399"/>
      <c r="G17558" s="399"/>
      <c r="H17558" s="399"/>
      <c r="I17558" s="399"/>
    </row>
    <row r="17559" spans="1:9" ht="15.75" customHeight="1">
      <c r="A17559" s="396"/>
      <c r="B17559" s="398"/>
      <c r="C17559" s="396"/>
      <c r="D17559" s="396"/>
      <c r="E17559" s="399"/>
      <c r="F17559" s="399"/>
      <c r="G17559" s="399"/>
      <c r="H17559" s="399"/>
      <c r="I17559" s="399"/>
    </row>
    <row r="17560" spans="1:9" ht="15.75" customHeight="1">
      <c r="A17560" s="396"/>
      <c r="B17560" s="398"/>
      <c r="C17560" s="396"/>
      <c r="D17560" s="396"/>
      <c r="E17560" s="399"/>
      <c r="F17560" s="399"/>
      <c r="G17560" s="399"/>
      <c r="H17560" s="399"/>
      <c r="I17560" s="399"/>
    </row>
    <row r="17561" spans="1:9" ht="15.75" customHeight="1">
      <c r="A17561" s="396"/>
      <c r="B17561" s="398"/>
      <c r="C17561" s="396"/>
      <c r="D17561" s="396"/>
      <c r="E17561" s="399"/>
      <c r="F17561" s="399"/>
      <c r="G17561" s="399"/>
      <c r="H17561" s="399"/>
      <c r="I17561" s="399"/>
    </row>
    <row r="17562" spans="1:9" ht="15.75" customHeight="1">
      <c r="A17562" s="396"/>
      <c r="B17562" s="398"/>
      <c r="C17562" s="396"/>
      <c r="D17562" s="396"/>
      <c r="E17562" s="399"/>
      <c r="F17562" s="399"/>
      <c r="G17562" s="399"/>
      <c r="H17562" s="399"/>
      <c r="I17562" s="399"/>
    </row>
    <row r="17563" spans="1:9" ht="15.75" customHeight="1">
      <c r="A17563" s="396"/>
      <c r="B17563" s="398"/>
      <c r="C17563" s="396"/>
      <c r="D17563" s="396"/>
      <c r="E17563" s="399"/>
      <c r="F17563" s="399"/>
      <c r="G17563" s="399"/>
      <c r="H17563" s="399"/>
      <c r="I17563" s="399"/>
    </row>
    <row r="17564" spans="1:9" ht="15.75" customHeight="1">
      <c r="A17564" s="396"/>
      <c r="B17564" s="398"/>
      <c r="C17564" s="396"/>
      <c r="D17564" s="396"/>
      <c r="E17564" s="399"/>
      <c r="F17564" s="399"/>
      <c r="G17564" s="399"/>
      <c r="H17564" s="399"/>
      <c r="I17564" s="399"/>
    </row>
    <row r="17565" spans="1:9" ht="15.75" customHeight="1">
      <c r="A17565" s="396"/>
      <c r="B17565" s="398"/>
      <c r="C17565" s="396"/>
      <c r="D17565" s="396"/>
      <c r="E17565" s="399"/>
      <c r="F17565" s="399"/>
      <c r="G17565" s="399"/>
      <c r="H17565" s="399"/>
      <c r="I17565" s="399"/>
    </row>
    <row r="17566" spans="1:9" ht="15.75" customHeight="1">
      <c r="A17566" s="396"/>
      <c r="B17566" s="398"/>
      <c r="C17566" s="396"/>
      <c r="D17566" s="396"/>
      <c r="E17566" s="399"/>
      <c r="F17566" s="399"/>
      <c r="G17566" s="399"/>
      <c r="H17566" s="399"/>
      <c r="I17566" s="399"/>
    </row>
    <row r="17567" spans="1:9" ht="15.75" customHeight="1">
      <c r="A17567" s="396"/>
      <c r="B17567" s="398"/>
      <c r="C17567" s="396"/>
      <c r="D17567" s="396"/>
      <c r="E17567" s="399"/>
      <c r="F17567" s="399"/>
      <c r="G17567" s="399"/>
      <c r="H17567" s="399"/>
      <c r="I17567" s="399"/>
    </row>
    <row r="17568" spans="1:9" ht="15.75" customHeight="1">
      <c r="A17568" s="396"/>
      <c r="B17568" s="398"/>
      <c r="C17568" s="396"/>
      <c r="D17568" s="396"/>
      <c r="E17568" s="399"/>
      <c r="F17568" s="399"/>
      <c r="G17568" s="399"/>
      <c r="H17568" s="399"/>
      <c r="I17568" s="399"/>
    </row>
    <row r="17569" spans="1:9" ht="15.75" customHeight="1">
      <c r="A17569" s="396"/>
      <c r="B17569" s="398"/>
      <c r="C17569" s="396"/>
      <c r="D17569" s="396"/>
      <c r="E17569" s="399"/>
      <c r="F17569" s="399"/>
      <c r="G17569" s="399"/>
      <c r="H17569" s="399"/>
      <c r="I17569" s="399"/>
    </row>
    <row r="17570" spans="1:9" ht="15.75" customHeight="1">
      <c r="A17570" s="396"/>
      <c r="B17570" s="398"/>
      <c r="C17570" s="396"/>
      <c r="D17570" s="396"/>
      <c r="E17570" s="399"/>
      <c r="F17570" s="399"/>
      <c r="G17570" s="399"/>
      <c r="H17570" s="399"/>
      <c r="I17570" s="399"/>
    </row>
    <row r="17571" spans="1:9" ht="15.75" customHeight="1">
      <c r="A17571" s="396"/>
      <c r="B17571" s="398"/>
      <c r="C17571" s="396"/>
      <c r="D17571" s="396"/>
      <c r="E17571" s="399"/>
      <c r="F17571" s="399"/>
      <c r="G17571" s="399"/>
      <c r="H17571" s="399"/>
      <c r="I17571" s="399"/>
    </row>
    <row r="17572" spans="1:9" ht="15.75" customHeight="1">
      <c r="A17572" s="396"/>
      <c r="B17572" s="398"/>
      <c r="C17572" s="396"/>
      <c r="D17572" s="396"/>
      <c r="E17572" s="399"/>
      <c r="F17572" s="399"/>
      <c r="G17572" s="399"/>
      <c r="H17572" s="399"/>
      <c r="I17572" s="399"/>
    </row>
    <row r="17573" spans="1:9" ht="15.75" customHeight="1">
      <c r="A17573" s="396"/>
      <c r="B17573" s="398"/>
      <c r="C17573" s="396"/>
      <c r="D17573" s="396"/>
      <c r="E17573" s="399"/>
      <c r="F17573" s="399"/>
      <c r="G17573" s="399"/>
      <c r="H17573" s="399"/>
      <c r="I17573" s="399"/>
    </row>
    <row r="17574" spans="1:9" ht="15.75" customHeight="1">
      <c r="A17574" s="396"/>
      <c r="B17574" s="398"/>
      <c r="C17574" s="396"/>
      <c r="D17574" s="396"/>
      <c r="E17574" s="399"/>
      <c r="F17574" s="399"/>
      <c r="G17574" s="399"/>
      <c r="H17574" s="399"/>
      <c r="I17574" s="399"/>
    </row>
    <row r="17575" spans="1:9" ht="15.75" customHeight="1">
      <c r="A17575" s="396"/>
      <c r="B17575" s="398"/>
      <c r="C17575" s="396"/>
      <c r="D17575" s="396"/>
      <c r="E17575" s="399"/>
      <c r="F17575" s="399"/>
      <c r="G17575" s="399"/>
      <c r="H17575" s="399"/>
      <c r="I17575" s="399"/>
    </row>
    <row r="17576" spans="1:9" ht="15.75" customHeight="1">
      <c r="A17576" s="396"/>
      <c r="B17576" s="398"/>
      <c r="C17576" s="396"/>
      <c r="D17576" s="396"/>
      <c r="E17576" s="399"/>
      <c r="F17576" s="399"/>
      <c r="G17576" s="399"/>
      <c r="H17576" s="399"/>
      <c r="I17576" s="399"/>
    </row>
    <row r="17577" spans="1:9" ht="15.75" customHeight="1">
      <c r="A17577" s="396"/>
      <c r="B17577" s="398"/>
      <c r="C17577" s="396"/>
      <c r="D17577" s="396"/>
      <c r="E17577" s="399"/>
      <c r="F17577" s="399"/>
      <c r="G17577" s="399"/>
      <c r="H17577" s="399"/>
      <c r="I17577" s="399"/>
    </row>
    <row r="17578" spans="1:9" ht="15.75" customHeight="1">
      <c r="A17578" s="396"/>
      <c r="B17578" s="398"/>
      <c r="C17578" s="396"/>
      <c r="D17578" s="396"/>
      <c r="E17578" s="399"/>
      <c r="F17578" s="399"/>
      <c r="G17578" s="399"/>
      <c r="H17578" s="399"/>
      <c r="I17578" s="399"/>
    </row>
    <row r="17579" spans="1:9" ht="15.75" customHeight="1">
      <c r="A17579" s="396"/>
      <c r="B17579" s="398"/>
      <c r="C17579" s="396"/>
      <c r="D17579" s="396"/>
      <c r="E17579" s="399"/>
      <c r="F17579" s="399"/>
      <c r="G17579" s="399"/>
      <c r="H17579" s="399"/>
      <c r="I17579" s="399"/>
    </row>
    <row r="17580" spans="1:9" ht="15.75" customHeight="1">
      <c r="A17580" s="396"/>
      <c r="B17580" s="398"/>
      <c r="C17580" s="396"/>
      <c r="D17580" s="396"/>
      <c r="E17580" s="399"/>
      <c r="F17580" s="399"/>
      <c r="G17580" s="399"/>
      <c r="H17580" s="399"/>
      <c r="I17580" s="399"/>
    </row>
    <row r="17581" spans="1:9" ht="15.75" customHeight="1">
      <c r="A17581" s="396"/>
      <c r="B17581" s="398"/>
      <c r="C17581" s="396"/>
      <c r="D17581" s="396"/>
      <c r="E17581" s="399"/>
      <c r="F17581" s="399"/>
      <c r="G17581" s="399"/>
      <c r="H17581" s="399"/>
      <c r="I17581" s="399"/>
    </row>
    <row r="17582" spans="1:9" ht="15.75" customHeight="1">
      <c r="A17582" s="396"/>
      <c r="B17582" s="398"/>
      <c r="C17582" s="396"/>
      <c r="D17582" s="396"/>
      <c r="E17582" s="399"/>
      <c r="F17582" s="399"/>
      <c r="G17582" s="399"/>
      <c r="H17582" s="399"/>
      <c r="I17582" s="399"/>
    </row>
    <row r="17583" spans="1:9" ht="15.75" customHeight="1">
      <c r="A17583" s="396"/>
      <c r="B17583" s="398"/>
      <c r="C17583" s="396"/>
      <c r="D17583" s="396"/>
      <c r="E17583" s="399"/>
      <c r="F17583" s="399"/>
      <c r="G17583" s="399"/>
      <c r="H17583" s="399"/>
      <c r="I17583" s="399"/>
    </row>
    <row r="17584" spans="1:9" ht="15.75" customHeight="1">
      <c r="A17584" s="396"/>
      <c r="B17584" s="398"/>
      <c r="C17584" s="396"/>
      <c r="D17584" s="396"/>
      <c r="E17584" s="399"/>
      <c r="F17584" s="399"/>
      <c r="G17584" s="399"/>
      <c r="H17584" s="399"/>
      <c r="I17584" s="399"/>
    </row>
    <row r="17585" spans="1:9" ht="15.75" customHeight="1">
      <c r="A17585" s="396"/>
      <c r="B17585" s="398"/>
      <c r="C17585" s="396"/>
      <c r="D17585" s="396"/>
      <c r="E17585" s="399"/>
      <c r="F17585" s="399"/>
      <c r="G17585" s="399"/>
      <c r="H17585" s="399"/>
      <c r="I17585" s="399"/>
    </row>
    <row r="17586" spans="1:9" ht="15.75" customHeight="1">
      <c r="A17586" s="396"/>
      <c r="B17586" s="398"/>
      <c r="C17586" s="396"/>
      <c r="D17586" s="396"/>
      <c r="E17586" s="399"/>
      <c r="F17586" s="399"/>
      <c r="G17586" s="399"/>
      <c r="H17586" s="399"/>
      <c r="I17586" s="399"/>
    </row>
    <row r="17587" spans="1:9" ht="15.75" customHeight="1">
      <c r="A17587" s="396"/>
      <c r="B17587" s="398"/>
      <c r="C17587" s="396"/>
      <c r="D17587" s="396"/>
      <c r="E17587" s="399"/>
      <c r="F17587" s="399"/>
      <c r="G17587" s="399"/>
      <c r="H17587" s="399"/>
      <c r="I17587" s="399"/>
    </row>
    <row r="17588" spans="1:9" ht="15.75" customHeight="1">
      <c r="A17588" s="396"/>
      <c r="B17588" s="398"/>
      <c r="C17588" s="396"/>
      <c r="D17588" s="396"/>
      <c r="E17588" s="399"/>
      <c r="F17588" s="399"/>
      <c r="G17588" s="399"/>
      <c r="H17588" s="399"/>
      <c r="I17588" s="399"/>
    </row>
    <row r="17589" spans="1:9" ht="15.75" customHeight="1">
      <c r="A17589" s="396"/>
      <c r="B17589" s="398"/>
      <c r="C17589" s="396"/>
      <c r="D17589" s="396"/>
      <c r="E17589" s="399"/>
      <c r="F17589" s="399"/>
      <c r="G17589" s="399"/>
      <c r="H17589" s="399"/>
      <c r="I17589" s="399"/>
    </row>
    <row r="17590" spans="1:9" ht="15.75" customHeight="1">
      <c r="A17590" s="396"/>
      <c r="B17590" s="398"/>
      <c r="C17590" s="396"/>
      <c r="D17590" s="396"/>
      <c r="E17590" s="399"/>
      <c r="F17590" s="399"/>
      <c r="G17590" s="399"/>
      <c r="H17590" s="399"/>
      <c r="I17590" s="399"/>
    </row>
    <row r="17591" spans="1:9" ht="15.75" customHeight="1">
      <c r="A17591" s="396"/>
      <c r="B17591" s="398"/>
      <c r="C17591" s="396"/>
      <c r="D17591" s="396"/>
      <c r="E17591" s="399"/>
      <c r="F17591" s="399"/>
      <c r="G17591" s="399"/>
      <c r="H17591" s="399"/>
      <c r="I17591" s="399"/>
    </row>
    <row r="17592" spans="1:9" ht="15.75" customHeight="1">
      <c r="A17592" s="396"/>
      <c r="B17592" s="398"/>
      <c r="C17592" s="396"/>
      <c r="D17592" s="396"/>
      <c r="E17592" s="399"/>
      <c r="F17592" s="399"/>
      <c r="G17592" s="399"/>
      <c r="H17592" s="399"/>
      <c r="I17592" s="399"/>
    </row>
    <row r="17593" spans="1:9" ht="15.75" customHeight="1">
      <c r="A17593" s="396"/>
      <c r="B17593" s="398"/>
      <c r="C17593" s="396"/>
      <c r="D17593" s="396"/>
      <c r="E17593" s="399"/>
      <c r="F17593" s="399"/>
      <c r="G17593" s="399"/>
      <c r="H17593" s="399"/>
      <c r="I17593" s="399"/>
    </row>
    <row r="17594" spans="1:9" ht="15.75" customHeight="1">
      <c r="A17594" s="396"/>
      <c r="B17594" s="398"/>
      <c r="C17594" s="396"/>
      <c r="D17594" s="396"/>
      <c r="E17594" s="399"/>
      <c r="F17594" s="399"/>
      <c r="G17594" s="399"/>
      <c r="H17594" s="399"/>
      <c r="I17594" s="399"/>
    </row>
    <row r="17595" spans="1:9" ht="15.75" customHeight="1">
      <c r="A17595" s="396"/>
      <c r="B17595" s="398"/>
      <c r="C17595" s="396"/>
      <c r="D17595" s="396"/>
      <c r="E17595" s="399"/>
      <c r="F17595" s="399"/>
      <c r="G17595" s="399"/>
      <c r="H17595" s="399"/>
      <c r="I17595" s="399"/>
    </row>
    <row r="17596" spans="1:9" ht="15.75" customHeight="1">
      <c r="A17596" s="396"/>
      <c r="B17596" s="398"/>
      <c r="C17596" s="396"/>
      <c r="D17596" s="396"/>
      <c r="E17596" s="399"/>
      <c r="F17596" s="399"/>
      <c r="G17596" s="399"/>
      <c r="H17596" s="399"/>
      <c r="I17596" s="399"/>
    </row>
    <row r="17597" spans="1:9" ht="15.75" customHeight="1">
      <c r="A17597" s="396"/>
      <c r="B17597" s="398"/>
      <c r="C17597" s="396"/>
      <c r="D17597" s="396"/>
      <c r="E17597" s="399"/>
      <c r="F17597" s="399"/>
      <c r="G17597" s="399"/>
      <c r="H17597" s="399"/>
      <c r="I17597" s="399"/>
    </row>
    <row r="17598" spans="1:9" ht="15.75" customHeight="1">
      <c r="A17598" s="396"/>
      <c r="B17598" s="398"/>
      <c r="C17598" s="396"/>
      <c r="D17598" s="396"/>
      <c r="E17598" s="399"/>
      <c r="F17598" s="399"/>
      <c r="G17598" s="399"/>
      <c r="H17598" s="399"/>
      <c r="I17598" s="399"/>
    </row>
    <row r="17599" spans="1:9" ht="15.75" customHeight="1">
      <c r="A17599" s="396"/>
      <c r="B17599" s="398"/>
      <c r="C17599" s="396"/>
      <c r="D17599" s="396"/>
      <c r="E17599" s="399"/>
      <c r="F17599" s="399"/>
      <c r="G17599" s="399"/>
      <c r="H17599" s="399"/>
      <c r="I17599" s="399"/>
    </row>
    <row r="17600" spans="1:9" ht="15.75" customHeight="1">
      <c r="A17600" s="396"/>
      <c r="B17600" s="398"/>
      <c r="C17600" s="396"/>
      <c r="D17600" s="396"/>
      <c r="E17600" s="399"/>
      <c r="F17600" s="399"/>
      <c r="G17600" s="399"/>
      <c r="H17600" s="399"/>
      <c r="I17600" s="399"/>
    </row>
    <row r="17601" spans="1:9" ht="15.75" customHeight="1">
      <c r="A17601" s="396"/>
      <c r="B17601" s="398"/>
      <c r="C17601" s="396"/>
      <c r="D17601" s="396"/>
      <c r="E17601" s="399"/>
      <c r="F17601" s="399"/>
      <c r="G17601" s="399"/>
      <c r="H17601" s="399"/>
      <c r="I17601" s="399"/>
    </row>
    <row r="17602" spans="1:9" ht="15.75" customHeight="1">
      <c r="A17602" s="396"/>
      <c r="B17602" s="398"/>
      <c r="C17602" s="396"/>
      <c r="D17602" s="396"/>
      <c r="E17602" s="399"/>
      <c r="F17602" s="399"/>
      <c r="G17602" s="399"/>
      <c r="H17602" s="399"/>
      <c r="I17602" s="399"/>
    </row>
    <row r="17603" spans="1:9" ht="15.75" customHeight="1">
      <c r="A17603" s="396"/>
      <c r="B17603" s="398"/>
      <c r="C17603" s="396"/>
      <c r="D17603" s="396"/>
      <c r="E17603" s="399"/>
      <c r="F17603" s="399"/>
      <c r="G17603" s="399"/>
      <c r="H17603" s="399"/>
      <c r="I17603" s="399"/>
    </row>
    <row r="17604" spans="1:9" ht="15.75" customHeight="1">
      <c r="A17604" s="396"/>
      <c r="B17604" s="398"/>
      <c r="C17604" s="396"/>
      <c r="D17604" s="396"/>
      <c r="E17604" s="399"/>
      <c r="F17604" s="399"/>
      <c r="G17604" s="399"/>
      <c r="H17604" s="399"/>
      <c r="I17604" s="399"/>
    </row>
    <row r="17605" spans="1:9" ht="15.75" customHeight="1">
      <c r="A17605" s="396"/>
      <c r="B17605" s="398"/>
      <c r="C17605" s="396"/>
      <c r="D17605" s="396"/>
      <c r="E17605" s="399"/>
      <c r="F17605" s="399"/>
      <c r="G17605" s="399"/>
      <c r="H17605" s="399"/>
      <c r="I17605" s="399"/>
    </row>
    <row r="17606" spans="1:9" ht="15.75" customHeight="1">
      <c r="A17606" s="396"/>
      <c r="B17606" s="398"/>
      <c r="C17606" s="396"/>
      <c r="D17606" s="396"/>
      <c r="E17606" s="399"/>
      <c r="F17606" s="399"/>
      <c r="G17606" s="399"/>
      <c r="H17606" s="399"/>
      <c r="I17606" s="399"/>
    </row>
    <row r="17607" spans="1:9" ht="15.75" customHeight="1">
      <c r="A17607" s="396"/>
      <c r="B17607" s="398"/>
      <c r="C17607" s="396"/>
      <c r="D17607" s="396"/>
      <c r="E17607" s="399"/>
      <c r="F17607" s="399"/>
      <c r="G17607" s="399"/>
      <c r="H17607" s="399"/>
      <c r="I17607" s="399"/>
    </row>
    <row r="17608" spans="1:9" ht="15.75" customHeight="1">
      <c r="A17608" s="396"/>
      <c r="B17608" s="398"/>
      <c r="C17608" s="396"/>
      <c r="D17608" s="396"/>
      <c r="E17608" s="399"/>
      <c r="F17608" s="399"/>
      <c r="G17608" s="399"/>
      <c r="H17608" s="399"/>
      <c r="I17608" s="399"/>
    </row>
    <row r="17609" spans="1:9" ht="15.75" customHeight="1">
      <c r="A17609" s="396"/>
      <c r="B17609" s="398"/>
      <c r="C17609" s="396"/>
      <c r="D17609" s="396"/>
      <c r="E17609" s="399"/>
      <c r="F17609" s="399"/>
      <c r="G17609" s="399"/>
      <c r="H17609" s="399"/>
      <c r="I17609" s="399"/>
    </row>
    <row r="17610" spans="1:9" ht="15.75" customHeight="1">
      <c r="A17610" s="396"/>
      <c r="B17610" s="398"/>
      <c r="C17610" s="396"/>
      <c r="D17610" s="396"/>
      <c r="E17610" s="399"/>
      <c r="F17610" s="399"/>
      <c r="G17610" s="399"/>
      <c r="H17610" s="399"/>
      <c r="I17610" s="399"/>
    </row>
    <row r="17611" spans="1:9" ht="15.75" customHeight="1">
      <c r="A17611" s="396"/>
      <c r="B17611" s="398"/>
      <c r="C17611" s="396"/>
      <c r="D17611" s="396"/>
      <c r="E17611" s="399"/>
      <c r="F17611" s="399"/>
      <c r="G17611" s="399"/>
      <c r="H17611" s="399"/>
      <c r="I17611" s="399"/>
    </row>
    <row r="17612" spans="1:9" ht="15.75" customHeight="1">
      <c r="A17612" s="396"/>
      <c r="B17612" s="398"/>
      <c r="C17612" s="396"/>
      <c r="D17612" s="396"/>
      <c r="E17612" s="399"/>
      <c r="F17612" s="399"/>
      <c r="G17612" s="399"/>
      <c r="H17612" s="399"/>
      <c r="I17612" s="399"/>
    </row>
    <row r="17613" spans="1:9" ht="15.75" customHeight="1">
      <c r="A17613" s="396"/>
      <c r="B17613" s="398"/>
      <c r="C17613" s="396"/>
      <c r="D17613" s="396"/>
      <c r="E17613" s="399"/>
      <c r="F17613" s="399"/>
      <c r="G17613" s="399"/>
      <c r="H17613" s="399"/>
      <c r="I17613" s="399"/>
    </row>
    <row r="17614" spans="1:9" ht="15.75" customHeight="1">
      <c r="A17614" s="396"/>
      <c r="B17614" s="398"/>
      <c r="C17614" s="396"/>
      <c r="D17614" s="396"/>
      <c r="E17614" s="399"/>
      <c r="F17614" s="399"/>
      <c r="G17614" s="399"/>
      <c r="H17614" s="399"/>
      <c r="I17614" s="399"/>
    </row>
    <row r="17615" spans="1:9" ht="15.75" customHeight="1">
      <c r="A17615" s="396"/>
      <c r="B17615" s="398"/>
      <c r="C17615" s="396"/>
      <c r="D17615" s="396"/>
      <c r="E17615" s="399"/>
      <c r="F17615" s="399"/>
      <c r="G17615" s="399"/>
      <c r="H17615" s="399"/>
      <c r="I17615" s="399"/>
    </row>
    <row r="17616" spans="1:9" ht="15.75" customHeight="1">
      <c r="A17616" s="396"/>
      <c r="B17616" s="398"/>
      <c r="C17616" s="396"/>
      <c r="D17616" s="396"/>
      <c r="E17616" s="399"/>
      <c r="F17616" s="399"/>
      <c r="G17616" s="399"/>
      <c r="H17616" s="399"/>
      <c r="I17616" s="399"/>
    </row>
    <row r="17617" spans="1:9" ht="15.75" customHeight="1">
      <c r="A17617" s="396"/>
      <c r="B17617" s="398"/>
      <c r="C17617" s="396"/>
      <c r="D17617" s="396"/>
      <c r="E17617" s="399"/>
      <c r="F17617" s="399"/>
      <c r="G17617" s="399"/>
      <c r="H17617" s="399"/>
      <c r="I17617" s="399"/>
    </row>
    <row r="17618" spans="1:9" ht="15.75" customHeight="1">
      <c r="A17618" s="396"/>
      <c r="B17618" s="398"/>
      <c r="C17618" s="396"/>
      <c r="D17618" s="396"/>
      <c r="E17618" s="399"/>
      <c r="F17618" s="399"/>
      <c r="G17618" s="399"/>
      <c r="H17618" s="399"/>
      <c r="I17618" s="399"/>
    </row>
    <row r="17619" spans="1:9" ht="15.75" customHeight="1">
      <c r="A17619" s="396"/>
      <c r="B17619" s="398"/>
      <c r="C17619" s="396"/>
      <c r="D17619" s="396"/>
      <c r="E17619" s="399"/>
      <c r="F17619" s="399"/>
      <c r="G17619" s="399"/>
      <c r="H17619" s="399"/>
      <c r="I17619" s="399"/>
    </row>
    <row r="17620" spans="1:9" ht="15.75" customHeight="1">
      <c r="A17620" s="396"/>
      <c r="B17620" s="398"/>
      <c r="C17620" s="396"/>
      <c r="D17620" s="396"/>
      <c r="E17620" s="399"/>
      <c r="F17620" s="399"/>
      <c r="G17620" s="399"/>
      <c r="H17620" s="399"/>
      <c r="I17620" s="399"/>
    </row>
    <row r="17621" spans="1:9" ht="15.75" customHeight="1">
      <c r="A17621" s="396"/>
      <c r="B17621" s="398"/>
      <c r="C17621" s="396"/>
      <c r="D17621" s="396"/>
      <c r="E17621" s="399"/>
      <c r="F17621" s="399"/>
      <c r="G17621" s="399"/>
      <c r="H17621" s="399"/>
      <c r="I17621" s="399"/>
    </row>
    <row r="17622" spans="1:9" ht="15.75" customHeight="1">
      <c r="A17622" s="396"/>
      <c r="B17622" s="398"/>
      <c r="C17622" s="396"/>
      <c r="D17622" s="396"/>
      <c r="E17622" s="399"/>
      <c r="F17622" s="399"/>
      <c r="G17622" s="399"/>
      <c r="H17622" s="399"/>
      <c r="I17622" s="399"/>
    </row>
    <row r="17623" spans="1:9" ht="15.75" customHeight="1">
      <c r="A17623" s="396"/>
      <c r="B17623" s="398"/>
      <c r="C17623" s="396"/>
      <c r="D17623" s="396"/>
      <c r="E17623" s="399"/>
      <c r="F17623" s="399"/>
      <c r="G17623" s="399"/>
      <c r="H17623" s="399"/>
      <c r="I17623" s="399"/>
    </row>
    <row r="17624" spans="1:9" ht="15.75" customHeight="1">
      <c r="A17624" s="396"/>
      <c r="B17624" s="398"/>
      <c r="C17624" s="396"/>
      <c r="D17624" s="396"/>
      <c r="E17624" s="399"/>
      <c r="F17624" s="399"/>
      <c r="G17624" s="399"/>
      <c r="H17624" s="399"/>
      <c r="I17624" s="399"/>
    </row>
    <row r="17625" spans="1:9" ht="15.75" customHeight="1">
      <c r="A17625" s="396"/>
      <c r="B17625" s="398"/>
      <c r="C17625" s="396"/>
      <c r="D17625" s="396"/>
      <c r="E17625" s="399"/>
      <c r="F17625" s="399"/>
      <c r="G17625" s="399"/>
      <c r="H17625" s="399"/>
      <c r="I17625" s="399"/>
    </row>
    <row r="17626" spans="1:9" ht="15.75" customHeight="1">
      <c r="A17626" s="396"/>
      <c r="B17626" s="398"/>
      <c r="C17626" s="396"/>
      <c r="D17626" s="396"/>
      <c r="E17626" s="399"/>
      <c r="F17626" s="399"/>
      <c r="G17626" s="399"/>
      <c r="H17626" s="399"/>
      <c r="I17626" s="399"/>
    </row>
    <row r="17627" spans="1:9" ht="15.75" customHeight="1">
      <c r="A17627" s="396"/>
      <c r="B17627" s="398"/>
      <c r="C17627" s="396"/>
      <c r="D17627" s="396"/>
      <c r="E17627" s="399"/>
      <c r="F17627" s="399"/>
      <c r="G17627" s="399"/>
      <c r="H17627" s="399"/>
      <c r="I17627" s="399"/>
    </row>
    <row r="17628" spans="1:9" ht="15.75" customHeight="1">
      <c r="A17628" s="396"/>
      <c r="B17628" s="398"/>
      <c r="C17628" s="396"/>
      <c r="D17628" s="396"/>
      <c r="E17628" s="399"/>
      <c r="F17628" s="399"/>
      <c r="G17628" s="399"/>
      <c r="H17628" s="399"/>
      <c r="I17628" s="399"/>
    </row>
    <row r="17629" spans="1:9" ht="15.75" customHeight="1">
      <c r="A17629" s="396"/>
      <c r="B17629" s="398"/>
      <c r="C17629" s="396"/>
      <c r="D17629" s="396"/>
      <c r="E17629" s="399"/>
      <c r="F17629" s="399"/>
      <c r="G17629" s="399"/>
      <c r="H17629" s="399"/>
      <c r="I17629" s="399"/>
    </row>
    <row r="17630" spans="1:9" ht="15.75" customHeight="1">
      <c r="A17630" s="396"/>
      <c r="B17630" s="398"/>
      <c r="C17630" s="396"/>
      <c r="D17630" s="396"/>
      <c r="E17630" s="399"/>
      <c r="F17630" s="399"/>
      <c r="G17630" s="399"/>
      <c r="H17630" s="399"/>
      <c r="I17630" s="399"/>
    </row>
    <row r="17631" spans="1:9" ht="15.75" customHeight="1">
      <c r="A17631" s="396"/>
      <c r="B17631" s="398"/>
      <c r="C17631" s="396"/>
      <c r="D17631" s="396"/>
      <c r="E17631" s="399"/>
      <c r="F17631" s="399"/>
      <c r="G17631" s="399"/>
      <c r="H17631" s="399"/>
      <c r="I17631" s="399"/>
    </row>
    <row r="17632" spans="1:9" ht="15.75" customHeight="1">
      <c r="A17632" s="396"/>
      <c r="B17632" s="398"/>
      <c r="C17632" s="396"/>
      <c r="D17632" s="396"/>
      <c r="E17632" s="399"/>
      <c r="F17632" s="399"/>
      <c r="G17632" s="399"/>
      <c r="H17632" s="399"/>
      <c r="I17632" s="399"/>
    </row>
    <row r="17633" spans="1:9" ht="15.75" customHeight="1">
      <c r="A17633" s="396"/>
      <c r="B17633" s="398"/>
      <c r="C17633" s="396"/>
      <c r="D17633" s="396"/>
      <c r="E17633" s="399"/>
      <c r="F17633" s="399"/>
      <c r="G17633" s="399"/>
      <c r="H17633" s="399"/>
      <c r="I17633" s="399"/>
    </row>
    <row r="17634" spans="1:9" ht="15.75" customHeight="1">
      <c r="A17634" s="396"/>
      <c r="B17634" s="398"/>
      <c r="C17634" s="396"/>
      <c r="D17634" s="396"/>
      <c r="E17634" s="399"/>
      <c r="F17634" s="399"/>
      <c r="G17634" s="399"/>
      <c r="H17634" s="399"/>
      <c r="I17634" s="399"/>
    </row>
    <row r="17635" spans="1:9" ht="15.75" customHeight="1">
      <c r="A17635" s="396"/>
      <c r="B17635" s="398"/>
      <c r="C17635" s="396"/>
      <c r="D17635" s="396"/>
      <c r="E17635" s="399"/>
      <c r="F17635" s="399"/>
      <c r="G17635" s="399"/>
      <c r="H17635" s="399"/>
      <c r="I17635" s="399"/>
    </row>
    <row r="17636" spans="1:9" ht="15.75" customHeight="1">
      <c r="A17636" s="396"/>
      <c r="B17636" s="398"/>
      <c r="C17636" s="396"/>
      <c r="D17636" s="396"/>
      <c r="E17636" s="399"/>
      <c r="F17636" s="399"/>
      <c r="G17636" s="399"/>
      <c r="H17636" s="399"/>
      <c r="I17636" s="399"/>
    </row>
    <row r="17637" spans="1:9" ht="15.75" customHeight="1">
      <c r="A17637" s="396"/>
      <c r="B17637" s="398"/>
      <c r="C17637" s="396"/>
      <c r="D17637" s="396"/>
      <c r="E17637" s="399"/>
      <c r="F17637" s="399"/>
      <c r="G17637" s="399"/>
      <c r="H17637" s="399"/>
      <c r="I17637" s="399"/>
    </row>
    <row r="17638" spans="1:9" ht="15.75" customHeight="1">
      <c r="A17638" s="396"/>
      <c r="B17638" s="398"/>
      <c r="C17638" s="396"/>
      <c r="D17638" s="396"/>
      <c r="E17638" s="399"/>
      <c r="F17638" s="399"/>
      <c r="G17638" s="399"/>
      <c r="H17638" s="399"/>
      <c r="I17638" s="399"/>
    </row>
    <row r="17639" spans="1:9" ht="15.75" customHeight="1">
      <c r="A17639" s="396"/>
      <c r="B17639" s="398"/>
      <c r="C17639" s="396"/>
      <c r="D17639" s="396"/>
      <c r="E17639" s="399"/>
      <c r="F17639" s="399"/>
      <c r="G17639" s="399"/>
      <c r="H17639" s="399"/>
      <c r="I17639" s="399"/>
    </row>
    <row r="17640" spans="1:9" ht="15.75" customHeight="1">
      <c r="A17640" s="396"/>
      <c r="B17640" s="398"/>
      <c r="C17640" s="396"/>
      <c r="D17640" s="396"/>
      <c r="E17640" s="399"/>
      <c r="F17640" s="399"/>
      <c r="G17640" s="399"/>
      <c r="H17640" s="399"/>
      <c r="I17640" s="399"/>
    </row>
    <row r="17641" spans="1:9" ht="15.75" customHeight="1">
      <c r="A17641" s="396"/>
      <c r="B17641" s="398"/>
      <c r="C17641" s="396"/>
      <c r="D17641" s="396"/>
      <c r="E17641" s="399"/>
      <c r="F17641" s="399"/>
      <c r="G17641" s="399"/>
      <c r="H17641" s="399"/>
      <c r="I17641" s="399"/>
    </row>
    <row r="17642" spans="1:9" ht="15.75" customHeight="1">
      <c r="A17642" s="396"/>
      <c r="B17642" s="398"/>
      <c r="C17642" s="396"/>
      <c r="D17642" s="396"/>
      <c r="E17642" s="399"/>
      <c r="F17642" s="399"/>
      <c r="G17642" s="399"/>
      <c r="H17642" s="399"/>
      <c r="I17642" s="399"/>
    </row>
    <row r="17643" spans="1:9" ht="15.75" customHeight="1">
      <c r="A17643" s="396"/>
      <c r="B17643" s="398"/>
      <c r="C17643" s="396"/>
      <c r="D17643" s="396"/>
      <c r="E17643" s="399"/>
      <c r="F17643" s="399"/>
      <c r="G17643" s="399"/>
      <c r="H17643" s="399"/>
      <c r="I17643" s="399"/>
    </row>
    <row r="17644" spans="1:9" ht="15.75" customHeight="1">
      <c r="A17644" s="396"/>
      <c r="B17644" s="398"/>
      <c r="C17644" s="396"/>
      <c r="D17644" s="396"/>
      <c r="E17644" s="399"/>
      <c r="F17644" s="399"/>
      <c r="G17644" s="399"/>
      <c r="H17644" s="399"/>
      <c r="I17644" s="399"/>
    </row>
    <row r="17645" spans="1:9" ht="15.75" customHeight="1">
      <c r="A17645" s="396"/>
      <c r="B17645" s="398"/>
      <c r="C17645" s="396"/>
      <c r="D17645" s="396"/>
      <c r="E17645" s="399"/>
      <c r="F17645" s="399"/>
      <c r="G17645" s="399"/>
      <c r="H17645" s="399"/>
      <c r="I17645" s="399"/>
    </row>
    <row r="17646" spans="1:9" ht="15.75" customHeight="1">
      <c r="A17646" s="396"/>
      <c r="B17646" s="398"/>
      <c r="C17646" s="396"/>
      <c r="D17646" s="396"/>
      <c r="E17646" s="399"/>
      <c r="F17646" s="399"/>
      <c r="G17646" s="399"/>
      <c r="H17646" s="399"/>
      <c r="I17646" s="399"/>
    </row>
    <row r="17647" spans="1:9" ht="15.75" customHeight="1">
      <c r="A17647" s="396"/>
      <c r="B17647" s="398"/>
      <c r="C17647" s="396"/>
      <c r="D17647" s="396"/>
      <c r="E17647" s="399"/>
      <c r="F17647" s="399"/>
      <c r="G17647" s="399"/>
      <c r="H17647" s="399"/>
      <c r="I17647" s="399"/>
    </row>
    <row r="17648" spans="1:9" ht="15.75" customHeight="1">
      <c r="A17648" s="396"/>
      <c r="B17648" s="398"/>
      <c r="C17648" s="396"/>
      <c r="D17648" s="396"/>
      <c r="E17648" s="399"/>
      <c r="F17648" s="399"/>
      <c r="G17648" s="399"/>
      <c r="H17648" s="399"/>
      <c r="I17648" s="399"/>
    </row>
    <row r="17649" spans="1:9" ht="15.75" customHeight="1">
      <c r="A17649" s="396"/>
      <c r="B17649" s="398"/>
      <c r="C17649" s="396"/>
      <c r="D17649" s="396"/>
      <c r="E17649" s="399"/>
      <c r="F17649" s="399"/>
      <c r="G17649" s="399"/>
      <c r="H17649" s="399"/>
      <c r="I17649" s="399"/>
    </row>
    <row r="17650" spans="1:9" ht="15.75" customHeight="1">
      <c r="A17650" s="396"/>
      <c r="B17650" s="398"/>
      <c r="C17650" s="396"/>
      <c r="D17650" s="396"/>
      <c r="E17650" s="399"/>
      <c r="F17650" s="399"/>
      <c r="G17650" s="399"/>
      <c r="H17650" s="399"/>
      <c r="I17650" s="399"/>
    </row>
    <row r="17651" spans="1:9" ht="15.75" customHeight="1">
      <c r="A17651" s="396"/>
      <c r="B17651" s="398"/>
      <c r="C17651" s="396"/>
      <c r="D17651" s="396"/>
      <c r="E17651" s="399"/>
      <c r="F17651" s="399"/>
      <c r="G17651" s="399"/>
      <c r="H17651" s="399"/>
      <c r="I17651" s="399"/>
    </row>
    <row r="17652" spans="1:9" ht="15.75" customHeight="1">
      <c r="A17652" s="396"/>
      <c r="B17652" s="398"/>
      <c r="C17652" s="396"/>
      <c r="D17652" s="396"/>
      <c r="E17652" s="399"/>
      <c r="F17652" s="399"/>
      <c r="G17652" s="399"/>
      <c r="H17652" s="399"/>
      <c r="I17652" s="399"/>
    </row>
    <row r="17653" spans="1:9" ht="15.75" customHeight="1">
      <c r="A17653" s="396"/>
      <c r="B17653" s="398"/>
      <c r="C17653" s="396"/>
      <c r="D17653" s="396"/>
      <c r="E17653" s="399"/>
      <c r="F17653" s="399"/>
      <c r="G17653" s="399"/>
      <c r="H17653" s="399"/>
      <c r="I17653" s="399"/>
    </row>
    <row r="17654" spans="1:9" ht="15.75" customHeight="1">
      <c r="A17654" s="396"/>
      <c r="B17654" s="398"/>
      <c r="C17654" s="396"/>
      <c r="D17654" s="396"/>
      <c r="E17654" s="399"/>
      <c r="F17654" s="399"/>
      <c r="G17654" s="399"/>
      <c r="H17654" s="399"/>
      <c r="I17654" s="399"/>
    </row>
    <row r="17655" spans="1:9" ht="15.75" customHeight="1">
      <c r="A17655" s="396"/>
      <c r="B17655" s="398"/>
      <c r="C17655" s="396"/>
      <c r="D17655" s="396"/>
      <c r="E17655" s="399"/>
      <c r="F17655" s="399"/>
      <c r="G17655" s="399"/>
      <c r="H17655" s="399"/>
      <c r="I17655" s="399"/>
    </row>
    <row r="17656" spans="1:9" ht="15.75" customHeight="1">
      <c r="A17656" s="396"/>
      <c r="B17656" s="398"/>
      <c r="C17656" s="396"/>
      <c r="D17656" s="396"/>
      <c r="E17656" s="399"/>
      <c r="F17656" s="399"/>
      <c r="G17656" s="399"/>
      <c r="H17656" s="399"/>
      <c r="I17656" s="399"/>
    </row>
    <row r="17657" spans="1:9" ht="15.75" customHeight="1">
      <c r="A17657" s="396"/>
      <c r="B17657" s="398"/>
      <c r="C17657" s="396"/>
      <c r="D17657" s="396"/>
      <c r="E17657" s="399"/>
      <c r="F17657" s="399"/>
      <c r="G17657" s="399"/>
      <c r="H17657" s="399"/>
      <c r="I17657" s="399"/>
    </row>
    <row r="17658" spans="1:9" ht="15.75" customHeight="1">
      <c r="A17658" s="396"/>
      <c r="B17658" s="398"/>
      <c r="C17658" s="396"/>
      <c r="D17658" s="396"/>
      <c r="E17658" s="399"/>
      <c r="F17658" s="399"/>
      <c r="G17658" s="399"/>
      <c r="H17658" s="399"/>
      <c r="I17658" s="399"/>
    </row>
    <row r="17659" spans="1:9" ht="15.75" customHeight="1">
      <c r="A17659" s="396"/>
      <c r="B17659" s="398"/>
      <c r="C17659" s="396"/>
      <c r="D17659" s="396"/>
      <c r="E17659" s="399"/>
      <c r="F17659" s="399"/>
      <c r="G17659" s="399"/>
      <c r="H17659" s="399"/>
      <c r="I17659" s="399"/>
    </row>
    <row r="17660" spans="1:9" ht="15.75" customHeight="1">
      <c r="A17660" s="396"/>
      <c r="B17660" s="398"/>
      <c r="C17660" s="396"/>
      <c r="D17660" s="396"/>
      <c r="E17660" s="399"/>
      <c r="F17660" s="399"/>
      <c r="G17660" s="399"/>
      <c r="H17660" s="399"/>
      <c r="I17660" s="399"/>
    </row>
    <row r="17661" spans="1:9" ht="15.75" customHeight="1">
      <c r="A17661" s="396"/>
      <c r="B17661" s="398"/>
      <c r="C17661" s="396"/>
      <c r="D17661" s="396"/>
      <c r="E17661" s="399"/>
      <c r="F17661" s="399"/>
      <c r="G17661" s="399"/>
      <c r="H17661" s="399"/>
      <c r="I17661" s="399"/>
    </row>
    <row r="17662" spans="1:9" ht="15.75" customHeight="1">
      <c r="A17662" s="396"/>
      <c r="B17662" s="398"/>
      <c r="C17662" s="396"/>
      <c r="D17662" s="396"/>
      <c r="E17662" s="399"/>
      <c r="F17662" s="399"/>
      <c r="G17662" s="399"/>
      <c r="H17662" s="399"/>
      <c r="I17662" s="399"/>
    </row>
    <row r="17663" spans="1:9" ht="15.75" customHeight="1">
      <c r="A17663" s="396"/>
      <c r="B17663" s="398"/>
      <c r="C17663" s="396"/>
      <c r="D17663" s="396"/>
      <c r="E17663" s="399"/>
      <c r="F17663" s="399"/>
      <c r="G17663" s="399"/>
      <c r="H17663" s="399"/>
      <c r="I17663" s="399"/>
    </row>
    <row r="17664" spans="1:9" ht="15.75" customHeight="1">
      <c r="A17664" s="396"/>
      <c r="B17664" s="398"/>
      <c r="C17664" s="396"/>
      <c r="D17664" s="396"/>
      <c r="E17664" s="399"/>
      <c r="F17664" s="399"/>
      <c r="G17664" s="399"/>
      <c r="H17664" s="399"/>
      <c r="I17664" s="399"/>
    </row>
    <row r="17665" spans="1:9" ht="15.75" customHeight="1">
      <c r="A17665" s="396"/>
      <c r="B17665" s="398"/>
      <c r="C17665" s="396"/>
      <c r="D17665" s="396"/>
      <c r="E17665" s="399"/>
      <c r="F17665" s="399"/>
      <c r="G17665" s="399"/>
      <c r="H17665" s="399"/>
      <c r="I17665" s="399"/>
    </row>
    <row r="17666" spans="1:9" ht="15.75" customHeight="1">
      <c r="A17666" s="396"/>
      <c r="B17666" s="398"/>
      <c r="C17666" s="396"/>
      <c r="D17666" s="396"/>
      <c r="E17666" s="399"/>
      <c r="F17666" s="399"/>
      <c r="G17666" s="399"/>
      <c r="H17666" s="399"/>
      <c r="I17666" s="399"/>
    </row>
    <row r="17667" spans="1:9" ht="15.75" customHeight="1">
      <c r="A17667" s="396"/>
      <c r="B17667" s="398"/>
      <c r="C17667" s="396"/>
      <c r="D17667" s="396"/>
      <c r="E17667" s="399"/>
      <c r="F17667" s="399"/>
      <c r="G17667" s="399"/>
      <c r="H17667" s="399"/>
      <c r="I17667" s="399"/>
    </row>
    <row r="17668" spans="1:9" ht="15.75" customHeight="1">
      <c r="A17668" s="396"/>
      <c r="B17668" s="398"/>
      <c r="C17668" s="396"/>
      <c r="D17668" s="396"/>
      <c r="E17668" s="399"/>
      <c r="F17668" s="399"/>
      <c r="G17668" s="399"/>
      <c r="H17668" s="399"/>
      <c r="I17668" s="399"/>
    </row>
    <row r="17669" spans="1:9" ht="15.75" customHeight="1">
      <c r="A17669" s="396"/>
      <c r="B17669" s="398"/>
      <c r="C17669" s="396"/>
      <c r="D17669" s="396"/>
      <c r="E17669" s="399"/>
      <c r="F17669" s="399"/>
      <c r="G17669" s="399"/>
      <c r="H17669" s="399"/>
      <c r="I17669" s="399"/>
    </row>
    <row r="17670" spans="1:9" ht="15.75" customHeight="1">
      <c r="A17670" s="396"/>
      <c r="B17670" s="398"/>
      <c r="C17670" s="396"/>
      <c r="D17670" s="396"/>
      <c r="E17670" s="399"/>
      <c r="F17670" s="399"/>
      <c r="G17670" s="399"/>
      <c r="H17670" s="399"/>
      <c r="I17670" s="399"/>
    </row>
    <row r="17671" spans="1:9" ht="15.75" customHeight="1">
      <c r="A17671" s="396"/>
      <c r="B17671" s="398"/>
      <c r="C17671" s="396"/>
      <c r="D17671" s="396"/>
      <c r="E17671" s="399"/>
      <c r="F17671" s="399"/>
      <c r="G17671" s="399"/>
      <c r="H17671" s="399"/>
      <c r="I17671" s="399"/>
    </row>
    <row r="17672" spans="1:9" ht="15.75" customHeight="1">
      <c r="A17672" s="396"/>
      <c r="B17672" s="398"/>
      <c r="C17672" s="396"/>
      <c r="D17672" s="396"/>
      <c r="E17672" s="399"/>
      <c r="F17672" s="399"/>
      <c r="G17672" s="399"/>
      <c r="H17672" s="399"/>
      <c r="I17672" s="399"/>
    </row>
    <row r="17673" spans="1:9" ht="15.75" customHeight="1">
      <c r="A17673" s="396"/>
      <c r="B17673" s="398"/>
      <c r="C17673" s="396"/>
      <c r="D17673" s="396"/>
      <c r="E17673" s="399"/>
      <c r="F17673" s="399"/>
      <c r="G17673" s="399"/>
      <c r="H17673" s="399"/>
      <c r="I17673" s="399"/>
    </row>
    <row r="17674" spans="1:9" ht="15.75" customHeight="1">
      <c r="A17674" s="396"/>
      <c r="B17674" s="398"/>
      <c r="C17674" s="396"/>
      <c r="D17674" s="396"/>
      <c r="E17674" s="399"/>
      <c r="F17674" s="399"/>
      <c r="G17674" s="399"/>
      <c r="H17674" s="399"/>
      <c r="I17674" s="399"/>
    </row>
    <row r="17675" spans="1:9" ht="15.75" customHeight="1">
      <c r="A17675" s="396"/>
      <c r="B17675" s="398"/>
      <c r="C17675" s="396"/>
      <c r="D17675" s="396"/>
      <c r="E17675" s="399"/>
      <c r="F17675" s="399"/>
      <c r="G17675" s="399"/>
      <c r="H17675" s="399"/>
      <c r="I17675" s="399"/>
    </row>
    <row r="17676" spans="1:9" ht="15.75" customHeight="1">
      <c r="A17676" s="396"/>
      <c r="B17676" s="398"/>
      <c r="C17676" s="396"/>
      <c r="D17676" s="396"/>
      <c r="E17676" s="399"/>
      <c r="F17676" s="399"/>
      <c r="G17676" s="399"/>
      <c r="H17676" s="399"/>
      <c r="I17676" s="399"/>
    </row>
    <row r="17677" spans="1:9" ht="15.75" customHeight="1">
      <c r="A17677" s="396"/>
      <c r="B17677" s="398"/>
      <c r="C17677" s="396"/>
      <c r="D17677" s="396"/>
      <c r="E17677" s="399"/>
      <c r="F17677" s="399"/>
      <c r="G17677" s="399"/>
      <c r="H17677" s="399"/>
      <c r="I17677" s="399"/>
    </row>
    <row r="17678" spans="1:9" ht="15.75" customHeight="1">
      <c r="A17678" s="396"/>
      <c r="B17678" s="398"/>
      <c r="C17678" s="396"/>
      <c r="D17678" s="396"/>
      <c r="E17678" s="399"/>
      <c r="F17678" s="399"/>
      <c r="G17678" s="399"/>
      <c r="H17678" s="399"/>
      <c r="I17678" s="399"/>
    </row>
    <row r="17679" spans="1:9" ht="15.75" customHeight="1">
      <c r="A17679" s="396"/>
      <c r="B17679" s="398"/>
      <c r="C17679" s="396"/>
      <c r="D17679" s="396"/>
      <c r="E17679" s="399"/>
      <c r="F17679" s="399"/>
      <c r="G17679" s="399"/>
      <c r="H17679" s="399"/>
      <c r="I17679" s="399"/>
    </row>
    <row r="17680" spans="1:9" ht="15.75" customHeight="1">
      <c r="A17680" s="396"/>
      <c r="B17680" s="398"/>
      <c r="C17680" s="396"/>
      <c r="D17680" s="396"/>
      <c r="E17680" s="399"/>
      <c r="F17680" s="399"/>
      <c r="G17680" s="399"/>
      <c r="H17680" s="399"/>
      <c r="I17680" s="399"/>
    </row>
    <row r="17681" spans="1:9" ht="15.75" customHeight="1">
      <c r="A17681" s="396"/>
      <c r="B17681" s="398"/>
      <c r="C17681" s="396"/>
      <c r="D17681" s="396"/>
      <c r="E17681" s="399"/>
      <c r="F17681" s="399"/>
      <c r="G17681" s="399"/>
      <c r="H17681" s="399"/>
      <c r="I17681" s="399"/>
    </row>
    <row r="17682" spans="1:9" ht="15.75" customHeight="1">
      <c r="A17682" s="396"/>
      <c r="B17682" s="398"/>
      <c r="C17682" s="396"/>
      <c r="D17682" s="396"/>
      <c r="E17682" s="399"/>
      <c r="F17682" s="399"/>
      <c r="G17682" s="399"/>
      <c r="H17682" s="399"/>
      <c r="I17682" s="399"/>
    </row>
    <row r="17683" spans="1:9" ht="15.75" customHeight="1">
      <c r="A17683" s="396"/>
      <c r="B17683" s="398"/>
      <c r="C17683" s="396"/>
      <c r="D17683" s="396"/>
      <c r="E17683" s="399"/>
      <c r="F17683" s="399"/>
      <c r="G17683" s="399"/>
      <c r="H17683" s="399"/>
      <c r="I17683" s="399"/>
    </row>
    <row r="17684" spans="1:9" ht="15.75" customHeight="1">
      <c r="A17684" s="396"/>
      <c r="B17684" s="398"/>
      <c r="C17684" s="396"/>
      <c r="D17684" s="396"/>
      <c r="E17684" s="399"/>
      <c r="F17684" s="399"/>
      <c r="G17684" s="399"/>
      <c r="H17684" s="399"/>
      <c r="I17684" s="399"/>
    </row>
    <row r="17685" spans="1:9" ht="15.75" customHeight="1">
      <c r="A17685" s="396"/>
      <c r="B17685" s="398"/>
      <c r="C17685" s="396"/>
      <c r="D17685" s="396"/>
      <c r="E17685" s="399"/>
      <c r="F17685" s="399"/>
      <c r="G17685" s="399"/>
      <c r="H17685" s="399"/>
      <c r="I17685" s="399"/>
    </row>
    <row r="17686" spans="1:9" ht="15.75" customHeight="1">
      <c r="A17686" s="396"/>
      <c r="B17686" s="398"/>
      <c r="C17686" s="396"/>
      <c r="D17686" s="396"/>
      <c r="E17686" s="399"/>
      <c r="F17686" s="399"/>
      <c r="G17686" s="399"/>
      <c r="H17686" s="399"/>
      <c r="I17686" s="399"/>
    </row>
    <row r="17687" spans="1:9" ht="15.75" customHeight="1">
      <c r="A17687" s="396"/>
      <c r="B17687" s="398"/>
      <c r="C17687" s="396"/>
      <c r="D17687" s="396"/>
      <c r="E17687" s="399"/>
      <c r="F17687" s="399"/>
      <c r="G17687" s="399"/>
      <c r="H17687" s="399"/>
      <c r="I17687" s="399"/>
    </row>
    <row r="17688" spans="1:9" ht="15.75" customHeight="1">
      <c r="A17688" s="396"/>
      <c r="B17688" s="398"/>
      <c r="C17688" s="396"/>
      <c r="D17688" s="396"/>
      <c r="E17688" s="399"/>
      <c r="F17688" s="399"/>
      <c r="G17688" s="399"/>
      <c r="H17688" s="399"/>
      <c r="I17688" s="399"/>
    </row>
    <row r="17689" spans="1:9" ht="15.75" customHeight="1">
      <c r="A17689" s="396"/>
      <c r="B17689" s="398"/>
      <c r="C17689" s="396"/>
      <c r="D17689" s="396"/>
      <c r="E17689" s="399"/>
      <c r="F17689" s="399"/>
      <c r="G17689" s="399"/>
      <c r="H17689" s="399"/>
      <c r="I17689" s="399"/>
    </row>
    <row r="17690" spans="1:9" ht="15.75" customHeight="1">
      <c r="A17690" s="396"/>
      <c r="B17690" s="398"/>
      <c r="C17690" s="396"/>
      <c r="D17690" s="396"/>
      <c r="E17690" s="399"/>
      <c r="F17690" s="399"/>
      <c r="G17690" s="399"/>
      <c r="H17690" s="399"/>
      <c r="I17690" s="399"/>
    </row>
    <row r="17691" spans="1:9" ht="15.75" customHeight="1">
      <c r="A17691" s="396"/>
      <c r="B17691" s="398"/>
      <c r="C17691" s="396"/>
      <c r="D17691" s="396"/>
      <c r="E17691" s="399"/>
      <c r="F17691" s="399"/>
      <c r="G17691" s="399"/>
      <c r="H17691" s="399"/>
      <c r="I17691" s="399"/>
    </row>
    <row r="17692" spans="1:9" ht="15.75" customHeight="1">
      <c r="A17692" s="396"/>
      <c r="B17692" s="398"/>
      <c r="C17692" s="396"/>
      <c r="D17692" s="396"/>
      <c r="E17692" s="399"/>
      <c r="F17692" s="399"/>
      <c r="G17692" s="399"/>
      <c r="H17692" s="399"/>
      <c r="I17692" s="399"/>
    </row>
    <row r="17693" spans="1:9" ht="15.75" customHeight="1">
      <c r="A17693" s="396"/>
      <c r="B17693" s="398"/>
      <c r="C17693" s="396"/>
      <c r="D17693" s="396"/>
      <c r="E17693" s="399"/>
      <c r="F17693" s="399"/>
      <c r="G17693" s="399"/>
      <c r="H17693" s="399"/>
      <c r="I17693" s="399"/>
    </row>
    <row r="17694" spans="1:9" ht="15.75" customHeight="1">
      <c r="A17694" s="396"/>
      <c r="B17694" s="398"/>
      <c r="C17694" s="396"/>
      <c r="D17694" s="396"/>
      <c r="E17694" s="399"/>
      <c r="F17694" s="399"/>
      <c r="G17694" s="399"/>
      <c r="H17694" s="399"/>
      <c r="I17694" s="399"/>
    </row>
    <row r="17695" spans="1:9" ht="15.75" customHeight="1">
      <c r="A17695" s="396"/>
      <c r="B17695" s="398"/>
      <c r="C17695" s="396"/>
      <c r="D17695" s="396"/>
      <c r="E17695" s="399"/>
      <c r="F17695" s="399"/>
      <c r="G17695" s="399"/>
      <c r="H17695" s="399"/>
      <c r="I17695" s="399"/>
    </row>
    <row r="17696" spans="1:9" ht="15.75" customHeight="1">
      <c r="A17696" s="396"/>
      <c r="B17696" s="398"/>
      <c r="C17696" s="396"/>
      <c r="D17696" s="396"/>
      <c r="E17696" s="399"/>
      <c r="F17696" s="399"/>
      <c r="G17696" s="399"/>
      <c r="H17696" s="399"/>
      <c r="I17696" s="399"/>
    </row>
    <row r="17697" spans="1:9" ht="15.75" customHeight="1">
      <c r="A17697" s="396"/>
      <c r="B17697" s="398"/>
      <c r="C17697" s="396"/>
      <c r="D17697" s="396"/>
      <c r="E17697" s="399"/>
      <c r="F17697" s="399"/>
      <c r="G17697" s="399"/>
      <c r="H17697" s="399"/>
      <c r="I17697" s="399"/>
    </row>
    <row r="17698" spans="1:9" ht="15.75" customHeight="1">
      <c r="A17698" s="396"/>
      <c r="B17698" s="398"/>
      <c r="C17698" s="396"/>
      <c r="D17698" s="396"/>
      <c r="E17698" s="399"/>
      <c r="F17698" s="399"/>
      <c r="G17698" s="399"/>
      <c r="H17698" s="399"/>
      <c r="I17698" s="399"/>
    </row>
    <row r="17699" spans="1:9" ht="15.75" customHeight="1">
      <c r="A17699" s="396"/>
      <c r="B17699" s="398"/>
      <c r="C17699" s="396"/>
      <c r="D17699" s="396"/>
      <c r="E17699" s="399"/>
      <c r="F17699" s="399"/>
      <c r="G17699" s="399"/>
      <c r="H17699" s="399"/>
      <c r="I17699" s="399"/>
    </row>
    <row r="17700" spans="1:9" ht="15.75" customHeight="1">
      <c r="A17700" s="396"/>
      <c r="B17700" s="398"/>
      <c r="C17700" s="396"/>
      <c r="D17700" s="396"/>
      <c r="E17700" s="399"/>
      <c r="F17700" s="399"/>
      <c r="G17700" s="399"/>
      <c r="H17700" s="399"/>
      <c r="I17700" s="399"/>
    </row>
    <row r="17701" spans="1:9" ht="15.75" customHeight="1">
      <c r="A17701" s="396"/>
      <c r="B17701" s="398"/>
      <c r="C17701" s="396"/>
      <c r="D17701" s="396"/>
      <c r="E17701" s="399"/>
      <c r="F17701" s="399"/>
      <c r="G17701" s="399"/>
      <c r="H17701" s="399"/>
      <c r="I17701" s="399"/>
    </row>
    <row r="17702" spans="1:9" ht="15.75" customHeight="1">
      <c r="A17702" s="396"/>
      <c r="B17702" s="398"/>
      <c r="C17702" s="396"/>
      <c r="D17702" s="396"/>
      <c r="E17702" s="399"/>
      <c r="F17702" s="399"/>
      <c r="G17702" s="399"/>
      <c r="H17702" s="399"/>
      <c r="I17702" s="399"/>
    </row>
    <row r="17703" spans="1:9" ht="15.75" customHeight="1">
      <c r="A17703" s="396"/>
      <c r="B17703" s="398"/>
      <c r="C17703" s="396"/>
      <c r="D17703" s="396"/>
      <c r="E17703" s="399"/>
      <c r="F17703" s="399"/>
      <c r="G17703" s="399"/>
      <c r="H17703" s="399"/>
      <c r="I17703" s="399"/>
    </row>
    <row r="17704" spans="1:9" ht="15.75" customHeight="1">
      <c r="A17704" s="396"/>
      <c r="B17704" s="398"/>
      <c r="C17704" s="396"/>
      <c r="D17704" s="396"/>
      <c r="E17704" s="399"/>
      <c r="F17704" s="399"/>
      <c r="G17704" s="399"/>
      <c r="H17704" s="399"/>
      <c r="I17704" s="399"/>
    </row>
    <row r="17705" spans="1:9" ht="15.75" customHeight="1">
      <c r="A17705" s="396"/>
      <c r="B17705" s="398"/>
      <c r="C17705" s="396"/>
      <c r="D17705" s="396"/>
      <c r="E17705" s="399"/>
      <c r="F17705" s="399"/>
      <c r="G17705" s="399"/>
      <c r="H17705" s="399"/>
      <c r="I17705" s="399"/>
    </row>
    <row r="17706" spans="1:9" ht="15.75" customHeight="1">
      <c r="A17706" s="396"/>
      <c r="B17706" s="398"/>
      <c r="C17706" s="396"/>
      <c r="D17706" s="396"/>
      <c r="E17706" s="399"/>
      <c r="F17706" s="399"/>
      <c r="G17706" s="399"/>
      <c r="H17706" s="399"/>
      <c r="I17706" s="399"/>
    </row>
    <row r="17707" spans="1:9" ht="15.75" customHeight="1">
      <c r="A17707" s="396"/>
      <c r="B17707" s="398"/>
      <c r="C17707" s="396"/>
      <c r="D17707" s="396"/>
      <c r="E17707" s="399"/>
      <c r="F17707" s="399"/>
      <c r="G17707" s="399"/>
      <c r="H17707" s="399"/>
      <c r="I17707" s="399"/>
    </row>
    <row r="17708" spans="1:9" ht="15.75" customHeight="1">
      <c r="A17708" s="396"/>
      <c r="B17708" s="398"/>
      <c r="C17708" s="396"/>
      <c r="D17708" s="396"/>
      <c r="E17708" s="399"/>
      <c r="F17708" s="399"/>
      <c r="G17708" s="399"/>
      <c r="H17708" s="399"/>
      <c r="I17708" s="399"/>
    </row>
    <row r="17709" spans="1:9" ht="15.75" customHeight="1">
      <c r="A17709" s="396"/>
      <c r="B17709" s="398"/>
      <c r="C17709" s="396"/>
      <c r="D17709" s="396"/>
      <c r="E17709" s="399"/>
      <c r="F17709" s="399"/>
      <c r="G17709" s="399"/>
      <c r="H17709" s="399"/>
      <c r="I17709" s="399"/>
    </row>
    <row r="17710" spans="1:9" ht="15.75" customHeight="1">
      <c r="A17710" s="396"/>
      <c r="B17710" s="398"/>
      <c r="C17710" s="396"/>
      <c r="D17710" s="396"/>
      <c r="E17710" s="399"/>
      <c r="F17710" s="399"/>
      <c r="G17710" s="399"/>
      <c r="H17710" s="399"/>
      <c r="I17710" s="399"/>
    </row>
    <row r="17711" spans="1:9" ht="15.75" customHeight="1">
      <c r="A17711" s="396"/>
      <c r="B17711" s="398"/>
      <c r="C17711" s="396"/>
      <c r="D17711" s="396"/>
      <c r="E17711" s="399"/>
      <c r="F17711" s="399"/>
      <c r="G17711" s="399"/>
      <c r="H17711" s="399"/>
      <c r="I17711" s="399"/>
    </row>
    <row r="17712" spans="1:9" ht="15.75" customHeight="1">
      <c r="A17712" s="396"/>
      <c r="B17712" s="398"/>
      <c r="C17712" s="396"/>
      <c r="D17712" s="396"/>
      <c r="E17712" s="399"/>
      <c r="F17712" s="399"/>
      <c r="G17712" s="399"/>
      <c r="H17712" s="399"/>
      <c r="I17712" s="399"/>
    </row>
    <row r="17713" spans="1:9" ht="15.75" customHeight="1">
      <c r="A17713" s="396"/>
      <c r="B17713" s="398"/>
      <c r="C17713" s="396"/>
      <c r="D17713" s="396"/>
      <c r="E17713" s="399"/>
      <c r="F17713" s="399"/>
      <c r="G17713" s="399"/>
      <c r="H17713" s="399"/>
      <c r="I17713" s="399"/>
    </row>
    <row r="17714" spans="1:9" ht="15.75" customHeight="1">
      <c r="A17714" s="396"/>
      <c r="B17714" s="398"/>
      <c r="C17714" s="396"/>
      <c r="D17714" s="396"/>
      <c r="E17714" s="399"/>
      <c r="F17714" s="399"/>
      <c r="G17714" s="399"/>
      <c r="H17714" s="399"/>
      <c r="I17714" s="399"/>
    </row>
    <row r="17715" spans="1:9" ht="15.75" customHeight="1">
      <c r="A17715" s="396"/>
      <c r="B17715" s="398"/>
      <c r="C17715" s="396"/>
      <c r="D17715" s="396"/>
      <c r="E17715" s="399"/>
      <c r="F17715" s="399"/>
      <c r="G17715" s="399"/>
      <c r="H17715" s="399"/>
      <c r="I17715" s="399"/>
    </row>
    <row r="17716" spans="1:9" ht="15.75" customHeight="1">
      <c r="A17716" s="396"/>
      <c r="B17716" s="398"/>
      <c r="C17716" s="396"/>
      <c r="D17716" s="396"/>
      <c r="E17716" s="399"/>
      <c r="F17716" s="399"/>
      <c r="G17716" s="399"/>
      <c r="H17716" s="399"/>
      <c r="I17716" s="399"/>
    </row>
    <row r="17717" spans="1:9" ht="15.75" customHeight="1">
      <c r="A17717" s="396"/>
      <c r="B17717" s="398"/>
      <c r="C17717" s="396"/>
      <c r="D17717" s="396"/>
      <c r="E17717" s="399"/>
      <c r="F17717" s="399"/>
      <c r="G17717" s="399"/>
      <c r="H17717" s="399"/>
      <c r="I17717" s="399"/>
    </row>
    <row r="17718" spans="1:9" ht="15.75" customHeight="1">
      <c r="A17718" s="396"/>
      <c r="B17718" s="398"/>
      <c r="C17718" s="396"/>
      <c r="D17718" s="396"/>
      <c r="E17718" s="399"/>
      <c r="F17718" s="399"/>
      <c r="G17718" s="399"/>
      <c r="H17718" s="399"/>
      <c r="I17718" s="399"/>
    </row>
    <row r="17719" spans="1:9" ht="15.75" customHeight="1">
      <c r="A17719" s="396"/>
      <c r="B17719" s="398"/>
      <c r="C17719" s="396"/>
      <c r="D17719" s="396"/>
      <c r="E17719" s="399"/>
      <c r="F17719" s="399"/>
      <c r="G17719" s="399"/>
      <c r="H17719" s="399"/>
      <c r="I17719" s="399"/>
    </row>
    <row r="17720" spans="1:9" ht="15.75" customHeight="1">
      <c r="A17720" s="396"/>
      <c r="B17720" s="398"/>
      <c r="C17720" s="396"/>
      <c r="D17720" s="396"/>
      <c r="E17720" s="399"/>
      <c r="F17720" s="399"/>
      <c r="G17720" s="399"/>
      <c r="H17720" s="399"/>
      <c r="I17720" s="399"/>
    </row>
    <row r="17721" spans="1:9" ht="15.75" customHeight="1">
      <c r="A17721" s="396"/>
      <c r="B17721" s="398"/>
      <c r="C17721" s="396"/>
      <c r="D17721" s="396"/>
      <c r="E17721" s="399"/>
      <c r="F17721" s="399"/>
      <c r="G17721" s="399"/>
      <c r="H17721" s="399"/>
      <c r="I17721" s="399"/>
    </row>
    <row r="17722" spans="1:9" ht="15.75" customHeight="1">
      <c r="A17722" s="396"/>
      <c r="B17722" s="398"/>
      <c r="C17722" s="396"/>
      <c r="D17722" s="396"/>
      <c r="E17722" s="399"/>
      <c r="F17722" s="399"/>
      <c r="G17722" s="399"/>
      <c r="H17722" s="399"/>
      <c r="I17722" s="399"/>
    </row>
    <row r="17723" spans="1:9" ht="15.75" customHeight="1">
      <c r="A17723" s="396"/>
      <c r="B17723" s="398"/>
      <c r="C17723" s="396"/>
      <c r="D17723" s="396"/>
      <c r="E17723" s="399"/>
      <c r="F17723" s="399"/>
      <c r="G17723" s="399"/>
      <c r="H17723" s="399"/>
      <c r="I17723" s="399"/>
    </row>
    <row r="17724" spans="1:9" ht="15.75" customHeight="1">
      <c r="A17724" s="396"/>
      <c r="B17724" s="398"/>
      <c r="C17724" s="396"/>
      <c r="D17724" s="396"/>
      <c r="E17724" s="399"/>
      <c r="F17724" s="399"/>
      <c r="G17724" s="399"/>
      <c r="H17724" s="399"/>
      <c r="I17724" s="399"/>
    </row>
    <row r="17725" spans="1:9" ht="15.75" customHeight="1">
      <c r="A17725" s="396"/>
      <c r="B17725" s="398"/>
      <c r="C17725" s="396"/>
      <c r="D17725" s="396"/>
      <c r="E17725" s="399"/>
      <c r="F17725" s="399"/>
      <c r="G17725" s="399"/>
      <c r="H17725" s="399"/>
      <c r="I17725" s="399"/>
    </row>
    <row r="17726" spans="1:9" ht="15.75" customHeight="1">
      <c r="A17726" s="396"/>
      <c r="B17726" s="398"/>
      <c r="C17726" s="396"/>
      <c r="D17726" s="396"/>
      <c r="E17726" s="399"/>
      <c r="F17726" s="399"/>
      <c r="G17726" s="399"/>
      <c r="H17726" s="399"/>
      <c r="I17726" s="399"/>
    </row>
    <row r="17727" spans="1:9" ht="15.75" customHeight="1">
      <c r="A17727" s="396"/>
      <c r="B17727" s="398"/>
      <c r="C17727" s="396"/>
      <c r="D17727" s="396"/>
      <c r="E17727" s="399"/>
      <c r="F17727" s="399"/>
      <c r="G17727" s="399"/>
      <c r="H17727" s="399"/>
      <c r="I17727" s="399"/>
    </row>
    <row r="17728" spans="1:9" ht="15.75" customHeight="1">
      <c r="A17728" s="396"/>
      <c r="B17728" s="398"/>
      <c r="C17728" s="396"/>
      <c r="D17728" s="396"/>
      <c r="E17728" s="399"/>
      <c r="F17728" s="399"/>
      <c r="G17728" s="399"/>
      <c r="H17728" s="399"/>
      <c r="I17728" s="399"/>
    </row>
    <row r="17729" spans="1:9" ht="15.75" customHeight="1">
      <c r="A17729" s="396"/>
      <c r="B17729" s="398"/>
      <c r="C17729" s="396"/>
      <c r="D17729" s="396"/>
      <c r="E17729" s="399"/>
      <c r="F17729" s="399"/>
      <c r="G17729" s="399"/>
      <c r="H17729" s="399"/>
      <c r="I17729" s="399"/>
    </row>
    <row r="17730" spans="1:9" ht="15.75" customHeight="1">
      <c r="A17730" s="396"/>
      <c r="B17730" s="398"/>
      <c r="C17730" s="396"/>
      <c r="D17730" s="396"/>
      <c r="E17730" s="399"/>
      <c r="F17730" s="399"/>
      <c r="G17730" s="399"/>
      <c r="H17730" s="399"/>
      <c r="I17730" s="399"/>
    </row>
    <row r="17731" spans="1:9" ht="15.75" customHeight="1">
      <c r="A17731" s="396"/>
      <c r="B17731" s="398"/>
      <c r="C17731" s="396"/>
      <c r="D17731" s="396"/>
      <c r="E17731" s="399"/>
      <c r="F17731" s="399"/>
      <c r="G17731" s="399"/>
      <c r="H17731" s="399"/>
      <c r="I17731" s="399"/>
    </row>
    <row r="17732" spans="1:9" ht="15.75" customHeight="1">
      <c r="A17732" s="396"/>
      <c r="B17732" s="398"/>
      <c r="C17732" s="396"/>
      <c r="D17732" s="396"/>
      <c r="E17732" s="399"/>
      <c r="F17732" s="399"/>
      <c r="G17732" s="399"/>
      <c r="H17732" s="399"/>
      <c r="I17732" s="399"/>
    </row>
    <row r="17733" spans="1:9" ht="15.75" customHeight="1">
      <c r="A17733" s="396"/>
      <c r="B17733" s="398"/>
      <c r="C17733" s="396"/>
      <c r="D17733" s="396"/>
      <c r="E17733" s="399"/>
      <c r="F17733" s="399"/>
      <c r="G17733" s="399"/>
      <c r="H17733" s="399"/>
      <c r="I17733" s="399"/>
    </row>
    <row r="17734" spans="1:9" ht="15.75" customHeight="1">
      <c r="A17734" s="396"/>
      <c r="B17734" s="398"/>
      <c r="C17734" s="396"/>
      <c r="D17734" s="396"/>
      <c r="E17734" s="399"/>
      <c r="F17734" s="399"/>
      <c r="G17734" s="399"/>
      <c r="H17734" s="399"/>
      <c r="I17734" s="399"/>
    </row>
    <row r="17735" spans="1:9" ht="15.75" customHeight="1">
      <c r="A17735" s="396"/>
      <c r="B17735" s="398"/>
      <c r="C17735" s="396"/>
      <c r="D17735" s="396"/>
      <c r="E17735" s="399"/>
      <c r="F17735" s="399"/>
      <c r="G17735" s="399"/>
      <c r="H17735" s="399"/>
      <c r="I17735" s="399"/>
    </row>
    <row r="17736" spans="1:9" ht="15.75" customHeight="1">
      <c r="A17736" s="396"/>
      <c r="B17736" s="398"/>
      <c r="C17736" s="396"/>
      <c r="D17736" s="396"/>
      <c r="E17736" s="399"/>
      <c r="F17736" s="399"/>
      <c r="G17736" s="399"/>
      <c r="H17736" s="399"/>
      <c r="I17736" s="399"/>
    </row>
    <row r="17737" spans="1:9" ht="15.75" customHeight="1">
      <c r="A17737" s="396"/>
      <c r="B17737" s="398"/>
      <c r="C17737" s="396"/>
      <c r="D17737" s="396"/>
      <c r="E17737" s="399"/>
      <c r="F17737" s="399"/>
      <c r="G17737" s="399"/>
      <c r="H17737" s="399"/>
      <c r="I17737" s="399"/>
    </row>
    <row r="17738" spans="1:9" ht="15.75" customHeight="1">
      <c r="A17738" s="396"/>
      <c r="B17738" s="398"/>
      <c r="C17738" s="396"/>
      <c r="D17738" s="396"/>
      <c r="E17738" s="399"/>
      <c r="F17738" s="399"/>
      <c r="G17738" s="399"/>
      <c r="H17738" s="399"/>
      <c r="I17738" s="399"/>
    </row>
    <row r="17739" spans="1:9" ht="15.75" customHeight="1">
      <c r="A17739" s="396"/>
      <c r="B17739" s="398"/>
      <c r="C17739" s="396"/>
      <c r="D17739" s="396"/>
      <c r="E17739" s="399"/>
      <c r="F17739" s="399"/>
      <c r="G17739" s="399"/>
      <c r="H17739" s="399"/>
      <c r="I17739" s="399"/>
    </row>
    <row r="17740" spans="1:9" ht="15.75" customHeight="1">
      <c r="A17740" s="396"/>
      <c r="B17740" s="398"/>
      <c r="C17740" s="396"/>
      <c r="D17740" s="396"/>
      <c r="E17740" s="399"/>
      <c r="F17740" s="399"/>
      <c r="G17740" s="399"/>
      <c r="H17740" s="399"/>
      <c r="I17740" s="399"/>
    </row>
    <row r="17741" spans="1:9" ht="15.75" customHeight="1">
      <c r="A17741" s="396"/>
      <c r="B17741" s="398"/>
      <c r="C17741" s="396"/>
      <c r="D17741" s="396"/>
      <c r="E17741" s="399"/>
      <c r="F17741" s="399"/>
      <c r="G17741" s="399"/>
      <c r="H17741" s="399"/>
      <c r="I17741" s="399"/>
    </row>
    <row r="17742" spans="1:9" ht="15.75" customHeight="1">
      <c r="A17742" s="396"/>
      <c r="B17742" s="398"/>
      <c r="C17742" s="396"/>
      <c r="D17742" s="396"/>
      <c r="E17742" s="399"/>
      <c r="F17742" s="399"/>
      <c r="G17742" s="399"/>
      <c r="H17742" s="399"/>
      <c r="I17742" s="399"/>
    </row>
    <row r="17743" spans="1:9" ht="15.75" customHeight="1">
      <c r="A17743" s="396"/>
      <c r="B17743" s="398"/>
      <c r="C17743" s="396"/>
      <c r="D17743" s="396"/>
      <c r="E17743" s="399"/>
      <c r="F17743" s="399"/>
      <c r="G17743" s="399"/>
      <c r="H17743" s="399"/>
      <c r="I17743" s="399"/>
    </row>
    <row r="17744" spans="1:9" ht="15.75" customHeight="1">
      <c r="A17744" s="396"/>
      <c r="B17744" s="398"/>
      <c r="C17744" s="396"/>
      <c r="D17744" s="396"/>
      <c r="E17744" s="399"/>
      <c r="F17744" s="399"/>
      <c r="G17744" s="399"/>
      <c r="H17744" s="399"/>
      <c r="I17744" s="399"/>
    </row>
    <row r="17745" spans="1:9" ht="15.75" customHeight="1">
      <c r="A17745" s="396"/>
      <c r="B17745" s="398"/>
      <c r="C17745" s="396"/>
      <c r="D17745" s="396"/>
      <c r="E17745" s="399"/>
      <c r="F17745" s="399"/>
      <c r="G17745" s="399"/>
      <c r="H17745" s="399"/>
      <c r="I17745" s="399"/>
    </row>
    <row r="17746" spans="1:9" ht="15.75" customHeight="1">
      <c r="A17746" s="396"/>
      <c r="B17746" s="398"/>
      <c r="C17746" s="396"/>
      <c r="D17746" s="396"/>
      <c r="E17746" s="399"/>
      <c r="F17746" s="399"/>
      <c r="G17746" s="399"/>
      <c r="H17746" s="399"/>
      <c r="I17746" s="399"/>
    </row>
    <row r="17747" spans="1:9" ht="15.75" customHeight="1">
      <c r="A17747" s="396"/>
      <c r="B17747" s="398"/>
      <c r="C17747" s="396"/>
      <c r="D17747" s="396"/>
      <c r="E17747" s="399"/>
      <c r="F17747" s="399"/>
      <c r="G17747" s="399"/>
      <c r="H17747" s="399"/>
      <c r="I17747" s="399"/>
    </row>
    <row r="17748" spans="1:9" ht="15.75" customHeight="1">
      <c r="A17748" s="396"/>
      <c r="B17748" s="398"/>
      <c r="C17748" s="396"/>
      <c r="D17748" s="396"/>
      <c r="E17748" s="399"/>
      <c r="F17748" s="399"/>
      <c r="G17748" s="399"/>
      <c r="H17748" s="399"/>
      <c r="I17748" s="399"/>
    </row>
    <row r="17749" spans="1:9" ht="15.75" customHeight="1">
      <c r="A17749" s="396"/>
      <c r="B17749" s="398"/>
      <c r="C17749" s="396"/>
      <c r="D17749" s="396"/>
      <c r="E17749" s="399"/>
      <c r="F17749" s="399"/>
      <c r="G17749" s="399"/>
      <c r="H17749" s="399"/>
      <c r="I17749" s="399"/>
    </row>
    <row r="17750" spans="1:9" ht="15.75" customHeight="1">
      <c r="A17750" s="396"/>
      <c r="B17750" s="398"/>
      <c r="C17750" s="396"/>
      <c r="D17750" s="396"/>
      <c r="E17750" s="399"/>
      <c r="F17750" s="399"/>
      <c r="G17750" s="399"/>
      <c r="H17750" s="399"/>
      <c r="I17750" s="399"/>
    </row>
    <row r="17751" spans="1:9" ht="15.75" customHeight="1">
      <c r="A17751" s="396"/>
      <c r="B17751" s="398"/>
      <c r="C17751" s="396"/>
      <c r="D17751" s="396"/>
      <c r="E17751" s="399"/>
      <c r="F17751" s="399"/>
      <c r="G17751" s="399"/>
      <c r="H17751" s="399"/>
      <c r="I17751" s="399"/>
    </row>
    <row r="17752" spans="1:9" ht="15.75" customHeight="1">
      <c r="A17752" s="396"/>
      <c r="B17752" s="398"/>
      <c r="C17752" s="396"/>
      <c r="D17752" s="396"/>
      <c r="E17752" s="399"/>
      <c r="F17752" s="399"/>
      <c r="G17752" s="399"/>
      <c r="H17752" s="399"/>
      <c r="I17752" s="399"/>
    </row>
    <row r="17753" spans="1:9" ht="15.75" customHeight="1">
      <c r="A17753" s="396"/>
      <c r="B17753" s="398"/>
      <c r="C17753" s="396"/>
      <c r="D17753" s="396"/>
      <c r="E17753" s="399"/>
      <c r="F17753" s="399"/>
      <c r="G17753" s="399"/>
      <c r="H17753" s="399"/>
      <c r="I17753" s="399"/>
    </row>
    <row r="17754" spans="1:9" ht="15.75" customHeight="1">
      <c r="A17754" s="396"/>
      <c r="B17754" s="398"/>
      <c r="C17754" s="396"/>
      <c r="D17754" s="396"/>
      <c r="E17754" s="399"/>
      <c r="F17754" s="399"/>
      <c r="G17754" s="399"/>
      <c r="H17754" s="399"/>
      <c r="I17754" s="399"/>
    </row>
    <row r="17755" spans="1:9" ht="15.75" customHeight="1">
      <c r="A17755" s="396"/>
      <c r="B17755" s="398"/>
      <c r="C17755" s="396"/>
      <c r="D17755" s="396"/>
      <c r="E17755" s="399"/>
      <c r="F17755" s="399"/>
      <c r="G17755" s="399"/>
      <c r="H17755" s="399"/>
      <c r="I17755" s="399"/>
    </row>
    <row r="17756" spans="1:9" ht="15.75" customHeight="1">
      <c r="A17756" s="396"/>
      <c r="B17756" s="398"/>
      <c r="C17756" s="396"/>
      <c r="D17756" s="396"/>
      <c r="E17756" s="399"/>
      <c r="F17756" s="399"/>
      <c r="G17756" s="399"/>
      <c r="H17756" s="399"/>
      <c r="I17756" s="399"/>
    </row>
    <row r="17757" spans="1:9" ht="15.75" customHeight="1">
      <c r="A17757" s="396"/>
      <c r="B17757" s="398"/>
      <c r="C17757" s="396"/>
      <c r="D17757" s="396"/>
      <c r="E17757" s="399"/>
      <c r="F17757" s="399"/>
      <c r="G17757" s="399"/>
      <c r="H17757" s="399"/>
      <c r="I17757" s="399"/>
    </row>
    <row r="17758" spans="1:9" ht="15.75" customHeight="1">
      <c r="A17758" s="396"/>
      <c r="B17758" s="398"/>
      <c r="C17758" s="396"/>
      <c r="D17758" s="396"/>
      <c r="E17758" s="399"/>
      <c r="F17758" s="399"/>
      <c r="G17758" s="399"/>
      <c r="H17758" s="399"/>
      <c r="I17758" s="399"/>
    </row>
    <row r="17759" spans="1:9" ht="15.75" customHeight="1">
      <c r="A17759" s="396"/>
      <c r="B17759" s="398"/>
      <c r="C17759" s="396"/>
      <c r="D17759" s="396"/>
      <c r="E17759" s="399"/>
      <c r="F17759" s="399"/>
      <c r="G17759" s="399"/>
      <c r="H17759" s="399"/>
      <c r="I17759" s="399"/>
    </row>
    <row r="17760" spans="1:9" ht="15.75" customHeight="1">
      <c r="A17760" s="396"/>
      <c r="B17760" s="398"/>
      <c r="C17760" s="396"/>
      <c r="D17760" s="396"/>
      <c r="E17760" s="399"/>
      <c r="F17760" s="399"/>
      <c r="G17760" s="399"/>
      <c r="H17760" s="399"/>
      <c r="I17760" s="399"/>
    </row>
    <row r="17761" spans="1:9" ht="15.75" customHeight="1">
      <c r="A17761" s="396"/>
      <c r="B17761" s="398"/>
      <c r="C17761" s="396"/>
      <c r="D17761" s="396"/>
      <c r="E17761" s="399"/>
      <c r="F17761" s="399"/>
      <c r="G17761" s="399"/>
      <c r="H17761" s="399"/>
      <c r="I17761" s="399"/>
    </row>
    <row r="17762" spans="1:9" ht="15.75" customHeight="1">
      <c r="A17762" s="396"/>
      <c r="B17762" s="398"/>
      <c r="C17762" s="396"/>
      <c r="D17762" s="396"/>
      <c r="E17762" s="399"/>
      <c r="F17762" s="399"/>
      <c r="G17762" s="399"/>
      <c r="H17762" s="399"/>
      <c r="I17762" s="399"/>
    </row>
    <row r="17763" spans="1:9" ht="15.75" customHeight="1">
      <c r="A17763" s="396"/>
      <c r="B17763" s="398"/>
      <c r="C17763" s="396"/>
      <c r="D17763" s="396"/>
      <c r="E17763" s="399"/>
      <c r="F17763" s="399"/>
      <c r="G17763" s="399"/>
      <c r="H17763" s="399"/>
      <c r="I17763" s="399"/>
    </row>
    <row r="17764" spans="1:9" ht="15.75" customHeight="1">
      <c r="A17764" s="396"/>
      <c r="B17764" s="398"/>
      <c r="C17764" s="396"/>
      <c r="D17764" s="396"/>
      <c r="E17764" s="399"/>
      <c r="F17764" s="399"/>
      <c r="G17764" s="399"/>
      <c r="H17764" s="399"/>
      <c r="I17764" s="399"/>
    </row>
    <row r="17765" spans="1:9" ht="15.75" customHeight="1">
      <c r="A17765" s="396"/>
      <c r="B17765" s="398"/>
      <c r="C17765" s="396"/>
      <c r="D17765" s="396"/>
      <c r="E17765" s="399"/>
      <c r="F17765" s="399"/>
      <c r="G17765" s="399"/>
      <c r="H17765" s="399"/>
      <c r="I17765" s="399"/>
    </row>
    <row r="17766" spans="1:9" ht="15.75" customHeight="1">
      <c r="A17766" s="396"/>
      <c r="B17766" s="398"/>
      <c r="C17766" s="396"/>
      <c r="D17766" s="396"/>
      <c r="E17766" s="399"/>
      <c r="F17766" s="399"/>
      <c r="G17766" s="399"/>
      <c r="H17766" s="399"/>
      <c r="I17766" s="399"/>
    </row>
    <row r="17767" spans="1:9" ht="15.75" customHeight="1">
      <c r="A17767" s="396"/>
      <c r="B17767" s="398"/>
      <c r="C17767" s="396"/>
      <c r="D17767" s="396"/>
      <c r="E17767" s="399"/>
      <c r="F17767" s="399"/>
      <c r="G17767" s="399"/>
      <c r="H17767" s="399"/>
      <c r="I17767" s="399"/>
    </row>
    <row r="17768" spans="1:9" ht="15.75" customHeight="1">
      <c r="A17768" s="396"/>
      <c r="B17768" s="398"/>
      <c r="C17768" s="396"/>
      <c r="D17768" s="396"/>
      <c r="E17768" s="399"/>
      <c r="F17768" s="399"/>
      <c r="G17768" s="399"/>
      <c r="H17768" s="399"/>
      <c r="I17768" s="399"/>
    </row>
    <row r="17769" spans="1:9" ht="15.75" customHeight="1">
      <c r="A17769" s="396"/>
      <c r="B17769" s="398"/>
      <c r="C17769" s="396"/>
      <c r="D17769" s="396"/>
      <c r="E17769" s="399"/>
      <c r="F17769" s="399"/>
      <c r="G17769" s="399"/>
      <c r="H17769" s="399"/>
      <c r="I17769" s="399"/>
    </row>
    <row r="17770" spans="1:9" ht="15.75" customHeight="1">
      <c r="A17770" s="396"/>
      <c r="B17770" s="398"/>
      <c r="C17770" s="396"/>
      <c r="D17770" s="396"/>
      <c r="E17770" s="399"/>
      <c r="F17770" s="399"/>
      <c r="G17770" s="399"/>
      <c r="H17770" s="399"/>
      <c r="I17770" s="399"/>
    </row>
    <row r="17771" spans="1:9" ht="15.75" customHeight="1">
      <c r="A17771" s="396"/>
      <c r="B17771" s="398"/>
      <c r="C17771" s="396"/>
      <c r="D17771" s="396"/>
      <c r="E17771" s="399"/>
      <c r="F17771" s="399"/>
      <c r="G17771" s="399"/>
      <c r="H17771" s="399"/>
      <c r="I17771" s="399"/>
    </row>
    <row r="17772" spans="1:9" ht="15.75" customHeight="1">
      <c r="A17772" s="396"/>
      <c r="B17772" s="398"/>
      <c r="C17772" s="396"/>
      <c r="D17772" s="396"/>
      <c r="E17772" s="399"/>
      <c r="F17772" s="399"/>
      <c r="G17772" s="399"/>
      <c r="H17772" s="399"/>
      <c r="I17772" s="399"/>
    </row>
    <row r="17773" spans="1:9" ht="15.75" customHeight="1">
      <c r="A17773" s="396"/>
      <c r="B17773" s="398"/>
      <c r="C17773" s="396"/>
      <c r="D17773" s="396"/>
      <c r="E17773" s="399"/>
      <c r="F17773" s="399"/>
      <c r="G17773" s="399"/>
      <c r="H17773" s="399"/>
      <c r="I17773" s="399"/>
    </row>
    <row r="17774" spans="1:9" ht="15.75" customHeight="1">
      <c r="A17774" s="396"/>
      <c r="B17774" s="398"/>
      <c r="C17774" s="396"/>
      <c r="D17774" s="396"/>
      <c r="E17774" s="399"/>
      <c r="F17774" s="399"/>
      <c r="G17774" s="399"/>
      <c r="H17774" s="399"/>
      <c r="I17774" s="399"/>
    </row>
    <row r="17775" spans="1:9" ht="15.75" customHeight="1">
      <c r="A17775" s="396"/>
      <c r="B17775" s="398"/>
      <c r="C17775" s="396"/>
      <c r="D17775" s="396"/>
      <c r="E17775" s="399"/>
      <c r="F17775" s="399"/>
      <c r="G17775" s="399"/>
      <c r="H17775" s="399"/>
      <c r="I17775" s="399"/>
    </row>
    <row r="17776" spans="1:9" ht="15.75" customHeight="1">
      <c r="A17776" s="396"/>
      <c r="B17776" s="398"/>
      <c r="C17776" s="396"/>
      <c r="D17776" s="396"/>
      <c r="E17776" s="399"/>
      <c r="F17776" s="399"/>
      <c r="G17776" s="399"/>
      <c r="H17776" s="399"/>
      <c r="I17776" s="399"/>
    </row>
    <row r="17777" spans="1:9" ht="15.75" customHeight="1">
      <c r="A17777" s="396"/>
      <c r="B17777" s="398"/>
      <c r="C17777" s="396"/>
      <c r="D17777" s="396"/>
      <c r="E17777" s="399"/>
      <c r="F17777" s="399"/>
      <c r="G17777" s="399"/>
      <c r="H17777" s="399"/>
      <c r="I17777" s="399"/>
    </row>
    <row r="17778" spans="1:9" ht="15.75" customHeight="1">
      <c r="A17778" s="396"/>
      <c r="B17778" s="398"/>
      <c r="C17778" s="396"/>
      <c r="D17778" s="396"/>
      <c r="E17778" s="399"/>
      <c r="F17778" s="399"/>
      <c r="G17778" s="399"/>
      <c r="H17778" s="399"/>
      <c r="I17778" s="399"/>
    </row>
    <row r="17779" spans="1:9" ht="15.75" customHeight="1">
      <c r="A17779" s="396"/>
      <c r="B17779" s="398"/>
      <c r="C17779" s="396"/>
      <c r="D17779" s="396"/>
      <c r="E17779" s="399"/>
      <c r="F17779" s="399"/>
      <c r="G17779" s="399"/>
      <c r="H17779" s="399"/>
      <c r="I17779" s="399"/>
    </row>
    <row r="17780" spans="1:9" ht="15.75" customHeight="1">
      <c r="A17780" s="396"/>
      <c r="B17780" s="398"/>
      <c r="C17780" s="396"/>
      <c r="D17780" s="396"/>
      <c r="E17780" s="399"/>
      <c r="F17780" s="399"/>
      <c r="G17780" s="399"/>
      <c r="H17780" s="399"/>
      <c r="I17780" s="399"/>
    </row>
    <row r="17781" spans="1:9" ht="15.75" customHeight="1">
      <c r="A17781" s="396"/>
      <c r="B17781" s="398"/>
      <c r="C17781" s="396"/>
      <c r="D17781" s="396"/>
      <c r="E17781" s="399"/>
      <c r="F17781" s="399"/>
      <c r="G17781" s="399"/>
      <c r="H17781" s="399"/>
      <c r="I17781" s="399"/>
    </row>
    <row r="17782" spans="1:9" ht="15.75" customHeight="1">
      <c r="A17782" s="396"/>
      <c r="B17782" s="398"/>
      <c r="C17782" s="396"/>
      <c r="D17782" s="396"/>
      <c r="E17782" s="399"/>
      <c r="F17782" s="399"/>
      <c r="G17782" s="399"/>
      <c r="H17782" s="399"/>
      <c r="I17782" s="399"/>
    </row>
    <row r="17783" spans="1:9" ht="15.75" customHeight="1">
      <c r="A17783" s="396"/>
      <c r="B17783" s="398"/>
      <c r="C17783" s="396"/>
      <c r="D17783" s="396"/>
      <c r="E17783" s="399"/>
      <c r="F17783" s="399"/>
      <c r="G17783" s="399"/>
      <c r="H17783" s="399"/>
      <c r="I17783" s="399"/>
    </row>
    <row r="17784" spans="1:9" ht="15.75" customHeight="1">
      <c r="A17784" s="396"/>
      <c r="B17784" s="398"/>
      <c r="C17784" s="396"/>
      <c r="D17784" s="396"/>
      <c r="E17784" s="399"/>
      <c r="F17784" s="399"/>
      <c r="G17784" s="399"/>
      <c r="H17784" s="399"/>
      <c r="I17784" s="399"/>
    </row>
    <row r="17785" spans="1:9" ht="15.75" customHeight="1">
      <c r="A17785" s="396"/>
      <c r="B17785" s="398"/>
      <c r="C17785" s="396"/>
      <c r="D17785" s="396"/>
      <c r="E17785" s="399"/>
      <c r="F17785" s="399"/>
      <c r="G17785" s="399"/>
      <c r="H17785" s="399"/>
      <c r="I17785" s="399"/>
    </row>
    <row r="17786" spans="1:9" ht="15.75" customHeight="1">
      <c r="A17786" s="396"/>
      <c r="B17786" s="398"/>
      <c r="C17786" s="396"/>
      <c r="D17786" s="396"/>
      <c r="E17786" s="399"/>
      <c r="F17786" s="399"/>
      <c r="G17786" s="399"/>
      <c r="H17786" s="399"/>
      <c r="I17786" s="399"/>
    </row>
    <row r="17787" spans="1:9" ht="15.75" customHeight="1">
      <c r="A17787" s="396"/>
      <c r="B17787" s="398"/>
      <c r="C17787" s="396"/>
      <c r="D17787" s="396"/>
      <c r="E17787" s="399"/>
      <c r="F17787" s="399"/>
      <c r="G17787" s="399"/>
      <c r="H17787" s="399"/>
      <c r="I17787" s="399"/>
    </row>
    <row r="17788" spans="1:9" ht="15.75" customHeight="1">
      <c r="A17788" s="396"/>
      <c r="B17788" s="398"/>
      <c r="C17788" s="396"/>
      <c r="D17788" s="396"/>
      <c r="E17788" s="399"/>
      <c r="F17788" s="399"/>
      <c r="G17788" s="399"/>
      <c r="H17788" s="399"/>
      <c r="I17788" s="399"/>
    </row>
    <row r="17789" spans="1:9" ht="15.75" customHeight="1">
      <c r="A17789" s="396"/>
      <c r="B17789" s="398"/>
      <c r="C17789" s="396"/>
      <c r="D17789" s="396"/>
      <c r="E17789" s="399"/>
      <c r="F17789" s="399"/>
      <c r="G17789" s="399"/>
      <c r="H17789" s="399"/>
      <c r="I17789" s="399"/>
    </row>
    <row r="17790" spans="1:9" ht="15.75" customHeight="1">
      <c r="A17790" s="396"/>
      <c r="B17790" s="398"/>
      <c r="C17790" s="396"/>
      <c r="D17790" s="396"/>
      <c r="E17790" s="399"/>
      <c r="F17790" s="399"/>
      <c r="G17790" s="399"/>
      <c r="H17790" s="399"/>
      <c r="I17790" s="399"/>
    </row>
    <row r="17791" spans="1:9" ht="15.75" customHeight="1">
      <c r="A17791" s="396"/>
      <c r="B17791" s="398"/>
      <c r="C17791" s="396"/>
      <c r="D17791" s="396"/>
      <c r="E17791" s="399"/>
      <c r="F17791" s="399"/>
      <c r="G17791" s="399"/>
      <c r="H17791" s="399"/>
      <c r="I17791" s="399"/>
    </row>
    <row r="17792" spans="1:9" ht="15.75" customHeight="1">
      <c r="A17792" s="396"/>
      <c r="B17792" s="398"/>
      <c r="C17792" s="396"/>
      <c r="D17792" s="396"/>
      <c r="E17792" s="399"/>
      <c r="F17792" s="399"/>
      <c r="G17792" s="399"/>
      <c r="H17792" s="399"/>
      <c r="I17792" s="399"/>
    </row>
    <row r="17793" spans="1:9" ht="15.75" customHeight="1">
      <c r="A17793" s="396"/>
      <c r="B17793" s="398"/>
      <c r="C17793" s="396"/>
      <c r="D17793" s="396"/>
      <c r="E17793" s="399"/>
      <c r="F17793" s="399"/>
      <c r="G17793" s="399"/>
      <c r="H17793" s="399"/>
      <c r="I17793" s="399"/>
    </row>
    <row r="17794" spans="1:9" ht="15.75" customHeight="1">
      <c r="A17794" s="396"/>
      <c r="B17794" s="398"/>
      <c r="C17794" s="396"/>
      <c r="D17794" s="396"/>
      <c r="E17794" s="399"/>
      <c r="F17794" s="399"/>
      <c r="G17794" s="399"/>
      <c r="H17794" s="399"/>
      <c r="I17794" s="399"/>
    </row>
    <row r="17795" spans="1:9" ht="15.75" customHeight="1">
      <c r="A17795" s="396"/>
      <c r="B17795" s="398"/>
      <c r="C17795" s="396"/>
      <c r="D17795" s="396"/>
      <c r="E17795" s="399"/>
      <c r="F17795" s="399"/>
      <c r="G17795" s="399"/>
      <c r="H17795" s="399"/>
      <c r="I17795" s="399"/>
    </row>
    <row r="17796" spans="1:9" ht="15.75" customHeight="1">
      <c r="A17796" s="396"/>
      <c r="B17796" s="398"/>
      <c r="C17796" s="396"/>
      <c r="D17796" s="396"/>
      <c r="E17796" s="399"/>
      <c r="F17796" s="399"/>
      <c r="G17796" s="399"/>
      <c r="H17796" s="399"/>
      <c r="I17796" s="399"/>
    </row>
    <row r="17797" spans="1:9" ht="15.75" customHeight="1">
      <c r="A17797" s="396"/>
      <c r="B17797" s="398"/>
      <c r="C17797" s="396"/>
      <c r="D17797" s="396"/>
      <c r="E17797" s="399"/>
      <c r="F17797" s="399"/>
      <c r="G17797" s="399"/>
      <c r="H17797" s="399"/>
      <c r="I17797" s="399"/>
    </row>
    <row r="17798" spans="1:9" ht="15.75" customHeight="1">
      <c r="A17798" s="396"/>
      <c r="B17798" s="398"/>
      <c r="C17798" s="396"/>
      <c r="D17798" s="396"/>
      <c r="E17798" s="399"/>
      <c r="F17798" s="399"/>
      <c r="G17798" s="399"/>
      <c r="H17798" s="399"/>
      <c r="I17798" s="399"/>
    </row>
    <row r="17799" spans="1:9" ht="15.75" customHeight="1">
      <c r="A17799" s="396"/>
      <c r="B17799" s="398"/>
      <c r="C17799" s="396"/>
      <c r="D17799" s="396"/>
      <c r="E17799" s="399"/>
      <c r="F17799" s="399"/>
      <c r="G17799" s="399"/>
      <c r="H17799" s="399"/>
      <c r="I17799" s="399"/>
    </row>
    <row r="17800" spans="1:9" ht="15.75" customHeight="1">
      <c r="A17800" s="396"/>
      <c r="B17800" s="398"/>
      <c r="C17800" s="396"/>
      <c r="D17800" s="396"/>
      <c r="E17800" s="399"/>
      <c r="F17800" s="399"/>
      <c r="G17800" s="399"/>
      <c r="H17800" s="399"/>
      <c r="I17800" s="399"/>
    </row>
    <row r="17801" spans="1:9" ht="15.75" customHeight="1">
      <c r="A17801" s="396"/>
      <c r="B17801" s="398"/>
      <c r="C17801" s="396"/>
      <c r="D17801" s="396"/>
      <c r="E17801" s="399"/>
      <c r="F17801" s="399"/>
      <c r="G17801" s="399"/>
      <c r="H17801" s="399"/>
      <c r="I17801" s="399"/>
    </row>
    <row r="17802" spans="1:9" ht="15.75" customHeight="1">
      <c r="A17802" s="396"/>
      <c r="B17802" s="398"/>
      <c r="C17802" s="396"/>
      <c r="D17802" s="396"/>
      <c r="E17802" s="399"/>
      <c r="F17802" s="399"/>
      <c r="G17802" s="399"/>
      <c r="H17802" s="399"/>
      <c r="I17802" s="399"/>
    </row>
    <row r="17803" spans="1:9" ht="15.75" customHeight="1">
      <c r="A17803" s="396"/>
      <c r="B17803" s="398"/>
      <c r="C17803" s="396"/>
      <c r="D17803" s="396"/>
      <c r="E17803" s="399"/>
      <c r="F17803" s="399"/>
      <c r="G17803" s="399"/>
      <c r="H17803" s="399"/>
      <c r="I17803" s="399"/>
    </row>
    <row r="17804" spans="1:9" ht="15.75" customHeight="1">
      <c r="A17804" s="396"/>
      <c r="B17804" s="398"/>
      <c r="C17804" s="396"/>
      <c r="D17804" s="396"/>
      <c r="E17804" s="399"/>
      <c r="F17804" s="399"/>
      <c r="G17804" s="399"/>
      <c r="H17804" s="399"/>
      <c r="I17804" s="399"/>
    </row>
    <row r="17805" spans="1:9" ht="15.75" customHeight="1">
      <c r="A17805" s="396"/>
      <c r="B17805" s="398"/>
      <c r="C17805" s="396"/>
      <c r="D17805" s="396"/>
      <c r="E17805" s="399"/>
      <c r="F17805" s="399"/>
      <c r="G17805" s="399"/>
      <c r="H17805" s="399"/>
      <c r="I17805" s="399"/>
    </row>
    <row r="17806" spans="1:9" ht="15.75" customHeight="1">
      <c r="A17806" s="396"/>
      <c r="B17806" s="398"/>
      <c r="C17806" s="396"/>
      <c r="D17806" s="396"/>
      <c r="E17806" s="399"/>
      <c r="F17806" s="399"/>
      <c r="G17806" s="399"/>
      <c r="H17806" s="399"/>
      <c r="I17806" s="399"/>
    </row>
    <row r="17807" spans="1:9" ht="15.75" customHeight="1">
      <c r="A17807" s="396"/>
      <c r="B17807" s="398"/>
      <c r="C17807" s="396"/>
      <c r="D17807" s="396"/>
      <c r="E17807" s="399"/>
      <c r="F17807" s="399"/>
      <c r="G17807" s="399"/>
      <c r="H17807" s="399"/>
      <c r="I17807" s="399"/>
    </row>
    <row r="17808" spans="1:9" ht="15.75" customHeight="1">
      <c r="A17808" s="396"/>
      <c r="B17808" s="398"/>
      <c r="C17808" s="396"/>
      <c r="D17808" s="396"/>
      <c r="E17808" s="399"/>
      <c r="F17808" s="399"/>
      <c r="G17808" s="399"/>
      <c r="H17808" s="399"/>
      <c r="I17808" s="399"/>
    </row>
    <row r="17809" spans="1:9" ht="15.75" customHeight="1">
      <c r="A17809" s="396"/>
      <c r="B17809" s="398"/>
      <c r="C17809" s="396"/>
      <c r="D17809" s="396"/>
      <c r="E17809" s="399"/>
      <c r="F17809" s="399"/>
      <c r="G17809" s="399"/>
      <c r="H17809" s="399"/>
      <c r="I17809" s="399"/>
    </row>
    <row r="17810" spans="1:9" ht="15.75" customHeight="1">
      <c r="A17810" s="396"/>
      <c r="B17810" s="398"/>
      <c r="C17810" s="396"/>
      <c r="D17810" s="396"/>
      <c r="E17810" s="399"/>
      <c r="F17810" s="399"/>
      <c r="G17810" s="399"/>
      <c r="H17810" s="399"/>
      <c r="I17810" s="399"/>
    </row>
    <row r="17811" spans="1:9" ht="15.75" customHeight="1">
      <c r="A17811" s="396"/>
      <c r="B17811" s="398"/>
      <c r="C17811" s="396"/>
      <c r="D17811" s="396"/>
      <c r="E17811" s="399"/>
      <c r="F17811" s="399"/>
      <c r="G17811" s="399"/>
      <c r="H17811" s="399"/>
      <c r="I17811" s="399"/>
    </row>
    <row r="17812" spans="1:9" ht="15.75" customHeight="1">
      <c r="A17812" s="396"/>
      <c r="B17812" s="398"/>
      <c r="C17812" s="396"/>
      <c r="D17812" s="396"/>
      <c r="E17812" s="399"/>
      <c r="F17812" s="399"/>
      <c r="G17812" s="399"/>
      <c r="H17812" s="399"/>
      <c r="I17812" s="399"/>
    </row>
    <row r="17813" spans="1:9" ht="15.75" customHeight="1">
      <c r="A17813" s="396"/>
      <c r="B17813" s="398"/>
      <c r="C17813" s="396"/>
      <c r="D17813" s="396"/>
      <c r="E17813" s="399"/>
      <c r="F17813" s="399"/>
      <c r="G17813" s="399"/>
      <c r="H17813" s="399"/>
      <c r="I17813" s="399"/>
    </row>
    <row r="17814" spans="1:9" ht="15.75" customHeight="1">
      <c r="A17814" s="396"/>
      <c r="B17814" s="398"/>
      <c r="C17814" s="396"/>
      <c r="D17814" s="396"/>
      <c r="E17814" s="399"/>
      <c r="F17814" s="399"/>
      <c r="G17814" s="399"/>
      <c r="H17814" s="399"/>
      <c r="I17814" s="399"/>
    </row>
    <row r="17815" spans="1:9" ht="15.75" customHeight="1">
      <c r="A17815" s="396"/>
      <c r="B17815" s="398"/>
      <c r="C17815" s="396"/>
      <c r="D17815" s="396"/>
      <c r="E17815" s="399"/>
      <c r="F17815" s="399"/>
      <c r="G17815" s="399"/>
      <c r="H17815" s="399"/>
      <c r="I17815" s="399"/>
    </row>
    <row r="17816" spans="1:9" ht="15.75" customHeight="1">
      <c r="A17816" s="396"/>
      <c r="B17816" s="398"/>
      <c r="C17816" s="396"/>
      <c r="D17816" s="396"/>
      <c r="E17816" s="399"/>
      <c r="F17816" s="399"/>
      <c r="G17816" s="399"/>
      <c r="H17816" s="399"/>
      <c r="I17816" s="399"/>
    </row>
    <row r="17817" spans="1:9" ht="15.75" customHeight="1">
      <c r="A17817" s="396"/>
      <c r="B17817" s="398"/>
      <c r="C17817" s="396"/>
      <c r="D17817" s="396"/>
      <c r="E17817" s="399"/>
      <c r="F17817" s="399"/>
      <c r="G17817" s="399"/>
      <c r="H17817" s="399"/>
      <c r="I17817" s="399"/>
    </row>
    <row r="17818" spans="1:9" ht="15.75" customHeight="1">
      <c r="A17818" s="396"/>
      <c r="B17818" s="398"/>
      <c r="C17818" s="396"/>
      <c r="D17818" s="396"/>
      <c r="E17818" s="399"/>
      <c r="F17818" s="399"/>
      <c r="G17818" s="399"/>
      <c r="H17818" s="399"/>
      <c r="I17818" s="399"/>
    </row>
    <row r="17819" spans="1:9" ht="15.75" customHeight="1">
      <c r="A17819" s="396"/>
      <c r="B17819" s="398"/>
      <c r="C17819" s="396"/>
      <c r="D17819" s="396"/>
      <c r="E17819" s="399"/>
      <c r="F17819" s="399"/>
      <c r="G17819" s="399"/>
      <c r="H17819" s="399"/>
      <c r="I17819" s="399"/>
    </row>
    <row r="17820" spans="1:9" ht="15.75" customHeight="1">
      <c r="A17820" s="396"/>
      <c r="B17820" s="398"/>
      <c r="C17820" s="396"/>
      <c r="D17820" s="396"/>
      <c r="E17820" s="399"/>
      <c r="F17820" s="399"/>
      <c r="G17820" s="399"/>
      <c r="H17820" s="399"/>
      <c r="I17820" s="399"/>
    </row>
    <row r="17821" spans="1:9" ht="15.75" customHeight="1">
      <c r="A17821" s="396"/>
      <c r="B17821" s="398"/>
      <c r="C17821" s="396"/>
      <c r="D17821" s="396"/>
      <c r="E17821" s="399"/>
      <c r="F17821" s="399"/>
      <c r="G17821" s="399"/>
      <c r="H17821" s="399"/>
      <c r="I17821" s="399"/>
    </row>
    <row r="17822" spans="1:9" ht="15.75" customHeight="1">
      <c r="A17822" s="396"/>
      <c r="B17822" s="398"/>
      <c r="C17822" s="396"/>
      <c r="D17822" s="396"/>
      <c r="E17822" s="399"/>
      <c r="F17822" s="399"/>
      <c r="G17822" s="399"/>
      <c r="H17822" s="399"/>
      <c r="I17822" s="399"/>
    </row>
    <row r="17823" spans="1:9" ht="15.75" customHeight="1">
      <c r="A17823" s="396"/>
      <c r="B17823" s="398"/>
      <c r="C17823" s="396"/>
      <c r="D17823" s="396"/>
      <c r="E17823" s="399"/>
      <c r="F17823" s="399"/>
      <c r="G17823" s="399"/>
      <c r="H17823" s="399"/>
      <c r="I17823" s="399"/>
    </row>
    <row r="17824" spans="1:9" ht="15.75" customHeight="1">
      <c r="A17824" s="396"/>
      <c r="B17824" s="398"/>
      <c r="C17824" s="396"/>
      <c r="D17824" s="396"/>
      <c r="E17824" s="399"/>
      <c r="F17824" s="399"/>
      <c r="G17824" s="399"/>
      <c r="H17824" s="399"/>
      <c r="I17824" s="399"/>
    </row>
    <row r="17825" spans="1:9" ht="15.75" customHeight="1">
      <c r="A17825" s="396"/>
      <c r="B17825" s="398"/>
      <c r="C17825" s="396"/>
      <c r="D17825" s="396"/>
      <c r="E17825" s="399"/>
      <c r="F17825" s="399"/>
      <c r="G17825" s="399"/>
      <c r="H17825" s="399"/>
      <c r="I17825" s="399"/>
    </row>
    <row r="17826" spans="1:9" ht="15.75" customHeight="1">
      <c r="A17826" s="396"/>
      <c r="B17826" s="398"/>
      <c r="C17826" s="396"/>
      <c r="D17826" s="396"/>
      <c r="E17826" s="399"/>
      <c r="F17826" s="399"/>
      <c r="G17826" s="399"/>
      <c r="H17826" s="399"/>
      <c r="I17826" s="399"/>
    </row>
    <row r="17827" spans="1:9" ht="15.75" customHeight="1">
      <c r="A17827" s="396"/>
      <c r="B17827" s="398"/>
      <c r="C17827" s="396"/>
      <c r="D17827" s="396"/>
      <c r="E17827" s="399"/>
      <c r="F17827" s="399"/>
      <c r="G17827" s="399"/>
      <c r="H17827" s="399"/>
      <c r="I17827" s="399"/>
    </row>
    <row r="17828" spans="1:9" ht="15.75" customHeight="1">
      <c r="A17828" s="396"/>
      <c r="B17828" s="398"/>
      <c r="C17828" s="396"/>
      <c r="D17828" s="396"/>
      <c r="E17828" s="399"/>
      <c r="F17828" s="399"/>
      <c r="G17828" s="399"/>
      <c r="H17828" s="399"/>
      <c r="I17828" s="399"/>
    </row>
    <row r="17829" spans="1:9" ht="15.75" customHeight="1">
      <c r="A17829" s="396"/>
      <c r="B17829" s="398"/>
      <c r="C17829" s="396"/>
      <c r="D17829" s="396"/>
      <c r="E17829" s="399"/>
      <c r="F17829" s="399"/>
      <c r="G17829" s="399"/>
      <c r="H17829" s="399"/>
      <c r="I17829" s="399"/>
    </row>
    <row r="17830" spans="1:9" ht="15.75" customHeight="1">
      <c r="A17830" s="396"/>
      <c r="B17830" s="398"/>
      <c r="C17830" s="396"/>
      <c r="D17830" s="396"/>
      <c r="E17830" s="399"/>
      <c r="F17830" s="399"/>
      <c r="G17830" s="399"/>
      <c r="H17830" s="399"/>
      <c r="I17830" s="399"/>
    </row>
    <row r="17831" spans="1:9" ht="15.75" customHeight="1">
      <c r="A17831" s="396"/>
      <c r="B17831" s="398"/>
      <c r="C17831" s="396"/>
      <c r="D17831" s="396"/>
      <c r="E17831" s="399"/>
      <c r="F17831" s="399"/>
      <c r="G17831" s="399"/>
      <c r="H17831" s="399"/>
      <c r="I17831" s="399"/>
    </row>
    <row r="17832" spans="1:9" ht="15.75" customHeight="1">
      <c r="A17832" s="396"/>
      <c r="B17832" s="398"/>
      <c r="C17832" s="396"/>
      <c r="D17832" s="396"/>
      <c r="E17832" s="399"/>
      <c r="F17832" s="399"/>
      <c r="G17832" s="399"/>
      <c r="H17832" s="399"/>
      <c r="I17832" s="399"/>
    </row>
    <row r="17833" spans="1:9" ht="15.75" customHeight="1">
      <c r="A17833" s="396"/>
      <c r="B17833" s="398"/>
      <c r="C17833" s="396"/>
      <c r="D17833" s="396"/>
      <c r="E17833" s="399"/>
      <c r="F17833" s="399"/>
      <c r="G17833" s="399"/>
      <c r="H17833" s="399"/>
      <c r="I17833" s="399"/>
    </row>
    <row r="17834" spans="1:9" ht="15.75" customHeight="1">
      <c r="A17834" s="396"/>
      <c r="B17834" s="398"/>
      <c r="C17834" s="396"/>
      <c r="D17834" s="396"/>
      <c r="E17834" s="399"/>
      <c r="F17834" s="399"/>
      <c r="G17834" s="399"/>
      <c r="H17834" s="399"/>
      <c r="I17834" s="399"/>
    </row>
    <row r="17835" spans="1:9" ht="15.75" customHeight="1">
      <c r="A17835" s="396"/>
      <c r="B17835" s="398"/>
      <c r="C17835" s="396"/>
      <c r="D17835" s="396"/>
      <c r="E17835" s="399"/>
      <c r="F17835" s="399"/>
      <c r="G17835" s="399"/>
      <c r="H17835" s="399"/>
      <c r="I17835" s="399"/>
    </row>
    <row r="17836" spans="1:9" ht="15.75" customHeight="1">
      <c r="A17836" s="396"/>
      <c r="B17836" s="398"/>
      <c r="C17836" s="396"/>
      <c r="D17836" s="396"/>
      <c r="E17836" s="399"/>
      <c r="F17836" s="399"/>
      <c r="G17836" s="399"/>
      <c r="H17836" s="399"/>
      <c r="I17836" s="399"/>
    </row>
    <row r="17837" spans="1:9" ht="15.75" customHeight="1">
      <c r="A17837" s="396"/>
      <c r="B17837" s="398"/>
      <c r="C17837" s="396"/>
      <c r="D17837" s="396"/>
      <c r="E17837" s="399"/>
      <c r="F17837" s="399"/>
      <c r="G17837" s="399"/>
      <c r="H17837" s="399"/>
      <c r="I17837" s="399"/>
    </row>
    <row r="17838" spans="1:9" ht="15.75" customHeight="1">
      <c r="A17838" s="396"/>
      <c r="B17838" s="398"/>
      <c r="C17838" s="396"/>
      <c r="D17838" s="396"/>
      <c r="E17838" s="399"/>
      <c r="F17838" s="399"/>
      <c r="G17838" s="399"/>
      <c r="H17838" s="399"/>
      <c r="I17838" s="399"/>
    </row>
    <row r="17839" spans="1:9" ht="15.75" customHeight="1">
      <c r="A17839" s="396"/>
      <c r="B17839" s="398"/>
      <c r="C17839" s="396"/>
      <c r="D17839" s="396"/>
      <c r="E17839" s="399"/>
      <c r="F17839" s="399"/>
      <c r="G17839" s="399"/>
      <c r="H17839" s="399"/>
      <c r="I17839" s="399"/>
    </row>
    <row r="17840" spans="1:9" ht="15.75" customHeight="1">
      <c r="A17840" s="396"/>
      <c r="B17840" s="398"/>
      <c r="C17840" s="396"/>
      <c r="D17840" s="396"/>
      <c r="E17840" s="399"/>
      <c r="F17840" s="399"/>
      <c r="G17840" s="399"/>
      <c r="H17840" s="399"/>
      <c r="I17840" s="399"/>
    </row>
    <row r="17841" spans="1:9" ht="15.75" customHeight="1">
      <c r="A17841" s="396"/>
      <c r="B17841" s="398"/>
      <c r="C17841" s="396"/>
      <c r="D17841" s="396"/>
      <c r="E17841" s="399"/>
      <c r="F17841" s="399"/>
      <c r="G17841" s="399"/>
      <c r="H17841" s="399"/>
      <c r="I17841" s="399"/>
    </row>
    <row r="17842" spans="1:9" ht="15.75" customHeight="1">
      <c r="A17842" s="396"/>
      <c r="B17842" s="398"/>
      <c r="C17842" s="396"/>
      <c r="D17842" s="396"/>
      <c r="E17842" s="399"/>
      <c r="F17842" s="399"/>
      <c r="G17842" s="399"/>
      <c r="H17842" s="399"/>
      <c r="I17842" s="399"/>
    </row>
    <row r="17843" spans="1:9" ht="15.75" customHeight="1">
      <c r="A17843" s="396"/>
      <c r="B17843" s="398"/>
      <c r="C17843" s="396"/>
      <c r="D17843" s="396"/>
      <c r="E17843" s="399"/>
      <c r="F17843" s="399"/>
      <c r="G17843" s="399"/>
      <c r="H17843" s="399"/>
      <c r="I17843" s="399"/>
    </row>
    <row r="17844" spans="1:9" ht="15.75" customHeight="1">
      <c r="A17844" s="396"/>
      <c r="B17844" s="398"/>
      <c r="C17844" s="396"/>
      <c r="D17844" s="396"/>
      <c r="E17844" s="399"/>
      <c r="F17844" s="399"/>
      <c r="G17844" s="399"/>
      <c r="H17844" s="399"/>
      <c r="I17844" s="399"/>
    </row>
    <row r="17845" spans="1:9" ht="15.75" customHeight="1">
      <c r="A17845" s="396"/>
      <c r="B17845" s="398"/>
      <c r="C17845" s="396"/>
      <c r="D17845" s="396"/>
      <c r="E17845" s="399"/>
      <c r="F17845" s="399"/>
      <c r="G17845" s="399"/>
      <c r="H17845" s="399"/>
      <c r="I17845" s="399"/>
    </row>
    <row r="17846" spans="1:9" ht="15.75" customHeight="1">
      <c r="A17846" s="396"/>
      <c r="B17846" s="398"/>
      <c r="C17846" s="396"/>
      <c r="D17846" s="396"/>
      <c r="E17846" s="399"/>
      <c r="F17846" s="399"/>
      <c r="G17846" s="399"/>
      <c r="H17846" s="399"/>
      <c r="I17846" s="399"/>
    </row>
    <row r="17847" spans="1:9" ht="15.75" customHeight="1">
      <c r="A17847" s="396"/>
      <c r="B17847" s="398"/>
      <c r="C17847" s="396"/>
      <c r="D17847" s="396"/>
      <c r="E17847" s="399"/>
      <c r="F17847" s="399"/>
      <c r="G17847" s="399"/>
      <c r="H17847" s="399"/>
      <c r="I17847" s="399"/>
    </row>
    <row r="17848" spans="1:9" ht="15.75" customHeight="1">
      <c r="A17848" s="396"/>
      <c r="B17848" s="398"/>
      <c r="C17848" s="396"/>
      <c r="D17848" s="396"/>
      <c r="E17848" s="399"/>
      <c r="F17848" s="399"/>
      <c r="G17848" s="399"/>
      <c r="H17848" s="399"/>
      <c r="I17848" s="399"/>
    </row>
    <row r="17849" spans="1:9" ht="15.75" customHeight="1">
      <c r="A17849" s="396"/>
      <c r="B17849" s="398"/>
      <c r="C17849" s="396"/>
      <c r="D17849" s="396"/>
      <c r="E17849" s="399"/>
      <c r="F17849" s="399"/>
      <c r="G17849" s="399"/>
      <c r="H17849" s="399"/>
      <c r="I17849" s="399"/>
    </row>
    <row r="17850" spans="1:9" ht="15.75" customHeight="1">
      <c r="A17850" s="396"/>
      <c r="B17850" s="398"/>
      <c r="C17850" s="396"/>
      <c r="D17850" s="396"/>
      <c r="E17850" s="399"/>
      <c r="F17850" s="399"/>
      <c r="G17850" s="399"/>
      <c r="H17850" s="399"/>
      <c r="I17850" s="399"/>
    </row>
    <row r="17851" spans="1:9" ht="15.75" customHeight="1">
      <c r="A17851" s="396"/>
      <c r="B17851" s="398"/>
      <c r="C17851" s="396"/>
      <c r="D17851" s="396"/>
      <c r="E17851" s="399"/>
      <c r="F17851" s="399"/>
      <c r="G17851" s="399"/>
      <c r="H17851" s="399"/>
      <c r="I17851" s="399"/>
    </row>
    <row r="17852" spans="1:9" ht="15.75" customHeight="1">
      <c r="A17852" s="396"/>
      <c r="B17852" s="398"/>
      <c r="C17852" s="396"/>
      <c r="D17852" s="396"/>
      <c r="E17852" s="399"/>
      <c r="F17852" s="399"/>
      <c r="G17852" s="399"/>
      <c r="H17852" s="399"/>
      <c r="I17852" s="399"/>
    </row>
    <row r="17853" spans="1:9" ht="15.75" customHeight="1">
      <c r="A17853" s="396"/>
      <c r="B17853" s="398"/>
      <c r="C17853" s="396"/>
      <c r="D17853" s="396"/>
      <c r="E17853" s="399"/>
      <c r="F17853" s="399"/>
      <c r="G17853" s="399"/>
      <c r="H17853" s="399"/>
      <c r="I17853" s="399"/>
    </row>
    <row r="17854" spans="1:9" ht="15.75" customHeight="1">
      <c r="A17854" s="396"/>
      <c r="B17854" s="398"/>
      <c r="C17854" s="396"/>
      <c r="D17854" s="396"/>
      <c r="E17854" s="399"/>
      <c r="F17854" s="399"/>
      <c r="G17854" s="399"/>
      <c r="H17854" s="399"/>
      <c r="I17854" s="399"/>
    </row>
    <row r="17855" spans="1:9" ht="15.75" customHeight="1">
      <c r="A17855" s="396"/>
      <c r="B17855" s="398"/>
      <c r="C17855" s="396"/>
      <c r="D17855" s="396"/>
      <c r="E17855" s="399"/>
      <c r="F17855" s="399"/>
      <c r="G17855" s="399"/>
      <c r="H17855" s="399"/>
      <c r="I17855" s="399"/>
    </row>
    <row r="17856" spans="1:9" ht="15.75" customHeight="1">
      <c r="A17856" s="396"/>
      <c r="B17856" s="398"/>
      <c r="C17856" s="396"/>
      <c r="D17856" s="396"/>
      <c r="E17856" s="399"/>
      <c r="F17856" s="399"/>
      <c r="G17856" s="399"/>
      <c r="H17856" s="399"/>
      <c r="I17856" s="399"/>
    </row>
    <row r="17857" spans="1:9" ht="15.75" customHeight="1">
      <c r="A17857" s="396"/>
      <c r="B17857" s="398"/>
      <c r="C17857" s="396"/>
      <c r="D17857" s="396"/>
      <c r="E17857" s="399"/>
      <c r="F17857" s="399"/>
      <c r="G17857" s="399"/>
      <c r="H17857" s="399"/>
      <c r="I17857" s="399"/>
    </row>
    <row r="17858" spans="1:9" ht="15.75" customHeight="1">
      <c r="A17858" s="396"/>
      <c r="B17858" s="398"/>
      <c r="C17858" s="396"/>
      <c r="D17858" s="396"/>
      <c r="E17858" s="399"/>
      <c r="F17858" s="399"/>
      <c r="G17858" s="399"/>
      <c r="H17858" s="399"/>
      <c r="I17858" s="399"/>
    </row>
    <row r="17859" spans="1:9" ht="15.75" customHeight="1">
      <c r="A17859" s="396"/>
      <c r="B17859" s="398"/>
      <c r="C17859" s="396"/>
      <c r="D17859" s="396"/>
      <c r="E17859" s="399"/>
      <c r="F17859" s="399"/>
      <c r="G17859" s="399"/>
      <c r="H17859" s="399"/>
      <c r="I17859" s="399"/>
    </row>
    <row r="17860" spans="1:9" ht="15.75" customHeight="1">
      <c r="A17860" s="396"/>
      <c r="B17860" s="398"/>
      <c r="C17860" s="396"/>
      <c r="D17860" s="396"/>
      <c r="E17860" s="399"/>
      <c r="F17860" s="399"/>
      <c r="G17860" s="399"/>
      <c r="H17860" s="399"/>
      <c r="I17860" s="399"/>
    </row>
    <row r="17861" spans="1:9" ht="15.75" customHeight="1">
      <c r="A17861" s="396"/>
      <c r="B17861" s="398"/>
      <c r="C17861" s="396"/>
      <c r="D17861" s="396"/>
      <c r="E17861" s="399"/>
      <c r="F17861" s="399"/>
      <c r="G17861" s="399"/>
      <c r="H17861" s="399"/>
      <c r="I17861" s="399"/>
    </row>
    <row r="17862" spans="1:9" ht="15.75" customHeight="1">
      <c r="A17862" s="396"/>
      <c r="B17862" s="398"/>
      <c r="C17862" s="396"/>
      <c r="D17862" s="396"/>
      <c r="E17862" s="399"/>
      <c r="F17862" s="399"/>
      <c r="G17862" s="399"/>
      <c r="H17862" s="399"/>
      <c r="I17862" s="399"/>
    </row>
    <row r="17863" spans="1:9" ht="15.75" customHeight="1">
      <c r="A17863" s="396"/>
      <c r="B17863" s="398"/>
      <c r="C17863" s="396"/>
      <c r="D17863" s="396"/>
      <c r="E17863" s="399"/>
      <c r="F17863" s="399"/>
      <c r="G17863" s="399"/>
      <c r="H17863" s="399"/>
      <c r="I17863" s="399"/>
    </row>
    <row r="17864" spans="1:9" ht="15.75" customHeight="1">
      <c r="A17864" s="396"/>
      <c r="B17864" s="398"/>
      <c r="C17864" s="396"/>
      <c r="D17864" s="396"/>
      <c r="E17864" s="399"/>
      <c r="F17864" s="399"/>
      <c r="G17864" s="399"/>
      <c r="H17864" s="399"/>
      <c r="I17864" s="399"/>
    </row>
    <row r="17865" spans="1:9" ht="15.75" customHeight="1">
      <c r="A17865" s="396"/>
      <c r="B17865" s="398"/>
      <c r="C17865" s="396"/>
      <c r="D17865" s="396"/>
      <c r="E17865" s="399"/>
      <c r="F17865" s="399"/>
      <c r="G17865" s="399"/>
      <c r="H17865" s="399"/>
      <c r="I17865" s="399"/>
    </row>
    <row r="17866" spans="1:9" ht="15.75" customHeight="1">
      <c r="A17866" s="396"/>
      <c r="B17866" s="398"/>
      <c r="C17866" s="396"/>
      <c r="D17866" s="396"/>
      <c r="E17866" s="399"/>
      <c r="F17866" s="399"/>
      <c r="G17866" s="399"/>
      <c r="H17866" s="399"/>
      <c r="I17866" s="399"/>
    </row>
    <row r="17867" spans="1:9" ht="15.75" customHeight="1">
      <c r="A17867" s="396"/>
      <c r="B17867" s="398"/>
      <c r="C17867" s="396"/>
      <c r="D17867" s="396"/>
      <c r="E17867" s="399"/>
      <c r="F17867" s="399"/>
      <c r="G17867" s="399"/>
      <c r="H17867" s="399"/>
      <c r="I17867" s="399"/>
    </row>
    <row r="17868" spans="1:9" ht="15.75" customHeight="1">
      <c r="A17868" s="396"/>
      <c r="B17868" s="398"/>
      <c r="C17868" s="396"/>
      <c r="D17868" s="396"/>
      <c r="E17868" s="399"/>
      <c r="F17868" s="399"/>
      <c r="G17868" s="399"/>
      <c r="H17868" s="399"/>
      <c r="I17868" s="399"/>
    </row>
    <row r="17869" spans="1:9" ht="15.75" customHeight="1">
      <c r="A17869" s="396"/>
      <c r="B17869" s="398"/>
      <c r="C17869" s="396"/>
      <c r="D17869" s="396"/>
      <c r="E17869" s="399"/>
      <c r="F17869" s="399"/>
      <c r="G17869" s="399"/>
      <c r="H17869" s="399"/>
      <c r="I17869" s="399"/>
    </row>
    <row r="17870" spans="1:9" ht="15.75" customHeight="1">
      <c r="A17870" s="396"/>
      <c r="B17870" s="398"/>
      <c r="C17870" s="396"/>
      <c r="D17870" s="396"/>
      <c r="E17870" s="399"/>
      <c r="F17870" s="399"/>
      <c r="G17870" s="399"/>
      <c r="H17870" s="399"/>
      <c r="I17870" s="399"/>
    </row>
    <row r="17871" spans="1:9" ht="15.75" customHeight="1">
      <c r="A17871" s="396"/>
      <c r="B17871" s="398"/>
      <c r="C17871" s="396"/>
      <c r="D17871" s="396"/>
      <c r="E17871" s="399"/>
      <c r="F17871" s="399"/>
      <c r="G17871" s="399"/>
      <c r="H17871" s="399"/>
      <c r="I17871" s="399"/>
    </row>
    <row r="17872" spans="1:9" ht="15.75" customHeight="1">
      <c r="A17872" s="396"/>
      <c r="B17872" s="398"/>
      <c r="C17872" s="396"/>
      <c r="D17872" s="396"/>
      <c r="E17872" s="399"/>
      <c r="F17872" s="399"/>
      <c r="G17872" s="399"/>
      <c r="H17872" s="399"/>
      <c r="I17872" s="399"/>
    </row>
    <row r="17873" spans="1:9" ht="15.75" customHeight="1">
      <c r="A17873" s="396"/>
      <c r="B17873" s="398"/>
      <c r="C17873" s="396"/>
      <c r="D17873" s="396"/>
      <c r="E17873" s="399"/>
      <c r="F17873" s="399"/>
      <c r="G17873" s="399"/>
      <c r="H17873" s="399"/>
      <c r="I17873" s="399"/>
    </row>
    <row r="17874" spans="1:9" ht="15.75" customHeight="1">
      <c r="A17874" s="396"/>
      <c r="B17874" s="398"/>
      <c r="C17874" s="396"/>
      <c r="D17874" s="396"/>
      <c r="E17874" s="399"/>
      <c r="F17874" s="399"/>
      <c r="G17874" s="399"/>
      <c r="H17874" s="399"/>
      <c r="I17874" s="399"/>
    </row>
    <row r="17875" spans="1:9" ht="15.75" customHeight="1">
      <c r="A17875" s="396"/>
      <c r="B17875" s="398"/>
      <c r="C17875" s="396"/>
      <c r="D17875" s="396"/>
      <c r="E17875" s="399"/>
      <c r="F17875" s="399"/>
      <c r="G17875" s="399"/>
      <c r="H17875" s="399"/>
      <c r="I17875" s="399"/>
    </row>
    <row r="17876" spans="1:9" ht="15.75" customHeight="1">
      <c r="A17876" s="396"/>
      <c r="B17876" s="398"/>
      <c r="C17876" s="396"/>
      <c r="D17876" s="396"/>
      <c r="E17876" s="399"/>
      <c r="F17876" s="399"/>
      <c r="G17876" s="399"/>
      <c r="H17876" s="399"/>
      <c r="I17876" s="399"/>
    </row>
    <row r="17877" spans="1:9" ht="15.75" customHeight="1">
      <c r="A17877" s="396"/>
      <c r="B17877" s="398"/>
      <c r="C17877" s="396"/>
      <c r="D17877" s="396"/>
      <c r="E17877" s="399"/>
      <c r="F17877" s="399"/>
      <c r="G17877" s="399"/>
      <c r="H17877" s="399"/>
      <c r="I17877" s="399"/>
    </row>
    <row r="17878" spans="1:9" ht="15.75" customHeight="1">
      <c r="A17878" s="396"/>
      <c r="B17878" s="398"/>
      <c r="C17878" s="396"/>
      <c r="D17878" s="396"/>
      <c r="E17878" s="399"/>
      <c r="F17878" s="399"/>
      <c r="G17878" s="399"/>
      <c r="H17878" s="399"/>
      <c r="I17878" s="399"/>
    </row>
    <row r="17879" spans="1:9" ht="15.75" customHeight="1">
      <c r="A17879" s="396"/>
      <c r="B17879" s="398"/>
      <c r="C17879" s="396"/>
      <c r="D17879" s="396"/>
      <c r="E17879" s="399"/>
      <c r="F17879" s="399"/>
      <c r="G17879" s="399"/>
      <c r="H17879" s="399"/>
      <c r="I17879" s="399"/>
    </row>
    <row r="17880" spans="1:9" ht="15.75" customHeight="1">
      <c r="A17880" s="396"/>
      <c r="B17880" s="398"/>
      <c r="C17880" s="396"/>
      <c r="D17880" s="396"/>
      <c r="E17880" s="399"/>
      <c r="F17880" s="399"/>
      <c r="G17880" s="399"/>
      <c r="H17880" s="399"/>
      <c r="I17880" s="399"/>
    </row>
    <row r="17881" spans="1:9" ht="15.75" customHeight="1">
      <c r="A17881" s="396"/>
      <c r="B17881" s="398"/>
      <c r="C17881" s="396"/>
      <c r="D17881" s="396"/>
      <c r="E17881" s="399"/>
      <c r="F17881" s="399"/>
      <c r="G17881" s="399"/>
      <c r="H17881" s="399"/>
      <c r="I17881" s="399"/>
    </row>
    <row r="17882" spans="1:9" ht="15.75" customHeight="1">
      <c r="A17882" s="396"/>
      <c r="B17882" s="398"/>
      <c r="C17882" s="396"/>
      <c r="D17882" s="396"/>
      <c r="E17882" s="399"/>
      <c r="F17882" s="399"/>
      <c r="G17882" s="399"/>
      <c r="H17882" s="399"/>
      <c r="I17882" s="399"/>
    </row>
    <row r="17883" spans="1:9" ht="15.75" customHeight="1">
      <c r="A17883" s="396"/>
      <c r="B17883" s="398"/>
      <c r="C17883" s="396"/>
      <c r="D17883" s="396"/>
      <c r="E17883" s="399"/>
      <c r="F17883" s="399"/>
      <c r="G17883" s="399"/>
      <c r="H17883" s="399"/>
      <c r="I17883" s="399"/>
    </row>
    <row r="17884" spans="1:9" ht="15.75" customHeight="1">
      <c r="A17884" s="396"/>
      <c r="B17884" s="398"/>
      <c r="C17884" s="396"/>
      <c r="D17884" s="396"/>
      <c r="E17884" s="399"/>
      <c r="F17884" s="399"/>
      <c r="G17884" s="399"/>
      <c r="H17884" s="399"/>
      <c r="I17884" s="399"/>
    </row>
    <row r="17885" spans="1:9" ht="15.75" customHeight="1">
      <c r="A17885" s="396"/>
      <c r="B17885" s="398"/>
      <c r="C17885" s="396"/>
      <c r="D17885" s="396"/>
      <c r="E17885" s="399"/>
      <c r="F17885" s="399"/>
      <c r="G17885" s="399"/>
      <c r="H17885" s="399"/>
      <c r="I17885" s="399"/>
    </row>
    <row r="17886" spans="1:9" ht="15.75" customHeight="1">
      <c r="A17886" s="396"/>
      <c r="B17886" s="398"/>
      <c r="C17886" s="396"/>
      <c r="D17886" s="396"/>
      <c r="E17886" s="399"/>
      <c r="F17886" s="399"/>
      <c r="G17886" s="399"/>
      <c r="H17886" s="399"/>
      <c r="I17886" s="399"/>
    </row>
    <row r="17887" spans="1:9" ht="15.75" customHeight="1">
      <c r="A17887" s="396"/>
      <c r="B17887" s="398"/>
      <c r="C17887" s="396"/>
      <c r="D17887" s="396"/>
      <c r="E17887" s="399"/>
      <c r="F17887" s="399"/>
      <c r="G17887" s="399"/>
      <c r="H17887" s="399"/>
      <c r="I17887" s="399"/>
    </row>
    <row r="17888" spans="1:9" ht="15.75" customHeight="1">
      <c r="A17888" s="396"/>
      <c r="B17888" s="398"/>
      <c r="C17888" s="396"/>
      <c r="D17888" s="396"/>
      <c r="E17888" s="399"/>
      <c r="F17888" s="399"/>
      <c r="G17888" s="399"/>
      <c r="H17888" s="399"/>
      <c r="I17888" s="399"/>
    </row>
    <row r="17889" spans="1:9" ht="15.75" customHeight="1">
      <c r="A17889" s="396"/>
      <c r="B17889" s="398"/>
      <c r="C17889" s="396"/>
      <c r="D17889" s="396"/>
      <c r="E17889" s="399"/>
      <c r="F17889" s="399"/>
      <c r="G17889" s="399"/>
      <c r="H17889" s="399"/>
      <c r="I17889" s="399"/>
    </row>
    <row r="17890" spans="1:9" ht="15.75" customHeight="1">
      <c r="A17890" s="396"/>
      <c r="B17890" s="398"/>
      <c r="C17890" s="396"/>
      <c r="D17890" s="396"/>
      <c r="E17890" s="399"/>
      <c r="F17890" s="399"/>
      <c r="G17890" s="399"/>
      <c r="H17890" s="399"/>
      <c r="I17890" s="399"/>
    </row>
    <row r="17891" spans="1:9" ht="15.75" customHeight="1">
      <c r="A17891" s="396"/>
      <c r="B17891" s="398"/>
      <c r="C17891" s="396"/>
      <c r="D17891" s="396"/>
      <c r="E17891" s="399"/>
      <c r="F17891" s="399"/>
      <c r="G17891" s="399"/>
      <c r="H17891" s="399"/>
      <c r="I17891" s="399"/>
    </row>
    <row r="17892" spans="1:9" ht="15.75" customHeight="1">
      <c r="A17892" s="396"/>
      <c r="B17892" s="398"/>
      <c r="C17892" s="396"/>
      <c r="D17892" s="396"/>
      <c r="E17892" s="399"/>
      <c r="F17892" s="399"/>
      <c r="G17892" s="399"/>
      <c r="H17892" s="399"/>
      <c r="I17892" s="399"/>
    </row>
    <row r="17893" spans="1:9" ht="15.75" customHeight="1">
      <c r="A17893" s="396"/>
      <c r="B17893" s="398"/>
      <c r="C17893" s="396"/>
      <c r="D17893" s="396"/>
      <c r="E17893" s="399"/>
      <c r="F17893" s="399"/>
      <c r="G17893" s="399"/>
      <c r="H17893" s="399"/>
      <c r="I17893" s="399"/>
    </row>
    <row r="17894" spans="1:9" ht="15.75" customHeight="1">
      <c r="A17894" s="396"/>
      <c r="B17894" s="398"/>
      <c r="C17894" s="396"/>
      <c r="D17894" s="396"/>
      <c r="E17894" s="399"/>
      <c r="F17894" s="399"/>
      <c r="G17894" s="399"/>
      <c r="H17894" s="399"/>
      <c r="I17894" s="399"/>
    </row>
    <row r="17895" spans="1:9" ht="15.75" customHeight="1">
      <c r="A17895" s="396"/>
      <c r="B17895" s="398"/>
      <c r="C17895" s="396"/>
      <c r="D17895" s="396"/>
      <c r="E17895" s="399"/>
      <c r="F17895" s="399"/>
      <c r="G17895" s="399"/>
      <c r="H17895" s="399"/>
      <c r="I17895" s="399"/>
    </row>
    <row r="17896" spans="1:9" ht="15.75" customHeight="1">
      <c r="A17896" s="396"/>
      <c r="B17896" s="398"/>
      <c r="C17896" s="396"/>
      <c r="D17896" s="396"/>
      <c r="E17896" s="399"/>
      <c r="F17896" s="399"/>
      <c r="G17896" s="399"/>
      <c r="H17896" s="399"/>
      <c r="I17896" s="399"/>
    </row>
    <row r="17897" spans="1:9" ht="15.75" customHeight="1">
      <c r="A17897" s="396"/>
      <c r="B17897" s="398"/>
      <c r="C17897" s="396"/>
      <c r="D17897" s="396"/>
      <c r="E17897" s="399"/>
      <c r="F17897" s="399"/>
      <c r="G17897" s="399"/>
      <c r="H17897" s="399"/>
      <c r="I17897" s="399"/>
    </row>
    <row r="17898" spans="1:9" ht="15.75" customHeight="1">
      <c r="A17898" s="396"/>
      <c r="B17898" s="398"/>
      <c r="C17898" s="396"/>
      <c r="D17898" s="396"/>
      <c r="E17898" s="399"/>
      <c r="F17898" s="399"/>
      <c r="G17898" s="399"/>
      <c r="H17898" s="399"/>
      <c r="I17898" s="399"/>
    </row>
    <row r="17899" spans="1:9" ht="15.75" customHeight="1">
      <c r="A17899" s="396"/>
      <c r="B17899" s="398"/>
      <c r="C17899" s="396"/>
      <c r="D17899" s="396"/>
      <c r="E17899" s="399"/>
      <c r="F17899" s="399"/>
      <c r="G17899" s="399"/>
      <c r="H17899" s="399"/>
      <c r="I17899" s="399"/>
    </row>
    <row r="17900" spans="1:9" ht="15.75" customHeight="1">
      <c r="A17900" s="396"/>
      <c r="B17900" s="398"/>
      <c r="C17900" s="396"/>
      <c r="D17900" s="396"/>
      <c r="E17900" s="399"/>
      <c r="F17900" s="399"/>
      <c r="G17900" s="399"/>
      <c r="H17900" s="399"/>
      <c r="I17900" s="399"/>
    </row>
    <row r="17901" spans="1:9" ht="15.75" customHeight="1">
      <c r="A17901" s="396"/>
      <c r="B17901" s="398"/>
      <c r="C17901" s="396"/>
      <c r="D17901" s="396"/>
      <c r="E17901" s="399"/>
      <c r="F17901" s="399"/>
      <c r="G17901" s="399"/>
      <c r="H17901" s="399"/>
      <c r="I17901" s="399"/>
    </row>
    <row r="17902" spans="1:9" ht="15.75" customHeight="1">
      <c r="A17902" s="396"/>
      <c r="B17902" s="398"/>
      <c r="C17902" s="396"/>
      <c r="D17902" s="396"/>
      <c r="E17902" s="399"/>
      <c r="F17902" s="399"/>
      <c r="G17902" s="399"/>
      <c r="H17902" s="399"/>
      <c r="I17902" s="399"/>
    </row>
    <row r="17903" spans="1:9" ht="15.75" customHeight="1">
      <c r="A17903" s="396"/>
      <c r="B17903" s="398"/>
      <c r="C17903" s="396"/>
      <c r="D17903" s="396"/>
      <c r="E17903" s="399"/>
      <c r="F17903" s="399"/>
      <c r="G17903" s="399"/>
      <c r="H17903" s="399"/>
      <c r="I17903" s="399"/>
    </row>
    <row r="17904" spans="1:9" ht="15.75" customHeight="1">
      <c r="A17904" s="396"/>
      <c r="B17904" s="398"/>
      <c r="C17904" s="396"/>
      <c r="D17904" s="396"/>
      <c r="E17904" s="399"/>
      <c r="F17904" s="399"/>
      <c r="G17904" s="399"/>
      <c r="H17904" s="399"/>
      <c r="I17904" s="399"/>
    </row>
    <row r="17905" spans="1:9" ht="15.75" customHeight="1">
      <c r="A17905" s="396"/>
      <c r="B17905" s="398"/>
      <c r="C17905" s="396"/>
      <c r="D17905" s="396"/>
      <c r="E17905" s="399"/>
      <c r="F17905" s="399"/>
      <c r="G17905" s="399"/>
      <c r="H17905" s="399"/>
      <c r="I17905" s="399"/>
    </row>
    <row r="17906" spans="1:9" ht="15.75" customHeight="1">
      <c r="A17906" s="396"/>
      <c r="B17906" s="398"/>
      <c r="C17906" s="396"/>
      <c r="D17906" s="396"/>
      <c r="E17906" s="399"/>
      <c r="F17906" s="399"/>
      <c r="G17906" s="399"/>
      <c r="H17906" s="399"/>
      <c r="I17906" s="399"/>
    </row>
    <row r="17907" spans="1:9" ht="15.75" customHeight="1">
      <c r="A17907" s="396"/>
      <c r="B17907" s="398"/>
      <c r="C17907" s="396"/>
      <c r="D17907" s="396"/>
      <c r="E17907" s="399"/>
      <c r="F17907" s="399"/>
      <c r="G17907" s="399"/>
      <c r="H17907" s="399"/>
      <c r="I17907" s="399"/>
    </row>
    <row r="17908" spans="1:9" ht="15.75" customHeight="1">
      <c r="A17908" s="396"/>
      <c r="B17908" s="398"/>
      <c r="C17908" s="396"/>
      <c r="D17908" s="396"/>
      <c r="E17908" s="399"/>
      <c r="F17908" s="399"/>
      <c r="G17908" s="399"/>
      <c r="H17908" s="399"/>
      <c r="I17908" s="399"/>
    </row>
    <row r="17909" spans="1:9" ht="15.75" customHeight="1">
      <c r="A17909" s="396"/>
      <c r="B17909" s="398"/>
      <c r="C17909" s="396"/>
      <c r="D17909" s="396"/>
      <c r="E17909" s="399"/>
      <c r="F17909" s="399"/>
      <c r="G17909" s="399"/>
      <c r="H17909" s="399"/>
      <c r="I17909" s="399"/>
    </row>
    <row r="17910" spans="1:9" ht="15.75" customHeight="1">
      <c r="A17910" s="396"/>
      <c r="B17910" s="398"/>
      <c r="C17910" s="396"/>
      <c r="D17910" s="396"/>
      <c r="E17910" s="399"/>
      <c r="F17910" s="399"/>
      <c r="G17910" s="399"/>
      <c r="H17910" s="399"/>
      <c r="I17910" s="399"/>
    </row>
    <row r="17911" spans="1:9" ht="15.75" customHeight="1">
      <c r="A17911" s="396"/>
      <c r="B17911" s="398"/>
      <c r="C17911" s="396"/>
      <c r="D17911" s="396"/>
      <c r="E17911" s="399"/>
      <c r="F17911" s="399"/>
      <c r="G17911" s="399"/>
      <c r="H17911" s="399"/>
      <c r="I17911" s="399"/>
    </row>
    <row r="17912" spans="1:9" ht="15.75" customHeight="1">
      <c r="A17912" s="396"/>
      <c r="B17912" s="398"/>
      <c r="C17912" s="396"/>
      <c r="D17912" s="396"/>
      <c r="E17912" s="399"/>
      <c r="F17912" s="399"/>
      <c r="G17912" s="399"/>
      <c r="H17912" s="399"/>
      <c r="I17912" s="399"/>
    </row>
    <row r="17913" spans="1:9" ht="15.75" customHeight="1">
      <c r="A17913" s="396"/>
      <c r="B17913" s="398"/>
      <c r="C17913" s="396"/>
      <c r="D17913" s="396"/>
      <c r="E17913" s="399"/>
      <c r="F17913" s="399"/>
      <c r="G17913" s="399"/>
      <c r="H17913" s="399"/>
      <c r="I17913" s="399"/>
    </row>
    <row r="17914" spans="1:9" ht="15.75" customHeight="1">
      <c r="A17914" s="396"/>
      <c r="B17914" s="398"/>
      <c r="C17914" s="396"/>
      <c r="D17914" s="396"/>
      <c r="E17914" s="399"/>
      <c r="F17914" s="399"/>
      <c r="G17914" s="399"/>
      <c r="H17914" s="399"/>
      <c r="I17914" s="399"/>
    </row>
    <row r="17915" spans="1:9" ht="15.75" customHeight="1">
      <c r="A17915" s="396"/>
      <c r="B17915" s="398"/>
      <c r="C17915" s="396"/>
      <c r="D17915" s="396"/>
      <c r="E17915" s="399"/>
      <c r="F17915" s="399"/>
      <c r="G17915" s="399"/>
      <c r="H17915" s="399"/>
      <c r="I17915" s="399"/>
    </row>
    <row r="17916" spans="1:9" ht="15.75" customHeight="1">
      <c r="A17916" s="396"/>
      <c r="B17916" s="398"/>
      <c r="C17916" s="396"/>
      <c r="D17916" s="396"/>
      <c r="E17916" s="399"/>
      <c r="F17916" s="399"/>
      <c r="G17916" s="399"/>
      <c r="H17916" s="399"/>
      <c r="I17916" s="399"/>
    </row>
    <row r="17917" spans="1:9" ht="15.75" customHeight="1">
      <c r="A17917" s="396"/>
      <c r="B17917" s="398"/>
      <c r="C17917" s="396"/>
      <c r="D17917" s="396"/>
      <c r="E17917" s="399"/>
      <c r="F17917" s="399"/>
      <c r="G17917" s="399"/>
      <c r="H17917" s="399"/>
      <c r="I17917" s="399"/>
    </row>
    <row r="17918" spans="1:9" ht="15.75" customHeight="1">
      <c r="A17918" s="396"/>
      <c r="B17918" s="398"/>
      <c r="C17918" s="396"/>
      <c r="D17918" s="396"/>
      <c r="E17918" s="399"/>
      <c r="F17918" s="399"/>
      <c r="G17918" s="399"/>
      <c r="H17918" s="399"/>
      <c r="I17918" s="399"/>
    </row>
    <row r="17919" spans="1:9" ht="15.75" customHeight="1">
      <c r="A17919" s="396"/>
      <c r="B17919" s="398"/>
      <c r="C17919" s="396"/>
      <c r="D17919" s="396"/>
      <c r="E17919" s="399"/>
      <c r="F17919" s="399"/>
      <c r="G17919" s="399"/>
      <c r="H17919" s="399"/>
      <c r="I17919" s="399"/>
    </row>
    <row r="17920" spans="1:9" ht="15.75" customHeight="1">
      <c r="A17920" s="396"/>
      <c r="B17920" s="398"/>
      <c r="C17920" s="396"/>
      <c r="D17920" s="396"/>
      <c r="E17920" s="399"/>
      <c r="F17920" s="399"/>
      <c r="G17920" s="399"/>
      <c r="H17920" s="399"/>
      <c r="I17920" s="399"/>
    </row>
    <row r="17921" spans="1:9" ht="15.75" customHeight="1">
      <c r="A17921" s="396"/>
      <c r="B17921" s="398"/>
      <c r="C17921" s="396"/>
      <c r="D17921" s="396"/>
      <c r="E17921" s="399"/>
      <c r="F17921" s="399"/>
      <c r="G17921" s="399"/>
      <c r="H17921" s="399"/>
      <c r="I17921" s="399"/>
    </row>
    <row r="17922" spans="1:9" ht="15.75" customHeight="1">
      <c r="A17922" s="396"/>
      <c r="B17922" s="398"/>
      <c r="C17922" s="396"/>
      <c r="D17922" s="396"/>
      <c r="E17922" s="399"/>
      <c r="F17922" s="399"/>
      <c r="G17922" s="399"/>
      <c r="H17922" s="399"/>
      <c r="I17922" s="399"/>
    </row>
    <row r="17923" spans="1:9" ht="15.75" customHeight="1">
      <c r="A17923" s="396"/>
      <c r="B17923" s="398"/>
      <c r="C17923" s="396"/>
      <c r="D17923" s="396"/>
      <c r="E17923" s="399"/>
      <c r="F17923" s="399"/>
      <c r="G17923" s="399"/>
      <c r="H17923" s="399"/>
      <c r="I17923" s="399"/>
    </row>
    <row r="17924" spans="1:9" ht="15.75" customHeight="1">
      <c r="A17924" s="396"/>
      <c r="B17924" s="398"/>
      <c r="C17924" s="396"/>
      <c r="D17924" s="396"/>
      <c r="E17924" s="399"/>
      <c r="F17924" s="399"/>
      <c r="G17924" s="399"/>
      <c r="H17924" s="399"/>
      <c r="I17924" s="399"/>
    </row>
    <row r="17925" spans="1:9" ht="15.75" customHeight="1">
      <c r="A17925" s="396"/>
      <c r="B17925" s="398"/>
      <c r="C17925" s="396"/>
      <c r="D17925" s="396"/>
      <c r="E17925" s="399"/>
      <c r="F17925" s="399"/>
      <c r="G17925" s="399"/>
      <c r="H17925" s="399"/>
      <c r="I17925" s="399"/>
    </row>
    <row r="17926" spans="1:9" ht="15.75" customHeight="1">
      <c r="A17926" s="396"/>
      <c r="B17926" s="398"/>
      <c r="C17926" s="396"/>
      <c r="D17926" s="396"/>
      <c r="E17926" s="399"/>
      <c r="F17926" s="399"/>
      <c r="G17926" s="399"/>
      <c r="H17926" s="399"/>
      <c r="I17926" s="399"/>
    </row>
    <row r="17927" spans="1:9" ht="15.75" customHeight="1">
      <c r="A17927" s="396"/>
      <c r="B17927" s="398"/>
      <c r="C17927" s="396"/>
      <c r="D17927" s="396"/>
      <c r="E17927" s="399"/>
      <c r="F17927" s="399"/>
      <c r="G17927" s="399"/>
      <c r="H17927" s="399"/>
      <c r="I17927" s="399"/>
    </row>
    <row r="17928" spans="1:9" ht="15.75" customHeight="1">
      <c r="A17928" s="396"/>
      <c r="B17928" s="398"/>
      <c r="C17928" s="396"/>
      <c r="D17928" s="396"/>
      <c r="E17928" s="399"/>
      <c r="F17928" s="399"/>
      <c r="G17928" s="399"/>
      <c r="H17928" s="399"/>
      <c r="I17928" s="399"/>
    </row>
    <row r="17929" spans="1:9" ht="15.75" customHeight="1">
      <c r="A17929" s="396"/>
      <c r="B17929" s="398"/>
      <c r="C17929" s="396"/>
      <c r="D17929" s="396"/>
      <c r="E17929" s="399"/>
      <c r="F17929" s="399"/>
      <c r="G17929" s="399"/>
      <c r="H17929" s="399"/>
      <c r="I17929" s="399"/>
    </row>
    <row r="17930" spans="1:9" ht="15.75" customHeight="1">
      <c r="A17930" s="396"/>
      <c r="B17930" s="398"/>
      <c r="C17930" s="396"/>
      <c r="D17930" s="396"/>
      <c r="E17930" s="399"/>
      <c r="F17930" s="399"/>
      <c r="G17930" s="399"/>
      <c r="H17930" s="399"/>
      <c r="I17930" s="399"/>
    </row>
    <row r="17931" spans="1:9" ht="15.75" customHeight="1">
      <c r="A17931" s="396"/>
      <c r="B17931" s="398"/>
      <c r="C17931" s="396"/>
      <c r="D17931" s="396"/>
      <c r="E17931" s="399"/>
      <c r="F17931" s="399"/>
      <c r="G17931" s="399"/>
      <c r="H17931" s="399"/>
      <c r="I17931" s="399"/>
    </row>
    <row r="17932" spans="1:9" ht="15.75" customHeight="1">
      <c r="A17932" s="396"/>
      <c r="B17932" s="398"/>
      <c r="C17932" s="396"/>
      <c r="D17932" s="396"/>
      <c r="E17932" s="399"/>
      <c r="F17932" s="399"/>
      <c r="G17932" s="399"/>
      <c r="H17932" s="399"/>
      <c r="I17932" s="399"/>
    </row>
    <row r="17933" spans="1:9" ht="15.75" customHeight="1">
      <c r="A17933" s="396"/>
      <c r="B17933" s="398"/>
      <c r="C17933" s="396"/>
      <c r="D17933" s="396"/>
      <c r="E17933" s="399"/>
      <c r="F17933" s="399"/>
      <c r="G17933" s="399"/>
      <c r="H17933" s="399"/>
      <c r="I17933" s="399"/>
    </row>
    <row r="17934" spans="1:9" ht="15.75" customHeight="1">
      <c r="A17934" s="396"/>
      <c r="B17934" s="398"/>
      <c r="C17934" s="396"/>
      <c r="D17934" s="396"/>
      <c r="E17934" s="399"/>
      <c r="F17934" s="399"/>
      <c r="G17934" s="399"/>
      <c r="H17934" s="399"/>
      <c r="I17934" s="399"/>
    </row>
    <row r="17935" spans="1:9" ht="15.75" customHeight="1">
      <c r="A17935" s="396"/>
      <c r="B17935" s="398"/>
      <c r="C17935" s="396"/>
      <c r="D17935" s="396"/>
      <c r="E17935" s="399"/>
      <c r="F17935" s="399"/>
      <c r="G17935" s="399"/>
      <c r="H17935" s="399"/>
      <c r="I17935" s="399"/>
    </row>
    <row r="17936" spans="1:9" ht="15.75" customHeight="1">
      <c r="A17936" s="396"/>
      <c r="B17936" s="398"/>
      <c r="C17936" s="396"/>
      <c r="D17936" s="396"/>
      <c r="E17936" s="399"/>
      <c r="F17936" s="399"/>
      <c r="G17936" s="399"/>
      <c r="H17936" s="399"/>
      <c r="I17936" s="399"/>
    </row>
    <row r="17937" spans="1:9" ht="15.75" customHeight="1">
      <c r="A17937" s="396"/>
      <c r="B17937" s="398"/>
      <c r="C17937" s="396"/>
      <c r="D17937" s="396"/>
      <c r="E17937" s="399"/>
      <c r="F17937" s="399"/>
      <c r="G17937" s="399"/>
      <c r="H17937" s="399"/>
      <c r="I17937" s="399"/>
    </row>
    <row r="17938" spans="1:9" ht="15.75" customHeight="1">
      <c r="A17938" s="396"/>
      <c r="B17938" s="398"/>
      <c r="C17938" s="396"/>
      <c r="D17938" s="396"/>
      <c r="E17938" s="399"/>
      <c r="F17938" s="399"/>
      <c r="G17938" s="399"/>
      <c r="H17938" s="399"/>
      <c r="I17938" s="399"/>
    </row>
    <row r="17939" spans="1:9" ht="15.75" customHeight="1">
      <c r="A17939" s="396"/>
      <c r="B17939" s="398"/>
      <c r="C17939" s="396"/>
      <c r="D17939" s="396"/>
      <c r="E17939" s="399"/>
      <c r="F17939" s="399"/>
      <c r="G17939" s="399"/>
      <c r="H17939" s="399"/>
      <c r="I17939" s="399"/>
    </row>
    <row r="17940" spans="1:9" ht="15.75" customHeight="1">
      <c r="A17940" s="396"/>
      <c r="B17940" s="398"/>
      <c r="C17940" s="396"/>
      <c r="D17940" s="396"/>
      <c r="E17940" s="399"/>
      <c r="F17940" s="399"/>
      <c r="G17940" s="399"/>
      <c r="H17940" s="399"/>
      <c r="I17940" s="399"/>
    </row>
    <row r="17941" spans="1:9" ht="15.75" customHeight="1">
      <c r="A17941" s="396"/>
      <c r="B17941" s="398"/>
      <c r="C17941" s="396"/>
      <c r="D17941" s="396"/>
      <c r="E17941" s="399"/>
      <c r="F17941" s="399"/>
      <c r="G17941" s="399"/>
      <c r="H17941" s="399"/>
      <c r="I17941" s="399"/>
    </row>
    <row r="17942" spans="1:9" ht="15.75" customHeight="1">
      <c r="A17942" s="396"/>
      <c r="B17942" s="398"/>
      <c r="C17942" s="396"/>
      <c r="D17942" s="396"/>
      <c r="E17942" s="399"/>
      <c r="F17942" s="399"/>
      <c r="G17942" s="399"/>
      <c r="H17942" s="399"/>
      <c r="I17942" s="399"/>
    </row>
    <row r="17943" spans="1:9" ht="15.75" customHeight="1">
      <c r="A17943" s="396"/>
      <c r="B17943" s="398"/>
      <c r="C17943" s="396"/>
      <c r="D17943" s="396"/>
      <c r="E17943" s="399"/>
      <c r="F17943" s="399"/>
      <c r="G17943" s="399"/>
      <c r="H17943" s="399"/>
      <c r="I17943" s="399"/>
    </row>
    <row r="17944" spans="1:9" ht="15.75" customHeight="1">
      <c r="A17944" s="396"/>
      <c r="B17944" s="398"/>
      <c r="C17944" s="396"/>
      <c r="D17944" s="396"/>
      <c r="E17944" s="399"/>
      <c r="F17944" s="399"/>
      <c r="G17944" s="399"/>
      <c r="H17944" s="399"/>
      <c r="I17944" s="399"/>
    </row>
    <row r="17945" spans="1:9" ht="15.75" customHeight="1">
      <c r="A17945" s="396"/>
      <c r="B17945" s="398"/>
      <c r="C17945" s="396"/>
      <c r="D17945" s="396"/>
      <c r="E17945" s="399"/>
      <c r="F17945" s="399"/>
      <c r="G17945" s="399"/>
      <c r="H17945" s="399"/>
      <c r="I17945" s="399"/>
    </row>
    <row r="17946" spans="1:9" ht="15.75" customHeight="1">
      <c r="A17946" s="396"/>
      <c r="B17946" s="398"/>
      <c r="C17946" s="396"/>
      <c r="D17946" s="396"/>
      <c r="E17946" s="399"/>
      <c r="F17946" s="399"/>
      <c r="G17946" s="399"/>
      <c r="H17946" s="399"/>
      <c r="I17946" s="399"/>
    </row>
    <row r="17947" spans="1:9" ht="15.75" customHeight="1">
      <c r="A17947" s="396"/>
      <c r="B17947" s="398"/>
      <c r="C17947" s="396"/>
      <c r="D17947" s="396"/>
      <c r="E17947" s="399"/>
      <c r="F17947" s="399"/>
      <c r="G17947" s="399"/>
      <c r="H17947" s="399"/>
      <c r="I17947" s="399"/>
    </row>
    <row r="17948" spans="1:9" ht="15.75" customHeight="1">
      <c r="A17948" s="396"/>
      <c r="B17948" s="398"/>
      <c r="C17948" s="396"/>
      <c r="D17948" s="396"/>
      <c r="E17948" s="399"/>
      <c r="F17948" s="399"/>
      <c r="G17948" s="399"/>
      <c r="H17948" s="399"/>
      <c r="I17948" s="399"/>
    </row>
    <row r="17949" spans="1:9" ht="15.75" customHeight="1">
      <c r="A17949" s="396"/>
      <c r="B17949" s="398"/>
      <c r="C17949" s="396"/>
      <c r="D17949" s="396"/>
      <c r="E17949" s="399"/>
      <c r="F17949" s="399"/>
      <c r="G17949" s="399"/>
      <c r="H17949" s="399"/>
      <c r="I17949" s="399"/>
    </row>
    <row r="17950" spans="1:9" ht="15.75" customHeight="1">
      <c r="A17950" s="396"/>
      <c r="B17950" s="398"/>
      <c r="C17950" s="396"/>
      <c r="D17950" s="396"/>
      <c r="E17950" s="399"/>
      <c r="F17950" s="399"/>
      <c r="G17950" s="399"/>
      <c r="H17950" s="399"/>
      <c r="I17950" s="399"/>
    </row>
    <row r="17951" spans="1:9" ht="15.75" customHeight="1">
      <c r="A17951" s="396"/>
      <c r="B17951" s="398"/>
      <c r="C17951" s="396"/>
      <c r="D17951" s="396"/>
      <c r="E17951" s="399"/>
      <c r="F17951" s="399"/>
      <c r="G17951" s="399"/>
      <c r="H17951" s="399"/>
      <c r="I17951" s="399"/>
    </row>
    <row r="17952" spans="1:9" ht="15.75" customHeight="1">
      <c r="A17952" s="396"/>
      <c r="B17952" s="398"/>
      <c r="C17952" s="396"/>
      <c r="D17952" s="396"/>
      <c r="E17952" s="399"/>
      <c r="F17952" s="399"/>
      <c r="G17952" s="399"/>
      <c r="H17952" s="399"/>
      <c r="I17952" s="399"/>
    </row>
    <row r="17953" spans="1:9" ht="15.75" customHeight="1">
      <c r="A17953" s="396"/>
      <c r="B17953" s="398"/>
      <c r="C17953" s="396"/>
      <c r="D17953" s="396"/>
      <c r="E17953" s="399"/>
      <c r="F17953" s="399"/>
      <c r="G17953" s="399"/>
      <c r="H17953" s="399"/>
      <c r="I17953" s="399"/>
    </row>
    <row r="17954" spans="1:9" ht="15.75" customHeight="1">
      <c r="A17954" s="396"/>
      <c r="B17954" s="398"/>
      <c r="C17954" s="396"/>
      <c r="D17954" s="396"/>
      <c r="E17954" s="399"/>
      <c r="F17954" s="399"/>
      <c r="G17954" s="399"/>
      <c r="H17954" s="399"/>
      <c r="I17954" s="399"/>
    </row>
    <row r="17955" spans="1:9" ht="15.75" customHeight="1">
      <c r="A17955" s="396"/>
      <c r="B17955" s="398"/>
      <c r="C17955" s="396"/>
      <c r="D17955" s="396"/>
      <c r="E17955" s="399"/>
      <c r="F17955" s="399"/>
      <c r="G17955" s="399"/>
      <c r="H17955" s="399"/>
      <c r="I17955" s="399"/>
    </row>
    <row r="17956" spans="1:9" ht="15.75" customHeight="1">
      <c r="A17956" s="396"/>
      <c r="B17956" s="398"/>
      <c r="C17956" s="396"/>
      <c r="D17956" s="396"/>
      <c r="E17956" s="399"/>
      <c r="F17956" s="399"/>
      <c r="G17956" s="399"/>
      <c r="H17956" s="399"/>
      <c r="I17956" s="399"/>
    </row>
    <row r="17957" spans="1:9" ht="15.75" customHeight="1">
      <c r="A17957" s="396"/>
      <c r="B17957" s="398"/>
      <c r="C17957" s="396"/>
      <c r="D17957" s="396"/>
      <c r="E17957" s="399"/>
      <c r="F17957" s="399"/>
      <c r="G17957" s="399"/>
      <c r="H17957" s="399"/>
      <c r="I17957" s="399"/>
    </row>
    <row r="17958" spans="1:9" ht="15.75" customHeight="1">
      <c r="A17958" s="396"/>
      <c r="B17958" s="398"/>
      <c r="C17958" s="396"/>
      <c r="D17958" s="396"/>
      <c r="E17958" s="399"/>
      <c r="F17958" s="399"/>
      <c r="G17958" s="399"/>
      <c r="H17958" s="399"/>
      <c r="I17958" s="399"/>
    </row>
    <row r="17959" spans="1:9" ht="15.75" customHeight="1">
      <c r="A17959" s="396"/>
      <c r="B17959" s="398"/>
      <c r="C17959" s="396"/>
      <c r="D17959" s="396"/>
      <c r="E17959" s="399"/>
      <c r="F17959" s="399"/>
      <c r="G17959" s="399"/>
      <c r="H17959" s="399"/>
      <c r="I17959" s="399"/>
    </row>
    <row r="17960" spans="1:9" ht="15.75" customHeight="1">
      <c r="A17960" s="396"/>
      <c r="B17960" s="398"/>
      <c r="C17960" s="396"/>
      <c r="D17960" s="396"/>
      <c r="E17960" s="399"/>
      <c r="F17960" s="399"/>
      <c r="G17960" s="399"/>
      <c r="H17960" s="399"/>
      <c r="I17960" s="399"/>
    </row>
    <row r="17961" spans="1:9" ht="15.75" customHeight="1">
      <c r="A17961" s="396"/>
      <c r="B17961" s="398"/>
      <c r="C17961" s="396"/>
      <c r="D17961" s="396"/>
      <c r="E17961" s="399"/>
      <c r="F17961" s="399"/>
      <c r="G17961" s="399"/>
      <c r="H17961" s="399"/>
      <c r="I17961" s="399"/>
    </row>
    <row r="17962" spans="1:9" ht="15.75" customHeight="1">
      <c r="A17962" s="396"/>
      <c r="B17962" s="398"/>
      <c r="C17962" s="396"/>
      <c r="D17962" s="396"/>
      <c r="E17962" s="399"/>
      <c r="F17962" s="399"/>
      <c r="G17962" s="399"/>
      <c r="H17962" s="399"/>
      <c r="I17962" s="399"/>
    </row>
    <row r="17963" spans="1:9" ht="15.75" customHeight="1">
      <c r="A17963" s="396"/>
      <c r="B17963" s="398"/>
      <c r="C17963" s="396"/>
      <c r="D17963" s="396"/>
      <c r="E17963" s="399"/>
      <c r="F17963" s="399"/>
      <c r="G17963" s="399"/>
      <c r="H17963" s="399"/>
      <c r="I17963" s="399"/>
    </row>
    <row r="17964" spans="1:9" ht="15.75" customHeight="1">
      <c r="A17964" s="396"/>
      <c r="B17964" s="398"/>
      <c r="C17964" s="396"/>
      <c r="D17964" s="396"/>
      <c r="E17964" s="399"/>
      <c r="F17964" s="399"/>
      <c r="G17964" s="399"/>
      <c r="H17964" s="399"/>
      <c r="I17964" s="399"/>
    </row>
    <row r="17965" spans="1:9" ht="15.75" customHeight="1">
      <c r="A17965" s="396"/>
      <c r="B17965" s="398"/>
      <c r="C17965" s="396"/>
      <c r="D17965" s="396"/>
      <c r="E17965" s="399"/>
      <c r="F17965" s="399"/>
      <c r="G17965" s="399"/>
      <c r="H17965" s="399"/>
      <c r="I17965" s="399"/>
    </row>
    <row r="17966" spans="1:9" ht="15.75" customHeight="1">
      <c r="A17966" s="396"/>
      <c r="B17966" s="398"/>
      <c r="C17966" s="396"/>
      <c r="D17966" s="396"/>
      <c r="E17966" s="399"/>
      <c r="F17966" s="399"/>
      <c r="G17966" s="399"/>
      <c r="H17966" s="399"/>
      <c r="I17966" s="399"/>
    </row>
    <row r="17967" spans="1:9" ht="15.75" customHeight="1">
      <c r="A17967" s="396"/>
      <c r="B17967" s="398"/>
      <c r="C17967" s="396"/>
      <c r="D17967" s="396"/>
      <c r="E17967" s="399"/>
      <c r="F17967" s="399"/>
      <c r="G17967" s="399"/>
      <c r="H17967" s="399"/>
      <c r="I17967" s="399"/>
    </row>
    <row r="17968" spans="1:9" ht="15.75" customHeight="1">
      <c r="A17968" s="396"/>
      <c r="B17968" s="398"/>
      <c r="C17968" s="396"/>
      <c r="D17968" s="396"/>
      <c r="E17968" s="399"/>
      <c r="F17968" s="399"/>
      <c r="G17968" s="399"/>
      <c r="H17968" s="399"/>
      <c r="I17968" s="399"/>
    </row>
    <row r="17969" spans="1:9" ht="15.75" customHeight="1">
      <c r="A17969" s="396"/>
      <c r="B17969" s="398"/>
      <c r="C17969" s="396"/>
      <c r="D17969" s="396"/>
      <c r="E17969" s="399"/>
      <c r="F17969" s="399"/>
      <c r="G17969" s="399"/>
      <c r="H17969" s="399"/>
      <c r="I17969" s="399"/>
    </row>
    <row r="17970" spans="1:9" ht="15.75" customHeight="1">
      <c r="A17970" s="396"/>
      <c r="B17970" s="398"/>
      <c r="C17970" s="396"/>
      <c r="D17970" s="396"/>
      <c r="E17970" s="399"/>
      <c r="F17970" s="399"/>
      <c r="G17970" s="399"/>
      <c r="H17970" s="399"/>
      <c r="I17970" s="399"/>
    </row>
    <row r="17971" spans="1:9" ht="15.75" customHeight="1">
      <c r="A17971" s="396"/>
      <c r="B17971" s="398"/>
      <c r="C17971" s="396"/>
      <c r="D17971" s="396"/>
      <c r="E17971" s="399"/>
      <c r="F17971" s="399"/>
      <c r="G17971" s="399"/>
      <c r="H17971" s="399"/>
      <c r="I17971" s="399"/>
    </row>
    <row r="17972" spans="1:9" ht="15.75" customHeight="1">
      <c r="A17972" s="396"/>
      <c r="B17972" s="398"/>
      <c r="C17972" s="396"/>
      <c r="D17972" s="396"/>
      <c r="E17972" s="399"/>
      <c r="F17972" s="399"/>
      <c r="G17972" s="399"/>
      <c r="H17972" s="399"/>
      <c r="I17972" s="399"/>
    </row>
    <row r="17973" spans="1:9" ht="15.75" customHeight="1">
      <c r="A17973" s="396"/>
      <c r="B17973" s="398"/>
      <c r="C17973" s="396"/>
      <c r="D17973" s="396"/>
      <c r="E17973" s="399"/>
      <c r="F17973" s="399"/>
      <c r="G17973" s="399"/>
      <c r="H17973" s="399"/>
      <c r="I17973" s="399"/>
    </row>
    <row r="17974" spans="1:9" ht="15.75" customHeight="1">
      <c r="A17974" s="396"/>
      <c r="B17974" s="398"/>
      <c r="C17974" s="396"/>
      <c r="D17974" s="396"/>
      <c r="E17974" s="399"/>
      <c r="F17974" s="399"/>
      <c r="G17974" s="399"/>
      <c r="H17974" s="399"/>
      <c r="I17974" s="399"/>
    </row>
    <row r="17975" spans="1:9" ht="15.75" customHeight="1">
      <c r="A17975" s="396"/>
      <c r="B17975" s="398"/>
      <c r="C17975" s="396"/>
      <c r="D17975" s="396"/>
      <c r="E17975" s="399"/>
      <c r="F17975" s="399"/>
      <c r="G17975" s="399"/>
      <c r="H17975" s="399"/>
      <c r="I17975" s="399"/>
    </row>
    <row r="17976" spans="1:9" ht="15.75" customHeight="1">
      <c r="A17976" s="396"/>
      <c r="B17976" s="398"/>
      <c r="C17976" s="396"/>
      <c r="D17976" s="396"/>
      <c r="E17976" s="399"/>
      <c r="F17976" s="399"/>
      <c r="G17976" s="399"/>
      <c r="H17976" s="399"/>
      <c r="I17976" s="399"/>
    </row>
    <row r="17977" spans="1:9" ht="15.75" customHeight="1">
      <c r="A17977" s="396"/>
      <c r="B17977" s="398"/>
      <c r="C17977" s="396"/>
      <c r="D17977" s="396"/>
      <c r="E17977" s="399"/>
      <c r="F17977" s="399"/>
      <c r="G17977" s="399"/>
      <c r="H17977" s="399"/>
      <c r="I17977" s="399"/>
    </row>
    <row r="17978" spans="1:9" ht="15.75" customHeight="1">
      <c r="A17978" s="396"/>
      <c r="B17978" s="398"/>
      <c r="C17978" s="396"/>
      <c r="D17978" s="396"/>
      <c r="E17978" s="399"/>
      <c r="F17978" s="399"/>
      <c r="G17978" s="399"/>
      <c r="H17978" s="399"/>
      <c r="I17978" s="399"/>
    </row>
    <row r="17979" spans="1:9" ht="15.75" customHeight="1">
      <c r="A17979" s="396"/>
      <c r="B17979" s="398"/>
      <c r="C17979" s="396"/>
      <c r="D17979" s="396"/>
      <c r="E17979" s="399"/>
      <c r="F17979" s="399"/>
      <c r="G17979" s="399"/>
      <c r="H17979" s="399"/>
      <c r="I17979" s="399"/>
    </row>
    <row r="17980" spans="1:9" ht="15.75" customHeight="1">
      <c r="A17980" s="396"/>
      <c r="B17980" s="398"/>
      <c r="C17980" s="396"/>
      <c r="D17980" s="396"/>
      <c r="E17980" s="399"/>
      <c r="F17980" s="399"/>
      <c r="G17980" s="399"/>
      <c r="H17980" s="399"/>
      <c r="I17980" s="399"/>
    </row>
    <row r="17981" spans="1:9" ht="15.75" customHeight="1">
      <c r="A17981" s="396"/>
      <c r="B17981" s="398"/>
      <c r="C17981" s="396"/>
      <c r="D17981" s="396"/>
      <c r="E17981" s="399"/>
      <c r="F17981" s="399"/>
      <c r="G17981" s="399"/>
      <c r="H17981" s="399"/>
      <c r="I17981" s="399"/>
    </row>
    <row r="17982" spans="1:9" ht="15.75" customHeight="1">
      <c r="A17982" s="396"/>
      <c r="B17982" s="398"/>
      <c r="C17982" s="396"/>
      <c r="D17982" s="396"/>
      <c r="E17982" s="399"/>
      <c r="F17982" s="399"/>
      <c r="G17982" s="399"/>
      <c r="H17982" s="399"/>
      <c r="I17982" s="399"/>
    </row>
    <row r="17983" spans="1:9" ht="15.75" customHeight="1">
      <c r="A17983" s="396"/>
      <c r="B17983" s="398"/>
      <c r="C17983" s="396"/>
      <c r="D17983" s="396"/>
      <c r="E17983" s="399"/>
      <c r="F17983" s="399"/>
      <c r="G17983" s="399"/>
      <c r="H17983" s="399"/>
      <c r="I17983" s="399"/>
    </row>
    <row r="17984" spans="1:9" ht="15.75" customHeight="1">
      <c r="A17984" s="396"/>
      <c r="B17984" s="398"/>
      <c r="C17984" s="396"/>
      <c r="D17984" s="396"/>
      <c r="E17984" s="399"/>
      <c r="F17984" s="399"/>
      <c r="G17984" s="399"/>
      <c r="H17984" s="399"/>
      <c r="I17984" s="399"/>
    </row>
    <row r="17985" spans="1:9" ht="15.75" customHeight="1">
      <c r="A17985" s="396"/>
      <c r="B17985" s="398"/>
      <c r="C17985" s="396"/>
      <c r="D17985" s="396"/>
      <c r="E17985" s="399"/>
      <c r="F17985" s="399"/>
      <c r="G17985" s="399"/>
      <c r="H17985" s="399"/>
      <c r="I17985" s="399"/>
    </row>
    <row r="17986" spans="1:9" ht="15.75" customHeight="1">
      <c r="A17986" s="396"/>
      <c r="B17986" s="398"/>
      <c r="C17986" s="396"/>
      <c r="D17986" s="396"/>
      <c r="E17986" s="399"/>
      <c r="F17986" s="399"/>
      <c r="G17986" s="399"/>
      <c r="H17986" s="399"/>
      <c r="I17986" s="399"/>
    </row>
    <row r="17987" spans="1:9" ht="15.75" customHeight="1">
      <c r="A17987" s="396"/>
      <c r="B17987" s="398"/>
      <c r="C17987" s="396"/>
      <c r="D17987" s="396"/>
      <c r="E17987" s="399"/>
      <c r="F17987" s="399"/>
      <c r="G17987" s="399"/>
      <c r="H17987" s="399"/>
      <c r="I17987" s="399"/>
    </row>
    <row r="17988" spans="1:9" ht="15.75" customHeight="1">
      <c r="A17988" s="396"/>
      <c r="B17988" s="398"/>
      <c r="C17988" s="396"/>
      <c r="D17988" s="396"/>
      <c r="E17988" s="399"/>
      <c r="F17988" s="399"/>
      <c r="G17988" s="399"/>
      <c r="H17988" s="399"/>
      <c r="I17988" s="399"/>
    </row>
    <row r="17989" spans="1:9" ht="15.75" customHeight="1">
      <c r="A17989" s="396"/>
      <c r="B17989" s="398"/>
      <c r="C17989" s="396"/>
      <c r="D17989" s="396"/>
      <c r="E17989" s="399"/>
      <c r="F17989" s="399"/>
      <c r="G17989" s="399"/>
      <c r="H17989" s="399"/>
      <c r="I17989" s="399"/>
    </row>
    <row r="17990" spans="1:9" ht="15.75" customHeight="1">
      <c r="A17990" s="396"/>
      <c r="B17990" s="398"/>
      <c r="C17990" s="396"/>
      <c r="D17990" s="396"/>
      <c r="E17990" s="399"/>
      <c r="F17990" s="399"/>
      <c r="G17990" s="399"/>
      <c r="H17990" s="399"/>
      <c r="I17990" s="399"/>
    </row>
    <row r="17991" spans="1:9" ht="15.75" customHeight="1">
      <c r="A17991" s="396"/>
      <c r="B17991" s="398"/>
      <c r="C17991" s="396"/>
      <c r="D17991" s="396"/>
      <c r="E17991" s="399"/>
      <c r="F17991" s="399"/>
      <c r="G17991" s="399"/>
      <c r="H17991" s="399"/>
      <c r="I17991" s="399"/>
    </row>
    <row r="17992" spans="1:9" ht="15.75" customHeight="1">
      <c r="A17992" s="396"/>
      <c r="B17992" s="398"/>
      <c r="C17992" s="396"/>
      <c r="D17992" s="396"/>
      <c r="E17992" s="399"/>
      <c r="F17992" s="399"/>
      <c r="G17992" s="399"/>
      <c r="H17992" s="399"/>
      <c r="I17992" s="399"/>
    </row>
    <row r="17993" spans="1:9" ht="15.75" customHeight="1">
      <c r="A17993" s="396"/>
      <c r="B17993" s="398"/>
      <c r="C17993" s="396"/>
      <c r="D17993" s="396"/>
      <c r="E17993" s="399"/>
      <c r="F17993" s="399"/>
      <c r="G17993" s="399"/>
      <c r="H17993" s="399"/>
      <c r="I17993" s="399"/>
    </row>
    <row r="17994" spans="1:9" ht="15.75" customHeight="1">
      <c r="A17994" s="396"/>
      <c r="B17994" s="398"/>
      <c r="C17994" s="396"/>
      <c r="D17994" s="396"/>
      <c r="E17994" s="399"/>
      <c r="F17994" s="399"/>
      <c r="G17994" s="399"/>
      <c r="H17994" s="399"/>
      <c r="I17994" s="399"/>
    </row>
    <row r="17995" spans="1:9" ht="15.75" customHeight="1">
      <c r="A17995" s="396"/>
      <c r="B17995" s="398"/>
      <c r="C17995" s="396"/>
      <c r="D17995" s="396"/>
      <c r="E17995" s="399"/>
      <c r="F17995" s="399"/>
      <c r="G17995" s="399"/>
      <c r="H17995" s="399"/>
      <c r="I17995" s="399"/>
    </row>
    <row r="17996" spans="1:9" ht="15.75" customHeight="1">
      <c r="A17996" s="396"/>
      <c r="B17996" s="398"/>
      <c r="C17996" s="396"/>
      <c r="D17996" s="396"/>
      <c r="E17996" s="399"/>
      <c r="F17996" s="399"/>
      <c r="G17996" s="399"/>
      <c r="H17996" s="399"/>
      <c r="I17996" s="399"/>
    </row>
    <row r="17997" spans="1:9" ht="15.75" customHeight="1">
      <c r="A17997" s="396"/>
      <c r="B17997" s="398"/>
      <c r="C17997" s="396"/>
      <c r="D17997" s="396"/>
      <c r="E17997" s="399"/>
      <c r="F17997" s="399"/>
      <c r="G17997" s="399"/>
      <c r="H17997" s="399"/>
      <c r="I17997" s="399"/>
    </row>
    <row r="17998" spans="1:9" ht="15.75" customHeight="1">
      <c r="A17998" s="396"/>
      <c r="B17998" s="398"/>
      <c r="C17998" s="396"/>
      <c r="D17998" s="396"/>
      <c r="E17998" s="399"/>
      <c r="F17998" s="399"/>
      <c r="G17998" s="399"/>
      <c r="H17998" s="399"/>
      <c r="I17998" s="399"/>
    </row>
    <row r="17999" spans="1:9" ht="15.75" customHeight="1">
      <c r="A17999" s="396"/>
      <c r="B17999" s="398"/>
      <c r="C17999" s="396"/>
      <c r="D17999" s="396"/>
      <c r="E17999" s="399"/>
      <c r="F17999" s="399"/>
      <c r="G17999" s="399"/>
      <c r="H17999" s="399"/>
      <c r="I17999" s="399"/>
    </row>
    <row r="18000" spans="1:9" ht="15.75" customHeight="1">
      <c r="A18000" s="396"/>
      <c r="B18000" s="398"/>
      <c r="C18000" s="396"/>
      <c r="D18000" s="396"/>
      <c r="E18000" s="399"/>
      <c r="F18000" s="399"/>
      <c r="G18000" s="399"/>
      <c r="H18000" s="399"/>
      <c r="I18000" s="399"/>
    </row>
    <row r="18001" spans="1:9" ht="15.75" customHeight="1">
      <c r="A18001" s="396"/>
      <c r="B18001" s="398"/>
      <c r="C18001" s="396"/>
      <c r="D18001" s="396"/>
      <c r="E18001" s="399"/>
      <c r="F18001" s="399"/>
      <c r="G18001" s="399"/>
      <c r="H18001" s="399"/>
      <c r="I18001" s="399"/>
    </row>
    <row r="18002" spans="1:9" ht="15.75" customHeight="1">
      <c r="A18002" s="396"/>
      <c r="B18002" s="398"/>
      <c r="C18002" s="396"/>
      <c r="D18002" s="396"/>
      <c r="E18002" s="399"/>
      <c r="F18002" s="399"/>
      <c r="G18002" s="399"/>
      <c r="H18002" s="399"/>
      <c r="I18002" s="399"/>
    </row>
    <row r="18003" spans="1:9" ht="15.75" customHeight="1">
      <c r="A18003" s="396"/>
      <c r="B18003" s="398"/>
      <c r="C18003" s="396"/>
      <c r="D18003" s="396"/>
      <c r="E18003" s="399"/>
      <c r="F18003" s="399"/>
      <c r="G18003" s="399"/>
      <c r="H18003" s="399"/>
      <c r="I18003" s="399"/>
    </row>
    <row r="18004" spans="1:9" ht="15.75" customHeight="1">
      <c r="A18004" s="396"/>
      <c r="B18004" s="398"/>
      <c r="C18004" s="396"/>
      <c r="D18004" s="396"/>
      <c r="E18004" s="399"/>
      <c r="F18004" s="399"/>
      <c r="G18004" s="399"/>
      <c r="H18004" s="399"/>
      <c r="I18004" s="399"/>
    </row>
    <row r="18005" spans="1:9" ht="15.75" customHeight="1">
      <c r="A18005" s="396"/>
      <c r="B18005" s="398"/>
      <c r="C18005" s="396"/>
      <c r="D18005" s="396"/>
      <c r="E18005" s="399"/>
      <c r="F18005" s="399"/>
      <c r="G18005" s="399"/>
      <c r="H18005" s="399"/>
      <c r="I18005" s="399"/>
    </row>
    <row r="18006" spans="1:9" ht="15.75" customHeight="1">
      <c r="A18006" s="396"/>
      <c r="B18006" s="398"/>
      <c r="C18006" s="396"/>
      <c r="D18006" s="396"/>
      <c r="E18006" s="399"/>
      <c r="F18006" s="399"/>
      <c r="G18006" s="399"/>
      <c r="H18006" s="399"/>
      <c r="I18006" s="399"/>
    </row>
    <row r="18007" spans="1:9" ht="15.75" customHeight="1">
      <c r="A18007" s="396"/>
      <c r="B18007" s="398"/>
      <c r="C18007" s="396"/>
      <c r="D18007" s="396"/>
      <c r="E18007" s="399"/>
      <c r="F18007" s="399"/>
      <c r="G18007" s="399"/>
      <c r="H18007" s="399"/>
      <c r="I18007" s="399"/>
    </row>
    <row r="18008" spans="1:9" ht="15.75" customHeight="1">
      <c r="A18008" s="396"/>
      <c r="B18008" s="398"/>
      <c r="C18008" s="396"/>
      <c r="D18008" s="396"/>
      <c r="E18008" s="399"/>
      <c r="F18008" s="399"/>
      <c r="G18008" s="399"/>
      <c r="H18008" s="399"/>
      <c r="I18008" s="399"/>
    </row>
    <row r="18009" spans="1:9" ht="15.75" customHeight="1">
      <c r="A18009" s="396"/>
      <c r="B18009" s="398"/>
      <c r="C18009" s="396"/>
      <c r="D18009" s="396"/>
      <c r="E18009" s="399"/>
      <c r="F18009" s="399"/>
      <c r="G18009" s="399"/>
      <c r="H18009" s="399"/>
      <c r="I18009" s="399"/>
    </row>
    <row r="18010" spans="1:9" ht="15.75" customHeight="1">
      <c r="A18010" s="396"/>
      <c r="B18010" s="398"/>
      <c r="C18010" s="396"/>
      <c r="D18010" s="396"/>
      <c r="E18010" s="399"/>
      <c r="F18010" s="399"/>
      <c r="G18010" s="399"/>
      <c r="H18010" s="399"/>
      <c r="I18010" s="399"/>
    </row>
    <row r="18011" spans="1:9" ht="15.75" customHeight="1">
      <c r="A18011" s="396"/>
      <c r="B18011" s="398"/>
      <c r="C18011" s="396"/>
      <c r="D18011" s="396"/>
      <c r="E18011" s="399"/>
      <c r="F18011" s="399"/>
      <c r="G18011" s="399"/>
      <c r="H18011" s="399"/>
      <c r="I18011" s="399"/>
    </row>
    <row r="18012" spans="1:9" ht="15.75" customHeight="1">
      <c r="A18012" s="396"/>
      <c r="B18012" s="398"/>
      <c r="C18012" s="396"/>
      <c r="D18012" s="396"/>
      <c r="E18012" s="399"/>
      <c r="F18012" s="399"/>
      <c r="G18012" s="399"/>
      <c r="H18012" s="399"/>
      <c r="I18012" s="399"/>
    </row>
    <row r="18013" spans="1:9" ht="15.75" customHeight="1">
      <c r="A18013" s="396"/>
      <c r="B18013" s="398"/>
      <c r="C18013" s="396"/>
      <c r="D18013" s="396"/>
      <c r="E18013" s="399"/>
      <c r="F18013" s="399"/>
      <c r="G18013" s="399"/>
      <c r="H18013" s="399"/>
      <c r="I18013" s="399"/>
    </row>
    <row r="18014" spans="1:9" ht="15.75" customHeight="1">
      <c r="A18014" s="396"/>
      <c r="B18014" s="398"/>
      <c r="C18014" s="396"/>
      <c r="D18014" s="396"/>
      <c r="E18014" s="399"/>
      <c r="F18014" s="399"/>
      <c r="G18014" s="399"/>
      <c r="H18014" s="399"/>
      <c r="I18014" s="399"/>
    </row>
    <row r="18015" spans="1:9" ht="15.75" customHeight="1">
      <c r="A18015" s="396"/>
      <c r="B18015" s="398"/>
      <c r="C18015" s="396"/>
      <c r="D18015" s="396"/>
      <c r="E18015" s="399"/>
      <c r="F18015" s="399"/>
      <c r="G18015" s="399"/>
      <c r="H18015" s="399"/>
      <c r="I18015" s="399"/>
    </row>
    <row r="18016" spans="1:9" ht="15.75" customHeight="1">
      <c r="A18016" s="396"/>
      <c r="B18016" s="398"/>
      <c r="C18016" s="396"/>
      <c r="D18016" s="396"/>
      <c r="E18016" s="399"/>
      <c r="F18016" s="399"/>
      <c r="G18016" s="399"/>
      <c r="H18016" s="399"/>
      <c r="I18016" s="399"/>
    </row>
    <row r="18017" spans="1:9" ht="15.75" customHeight="1">
      <c r="A18017" s="396"/>
      <c r="B18017" s="398"/>
      <c r="C18017" s="396"/>
      <c r="D18017" s="396"/>
      <c r="E18017" s="399"/>
      <c r="F18017" s="399"/>
      <c r="G18017" s="399"/>
      <c r="H18017" s="399"/>
      <c r="I18017" s="399"/>
    </row>
    <row r="18018" spans="1:9" ht="15.75" customHeight="1">
      <c r="A18018" s="396"/>
      <c r="B18018" s="398"/>
      <c r="C18018" s="396"/>
      <c r="D18018" s="396"/>
      <c r="E18018" s="399"/>
      <c r="F18018" s="399"/>
      <c r="G18018" s="399"/>
      <c r="H18018" s="399"/>
      <c r="I18018" s="399"/>
    </row>
    <row r="18019" spans="1:9" ht="15.75" customHeight="1">
      <c r="A18019" s="396"/>
      <c r="B18019" s="398"/>
      <c r="C18019" s="396"/>
      <c r="D18019" s="396"/>
      <c r="E18019" s="399"/>
      <c r="F18019" s="399"/>
      <c r="G18019" s="399"/>
      <c r="H18019" s="399"/>
      <c r="I18019" s="399"/>
    </row>
    <row r="18020" spans="1:9" ht="15.75" customHeight="1">
      <c r="A18020" s="396"/>
      <c r="B18020" s="398"/>
      <c r="C18020" s="396"/>
      <c r="D18020" s="396"/>
      <c r="E18020" s="399"/>
      <c r="F18020" s="399"/>
      <c r="G18020" s="399"/>
      <c r="H18020" s="399"/>
      <c r="I18020" s="399"/>
    </row>
    <row r="18021" spans="1:9" ht="15.75" customHeight="1">
      <c r="A18021" s="396"/>
      <c r="B18021" s="398"/>
      <c r="C18021" s="396"/>
      <c r="D18021" s="396"/>
      <c r="E18021" s="399"/>
      <c r="F18021" s="399"/>
      <c r="G18021" s="399"/>
      <c r="H18021" s="399"/>
      <c r="I18021" s="399"/>
    </row>
    <row r="18022" spans="1:9" ht="15.75" customHeight="1">
      <c r="A18022" s="396"/>
      <c r="B18022" s="398"/>
      <c r="C18022" s="396"/>
      <c r="D18022" s="396"/>
      <c r="E18022" s="399"/>
      <c r="F18022" s="399"/>
      <c r="G18022" s="399"/>
      <c r="H18022" s="399"/>
      <c r="I18022" s="399"/>
    </row>
    <row r="18023" spans="1:9" ht="15.75" customHeight="1">
      <c r="A18023" s="396"/>
      <c r="B18023" s="398"/>
      <c r="C18023" s="396"/>
      <c r="D18023" s="396"/>
      <c r="E18023" s="399"/>
      <c r="F18023" s="399"/>
      <c r="G18023" s="399"/>
      <c r="H18023" s="399"/>
      <c r="I18023" s="399"/>
    </row>
    <row r="18024" spans="1:9" ht="15.75" customHeight="1">
      <c r="A18024" s="396"/>
      <c r="B18024" s="398"/>
      <c r="C18024" s="396"/>
      <c r="D18024" s="396"/>
      <c r="E18024" s="399"/>
      <c r="F18024" s="399"/>
      <c r="G18024" s="399"/>
      <c r="H18024" s="399"/>
      <c r="I18024" s="399"/>
    </row>
    <row r="18025" spans="1:9" ht="15.75" customHeight="1">
      <c r="A18025" s="396"/>
      <c r="B18025" s="398"/>
      <c r="C18025" s="396"/>
      <c r="D18025" s="396"/>
      <c r="E18025" s="399"/>
      <c r="F18025" s="399"/>
      <c r="G18025" s="399"/>
      <c r="H18025" s="399"/>
      <c r="I18025" s="399"/>
    </row>
    <row r="18026" spans="1:9" ht="15.75" customHeight="1">
      <c r="A18026" s="396"/>
      <c r="B18026" s="398"/>
      <c r="C18026" s="396"/>
      <c r="D18026" s="396"/>
      <c r="E18026" s="399"/>
      <c r="F18026" s="399"/>
      <c r="G18026" s="399"/>
      <c r="H18026" s="399"/>
      <c r="I18026" s="399"/>
    </row>
    <row r="18027" spans="1:9" ht="15.75" customHeight="1">
      <c r="A18027" s="396"/>
      <c r="B18027" s="398"/>
      <c r="C18027" s="396"/>
      <c r="D18027" s="396"/>
      <c r="E18027" s="399"/>
      <c r="F18027" s="399"/>
      <c r="G18027" s="399"/>
      <c r="H18027" s="399"/>
      <c r="I18027" s="399"/>
    </row>
    <row r="18028" spans="1:9" ht="15.75" customHeight="1">
      <c r="A18028" s="396"/>
      <c r="B18028" s="398"/>
      <c r="C18028" s="396"/>
      <c r="D18028" s="396"/>
      <c r="E18028" s="399"/>
      <c r="F18028" s="399"/>
      <c r="G18028" s="399"/>
      <c r="H18028" s="399"/>
      <c r="I18028" s="399"/>
    </row>
    <row r="18029" spans="1:9" ht="15.75" customHeight="1">
      <c r="A18029" s="396"/>
      <c r="B18029" s="398"/>
      <c r="C18029" s="396"/>
      <c r="D18029" s="396"/>
      <c r="E18029" s="399"/>
      <c r="F18029" s="399"/>
      <c r="G18029" s="399"/>
      <c r="H18029" s="399"/>
      <c r="I18029" s="399"/>
    </row>
    <row r="18030" spans="1:9" ht="15.75" customHeight="1">
      <c r="A18030" s="396"/>
      <c r="B18030" s="398"/>
      <c r="C18030" s="396"/>
      <c r="D18030" s="396"/>
      <c r="E18030" s="399"/>
      <c r="F18030" s="399"/>
      <c r="G18030" s="399"/>
      <c r="H18030" s="399"/>
      <c r="I18030" s="399"/>
    </row>
    <row r="18031" spans="1:9" ht="15.75" customHeight="1">
      <c r="A18031" s="396"/>
      <c r="B18031" s="398"/>
      <c r="C18031" s="396"/>
      <c r="D18031" s="396"/>
      <c r="E18031" s="399"/>
      <c r="F18031" s="399"/>
      <c r="G18031" s="399"/>
      <c r="H18031" s="399"/>
      <c r="I18031" s="399"/>
    </row>
    <row r="18032" spans="1:9" ht="15.75" customHeight="1">
      <c r="A18032" s="396"/>
      <c r="B18032" s="398"/>
      <c r="C18032" s="396"/>
      <c r="D18032" s="396"/>
      <c r="E18032" s="399"/>
      <c r="F18032" s="399"/>
      <c r="G18032" s="399"/>
      <c r="H18032" s="399"/>
      <c r="I18032" s="399"/>
    </row>
    <row r="18033" spans="1:9" ht="15.75" customHeight="1">
      <c r="A18033" s="396"/>
      <c r="B18033" s="398"/>
      <c r="C18033" s="396"/>
      <c r="D18033" s="396"/>
      <c r="E18033" s="399"/>
      <c r="F18033" s="399"/>
      <c r="G18033" s="399"/>
      <c r="H18033" s="399"/>
      <c r="I18033" s="399"/>
    </row>
    <row r="18034" spans="1:9" ht="15.75" customHeight="1">
      <c r="A18034" s="396"/>
      <c r="B18034" s="398"/>
      <c r="C18034" s="396"/>
      <c r="D18034" s="396"/>
      <c r="E18034" s="399"/>
      <c r="F18034" s="399"/>
      <c r="G18034" s="399"/>
      <c r="H18034" s="399"/>
      <c r="I18034" s="399"/>
    </row>
    <row r="18035" spans="1:9" ht="15.75" customHeight="1">
      <c r="A18035" s="396"/>
      <c r="B18035" s="398"/>
      <c r="C18035" s="396"/>
      <c r="D18035" s="396"/>
      <c r="E18035" s="399"/>
      <c r="F18035" s="399"/>
      <c r="G18035" s="399"/>
      <c r="H18035" s="399"/>
      <c r="I18035" s="399"/>
    </row>
    <row r="18036" spans="1:9" ht="15.75" customHeight="1">
      <c r="A18036" s="396"/>
      <c r="B18036" s="398"/>
      <c r="C18036" s="396"/>
      <c r="D18036" s="396"/>
      <c r="E18036" s="399"/>
      <c r="F18036" s="399"/>
      <c r="G18036" s="399"/>
      <c r="H18036" s="399"/>
      <c r="I18036" s="399"/>
    </row>
    <row r="18037" spans="1:9" ht="15.75" customHeight="1">
      <c r="A18037" s="396"/>
      <c r="B18037" s="398"/>
      <c r="C18037" s="396"/>
      <c r="D18037" s="396"/>
      <c r="E18037" s="399"/>
      <c r="F18037" s="399"/>
      <c r="G18037" s="399"/>
      <c r="H18037" s="399"/>
      <c r="I18037" s="399"/>
    </row>
    <row r="18038" spans="1:9" ht="15.75" customHeight="1">
      <c r="A18038" s="396"/>
      <c r="B18038" s="398"/>
      <c r="C18038" s="396"/>
      <c r="D18038" s="396"/>
      <c r="E18038" s="399"/>
      <c r="F18038" s="399"/>
      <c r="G18038" s="399"/>
      <c r="H18038" s="399"/>
      <c r="I18038" s="399"/>
    </row>
    <row r="18039" spans="1:9" ht="15.75" customHeight="1">
      <c r="A18039" s="396"/>
      <c r="B18039" s="398"/>
      <c r="C18039" s="396"/>
      <c r="D18039" s="396"/>
      <c r="E18039" s="399"/>
      <c r="F18039" s="399"/>
      <c r="G18039" s="399"/>
      <c r="H18039" s="399"/>
      <c r="I18039" s="399"/>
    </row>
    <row r="18040" spans="1:9" ht="15.75" customHeight="1">
      <c r="A18040" s="396"/>
      <c r="B18040" s="398"/>
      <c r="C18040" s="396"/>
      <c r="D18040" s="396"/>
      <c r="E18040" s="399"/>
      <c r="F18040" s="399"/>
      <c r="G18040" s="399"/>
      <c r="H18040" s="399"/>
      <c r="I18040" s="399"/>
    </row>
    <row r="18041" spans="1:9" ht="15.75" customHeight="1">
      <c r="A18041" s="396"/>
      <c r="B18041" s="398"/>
      <c r="C18041" s="396"/>
      <c r="D18041" s="396"/>
      <c r="E18041" s="399"/>
      <c r="F18041" s="399"/>
      <c r="G18041" s="399"/>
      <c r="H18041" s="399"/>
      <c r="I18041" s="399"/>
    </row>
    <row r="18042" spans="1:9" ht="15.75" customHeight="1">
      <c r="A18042" s="396"/>
      <c r="B18042" s="398"/>
      <c r="C18042" s="396"/>
      <c r="D18042" s="396"/>
      <c r="E18042" s="399"/>
      <c r="F18042" s="399"/>
      <c r="G18042" s="399"/>
      <c r="H18042" s="399"/>
      <c r="I18042" s="399"/>
    </row>
    <row r="18043" spans="1:9" ht="15.75" customHeight="1">
      <c r="A18043" s="396"/>
      <c r="B18043" s="398"/>
      <c r="C18043" s="396"/>
      <c r="D18043" s="396"/>
      <c r="E18043" s="399"/>
      <c r="F18043" s="399"/>
      <c r="G18043" s="399"/>
      <c r="H18043" s="399"/>
      <c r="I18043" s="399"/>
    </row>
    <row r="18044" spans="1:9" ht="15.75" customHeight="1">
      <c r="A18044" s="396"/>
      <c r="B18044" s="398"/>
      <c r="C18044" s="396"/>
      <c r="D18044" s="396"/>
      <c r="E18044" s="399"/>
      <c r="F18044" s="399"/>
      <c r="G18044" s="399"/>
      <c r="H18044" s="399"/>
      <c r="I18044" s="399"/>
    </row>
    <row r="18045" spans="1:9" ht="15.75" customHeight="1">
      <c r="A18045" s="396"/>
      <c r="B18045" s="398"/>
      <c r="C18045" s="396"/>
      <c r="D18045" s="396"/>
      <c r="E18045" s="399"/>
      <c r="F18045" s="399"/>
      <c r="G18045" s="399"/>
      <c r="H18045" s="399"/>
      <c r="I18045" s="399"/>
    </row>
    <row r="18046" spans="1:9" ht="15.75" customHeight="1">
      <c r="A18046" s="396"/>
      <c r="B18046" s="398"/>
      <c r="C18046" s="396"/>
      <c r="D18046" s="396"/>
      <c r="E18046" s="399"/>
      <c r="F18046" s="399"/>
      <c r="G18046" s="399"/>
      <c r="H18046" s="399"/>
      <c r="I18046" s="399"/>
    </row>
    <row r="18047" spans="1:9" ht="15.75" customHeight="1">
      <c r="A18047" s="396"/>
      <c r="B18047" s="398"/>
      <c r="C18047" s="396"/>
      <c r="D18047" s="396"/>
      <c r="E18047" s="399"/>
      <c r="F18047" s="399"/>
      <c r="G18047" s="399"/>
      <c r="H18047" s="399"/>
      <c r="I18047" s="399"/>
    </row>
    <row r="18048" spans="1:9" ht="15.75" customHeight="1">
      <c r="A18048" s="396"/>
      <c r="B18048" s="398"/>
      <c r="C18048" s="396"/>
      <c r="D18048" s="396"/>
      <c r="E18048" s="399"/>
      <c r="F18048" s="399"/>
      <c r="G18048" s="399"/>
      <c r="H18048" s="399"/>
      <c r="I18048" s="399"/>
    </row>
    <row r="18049" spans="1:9" ht="15.75" customHeight="1">
      <c r="A18049" s="396"/>
      <c r="B18049" s="398"/>
      <c r="C18049" s="396"/>
      <c r="D18049" s="396"/>
      <c r="E18049" s="399"/>
      <c r="F18049" s="399"/>
      <c r="G18049" s="399"/>
      <c r="H18049" s="399"/>
      <c r="I18049" s="399"/>
    </row>
    <row r="18050" spans="1:9" ht="15.75" customHeight="1">
      <c r="A18050" s="396"/>
      <c r="B18050" s="398"/>
      <c r="C18050" s="396"/>
      <c r="D18050" s="396"/>
      <c r="E18050" s="399"/>
      <c r="F18050" s="399"/>
      <c r="G18050" s="399"/>
      <c r="H18050" s="399"/>
      <c r="I18050" s="399"/>
    </row>
    <row r="18051" spans="1:9" ht="15.75" customHeight="1">
      <c r="A18051" s="396"/>
      <c r="B18051" s="398"/>
      <c r="C18051" s="396"/>
      <c r="D18051" s="396"/>
      <c r="E18051" s="399"/>
      <c r="F18051" s="399"/>
      <c r="G18051" s="399"/>
      <c r="H18051" s="399"/>
      <c r="I18051" s="399"/>
    </row>
    <row r="18052" spans="1:9" ht="15.75" customHeight="1">
      <c r="A18052" s="396"/>
      <c r="B18052" s="398"/>
      <c r="C18052" s="396"/>
      <c r="D18052" s="396"/>
      <c r="E18052" s="399"/>
      <c r="F18052" s="399"/>
      <c r="G18052" s="399"/>
      <c r="H18052" s="399"/>
      <c r="I18052" s="399"/>
    </row>
    <row r="18053" spans="1:9" ht="15.75" customHeight="1">
      <c r="A18053" s="396"/>
      <c r="B18053" s="398"/>
      <c r="C18053" s="396"/>
      <c r="D18053" s="396"/>
      <c r="E18053" s="399"/>
      <c r="F18053" s="399"/>
      <c r="G18053" s="399"/>
      <c r="H18053" s="399"/>
      <c r="I18053" s="399"/>
    </row>
    <row r="18054" spans="1:9" ht="15.75" customHeight="1">
      <c r="A18054" s="396"/>
      <c r="B18054" s="398"/>
      <c r="C18054" s="396"/>
      <c r="D18054" s="396"/>
      <c r="E18054" s="399"/>
      <c r="F18054" s="399"/>
      <c r="G18054" s="399"/>
      <c r="H18054" s="399"/>
      <c r="I18054" s="399"/>
    </row>
    <row r="18055" spans="1:9" ht="15.75" customHeight="1">
      <c r="A18055" s="396"/>
      <c r="B18055" s="398"/>
      <c r="C18055" s="396"/>
      <c r="D18055" s="396"/>
      <c r="E18055" s="399"/>
      <c r="F18055" s="399"/>
      <c r="G18055" s="399"/>
      <c r="H18055" s="399"/>
      <c r="I18055" s="399"/>
    </row>
    <row r="18056" spans="1:9" ht="15.75" customHeight="1">
      <c r="A18056" s="396"/>
      <c r="B18056" s="398"/>
      <c r="C18056" s="396"/>
      <c r="D18056" s="396"/>
      <c r="E18056" s="399"/>
      <c r="F18056" s="399"/>
      <c r="G18056" s="399"/>
      <c r="H18056" s="399"/>
      <c r="I18056" s="399"/>
    </row>
    <row r="18057" spans="1:9" ht="15.75" customHeight="1">
      <c r="A18057" s="396"/>
      <c r="B18057" s="398"/>
      <c r="C18057" s="396"/>
      <c r="D18057" s="396"/>
      <c r="E18057" s="399"/>
      <c r="F18057" s="399"/>
      <c r="G18057" s="399"/>
      <c r="H18057" s="399"/>
      <c r="I18057" s="399"/>
    </row>
    <row r="18058" spans="1:9" ht="15.75" customHeight="1">
      <c r="A18058" s="396"/>
      <c r="B18058" s="398"/>
      <c r="C18058" s="396"/>
      <c r="D18058" s="396"/>
      <c r="E18058" s="399"/>
      <c r="F18058" s="399"/>
      <c r="G18058" s="399"/>
      <c r="H18058" s="399"/>
      <c r="I18058" s="399"/>
    </row>
    <row r="18059" spans="1:9" ht="15.75" customHeight="1">
      <c r="A18059" s="396"/>
      <c r="B18059" s="398"/>
      <c r="C18059" s="396"/>
      <c r="D18059" s="396"/>
      <c r="E18059" s="399"/>
      <c r="F18059" s="399"/>
      <c r="G18059" s="399"/>
      <c r="H18059" s="399"/>
      <c r="I18059" s="399"/>
    </row>
    <row r="18060" spans="1:9" ht="15.75" customHeight="1">
      <c r="A18060" s="396"/>
      <c r="B18060" s="398"/>
      <c r="C18060" s="396"/>
      <c r="D18060" s="396"/>
      <c r="E18060" s="399"/>
      <c r="F18060" s="399"/>
      <c r="G18060" s="399"/>
      <c r="H18060" s="399"/>
      <c r="I18060" s="399"/>
    </row>
    <row r="18061" spans="1:9" ht="15.75" customHeight="1">
      <c r="A18061" s="396"/>
      <c r="B18061" s="398"/>
      <c r="C18061" s="396"/>
      <c r="D18061" s="396"/>
      <c r="E18061" s="399"/>
      <c r="F18061" s="399"/>
      <c r="G18061" s="399"/>
      <c r="H18061" s="399"/>
      <c r="I18061" s="399"/>
    </row>
    <row r="18062" spans="1:9" ht="15.75" customHeight="1">
      <c r="A18062" s="396"/>
      <c r="B18062" s="398"/>
      <c r="C18062" s="396"/>
      <c r="D18062" s="396"/>
      <c r="E18062" s="399"/>
      <c r="F18062" s="399"/>
      <c r="G18062" s="399"/>
      <c r="H18062" s="399"/>
      <c r="I18062" s="399"/>
    </row>
    <row r="18063" spans="1:9" ht="15.75" customHeight="1">
      <c r="A18063" s="396"/>
      <c r="B18063" s="398"/>
      <c r="C18063" s="396"/>
      <c r="D18063" s="396"/>
      <c r="E18063" s="399"/>
      <c r="F18063" s="399"/>
      <c r="G18063" s="399"/>
      <c r="H18063" s="399"/>
      <c r="I18063" s="399"/>
    </row>
    <row r="18064" spans="1:9" ht="15.75" customHeight="1">
      <c r="A18064" s="396"/>
      <c r="B18064" s="398"/>
      <c r="C18064" s="396"/>
      <c r="D18064" s="396"/>
      <c r="E18064" s="399"/>
      <c r="F18064" s="399"/>
      <c r="G18064" s="399"/>
      <c r="H18064" s="399"/>
      <c r="I18064" s="399"/>
    </row>
    <row r="18065" spans="1:9" ht="15.75" customHeight="1">
      <c r="A18065" s="396"/>
      <c r="B18065" s="398"/>
      <c r="C18065" s="396"/>
      <c r="D18065" s="396"/>
      <c r="E18065" s="399"/>
      <c r="F18065" s="399"/>
      <c r="G18065" s="399"/>
      <c r="H18065" s="399"/>
      <c r="I18065" s="399"/>
    </row>
    <row r="18066" spans="1:9" ht="15.75" customHeight="1">
      <c r="A18066" s="396"/>
      <c r="B18066" s="398"/>
      <c r="C18066" s="396"/>
      <c r="D18066" s="396"/>
      <c r="E18066" s="399"/>
      <c r="F18066" s="399"/>
      <c r="G18066" s="399"/>
      <c r="H18066" s="399"/>
      <c r="I18066" s="399"/>
    </row>
    <row r="18067" spans="1:9" ht="15.75" customHeight="1">
      <c r="A18067" s="396"/>
      <c r="B18067" s="398"/>
      <c r="C18067" s="396"/>
      <c r="D18067" s="396"/>
      <c r="E18067" s="399"/>
      <c r="F18067" s="399"/>
      <c r="G18067" s="399"/>
      <c r="H18067" s="399"/>
      <c r="I18067" s="399"/>
    </row>
    <row r="18068" spans="1:9" ht="15.75" customHeight="1">
      <c r="A18068" s="396"/>
      <c r="B18068" s="398"/>
      <c r="C18068" s="396"/>
      <c r="D18068" s="396"/>
      <c r="E18068" s="399"/>
      <c r="F18068" s="399"/>
      <c r="G18068" s="399"/>
      <c r="H18068" s="399"/>
      <c r="I18068" s="399"/>
    </row>
    <row r="18069" spans="1:9" ht="15.75" customHeight="1">
      <c r="A18069" s="396"/>
      <c r="B18069" s="398"/>
      <c r="C18069" s="396"/>
      <c r="D18069" s="396"/>
      <c r="E18069" s="399"/>
      <c r="F18069" s="399"/>
      <c r="G18069" s="399"/>
      <c r="H18069" s="399"/>
      <c r="I18069" s="399"/>
    </row>
    <row r="18070" spans="1:9" ht="15.75" customHeight="1">
      <c r="A18070" s="396"/>
      <c r="B18070" s="398"/>
      <c r="C18070" s="396"/>
      <c r="D18070" s="396"/>
      <c r="E18070" s="399"/>
      <c r="F18070" s="399"/>
      <c r="G18070" s="399"/>
      <c r="H18070" s="399"/>
      <c r="I18070" s="399"/>
    </row>
    <row r="18071" spans="1:9" ht="15.75" customHeight="1">
      <c r="A18071" s="396"/>
      <c r="B18071" s="398"/>
      <c r="C18071" s="396"/>
      <c r="D18071" s="396"/>
      <c r="E18071" s="399"/>
      <c r="F18071" s="399"/>
      <c r="G18071" s="399"/>
      <c r="H18071" s="399"/>
      <c r="I18071" s="399"/>
    </row>
    <row r="18072" spans="1:9" ht="15.75" customHeight="1">
      <c r="A18072" s="396"/>
      <c r="B18072" s="398"/>
      <c r="C18072" s="396"/>
      <c r="D18072" s="396"/>
      <c r="E18072" s="399"/>
      <c r="F18072" s="399"/>
      <c r="G18072" s="399"/>
      <c r="H18072" s="399"/>
      <c r="I18072" s="399"/>
    </row>
    <row r="18073" spans="1:9" ht="15.75" customHeight="1">
      <c r="A18073" s="396"/>
      <c r="B18073" s="398"/>
      <c r="C18073" s="396"/>
      <c r="D18073" s="396"/>
      <c r="E18073" s="399"/>
      <c r="F18073" s="399"/>
      <c r="G18073" s="399"/>
      <c r="H18073" s="399"/>
      <c r="I18073" s="399"/>
    </row>
    <row r="18074" spans="1:9" ht="15.75" customHeight="1">
      <c r="A18074" s="396"/>
      <c r="B18074" s="398"/>
      <c r="C18074" s="396"/>
      <c r="D18074" s="396"/>
      <c r="E18074" s="399"/>
      <c r="F18074" s="399"/>
      <c r="G18074" s="399"/>
      <c r="H18074" s="399"/>
      <c r="I18074" s="399"/>
    </row>
    <row r="18075" spans="1:9" ht="15.75" customHeight="1">
      <c r="A18075" s="396"/>
      <c r="B18075" s="398"/>
      <c r="C18075" s="396"/>
      <c r="D18075" s="396"/>
      <c r="E18075" s="399"/>
      <c r="F18075" s="399"/>
      <c r="G18075" s="399"/>
      <c r="H18075" s="399"/>
      <c r="I18075" s="399"/>
    </row>
    <row r="18076" spans="1:9" ht="15.75" customHeight="1">
      <c r="A18076" s="396"/>
      <c r="B18076" s="398"/>
      <c r="C18076" s="396"/>
      <c r="D18076" s="396"/>
      <c r="E18076" s="399"/>
      <c r="F18076" s="399"/>
      <c r="G18076" s="399"/>
      <c r="H18076" s="399"/>
      <c r="I18076" s="399"/>
    </row>
    <row r="18077" spans="1:9" ht="15.75" customHeight="1">
      <c r="A18077" s="396"/>
      <c r="B18077" s="398"/>
      <c r="C18077" s="396"/>
      <c r="D18077" s="396"/>
      <c r="E18077" s="399"/>
      <c r="F18077" s="399"/>
      <c r="G18077" s="399"/>
      <c r="H18077" s="399"/>
      <c r="I18077" s="399"/>
    </row>
    <row r="18078" spans="1:9" ht="15.75" customHeight="1">
      <c r="A18078" s="396"/>
      <c r="B18078" s="398"/>
      <c r="C18078" s="396"/>
      <c r="D18078" s="396"/>
      <c r="E18078" s="399"/>
      <c r="F18078" s="399"/>
      <c r="G18078" s="399"/>
      <c r="H18078" s="399"/>
      <c r="I18078" s="399"/>
    </row>
    <row r="18079" spans="1:9" ht="15.75" customHeight="1">
      <c r="A18079" s="396"/>
      <c r="B18079" s="398"/>
      <c r="C18079" s="396"/>
      <c r="D18079" s="396"/>
      <c r="E18079" s="399"/>
      <c r="F18079" s="399"/>
      <c r="G18079" s="399"/>
      <c r="H18079" s="399"/>
      <c r="I18079" s="399"/>
    </row>
    <row r="18080" spans="1:9" ht="15.75" customHeight="1">
      <c r="A18080" s="396"/>
      <c r="B18080" s="398"/>
      <c r="C18080" s="396"/>
      <c r="D18080" s="396"/>
      <c r="E18080" s="399"/>
      <c r="F18080" s="399"/>
      <c r="G18080" s="399"/>
      <c r="H18080" s="399"/>
      <c r="I18080" s="399"/>
    </row>
    <row r="18081" spans="1:9" ht="15.75" customHeight="1">
      <c r="A18081" s="396"/>
      <c r="B18081" s="398"/>
      <c r="C18081" s="396"/>
      <c r="D18081" s="396"/>
      <c r="E18081" s="399"/>
      <c r="F18081" s="399"/>
      <c r="G18081" s="399"/>
      <c r="H18081" s="399"/>
      <c r="I18081" s="399"/>
    </row>
    <row r="18082" spans="1:9" ht="15.75" customHeight="1">
      <c r="A18082" s="396"/>
      <c r="B18082" s="398"/>
      <c r="C18082" s="396"/>
      <c r="D18082" s="396"/>
      <c r="E18082" s="399"/>
      <c r="F18082" s="399"/>
      <c r="G18082" s="399"/>
      <c r="H18082" s="399"/>
      <c r="I18082" s="399"/>
    </row>
    <row r="18083" spans="1:9" ht="15.75" customHeight="1">
      <c r="A18083" s="396"/>
      <c r="B18083" s="398"/>
      <c r="C18083" s="396"/>
      <c r="D18083" s="396"/>
      <c r="E18083" s="399"/>
      <c r="F18083" s="399"/>
      <c r="G18083" s="399"/>
      <c r="H18083" s="399"/>
      <c r="I18083" s="399"/>
    </row>
    <row r="18084" spans="1:9" ht="15.75" customHeight="1">
      <c r="A18084" s="396"/>
      <c r="B18084" s="398"/>
      <c r="C18084" s="396"/>
      <c r="D18084" s="396"/>
      <c r="E18084" s="399"/>
      <c r="F18084" s="399"/>
      <c r="G18084" s="399"/>
      <c r="H18084" s="399"/>
      <c r="I18084" s="399"/>
    </row>
    <row r="18085" spans="1:9" ht="15.75" customHeight="1">
      <c r="A18085" s="396"/>
      <c r="B18085" s="398"/>
      <c r="C18085" s="396"/>
      <c r="D18085" s="396"/>
      <c r="E18085" s="399"/>
      <c r="F18085" s="399"/>
      <c r="G18085" s="399"/>
      <c r="H18085" s="399"/>
      <c r="I18085" s="399"/>
    </row>
    <row r="18086" spans="1:9" ht="15.75" customHeight="1">
      <c r="A18086" s="396"/>
      <c r="B18086" s="398"/>
      <c r="C18086" s="396"/>
      <c r="D18086" s="396"/>
      <c r="E18086" s="399"/>
      <c r="F18086" s="399"/>
      <c r="G18086" s="399"/>
      <c r="H18086" s="399"/>
      <c r="I18086" s="399"/>
    </row>
    <row r="18087" spans="1:9" ht="15.75" customHeight="1">
      <c r="A18087" s="396"/>
      <c r="B18087" s="398"/>
      <c r="C18087" s="396"/>
      <c r="D18087" s="396"/>
      <c r="E18087" s="399"/>
      <c r="F18087" s="399"/>
      <c r="G18087" s="399"/>
      <c r="H18087" s="399"/>
      <c r="I18087" s="399"/>
    </row>
    <row r="18088" spans="1:9" ht="15.75" customHeight="1">
      <c r="A18088" s="396"/>
      <c r="B18088" s="398"/>
      <c r="C18088" s="396"/>
      <c r="D18088" s="396"/>
      <c r="E18088" s="399"/>
      <c r="F18088" s="399"/>
      <c r="G18088" s="399"/>
      <c r="H18088" s="399"/>
      <c r="I18088" s="399"/>
    </row>
    <row r="18089" spans="1:9" ht="15.75" customHeight="1">
      <c r="A18089" s="396"/>
      <c r="B18089" s="398"/>
      <c r="C18089" s="396"/>
      <c r="D18089" s="396"/>
      <c r="E18089" s="399"/>
      <c r="F18089" s="399"/>
      <c r="G18089" s="399"/>
      <c r="H18089" s="399"/>
      <c r="I18089" s="399"/>
    </row>
    <row r="18090" spans="1:9" ht="15.75" customHeight="1">
      <c r="A18090" s="396"/>
      <c r="B18090" s="398"/>
      <c r="C18090" s="396"/>
      <c r="D18090" s="396"/>
      <c r="E18090" s="399"/>
      <c r="F18090" s="399"/>
      <c r="G18090" s="399"/>
      <c r="H18090" s="399"/>
      <c r="I18090" s="399"/>
    </row>
    <row r="18091" spans="1:9" ht="15.75" customHeight="1">
      <c r="A18091" s="396"/>
      <c r="B18091" s="398"/>
      <c r="C18091" s="396"/>
      <c r="D18091" s="396"/>
      <c r="E18091" s="399"/>
      <c r="F18091" s="399"/>
      <c r="G18091" s="399"/>
      <c r="H18091" s="399"/>
      <c r="I18091" s="399"/>
    </row>
    <row r="18092" spans="1:9" ht="15.75" customHeight="1">
      <c r="A18092" s="396"/>
      <c r="B18092" s="398"/>
      <c r="C18092" s="396"/>
      <c r="D18092" s="396"/>
      <c r="E18092" s="399"/>
      <c r="F18092" s="399"/>
      <c r="G18092" s="399"/>
      <c r="H18092" s="399"/>
      <c r="I18092" s="399"/>
    </row>
    <row r="18093" spans="1:9" ht="15.75" customHeight="1">
      <c r="A18093" s="396"/>
      <c r="B18093" s="398"/>
      <c r="C18093" s="396"/>
      <c r="D18093" s="396"/>
      <c r="E18093" s="399"/>
      <c r="F18093" s="399"/>
      <c r="G18093" s="399"/>
      <c r="H18093" s="399"/>
      <c r="I18093" s="399"/>
    </row>
    <row r="18094" spans="1:9" ht="15.75" customHeight="1">
      <c r="A18094" s="396"/>
      <c r="B18094" s="398"/>
      <c r="C18094" s="396"/>
      <c r="D18094" s="396"/>
      <c r="E18094" s="399"/>
      <c r="F18094" s="399"/>
      <c r="G18094" s="399"/>
      <c r="H18094" s="399"/>
      <c r="I18094" s="399"/>
    </row>
    <row r="18095" spans="1:9" ht="15.75" customHeight="1">
      <c r="A18095" s="396"/>
      <c r="B18095" s="398"/>
      <c r="C18095" s="396"/>
      <c r="D18095" s="396"/>
      <c r="E18095" s="399"/>
      <c r="F18095" s="399"/>
      <c r="G18095" s="399"/>
      <c r="H18095" s="399"/>
      <c r="I18095" s="399"/>
    </row>
    <row r="18096" spans="1:9" ht="15.75" customHeight="1">
      <c r="A18096" s="396"/>
      <c r="B18096" s="398"/>
      <c r="C18096" s="396"/>
      <c r="D18096" s="396"/>
      <c r="E18096" s="399"/>
      <c r="F18096" s="399"/>
      <c r="G18096" s="399"/>
      <c r="H18096" s="399"/>
      <c r="I18096" s="399"/>
    </row>
    <row r="18097" spans="1:9" ht="15.75" customHeight="1">
      <c r="A18097" s="396"/>
      <c r="B18097" s="398"/>
      <c r="C18097" s="396"/>
      <c r="D18097" s="396"/>
      <c r="E18097" s="399"/>
      <c r="F18097" s="399"/>
      <c r="G18097" s="399"/>
      <c r="H18097" s="399"/>
      <c r="I18097" s="399"/>
    </row>
    <row r="18098" spans="1:9" ht="15.75" customHeight="1">
      <c r="A18098" s="396"/>
      <c r="B18098" s="398"/>
      <c r="C18098" s="396"/>
      <c r="D18098" s="396"/>
      <c r="E18098" s="399"/>
      <c r="F18098" s="399"/>
      <c r="G18098" s="399"/>
      <c r="H18098" s="399"/>
      <c r="I18098" s="399"/>
    </row>
    <row r="18099" spans="1:9" ht="15.75" customHeight="1">
      <c r="A18099" s="396"/>
      <c r="B18099" s="398"/>
      <c r="C18099" s="396"/>
      <c r="D18099" s="396"/>
      <c r="E18099" s="399"/>
      <c r="F18099" s="399"/>
      <c r="G18099" s="399"/>
      <c r="H18099" s="399"/>
      <c r="I18099" s="399"/>
    </row>
    <row r="18100" spans="1:9" ht="15.75" customHeight="1">
      <c r="A18100" s="396"/>
      <c r="B18100" s="398"/>
      <c r="C18100" s="396"/>
      <c r="D18100" s="396"/>
      <c r="E18100" s="399"/>
      <c r="F18100" s="399"/>
      <c r="G18100" s="399"/>
      <c r="H18100" s="399"/>
      <c r="I18100" s="399"/>
    </row>
    <row r="18101" spans="1:9" ht="15.75" customHeight="1">
      <c r="A18101" s="396"/>
      <c r="B18101" s="398"/>
      <c r="C18101" s="396"/>
      <c r="D18101" s="396"/>
      <c r="E18101" s="399"/>
      <c r="F18101" s="399"/>
      <c r="G18101" s="399"/>
      <c r="H18101" s="399"/>
      <c r="I18101" s="399"/>
    </row>
    <row r="18102" spans="1:9" ht="15.75" customHeight="1">
      <c r="A18102" s="396"/>
      <c r="B18102" s="398"/>
      <c r="C18102" s="396"/>
      <c r="D18102" s="396"/>
      <c r="E18102" s="399"/>
      <c r="F18102" s="399"/>
      <c r="G18102" s="399"/>
      <c r="H18102" s="399"/>
      <c r="I18102" s="399"/>
    </row>
    <row r="18103" spans="1:9" ht="15.75" customHeight="1">
      <c r="A18103" s="396"/>
      <c r="B18103" s="398"/>
      <c r="C18103" s="396"/>
      <c r="D18103" s="396"/>
      <c r="E18103" s="399"/>
      <c r="F18103" s="399"/>
      <c r="G18103" s="399"/>
      <c r="H18103" s="399"/>
      <c r="I18103" s="399"/>
    </row>
    <row r="18104" spans="1:9" ht="15.75" customHeight="1">
      <c r="A18104" s="396"/>
      <c r="B18104" s="398"/>
      <c r="C18104" s="396"/>
      <c r="D18104" s="396"/>
      <c r="E18104" s="399"/>
      <c r="F18104" s="399"/>
      <c r="G18104" s="399"/>
      <c r="H18104" s="399"/>
      <c r="I18104" s="399"/>
    </row>
    <row r="18105" spans="1:9" ht="15.75" customHeight="1">
      <c r="A18105" s="396"/>
      <c r="B18105" s="398"/>
      <c r="C18105" s="396"/>
      <c r="D18105" s="396"/>
      <c r="E18105" s="399"/>
      <c r="F18105" s="399"/>
      <c r="G18105" s="399"/>
      <c r="H18105" s="399"/>
      <c r="I18105" s="399"/>
    </row>
    <row r="18106" spans="1:9" ht="15.75" customHeight="1">
      <c r="A18106" s="396"/>
      <c r="B18106" s="398"/>
      <c r="C18106" s="396"/>
      <c r="D18106" s="396"/>
      <c r="E18106" s="399"/>
      <c r="F18106" s="399"/>
      <c r="G18106" s="399"/>
      <c r="H18106" s="399"/>
      <c r="I18106" s="399"/>
    </row>
    <row r="18107" spans="1:9" ht="15.75" customHeight="1">
      <c r="A18107" s="396"/>
      <c r="B18107" s="398"/>
      <c r="C18107" s="396"/>
      <c r="D18107" s="396"/>
      <c r="E18107" s="399"/>
      <c r="F18107" s="399"/>
      <c r="G18107" s="399"/>
      <c r="H18107" s="399"/>
      <c r="I18107" s="399"/>
    </row>
    <row r="18108" spans="1:9" ht="15.75" customHeight="1">
      <c r="A18108" s="396"/>
      <c r="B18108" s="398"/>
      <c r="C18108" s="396"/>
      <c r="D18108" s="396"/>
      <c r="E18108" s="399"/>
      <c r="F18108" s="399"/>
      <c r="G18108" s="399"/>
      <c r="H18108" s="399"/>
      <c r="I18108" s="399"/>
    </row>
    <row r="18109" spans="1:9" ht="15.75" customHeight="1">
      <c r="A18109" s="396"/>
      <c r="B18109" s="398"/>
      <c r="C18109" s="396"/>
      <c r="D18109" s="396"/>
      <c r="E18109" s="399"/>
      <c r="F18109" s="399"/>
      <c r="G18109" s="399"/>
      <c r="H18109" s="399"/>
      <c r="I18109" s="399"/>
    </row>
    <row r="18110" spans="1:9" ht="15.75" customHeight="1">
      <c r="A18110" s="396"/>
      <c r="B18110" s="398"/>
      <c r="C18110" s="396"/>
      <c r="D18110" s="396"/>
      <c r="E18110" s="399"/>
      <c r="F18110" s="399"/>
      <c r="G18110" s="399"/>
      <c r="H18110" s="399"/>
      <c r="I18110" s="399"/>
    </row>
    <row r="18111" spans="1:9" ht="15.75" customHeight="1">
      <c r="A18111" s="396"/>
      <c r="B18111" s="398"/>
      <c r="C18111" s="396"/>
      <c r="D18111" s="396"/>
      <c r="E18111" s="399"/>
      <c r="F18111" s="399"/>
      <c r="G18111" s="399"/>
      <c r="H18111" s="399"/>
      <c r="I18111" s="399"/>
    </row>
    <row r="18112" spans="1:9" ht="15.75" customHeight="1">
      <c r="A18112" s="396"/>
      <c r="B18112" s="398"/>
      <c r="C18112" s="396"/>
      <c r="D18112" s="396"/>
      <c r="E18112" s="399"/>
      <c r="F18112" s="399"/>
      <c r="G18112" s="399"/>
      <c r="H18112" s="399"/>
      <c r="I18112" s="399"/>
    </row>
    <row r="18113" spans="1:9" ht="15.75" customHeight="1">
      <c r="A18113" s="396"/>
      <c r="B18113" s="398"/>
      <c r="C18113" s="396"/>
      <c r="D18113" s="396"/>
      <c r="E18113" s="399"/>
      <c r="F18113" s="399"/>
      <c r="G18113" s="399"/>
      <c r="H18113" s="399"/>
      <c r="I18113" s="399"/>
    </row>
    <row r="18114" spans="1:9" ht="15.75" customHeight="1">
      <c r="A18114" s="396"/>
      <c r="B18114" s="398"/>
      <c r="C18114" s="396"/>
      <c r="D18114" s="396"/>
      <c r="E18114" s="399"/>
      <c r="F18114" s="399"/>
      <c r="G18114" s="399"/>
      <c r="H18114" s="399"/>
      <c r="I18114" s="399"/>
    </row>
    <row r="18115" spans="1:9" ht="15.75" customHeight="1">
      <c r="A18115" s="396"/>
      <c r="B18115" s="398"/>
      <c r="C18115" s="396"/>
      <c r="D18115" s="396"/>
      <c r="E18115" s="399"/>
      <c r="F18115" s="399"/>
      <c r="G18115" s="399"/>
      <c r="H18115" s="399"/>
      <c r="I18115" s="399"/>
    </row>
    <row r="18116" spans="1:9" ht="15.75" customHeight="1">
      <c r="A18116" s="396"/>
      <c r="B18116" s="398"/>
      <c r="C18116" s="396"/>
      <c r="D18116" s="396"/>
      <c r="E18116" s="399"/>
      <c r="F18116" s="399"/>
      <c r="G18116" s="399"/>
      <c r="H18116" s="399"/>
      <c r="I18116" s="399"/>
    </row>
    <row r="18117" spans="1:9" ht="15.75" customHeight="1">
      <c r="A18117" s="396"/>
      <c r="B18117" s="398"/>
      <c r="C18117" s="396"/>
      <c r="D18117" s="396"/>
      <c r="E18117" s="399"/>
      <c r="F18117" s="399"/>
      <c r="G18117" s="399"/>
      <c r="H18117" s="399"/>
      <c r="I18117" s="399"/>
    </row>
    <row r="18118" spans="1:9" ht="15.75" customHeight="1">
      <c r="A18118" s="396"/>
      <c r="B18118" s="398"/>
      <c r="C18118" s="396"/>
      <c r="D18118" s="396"/>
      <c r="E18118" s="399"/>
      <c r="F18118" s="399"/>
      <c r="G18118" s="399"/>
      <c r="H18118" s="399"/>
      <c r="I18118" s="399"/>
    </row>
    <row r="18119" spans="1:9" ht="15.75" customHeight="1">
      <c r="A18119" s="396"/>
      <c r="B18119" s="398"/>
      <c r="C18119" s="396"/>
      <c r="D18119" s="396"/>
      <c r="E18119" s="399"/>
      <c r="F18119" s="399"/>
      <c r="G18119" s="399"/>
      <c r="H18119" s="399"/>
      <c r="I18119" s="399"/>
    </row>
    <row r="18120" spans="1:9" ht="15.75" customHeight="1">
      <c r="A18120" s="396"/>
      <c r="B18120" s="398"/>
      <c r="C18120" s="396"/>
      <c r="D18120" s="396"/>
      <c r="E18120" s="399"/>
      <c r="F18120" s="399"/>
      <c r="G18120" s="399"/>
      <c r="H18120" s="399"/>
      <c r="I18120" s="399"/>
    </row>
    <row r="18121" spans="1:9" ht="15.75" customHeight="1">
      <c r="A18121" s="396"/>
      <c r="B18121" s="398"/>
      <c r="C18121" s="396"/>
      <c r="D18121" s="396"/>
      <c r="E18121" s="399"/>
      <c r="F18121" s="399"/>
      <c r="G18121" s="399"/>
      <c r="H18121" s="399"/>
      <c r="I18121" s="399"/>
    </row>
    <row r="18122" spans="1:9" ht="15.75" customHeight="1">
      <c r="A18122" s="396"/>
      <c r="B18122" s="398"/>
      <c r="C18122" s="396"/>
      <c r="D18122" s="396"/>
      <c r="E18122" s="399"/>
      <c r="F18122" s="399"/>
      <c r="G18122" s="399"/>
      <c r="H18122" s="399"/>
      <c r="I18122" s="399"/>
    </row>
    <row r="18123" spans="1:9" ht="15.75" customHeight="1">
      <c r="A18123" s="396"/>
      <c r="B18123" s="398"/>
      <c r="C18123" s="396"/>
      <c r="D18123" s="396"/>
      <c r="E18123" s="399"/>
      <c r="F18123" s="399"/>
      <c r="G18123" s="399"/>
      <c r="H18123" s="399"/>
      <c r="I18123" s="399"/>
    </row>
    <row r="18124" spans="1:9" ht="15.75" customHeight="1">
      <c r="A18124" s="396"/>
      <c r="B18124" s="398"/>
      <c r="C18124" s="396"/>
      <c r="D18124" s="396"/>
      <c r="E18124" s="399"/>
      <c r="F18124" s="399"/>
      <c r="G18124" s="399"/>
      <c r="H18124" s="399"/>
      <c r="I18124" s="399"/>
    </row>
    <row r="18125" spans="1:9" ht="15.75" customHeight="1">
      <c r="A18125" s="396"/>
      <c r="B18125" s="398"/>
      <c r="C18125" s="396"/>
      <c r="D18125" s="396"/>
      <c r="E18125" s="399"/>
      <c r="F18125" s="399"/>
      <c r="G18125" s="399"/>
      <c r="H18125" s="399"/>
      <c r="I18125" s="399"/>
    </row>
    <row r="18126" spans="1:9" ht="15.75" customHeight="1">
      <c r="A18126" s="396"/>
      <c r="B18126" s="398"/>
      <c r="C18126" s="396"/>
      <c r="D18126" s="396"/>
      <c r="E18126" s="399"/>
      <c r="F18126" s="399"/>
      <c r="G18126" s="399"/>
      <c r="H18126" s="399"/>
      <c r="I18126" s="399"/>
    </row>
    <row r="18127" spans="1:9" ht="15.75" customHeight="1">
      <c r="A18127" s="396"/>
      <c r="B18127" s="398"/>
      <c r="C18127" s="396"/>
      <c r="D18127" s="396"/>
      <c r="E18127" s="399"/>
      <c r="F18127" s="399"/>
      <c r="G18127" s="399"/>
      <c r="H18127" s="399"/>
      <c r="I18127" s="399"/>
    </row>
    <row r="18128" spans="1:9" ht="15.75" customHeight="1">
      <c r="A18128" s="396"/>
      <c r="B18128" s="398"/>
      <c r="C18128" s="396"/>
      <c r="D18128" s="396"/>
      <c r="E18128" s="399"/>
      <c r="F18128" s="399"/>
      <c r="G18128" s="399"/>
      <c r="H18128" s="399"/>
      <c r="I18128" s="399"/>
    </row>
    <row r="18129" spans="1:9" ht="15.75" customHeight="1">
      <c r="A18129" s="396"/>
      <c r="B18129" s="398"/>
      <c r="C18129" s="396"/>
      <c r="D18129" s="396"/>
      <c r="E18129" s="399"/>
      <c r="F18129" s="399"/>
      <c r="G18129" s="399"/>
      <c r="H18129" s="399"/>
      <c r="I18129" s="399"/>
    </row>
    <row r="18130" spans="1:9" ht="15.75" customHeight="1">
      <c r="A18130" s="396"/>
      <c r="B18130" s="398"/>
      <c r="C18130" s="396"/>
      <c r="D18130" s="396"/>
      <c r="E18130" s="399"/>
      <c r="F18130" s="399"/>
      <c r="G18130" s="399"/>
      <c r="H18130" s="399"/>
      <c r="I18130" s="399"/>
    </row>
    <row r="18131" spans="1:9" ht="15.75" customHeight="1">
      <c r="A18131" s="396"/>
      <c r="B18131" s="398"/>
      <c r="C18131" s="396"/>
      <c r="D18131" s="396"/>
      <c r="E18131" s="399"/>
      <c r="F18131" s="399"/>
      <c r="G18131" s="399"/>
      <c r="H18131" s="399"/>
      <c r="I18131" s="399"/>
    </row>
    <row r="18132" spans="1:9" ht="15.75" customHeight="1">
      <c r="A18132" s="396"/>
      <c r="B18132" s="398"/>
      <c r="C18132" s="396"/>
      <c r="D18132" s="396"/>
      <c r="E18132" s="399"/>
      <c r="F18132" s="399"/>
      <c r="G18132" s="399"/>
      <c r="H18132" s="399"/>
      <c r="I18132" s="399"/>
    </row>
    <row r="18133" spans="1:9" ht="15.75" customHeight="1">
      <c r="A18133" s="396"/>
      <c r="B18133" s="398"/>
      <c r="C18133" s="396"/>
      <c r="D18133" s="396"/>
      <c r="E18133" s="399"/>
      <c r="F18133" s="399"/>
      <c r="G18133" s="399"/>
      <c r="H18133" s="399"/>
      <c r="I18133" s="399"/>
    </row>
    <row r="18134" spans="1:9" ht="15.75" customHeight="1">
      <c r="A18134" s="396"/>
      <c r="B18134" s="398"/>
      <c r="C18134" s="396"/>
      <c r="D18134" s="396"/>
      <c r="E18134" s="399"/>
      <c r="F18134" s="399"/>
      <c r="G18134" s="399"/>
      <c r="H18134" s="399"/>
      <c r="I18134" s="399"/>
    </row>
    <row r="18135" spans="1:9" ht="15.75" customHeight="1">
      <c r="A18135" s="396"/>
      <c r="B18135" s="398"/>
      <c r="C18135" s="396"/>
      <c r="D18135" s="396"/>
      <c r="E18135" s="399"/>
      <c r="F18135" s="399"/>
      <c r="G18135" s="399"/>
      <c r="H18135" s="399"/>
      <c r="I18135" s="399"/>
    </row>
    <row r="18136" spans="1:9" ht="15.75" customHeight="1">
      <c r="A18136" s="396"/>
      <c r="B18136" s="398"/>
      <c r="C18136" s="396"/>
      <c r="D18136" s="396"/>
      <c r="E18136" s="399"/>
      <c r="F18136" s="399"/>
      <c r="G18136" s="399"/>
      <c r="H18136" s="399"/>
      <c r="I18136" s="399"/>
    </row>
    <row r="18137" spans="1:9" ht="15.75" customHeight="1">
      <c r="A18137" s="396"/>
      <c r="B18137" s="398"/>
      <c r="C18137" s="396"/>
      <c r="D18137" s="396"/>
      <c r="E18137" s="399"/>
      <c r="F18137" s="399"/>
      <c r="G18137" s="399"/>
      <c r="H18137" s="399"/>
      <c r="I18137" s="399"/>
    </row>
    <row r="18138" spans="1:9" ht="15.75" customHeight="1">
      <c r="A18138" s="396"/>
      <c r="B18138" s="398"/>
      <c r="C18138" s="396"/>
      <c r="D18138" s="396"/>
      <c r="E18138" s="399"/>
      <c r="F18138" s="399"/>
      <c r="G18138" s="399"/>
      <c r="H18138" s="399"/>
      <c r="I18138" s="399"/>
    </row>
    <row r="18139" spans="1:9" ht="15.75" customHeight="1">
      <c r="A18139" s="396"/>
      <c r="B18139" s="398"/>
      <c r="C18139" s="396"/>
      <c r="D18139" s="396"/>
      <c r="E18139" s="399"/>
      <c r="F18139" s="399"/>
      <c r="G18139" s="399"/>
      <c r="H18139" s="399"/>
      <c r="I18139" s="399"/>
    </row>
    <row r="18140" spans="1:9" ht="15.75" customHeight="1">
      <c r="A18140" s="396"/>
      <c r="B18140" s="398"/>
      <c r="C18140" s="396"/>
      <c r="D18140" s="396"/>
      <c r="E18140" s="399"/>
      <c r="F18140" s="399"/>
      <c r="G18140" s="399"/>
      <c r="H18140" s="399"/>
      <c r="I18140" s="399"/>
    </row>
    <row r="18141" spans="1:9" ht="15.75" customHeight="1">
      <c r="A18141" s="396"/>
      <c r="B18141" s="398"/>
      <c r="C18141" s="396"/>
      <c r="D18141" s="396"/>
      <c r="E18141" s="399"/>
      <c r="F18141" s="399"/>
      <c r="G18141" s="399"/>
      <c r="H18141" s="399"/>
      <c r="I18141" s="399"/>
    </row>
    <row r="18142" spans="1:9" ht="15.75" customHeight="1">
      <c r="A18142" s="396"/>
      <c r="B18142" s="398"/>
      <c r="C18142" s="396"/>
      <c r="D18142" s="396"/>
      <c r="E18142" s="399"/>
      <c r="F18142" s="399"/>
      <c r="G18142" s="399"/>
      <c r="H18142" s="399"/>
      <c r="I18142" s="399"/>
    </row>
    <row r="18143" spans="1:9" ht="15.75" customHeight="1">
      <c r="A18143" s="396"/>
      <c r="B18143" s="398"/>
      <c r="C18143" s="396"/>
      <c r="D18143" s="396"/>
      <c r="E18143" s="399"/>
      <c r="F18143" s="399"/>
      <c r="G18143" s="399"/>
      <c r="H18143" s="399"/>
      <c r="I18143" s="399"/>
    </row>
    <row r="18144" spans="1:9" ht="15.75" customHeight="1">
      <c r="A18144" s="396"/>
      <c r="B18144" s="398"/>
      <c r="C18144" s="396"/>
      <c r="D18144" s="396"/>
      <c r="E18144" s="399"/>
      <c r="F18144" s="399"/>
      <c r="G18144" s="399"/>
      <c r="H18144" s="399"/>
      <c r="I18144" s="399"/>
    </row>
    <row r="18145" spans="1:9" ht="15.75" customHeight="1">
      <c r="A18145" s="396"/>
      <c r="B18145" s="398"/>
      <c r="C18145" s="396"/>
      <c r="D18145" s="396"/>
      <c r="E18145" s="399"/>
      <c r="F18145" s="399"/>
      <c r="G18145" s="399"/>
      <c r="H18145" s="399"/>
      <c r="I18145" s="399"/>
    </row>
    <row r="18146" spans="1:9" ht="15.75" customHeight="1">
      <c r="A18146" s="396"/>
      <c r="B18146" s="398"/>
      <c r="C18146" s="396"/>
      <c r="D18146" s="396"/>
      <c r="E18146" s="399"/>
      <c r="F18146" s="399"/>
      <c r="G18146" s="399"/>
      <c r="H18146" s="399"/>
      <c r="I18146" s="399"/>
    </row>
    <row r="18147" spans="1:9" ht="15.75" customHeight="1">
      <c r="A18147" s="396"/>
      <c r="B18147" s="398"/>
      <c r="C18147" s="396"/>
      <c r="D18147" s="396"/>
      <c r="E18147" s="399"/>
      <c r="F18147" s="399"/>
      <c r="G18147" s="399"/>
      <c r="H18147" s="399"/>
      <c r="I18147" s="399"/>
    </row>
    <row r="18148" spans="1:9" ht="15.75" customHeight="1">
      <c r="A18148" s="396"/>
      <c r="B18148" s="398"/>
      <c r="C18148" s="396"/>
      <c r="D18148" s="396"/>
      <c r="E18148" s="399"/>
      <c r="F18148" s="399"/>
      <c r="G18148" s="399"/>
      <c r="H18148" s="399"/>
      <c r="I18148" s="399"/>
    </row>
    <row r="18149" spans="1:9" ht="15.75" customHeight="1">
      <c r="A18149" s="396"/>
      <c r="B18149" s="398"/>
      <c r="C18149" s="396"/>
      <c r="D18149" s="396"/>
      <c r="E18149" s="399"/>
      <c r="F18149" s="399"/>
      <c r="G18149" s="399"/>
      <c r="H18149" s="399"/>
      <c r="I18149" s="399"/>
    </row>
    <row r="18150" spans="1:9" ht="15.75" customHeight="1">
      <c r="A18150" s="396"/>
      <c r="B18150" s="398"/>
      <c r="C18150" s="396"/>
      <c r="D18150" s="396"/>
      <c r="E18150" s="399"/>
      <c r="F18150" s="399"/>
      <c r="G18150" s="399"/>
      <c r="H18150" s="399"/>
      <c r="I18150" s="399"/>
    </row>
    <row r="18151" spans="1:9" ht="15.75" customHeight="1">
      <c r="A18151" s="396"/>
      <c r="B18151" s="398"/>
      <c r="C18151" s="396"/>
      <c r="D18151" s="396"/>
      <c r="E18151" s="399"/>
      <c r="F18151" s="399"/>
      <c r="G18151" s="399"/>
      <c r="H18151" s="399"/>
      <c r="I18151" s="399"/>
    </row>
    <row r="18152" spans="1:9" ht="15.75" customHeight="1">
      <c r="A18152" s="396"/>
      <c r="B18152" s="398"/>
      <c r="C18152" s="396"/>
      <c r="D18152" s="396"/>
      <c r="E18152" s="399"/>
      <c r="F18152" s="399"/>
      <c r="G18152" s="399"/>
      <c r="H18152" s="399"/>
      <c r="I18152" s="399"/>
    </row>
    <row r="18153" spans="1:9" ht="15.75" customHeight="1">
      <c r="A18153" s="396"/>
      <c r="B18153" s="398"/>
      <c r="C18153" s="396"/>
      <c r="D18153" s="396"/>
      <c r="E18153" s="399"/>
      <c r="F18153" s="399"/>
      <c r="G18153" s="399"/>
      <c r="H18153" s="399"/>
      <c r="I18153" s="399"/>
    </row>
    <row r="18154" spans="1:9" ht="15.75" customHeight="1">
      <c r="A18154" s="396"/>
      <c r="B18154" s="398"/>
      <c r="C18154" s="396"/>
      <c r="D18154" s="396"/>
      <c r="E18154" s="399"/>
      <c r="F18154" s="399"/>
      <c r="G18154" s="399"/>
      <c r="H18154" s="399"/>
      <c r="I18154" s="399"/>
    </row>
    <row r="18155" spans="1:9" ht="15.75" customHeight="1">
      <c r="A18155" s="396"/>
      <c r="B18155" s="398"/>
      <c r="C18155" s="396"/>
      <c r="D18155" s="396"/>
      <c r="E18155" s="399"/>
      <c r="F18155" s="399"/>
      <c r="G18155" s="399"/>
      <c r="H18155" s="399"/>
      <c r="I18155" s="399"/>
    </row>
    <row r="18156" spans="1:9" ht="15.75" customHeight="1">
      <c r="A18156" s="396"/>
      <c r="B18156" s="398"/>
      <c r="C18156" s="396"/>
      <c r="D18156" s="396"/>
      <c r="E18156" s="399"/>
      <c r="F18156" s="399"/>
      <c r="G18156" s="399"/>
      <c r="H18156" s="399"/>
      <c r="I18156" s="399"/>
    </row>
    <row r="18157" spans="1:9" ht="15.75" customHeight="1">
      <c r="A18157" s="396"/>
      <c r="B18157" s="398"/>
      <c r="C18157" s="396"/>
      <c r="D18157" s="396"/>
      <c r="E18157" s="399"/>
      <c r="F18157" s="399"/>
      <c r="G18157" s="399"/>
      <c r="H18157" s="399"/>
      <c r="I18157" s="399"/>
    </row>
    <row r="18158" spans="1:9" ht="15.75" customHeight="1">
      <c r="A18158" s="396"/>
      <c r="B18158" s="398"/>
      <c r="C18158" s="396"/>
      <c r="D18158" s="396"/>
      <c r="E18158" s="399"/>
      <c r="F18158" s="399"/>
      <c r="G18158" s="399"/>
      <c r="H18158" s="399"/>
      <c r="I18158" s="399"/>
    </row>
    <row r="18159" spans="1:9" ht="15.75" customHeight="1">
      <c r="A18159" s="396"/>
      <c r="B18159" s="398"/>
      <c r="C18159" s="396"/>
      <c r="D18159" s="396"/>
      <c r="E18159" s="399"/>
      <c r="F18159" s="399"/>
      <c r="G18159" s="399"/>
      <c r="H18159" s="399"/>
      <c r="I18159" s="399"/>
    </row>
    <row r="18160" spans="1:9" ht="15.75" customHeight="1">
      <c r="A18160" s="396"/>
      <c r="B18160" s="398"/>
      <c r="C18160" s="396"/>
      <c r="D18160" s="396"/>
      <c r="E18160" s="399"/>
      <c r="F18160" s="399"/>
      <c r="G18160" s="399"/>
      <c r="H18160" s="399"/>
      <c r="I18160" s="399"/>
    </row>
    <row r="18161" spans="1:9" ht="15.75" customHeight="1">
      <c r="A18161" s="396"/>
      <c r="B18161" s="398"/>
      <c r="C18161" s="396"/>
      <c r="D18161" s="396"/>
      <c r="E18161" s="399"/>
      <c r="F18161" s="399"/>
      <c r="G18161" s="399"/>
      <c r="H18161" s="399"/>
      <c r="I18161" s="399"/>
    </row>
    <row r="18162" spans="1:9" ht="15.75" customHeight="1">
      <c r="A18162" s="396"/>
      <c r="B18162" s="398"/>
      <c r="C18162" s="396"/>
      <c r="D18162" s="396"/>
      <c r="E18162" s="399"/>
      <c r="F18162" s="399"/>
      <c r="G18162" s="399"/>
      <c r="H18162" s="399"/>
      <c r="I18162" s="399"/>
    </row>
    <row r="18163" spans="1:9" ht="15.75" customHeight="1">
      <c r="A18163" s="396"/>
      <c r="B18163" s="398"/>
      <c r="C18163" s="396"/>
      <c r="D18163" s="396"/>
      <c r="E18163" s="399"/>
      <c r="F18163" s="399"/>
      <c r="G18163" s="399"/>
      <c r="H18163" s="399"/>
      <c r="I18163" s="399"/>
    </row>
    <row r="18164" spans="1:9" ht="15.75" customHeight="1">
      <c r="A18164" s="396"/>
      <c r="B18164" s="398"/>
      <c r="C18164" s="396"/>
      <c r="D18164" s="396"/>
      <c r="E18164" s="399"/>
      <c r="F18164" s="399"/>
      <c r="G18164" s="399"/>
      <c r="H18164" s="399"/>
      <c r="I18164" s="399"/>
    </row>
    <row r="18165" spans="1:9" ht="15.75" customHeight="1">
      <c r="A18165" s="396"/>
      <c r="B18165" s="398"/>
      <c r="C18165" s="396"/>
      <c r="D18165" s="396"/>
      <c r="E18165" s="399"/>
      <c r="F18165" s="399"/>
      <c r="G18165" s="399"/>
      <c r="H18165" s="399"/>
      <c r="I18165" s="399"/>
    </row>
    <row r="18166" spans="1:9" ht="15.75" customHeight="1">
      <c r="A18166" s="396"/>
      <c r="B18166" s="398"/>
      <c r="C18166" s="396"/>
      <c r="D18166" s="396"/>
      <c r="E18166" s="399"/>
      <c r="F18166" s="399"/>
      <c r="G18166" s="399"/>
      <c r="H18166" s="399"/>
      <c r="I18166" s="399"/>
    </row>
    <row r="18167" spans="1:9" ht="15.75" customHeight="1">
      <c r="A18167" s="396"/>
      <c r="B18167" s="398"/>
      <c r="C18167" s="396"/>
      <c r="D18167" s="396"/>
      <c r="E18167" s="399"/>
      <c r="F18167" s="399"/>
      <c r="G18167" s="399"/>
      <c r="H18167" s="399"/>
      <c r="I18167" s="399"/>
    </row>
    <row r="18168" spans="1:9" ht="15.75" customHeight="1">
      <c r="A18168" s="396"/>
      <c r="B18168" s="398"/>
      <c r="C18168" s="396"/>
      <c r="D18168" s="396"/>
      <c r="E18168" s="399"/>
      <c r="F18168" s="399"/>
      <c r="G18168" s="399"/>
      <c r="H18168" s="399"/>
      <c r="I18168" s="399"/>
    </row>
    <row r="18169" spans="1:9" ht="15.75" customHeight="1">
      <c r="A18169" s="396"/>
      <c r="B18169" s="398"/>
      <c r="C18169" s="396"/>
      <c r="D18169" s="396"/>
      <c r="E18169" s="399"/>
      <c r="F18169" s="399"/>
      <c r="G18169" s="399"/>
      <c r="H18169" s="399"/>
      <c r="I18169" s="399"/>
    </row>
    <row r="18170" spans="1:9" ht="15.75" customHeight="1">
      <c r="A18170" s="396"/>
      <c r="B18170" s="398"/>
      <c r="C18170" s="396"/>
      <c r="D18170" s="396"/>
      <c r="E18170" s="399"/>
      <c r="F18170" s="399"/>
      <c r="G18170" s="399"/>
      <c r="H18170" s="399"/>
      <c r="I18170" s="399"/>
    </row>
    <row r="18171" spans="1:9" ht="15.75" customHeight="1">
      <c r="A18171" s="396"/>
      <c r="B18171" s="398"/>
      <c r="C18171" s="396"/>
      <c r="D18171" s="396"/>
      <c r="E18171" s="399"/>
      <c r="F18171" s="399"/>
      <c r="G18171" s="399"/>
      <c r="H18171" s="399"/>
      <c r="I18171" s="399"/>
    </row>
    <row r="18172" spans="1:9" ht="15.75" customHeight="1">
      <c r="A18172" s="396"/>
      <c r="B18172" s="398"/>
      <c r="C18172" s="396"/>
      <c r="D18172" s="396"/>
      <c r="E18172" s="399"/>
      <c r="F18172" s="399"/>
      <c r="G18172" s="399"/>
      <c r="H18172" s="399"/>
      <c r="I18172" s="399"/>
    </row>
    <row r="18173" spans="1:9" ht="15.75" customHeight="1">
      <c r="A18173" s="396"/>
      <c r="B18173" s="398"/>
      <c r="C18173" s="396"/>
      <c r="D18173" s="396"/>
      <c r="E18173" s="399"/>
      <c r="F18173" s="399"/>
      <c r="G18173" s="399"/>
      <c r="H18173" s="399"/>
      <c r="I18173" s="399"/>
    </row>
    <row r="18174" spans="1:9" ht="15.75" customHeight="1">
      <c r="A18174" s="396"/>
      <c r="B18174" s="398"/>
      <c r="C18174" s="396"/>
      <c r="D18174" s="396"/>
      <c r="E18174" s="399"/>
      <c r="F18174" s="399"/>
      <c r="G18174" s="399"/>
      <c r="H18174" s="399"/>
      <c r="I18174" s="399"/>
    </row>
    <row r="18175" spans="1:9" ht="15.75" customHeight="1">
      <c r="A18175" s="396"/>
      <c r="B18175" s="398"/>
      <c r="C18175" s="396"/>
      <c r="D18175" s="396"/>
      <c r="E18175" s="399"/>
      <c r="F18175" s="399"/>
      <c r="G18175" s="399"/>
      <c r="H18175" s="399"/>
      <c r="I18175" s="399"/>
    </row>
    <row r="18176" spans="1:9" ht="15.75" customHeight="1">
      <c r="A18176" s="396"/>
      <c r="B18176" s="398"/>
      <c r="C18176" s="396"/>
      <c r="D18176" s="396"/>
      <c r="E18176" s="399"/>
      <c r="F18176" s="399"/>
      <c r="G18176" s="399"/>
      <c r="H18176" s="399"/>
      <c r="I18176" s="399"/>
    </row>
    <row r="18177" spans="1:9" ht="15.75" customHeight="1">
      <c r="A18177" s="396"/>
      <c r="B18177" s="398"/>
      <c r="C18177" s="396"/>
      <c r="D18177" s="396"/>
      <c r="E18177" s="399"/>
      <c r="F18177" s="399"/>
      <c r="G18177" s="399"/>
      <c r="H18177" s="399"/>
      <c r="I18177" s="399"/>
    </row>
    <row r="18178" spans="1:9" ht="15.75" customHeight="1">
      <c r="A18178" s="396"/>
      <c r="B18178" s="398"/>
      <c r="C18178" s="396"/>
      <c r="D18178" s="396"/>
      <c r="E18178" s="399"/>
      <c r="F18178" s="399"/>
      <c r="G18178" s="399"/>
      <c r="H18178" s="399"/>
      <c r="I18178" s="399"/>
    </row>
    <row r="18179" spans="1:9" ht="15.75" customHeight="1">
      <c r="A18179" s="396"/>
      <c r="B18179" s="398"/>
      <c r="C18179" s="396"/>
      <c r="D18179" s="396"/>
      <c r="E18179" s="399"/>
      <c r="F18179" s="399"/>
      <c r="G18179" s="399"/>
      <c r="H18179" s="399"/>
      <c r="I18179" s="399"/>
    </row>
    <row r="18180" spans="1:9" ht="15.75" customHeight="1">
      <c r="A18180" s="396"/>
      <c r="B18180" s="398"/>
      <c r="C18180" s="396"/>
      <c r="D18180" s="396"/>
      <c r="E18180" s="399"/>
      <c r="F18180" s="399"/>
      <c r="G18180" s="399"/>
      <c r="H18180" s="399"/>
      <c r="I18180" s="399"/>
    </row>
    <row r="18181" spans="1:9" ht="15.75" customHeight="1">
      <c r="A18181" s="396"/>
      <c r="B18181" s="398"/>
      <c r="C18181" s="396"/>
      <c r="D18181" s="396"/>
      <c r="E18181" s="399"/>
      <c r="F18181" s="399"/>
      <c r="G18181" s="399"/>
      <c r="H18181" s="399"/>
      <c r="I18181" s="399"/>
    </row>
    <row r="18182" spans="1:9" ht="15.75" customHeight="1">
      <c r="A18182" s="396"/>
      <c r="B18182" s="398"/>
      <c r="C18182" s="396"/>
      <c r="D18182" s="396"/>
      <c r="E18182" s="399"/>
      <c r="F18182" s="399"/>
      <c r="G18182" s="399"/>
      <c r="H18182" s="399"/>
      <c r="I18182" s="399"/>
    </row>
    <row r="18183" spans="1:9" ht="15.75" customHeight="1">
      <c r="A18183" s="396"/>
      <c r="B18183" s="398"/>
      <c r="C18183" s="396"/>
      <c r="D18183" s="396"/>
      <c r="E18183" s="399"/>
      <c r="F18183" s="399"/>
      <c r="G18183" s="399"/>
      <c r="H18183" s="399"/>
      <c r="I18183" s="399"/>
    </row>
    <row r="18184" spans="1:9" ht="15.75" customHeight="1">
      <c r="A18184" s="396"/>
      <c r="B18184" s="398"/>
      <c r="C18184" s="396"/>
      <c r="D18184" s="396"/>
      <c r="E18184" s="399"/>
      <c r="F18184" s="399"/>
      <c r="G18184" s="399"/>
      <c r="H18184" s="399"/>
      <c r="I18184" s="399"/>
    </row>
    <row r="18185" spans="1:9" ht="15.75" customHeight="1">
      <c r="A18185" s="396"/>
      <c r="B18185" s="398"/>
      <c r="C18185" s="396"/>
      <c r="D18185" s="396"/>
      <c r="E18185" s="399"/>
      <c r="F18185" s="399"/>
      <c r="G18185" s="399"/>
      <c r="H18185" s="399"/>
      <c r="I18185" s="399"/>
    </row>
    <row r="18186" spans="1:9" ht="15.75" customHeight="1">
      <c r="A18186" s="396"/>
      <c r="B18186" s="398"/>
      <c r="C18186" s="396"/>
      <c r="D18186" s="396"/>
      <c r="E18186" s="399"/>
      <c r="F18186" s="399"/>
      <c r="G18186" s="399"/>
      <c r="H18186" s="399"/>
      <c r="I18186" s="399"/>
    </row>
    <row r="18187" spans="1:9" ht="15.75" customHeight="1">
      <c r="A18187" s="396"/>
      <c r="B18187" s="398"/>
      <c r="C18187" s="396"/>
      <c r="D18187" s="396"/>
      <c r="E18187" s="399"/>
      <c r="F18187" s="399"/>
      <c r="G18187" s="399"/>
      <c r="H18187" s="399"/>
      <c r="I18187" s="399"/>
    </row>
    <row r="18188" spans="1:9" ht="15.75" customHeight="1">
      <c r="A18188" s="396"/>
      <c r="B18188" s="398"/>
      <c r="C18188" s="396"/>
      <c r="D18188" s="396"/>
      <c r="E18188" s="399"/>
      <c r="F18188" s="399"/>
      <c r="G18188" s="399"/>
      <c r="H18188" s="399"/>
      <c r="I18188" s="399"/>
    </row>
    <row r="18189" spans="1:9" ht="15.75" customHeight="1">
      <c r="A18189" s="396"/>
      <c r="B18189" s="398"/>
      <c r="C18189" s="396"/>
      <c r="D18189" s="396"/>
      <c r="E18189" s="399"/>
      <c r="F18189" s="399"/>
      <c r="G18189" s="399"/>
      <c r="H18189" s="399"/>
      <c r="I18189" s="399"/>
    </row>
    <row r="18190" spans="1:9" ht="15.75" customHeight="1">
      <c r="A18190" s="396"/>
      <c r="B18190" s="398"/>
      <c r="C18190" s="396"/>
      <c r="D18190" s="396"/>
      <c r="E18190" s="399"/>
      <c r="F18190" s="399"/>
      <c r="G18190" s="399"/>
      <c r="H18190" s="399"/>
      <c r="I18190" s="399"/>
    </row>
    <row r="18191" spans="1:9" ht="15.75" customHeight="1">
      <c r="A18191" s="396"/>
      <c r="B18191" s="398"/>
      <c r="C18191" s="396"/>
      <c r="D18191" s="396"/>
      <c r="E18191" s="399"/>
      <c r="F18191" s="399"/>
      <c r="G18191" s="399"/>
      <c r="H18191" s="399"/>
      <c r="I18191" s="399"/>
    </row>
    <row r="18192" spans="1:9" ht="15.75" customHeight="1">
      <c r="A18192" s="396"/>
      <c r="B18192" s="398"/>
      <c r="C18192" s="396"/>
      <c r="D18192" s="396"/>
      <c r="E18192" s="399"/>
      <c r="F18192" s="399"/>
      <c r="G18192" s="399"/>
      <c r="H18192" s="399"/>
      <c r="I18192" s="399"/>
    </row>
    <row r="18193" spans="1:9" ht="15.75" customHeight="1">
      <c r="A18193" s="396"/>
      <c r="B18193" s="398"/>
      <c r="C18193" s="396"/>
      <c r="D18193" s="396"/>
      <c r="E18193" s="399"/>
      <c r="F18193" s="399"/>
      <c r="G18193" s="399"/>
      <c r="H18193" s="399"/>
      <c r="I18193" s="399"/>
    </row>
    <row r="18194" spans="1:9" ht="15.75" customHeight="1">
      <c r="A18194" s="396"/>
      <c r="B18194" s="398"/>
      <c r="C18194" s="396"/>
      <c r="D18194" s="396"/>
      <c r="E18194" s="399"/>
      <c r="F18194" s="399"/>
      <c r="G18194" s="399"/>
      <c r="H18194" s="399"/>
      <c r="I18194" s="399"/>
    </row>
    <row r="18195" spans="1:9" ht="15.75" customHeight="1">
      <c r="A18195" s="396"/>
      <c r="B18195" s="398"/>
      <c r="C18195" s="396"/>
      <c r="D18195" s="396"/>
      <c r="E18195" s="399"/>
      <c r="F18195" s="399"/>
      <c r="G18195" s="399"/>
      <c r="H18195" s="399"/>
      <c r="I18195" s="399"/>
    </row>
    <row r="18196" spans="1:9" ht="15.75" customHeight="1">
      <c r="A18196" s="396"/>
      <c r="B18196" s="398"/>
      <c r="C18196" s="396"/>
      <c r="D18196" s="396"/>
      <c r="E18196" s="399"/>
      <c r="F18196" s="399"/>
      <c r="G18196" s="399"/>
      <c r="H18196" s="399"/>
      <c r="I18196" s="399"/>
    </row>
    <row r="18197" spans="1:9" ht="15.75" customHeight="1">
      <c r="A18197" s="396"/>
      <c r="B18197" s="398"/>
      <c r="C18197" s="396"/>
      <c r="D18197" s="396"/>
      <c r="E18197" s="399"/>
      <c r="F18197" s="399"/>
      <c r="G18197" s="399"/>
      <c r="H18197" s="399"/>
      <c r="I18197" s="399"/>
    </row>
    <row r="18198" spans="1:9" ht="15.75" customHeight="1">
      <c r="A18198" s="396"/>
      <c r="B18198" s="398"/>
      <c r="C18198" s="396"/>
      <c r="D18198" s="396"/>
      <c r="E18198" s="399"/>
      <c r="F18198" s="399"/>
      <c r="G18198" s="399"/>
      <c r="H18198" s="399"/>
      <c r="I18198" s="399"/>
    </row>
    <row r="18199" spans="1:9" ht="15.75" customHeight="1">
      <c r="A18199" s="396"/>
      <c r="B18199" s="398"/>
      <c r="C18199" s="396"/>
      <c r="D18199" s="396"/>
      <c r="E18199" s="399"/>
      <c r="F18199" s="399"/>
      <c r="G18199" s="399"/>
      <c r="H18199" s="399"/>
      <c r="I18199" s="399"/>
    </row>
    <row r="18200" spans="1:9" ht="15.75" customHeight="1">
      <c r="A18200" s="396"/>
      <c r="B18200" s="398"/>
      <c r="C18200" s="396"/>
      <c r="D18200" s="396"/>
      <c r="E18200" s="399"/>
      <c r="F18200" s="399"/>
      <c r="G18200" s="399"/>
      <c r="H18200" s="399"/>
      <c r="I18200" s="399"/>
    </row>
    <row r="18201" spans="1:9" ht="15.75" customHeight="1">
      <c r="A18201" s="396"/>
      <c r="B18201" s="398"/>
      <c r="C18201" s="396"/>
      <c r="D18201" s="396"/>
      <c r="E18201" s="399"/>
      <c r="F18201" s="399"/>
      <c r="G18201" s="399"/>
      <c r="H18201" s="399"/>
      <c r="I18201" s="399"/>
    </row>
    <row r="18202" spans="1:9" ht="15.75" customHeight="1">
      <c r="A18202" s="396"/>
      <c r="B18202" s="398"/>
      <c r="C18202" s="396"/>
      <c r="D18202" s="396"/>
      <c r="E18202" s="399"/>
      <c r="F18202" s="399"/>
      <c r="G18202" s="399"/>
      <c r="H18202" s="399"/>
      <c r="I18202" s="399"/>
    </row>
    <row r="18203" spans="1:9" ht="15.75" customHeight="1">
      <c r="A18203" s="396"/>
      <c r="B18203" s="398"/>
      <c r="C18203" s="396"/>
      <c r="D18203" s="396"/>
      <c r="E18203" s="399"/>
      <c r="F18203" s="399"/>
      <c r="G18203" s="399"/>
      <c r="H18203" s="399"/>
      <c r="I18203" s="399"/>
    </row>
    <row r="18204" spans="1:9" ht="15.75" customHeight="1">
      <c r="A18204" s="396"/>
      <c r="B18204" s="398"/>
      <c r="C18204" s="396"/>
      <c r="D18204" s="396"/>
      <c r="E18204" s="399"/>
      <c r="F18204" s="399"/>
      <c r="G18204" s="399"/>
      <c r="H18204" s="399"/>
      <c r="I18204" s="399"/>
    </row>
    <row r="18205" spans="1:9" ht="15.75" customHeight="1">
      <c r="A18205" s="396"/>
      <c r="B18205" s="398"/>
      <c r="C18205" s="396"/>
      <c r="D18205" s="396"/>
      <c r="E18205" s="399"/>
      <c r="F18205" s="399"/>
      <c r="G18205" s="399"/>
      <c r="H18205" s="399"/>
      <c r="I18205" s="399"/>
    </row>
    <row r="18206" spans="1:9" ht="15.75" customHeight="1">
      <c r="A18206" s="396"/>
      <c r="B18206" s="398"/>
      <c r="C18206" s="396"/>
      <c r="D18206" s="396"/>
      <c r="E18206" s="399"/>
      <c r="F18206" s="399"/>
      <c r="G18206" s="399"/>
      <c r="H18206" s="399"/>
      <c r="I18206" s="399"/>
    </row>
    <row r="18207" spans="1:9" ht="15.75" customHeight="1">
      <c r="A18207" s="396"/>
      <c r="B18207" s="398"/>
      <c r="C18207" s="396"/>
      <c r="D18207" s="396"/>
      <c r="E18207" s="399"/>
      <c r="F18207" s="399"/>
      <c r="G18207" s="399"/>
      <c r="H18207" s="399"/>
      <c r="I18207" s="399"/>
    </row>
    <row r="18208" spans="1:9" ht="15.75" customHeight="1">
      <c r="A18208" s="396"/>
      <c r="B18208" s="398"/>
      <c r="C18208" s="396"/>
      <c r="D18208" s="396"/>
      <c r="E18208" s="399"/>
      <c r="F18208" s="399"/>
      <c r="G18208" s="399"/>
      <c r="H18208" s="399"/>
      <c r="I18208" s="399"/>
    </row>
    <row r="18209" spans="1:9" ht="15.75" customHeight="1">
      <c r="A18209" s="396"/>
      <c r="B18209" s="398"/>
      <c r="C18209" s="396"/>
      <c r="D18209" s="396"/>
      <c r="E18209" s="399"/>
      <c r="F18209" s="399"/>
      <c r="G18209" s="399"/>
      <c r="H18209" s="399"/>
      <c r="I18209" s="399"/>
    </row>
    <row r="18210" spans="1:9" ht="15.75" customHeight="1">
      <c r="A18210" s="396"/>
      <c r="B18210" s="398"/>
      <c r="C18210" s="396"/>
      <c r="D18210" s="396"/>
      <c r="E18210" s="399"/>
      <c r="F18210" s="399"/>
      <c r="G18210" s="399"/>
      <c r="H18210" s="399"/>
      <c r="I18210" s="399"/>
    </row>
    <row r="18211" spans="1:9" ht="15.75" customHeight="1">
      <c r="A18211" s="396"/>
      <c r="B18211" s="398"/>
      <c r="C18211" s="396"/>
      <c r="D18211" s="396"/>
      <c r="E18211" s="399"/>
      <c r="F18211" s="399"/>
      <c r="G18211" s="399"/>
      <c r="H18211" s="399"/>
      <c r="I18211" s="399"/>
    </row>
    <row r="18212" spans="1:9" ht="15.75" customHeight="1">
      <c r="A18212" s="396"/>
      <c r="B18212" s="398"/>
      <c r="C18212" s="396"/>
      <c r="D18212" s="396"/>
      <c r="E18212" s="399"/>
      <c r="F18212" s="399"/>
      <c r="G18212" s="399"/>
      <c r="H18212" s="399"/>
      <c r="I18212" s="399"/>
    </row>
    <row r="18213" spans="1:9" ht="15.75" customHeight="1">
      <c r="A18213" s="396"/>
      <c r="B18213" s="398"/>
      <c r="C18213" s="396"/>
      <c r="D18213" s="396"/>
      <c r="E18213" s="399"/>
      <c r="F18213" s="399"/>
      <c r="G18213" s="399"/>
      <c r="H18213" s="399"/>
      <c r="I18213" s="399"/>
    </row>
    <row r="18214" spans="1:9" ht="15.75" customHeight="1">
      <c r="A18214" s="396"/>
      <c r="B18214" s="398"/>
      <c r="C18214" s="396"/>
      <c r="D18214" s="396"/>
      <c r="E18214" s="399"/>
      <c r="F18214" s="399"/>
      <c r="G18214" s="399"/>
      <c r="H18214" s="399"/>
      <c r="I18214" s="399"/>
    </row>
    <row r="18215" spans="1:9" ht="15.75" customHeight="1">
      <c r="A18215" s="396"/>
      <c r="B18215" s="398"/>
      <c r="C18215" s="396"/>
      <c r="D18215" s="396"/>
      <c r="E18215" s="399"/>
      <c r="F18215" s="399"/>
      <c r="G18215" s="399"/>
      <c r="H18215" s="399"/>
      <c r="I18215" s="399"/>
    </row>
    <row r="18216" spans="1:9" ht="15.75" customHeight="1">
      <c r="A18216" s="396"/>
      <c r="B18216" s="398"/>
      <c r="C18216" s="396"/>
      <c r="D18216" s="396"/>
      <c r="E18216" s="399"/>
      <c r="F18216" s="399"/>
      <c r="G18216" s="399"/>
      <c r="H18216" s="399"/>
      <c r="I18216" s="399"/>
    </row>
    <row r="18217" spans="1:9" ht="15.75" customHeight="1">
      <c r="A18217" s="396"/>
      <c r="B18217" s="398"/>
      <c r="C18217" s="396"/>
      <c r="D18217" s="396"/>
      <c r="E18217" s="399"/>
      <c r="F18217" s="399"/>
      <c r="G18217" s="399"/>
      <c r="H18217" s="399"/>
      <c r="I18217" s="399"/>
    </row>
    <row r="18218" spans="1:9" ht="15.75" customHeight="1">
      <c r="A18218" s="396"/>
      <c r="B18218" s="398"/>
      <c r="C18218" s="396"/>
      <c r="D18218" s="396"/>
      <c r="E18218" s="399"/>
      <c r="F18218" s="399"/>
      <c r="G18218" s="399"/>
      <c r="H18218" s="399"/>
      <c r="I18218" s="399"/>
    </row>
    <row r="18219" spans="1:9" ht="15.75" customHeight="1">
      <c r="A18219" s="396"/>
      <c r="B18219" s="398"/>
      <c r="C18219" s="396"/>
      <c r="D18219" s="396"/>
      <c r="E18219" s="399"/>
      <c r="F18219" s="399"/>
      <c r="G18219" s="399"/>
      <c r="H18219" s="399"/>
      <c r="I18219" s="399"/>
    </row>
    <row r="18220" spans="1:9" ht="15.75" customHeight="1">
      <c r="A18220" s="396"/>
      <c r="B18220" s="398"/>
      <c r="C18220" s="396"/>
      <c r="D18220" s="396"/>
      <c r="E18220" s="399"/>
      <c r="F18220" s="399"/>
      <c r="G18220" s="399"/>
      <c r="H18220" s="399"/>
      <c r="I18220" s="399"/>
    </row>
    <row r="18221" spans="1:9" ht="15.75" customHeight="1">
      <c r="A18221" s="396"/>
      <c r="B18221" s="398"/>
      <c r="C18221" s="396"/>
      <c r="D18221" s="396"/>
      <c r="E18221" s="399"/>
      <c r="F18221" s="399"/>
      <c r="G18221" s="399"/>
      <c r="H18221" s="399"/>
      <c r="I18221" s="399"/>
    </row>
    <row r="18222" spans="1:9" ht="15.75" customHeight="1">
      <c r="A18222" s="396"/>
      <c r="B18222" s="398"/>
      <c r="C18222" s="396"/>
      <c r="D18222" s="396"/>
      <c r="E18222" s="399"/>
      <c r="F18222" s="399"/>
      <c r="G18222" s="399"/>
      <c r="H18222" s="399"/>
      <c r="I18222" s="399"/>
    </row>
    <row r="18223" spans="1:9" ht="15.75" customHeight="1">
      <c r="A18223" s="396"/>
      <c r="B18223" s="398"/>
      <c r="C18223" s="396"/>
      <c r="D18223" s="396"/>
      <c r="E18223" s="399"/>
      <c r="F18223" s="399"/>
      <c r="G18223" s="399"/>
      <c r="H18223" s="399"/>
      <c r="I18223" s="399"/>
    </row>
    <row r="18224" spans="1:9" ht="15.75" customHeight="1">
      <c r="A18224" s="396"/>
      <c r="B18224" s="398"/>
      <c r="C18224" s="396"/>
      <c r="D18224" s="396"/>
      <c r="E18224" s="399"/>
      <c r="F18224" s="399"/>
      <c r="G18224" s="399"/>
      <c r="H18224" s="399"/>
      <c r="I18224" s="399"/>
    </row>
    <row r="18225" spans="1:9" ht="15.75" customHeight="1">
      <c r="A18225" s="396"/>
      <c r="B18225" s="398"/>
      <c r="C18225" s="396"/>
      <c r="D18225" s="396"/>
      <c r="E18225" s="399"/>
      <c r="F18225" s="399"/>
      <c r="G18225" s="399"/>
      <c r="H18225" s="399"/>
      <c r="I18225" s="399"/>
    </row>
    <row r="18226" spans="1:9" ht="15.75" customHeight="1">
      <c r="A18226" s="396"/>
      <c r="B18226" s="398"/>
      <c r="C18226" s="396"/>
      <c r="D18226" s="396"/>
      <c r="E18226" s="399"/>
      <c r="F18226" s="399"/>
      <c r="G18226" s="399"/>
      <c r="H18226" s="399"/>
      <c r="I18226" s="399"/>
    </row>
    <row r="18227" spans="1:9" ht="15.75" customHeight="1">
      <c r="A18227" s="396"/>
      <c r="B18227" s="398"/>
      <c r="C18227" s="396"/>
      <c r="D18227" s="396"/>
      <c r="E18227" s="399"/>
      <c r="F18227" s="399"/>
      <c r="G18227" s="399"/>
      <c r="H18227" s="399"/>
      <c r="I18227" s="399"/>
    </row>
    <row r="18228" spans="1:9" ht="15.75" customHeight="1">
      <c r="A18228" s="396"/>
      <c r="B18228" s="398"/>
      <c r="C18228" s="396"/>
      <c r="D18228" s="396"/>
      <c r="E18228" s="399"/>
      <c r="F18228" s="399"/>
      <c r="G18228" s="399"/>
      <c r="H18228" s="399"/>
      <c r="I18228" s="399"/>
    </row>
    <row r="18229" spans="1:9" ht="15.75" customHeight="1">
      <c r="A18229" s="396"/>
      <c r="B18229" s="398"/>
      <c r="C18229" s="396"/>
      <c r="D18229" s="396"/>
      <c r="E18229" s="399"/>
      <c r="F18229" s="399"/>
      <c r="G18229" s="399"/>
      <c r="H18229" s="399"/>
      <c r="I18229" s="399"/>
    </row>
    <row r="18230" spans="1:9" ht="15.75" customHeight="1">
      <c r="A18230" s="396"/>
      <c r="B18230" s="398"/>
      <c r="C18230" s="396"/>
      <c r="D18230" s="396"/>
      <c r="E18230" s="399"/>
      <c r="F18230" s="399"/>
      <c r="G18230" s="399"/>
      <c r="H18230" s="399"/>
      <c r="I18230" s="399"/>
    </row>
    <row r="18231" spans="1:9" ht="15.75" customHeight="1">
      <c r="A18231" s="396"/>
      <c r="B18231" s="398"/>
      <c r="C18231" s="396"/>
      <c r="D18231" s="396"/>
      <c r="E18231" s="399"/>
      <c r="F18231" s="399"/>
      <c r="G18231" s="399"/>
      <c r="H18231" s="399"/>
      <c r="I18231" s="399"/>
    </row>
    <row r="18232" spans="1:9" ht="15.75" customHeight="1">
      <c r="A18232" s="396"/>
      <c r="B18232" s="398"/>
      <c r="C18232" s="396"/>
      <c r="D18232" s="396"/>
      <c r="E18232" s="399"/>
      <c r="F18232" s="399"/>
      <c r="G18232" s="399"/>
      <c r="H18232" s="399"/>
      <c r="I18232" s="399"/>
    </row>
    <row r="18233" spans="1:9" ht="15.75" customHeight="1">
      <c r="A18233" s="396"/>
      <c r="B18233" s="398"/>
      <c r="C18233" s="396"/>
      <c r="D18233" s="396"/>
      <c r="E18233" s="399"/>
      <c r="F18233" s="399"/>
      <c r="G18233" s="399"/>
      <c r="H18233" s="399"/>
      <c r="I18233" s="399"/>
    </row>
    <row r="18234" spans="1:9" ht="15.75" customHeight="1">
      <c r="A18234" s="396"/>
      <c r="B18234" s="398"/>
      <c r="C18234" s="396"/>
      <c r="D18234" s="396"/>
      <c r="E18234" s="399"/>
      <c r="F18234" s="399"/>
      <c r="G18234" s="399"/>
      <c r="H18234" s="399"/>
      <c r="I18234" s="399"/>
    </row>
    <row r="18235" spans="1:9" ht="15.75" customHeight="1">
      <c r="A18235" s="396"/>
      <c r="B18235" s="398"/>
      <c r="C18235" s="396"/>
      <c r="D18235" s="396"/>
      <c r="E18235" s="399"/>
      <c r="F18235" s="399"/>
      <c r="G18235" s="399"/>
      <c r="H18235" s="399"/>
      <c r="I18235" s="399"/>
    </row>
    <row r="18236" spans="1:9" ht="15.75" customHeight="1">
      <c r="A18236" s="396"/>
      <c r="B18236" s="398"/>
      <c r="C18236" s="396"/>
      <c r="D18236" s="396"/>
      <c r="E18236" s="399"/>
      <c r="F18236" s="399"/>
      <c r="G18236" s="399"/>
      <c r="H18236" s="399"/>
      <c r="I18236" s="399"/>
    </row>
    <row r="18237" spans="1:9" ht="15.75" customHeight="1">
      <c r="A18237" s="396"/>
      <c r="B18237" s="398"/>
      <c r="C18237" s="396"/>
      <c r="D18237" s="396"/>
      <c r="E18237" s="399"/>
      <c r="F18237" s="399"/>
      <c r="G18237" s="399"/>
      <c r="H18237" s="399"/>
      <c r="I18237" s="399"/>
    </row>
    <row r="18238" spans="1:9" ht="15.75" customHeight="1">
      <c r="A18238" s="396"/>
      <c r="B18238" s="398"/>
      <c r="C18238" s="396"/>
      <c r="D18238" s="396"/>
      <c r="E18238" s="399"/>
      <c r="F18238" s="399"/>
      <c r="G18238" s="399"/>
      <c r="H18238" s="399"/>
      <c r="I18238" s="399"/>
    </row>
    <row r="18239" spans="1:9" ht="15.75" customHeight="1">
      <c r="A18239" s="396"/>
      <c r="B18239" s="398"/>
      <c r="C18239" s="396"/>
      <c r="D18239" s="396"/>
      <c r="E18239" s="399"/>
      <c r="F18239" s="399"/>
      <c r="G18239" s="399"/>
      <c r="H18239" s="399"/>
      <c r="I18239" s="399"/>
    </row>
    <row r="18240" spans="1:9" ht="15.75" customHeight="1">
      <c r="A18240" s="396"/>
      <c r="B18240" s="398"/>
      <c r="C18240" s="396"/>
      <c r="D18240" s="396"/>
      <c r="E18240" s="399"/>
      <c r="F18240" s="399"/>
      <c r="G18240" s="399"/>
      <c r="H18240" s="399"/>
      <c r="I18240" s="399"/>
    </row>
    <row r="18241" spans="1:9" ht="15.75" customHeight="1">
      <c r="A18241" s="396"/>
      <c r="B18241" s="398"/>
      <c r="C18241" s="396"/>
      <c r="D18241" s="396"/>
      <c r="E18241" s="399"/>
      <c r="F18241" s="399"/>
      <c r="G18241" s="399"/>
      <c r="H18241" s="399"/>
      <c r="I18241" s="399"/>
    </row>
    <row r="18242" spans="1:9" ht="15.75" customHeight="1">
      <c r="A18242" s="396"/>
      <c r="B18242" s="398"/>
      <c r="C18242" s="396"/>
      <c r="D18242" s="396"/>
      <c r="E18242" s="399"/>
      <c r="F18242" s="399"/>
      <c r="G18242" s="399"/>
      <c r="H18242" s="399"/>
      <c r="I18242" s="399"/>
    </row>
    <row r="18243" spans="1:9" ht="15.75" customHeight="1">
      <c r="A18243" s="396"/>
      <c r="B18243" s="398"/>
      <c r="C18243" s="396"/>
      <c r="D18243" s="396"/>
      <c r="E18243" s="399"/>
      <c r="F18243" s="399"/>
      <c r="G18243" s="399"/>
      <c r="H18243" s="399"/>
      <c r="I18243" s="399"/>
    </row>
    <row r="18244" spans="1:9" ht="15.75" customHeight="1">
      <c r="A18244" s="396"/>
      <c r="B18244" s="398"/>
      <c r="C18244" s="396"/>
      <c r="D18244" s="396"/>
      <c r="E18244" s="399"/>
      <c r="F18244" s="399"/>
      <c r="G18244" s="399"/>
      <c r="H18244" s="399"/>
      <c r="I18244" s="399"/>
    </row>
    <row r="18245" spans="1:9" ht="15.75" customHeight="1">
      <c r="A18245" s="396"/>
      <c r="B18245" s="398"/>
      <c r="C18245" s="396"/>
      <c r="D18245" s="396"/>
      <c r="E18245" s="399"/>
      <c r="F18245" s="399"/>
      <c r="G18245" s="399"/>
      <c r="H18245" s="399"/>
      <c r="I18245" s="399"/>
    </row>
    <row r="18246" spans="1:9" ht="15.75" customHeight="1">
      <c r="A18246" s="396"/>
      <c r="B18246" s="398"/>
      <c r="C18246" s="396"/>
      <c r="D18246" s="396"/>
      <c r="E18246" s="399"/>
      <c r="F18246" s="399"/>
      <c r="G18246" s="399"/>
      <c r="H18246" s="399"/>
      <c r="I18246" s="399"/>
    </row>
    <row r="18247" spans="1:9" ht="15.75" customHeight="1">
      <c r="A18247" s="396"/>
      <c r="B18247" s="398"/>
      <c r="C18247" s="396"/>
      <c r="D18247" s="396"/>
      <c r="E18247" s="399"/>
      <c r="F18247" s="399"/>
      <c r="G18247" s="399"/>
      <c r="H18247" s="399"/>
      <c r="I18247" s="399"/>
    </row>
    <row r="18248" spans="1:9" ht="15.75" customHeight="1">
      <c r="A18248" s="396"/>
      <c r="B18248" s="398"/>
      <c r="C18248" s="396"/>
      <c r="D18248" s="396"/>
      <c r="E18248" s="399"/>
      <c r="F18248" s="399"/>
      <c r="G18248" s="399"/>
      <c r="H18248" s="399"/>
      <c r="I18248" s="399"/>
    </row>
    <row r="18249" spans="1:9" ht="15.75" customHeight="1">
      <c r="A18249" s="396"/>
      <c r="B18249" s="398"/>
      <c r="C18249" s="396"/>
      <c r="D18249" s="396"/>
      <c r="E18249" s="399"/>
      <c r="F18249" s="399"/>
      <c r="G18249" s="399"/>
      <c r="H18249" s="399"/>
      <c r="I18249" s="399"/>
    </row>
    <row r="18250" spans="1:9" ht="15.75" customHeight="1">
      <c r="A18250" s="396"/>
      <c r="B18250" s="398"/>
      <c r="C18250" s="396"/>
      <c r="D18250" s="396"/>
      <c r="E18250" s="399"/>
      <c r="F18250" s="399"/>
      <c r="G18250" s="399"/>
      <c r="H18250" s="399"/>
      <c r="I18250" s="399"/>
    </row>
    <row r="18251" spans="1:9" ht="15.75" customHeight="1">
      <c r="A18251" s="396"/>
      <c r="B18251" s="398"/>
      <c r="C18251" s="396"/>
      <c r="D18251" s="396"/>
      <c r="E18251" s="399"/>
      <c r="F18251" s="399"/>
      <c r="G18251" s="399"/>
      <c r="H18251" s="399"/>
      <c r="I18251" s="399"/>
    </row>
    <row r="18252" spans="1:9" ht="15.75" customHeight="1">
      <c r="A18252" s="396"/>
      <c r="B18252" s="398"/>
      <c r="C18252" s="396"/>
      <c r="D18252" s="396"/>
      <c r="E18252" s="399"/>
      <c r="F18252" s="399"/>
      <c r="G18252" s="399"/>
      <c r="H18252" s="399"/>
      <c r="I18252" s="399"/>
    </row>
    <row r="18253" spans="1:9" ht="15.75" customHeight="1">
      <c r="A18253" s="396"/>
      <c r="B18253" s="398"/>
      <c r="C18253" s="396"/>
      <c r="D18253" s="396"/>
      <c r="E18253" s="399"/>
      <c r="F18253" s="399"/>
      <c r="G18253" s="399"/>
      <c r="H18253" s="399"/>
      <c r="I18253" s="399"/>
    </row>
    <row r="18254" spans="1:9" ht="15.75" customHeight="1">
      <c r="A18254" s="396"/>
      <c r="B18254" s="398"/>
      <c r="C18254" s="396"/>
      <c r="D18254" s="396"/>
      <c r="E18254" s="399"/>
      <c r="F18254" s="399"/>
      <c r="G18254" s="399"/>
      <c r="H18254" s="399"/>
      <c r="I18254" s="399"/>
    </row>
    <row r="18255" spans="1:9" ht="15.75" customHeight="1">
      <c r="A18255" s="396"/>
      <c r="B18255" s="398"/>
      <c r="C18255" s="396"/>
      <c r="D18255" s="396"/>
      <c r="E18255" s="399"/>
      <c r="F18255" s="399"/>
      <c r="G18255" s="399"/>
      <c r="H18255" s="399"/>
      <c r="I18255" s="399"/>
    </row>
    <row r="18256" spans="1:9" ht="15.75" customHeight="1">
      <c r="A18256" s="396"/>
      <c r="B18256" s="398"/>
      <c r="C18256" s="396"/>
      <c r="D18256" s="396"/>
      <c r="E18256" s="399"/>
      <c r="F18256" s="399"/>
      <c r="G18256" s="399"/>
      <c r="H18256" s="399"/>
      <c r="I18256" s="399"/>
    </row>
    <row r="18257" spans="1:9" ht="15.75" customHeight="1">
      <c r="A18257" s="396"/>
      <c r="B18257" s="398"/>
      <c r="C18257" s="396"/>
      <c r="D18257" s="396"/>
      <c r="E18257" s="399"/>
      <c r="F18257" s="399"/>
      <c r="G18257" s="399"/>
      <c r="H18257" s="399"/>
      <c r="I18257" s="399"/>
    </row>
    <row r="18258" spans="1:9" ht="15.75" customHeight="1">
      <c r="A18258" s="396"/>
      <c r="B18258" s="398"/>
      <c r="C18258" s="396"/>
      <c r="D18258" s="396"/>
      <c r="E18258" s="399"/>
      <c r="F18258" s="399"/>
      <c r="G18258" s="399"/>
      <c r="H18258" s="399"/>
      <c r="I18258" s="399"/>
    </row>
    <row r="18259" spans="1:9" ht="15.75" customHeight="1">
      <c r="A18259" s="396"/>
      <c r="B18259" s="398"/>
      <c r="C18259" s="396"/>
      <c r="D18259" s="396"/>
      <c r="E18259" s="399"/>
      <c r="F18259" s="399"/>
      <c r="G18259" s="399"/>
      <c r="H18259" s="399"/>
      <c r="I18259" s="399"/>
    </row>
    <row r="18260" spans="1:9" ht="15.75" customHeight="1">
      <c r="A18260" s="396"/>
      <c r="B18260" s="398"/>
      <c r="C18260" s="396"/>
      <c r="D18260" s="396"/>
      <c r="E18260" s="399"/>
      <c r="F18260" s="399"/>
      <c r="G18260" s="399"/>
      <c r="H18260" s="399"/>
      <c r="I18260" s="399"/>
    </row>
    <row r="18261" spans="1:9" ht="15.75" customHeight="1">
      <c r="A18261" s="396"/>
      <c r="B18261" s="398"/>
      <c r="C18261" s="396"/>
      <c r="D18261" s="396"/>
      <c r="E18261" s="399"/>
      <c r="F18261" s="399"/>
      <c r="G18261" s="399"/>
      <c r="H18261" s="399"/>
      <c r="I18261" s="399"/>
    </row>
    <row r="18262" spans="1:9" ht="15.75" customHeight="1">
      <c r="A18262" s="396"/>
      <c r="B18262" s="398"/>
      <c r="C18262" s="396"/>
      <c r="D18262" s="396"/>
      <c r="E18262" s="399"/>
      <c r="F18262" s="399"/>
      <c r="G18262" s="399"/>
      <c r="H18262" s="399"/>
      <c r="I18262" s="399"/>
    </row>
    <row r="18263" spans="1:9" ht="15.75" customHeight="1">
      <c r="A18263" s="396"/>
      <c r="B18263" s="398"/>
      <c r="C18263" s="396"/>
      <c r="D18263" s="396"/>
      <c r="E18263" s="399"/>
      <c r="F18263" s="399"/>
      <c r="G18263" s="399"/>
      <c r="H18263" s="399"/>
      <c r="I18263" s="399"/>
    </row>
    <row r="18264" spans="1:9" ht="15.75" customHeight="1">
      <c r="A18264" s="396"/>
      <c r="B18264" s="398"/>
      <c r="C18264" s="396"/>
      <c r="D18264" s="396"/>
      <c r="E18264" s="399"/>
      <c r="F18264" s="399"/>
      <c r="G18264" s="399"/>
      <c r="H18264" s="399"/>
      <c r="I18264" s="399"/>
    </row>
    <row r="18265" spans="1:9" ht="15.75" customHeight="1">
      <c r="A18265" s="396"/>
      <c r="B18265" s="398"/>
      <c r="C18265" s="396"/>
      <c r="D18265" s="396"/>
      <c r="E18265" s="399"/>
      <c r="F18265" s="399"/>
      <c r="G18265" s="399"/>
      <c r="H18265" s="399"/>
      <c r="I18265" s="399"/>
    </row>
    <row r="18266" spans="1:9" ht="15.75" customHeight="1">
      <c r="A18266" s="396"/>
      <c r="B18266" s="398"/>
      <c r="C18266" s="396"/>
      <c r="D18266" s="396"/>
      <c r="E18266" s="399"/>
      <c r="F18266" s="399"/>
      <c r="G18266" s="399"/>
      <c r="H18266" s="399"/>
      <c r="I18266" s="399"/>
    </row>
    <row r="18267" spans="1:9" ht="15.75" customHeight="1">
      <c r="A18267" s="396"/>
      <c r="B18267" s="398"/>
      <c r="C18267" s="396"/>
      <c r="D18267" s="396"/>
      <c r="E18267" s="399"/>
      <c r="F18267" s="399"/>
      <c r="G18267" s="399"/>
      <c r="H18267" s="399"/>
      <c r="I18267" s="399"/>
    </row>
    <row r="18268" spans="1:9" ht="15.75" customHeight="1">
      <c r="A18268" s="396"/>
      <c r="B18268" s="398"/>
      <c r="C18268" s="396"/>
      <c r="D18268" s="396"/>
      <c r="E18268" s="399"/>
      <c r="F18268" s="399"/>
      <c r="G18268" s="399"/>
      <c r="H18268" s="399"/>
      <c r="I18268" s="399"/>
    </row>
    <row r="18269" spans="1:9" ht="15.75" customHeight="1">
      <c r="A18269" s="396"/>
      <c r="B18269" s="398"/>
      <c r="C18269" s="396"/>
      <c r="D18269" s="396"/>
      <c r="E18269" s="399"/>
      <c r="F18269" s="399"/>
      <c r="G18269" s="399"/>
      <c r="H18269" s="399"/>
      <c r="I18269" s="399"/>
    </row>
    <row r="18270" spans="1:9" ht="15.75" customHeight="1">
      <c r="A18270" s="396"/>
      <c r="B18270" s="398"/>
      <c r="C18270" s="396"/>
      <c r="D18270" s="396"/>
      <c r="E18270" s="399"/>
      <c r="F18270" s="399"/>
      <c r="G18270" s="399"/>
      <c r="H18270" s="399"/>
      <c r="I18270" s="399"/>
    </row>
    <row r="18271" spans="1:9" ht="15.75" customHeight="1">
      <c r="A18271" s="396"/>
      <c r="B18271" s="398"/>
      <c r="C18271" s="396"/>
      <c r="D18271" s="396"/>
      <c r="E18271" s="399"/>
      <c r="F18271" s="399"/>
      <c r="G18271" s="399"/>
      <c r="H18271" s="399"/>
      <c r="I18271" s="399"/>
    </row>
    <row r="18272" spans="1:9" ht="15.75" customHeight="1">
      <c r="A18272" s="396"/>
      <c r="B18272" s="398"/>
      <c r="C18272" s="396"/>
      <c r="D18272" s="396"/>
      <c r="E18272" s="399"/>
      <c r="F18272" s="399"/>
      <c r="G18272" s="399"/>
      <c r="H18272" s="399"/>
      <c r="I18272" s="399"/>
    </row>
    <row r="18273" spans="1:9" ht="15.75" customHeight="1">
      <c r="A18273" s="396"/>
      <c r="B18273" s="398"/>
      <c r="C18273" s="396"/>
      <c r="D18273" s="396"/>
      <c r="E18273" s="399"/>
      <c r="F18273" s="399"/>
      <c r="G18273" s="399"/>
      <c r="H18273" s="399"/>
      <c r="I18273" s="399"/>
    </row>
    <row r="18274" spans="1:9" ht="15.75" customHeight="1">
      <c r="A18274" s="396"/>
      <c r="B18274" s="398"/>
      <c r="C18274" s="396"/>
      <c r="D18274" s="396"/>
      <c r="E18274" s="399"/>
      <c r="F18274" s="399"/>
      <c r="G18274" s="399"/>
      <c r="H18274" s="399"/>
      <c r="I18274" s="399"/>
    </row>
    <row r="18275" spans="1:9" ht="15.75" customHeight="1">
      <c r="A18275" s="396"/>
      <c r="B18275" s="398"/>
      <c r="C18275" s="396"/>
      <c r="D18275" s="396"/>
      <c r="E18275" s="399"/>
      <c r="F18275" s="399"/>
      <c r="G18275" s="399"/>
      <c r="H18275" s="399"/>
      <c r="I18275" s="399"/>
    </row>
    <row r="18276" spans="1:9" ht="15.75" customHeight="1">
      <c r="A18276" s="396"/>
      <c r="B18276" s="398"/>
      <c r="C18276" s="396"/>
      <c r="D18276" s="396"/>
      <c r="E18276" s="399"/>
      <c r="F18276" s="399"/>
      <c r="G18276" s="399"/>
      <c r="H18276" s="399"/>
      <c r="I18276" s="399"/>
    </row>
    <row r="18277" spans="1:9" ht="15.75" customHeight="1">
      <c r="A18277" s="396"/>
      <c r="B18277" s="398"/>
      <c r="C18277" s="396"/>
      <c r="D18277" s="396"/>
      <c r="E18277" s="399"/>
      <c r="F18277" s="399"/>
      <c r="G18277" s="399"/>
      <c r="H18277" s="399"/>
      <c r="I18277" s="399"/>
    </row>
    <row r="18278" spans="1:9" ht="15.75" customHeight="1">
      <c r="A18278" s="396"/>
      <c r="B18278" s="398"/>
      <c r="C18278" s="396"/>
      <c r="D18278" s="396"/>
      <c r="E18278" s="399"/>
      <c r="F18278" s="399"/>
      <c r="G18278" s="399"/>
      <c r="H18278" s="399"/>
      <c r="I18278" s="399"/>
    </row>
    <row r="18279" spans="1:9" ht="15.75" customHeight="1">
      <c r="A18279" s="396"/>
      <c r="B18279" s="398"/>
      <c r="C18279" s="396"/>
      <c r="D18279" s="396"/>
      <c r="E18279" s="399"/>
      <c r="F18279" s="399"/>
      <c r="G18279" s="399"/>
      <c r="H18279" s="399"/>
      <c r="I18279" s="399"/>
    </row>
    <row r="18280" spans="1:9" ht="15.75" customHeight="1">
      <c r="A18280" s="396"/>
      <c r="B18280" s="398"/>
      <c r="C18280" s="396"/>
      <c r="D18280" s="396"/>
      <c r="E18280" s="399"/>
      <c r="F18280" s="399"/>
      <c r="G18280" s="399"/>
      <c r="H18280" s="399"/>
      <c r="I18280" s="399"/>
    </row>
    <row r="18281" spans="1:9" ht="15.75" customHeight="1">
      <c r="A18281" s="396"/>
      <c r="B18281" s="398"/>
      <c r="C18281" s="396"/>
      <c r="D18281" s="396"/>
      <c r="E18281" s="399"/>
      <c r="F18281" s="399"/>
      <c r="G18281" s="399"/>
      <c r="H18281" s="399"/>
      <c r="I18281" s="399"/>
    </row>
    <row r="18282" spans="1:9" ht="15.75" customHeight="1">
      <c r="A18282" s="396"/>
      <c r="B18282" s="398"/>
      <c r="C18282" s="396"/>
      <c r="D18282" s="396"/>
      <c r="E18282" s="399"/>
      <c r="F18282" s="399"/>
      <c r="G18282" s="399"/>
      <c r="H18282" s="399"/>
      <c r="I18282" s="399"/>
    </row>
    <row r="18283" spans="1:9" ht="15.75" customHeight="1">
      <c r="A18283" s="396"/>
      <c r="B18283" s="398"/>
      <c r="C18283" s="396"/>
      <c r="D18283" s="396"/>
      <c r="E18283" s="399"/>
      <c r="F18283" s="399"/>
      <c r="G18283" s="399"/>
      <c r="H18283" s="399"/>
      <c r="I18283" s="399"/>
    </row>
    <row r="18284" spans="1:9" ht="15.75" customHeight="1">
      <c r="A18284" s="396"/>
      <c r="B18284" s="398"/>
      <c r="C18284" s="396"/>
      <c r="D18284" s="396"/>
      <c r="E18284" s="399"/>
      <c r="F18284" s="399"/>
      <c r="G18284" s="399"/>
      <c r="H18284" s="399"/>
      <c r="I18284" s="399"/>
    </row>
    <row r="18285" spans="1:9" ht="15.75" customHeight="1">
      <c r="A18285" s="396"/>
      <c r="B18285" s="398"/>
      <c r="C18285" s="396"/>
      <c r="D18285" s="396"/>
      <c r="E18285" s="399"/>
      <c r="F18285" s="399"/>
      <c r="G18285" s="399"/>
      <c r="H18285" s="399"/>
      <c r="I18285" s="399"/>
    </row>
    <row r="18286" spans="1:9" ht="15.75" customHeight="1">
      <c r="A18286" s="396"/>
      <c r="B18286" s="398"/>
      <c r="C18286" s="396"/>
      <c r="D18286" s="396"/>
      <c r="E18286" s="399"/>
      <c r="F18286" s="399"/>
      <c r="G18286" s="399"/>
      <c r="H18286" s="399"/>
      <c r="I18286" s="399"/>
    </row>
    <row r="18287" spans="1:9" ht="15.75" customHeight="1">
      <c r="A18287" s="396"/>
      <c r="B18287" s="398"/>
      <c r="C18287" s="396"/>
      <c r="D18287" s="396"/>
      <c r="E18287" s="399"/>
      <c r="F18287" s="399"/>
      <c r="G18287" s="399"/>
      <c r="H18287" s="399"/>
      <c r="I18287" s="399"/>
    </row>
    <row r="18288" spans="1:9" ht="15.75" customHeight="1">
      <c r="A18288" s="396"/>
      <c r="B18288" s="398"/>
      <c r="C18288" s="396"/>
      <c r="D18288" s="396"/>
      <c r="E18288" s="399"/>
      <c r="F18288" s="399"/>
      <c r="G18288" s="399"/>
      <c r="H18288" s="399"/>
      <c r="I18288" s="399"/>
    </row>
    <row r="18289" spans="1:9" ht="15.75" customHeight="1">
      <c r="A18289" s="396"/>
      <c r="B18289" s="398"/>
      <c r="C18289" s="396"/>
      <c r="D18289" s="396"/>
      <c r="E18289" s="399"/>
      <c r="F18289" s="399"/>
      <c r="G18289" s="399"/>
      <c r="H18289" s="399"/>
      <c r="I18289" s="399"/>
    </row>
    <row r="18290" spans="1:9" ht="15.75" customHeight="1">
      <c r="A18290" s="396"/>
      <c r="B18290" s="398"/>
      <c r="C18290" s="396"/>
      <c r="D18290" s="396"/>
      <c r="E18290" s="399"/>
      <c r="F18290" s="399"/>
      <c r="G18290" s="399"/>
      <c r="H18290" s="399"/>
      <c r="I18290" s="399"/>
    </row>
    <row r="18291" spans="1:9" ht="15.75" customHeight="1">
      <c r="A18291" s="396"/>
      <c r="B18291" s="398"/>
      <c r="C18291" s="396"/>
      <c r="D18291" s="396"/>
      <c r="E18291" s="399"/>
      <c r="F18291" s="399"/>
      <c r="G18291" s="399"/>
      <c r="H18291" s="399"/>
      <c r="I18291" s="399"/>
    </row>
    <row r="18292" spans="1:9" ht="15.75" customHeight="1">
      <c r="A18292" s="396"/>
      <c r="B18292" s="398"/>
      <c r="C18292" s="396"/>
      <c r="D18292" s="396"/>
      <c r="E18292" s="399"/>
      <c r="F18292" s="399"/>
      <c r="G18292" s="399"/>
      <c r="H18292" s="399"/>
      <c r="I18292" s="399"/>
    </row>
    <row r="18293" spans="1:9" ht="15.75" customHeight="1">
      <c r="A18293" s="396"/>
      <c r="B18293" s="398"/>
      <c r="C18293" s="396"/>
      <c r="D18293" s="396"/>
      <c r="E18293" s="399"/>
      <c r="F18293" s="399"/>
      <c r="G18293" s="399"/>
      <c r="H18293" s="399"/>
      <c r="I18293" s="399"/>
    </row>
    <row r="18294" spans="1:9" ht="15.75" customHeight="1">
      <c r="A18294" s="396"/>
      <c r="B18294" s="398"/>
      <c r="C18294" s="396"/>
      <c r="D18294" s="396"/>
      <c r="E18294" s="399"/>
      <c r="F18294" s="399"/>
      <c r="G18294" s="399"/>
      <c r="H18294" s="399"/>
      <c r="I18294" s="399"/>
    </row>
    <row r="18295" spans="1:9" ht="15.75" customHeight="1">
      <c r="A18295" s="396"/>
      <c r="B18295" s="398"/>
      <c r="C18295" s="396"/>
      <c r="D18295" s="396"/>
      <c r="E18295" s="399"/>
      <c r="F18295" s="399"/>
      <c r="G18295" s="399"/>
      <c r="H18295" s="399"/>
      <c r="I18295" s="399"/>
    </row>
    <row r="18296" spans="1:9" ht="15.75" customHeight="1">
      <c r="A18296" s="396"/>
      <c r="B18296" s="398"/>
      <c r="C18296" s="396"/>
      <c r="D18296" s="396"/>
      <c r="E18296" s="399"/>
      <c r="F18296" s="399"/>
      <c r="G18296" s="399"/>
      <c r="H18296" s="399"/>
      <c r="I18296" s="399"/>
    </row>
    <row r="18297" spans="1:9" ht="15.75" customHeight="1">
      <c r="A18297" s="396"/>
      <c r="B18297" s="398"/>
      <c r="C18297" s="396"/>
      <c r="D18297" s="396"/>
      <c r="E18297" s="399"/>
      <c r="F18297" s="399"/>
      <c r="G18297" s="399"/>
      <c r="H18297" s="399"/>
      <c r="I18297" s="399"/>
    </row>
    <row r="18298" spans="1:9" ht="15.75" customHeight="1">
      <c r="A18298" s="396"/>
      <c r="B18298" s="398"/>
      <c r="C18298" s="396"/>
      <c r="D18298" s="396"/>
      <c r="E18298" s="399"/>
      <c r="F18298" s="399"/>
      <c r="G18298" s="399"/>
      <c r="H18298" s="399"/>
      <c r="I18298" s="399"/>
    </row>
    <row r="18299" spans="1:9" ht="15.75" customHeight="1">
      <c r="A18299" s="396"/>
      <c r="B18299" s="398"/>
      <c r="C18299" s="396"/>
      <c r="D18299" s="396"/>
      <c r="E18299" s="399"/>
      <c r="F18299" s="399"/>
      <c r="G18299" s="399"/>
      <c r="H18299" s="399"/>
      <c r="I18299" s="399"/>
    </row>
    <row r="18300" spans="1:9" ht="15.75" customHeight="1">
      <c r="A18300" s="396"/>
      <c r="B18300" s="398"/>
      <c r="C18300" s="396"/>
      <c r="D18300" s="396"/>
      <c r="E18300" s="399"/>
      <c r="F18300" s="399"/>
      <c r="G18300" s="399"/>
      <c r="H18300" s="399"/>
      <c r="I18300" s="399"/>
    </row>
    <row r="18301" spans="1:9" ht="15.75" customHeight="1">
      <c r="A18301" s="396"/>
      <c r="B18301" s="398"/>
      <c r="C18301" s="396"/>
      <c r="D18301" s="396"/>
      <c r="E18301" s="399"/>
      <c r="F18301" s="399"/>
      <c r="G18301" s="399"/>
      <c r="H18301" s="399"/>
      <c r="I18301" s="399"/>
    </row>
    <row r="18302" spans="1:9" ht="15.75" customHeight="1">
      <c r="A18302" s="396"/>
      <c r="B18302" s="398"/>
      <c r="C18302" s="396"/>
      <c r="D18302" s="396"/>
      <c r="E18302" s="399"/>
      <c r="F18302" s="399"/>
      <c r="G18302" s="399"/>
      <c r="H18302" s="399"/>
      <c r="I18302" s="399"/>
    </row>
    <row r="18303" spans="1:9" ht="15.75" customHeight="1">
      <c r="A18303" s="396"/>
      <c r="B18303" s="398"/>
      <c r="C18303" s="396"/>
      <c r="D18303" s="396"/>
      <c r="E18303" s="399"/>
      <c r="F18303" s="399"/>
      <c r="G18303" s="399"/>
      <c r="H18303" s="399"/>
      <c r="I18303" s="399"/>
    </row>
    <row r="18304" spans="1:9" ht="15.75" customHeight="1">
      <c r="A18304" s="396"/>
      <c r="B18304" s="398"/>
      <c r="C18304" s="396"/>
      <c r="D18304" s="396"/>
      <c r="E18304" s="399"/>
      <c r="F18304" s="399"/>
      <c r="G18304" s="399"/>
      <c r="H18304" s="399"/>
      <c r="I18304" s="399"/>
    </row>
    <row r="18305" spans="1:9" ht="15.75" customHeight="1">
      <c r="A18305" s="396"/>
      <c r="B18305" s="398"/>
      <c r="C18305" s="396"/>
      <c r="D18305" s="396"/>
      <c r="E18305" s="399"/>
      <c r="F18305" s="399"/>
      <c r="G18305" s="399"/>
      <c r="H18305" s="399"/>
      <c r="I18305" s="399"/>
    </row>
    <row r="18306" spans="1:9" ht="15.75" customHeight="1">
      <c r="A18306" s="396"/>
      <c r="B18306" s="398"/>
      <c r="C18306" s="396"/>
      <c r="D18306" s="396"/>
      <c r="E18306" s="399"/>
      <c r="F18306" s="399"/>
      <c r="G18306" s="399"/>
      <c r="H18306" s="399"/>
      <c r="I18306" s="399"/>
    </row>
    <row r="18307" spans="1:9" ht="15.75" customHeight="1">
      <c r="A18307" s="396"/>
      <c r="B18307" s="398"/>
      <c r="C18307" s="396"/>
      <c r="D18307" s="396"/>
      <c r="E18307" s="399"/>
      <c r="F18307" s="399"/>
      <c r="G18307" s="399"/>
      <c r="H18307" s="399"/>
      <c r="I18307" s="399"/>
    </row>
    <row r="18308" spans="1:9" ht="15.75" customHeight="1">
      <c r="A18308" s="396"/>
      <c r="B18308" s="398"/>
      <c r="C18308" s="396"/>
      <c r="D18308" s="396"/>
      <c r="E18308" s="399"/>
      <c r="F18308" s="399"/>
      <c r="G18308" s="399"/>
      <c r="H18308" s="399"/>
      <c r="I18308" s="399"/>
    </row>
    <row r="18309" spans="1:9" ht="15.75" customHeight="1">
      <c r="A18309" s="396"/>
      <c r="B18309" s="398"/>
      <c r="C18309" s="396"/>
      <c r="D18309" s="396"/>
      <c r="E18309" s="399"/>
      <c r="F18309" s="399"/>
      <c r="G18309" s="399"/>
      <c r="H18309" s="399"/>
      <c r="I18309" s="399"/>
    </row>
    <row r="18310" spans="1:9" ht="15.75" customHeight="1">
      <c r="A18310" s="396"/>
      <c r="B18310" s="398"/>
      <c r="C18310" s="396"/>
      <c r="D18310" s="396"/>
      <c r="E18310" s="399"/>
      <c r="F18310" s="399"/>
      <c r="G18310" s="399"/>
      <c r="H18310" s="399"/>
      <c r="I18310" s="399"/>
    </row>
    <row r="18311" spans="1:9" ht="15.75" customHeight="1">
      <c r="A18311" s="396"/>
      <c r="B18311" s="398"/>
      <c r="C18311" s="396"/>
      <c r="D18311" s="396"/>
      <c r="E18311" s="399"/>
      <c r="F18311" s="399"/>
      <c r="G18311" s="399"/>
      <c r="H18311" s="399"/>
      <c r="I18311" s="399"/>
    </row>
    <row r="18312" spans="1:9" ht="15.75" customHeight="1">
      <c r="A18312" s="396"/>
      <c r="B18312" s="398"/>
      <c r="C18312" s="396"/>
      <c r="D18312" s="396"/>
      <c r="E18312" s="399"/>
      <c r="F18312" s="399"/>
      <c r="G18312" s="399"/>
      <c r="H18312" s="399"/>
      <c r="I18312" s="399"/>
    </row>
    <row r="18313" spans="1:9" ht="15.75" customHeight="1">
      <c r="A18313" s="396"/>
      <c r="B18313" s="398"/>
      <c r="C18313" s="396"/>
      <c r="D18313" s="396"/>
      <c r="E18313" s="399"/>
      <c r="F18313" s="399"/>
      <c r="G18313" s="399"/>
      <c r="H18313" s="399"/>
      <c r="I18313" s="399"/>
    </row>
    <row r="18314" spans="1:9" ht="15.75" customHeight="1">
      <c r="A18314" s="396"/>
      <c r="B18314" s="398"/>
      <c r="C18314" s="396"/>
      <c r="D18314" s="396"/>
      <c r="E18314" s="399"/>
      <c r="F18314" s="399"/>
      <c r="G18314" s="399"/>
      <c r="H18314" s="399"/>
      <c r="I18314" s="399"/>
    </row>
    <row r="18315" spans="1:9" ht="15.75" customHeight="1">
      <c r="A18315" s="396"/>
      <c r="B18315" s="398"/>
      <c r="C18315" s="396"/>
      <c r="D18315" s="396"/>
      <c r="E18315" s="399"/>
      <c r="F18315" s="399"/>
      <c r="G18315" s="399"/>
      <c r="H18315" s="399"/>
      <c r="I18315" s="399"/>
    </row>
    <row r="18316" spans="1:9" ht="15.75" customHeight="1">
      <c r="A18316" s="396"/>
      <c r="B18316" s="398"/>
      <c r="C18316" s="396"/>
      <c r="D18316" s="396"/>
      <c r="E18316" s="399"/>
      <c r="F18316" s="399"/>
      <c r="G18316" s="399"/>
      <c r="H18316" s="399"/>
      <c r="I18316" s="399"/>
    </row>
    <row r="18317" spans="1:9" ht="15.75" customHeight="1">
      <c r="A18317" s="396"/>
      <c r="B18317" s="398"/>
      <c r="C18317" s="396"/>
      <c r="D18317" s="396"/>
      <c r="E18317" s="399"/>
      <c r="F18317" s="399"/>
      <c r="G18317" s="399"/>
      <c r="H18317" s="399"/>
      <c r="I18317" s="399"/>
    </row>
    <row r="18318" spans="1:9" ht="15.75" customHeight="1">
      <c r="A18318" s="396"/>
      <c r="B18318" s="398"/>
      <c r="C18318" s="396"/>
      <c r="D18318" s="396"/>
      <c r="E18318" s="399"/>
      <c r="F18318" s="399"/>
      <c r="G18318" s="399"/>
      <c r="H18318" s="399"/>
      <c r="I18318" s="399"/>
    </row>
    <row r="18319" spans="1:9" ht="15.75" customHeight="1">
      <c r="A18319" s="396"/>
      <c r="B18319" s="398"/>
      <c r="C18319" s="396"/>
      <c r="D18319" s="396"/>
      <c r="E18319" s="399"/>
      <c r="F18319" s="399"/>
      <c r="G18319" s="399"/>
      <c r="H18319" s="399"/>
      <c r="I18319" s="399"/>
    </row>
    <row r="18320" spans="1:9" ht="15.75" customHeight="1">
      <c r="A18320" s="396"/>
      <c r="B18320" s="398"/>
      <c r="C18320" s="396"/>
      <c r="D18320" s="396"/>
      <c r="E18320" s="399"/>
      <c r="F18320" s="399"/>
      <c r="G18320" s="399"/>
      <c r="H18320" s="399"/>
      <c r="I18320" s="399"/>
    </row>
    <row r="18321" spans="1:9" ht="15.75" customHeight="1">
      <c r="A18321" s="396"/>
      <c r="B18321" s="398"/>
      <c r="C18321" s="396"/>
      <c r="D18321" s="396"/>
      <c r="E18321" s="399"/>
      <c r="F18321" s="399"/>
      <c r="G18321" s="399"/>
      <c r="H18321" s="399"/>
      <c r="I18321" s="399"/>
    </row>
    <row r="18322" spans="1:9" ht="15.75" customHeight="1">
      <c r="A18322" s="396"/>
      <c r="B18322" s="398"/>
      <c r="C18322" s="396"/>
      <c r="D18322" s="396"/>
      <c r="E18322" s="399"/>
      <c r="F18322" s="399"/>
      <c r="G18322" s="399"/>
      <c r="H18322" s="399"/>
      <c r="I18322" s="399"/>
    </row>
    <row r="18323" spans="1:9" ht="15.75" customHeight="1">
      <c r="A18323" s="396"/>
      <c r="B18323" s="398"/>
      <c r="C18323" s="396"/>
      <c r="D18323" s="396"/>
      <c r="E18323" s="399"/>
      <c r="F18323" s="399"/>
      <c r="G18323" s="399"/>
      <c r="H18323" s="399"/>
      <c r="I18323" s="399"/>
    </row>
    <row r="18324" spans="1:9" ht="15.75" customHeight="1">
      <c r="A18324" s="396"/>
      <c r="B18324" s="398"/>
      <c r="C18324" s="396"/>
      <c r="D18324" s="396"/>
      <c r="E18324" s="399"/>
      <c r="F18324" s="399"/>
      <c r="G18324" s="399"/>
      <c r="H18324" s="399"/>
      <c r="I18324" s="399"/>
    </row>
    <row r="18325" spans="1:9" ht="15.75" customHeight="1">
      <c r="A18325" s="396"/>
      <c r="B18325" s="398"/>
      <c r="C18325" s="396"/>
      <c r="D18325" s="396"/>
      <c r="E18325" s="399"/>
      <c r="F18325" s="399"/>
      <c r="G18325" s="399"/>
      <c r="H18325" s="399"/>
      <c r="I18325" s="399"/>
    </row>
    <row r="18326" spans="1:9" ht="15.75" customHeight="1">
      <c r="A18326" s="396"/>
      <c r="B18326" s="398"/>
      <c r="C18326" s="396"/>
      <c r="D18326" s="396"/>
      <c r="E18326" s="399"/>
      <c r="F18326" s="399"/>
      <c r="G18326" s="399"/>
      <c r="H18326" s="399"/>
      <c r="I18326" s="399"/>
    </row>
    <row r="18327" spans="1:9" ht="15.75" customHeight="1">
      <c r="A18327" s="396"/>
      <c r="B18327" s="398"/>
      <c r="C18327" s="396"/>
      <c r="D18327" s="396"/>
      <c r="E18327" s="399"/>
      <c r="F18327" s="399"/>
      <c r="G18327" s="399"/>
      <c r="H18327" s="399"/>
      <c r="I18327" s="399"/>
    </row>
    <row r="18328" spans="1:9" ht="15.75" customHeight="1">
      <c r="A18328" s="396"/>
      <c r="B18328" s="398"/>
      <c r="C18328" s="396"/>
      <c r="D18328" s="396"/>
      <c r="E18328" s="399"/>
      <c r="F18328" s="399"/>
      <c r="G18328" s="399"/>
      <c r="H18328" s="399"/>
      <c r="I18328" s="399"/>
    </row>
    <row r="18329" spans="1:9" ht="15.75" customHeight="1">
      <c r="A18329" s="396"/>
      <c r="B18329" s="398"/>
      <c r="C18329" s="396"/>
      <c r="D18329" s="396"/>
      <c r="E18329" s="399"/>
      <c r="F18329" s="399"/>
      <c r="G18329" s="399"/>
      <c r="H18329" s="399"/>
      <c r="I18329" s="399"/>
    </row>
    <row r="18330" spans="1:9" ht="15.75" customHeight="1">
      <c r="A18330" s="396"/>
      <c r="B18330" s="398"/>
      <c r="C18330" s="396"/>
      <c r="D18330" s="396"/>
      <c r="E18330" s="399"/>
      <c r="F18330" s="399"/>
      <c r="G18330" s="399"/>
      <c r="H18330" s="399"/>
      <c r="I18330" s="399"/>
    </row>
    <row r="18331" spans="1:9" ht="15.75" customHeight="1">
      <c r="A18331" s="396"/>
      <c r="B18331" s="398"/>
      <c r="C18331" s="396"/>
      <c r="D18331" s="396"/>
      <c r="E18331" s="399"/>
      <c r="F18331" s="399"/>
      <c r="G18331" s="399"/>
      <c r="H18331" s="399"/>
      <c r="I18331" s="399"/>
    </row>
    <row r="18332" spans="1:9" ht="15.75" customHeight="1">
      <c r="A18332" s="396"/>
      <c r="B18332" s="398"/>
      <c r="C18332" s="396"/>
      <c r="D18332" s="396"/>
      <c r="E18332" s="399"/>
      <c r="F18332" s="399"/>
      <c r="G18332" s="399"/>
      <c r="H18332" s="399"/>
      <c r="I18332" s="399"/>
    </row>
    <row r="18333" spans="1:9" ht="15.75" customHeight="1">
      <c r="A18333" s="396"/>
      <c r="B18333" s="398"/>
      <c r="C18333" s="396"/>
      <c r="D18333" s="396"/>
      <c r="E18333" s="399"/>
      <c r="F18333" s="399"/>
      <c r="G18333" s="399"/>
      <c r="H18333" s="399"/>
      <c r="I18333" s="399"/>
    </row>
    <row r="18334" spans="1:9" ht="15.75" customHeight="1">
      <c r="A18334" s="396"/>
      <c r="B18334" s="398"/>
      <c r="C18334" s="396"/>
      <c r="D18334" s="396"/>
      <c r="E18334" s="399"/>
      <c r="F18334" s="399"/>
      <c r="G18334" s="399"/>
      <c r="H18334" s="399"/>
      <c r="I18334" s="399"/>
    </row>
    <row r="18335" spans="1:9" ht="15.75" customHeight="1">
      <c r="A18335" s="396"/>
      <c r="B18335" s="398"/>
      <c r="C18335" s="396"/>
      <c r="D18335" s="396"/>
      <c r="E18335" s="399"/>
      <c r="F18335" s="399"/>
      <c r="G18335" s="399"/>
      <c r="H18335" s="399"/>
      <c r="I18335" s="399"/>
    </row>
    <row r="18336" spans="1:9" ht="15.75" customHeight="1">
      <c r="A18336" s="396"/>
      <c r="B18336" s="398"/>
      <c r="C18336" s="396"/>
      <c r="D18336" s="396"/>
      <c r="E18336" s="399"/>
      <c r="F18336" s="399"/>
      <c r="G18336" s="399"/>
      <c r="H18336" s="399"/>
      <c r="I18336" s="399"/>
    </row>
    <row r="18337" spans="1:9" ht="15.75" customHeight="1">
      <c r="A18337" s="396"/>
      <c r="B18337" s="398"/>
      <c r="C18337" s="396"/>
      <c r="D18337" s="396"/>
      <c r="E18337" s="399"/>
      <c r="F18337" s="399"/>
      <c r="G18337" s="399"/>
      <c r="H18337" s="399"/>
      <c r="I18337" s="399"/>
    </row>
    <row r="18338" spans="1:9" ht="15.75" customHeight="1">
      <c r="A18338" s="396"/>
      <c r="B18338" s="398"/>
      <c r="C18338" s="396"/>
      <c r="D18338" s="396"/>
      <c r="E18338" s="399"/>
      <c r="F18338" s="399"/>
      <c r="G18338" s="399"/>
      <c r="H18338" s="399"/>
      <c r="I18338" s="399"/>
    </row>
    <row r="18339" spans="1:9" ht="15.75" customHeight="1">
      <c r="A18339" s="396"/>
      <c r="B18339" s="398"/>
      <c r="C18339" s="396"/>
      <c r="D18339" s="396"/>
      <c r="E18339" s="399"/>
      <c r="F18339" s="399"/>
      <c r="G18339" s="399"/>
      <c r="H18339" s="399"/>
      <c r="I18339" s="399"/>
    </row>
    <row r="18340" spans="1:9" ht="15.75" customHeight="1">
      <c r="A18340" s="396"/>
      <c r="B18340" s="398"/>
      <c r="C18340" s="396"/>
      <c r="D18340" s="396"/>
      <c r="E18340" s="399"/>
      <c r="F18340" s="399"/>
      <c r="G18340" s="399"/>
      <c r="H18340" s="399"/>
      <c r="I18340" s="399"/>
    </row>
    <row r="18341" spans="1:9" ht="15.75" customHeight="1">
      <c r="A18341" s="396"/>
      <c r="B18341" s="398"/>
      <c r="C18341" s="396"/>
      <c r="D18341" s="396"/>
      <c r="E18341" s="399"/>
      <c r="F18341" s="399"/>
      <c r="G18341" s="399"/>
      <c r="H18341" s="399"/>
      <c r="I18341" s="399"/>
    </row>
    <row r="18342" spans="1:9" ht="15.75" customHeight="1">
      <c r="A18342" s="396"/>
      <c r="B18342" s="398"/>
      <c r="C18342" s="396"/>
      <c r="D18342" s="396"/>
      <c r="E18342" s="399"/>
      <c r="F18342" s="399"/>
      <c r="G18342" s="399"/>
      <c r="H18342" s="399"/>
      <c r="I18342" s="399"/>
    </row>
    <row r="18343" spans="1:9" ht="15.75" customHeight="1">
      <c r="A18343" s="396"/>
      <c r="B18343" s="398"/>
      <c r="C18343" s="396"/>
      <c r="D18343" s="396"/>
      <c r="E18343" s="399"/>
      <c r="F18343" s="399"/>
      <c r="G18343" s="399"/>
      <c r="H18343" s="399"/>
      <c r="I18343" s="399"/>
    </row>
    <row r="18344" spans="1:9" ht="15.75" customHeight="1">
      <c r="A18344" s="396"/>
      <c r="B18344" s="398"/>
      <c r="C18344" s="396"/>
      <c r="D18344" s="396"/>
      <c r="E18344" s="399"/>
      <c r="F18344" s="399"/>
      <c r="G18344" s="399"/>
      <c r="H18344" s="399"/>
      <c r="I18344" s="399"/>
    </row>
    <row r="18345" spans="1:9" ht="15.75" customHeight="1">
      <c r="A18345" s="396"/>
      <c r="B18345" s="398"/>
      <c r="C18345" s="396"/>
      <c r="D18345" s="396"/>
      <c r="E18345" s="399"/>
      <c r="F18345" s="399"/>
      <c r="G18345" s="399"/>
      <c r="H18345" s="399"/>
      <c r="I18345" s="399"/>
    </row>
    <row r="18346" spans="1:9" ht="15.75" customHeight="1">
      <c r="A18346" s="396"/>
      <c r="B18346" s="398"/>
      <c r="C18346" s="396"/>
      <c r="D18346" s="396"/>
      <c r="E18346" s="399"/>
      <c r="F18346" s="399"/>
      <c r="G18346" s="399"/>
      <c r="H18346" s="399"/>
      <c r="I18346" s="399"/>
    </row>
    <row r="18347" spans="1:9" ht="15.75" customHeight="1">
      <c r="A18347" s="396"/>
      <c r="B18347" s="398"/>
      <c r="C18347" s="396"/>
      <c r="D18347" s="396"/>
      <c r="E18347" s="399"/>
      <c r="F18347" s="399"/>
      <c r="G18347" s="399"/>
      <c r="H18347" s="399"/>
      <c r="I18347" s="399"/>
    </row>
    <row r="18348" spans="1:9" ht="15.75" customHeight="1">
      <c r="A18348" s="396"/>
      <c r="B18348" s="398"/>
      <c r="C18348" s="396"/>
      <c r="D18348" s="396"/>
      <c r="E18348" s="399"/>
      <c r="F18348" s="399"/>
      <c r="G18348" s="399"/>
      <c r="H18348" s="399"/>
      <c r="I18348" s="399"/>
    </row>
    <row r="18349" spans="1:9" ht="15.75" customHeight="1">
      <c r="A18349" s="396"/>
      <c r="B18349" s="398"/>
      <c r="C18349" s="396"/>
      <c r="D18349" s="396"/>
      <c r="E18349" s="399"/>
      <c r="F18349" s="399"/>
      <c r="G18349" s="399"/>
      <c r="H18349" s="399"/>
      <c r="I18349" s="399"/>
    </row>
    <row r="18350" spans="1:9" ht="15.75" customHeight="1">
      <c r="A18350" s="396"/>
      <c r="B18350" s="398"/>
      <c r="C18350" s="396"/>
      <c r="D18350" s="396"/>
      <c r="E18350" s="399"/>
      <c r="F18350" s="399"/>
      <c r="G18350" s="399"/>
      <c r="H18350" s="399"/>
      <c r="I18350" s="399"/>
    </row>
    <row r="18351" spans="1:9" ht="15.75" customHeight="1">
      <c r="A18351" s="396"/>
      <c r="B18351" s="398"/>
      <c r="C18351" s="396"/>
      <c r="D18351" s="396"/>
      <c r="E18351" s="399"/>
      <c r="F18351" s="399"/>
      <c r="G18351" s="399"/>
      <c r="H18351" s="399"/>
      <c r="I18351" s="399"/>
    </row>
    <row r="18352" spans="1:9" ht="15.75" customHeight="1">
      <c r="A18352" s="396"/>
      <c r="B18352" s="398"/>
      <c r="C18352" s="396"/>
      <c r="D18352" s="396"/>
      <c r="E18352" s="399"/>
      <c r="F18352" s="399"/>
      <c r="G18352" s="399"/>
      <c r="H18352" s="399"/>
      <c r="I18352" s="399"/>
    </row>
    <row r="18353" spans="1:9" ht="15.75" customHeight="1">
      <c r="A18353" s="396"/>
      <c r="B18353" s="398"/>
      <c r="C18353" s="396"/>
      <c r="D18353" s="396"/>
      <c r="E18353" s="399"/>
      <c r="F18353" s="399"/>
      <c r="G18353" s="399"/>
      <c r="H18353" s="399"/>
      <c r="I18353" s="399"/>
    </row>
    <row r="18354" spans="1:9" ht="15.75" customHeight="1">
      <c r="A18354" s="396"/>
      <c r="B18354" s="398"/>
      <c r="C18354" s="396"/>
      <c r="D18354" s="396"/>
      <c r="E18354" s="399"/>
      <c r="F18354" s="399"/>
      <c r="G18354" s="399"/>
      <c r="H18354" s="399"/>
      <c r="I18354" s="399"/>
    </row>
    <row r="18355" spans="1:9" ht="15.75" customHeight="1">
      <c r="A18355" s="396"/>
      <c r="B18355" s="398"/>
      <c r="C18355" s="396"/>
      <c r="D18355" s="396"/>
      <c r="E18355" s="399"/>
      <c r="F18355" s="399"/>
      <c r="G18355" s="399"/>
      <c r="H18355" s="399"/>
      <c r="I18355" s="399"/>
    </row>
    <row r="18356" spans="1:9" ht="15.75" customHeight="1">
      <c r="A18356" s="396"/>
      <c r="B18356" s="398"/>
      <c r="C18356" s="396"/>
      <c r="D18356" s="396"/>
      <c r="E18356" s="399"/>
      <c r="F18356" s="399"/>
      <c r="G18356" s="399"/>
      <c r="H18356" s="399"/>
      <c r="I18356" s="399"/>
    </row>
    <row r="18357" spans="1:9" ht="15.75" customHeight="1">
      <c r="A18357" s="396"/>
      <c r="B18357" s="398"/>
      <c r="C18357" s="396"/>
      <c r="D18357" s="396"/>
      <c r="E18357" s="399"/>
      <c r="F18357" s="399"/>
      <c r="G18357" s="399"/>
      <c r="H18357" s="399"/>
      <c r="I18357" s="399"/>
    </row>
    <row r="18358" spans="1:9" ht="15.75" customHeight="1">
      <c r="A18358" s="396"/>
      <c r="B18358" s="398"/>
      <c r="C18358" s="396"/>
      <c r="D18358" s="396"/>
      <c r="E18358" s="399"/>
      <c r="F18358" s="399"/>
      <c r="G18358" s="399"/>
      <c r="H18358" s="399"/>
      <c r="I18358" s="399"/>
    </row>
    <row r="18359" spans="1:9" ht="15.75" customHeight="1">
      <c r="A18359" s="396"/>
      <c r="B18359" s="398"/>
      <c r="C18359" s="396"/>
      <c r="D18359" s="396"/>
      <c r="E18359" s="399"/>
      <c r="F18359" s="399"/>
      <c r="G18359" s="399"/>
      <c r="H18359" s="399"/>
      <c r="I18359" s="399"/>
    </row>
    <row r="18360" spans="1:9" ht="15.75" customHeight="1">
      <c r="A18360" s="396"/>
      <c r="B18360" s="398"/>
      <c r="C18360" s="396"/>
      <c r="D18360" s="396"/>
      <c r="E18360" s="399"/>
      <c r="F18360" s="399"/>
      <c r="G18360" s="399"/>
      <c r="H18360" s="399"/>
      <c r="I18360" s="399"/>
    </row>
    <row r="18361" spans="1:9" ht="15.75" customHeight="1">
      <c r="A18361" s="396"/>
      <c r="B18361" s="398"/>
      <c r="C18361" s="396"/>
      <c r="D18361" s="396"/>
      <c r="E18361" s="399"/>
      <c r="F18361" s="399"/>
      <c r="G18361" s="399"/>
      <c r="H18361" s="399"/>
      <c r="I18361" s="399"/>
    </row>
    <row r="18362" spans="1:9" ht="15.75" customHeight="1">
      <c r="A18362" s="396"/>
      <c r="B18362" s="398"/>
      <c r="C18362" s="396"/>
      <c r="D18362" s="396"/>
      <c r="E18362" s="399"/>
      <c r="F18362" s="399"/>
      <c r="G18362" s="399"/>
      <c r="H18362" s="399"/>
      <c r="I18362" s="399"/>
    </row>
    <row r="18363" spans="1:9" ht="15.75" customHeight="1">
      <c r="A18363" s="396"/>
      <c r="B18363" s="398"/>
      <c r="C18363" s="396"/>
      <c r="D18363" s="396"/>
      <c r="E18363" s="399"/>
      <c r="F18363" s="399"/>
      <c r="G18363" s="399"/>
      <c r="H18363" s="399"/>
      <c r="I18363" s="399"/>
    </row>
    <row r="18364" spans="1:9" ht="15.75" customHeight="1">
      <c r="A18364" s="396"/>
      <c r="B18364" s="398"/>
      <c r="C18364" s="396"/>
      <c r="D18364" s="396"/>
      <c r="E18364" s="399"/>
      <c r="F18364" s="399"/>
      <c r="G18364" s="399"/>
      <c r="H18364" s="399"/>
      <c r="I18364" s="399"/>
    </row>
    <row r="18365" spans="1:9" ht="15.75" customHeight="1">
      <c r="A18365" s="396"/>
      <c r="B18365" s="398"/>
      <c r="C18365" s="396"/>
      <c r="D18365" s="396"/>
      <c r="E18365" s="399"/>
      <c r="F18365" s="399"/>
      <c r="G18365" s="399"/>
      <c r="H18365" s="399"/>
      <c r="I18365" s="399"/>
    </row>
    <row r="18366" spans="1:9" ht="15.75" customHeight="1">
      <c r="A18366" s="396"/>
      <c r="B18366" s="398"/>
      <c r="C18366" s="396"/>
      <c r="D18366" s="396"/>
      <c r="E18366" s="399"/>
      <c r="F18366" s="399"/>
      <c r="G18366" s="399"/>
      <c r="H18366" s="399"/>
      <c r="I18366" s="399"/>
    </row>
    <row r="18367" spans="1:9" ht="15.75" customHeight="1">
      <c r="A18367" s="396"/>
      <c r="B18367" s="398"/>
      <c r="C18367" s="396"/>
      <c r="D18367" s="396"/>
      <c r="E18367" s="399"/>
      <c r="F18367" s="399"/>
      <c r="G18367" s="399"/>
      <c r="H18367" s="399"/>
      <c r="I18367" s="399"/>
    </row>
    <row r="18368" spans="1:9" ht="15.75" customHeight="1">
      <c r="A18368" s="396"/>
      <c r="B18368" s="398"/>
      <c r="C18368" s="396"/>
      <c r="D18368" s="396"/>
      <c r="E18368" s="399"/>
      <c r="F18368" s="399"/>
      <c r="G18368" s="399"/>
      <c r="H18368" s="399"/>
      <c r="I18368" s="399"/>
    </row>
    <row r="18369" spans="1:9" ht="15.75" customHeight="1">
      <c r="A18369" s="396"/>
      <c r="B18369" s="398"/>
      <c r="C18369" s="396"/>
      <c r="D18369" s="396"/>
      <c r="E18369" s="399"/>
      <c r="F18369" s="399"/>
      <c r="G18369" s="399"/>
      <c r="H18369" s="399"/>
      <c r="I18369" s="399"/>
    </row>
    <row r="18370" spans="1:9" ht="15.75" customHeight="1">
      <c r="A18370" s="396"/>
      <c r="B18370" s="398"/>
      <c r="C18370" s="396"/>
      <c r="D18370" s="396"/>
      <c r="E18370" s="399"/>
      <c r="F18370" s="399"/>
      <c r="G18370" s="399"/>
      <c r="H18370" s="399"/>
      <c r="I18370" s="399"/>
    </row>
    <row r="18371" spans="1:9" ht="15.75" customHeight="1">
      <c r="A18371" s="396"/>
      <c r="B18371" s="398"/>
      <c r="C18371" s="396"/>
      <c r="D18371" s="396"/>
      <c r="E18371" s="399"/>
      <c r="F18371" s="399"/>
      <c r="G18371" s="399"/>
      <c r="H18371" s="399"/>
      <c r="I18371" s="399"/>
    </row>
    <row r="18372" spans="1:9" ht="15.75" customHeight="1">
      <c r="A18372" s="396"/>
      <c r="B18372" s="398"/>
      <c r="C18372" s="396"/>
      <c r="D18372" s="396"/>
      <c r="E18372" s="399"/>
      <c r="F18372" s="399"/>
      <c r="G18372" s="399"/>
      <c r="H18372" s="399"/>
      <c r="I18372" s="399"/>
    </row>
    <row r="18373" spans="1:9" ht="15.75" customHeight="1">
      <c r="A18373" s="396"/>
      <c r="B18373" s="398"/>
      <c r="C18373" s="396"/>
      <c r="D18373" s="396"/>
      <c r="E18373" s="399"/>
      <c r="F18373" s="399"/>
      <c r="G18373" s="399"/>
      <c r="H18373" s="399"/>
      <c r="I18373" s="399"/>
    </row>
    <row r="18374" spans="1:9" ht="15.75" customHeight="1">
      <c r="A18374" s="396"/>
      <c r="B18374" s="398"/>
      <c r="C18374" s="396"/>
      <c r="D18374" s="396"/>
      <c r="E18374" s="399"/>
      <c r="F18374" s="399"/>
      <c r="G18374" s="399"/>
      <c r="H18374" s="399"/>
      <c r="I18374" s="399"/>
    </row>
    <row r="18375" spans="1:9" ht="15.75" customHeight="1">
      <c r="A18375" s="396"/>
      <c r="B18375" s="398"/>
      <c r="C18375" s="396"/>
      <c r="D18375" s="396"/>
      <c r="E18375" s="399"/>
      <c r="F18375" s="399"/>
      <c r="G18375" s="399"/>
      <c r="H18375" s="399"/>
      <c r="I18375" s="399"/>
    </row>
    <row r="18376" spans="1:9" ht="15.75" customHeight="1">
      <c r="A18376" s="396"/>
      <c r="B18376" s="398"/>
      <c r="C18376" s="396"/>
      <c r="D18376" s="396"/>
      <c r="E18376" s="399"/>
      <c r="F18376" s="399"/>
      <c r="G18376" s="399"/>
      <c r="H18376" s="399"/>
      <c r="I18376" s="399"/>
    </row>
    <row r="18377" spans="1:9" ht="15.75" customHeight="1">
      <c r="A18377" s="396"/>
      <c r="B18377" s="398"/>
      <c r="C18377" s="396"/>
      <c r="D18377" s="396"/>
      <c r="E18377" s="399"/>
      <c r="F18377" s="399"/>
      <c r="G18377" s="399"/>
      <c r="H18377" s="399"/>
      <c r="I18377" s="399"/>
    </row>
    <row r="18378" spans="1:9" ht="15.75" customHeight="1">
      <c r="A18378" s="396"/>
      <c r="B18378" s="398"/>
      <c r="C18378" s="396"/>
      <c r="D18378" s="396"/>
      <c r="E18378" s="399"/>
      <c r="F18378" s="399"/>
      <c r="G18378" s="399"/>
      <c r="H18378" s="399"/>
      <c r="I18378" s="399"/>
    </row>
    <row r="18379" spans="1:9" ht="15.75" customHeight="1">
      <c r="A18379" s="396"/>
      <c r="B18379" s="398"/>
      <c r="C18379" s="396"/>
      <c r="D18379" s="396"/>
      <c r="E18379" s="399"/>
      <c r="F18379" s="399"/>
      <c r="G18379" s="399"/>
      <c r="H18379" s="399"/>
      <c r="I18379" s="399"/>
    </row>
    <row r="18380" spans="1:9" ht="15.75" customHeight="1">
      <c r="A18380" s="396"/>
      <c r="B18380" s="398"/>
      <c r="C18380" s="396"/>
      <c r="D18380" s="396"/>
      <c r="E18380" s="399"/>
      <c r="F18380" s="399"/>
      <c r="G18380" s="399"/>
      <c r="H18380" s="399"/>
      <c r="I18380" s="399"/>
    </row>
    <row r="18381" spans="1:9" ht="15.75" customHeight="1">
      <c r="A18381" s="396"/>
      <c r="B18381" s="398"/>
      <c r="C18381" s="396"/>
      <c r="D18381" s="396"/>
      <c r="E18381" s="399"/>
      <c r="F18381" s="399"/>
      <c r="G18381" s="399"/>
      <c r="H18381" s="399"/>
      <c r="I18381" s="399"/>
    </row>
    <row r="18382" spans="1:9" ht="15.75" customHeight="1">
      <c r="A18382" s="396"/>
      <c r="B18382" s="398"/>
      <c r="C18382" s="396"/>
      <c r="D18382" s="396"/>
      <c r="E18382" s="399"/>
      <c r="F18382" s="399"/>
      <c r="G18382" s="399"/>
      <c r="H18382" s="399"/>
      <c r="I18382" s="399"/>
    </row>
    <row r="18383" spans="1:9" ht="15.75" customHeight="1">
      <c r="A18383" s="396"/>
      <c r="B18383" s="398"/>
      <c r="C18383" s="396"/>
      <c r="D18383" s="396"/>
      <c r="E18383" s="399"/>
      <c r="F18383" s="399"/>
      <c r="G18383" s="399"/>
      <c r="H18383" s="399"/>
      <c r="I18383" s="399"/>
    </row>
    <row r="18384" spans="1:9" ht="15.75" customHeight="1">
      <c r="A18384" s="396"/>
      <c r="B18384" s="398"/>
      <c r="C18384" s="396"/>
      <c r="D18384" s="396"/>
      <c r="E18384" s="399"/>
      <c r="F18384" s="399"/>
      <c r="G18384" s="399"/>
      <c r="H18384" s="399"/>
      <c r="I18384" s="399"/>
    </row>
    <row r="18385" spans="1:9" ht="15.75" customHeight="1">
      <c r="A18385" s="396"/>
      <c r="B18385" s="398"/>
      <c r="C18385" s="396"/>
      <c r="D18385" s="396"/>
      <c r="E18385" s="399"/>
      <c r="F18385" s="399"/>
      <c r="G18385" s="399"/>
      <c r="H18385" s="399"/>
      <c r="I18385" s="399"/>
    </row>
    <row r="18386" spans="1:9" ht="15.75" customHeight="1">
      <c r="A18386" s="396"/>
      <c r="B18386" s="398"/>
      <c r="C18386" s="396"/>
      <c r="D18386" s="396"/>
      <c r="E18386" s="399"/>
      <c r="F18386" s="399"/>
      <c r="G18386" s="399"/>
      <c r="H18386" s="399"/>
      <c r="I18386" s="399"/>
    </row>
    <row r="18387" spans="1:9" ht="15.75" customHeight="1">
      <c r="A18387" s="396"/>
      <c r="B18387" s="398"/>
      <c r="C18387" s="396"/>
      <c r="D18387" s="396"/>
      <c r="E18387" s="399"/>
      <c r="F18387" s="399"/>
      <c r="G18387" s="399"/>
      <c r="H18387" s="399"/>
      <c r="I18387" s="399"/>
    </row>
    <row r="18388" spans="1:9" ht="15.75" customHeight="1">
      <c r="A18388" s="396"/>
      <c r="B18388" s="398"/>
      <c r="C18388" s="396"/>
      <c r="D18388" s="396"/>
      <c r="E18388" s="399"/>
      <c r="F18388" s="399"/>
      <c r="G18388" s="399"/>
      <c r="H18388" s="399"/>
      <c r="I18388" s="399"/>
    </row>
    <row r="18389" spans="1:9" ht="15.75" customHeight="1">
      <c r="A18389" s="396"/>
      <c r="B18389" s="398"/>
      <c r="C18389" s="396"/>
      <c r="D18389" s="396"/>
      <c r="E18389" s="399"/>
      <c r="F18389" s="399"/>
      <c r="G18389" s="399"/>
      <c r="H18389" s="399"/>
      <c r="I18389" s="399"/>
    </row>
    <row r="18390" spans="1:9" ht="15.75" customHeight="1">
      <c r="A18390" s="396"/>
      <c r="B18390" s="398"/>
      <c r="C18390" s="396"/>
      <c r="D18390" s="396"/>
      <c r="E18390" s="399"/>
      <c r="F18390" s="399"/>
      <c r="G18390" s="399"/>
      <c r="H18390" s="399"/>
      <c r="I18390" s="399"/>
    </row>
    <row r="18391" spans="1:9" ht="15.75" customHeight="1">
      <c r="A18391" s="396"/>
      <c r="B18391" s="398"/>
      <c r="C18391" s="396"/>
      <c r="D18391" s="396"/>
      <c r="E18391" s="399"/>
      <c r="F18391" s="399"/>
      <c r="G18391" s="399"/>
      <c r="H18391" s="399"/>
      <c r="I18391" s="399"/>
    </row>
    <row r="18392" spans="1:9" ht="15.75" customHeight="1">
      <c r="A18392" s="396"/>
      <c r="B18392" s="398"/>
      <c r="C18392" s="396"/>
      <c r="D18392" s="396"/>
      <c r="E18392" s="399"/>
      <c r="F18392" s="399"/>
      <c r="G18392" s="399"/>
      <c r="H18392" s="399"/>
      <c r="I18392" s="399"/>
    </row>
    <row r="18393" spans="1:9" ht="15.75" customHeight="1">
      <c r="A18393" s="396"/>
      <c r="B18393" s="398"/>
      <c r="C18393" s="396"/>
      <c r="D18393" s="396"/>
      <c r="E18393" s="399"/>
      <c r="F18393" s="399"/>
      <c r="G18393" s="399"/>
      <c r="H18393" s="399"/>
      <c r="I18393" s="399"/>
    </row>
    <row r="18394" spans="1:9" ht="15.75" customHeight="1">
      <c r="A18394" s="396"/>
      <c r="B18394" s="398"/>
      <c r="C18394" s="396"/>
      <c r="D18394" s="396"/>
      <c r="E18394" s="399"/>
      <c r="F18394" s="399"/>
      <c r="G18394" s="399"/>
      <c r="H18394" s="399"/>
      <c r="I18394" s="399"/>
    </row>
    <row r="18395" spans="1:9" ht="15.75" customHeight="1">
      <c r="A18395" s="396"/>
      <c r="B18395" s="398"/>
      <c r="C18395" s="396"/>
      <c r="D18395" s="396"/>
      <c r="E18395" s="399"/>
      <c r="F18395" s="399"/>
      <c r="G18395" s="399"/>
      <c r="H18395" s="399"/>
      <c r="I18395" s="399"/>
    </row>
    <row r="18396" spans="1:9" ht="15.75" customHeight="1">
      <c r="A18396" s="396"/>
      <c r="B18396" s="398"/>
      <c r="C18396" s="396"/>
      <c r="D18396" s="396"/>
      <c r="E18396" s="399"/>
      <c r="F18396" s="399"/>
      <c r="G18396" s="399"/>
      <c r="H18396" s="399"/>
      <c r="I18396" s="399"/>
    </row>
    <row r="18397" spans="1:9" ht="15.75" customHeight="1">
      <c r="A18397" s="396"/>
      <c r="B18397" s="398"/>
      <c r="C18397" s="396"/>
      <c r="D18397" s="396"/>
      <c r="E18397" s="399"/>
      <c r="F18397" s="399"/>
      <c r="G18397" s="399"/>
      <c r="H18397" s="399"/>
      <c r="I18397" s="399"/>
    </row>
    <row r="18398" spans="1:9" ht="15.75" customHeight="1">
      <c r="A18398" s="396"/>
      <c r="B18398" s="398"/>
      <c r="C18398" s="396"/>
      <c r="D18398" s="396"/>
      <c r="E18398" s="399"/>
      <c r="F18398" s="399"/>
      <c r="G18398" s="399"/>
      <c r="H18398" s="399"/>
      <c r="I18398" s="399"/>
    </row>
    <row r="18399" spans="1:9" ht="15.75" customHeight="1">
      <c r="A18399" s="396"/>
      <c r="B18399" s="398"/>
      <c r="C18399" s="396"/>
      <c r="D18399" s="396"/>
      <c r="E18399" s="399"/>
      <c r="F18399" s="399"/>
      <c r="G18399" s="399"/>
      <c r="H18399" s="399"/>
      <c r="I18399" s="399"/>
    </row>
    <row r="18400" spans="1:9" ht="15.75" customHeight="1">
      <c r="A18400" s="396"/>
      <c r="B18400" s="398"/>
      <c r="C18400" s="396"/>
      <c r="D18400" s="396"/>
      <c r="E18400" s="399"/>
      <c r="F18400" s="399"/>
      <c r="G18400" s="399"/>
      <c r="H18400" s="399"/>
      <c r="I18400" s="399"/>
    </row>
    <row r="18401" spans="1:9" ht="15.75" customHeight="1">
      <c r="A18401" s="396"/>
      <c r="B18401" s="398"/>
      <c r="C18401" s="396"/>
      <c r="D18401" s="396"/>
      <c r="E18401" s="399"/>
      <c r="F18401" s="399"/>
      <c r="G18401" s="399"/>
      <c r="H18401" s="399"/>
      <c r="I18401" s="399"/>
    </row>
    <row r="18402" spans="1:9" ht="15.75" customHeight="1">
      <c r="A18402" s="396"/>
      <c r="B18402" s="398"/>
      <c r="C18402" s="396"/>
      <c r="D18402" s="396"/>
      <c r="E18402" s="399"/>
      <c r="F18402" s="399"/>
      <c r="G18402" s="399"/>
      <c r="H18402" s="399"/>
      <c r="I18402" s="399"/>
    </row>
    <row r="18403" spans="1:9" ht="15.75" customHeight="1">
      <c r="A18403" s="396"/>
      <c r="B18403" s="398"/>
      <c r="C18403" s="396"/>
      <c r="D18403" s="396"/>
      <c r="E18403" s="399"/>
      <c r="F18403" s="399"/>
      <c r="G18403" s="399"/>
      <c r="H18403" s="399"/>
      <c r="I18403" s="399"/>
    </row>
    <row r="18404" spans="1:9" ht="15.75" customHeight="1">
      <c r="A18404" s="396"/>
      <c r="B18404" s="398"/>
      <c r="C18404" s="396"/>
      <c r="D18404" s="396"/>
      <c r="E18404" s="399"/>
      <c r="F18404" s="399"/>
      <c r="G18404" s="399"/>
      <c r="H18404" s="399"/>
      <c r="I18404" s="399"/>
    </row>
    <row r="18405" spans="1:9" ht="15.75" customHeight="1">
      <c r="A18405" s="396"/>
      <c r="B18405" s="398"/>
      <c r="C18405" s="396"/>
      <c r="D18405" s="396"/>
      <c r="E18405" s="399"/>
      <c r="F18405" s="399"/>
      <c r="G18405" s="399"/>
      <c r="H18405" s="399"/>
      <c r="I18405" s="399"/>
    </row>
    <row r="18406" spans="1:9" ht="15.75" customHeight="1">
      <c r="A18406" s="396"/>
      <c r="B18406" s="398"/>
      <c r="C18406" s="396"/>
      <c r="D18406" s="396"/>
      <c r="E18406" s="399"/>
      <c r="F18406" s="399"/>
      <c r="G18406" s="399"/>
      <c r="H18406" s="399"/>
      <c r="I18406" s="399"/>
    </row>
    <row r="18407" spans="1:9" ht="15.75" customHeight="1">
      <c r="A18407" s="396"/>
      <c r="B18407" s="398"/>
      <c r="C18407" s="396"/>
      <c r="D18407" s="396"/>
      <c r="E18407" s="399"/>
      <c r="F18407" s="399"/>
      <c r="G18407" s="399"/>
      <c r="H18407" s="399"/>
      <c r="I18407" s="399"/>
    </row>
    <row r="18408" spans="1:9" ht="15.75" customHeight="1">
      <c r="A18408" s="396"/>
      <c r="B18408" s="398"/>
      <c r="C18408" s="396"/>
      <c r="D18408" s="396"/>
      <c r="E18408" s="399"/>
      <c r="F18408" s="399"/>
      <c r="G18408" s="399"/>
      <c r="H18408" s="399"/>
      <c r="I18408" s="399"/>
    </row>
    <row r="18409" spans="1:9" ht="15.75" customHeight="1">
      <c r="A18409" s="396"/>
      <c r="B18409" s="398"/>
      <c r="C18409" s="396"/>
      <c r="D18409" s="396"/>
      <c r="E18409" s="399"/>
      <c r="F18409" s="399"/>
      <c r="G18409" s="399"/>
      <c r="H18409" s="399"/>
      <c r="I18409" s="399"/>
    </row>
    <row r="18410" spans="1:9" ht="15.75" customHeight="1">
      <c r="A18410" s="396"/>
      <c r="B18410" s="398"/>
      <c r="C18410" s="396"/>
      <c r="D18410" s="396"/>
      <c r="E18410" s="399"/>
      <c r="F18410" s="399"/>
      <c r="G18410" s="399"/>
      <c r="H18410" s="399"/>
      <c r="I18410" s="399"/>
    </row>
    <row r="18411" spans="1:9" ht="15.75" customHeight="1">
      <c r="A18411" s="396"/>
      <c r="B18411" s="398"/>
      <c r="C18411" s="396"/>
      <c r="D18411" s="396"/>
      <c r="E18411" s="399"/>
      <c r="F18411" s="399"/>
      <c r="G18411" s="399"/>
      <c r="H18411" s="399"/>
      <c r="I18411" s="399"/>
    </row>
    <row r="18412" spans="1:9" ht="15.75" customHeight="1">
      <c r="A18412" s="396"/>
      <c r="B18412" s="398"/>
      <c r="C18412" s="396"/>
      <c r="D18412" s="396"/>
      <c r="E18412" s="399"/>
      <c r="F18412" s="399"/>
      <c r="G18412" s="399"/>
      <c r="H18412" s="399"/>
      <c r="I18412" s="399"/>
    </row>
    <row r="18413" spans="1:9" ht="15.75" customHeight="1">
      <c r="A18413" s="396"/>
      <c r="B18413" s="398"/>
      <c r="C18413" s="396"/>
      <c r="D18413" s="396"/>
      <c r="E18413" s="399"/>
      <c r="F18413" s="399"/>
      <c r="G18413" s="399"/>
      <c r="H18413" s="399"/>
      <c r="I18413" s="399"/>
    </row>
    <row r="18414" spans="1:9" ht="15.75" customHeight="1">
      <c r="A18414" s="396"/>
      <c r="B18414" s="398"/>
      <c r="C18414" s="396"/>
      <c r="D18414" s="396"/>
      <c r="E18414" s="399"/>
      <c r="F18414" s="399"/>
      <c r="G18414" s="399"/>
      <c r="H18414" s="399"/>
      <c r="I18414" s="399"/>
    </row>
    <row r="18415" spans="1:9" ht="15.75" customHeight="1">
      <c r="A18415" s="396"/>
      <c r="B18415" s="398"/>
      <c r="C18415" s="396"/>
      <c r="D18415" s="396"/>
      <c r="E18415" s="399"/>
      <c r="F18415" s="399"/>
      <c r="G18415" s="399"/>
      <c r="H18415" s="399"/>
      <c r="I18415" s="399"/>
    </row>
    <row r="18416" spans="1:9" ht="15.75" customHeight="1">
      <c r="A18416" s="396"/>
      <c r="B18416" s="398"/>
      <c r="C18416" s="396"/>
      <c r="D18416" s="396"/>
      <c r="E18416" s="399"/>
      <c r="F18416" s="399"/>
      <c r="G18416" s="399"/>
      <c r="H18416" s="399"/>
      <c r="I18416" s="399"/>
    </row>
    <row r="18417" spans="1:9" ht="15.75" customHeight="1">
      <c r="A18417" s="396"/>
      <c r="B18417" s="398"/>
      <c r="C18417" s="396"/>
      <c r="D18417" s="396"/>
      <c r="E18417" s="399"/>
      <c r="F18417" s="399"/>
      <c r="G18417" s="399"/>
      <c r="H18417" s="399"/>
      <c r="I18417" s="399"/>
    </row>
    <row r="18418" spans="1:9" ht="15.75" customHeight="1">
      <c r="A18418" s="396"/>
      <c r="B18418" s="398"/>
      <c r="C18418" s="396"/>
      <c r="D18418" s="396"/>
      <c r="E18418" s="399"/>
      <c r="F18418" s="399"/>
      <c r="G18418" s="399"/>
      <c r="H18418" s="399"/>
      <c r="I18418" s="399"/>
    </row>
    <row r="18419" spans="1:9" ht="15.75" customHeight="1">
      <c r="A18419" s="396"/>
      <c r="B18419" s="398"/>
      <c r="C18419" s="396"/>
      <c r="D18419" s="396"/>
      <c r="E18419" s="399"/>
      <c r="F18419" s="399"/>
      <c r="G18419" s="399"/>
      <c r="H18419" s="399"/>
      <c r="I18419" s="399"/>
    </row>
    <row r="18420" spans="1:9" ht="15.75" customHeight="1">
      <c r="A18420" s="396"/>
      <c r="B18420" s="398"/>
      <c r="C18420" s="396"/>
      <c r="D18420" s="396"/>
      <c r="E18420" s="399"/>
      <c r="F18420" s="399"/>
      <c r="G18420" s="399"/>
      <c r="H18420" s="399"/>
      <c r="I18420" s="399"/>
    </row>
    <row r="18421" spans="1:9" ht="15.75" customHeight="1">
      <c r="A18421" s="396"/>
      <c r="B18421" s="398"/>
      <c r="C18421" s="396"/>
      <c r="D18421" s="396"/>
      <c r="E18421" s="399"/>
      <c r="F18421" s="399"/>
      <c r="G18421" s="399"/>
      <c r="H18421" s="399"/>
      <c r="I18421" s="399"/>
    </row>
    <row r="18422" spans="1:9" ht="15.75" customHeight="1">
      <c r="A18422" s="396"/>
      <c r="B18422" s="398"/>
      <c r="C18422" s="396"/>
      <c r="D18422" s="396"/>
      <c r="E18422" s="399"/>
      <c r="F18422" s="399"/>
      <c r="G18422" s="399"/>
      <c r="H18422" s="399"/>
      <c r="I18422" s="399"/>
    </row>
    <row r="18423" spans="1:9" ht="15.75" customHeight="1">
      <c r="A18423" s="396"/>
      <c r="B18423" s="398"/>
      <c r="C18423" s="396"/>
      <c r="D18423" s="396"/>
      <c r="E18423" s="399"/>
      <c r="F18423" s="399"/>
      <c r="G18423" s="399"/>
      <c r="H18423" s="399"/>
      <c r="I18423" s="399"/>
    </row>
    <row r="18424" spans="1:9" ht="15.75" customHeight="1">
      <c r="A18424" s="396"/>
      <c r="B18424" s="398"/>
      <c r="C18424" s="396"/>
      <c r="D18424" s="396"/>
      <c r="E18424" s="399"/>
      <c r="F18424" s="399"/>
      <c r="G18424" s="399"/>
      <c r="H18424" s="399"/>
      <c r="I18424" s="399"/>
    </row>
    <row r="18425" spans="1:9" ht="15.75" customHeight="1">
      <c r="A18425" s="396"/>
      <c r="B18425" s="398"/>
      <c r="C18425" s="396"/>
      <c r="D18425" s="396"/>
      <c r="E18425" s="399"/>
      <c r="F18425" s="399"/>
      <c r="G18425" s="399"/>
      <c r="H18425" s="399"/>
      <c r="I18425" s="399"/>
    </row>
    <row r="18426" spans="1:9" ht="15.75" customHeight="1">
      <c r="A18426" s="396"/>
      <c r="B18426" s="398"/>
      <c r="C18426" s="396"/>
      <c r="D18426" s="396"/>
      <c r="E18426" s="399"/>
      <c r="F18426" s="399"/>
      <c r="G18426" s="399"/>
      <c r="H18426" s="399"/>
      <c r="I18426" s="399"/>
    </row>
    <row r="18427" spans="1:9" ht="15.75" customHeight="1">
      <c r="A18427" s="396"/>
      <c r="B18427" s="398"/>
      <c r="C18427" s="396"/>
      <c r="D18427" s="396"/>
      <c r="E18427" s="399"/>
      <c r="F18427" s="399"/>
      <c r="G18427" s="399"/>
      <c r="H18427" s="399"/>
      <c r="I18427" s="399"/>
    </row>
    <row r="18428" spans="1:9" ht="15.75" customHeight="1">
      <c r="A18428" s="396"/>
      <c r="B18428" s="398"/>
      <c r="C18428" s="396"/>
      <c r="D18428" s="396"/>
      <c r="E18428" s="399"/>
      <c r="F18428" s="399"/>
      <c r="G18428" s="399"/>
      <c r="H18428" s="399"/>
      <c r="I18428" s="399"/>
    </row>
    <row r="18429" spans="1:9" ht="15.75" customHeight="1">
      <c r="A18429" s="396"/>
      <c r="B18429" s="398"/>
      <c r="C18429" s="396"/>
      <c r="D18429" s="396"/>
      <c r="E18429" s="399"/>
      <c r="F18429" s="399"/>
      <c r="G18429" s="399"/>
      <c r="H18429" s="399"/>
      <c r="I18429" s="399"/>
    </row>
    <row r="18430" spans="1:9" ht="15.75" customHeight="1">
      <c r="A18430" s="396"/>
      <c r="B18430" s="398"/>
      <c r="C18430" s="396"/>
      <c r="D18430" s="396"/>
      <c r="E18430" s="399"/>
      <c r="F18430" s="399"/>
      <c r="G18430" s="399"/>
      <c r="H18430" s="399"/>
      <c r="I18430" s="399"/>
    </row>
    <row r="18431" spans="1:9" ht="15.75" customHeight="1">
      <c r="A18431" s="396"/>
      <c r="B18431" s="398"/>
      <c r="C18431" s="396"/>
      <c r="D18431" s="396"/>
      <c r="E18431" s="399"/>
      <c r="F18431" s="399"/>
      <c r="G18431" s="399"/>
      <c r="H18431" s="399"/>
      <c r="I18431" s="399"/>
    </row>
    <row r="18432" spans="1:9" ht="15.75" customHeight="1">
      <c r="A18432" s="396"/>
      <c r="B18432" s="398"/>
      <c r="C18432" s="396"/>
      <c r="D18432" s="396"/>
      <c r="E18432" s="399"/>
      <c r="F18432" s="399"/>
      <c r="G18432" s="399"/>
      <c r="H18432" s="399"/>
      <c r="I18432" s="399"/>
    </row>
    <row r="18433" spans="1:9" ht="15.75" customHeight="1">
      <c r="A18433" s="396"/>
      <c r="B18433" s="398"/>
      <c r="C18433" s="396"/>
      <c r="D18433" s="396"/>
      <c r="E18433" s="399"/>
      <c r="F18433" s="399"/>
      <c r="G18433" s="399"/>
      <c r="H18433" s="399"/>
      <c r="I18433" s="399"/>
    </row>
    <row r="18434" spans="1:9" ht="15.75" customHeight="1">
      <c r="A18434" s="396"/>
      <c r="B18434" s="398"/>
      <c r="C18434" s="396"/>
      <c r="D18434" s="396"/>
      <c r="E18434" s="399"/>
      <c r="F18434" s="399"/>
      <c r="G18434" s="399"/>
      <c r="H18434" s="399"/>
      <c r="I18434" s="399"/>
    </row>
    <row r="18435" spans="1:9" ht="15.75" customHeight="1">
      <c r="A18435" s="396"/>
      <c r="B18435" s="398"/>
      <c r="C18435" s="396"/>
      <c r="D18435" s="396"/>
      <c r="E18435" s="399"/>
      <c r="F18435" s="399"/>
      <c r="G18435" s="399"/>
      <c r="H18435" s="399"/>
      <c r="I18435" s="399"/>
    </row>
    <row r="18436" spans="1:9" ht="15.75" customHeight="1">
      <c r="A18436" s="396"/>
      <c r="B18436" s="398"/>
      <c r="C18436" s="396"/>
      <c r="D18436" s="396"/>
      <c r="E18436" s="399"/>
      <c r="F18436" s="399"/>
      <c r="G18436" s="399"/>
      <c r="H18436" s="399"/>
      <c r="I18436" s="399"/>
    </row>
    <row r="18437" spans="1:9" ht="15.75" customHeight="1">
      <c r="A18437" s="396"/>
      <c r="B18437" s="398"/>
      <c r="C18437" s="396"/>
      <c r="D18437" s="396"/>
      <c r="E18437" s="399"/>
      <c r="F18437" s="399"/>
      <c r="G18437" s="399"/>
      <c r="H18437" s="399"/>
      <c r="I18437" s="399"/>
    </row>
    <row r="18438" spans="1:9" ht="15.75" customHeight="1">
      <c r="A18438" s="396"/>
      <c r="B18438" s="398"/>
      <c r="C18438" s="396"/>
      <c r="D18438" s="396"/>
      <c r="E18438" s="399"/>
      <c r="F18438" s="399"/>
      <c r="G18438" s="399"/>
      <c r="H18438" s="399"/>
      <c r="I18438" s="399"/>
    </row>
    <row r="18439" spans="1:9" ht="15.75" customHeight="1">
      <c r="A18439" s="396"/>
      <c r="B18439" s="398"/>
      <c r="C18439" s="396"/>
      <c r="D18439" s="396"/>
      <c r="E18439" s="399"/>
      <c r="F18439" s="399"/>
      <c r="G18439" s="399"/>
      <c r="H18439" s="399"/>
      <c r="I18439" s="399"/>
    </row>
    <row r="18440" spans="1:9" ht="15.75" customHeight="1">
      <c r="A18440" s="396"/>
      <c r="B18440" s="398"/>
      <c r="C18440" s="396"/>
      <c r="D18440" s="396"/>
      <c r="E18440" s="399"/>
      <c r="F18440" s="399"/>
      <c r="G18440" s="399"/>
      <c r="H18440" s="399"/>
      <c r="I18440" s="399"/>
    </row>
    <row r="18441" spans="1:9" ht="15.75" customHeight="1">
      <c r="A18441" s="396"/>
      <c r="B18441" s="398"/>
      <c r="C18441" s="396"/>
      <c r="D18441" s="396"/>
      <c r="E18441" s="399"/>
      <c r="F18441" s="399"/>
      <c r="G18441" s="399"/>
      <c r="H18441" s="399"/>
      <c r="I18441" s="399"/>
    </row>
    <row r="18442" spans="1:9" ht="15.75" customHeight="1">
      <c r="A18442" s="396"/>
      <c r="B18442" s="398"/>
      <c r="C18442" s="396"/>
      <c r="D18442" s="396"/>
      <c r="E18442" s="399"/>
      <c r="F18442" s="399"/>
      <c r="G18442" s="399"/>
      <c r="H18442" s="399"/>
      <c r="I18442" s="399"/>
    </row>
    <row r="18443" spans="1:9" ht="15.75" customHeight="1">
      <c r="A18443" s="396"/>
      <c r="B18443" s="398"/>
      <c r="C18443" s="396"/>
      <c r="D18443" s="396"/>
      <c r="E18443" s="399"/>
      <c r="F18443" s="399"/>
      <c r="G18443" s="399"/>
      <c r="H18443" s="399"/>
      <c r="I18443" s="399"/>
    </row>
    <row r="18444" spans="1:9" ht="15.75" customHeight="1">
      <c r="A18444" s="396"/>
      <c r="B18444" s="398"/>
      <c r="C18444" s="396"/>
      <c r="D18444" s="396"/>
      <c r="E18444" s="399"/>
      <c r="F18444" s="399"/>
      <c r="G18444" s="399"/>
      <c r="H18444" s="399"/>
      <c r="I18444" s="399"/>
    </row>
    <row r="18445" spans="1:9" ht="15.75" customHeight="1">
      <c r="A18445" s="396"/>
      <c r="B18445" s="398"/>
      <c r="C18445" s="396"/>
      <c r="D18445" s="396"/>
      <c r="E18445" s="399"/>
      <c r="F18445" s="399"/>
      <c r="G18445" s="399"/>
      <c r="H18445" s="399"/>
      <c r="I18445" s="399"/>
    </row>
    <row r="18446" spans="1:9" ht="15.75" customHeight="1">
      <c r="A18446" s="396"/>
      <c r="B18446" s="398"/>
      <c r="C18446" s="396"/>
      <c r="D18446" s="396"/>
      <c r="E18446" s="399"/>
      <c r="F18446" s="399"/>
      <c r="G18446" s="399"/>
      <c r="H18446" s="399"/>
      <c r="I18446" s="399"/>
    </row>
    <row r="18447" spans="1:9" ht="15.75" customHeight="1">
      <c r="A18447" s="396"/>
      <c r="B18447" s="398"/>
      <c r="C18447" s="396"/>
      <c r="D18447" s="396"/>
      <c r="E18447" s="399"/>
      <c r="F18447" s="399"/>
      <c r="G18447" s="399"/>
      <c r="H18447" s="399"/>
      <c r="I18447" s="399"/>
    </row>
    <row r="18448" spans="1:9" ht="15.75" customHeight="1">
      <c r="A18448" s="396"/>
      <c r="B18448" s="398"/>
      <c r="C18448" s="396"/>
      <c r="D18448" s="396"/>
      <c r="E18448" s="399"/>
      <c r="F18448" s="399"/>
      <c r="G18448" s="399"/>
      <c r="H18448" s="399"/>
      <c r="I18448" s="399"/>
    </row>
    <row r="18449" spans="1:9" ht="15.75" customHeight="1">
      <c r="A18449" s="396"/>
      <c r="B18449" s="398"/>
      <c r="C18449" s="396"/>
      <c r="D18449" s="396"/>
      <c r="E18449" s="399"/>
      <c r="F18449" s="399"/>
      <c r="G18449" s="399"/>
      <c r="H18449" s="399"/>
      <c r="I18449" s="399"/>
    </row>
    <row r="18450" spans="1:9" ht="15.75" customHeight="1">
      <c r="A18450" s="396"/>
      <c r="B18450" s="398"/>
      <c r="C18450" s="396"/>
      <c r="D18450" s="396"/>
      <c r="E18450" s="399"/>
      <c r="F18450" s="399"/>
      <c r="G18450" s="399"/>
      <c r="H18450" s="399"/>
      <c r="I18450" s="399"/>
    </row>
    <row r="18451" spans="1:9" ht="15.75" customHeight="1">
      <c r="A18451" s="396"/>
      <c r="B18451" s="398"/>
      <c r="C18451" s="396"/>
      <c r="D18451" s="396"/>
      <c r="E18451" s="399"/>
      <c r="F18451" s="399"/>
      <c r="G18451" s="399"/>
      <c r="H18451" s="399"/>
      <c r="I18451" s="399"/>
    </row>
    <row r="18452" spans="1:9" ht="15.75" customHeight="1">
      <c r="A18452" s="396"/>
      <c r="B18452" s="398"/>
      <c r="C18452" s="396"/>
      <c r="D18452" s="396"/>
      <c r="E18452" s="399"/>
      <c r="F18452" s="399"/>
      <c r="G18452" s="399"/>
      <c r="H18452" s="399"/>
      <c r="I18452" s="399"/>
    </row>
    <row r="18453" spans="1:9" ht="15.75" customHeight="1">
      <c r="A18453" s="396"/>
      <c r="B18453" s="398"/>
      <c r="C18453" s="396"/>
      <c r="D18453" s="396"/>
      <c r="E18453" s="399"/>
      <c r="F18453" s="399"/>
      <c r="G18453" s="399"/>
      <c r="H18453" s="399"/>
      <c r="I18453" s="399"/>
    </row>
    <row r="18454" spans="1:9" ht="15.75" customHeight="1">
      <c r="A18454" s="396"/>
      <c r="B18454" s="398"/>
      <c r="C18454" s="396"/>
      <c r="D18454" s="396"/>
      <c r="E18454" s="399"/>
      <c r="F18454" s="399"/>
      <c r="G18454" s="399"/>
      <c r="H18454" s="399"/>
      <c r="I18454" s="399"/>
    </row>
    <row r="18455" spans="1:9" ht="15.75" customHeight="1">
      <c r="A18455" s="396"/>
      <c r="B18455" s="398"/>
      <c r="C18455" s="396"/>
      <c r="D18455" s="396"/>
      <c r="E18455" s="399"/>
      <c r="F18455" s="399"/>
      <c r="G18455" s="399"/>
      <c r="H18455" s="399"/>
      <c r="I18455" s="399"/>
    </row>
    <row r="18456" spans="1:9" ht="15.75" customHeight="1">
      <c r="A18456" s="396"/>
      <c r="B18456" s="398"/>
      <c r="C18456" s="396"/>
      <c r="D18456" s="396"/>
      <c r="E18456" s="399"/>
      <c r="F18456" s="399"/>
      <c r="G18456" s="399"/>
      <c r="H18456" s="399"/>
      <c r="I18456" s="399"/>
    </row>
    <row r="18457" spans="1:9" ht="15.75" customHeight="1">
      <c r="A18457" s="396"/>
      <c r="B18457" s="398"/>
      <c r="C18457" s="396"/>
      <c r="D18457" s="396"/>
      <c r="E18457" s="399"/>
      <c r="F18457" s="399"/>
      <c r="G18457" s="399"/>
      <c r="H18457" s="399"/>
      <c r="I18457" s="399"/>
    </row>
    <row r="18458" spans="1:9" ht="15.75" customHeight="1">
      <c r="A18458" s="396"/>
      <c r="B18458" s="398"/>
      <c r="C18458" s="396"/>
      <c r="D18458" s="396"/>
      <c r="E18458" s="399"/>
      <c r="F18458" s="399"/>
      <c r="G18458" s="399"/>
      <c r="H18458" s="399"/>
      <c r="I18458" s="399"/>
    </row>
    <row r="18459" spans="1:9" ht="15.75" customHeight="1">
      <c r="A18459" s="396"/>
      <c r="B18459" s="398"/>
      <c r="C18459" s="396"/>
      <c r="D18459" s="396"/>
      <c r="E18459" s="399"/>
      <c r="F18459" s="399"/>
      <c r="G18459" s="399"/>
      <c r="H18459" s="399"/>
      <c r="I18459" s="399"/>
    </row>
    <row r="18460" spans="1:9" ht="15.75" customHeight="1">
      <c r="A18460" s="396"/>
      <c r="B18460" s="398"/>
      <c r="C18460" s="396"/>
      <c r="D18460" s="396"/>
      <c r="E18460" s="399"/>
      <c r="F18460" s="399"/>
      <c r="G18460" s="399"/>
      <c r="H18460" s="399"/>
      <c r="I18460" s="399"/>
    </row>
    <row r="18461" spans="1:9" ht="15.75" customHeight="1">
      <c r="A18461" s="396"/>
      <c r="B18461" s="398"/>
      <c r="C18461" s="396"/>
      <c r="D18461" s="396"/>
      <c r="E18461" s="399"/>
      <c r="F18461" s="399"/>
      <c r="G18461" s="399"/>
      <c r="H18461" s="399"/>
      <c r="I18461" s="399"/>
    </row>
    <row r="18462" spans="1:9" ht="15.75" customHeight="1">
      <c r="A18462" s="396"/>
      <c r="B18462" s="398"/>
      <c r="C18462" s="396"/>
      <c r="D18462" s="396"/>
      <c r="E18462" s="399"/>
      <c r="F18462" s="399"/>
      <c r="G18462" s="399"/>
      <c r="H18462" s="399"/>
      <c r="I18462" s="399"/>
    </row>
    <row r="18463" spans="1:9" ht="15.75" customHeight="1">
      <c r="A18463" s="396"/>
      <c r="B18463" s="398"/>
      <c r="C18463" s="396"/>
      <c r="D18463" s="396"/>
      <c r="E18463" s="399"/>
      <c r="F18463" s="399"/>
      <c r="G18463" s="399"/>
      <c r="H18463" s="399"/>
      <c r="I18463" s="399"/>
    </row>
    <row r="18464" spans="1:9" ht="15.75" customHeight="1">
      <c r="A18464" s="396"/>
      <c r="B18464" s="398"/>
      <c r="C18464" s="396"/>
      <c r="D18464" s="396"/>
      <c r="E18464" s="399"/>
      <c r="F18464" s="399"/>
      <c r="G18464" s="399"/>
      <c r="H18464" s="399"/>
      <c r="I18464" s="399"/>
    </row>
    <row r="18465" spans="1:9" ht="15.75" customHeight="1">
      <c r="A18465" s="396"/>
      <c r="B18465" s="398"/>
      <c r="C18465" s="396"/>
      <c r="D18465" s="396"/>
      <c r="E18465" s="399"/>
      <c r="F18465" s="399"/>
      <c r="G18465" s="399"/>
      <c r="H18465" s="399"/>
      <c r="I18465" s="399"/>
    </row>
    <row r="18466" spans="1:9" ht="15.75" customHeight="1">
      <c r="A18466" s="396"/>
      <c r="B18466" s="398"/>
      <c r="C18466" s="396"/>
      <c r="D18466" s="396"/>
      <c r="E18466" s="399"/>
      <c r="F18466" s="399"/>
      <c r="G18466" s="399"/>
      <c r="H18466" s="399"/>
      <c r="I18466" s="399"/>
    </row>
    <row r="18467" spans="1:9" ht="15.75" customHeight="1">
      <c r="A18467" s="396"/>
      <c r="B18467" s="398"/>
      <c r="C18467" s="396"/>
      <c r="D18467" s="396"/>
      <c r="E18467" s="399"/>
      <c r="F18467" s="399"/>
      <c r="G18467" s="399"/>
      <c r="H18467" s="399"/>
      <c r="I18467" s="399"/>
    </row>
    <row r="18468" spans="1:9" ht="15.75" customHeight="1">
      <c r="A18468" s="396"/>
      <c r="B18468" s="398"/>
      <c r="C18468" s="396"/>
      <c r="D18468" s="396"/>
      <c r="E18468" s="399"/>
      <c r="F18468" s="399"/>
      <c r="G18468" s="399"/>
      <c r="H18468" s="399"/>
      <c r="I18468" s="399"/>
    </row>
    <row r="18469" spans="1:9" ht="15.75" customHeight="1">
      <c r="A18469" s="396"/>
      <c r="B18469" s="398"/>
      <c r="C18469" s="396"/>
      <c r="D18469" s="396"/>
      <c r="E18469" s="399"/>
      <c r="F18469" s="399"/>
      <c r="G18469" s="399"/>
      <c r="H18469" s="399"/>
      <c r="I18469" s="399"/>
    </row>
    <row r="18470" spans="1:9" ht="15.75" customHeight="1">
      <c r="A18470" s="396"/>
      <c r="B18470" s="398"/>
      <c r="C18470" s="396"/>
      <c r="D18470" s="396"/>
      <c r="E18470" s="399"/>
      <c r="F18470" s="399"/>
      <c r="G18470" s="399"/>
      <c r="H18470" s="399"/>
      <c r="I18470" s="399"/>
    </row>
    <row r="18471" spans="1:9" ht="15.75" customHeight="1">
      <c r="A18471" s="396"/>
      <c r="B18471" s="398"/>
      <c r="C18471" s="396"/>
      <c r="D18471" s="396"/>
      <c r="E18471" s="399"/>
      <c r="F18471" s="399"/>
      <c r="G18471" s="399"/>
      <c r="H18471" s="399"/>
      <c r="I18471" s="399"/>
    </row>
    <row r="18472" spans="1:9" ht="15.75" customHeight="1">
      <c r="A18472" s="396"/>
      <c r="B18472" s="398"/>
      <c r="C18472" s="396"/>
      <c r="D18472" s="396"/>
      <c r="E18472" s="399"/>
      <c r="F18472" s="399"/>
      <c r="G18472" s="399"/>
      <c r="H18472" s="399"/>
      <c r="I18472" s="399"/>
    </row>
    <row r="18473" spans="1:9" ht="15.75" customHeight="1">
      <c r="A18473" s="396"/>
      <c r="B18473" s="398"/>
      <c r="C18473" s="396"/>
      <c r="D18473" s="396"/>
      <c r="E18473" s="399"/>
      <c r="F18473" s="399"/>
      <c r="G18473" s="399"/>
      <c r="H18473" s="399"/>
      <c r="I18473" s="399"/>
    </row>
    <row r="18474" spans="1:9" ht="15.75" customHeight="1">
      <c r="A18474" s="396"/>
      <c r="B18474" s="398"/>
      <c r="C18474" s="396"/>
      <c r="D18474" s="396"/>
      <c r="E18474" s="399"/>
      <c r="F18474" s="399"/>
      <c r="G18474" s="399"/>
      <c r="H18474" s="399"/>
      <c r="I18474" s="399"/>
    </row>
    <row r="18475" spans="1:9" ht="15.75" customHeight="1">
      <c r="A18475" s="396"/>
      <c r="B18475" s="398"/>
      <c r="C18475" s="396"/>
      <c r="D18475" s="396"/>
      <c r="E18475" s="399"/>
      <c r="F18475" s="399"/>
      <c r="G18475" s="399"/>
      <c r="H18475" s="399"/>
      <c r="I18475" s="399"/>
    </row>
    <row r="18476" spans="1:9" ht="15.75" customHeight="1">
      <c r="A18476" s="396"/>
      <c r="B18476" s="398"/>
      <c r="C18476" s="396"/>
      <c r="D18476" s="396"/>
      <c r="E18476" s="399"/>
      <c r="F18476" s="399"/>
      <c r="G18476" s="399"/>
      <c r="H18476" s="399"/>
      <c r="I18476" s="399"/>
    </row>
    <row r="18477" spans="1:9" ht="15.75" customHeight="1">
      <c r="A18477" s="396"/>
      <c r="B18477" s="398"/>
      <c r="C18477" s="396"/>
      <c r="D18477" s="396"/>
      <c r="E18477" s="399"/>
      <c r="F18477" s="399"/>
      <c r="G18477" s="399"/>
      <c r="H18477" s="399"/>
      <c r="I18477" s="399"/>
    </row>
    <row r="18478" spans="1:9" ht="15.75" customHeight="1">
      <c r="A18478" s="396"/>
      <c r="B18478" s="398"/>
      <c r="C18478" s="396"/>
      <c r="D18478" s="396"/>
      <c r="E18478" s="399"/>
      <c r="F18478" s="399"/>
      <c r="G18478" s="399"/>
      <c r="H18478" s="399"/>
      <c r="I18478" s="399"/>
    </row>
    <row r="18479" spans="1:9" ht="15.75" customHeight="1">
      <c r="A18479" s="396"/>
      <c r="B18479" s="398"/>
      <c r="C18479" s="396"/>
      <c r="D18479" s="396"/>
      <c r="E18479" s="399"/>
      <c r="F18479" s="399"/>
      <c r="G18479" s="399"/>
      <c r="H18479" s="399"/>
      <c r="I18479" s="399"/>
    </row>
    <row r="18480" spans="1:9" ht="15.75" customHeight="1">
      <c r="A18480" s="396"/>
      <c r="B18480" s="398"/>
      <c r="C18480" s="396"/>
      <c r="D18480" s="396"/>
      <c r="E18480" s="399"/>
      <c r="F18480" s="399"/>
      <c r="G18480" s="399"/>
      <c r="H18480" s="399"/>
      <c r="I18480" s="399"/>
    </row>
    <row r="18481" spans="1:9" ht="15.75" customHeight="1">
      <c r="A18481" s="396"/>
      <c r="B18481" s="398"/>
      <c r="C18481" s="396"/>
      <c r="D18481" s="396"/>
      <c r="E18481" s="399"/>
      <c r="F18481" s="399"/>
      <c r="G18481" s="399"/>
      <c r="H18481" s="399"/>
      <c r="I18481" s="399"/>
    </row>
    <row r="18482" spans="1:9" ht="15.75" customHeight="1">
      <c r="A18482" s="396"/>
      <c r="B18482" s="398"/>
      <c r="C18482" s="396"/>
      <c r="D18482" s="396"/>
      <c r="E18482" s="399"/>
      <c r="F18482" s="399"/>
      <c r="G18482" s="399"/>
      <c r="H18482" s="399"/>
      <c r="I18482" s="399"/>
    </row>
    <row r="18483" spans="1:9" ht="15.75" customHeight="1">
      <c r="A18483" s="396"/>
      <c r="B18483" s="398"/>
      <c r="C18483" s="396"/>
      <c r="D18483" s="396"/>
      <c r="E18483" s="399"/>
      <c r="F18483" s="399"/>
      <c r="G18483" s="399"/>
      <c r="H18483" s="399"/>
      <c r="I18483" s="399"/>
    </row>
    <row r="18484" spans="1:9" ht="15.75" customHeight="1">
      <c r="A18484" s="396"/>
      <c r="B18484" s="398"/>
      <c r="C18484" s="396"/>
      <c r="D18484" s="396"/>
      <c r="E18484" s="399"/>
      <c r="F18484" s="399"/>
      <c r="G18484" s="399"/>
      <c r="H18484" s="399"/>
      <c r="I18484" s="399"/>
    </row>
    <row r="18485" spans="1:9" ht="15.75" customHeight="1">
      <c r="A18485" s="396"/>
      <c r="B18485" s="398"/>
      <c r="C18485" s="396"/>
      <c r="D18485" s="396"/>
      <c r="E18485" s="399"/>
      <c r="F18485" s="399"/>
      <c r="G18485" s="399"/>
      <c r="H18485" s="399"/>
      <c r="I18485" s="399"/>
    </row>
    <row r="18486" spans="1:9" ht="15.75" customHeight="1">
      <c r="A18486" s="396"/>
      <c r="B18486" s="398"/>
      <c r="C18486" s="396"/>
      <c r="D18486" s="396"/>
      <c r="E18486" s="399"/>
      <c r="F18486" s="399"/>
      <c r="G18486" s="399"/>
      <c r="H18486" s="399"/>
      <c r="I18486" s="399"/>
    </row>
    <row r="18487" spans="1:9" ht="15.75" customHeight="1">
      <c r="A18487" s="396"/>
      <c r="B18487" s="398"/>
      <c r="C18487" s="396"/>
      <c r="D18487" s="396"/>
      <c r="E18487" s="399"/>
      <c r="F18487" s="399"/>
      <c r="G18487" s="399"/>
      <c r="H18487" s="399"/>
      <c r="I18487" s="399"/>
    </row>
    <row r="18488" spans="1:9" ht="15.75" customHeight="1">
      <c r="A18488" s="396"/>
      <c r="B18488" s="398"/>
      <c r="C18488" s="396"/>
      <c r="D18488" s="396"/>
      <c r="E18488" s="399"/>
      <c r="F18488" s="399"/>
      <c r="G18488" s="399"/>
      <c r="H18488" s="399"/>
      <c r="I18488" s="399"/>
    </row>
    <row r="18489" spans="1:9" ht="15.75" customHeight="1">
      <c r="A18489" s="396"/>
      <c r="B18489" s="398"/>
      <c r="C18489" s="396"/>
      <c r="D18489" s="396"/>
      <c r="E18489" s="399"/>
      <c r="F18489" s="399"/>
      <c r="G18489" s="399"/>
      <c r="H18489" s="399"/>
      <c r="I18489" s="399"/>
    </row>
    <row r="18490" spans="1:9" ht="15.75" customHeight="1">
      <c r="A18490" s="396"/>
      <c r="B18490" s="398"/>
      <c r="C18490" s="396"/>
      <c r="D18490" s="396"/>
      <c r="E18490" s="399"/>
      <c r="F18490" s="399"/>
      <c r="G18490" s="399"/>
      <c r="H18490" s="399"/>
      <c r="I18490" s="399"/>
    </row>
    <row r="18491" spans="1:9" ht="15.75" customHeight="1">
      <c r="A18491" s="396"/>
      <c r="B18491" s="398"/>
      <c r="C18491" s="396"/>
      <c r="D18491" s="396"/>
      <c r="E18491" s="399"/>
      <c r="F18491" s="399"/>
      <c r="G18491" s="399"/>
      <c r="H18491" s="399"/>
      <c r="I18491" s="399"/>
    </row>
    <row r="18492" spans="1:9" ht="15.75" customHeight="1">
      <c r="A18492" s="396"/>
      <c r="B18492" s="398"/>
      <c r="C18492" s="396"/>
      <c r="D18492" s="396"/>
      <c r="E18492" s="399"/>
      <c r="F18492" s="399"/>
      <c r="G18492" s="399"/>
      <c r="H18492" s="399"/>
      <c r="I18492" s="399"/>
    </row>
    <row r="18493" spans="1:9" ht="15.75" customHeight="1">
      <c r="A18493" s="396"/>
      <c r="B18493" s="398"/>
      <c r="C18493" s="396"/>
      <c r="D18493" s="396"/>
      <c r="E18493" s="399"/>
      <c r="F18493" s="399"/>
      <c r="G18493" s="399"/>
      <c r="H18493" s="399"/>
      <c r="I18493" s="399"/>
    </row>
    <row r="18494" spans="1:9" ht="15.75" customHeight="1">
      <c r="A18494" s="396"/>
      <c r="B18494" s="398"/>
      <c r="C18494" s="396"/>
      <c r="D18494" s="396"/>
      <c r="E18494" s="399"/>
      <c r="F18494" s="399"/>
      <c r="G18494" s="399"/>
      <c r="H18494" s="399"/>
      <c r="I18494" s="399"/>
    </row>
    <row r="18495" spans="1:9" ht="15.75" customHeight="1">
      <c r="A18495" s="396"/>
      <c r="B18495" s="398"/>
      <c r="C18495" s="396"/>
      <c r="D18495" s="396"/>
      <c r="E18495" s="399"/>
      <c r="F18495" s="399"/>
      <c r="G18495" s="399"/>
      <c r="H18495" s="399"/>
      <c r="I18495" s="399"/>
    </row>
    <row r="18496" spans="1:9" ht="15.75" customHeight="1">
      <c r="A18496" s="396"/>
      <c r="B18496" s="398"/>
      <c r="C18496" s="396"/>
      <c r="D18496" s="396"/>
      <c r="E18496" s="399"/>
      <c r="F18496" s="399"/>
      <c r="G18496" s="399"/>
      <c r="H18496" s="399"/>
      <c r="I18496" s="399"/>
    </row>
    <row r="18497" spans="1:9" ht="15.75" customHeight="1">
      <c r="A18497" s="396"/>
      <c r="B18497" s="398"/>
      <c r="C18497" s="396"/>
      <c r="D18497" s="396"/>
      <c r="E18497" s="399"/>
      <c r="F18497" s="399"/>
      <c r="G18497" s="399"/>
      <c r="H18497" s="399"/>
      <c r="I18497" s="399"/>
    </row>
    <row r="18498" spans="1:9" ht="15.75" customHeight="1">
      <c r="A18498" s="396"/>
      <c r="B18498" s="398"/>
      <c r="C18498" s="396"/>
      <c r="D18498" s="396"/>
      <c r="E18498" s="399"/>
      <c r="F18498" s="399"/>
      <c r="G18498" s="399"/>
      <c r="H18498" s="399"/>
      <c r="I18498" s="399"/>
    </row>
    <row r="18499" spans="1:9" ht="15.75" customHeight="1">
      <c r="A18499" s="396"/>
      <c r="B18499" s="398"/>
      <c r="C18499" s="396"/>
      <c r="D18499" s="396"/>
      <c r="E18499" s="399"/>
      <c r="F18499" s="399"/>
      <c r="G18499" s="399"/>
      <c r="H18499" s="399"/>
      <c r="I18499" s="399"/>
    </row>
    <row r="18500" spans="1:9" ht="15.75" customHeight="1">
      <c r="A18500" s="396"/>
      <c r="B18500" s="398"/>
      <c r="C18500" s="396"/>
      <c r="D18500" s="396"/>
      <c r="E18500" s="399"/>
      <c r="F18500" s="399"/>
      <c r="G18500" s="399"/>
      <c r="H18500" s="399"/>
      <c r="I18500" s="399"/>
    </row>
    <row r="18501" spans="1:9" ht="15.75" customHeight="1">
      <c r="A18501" s="396"/>
      <c r="B18501" s="398"/>
      <c r="C18501" s="396"/>
      <c r="D18501" s="396"/>
      <c r="E18501" s="399"/>
      <c r="F18501" s="399"/>
      <c r="G18501" s="399"/>
      <c r="H18501" s="399"/>
      <c r="I18501" s="399"/>
    </row>
    <row r="18502" spans="1:9" ht="15.75" customHeight="1">
      <c r="A18502" s="396"/>
      <c r="B18502" s="398"/>
      <c r="C18502" s="396"/>
      <c r="D18502" s="396"/>
      <c r="E18502" s="399"/>
      <c r="F18502" s="399"/>
      <c r="G18502" s="399"/>
      <c r="H18502" s="399"/>
      <c r="I18502" s="399"/>
    </row>
    <row r="18503" spans="1:9" ht="15.75" customHeight="1">
      <c r="A18503" s="396"/>
      <c r="B18503" s="398"/>
      <c r="C18503" s="396"/>
      <c r="D18503" s="396"/>
      <c r="E18503" s="399"/>
      <c r="F18503" s="399"/>
      <c r="G18503" s="399"/>
      <c r="H18503" s="399"/>
      <c r="I18503" s="399"/>
    </row>
    <row r="18504" spans="1:9" ht="15.75" customHeight="1">
      <c r="A18504" s="396"/>
      <c r="B18504" s="398"/>
      <c r="C18504" s="396"/>
      <c r="D18504" s="396"/>
      <c r="E18504" s="399"/>
      <c r="F18504" s="399"/>
      <c r="G18504" s="399"/>
      <c r="H18504" s="399"/>
      <c r="I18504" s="399"/>
    </row>
    <row r="18505" spans="1:9" ht="15.75" customHeight="1">
      <c r="A18505" s="396"/>
      <c r="B18505" s="398"/>
      <c r="C18505" s="396"/>
      <c r="D18505" s="396"/>
      <c r="E18505" s="399"/>
      <c r="F18505" s="399"/>
      <c r="G18505" s="399"/>
      <c r="H18505" s="399"/>
      <c r="I18505" s="399"/>
    </row>
    <row r="18506" spans="1:9" ht="15.75" customHeight="1">
      <c r="A18506" s="396"/>
      <c r="B18506" s="398"/>
      <c r="C18506" s="396"/>
      <c r="D18506" s="396"/>
      <c r="E18506" s="399"/>
      <c r="F18506" s="399"/>
      <c r="G18506" s="399"/>
      <c r="H18506" s="399"/>
      <c r="I18506" s="399"/>
    </row>
    <row r="18507" spans="1:9" ht="15.75" customHeight="1">
      <c r="A18507" s="396"/>
      <c r="B18507" s="398"/>
      <c r="C18507" s="396"/>
      <c r="D18507" s="396"/>
      <c r="E18507" s="399"/>
      <c r="F18507" s="399"/>
      <c r="G18507" s="399"/>
      <c r="H18507" s="399"/>
      <c r="I18507" s="399"/>
    </row>
    <row r="18508" spans="1:9" ht="15.75" customHeight="1">
      <c r="A18508" s="396"/>
      <c r="B18508" s="398"/>
      <c r="C18508" s="396"/>
      <c r="D18508" s="396"/>
      <c r="E18508" s="399"/>
      <c r="F18508" s="399"/>
      <c r="G18508" s="399"/>
      <c r="H18508" s="399"/>
      <c r="I18508" s="399"/>
    </row>
    <row r="18509" spans="1:9" ht="15.75" customHeight="1">
      <c r="A18509" s="396"/>
      <c r="B18509" s="398"/>
      <c r="C18509" s="396"/>
      <c r="D18509" s="396"/>
      <c r="E18509" s="399"/>
      <c r="F18509" s="399"/>
      <c r="G18509" s="399"/>
      <c r="H18509" s="399"/>
      <c r="I18509" s="399"/>
    </row>
    <row r="18510" spans="1:9" ht="15.75" customHeight="1">
      <c r="A18510" s="396"/>
      <c r="B18510" s="398"/>
      <c r="C18510" s="396"/>
      <c r="D18510" s="396"/>
      <c r="E18510" s="399"/>
      <c r="F18510" s="399"/>
      <c r="G18510" s="399"/>
      <c r="H18510" s="399"/>
      <c r="I18510" s="399"/>
    </row>
    <row r="18511" spans="1:9" ht="15.75" customHeight="1">
      <c r="A18511" s="396"/>
      <c r="B18511" s="398"/>
      <c r="C18511" s="396"/>
      <c r="D18511" s="396"/>
      <c r="E18511" s="399"/>
      <c r="F18511" s="399"/>
      <c r="G18511" s="399"/>
      <c r="H18511" s="399"/>
      <c r="I18511" s="399"/>
    </row>
    <row r="18512" spans="1:9" ht="15.75" customHeight="1">
      <c r="A18512" s="396"/>
      <c r="B18512" s="398"/>
      <c r="C18512" s="396"/>
      <c r="D18512" s="396"/>
      <c r="E18512" s="399"/>
      <c r="F18512" s="399"/>
      <c r="G18512" s="399"/>
      <c r="H18512" s="399"/>
      <c r="I18512" s="399"/>
    </row>
    <row r="18513" spans="1:9" ht="15.75" customHeight="1">
      <c r="A18513" s="396"/>
      <c r="B18513" s="398"/>
      <c r="C18513" s="396"/>
      <c r="D18513" s="396"/>
      <c r="E18513" s="399"/>
      <c r="F18513" s="399"/>
      <c r="G18513" s="399"/>
      <c r="H18513" s="399"/>
      <c r="I18513" s="399"/>
    </row>
    <row r="18514" spans="1:9" ht="15.75" customHeight="1">
      <c r="A18514" s="396"/>
      <c r="B18514" s="398"/>
      <c r="C18514" s="396"/>
      <c r="D18514" s="396"/>
      <c r="E18514" s="399"/>
      <c r="F18514" s="399"/>
      <c r="G18514" s="399"/>
      <c r="H18514" s="399"/>
      <c r="I18514" s="399"/>
    </row>
    <row r="18515" spans="1:9" ht="15.75" customHeight="1">
      <c r="A18515" s="396"/>
      <c r="B18515" s="398"/>
      <c r="C18515" s="396"/>
      <c r="D18515" s="396"/>
      <c r="E18515" s="399"/>
      <c r="F18515" s="399"/>
      <c r="G18515" s="399"/>
      <c r="H18515" s="399"/>
      <c r="I18515" s="399"/>
    </row>
    <row r="18516" spans="1:9" ht="15.75" customHeight="1">
      <c r="A18516" s="396"/>
      <c r="B18516" s="398"/>
      <c r="C18516" s="396"/>
      <c r="D18516" s="396"/>
      <c r="E18516" s="399"/>
      <c r="F18516" s="399"/>
      <c r="G18516" s="399"/>
      <c r="H18516" s="399"/>
      <c r="I18516" s="399"/>
    </row>
    <row r="18517" spans="1:9" ht="15.75" customHeight="1">
      <c r="A18517" s="396"/>
      <c r="B18517" s="398"/>
      <c r="C18517" s="396"/>
      <c r="D18517" s="396"/>
      <c r="E18517" s="399"/>
      <c r="F18517" s="399"/>
      <c r="G18517" s="399"/>
      <c r="H18517" s="399"/>
      <c r="I18517" s="399"/>
    </row>
    <row r="18518" spans="1:9" ht="15.75" customHeight="1">
      <c r="A18518" s="396"/>
      <c r="B18518" s="398"/>
      <c r="C18518" s="396"/>
      <c r="D18518" s="396"/>
      <c r="E18518" s="399"/>
      <c r="F18518" s="399"/>
      <c r="G18518" s="399"/>
      <c r="H18518" s="399"/>
      <c r="I18518" s="399"/>
    </row>
    <row r="18519" spans="1:9" ht="15.75" customHeight="1">
      <c r="A18519" s="396"/>
      <c r="B18519" s="398"/>
      <c r="C18519" s="396"/>
      <c r="D18519" s="396"/>
      <c r="E18519" s="399"/>
      <c r="F18519" s="399"/>
      <c r="G18519" s="399"/>
      <c r="H18519" s="399"/>
      <c r="I18519" s="399"/>
    </row>
    <row r="18520" spans="1:9" ht="15.75" customHeight="1">
      <c r="A18520" s="396"/>
      <c r="B18520" s="398"/>
      <c r="C18520" s="396"/>
      <c r="D18520" s="396"/>
      <c r="E18520" s="399"/>
      <c r="F18520" s="399"/>
      <c r="G18520" s="399"/>
      <c r="H18520" s="399"/>
      <c r="I18520" s="399"/>
    </row>
    <row r="18521" spans="1:9" ht="15.75" customHeight="1">
      <c r="A18521" s="396"/>
      <c r="B18521" s="398"/>
      <c r="C18521" s="396"/>
      <c r="D18521" s="396"/>
      <c r="E18521" s="399"/>
      <c r="F18521" s="399"/>
      <c r="G18521" s="399"/>
      <c r="H18521" s="399"/>
      <c r="I18521" s="399"/>
    </row>
    <row r="18522" spans="1:9" ht="15.75" customHeight="1">
      <c r="A18522" s="396"/>
      <c r="B18522" s="398"/>
      <c r="C18522" s="396"/>
      <c r="D18522" s="396"/>
      <c r="E18522" s="399"/>
      <c r="F18522" s="399"/>
      <c r="G18522" s="399"/>
      <c r="H18522" s="399"/>
      <c r="I18522" s="399"/>
    </row>
    <row r="18523" spans="1:9" ht="15.75" customHeight="1">
      <c r="A18523" s="396"/>
      <c r="B18523" s="398"/>
      <c r="C18523" s="396"/>
      <c r="D18523" s="396"/>
      <c r="E18523" s="399"/>
      <c r="F18523" s="399"/>
      <c r="G18523" s="399"/>
      <c r="H18523" s="399"/>
      <c r="I18523" s="399"/>
    </row>
    <row r="18524" spans="1:9" ht="15.75" customHeight="1">
      <c r="A18524" s="396"/>
      <c r="B18524" s="398"/>
      <c r="C18524" s="396"/>
      <c r="D18524" s="396"/>
      <c r="E18524" s="399"/>
      <c r="F18524" s="399"/>
      <c r="G18524" s="399"/>
      <c r="H18524" s="399"/>
      <c r="I18524" s="399"/>
    </row>
    <row r="18525" spans="1:9" ht="15.75" customHeight="1">
      <c r="A18525" s="396"/>
      <c r="B18525" s="398"/>
      <c r="C18525" s="396"/>
      <c r="D18525" s="396"/>
      <c r="E18525" s="399"/>
      <c r="F18525" s="399"/>
      <c r="G18525" s="399"/>
      <c r="H18525" s="399"/>
      <c r="I18525" s="399"/>
    </row>
    <row r="18526" spans="1:9" ht="15.75" customHeight="1">
      <c r="A18526" s="396"/>
      <c r="B18526" s="398"/>
      <c r="C18526" s="396"/>
      <c r="D18526" s="396"/>
      <c r="E18526" s="399"/>
      <c r="F18526" s="399"/>
      <c r="G18526" s="399"/>
      <c r="H18526" s="399"/>
      <c r="I18526" s="399"/>
    </row>
    <row r="18527" spans="1:9" ht="15.75" customHeight="1">
      <c r="A18527" s="396"/>
      <c r="B18527" s="398"/>
      <c r="C18527" s="396"/>
      <c r="D18527" s="396"/>
      <c r="E18527" s="399"/>
      <c r="F18527" s="399"/>
      <c r="G18527" s="399"/>
      <c r="H18527" s="399"/>
      <c r="I18527" s="399"/>
    </row>
    <row r="18528" spans="1:9" ht="15.75" customHeight="1">
      <c r="A18528" s="396"/>
      <c r="B18528" s="398"/>
      <c r="C18528" s="396"/>
      <c r="D18528" s="396"/>
      <c r="E18528" s="399"/>
      <c r="F18528" s="399"/>
      <c r="G18528" s="399"/>
      <c r="H18528" s="399"/>
      <c r="I18528" s="399"/>
    </row>
    <row r="18529" spans="1:9" ht="15.75" customHeight="1">
      <c r="A18529" s="396"/>
      <c r="B18529" s="398"/>
      <c r="C18529" s="396"/>
      <c r="D18529" s="396"/>
      <c r="E18529" s="399"/>
      <c r="F18529" s="399"/>
      <c r="G18529" s="399"/>
      <c r="H18529" s="399"/>
      <c r="I18529" s="399"/>
    </row>
    <row r="18530" spans="1:9" ht="15.75" customHeight="1">
      <c r="A18530" s="396"/>
      <c r="B18530" s="398"/>
      <c r="C18530" s="396"/>
      <c r="D18530" s="396"/>
      <c r="E18530" s="399"/>
      <c r="F18530" s="399"/>
      <c r="G18530" s="399"/>
      <c r="H18530" s="399"/>
      <c r="I18530" s="399"/>
    </row>
    <row r="18531" spans="1:9" ht="15.75" customHeight="1">
      <c r="A18531" s="396"/>
      <c r="B18531" s="398"/>
      <c r="C18531" s="396"/>
      <c r="D18531" s="396"/>
      <c r="E18531" s="399"/>
      <c r="F18531" s="399"/>
      <c r="G18531" s="399"/>
      <c r="H18531" s="399"/>
      <c r="I18531" s="399"/>
    </row>
    <row r="18532" spans="1:9" ht="15.75" customHeight="1">
      <c r="A18532" s="396"/>
      <c r="B18532" s="398"/>
      <c r="C18532" s="396"/>
      <c r="D18532" s="396"/>
      <c r="E18532" s="399"/>
      <c r="F18532" s="399"/>
      <c r="G18532" s="399"/>
      <c r="H18532" s="399"/>
      <c r="I18532" s="399"/>
    </row>
    <row r="18533" spans="1:9" ht="15.75" customHeight="1">
      <c r="A18533" s="396"/>
      <c r="B18533" s="398"/>
      <c r="C18533" s="396"/>
      <c r="D18533" s="396"/>
      <c r="E18533" s="399"/>
      <c r="F18533" s="399"/>
      <c r="G18533" s="399"/>
      <c r="H18533" s="399"/>
      <c r="I18533" s="399"/>
    </row>
    <row r="18534" spans="1:9" ht="15.75" customHeight="1">
      <c r="A18534" s="396"/>
      <c r="B18534" s="398"/>
      <c r="C18534" s="396"/>
      <c r="D18534" s="396"/>
      <c r="E18534" s="399"/>
      <c r="F18534" s="399"/>
      <c r="G18534" s="399"/>
      <c r="H18534" s="399"/>
      <c r="I18534" s="399"/>
    </row>
    <row r="18535" spans="1:9" ht="15.75" customHeight="1">
      <c r="A18535" s="396"/>
      <c r="B18535" s="398"/>
      <c r="C18535" s="396"/>
      <c r="D18535" s="396"/>
      <c r="E18535" s="399"/>
      <c r="F18535" s="399"/>
      <c r="G18535" s="399"/>
      <c r="H18535" s="399"/>
      <c r="I18535" s="399"/>
    </row>
    <row r="18536" spans="1:9" ht="15.75" customHeight="1">
      <c r="A18536" s="396"/>
      <c r="B18536" s="398"/>
      <c r="C18536" s="396"/>
      <c r="D18536" s="396"/>
      <c r="E18536" s="399"/>
      <c r="F18536" s="399"/>
      <c r="G18536" s="399"/>
      <c r="H18536" s="399"/>
      <c r="I18536" s="399"/>
    </row>
    <row r="18537" spans="1:9" ht="15.75" customHeight="1">
      <c r="A18537" s="396"/>
      <c r="B18537" s="398"/>
      <c r="C18537" s="396"/>
      <c r="D18537" s="396"/>
      <c r="E18537" s="399"/>
      <c r="F18537" s="399"/>
      <c r="G18537" s="399"/>
      <c r="H18537" s="399"/>
      <c r="I18537" s="399"/>
    </row>
    <row r="18538" spans="1:9" ht="15.75" customHeight="1">
      <c r="A18538" s="396"/>
      <c r="B18538" s="398"/>
      <c r="C18538" s="396"/>
      <c r="D18538" s="396"/>
      <c r="E18538" s="399"/>
      <c r="F18538" s="399"/>
      <c r="G18538" s="399"/>
      <c r="H18538" s="399"/>
      <c r="I18538" s="399"/>
    </row>
    <row r="18539" spans="1:9" ht="15.75" customHeight="1">
      <c r="A18539" s="396"/>
      <c r="B18539" s="398"/>
      <c r="C18539" s="396"/>
      <c r="D18539" s="396"/>
      <c r="E18539" s="399"/>
      <c r="F18539" s="399"/>
      <c r="G18539" s="399"/>
      <c r="H18539" s="399"/>
      <c r="I18539" s="399"/>
    </row>
    <row r="18540" spans="1:9" ht="15.75" customHeight="1">
      <c r="A18540" s="396"/>
      <c r="B18540" s="398"/>
      <c r="C18540" s="396"/>
      <c r="D18540" s="396"/>
      <c r="E18540" s="399"/>
      <c r="F18540" s="399"/>
      <c r="G18540" s="399"/>
      <c r="H18540" s="399"/>
      <c r="I18540" s="399"/>
    </row>
    <row r="18541" spans="1:9" ht="15.75" customHeight="1">
      <c r="A18541" s="396"/>
      <c r="B18541" s="398"/>
      <c r="C18541" s="396"/>
      <c r="D18541" s="396"/>
      <c r="E18541" s="399"/>
      <c r="F18541" s="399"/>
      <c r="G18541" s="399"/>
      <c r="H18541" s="399"/>
      <c r="I18541" s="399"/>
    </row>
    <row r="18542" spans="1:9" ht="15.75" customHeight="1">
      <c r="A18542" s="396"/>
      <c r="B18542" s="398"/>
      <c r="C18542" s="396"/>
      <c r="D18542" s="396"/>
      <c r="E18542" s="399"/>
      <c r="F18542" s="399"/>
      <c r="G18542" s="399"/>
      <c r="H18542" s="399"/>
      <c r="I18542" s="399"/>
    </row>
    <row r="18543" spans="1:9" ht="15.75" customHeight="1">
      <c r="A18543" s="396"/>
      <c r="B18543" s="398"/>
      <c r="C18543" s="396"/>
      <c r="D18543" s="396"/>
      <c r="E18543" s="399"/>
      <c r="F18543" s="399"/>
      <c r="G18543" s="399"/>
      <c r="H18543" s="399"/>
      <c r="I18543" s="399"/>
    </row>
    <row r="18544" spans="1:9" ht="15.75" customHeight="1">
      <c r="A18544" s="396"/>
      <c r="B18544" s="398"/>
      <c r="C18544" s="396"/>
      <c r="D18544" s="396"/>
      <c r="E18544" s="399"/>
      <c r="F18544" s="399"/>
      <c r="G18544" s="399"/>
      <c r="H18544" s="399"/>
      <c r="I18544" s="399"/>
    </row>
    <row r="18545" spans="1:9" ht="15.75" customHeight="1">
      <c r="A18545" s="396"/>
      <c r="B18545" s="398"/>
      <c r="C18545" s="396"/>
      <c r="D18545" s="396"/>
      <c r="E18545" s="399"/>
      <c r="F18545" s="399"/>
      <c r="G18545" s="399"/>
      <c r="H18545" s="399"/>
      <c r="I18545" s="399"/>
    </row>
    <row r="18546" spans="1:9" ht="15.75" customHeight="1">
      <c r="A18546" s="396"/>
      <c r="B18546" s="398"/>
      <c r="C18546" s="396"/>
      <c r="D18546" s="396"/>
      <c r="E18546" s="399"/>
      <c r="F18546" s="399"/>
      <c r="G18546" s="399"/>
      <c r="H18546" s="399"/>
      <c r="I18546" s="399"/>
    </row>
    <row r="18547" spans="1:9" ht="15.75" customHeight="1">
      <c r="A18547" s="396"/>
      <c r="B18547" s="398"/>
      <c r="C18547" s="396"/>
      <c r="D18547" s="396"/>
      <c r="E18547" s="399"/>
      <c r="F18547" s="399"/>
      <c r="G18547" s="399"/>
      <c r="H18547" s="399"/>
      <c r="I18547" s="399"/>
    </row>
    <row r="18548" spans="1:9" ht="15.75" customHeight="1">
      <c r="A18548" s="396"/>
      <c r="B18548" s="398"/>
      <c r="C18548" s="396"/>
      <c r="D18548" s="396"/>
      <c r="E18548" s="399"/>
      <c r="F18548" s="399"/>
      <c r="G18548" s="399"/>
      <c r="H18548" s="399"/>
      <c r="I18548" s="399"/>
    </row>
    <row r="18549" spans="1:9" ht="15.75" customHeight="1">
      <c r="A18549" s="396"/>
      <c r="B18549" s="398"/>
      <c r="C18549" s="396"/>
      <c r="D18549" s="396"/>
      <c r="E18549" s="399"/>
      <c r="F18549" s="399"/>
      <c r="G18549" s="399"/>
      <c r="H18549" s="399"/>
      <c r="I18549" s="399"/>
    </row>
    <row r="18550" spans="1:9" ht="15.75" customHeight="1">
      <c r="A18550" s="396"/>
      <c r="B18550" s="398"/>
      <c r="C18550" s="396"/>
      <c r="D18550" s="396"/>
      <c r="E18550" s="399"/>
      <c r="F18550" s="399"/>
      <c r="G18550" s="399"/>
      <c r="H18550" s="399"/>
      <c r="I18550" s="399"/>
    </row>
    <row r="18551" spans="1:9" ht="15.75" customHeight="1">
      <c r="A18551" s="396"/>
      <c r="B18551" s="398"/>
      <c r="C18551" s="396"/>
      <c r="D18551" s="396"/>
      <c r="E18551" s="399"/>
      <c r="F18551" s="399"/>
      <c r="G18551" s="399"/>
      <c r="H18551" s="399"/>
      <c r="I18551" s="399"/>
    </row>
    <row r="18552" spans="1:9" ht="15.75" customHeight="1">
      <c r="A18552" s="396"/>
      <c r="B18552" s="398"/>
      <c r="C18552" s="396"/>
      <c r="D18552" s="396"/>
      <c r="E18552" s="399"/>
      <c r="F18552" s="399"/>
      <c r="G18552" s="399"/>
      <c r="H18552" s="399"/>
      <c r="I18552" s="399"/>
    </row>
    <row r="18553" spans="1:9" ht="15.75" customHeight="1">
      <c r="A18553" s="396"/>
      <c r="B18553" s="398"/>
      <c r="C18553" s="396"/>
      <c r="D18553" s="396"/>
      <c r="E18553" s="399"/>
      <c r="F18553" s="399"/>
      <c r="G18553" s="399"/>
      <c r="H18553" s="399"/>
      <c r="I18553" s="399"/>
    </row>
    <row r="18554" spans="1:9" ht="15.75" customHeight="1">
      <c r="A18554" s="396"/>
      <c r="B18554" s="398"/>
      <c r="C18554" s="396"/>
      <c r="D18554" s="396"/>
      <c r="E18554" s="399"/>
      <c r="F18554" s="399"/>
      <c r="G18554" s="399"/>
      <c r="H18554" s="399"/>
      <c r="I18554" s="399"/>
    </row>
    <row r="18555" spans="1:9" ht="15.75" customHeight="1">
      <c r="A18555" s="396"/>
      <c r="B18555" s="398"/>
      <c r="C18555" s="396"/>
      <c r="D18555" s="396"/>
      <c r="E18555" s="399"/>
      <c r="F18555" s="399"/>
      <c r="G18555" s="399"/>
      <c r="H18555" s="399"/>
      <c r="I18555" s="399"/>
    </row>
    <row r="18556" spans="1:9" ht="15.75" customHeight="1">
      <c r="A18556" s="396"/>
      <c r="B18556" s="398"/>
      <c r="C18556" s="396"/>
      <c r="D18556" s="396"/>
      <c r="E18556" s="399"/>
      <c r="F18556" s="399"/>
      <c r="G18556" s="399"/>
      <c r="H18556" s="399"/>
      <c r="I18556" s="399"/>
    </row>
    <row r="18557" spans="1:9" ht="15.75" customHeight="1">
      <c r="A18557" s="396"/>
      <c r="B18557" s="398"/>
      <c r="C18557" s="396"/>
      <c r="D18557" s="396"/>
      <c r="E18557" s="399"/>
      <c r="F18557" s="399"/>
      <c r="G18557" s="399"/>
      <c r="H18557" s="399"/>
      <c r="I18557" s="399"/>
    </row>
    <row r="18558" spans="1:9" ht="15.75" customHeight="1">
      <c r="A18558" s="396"/>
      <c r="B18558" s="398"/>
      <c r="C18558" s="396"/>
      <c r="D18558" s="396"/>
      <c r="E18558" s="399"/>
      <c r="F18558" s="399"/>
      <c r="G18558" s="399"/>
      <c r="H18558" s="399"/>
      <c r="I18558" s="399"/>
    </row>
    <row r="18559" spans="1:9" ht="15.75" customHeight="1">
      <c r="A18559" s="396"/>
      <c r="B18559" s="398"/>
      <c r="C18559" s="396"/>
      <c r="D18559" s="396"/>
      <c r="E18559" s="399"/>
      <c r="F18559" s="399"/>
      <c r="G18559" s="399"/>
      <c r="H18559" s="399"/>
      <c r="I18559" s="399"/>
    </row>
    <row r="18560" spans="1:9" ht="15.75" customHeight="1">
      <c r="A18560" s="396"/>
      <c r="B18560" s="398"/>
      <c r="C18560" s="396"/>
      <c r="D18560" s="396"/>
      <c r="E18560" s="399"/>
      <c r="F18560" s="399"/>
      <c r="G18560" s="399"/>
      <c r="H18560" s="399"/>
      <c r="I18560" s="399"/>
    </row>
    <row r="18561" spans="1:9" ht="15.75" customHeight="1">
      <c r="A18561" s="396"/>
      <c r="B18561" s="398"/>
      <c r="C18561" s="396"/>
      <c r="D18561" s="396"/>
      <c r="E18561" s="399"/>
      <c r="F18561" s="399"/>
      <c r="G18561" s="399"/>
      <c r="H18561" s="399"/>
      <c r="I18561" s="399"/>
    </row>
    <row r="18562" spans="1:9" ht="15.75" customHeight="1">
      <c r="A18562" s="396"/>
      <c r="B18562" s="398"/>
      <c r="C18562" s="396"/>
      <c r="D18562" s="396"/>
      <c r="E18562" s="399"/>
      <c r="F18562" s="399"/>
      <c r="G18562" s="399"/>
      <c r="H18562" s="399"/>
      <c r="I18562" s="399"/>
    </row>
    <row r="18563" spans="1:9" ht="15.75" customHeight="1">
      <c r="A18563" s="396"/>
      <c r="B18563" s="398"/>
      <c r="C18563" s="396"/>
      <c r="D18563" s="396"/>
      <c r="E18563" s="399"/>
      <c r="F18563" s="399"/>
      <c r="G18563" s="399"/>
      <c r="H18563" s="399"/>
      <c r="I18563" s="399"/>
    </row>
    <row r="18564" spans="1:9" ht="15.75" customHeight="1">
      <c r="A18564" s="396"/>
      <c r="B18564" s="398"/>
      <c r="C18564" s="396"/>
      <c r="D18564" s="396"/>
      <c r="E18564" s="399"/>
      <c r="F18564" s="399"/>
      <c r="G18564" s="399"/>
      <c r="H18564" s="399"/>
      <c r="I18564" s="399"/>
    </row>
    <row r="18565" spans="1:9" ht="15.75" customHeight="1">
      <c r="A18565" s="396"/>
      <c r="B18565" s="398"/>
      <c r="C18565" s="396"/>
      <c r="D18565" s="396"/>
      <c r="E18565" s="399"/>
      <c r="F18565" s="399"/>
      <c r="G18565" s="399"/>
      <c r="H18565" s="399"/>
      <c r="I18565" s="399"/>
    </row>
    <row r="18566" spans="1:9" ht="15.75" customHeight="1">
      <c r="A18566" s="396"/>
      <c r="B18566" s="398"/>
      <c r="C18566" s="396"/>
      <c r="D18566" s="396"/>
      <c r="E18566" s="399"/>
      <c r="F18566" s="399"/>
      <c r="G18566" s="399"/>
      <c r="H18566" s="399"/>
      <c r="I18566" s="399"/>
    </row>
    <row r="18567" spans="1:9" ht="15.75" customHeight="1">
      <c r="A18567" s="396"/>
      <c r="B18567" s="398"/>
      <c r="C18567" s="396"/>
      <c r="D18567" s="396"/>
      <c r="E18567" s="399"/>
      <c r="F18567" s="399"/>
      <c r="G18567" s="399"/>
      <c r="H18567" s="399"/>
      <c r="I18567" s="399"/>
    </row>
    <row r="18568" spans="1:9" ht="15.75" customHeight="1">
      <c r="A18568" s="396"/>
      <c r="B18568" s="398"/>
      <c r="C18568" s="396"/>
      <c r="D18568" s="396"/>
      <c r="E18568" s="399"/>
      <c r="F18568" s="399"/>
      <c r="G18568" s="399"/>
      <c r="H18568" s="399"/>
      <c r="I18568" s="399"/>
    </row>
    <row r="18569" spans="1:9" ht="15.75" customHeight="1">
      <c r="A18569" s="396"/>
      <c r="B18569" s="398"/>
      <c r="C18569" s="396"/>
      <c r="D18569" s="396"/>
      <c r="E18569" s="399"/>
      <c r="F18569" s="399"/>
      <c r="G18569" s="399"/>
      <c r="H18569" s="399"/>
      <c r="I18569" s="399"/>
    </row>
    <row r="18570" spans="1:9" ht="15.75" customHeight="1">
      <c r="A18570" s="396"/>
      <c r="B18570" s="398"/>
      <c r="C18570" s="396"/>
      <c r="D18570" s="396"/>
      <c r="E18570" s="399"/>
      <c r="F18570" s="399"/>
      <c r="G18570" s="399"/>
      <c r="H18570" s="399"/>
      <c r="I18570" s="399"/>
    </row>
    <row r="18571" spans="1:9" ht="15.75" customHeight="1">
      <c r="A18571" s="396"/>
      <c r="B18571" s="398"/>
      <c r="C18571" s="396"/>
      <c r="D18571" s="396"/>
      <c r="E18571" s="399"/>
      <c r="F18571" s="399"/>
      <c r="G18571" s="399"/>
      <c r="H18571" s="399"/>
      <c r="I18571" s="399"/>
    </row>
    <row r="18572" spans="1:9" ht="15.75" customHeight="1">
      <c r="A18572" s="396"/>
      <c r="B18572" s="398"/>
      <c r="C18572" s="396"/>
      <c r="D18572" s="396"/>
      <c r="E18572" s="399"/>
      <c r="F18572" s="399"/>
      <c r="G18572" s="399"/>
      <c r="H18572" s="399"/>
      <c r="I18572" s="399"/>
    </row>
    <row r="18573" spans="1:9" ht="15.75" customHeight="1">
      <c r="A18573" s="396"/>
      <c r="B18573" s="398"/>
      <c r="C18573" s="396"/>
      <c r="D18573" s="396"/>
      <c r="E18573" s="399"/>
      <c r="F18573" s="399"/>
      <c r="G18573" s="399"/>
      <c r="H18573" s="399"/>
      <c r="I18573" s="399"/>
    </row>
    <row r="18574" spans="1:9" ht="15.75" customHeight="1">
      <c r="A18574" s="396"/>
      <c r="B18574" s="398"/>
      <c r="C18574" s="396"/>
      <c r="D18574" s="396"/>
      <c r="E18574" s="399"/>
      <c r="F18574" s="399"/>
      <c r="G18574" s="399"/>
      <c r="H18574" s="399"/>
      <c r="I18574" s="399"/>
    </row>
    <row r="18575" spans="1:9" ht="15.75" customHeight="1">
      <c r="A18575" s="396"/>
      <c r="B18575" s="398"/>
      <c r="C18575" s="396"/>
      <c r="D18575" s="396"/>
      <c r="E18575" s="399"/>
      <c r="F18575" s="399"/>
      <c r="G18575" s="399"/>
      <c r="H18575" s="399"/>
      <c r="I18575" s="399"/>
    </row>
    <row r="18576" spans="1:9" ht="15.75" customHeight="1">
      <c r="A18576" s="396"/>
      <c r="B18576" s="398"/>
      <c r="C18576" s="396"/>
      <c r="D18576" s="396"/>
      <c r="E18576" s="399"/>
      <c r="F18576" s="399"/>
      <c r="G18576" s="399"/>
      <c r="H18576" s="399"/>
      <c r="I18576" s="399"/>
    </row>
    <row r="18577" spans="1:9" ht="15.75" customHeight="1">
      <c r="A18577" s="396"/>
      <c r="B18577" s="398"/>
      <c r="C18577" s="396"/>
      <c r="D18577" s="396"/>
      <c r="E18577" s="399"/>
      <c r="F18577" s="399"/>
      <c r="G18577" s="399"/>
      <c r="H18577" s="399"/>
      <c r="I18577" s="399"/>
    </row>
    <row r="18578" spans="1:9" ht="15.75" customHeight="1">
      <c r="A18578" s="396"/>
      <c r="B18578" s="398"/>
      <c r="C18578" s="396"/>
      <c r="D18578" s="396"/>
      <c r="E18578" s="399"/>
      <c r="F18578" s="399"/>
      <c r="G18578" s="399"/>
      <c r="H18578" s="399"/>
      <c r="I18578" s="399"/>
    </row>
    <row r="18579" spans="1:9" ht="15.75" customHeight="1">
      <c r="A18579" s="396"/>
      <c r="B18579" s="398"/>
      <c r="C18579" s="396"/>
      <c r="D18579" s="396"/>
      <c r="E18579" s="399"/>
      <c r="F18579" s="399"/>
      <c r="G18579" s="399"/>
      <c r="H18579" s="399"/>
      <c r="I18579" s="399"/>
    </row>
    <row r="18580" spans="1:9" ht="15.75" customHeight="1">
      <c r="A18580" s="396"/>
      <c r="B18580" s="398"/>
      <c r="C18580" s="396"/>
      <c r="D18580" s="396"/>
      <c r="E18580" s="399"/>
      <c r="F18580" s="399"/>
      <c r="G18580" s="399"/>
      <c r="H18580" s="399"/>
      <c r="I18580" s="399"/>
    </row>
    <row r="18581" spans="1:9" ht="15.75" customHeight="1">
      <c r="A18581" s="396"/>
      <c r="B18581" s="398"/>
      <c r="C18581" s="396"/>
      <c r="D18581" s="396"/>
      <c r="E18581" s="399"/>
      <c r="F18581" s="399"/>
      <c r="G18581" s="399"/>
      <c r="H18581" s="399"/>
      <c r="I18581" s="399"/>
    </row>
    <row r="18582" spans="1:9" ht="15.75" customHeight="1">
      <c r="A18582" s="396"/>
      <c r="B18582" s="398"/>
      <c r="C18582" s="396"/>
      <c r="D18582" s="396"/>
      <c r="E18582" s="399"/>
      <c r="F18582" s="399"/>
      <c r="G18582" s="399"/>
      <c r="H18582" s="399"/>
      <c r="I18582" s="399"/>
    </row>
    <row r="18583" spans="1:9" ht="15.75" customHeight="1">
      <c r="A18583" s="396"/>
      <c r="B18583" s="398"/>
      <c r="C18583" s="396"/>
      <c r="D18583" s="396"/>
      <c r="E18583" s="399"/>
      <c r="F18583" s="399"/>
      <c r="G18583" s="399"/>
      <c r="H18583" s="399"/>
      <c r="I18583" s="399"/>
    </row>
    <row r="18584" spans="1:9" ht="15.75" customHeight="1">
      <c r="A18584" s="396"/>
      <c r="B18584" s="398"/>
      <c r="C18584" s="396"/>
      <c r="D18584" s="396"/>
      <c r="E18584" s="399"/>
      <c r="F18584" s="399"/>
      <c r="G18584" s="399"/>
      <c r="H18584" s="399"/>
      <c r="I18584" s="399"/>
    </row>
    <row r="18585" spans="1:9" ht="15.75" customHeight="1">
      <c r="A18585" s="396"/>
      <c r="B18585" s="398"/>
      <c r="C18585" s="396"/>
      <c r="D18585" s="396"/>
      <c r="E18585" s="399"/>
      <c r="F18585" s="399"/>
      <c r="G18585" s="399"/>
      <c r="H18585" s="399"/>
      <c r="I18585" s="399"/>
    </row>
    <row r="18586" spans="1:9" ht="15.75" customHeight="1">
      <c r="A18586" s="396"/>
      <c r="B18586" s="398"/>
      <c r="C18586" s="396"/>
      <c r="D18586" s="396"/>
      <c r="E18586" s="399"/>
      <c r="F18586" s="399"/>
      <c r="G18586" s="399"/>
      <c r="H18586" s="399"/>
      <c r="I18586" s="399"/>
    </row>
    <row r="18587" spans="1:9" ht="15.75" customHeight="1">
      <c r="A18587" s="396"/>
      <c r="B18587" s="398"/>
      <c r="C18587" s="396"/>
      <c r="D18587" s="396"/>
      <c r="E18587" s="399"/>
      <c r="F18587" s="399"/>
      <c r="G18587" s="399"/>
      <c r="H18587" s="399"/>
      <c r="I18587" s="399"/>
    </row>
    <row r="18588" spans="1:9" ht="15.75" customHeight="1">
      <c r="A18588" s="396"/>
      <c r="B18588" s="398"/>
      <c r="C18588" s="396"/>
      <c r="D18588" s="396"/>
      <c r="E18588" s="399"/>
      <c r="F18588" s="399"/>
      <c r="G18588" s="399"/>
      <c r="H18588" s="399"/>
      <c r="I18588" s="399"/>
    </row>
    <row r="18589" spans="1:9" ht="15.75" customHeight="1">
      <c r="A18589" s="396"/>
      <c r="B18589" s="398"/>
      <c r="C18589" s="396"/>
      <c r="D18589" s="396"/>
      <c r="E18589" s="399"/>
      <c r="F18589" s="399"/>
      <c r="G18589" s="399"/>
      <c r="H18589" s="399"/>
      <c r="I18589" s="399"/>
    </row>
    <row r="18590" spans="1:9" ht="15.75" customHeight="1">
      <c r="A18590" s="396"/>
      <c r="B18590" s="398"/>
      <c r="C18590" s="396"/>
      <c r="D18590" s="396"/>
      <c r="E18590" s="399"/>
      <c r="F18590" s="399"/>
      <c r="G18590" s="399"/>
      <c r="H18590" s="399"/>
      <c r="I18590" s="399"/>
    </row>
    <row r="18591" spans="1:9" ht="15.75" customHeight="1">
      <c r="A18591" s="396"/>
      <c r="B18591" s="398"/>
      <c r="C18591" s="396"/>
      <c r="D18591" s="396"/>
      <c r="E18591" s="399"/>
      <c r="F18591" s="399"/>
      <c r="G18591" s="399"/>
      <c r="H18591" s="399"/>
      <c r="I18591" s="399"/>
    </row>
    <row r="18592" spans="1:9" ht="15.75" customHeight="1">
      <c r="A18592" s="396"/>
      <c r="B18592" s="398"/>
      <c r="C18592" s="396"/>
      <c r="D18592" s="396"/>
      <c r="E18592" s="399"/>
      <c r="F18592" s="399"/>
      <c r="G18592" s="399"/>
      <c r="H18592" s="399"/>
      <c r="I18592" s="399"/>
    </row>
    <row r="18593" spans="1:9" ht="15.75" customHeight="1">
      <c r="A18593" s="396"/>
      <c r="B18593" s="398"/>
      <c r="C18593" s="396"/>
      <c r="D18593" s="396"/>
      <c r="E18593" s="399"/>
      <c r="F18593" s="399"/>
      <c r="G18593" s="399"/>
      <c r="H18593" s="399"/>
      <c r="I18593" s="399"/>
    </row>
    <row r="18594" spans="1:9" ht="15.75" customHeight="1">
      <c r="A18594" s="396"/>
      <c r="B18594" s="398"/>
      <c r="C18594" s="396"/>
      <c r="D18594" s="396"/>
      <c r="E18594" s="399"/>
      <c r="F18594" s="399"/>
      <c r="G18594" s="399"/>
      <c r="H18594" s="399"/>
      <c r="I18594" s="399"/>
    </row>
    <row r="18595" spans="1:9" ht="15.75" customHeight="1">
      <c r="A18595" s="396"/>
      <c r="B18595" s="398"/>
      <c r="C18595" s="396"/>
      <c r="D18595" s="396"/>
      <c r="E18595" s="399"/>
      <c r="F18595" s="399"/>
      <c r="G18595" s="399"/>
      <c r="H18595" s="399"/>
      <c r="I18595" s="399"/>
    </row>
    <row r="18596" spans="1:9" ht="15.75" customHeight="1">
      <c r="A18596" s="396"/>
      <c r="B18596" s="398"/>
      <c r="C18596" s="396"/>
      <c r="D18596" s="396"/>
      <c r="E18596" s="399"/>
      <c r="F18596" s="399"/>
      <c r="G18596" s="399"/>
      <c r="H18596" s="399"/>
      <c r="I18596" s="399"/>
    </row>
    <row r="18597" spans="1:9" ht="15.75" customHeight="1">
      <c r="A18597" s="396"/>
      <c r="B18597" s="398"/>
      <c r="C18597" s="396"/>
      <c r="D18597" s="396"/>
      <c r="E18597" s="399"/>
      <c r="F18597" s="399"/>
      <c r="G18597" s="399"/>
      <c r="H18597" s="399"/>
      <c r="I18597" s="399"/>
    </row>
    <row r="18598" spans="1:9" ht="15.75" customHeight="1">
      <c r="A18598" s="396"/>
      <c r="B18598" s="398"/>
      <c r="C18598" s="396"/>
      <c r="D18598" s="396"/>
      <c r="E18598" s="399"/>
      <c r="F18598" s="399"/>
      <c r="G18598" s="399"/>
      <c r="H18598" s="399"/>
      <c r="I18598" s="399"/>
    </row>
    <row r="18599" spans="1:9" ht="15.75" customHeight="1">
      <c r="A18599" s="396"/>
      <c r="B18599" s="398"/>
      <c r="C18599" s="396"/>
      <c r="D18599" s="396"/>
      <c r="E18599" s="399"/>
      <c r="F18599" s="399"/>
      <c r="G18599" s="399"/>
      <c r="H18599" s="399"/>
      <c r="I18599" s="399"/>
    </row>
    <row r="18600" spans="1:9" ht="15.75" customHeight="1">
      <c r="A18600" s="396"/>
      <c r="B18600" s="398"/>
      <c r="C18600" s="396"/>
      <c r="D18600" s="396"/>
      <c r="E18600" s="399"/>
      <c r="F18600" s="399"/>
      <c r="G18600" s="399"/>
      <c r="H18600" s="399"/>
      <c r="I18600" s="399"/>
    </row>
    <row r="18601" spans="1:9" ht="15.75" customHeight="1">
      <c r="A18601" s="396"/>
      <c r="B18601" s="398"/>
      <c r="C18601" s="396"/>
      <c r="D18601" s="396"/>
      <c r="E18601" s="399"/>
      <c r="F18601" s="399"/>
      <c r="G18601" s="399"/>
      <c r="H18601" s="399"/>
      <c r="I18601" s="399"/>
    </row>
    <row r="18602" spans="1:9" ht="15.75" customHeight="1">
      <c r="A18602" s="396"/>
      <c r="B18602" s="398"/>
      <c r="C18602" s="396"/>
      <c r="D18602" s="396"/>
      <c r="E18602" s="399"/>
      <c r="F18602" s="399"/>
      <c r="G18602" s="399"/>
      <c r="H18602" s="399"/>
      <c r="I18602" s="399"/>
    </row>
    <row r="18603" spans="1:9" ht="15.75" customHeight="1">
      <c r="A18603" s="396"/>
      <c r="B18603" s="398"/>
      <c r="C18603" s="396"/>
      <c r="D18603" s="396"/>
      <c r="E18603" s="399"/>
      <c r="F18603" s="399"/>
      <c r="G18603" s="399"/>
      <c r="H18603" s="399"/>
      <c r="I18603" s="399"/>
    </row>
    <row r="18604" spans="1:9" ht="15.75" customHeight="1">
      <c r="A18604" s="396"/>
      <c r="B18604" s="398"/>
      <c r="C18604" s="396"/>
      <c r="D18604" s="396"/>
      <c r="E18604" s="399"/>
      <c r="F18604" s="399"/>
      <c r="G18604" s="399"/>
      <c r="H18604" s="399"/>
      <c r="I18604" s="399"/>
    </row>
    <row r="18605" spans="1:9" ht="15.75" customHeight="1">
      <c r="A18605" s="396"/>
      <c r="B18605" s="398"/>
      <c r="C18605" s="396"/>
      <c r="D18605" s="396"/>
      <c r="E18605" s="399"/>
      <c r="F18605" s="399"/>
      <c r="G18605" s="399"/>
      <c r="H18605" s="399"/>
      <c r="I18605" s="399"/>
    </row>
    <row r="18606" spans="1:9" ht="15.75" customHeight="1">
      <c r="A18606" s="396"/>
      <c r="B18606" s="398"/>
      <c r="C18606" s="396"/>
      <c r="D18606" s="396"/>
      <c r="E18606" s="399"/>
      <c r="F18606" s="399"/>
      <c r="G18606" s="399"/>
      <c r="H18606" s="399"/>
      <c r="I18606" s="399"/>
    </row>
    <row r="18607" spans="1:9" ht="15.75" customHeight="1">
      <c r="A18607" s="396"/>
      <c r="B18607" s="398"/>
      <c r="C18607" s="396"/>
      <c r="D18607" s="396"/>
      <c r="E18607" s="399"/>
      <c r="F18607" s="399"/>
      <c r="G18607" s="399"/>
      <c r="H18607" s="399"/>
      <c r="I18607" s="399"/>
    </row>
    <row r="18608" spans="1:9" ht="15.75" customHeight="1">
      <c r="A18608" s="396"/>
      <c r="B18608" s="398"/>
      <c r="C18608" s="396"/>
      <c r="D18608" s="396"/>
      <c r="E18608" s="399"/>
      <c r="F18608" s="399"/>
      <c r="G18608" s="399"/>
      <c r="H18608" s="399"/>
      <c r="I18608" s="399"/>
    </row>
    <row r="18609" spans="1:9" ht="15.75" customHeight="1">
      <c r="A18609" s="396"/>
      <c r="B18609" s="398"/>
      <c r="C18609" s="396"/>
      <c r="D18609" s="396"/>
      <c r="E18609" s="399"/>
      <c r="F18609" s="399"/>
      <c r="G18609" s="399"/>
      <c r="H18609" s="399"/>
      <c r="I18609" s="399"/>
    </row>
    <row r="18610" spans="1:9" ht="15.75" customHeight="1">
      <c r="A18610" s="396"/>
      <c r="B18610" s="398"/>
      <c r="C18610" s="396"/>
      <c r="D18610" s="396"/>
      <c r="E18610" s="399"/>
      <c r="F18610" s="399"/>
      <c r="G18610" s="399"/>
      <c r="H18610" s="399"/>
      <c r="I18610" s="399"/>
    </row>
    <row r="18611" spans="1:9" ht="15.75" customHeight="1">
      <c r="A18611" s="396"/>
      <c r="B18611" s="398"/>
      <c r="C18611" s="396"/>
      <c r="D18611" s="396"/>
      <c r="E18611" s="399"/>
      <c r="F18611" s="399"/>
      <c r="G18611" s="399"/>
      <c r="H18611" s="399"/>
      <c r="I18611" s="399"/>
    </row>
    <row r="18612" spans="1:9" ht="15.75" customHeight="1">
      <c r="A18612" s="396"/>
      <c r="B18612" s="398"/>
      <c r="C18612" s="396"/>
      <c r="D18612" s="396"/>
      <c r="E18612" s="399"/>
      <c r="F18612" s="399"/>
      <c r="G18612" s="399"/>
      <c r="H18612" s="399"/>
      <c r="I18612" s="399"/>
    </row>
    <row r="18613" spans="1:9" ht="15.75" customHeight="1">
      <c r="A18613" s="396"/>
      <c r="B18613" s="398"/>
      <c r="C18613" s="396"/>
      <c r="D18613" s="396"/>
      <c r="E18613" s="399"/>
      <c r="F18613" s="399"/>
      <c r="G18613" s="399"/>
      <c r="H18613" s="399"/>
      <c r="I18613" s="399"/>
    </row>
    <row r="18614" spans="1:9" ht="15.75" customHeight="1">
      <c r="A18614" s="396"/>
      <c r="B18614" s="398"/>
      <c r="C18614" s="396"/>
      <c r="D18614" s="396"/>
      <c r="E18614" s="399"/>
      <c r="F18614" s="399"/>
      <c r="G18614" s="399"/>
      <c r="H18614" s="399"/>
      <c r="I18614" s="399"/>
    </row>
    <row r="18615" spans="1:9" ht="15.75" customHeight="1">
      <c r="A18615" s="396"/>
      <c r="B18615" s="398"/>
      <c r="C18615" s="396"/>
      <c r="D18615" s="396"/>
      <c r="E18615" s="399"/>
      <c r="F18615" s="399"/>
      <c r="G18615" s="399"/>
      <c r="H18615" s="399"/>
      <c r="I18615" s="399"/>
    </row>
    <row r="18616" spans="1:9" ht="15.75" customHeight="1">
      <c r="A18616" s="396"/>
      <c r="B18616" s="398"/>
      <c r="C18616" s="396"/>
      <c r="D18616" s="396"/>
      <c r="E18616" s="399"/>
      <c r="F18616" s="399"/>
      <c r="G18616" s="399"/>
      <c r="H18616" s="399"/>
      <c r="I18616" s="399"/>
    </row>
    <row r="18617" spans="1:9" ht="15.75" customHeight="1">
      <c r="A18617" s="396"/>
      <c r="B18617" s="398"/>
      <c r="C18617" s="396"/>
      <c r="D18617" s="396"/>
      <c r="E18617" s="399"/>
      <c r="F18617" s="399"/>
      <c r="G18617" s="399"/>
      <c r="H18617" s="399"/>
      <c r="I18617" s="399"/>
    </row>
    <row r="18618" spans="1:9" ht="15.75" customHeight="1">
      <c r="A18618" s="396"/>
      <c r="B18618" s="398"/>
      <c r="C18618" s="396"/>
      <c r="D18618" s="396"/>
      <c r="E18618" s="399"/>
      <c r="F18618" s="399"/>
      <c r="G18618" s="399"/>
      <c r="H18618" s="399"/>
      <c r="I18618" s="399"/>
    </row>
    <row r="18619" spans="1:9" ht="15.75" customHeight="1">
      <c r="A18619" s="396"/>
      <c r="B18619" s="398"/>
      <c r="C18619" s="396"/>
      <c r="D18619" s="396"/>
      <c r="E18619" s="399"/>
      <c r="F18619" s="399"/>
      <c r="G18619" s="399"/>
      <c r="H18619" s="399"/>
      <c r="I18619" s="399"/>
    </row>
    <row r="18620" spans="1:9" ht="15.75" customHeight="1">
      <c r="A18620" s="396"/>
      <c r="B18620" s="398"/>
      <c r="C18620" s="396"/>
      <c r="D18620" s="396"/>
      <c r="E18620" s="399"/>
      <c r="F18620" s="399"/>
      <c r="G18620" s="399"/>
      <c r="H18620" s="399"/>
      <c r="I18620" s="399"/>
    </row>
    <row r="18621" spans="1:9" ht="15.75" customHeight="1">
      <c r="A18621" s="396"/>
      <c r="B18621" s="398"/>
      <c r="C18621" s="396"/>
      <c r="D18621" s="396"/>
      <c r="E18621" s="399"/>
      <c r="F18621" s="399"/>
      <c r="G18621" s="399"/>
      <c r="H18621" s="399"/>
      <c r="I18621" s="399"/>
    </row>
    <row r="18622" spans="1:9" ht="15.75" customHeight="1">
      <c r="A18622" s="396"/>
      <c r="B18622" s="398"/>
      <c r="C18622" s="396"/>
      <c r="D18622" s="396"/>
      <c r="E18622" s="399"/>
      <c r="F18622" s="399"/>
      <c r="G18622" s="399"/>
      <c r="H18622" s="399"/>
      <c r="I18622" s="399"/>
    </row>
    <row r="18623" spans="1:9" ht="15.75" customHeight="1">
      <c r="A18623" s="396"/>
      <c r="B18623" s="398"/>
      <c r="C18623" s="396"/>
      <c r="D18623" s="396"/>
      <c r="E18623" s="399"/>
      <c r="F18623" s="399"/>
      <c r="G18623" s="399"/>
      <c r="H18623" s="399"/>
      <c r="I18623" s="399"/>
    </row>
    <row r="18624" spans="1:9" ht="15.75" customHeight="1">
      <c r="A18624" s="396"/>
      <c r="B18624" s="398"/>
      <c r="C18624" s="396"/>
      <c r="D18624" s="396"/>
      <c r="E18624" s="399"/>
      <c r="F18624" s="399"/>
      <c r="G18624" s="399"/>
      <c r="H18624" s="399"/>
      <c r="I18624" s="399"/>
    </row>
    <row r="18625" spans="1:9" ht="15.75" customHeight="1">
      <c r="A18625" s="396"/>
      <c r="B18625" s="398"/>
      <c r="C18625" s="396"/>
      <c r="D18625" s="396"/>
      <c r="E18625" s="399"/>
      <c r="F18625" s="399"/>
      <c r="G18625" s="399"/>
      <c r="H18625" s="399"/>
      <c r="I18625" s="399"/>
    </row>
    <row r="18626" spans="1:9" ht="15.75" customHeight="1">
      <c r="A18626" s="396"/>
      <c r="B18626" s="398"/>
      <c r="C18626" s="396"/>
      <c r="D18626" s="396"/>
      <c r="E18626" s="399"/>
      <c r="F18626" s="399"/>
      <c r="G18626" s="399"/>
      <c r="H18626" s="399"/>
      <c r="I18626" s="399"/>
    </row>
    <row r="18627" spans="1:9" ht="15.75" customHeight="1">
      <c r="A18627" s="396"/>
      <c r="B18627" s="398"/>
      <c r="C18627" s="396"/>
      <c r="D18627" s="396"/>
      <c r="E18627" s="399"/>
      <c r="F18627" s="399"/>
      <c r="G18627" s="399"/>
      <c r="H18627" s="399"/>
      <c r="I18627" s="399"/>
    </row>
    <row r="18628" spans="1:9" ht="15.75" customHeight="1">
      <c r="A18628" s="396"/>
      <c r="B18628" s="398"/>
      <c r="C18628" s="396"/>
      <c r="D18628" s="396"/>
      <c r="E18628" s="399"/>
      <c r="F18628" s="399"/>
      <c r="G18628" s="399"/>
      <c r="H18628" s="399"/>
      <c r="I18628" s="399"/>
    </row>
    <row r="18629" spans="1:9" ht="15.75" customHeight="1">
      <c r="A18629" s="396"/>
      <c r="B18629" s="398"/>
      <c r="C18629" s="396"/>
      <c r="D18629" s="396"/>
      <c r="E18629" s="399"/>
      <c r="F18629" s="399"/>
      <c r="G18629" s="399"/>
      <c r="H18629" s="399"/>
      <c r="I18629" s="399"/>
    </row>
    <row r="18630" spans="1:9" ht="15.75" customHeight="1">
      <c r="A18630" s="396"/>
      <c r="B18630" s="398"/>
      <c r="C18630" s="396"/>
      <c r="D18630" s="396"/>
      <c r="E18630" s="399"/>
      <c r="F18630" s="399"/>
      <c r="G18630" s="399"/>
      <c r="H18630" s="399"/>
      <c r="I18630" s="399"/>
    </row>
    <row r="18631" spans="1:9" ht="15.75" customHeight="1">
      <c r="A18631" s="396"/>
      <c r="B18631" s="398"/>
      <c r="C18631" s="396"/>
      <c r="D18631" s="396"/>
      <c r="E18631" s="399"/>
      <c r="F18631" s="399"/>
      <c r="G18631" s="399"/>
      <c r="H18631" s="399"/>
      <c r="I18631" s="399"/>
    </row>
    <row r="18632" spans="1:9" ht="15.75" customHeight="1">
      <c r="A18632" s="396"/>
      <c r="B18632" s="398"/>
      <c r="C18632" s="396"/>
      <c r="D18632" s="396"/>
      <c r="E18632" s="399"/>
      <c r="F18632" s="399"/>
      <c r="G18632" s="399"/>
      <c r="H18632" s="399"/>
      <c r="I18632" s="399"/>
    </row>
    <row r="18633" spans="1:9" ht="15.75" customHeight="1">
      <c r="A18633" s="396"/>
      <c r="B18633" s="398"/>
      <c r="C18633" s="396"/>
      <c r="D18633" s="396"/>
      <c r="E18633" s="399"/>
      <c r="F18633" s="399"/>
      <c r="G18633" s="399"/>
      <c r="H18633" s="399"/>
      <c r="I18633" s="399"/>
    </row>
    <row r="18634" spans="1:9" ht="15.75" customHeight="1">
      <c r="A18634" s="396"/>
      <c r="B18634" s="398"/>
      <c r="C18634" s="396"/>
      <c r="D18634" s="396"/>
      <c r="E18634" s="399"/>
      <c r="F18634" s="399"/>
      <c r="G18634" s="399"/>
      <c r="H18634" s="399"/>
      <c r="I18634" s="399"/>
    </row>
    <row r="18635" spans="1:9" ht="15.75" customHeight="1">
      <c r="A18635" s="396"/>
      <c r="B18635" s="398"/>
      <c r="C18635" s="396"/>
      <c r="D18635" s="396"/>
      <c r="E18635" s="399"/>
      <c r="F18635" s="399"/>
      <c r="G18635" s="399"/>
      <c r="H18635" s="399"/>
      <c r="I18635" s="399"/>
    </row>
    <row r="18636" spans="1:9" ht="15.75" customHeight="1">
      <c r="A18636" s="396"/>
      <c r="B18636" s="398"/>
      <c r="C18636" s="396"/>
      <c r="D18636" s="396"/>
      <c r="E18636" s="399"/>
      <c r="F18636" s="399"/>
      <c r="G18636" s="399"/>
      <c r="H18636" s="399"/>
      <c r="I18636" s="399"/>
    </row>
    <row r="18637" spans="1:9" ht="15.75" customHeight="1">
      <c r="A18637" s="396"/>
      <c r="B18637" s="398"/>
      <c r="C18637" s="396"/>
      <c r="D18637" s="396"/>
      <c r="E18637" s="399"/>
      <c r="F18637" s="399"/>
      <c r="G18637" s="399"/>
      <c r="H18637" s="399"/>
      <c r="I18637" s="399"/>
    </row>
    <row r="18638" spans="1:9" ht="15.75" customHeight="1">
      <c r="A18638" s="396"/>
      <c r="B18638" s="398"/>
      <c r="C18638" s="396"/>
      <c r="D18638" s="396"/>
      <c r="E18638" s="399"/>
      <c r="F18638" s="399"/>
      <c r="G18638" s="399"/>
      <c r="H18638" s="399"/>
      <c r="I18638" s="399"/>
    </row>
    <row r="18639" spans="1:9" ht="15.75" customHeight="1">
      <c r="A18639" s="396"/>
      <c r="B18639" s="398"/>
      <c r="C18639" s="396"/>
      <c r="D18639" s="396"/>
      <c r="E18639" s="399"/>
      <c r="F18639" s="399"/>
      <c r="G18639" s="399"/>
      <c r="H18639" s="399"/>
      <c r="I18639" s="399"/>
    </row>
    <row r="18640" spans="1:9" ht="15.75" customHeight="1">
      <c r="A18640" s="396"/>
      <c r="B18640" s="398"/>
      <c r="C18640" s="396"/>
      <c r="D18640" s="396"/>
      <c r="E18640" s="399"/>
      <c r="F18640" s="399"/>
      <c r="G18640" s="399"/>
      <c r="H18640" s="399"/>
      <c r="I18640" s="399"/>
    </row>
    <row r="18641" spans="1:9" ht="15.75" customHeight="1">
      <c r="A18641" s="396"/>
      <c r="B18641" s="398"/>
      <c r="C18641" s="396"/>
      <c r="D18641" s="396"/>
      <c r="E18641" s="399"/>
      <c r="F18641" s="399"/>
      <c r="G18641" s="399"/>
      <c r="H18641" s="399"/>
      <c r="I18641" s="399"/>
    </row>
    <row r="18642" spans="1:9" ht="15.75" customHeight="1">
      <c r="A18642" s="396"/>
      <c r="B18642" s="398"/>
      <c r="C18642" s="396"/>
      <c r="D18642" s="396"/>
      <c r="E18642" s="399"/>
      <c r="F18642" s="399"/>
      <c r="G18642" s="399"/>
      <c r="H18642" s="399"/>
      <c r="I18642" s="399"/>
    </row>
    <row r="18643" spans="1:9" ht="15.75" customHeight="1">
      <c r="A18643" s="396"/>
      <c r="B18643" s="398"/>
      <c r="C18643" s="396"/>
      <c r="D18643" s="396"/>
      <c r="E18643" s="399"/>
      <c r="F18643" s="399"/>
      <c r="G18643" s="399"/>
      <c r="H18643" s="399"/>
      <c r="I18643" s="399"/>
    </row>
    <row r="18644" spans="1:9" ht="15.75" customHeight="1">
      <c r="A18644" s="396"/>
      <c r="B18644" s="398"/>
      <c r="C18644" s="396"/>
      <c r="D18644" s="396"/>
      <c r="E18644" s="399"/>
      <c r="F18644" s="399"/>
      <c r="G18644" s="399"/>
      <c r="H18644" s="399"/>
      <c r="I18644" s="399"/>
    </row>
    <row r="18645" spans="1:9" ht="15.75" customHeight="1">
      <c r="A18645" s="396"/>
      <c r="B18645" s="398"/>
      <c r="C18645" s="396"/>
      <c r="D18645" s="396"/>
      <c r="E18645" s="399"/>
      <c r="F18645" s="399"/>
      <c r="G18645" s="399"/>
      <c r="H18645" s="399"/>
      <c r="I18645" s="399"/>
    </row>
    <row r="18646" spans="1:9" ht="15.75" customHeight="1">
      <c r="A18646" s="396"/>
      <c r="B18646" s="398"/>
      <c r="C18646" s="396"/>
      <c r="D18646" s="396"/>
      <c r="E18646" s="399"/>
      <c r="F18646" s="399"/>
      <c r="G18646" s="399"/>
      <c r="H18646" s="399"/>
      <c r="I18646" s="399"/>
    </row>
    <row r="18647" spans="1:9" ht="15.75" customHeight="1">
      <c r="A18647" s="396"/>
      <c r="B18647" s="398"/>
      <c r="C18647" s="396"/>
      <c r="D18647" s="396"/>
      <c r="E18647" s="399"/>
      <c r="F18647" s="399"/>
      <c r="G18647" s="399"/>
      <c r="H18647" s="399"/>
      <c r="I18647" s="399"/>
    </row>
    <row r="18648" spans="1:9" ht="15.75" customHeight="1">
      <c r="A18648" s="396"/>
      <c r="B18648" s="398"/>
      <c r="C18648" s="396"/>
      <c r="D18648" s="396"/>
      <c r="E18648" s="399"/>
      <c r="F18648" s="399"/>
      <c r="G18648" s="399"/>
      <c r="H18648" s="399"/>
      <c r="I18648" s="399"/>
    </row>
    <row r="18649" spans="1:9" ht="15.75" customHeight="1">
      <c r="A18649" s="396"/>
      <c r="B18649" s="398"/>
      <c r="C18649" s="396"/>
      <c r="D18649" s="396"/>
      <c r="E18649" s="399"/>
      <c r="F18649" s="399"/>
      <c r="G18649" s="399"/>
      <c r="H18649" s="399"/>
      <c r="I18649" s="399"/>
    </row>
    <row r="18650" spans="1:9" ht="15.75" customHeight="1">
      <c r="A18650" s="396"/>
      <c r="B18650" s="398"/>
      <c r="C18650" s="396"/>
      <c r="D18650" s="396"/>
      <c r="E18650" s="399"/>
      <c r="F18650" s="399"/>
      <c r="G18650" s="399"/>
      <c r="H18650" s="399"/>
      <c r="I18650" s="399"/>
    </row>
    <row r="18651" spans="1:9" ht="15.75" customHeight="1">
      <c r="A18651" s="396"/>
      <c r="B18651" s="398"/>
      <c r="C18651" s="396"/>
      <c r="D18651" s="396"/>
      <c r="E18651" s="399"/>
      <c r="F18651" s="399"/>
      <c r="G18651" s="399"/>
      <c r="H18651" s="399"/>
      <c r="I18651" s="399"/>
    </row>
    <row r="18652" spans="1:9" ht="15.75" customHeight="1">
      <c r="A18652" s="396"/>
      <c r="B18652" s="398"/>
      <c r="C18652" s="396"/>
      <c r="D18652" s="396"/>
      <c r="E18652" s="399"/>
      <c r="F18652" s="399"/>
      <c r="G18652" s="399"/>
      <c r="H18652" s="399"/>
      <c r="I18652" s="399"/>
    </row>
    <row r="18653" spans="1:9" ht="15.75" customHeight="1">
      <c r="A18653" s="396"/>
      <c r="B18653" s="398"/>
      <c r="C18653" s="396"/>
      <c r="D18653" s="396"/>
      <c r="E18653" s="399"/>
      <c r="F18653" s="399"/>
      <c r="G18653" s="399"/>
      <c r="H18653" s="399"/>
      <c r="I18653" s="399"/>
    </row>
    <row r="18654" spans="1:9" ht="15.75" customHeight="1">
      <c r="A18654" s="396"/>
      <c r="B18654" s="398"/>
      <c r="C18654" s="396"/>
      <c r="D18654" s="396"/>
      <c r="E18654" s="399"/>
      <c r="F18654" s="399"/>
      <c r="G18654" s="399"/>
      <c r="H18654" s="399"/>
      <c r="I18654" s="399"/>
    </row>
    <row r="18655" spans="1:9" ht="15.75" customHeight="1">
      <c r="A18655" s="396"/>
      <c r="B18655" s="398"/>
      <c r="C18655" s="396"/>
      <c r="D18655" s="396"/>
      <c r="E18655" s="399"/>
      <c r="F18655" s="399"/>
      <c r="G18655" s="399"/>
      <c r="H18655" s="399"/>
      <c r="I18655" s="399"/>
    </row>
    <row r="18656" spans="1:9" ht="15.75" customHeight="1">
      <c r="A18656" s="396"/>
      <c r="B18656" s="398"/>
      <c r="C18656" s="396"/>
      <c r="D18656" s="396"/>
      <c r="E18656" s="399"/>
      <c r="F18656" s="399"/>
      <c r="G18656" s="399"/>
      <c r="H18656" s="399"/>
      <c r="I18656" s="399"/>
    </row>
    <row r="18657" spans="1:9" ht="15.75" customHeight="1">
      <c r="A18657" s="396"/>
      <c r="B18657" s="398"/>
      <c r="C18657" s="396"/>
      <c r="D18657" s="396"/>
      <c r="E18657" s="399"/>
      <c r="F18657" s="399"/>
      <c r="G18657" s="399"/>
      <c r="H18657" s="399"/>
      <c r="I18657" s="399"/>
    </row>
    <row r="18658" spans="1:9" ht="15.75" customHeight="1">
      <c r="A18658" s="396"/>
      <c r="B18658" s="398"/>
      <c r="C18658" s="396"/>
      <c r="D18658" s="396"/>
      <c r="E18658" s="399"/>
      <c r="F18658" s="399"/>
      <c r="G18658" s="399"/>
      <c r="H18658" s="399"/>
      <c r="I18658" s="399"/>
    </row>
    <row r="18659" spans="1:9" ht="15.75" customHeight="1">
      <c r="A18659" s="396"/>
      <c r="B18659" s="398"/>
      <c r="C18659" s="396"/>
      <c r="D18659" s="396"/>
      <c r="E18659" s="399"/>
      <c r="F18659" s="399"/>
      <c r="G18659" s="399"/>
      <c r="H18659" s="399"/>
      <c r="I18659" s="399"/>
    </row>
    <row r="18660" spans="1:9" ht="15.75" customHeight="1">
      <c r="A18660" s="396"/>
      <c r="B18660" s="398"/>
      <c r="C18660" s="396"/>
      <c r="D18660" s="396"/>
      <c r="E18660" s="399"/>
      <c r="F18660" s="399"/>
      <c r="G18660" s="399"/>
      <c r="H18660" s="399"/>
      <c r="I18660" s="399"/>
    </row>
    <row r="18661" spans="1:9" ht="15.75" customHeight="1">
      <c r="A18661" s="396"/>
      <c r="B18661" s="398"/>
      <c r="C18661" s="396"/>
      <c r="D18661" s="396"/>
      <c r="E18661" s="399"/>
      <c r="F18661" s="399"/>
      <c r="G18661" s="399"/>
      <c r="H18661" s="399"/>
      <c r="I18661" s="399"/>
    </row>
    <row r="18662" spans="1:9" ht="15.75" customHeight="1">
      <c r="A18662" s="396"/>
      <c r="B18662" s="398"/>
      <c r="C18662" s="396"/>
      <c r="D18662" s="396"/>
      <c r="E18662" s="399"/>
      <c r="F18662" s="399"/>
      <c r="G18662" s="399"/>
      <c r="H18662" s="399"/>
      <c r="I18662" s="399"/>
    </row>
    <row r="18663" spans="1:9" ht="15.75" customHeight="1">
      <c r="A18663" s="396"/>
      <c r="B18663" s="398"/>
      <c r="C18663" s="396"/>
      <c r="D18663" s="396"/>
      <c r="E18663" s="399"/>
      <c r="F18663" s="399"/>
      <c r="G18663" s="399"/>
      <c r="H18663" s="399"/>
      <c r="I18663" s="399"/>
    </row>
    <row r="18664" spans="1:9" ht="15.75" customHeight="1">
      <c r="A18664" s="396"/>
      <c r="B18664" s="398"/>
      <c r="C18664" s="396"/>
      <c r="D18664" s="396"/>
      <c r="E18664" s="399"/>
      <c r="F18664" s="399"/>
      <c r="G18664" s="399"/>
      <c r="H18664" s="399"/>
      <c r="I18664" s="399"/>
    </row>
    <row r="18665" spans="1:9" ht="15.75" customHeight="1">
      <c r="A18665" s="396"/>
      <c r="B18665" s="398"/>
      <c r="C18665" s="396"/>
      <c r="D18665" s="396"/>
      <c r="E18665" s="399"/>
      <c r="F18665" s="399"/>
      <c r="G18665" s="399"/>
      <c r="H18665" s="399"/>
      <c r="I18665" s="399"/>
    </row>
    <row r="18666" spans="1:9" ht="15.75" customHeight="1">
      <c r="A18666" s="396"/>
      <c r="B18666" s="398"/>
      <c r="C18666" s="396"/>
      <c r="D18666" s="396"/>
      <c r="E18666" s="399"/>
      <c r="F18666" s="399"/>
      <c r="G18666" s="399"/>
      <c r="H18666" s="399"/>
      <c r="I18666" s="399"/>
    </row>
    <row r="18667" spans="1:9" ht="15.75" customHeight="1">
      <c r="A18667" s="396"/>
      <c r="B18667" s="398"/>
      <c r="C18667" s="396"/>
      <c r="D18667" s="396"/>
      <c r="E18667" s="399"/>
      <c r="F18667" s="399"/>
      <c r="G18667" s="399"/>
      <c r="H18667" s="399"/>
      <c r="I18667" s="399"/>
    </row>
    <row r="18668" spans="1:9" ht="15.75" customHeight="1">
      <c r="A18668" s="396"/>
      <c r="B18668" s="398"/>
      <c r="C18668" s="396"/>
      <c r="D18668" s="396"/>
      <c r="E18668" s="399"/>
      <c r="F18668" s="399"/>
      <c r="G18668" s="399"/>
      <c r="H18668" s="399"/>
      <c r="I18668" s="399"/>
    </row>
    <row r="18669" spans="1:9" ht="15.75" customHeight="1">
      <c r="A18669" s="396"/>
      <c r="B18669" s="398"/>
      <c r="C18669" s="396"/>
      <c r="D18669" s="396"/>
      <c r="E18669" s="399"/>
      <c r="F18669" s="399"/>
      <c r="G18669" s="399"/>
      <c r="H18669" s="399"/>
      <c r="I18669" s="399"/>
    </row>
    <row r="18670" spans="1:9" ht="15.75" customHeight="1">
      <c r="A18670" s="396"/>
      <c r="B18670" s="398"/>
      <c r="C18670" s="396"/>
      <c r="D18670" s="396"/>
      <c r="E18670" s="399"/>
      <c r="F18670" s="399"/>
      <c r="G18670" s="399"/>
      <c r="H18670" s="399"/>
      <c r="I18670" s="399"/>
    </row>
    <row r="18671" spans="1:9" ht="15.75" customHeight="1">
      <c r="A18671" s="396"/>
      <c r="B18671" s="398"/>
      <c r="C18671" s="396"/>
      <c r="D18671" s="396"/>
      <c r="E18671" s="399"/>
      <c r="F18671" s="399"/>
      <c r="G18671" s="399"/>
      <c r="H18671" s="399"/>
      <c r="I18671" s="399"/>
    </row>
    <row r="18672" spans="1:9" ht="15.75" customHeight="1">
      <c r="A18672" s="396"/>
      <c r="B18672" s="398"/>
      <c r="C18672" s="396"/>
      <c r="D18672" s="396"/>
      <c r="E18672" s="399"/>
      <c r="F18672" s="399"/>
      <c r="G18672" s="399"/>
      <c r="H18672" s="399"/>
      <c r="I18672" s="399"/>
    </row>
    <row r="18673" spans="1:9" ht="15.75" customHeight="1">
      <c r="A18673" s="396"/>
      <c r="B18673" s="398"/>
      <c r="C18673" s="396"/>
      <c r="D18673" s="396"/>
      <c r="E18673" s="399"/>
      <c r="F18673" s="399"/>
      <c r="G18673" s="399"/>
      <c r="H18673" s="399"/>
      <c r="I18673" s="399"/>
    </row>
    <row r="18674" spans="1:9" ht="15.75" customHeight="1">
      <c r="A18674" s="396"/>
      <c r="B18674" s="398"/>
      <c r="C18674" s="396"/>
      <c r="D18674" s="396"/>
      <c r="E18674" s="399"/>
      <c r="F18674" s="399"/>
      <c r="G18674" s="399"/>
      <c r="H18674" s="399"/>
      <c r="I18674" s="399"/>
    </row>
    <row r="18675" spans="1:9" ht="15.75" customHeight="1">
      <c r="A18675" s="396"/>
      <c r="B18675" s="398"/>
      <c r="C18675" s="396"/>
      <c r="D18675" s="396"/>
      <c r="E18675" s="399"/>
      <c r="F18675" s="399"/>
      <c r="G18675" s="399"/>
      <c r="H18675" s="399"/>
      <c r="I18675" s="399"/>
    </row>
    <row r="18676" spans="1:9" ht="15.75" customHeight="1">
      <c r="A18676" s="396"/>
      <c r="B18676" s="398"/>
      <c r="C18676" s="396"/>
      <c r="D18676" s="396"/>
      <c r="E18676" s="399"/>
      <c r="F18676" s="399"/>
      <c r="G18676" s="399"/>
      <c r="H18676" s="399"/>
      <c r="I18676" s="399"/>
    </row>
    <row r="18677" spans="1:9" ht="15.75" customHeight="1">
      <c r="A18677" s="396"/>
      <c r="B18677" s="398"/>
      <c r="C18677" s="396"/>
      <c r="D18677" s="396"/>
      <c r="E18677" s="399"/>
      <c r="F18677" s="399"/>
      <c r="G18677" s="399"/>
      <c r="H18677" s="399"/>
      <c r="I18677" s="399"/>
    </row>
    <row r="18678" spans="1:9" ht="15.75" customHeight="1">
      <c r="A18678" s="396"/>
      <c r="B18678" s="398"/>
      <c r="C18678" s="396"/>
      <c r="D18678" s="396"/>
      <c r="E18678" s="399"/>
      <c r="F18678" s="399"/>
      <c r="G18678" s="399"/>
      <c r="H18678" s="399"/>
      <c r="I18678" s="399"/>
    </row>
    <row r="18679" spans="1:9" ht="15.75" customHeight="1">
      <c r="A18679" s="396"/>
      <c r="B18679" s="398"/>
      <c r="C18679" s="396"/>
      <c r="D18679" s="396"/>
      <c r="E18679" s="399"/>
      <c r="F18679" s="399"/>
      <c r="G18679" s="399"/>
      <c r="H18679" s="399"/>
      <c r="I18679" s="399"/>
    </row>
    <row r="18680" spans="1:9" ht="15.75" customHeight="1">
      <c r="A18680" s="396"/>
      <c r="B18680" s="398"/>
      <c r="C18680" s="396"/>
      <c r="D18680" s="396"/>
      <c r="E18680" s="399"/>
      <c r="F18680" s="399"/>
      <c r="G18680" s="399"/>
      <c r="H18680" s="399"/>
      <c r="I18680" s="399"/>
    </row>
    <row r="18681" spans="1:9" ht="15.75" customHeight="1">
      <c r="A18681" s="396"/>
      <c r="B18681" s="398"/>
      <c r="C18681" s="396"/>
      <c r="D18681" s="396"/>
      <c r="E18681" s="399"/>
      <c r="F18681" s="399"/>
      <c r="G18681" s="399"/>
      <c r="H18681" s="399"/>
      <c r="I18681" s="399"/>
    </row>
    <row r="18682" spans="1:9" ht="15.75" customHeight="1">
      <c r="A18682" s="396"/>
      <c r="B18682" s="398"/>
      <c r="C18682" s="396"/>
      <c r="D18682" s="396"/>
      <c r="E18682" s="399"/>
      <c r="F18682" s="399"/>
      <c r="G18682" s="399"/>
      <c r="H18682" s="399"/>
      <c r="I18682" s="399"/>
    </row>
    <row r="18683" spans="1:9" ht="15.75" customHeight="1">
      <c r="A18683" s="396"/>
      <c r="B18683" s="398"/>
      <c r="C18683" s="396"/>
      <c r="D18683" s="396"/>
      <c r="E18683" s="399"/>
      <c r="F18683" s="399"/>
      <c r="G18683" s="399"/>
      <c r="H18683" s="399"/>
      <c r="I18683" s="399"/>
    </row>
    <row r="18684" spans="1:9" ht="15.75" customHeight="1">
      <c r="A18684" s="396"/>
      <c r="B18684" s="398"/>
      <c r="C18684" s="396"/>
      <c r="D18684" s="396"/>
      <c r="E18684" s="399"/>
      <c r="F18684" s="399"/>
      <c r="G18684" s="399"/>
      <c r="H18684" s="399"/>
      <c r="I18684" s="399"/>
    </row>
    <row r="18685" spans="1:9" ht="15.75" customHeight="1">
      <c r="A18685" s="396"/>
      <c r="B18685" s="398"/>
      <c r="C18685" s="396"/>
      <c r="D18685" s="396"/>
      <c r="E18685" s="399"/>
      <c r="F18685" s="399"/>
      <c r="G18685" s="399"/>
      <c r="H18685" s="399"/>
      <c r="I18685" s="399"/>
    </row>
    <row r="18686" spans="1:9" ht="15.75" customHeight="1">
      <c r="A18686" s="396"/>
      <c r="B18686" s="398"/>
      <c r="C18686" s="396"/>
      <c r="D18686" s="396"/>
      <c r="E18686" s="399"/>
      <c r="F18686" s="399"/>
      <c r="G18686" s="399"/>
      <c r="H18686" s="399"/>
      <c r="I18686" s="399"/>
    </row>
    <row r="18687" spans="1:9" ht="15.75" customHeight="1">
      <c r="A18687" s="396"/>
      <c r="B18687" s="398"/>
      <c r="C18687" s="396"/>
      <c r="D18687" s="396"/>
      <c r="E18687" s="399"/>
      <c r="F18687" s="399"/>
      <c r="G18687" s="399"/>
      <c r="H18687" s="399"/>
      <c r="I18687" s="399"/>
    </row>
    <row r="18688" spans="1:9" ht="15.75" customHeight="1">
      <c r="A18688" s="396"/>
      <c r="B18688" s="398"/>
      <c r="C18688" s="396"/>
      <c r="D18688" s="396"/>
      <c r="E18688" s="399"/>
      <c r="F18688" s="399"/>
      <c r="G18688" s="399"/>
      <c r="H18688" s="399"/>
      <c r="I18688" s="399"/>
    </row>
    <row r="18689" spans="1:9" ht="15.75" customHeight="1">
      <c r="A18689" s="396"/>
      <c r="B18689" s="398"/>
      <c r="C18689" s="396"/>
      <c r="D18689" s="396"/>
      <c r="E18689" s="399"/>
      <c r="F18689" s="399"/>
      <c r="G18689" s="399"/>
      <c r="H18689" s="399"/>
      <c r="I18689" s="399"/>
    </row>
    <row r="18690" spans="1:9" ht="15.75" customHeight="1">
      <c r="A18690" s="396"/>
      <c r="B18690" s="398"/>
      <c r="C18690" s="396"/>
      <c r="D18690" s="396"/>
      <c r="E18690" s="399"/>
      <c r="F18690" s="399"/>
      <c r="G18690" s="399"/>
      <c r="H18690" s="399"/>
      <c r="I18690" s="399"/>
    </row>
    <row r="18691" spans="1:9" ht="15.75" customHeight="1">
      <c r="A18691" s="396"/>
      <c r="B18691" s="398"/>
      <c r="C18691" s="396"/>
      <c r="D18691" s="396"/>
      <c r="E18691" s="399"/>
      <c r="F18691" s="399"/>
      <c r="G18691" s="399"/>
      <c r="H18691" s="399"/>
      <c r="I18691" s="399"/>
    </row>
    <row r="18692" spans="1:9" ht="15.75" customHeight="1">
      <c r="A18692" s="396"/>
      <c r="B18692" s="398"/>
      <c r="C18692" s="396"/>
      <c r="D18692" s="396"/>
      <c r="E18692" s="399"/>
      <c r="F18692" s="399"/>
      <c r="G18692" s="399"/>
      <c r="H18692" s="399"/>
      <c r="I18692" s="399"/>
    </row>
    <row r="18693" spans="1:9" ht="15.75" customHeight="1">
      <c r="A18693" s="396"/>
      <c r="B18693" s="398"/>
      <c r="C18693" s="396"/>
      <c r="D18693" s="396"/>
      <c r="E18693" s="399"/>
      <c r="F18693" s="399"/>
      <c r="G18693" s="399"/>
      <c r="H18693" s="399"/>
      <c r="I18693" s="399"/>
    </row>
    <row r="18694" spans="1:9" ht="15.75" customHeight="1">
      <c r="A18694" s="396"/>
      <c r="B18694" s="398"/>
      <c r="C18694" s="396"/>
      <c r="D18694" s="396"/>
      <c r="E18694" s="399"/>
      <c r="F18694" s="399"/>
      <c r="G18694" s="399"/>
      <c r="H18694" s="399"/>
      <c r="I18694" s="399"/>
    </row>
    <row r="18695" spans="1:9" ht="15.75" customHeight="1">
      <c r="A18695" s="396"/>
      <c r="B18695" s="398"/>
      <c r="C18695" s="396"/>
      <c r="D18695" s="396"/>
      <c r="E18695" s="399"/>
      <c r="F18695" s="399"/>
      <c r="G18695" s="399"/>
      <c r="H18695" s="399"/>
      <c r="I18695" s="399"/>
    </row>
    <row r="18696" spans="1:9" ht="15.75" customHeight="1">
      <c r="A18696" s="396"/>
      <c r="B18696" s="398"/>
      <c r="C18696" s="396"/>
      <c r="D18696" s="396"/>
      <c r="E18696" s="399"/>
      <c r="F18696" s="399"/>
      <c r="G18696" s="399"/>
      <c r="H18696" s="399"/>
      <c r="I18696" s="399"/>
    </row>
    <row r="18697" spans="1:9" ht="15.75" customHeight="1">
      <c r="A18697" s="396"/>
      <c r="B18697" s="398"/>
      <c r="C18697" s="396"/>
      <c r="D18697" s="396"/>
      <c r="E18697" s="399"/>
      <c r="F18697" s="399"/>
      <c r="G18697" s="399"/>
      <c r="H18697" s="399"/>
      <c r="I18697" s="399"/>
    </row>
    <row r="18698" spans="1:9" ht="15.75" customHeight="1">
      <c r="A18698" s="396"/>
      <c r="B18698" s="398"/>
      <c r="C18698" s="396"/>
      <c r="D18698" s="396"/>
      <c r="E18698" s="399"/>
      <c r="F18698" s="399"/>
      <c r="G18698" s="399"/>
      <c r="H18698" s="399"/>
      <c r="I18698" s="399"/>
    </row>
    <row r="18699" spans="1:9" ht="15.75" customHeight="1">
      <c r="A18699" s="396"/>
      <c r="B18699" s="398"/>
      <c r="C18699" s="396"/>
      <c r="D18699" s="396"/>
      <c r="E18699" s="399"/>
      <c r="F18699" s="399"/>
      <c r="G18699" s="399"/>
      <c r="H18699" s="399"/>
      <c r="I18699" s="399"/>
    </row>
    <row r="18700" spans="1:9" ht="15.75" customHeight="1">
      <c r="A18700" s="396"/>
      <c r="B18700" s="398"/>
      <c r="C18700" s="396"/>
      <c r="D18700" s="396"/>
      <c r="E18700" s="399"/>
      <c r="F18700" s="399"/>
      <c r="G18700" s="399"/>
      <c r="H18700" s="399"/>
      <c r="I18700" s="399"/>
    </row>
    <row r="18701" spans="1:9" ht="15.75" customHeight="1">
      <c r="A18701" s="396"/>
      <c r="B18701" s="398"/>
      <c r="C18701" s="396"/>
      <c r="D18701" s="396"/>
      <c r="E18701" s="399"/>
      <c r="F18701" s="399"/>
      <c r="G18701" s="399"/>
      <c r="H18701" s="399"/>
      <c r="I18701" s="399"/>
    </row>
    <row r="18702" spans="1:9" ht="15.75" customHeight="1">
      <c r="A18702" s="396"/>
      <c r="B18702" s="398"/>
      <c r="C18702" s="396"/>
      <c r="D18702" s="396"/>
      <c r="E18702" s="399"/>
      <c r="F18702" s="399"/>
      <c r="G18702" s="399"/>
      <c r="H18702" s="399"/>
      <c r="I18702" s="399"/>
    </row>
    <row r="18703" spans="1:9" ht="15.75" customHeight="1">
      <c r="A18703" s="396"/>
      <c r="B18703" s="398"/>
      <c r="C18703" s="396"/>
      <c r="D18703" s="396"/>
      <c r="E18703" s="399"/>
      <c r="F18703" s="399"/>
      <c r="G18703" s="399"/>
      <c r="H18703" s="399"/>
      <c r="I18703" s="399"/>
    </row>
    <row r="18704" spans="1:9" ht="15.75" customHeight="1">
      <c r="A18704" s="396"/>
      <c r="B18704" s="398"/>
      <c r="C18704" s="396"/>
      <c r="D18704" s="396"/>
      <c r="E18704" s="399"/>
      <c r="F18704" s="399"/>
      <c r="G18704" s="399"/>
      <c r="H18704" s="399"/>
      <c r="I18704" s="399"/>
    </row>
    <row r="18705" spans="1:9" ht="15.75" customHeight="1">
      <c r="A18705" s="396"/>
      <c r="B18705" s="398"/>
      <c r="C18705" s="396"/>
      <c r="D18705" s="396"/>
      <c r="E18705" s="399"/>
      <c r="F18705" s="399"/>
      <c r="G18705" s="399"/>
      <c r="H18705" s="399"/>
      <c r="I18705" s="399"/>
    </row>
    <row r="18706" spans="1:9" ht="15.75" customHeight="1">
      <c r="A18706" s="396"/>
      <c r="B18706" s="398"/>
      <c r="C18706" s="396"/>
      <c r="D18706" s="396"/>
      <c r="E18706" s="399"/>
      <c r="F18706" s="399"/>
      <c r="G18706" s="399"/>
      <c r="H18706" s="399"/>
      <c r="I18706" s="399"/>
    </row>
    <row r="18707" spans="1:9" ht="15.75" customHeight="1">
      <c r="A18707" s="396"/>
      <c r="B18707" s="398"/>
      <c r="C18707" s="396"/>
      <c r="D18707" s="396"/>
      <c r="E18707" s="399"/>
      <c r="F18707" s="399"/>
      <c r="G18707" s="399"/>
      <c r="H18707" s="399"/>
      <c r="I18707" s="399"/>
    </row>
    <row r="18708" spans="1:9" ht="15.75" customHeight="1">
      <c r="A18708" s="396"/>
      <c r="B18708" s="398"/>
      <c r="C18708" s="396"/>
      <c r="D18708" s="396"/>
      <c r="E18708" s="399"/>
      <c r="F18708" s="399"/>
      <c r="G18708" s="399"/>
      <c r="H18708" s="399"/>
      <c r="I18708" s="399"/>
    </row>
    <row r="18709" spans="1:9" ht="15.75" customHeight="1">
      <c r="A18709" s="396"/>
      <c r="B18709" s="398"/>
      <c r="C18709" s="396"/>
      <c r="D18709" s="396"/>
      <c r="E18709" s="399"/>
      <c r="F18709" s="399"/>
      <c r="G18709" s="399"/>
      <c r="H18709" s="399"/>
      <c r="I18709" s="399"/>
    </row>
    <row r="18710" spans="1:9" ht="15.75" customHeight="1">
      <c r="A18710" s="396"/>
      <c r="B18710" s="398"/>
      <c r="C18710" s="396"/>
      <c r="D18710" s="396"/>
      <c r="E18710" s="399"/>
      <c r="F18710" s="399"/>
      <c r="G18710" s="399"/>
      <c r="H18710" s="399"/>
      <c r="I18710" s="399"/>
    </row>
    <row r="18711" spans="1:9" ht="15.75" customHeight="1">
      <c r="A18711" s="396"/>
      <c r="B18711" s="398"/>
      <c r="C18711" s="396"/>
      <c r="D18711" s="396"/>
      <c r="E18711" s="399"/>
      <c r="F18711" s="399"/>
      <c r="G18711" s="399"/>
      <c r="H18711" s="399"/>
      <c r="I18711" s="399"/>
    </row>
    <row r="18712" spans="1:9" ht="15.75" customHeight="1">
      <c r="A18712" s="396"/>
      <c r="B18712" s="398"/>
      <c r="C18712" s="396"/>
      <c r="D18712" s="396"/>
      <c r="E18712" s="399"/>
      <c r="F18712" s="399"/>
      <c r="G18712" s="399"/>
      <c r="H18712" s="399"/>
      <c r="I18712" s="399"/>
    </row>
    <row r="18713" spans="1:9" ht="15.75" customHeight="1">
      <c r="A18713" s="396"/>
      <c r="B18713" s="398"/>
      <c r="C18713" s="396"/>
      <c r="D18713" s="396"/>
      <c r="E18713" s="399"/>
      <c r="F18713" s="399"/>
      <c r="G18713" s="399"/>
      <c r="H18713" s="399"/>
      <c r="I18713" s="399"/>
    </row>
    <row r="18714" spans="1:9" ht="15.75" customHeight="1">
      <c r="A18714" s="396"/>
      <c r="B18714" s="398"/>
      <c r="C18714" s="396"/>
      <c r="D18714" s="396"/>
      <c r="E18714" s="399"/>
      <c r="F18714" s="399"/>
      <c r="G18714" s="399"/>
      <c r="H18714" s="399"/>
      <c r="I18714" s="399"/>
    </row>
    <row r="18715" spans="1:9" ht="15.75" customHeight="1">
      <c r="A18715" s="396"/>
      <c r="B18715" s="398"/>
      <c r="C18715" s="396"/>
      <c r="D18715" s="396"/>
      <c r="E18715" s="399"/>
      <c r="F18715" s="399"/>
      <c r="G18715" s="399"/>
      <c r="H18715" s="399"/>
      <c r="I18715" s="399"/>
    </row>
    <row r="18716" spans="1:9" ht="15.75" customHeight="1">
      <c r="A18716" s="396"/>
      <c r="B18716" s="398"/>
      <c r="C18716" s="396"/>
      <c r="D18716" s="396"/>
      <c r="E18716" s="399"/>
      <c r="F18716" s="399"/>
      <c r="G18716" s="399"/>
      <c r="H18716" s="399"/>
      <c r="I18716" s="399"/>
    </row>
    <row r="18717" spans="1:9" ht="15.75" customHeight="1">
      <c r="A18717" s="396"/>
      <c r="B18717" s="398"/>
      <c r="C18717" s="396"/>
      <c r="D18717" s="396"/>
      <c r="E18717" s="399"/>
      <c r="F18717" s="399"/>
      <c r="G18717" s="399"/>
      <c r="H18717" s="399"/>
      <c r="I18717" s="399"/>
    </row>
    <row r="18718" spans="1:9" ht="15.75" customHeight="1">
      <c r="A18718" s="396"/>
      <c r="B18718" s="398"/>
      <c r="C18718" s="396"/>
      <c r="D18718" s="396"/>
      <c r="E18718" s="399"/>
      <c r="F18718" s="399"/>
      <c r="G18718" s="399"/>
      <c r="H18718" s="399"/>
      <c r="I18718" s="399"/>
    </row>
    <row r="18719" spans="1:9" ht="15.75" customHeight="1">
      <c r="A18719" s="396"/>
      <c r="B18719" s="398"/>
      <c r="C18719" s="396"/>
      <c r="D18719" s="396"/>
      <c r="E18719" s="399"/>
      <c r="F18719" s="399"/>
      <c r="G18719" s="399"/>
      <c r="H18719" s="399"/>
      <c r="I18719" s="399"/>
    </row>
    <row r="18720" spans="1:9" ht="15.75" customHeight="1">
      <c r="A18720" s="396"/>
      <c r="B18720" s="398"/>
      <c r="C18720" s="396"/>
      <c r="D18720" s="396"/>
      <c r="E18720" s="399"/>
      <c r="F18720" s="399"/>
      <c r="G18720" s="399"/>
      <c r="H18720" s="399"/>
      <c r="I18720" s="399"/>
    </row>
    <row r="18721" spans="1:9" ht="15.75" customHeight="1">
      <c r="A18721" s="396"/>
      <c r="B18721" s="398"/>
      <c r="C18721" s="396"/>
      <c r="D18721" s="396"/>
      <c r="E18721" s="399"/>
      <c r="F18721" s="399"/>
      <c r="G18721" s="399"/>
      <c r="H18721" s="399"/>
      <c r="I18721" s="399"/>
    </row>
    <row r="18722" spans="1:9" ht="15.75" customHeight="1">
      <c r="A18722" s="396"/>
      <c r="B18722" s="398"/>
      <c r="C18722" s="396"/>
      <c r="D18722" s="396"/>
      <c r="E18722" s="399"/>
      <c r="F18722" s="399"/>
      <c r="G18722" s="399"/>
      <c r="H18722" s="399"/>
      <c r="I18722" s="399"/>
    </row>
    <row r="18723" spans="1:9" ht="15.75" customHeight="1">
      <c r="A18723" s="396"/>
      <c r="B18723" s="398"/>
      <c r="C18723" s="396"/>
      <c r="D18723" s="396"/>
      <c r="E18723" s="399"/>
      <c r="F18723" s="399"/>
      <c r="G18723" s="399"/>
      <c r="H18723" s="399"/>
      <c r="I18723" s="399"/>
    </row>
    <row r="18724" spans="1:9" ht="15.75" customHeight="1">
      <c r="A18724" s="396"/>
      <c r="B18724" s="398"/>
      <c r="C18724" s="396"/>
      <c r="D18724" s="396"/>
      <c r="E18724" s="399"/>
      <c r="F18724" s="399"/>
      <c r="G18724" s="399"/>
      <c r="H18724" s="399"/>
      <c r="I18724" s="399"/>
    </row>
    <row r="18725" spans="1:9" ht="15.75" customHeight="1">
      <c r="A18725" s="396"/>
      <c r="B18725" s="398"/>
      <c r="C18725" s="396"/>
      <c r="D18725" s="396"/>
      <c r="E18725" s="399"/>
      <c r="F18725" s="399"/>
      <c r="G18725" s="399"/>
      <c r="H18725" s="399"/>
      <c r="I18725" s="399"/>
    </row>
    <row r="18726" spans="1:9" ht="15.75" customHeight="1">
      <c r="A18726" s="396"/>
      <c r="B18726" s="398"/>
      <c r="C18726" s="396"/>
      <c r="D18726" s="396"/>
      <c r="E18726" s="399"/>
      <c r="F18726" s="399"/>
      <c r="G18726" s="399"/>
      <c r="H18726" s="399"/>
      <c r="I18726" s="399"/>
    </row>
    <row r="18727" spans="1:9" ht="15.75" customHeight="1">
      <c r="A18727" s="396"/>
      <c r="B18727" s="398"/>
      <c r="C18727" s="396"/>
      <c r="D18727" s="396"/>
      <c r="E18727" s="399"/>
      <c r="F18727" s="399"/>
      <c r="G18727" s="399"/>
      <c r="H18727" s="399"/>
      <c r="I18727" s="399"/>
    </row>
    <row r="18728" spans="1:9" ht="15.75" customHeight="1">
      <c r="A18728" s="396"/>
      <c r="B18728" s="398"/>
      <c r="C18728" s="396"/>
      <c r="D18728" s="396"/>
      <c r="E18728" s="399"/>
      <c r="F18728" s="399"/>
      <c r="G18728" s="399"/>
      <c r="H18728" s="399"/>
      <c r="I18728" s="399"/>
    </row>
    <row r="18729" spans="1:9" ht="15.75" customHeight="1">
      <c r="A18729" s="396"/>
      <c r="B18729" s="398"/>
      <c r="C18729" s="396"/>
      <c r="D18729" s="396"/>
      <c r="E18729" s="399"/>
      <c r="F18729" s="399"/>
      <c r="G18729" s="399"/>
      <c r="H18729" s="399"/>
      <c r="I18729" s="399"/>
    </row>
    <row r="18730" spans="1:9" ht="15.75" customHeight="1">
      <c r="A18730" s="396"/>
      <c r="B18730" s="398"/>
      <c r="C18730" s="396"/>
      <c r="D18730" s="396"/>
      <c r="E18730" s="399"/>
      <c r="F18730" s="399"/>
      <c r="G18730" s="399"/>
      <c r="H18730" s="399"/>
      <c r="I18730" s="399"/>
    </row>
    <row r="18731" spans="1:9" ht="15.75" customHeight="1">
      <c r="A18731" s="396"/>
      <c r="B18731" s="398"/>
      <c r="C18731" s="396"/>
      <c r="D18731" s="396"/>
      <c r="E18731" s="399"/>
      <c r="F18731" s="399"/>
      <c r="G18731" s="399"/>
      <c r="H18731" s="399"/>
      <c r="I18731" s="399"/>
    </row>
    <row r="18732" spans="1:9" ht="15.75" customHeight="1">
      <c r="A18732" s="396"/>
      <c r="B18732" s="398"/>
      <c r="C18732" s="396"/>
      <c r="D18732" s="396"/>
      <c r="E18732" s="399"/>
      <c r="F18732" s="399"/>
      <c r="G18732" s="399"/>
      <c r="H18732" s="399"/>
      <c r="I18732" s="399"/>
    </row>
    <row r="18733" spans="1:9" ht="15.75" customHeight="1">
      <c r="A18733" s="396"/>
      <c r="B18733" s="398"/>
      <c r="C18733" s="396"/>
      <c r="D18733" s="396"/>
      <c r="E18733" s="399"/>
      <c r="F18733" s="399"/>
      <c r="G18733" s="399"/>
      <c r="H18733" s="399"/>
      <c r="I18733" s="399"/>
    </row>
    <row r="18734" spans="1:9" ht="15.75" customHeight="1">
      <c r="A18734" s="396"/>
      <c r="B18734" s="398"/>
      <c r="C18734" s="396"/>
      <c r="D18734" s="396"/>
      <c r="E18734" s="399"/>
      <c r="F18734" s="399"/>
      <c r="G18734" s="399"/>
      <c r="H18734" s="399"/>
      <c r="I18734" s="399"/>
    </row>
    <row r="18735" spans="1:9" ht="15.75" customHeight="1">
      <c r="A18735" s="396"/>
      <c r="B18735" s="398"/>
      <c r="C18735" s="396"/>
      <c r="D18735" s="396"/>
      <c r="E18735" s="399"/>
      <c r="F18735" s="399"/>
      <c r="G18735" s="399"/>
      <c r="H18735" s="399"/>
      <c r="I18735" s="399"/>
    </row>
    <row r="18736" spans="1:9" ht="15.75" customHeight="1">
      <c r="A18736" s="396"/>
      <c r="B18736" s="398"/>
      <c r="C18736" s="396"/>
      <c r="D18736" s="396"/>
      <c r="E18736" s="399"/>
      <c r="F18736" s="399"/>
      <c r="G18736" s="399"/>
      <c r="H18736" s="399"/>
      <c r="I18736" s="399"/>
    </row>
    <row r="18737" spans="1:9" ht="15.75" customHeight="1">
      <c r="A18737" s="396"/>
      <c r="B18737" s="398"/>
      <c r="C18737" s="396"/>
      <c r="D18737" s="396"/>
      <c r="E18737" s="399"/>
      <c r="F18737" s="399"/>
      <c r="G18737" s="399"/>
      <c r="H18737" s="399"/>
      <c r="I18737" s="399"/>
    </row>
    <row r="18738" spans="1:9" ht="15.75" customHeight="1">
      <c r="A18738" s="396"/>
      <c r="B18738" s="398"/>
      <c r="C18738" s="396"/>
      <c r="D18738" s="396"/>
      <c r="E18738" s="399"/>
      <c r="F18738" s="399"/>
      <c r="G18738" s="399"/>
      <c r="H18738" s="399"/>
      <c r="I18738" s="399"/>
    </row>
    <row r="18739" spans="1:9" ht="15.75" customHeight="1">
      <c r="A18739" s="396"/>
      <c r="B18739" s="398"/>
      <c r="C18739" s="396"/>
      <c r="D18739" s="396"/>
      <c r="E18739" s="399"/>
      <c r="F18739" s="399"/>
      <c r="G18739" s="399"/>
      <c r="H18739" s="399"/>
      <c r="I18739" s="399"/>
    </row>
    <row r="18740" spans="1:9" ht="15.75" customHeight="1">
      <c r="A18740" s="396"/>
      <c r="B18740" s="398"/>
      <c r="C18740" s="396"/>
      <c r="D18740" s="396"/>
      <c r="E18740" s="399"/>
      <c r="F18740" s="399"/>
      <c r="G18740" s="399"/>
      <c r="H18740" s="399"/>
      <c r="I18740" s="399"/>
    </row>
    <row r="18741" spans="1:9" ht="15.75" customHeight="1">
      <c r="A18741" s="396"/>
      <c r="B18741" s="398"/>
      <c r="C18741" s="396"/>
      <c r="D18741" s="396"/>
      <c r="E18741" s="399"/>
      <c r="F18741" s="399"/>
      <c r="G18741" s="399"/>
      <c r="H18741" s="399"/>
      <c r="I18741" s="399"/>
    </row>
    <row r="18742" spans="1:9" ht="15.75" customHeight="1">
      <c r="A18742" s="396"/>
      <c r="B18742" s="398"/>
      <c r="C18742" s="396"/>
      <c r="D18742" s="396"/>
      <c r="E18742" s="399"/>
      <c r="F18742" s="399"/>
      <c r="G18742" s="399"/>
      <c r="H18742" s="399"/>
      <c r="I18742" s="399"/>
    </row>
    <row r="18743" spans="1:9" ht="15.75" customHeight="1">
      <c r="A18743" s="396"/>
      <c r="B18743" s="398"/>
      <c r="C18743" s="396"/>
      <c r="D18743" s="396"/>
      <c r="E18743" s="399"/>
      <c r="F18743" s="399"/>
      <c r="G18743" s="399"/>
      <c r="H18743" s="399"/>
      <c r="I18743" s="399"/>
    </row>
    <row r="18744" spans="1:9" ht="15.75" customHeight="1">
      <c r="A18744" s="396"/>
      <c r="B18744" s="398"/>
      <c r="C18744" s="396"/>
      <c r="D18744" s="396"/>
      <c r="E18744" s="399"/>
      <c r="F18744" s="399"/>
      <c r="G18744" s="399"/>
      <c r="H18744" s="399"/>
      <c r="I18744" s="399"/>
    </row>
    <row r="18745" spans="1:9" ht="15.75" customHeight="1">
      <c r="A18745" s="396"/>
      <c r="B18745" s="398"/>
      <c r="C18745" s="396"/>
      <c r="D18745" s="396"/>
      <c r="E18745" s="399"/>
      <c r="F18745" s="399"/>
      <c r="G18745" s="399"/>
      <c r="H18745" s="399"/>
      <c r="I18745" s="399"/>
    </row>
    <row r="18746" spans="1:9" ht="15.75" customHeight="1">
      <c r="A18746" s="396"/>
      <c r="B18746" s="398"/>
      <c r="C18746" s="396"/>
      <c r="D18746" s="396"/>
      <c r="E18746" s="399"/>
      <c r="F18746" s="399"/>
      <c r="G18746" s="399"/>
      <c r="H18746" s="399"/>
      <c r="I18746" s="399"/>
    </row>
    <row r="18747" spans="1:9" ht="15.75" customHeight="1">
      <c r="A18747" s="396"/>
      <c r="B18747" s="398"/>
      <c r="C18747" s="396"/>
      <c r="D18747" s="396"/>
      <c r="E18747" s="399"/>
      <c r="F18747" s="399"/>
      <c r="G18747" s="399"/>
      <c r="H18747" s="399"/>
      <c r="I18747" s="399"/>
    </row>
    <row r="18748" spans="1:9" ht="15.75" customHeight="1">
      <c r="A18748" s="396"/>
      <c r="B18748" s="398"/>
      <c r="C18748" s="396"/>
      <c r="D18748" s="396"/>
      <c r="E18748" s="399"/>
      <c r="F18748" s="399"/>
      <c r="G18748" s="399"/>
      <c r="H18748" s="399"/>
      <c r="I18748" s="399"/>
    </row>
    <row r="18749" spans="1:9" ht="15.75" customHeight="1">
      <c r="A18749" s="396"/>
      <c r="B18749" s="398"/>
      <c r="C18749" s="396"/>
      <c r="D18749" s="396"/>
      <c r="E18749" s="399"/>
      <c r="F18749" s="399"/>
      <c r="G18749" s="399"/>
      <c r="H18749" s="399"/>
      <c r="I18749" s="399"/>
    </row>
    <row r="18750" spans="1:9" ht="15.75" customHeight="1">
      <c r="A18750" s="396"/>
      <c r="B18750" s="398"/>
      <c r="C18750" s="396"/>
      <c r="D18750" s="396"/>
      <c r="E18750" s="399"/>
      <c r="F18750" s="399"/>
      <c r="G18750" s="399"/>
      <c r="H18750" s="399"/>
      <c r="I18750" s="399"/>
    </row>
    <row r="18751" spans="1:9" ht="15.75" customHeight="1">
      <c r="A18751" s="396"/>
      <c r="B18751" s="398"/>
      <c r="C18751" s="396"/>
      <c r="D18751" s="396"/>
      <c r="E18751" s="399"/>
      <c r="F18751" s="399"/>
      <c r="G18751" s="399"/>
      <c r="H18751" s="399"/>
      <c r="I18751" s="399"/>
    </row>
    <row r="18752" spans="1:9" ht="15.75" customHeight="1">
      <c r="A18752" s="396"/>
      <c r="B18752" s="398"/>
      <c r="C18752" s="396"/>
      <c r="D18752" s="396"/>
      <c r="E18752" s="399"/>
      <c r="F18752" s="399"/>
      <c r="G18752" s="399"/>
      <c r="H18752" s="399"/>
      <c r="I18752" s="399"/>
    </row>
    <row r="18753" spans="1:9" ht="15.75" customHeight="1">
      <c r="A18753" s="396"/>
      <c r="B18753" s="398"/>
      <c r="C18753" s="396"/>
      <c r="D18753" s="396"/>
      <c r="E18753" s="399"/>
      <c r="F18753" s="399"/>
      <c r="G18753" s="399"/>
      <c r="H18753" s="399"/>
      <c r="I18753" s="399"/>
    </row>
    <row r="18754" spans="1:9" ht="15.75" customHeight="1">
      <c r="A18754" s="396"/>
      <c r="B18754" s="398"/>
      <c r="C18754" s="396"/>
      <c r="D18754" s="396"/>
      <c r="E18754" s="399"/>
      <c r="F18754" s="399"/>
      <c r="G18754" s="399"/>
      <c r="H18754" s="399"/>
      <c r="I18754" s="399"/>
    </row>
    <row r="18755" spans="1:9" ht="15.75" customHeight="1">
      <c r="A18755" s="396"/>
      <c r="B18755" s="398"/>
      <c r="C18755" s="396"/>
      <c r="D18755" s="396"/>
      <c r="E18755" s="399"/>
      <c r="F18755" s="399"/>
      <c r="G18755" s="399"/>
      <c r="H18755" s="399"/>
      <c r="I18755" s="399"/>
    </row>
    <row r="18756" spans="1:9" ht="15.75" customHeight="1">
      <c r="A18756" s="396"/>
      <c r="B18756" s="398"/>
      <c r="C18756" s="396"/>
      <c r="D18756" s="396"/>
      <c r="E18756" s="399"/>
      <c r="F18756" s="399"/>
      <c r="G18756" s="399"/>
      <c r="H18756" s="399"/>
      <c r="I18756" s="399"/>
    </row>
    <row r="18757" spans="1:9" ht="15.75" customHeight="1">
      <c r="A18757" s="396"/>
      <c r="B18757" s="398"/>
      <c r="C18757" s="396"/>
      <c r="D18757" s="396"/>
      <c r="E18757" s="399"/>
      <c r="F18757" s="399"/>
      <c r="G18757" s="399"/>
      <c r="H18757" s="399"/>
      <c r="I18757" s="399"/>
    </row>
    <row r="18758" spans="1:9" ht="15.75" customHeight="1">
      <c r="A18758" s="396"/>
      <c r="B18758" s="398"/>
      <c r="C18758" s="396"/>
      <c r="D18758" s="396"/>
      <c r="E18758" s="399"/>
      <c r="F18758" s="399"/>
      <c r="G18758" s="399"/>
      <c r="H18758" s="399"/>
      <c r="I18758" s="399"/>
    </row>
    <row r="18759" spans="1:9" ht="15.75" customHeight="1">
      <c r="A18759" s="396"/>
      <c r="B18759" s="398"/>
      <c r="C18759" s="396"/>
      <c r="D18759" s="396"/>
      <c r="E18759" s="399"/>
      <c r="F18759" s="399"/>
      <c r="G18759" s="399"/>
      <c r="H18759" s="399"/>
      <c r="I18759" s="399"/>
    </row>
    <row r="18760" spans="1:9" ht="15.75" customHeight="1">
      <c r="A18760" s="396"/>
      <c r="B18760" s="398"/>
      <c r="C18760" s="396"/>
      <c r="D18760" s="396"/>
      <c r="E18760" s="399"/>
      <c r="F18760" s="399"/>
      <c r="G18760" s="399"/>
      <c r="H18760" s="399"/>
      <c r="I18760" s="399"/>
    </row>
    <row r="18761" spans="1:9" ht="15.75" customHeight="1">
      <c r="A18761" s="396"/>
      <c r="B18761" s="398"/>
      <c r="C18761" s="396"/>
      <c r="D18761" s="396"/>
      <c r="E18761" s="399"/>
      <c r="F18761" s="399"/>
      <c r="G18761" s="399"/>
      <c r="H18761" s="399"/>
      <c r="I18761" s="399"/>
    </row>
    <row r="18762" spans="1:9" ht="15.75" customHeight="1">
      <c r="A18762" s="396"/>
      <c r="B18762" s="398"/>
      <c r="C18762" s="396"/>
      <c r="D18762" s="396"/>
      <c r="E18762" s="399"/>
      <c r="F18762" s="399"/>
      <c r="G18762" s="399"/>
      <c r="H18762" s="399"/>
      <c r="I18762" s="399"/>
    </row>
    <row r="18763" spans="1:9" ht="15.75" customHeight="1">
      <c r="A18763" s="396"/>
      <c r="B18763" s="398"/>
      <c r="C18763" s="396"/>
      <c r="D18763" s="396"/>
      <c r="E18763" s="399"/>
      <c r="F18763" s="399"/>
      <c r="G18763" s="399"/>
      <c r="H18763" s="399"/>
      <c r="I18763" s="399"/>
    </row>
    <row r="18764" spans="1:9" ht="15.75" customHeight="1">
      <c r="A18764" s="396"/>
      <c r="B18764" s="398"/>
      <c r="C18764" s="396"/>
      <c r="D18764" s="396"/>
      <c r="E18764" s="399"/>
      <c r="F18764" s="399"/>
      <c r="G18764" s="399"/>
      <c r="H18764" s="399"/>
      <c r="I18764" s="399"/>
    </row>
    <row r="18765" spans="1:9" ht="15.75" customHeight="1">
      <c r="A18765" s="396"/>
      <c r="B18765" s="398"/>
      <c r="C18765" s="396"/>
      <c r="D18765" s="396"/>
      <c r="E18765" s="399"/>
      <c r="F18765" s="399"/>
      <c r="G18765" s="399"/>
      <c r="H18765" s="399"/>
      <c r="I18765" s="399"/>
    </row>
    <row r="18766" spans="1:9" ht="15.75" customHeight="1">
      <c r="A18766" s="396"/>
      <c r="B18766" s="398"/>
      <c r="C18766" s="396"/>
      <c r="D18766" s="396"/>
      <c r="E18766" s="399"/>
      <c r="F18766" s="399"/>
      <c r="G18766" s="399"/>
      <c r="H18766" s="399"/>
      <c r="I18766" s="399"/>
    </row>
    <row r="18767" spans="1:9" ht="15.75" customHeight="1">
      <c r="A18767" s="396"/>
      <c r="B18767" s="398"/>
      <c r="C18767" s="396"/>
      <c r="D18767" s="396"/>
      <c r="E18767" s="399"/>
      <c r="F18767" s="399"/>
      <c r="G18767" s="399"/>
      <c r="H18767" s="399"/>
      <c r="I18767" s="399"/>
    </row>
    <row r="18768" spans="1:9" ht="15.75" customHeight="1">
      <c r="A18768" s="396"/>
      <c r="B18768" s="398"/>
      <c r="C18768" s="396"/>
      <c r="D18768" s="396"/>
      <c r="E18768" s="399"/>
      <c r="F18768" s="399"/>
      <c r="G18768" s="399"/>
      <c r="H18768" s="399"/>
      <c r="I18768" s="399"/>
    </row>
    <row r="18769" spans="1:9" ht="15.75" customHeight="1">
      <c r="A18769" s="396"/>
      <c r="B18769" s="398"/>
      <c r="C18769" s="396"/>
      <c r="D18769" s="396"/>
      <c r="E18769" s="399"/>
      <c r="F18769" s="399"/>
      <c r="G18769" s="399"/>
      <c r="H18769" s="399"/>
      <c r="I18769" s="399"/>
    </row>
    <row r="18770" spans="1:9" ht="15.75" customHeight="1">
      <c r="A18770" s="396"/>
      <c r="B18770" s="398"/>
      <c r="C18770" s="396"/>
      <c r="D18770" s="396"/>
      <c r="E18770" s="399"/>
      <c r="F18770" s="399"/>
      <c r="G18770" s="399"/>
      <c r="H18770" s="399"/>
      <c r="I18770" s="399"/>
    </row>
    <row r="18771" spans="1:9" ht="15.75" customHeight="1">
      <c r="A18771" s="396"/>
      <c r="B18771" s="398"/>
      <c r="C18771" s="396"/>
      <c r="D18771" s="396"/>
      <c r="E18771" s="399"/>
      <c r="F18771" s="399"/>
      <c r="G18771" s="399"/>
      <c r="H18771" s="399"/>
      <c r="I18771" s="399"/>
    </row>
    <row r="18772" spans="1:9" ht="15.75" customHeight="1">
      <c r="A18772" s="396"/>
      <c r="B18772" s="398"/>
      <c r="C18772" s="396"/>
      <c r="D18772" s="396"/>
      <c r="E18772" s="399"/>
      <c r="F18772" s="399"/>
      <c r="G18772" s="399"/>
      <c r="H18772" s="399"/>
      <c r="I18772" s="399"/>
    </row>
    <row r="18773" spans="1:9" ht="15.75" customHeight="1">
      <c r="A18773" s="396"/>
      <c r="B18773" s="398"/>
      <c r="C18773" s="396"/>
      <c r="D18773" s="396"/>
      <c r="E18773" s="399"/>
      <c r="F18773" s="399"/>
      <c r="G18773" s="399"/>
      <c r="H18773" s="399"/>
      <c r="I18773" s="399"/>
    </row>
    <row r="18774" spans="1:9" ht="15.75" customHeight="1">
      <c r="A18774" s="396"/>
      <c r="B18774" s="398"/>
      <c r="C18774" s="396"/>
      <c r="D18774" s="396"/>
      <c r="E18774" s="399"/>
      <c r="F18774" s="399"/>
      <c r="G18774" s="399"/>
      <c r="H18774" s="399"/>
      <c r="I18774" s="399"/>
    </row>
    <row r="18775" spans="1:9" ht="15.75" customHeight="1">
      <c r="A18775" s="396"/>
      <c r="B18775" s="398"/>
      <c r="C18775" s="396"/>
      <c r="D18775" s="396"/>
      <c r="E18775" s="399"/>
      <c r="F18775" s="399"/>
      <c r="G18775" s="399"/>
      <c r="H18775" s="399"/>
      <c r="I18775" s="399"/>
    </row>
    <row r="18776" spans="1:9" ht="15.75" customHeight="1">
      <c r="A18776" s="396"/>
      <c r="B18776" s="398"/>
      <c r="C18776" s="396"/>
      <c r="D18776" s="396"/>
      <c r="E18776" s="399"/>
      <c r="F18776" s="399"/>
      <c r="G18776" s="399"/>
      <c r="H18776" s="399"/>
      <c r="I18776" s="399"/>
    </row>
    <row r="18777" spans="1:9" ht="15.75" customHeight="1">
      <c r="A18777" s="396"/>
      <c r="B18777" s="398"/>
      <c r="C18777" s="396"/>
      <c r="D18777" s="396"/>
      <c r="E18777" s="399"/>
      <c r="F18777" s="399"/>
      <c r="G18777" s="399"/>
      <c r="H18777" s="399"/>
      <c r="I18777" s="399"/>
    </row>
    <row r="18778" spans="1:9" ht="15.75" customHeight="1">
      <c r="A18778" s="396"/>
      <c r="B18778" s="398"/>
      <c r="C18778" s="396"/>
      <c r="D18778" s="396"/>
      <c r="E18778" s="399"/>
      <c r="F18778" s="399"/>
      <c r="G18778" s="399"/>
      <c r="H18778" s="399"/>
      <c r="I18778" s="399"/>
    </row>
    <row r="18779" spans="1:9" ht="15.75" customHeight="1">
      <c r="A18779" s="396"/>
      <c r="B18779" s="398"/>
      <c r="C18779" s="396"/>
      <c r="D18779" s="396"/>
      <c r="E18779" s="399"/>
      <c r="F18779" s="399"/>
      <c r="G18779" s="399"/>
      <c r="H18779" s="399"/>
      <c r="I18779" s="399"/>
    </row>
    <row r="18780" spans="1:9" ht="15.75" customHeight="1">
      <c r="A18780" s="396"/>
      <c r="B18780" s="398"/>
      <c r="C18780" s="396"/>
      <c r="D18780" s="396"/>
      <c r="E18780" s="399"/>
      <c r="F18780" s="399"/>
      <c r="G18780" s="399"/>
      <c r="H18780" s="399"/>
      <c r="I18780" s="399"/>
    </row>
    <row r="18781" spans="1:9" ht="15.75" customHeight="1">
      <c r="A18781" s="396"/>
      <c r="B18781" s="398"/>
      <c r="C18781" s="396"/>
      <c r="D18781" s="396"/>
      <c r="E18781" s="399"/>
      <c r="F18781" s="399"/>
      <c r="G18781" s="399"/>
      <c r="H18781" s="399"/>
      <c r="I18781" s="399"/>
    </row>
    <row r="18782" spans="1:9" ht="15.75" customHeight="1">
      <c r="A18782" s="396"/>
      <c r="B18782" s="398"/>
      <c r="C18782" s="396"/>
      <c r="D18782" s="396"/>
      <c r="E18782" s="399"/>
      <c r="F18782" s="399"/>
      <c r="G18782" s="399"/>
      <c r="H18782" s="399"/>
      <c r="I18782" s="399"/>
    </row>
    <row r="18783" spans="1:9" ht="15.75" customHeight="1">
      <c r="A18783" s="396"/>
      <c r="B18783" s="398"/>
      <c r="C18783" s="396"/>
      <c r="D18783" s="396"/>
      <c r="E18783" s="399"/>
      <c r="F18783" s="399"/>
      <c r="G18783" s="399"/>
      <c r="H18783" s="399"/>
      <c r="I18783" s="399"/>
    </row>
    <row r="18784" spans="1:9" ht="15.75" customHeight="1">
      <c r="A18784" s="396"/>
      <c r="B18784" s="398"/>
      <c r="C18784" s="396"/>
      <c r="D18784" s="396"/>
      <c r="E18784" s="399"/>
      <c r="F18784" s="399"/>
      <c r="G18784" s="399"/>
      <c r="H18784" s="399"/>
      <c r="I18784" s="399"/>
    </row>
    <row r="18785" spans="1:9" ht="15.75" customHeight="1">
      <c r="A18785" s="396"/>
      <c r="B18785" s="398"/>
      <c r="C18785" s="396"/>
      <c r="D18785" s="396"/>
      <c r="E18785" s="399"/>
      <c r="F18785" s="399"/>
      <c r="G18785" s="399"/>
      <c r="H18785" s="399"/>
      <c r="I18785" s="399"/>
    </row>
    <row r="18786" spans="1:9" ht="15.75" customHeight="1">
      <c r="A18786" s="396"/>
      <c r="B18786" s="398"/>
      <c r="C18786" s="396"/>
      <c r="D18786" s="396"/>
      <c r="E18786" s="399"/>
      <c r="F18786" s="399"/>
      <c r="G18786" s="399"/>
      <c r="H18786" s="399"/>
      <c r="I18786" s="399"/>
    </row>
    <row r="18787" spans="1:9" ht="15.75" customHeight="1">
      <c r="A18787" s="396"/>
      <c r="B18787" s="398"/>
      <c r="C18787" s="396"/>
      <c r="D18787" s="396"/>
      <c r="E18787" s="399"/>
      <c r="F18787" s="399"/>
      <c r="G18787" s="399"/>
      <c r="H18787" s="399"/>
      <c r="I18787" s="399"/>
    </row>
    <row r="18788" spans="1:9" ht="15.75" customHeight="1">
      <c r="A18788" s="396"/>
      <c r="B18788" s="398"/>
      <c r="C18788" s="396"/>
      <c r="D18788" s="396"/>
      <c r="E18788" s="399"/>
      <c r="F18788" s="399"/>
      <c r="G18788" s="399"/>
      <c r="H18788" s="399"/>
      <c r="I18788" s="399"/>
    </row>
    <row r="18789" spans="1:9" ht="15.75" customHeight="1">
      <c r="A18789" s="396"/>
      <c r="B18789" s="398"/>
      <c r="C18789" s="396"/>
      <c r="D18789" s="396"/>
      <c r="E18789" s="399"/>
      <c r="F18789" s="399"/>
      <c r="G18789" s="399"/>
      <c r="H18789" s="399"/>
      <c r="I18789" s="399"/>
    </row>
    <row r="18790" spans="1:9" ht="15.75" customHeight="1">
      <c r="A18790" s="396"/>
      <c r="B18790" s="398"/>
      <c r="C18790" s="396"/>
      <c r="D18790" s="396"/>
      <c r="E18790" s="399"/>
      <c r="F18790" s="399"/>
      <c r="G18790" s="399"/>
      <c r="H18790" s="399"/>
      <c r="I18790" s="399"/>
    </row>
    <row r="18791" spans="1:9" ht="15.75" customHeight="1">
      <c r="A18791" s="396"/>
      <c r="B18791" s="398"/>
      <c r="C18791" s="396"/>
      <c r="D18791" s="396"/>
      <c r="E18791" s="399"/>
      <c r="F18791" s="399"/>
      <c r="G18791" s="399"/>
      <c r="H18791" s="399"/>
      <c r="I18791" s="399"/>
    </row>
    <row r="18792" spans="1:9" ht="15.75" customHeight="1">
      <c r="A18792" s="396"/>
      <c r="B18792" s="398"/>
      <c r="C18792" s="396"/>
      <c r="D18792" s="396"/>
      <c r="E18792" s="399"/>
      <c r="F18792" s="399"/>
      <c r="G18792" s="399"/>
      <c r="H18792" s="399"/>
      <c r="I18792" s="399"/>
    </row>
    <row r="18793" spans="1:9" ht="15.75" customHeight="1">
      <c r="A18793" s="396"/>
      <c r="B18793" s="398"/>
      <c r="C18793" s="396"/>
      <c r="D18793" s="396"/>
      <c r="E18793" s="399"/>
      <c r="F18793" s="399"/>
      <c r="G18793" s="399"/>
      <c r="H18793" s="399"/>
      <c r="I18793" s="399"/>
    </row>
    <row r="18794" spans="1:9" ht="15.75" customHeight="1">
      <c r="A18794" s="396"/>
      <c r="B18794" s="398"/>
      <c r="C18794" s="396"/>
      <c r="D18794" s="396"/>
      <c r="E18794" s="399"/>
      <c r="F18794" s="399"/>
      <c r="G18794" s="399"/>
      <c r="H18794" s="399"/>
      <c r="I18794" s="399"/>
    </row>
    <row r="18795" spans="1:9" ht="15.75" customHeight="1">
      <c r="A18795" s="396"/>
      <c r="B18795" s="398"/>
      <c r="C18795" s="396"/>
      <c r="D18795" s="396"/>
      <c r="E18795" s="399"/>
      <c r="F18795" s="399"/>
      <c r="G18795" s="399"/>
      <c r="H18795" s="399"/>
      <c r="I18795" s="399"/>
    </row>
    <row r="18796" spans="1:9" ht="15.75" customHeight="1">
      <c r="A18796" s="396"/>
      <c r="B18796" s="398"/>
      <c r="C18796" s="396"/>
      <c r="D18796" s="396"/>
      <c r="E18796" s="399"/>
      <c r="F18796" s="399"/>
      <c r="G18796" s="399"/>
      <c r="H18796" s="399"/>
      <c r="I18796" s="399"/>
    </row>
    <row r="18797" spans="1:9" ht="15.75" customHeight="1">
      <c r="A18797" s="396"/>
      <c r="B18797" s="398"/>
      <c r="C18797" s="396"/>
      <c r="D18797" s="396"/>
      <c r="E18797" s="399"/>
      <c r="F18797" s="399"/>
      <c r="G18797" s="399"/>
      <c r="H18797" s="399"/>
      <c r="I18797" s="399"/>
    </row>
    <row r="18798" spans="1:9" ht="15.75" customHeight="1">
      <c r="A18798" s="396"/>
      <c r="B18798" s="398"/>
      <c r="C18798" s="396"/>
      <c r="D18798" s="396"/>
      <c r="E18798" s="399"/>
      <c r="F18798" s="399"/>
      <c r="G18798" s="399"/>
      <c r="H18798" s="399"/>
      <c r="I18798" s="399"/>
    </row>
    <row r="18799" spans="1:9" ht="15.75" customHeight="1">
      <c r="A18799" s="396"/>
      <c r="B18799" s="398"/>
      <c r="C18799" s="396"/>
      <c r="D18799" s="396"/>
      <c r="E18799" s="399"/>
      <c r="F18799" s="399"/>
      <c r="G18799" s="399"/>
      <c r="H18799" s="399"/>
      <c r="I18799" s="399"/>
    </row>
    <row r="18800" spans="1:9" ht="15.75" customHeight="1">
      <c r="A18800" s="396"/>
      <c r="B18800" s="398"/>
      <c r="C18800" s="396"/>
      <c r="D18800" s="396"/>
      <c r="E18800" s="399"/>
      <c r="F18800" s="399"/>
      <c r="G18800" s="399"/>
      <c r="H18800" s="399"/>
      <c r="I18800" s="399"/>
    </row>
    <row r="18801" spans="1:9" ht="15.75" customHeight="1">
      <c r="A18801" s="396"/>
      <c r="B18801" s="398"/>
      <c r="C18801" s="396"/>
      <c r="D18801" s="396"/>
      <c r="E18801" s="399"/>
      <c r="F18801" s="399"/>
      <c r="G18801" s="399"/>
      <c r="H18801" s="399"/>
      <c r="I18801" s="399"/>
    </row>
    <row r="18802" spans="1:9" ht="15.75" customHeight="1">
      <c r="A18802" s="396"/>
      <c r="B18802" s="398"/>
      <c r="C18802" s="396"/>
      <c r="D18802" s="396"/>
      <c r="E18802" s="399"/>
      <c r="F18802" s="399"/>
      <c r="G18802" s="399"/>
      <c r="H18802" s="399"/>
      <c r="I18802" s="399"/>
    </row>
    <row r="18803" spans="1:9" ht="15.75" customHeight="1">
      <c r="A18803" s="396"/>
      <c r="B18803" s="398"/>
      <c r="C18803" s="396"/>
      <c r="D18803" s="396"/>
      <c r="E18803" s="399"/>
      <c r="F18803" s="399"/>
      <c r="G18803" s="399"/>
      <c r="H18803" s="399"/>
      <c r="I18803" s="399"/>
    </row>
    <row r="18804" spans="1:9" ht="15.75" customHeight="1">
      <c r="A18804" s="396"/>
      <c r="B18804" s="398"/>
      <c r="C18804" s="396"/>
      <c r="D18804" s="396"/>
      <c r="E18804" s="399"/>
      <c r="F18804" s="399"/>
      <c r="G18804" s="399"/>
      <c r="H18804" s="399"/>
      <c r="I18804" s="399"/>
    </row>
    <row r="18805" spans="1:9" ht="15.75" customHeight="1">
      <c r="A18805" s="396"/>
      <c r="B18805" s="398"/>
      <c r="C18805" s="396"/>
      <c r="D18805" s="396"/>
      <c r="E18805" s="399"/>
      <c r="F18805" s="399"/>
      <c r="G18805" s="399"/>
      <c r="H18805" s="399"/>
      <c r="I18805" s="399"/>
    </row>
    <row r="18806" spans="1:9" ht="15.75" customHeight="1">
      <c r="A18806" s="396"/>
      <c r="B18806" s="398"/>
      <c r="C18806" s="396"/>
      <c r="D18806" s="396"/>
      <c r="E18806" s="399"/>
      <c r="F18806" s="399"/>
      <c r="G18806" s="399"/>
      <c r="H18806" s="399"/>
      <c r="I18806" s="399"/>
    </row>
    <row r="18807" spans="1:9" ht="15.75" customHeight="1">
      <c r="A18807" s="396"/>
      <c r="B18807" s="398"/>
      <c r="C18807" s="396"/>
      <c r="D18807" s="396"/>
      <c r="E18807" s="399"/>
      <c r="F18807" s="399"/>
      <c r="G18807" s="399"/>
      <c r="H18807" s="399"/>
      <c r="I18807" s="399"/>
    </row>
    <row r="18808" spans="1:9" ht="15.75" customHeight="1">
      <c r="A18808" s="396"/>
      <c r="B18808" s="398"/>
      <c r="C18808" s="396"/>
      <c r="D18808" s="396"/>
      <c r="E18808" s="399"/>
      <c r="F18808" s="399"/>
      <c r="G18808" s="399"/>
      <c r="H18808" s="399"/>
      <c r="I18808" s="399"/>
    </row>
    <row r="18809" spans="1:9" ht="15.75" customHeight="1">
      <c r="A18809" s="396"/>
      <c r="B18809" s="398"/>
      <c r="C18809" s="396"/>
      <c r="D18809" s="396"/>
      <c r="E18809" s="399"/>
      <c r="F18809" s="399"/>
      <c r="G18809" s="399"/>
      <c r="H18809" s="399"/>
      <c r="I18809" s="399"/>
    </row>
    <row r="18810" spans="1:9" ht="15.75" customHeight="1">
      <c r="A18810" s="396"/>
      <c r="B18810" s="398"/>
      <c r="C18810" s="396"/>
      <c r="D18810" s="396"/>
      <c r="E18810" s="399"/>
      <c r="F18810" s="399"/>
      <c r="G18810" s="399"/>
      <c r="H18810" s="399"/>
      <c r="I18810" s="399"/>
    </row>
    <row r="18811" spans="1:9" ht="15.75" customHeight="1">
      <c r="A18811" s="396"/>
      <c r="B18811" s="398"/>
      <c r="C18811" s="396"/>
      <c r="D18811" s="396"/>
      <c r="E18811" s="399"/>
      <c r="F18811" s="399"/>
      <c r="G18811" s="399"/>
      <c r="H18811" s="399"/>
      <c r="I18811" s="399"/>
    </row>
    <row r="18812" spans="1:9" ht="15.75" customHeight="1">
      <c r="A18812" s="396"/>
      <c r="B18812" s="398"/>
      <c r="C18812" s="396"/>
      <c r="D18812" s="396"/>
      <c r="E18812" s="399"/>
      <c r="F18812" s="399"/>
      <c r="G18812" s="399"/>
      <c r="H18812" s="399"/>
      <c r="I18812" s="399"/>
    </row>
    <row r="18813" spans="1:9" ht="15.75" customHeight="1">
      <c r="A18813" s="396"/>
      <c r="B18813" s="398"/>
      <c r="C18813" s="396"/>
      <c r="D18813" s="396"/>
      <c r="E18813" s="399"/>
      <c r="F18813" s="399"/>
      <c r="G18813" s="399"/>
      <c r="H18813" s="399"/>
      <c r="I18813" s="399"/>
    </row>
    <row r="18814" spans="1:9" ht="15.75" customHeight="1">
      <c r="A18814" s="396"/>
      <c r="B18814" s="398"/>
      <c r="C18814" s="396"/>
      <c r="D18814" s="396"/>
      <c r="E18814" s="399"/>
      <c r="F18814" s="399"/>
      <c r="G18814" s="399"/>
      <c r="H18814" s="399"/>
      <c r="I18814" s="399"/>
    </row>
    <row r="18815" spans="1:9" ht="15.75" customHeight="1">
      <c r="A18815" s="396"/>
      <c r="B18815" s="398"/>
      <c r="C18815" s="396"/>
      <c r="D18815" s="396"/>
      <c r="E18815" s="399"/>
      <c r="F18815" s="399"/>
      <c r="G18815" s="399"/>
      <c r="H18815" s="399"/>
      <c r="I18815" s="399"/>
    </row>
    <row r="18816" spans="1:9" ht="15.75" customHeight="1">
      <c r="A18816" s="396"/>
      <c r="B18816" s="398"/>
      <c r="C18816" s="396"/>
      <c r="D18816" s="396"/>
      <c r="E18816" s="399"/>
      <c r="F18816" s="399"/>
      <c r="G18816" s="399"/>
      <c r="H18816" s="399"/>
      <c r="I18816" s="399"/>
    </row>
    <row r="18817" spans="1:9" ht="15.75" customHeight="1">
      <c r="A18817" s="396"/>
      <c r="B18817" s="398"/>
      <c r="C18817" s="396"/>
      <c r="D18817" s="396"/>
      <c r="E18817" s="399"/>
      <c r="F18817" s="399"/>
      <c r="G18817" s="399"/>
      <c r="H18817" s="399"/>
      <c r="I18817" s="399"/>
    </row>
    <row r="18818" spans="1:9" ht="15.75" customHeight="1">
      <c r="A18818" s="396"/>
      <c r="B18818" s="398"/>
      <c r="C18818" s="396"/>
      <c r="D18818" s="396"/>
      <c r="E18818" s="399"/>
      <c r="F18818" s="399"/>
      <c r="G18818" s="399"/>
      <c r="H18818" s="399"/>
      <c r="I18818" s="399"/>
    </row>
    <row r="18819" spans="1:9" ht="15.75" customHeight="1">
      <c r="A18819" s="396"/>
      <c r="B18819" s="398"/>
      <c r="C18819" s="396"/>
      <c r="D18819" s="396"/>
      <c r="E18819" s="399"/>
      <c r="F18819" s="399"/>
      <c r="G18819" s="399"/>
      <c r="H18819" s="399"/>
      <c r="I18819" s="399"/>
    </row>
    <row r="18820" spans="1:9" ht="15.75" customHeight="1">
      <c r="A18820" s="396"/>
      <c r="B18820" s="398"/>
      <c r="C18820" s="396"/>
      <c r="D18820" s="396"/>
      <c r="E18820" s="399"/>
      <c r="F18820" s="399"/>
      <c r="G18820" s="399"/>
      <c r="H18820" s="399"/>
      <c r="I18820" s="399"/>
    </row>
    <row r="18821" spans="1:9" ht="15.75" customHeight="1">
      <c r="A18821" s="396"/>
      <c r="B18821" s="398"/>
      <c r="C18821" s="396"/>
      <c r="D18821" s="396"/>
      <c r="E18821" s="399"/>
      <c r="F18821" s="399"/>
      <c r="G18821" s="399"/>
      <c r="H18821" s="399"/>
      <c r="I18821" s="399"/>
    </row>
    <row r="18822" spans="1:9" ht="15.75" customHeight="1">
      <c r="A18822" s="396"/>
      <c r="B18822" s="398"/>
      <c r="C18822" s="396"/>
      <c r="D18822" s="396"/>
      <c r="E18822" s="399"/>
      <c r="F18822" s="399"/>
      <c r="G18822" s="399"/>
      <c r="H18822" s="399"/>
      <c r="I18822" s="399"/>
    </row>
    <row r="18823" spans="1:9" ht="15.75" customHeight="1">
      <c r="A18823" s="396"/>
      <c r="B18823" s="398"/>
      <c r="C18823" s="396"/>
      <c r="D18823" s="396"/>
      <c r="E18823" s="399"/>
      <c r="F18823" s="399"/>
      <c r="G18823" s="399"/>
      <c r="H18823" s="399"/>
      <c r="I18823" s="399"/>
    </row>
    <row r="18824" spans="1:9" ht="15.75" customHeight="1">
      <c r="A18824" s="396"/>
      <c r="B18824" s="398"/>
      <c r="C18824" s="396"/>
      <c r="D18824" s="396"/>
      <c r="E18824" s="399"/>
      <c r="F18824" s="399"/>
      <c r="G18824" s="399"/>
      <c r="H18824" s="399"/>
      <c r="I18824" s="399"/>
    </row>
    <row r="18825" spans="1:9" ht="15.75" customHeight="1">
      <c r="A18825" s="396"/>
      <c r="B18825" s="398"/>
      <c r="C18825" s="396"/>
      <c r="D18825" s="396"/>
      <c r="E18825" s="399"/>
      <c r="F18825" s="399"/>
      <c r="G18825" s="399"/>
      <c r="H18825" s="399"/>
      <c r="I18825" s="399"/>
    </row>
    <row r="18826" spans="1:9" ht="15.75" customHeight="1">
      <c r="A18826" s="396"/>
      <c r="B18826" s="398"/>
      <c r="C18826" s="396"/>
      <c r="D18826" s="396"/>
      <c r="E18826" s="399"/>
      <c r="F18826" s="399"/>
      <c r="G18826" s="399"/>
      <c r="H18826" s="399"/>
      <c r="I18826" s="399"/>
    </row>
    <row r="18827" spans="1:9" ht="15.75" customHeight="1">
      <c r="A18827" s="396"/>
      <c r="B18827" s="398"/>
      <c r="C18827" s="396"/>
      <c r="D18827" s="396"/>
      <c r="E18827" s="399"/>
      <c r="F18827" s="399"/>
      <c r="G18827" s="399"/>
      <c r="H18827" s="399"/>
      <c r="I18827" s="399"/>
    </row>
    <row r="18828" spans="1:9" ht="15.75" customHeight="1">
      <c r="A18828" s="396"/>
      <c r="B18828" s="398"/>
      <c r="C18828" s="396"/>
      <c r="D18828" s="396"/>
      <c r="E18828" s="399"/>
      <c r="F18828" s="399"/>
      <c r="G18828" s="399"/>
      <c r="H18828" s="399"/>
      <c r="I18828" s="399"/>
    </row>
    <row r="18829" spans="1:9" ht="15.75" customHeight="1">
      <c r="A18829" s="396"/>
      <c r="B18829" s="398"/>
      <c r="C18829" s="396"/>
      <c r="D18829" s="396"/>
      <c r="E18829" s="399"/>
      <c r="F18829" s="399"/>
      <c r="G18829" s="399"/>
      <c r="H18829" s="399"/>
      <c r="I18829" s="399"/>
    </row>
    <row r="18830" spans="1:9" ht="15.75" customHeight="1">
      <c r="A18830" s="396"/>
      <c r="B18830" s="398"/>
      <c r="C18830" s="396"/>
      <c r="D18830" s="396"/>
      <c r="E18830" s="399"/>
      <c r="F18830" s="399"/>
      <c r="G18830" s="399"/>
      <c r="H18830" s="399"/>
      <c r="I18830" s="399"/>
    </row>
    <row r="18831" spans="1:9" ht="15.75" customHeight="1">
      <c r="A18831" s="396"/>
      <c r="B18831" s="398"/>
      <c r="C18831" s="396"/>
      <c r="D18831" s="396"/>
      <c r="E18831" s="399"/>
      <c r="F18831" s="399"/>
      <c r="G18831" s="399"/>
      <c r="H18831" s="399"/>
      <c r="I18831" s="399"/>
    </row>
    <row r="18832" spans="1:9" ht="15.75" customHeight="1">
      <c r="A18832" s="396"/>
      <c r="B18832" s="398"/>
      <c r="C18832" s="396"/>
      <c r="D18832" s="396"/>
      <c r="E18832" s="399"/>
      <c r="F18832" s="399"/>
      <c r="G18832" s="399"/>
      <c r="H18832" s="399"/>
      <c r="I18832" s="399"/>
    </row>
    <row r="18833" spans="1:9" ht="15.75" customHeight="1">
      <c r="A18833" s="396"/>
      <c r="B18833" s="398"/>
      <c r="C18833" s="396"/>
      <c r="D18833" s="396"/>
      <c r="E18833" s="399"/>
      <c r="F18833" s="399"/>
      <c r="G18833" s="399"/>
      <c r="H18833" s="399"/>
      <c r="I18833" s="399"/>
    </row>
    <row r="18834" spans="1:9" ht="15.75" customHeight="1">
      <c r="A18834" s="396"/>
      <c r="B18834" s="398"/>
      <c r="C18834" s="396"/>
      <c r="D18834" s="396"/>
      <c r="E18834" s="399"/>
      <c r="F18834" s="399"/>
      <c r="G18834" s="399"/>
      <c r="H18834" s="399"/>
      <c r="I18834" s="399"/>
    </row>
    <row r="18835" spans="1:9" ht="15.75" customHeight="1">
      <c r="A18835" s="396"/>
      <c r="B18835" s="398"/>
      <c r="C18835" s="396"/>
      <c r="D18835" s="396"/>
      <c r="E18835" s="399"/>
      <c r="F18835" s="399"/>
      <c r="G18835" s="399"/>
      <c r="H18835" s="399"/>
      <c r="I18835" s="399"/>
    </row>
    <row r="18836" spans="1:9" ht="15.75" customHeight="1">
      <c r="A18836" s="396"/>
      <c r="B18836" s="398"/>
      <c r="C18836" s="396"/>
      <c r="D18836" s="396"/>
      <c r="E18836" s="399"/>
      <c r="F18836" s="399"/>
      <c r="G18836" s="399"/>
      <c r="H18836" s="399"/>
      <c r="I18836" s="399"/>
    </row>
    <row r="18837" spans="1:9" ht="15.75" customHeight="1">
      <c r="A18837" s="396"/>
      <c r="B18837" s="398"/>
      <c r="C18837" s="396"/>
      <c r="D18837" s="396"/>
      <c r="E18837" s="399"/>
      <c r="F18837" s="399"/>
      <c r="G18837" s="399"/>
      <c r="H18837" s="399"/>
      <c r="I18837" s="399"/>
    </row>
    <row r="18838" spans="1:9" ht="15.75" customHeight="1">
      <c r="A18838" s="396"/>
      <c r="B18838" s="398"/>
      <c r="C18838" s="396"/>
      <c r="D18838" s="396"/>
      <c r="E18838" s="399"/>
      <c r="F18838" s="399"/>
      <c r="G18838" s="399"/>
      <c r="H18838" s="399"/>
      <c r="I18838" s="399"/>
    </row>
    <row r="18839" spans="1:9" ht="15.75" customHeight="1">
      <c r="A18839" s="396"/>
      <c r="B18839" s="398"/>
      <c r="C18839" s="396"/>
      <c r="D18839" s="396"/>
      <c r="E18839" s="399"/>
      <c r="F18839" s="399"/>
      <c r="G18839" s="399"/>
      <c r="H18839" s="399"/>
      <c r="I18839" s="399"/>
    </row>
    <row r="18840" spans="1:9" ht="15.75" customHeight="1">
      <c r="A18840" s="396"/>
      <c r="B18840" s="398"/>
      <c r="C18840" s="396"/>
      <c r="D18840" s="396"/>
      <c r="E18840" s="399"/>
      <c r="F18840" s="399"/>
      <c r="G18840" s="399"/>
      <c r="H18840" s="399"/>
      <c r="I18840" s="399"/>
    </row>
    <row r="18841" spans="1:9" ht="15.75" customHeight="1">
      <c r="A18841" s="396"/>
      <c r="B18841" s="398"/>
      <c r="C18841" s="396"/>
      <c r="D18841" s="396"/>
      <c r="E18841" s="399"/>
      <c r="F18841" s="399"/>
      <c r="G18841" s="399"/>
      <c r="H18841" s="399"/>
      <c r="I18841" s="399"/>
    </row>
    <row r="18842" spans="1:9" ht="15.75" customHeight="1">
      <c r="A18842" s="396"/>
      <c r="B18842" s="398"/>
      <c r="C18842" s="396"/>
      <c r="D18842" s="396"/>
      <c r="E18842" s="399"/>
      <c r="F18842" s="399"/>
      <c r="G18842" s="399"/>
      <c r="H18842" s="399"/>
      <c r="I18842" s="399"/>
    </row>
    <row r="18843" spans="1:9" ht="15.75" customHeight="1">
      <c r="A18843" s="396"/>
      <c r="B18843" s="398"/>
      <c r="C18843" s="396"/>
      <c r="D18843" s="396"/>
      <c r="E18843" s="399"/>
      <c r="F18843" s="399"/>
      <c r="G18843" s="399"/>
      <c r="H18843" s="399"/>
      <c r="I18843" s="399"/>
    </row>
    <row r="18844" spans="1:9" ht="15.75" customHeight="1">
      <c r="A18844" s="396"/>
      <c r="B18844" s="398"/>
      <c r="C18844" s="396"/>
      <c r="D18844" s="396"/>
      <c r="E18844" s="399"/>
      <c r="F18844" s="399"/>
      <c r="G18844" s="399"/>
      <c r="H18844" s="399"/>
      <c r="I18844" s="399"/>
    </row>
    <row r="18845" spans="1:9" ht="15.75" customHeight="1">
      <c r="A18845" s="396"/>
      <c r="B18845" s="398"/>
      <c r="C18845" s="396"/>
      <c r="D18845" s="396"/>
      <c r="E18845" s="399"/>
      <c r="F18845" s="399"/>
      <c r="G18845" s="399"/>
      <c r="H18845" s="399"/>
      <c r="I18845" s="399"/>
    </row>
    <row r="18846" spans="1:9" ht="15.75" customHeight="1">
      <c r="A18846" s="396"/>
      <c r="B18846" s="398"/>
      <c r="C18846" s="396"/>
      <c r="D18846" s="396"/>
      <c r="E18846" s="399"/>
      <c r="F18846" s="399"/>
      <c r="G18846" s="399"/>
      <c r="H18846" s="399"/>
      <c r="I18846" s="399"/>
    </row>
    <row r="18847" spans="1:9" ht="15.75" customHeight="1">
      <c r="A18847" s="396"/>
      <c r="B18847" s="398"/>
      <c r="C18847" s="396"/>
      <c r="D18847" s="396"/>
      <c r="E18847" s="399"/>
      <c r="F18847" s="399"/>
      <c r="G18847" s="399"/>
      <c r="H18847" s="399"/>
      <c r="I18847" s="399"/>
    </row>
    <row r="18848" spans="1:9" ht="15.75" customHeight="1">
      <c r="A18848" s="396"/>
      <c r="B18848" s="398"/>
      <c r="C18848" s="396"/>
      <c r="D18848" s="396"/>
      <c r="E18848" s="399"/>
      <c r="F18848" s="399"/>
      <c r="G18848" s="399"/>
      <c r="H18848" s="399"/>
      <c r="I18848" s="399"/>
    </row>
    <row r="18849" spans="1:9" ht="15.75" customHeight="1">
      <c r="A18849" s="396"/>
      <c r="B18849" s="398"/>
      <c r="C18849" s="396"/>
      <c r="D18849" s="396"/>
      <c r="E18849" s="399"/>
      <c r="F18849" s="399"/>
      <c r="G18849" s="399"/>
      <c r="H18849" s="399"/>
      <c r="I18849" s="399"/>
    </row>
    <row r="18850" spans="1:9" ht="15.75" customHeight="1">
      <c r="A18850" s="396"/>
      <c r="B18850" s="398"/>
      <c r="C18850" s="396"/>
      <c r="D18850" s="396"/>
      <c r="E18850" s="399"/>
      <c r="F18850" s="399"/>
      <c r="G18850" s="399"/>
      <c r="H18850" s="399"/>
      <c r="I18850" s="399"/>
    </row>
    <row r="18851" spans="1:9" ht="15.75" customHeight="1">
      <c r="A18851" s="396"/>
      <c r="B18851" s="398"/>
      <c r="C18851" s="396"/>
      <c r="D18851" s="396"/>
      <c r="E18851" s="399"/>
      <c r="F18851" s="399"/>
      <c r="G18851" s="399"/>
      <c r="H18851" s="399"/>
      <c r="I18851" s="399"/>
    </row>
    <row r="18852" spans="1:9" ht="15.75" customHeight="1">
      <c r="A18852" s="396"/>
      <c r="B18852" s="398"/>
      <c r="C18852" s="396"/>
      <c r="D18852" s="396"/>
      <c r="E18852" s="399"/>
      <c r="F18852" s="399"/>
      <c r="G18852" s="399"/>
      <c r="H18852" s="399"/>
      <c r="I18852" s="399"/>
    </row>
    <row r="18853" spans="1:9" ht="15.75" customHeight="1">
      <c r="A18853" s="396"/>
      <c r="B18853" s="398"/>
      <c r="C18853" s="396"/>
      <c r="D18853" s="396"/>
      <c r="E18853" s="399"/>
      <c r="F18853" s="399"/>
      <c r="G18853" s="399"/>
      <c r="H18853" s="399"/>
      <c r="I18853" s="399"/>
    </row>
    <row r="18854" spans="1:9" ht="15.75" customHeight="1">
      <c r="A18854" s="396"/>
      <c r="B18854" s="398"/>
      <c r="C18854" s="396"/>
      <c r="D18854" s="396"/>
      <c r="E18854" s="399"/>
      <c r="F18854" s="399"/>
      <c r="G18854" s="399"/>
      <c r="H18854" s="399"/>
      <c r="I18854" s="399"/>
    </row>
    <row r="18855" spans="1:9" ht="15.75" customHeight="1">
      <c r="A18855" s="396"/>
      <c r="B18855" s="398"/>
      <c r="C18855" s="396"/>
      <c r="D18855" s="396"/>
      <c r="E18855" s="399"/>
      <c r="F18855" s="399"/>
      <c r="G18855" s="399"/>
      <c r="H18855" s="399"/>
      <c r="I18855" s="399"/>
    </row>
    <row r="18856" spans="1:9" ht="15.75" customHeight="1">
      <c r="A18856" s="396"/>
      <c r="B18856" s="398"/>
      <c r="C18856" s="396"/>
      <c r="D18856" s="396"/>
      <c r="E18856" s="399"/>
      <c r="F18856" s="399"/>
      <c r="G18856" s="399"/>
      <c r="H18856" s="399"/>
      <c r="I18856" s="399"/>
    </row>
    <row r="18857" spans="1:9" ht="15.75" customHeight="1">
      <c r="A18857" s="396"/>
      <c r="B18857" s="398"/>
      <c r="C18857" s="396"/>
      <c r="D18857" s="396"/>
      <c r="E18857" s="399"/>
      <c r="F18857" s="399"/>
      <c r="G18857" s="399"/>
      <c r="H18857" s="399"/>
      <c r="I18857" s="399"/>
    </row>
    <row r="18858" spans="1:9" ht="15.75" customHeight="1">
      <c r="A18858" s="396"/>
      <c r="B18858" s="398"/>
      <c r="C18858" s="396"/>
      <c r="D18858" s="396"/>
      <c r="E18858" s="399"/>
      <c r="F18858" s="399"/>
      <c r="G18858" s="399"/>
      <c r="H18858" s="399"/>
      <c r="I18858" s="399"/>
    </row>
    <row r="18859" spans="1:9" ht="15.75" customHeight="1">
      <c r="A18859" s="396"/>
      <c r="B18859" s="398"/>
      <c r="C18859" s="396"/>
      <c r="D18859" s="396"/>
      <c r="E18859" s="399"/>
      <c r="F18859" s="399"/>
      <c r="G18859" s="399"/>
      <c r="H18859" s="399"/>
      <c r="I18859" s="399"/>
    </row>
    <row r="18860" spans="1:9" ht="15.75" customHeight="1">
      <c r="A18860" s="396"/>
      <c r="B18860" s="398"/>
      <c r="C18860" s="396"/>
      <c r="D18860" s="396"/>
      <c r="E18860" s="399"/>
      <c r="F18860" s="399"/>
      <c r="G18860" s="399"/>
      <c r="H18860" s="399"/>
      <c r="I18860" s="399"/>
    </row>
    <row r="18861" spans="1:9" ht="15.75" customHeight="1">
      <c r="A18861" s="396"/>
      <c r="B18861" s="398"/>
      <c r="C18861" s="396"/>
      <c r="D18861" s="396"/>
      <c r="E18861" s="399"/>
      <c r="F18861" s="399"/>
      <c r="G18861" s="399"/>
      <c r="H18861" s="399"/>
      <c r="I18861" s="399"/>
    </row>
    <row r="18862" spans="1:9" ht="15.75" customHeight="1">
      <c r="A18862" s="396"/>
      <c r="B18862" s="398"/>
      <c r="C18862" s="396"/>
      <c r="D18862" s="396"/>
      <c r="E18862" s="399"/>
      <c r="F18862" s="399"/>
      <c r="G18862" s="399"/>
      <c r="H18862" s="399"/>
      <c r="I18862" s="399"/>
    </row>
    <row r="18863" spans="1:9" ht="15.75" customHeight="1">
      <c r="A18863" s="396"/>
      <c r="B18863" s="398"/>
      <c r="C18863" s="396"/>
      <c r="D18863" s="396"/>
      <c r="E18863" s="399"/>
      <c r="F18863" s="399"/>
      <c r="G18863" s="399"/>
      <c r="H18863" s="399"/>
      <c r="I18863" s="399"/>
    </row>
    <row r="18864" spans="1:9" ht="15.75" customHeight="1">
      <c r="A18864" s="396"/>
      <c r="B18864" s="398"/>
      <c r="C18864" s="396"/>
      <c r="D18864" s="396"/>
      <c r="E18864" s="399"/>
      <c r="F18864" s="399"/>
      <c r="G18864" s="399"/>
      <c r="H18864" s="399"/>
      <c r="I18864" s="399"/>
    </row>
    <row r="18865" spans="1:9" ht="15.75" customHeight="1">
      <c r="A18865" s="396"/>
      <c r="B18865" s="398"/>
      <c r="C18865" s="396"/>
      <c r="D18865" s="396"/>
      <c r="E18865" s="399"/>
      <c r="F18865" s="399"/>
      <c r="G18865" s="399"/>
      <c r="H18865" s="399"/>
      <c r="I18865" s="399"/>
    </row>
    <row r="18866" spans="1:9" ht="15.75" customHeight="1">
      <c r="A18866" s="396"/>
      <c r="B18866" s="398"/>
      <c r="C18866" s="396"/>
      <c r="D18866" s="396"/>
      <c r="E18866" s="399"/>
      <c r="F18866" s="399"/>
      <c r="G18866" s="399"/>
      <c r="H18866" s="399"/>
      <c r="I18866" s="399"/>
    </row>
    <row r="18867" spans="1:9" ht="15.75" customHeight="1">
      <c r="A18867" s="396"/>
      <c r="B18867" s="398"/>
      <c r="C18867" s="396"/>
      <c r="D18867" s="396"/>
      <c r="E18867" s="399"/>
      <c r="F18867" s="399"/>
      <c r="G18867" s="399"/>
      <c r="H18867" s="399"/>
      <c r="I18867" s="399"/>
    </row>
    <row r="18868" spans="1:9" ht="15.75" customHeight="1">
      <c r="A18868" s="396"/>
      <c r="B18868" s="398"/>
      <c r="C18868" s="396"/>
      <c r="D18868" s="396"/>
      <c r="E18868" s="399"/>
      <c r="F18868" s="399"/>
      <c r="G18868" s="399"/>
      <c r="H18868" s="399"/>
      <c r="I18868" s="399"/>
    </row>
    <row r="18869" spans="1:9" ht="15.75" customHeight="1">
      <c r="A18869" s="396"/>
      <c r="B18869" s="398"/>
      <c r="C18869" s="396"/>
      <c r="D18869" s="396"/>
      <c r="E18869" s="399"/>
      <c r="F18869" s="399"/>
      <c r="G18869" s="399"/>
      <c r="H18869" s="399"/>
      <c r="I18869" s="399"/>
    </row>
    <row r="18870" spans="1:9" ht="15.75" customHeight="1">
      <c r="A18870" s="396"/>
      <c r="B18870" s="398"/>
      <c r="C18870" s="396"/>
      <c r="D18870" s="396"/>
      <c r="E18870" s="399"/>
      <c r="F18870" s="399"/>
      <c r="G18870" s="399"/>
      <c r="H18870" s="399"/>
      <c r="I18870" s="399"/>
    </row>
    <row r="18871" spans="1:9" ht="15.75" customHeight="1">
      <c r="A18871" s="396"/>
      <c r="B18871" s="398"/>
      <c r="C18871" s="396"/>
      <c r="D18871" s="396"/>
      <c r="E18871" s="399"/>
      <c r="F18871" s="399"/>
      <c r="G18871" s="399"/>
      <c r="H18871" s="399"/>
      <c r="I18871" s="399"/>
    </row>
    <row r="18872" spans="1:9" ht="15.75" customHeight="1">
      <c r="A18872" s="396"/>
      <c r="B18872" s="398"/>
      <c r="C18872" s="396"/>
      <c r="D18872" s="396"/>
      <c r="E18872" s="399"/>
      <c r="F18872" s="399"/>
      <c r="G18872" s="399"/>
      <c r="H18872" s="399"/>
      <c r="I18872" s="399"/>
    </row>
    <row r="18873" spans="1:9" ht="15.75" customHeight="1">
      <c r="A18873" s="396"/>
      <c r="B18873" s="398"/>
      <c r="C18873" s="396"/>
      <c r="D18873" s="396"/>
      <c r="E18873" s="399"/>
      <c r="F18873" s="399"/>
      <c r="G18873" s="399"/>
      <c r="H18873" s="399"/>
      <c r="I18873" s="399"/>
    </row>
    <row r="18874" spans="1:9" ht="15.75" customHeight="1">
      <c r="A18874" s="396"/>
      <c r="B18874" s="398"/>
      <c r="C18874" s="396"/>
      <c r="D18874" s="396"/>
      <c r="E18874" s="399"/>
      <c r="F18874" s="399"/>
      <c r="G18874" s="399"/>
      <c r="H18874" s="399"/>
      <c r="I18874" s="399"/>
    </row>
    <row r="18875" spans="1:9" ht="15.75" customHeight="1">
      <c r="A18875" s="396"/>
      <c r="B18875" s="398"/>
      <c r="C18875" s="396"/>
      <c r="D18875" s="396"/>
      <c r="E18875" s="399"/>
      <c r="F18875" s="399"/>
      <c r="G18875" s="399"/>
      <c r="H18875" s="399"/>
      <c r="I18875" s="399"/>
    </row>
    <row r="18876" spans="1:9" ht="15.75" customHeight="1">
      <c r="A18876" s="396"/>
      <c r="B18876" s="398"/>
      <c r="C18876" s="396"/>
      <c r="D18876" s="396"/>
      <c r="E18876" s="399"/>
      <c r="F18876" s="399"/>
      <c r="G18876" s="399"/>
      <c r="H18876" s="399"/>
      <c r="I18876" s="399"/>
    </row>
    <row r="18877" spans="1:9" ht="15.75" customHeight="1">
      <c r="A18877" s="396"/>
      <c r="B18877" s="398"/>
      <c r="C18877" s="396"/>
      <c r="D18877" s="396"/>
      <c r="E18877" s="399"/>
      <c r="F18877" s="399"/>
      <c r="G18877" s="399"/>
      <c r="H18877" s="399"/>
      <c r="I18877" s="399"/>
    </row>
    <row r="18878" spans="1:9" ht="15.75" customHeight="1">
      <c r="A18878" s="396"/>
      <c r="B18878" s="398"/>
      <c r="C18878" s="396"/>
      <c r="D18878" s="396"/>
      <c r="E18878" s="399"/>
      <c r="F18878" s="399"/>
      <c r="G18878" s="399"/>
      <c r="H18878" s="399"/>
      <c r="I18878" s="399"/>
    </row>
    <row r="18879" spans="1:9" ht="15.75" customHeight="1">
      <c r="A18879" s="396"/>
      <c r="B18879" s="398"/>
      <c r="C18879" s="396"/>
      <c r="D18879" s="396"/>
      <c r="E18879" s="399"/>
      <c r="F18879" s="399"/>
      <c r="G18879" s="399"/>
      <c r="H18879" s="399"/>
      <c r="I18879" s="399"/>
    </row>
    <row r="18880" spans="1:9" ht="15.75" customHeight="1">
      <c r="A18880" s="396"/>
      <c r="B18880" s="398"/>
      <c r="C18880" s="396"/>
      <c r="D18880" s="396"/>
      <c r="E18880" s="399"/>
      <c r="F18880" s="399"/>
      <c r="G18880" s="399"/>
      <c r="H18880" s="399"/>
      <c r="I18880" s="399"/>
    </row>
    <row r="18881" spans="1:9" ht="15.75" customHeight="1">
      <c r="A18881" s="396"/>
      <c r="B18881" s="398"/>
      <c r="C18881" s="396"/>
      <c r="D18881" s="396"/>
      <c r="E18881" s="399"/>
      <c r="F18881" s="399"/>
      <c r="G18881" s="399"/>
      <c r="H18881" s="399"/>
      <c r="I18881" s="399"/>
    </row>
    <row r="18882" spans="1:9" ht="15.75" customHeight="1">
      <c r="A18882" s="396"/>
      <c r="B18882" s="398"/>
      <c r="C18882" s="396"/>
      <c r="D18882" s="396"/>
      <c r="E18882" s="399"/>
      <c r="F18882" s="399"/>
      <c r="G18882" s="399"/>
      <c r="H18882" s="399"/>
      <c r="I18882" s="399"/>
    </row>
    <row r="18883" spans="1:9" ht="15.75" customHeight="1">
      <c r="A18883" s="396"/>
      <c r="B18883" s="398"/>
      <c r="C18883" s="396"/>
      <c r="D18883" s="396"/>
      <c r="E18883" s="399"/>
      <c r="F18883" s="399"/>
      <c r="G18883" s="399"/>
      <c r="H18883" s="399"/>
      <c r="I18883" s="399"/>
    </row>
    <row r="18884" spans="1:9" ht="15.75" customHeight="1">
      <c r="A18884" s="396"/>
      <c r="B18884" s="398"/>
      <c r="C18884" s="396"/>
      <c r="D18884" s="396"/>
      <c r="E18884" s="399"/>
      <c r="F18884" s="399"/>
      <c r="G18884" s="399"/>
      <c r="H18884" s="399"/>
      <c r="I18884" s="399"/>
    </row>
    <row r="18885" spans="1:9" ht="15.75" customHeight="1">
      <c r="A18885" s="396"/>
      <c r="B18885" s="398"/>
      <c r="C18885" s="396"/>
      <c r="D18885" s="396"/>
      <c r="E18885" s="399"/>
      <c r="F18885" s="399"/>
      <c r="G18885" s="399"/>
      <c r="H18885" s="399"/>
      <c r="I18885" s="399"/>
    </row>
    <row r="18886" spans="1:9" ht="15.75" customHeight="1">
      <c r="A18886" s="396"/>
      <c r="B18886" s="398"/>
      <c r="C18886" s="396"/>
      <c r="D18886" s="396"/>
      <c r="E18886" s="399"/>
      <c r="F18886" s="399"/>
      <c r="G18886" s="399"/>
      <c r="H18886" s="399"/>
      <c r="I18886" s="399"/>
    </row>
    <row r="18887" spans="1:9" ht="15.75" customHeight="1">
      <c r="A18887" s="396"/>
      <c r="B18887" s="398"/>
      <c r="C18887" s="396"/>
      <c r="D18887" s="396"/>
      <c r="E18887" s="399"/>
      <c r="F18887" s="399"/>
      <c r="G18887" s="399"/>
      <c r="H18887" s="399"/>
      <c r="I18887" s="399"/>
    </row>
    <row r="18888" spans="1:9" ht="15.75" customHeight="1">
      <c r="A18888" s="396"/>
      <c r="B18888" s="398"/>
      <c r="C18888" s="396"/>
      <c r="D18888" s="396"/>
      <c r="E18888" s="399"/>
      <c r="F18888" s="399"/>
      <c r="G18888" s="399"/>
      <c r="H18888" s="399"/>
      <c r="I18888" s="399"/>
    </row>
    <row r="18889" spans="1:9" ht="15.75" customHeight="1">
      <c r="A18889" s="396"/>
      <c r="B18889" s="398"/>
      <c r="C18889" s="396"/>
      <c r="D18889" s="396"/>
      <c r="E18889" s="399"/>
      <c r="F18889" s="399"/>
      <c r="G18889" s="399"/>
      <c r="H18889" s="399"/>
      <c r="I18889" s="399"/>
    </row>
    <row r="18890" spans="1:9" ht="15.75" customHeight="1">
      <c r="A18890" s="396"/>
      <c r="B18890" s="398"/>
      <c r="C18890" s="396"/>
      <c r="D18890" s="396"/>
      <c r="E18890" s="399"/>
      <c r="F18890" s="399"/>
      <c r="G18890" s="399"/>
      <c r="H18890" s="399"/>
      <c r="I18890" s="399"/>
    </row>
    <row r="18891" spans="1:9" ht="15.75" customHeight="1">
      <c r="A18891" s="396"/>
      <c r="B18891" s="398"/>
      <c r="C18891" s="396"/>
      <c r="D18891" s="396"/>
      <c r="E18891" s="399"/>
      <c r="F18891" s="399"/>
      <c r="G18891" s="399"/>
      <c r="H18891" s="399"/>
      <c r="I18891" s="399"/>
    </row>
    <row r="18892" spans="1:9" ht="15.75" customHeight="1">
      <c r="A18892" s="396"/>
      <c r="B18892" s="398"/>
      <c r="C18892" s="396"/>
      <c r="D18892" s="396"/>
      <c r="E18892" s="399"/>
      <c r="F18892" s="399"/>
      <c r="G18892" s="399"/>
      <c r="H18892" s="399"/>
      <c r="I18892" s="399"/>
    </row>
    <row r="18893" spans="1:9" ht="15.75" customHeight="1">
      <c r="A18893" s="396"/>
      <c r="B18893" s="398"/>
      <c r="C18893" s="396"/>
      <c r="D18893" s="396"/>
      <c r="E18893" s="399"/>
      <c r="F18893" s="399"/>
      <c r="G18893" s="399"/>
      <c r="H18893" s="399"/>
      <c r="I18893" s="399"/>
    </row>
    <row r="18894" spans="1:9" ht="15.75" customHeight="1">
      <c r="A18894" s="396"/>
      <c r="B18894" s="398"/>
      <c r="C18894" s="396"/>
      <c r="D18894" s="396"/>
      <c r="E18894" s="399"/>
      <c r="F18894" s="399"/>
      <c r="G18894" s="399"/>
      <c r="H18894" s="399"/>
      <c r="I18894" s="399"/>
    </row>
    <row r="18895" spans="1:9" ht="15.75" customHeight="1">
      <c r="A18895" s="396"/>
      <c r="B18895" s="398"/>
      <c r="C18895" s="396"/>
      <c r="D18895" s="396"/>
      <c r="E18895" s="399"/>
      <c r="F18895" s="399"/>
      <c r="G18895" s="399"/>
      <c r="H18895" s="399"/>
      <c r="I18895" s="399"/>
    </row>
    <row r="18896" spans="1:9" ht="15.75" customHeight="1">
      <c r="A18896" s="396"/>
      <c r="B18896" s="398"/>
      <c r="C18896" s="396"/>
      <c r="D18896" s="396"/>
      <c r="E18896" s="399"/>
      <c r="F18896" s="399"/>
      <c r="G18896" s="399"/>
      <c r="H18896" s="399"/>
      <c r="I18896" s="399"/>
    </row>
    <row r="18897" spans="1:9" ht="15.75" customHeight="1">
      <c r="A18897" s="396"/>
      <c r="B18897" s="398"/>
      <c r="C18897" s="396"/>
      <c r="D18897" s="396"/>
      <c r="E18897" s="399"/>
      <c r="F18897" s="399"/>
      <c r="G18897" s="399"/>
      <c r="H18897" s="399"/>
      <c r="I18897" s="399"/>
    </row>
    <row r="18898" spans="1:9" ht="15.75" customHeight="1">
      <c r="A18898" s="396"/>
      <c r="B18898" s="398"/>
      <c r="C18898" s="396"/>
      <c r="D18898" s="396"/>
      <c r="E18898" s="399"/>
      <c r="F18898" s="399"/>
      <c r="G18898" s="399"/>
      <c r="H18898" s="399"/>
      <c r="I18898" s="399"/>
    </row>
    <row r="18899" spans="1:9" ht="15.75" customHeight="1">
      <c r="A18899" s="396"/>
      <c r="B18899" s="398"/>
      <c r="C18899" s="396"/>
      <c r="D18899" s="396"/>
      <c r="E18899" s="399"/>
      <c r="F18899" s="399"/>
      <c r="G18899" s="399"/>
      <c r="H18899" s="399"/>
      <c r="I18899" s="399"/>
    </row>
    <row r="18900" spans="1:9" ht="15.75" customHeight="1">
      <c r="A18900" s="396"/>
      <c r="B18900" s="398"/>
      <c r="C18900" s="396"/>
      <c r="D18900" s="396"/>
      <c r="E18900" s="399"/>
      <c r="F18900" s="399"/>
      <c r="G18900" s="399"/>
      <c r="H18900" s="399"/>
      <c r="I18900" s="399"/>
    </row>
    <row r="18901" spans="1:9" ht="15.75" customHeight="1">
      <c r="A18901" s="396"/>
      <c r="B18901" s="398"/>
      <c r="C18901" s="396"/>
      <c r="D18901" s="396"/>
      <c r="E18901" s="399"/>
      <c r="F18901" s="399"/>
      <c r="G18901" s="399"/>
      <c r="H18901" s="399"/>
      <c r="I18901" s="399"/>
    </row>
    <row r="18902" spans="1:9" ht="15.75" customHeight="1">
      <c r="A18902" s="396"/>
      <c r="B18902" s="398"/>
      <c r="C18902" s="396"/>
      <c r="D18902" s="396"/>
      <c r="E18902" s="399"/>
      <c r="F18902" s="399"/>
      <c r="G18902" s="399"/>
      <c r="H18902" s="399"/>
      <c r="I18902" s="399"/>
    </row>
    <row r="18903" spans="1:9" ht="15.75" customHeight="1">
      <c r="A18903" s="396"/>
      <c r="B18903" s="398"/>
      <c r="C18903" s="396"/>
      <c r="D18903" s="396"/>
      <c r="E18903" s="399"/>
      <c r="F18903" s="399"/>
      <c r="G18903" s="399"/>
      <c r="H18903" s="399"/>
      <c r="I18903" s="399"/>
    </row>
    <row r="18904" spans="1:9" ht="15.75" customHeight="1">
      <c r="A18904" s="396"/>
      <c r="B18904" s="398"/>
      <c r="C18904" s="396"/>
      <c r="D18904" s="396"/>
      <c r="E18904" s="399"/>
      <c r="F18904" s="399"/>
      <c r="G18904" s="399"/>
      <c r="H18904" s="399"/>
      <c r="I18904" s="399"/>
    </row>
    <row r="18905" spans="1:9" ht="15.75" customHeight="1">
      <c r="A18905" s="396"/>
      <c r="B18905" s="398"/>
      <c r="C18905" s="396"/>
      <c r="D18905" s="396"/>
      <c r="E18905" s="399"/>
      <c r="F18905" s="399"/>
      <c r="G18905" s="399"/>
      <c r="H18905" s="399"/>
      <c r="I18905" s="399"/>
    </row>
    <row r="18906" spans="1:9" ht="15.75" customHeight="1">
      <c r="A18906" s="396"/>
      <c r="B18906" s="398"/>
      <c r="C18906" s="396"/>
      <c r="D18906" s="396"/>
      <c r="E18906" s="399"/>
      <c r="F18906" s="399"/>
      <c r="G18906" s="399"/>
      <c r="H18906" s="399"/>
      <c r="I18906" s="399"/>
    </row>
    <row r="18907" spans="1:9" ht="15.75" customHeight="1">
      <c r="A18907" s="396"/>
      <c r="B18907" s="398"/>
      <c r="C18907" s="396"/>
      <c r="D18907" s="396"/>
      <c r="E18907" s="399"/>
      <c r="F18907" s="399"/>
      <c r="G18907" s="399"/>
      <c r="H18907" s="399"/>
      <c r="I18907" s="399"/>
    </row>
    <row r="18908" spans="1:9" ht="15.75" customHeight="1">
      <c r="A18908" s="396"/>
      <c r="B18908" s="398"/>
      <c r="C18908" s="396"/>
      <c r="D18908" s="396"/>
      <c r="E18908" s="399"/>
      <c r="F18908" s="399"/>
      <c r="G18908" s="399"/>
      <c r="H18908" s="399"/>
      <c r="I18908" s="399"/>
    </row>
    <row r="18909" spans="1:9" ht="15.75" customHeight="1">
      <c r="A18909" s="396"/>
      <c r="B18909" s="398"/>
      <c r="C18909" s="396"/>
      <c r="D18909" s="396"/>
      <c r="E18909" s="399"/>
      <c r="F18909" s="399"/>
      <c r="G18909" s="399"/>
      <c r="H18909" s="399"/>
      <c r="I18909" s="399"/>
    </row>
    <row r="18910" spans="1:9" ht="15.75" customHeight="1">
      <c r="A18910" s="396"/>
      <c r="B18910" s="398"/>
      <c r="C18910" s="396"/>
      <c r="D18910" s="396"/>
      <c r="E18910" s="399"/>
      <c r="F18910" s="399"/>
      <c r="G18910" s="399"/>
      <c r="H18910" s="399"/>
      <c r="I18910" s="399"/>
    </row>
    <row r="18911" spans="1:9" ht="15.75" customHeight="1">
      <c r="A18911" s="396"/>
      <c r="B18911" s="398"/>
      <c r="C18911" s="396"/>
      <c r="D18911" s="396"/>
      <c r="E18911" s="399"/>
      <c r="F18911" s="399"/>
      <c r="G18911" s="399"/>
      <c r="H18911" s="399"/>
      <c r="I18911" s="399"/>
    </row>
    <row r="18912" spans="1:9" ht="15.75" customHeight="1">
      <c r="A18912" s="396"/>
      <c r="B18912" s="398"/>
      <c r="C18912" s="396"/>
      <c r="D18912" s="396"/>
      <c r="E18912" s="399"/>
      <c r="F18912" s="399"/>
      <c r="G18912" s="399"/>
      <c r="H18912" s="399"/>
      <c r="I18912" s="399"/>
    </row>
    <row r="18913" spans="1:9" ht="15.75" customHeight="1">
      <c r="A18913" s="396"/>
      <c r="B18913" s="398"/>
      <c r="C18913" s="396"/>
      <c r="D18913" s="396"/>
      <c r="E18913" s="399"/>
      <c r="F18913" s="399"/>
      <c r="G18913" s="399"/>
      <c r="H18913" s="399"/>
      <c r="I18913" s="399"/>
    </row>
    <row r="18914" spans="1:9" ht="15.75" customHeight="1">
      <c r="A18914" s="396"/>
      <c r="B18914" s="398"/>
      <c r="C18914" s="396"/>
      <c r="D18914" s="396"/>
      <c r="E18914" s="399"/>
      <c r="F18914" s="399"/>
      <c r="G18914" s="399"/>
      <c r="H18914" s="399"/>
      <c r="I18914" s="399"/>
    </row>
    <row r="18915" spans="1:9" ht="15.75" customHeight="1">
      <c r="A18915" s="396"/>
      <c r="B18915" s="398"/>
      <c r="C18915" s="396"/>
      <c r="D18915" s="396"/>
      <c r="E18915" s="399"/>
      <c r="F18915" s="399"/>
      <c r="G18915" s="399"/>
      <c r="H18915" s="399"/>
      <c r="I18915" s="399"/>
    </row>
    <row r="18916" spans="1:9" ht="15.75" customHeight="1">
      <c r="A18916" s="396"/>
      <c r="B18916" s="398"/>
      <c r="C18916" s="396"/>
      <c r="D18916" s="396"/>
      <c r="E18916" s="399"/>
      <c r="F18916" s="399"/>
      <c r="G18916" s="399"/>
      <c r="H18916" s="399"/>
      <c r="I18916" s="399"/>
    </row>
    <row r="18917" spans="1:9" ht="15.75" customHeight="1">
      <c r="A18917" s="396"/>
      <c r="B18917" s="398"/>
      <c r="C18917" s="396"/>
      <c r="D18917" s="396"/>
      <c r="E18917" s="399"/>
      <c r="F18917" s="399"/>
      <c r="G18917" s="399"/>
      <c r="H18917" s="399"/>
      <c r="I18917" s="399"/>
    </row>
    <row r="18918" spans="1:9" ht="15.75" customHeight="1">
      <c r="A18918" s="396"/>
      <c r="B18918" s="398"/>
      <c r="C18918" s="396"/>
      <c r="D18918" s="396"/>
      <c r="E18918" s="399"/>
      <c r="F18918" s="399"/>
      <c r="G18918" s="399"/>
      <c r="H18918" s="399"/>
      <c r="I18918" s="399"/>
    </row>
    <row r="18919" spans="1:9" ht="15.75" customHeight="1">
      <c r="A18919" s="396"/>
      <c r="B18919" s="398"/>
      <c r="C18919" s="396"/>
      <c r="D18919" s="396"/>
      <c r="E18919" s="399"/>
      <c r="F18919" s="399"/>
      <c r="G18919" s="399"/>
      <c r="H18919" s="399"/>
      <c r="I18919" s="399"/>
    </row>
    <row r="18920" spans="1:9" ht="15.75" customHeight="1">
      <c r="A18920" s="396"/>
      <c r="B18920" s="398"/>
      <c r="C18920" s="396"/>
      <c r="D18920" s="396"/>
      <c r="E18920" s="399"/>
      <c r="F18920" s="399"/>
      <c r="G18920" s="399"/>
      <c r="H18920" s="399"/>
      <c r="I18920" s="399"/>
    </row>
    <row r="18921" spans="1:9" ht="15.75" customHeight="1">
      <c r="A18921" s="396"/>
      <c r="B18921" s="398"/>
      <c r="C18921" s="396"/>
      <c r="D18921" s="396"/>
      <c r="E18921" s="399"/>
      <c r="F18921" s="399"/>
      <c r="G18921" s="399"/>
      <c r="H18921" s="399"/>
      <c r="I18921" s="399"/>
    </row>
    <row r="18922" spans="1:9" ht="15.75" customHeight="1">
      <c r="A18922" s="396"/>
      <c r="B18922" s="398"/>
      <c r="C18922" s="396"/>
      <c r="D18922" s="396"/>
      <c r="E18922" s="399"/>
      <c r="F18922" s="399"/>
      <c r="G18922" s="399"/>
      <c r="H18922" s="399"/>
      <c r="I18922" s="399"/>
    </row>
    <row r="18923" spans="1:9" ht="15.75" customHeight="1">
      <c r="A18923" s="396"/>
      <c r="B18923" s="398"/>
      <c r="C18923" s="396"/>
      <c r="D18923" s="396"/>
      <c r="E18923" s="399"/>
      <c r="F18923" s="399"/>
      <c r="G18923" s="399"/>
      <c r="H18923" s="399"/>
      <c r="I18923" s="399"/>
    </row>
    <row r="18924" spans="1:9" ht="15.75" customHeight="1">
      <c r="A18924" s="396"/>
      <c r="B18924" s="398"/>
      <c r="C18924" s="396"/>
      <c r="D18924" s="396"/>
      <c r="E18924" s="399"/>
      <c r="F18924" s="399"/>
      <c r="G18924" s="399"/>
      <c r="H18924" s="399"/>
      <c r="I18924" s="399"/>
    </row>
    <row r="18925" spans="1:9" ht="15.75" customHeight="1">
      <c r="A18925" s="396"/>
      <c r="B18925" s="398"/>
      <c r="C18925" s="396"/>
      <c r="D18925" s="396"/>
      <c r="E18925" s="399"/>
      <c r="F18925" s="399"/>
      <c r="G18925" s="399"/>
      <c r="H18925" s="399"/>
      <c r="I18925" s="399"/>
    </row>
    <row r="18926" spans="1:9" ht="15.75" customHeight="1">
      <c r="A18926" s="396"/>
      <c r="B18926" s="398"/>
      <c r="C18926" s="396"/>
      <c r="D18926" s="396"/>
      <c r="E18926" s="399"/>
      <c r="F18926" s="399"/>
      <c r="G18926" s="399"/>
      <c r="H18926" s="399"/>
      <c r="I18926" s="399"/>
    </row>
    <row r="18927" spans="1:9" ht="15.75" customHeight="1">
      <c r="A18927" s="396"/>
      <c r="B18927" s="398"/>
      <c r="C18927" s="396"/>
      <c r="D18927" s="396"/>
      <c r="E18927" s="399"/>
      <c r="F18927" s="399"/>
      <c r="G18927" s="399"/>
      <c r="H18927" s="399"/>
      <c r="I18927" s="399"/>
    </row>
    <row r="18928" spans="1:9" ht="15.75" customHeight="1">
      <c r="A18928" s="396"/>
      <c r="B18928" s="398"/>
      <c r="C18928" s="396"/>
      <c r="D18928" s="396"/>
      <c r="E18928" s="399"/>
      <c r="F18928" s="399"/>
      <c r="G18928" s="399"/>
      <c r="H18928" s="399"/>
      <c r="I18928" s="399"/>
    </row>
    <row r="18929" spans="1:9" ht="15.75" customHeight="1">
      <c r="A18929" s="396"/>
      <c r="B18929" s="398"/>
      <c r="C18929" s="396"/>
      <c r="D18929" s="396"/>
      <c r="E18929" s="399"/>
      <c r="F18929" s="399"/>
      <c r="G18929" s="399"/>
      <c r="H18929" s="399"/>
      <c r="I18929" s="399"/>
    </row>
    <row r="18930" spans="1:9" ht="15.75" customHeight="1">
      <c r="A18930" s="396"/>
      <c r="B18930" s="398"/>
      <c r="C18930" s="396"/>
      <c r="D18930" s="396"/>
      <c r="E18930" s="399"/>
      <c r="F18930" s="399"/>
      <c r="G18930" s="399"/>
      <c r="H18930" s="399"/>
      <c r="I18930" s="399"/>
    </row>
    <row r="18931" spans="1:9" ht="15.75" customHeight="1">
      <c r="A18931" s="396"/>
      <c r="B18931" s="398"/>
      <c r="C18931" s="396"/>
      <c r="D18931" s="396"/>
      <c r="E18931" s="399"/>
      <c r="F18931" s="399"/>
      <c r="G18931" s="399"/>
      <c r="H18931" s="399"/>
      <c r="I18931" s="399"/>
    </row>
    <row r="18932" spans="1:9" ht="15.75" customHeight="1">
      <c r="A18932" s="396"/>
      <c r="B18932" s="398"/>
      <c r="C18932" s="396"/>
      <c r="D18932" s="396"/>
      <c r="E18932" s="399"/>
      <c r="F18932" s="399"/>
      <c r="G18932" s="399"/>
      <c r="H18932" s="399"/>
      <c r="I18932" s="399"/>
    </row>
    <row r="18933" spans="1:9" ht="15.75" customHeight="1">
      <c r="A18933" s="396"/>
      <c r="B18933" s="398"/>
      <c r="C18933" s="396"/>
      <c r="D18933" s="396"/>
      <c r="E18933" s="399"/>
      <c r="F18933" s="399"/>
      <c r="G18933" s="399"/>
      <c r="H18933" s="399"/>
      <c r="I18933" s="399"/>
    </row>
    <row r="18934" spans="1:9" ht="15.75" customHeight="1">
      <c r="A18934" s="396"/>
      <c r="B18934" s="398"/>
      <c r="C18934" s="396"/>
      <c r="D18934" s="396"/>
      <c r="E18934" s="399"/>
      <c r="F18934" s="399"/>
      <c r="G18934" s="399"/>
      <c r="H18934" s="399"/>
      <c r="I18934" s="399"/>
    </row>
    <row r="18935" spans="1:9" ht="15.75" customHeight="1">
      <c r="A18935" s="396"/>
      <c r="B18935" s="398"/>
      <c r="C18935" s="396"/>
      <c r="D18935" s="396"/>
      <c r="E18935" s="399"/>
      <c r="F18935" s="399"/>
      <c r="G18935" s="399"/>
      <c r="H18935" s="399"/>
      <c r="I18935" s="399"/>
    </row>
    <row r="18936" spans="1:9" ht="15.75" customHeight="1">
      <c r="A18936" s="396"/>
      <c r="B18936" s="398"/>
      <c r="C18936" s="396"/>
      <c r="D18936" s="396"/>
      <c r="E18936" s="399"/>
      <c r="F18936" s="399"/>
      <c r="G18936" s="399"/>
      <c r="H18936" s="399"/>
      <c r="I18936" s="399"/>
    </row>
    <row r="18937" spans="1:9" ht="15.75" customHeight="1">
      <c r="A18937" s="396"/>
      <c r="B18937" s="398"/>
      <c r="C18937" s="396"/>
      <c r="D18937" s="396"/>
      <c r="E18937" s="399"/>
      <c r="F18937" s="399"/>
      <c r="G18937" s="399"/>
      <c r="H18937" s="399"/>
      <c r="I18937" s="399"/>
    </row>
    <row r="18938" spans="1:9" ht="15.75" customHeight="1">
      <c r="A18938" s="396"/>
      <c r="B18938" s="398"/>
      <c r="C18938" s="396"/>
      <c r="D18938" s="396"/>
      <c r="E18938" s="399"/>
      <c r="F18938" s="399"/>
      <c r="G18938" s="399"/>
      <c r="H18938" s="399"/>
      <c r="I18938" s="399"/>
    </row>
    <row r="18939" spans="1:9" ht="15.75" customHeight="1">
      <c r="A18939" s="396"/>
      <c r="B18939" s="398"/>
      <c r="C18939" s="396"/>
      <c r="D18939" s="396"/>
      <c r="E18939" s="399"/>
      <c r="F18939" s="399"/>
      <c r="G18939" s="399"/>
      <c r="H18939" s="399"/>
      <c r="I18939" s="399"/>
    </row>
    <row r="18940" spans="1:9" ht="15.75" customHeight="1">
      <c r="A18940" s="396"/>
      <c r="B18940" s="398"/>
      <c r="C18940" s="396"/>
      <c r="D18940" s="396"/>
      <c r="E18940" s="399"/>
      <c r="F18940" s="399"/>
      <c r="G18940" s="399"/>
      <c r="H18940" s="399"/>
      <c r="I18940" s="399"/>
    </row>
    <row r="18941" spans="1:9" ht="15.75" customHeight="1">
      <c r="A18941" s="396"/>
      <c r="B18941" s="398"/>
      <c r="C18941" s="396"/>
      <c r="D18941" s="396"/>
      <c r="E18941" s="399"/>
      <c r="F18941" s="399"/>
      <c r="G18941" s="399"/>
      <c r="H18941" s="399"/>
      <c r="I18941" s="399"/>
    </row>
    <row r="18942" spans="1:9" ht="15.75" customHeight="1">
      <c r="A18942" s="396"/>
      <c r="B18942" s="398"/>
      <c r="C18942" s="396"/>
      <c r="D18942" s="396"/>
      <c r="E18942" s="399"/>
      <c r="F18942" s="399"/>
      <c r="G18942" s="399"/>
      <c r="H18942" s="399"/>
      <c r="I18942" s="399"/>
    </row>
    <row r="18943" spans="1:9" ht="15.75" customHeight="1">
      <c r="A18943" s="396"/>
      <c r="B18943" s="398"/>
      <c r="C18943" s="396"/>
      <c r="D18943" s="396"/>
      <c r="E18943" s="399"/>
      <c r="F18943" s="399"/>
      <c r="G18943" s="399"/>
      <c r="H18943" s="399"/>
      <c r="I18943" s="399"/>
    </row>
    <row r="18944" spans="1:9" ht="15.75" customHeight="1">
      <c r="A18944" s="396"/>
      <c r="B18944" s="398"/>
      <c r="C18944" s="396"/>
      <c r="D18944" s="396"/>
      <c r="E18944" s="399"/>
      <c r="F18944" s="399"/>
      <c r="G18944" s="399"/>
      <c r="H18944" s="399"/>
      <c r="I18944" s="399"/>
    </row>
    <row r="18945" spans="1:9" ht="15.75" customHeight="1">
      <c r="A18945" s="396"/>
      <c r="B18945" s="398"/>
      <c r="C18945" s="396"/>
      <c r="D18945" s="396"/>
      <c r="E18945" s="399"/>
      <c r="F18945" s="399"/>
      <c r="G18945" s="399"/>
      <c r="H18945" s="399"/>
      <c r="I18945" s="399"/>
    </row>
    <row r="18946" spans="1:9" ht="15.75" customHeight="1">
      <c r="A18946" s="396"/>
      <c r="B18946" s="398"/>
      <c r="C18946" s="396"/>
      <c r="D18946" s="396"/>
      <c r="E18946" s="399"/>
      <c r="F18946" s="399"/>
      <c r="G18946" s="399"/>
      <c r="H18946" s="399"/>
      <c r="I18946" s="399"/>
    </row>
    <row r="18947" spans="1:9" ht="15.75" customHeight="1">
      <c r="A18947" s="396"/>
      <c r="B18947" s="398"/>
      <c r="C18947" s="396"/>
      <c r="D18947" s="396"/>
      <c r="E18947" s="399"/>
      <c r="F18947" s="399"/>
      <c r="G18947" s="399"/>
      <c r="H18947" s="399"/>
      <c r="I18947" s="399"/>
    </row>
    <row r="18948" spans="1:9" ht="15.75" customHeight="1">
      <c r="A18948" s="396"/>
      <c r="B18948" s="398"/>
      <c r="C18948" s="396"/>
      <c r="D18948" s="396"/>
      <c r="E18948" s="399"/>
      <c r="F18948" s="399"/>
      <c r="G18948" s="399"/>
      <c r="H18948" s="399"/>
      <c r="I18948" s="399"/>
    </row>
    <row r="18949" spans="1:9" ht="15.75" customHeight="1">
      <c r="A18949" s="396"/>
      <c r="B18949" s="398"/>
      <c r="C18949" s="396"/>
      <c r="D18949" s="396"/>
      <c r="E18949" s="399"/>
      <c r="F18949" s="399"/>
      <c r="G18949" s="399"/>
      <c r="H18949" s="399"/>
      <c r="I18949" s="399"/>
    </row>
    <row r="18950" spans="1:9" ht="15.75" customHeight="1">
      <c r="A18950" s="396"/>
      <c r="B18950" s="398"/>
      <c r="C18950" s="396"/>
      <c r="D18950" s="396"/>
      <c r="E18950" s="399"/>
      <c r="F18950" s="399"/>
      <c r="G18950" s="399"/>
      <c r="H18950" s="399"/>
      <c r="I18950" s="399"/>
    </row>
    <row r="18951" spans="1:9" ht="15.75" customHeight="1">
      <c r="A18951" s="396"/>
      <c r="B18951" s="398"/>
      <c r="C18951" s="396"/>
      <c r="D18951" s="396"/>
      <c r="E18951" s="399"/>
      <c r="F18951" s="399"/>
      <c r="G18951" s="399"/>
      <c r="H18951" s="399"/>
      <c r="I18951" s="399"/>
    </row>
    <row r="18952" spans="1:9" ht="15.75" customHeight="1">
      <c r="A18952" s="396"/>
      <c r="B18952" s="398"/>
      <c r="C18952" s="396"/>
      <c r="D18952" s="396"/>
      <c r="E18952" s="399"/>
      <c r="F18952" s="399"/>
      <c r="G18952" s="399"/>
      <c r="H18952" s="399"/>
      <c r="I18952" s="399"/>
    </row>
    <row r="18953" spans="1:9" ht="15.75" customHeight="1">
      <c r="A18953" s="396"/>
      <c r="B18953" s="398"/>
      <c r="C18953" s="396"/>
      <c r="D18953" s="396"/>
      <c r="E18953" s="399"/>
      <c r="F18953" s="399"/>
      <c r="G18953" s="399"/>
      <c r="H18953" s="399"/>
      <c r="I18953" s="399"/>
    </row>
    <row r="18954" spans="1:9" ht="15.75" customHeight="1">
      <c r="A18954" s="396"/>
      <c r="B18954" s="398"/>
      <c r="C18954" s="396"/>
      <c r="D18954" s="396"/>
      <c r="E18954" s="399"/>
      <c r="F18954" s="399"/>
      <c r="G18954" s="399"/>
      <c r="H18954" s="399"/>
      <c r="I18954" s="399"/>
    </row>
    <row r="18955" spans="1:9" ht="15.75" customHeight="1">
      <c r="A18955" s="396"/>
      <c r="B18955" s="398"/>
      <c r="C18955" s="396"/>
      <c r="D18955" s="396"/>
      <c r="E18955" s="399"/>
      <c r="F18955" s="399"/>
      <c r="G18955" s="399"/>
      <c r="H18955" s="399"/>
      <c r="I18955" s="399"/>
    </row>
    <row r="18956" spans="1:9" ht="15.75" customHeight="1">
      <c r="A18956" s="396"/>
      <c r="B18956" s="398"/>
      <c r="C18956" s="396"/>
      <c r="D18956" s="396"/>
      <c r="E18956" s="399"/>
      <c r="F18956" s="399"/>
      <c r="G18956" s="399"/>
      <c r="H18956" s="399"/>
      <c r="I18956" s="399"/>
    </row>
    <row r="18957" spans="1:9" ht="15.75" customHeight="1">
      <c r="A18957" s="396"/>
      <c r="B18957" s="398"/>
      <c r="C18957" s="396"/>
      <c r="D18957" s="396"/>
      <c r="E18957" s="399"/>
      <c r="F18957" s="399"/>
      <c r="G18957" s="399"/>
      <c r="H18957" s="399"/>
      <c r="I18957" s="399"/>
    </row>
    <row r="18958" spans="1:9" ht="15.75" customHeight="1">
      <c r="A18958" s="396"/>
      <c r="B18958" s="398"/>
      <c r="C18958" s="396"/>
      <c r="D18958" s="396"/>
      <c r="E18958" s="399"/>
      <c r="F18958" s="399"/>
      <c r="G18958" s="399"/>
      <c r="H18958" s="399"/>
      <c r="I18958" s="399"/>
    </row>
    <row r="18959" spans="1:9" ht="15.75" customHeight="1">
      <c r="A18959" s="396"/>
      <c r="B18959" s="398"/>
      <c r="C18959" s="396"/>
      <c r="D18959" s="396"/>
      <c r="E18959" s="399"/>
      <c r="F18959" s="399"/>
      <c r="G18959" s="399"/>
      <c r="H18959" s="399"/>
      <c r="I18959" s="399"/>
    </row>
    <row r="18960" spans="1:9" ht="15.75" customHeight="1">
      <c r="A18960" s="396"/>
      <c r="B18960" s="398"/>
      <c r="C18960" s="396"/>
      <c r="D18960" s="396"/>
      <c r="E18960" s="399"/>
      <c r="F18960" s="399"/>
      <c r="G18960" s="399"/>
      <c r="H18960" s="399"/>
      <c r="I18960" s="399"/>
    </row>
    <row r="18961" spans="1:9" ht="15.75" customHeight="1">
      <c r="A18961" s="396"/>
      <c r="B18961" s="398"/>
      <c r="C18961" s="396"/>
      <c r="D18961" s="396"/>
      <c r="E18961" s="399"/>
      <c r="F18961" s="399"/>
      <c r="G18961" s="399"/>
      <c r="H18961" s="399"/>
      <c r="I18961" s="399"/>
    </row>
    <row r="18962" spans="1:9" ht="15.75" customHeight="1">
      <c r="A18962" s="396"/>
      <c r="B18962" s="398"/>
      <c r="C18962" s="396"/>
      <c r="D18962" s="396"/>
      <c r="E18962" s="399"/>
      <c r="F18962" s="399"/>
      <c r="G18962" s="399"/>
      <c r="H18962" s="399"/>
      <c r="I18962" s="399"/>
    </row>
    <row r="18963" spans="1:9" ht="15.75" customHeight="1">
      <c r="A18963" s="396"/>
      <c r="B18963" s="398"/>
      <c r="C18963" s="396"/>
      <c r="D18963" s="396"/>
      <c r="E18963" s="399"/>
      <c r="F18963" s="399"/>
      <c r="G18963" s="399"/>
      <c r="H18963" s="399"/>
      <c r="I18963" s="399"/>
    </row>
    <row r="18964" spans="1:9" ht="15.75" customHeight="1">
      <c r="A18964" s="396"/>
      <c r="B18964" s="398"/>
      <c r="C18964" s="396"/>
      <c r="D18964" s="396"/>
      <c r="E18964" s="399"/>
      <c r="F18964" s="399"/>
      <c r="G18964" s="399"/>
      <c r="H18964" s="399"/>
      <c r="I18964" s="399"/>
    </row>
    <row r="18965" spans="1:9" ht="15.75" customHeight="1">
      <c r="A18965" s="396"/>
      <c r="B18965" s="398"/>
      <c r="C18965" s="396"/>
      <c r="D18965" s="396"/>
      <c r="E18965" s="399"/>
      <c r="F18965" s="399"/>
      <c r="G18965" s="399"/>
      <c r="H18965" s="399"/>
      <c r="I18965" s="399"/>
    </row>
    <row r="18966" spans="1:9" ht="15.75" customHeight="1">
      <c r="A18966" s="396"/>
      <c r="B18966" s="398"/>
      <c r="C18966" s="396"/>
      <c r="D18966" s="396"/>
      <c r="E18966" s="399"/>
      <c r="F18966" s="399"/>
      <c r="G18966" s="399"/>
      <c r="H18966" s="399"/>
      <c r="I18966" s="399"/>
    </row>
    <row r="18967" spans="1:9" ht="15.75" customHeight="1">
      <c r="A18967" s="396"/>
      <c r="B18967" s="398"/>
      <c r="C18967" s="396"/>
      <c r="D18967" s="396"/>
      <c r="E18967" s="399"/>
      <c r="F18967" s="399"/>
      <c r="G18967" s="399"/>
      <c r="H18967" s="399"/>
      <c r="I18967" s="399"/>
    </row>
    <row r="18968" spans="1:9" ht="15.75" customHeight="1">
      <c r="A18968" s="396"/>
      <c r="B18968" s="398"/>
      <c r="C18968" s="396"/>
      <c r="D18968" s="396"/>
      <c r="E18968" s="399"/>
      <c r="F18968" s="399"/>
      <c r="G18968" s="399"/>
      <c r="H18968" s="399"/>
      <c r="I18968" s="399"/>
    </row>
    <row r="18969" spans="1:9" ht="15.75" customHeight="1">
      <c r="A18969" s="396"/>
      <c r="B18969" s="398"/>
      <c r="C18969" s="396"/>
      <c r="D18969" s="396"/>
      <c r="E18969" s="399"/>
      <c r="F18969" s="399"/>
      <c r="G18969" s="399"/>
      <c r="H18969" s="399"/>
      <c r="I18969" s="399"/>
    </row>
    <row r="18970" spans="1:9" ht="15.75" customHeight="1">
      <c r="A18970" s="396"/>
      <c r="B18970" s="398"/>
      <c r="C18970" s="396"/>
      <c r="D18970" s="396"/>
      <c r="E18970" s="399"/>
      <c r="F18970" s="399"/>
      <c r="G18970" s="399"/>
      <c r="H18970" s="399"/>
      <c r="I18970" s="399"/>
    </row>
    <row r="18971" spans="1:9" ht="15.75" customHeight="1">
      <c r="A18971" s="396"/>
      <c r="B18971" s="398"/>
      <c r="C18971" s="396"/>
      <c r="D18971" s="396"/>
      <c r="E18971" s="399"/>
      <c r="F18971" s="399"/>
      <c r="G18971" s="399"/>
      <c r="H18971" s="399"/>
      <c r="I18971" s="399"/>
    </row>
    <row r="18972" spans="1:9" ht="15.75" customHeight="1">
      <c r="A18972" s="396"/>
      <c r="B18972" s="398"/>
      <c r="C18972" s="396"/>
      <c r="D18972" s="396"/>
      <c r="E18972" s="399"/>
      <c r="F18972" s="399"/>
      <c r="G18972" s="399"/>
      <c r="H18972" s="399"/>
      <c r="I18972" s="399"/>
    </row>
    <row r="18973" spans="1:9" ht="15.75" customHeight="1">
      <c r="A18973" s="396"/>
      <c r="B18973" s="398"/>
      <c r="C18973" s="396"/>
      <c r="D18973" s="396"/>
      <c r="E18973" s="399"/>
      <c r="F18973" s="399"/>
      <c r="G18973" s="399"/>
      <c r="H18973" s="399"/>
      <c r="I18973" s="399"/>
    </row>
    <row r="18974" spans="1:9" ht="15.75" customHeight="1">
      <c r="A18974" s="396"/>
      <c r="B18974" s="398"/>
      <c r="C18974" s="396"/>
      <c r="D18974" s="396"/>
      <c r="E18974" s="399"/>
      <c r="F18974" s="399"/>
      <c r="G18974" s="399"/>
      <c r="H18974" s="399"/>
      <c r="I18974" s="399"/>
    </row>
    <row r="18975" spans="1:9" ht="15.75" customHeight="1">
      <c r="A18975" s="396"/>
      <c r="B18975" s="398"/>
      <c r="C18975" s="396"/>
      <c r="D18975" s="396"/>
      <c r="E18975" s="399"/>
      <c r="F18975" s="399"/>
      <c r="G18975" s="399"/>
      <c r="H18975" s="399"/>
      <c r="I18975" s="399"/>
    </row>
    <row r="18976" spans="1:9" ht="15.75" customHeight="1">
      <c r="A18976" s="396"/>
      <c r="B18976" s="398"/>
      <c r="C18976" s="396"/>
      <c r="D18976" s="396"/>
      <c r="E18976" s="399"/>
      <c r="F18976" s="399"/>
      <c r="G18976" s="399"/>
      <c r="H18976" s="399"/>
      <c r="I18976" s="399"/>
    </row>
    <row r="18977" spans="1:9" ht="15.75" customHeight="1">
      <c r="A18977" s="396"/>
      <c r="B18977" s="398"/>
      <c r="C18977" s="396"/>
      <c r="D18977" s="396"/>
      <c r="E18977" s="399"/>
      <c r="F18977" s="399"/>
      <c r="G18977" s="399"/>
      <c r="H18977" s="399"/>
      <c r="I18977" s="399"/>
    </row>
    <row r="18978" spans="1:9" ht="15.75" customHeight="1">
      <c r="A18978" s="396"/>
      <c r="B18978" s="398"/>
      <c r="C18978" s="396"/>
      <c r="D18978" s="396"/>
      <c r="E18978" s="399"/>
      <c r="F18978" s="399"/>
      <c r="G18978" s="399"/>
      <c r="H18978" s="399"/>
      <c r="I18978" s="399"/>
    </row>
    <row r="18979" spans="1:9" ht="15.75" customHeight="1">
      <c r="A18979" s="396"/>
      <c r="B18979" s="398"/>
      <c r="C18979" s="396"/>
      <c r="D18979" s="396"/>
      <c r="E18979" s="399"/>
      <c r="F18979" s="399"/>
      <c r="G18979" s="399"/>
      <c r="H18979" s="399"/>
      <c r="I18979" s="399"/>
    </row>
    <row r="18980" spans="1:9" ht="15.75" customHeight="1">
      <c r="A18980" s="396"/>
      <c r="B18980" s="398"/>
      <c r="C18980" s="396"/>
      <c r="D18980" s="396"/>
      <c r="E18980" s="399"/>
      <c r="F18980" s="399"/>
      <c r="G18980" s="399"/>
      <c r="H18980" s="399"/>
      <c r="I18980" s="399"/>
    </row>
    <row r="18981" spans="1:9" ht="15.75" customHeight="1">
      <c r="A18981" s="396"/>
      <c r="B18981" s="398"/>
      <c r="C18981" s="396"/>
      <c r="D18981" s="396"/>
      <c r="E18981" s="399"/>
      <c r="F18981" s="399"/>
      <c r="G18981" s="399"/>
      <c r="H18981" s="399"/>
      <c r="I18981" s="399"/>
    </row>
    <row r="18982" spans="1:9" ht="15.75" customHeight="1">
      <c r="A18982" s="396"/>
      <c r="B18982" s="398"/>
      <c r="C18982" s="396"/>
      <c r="D18982" s="396"/>
      <c r="E18982" s="399"/>
      <c r="F18982" s="399"/>
      <c r="G18982" s="399"/>
      <c r="H18982" s="399"/>
      <c r="I18982" s="399"/>
    </row>
    <row r="18983" spans="1:9" ht="15.75" customHeight="1">
      <c r="A18983" s="396"/>
      <c r="B18983" s="398"/>
      <c r="C18983" s="396"/>
      <c r="D18983" s="396"/>
      <c r="E18983" s="399"/>
      <c r="F18983" s="399"/>
      <c r="G18983" s="399"/>
      <c r="H18983" s="399"/>
      <c r="I18983" s="399"/>
    </row>
    <row r="18984" spans="1:9" ht="15.75" customHeight="1">
      <c r="A18984" s="396"/>
      <c r="B18984" s="398"/>
      <c r="C18984" s="396"/>
      <c r="D18984" s="396"/>
      <c r="E18984" s="399"/>
      <c r="F18984" s="399"/>
      <c r="G18984" s="399"/>
      <c r="H18984" s="399"/>
      <c r="I18984" s="399"/>
    </row>
    <row r="18985" spans="1:9" ht="15.75" customHeight="1">
      <c r="A18985" s="396"/>
      <c r="B18985" s="398"/>
      <c r="C18985" s="396"/>
      <c r="D18985" s="396"/>
      <c r="E18985" s="399"/>
      <c r="F18985" s="399"/>
      <c r="G18985" s="399"/>
      <c r="H18985" s="399"/>
      <c r="I18985" s="399"/>
    </row>
    <row r="18986" spans="1:9" ht="15.75" customHeight="1">
      <c r="A18986" s="396"/>
      <c r="B18986" s="398"/>
      <c r="C18986" s="396"/>
      <c r="D18986" s="396"/>
      <c r="E18986" s="399"/>
      <c r="F18986" s="399"/>
      <c r="G18986" s="399"/>
      <c r="H18986" s="399"/>
      <c r="I18986" s="399"/>
    </row>
    <row r="18987" spans="1:9" ht="15.75" customHeight="1">
      <c r="A18987" s="396"/>
      <c r="B18987" s="398"/>
      <c r="C18987" s="396"/>
      <c r="D18987" s="396"/>
      <c r="E18987" s="399"/>
      <c r="F18987" s="399"/>
      <c r="G18987" s="399"/>
      <c r="H18987" s="399"/>
      <c r="I18987" s="399"/>
    </row>
    <row r="18988" spans="1:9" ht="15.75" customHeight="1">
      <c r="A18988" s="396"/>
      <c r="B18988" s="398"/>
      <c r="C18988" s="396"/>
      <c r="D18988" s="396"/>
      <c r="E18988" s="399"/>
      <c r="F18988" s="399"/>
      <c r="G18988" s="399"/>
      <c r="H18988" s="399"/>
      <c r="I18988" s="399"/>
    </row>
    <row r="18989" spans="1:9" ht="15.75" customHeight="1">
      <c r="A18989" s="396"/>
      <c r="B18989" s="398"/>
      <c r="C18989" s="396"/>
      <c r="D18989" s="396"/>
      <c r="E18989" s="399"/>
      <c r="F18989" s="399"/>
      <c r="G18989" s="399"/>
      <c r="H18989" s="399"/>
      <c r="I18989" s="399"/>
    </row>
    <row r="18990" spans="1:9" ht="15.75" customHeight="1">
      <c r="A18990" s="396"/>
      <c r="B18990" s="398"/>
      <c r="C18990" s="396"/>
      <c r="D18990" s="396"/>
      <c r="E18990" s="399"/>
      <c r="F18990" s="399"/>
      <c r="G18990" s="399"/>
      <c r="H18990" s="399"/>
      <c r="I18990" s="399"/>
    </row>
    <row r="18991" spans="1:9" ht="15.75" customHeight="1">
      <c r="A18991" s="396"/>
      <c r="B18991" s="398"/>
      <c r="C18991" s="396"/>
      <c r="D18991" s="396"/>
      <c r="E18991" s="399"/>
      <c r="F18991" s="399"/>
      <c r="G18991" s="399"/>
      <c r="H18991" s="399"/>
      <c r="I18991" s="399"/>
    </row>
    <row r="18992" spans="1:9" ht="15.75" customHeight="1">
      <c r="A18992" s="396"/>
      <c r="B18992" s="398"/>
      <c r="C18992" s="396"/>
      <c r="D18992" s="396"/>
      <c r="E18992" s="399"/>
      <c r="F18992" s="399"/>
      <c r="G18992" s="399"/>
      <c r="H18992" s="399"/>
      <c r="I18992" s="399"/>
    </row>
    <row r="18993" spans="1:9" ht="15.75" customHeight="1">
      <c r="A18993" s="396"/>
      <c r="B18993" s="398"/>
      <c r="C18993" s="396"/>
      <c r="D18993" s="396"/>
      <c r="E18993" s="399"/>
      <c r="F18993" s="399"/>
      <c r="G18993" s="399"/>
      <c r="H18993" s="399"/>
      <c r="I18993" s="399"/>
    </row>
    <row r="18994" spans="1:9" ht="15.75" customHeight="1">
      <c r="A18994" s="396"/>
      <c r="B18994" s="398"/>
      <c r="C18994" s="396"/>
      <c r="D18994" s="396"/>
      <c r="E18994" s="399"/>
      <c r="F18994" s="399"/>
      <c r="G18994" s="399"/>
      <c r="H18994" s="399"/>
      <c r="I18994" s="399"/>
    </row>
    <row r="18995" spans="1:9" ht="15.75" customHeight="1">
      <c r="A18995" s="396"/>
      <c r="B18995" s="398"/>
      <c r="C18995" s="396"/>
      <c r="D18995" s="396"/>
      <c r="E18995" s="399"/>
      <c r="F18995" s="399"/>
      <c r="G18995" s="399"/>
      <c r="H18995" s="399"/>
      <c r="I18995" s="399"/>
    </row>
    <row r="18996" spans="1:9" ht="15.75" customHeight="1">
      <c r="A18996" s="396"/>
      <c r="B18996" s="398"/>
      <c r="C18996" s="396"/>
      <c r="D18996" s="396"/>
      <c r="E18996" s="399"/>
      <c r="F18996" s="399"/>
      <c r="G18996" s="399"/>
      <c r="H18996" s="399"/>
      <c r="I18996" s="399"/>
    </row>
    <row r="18997" spans="1:9" ht="15.75" customHeight="1">
      <c r="A18997" s="396"/>
      <c r="B18997" s="398"/>
      <c r="C18997" s="396"/>
      <c r="D18997" s="396"/>
      <c r="E18997" s="399"/>
      <c r="F18997" s="399"/>
      <c r="G18997" s="399"/>
      <c r="H18997" s="399"/>
      <c r="I18997" s="399"/>
    </row>
    <row r="18998" spans="1:9" ht="15.75" customHeight="1">
      <c r="A18998" s="396"/>
      <c r="B18998" s="398"/>
      <c r="C18998" s="396"/>
      <c r="D18998" s="396"/>
      <c r="E18998" s="399"/>
      <c r="F18998" s="399"/>
      <c r="G18998" s="399"/>
      <c r="H18998" s="399"/>
      <c r="I18998" s="399"/>
    </row>
    <row r="18999" spans="1:9" ht="15.75" customHeight="1">
      <c r="A18999" s="396"/>
      <c r="B18999" s="398"/>
      <c r="C18999" s="396"/>
      <c r="D18999" s="396"/>
      <c r="E18999" s="399"/>
      <c r="F18999" s="399"/>
      <c r="G18999" s="399"/>
      <c r="H18999" s="399"/>
      <c r="I18999" s="399"/>
    </row>
    <row r="19000" spans="1:9" ht="15.75" customHeight="1">
      <c r="A19000" s="396"/>
      <c r="B19000" s="398"/>
      <c r="C19000" s="396"/>
      <c r="D19000" s="396"/>
      <c r="E19000" s="399"/>
      <c r="F19000" s="399"/>
      <c r="G19000" s="399"/>
      <c r="H19000" s="399"/>
      <c r="I19000" s="399"/>
    </row>
    <row r="19001" spans="1:9" ht="15.75" customHeight="1">
      <c r="A19001" s="396"/>
      <c r="B19001" s="398"/>
      <c r="C19001" s="396"/>
      <c r="D19001" s="396"/>
      <c r="E19001" s="399"/>
      <c r="F19001" s="399"/>
      <c r="G19001" s="399"/>
      <c r="H19001" s="399"/>
      <c r="I19001" s="399"/>
    </row>
    <row r="19002" spans="1:9" ht="15.75" customHeight="1">
      <c r="A19002" s="396"/>
      <c r="B19002" s="398"/>
      <c r="C19002" s="396"/>
      <c r="D19002" s="396"/>
      <c r="E19002" s="399"/>
      <c r="F19002" s="399"/>
      <c r="G19002" s="399"/>
      <c r="H19002" s="399"/>
      <c r="I19002" s="399"/>
    </row>
    <row r="19003" spans="1:9" ht="15.75" customHeight="1">
      <c r="A19003" s="396"/>
      <c r="B19003" s="398"/>
      <c r="C19003" s="396"/>
      <c r="D19003" s="396"/>
      <c r="E19003" s="399"/>
      <c r="F19003" s="399"/>
      <c r="G19003" s="399"/>
      <c r="H19003" s="399"/>
      <c r="I19003" s="399"/>
    </row>
    <row r="19004" spans="1:9" ht="15.75" customHeight="1">
      <c r="A19004" s="396"/>
      <c r="B19004" s="398"/>
      <c r="C19004" s="396"/>
      <c r="D19004" s="396"/>
      <c r="E19004" s="399"/>
      <c r="F19004" s="399"/>
      <c r="G19004" s="399"/>
      <c r="H19004" s="399"/>
      <c r="I19004" s="399"/>
    </row>
    <row r="19005" spans="1:9" ht="15.75" customHeight="1">
      <c r="A19005" s="396"/>
      <c r="B19005" s="398"/>
      <c r="C19005" s="396"/>
      <c r="D19005" s="396"/>
      <c r="E19005" s="399"/>
      <c r="F19005" s="399"/>
      <c r="G19005" s="399"/>
      <c r="H19005" s="399"/>
      <c r="I19005" s="399"/>
    </row>
    <row r="19006" spans="1:9" ht="15.75" customHeight="1">
      <c r="A19006" s="396"/>
      <c r="B19006" s="398"/>
      <c r="C19006" s="396"/>
      <c r="D19006" s="396"/>
      <c r="E19006" s="399"/>
      <c r="F19006" s="399"/>
      <c r="G19006" s="399"/>
      <c r="H19006" s="399"/>
      <c r="I19006" s="399"/>
    </row>
    <row r="19007" spans="1:9" ht="15.75" customHeight="1">
      <c r="A19007" s="396"/>
      <c r="B19007" s="398"/>
      <c r="C19007" s="396"/>
      <c r="D19007" s="396"/>
      <c r="E19007" s="399"/>
      <c r="F19007" s="399"/>
      <c r="G19007" s="399"/>
      <c r="H19007" s="399"/>
      <c r="I19007" s="399"/>
    </row>
    <row r="19008" spans="1:9" ht="15.75" customHeight="1">
      <c r="A19008" s="396"/>
      <c r="B19008" s="398"/>
      <c r="C19008" s="396"/>
      <c r="D19008" s="396"/>
      <c r="E19008" s="399"/>
      <c r="F19008" s="399"/>
      <c r="G19008" s="399"/>
      <c r="H19008" s="399"/>
      <c r="I19008" s="399"/>
    </row>
    <row r="19009" spans="1:9" ht="15.75" customHeight="1">
      <c r="A19009" s="396"/>
      <c r="B19009" s="398"/>
      <c r="C19009" s="396"/>
      <c r="D19009" s="396"/>
      <c r="E19009" s="399"/>
      <c r="F19009" s="399"/>
      <c r="G19009" s="399"/>
      <c r="H19009" s="399"/>
      <c r="I19009" s="399"/>
    </row>
    <row r="19010" spans="1:9" ht="15.75" customHeight="1">
      <c r="A19010" s="396"/>
      <c r="B19010" s="398"/>
      <c r="C19010" s="396"/>
      <c r="D19010" s="396"/>
      <c r="E19010" s="399"/>
      <c r="F19010" s="399"/>
      <c r="G19010" s="399"/>
      <c r="H19010" s="399"/>
      <c r="I19010" s="399"/>
    </row>
    <row r="19011" spans="1:9" ht="15.75" customHeight="1">
      <c r="A19011" s="396"/>
      <c r="B19011" s="398"/>
      <c r="C19011" s="396"/>
      <c r="D19011" s="396"/>
      <c r="E19011" s="399"/>
      <c r="F19011" s="399"/>
      <c r="G19011" s="399"/>
      <c r="H19011" s="399"/>
      <c r="I19011" s="399"/>
    </row>
    <row r="19012" spans="1:9" ht="15.75" customHeight="1">
      <c r="A19012" s="396"/>
      <c r="B19012" s="398"/>
      <c r="C19012" s="396"/>
      <c r="D19012" s="396"/>
      <c r="E19012" s="399"/>
      <c r="F19012" s="399"/>
      <c r="G19012" s="399"/>
      <c r="H19012" s="399"/>
      <c r="I19012" s="399"/>
    </row>
    <row r="19013" spans="1:9" ht="15.75" customHeight="1">
      <c r="A19013" s="396"/>
      <c r="B19013" s="398"/>
      <c r="C19013" s="396"/>
      <c r="D19013" s="396"/>
      <c r="E19013" s="399"/>
      <c r="F19013" s="399"/>
      <c r="G19013" s="399"/>
      <c r="H19013" s="399"/>
      <c r="I19013" s="399"/>
    </row>
    <row r="19014" spans="1:9" ht="15.75" customHeight="1">
      <c r="A19014" s="396"/>
      <c r="B19014" s="398"/>
      <c r="C19014" s="396"/>
      <c r="D19014" s="396"/>
      <c r="E19014" s="399"/>
      <c r="F19014" s="399"/>
      <c r="G19014" s="399"/>
      <c r="H19014" s="399"/>
      <c r="I19014" s="399"/>
    </row>
    <row r="19015" spans="1:9" ht="15.75" customHeight="1">
      <c r="A19015" s="396"/>
      <c r="B19015" s="398"/>
      <c r="C19015" s="396"/>
      <c r="D19015" s="396"/>
      <c r="E19015" s="399"/>
      <c r="F19015" s="399"/>
      <c r="G19015" s="399"/>
      <c r="H19015" s="399"/>
      <c r="I19015" s="399"/>
    </row>
    <row r="19016" spans="1:9" ht="15.75" customHeight="1">
      <c r="A19016" s="396"/>
      <c r="B19016" s="398"/>
      <c r="C19016" s="396"/>
      <c r="D19016" s="396"/>
      <c r="E19016" s="399"/>
      <c r="F19016" s="399"/>
      <c r="G19016" s="399"/>
      <c r="H19016" s="399"/>
      <c r="I19016" s="399"/>
    </row>
    <row r="19017" spans="1:9" ht="15.75" customHeight="1">
      <c r="A19017" s="396"/>
      <c r="B19017" s="398"/>
      <c r="C19017" s="396"/>
      <c r="D19017" s="396"/>
      <c r="E19017" s="399"/>
      <c r="F19017" s="399"/>
      <c r="G19017" s="399"/>
      <c r="H19017" s="399"/>
      <c r="I19017" s="399"/>
    </row>
    <row r="19018" spans="1:9" ht="15.75" customHeight="1">
      <c r="A19018" s="396"/>
      <c r="B19018" s="398"/>
      <c r="C19018" s="396"/>
      <c r="D19018" s="396"/>
      <c r="E19018" s="399"/>
      <c r="F19018" s="399"/>
      <c r="G19018" s="399"/>
      <c r="H19018" s="399"/>
      <c r="I19018" s="399"/>
    </row>
    <row r="19019" spans="1:9" ht="15.75" customHeight="1">
      <c r="A19019" s="396"/>
      <c r="B19019" s="398"/>
      <c r="C19019" s="396"/>
      <c r="D19019" s="396"/>
      <c r="E19019" s="399"/>
      <c r="F19019" s="399"/>
      <c r="G19019" s="399"/>
      <c r="H19019" s="399"/>
      <c r="I19019" s="399"/>
    </row>
    <row r="19020" spans="1:9" ht="15.75" customHeight="1">
      <c r="A19020" s="396"/>
      <c r="B19020" s="398"/>
      <c r="C19020" s="396"/>
      <c r="D19020" s="396"/>
      <c r="E19020" s="399"/>
      <c r="F19020" s="399"/>
      <c r="G19020" s="399"/>
      <c r="H19020" s="399"/>
      <c r="I19020" s="399"/>
    </row>
    <row r="19021" spans="1:9" ht="15.75" customHeight="1">
      <c r="A19021" s="396"/>
      <c r="B19021" s="398"/>
      <c r="C19021" s="396"/>
      <c r="D19021" s="396"/>
      <c r="E19021" s="399"/>
      <c r="F19021" s="399"/>
      <c r="G19021" s="399"/>
      <c r="H19021" s="399"/>
      <c r="I19021" s="399"/>
    </row>
    <row r="19022" spans="1:9" ht="15.75" customHeight="1">
      <c r="A19022" s="396"/>
      <c r="B19022" s="398"/>
      <c r="C19022" s="396"/>
      <c r="D19022" s="396"/>
      <c r="E19022" s="399"/>
      <c r="F19022" s="399"/>
      <c r="G19022" s="399"/>
      <c r="H19022" s="399"/>
      <c r="I19022" s="399"/>
    </row>
    <row r="19023" spans="1:9" ht="15.75" customHeight="1">
      <c r="A19023" s="396"/>
      <c r="B19023" s="398"/>
      <c r="C19023" s="396"/>
      <c r="D19023" s="396"/>
      <c r="E19023" s="399"/>
      <c r="F19023" s="399"/>
      <c r="G19023" s="399"/>
      <c r="H19023" s="399"/>
      <c r="I19023" s="399"/>
    </row>
    <row r="19024" spans="1:9" ht="15.75" customHeight="1">
      <c r="A19024" s="396"/>
      <c r="B19024" s="398"/>
      <c r="C19024" s="396"/>
      <c r="D19024" s="396"/>
      <c r="E19024" s="399"/>
      <c r="F19024" s="399"/>
      <c r="G19024" s="399"/>
      <c r="H19024" s="399"/>
      <c r="I19024" s="399"/>
    </row>
    <row r="19025" spans="1:9" ht="15.75" customHeight="1">
      <c r="A19025" s="396"/>
      <c r="B19025" s="398"/>
      <c r="C19025" s="396"/>
      <c r="D19025" s="396"/>
      <c r="E19025" s="399"/>
      <c r="F19025" s="399"/>
      <c r="G19025" s="399"/>
      <c r="H19025" s="399"/>
      <c r="I19025" s="399"/>
    </row>
    <row r="19026" spans="1:9" ht="15.75" customHeight="1">
      <c r="A19026" s="396"/>
      <c r="B19026" s="398"/>
      <c r="C19026" s="396"/>
      <c r="D19026" s="396"/>
      <c r="E19026" s="399"/>
      <c r="F19026" s="399"/>
      <c r="G19026" s="399"/>
      <c r="H19026" s="399"/>
      <c r="I19026" s="399"/>
    </row>
    <row r="19027" spans="1:9" ht="15.75" customHeight="1">
      <c r="A19027" s="396"/>
      <c r="B19027" s="398"/>
      <c r="C19027" s="396"/>
      <c r="D19027" s="396"/>
      <c r="E19027" s="399"/>
      <c r="F19027" s="399"/>
      <c r="G19027" s="399"/>
      <c r="H19027" s="399"/>
      <c r="I19027" s="399"/>
    </row>
    <row r="19028" spans="1:9" ht="15.75" customHeight="1">
      <c r="A19028" s="396"/>
      <c r="B19028" s="398"/>
      <c r="C19028" s="396"/>
      <c r="D19028" s="396"/>
      <c r="E19028" s="399"/>
      <c r="F19028" s="399"/>
      <c r="G19028" s="399"/>
      <c r="H19028" s="399"/>
      <c r="I19028" s="399"/>
    </row>
    <row r="19029" spans="1:9" ht="15.75" customHeight="1">
      <c r="A19029" s="396"/>
      <c r="B19029" s="398"/>
      <c r="C19029" s="396"/>
      <c r="D19029" s="396"/>
      <c r="E19029" s="399"/>
      <c r="F19029" s="399"/>
      <c r="G19029" s="399"/>
      <c r="H19029" s="399"/>
      <c r="I19029" s="399"/>
    </row>
    <row r="19030" spans="1:9" ht="15.75" customHeight="1">
      <c r="A19030" s="396"/>
      <c r="B19030" s="398"/>
      <c r="C19030" s="396"/>
      <c r="D19030" s="396"/>
      <c r="E19030" s="399"/>
      <c r="F19030" s="399"/>
      <c r="G19030" s="399"/>
      <c r="H19030" s="399"/>
      <c r="I19030" s="399"/>
    </row>
    <row r="19031" spans="1:9" ht="15.75" customHeight="1">
      <c r="A19031" s="396"/>
      <c r="B19031" s="398"/>
      <c r="C19031" s="396"/>
      <c r="D19031" s="396"/>
      <c r="E19031" s="399"/>
      <c r="F19031" s="399"/>
      <c r="G19031" s="399"/>
      <c r="H19031" s="399"/>
      <c r="I19031" s="399"/>
    </row>
    <row r="19032" spans="1:9" ht="15.75" customHeight="1">
      <c r="A19032" s="396"/>
      <c r="B19032" s="398"/>
      <c r="C19032" s="396"/>
      <c r="D19032" s="396"/>
      <c r="E19032" s="399"/>
      <c r="F19032" s="399"/>
      <c r="G19032" s="399"/>
      <c r="H19032" s="399"/>
      <c r="I19032" s="399"/>
    </row>
    <row r="19033" spans="1:9" ht="15.75" customHeight="1">
      <c r="A19033" s="396"/>
      <c r="B19033" s="398"/>
      <c r="C19033" s="396"/>
      <c r="D19033" s="396"/>
      <c r="E19033" s="399"/>
      <c r="F19033" s="399"/>
      <c r="G19033" s="399"/>
      <c r="H19033" s="399"/>
      <c r="I19033" s="399"/>
    </row>
    <row r="19034" spans="1:9" ht="15.75" customHeight="1">
      <c r="A19034" s="396"/>
      <c r="B19034" s="398"/>
      <c r="C19034" s="396"/>
      <c r="D19034" s="396"/>
      <c r="E19034" s="399"/>
      <c r="F19034" s="399"/>
      <c r="G19034" s="399"/>
      <c r="H19034" s="399"/>
      <c r="I19034" s="399"/>
    </row>
    <row r="19035" spans="1:9" ht="15.75" customHeight="1">
      <c r="A19035" s="396"/>
      <c r="B19035" s="398"/>
      <c r="C19035" s="396"/>
      <c r="D19035" s="396"/>
      <c r="E19035" s="399"/>
      <c r="F19035" s="399"/>
      <c r="G19035" s="399"/>
      <c r="H19035" s="399"/>
      <c r="I19035" s="399"/>
    </row>
    <row r="19036" spans="1:9" ht="15.75" customHeight="1">
      <c r="A19036" s="396"/>
      <c r="B19036" s="398"/>
      <c r="C19036" s="396"/>
      <c r="D19036" s="396"/>
      <c r="E19036" s="399"/>
      <c r="F19036" s="399"/>
      <c r="G19036" s="399"/>
      <c r="H19036" s="399"/>
      <c r="I19036" s="399"/>
    </row>
    <row r="19037" spans="1:9" ht="15.75" customHeight="1">
      <c r="A19037" s="396"/>
      <c r="B19037" s="398"/>
      <c r="C19037" s="396"/>
      <c r="D19037" s="396"/>
      <c r="E19037" s="399"/>
      <c r="F19037" s="399"/>
      <c r="G19037" s="399"/>
      <c r="H19037" s="399"/>
      <c r="I19037" s="399"/>
    </row>
    <row r="19038" spans="1:9" ht="15.75" customHeight="1">
      <c r="A19038" s="396"/>
      <c r="B19038" s="398"/>
      <c r="C19038" s="396"/>
      <c r="D19038" s="396"/>
      <c r="E19038" s="399"/>
      <c r="F19038" s="399"/>
      <c r="G19038" s="399"/>
      <c r="H19038" s="399"/>
      <c r="I19038" s="399"/>
    </row>
    <row r="19039" spans="1:9" ht="15.75" customHeight="1">
      <c r="A19039" s="396"/>
      <c r="B19039" s="398"/>
      <c r="C19039" s="396"/>
      <c r="D19039" s="396"/>
      <c r="E19039" s="399"/>
      <c r="F19039" s="399"/>
      <c r="G19039" s="399"/>
      <c r="H19039" s="399"/>
      <c r="I19039" s="399"/>
    </row>
    <row r="19040" spans="1:9" ht="15.75" customHeight="1">
      <c r="A19040" s="396"/>
      <c r="B19040" s="398"/>
      <c r="C19040" s="396"/>
      <c r="D19040" s="396"/>
      <c r="E19040" s="399"/>
      <c r="F19040" s="399"/>
      <c r="G19040" s="399"/>
      <c r="H19040" s="399"/>
      <c r="I19040" s="399"/>
    </row>
    <row r="19041" spans="1:9" ht="15.75" customHeight="1">
      <c r="A19041" s="396"/>
      <c r="B19041" s="398"/>
      <c r="C19041" s="396"/>
      <c r="D19041" s="396"/>
      <c r="E19041" s="399"/>
      <c r="F19041" s="399"/>
      <c r="G19041" s="399"/>
      <c r="H19041" s="399"/>
      <c r="I19041" s="399"/>
    </row>
    <row r="19042" spans="1:9" ht="15.75" customHeight="1">
      <c r="A19042" s="396"/>
      <c r="B19042" s="398"/>
      <c r="C19042" s="396"/>
      <c r="D19042" s="396"/>
      <c r="E19042" s="399"/>
      <c r="F19042" s="399"/>
      <c r="G19042" s="399"/>
      <c r="H19042" s="399"/>
      <c r="I19042" s="399"/>
    </row>
    <row r="19043" spans="1:9" ht="15.75" customHeight="1">
      <c r="A19043" s="396"/>
      <c r="B19043" s="398"/>
      <c r="C19043" s="396"/>
      <c r="D19043" s="396"/>
      <c r="E19043" s="399"/>
      <c r="F19043" s="399"/>
      <c r="G19043" s="399"/>
      <c r="H19043" s="399"/>
      <c r="I19043" s="399"/>
    </row>
    <row r="19044" spans="1:9" ht="15.75" customHeight="1">
      <c r="A19044" s="396"/>
      <c r="B19044" s="398"/>
      <c r="C19044" s="396"/>
      <c r="D19044" s="396"/>
      <c r="E19044" s="399"/>
      <c r="F19044" s="399"/>
      <c r="G19044" s="399"/>
      <c r="H19044" s="399"/>
      <c r="I19044" s="399"/>
    </row>
    <row r="19045" spans="1:9" ht="15.75" customHeight="1">
      <c r="A19045" s="396"/>
      <c r="B19045" s="398"/>
      <c r="C19045" s="396"/>
      <c r="D19045" s="396"/>
      <c r="E19045" s="399"/>
      <c r="F19045" s="399"/>
      <c r="G19045" s="399"/>
      <c r="H19045" s="399"/>
      <c r="I19045" s="399"/>
    </row>
    <row r="19046" spans="1:9" ht="15.75" customHeight="1">
      <c r="A19046" s="396"/>
      <c r="B19046" s="398"/>
      <c r="C19046" s="396"/>
      <c r="D19046" s="396"/>
      <c r="E19046" s="399"/>
      <c r="F19046" s="399"/>
      <c r="G19046" s="399"/>
      <c r="H19046" s="399"/>
      <c r="I19046" s="399"/>
    </row>
    <row r="19047" spans="1:9" ht="15.75" customHeight="1">
      <c r="A19047" s="396"/>
      <c r="B19047" s="398"/>
      <c r="C19047" s="396"/>
      <c r="D19047" s="396"/>
      <c r="E19047" s="399"/>
      <c r="F19047" s="399"/>
      <c r="G19047" s="399"/>
      <c r="H19047" s="399"/>
      <c r="I19047" s="399"/>
    </row>
    <row r="19048" spans="1:9" ht="15.75" customHeight="1">
      <c r="A19048" s="396"/>
      <c r="B19048" s="398"/>
      <c r="C19048" s="396"/>
      <c r="D19048" s="396"/>
      <c r="E19048" s="399"/>
      <c r="F19048" s="399"/>
      <c r="G19048" s="399"/>
      <c r="H19048" s="399"/>
      <c r="I19048" s="399"/>
    </row>
    <row r="19049" spans="1:9" ht="15.75" customHeight="1">
      <c r="A19049" s="396"/>
      <c r="B19049" s="398"/>
      <c r="C19049" s="396"/>
      <c r="D19049" s="396"/>
      <c r="E19049" s="399"/>
      <c r="F19049" s="399"/>
      <c r="G19049" s="399"/>
      <c r="H19049" s="399"/>
      <c r="I19049" s="399"/>
    </row>
    <row r="19050" spans="1:9" ht="15.75" customHeight="1">
      <c r="A19050" s="396"/>
      <c r="B19050" s="398"/>
      <c r="C19050" s="396"/>
      <c r="D19050" s="396"/>
      <c r="E19050" s="399"/>
      <c r="F19050" s="399"/>
      <c r="G19050" s="399"/>
      <c r="H19050" s="399"/>
      <c r="I19050" s="399"/>
    </row>
    <row r="19051" spans="1:9" ht="15.75" customHeight="1">
      <c r="A19051" s="396"/>
      <c r="B19051" s="398"/>
      <c r="C19051" s="396"/>
      <c r="D19051" s="396"/>
      <c r="E19051" s="399"/>
      <c r="F19051" s="399"/>
      <c r="G19051" s="399"/>
      <c r="H19051" s="399"/>
      <c r="I19051" s="399"/>
    </row>
    <row r="19052" spans="1:9" ht="15.75" customHeight="1">
      <c r="A19052" s="396"/>
      <c r="B19052" s="398"/>
      <c r="C19052" s="396"/>
      <c r="D19052" s="396"/>
      <c r="E19052" s="399"/>
      <c r="F19052" s="399"/>
      <c r="G19052" s="399"/>
      <c r="H19052" s="399"/>
      <c r="I19052" s="399"/>
    </row>
    <row r="19053" spans="1:9" ht="15.75" customHeight="1">
      <c r="A19053" s="396"/>
      <c r="B19053" s="398"/>
      <c r="C19053" s="396"/>
      <c r="D19053" s="396"/>
      <c r="E19053" s="399"/>
      <c r="F19053" s="399"/>
      <c r="G19053" s="399"/>
      <c r="H19053" s="399"/>
      <c r="I19053" s="399"/>
    </row>
    <row r="19054" spans="1:9" ht="15.75" customHeight="1">
      <c r="A19054" s="396"/>
      <c r="B19054" s="398"/>
      <c r="C19054" s="396"/>
      <c r="D19054" s="396"/>
      <c r="E19054" s="399"/>
      <c r="F19054" s="399"/>
      <c r="G19054" s="399"/>
      <c r="H19054" s="399"/>
      <c r="I19054" s="399"/>
    </row>
    <row r="19055" spans="1:9" ht="15.75" customHeight="1">
      <c r="A19055" s="396"/>
      <c r="B19055" s="398"/>
      <c r="C19055" s="396"/>
      <c r="D19055" s="396"/>
      <c r="E19055" s="399"/>
      <c r="F19055" s="399"/>
      <c r="G19055" s="399"/>
      <c r="H19055" s="399"/>
      <c r="I19055" s="399"/>
    </row>
    <row r="19056" spans="1:9" ht="15.75" customHeight="1">
      <c r="A19056" s="396"/>
      <c r="B19056" s="398"/>
      <c r="C19056" s="396"/>
      <c r="D19056" s="396"/>
      <c r="E19056" s="399"/>
      <c r="F19056" s="399"/>
      <c r="G19056" s="399"/>
      <c r="H19056" s="399"/>
      <c r="I19056" s="399"/>
    </row>
    <row r="19057" spans="1:9" ht="15.75" customHeight="1">
      <c r="A19057" s="396"/>
      <c r="B19057" s="398"/>
      <c r="C19057" s="396"/>
      <c r="D19057" s="396"/>
      <c r="E19057" s="399"/>
      <c r="F19057" s="399"/>
      <c r="G19057" s="399"/>
      <c r="H19057" s="399"/>
      <c r="I19057" s="399"/>
    </row>
    <row r="19058" spans="1:9" ht="15.75" customHeight="1">
      <c r="A19058" s="396"/>
      <c r="B19058" s="398"/>
      <c r="C19058" s="396"/>
      <c r="D19058" s="396"/>
      <c r="E19058" s="399"/>
      <c r="F19058" s="399"/>
      <c r="G19058" s="399"/>
      <c r="H19058" s="399"/>
      <c r="I19058" s="399"/>
    </row>
    <row r="19059" spans="1:9" ht="15.75" customHeight="1">
      <c r="A19059" s="396"/>
      <c r="B19059" s="398"/>
      <c r="C19059" s="396"/>
      <c r="D19059" s="396"/>
      <c r="E19059" s="399"/>
      <c r="F19059" s="399"/>
      <c r="G19059" s="399"/>
      <c r="H19059" s="399"/>
      <c r="I19059" s="399"/>
    </row>
    <row r="19060" spans="1:9" ht="15.75" customHeight="1">
      <c r="A19060" s="396"/>
      <c r="B19060" s="398"/>
      <c r="C19060" s="396"/>
      <c r="D19060" s="396"/>
      <c r="E19060" s="399"/>
      <c r="F19060" s="399"/>
      <c r="G19060" s="399"/>
      <c r="H19060" s="399"/>
      <c r="I19060" s="399"/>
    </row>
    <row r="19061" spans="1:9" ht="15.75" customHeight="1">
      <c r="A19061" s="396"/>
      <c r="B19061" s="398"/>
      <c r="C19061" s="396"/>
      <c r="D19061" s="396"/>
      <c r="E19061" s="399"/>
      <c r="F19061" s="399"/>
      <c r="G19061" s="399"/>
      <c r="H19061" s="399"/>
      <c r="I19061" s="399"/>
    </row>
    <row r="19062" spans="1:9" ht="15.75" customHeight="1">
      <c r="A19062" s="396"/>
      <c r="B19062" s="398"/>
      <c r="C19062" s="396"/>
      <c r="D19062" s="396"/>
      <c r="E19062" s="399"/>
      <c r="F19062" s="399"/>
      <c r="G19062" s="399"/>
      <c r="H19062" s="399"/>
      <c r="I19062" s="399"/>
    </row>
    <row r="19063" spans="1:9" ht="15.75" customHeight="1">
      <c r="A19063" s="396"/>
      <c r="B19063" s="398"/>
      <c r="C19063" s="396"/>
      <c r="D19063" s="396"/>
      <c r="E19063" s="399"/>
      <c r="F19063" s="399"/>
      <c r="G19063" s="399"/>
      <c r="H19063" s="399"/>
      <c r="I19063" s="399"/>
    </row>
    <row r="19064" spans="1:9" ht="15.75" customHeight="1">
      <c r="A19064" s="396"/>
      <c r="B19064" s="398"/>
      <c r="C19064" s="396"/>
      <c r="D19064" s="396"/>
      <c r="E19064" s="399"/>
      <c r="F19064" s="399"/>
      <c r="G19064" s="399"/>
      <c r="H19064" s="399"/>
      <c r="I19064" s="399"/>
    </row>
    <row r="19065" spans="1:9" ht="15.75" customHeight="1">
      <c r="A19065" s="396"/>
      <c r="B19065" s="398"/>
      <c r="C19065" s="396"/>
      <c r="D19065" s="396"/>
      <c r="E19065" s="399"/>
      <c r="F19065" s="399"/>
      <c r="G19065" s="399"/>
      <c r="H19065" s="399"/>
      <c r="I19065" s="399"/>
    </row>
    <row r="19066" spans="1:9" ht="15.75" customHeight="1">
      <c r="A19066" s="396"/>
      <c r="B19066" s="398"/>
      <c r="C19066" s="396"/>
      <c r="D19066" s="396"/>
      <c r="E19066" s="399"/>
      <c r="F19066" s="399"/>
      <c r="G19066" s="399"/>
      <c r="H19066" s="399"/>
      <c r="I19066" s="399"/>
    </row>
    <row r="19067" spans="1:9" ht="15.75" customHeight="1">
      <c r="A19067" s="396"/>
      <c r="B19067" s="398"/>
      <c r="C19067" s="396"/>
      <c r="D19067" s="396"/>
      <c r="E19067" s="399"/>
      <c r="F19067" s="399"/>
      <c r="G19067" s="399"/>
      <c r="H19067" s="399"/>
      <c r="I19067" s="399"/>
    </row>
    <row r="19068" spans="1:9" ht="15.75" customHeight="1">
      <c r="A19068" s="396"/>
      <c r="B19068" s="398"/>
      <c r="C19068" s="396"/>
      <c r="D19068" s="396"/>
      <c r="E19068" s="399"/>
      <c r="F19068" s="399"/>
      <c r="G19068" s="399"/>
      <c r="H19068" s="399"/>
      <c r="I19068" s="399"/>
    </row>
    <row r="19069" spans="1:9" ht="15.75" customHeight="1">
      <c r="A19069" s="396"/>
      <c r="B19069" s="398"/>
      <c r="C19069" s="396"/>
      <c r="D19069" s="396"/>
      <c r="E19069" s="399"/>
      <c r="F19069" s="399"/>
      <c r="G19069" s="399"/>
      <c r="H19069" s="399"/>
      <c r="I19069" s="399"/>
    </row>
    <row r="19070" spans="1:9" ht="15.75" customHeight="1">
      <c r="A19070" s="396"/>
      <c r="B19070" s="398"/>
      <c r="C19070" s="396"/>
      <c r="D19070" s="396"/>
      <c r="E19070" s="399"/>
      <c r="F19070" s="399"/>
      <c r="G19070" s="399"/>
      <c r="H19070" s="399"/>
      <c r="I19070" s="399"/>
    </row>
    <row r="19071" spans="1:9" ht="15.75" customHeight="1">
      <c r="A19071" s="396"/>
      <c r="B19071" s="398"/>
      <c r="C19071" s="396"/>
      <c r="D19071" s="396"/>
      <c r="E19071" s="399"/>
      <c r="F19071" s="399"/>
      <c r="G19071" s="399"/>
      <c r="H19071" s="399"/>
      <c r="I19071" s="399"/>
    </row>
    <row r="19072" spans="1:9" ht="15.75" customHeight="1">
      <c r="A19072" s="396"/>
      <c r="B19072" s="398"/>
      <c r="C19072" s="396"/>
      <c r="D19072" s="396"/>
      <c r="E19072" s="399"/>
      <c r="F19072" s="399"/>
      <c r="G19072" s="399"/>
      <c r="H19072" s="399"/>
      <c r="I19072" s="399"/>
    </row>
    <row r="19073" spans="1:9" ht="15.75" customHeight="1">
      <c r="A19073" s="396"/>
      <c r="B19073" s="398"/>
      <c r="C19073" s="396"/>
      <c r="D19073" s="396"/>
      <c r="E19073" s="399"/>
      <c r="F19073" s="399"/>
      <c r="G19073" s="399"/>
      <c r="H19073" s="399"/>
      <c r="I19073" s="399"/>
    </row>
    <row r="19074" spans="1:9" ht="15.75" customHeight="1">
      <c r="A19074" s="396"/>
      <c r="B19074" s="398"/>
      <c r="C19074" s="396"/>
      <c r="D19074" s="396"/>
      <c r="E19074" s="399"/>
      <c r="F19074" s="399"/>
      <c r="G19074" s="399"/>
      <c r="H19074" s="399"/>
      <c r="I19074" s="399"/>
    </row>
    <row r="19075" spans="1:9" ht="15.75" customHeight="1">
      <c r="A19075" s="396"/>
      <c r="B19075" s="398"/>
      <c r="C19075" s="396"/>
      <c r="D19075" s="396"/>
      <c r="E19075" s="399"/>
      <c r="F19075" s="399"/>
      <c r="G19075" s="399"/>
      <c r="H19075" s="399"/>
      <c r="I19075" s="399"/>
    </row>
    <row r="19076" spans="1:9" ht="15.75" customHeight="1">
      <c r="A19076" s="396"/>
      <c r="B19076" s="398"/>
      <c r="C19076" s="396"/>
      <c r="D19076" s="396"/>
      <c r="E19076" s="399"/>
      <c r="F19076" s="399"/>
      <c r="G19076" s="399"/>
      <c r="H19076" s="399"/>
      <c r="I19076" s="399"/>
    </row>
    <row r="19077" spans="1:9" ht="15.75" customHeight="1">
      <c r="A19077" s="396"/>
      <c r="B19077" s="398"/>
      <c r="C19077" s="396"/>
      <c r="D19077" s="396"/>
      <c r="E19077" s="399"/>
      <c r="F19077" s="399"/>
      <c r="G19077" s="399"/>
      <c r="H19077" s="399"/>
      <c r="I19077" s="399"/>
    </row>
    <row r="19078" spans="1:9" ht="15.75" customHeight="1">
      <c r="A19078" s="396"/>
      <c r="B19078" s="398"/>
      <c r="C19078" s="396"/>
      <c r="D19078" s="396"/>
      <c r="E19078" s="399"/>
      <c r="F19078" s="399"/>
      <c r="G19078" s="399"/>
      <c r="H19078" s="399"/>
      <c r="I19078" s="399"/>
    </row>
    <row r="19079" spans="1:9" ht="15.75" customHeight="1">
      <c r="A19079" s="396"/>
      <c r="B19079" s="398"/>
      <c r="C19079" s="396"/>
      <c r="D19079" s="396"/>
      <c r="E19079" s="399"/>
      <c r="F19079" s="399"/>
      <c r="G19079" s="399"/>
      <c r="H19079" s="399"/>
      <c r="I19079" s="399"/>
    </row>
    <row r="19080" spans="1:9" ht="15.75" customHeight="1">
      <c r="A19080" s="396"/>
      <c r="B19080" s="398"/>
      <c r="C19080" s="396"/>
      <c r="D19080" s="396"/>
      <c r="E19080" s="399"/>
      <c r="F19080" s="399"/>
      <c r="G19080" s="399"/>
      <c r="H19080" s="399"/>
      <c r="I19080" s="399"/>
    </row>
    <row r="19081" spans="1:9" ht="15.75" customHeight="1">
      <c r="A19081" s="396"/>
      <c r="B19081" s="398"/>
      <c r="C19081" s="396"/>
      <c r="D19081" s="396"/>
      <c r="E19081" s="399"/>
      <c r="F19081" s="399"/>
      <c r="G19081" s="399"/>
      <c r="H19081" s="399"/>
      <c r="I19081" s="399"/>
    </row>
    <row r="19082" spans="1:9" ht="15.75" customHeight="1">
      <c r="A19082" s="396"/>
      <c r="B19082" s="398"/>
      <c r="C19082" s="396"/>
      <c r="D19082" s="396"/>
      <c r="E19082" s="399"/>
      <c r="F19082" s="399"/>
      <c r="G19082" s="399"/>
      <c r="H19082" s="399"/>
      <c r="I19082" s="399"/>
    </row>
    <row r="19083" spans="1:9" ht="15.75" customHeight="1">
      <c r="A19083" s="396"/>
      <c r="B19083" s="398"/>
      <c r="C19083" s="396"/>
      <c r="D19083" s="396"/>
      <c r="E19083" s="399"/>
      <c r="F19083" s="399"/>
      <c r="G19083" s="399"/>
      <c r="H19083" s="399"/>
      <c r="I19083" s="399"/>
    </row>
    <row r="19084" spans="1:9" ht="15.75" customHeight="1">
      <c r="A19084" s="396"/>
      <c r="B19084" s="398"/>
      <c r="C19084" s="396"/>
      <c r="D19084" s="396"/>
      <c r="E19084" s="399"/>
      <c r="F19084" s="399"/>
      <c r="G19084" s="399"/>
      <c r="H19084" s="399"/>
      <c r="I19084" s="399"/>
    </row>
    <row r="19085" spans="1:9" ht="15.75" customHeight="1">
      <c r="A19085" s="396"/>
      <c r="B19085" s="398"/>
      <c r="C19085" s="396"/>
      <c r="D19085" s="396"/>
      <c r="E19085" s="399"/>
      <c r="F19085" s="399"/>
      <c r="G19085" s="399"/>
      <c r="H19085" s="399"/>
      <c r="I19085" s="399"/>
    </row>
    <row r="19086" spans="1:9" ht="15.75" customHeight="1">
      <c r="A19086" s="396"/>
      <c r="B19086" s="398"/>
      <c r="C19086" s="396"/>
      <c r="D19086" s="396"/>
      <c r="E19086" s="399"/>
      <c r="F19086" s="399"/>
      <c r="G19086" s="399"/>
      <c r="H19086" s="399"/>
      <c r="I19086" s="399"/>
    </row>
    <row r="19087" spans="1:9" ht="15.75" customHeight="1">
      <c r="A19087" s="396"/>
      <c r="B19087" s="398"/>
      <c r="C19087" s="396"/>
      <c r="D19087" s="396"/>
      <c r="E19087" s="399"/>
      <c r="F19087" s="399"/>
      <c r="G19087" s="399"/>
      <c r="H19087" s="399"/>
      <c r="I19087" s="399"/>
    </row>
    <row r="19088" spans="1:9" ht="15.75" customHeight="1">
      <c r="A19088" s="396"/>
      <c r="B19088" s="398"/>
      <c r="C19088" s="396"/>
      <c r="D19088" s="396"/>
      <c r="E19088" s="399"/>
      <c r="F19088" s="399"/>
      <c r="G19088" s="399"/>
      <c r="H19088" s="399"/>
      <c r="I19088" s="399"/>
    </row>
    <row r="19089" spans="1:9" ht="15.75" customHeight="1">
      <c r="A19089" s="396"/>
      <c r="B19089" s="398"/>
      <c r="C19089" s="396"/>
      <c r="D19089" s="396"/>
      <c r="E19089" s="399"/>
      <c r="F19089" s="399"/>
      <c r="G19089" s="399"/>
      <c r="H19089" s="399"/>
      <c r="I19089" s="399"/>
    </row>
    <row r="19090" spans="1:9" ht="15.75" customHeight="1">
      <c r="A19090" s="396"/>
      <c r="B19090" s="398"/>
      <c r="C19090" s="396"/>
      <c r="D19090" s="396"/>
      <c r="E19090" s="399"/>
      <c r="F19090" s="399"/>
      <c r="G19090" s="399"/>
      <c r="H19090" s="399"/>
      <c r="I19090" s="399"/>
    </row>
    <row r="19091" spans="1:9" ht="15.75" customHeight="1">
      <c r="A19091" s="396"/>
      <c r="B19091" s="398"/>
      <c r="C19091" s="396"/>
      <c r="D19091" s="396"/>
      <c r="E19091" s="399"/>
      <c r="F19091" s="399"/>
      <c r="G19091" s="399"/>
      <c r="H19091" s="399"/>
      <c r="I19091" s="399"/>
    </row>
    <row r="19092" spans="1:9" ht="15.75" customHeight="1">
      <c r="A19092" s="396"/>
      <c r="B19092" s="398"/>
      <c r="C19092" s="396"/>
      <c r="D19092" s="396"/>
      <c r="E19092" s="399"/>
      <c r="F19092" s="399"/>
      <c r="G19092" s="399"/>
      <c r="H19092" s="399"/>
      <c r="I19092" s="399"/>
    </row>
    <row r="19093" spans="1:9" ht="15.75" customHeight="1">
      <c r="A19093" s="396"/>
      <c r="B19093" s="398"/>
      <c r="C19093" s="396"/>
      <c r="D19093" s="396"/>
      <c r="E19093" s="399"/>
      <c r="F19093" s="399"/>
      <c r="G19093" s="399"/>
      <c r="H19093" s="399"/>
      <c r="I19093" s="399"/>
    </row>
    <row r="19094" spans="1:9" ht="15.75" customHeight="1">
      <c r="A19094" s="396"/>
      <c r="B19094" s="398"/>
      <c r="C19094" s="396"/>
      <c r="D19094" s="396"/>
      <c r="E19094" s="399"/>
      <c r="F19094" s="399"/>
      <c r="G19094" s="399"/>
      <c r="H19094" s="399"/>
      <c r="I19094" s="399"/>
    </row>
    <row r="19095" spans="1:9" ht="15.75" customHeight="1">
      <c r="A19095" s="396"/>
      <c r="B19095" s="398"/>
      <c r="C19095" s="396"/>
      <c r="D19095" s="396"/>
      <c r="E19095" s="399"/>
      <c r="F19095" s="399"/>
      <c r="G19095" s="399"/>
      <c r="H19095" s="399"/>
      <c r="I19095" s="399"/>
    </row>
    <row r="19096" spans="1:9" ht="15.75" customHeight="1">
      <c r="A19096" s="396"/>
      <c r="B19096" s="398"/>
      <c r="C19096" s="396"/>
      <c r="D19096" s="396"/>
      <c r="E19096" s="399"/>
      <c r="F19096" s="399"/>
      <c r="G19096" s="399"/>
      <c r="H19096" s="399"/>
      <c r="I19096" s="399"/>
    </row>
    <row r="19097" spans="1:9" ht="15.75" customHeight="1">
      <c r="A19097" s="396"/>
      <c r="B19097" s="398"/>
      <c r="C19097" s="396"/>
      <c r="D19097" s="396"/>
      <c r="E19097" s="399"/>
      <c r="F19097" s="399"/>
      <c r="G19097" s="399"/>
      <c r="H19097" s="399"/>
      <c r="I19097" s="399"/>
    </row>
    <row r="19098" spans="1:9" ht="15.75" customHeight="1">
      <c r="A19098" s="396"/>
      <c r="B19098" s="398"/>
      <c r="C19098" s="396"/>
      <c r="D19098" s="396"/>
      <c r="E19098" s="399"/>
      <c r="F19098" s="399"/>
      <c r="G19098" s="399"/>
      <c r="H19098" s="399"/>
      <c r="I19098" s="399"/>
    </row>
    <row r="19099" spans="1:9" ht="15.75" customHeight="1">
      <c r="A19099" s="396"/>
      <c r="B19099" s="398"/>
      <c r="C19099" s="396"/>
      <c r="D19099" s="396"/>
      <c r="E19099" s="399"/>
      <c r="F19099" s="399"/>
      <c r="G19099" s="399"/>
      <c r="H19099" s="399"/>
      <c r="I19099" s="399"/>
    </row>
    <row r="19100" spans="1:9" ht="15.75" customHeight="1">
      <c r="A19100" s="396"/>
      <c r="B19100" s="398"/>
      <c r="C19100" s="396"/>
      <c r="D19100" s="396"/>
      <c r="E19100" s="399"/>
      <c r="F19100" s="399"/>
      <c r="G19100" s="399"/>
      <c r="H19100" s="399"/>
      <c r="I19100" s="399"/>
    </row>
    <row r="19101" spans="1:9" ht="15.75" customHeight="1">
      <c r="A19101" s="396"/>
      <c r="B19101" s="398"/>
      <c r="C19101" s="396"/>
      <c r="D19101" s="396"/>
      <c r="E19101" s="399"/>
      <c r="F19101" s="399"/>
      <c r="G19101" s="399"/>
      <c r="H19101" s="399"/>
      <c r="I19101" s="399"/>
    </row>
    <row r="19102" spans="1:9" ht="15.75" customHeight="1">
      <c r="A19102" s="396"/>
      <c r="B19102" s="398"/>
      <c r="C19102" s="396"/>
      <c r="D19102" s="396"/>
      <c r="E19102" s="399"/>
      <c r="F19102" s="399"/>
      <c r="G19102" s="399"/>
      <c r="H19102" s="399"/>
      <c r="I19102" s="399"/>
    </row>
    <row r="19103" spans="1:9" ht="15.75" customHeight="1">
      <c r="A19103" s="396"/>
      <c r="B19103" s="398"/>
      <c r="C19103" s="396"/>
      <c r="D19103" s="396"/>
      <c r="E19103" s="399"/>
      <c r="F19103" s="399"/>
      <c r="G19103" s="399"/>
      <c r="H19103" s="399"/>
      <c r="I19103" s="399"/>
    </row>
    <row r="19104" spans="1:9" ht="15.75" customHeight="1">
      <c r="A19104" s="396"/>
      <c r="B19104" s="398"/>
      <c r="C19104" s="396"/>
      <c r="D19104" s="396"/>
      <c r="E19104" s="399"/>
      <c r="F19104" s="399"/>
      <c r="G19104" s="399"/>
      <c r="H19104" s="399"/>
      <c r="I19104" s="399"/>
    </row>
    <row r="19105" spans="1:9" ht="15.75" customHeight="1">
      <c r="A19105" s="396"/>
      <c r="B19105" s="398"/>
      <c r="C19105" s="396"/>
      <c r="D19105" s="396"/>
      <c r="E19105" s="399"/>
      <c r="F19105" s="399"/>
      <c r="G19105" s="399"/>
      <c r="H19105" s="399"/>
      <c r="I19105" s="399"/>
    </row>
    <row r="19106" spans="1:9" ht="15.75" customHeight="1">
      <c r="A19106" s="396"/>
      <c r="B19106" s="398"/>
      <c r="C19106" s="396"/>
      <c r="D19106" s="396"/>
      <c r="E19106" s="399"/>
      <c r="F19106" s="399"/>
      <c r="G19106" s="399"/>
      <c r="H19106" s="399"/>
      <c r="I19106" s="399"/>
    </row>
    <row r="19107" spans="1:9" ht="15.75" customHeight="1">
      <c r="A19107" s="396"/>
      <c r="B19107" s="398"/>
      <c r="C19107" s="396"/>
      <c r="D19107" s="396"/>
      <c r="E19107" s="399"/>
      <c r="F19107" s="399"/>
      <c r="G19107" s="399"/>
      <c r="H19107" s="399"/>
      <c r="I19107" s="399"/>
    </row>
    <row r="19108" spans="1:9" ht="15.75" customHeight="1">
      <c r="A19108" s="396"/>
      <c r="B19108" s="398"/>
      <c r="C19108" s="396"/>
      <c r="D19108" s="396"/>
      <c r="E19108" s="399"/>
      <c r="F19108" s="399"/>
      <c r="G19108" s="399"/>
      <c r="H19108" s="399"/>
      <c r="I19108" s="399"/>
    </row>
    <row r="19109" spans="1:9" ht="15.75" customHeight="1">
      <c r="A19109" s="396"/>
      <c r="B19109" s="398"/>
      <c r="C19109" s="396"/>
      <c r="D19109" s="396"/>
      <c r="E19109" s="399"/>
      <c r="F19109" s="399"/>
      <c r="G19109" s="399"/>
      <c r="H19109" s="399"/>
      <c r="I19109" s="399"/>
    </row>
    <row r="19110" spans="1:9" ht="15.75" customHeight="1">
      <c r="A19110" s="396"/>
      <c r="B19110" s="398"/>
      <c r="C19110" s="396"/>
      <c r="D19110" s="396"/>
      <c r="E19110" s="399"/>
      <c r="F19110" s="399"/>
      <c r="G19110" s="399"/>
      <c r="H19110" s="399"/>
      <c r="I19110" s="399"/>
    </row>
    <row r="19111" spans="1:9" ht="15.75" customHeight="1">
      <c r="A19111" s="396"/>
      <c r="B19111" s="398"/>
      <c r="C19111" s="396"/>
      <c r="D19111" s="396"/>
      <c r="E19111" s="399"/>
      <c r="F19111" s="399"/>
      <c r="G19111" s="399"/>
      <c r="H19111" s="399"/>
      <c r="I19111" s="399"/>
    </row>
    <row r="19112" spans="1:9" ht="15.75" customHeight="1">
      <c r="A19112" s="396"/>
      <c r="B19112" s="398"/>
      <c r="C19112" s="396"/>
      <c r="D19112" s="396"/>
      <c r="E19112" s="399"/>
      <c r="F19112" s="399"/>
      <c r="G19112" s="399"/>
      <c r="H19112" s="399"/>
      <c r="I19112" s="399"/>
    </row>
    <row r="19113" spans="1:9" ht="15.75" customHeight="1">
      <c r="A19113" s="396"/>
      <c r="B19113" s="398"/>
      <c r="C19113" s="396"/>
      <c r="D19113" s="396"/>
      <c r="E19113" s="399"/>
      <c r="F19113" s="399"/>
      <c r="G19113" s="399"/>
      <c r="H19113" s="399"/>
      <c r="I19113" s="399"/>
    </row>
    <row r="19114" spans="1:9" ht="15.75" customHeight="1">
      <c r="A19114" s="396"/>
      <c r="B19114" s="398"/>
      <c r="C19114" s="396"/>
      <c r="D19114" s="396"/>
      <c r="E19114" s="399"/>
      <c r="F19114" s="399"/>
      <c r="G19114" s="399"/>
      <c r="H19114" s="399"/>
      <c r="I19114" s="399"/>
    </row>
    <row r="19115" spans="1:9" ht="15.75" customHeight="1">
      <c r="A19115" s="396"/>
      <c r="B19115" s="398"/>
      <c r="C19115" s="396"/>
      <c r="D19115" s="396"/>
      <c r="E19115" s="399"/>
      <c r="F19115" s="399"/>
      <c r="G19115" s="399"/>
      <c r="H19115" s="399"/>
      <c r="I19115" s="399"/>
    </row>
    <row r="19116" spans="1:9" ht="15.75" customHeight="1">
      <c r="A19116" s="396"/>
      <c r="B19116" s="398"/>
      <c r="C19116" s="396"/>
      <c r="D19116" s="396"/>
      <c r="E19116" s="399"/>
      <c r="F19116" s="399"/>
      <c r="G19116" s="399"/>
      <c r="H19116" s="399"/>
      <c r="I19116" s="399"/>
    </row>
    <row r="19117" spans="1:9" ht="15.75" customHeight="1">
      <c r="A19117" s="396"/>
      <c r="B19117" s="398"/>
      <c r="C19117" s="396"/>
      <c r="D19117" s="396"/>
      <c r="E19117" s="399"/>
      <c r="F19117" s="399"/>
      <c r="G19117" s="399"/>
      <c r="H19117" s="399"/>
      <c r="I19117" s="399"/>
    </row>
    <row r="19118" spans="1:9" ht="15.75" customHeight="1">
      <c r="A19118" s="396"/>
      <c r="B19118" s="398"/>
      <c r="C19118" s="396"/>
      <c r="D19118" s="396"/>
      <c r="E19118" s="399"/>
      <c r="F19118" s="399"/>
      <c r="G19118" s="399"/>
      <c r="H19118" s="399"/>
      <c r="I19118" s="399"/>
    </row>
    <row r="19119" spans="1:9" ht="15.75" customHeight="1">
      <c r="A19119" s="396"/>
      <c r="B19119" s="398"/>
      <c r="C19119" s="396"/>
      <c r="D19119" s="396"/>
      <c r="E19119" s="399"/>
      <c r="F19119" s="399"/>
      <c r="G19119" s="399"/>
      <c r="H19119" s="399"/>
      <c r="I19119" s="399"/>
    </row>
    <row r="19120" spans="1:9" ht="15.75" customHeight="1">
      <c r="A19120" s="396"/>
      <c r="B19120" s="398"/>
      <c r="C19120" s="396"/>
      <c r="D19120" s="396"/>
      <c r="E19120" s="399"/>
      <c r="F19120" s="399"/>
      <c r="G19120" s="399"/>
      <c r="H19120" s="399"/>
      <c r="I19120" s="399"/>
    </row>
    <row r="19121" spans="1:9" ht="15.75" customHeight="1">
      <c r="A19121" s="396"/>
      <c r="B19121" s="398"/>
      <c r="C19121" s="396"/>
      <c r="D19121" s="396"/>
      <c r="E19121" s="399"/>
      <c r="F19121" s="399"/>
      <c r="G19121" s="399"/>
      <c r="H19121" s="399"/>
      <c r="I19121" s="399"/>
    </row>
    <row r="19122" spans="1:9" ht="15.75" customHeight="1">
      <c r="A19122" s="396"/>
      <c r="B19122" s="398"/>
      <c r="C19122" s="396"/>
      <c r="D19122" s="396"/>
      <c r="E19122" s="399"/>
      <c r="F19122" s="399"/>
      <c r="G19122" s="399"/>
      <c r="H19122" s="399"/>
      <c r="I19122" s="399"/>
    </row>
    <row r="19123" spans="1:9" ht="15.75" customHeight="1">
      <c r="A19123" s="396"/>
      <c r="B19123" s="398"/>
      <c r="C19123" s="396"/>
      <c r="D19123" s="396"/>
      <c r="E19123" s="399"/>
      <c r="F19123" s="399"/>
      <c r="G19123" s="399"/>
      <c r="H19123" s="399"/>
      <c r="I19123" s="399"/>
    </row>
    <row r="19124" spans="1:9" ht="15.75" customHeight="1">
      <c r="A19124" s="396"/>
      <c r="B19124" s="398"/>
      <c r="C19124" s="396"/>
      <c r="D19124" s="396"/>
      <c r="E19124" s="399"/>
      <c r="F19124" s="399"/>
      <c r="G19124" s="399"/>
      <c r="H19124" s="399"/>
      <c r="I19124" s="399"/>
    </row>
    <row r="19125" spans="1:9" ht="15.75" customHeight="1">
      <c r="A19125" s="396"/>
      <c r="B19125" s="398"/>
      <c r="C19125" s="396"/>
      <c r="D19125" s="396"/>
      <c r="E19125" s="399"/>
      <c r="F19125" s="399"/>
      <c r="G19125" s="399"/>
      <c r="H19125" s="399"/>
      <c r="I19125" s="399"/>
    </row>
    <row r="19126" spans="1:9" ht="15.75" customHeight="1">
      <c r="A19126" s="396"/>
      <c r="B19126" s="398"/>
      <c r="C19126" s="396"/>
      <c r="D19126" s="396"/>
      <c r="E19126" s="399"/>
      <c r="F19126" s="399"/>
      <c r="G19126" s="399"/>
      <c r="H19126" s="399"/>
      <c r="I19126" s="399"/>
    </row>
    <row r="19127" spans="1:9" ht="15.75" customHeight="1">
      <c r="A19127" s="396"/>
      <c r="B19127" s="398"/>
      <c r="C19127" s="396"/>
      <c r="D19127" s="396"/>
      <c r="E19127" s="399"/>
      <c r="F19127" s="399"/>
      <c r="G19127" s="399"/>
      <c r="H19127" s="399"/>
      <c r="I19127" s="399"/>
    </row>
    <row r="19128" spans="1:9" ht="15.75" customHeight="1">
      <c r="A19128" s="396"/>
      <c r="B19128" s="398"/>
      <c r="C19128" s="396"/>
      <c r="D19128" s="396"/>
      <c r="E19128" s="399"/>
      <c r="F19128" s="399"/>
      <c r="G19128" s="399"/>
      <c r="H19128" s="399"/>
      <c r="I19128" s="399"/>
    </row>
    <row r="19129" spans="1:9" ht="15.75" customHeight="1">
      <c r="A19129" s="396"/>
      <c r="B19129" s="398"/>
      <c r="C19129" s="396"/>
      <c r="D19129" s="396"/>
      <c r="E19129" s="399"/>
      <c r="F19129" s="399"/>
      <c r="G19129" s="399"/>
      <c r="H19129" s="399"/>
      <c r="I19129" s="399"/>
    </row>
    <row r="19130" spans="1:9" ht="15.75" customHeight="1">
      <c r="A19130" s="396"/>
      <c r="B19130" s="398"/>
      <c r="C19130" s="396"/>
      <c r="D19130" s="396"/>
      <c r="E19130" s="399"/>
      <c r="F19130" s="399"/>
      <c r="G19130" s="399"/>
      <c r="H19130" s="399"/>
      <c r="I19130" s="399"/>
    </row>
    <row r="19131" spans="1:9" ht="15.75" customHeight="1">
      <c r="A19131" s="396"/>
      <c r="B19131" s="398"/>
      <c r="C19131" s="396"/>
      <c r="D19131" s="396"/>
      <c r="E19131" s="399"/>
      <c r="F19131" s="399"/>
      <c r="G19131" s="399"/>
      <c r="H19131" s="399"/>
      <c r="I19131" s="399"/>
    </row>
    <row r="19132" spans="1:9" ht="15.75" customHeight="1">
      <c r="A19132" s="396"/>
      <c r="B19132" s="398"/>
      <c r="C19132" s="396"/>
      <c r="D19132" s="396"/>
      <c r="E19132" s="399"/>
      <c r="F19132" s="399"/>
      <c r="G19132" s="399"/>
      <c r="H19132" s="399"/>
      <c r="I19132" s="399"/>
    </row>
    <row r="19133" spans="1:9" ht="15.75" customHeight="1">
      <c r="A19133" s="396"/>
      <c r="B19133" s="398"/>
      <c r="C19133" s="396"/>
      <c r="D19133" s="396"/>
      <c r="E19133" s="399"/>
      <c r="F19133" s="399"/>
      <c r="G19133" s="399"/>
      <c r="H19133" s="399"/>
      <c r="I19133" s="399"/>
    </row>
    <row r="19134" spans="1:9" ht="15.75" customHeight="1">
      <c r="A19134" s="396"/>
      <c r="B19134" s="398"/>
      <c r="C19134" s="396"/>
      <c r="D19134" s="396"/>
      <c r="E19134" s="399"/>
      <c r="F19134" s="399"/>
      <c r="G19134" s="399"/>
      <c r="H19134" s="399"/>
      <c r="I19134" s="399"/>
    </row>
    <row r="19135" spans="1:9" ht="15.75" customHeight="1">
      <c r="A19135" s="396"/>
      <c r="B19135" s="398"/>
      <c r="C19135" s="396"/>
      <c r="D19135" s="396"/>
      <c r="E19135" s="399"/>
      <c r="F19135" s="399"/>
      <c r="G19135" s="399"/>
      <c r="H19135" s="399"/>
      <c r="I19135" s="399"/>
    </row>
    <row r="19136" spans="1:9" ht="15.75" customHeight="1">
      <c r="A19136" s="396"/>
      <c r="B19136" s="398"/>
      <c r="C19136" s="396"/>
      <c r="D19136" s="396"/>
      <c r="E19136" s="399"/>
      <c r="F19136" s="399"/>
      <c r="G19136" s="399"/>
      <c r="H19136" s="399"/>
      <c r="I19136" s="399"/>
    </row>
    <row r="19137" spans="1:9" ht="15.75" customHeight="1">
      <c r="A19137" s="396"/>
      <c r="B19137" s="398"/>
      <c r="C19137" s="396"/>
      <c r="D19137" s="396"/>
      <c r="E19137" s="399"/>
      <c r="F19137" s="399"/>
      <c r="G19137" s="399"/>
      <c r="H19137" s="399"/>
      <c r="I19137" s="399"/>
    </row>
    <row r="19138" spans="1:9" ht="15.75" customHeight="1">
      <c r="A19138" s="396"/>
      <c r="B19138" s="398"/>
      <c r="C19138" s="396"/>
      <c r="D19138" s="396"/>
      <c r="E19138" s="399"/>
      <c r="F19138" s="399"/>
      <c r="G19138" s="399"/>
      <c r="H19138" s="399"/>
      <c r="I19138" s="399"/>
    </row>
    <row r="19139" spans="1:9" ht="15.75" customHeight="1">
      <c r="A19139" s="396"/>
      <c r="B19139" s="398"/>
      <c r="C19139" s="396"/>
      <c r="D19139" s="396"/>
      <c r="E19139" s="399"/>
      <c r="F19139" s="399"/>
      <c r="G19139" s="399"/>
      <c r="H19139" s="399"/>
      <c r="I19139" s="399"/>
    </row>
    <row r="19140" spans="1:9" ht="15.75" customHeight="1">
      <c r="A19140" s="396"/>
      <c r="B19140" s="398"/>
      <c r="C19140" s="396"/>
      <c r="D19140" s="396"/>
      <c r="E19140" s="399"/>
      <c r="F19140" s="399"/>
      <c r="G19140" s="399"/>
      <c r="H19140" s="399"/>
      <c r="I19140" s="399"/>
    </row>
    <row r="19141" spans="1:9" ht="15.75" customHeight="1">
      <c r="A19141" s="396"/>
      <c r="B19141" s="398"/>
      <c r="C19141" s="396"/>
      <c r="D19141" s="396"/>
      <c r="E19141" s="399"/>
      <c r="F19141" s="399"/>
      <c r="G19141" s="399"/>
      <c r="H19141" s="399"/>
      <c r="I19141" s="399"/>
    </row>
    <row r="19142" spans="1:9" ht="15.75" customHeight="1">
      <c r="A19142" s="396"/>
      <c r="B19142" s="398"/>
      <c r="C19142" s="396"/>
      <c r="D19142" s="396"/>
      <c r="E19142" s="399"/>
      <c r="F19142" s="399"/>
      <c r="G19142" s="399"/>
      <c r="H19142" s="399"/>
      <c r="I19142" s="399"/>
    </row>
    <row r="19143" spans="1:9" ht="15.75" customHeight="1">
      <c r="A19143" s="396"/>
      <c r="B19143" s="398"/>
      <c r="C19143" s="396"/>
      <c r="D19143" s="396"/>
      <c r="E19143" s="399"/>
      <c r="F19143" s="399"/>
      <c r="G19143" s="399"/>
      <c r="H19143" s="399"/>
      <c r="I19143" s="399"/>
    </row>
    <row r="19144" spans="1:9" ht="15.75" customHeight="1">
      <c r="A19144" s="396"/>
      <c r="B19144" s="398"/>
      <c r="C19144" s="396"/>
      <c r="D19144" s="396"/>
      <c r="E19144" s="399"/>
      <c r="F19144" s="399"/>
      <c r="G19144" s="399"/>
      <c r="H19144" s="399"/>
      <c r="I19144" s="399"/>
    </row>
    <row r="19145" spans="1:9" ht="15.75" customHeight="1">
      <c r="A19145" s="396"/>
      <c r="B19145" s="398"/>
      <c r="C19145" s="396"/>
      <c r="D19145" s="396"/>
      <c r="E19145" s="399"/>
      <c r="F19145" s="399"/>
      <c r="G19145" s="399"/>
      <c r="H19145" s="399"/>
      <c r="I19145" s="399"/>
    </row>
    <row r="19146" spans="1:9" ht="15.75" customHeight="1">
      <c r="A19146" s="396"/>
      <c r="B19146" s="398"/>
      <c r="C19146" s="396"/>
      <c r="D19146" s="396"/>
      <c r="E19146" s="399"/>
      <c r="F19146" s="399"/>
      <c r="G19146" s="399"/>
      <c r="H19146" s="399"/>
      <c r="I19146" s="399"/>
    </row>
    <row r="19147" spans="1:9" ht="15.75" customHeight="1">
      <c r="A19147" s="396"/>
      <c r="B19147" s="398"/>
      <c r="C19147" s="396"/>
      <c r="D19147" s="396"/>
      <c r="E19147" s="399"/>
      <c r="F19147" s="399"/>
      <c r="G19147" s="399"/>
      <c r="H19147" s="399"/>
      <c r="I19147" s="399"/>
    </row>
    <row r="19148" spans="1:9" ht="15.75" customHeight="1">
      <c r="A19148" s="396"/>
      <c r="B19148" s="398"/>
      <c r="C19148" s="396"/>
      <c r="D19148" s="396"/>
      <c r="E19148" s="399"/>
      <c r="F19148" s="399"/>
      <c r="G19148" s="399"/>
      <c r="H19148" s="399"/>
      <c r="I19148" s="399"/>
    </row>
    <row r="19149" spans="1:9" ht="15.75" customHeight="1">
      <c r="A19149" s="396"/>
      <c r="B19149" s="398"/>
      <c r="C19149" s="396"/>
      <c r="D19149" s="396"/>
      <c r="E19149" s="399"/>
      <c r="F19149" s="399"/>
      <c r="G19149" s="399"/>
      <c r="H19149" s="399"/>
      <c r="I19149" s="399"/>
    </row>
    <row r="19150" spans="1:9" ht="15.75" customHeight="1">
      <c r="A19150" s="396"/>
      <c r="B19150" s="398"/>
      <c r="C19150" s="396"/>
      <c r="D19150" s="396"/>
      <c r="E19150" s="399"/>
      <c r="F19150" s="399"/>
      <c r="G19150" s="399"/>
      <c r="H19150" s="399"/>
      <c r="I19150" s="399"/>
    </row>
    <row r="19151" spans="1:9" ht="15.75" customHeight="1">
      <c r="A19151" s="396"/>
      <c r="B19151" s="398"/>
      <c r="C19151" s="396"/>
      <c r="D19151" s="396"/>
      <c r="E19151" s="399"/>
      <c r="F19151" s="399"/>
      <c r="G19151" s="399"/>
      <c r="H19151" s="399"/>
      <c r="I19151" s="399"/>
    </row>
    <row r="19152" spans="1:9" ht="15.75" customHeight="1">
      <c r="A19152" s="396"/>
      <c r="B19152" s="398"/>
      <c r="C19152" s="396"/>
      <c r="D19152" s="396"/>
      <c r="E19152" s="399"/>
      <c r="F19152" s="399"/>
      <c r="G19152" s="399"/>
      <c r="H19152" s="399"/>
      <c r="I19152" s="399"/>
    </row>
    <row r="19153" spans="1:9" ht="15.75" customHeight="1">
      <c r="A19153" s="396"/>
      <c r="B19153" s="398"/>
      <c r="C19153" s="396"/>
      <c r="D19153" s="396"/>
      <c r="E19153" s="399"/>
      <c r="F19153" s="399"/>
      <c r="G19153" s="399"/>
      <c r="H19153" s="399"/>
      <c r="I19153" s="399"/>
    </row>
    <row r="19154" spans="1:9" ht="15.75" customHeight="1">
      <c r="A19154" s="396"/>
      <c r="B19154" s="398"/>
      <c r="C19154" s="396"/>
      <c r="D19154" s="396"/>
      <c r="E19154" s="399"/>
      <c r="F19154" s="399"/>
      <c r="G19154" s="399"/>
      <c r="H19154" s="399"/>
      <c r="I19154" s="399"/>
    </row>
    <row r="19155" spans="1:9" ht="15.75" customHeight="1">
      <c r="A19155" s="396"/>
      <c r="B19155" s="398"/>
      <c r="C19155" s="396"/>
      <c r="D19155" s="396"/>
      <c r="E19155" s="399"/>
      <c r="F19155" s="399"/>
      <c r="G19155" s="399"/>
      <c r="H19155" s="399"/>
      <c r="I19155" s="399"/>
    </row>
    <row r="19156" spans="1:9" ht="15.75" customHeight="1">
      <c r="A19156" s="396"/>
      <c r="B19156" s="398"/>
      <c r="C19156" s="396"/>
      <c r="D19156" s="396"/>
      <c r="E19156" s="399"/>
      <c r="F19156" s="399"/>
      <c r="G19156" s="399"/>
      <c r="H19156" s="399"/>
      <c r="I19156" s="399"/>
    </row>
    <row r="19157" spans="1:9" ht="15.75" customHeight="1">
      <c r="A19157" s="396"/>
      <c r="B19157" s="398"/>
      <c r="C19157" s="396"/>
      <c r="D19157" s="396"/>
      <c r="E19157" s="399"/>
      <c r="F19157" s="399"/>
      <c r="G19157" s="399"/>
      <c r="H19157" s="399"/>
      <c r="I19157" s="399"/>
    </row>
    <row r="19158" spans="1:9" ht="15.75" customHeight="1">
      <c r="A19158" s="396"/>
      <c r="B19158" s="398"/>
      <c r="C19158" s="396"/>
      <c r="D19158" s="396"/>
      <c r="E19158" s="399"/>
      <c r="F19158" s="399"/>
      <c r="G19158" s="399"/>
      <c r="H19158" s="399"/>
      <c r="I19158" s="399"/>
    </row>
    <row r="19159" spans="1:9" ht="15.75" customHeight="1">
      <c r="A19159" s="396"/>
      <c r="B19159" s="398"/>
      <c r="C19159" s="396"/>
      <c r="D19159" s="396"/>
      <c r="E19159" s="399"/>
      <c r="F19159" s="399"/>
      <c r="G19159" s="399"/>
      <c r="H19159" s="399"/>
      <c r="I19159" s="399"/>
    </row>
    <row r="19160" spans="1:9" ht="15.75" customHeight="1">
      <c r="A19160" s="396"/>
      <c r="B19160" s="398"/>
      <c r="C19160" s="396"/>
      <c r="D19160" s="396"/>
      <c r="E19160" s="399"/>
      <c r="F19160" s="399"/>
      <c r="G19160" s="399"/>
      <c r="H19160" s="399"/>
      <c r="I19160" s="399"/>
    </row>
    <row r="19161" spans="1:9" ht="15.75" customHeight="1">
      <c r="A19161" s="396"/>
      <c r="B19161" s="398"/>
      <c r="C19161" s="396"/>
      <c r="D19161" s="396"/>
      <c r="E19161" s="399"/>
      <c r="F19161" s="399"/>
      <c r="G19161" s="399"/>
      <c r="H19161" s="399"/>
      <c r="I19161" s="399"/>
    </row>
    <row r="19162" spans="1:9" ht="15.75" customHeight="1">
      <c r="A19162" s="396"/>
      <c r="B19162" s="398"/>
      <c r="C19162" s="396"/>
      <c r="D19162" s="396"/>
      <c r="E19162" s="399"/>
      <c r="F19162" s="399"/>
      <c r="G19162" s="399"/>
      <c r="H19162" s="399"/>
      <c r="I19162" s="399"/>
    </row>
    <row r="19163" spans="1:9" ht="15.75" customHeight="1">
      <c r="A19163" s="396"/>
      <c r="B19163" s="398"/>
      <c r="C19163" s="396"/>
      <c r="D19163" s="396"/>
      <c r="E19163" s="399"/>
      <c r="F19163" s="399"/>
      <c r="G19163" s="399"/>
      <c r="H19163" s="399"/>
      <c r="I19163" s="399"/>
    </row>
    <row r="19164" spans="1:9" ht="15.75" customHeight="1">
      <c r="A19164" s="396"/>
      <c r="B19164" s="398"/>
      <c r="C19164" s="396"/>
      <c r="D19164" s="396"/>
      <c r="E19164" s="399"/>
      <c r="F19164" s="399"/>
      <c r="G19164" s="399"/>
      <c r="H19164" s="399"/>
      <c r="I19164" s="399"/>
    </row>
    <row r="19165" spans="1:9" ht="15.75" customHeight="1">
      <c r="A19165" s="396"/>
      <c r="B19165" s="398"/>
      <c r="C19165" s="396"/>
      <c r="D19165" s="396"/>
      <c r="E19165" s="399"/>
      <c r="F19165" s="399"/>
      <c r="G19165" s="399"/>
      <c r="H19165" s="399"/>
      <c r="I19165" s="399"/>
    </row>
    <row r="19166" spans="1:9" ht="15.75" customHeight="1">
      <c r="A19166" s="396"/>
      <c r="B19166" s="398"/>
      <c r="C19166" s="396"/>
      <c r="D19166" s="396"/>
      <c r="E19166" s="399"/>
      <c r="F19166" s="399"/>
      <c r="G19166" s="399"/>
      <c r="H19166" s="399"/>
      <c r="I19166" s="399"/>
    </row>
    <row r="19167" spans="1:9" ht="15.75" customHeight="1">
      <c r="A19167" s="396"/>
      <c r="B19167" s="398"/>
      <c r="C19167" s="396"/>
      <c r="D19167" s="396"/>
      <c r="E19167" s="399"/>
      <c r="F19167" s="399"/>
      <c r="G19167" s="399"/>
      <c r="H19167" s="399"/>
      <c r="I19167" s="399"/>
    </row>
    <row r="19168" spans="1:9" ht="15.75" customHeight="1">
      <c r="A19168" s="396"/>
      <c r="B19168" s="398"/>
      <c r="C19168" s="396"/>
      <c r="D19168" s="396"/>
      <c r="E19168" s="399"/>
      <c r="F19168" s="399"/>
      <c r="G19168" s="399"/>
      <c r="H19168" s="399"/>
      <c r="I19168" s="399"/>
    </row>
    <row r="19169" spans="1:9" ht="15.75" customHeight="1">
      <c r="A19169" s="396"/>
      <c r="B19169" s="398"/>
      <c r="C19169" s="396"/>
      <c r="D19169" s="396"/>
      <c r="E19169" s="399"/>
      <c r="F19169" s="399"/>
      <c r="G19169" s="399"/>
      <c r="H19169" s="399"/>
      <c r="I19169" s="399"/>
    </row>
    <row r="19170" spans="1:9" ht="15.75" customHeight="1">
      <c r="A19170" s="396"/>
      <c r="B19170" s="398"/>
      <c r="C19170" s="396"/>
      <c r="D19170" s="396"/>
      <c r="E19170" s="399"/>
      <c r="F19170" s="399"/>
      <c r="G19170" s="399"/>
      <c r="H19170" s="399"/>
      <c r="I19170" s="399"/>
    </row>
    <row r="19171" spans="1:9" ht="15.75" customHeight="1">
      <c r="A19171" s="396"/>
      <c r="B19171" s="398"/>
      <c r="C19171" s="396"/>
      <c r="D19171" s="396"/>
      <c r="E19171" s="399"/>
      <c r="F19171" s="399"/>
      <c r="G19171" s="399"/>
      <c r="H19171" s="399"/>
      <c r="I19171" s="399"/>
    </row>
    <row r="19172" spans="1:9" ht="15.75" customHeight="1">
      <c r="A19172" s="396"/>
      <c r="B19172" s="398"/>
      <c r="C19172" s="396"/>
      <c r="D19172" s="396"/>
      <c r="E19172" s="399"/>
      <c r="F19172" s="399"/>
      <c r="G19172" s="399"/>
      <c r="H19172" s="399"/>
      <c r="I19172" s="399"/>
    </row>
    <row r="19173" spans="1:9" ht="15.75" customHeight="1">
      <c r="A19173" s="396"/>
      <c r="B19173" s="398"/>
      <c r="C19173" s="396"/>
      <c r="D19173" s="396"/>
      <c r="E19173" s="399"/>
      <c r="F19173" s="399"/>
      <c r="G19173" s="399"/>
      <c r="H19173" s="399"/>
      <c r="I19173" s="399"/>
    </row>
    <row r="19174" spans="1:9" ht="15.75" customHeight="1">
      <c r="A19174" s="396"/>
      <c r="B19174" s="398"/>
      <c r="C19174" s="396"/>
      <c r="D19174" s="396"/>
      <c r="E19174" s="399"/>
      <c r="F19174" s="399"/>
      <c r="G19174" s="399"/>
      <c r="H19174" s="399"/>
      <c r="I19174" s="399"/>
    </row>
    <row r="19175" spans="1:9" ht="15.75" customHeight="1">
      <c r="A19175" s="396"/>
      <c r="B19175" s="398"/>
      <c r="C19175" s="396"/>
      <c r="D19175" s="396"/>
      <c r="E19175" s="399"/>
      <c r="F19175" s="399"/>
      <c r="G19175" s="399"/>
      <c r="H19175" s="399"/>
      <c r="I19175" s="399"/>
    </row>
    <row r="19176" spans="1:9" ht="15.75" customHeight="1">
      <c r="A19176" s="396"/>
      <c r="B19176" s="398"/>
      <c r="C19176" s="396"/>
      <c r="D19176" s="396"/>
      <c r="E19176" s="399"/>
      <c r="F19176" s="399"/>
      <c r="G19176" s="399"/>
      <c r="H19176" s="399"/>
      <c r="I19176" s="399"/>
    </row>
    <row r="19177" spans="1:9" ht="15.75" customHeight="1">
      <c r="A19177" s="396"/>
      <c r="B19177" s="398"/>
      <c r="C19177" s="396"/>
      <c r="D19177" s="396"/>
      <c r="E19177" s="399"/>
      <c r="F19177" s="399"/>
      <c r="G19177" s="399"/>
      <c r="H19177" s="399"/>
      <c r="I19177" s="399"/>
    </row>
    <row r="19178" spans="1:9" ht="15.75" customHeight="1">
      <c r="A19178" s="396"/>
      <c r="B19178" s="398"/>
      <c r="C19178" s="396"/>
      <c r="D19178" s="396"/>
      <c r="E19178" s="399"/>
      <c r="F19178" s="399"/>
      <c r="G19178" s="399"/>
      <c r="H19178" s="399"/>
      <c r="I19178" s="399"/>
    </row>
    <row r="19179" spans="1:9" ht="15.75" customHeight="1">
      <c r="A19179" s="396"/>
      <c r="B19179" s="398"/>
      <c r="C19179" s="396"/>
      <c r="D19179" s="396"/>
      <c r="E19179" s="399"/>
      <c r="F19179" s="399"/>
      <c r="G19179" s="399"/>
      <c r="H19179" s="399"/>
      <c r="I19179" s="399"/>
    </row>
    <row r="19180" spans="1:9" ht="15.75" customHeight="1">
      <c r="A19180" s="396"/>
      <c r="B19180" s="398"/>
      <c r="C19180" s="396"/>
      <c r="D19180" s="396"/>
      <c r="E19180" s="399"/>
      <c r="F19180" s="399"/>
      <c r="G19180" s="399"/>
      <c r="H19180" s="399"/>
      <c r="I19180" s="399"/>
    </row>
    <row r="19181" spans="1:9" ht="15.75" customHeight="1">
      <c r="A19181" s="396"/>
      <c r="B19181" s="398"/>
      <c r="C19181" s="396"/>
      <c r="D19181" s="396"/>
      <c r="E19181" s="399"/>
      <c r="F19181" s="399"/>
      <c r="G19181" s="399"/>
      <c r="H19181" s="399"/>
      <c r="I19181" s="399"/>
    </row>
    <row r="19182" spans="1:9" ht="15.75" customHeight="1">
      <c r="A19182" s="396"/>
      <c r="B19182" s="398"/>
      <c r="C19182" s="396"/>
      <c r="D19182" s="396"/>
      <c r="E19182" s="399"/>
      <c r="F19182" s="399"/>
      <c r="G19182" s="399"/>
      <c r="H19182" s="399"/>
      <c r="I19182" s="399"/>
    </row>
    <row r="19183" spans="1:9" ht="15.75" customHeight="1">
      <c r="A19183" s="396"/>
      <c r="B19183" s="398"/>
      <c r="C19183" s="396"/>
      <c r="D19183" s="396"/>
      <c r="E19183" s="399"/>
      <c r="F19183" s="399"/>
      <c r="G19183" s="399"/>
      <c r="H19183" s="399"/>
      <c r="I19183" s="399"/>
    </row>
    <row r="19184" spans="1:9" ht="15.75" customHeight="1">
      <c r="A19184" s="396"/>
      <c r="B19184" s="398"/>
      <c r="C19184" s="396"/>
      <c r="D19184" s="396"/>
      <c r="E19184" s="399"/>
      <c r="F19184" s="399"/>
      <c r="G19184" s="399"/>
      <c r="H19184" s="399"/>
      <c r="I19184" s="399"/>
    </row>
    <row r="19185" spans="1:9" ht="15.75" customHeight="1">
      <c r="A19185" s="396"/>
      <c r="B19185" s="398"/>
      <c r="C19185" s="396"/>
      <c r="D19185" s="396"/>
      <c r="E19185" s="399"/>
      <c r="F19185" s="399"/>
      <c r="G19185" s="399"/>
      <c r="H19185" s="399"/>
      <c r="I19185" s="399"/>
    </row>
    <row r="19186" spans="1:9" ht="15.75" customHeight="1">
      <c r="A19186" s="396"/>
      <c r="B19186" s="398"/>
      <c r="C19186" s="396"/>
      <c r="D19186" s="396"/>
      <c r="E19186" s="399"/>
      <c r="F19186" s="399"/>
      <c r="G19186" s="399"/>
      <c r="H19186" s="399"/>
      <c r="I19186" s="399"/>
    </row>
    <row r="19187" spans="1:9" ht="15.75" customHeight="1">
      <c r="A19187" s="396"/>
      <c r="B19187" s="398"/>
      <c r="C19187" s="396"/>
      <c r="D19187" s="396"/>
      <c r="E19187" s="399"/>
      <c r="F19187" s="399"/>
      <c r="G19187" s="399"/>
      <c r="H19187" s="399"/>
      <c r="I19187" s="399"/>
    </row>
    <row r="19188" spans="1:9" ht="15.75" customHeight="1">
      <c r="A19188" s="396"/>
      <c r="B19188" s="398"/>
      <c r="C19188" s="396"/>
      <c r="D19188" s="396"/>
      <c r="E19188" s="399"/>
      <c r="F19188" s="399"/>
      <c r="G19188" s="399"/>
      <c r="H19188" s="399"/>
      <c r="I19188" s="399"/>
    </row>
    <row r="19189" spans="1:9" ht="15.75" customHeight="1">
      <c r="A19189" s="396"/>
      <c r="B19189" s="398"/>
      <c r="C19189" s="396"/>
      <c r="D19189" s="396"/>
      <c r="E19189" s="399"/>
      <c r="F19189" s="399"/>
      <c r="G19189" s="399"/>
      <c r="H19189" s="399"/>
      <c r="I19189" s="399"/>
    </row>
    <row r="19190" spans="1:9" ht="15.75" customHeight="1">
      <c r="A19190" s="396"/>
      <c r="B19190" s="398"/>
      <c r="C19190" s="396"/>
      <c r="D19190" s="396"/>
      <c r="E19190" s="399"/>
      <c r="F19190" s="399"/>
      <c r="G19190" s="399"/>
      <c r="H19190" s="399"/>
      <c r="I19190" s="399"/>
    </row>
    <row r="19191" spans="1:9" ht="15.75" customHeight="1">
      <c r="A19191" s="396"/>
      <c r="B19191" s="398"/>
      <c r="C19191" s="396"/>
      <c r="D19191" s="396"/>
      <c r="E19191" s="399"/>
      <c r="F19191" s="399"/>
      <c r="G19191" s="399"/>
      <c r="H19191" s="399"/>
      <c r="I19191" s="399"/>
    </row>
    <row r="19192" spans="1:9" ht="15.75" customHeight="1">
      <c r="A19192" s="396"/>
      <c r="B19192" s="398"/>
      <c r="C19192" s="396"/>
      <c r="D19192" s="396"/>
      <c r="E19192" s="399"/>
      <c r="F19192" s="399"/>
      <c r="G19192" s="399"/>
      <c r="H19192" s="399"/>
      <c r="I19192" s="399"/>
    </row>
    <row r="19193" spans="1:9" ht="15.75" customHeight="1">
      <c r="A19193" s="396"/>
      <c r="B19193" s="398"/>
      <c r="C19193" s="396"/>
      <c r="D19193" s="396"/>
      <c r="E19193" s="399"/>
      <c r="F19193" s="399"/>
      <c r="G19193" s="399"/>
      <c r="H19193" s="399"/>
      <c r="I19193" s="399"/>
    </row>
    <row r="19194" spans="1:9" ht="15.75" customHeight="1">
      <c r="A19194" s="396"/>
      <c r="B19194" s="398"/>
      <c r="C19194" s="396"/>
      <c r="D19194" s="396"/>
      <c r="E19194" s="399"/>
      <c r="F19194" s="399"/>
      <c r="G19194" s="399"/>
      <c r="H19194" s="399"/>
      <c r="I19194" s="399"/>
    </row>
    <row r="19195" spans="1:9" ht="15.75" customHeight="1">
      <c r="A19195" s="396"/>
      <c r="B19195" s="398"/>
      <c r="C19195" s="396"/>
      <c r="D19195" s="396"/>
      <c r="E19195" s="399"/>
      <c r="F19195" s="399"/>
      <c r="G19195" s="399"/>
      <c r="H19195" s="399"/>
      <c r="I19195" s="399"/>
    </row>
    <row r="19196" spans="1:9" ht="15.75" customHeight="1">
      <c r="A19196" s="396"/>
      <c r="B19196" s="398"/>
      <c r="C19196" s="396"/>
      <c r="D19196" s="396"/>
      <c r="E19196" s="399"/>
      <c r="F19196" s="399"/>
      <c r="G19196" s="399"/>
      <c r="H19196" s="399"/>
      <c r="I19196" s="399"/>
    </row>
    <row r="19197" spans="1:9" ht="15.75" customHeight="1">
      <c r="A19197" s="396"/>
      <c r="B19197" s="398"/>
      <c r="C19197" s="396"/>
      <c r="D19197" s="396"/>
      <c r="E19197" s="399"/>
      <c r="F19197" s="399"/>
      <c r="G19197" s="399"/>
      <c r="H19197" s="399"/>
      <c r="I19197" s="399"/>
    </row>
    <row r="19198" spans="1:9" ht="15.75" customHeight="1">
      <c r="A19198" s="396"/>
      <c r="B19198" s="398"/>
      <c r="C19198" s="396"/>
      <c r="D19198" s="396"/>
      <c r="E19198" s="399"/>
      <c r="F19198" s="399"/>
      <c r="G19198" s="399"/>
      <c r="H19198" s="399"/>
      <c r="I19198" s="399"/>
    </row>
    <row r="19199" spans="1:9" ht="15.75" customHeight="1">
      <c r="A19199" s="396"/>
      <c r="B19199" s="398"/>
      <c r="C19199" s="396"/>
      <c r="D19199" s="396"/>
      <c r="E19199" s="399"/>
      <c r="F19199" s="399"/>
      <c r="G19199" s="399"/>
      <c r="H19199" s="399"/>
      <c r="I19199" s="399"/>
    </row>
    <row r="19200" spans="1:9" ht="15.75" customHeight="1">
      <c r="A19200" s="396"/>
      <c r="B19200" s="398"/>
      <c r="C19200" s="396"/>
      <c r="D19200" s="396"/>
      <c r="E19200" s="399"/>
      <c r="F19200" s="399"/>
      <c r="G19200" s="399"/>
      <c r="H19200" s="399"/>
      <c r="I19200" s="399"/>
    </row>
    <row r="19201" spans="1:9" ht="15.75" customHeight="1">
      <c r="A19201" s="396"/>
      <c r="B19201" s="398"/>
      <c r="C19201" s="396"/>
      <c r="D19201" s="396"/>
      <c r="E19201" s="399"/>
      <c r="F19201" s="399"/>
      <c r="G19201" s="399"/>
      <c r="H19201" s="399"/>
      <c r="I19201" s="399"/>
    </row>
    <row r="19202" spans="1:9" ht="15.75" customHeight="1">
      <c r="A19202" s="396"/>
      <c r="B19202" s="398"/>
      <c r="C19202" s="396"/>
      <c r="D19202" s="396"/>
      <c r="E19202" s="399"/>
      <c r="F19202" s="399"/>
      <c r="G19202" s="399"/>
      <c r="H19202" s="399"/>
      <c r="I19202" s="399"/>
    </row>
    <row r="19203" spans="1:9" ht="15.75" customHeight="1">
      <c r="A19203" s="396"/>
      <c r="B19203" s="398"/>
      <c r="C19203" s="396"/>
      <c r="D19203" s="396"/>
      <c r="E19203" s="399"/>
      <c r="F19203" s="399"/>
      <c r="G19203" s="399"/>
      <c r="H19203" s="399"/>
      <c r="I19203" s="399"/>
    </row>
    <row r="19204" spans="1:9" ht="15.75" customHeight="1">
      <c r="A19204" s="396"/>
      <c r="B19204" s="398"/>
      <c r="C19204" s="396"/>
      <c r="D19204" s="396"/>
      <c r="E19204" s="399"/>
      <c r="F19204" s="399"/>
      <c r="G19204" s="399"/>
      <c r="H19204" s="399"/>
      <c r="I19204" s="399"/>
    </row>
    <row r="19205" spans="1:9" ht="15.75" customHeight="1">
      <c r="A19205" s="396"/>
      <c r="B19205" s="398"/>
      <c r="C19205" s="396"/>
      <c r="D19205" s="396"/>
      <c r="E19205" s="399"/>
      <c r="F19205" s="399"/>
      <c r="G19205" s="399"/>
      <c r="H19205" s="399"/>
      <c r="I19205" s="399"/>
    </row>
    <row r="19206" spans="1:9" ht="15.75" customHeight="1">
      <c r="A19206" s="396"/>
      <c r="B19206" s="398"/>
      <c r="C19206" s="396"/>
      <c r="D19206" s="396"/>
      <c r="E19206" s="399"/>
      <c r="F19206" s="399"/>
      <c r="G19206" s="399"/>
      <c r="H19206" s="399"/>
      <c r="I19206" s="399"/>
    </row>
    <row r="19207" spans="1:9" ht="15.75" customHeight="1">
      <c r="A19207" s="396"/>
      <c r="B19207" s="398"/>
      <c r="C19207" s="396"/>
      <c r="D19207" s="396"/>
      <c r="E19207" s="399"/>
      <c r="F19207" s="399"/>
      <c r="G19207" s="399"/>
      <c r="H19207" s="399"/>
      <c r="I19207" s="399"/>
    </row>
    <row r="19208" spans="1:9" ht="15.75" customHeight="1">
      <c r="A19208" s="396"/>
      <c r="B19208" s="398"/>
      <c r="C19208" s="396"/>
      <c r="D19208" s="396"/>
      <c r="E19208" s="399"/>
      <c r="F19208" s="399"/>
      <c r="G19208" s="399"/>
      <c r="H19208" s="399"/>
      <c r="I19208" s="399"/>
    </row>
    <row r="19209" spans="1:9" ht="15.75" customHeight="1">
      <c r="A19209" s="396"/>
      <c r="B19209" s="398"/>
      <c r="C19209" s="396"/>
      <c r="D19209" s="396"/>
      <c r="E19209" s="399"/>
      <c r="F19209" s="399"/>
      <c r="G19209" s="399"/>
      <c r="H19209" s="399"/>
      <c r="I19209" s="399"/>
    </row>
    <row r="19210" spans="1:9" ht="15.75" customHeight="1">
      <c r="A19210" s="396"/>
      <c r="B19210" s="398"/>
      <c r="C19210" s="396"/>
      <c r="D19210" s="396"/>
      <c r="E19210" s="399"/>
      <c r="F19210" s="399"/>
      <c r="G19210" s="399"/>
      <c r="H19210" s="399"/>
      <c r="I19210" s="399"/>
    </row>
    <row r="19211" spans="1:9" ht="15.75" customHeight="1">
      <c r="A19211" s="396"/>
      <c r="B19211" s="398"/>
      <c r="C19211" s="396"/>
      <c r="D19211" s="396"/>
      <c r="E19211" s="399"/>
      <c r="F19211" s="399"/>
      <c r="G19211" s="399"/>
      <c r="H19211" s="399"/>
      <c r="I19211" s="399"/>
    </row>
    <row r="19212" spans="1:9" ht="15.75" customHeight="1">
      <c r="A19212" s="396"/>
      <c r="B19212" s="398"/>
      <c r="C19212" s="396"/>
      <c r="D19212" s="396"/>
      <c r="E19212" s="399"/>
      <c r="F19212" s="399"/>
      <c r="G19212" s="399"/>
      <c r="H19212" s="399"/>
      <c r="I19212" s="399"/>
    </row>
    <row r="19213" spans="1:9" ht="15.75" customHeight="1">
      <c r="A19213" s="396"/>
      <c r="B19213" s="398"/>
      <c r="C19213" s="396"/>
      <c r="D19213" s="396"/>
      <c r="E19213" s="399"/>
      <c r="F19213" s="399"/>
      <c r="G19213" s="399"/>
      <c r="H19213" s="399"/>
      <c r="I19213" s="399"/>
    </row>
    <row r="19214" spans="1:9" ht="15.75" customHeight="1">
      <c r="A19214" s="396"/>
      <c r="B19214" s="398"/>
      <c r="C19214" s="396"/>
      <c r="D19214" s="396"/>
      <c r="E19214" s="399"/>
      <c r="F19214" s="399"/>
      <c r="G19214" s="399"/>
      <c r="H19214" s="399"/>
      <c r="I19214" s="399"/>
    </row>
    <row r="19215" spans="1:9" ht="15.75" customHeight="1">
      <c r="A19215" s="396"/>
      <c r="B19215" s="398"/>
      <c r="C19215" s="396"/>
      <c r="D19215" s="396"/>
      <c r="E19215" s="399"/>
      <c r="F19215" s="399"/>
      <c r="G19215" s="399"/>
      <c r="H19215" s="399"/>
      <c r="I19215" s="399"/>
    </row>
    <row r="19216" spans="1:9" ht="15.75" customHeight="1">
      <c r="A19216" s="396"/>
      <c r="B19216" s="398"/>
      <c r="C19216" s="396"/>
      <c r="D19216" s="396"/>
      <c r="E19216" s="399"/>
      <c r="F19216" s="399"/>
      <c r="G19216" s="399"/>
      <c r="H19216" s="399"/>
      <c r="I19216" s="399"/>
    </row>
    <row r="19217" spans="1:9" ht="15.75" customHeight="1">
      <c r="A19217" s="396"/>
      <c r="B19217" s="398"/>
      <c r="C19217" s="396"/>
      <c r="D19217" s="396"/>
      <c r="E19217" s="399"/>
      <c r="F19217" s="399"/>
      <c r="G19217" s="399"/>
      <c r="H19217" s="399"/>
      <c r="I19217" s="399"/>
    </row>
    <row r="19218" spans="1:9" ht="15.75" customHeight="1">
      <c r="A19218" s="396"/>
      <c r="B19218" s="398"/>
      <c r="C19218" s="396"/>
      <c r="D19218" s="396"/>
      <c r="E19218" s="399"/>
      <c r="F19218" s="399"/>
      <c r="G19218" s="399"/>
      <c r="H19218" s="399"/>
      <c r="I19218" s="399"/>
    </row>
    <row r="19219" spans="1:9" ht="15.75" customHeight="1">
      <c r="A19219" s="396"/>
      <c r="B19219" s="398"/>
      <c r="C19219" s="396"/>
      <c r="D19219" s="396"/>
      <c r="E19219" s="399"/>
      <c r="F19219" s="399"/>
      <c r="G19219" s="399"/>
      <c r="H19219" s="399"/>
      <c r="I19219" s="399"/>
    </row>
    <row r="19220" spans="1:9" ht="15.75" customHeight="1">
      <c r="A19220" s="396"/>
      <c r="B19220" s="398"/>
      <c r="C19220" s="396"/>
      <c r="D19220" s="396"/>
      <c r="E19220" s="399"/>
      <c r="F19220" s="399"/>
      <c r="G19220" s="399"/>
      <c r="H19220" s="399"/>
      <c r="I19220" s="399"/>
    </row>
    <row r="19221" spans="1:9" ht="15.75" customHeight="1">
      <c r="A19221" s="396"/>
      <c r="B19221" s="398"/>
      <c r="C19221" s="396"/>
      <c r="D19221" s="396"/>
      <c r="E19221" s="399"/>
      <c r="F19221" s="399"/>
      <c r="G19221" s="399"/>
      <c r="H19221" s="399"/>
      <c r="I19221" s="399"/>
    </row>
    <row r="19222" spans="1:9" ht="15.75" customHeight="1">
      <c r="A19222" s="396"/>
      <c r="B19222" s="398"/>
      <c r="C19222" s="396"/>
      <c r="D19222" s="396"/>
      <c r="E19222" s="399"/>
      <c r="F19222" s="399"/>
      <c r="G19222" s="399"/>
      <c r="H19222" s="399"/>
      <c r="I19222" s="399"/>
    </row>
    <row r="19223" spans="1:9" ht="15.75" customHeight="1">
      <c r="A19223" s="396"/>
      <c r="B19223" s="398"/>
      <c r="C19223" s="396"/>
      <c r="D19223" s="396"/>
      <c r="E19223" s="399"/>
      <c r="F19223" s="399"/>
      <c r="G19223" s="399"/>
      <c r="H19223" s="399"/>
      <c r="I19223" s="399"/>
    </row>
    <row r="19224" spans="1:9" ht="15.75" customHeight="1">
      <c r="A19224" s="396"/>
      <c r="B19224" s="398"/>
      <c r="C19224" s="396"/>
      <c r="D19224" s="396"/>
      <c r="E19224" s="399"/>
      <c r="F19224" s="399"/>
      <c r="G19224" s="399"/>
      <c r="H19224" s="399"/>
      <c r="I19224" s="399"/>
    </row>
    <row r="19225" spans="1:9" ht="15.75" customHeight="1">
      <c r="A19225" s="396"/>
      <c r="B19225" s="398"/>
      <c r="C19225" s="396"/>
      <c r="D19225" s="396"/>
      <c r="E19225" s="399"/>
      <c r="F19225" s="399"/>
      <c r="G19225" s="399"/>
      <c r="H19225" s="399"/>
      <c r="I19225" s="399"/>
    </row>
    <row r="19226" spans="1:9" ht="15.75" customHeight="1">
      <c r="A19226" s="396"/>
      <c r="B19226" s="398"/>
      <c r="C19226" s="396"/>
      <c r="D19226" s="396"/>
      <c r="E19226" s="399"/>
      <c r="F19226" s="399"/>
      <c r="G19226" s="399"/>
      <c r="H19226" s="399"/>
      <c r="I19226" s="399"/>
    </row>
    <row r="19227" spans="1:9" ht="15.75" customHeight="1">
      <c r="A19227" s="396"/>
      <c r="B19227" s="398"/>
      <c r="C19227" s="396"/>
      <c r="D19227" s="396"/>
      <c r="E19227" s="399"/>
      <c r="F19227" s="399"/>
      <c r="G19227" s="399"/>
      <c r="H19227" s="399"/>
      <c r="I19227" s="399"/>
    </row>
    <row r="19228" spans="1:9" ht="15.75" customHeight="1">
      <c r="A19228" s="396"/>
      <c r="B19228" s="398"/>
      <c r="C19228" s="396"/>
      <c r="D19228" s="396"/>
      <c r="E19228" s="399"/>
      <c r="F19228" s="399"/>
      <c r="G19228" s="399"/>
      <c r="H19228" s="399"/>
      <c r="I19228" s="399"/>
    </row>
    <row r="19229" spans="1:9" ht="15.75" customHeight="1">
      <c r="A19229" s="396"/>
      <c r="B19229" s="398"/>
      <c r="C19229" s="396"/>
      <c r="D19229" s="396"/>
      <c r="E19229" s="399"/>
      <c r="F19229" s="399"/>
      <c r="G19229" s="399"/>
      <c r="H19229" s="399"/>
      <c r="I19229" s="399"/>
    </row>
    <row r="19230" spans="1:9" ht="15.75" customHeight="1">
      <c r="A19230" s="396"/>
      <c r="B19230" s="398"/>
      <c r="C19230" s="396"/>
      <c r="D19230" s="396"/>
      <c r="E19230" s="399"/>
      <c r="F19230" s="399"/>
      <c r="G19230" s="399"/>
      <c r="H19230" s="399"/>
      <c r="I19230" s="399"/>
    </row>
    <row r="19231" spans="1:9" ht="15.75" customHeight="1">
      <c r="A19231" s="396"/>
      <c r="B19231" s="398"/>
      <c r="C19231" s="396"/>
      <c r="D19231" s="396"/>
      <c r="E19231" s="399"/>
      <c r="F19231" s="399"/>
      <c r="G19231" s="399"/>
      <c r="H19231" s="399"/>
      <c r="I19231" s="399"/>
    </row>
    <row r="19232" spans="1:9" ht="15.75" customHeight="1">
      <c r="A19232" s="396"/>
      <c r="B19232" s="398"/>
      <c r="C19232" s="396"/>
      <c r="D19232" s="396"/>
      <c r="E19232" s="399"/>
      <c r="F19232" s="399"/>
      <c r="G19232" s="399"/>
      <c r="H19232" s="399"/>
      <c r="I19232" s="399"/>
    </row>
    <row r="19233" spans="1:9" ht="15.75" customHeight="1">
      <c r="A19233" s="396"/>
      <c r="B19233" s="398"/>
      <c r="C19233" s="396"/>
      <c r="D19233" s="396"/>
      <c r="E19233" s="399"/>
      <c r="F19233" s="399"/>
      <c r="G19233" s="399"/>
      <c r="H19233" s="399"/>
      <c r="I19233" s="399"/>
    </row>
    <row r="19234" spans="1:9" ht="15.75" customHeight="1">
      <c r="A19234" s="396"/>
      <c r="B19234" s="398"/>
      <c r="C19234" s="396"/>
      <c r="D19234" s="396"/>
      <c r="E19234" s="399"/>
      <c r="F19234" s="399"/>
      <c r="G19234" s="399"/>
      <c r="H19234" s="399"/>
      <c r="I19234" s="399"/>
    </row>
    <row r="19235" spans="1:9" ht="15.75" customHeight="1">
      <c r="A19235" s="396"/>
      <c r="B19235" s="398"/>
      <c r="C19235" s="396"/>
      <c r="D19235" s="396"/>
      <c r="E19235" s="399"/>
      <c r="F19235" s="399"/>
      <c r="G19235" s="399"/>
      <c r="H19235" s="399"/>
      <c r="I19235" s="399"/>
    </row>
    <row r="19236" spans="1:9" ht="15.75" customHeight="1">
      <c r="A19236" s="396"/>
      <c r="B19236" s="398"/>
      <c r="C19236" s="396"/>
      <c r="D19236" s="396"/>
      <c r="E19236" s="399"/>
      <c r="F19236" s="399"/>
      <c r="G19236" s="399"/>
      <c r="H19236" s="399"/>
      <c r="I19236" s="399"/>
    </row>
    <row r="19237" spans="1:9" ht="15.75" customHeight="1">
      <c r="A19237" s="396"/>
      <c r="B19237" s="398"/>
      <c r="C19237" s="396"/>
      <c r="D19237" s="396"/>
      <c r="E19237" s="399"/>
      <c r="F19237" s="399"/>
      <c r="G19237" s="399"/>
      <c r="H19237" s="399"/>
      <c r="I19237" s="399"/>
    </row>
    <row r="19238" spans="1:9" ht="15.75" customHeight="1">
      <c r="A19238" s="396"/>
      <c r="B19238" s="398"/>
      <c r="C19238" s="396"/>
      <c r="D19238" s="396"/>
      <c r="E19238" s="399"/>
      <c r="F19238" s="399"/>
      <c r="G19238" s="399"/>
      <c r="H19238" s="399"/>
      <c r="I19238" s="399"/>
    </row>
    <row r="19239" spans="1:9" ht="15.75" customHeight="1">
      <c r="A19239" s="396"/>
      <c r="B19239" s="398"/>
      <c r="C19239" s="396"/>
      <c r="D19239" s="396"/>
      <c r="E19239" s="399"/>
      <c r="F19239" s="399"/>
      <c r="G19239" s="399"/>
      <c r="H19239" s="399"/>
      <c r="I19239" s="399"/>
    </row>
    <row r="19240" spans="1:9" ht="15.75" customHeight="1">
      <c r="A19240" s="396"/>
      <c r="B19240" s="398"/>
      <c r="C19240" s="396"/>
      <c r="D19240" s="396"/>
      <c r="E19240" s="399"/>
      <c r="F19240" s="399"/>
      <c r="G19240" s="399"/>
      <c r="H19240" s="399"/>
      <c r="I19240" s="399"/>
    </row>
    <row r="19241" spans="1:9" ht="15.75" customHeight="1">
      <c r="A19241" s="396"/>
      <c r="B19241" s="398"/>
      <c r="C19241" s="396"/>
      <c r="D19241" s="396"/>
      <c r="E19241" s="399"/>
      <c r="F19241" s="399"/>
      <c r="G19241" s="399"/>
      <c r="H19241" s="399"/>
      <c r="I19241" s="399"/>
    </row>
    <row r="19242" spans="1:9" ht="15.75" customHeight="1">
      <c r="A19242" s="396"/>
      <c r="B19242" s="398"/>
      <c r="C19242" s="396"/>
      <c r="D19242" s="396"/>
      <c r="E19242" s="399"/>
      <c r="F19242" s="399"/>
      <c r="G19242" s="399"/>
      <c r="H19242" s="399"/>
      <c r="I19242" s="399"/>
    </row>
    <row r="19243" spans="1:9" ht="15.75" customHeight="1">
      <c r="A19243" s="396"/>
      <c r="B19243" s="398"/>
      <c r="C19243" s="396"/>
      <c r="D19243" s="396"/>
      <c r="E19243" s="399"/>
      <c r="F19243" s="399"/>
      <c r="G19243" s="399"/>
      <c r="H19243" s="399"/>
      <c r="I19243" s="399"/>
    </row>
    <row r="19244" spans="1:9" ht="15.75" customHeight="1">
      <c r="A19244" s="396"/>
      <c r="B19244" s="398"/>
      <c r="C19244" s="396"/>
      <c r="D19244" s="396"/>
      <c r="E19244" s="399"/>
      <c r="F19244" s="399"/>
      <c r="G19244" s="399"/>
      <c r="H19244" s="399"/>
      <c r="I19244" s="399"/>
    </row>
    <row r="19245" spans="1:9" ht="15.75" customHeight="1">
      <c r="A19245" s="396"/>
      <c r="B19245" s="398"/>
      <c r="C19245" s="396"/>
      <c r="D19245" s="396"/>
      <c r="E19245" s="399"/>
      <c r="F19245" s="399"/>
      <c r="G19245" s="399"/>
      <c r="H19245" s="399"/>
      <c r="I19245" s="399"/>
    </row>
    <row r="19246" spans="1:9" ht="15.75" customHeight="1">
      <c r="A19246" s="396"/>
      <c r="B19246" s="398"/>
      <c r="C19246" s="396"/>
      <c r="D19246" s="396"/>
      <c r="E19246" s="399"/>
      <c r="F19246" s="399"/>
      <c r="G19246" s="399"/>
      <c r="H19246" s="399"/>
      <c r="I19246" s="399"/>
    </row>
    <row r="19247" spans="1:9" ht="15.75" customHeight="1">
      <c r="A19247" s="396"/>
      <c r="B19247" s="398"/>
      <c r="C19247" s="396"/>
      <c r="D19247" s="396"/>
      <c r="E19247" s="399"/>
      <c r="F19247" s="399"/>
      <c r="G19247" s="399"/>
      <c r="H19247" s="399"/>
      <c r="I19247" s="399"/>
    </row>
    <row r="19248" spans="1:9" ht="15.75" customHeight="1">
      <c r="A19248" s="396"/>
      <c r="B19248" s="398"/>
      <c r="C19248" s="396"/>
      <c r="D19248" s="396"/>
      <c r="E19248" s="399"/>
      <c r="F19248" s="399"/>
      <c r="G19248" s="399"/>
      <c r="H19248" s="399"/>
      <c r="I19248" s="399"/>
    </row>
    <row r="19249" spans="1:9" ht="15.75" customHeight="1">
      <c r="A19249" s="396"/>
      <c r="B19249" s="398"/>
      <c r="C19249" s="396"/>
      <c r="D19249" s="396"/>
      <c r="E19249" s="399"/>
      <c r="F19249" s="399"/>
      <c r="G19249" s="399"/>
      <c r="H19249" s="399"/>
      <c r="I19249" s="399"/>
    </row>
    <row r="19250" spans="1:9" ht="15.75" customHeight="1">
      <c r="A19250" s="396"/>
      <c r="B19250" s="398"/>
      <c r="C19250" s="396"/>
      <c r="D19250" s="396"/>
      <c r="E19250" s="399"/>
      <c r="F19250" s="399"/>
      <c r="G19250" s="399"/>
      <c r="H19250" s="399"/>
      <c r="I19250" s="399"/>
    </row>
    <row r="19251" spans="1:9" ht="15.75" customHeight="1">
      <c r="A19251" s="396"/>
      <c r="B19251" s="398"/>
      <c r="C19251" s="396"/>
      <c r="D19251" s="396"/>
      <c r="E19251" s="399"/>
      <c r="F19251" s="399"/>
      <c r="G19251" s="399"/>
      <c r="H19251" s="399"/>
      <c r="I19251" s="399"/>
    </row>
    <row r="19252" spans="1:9" ht="15.75" customHeight="1">
      <c r="A19252" s="396"/>
      <c r="B19252" s="398"/>
      <c r="C19252" s="396"/>
      <c r="D19252" s="396"/>
      <c r="E19252" s="399"/>
      <c r="F19252" s="399"/>
      <c r="G19252" s="399"/>
      <c r="H19252" s="399"/>
      <c r="I19252" s="399"/>
    </row>
    <row r="19253" spans="1:9" ht="15.75" customHeight="1">
      <c r="A19253" s="396"/>
      <c r="B19253" s="398"/>
      <c r="C19253" s="396"/>
      <c r="D19253" s="396"/>
      <c r="E19253" s="399"/>
      <c r="F19253" s="399"/>
      <c r="G19253" s="399"/>
      <c r="H19253" s="399"/>
      <c r="I19253" s="399"/>
    </row>
    <row r="19254" spans="1:9" ht="15.75" customHeight="1">
      <c r="A19254" s="396"/>
      <c r="B19254" s="398"/>
      <c r="C19254" s="396"/>
      <c r="D19254" s="396"/>
      <c r="E19254" s="399"/>
      <c r="F19254" s="399"/>
      <c r="G19254" s="399"/>
      <c r="H19254" s="399"/>
      <c r="I19254" s="399"/>
    </row>
    <row r="19255" spans="1:9" ht="15.75" customHeight="1">
      <c r="A19255" s="396"/>
      <c r="B19255" s="398"/>
      <c r="C19255" s="396"/>
      <c r="D19255" s="396"/>
      <c r="E19255" s="399"/>
      <c r="F19255" s="399"/>
      <c r="G19255" s="399"/>
      <c r="H19255" s="399"/>
      <c r="I19255" s="399"/>
    </row>
    <row r="19256" spans="1:9" ht="15.75" customHeight="1">
      <c r="A19256" s="396"/>
      <c r="B19256" s="398"/>
      <c r="C19256" s="396"/>
      <c r="D19256" s="396"/>
      <c r="E19256" s="399"/>
      <c r="F19256" s="399"/>
      <c r="G19256" s="399"/>
      <c r="H19256" s="399"/>
      <c r="I19256" s="399"/>
    </row>
    <row r="19257" spans="1:9" ht="15.75" customHeight="1">
      <c r="A19257" s="396"/>
      <c r="B19257" s="398"/>
      <c r="C19257" s="396"/>
      <c r="D19257" s="396"/>
      <c r="E19257" s="399"/>
      <c r="F19257" s="399"/>
      <c r="G19257" s="399"/>
      <c r="H19257" s="399"/>
      <c r="I19257" s="399"/>
    </row>
    <row r="19258" spans="1:9" ht="15.75" customHeight="1">
      <c r="A19258" s="396"/>
      <c r="B19258" s="398"/>
      <c r="C19258" s="396"/>
      <c r="D19258" s="396"/>
      <c r="E19258" s="399"/>
      <c r="F19258" s="399"/>
      <c r="G19258" s="399"/>
      <c r="H19258" s="399"/>
      <c r="I19258" s="399"/>
    </row>
    <row r="19259" spans="1:9" ht="15.75" customHeight="1">
      <c r="A19259" s="396"/>
      <c r="B19259" s="398"/>
      <c r="C19259" s="396"/>
      <c r="D19259" s="396"/>
      <c r="E19259" s="399"/>
      <c r="F19259" s="399"/>
      <c r="G19259" s="399"/>
      <c r="H19259" s="399"/>
      <c r="I19259" s="399"/>
    </row>
    <row r="19260" spans="1:9" ht="15.75" customHeight="1">
      <c r="A19260" s="396"/>
      <c r="B19260" s="398"/>
      <c r="C19260" s="396"/>
      <c r="D19260" s="396"/>
      <c r="E19260" s="399"/>
      <c r="F19260" s="399"/>
      <c r="G19260" s="399"/>
      <c r="H19260" s="399"/>
      <c r="I19260" s="399"/>
    </row>
    <row r="19261" spans="1:9" ht="15.75" customHeight="1">
      <c r="A19261" s="396"/>
      <c r="B19261" s="398"/>
      <c r="C19261" s="396"/>
      <c r="D19261" s="396"/>
      <c r="E19261" s="399"/>
      <c r="F19261" s="399"/>
      <c r="G19261" s="399"/>
      <c r="H19261" s="399"/>
      <c r="I19261" s="399"/>
    </row>
    <row r="19262" spans="1:9" ht="15.75" customHeight="1">
      <c r="A19262" s="396"/>
      <c r="B19262" s="398"/>
      <c r="C19262" s="396"/>
      <c r="D19262" s="396"/>
      <c r="E19262" s="399"/>
      <c r="F19262" s="399"/>
      <c r="G19262" s="399"/>
      <c r="H19262" s="399"/>
      <c r="I19262" s="399"/>
    </row>
    <row r="19263" spans="1:9" ht="15.75" customHeight="1">
      <c r="A19263" s="396"/>
      <c r="B19263" s="398"/>
      <c r="C19263" s="396"/>
      <c r="D19263" s="396"/>
      <c r="E19263" s="399"/>
      <c r="F19263" s="399"/>
      <c r="G19263" s="399"/>
      <c r="H19263" s="399"/>
      <c r="I19263" s="399"/>
    </row>
    <row r="19264" spans="1:9" ht="15.75" customHeight="1">
      <c r="A19264" s="396"/>
      <c r="B19264" s="398"/>
      <c r="C19264" s="396"/>
      <c r="D19264" s="396"/>
      <c r="E19264" s="399"/>
      <c r="F19264" s="399"/>
      <c r="G19264" s="399"/>
      <c r="H19264" s="399"/>
      <c r="I19264" s="399"/>
    </row>
    <row r="19265" spans="1:9" ht="15.75" customHeight="1">
      <c r="A19265" s="396"/>
      <c r="B19265" s="398"/>
      <c r="C19265" s="396"/>
      <c r="D19265" s="396"/>
      <c r="E19265" s="399"/>
      <c r="F19265" s="399"/>
      <c r="G19265" s="399"/>
      <c r="H19265" s="399"/>
      <c r="I19265" s="399"/>
    </row>
    <row r="19266" spans="1:9" ht="15.75" customHeight="1">
      <c r="A19266" s="396"/>
      <c r="B19266" s="398"/>
      <c r="C19266" s="396"/>
      <c r="D19266" s="396"/>
      <c r="E19266" s="399"/>
      <c r="F19266" s="399"/>
      <c r="G19266" s="399"/>
      <c r="H19266" s="399"/>
      <c r="I19266" s="399"/>
    </row>
    <row r="19267" spans="1:9" ht="15.75" customHeight="1">
      <c r="A19267" s="396"/>
      <c r="B19267" s="398"/>
      <c r="C19267" s="396"/>
      <c r="D19267" s="396"/>
      <c r="E19267" s="399"/>
      <c r="F19267" s="399"/>
      <c r="G19267" s="399"/>
      <c r="H19267" s="399"/>
      <c r="I19267" s="399"/>
    </row>
    <row r="19268" spans="1:9" ht="15.75" customHeight="1">
      <c r="A19268" s="396"/>
      <c r="B19268" s="398"/>
      <c r="C19268" s="396"/>
      <c r="D19268" s="396"/>
      <c r="E19268" s="399"/>
      <c r="F19268" s="399"/>
      <c r="G19268" s="399"/>
      <c r="H19268" s="399"/>
      <c r="I19268" s="399"/>
    </row>
    <row r="19269" spans="1:9" ht="15.75" customHeight="1">
      <c r="A19269" s="396"/>
      <c r="B19269" s="398"/>
      <c r="C19269" s="396"/>
      <c r="D19269" s="396"/>
      <c r="E19269" s="399"/>
      <c r="F19269" s="399"/>
      <c r="G19269" s="399"/>
      <c r="H19269" s="399"/>
      <c r="I19269" s="399"/>
    </row>
    <row r="19270" spans="1:9" ht="15.75" customHeight="1">
      <c r="A19270" s="396"/>
      <c r="B19270" s="398"/>
      <c r="C19270" s="396"/>
      <c r="D19270" s="396"/>
      <c r="E19270" s="399"/>
      <c r="F19270" s="399"/>
      <c r="G19270" s="399"/>
      <c r="H19270" s="399"/>
      <c r="I19270" s="399"/>
    </row>
    <row r="19271" spans="1:9" ht="15.75" customHeight="1">
      <c r="A19271" s="396"/>
      <c r="B19271" s="398"/>
      <c r="C19271" s="396"/>
      <c r="D19271" s="396"/>
      <c r="E19271" s="399"/>
      <c r="F19271" s="399"/>
      <c r="G19271" s="399"/>
      <c r="H19271" s="399"/>
      <c r="I19271" s="399"/>
    </row>
    <row r="19272" spans="1:9" ht="15.75" customHeight="1">
      <c r="A19272" s="396"/>
      <c r="B19272" s="398"/>
      <c r="C19272" s="396"/>
      <c r="D19272" s="396"/>
      <c r="E19272" s="399"/>
      <c r="F19272" s="399"/>
      <c r="G19272" s="399"/>
      <c r="H19272" s="399"/>
      <c r="I19272" s="399"/>
    </row>
    <row r="19273" spans="1:9" ht="15.75" customHeight="1">
      <c r="A19273" s="396"/>
      <c r="B19273" s="398"/>
      <c r="C19273" s="396"/>
      <c r="D19273" s="396"/>
      <c r="E19273" s="399"/>
      <c r="F19273" s="399"/>
      <c r="G19273" s="399"/>
      <c r="H19273" s="399"/>
      <c r="I19273" s="399"/>
    </row>
    <row r="19274" spans="1:9" ht="15.75" customHeight="1">
      <c r="A19274" s="396"/>
      <c r="B19274" s="398"/>
      <c r="C19274" s="396"/>
      <c r="D19274" s="396"/>
      <c r="E19274" s="399"/>
      <c r="F19274" s="399"/>
      <c r="G19274" s="399"/>
      <c r="H19274" s="399"/>
      <c r="I19274" s="399"/>
    </row>
    <row r="19275" spans="1:9" ht="15.75" customHeight="1">
      <c r="A19275" s="396"/>
      <c r="B19275" s="398"/>
      <c r="C19275" s="396"/>
      <c r="D19275" s="396"/>
      <c r="E19275" s="399"/>
      <c r="F19275" s="399"/>
      <c r="G19275" s="399"/>
      <c r="H19275" s="399"/>
      <c r="I19275" s="399"/>
    </row>
    <row r="19276" spans="1:9" ht="15.75" customHeight="1">
      <c r="A19276" s="396"/>
      <c r="B19276" s="398"/>
      <c r="C19276" s="396"/>
      <c r="D19276" s="396"/>
      <c r="E19276" s="399"/>
      <c r="F19276" s="399"/>
      <c r="G19276" s="399"/>
      <c r="H19276" s="399"/>
      <c r="I19276" s="399"/>
    </row>
    <row r="19277" spans="1:9" ht="15.75" customHeight="1">
      <c r="A19277" s="396"/>
      <c r="B19277" s="398"/>
      <c r="C19277" s="396"/>
      <c r="D19277" s="396"/>
      <c r="E19277" s="399"/>
      <c r="F19277" s="399"/>
      <c r="G19277" s="399"/>
      <c r="H19277" s="399"/>
      <c r="I19277" s="399"/>
    </row>
    <row r="19278" spans="1:9" ht="15.75" customHeight="1">
      <c r="A19278" s="396"/>
      <c r="B19278" s="398"/>
      <c r="C19278" s="396"/>
      <c r="D19278" s="396"/>
      <c r="E19278" s="399"/>
      <c r="F19278" s="399"/>
      <c r="G19278" s="399"/>
      <c r="H19278" s="399"/>
      <c r="I19278" s="399"/>
    </row>
    <row r="19279" spans="1:9" ht="15.75" customHeight="1">
      <c r="A19279" s="396"/>
      <c r="B19279" s="398"/>
      <c r="C19279" s="396"/>
      <c r="D19279" s="396"/>
      <c r="E19279" s="399"/>
      <c r="F19279" s="399"/>
      <c r="G19279" s="399"/>
      <c r="H19279" s="399"/>
      <c r="I19279" s="399"/>
    </row>
    <row r="19280" spans="1:9" ht="15.75" customHeight="1">
      <c r="A19280" s="396"/>
      <c r="B19280" s="398"/>
      <c r="C19280" s="396"/>
      <c r="D19280" s="396"/>
      <c r="E19280" s="399"/>
      <c r="F19280" s="399"/>
      <c r="G19280" s="399"/>
      <c r="H19280" s="399"/>
      <c r="I19280" s="399"/>
    </row>
    <row r="19281" spans="1:9" ht="15.75" customHeight="1">
      <c r="A19281" s="396"/>
      <c r="B19281" s="398"/>
      <c r="C19281" s="396"/>
      <c r="D19281" s="396"/>
      <c r="E19281" s="399"/>
      <c r="F19281" s="399"/>
      <c r="G19281" s="399"/>
      <c r="H19281" s="399"/>
      <c r="I19281" s="399"/>
    </row>
    <row r="19282" spans="1:9" ht="15.75" customHeight="1">
      <c r="A19282" s="396"/>
      <c r="B19282" s="398"/>
      <c r="C19282" s="396"/>
      <c r="D19282" s="396"/>
      <c r="E19282" s="399"/>
      <c r="F19282" s="399"/>
      <c r="G19282" s="399"/>
      <c r="H19282" s="399"/>
      <c r="I19282" s="399"/>
    </row>
    <row r="19283" spans="1:9" ht="15.75" customHeight="1">
      <c r="A19283" s="396"/>
      <c r="B19283" s="398"/>
      <c r="C19283" s="396"/>
      <c r="D19283" s="396"/>
      <c r="E19283" s="399"/>
      <c r="F19283" s="399"/>
      <c r="G19283" s="399"/>
      <c r="H19283" s="399"/>
      <c r="I19283" s="399"/>
    </row>
    <row r="19284" spans="1:9" ht="15.75" customHeight="1">
      <c r="A19284" s="396"/>
      <c r="B19284" s="398"/>
      <c r="C19284" s="396"/>
      <c r="D19284" s="396"/>
      <c r="E19284" s="399"/>
      <c r="F19284" s="399"/>
      <c r="G19284" s="399"/>
      <c r="H19284" s="399"/>
      <c r="I19284" s="399"/>
    </row>
    <row r="19285" spans="1:9" ht="15.75" customHeight="1">
      <c r="A19285" s="396"/>
      <c r="B19285" s="398"/>
      <c r="C19285" s="396"/>
      <c r="D19285" s="396"/>
      <c r="E19285" s="399"/>
      <c r="F19285" s="399"/>
      <c r="G19285" s="399"/>
      <c r="H19285" s="399"/>
      <c r="I19285" s="399"/>
    </row>
    <row r="19286" spans="1:9" ht="15.75" customHeight="1">
      <c r="A19286" s="396"/>
      <c r="B19286" s="398"/>
      <c r="C19286" s="396"/>
      <c r="D19286" s="396"/>
      <c r="E19286" s="399"/>
      <c r="F19286" s="399"/>
      <c r="G19286" s="399"/>
      <c r="H19286" s="399"/>
      <c r="I19286" s="399"/>
    </row>
    <row r="19287" spans="1:9" ht="15.75" customHeight="1">
      <c r="A19287" s="396"/>
      <c r="B19287" s="398"/>
      <c r="C19287" s="396"/>
      <c r="D19287" s="396"/>
      <c r="E19287" s="399"/>
      <c r="F19287" s="399"/>
      <c r="G19287" s="399"/>
      <c r="H19287" s="399"/>
      <c r="I19287" s="399"/>
    </row>
    <row r="19288" spans="1:9" ht="15.75" customHeight="1">
      <c r="A19288" s="396"/>
      <c r="B19288" s="398"/>
      <c r="C19288" s="396"/>
      <c r="D19288" s="396"/>
      <c r="E19288" s="399"/>
      <c r="F19288" s="399"/>
      <c r="G19288" s="399"/>
      <c r="H19288" s="399"/>
      <c r="I19288" s="399"/>
    </row>
    <row r="19289" spans="1:9" ht="15.75" customHeight="1">
      <c r="A19289" s="396"/>
      <c r="B19289" s="398"/>
      <c r="C19289" s="396"/>
      <c r="D19289" s="396"/>
      <c r="E19289" s="399"/>
      <c r="F19289" s="399"/>
      <c r="G19289" s="399"/>
      <c r="H19289" s="399"/>
      <c r="I19289" s="399"/>
    </row>
    <row r="19290" spans="1:9" ht="15.75" customHeight="1">
      <c r="A19290" s="396"/>
      <c r="B19290" s="398"/>
      <c r="C19290" s="396"/>
      <c r="D19290" s="396"/>
      <c r="E19290" s="399"/>
      <c r="F19290" s="399"/>
      <c r="G19290" s="399"/>
      <c r="H19290" s="399"/>
      <c r="I19290" s="399"/>
    </row>
    <row r="19291" spans="1:9" ht="15.75" customHeight="1">
      <c r="A19291" s="396"/>
      <c r="B19291" s="398"/>
      <c r="C19291" s="396"/>
      <c r="D19291" s="396"/>
      <c r="E19291" s="399"/>
      <c r="F19291" s="399"/>
      <c r="G19291" s="399"/>
      <c r="H19291" s="399"/>
      <c r="I19291" s="399"/>
    </row>
    <row r="19292" spans="1:9" ht="15.75" customHeight="1">
      <c r="A19292" s="396"/>
      <c r="B19292" s="398"/>
      <c r="C19292" s="396"/>
      <c r="D19292" s="396"/>
      <c r="E19292" s="399"/>
      <c r="F19292" s="399"/>
      <c r="G19292" s="399"/>
      <c r="H19292" s="399"/>
      <c r="I19292" s="399"/>
    </row>
    <row r="19293" spans="1:9" ht="15.75" customHeight="1">
      <c r="A19293" s="396"/>
      <c r="B19293" s="398"/>
      <c r="C19293" s="396"/>
      <c r="D19293" s="396"/>
      <c r="E19293" s="399"/>
      <c r="F19293" s="399"/>
      <c r="G19293" s="399"/>
      <c r="H19293" s="399"/>
      <c r="I19293" s="399"/>
    </row>
    <row r="19294" spans="1:9" ht="15.75" customHeight="1">
      <c r="A19294" s="396"/>
      <c r="B19294" s="398"/>
      <c r="C19294" s="396"/>
      <c r="D19294" s="396"/>
      <c r="E19294" s="399"/>
      <c r="F19294" s="399"/>
      <c r="G19294" s="399"/>
      <c r="H19294" s="399"/>
      <c r="I19294" s="399"/>
    </row>
    <row r="19295" spans="1:9" ht="15.75" customHeight="1">
      <c r="A19295" s="396"/>
      <c r="B19295" s="398"/>
      <c r="C19295" s="396"/>
      <c r="D19295" s="396"/>
      <c r="E19295" s="399"/>
      <c r="F19295" s="399"/>
      <c r="G19295" s="399"/>
      <c r="H19295" s="399"/>
      <c r="I19295" s="399"/>
    </row>
    <row r="19296" spans="1:9" ht="15.75" customHeight="1">
      <c r="A19296" s="396"/>
      <c r="B19296" s="398"/>
      <c r="C19296" s="396"/>
      <c r="D19296" s="396"/>
      <c r="E19296" s="399"/>
      <c r="F19296" s="399"/>
      <c r="G19296" s="399"/>
      <c r="H19296" s="399"/>
      <c r="I19296" s="399"/>
    </row>
    <row r="19297" spans="1:9" ht="15.75" customHeight="1">
      <c r="A19297" s="396"/>
      <c r="B19297" s="398"/>
      <c r="C19297" s="396"/>
      <c r="D19297" s="396"/>
      <c r="E19297" s="399"/>
      <c r="F19297" s="399"/>
      <c r="G19297" s="399"/>
      <c r="H19297" s="399"/>
      <c r="I19297" s="399"/>
    </row>
    <row r="19298" spans="1:9" ht="15.75" customHeight="1">
      <c r="A19298" s="396"/>
      <c r="B19298" s="398"/>
      <c r="C19298" s="396"/>
      <c r="D19298" s="396"/>
      <c r="E19298" s="399"/>
      <c r="F19298" s="399"/>
      <c r="G19298" s="399"/>
      <c r="H19298" s="399"/>
      <c r="I19298" s="399"/>
    </row>
    <row r="19299" spans="1:9" ht="15.75" customHeight="1">
      <c r="A19299" s="396"/>
      <c r="B19299" s="398"/>
      <c r="C19299" s="396"/>
      <c r="D19299" s="396"/>
      <c r="E19299" s="399"/>
      <c r="F19299" s="399"/>
      <c r="G19299" s="399"/>
      <c r="H19299" s="399"/>
      <c r="I19299" s="399"/>
    </row>
    <row r="19300" spans="1:9" ht="15.75" customHeight="1">
      <c r="A19300" s="396"/>
      <c r="B19300" s="398"/>
      <c r="C19300" s="396"/>
      <c r="D19300" s="396"/>
      <c r="E19300" s="399"/>
      <c r="F19300" s="399"/>
      <c r="G19300" s="399"/>
      <c r="H19300" s="399"/>
      <c r="I19300" s="399"/>
    </row>
    <row r="19301" spans="1:9" ht="15.75" customHeight="1">
      <c r="A19301" s="396"/>
      <c r="B19301" s="398"/>
      <c r="C19301" s="396"/>
      <c r="D19301" s="396"/>
      <c r="E19301" s="399"/>
      <c r="F19301" s="399"/>
      <c r="G19301" s="399"/>
      <c r="H19301" s="399"/>
      <c r="I19301" s="399"/>
    </row>
    <row r="19302" spans="1:9" ht="15.75" customHeight="1">
      <c r="A19302" s="396"/>
      <c r="B19302" s="398"/>
      <c r="C19302" s="396"/>
      <c r="D19302" s="396"/>
      <c r="E19302" s="399"/>
      <c r="F19302" s="399"/>
      <c r="G19302" s="399"/>
      <c r="H19302" s="399"/>
      <c r="I19302" s="399"/>
    </row>
    <row r="19303" spans="1:9" ht="15.75" customHeight="1">
      <c r="A19303" s="396"/>
      <c r="B19303" s="398"/>
      <c r="C19303" s="396"/>
      <c r="D19303" s="396"/>
      <c r="E19303" s="399"/>
      <c r="F19303" s="399"/>
      <c r="G19303" s="399"/>
      <c r="H19303" s="399"/>
      <c r="I19303" s="399"/>
    </row>
    <row r="19304" spans="1:9" ht="15.75" customHeight="1">
      <c r="A19304" s="396"/>
      <c r="B19304" s="398"/>
      <c r="C19304" s="396"/>
      <c r="D19304" s="396"/>
      <c r="E19304" s="399"/>
      <c r="F19304" s="399"/>
      <c r="G19304" s="399"/>
      <c r="H19304" s="399"/>
      <c r="I19304" s="399"/>
    </row>
    <row r="19305" spans="1:9" ht="15.75" customHeight="1">
      <c r="A19305" s="396"/>
      <c r="B19305" s="398"/>
      <c r="C19305" s="396"/>
      <c r="D19305" s="396"/>
      <c r="E19305" s="399"/>
      <c r="F19305" s="399"/>
      <c r="G19305" s="399"/>
      <c r="H19305" s="399"/>
      <c r="I19305" s="399"/>
    </row>
    <row r="19306" spans="1:9" ht="15.75" customHeight="1">
      <c r="A19306" s="396"/>
      <c r="B19306" s="398"/>
      <c r="C19306" s="396"/>
      <c r="D19306" s="396"/>
      <c r="E19306" s="399"/>
      <c r="F19306" s="399"/>
      <c r="G19306" s="399"/>
      <c r="H19306" s="399"/>
      <c r="I19306" s="399"/>
    </row>
    <row r="19307" spans="1:9" ht="15.75" customHeight="1">
      <c r="A19307" s="396"/>
      <c r="B19307" s="398"/>
      <c r="C19307" s="396"/>
      <c r="D19307" s="396"/>
      <c r="E19307" s="399"/>
      <c r="F19307" s="399"/>
      <c r="G19307" s="399"/>
      <c r="H19307" s="399"/>
      <c r="I19307" s="399"/>
    </row>
    <row r="19308" spans="1:9" ht="15.75" customHeight="1">
      <c r="A19308" s="396"/>
      <c r="B19308" s="398"/>
      <c r="C19308" s="396"/>
      <c r="D19308" s="396"/>
      <c r="E19308" s="399"/>
      <c r="F19308" s="399"/>
      <c r="G19308" s="399"/>
      <c r="H19308" s="399"/>
      <c r="I19308" s="399"/>
    </row>
    <row r="19309" spans="1:9" ht="15.75" customHeight="1">
      <c r="A19309" s="396"/>
      <c r="B19309" s="398"/>
      <c r="C19309" s="396"/>
      <c r="D19309" s="396"/>
      <c r="E19309" s="399"/>
      <c r="F19309" s="399"/>
      <c r="G19309" s="399"/>
      <c r="H19309" s="399"/>
      <c r="I19309" s="399"/>
    </row>
    <row r="19310" spans="1:9" ht="15.75" customHeight="1">
      <c r="A19310" s="396"/>
      <c r="B19310" s="398"/>
      <c r="C19310" s="396"/>
      <c r="D19310" s="396"/>
      <c r="E19310" s="399"/>
      <c r="F19310" s="399"/>
      <c r="G19310" s="399"/>
      <c r="H19310" s="399"/>
      <c r="I19310" s="399"/>
    </row>
    <row r="19311" spans="1:9" ht="15.75" customHeight="1">
      <c r="A19311" s="396"/>
      <c r="B19311" s="398"/>
      <c r="C19311" s="396"/>
      <c r="D19311" s="396"/>
      <c r="E19311" s="399"/>
      <c r="F19311" s="399"/>
      <c r="G19311" s="399"/>
      <c r="H19311" s="399"/>
      <c r="I19311" s="399"/>
    </row>
    <row r="19312" spans="1:9" ht="15.75" customHeight="1">
      <c r="A19312" s="396"/>
      <c r="B19312" s="398"/>
      <c r="C19312" s="396"/>
      <c r="D19312" s="396"/>
      <c r="E19312" s="399"/>
      <c r="F19312" s="399"/>
      <c r="G19312" s="399"/>
      <c r="H19312" s="399"/>
      <c r="I19312" s="399"/>
    </row>
    <row r="19313" spans="1:9" ht="15.75" customHeight="1">
      <c r="A19313" s="396"/>
      <c r="B19313" s="398"/>
      <c r="C19313" s="396"/>
      <c r="D19313" s="396"/>
      <c r="E19313" s="399"/>
      <c r="F19313" s="399"/>
      <c r="G19313" s="399"/>
      <c r="H19313" s="399"/>
      <c r="I19313" s="399"/>
    </row>
    <row r="19314" spans="1:9" ht="15.75" customHeight="1">
      <c r="A19314" s="396"/>
      <c r="B19314" s="398"/>
      <c r="C19314" s="396"/>
      <c r="D19314" s="396"/>
      <c r="E19314" s="399"/>
      <c r="F19314" s="399"/>
      <c r="G19314" s="399"/>
      <c r="H19314" s="399"/>
      <c r="I19314" s="399"/>
    </row>
    <row r="19315" spans="1:9" ht="15.75" customHeight="1">
      <c r="A19315" s="396"/>
      <c r="B19315" s="398"/>
      <c r="C19315" s="396"/>
      <c r="D19315" s="396"/>
      <c r="E19315" s="399"/>
      <c r="F19315" s="399"/>
      <c r="G19315" s="399"/>
      <c r="H19315" s="399"/>
      <c r="I19315" s="399"/>
    </row>
    <row r="19316" spans="1:9" ht="15.75" customHeight="1">
      <c r="A19316" s="396"/>
      <c r="B19316" s="398"/>
      <c r="C19316" s="396"/>
      <c r="D19316" s="396"/>
      <c r="E19316" s="399"/>
      <c r="F19316" s="399"/>
      <c r="G19316" s="399"/>
      <c r="H19316" s="399"/>
      <c r="I19316" s="399"/>
    </row>
    <row r="19317" spans="1:9" ht="15.75" customHeight="1">
      <c r="A19317" s="396"/>
      <c r="B19317" s="398"/>
      <c r="C19317" s="396"/>
      <c r="D19317" s="396"/>
      <c r="E19317" s="399"/>
      <c r="F19317" s="399"/>
      <c r="G19317" s="399"/>
      <c r="H19317" s="399"/>
      <c r="I19317" s="399"/>
    </row>
    <row r="19318" spans="1:9" ht="15.75" customHeight="1">
      <c r="A19318" s="396"/>
      <c r="B19318" s="398"/>
      <c r="C19318" s="396"/>
      <c r="D19318" s="396"/>
      <c r="E19318" s="399"/>
      <c r="F19318" s="399"/>
      <c r="G19318" s="399"/>
      <c r="H19318" s="399"/>
      <c r="I19318" s="399"/>
    </row>
    <row r="19319" spans="1:9" ht="15.75" customHeight="1">
      <c r="A19319" s="396"/>
      <c r="B19319" s="398"/>
      <c r="C19319" s="396"/>
      <c r="D19319" s="396"/>
      <c r="E19319" s="399"/>
      <c r="F19319" s="399"/>
      <c r="G19319" s="399"/>
      <c r="H19319" s="399"/>
      <c r="I19319" s="399"/>
    </row>
    <row r="19320" spans="1:9" ht="15.75" customHeight="1">
      <c r="A19320" s="396"/>
      <c r="B19320" s="398"/>
      <c r="C19320" s="396"/>
      <c r="D19320" s="396"/>
      <c r="E19320" s="399"/>
      <c r="F19320" s="399"/>
      <c r="G19320" s="399"/>
      <c r="H19320" s="399"/>
      <c r="I19320" s="399"/>
    </row>
    <row r="19321" spans="1:9" ht="15.75" customHeight="1">
      <c r="A19321" s="396"/>
      <c r="B19321" s="398"/>
      <c r="C19321" s="396"/>
      <c r="D19321" s="396"/>
      <c r="E19321" s="399"/>
      <c r="F19321" s="399"/>
      <c r="G19321" s="399"/>
      <c r="H19321" s="399"/>
      <c r="I19321" s="399"/>
    </row>
    <row r="19322" spans="1:9" ht="15.75" customHeight="1">
      <c r="A19322" s="396"/>
      <c r="B19322" s="398"/>
      <c r="C19322" s="396"/>
      <c r="D19322" s="396"/>
      <c r="E19322" s="399"/>
      <c r="F19322" s="399"/>
      <c r="G19322" s="399"/>
      <c r="H19322" s="399"/>
      <c r="I19322" s="399"/>
    </row>
    <row r="19323" spans="1:9" ht="15.75" customHeight="1">
      <c r="A19323" s="396"/>
      <c r="B19323" s="398"/>
      <c r="C19323" s="396"/>
      <c r="D19323" s="396"/>
      <c r="E19323" s="399"/>
      <c r="F19323" s="399"/>
      <c r="G19323" s="399"/>
      <c r="H19323" s="399"/>
      <c r="I19323" s="399"/>
    </row>
    <row r="19324" spans="1:9" ht="15.75" customHeight="1">
      <c r="A19324" s="396"/>
      <c r="B19324" s="398"/>
      <c r="C19324" s="396"/>
      <c r="D19324" s="396"/>
      <c r="E19324" s="399"/>
      <c r="F19324" s="399"/>
      <c r="G19324" s="399"/>
      <c r="H19324" s="399"/>
      <c r="I19324" s="399"/>
    </row>
    <row r="19325" spans="1:9" ht="15.75" customHeight="1">
      <c r="A19325" s="396"/>
      <c r="B19325" s="398"/>
      <c r="C19325" s="396"/>
      <c r="D19325" s="396"/>
      <c r="E19325" s="399"/>
      <c r="F19325" s="399"/>
      <c r="G19325" s="399"/>
      <c r="H19325" s="399"/>
      <c r="I19325" s="399"/>
    </row>
    <row r="19326" spans="1:9" ht="15.75" customHeight="1">
      <c r="A19326" s="396"/>
      <c r="B19326" s="398"/>
      <c r="C19326" s="396"/>
      <c r="D19326" s="396"/>
      <c r="E19326" s="399"/>
      <c r="F19326" s="399"/>
      <c r="G19326" s="399"/>
      <c r="H19326" s="399"/>
      <c r="I19326" s="399"/>
    </row>
    <row r="19327" spans="1:9" ht="15.75" customHeight="1">
      <c r="A19327" s="396"/>
      <c r="B19327" s="398"/>
      <c r="C19327" s="396"/>
      <c r="D19327" s="396"/>
      <c r="E19327" s="399"/>
      <c r="F19327" s="399"/>
      <c r="G19327" s="399"/>
      <c r="H19327" s="399"/>
      <c r="I19327" s="399"/>
    </row>
    <row r="19328" spans="1:9" ht="15.75" customHeight="1">
      <c r="A19328" s="396"/>
      <c r="B19328" s="398"/>
      <c r="C19328" s="396"/>
      <c r="D19328" s="396"/>
      <c r="E19328" s="399"/>
      <c r="F19328" s="399"/>
      <c r="G19328" s="399"/>
      <c r="H19328" s="399"/>
      <c r="I19328" s="399"/>
    </row>
    <row r="19329" spans="1:9" ht="15.75" customHeight="1">
      <c r="A19329" s="396"/>
      <c r="B19329" s="398"/>
      <c r="C19329" s="396"/>
      <c r="D19329" s="396"/>
      <c r="E19329" s="399"/>
      <c r="F19329" s="399"/>
      <c r="G19329" s="399"/>
      <c r="H19329" s="399"/>
      <c r="I19329" s="399"/>
    </row>
    <row r="19330" spans="1:9" ht="15.75" customHeight="1">
      <c r="A19330" s="396"/>
      <c r="B19330" s="398"/>
      <c r="C19330" s="396"/>
      <c r="D19330" s="396"/>
      <c r="E19330" s="399"/>
      <c r="F19330" s="399"/>
      <c r="G19330" s="399"/>
      <c r="H19330" s="399"/>
      <c r="I19330" s="399"/>
    </row>
    <row r="19331" spans="1:9" ht="15.75" customHeight="1">
      <c r="A19331" s="396"/>
      <c r="B19331" s="398"/>
      <c r="C19331" s="396"/>
      <c r="D19331" s="396"/>
      <c r="E19331" s="399"/>
      <c r="F19331" s="399"/>
      <c r="G19331" s="399"/>
      <c r="H19331" s="399"/>
      <c r="I19331" s="399"/>
    </row>
    <row r="19332" spans="1:9" ht="15.75" customHeight="1">
      <c r="A19332" s="396"/>
      <c r="B19332" s="398"/>
      <c r="C19332" s="396"/>
      <c r="D19332" s="396"/>
      <c r="E19332" s="399"/>
      <c r="F19332" s="399"/>
      <c r="G19332" s="399"/>
      <c r="H19332" s="399"/>
      <c r="I19332" s="399"/>
    </row>
    <row r="19333" spans="1:9" ht="15.75" customHeight="1">
      <c r="A19333" s="396"/>
      <c r="B19333" s="398"/>
      <c r="C19333" s="396"/>
      <c r="D19333" s="396"/>
      <c r="E19333" s="399"/>
      <c r="F19333" s="399"/>
      <c r="G19333" s="399"/>
      <c r="H19333" s="399"/>
      <c r="I19333" s="399"/>
    </row>
    <row r="19334" spans="1:9" ht="15.75" customHeight="1">
      <c r="A19334" s="396"/>
      <c r="B19334" s="398"/>
      <c r="C19334" s="396"/>
      <c r="D19334" s="396"/>
      <c r="E19334" s="399"/>
      <c r="F19334" s="399"/>
      <c r="G19334" s="399"/>
      <c r="H19334" s="399"/>
      <c r="I19334" s="399"/>
    </row>
    <row r="19335" spans="1:9" ht="15.75" customHeight="1">
      <c r="A19335" s="396"/>
      <c r="B19335" s="398"/>
      <c r="C19335" s="396"/>
      <c r="D19335" s="396"/>
      <c r="E19335" s="399"/>
      <c r="F19335" s="399"/>
      <c r="G19335" s="399"/>
      <c r="H19335" s="399"/>
      <c r="I19335" s="399"/>
    </row>
    <row r="19336" spans="1:9" ht="15.75" customHeight="1">
      <c r="A19336" s="396"/>
      <c r="B19336" s="398"/>
      <c r="C19336" s="396"/>
      <c r="D19336" s="396"/>
      <c r="E19336" s="399"/>
      <c r="F19336" s="399"/>
      <c r="G19336" s="399"/>
      <c r="H19336" s="399"/>
      <c r="I19336" s="399"/>
    </row>
    <row r="19337" spans="1:9" ht="15.75" customHeight="1">
      <c r="A19337" s="396"/>
      <c r="B19337" s="398"/>
      <c r="C19337" s="396"/>
      <c r="D19337" s="396"/>
      <c r="E19337" s="399"/>
      <c r="F19337" s="399"/>
      <c r="G19337" s="399"/>
      <c r="H19337" s="399"/>
      <c r="I19337" s="399"/>
    </row>
    <row r="19338" spans="1:9" ht="15.75" customHeight="1">
      <c r="A19338" s="396"/>
      <c r="B19338" s="398"/>
      <c r="C19338" s="396"/>
      <c r="D19338" s="396"/>
      <c r="E19338" s="399"/>
      <c r="F19338" s="399"/>
      <c r="G19338" s="399"/>
      <c r="H19338" s="399"/>
      <c r="I19338" s="399"/>
    </row>
    <row r="19339" spans="1:9" ht="15.75" customHeight="1">
      <c r="A19339" s="396"/>
      <c r="B19339" s="398"/>
      <c r="C19339" s="396"/>
      <c r="D19339" s="396"/>
      <c r="E19339" s="399"/>
      <c r="F19339" s="399"/>
      <c r="G19339" s="399"/>
      <c r="H19339" s="399"/>
      <c r="I19339" s="399"/>
    </row>
    <row r="19340" spans="1:9" ht="15.75" customHeight="1">
      <c r="A19340" s="396"/>
      <c r="B19340" s="398"/>
      <c r="C19340" s="396"/>
      <c r="D19340" s="396"/>
      <c r="E19340" s="399"/>
      <c r="F19340" s="399"/>
      <c r="G19340" s="399"/>
      <c r="H19340" s="399"/>
      <c r="I19340" s="399"/>
    </row>
    <row r="19341" spans="1:9" ht="15.75" customHeight="1">
      <c r="A19341" s="396"/>
      <c r="B19341" s="398"/>
      <c r="C19341" s="396"/>
      <c r="D19341" s="396"/>
      <c r="E19341" s="399"/>
      <c r="F19341" s="399"/>
      <c r="G19341" s="399"/>
      <c r="H19341" s="399"/>
      <c r="I19341" s="399"/>
    </row>
    <row r="19342" spans="1:9" ht="15.75" customHeight="1">
      <c r="A19342" s="396"/>
      <c r="B19342" s="398"/>
      <c r="C19342" s="396"/>
      <c r="D19342" s="396"/>
      <c r="E19342" s="399"/>
      <c r="F19342" s="399"/>
      <c r="G19342" s="399"/>
      <c r="H19342" s="399"/>
      <c r="I19342" s="399"/>
    </row>
    <row r="19343" spans="1:9" ht="15.75" customHeight="1">
      <c r="A19343" s="396"/>
      <c r="B19343" s="398"/>
      <c r="C19343" s="396"/>
      <c r="D19343" s="396"/>
      <c r="E19343" s="399"/>
      <c r="F19343" s="399"/>
      <c r="G19343" s="399"/>
      <c r="H19343" s="399"/>
      <c r="I19343" s="399"/>
    </row>
    <row r="19344" spans="1:9" ht="15.75" customHeight="1">
      <c r="A19344" s="396"/>
      <c r="B19344" s="398"/>
      <c r="C19344" s="396"/>
      <c r="D19344" s="396"/>
      <c r="E19344" s="399"/>
      <c r="F19344" s="399"/>
      <c r="G19344" s="399"/>
      <c r="H19344" s="399"/>
      <c r="I19344" s="399"/>
    </row>
    <row r="19345" spans="1:9" ht="15.75" customHeight="1">
      <c r="A19345" s="396"/>
      <c r="B19345" s="398"/>
      <c r="C19345" s="396"/>
      <c r="D19345" s="396"/>
      <c r="E19345" s="399"/>
      <c r="F19345" s="399"/>
      <c r="G19345" s="399"/>
      <c r="H19345" s="399"/>
      <c r="I19345" s="399"/>
    </row>
    <row r="19346" spans="1:9" ht="15.75" customHeight="1">
      <c r="A19346" s="396"/>
      <c r="B19346" s="398"/>
      <c r="C19346" s="396"/>
      <c r="D19346" s="396"/>
      <c r="E19346" s="399"/>
      <c r="F19346" s="399"/>
      <c r="G19346" s="399"/>
      <c r="H19346" s="399"/>
      <c r="I19346" s="399"/>
    </row>
    <row r="19347" spans="1:9" ht="15.75" customHeight="1">
      <c r="A19347" s="396"/>
      <c r="B19347" s="398"/>
      <c r="C19347" s="396"/>
      <c r="D19347" s="396"/>
      <c r="E19347" s="399"/>
      <c r="F19347" s="399"/>
      <c r="G19347" s="399"/>
      <c r="H19347" s="399"/>
      <c r="I19347" s="399"/>
    </row>
    <row r="19348" spans="1:9" ht="15.75" customHeight="1">
      <c r="A19348" s="396"/>
      <c r="B19348" s="398"/>
      <c r="C19348" s="396"/>
      <c r="D19348" s="396"/>
      <c r="E19348" s="399"/>
      <c r="F19348" s="399"/>
      <c r="G19348" s="399"/>
      <c r="H19348" s="399"/>
      <c r="I19348" s="399"/>
    </row>
    <row r="19349" spans="1:9" ht="15.75" customHeight="1">
      <c r="A19349" s="396"/>
      <c r="B19349" s="398"/>
      <c r="C19349" s="396"/>
      <c r="D19349" s="396"/>
      <c r="E19349" s="399"/>
      <c r="F19349" s="399"/>
      <c r="G19349" s="399"/>
      <c r="H19349" s="399"/>
      <c r="I19349" s="399"/>
    </row>
    <row r="19350" spans="1:9" ht="15.75" customHeight="1">
      <c r="A19350" s="396"/>
      <c r="B19350" s="398"/>
      <c r="C19350" s="396"/>
      <c r="D19350" s="396"/>
      <c r="E19350" s="399"/>
      <c r="F19350" s="399"/>
      <c r="G19350" s="399"/>
      <c r="H19350" s="399"/>
      <c r="I19350" s="399"/>
    </row>
    <row r="19351" spans="1:9" ht="15.75" customHeight="1">
      <c r="A19351" s="396"/>
      <c r="B19351" s="398"/>
      <c r="C19351" s="396"/>
      <c r="D19351" s="396"/>
      <c r="E19351" s="399"/>
      <c r="F19351" s="399"/>
      <c r="G19351" s="399"/>
      <c r="H19351" s="399"/>
      <c r="I19351" s="399"/>
    </row>
    <row r="19352" spans="1:9" ht="15.75" customHeight="1">
      <c r="A19352" s="396"/>
      <c r="B19352" s="398"/>
      <c r="C19352" s="396"/>
      <c r="D19352" s="396"/>
      <c r="E19352" s="399"/>
      <c r="F19352" s="399"/>
      <c r="G19352" s="399"/>
      <c r="H19352" s="399"/>
      <c r="I19352" s="399"/>
    </row>
    <row r="19353" spans="1:9" ht="15.75" customHeight="1">
      <c r="A19353" s="396"/>
      <c r="B19353" s="398"/>
      <c r="C19353" s="396"/>
      <c r="D19353" s="396"/>
      <c r="E19353" s="399"/>
      <c r="F19353" s="399"/>
      <c r="G19353" s="399"/>
      <c r="H19353" s="399"/>
      <c r="I19353" s="399"/>
    </row>
    <row r="19354" spans="1:9" ht="15.75" customHeight="1">
      <c r="A19354" s="396"/>
      <c r="B19354" s="398"/>
      <c r="C19354" s="396"/>
      <c r="D19354" s="396"/>
      <c r="E19354" s="399"/>
      <c r="F19354" s="399"/>
      <c r="G19354" s="399"/>
      <c r="H19354" s="399"/>
      <c r="I19354" s="399"/>
    </row>
    <row r="19355" spans="1:9" ht="15.75" customHeight="1">
      <c r="A19355" s="396"/>
      <c r="B19355" s="398"/>
      <c r="C19355" s="396"/>
      <c r="D19355" s="396"/>
      <c r="E19355" s="399"/>
      <c r="F19355" s="399"/>
      <c r="G19355" s="399"/>
      <c r="H19355" s="399"/>
      <c r="I19355" s="399"/>
    </row>
    <row r="19356" spans="1:9" ht="15.75" customHeight="1">
      <c r="A19356" s="396"/>
      <c r="B19356" s="398"/>
      <c r="C19356" s="396"/>
      <c r="D19356" s="396"/>
      <c r="E19356" s="399"/>
      <c r="F19356" s="399"/>
      <c r="G19356" s="399"/>
      <c r="H19356" s="399"/>
      <c r="I19356" s="399"/>
    </row>
    <row r="19357" spans="1:9" ht="15.75" customHeight="1">
      <c r="A19357" s="396"/>
      <c r="B19357" s="398"/>
      <c r="C19357" s="396"/>
      <c r="D19357" s="396"/>
      <c r="E19357" s="399"/>
      <c r="F19357" s="399"/>
      <c r="G19357" s="399"/>
      <c r="H19357" s="399"/>
      <c r="I19357" s="399"/>
    </row>
    <row r="19358" spans="1:9" ht="15.75" customHeight="1">
      <c r="A19358" s="396"/>
      <c r="B19358" s="398"/>
      <c r="C19358" s="396"/>
      <c r="D19358" s="396"/>
      <c r="E19358" s="399"/>
      <c r="F19358" s="399"/>
      <c r="G19358" s="399"/>
      <c r="H19358" s="399"/>
      <c r="I19358" s="399"/>
    </row>
    <row r="19359" spans="1:9" ht="15.75" customHeight="1">
      <c r="A19359" s="396"/>
      <c r="B19359" s="398"/>
      <c r="C19359" s="396"/>
      <c r="D19359" s="396"/>
      <c r="E19359" s="399"/>
      <c r="F19359" s="399"/>
      <c r="G19359" s="399"/>
      <c r="H19359" s="399"/>
      <c r="I19359" s="399"/>
    </row>
    <row r="19360" spans="1:9" ht="15.75" customHeight="1">
      <c r="A19360" s="396"/>
      <c r="B19360" s="398"/>
      <c r="C19360" s="396"/>
      <c r="D19360" s="396"/>
      <c r="E19360" s="399"/>
      <c r="F19360" s="399"/>
      <c r="G19360" s="399"/>
      <c r="H19360" s="399"/>
      <c r="I19360" s="399"/>
    </row>
    <row r="19361" spans="1:9" ht="15.75" customHeight="1">
      <c r="A19361" s="396"/>
      <c r="B19361" s="398"/>
      <c r="C19361" s="396"/>
      <c r="D19361" s="396"/>
      <c r="E19361" s="399"/>
      <c r="F19361" s="399"/>
      <c r="G19361" s="399"/>
      <c r="H19361" s="399"/>
      <c r="I19361" s="399"/>
    </row>
    <row r="19362" spans="1:9" ht="15.75" customHeight="1">
      <c r="A19362" s="396"/>
      <c r="B19362" s="398"/>
      <c r="C19362" s="396"/>
      <c r="D19362" s="396"/>
      <c r="E19362" s="399"/>
      <c r="F19362" s="399"/>
      <c r="G19362" s="399"/>
      <c r="H19362" s="399"/>
      <c r="I19362" s="399"/>
    </row>
    <row r="19363" spans="1:9" ht="15.75" customHeight="1">
      <c r="A19363" s="396"/>
      <c r="B19363" s="398"/>
      <c r="C19363" s="396"/>
      <c r="D19363" s="396"/>
      <c r="E19363" s="399"/>
      <c r="F19363" s="399"/>
      <c r="G19363" s="399"/>
      <c r="H19363" s="399"/>
      <c r="I19363" s="399"/>
    </row>
    <row r="19364" spans="1:9" ht="15.75" customHeight="1">
      <c r="A19364" s="396"/>
      <c r="B19364" s="398"/>
      <c r="C19364" s="396"/>
      <c r="D19364" s="396"/>
      <c r="E19364" s="399"/>
      <c r="F19364" s="399"/>
      <c r="G19364" s="399"/>
      <c r="H19364" s="399"/>
      <c r="I19364" s="399"/>
    </row>
    <row r="19365" spans="1:9" ht="15.75" customHeight="1">
      <c r="A19365" s="396"/>
      <c r="B19365" s="398"/>
      <c r="C19365" s="396"/>
      <c r="D19365" s="396"/>
      <c r="E19365" s="399"/>
      <c r="F19365" s="399"/>
      <c r="G19365" s="399"/>
      <c r="H19365" s="399"/>
      <c r="I19365" s="399"/>
    </row>
    <row r="19366" spans="1:9" ht="15.75" customHeight="1">
      <c r="A19366" s="396"/>
      <c r="B19366" s="398"/>
      <c r="C19366" s="396"/>
      <c r="D19366" s="396"/>
      <c r="E19366" s="399"/>
      <c r="F19366" s="399"/>
      <c r="G19366" s="399"/>
      <c r="H19366" s="399"/>
      <c r="I19366" s="399"/>
    </row>
    <row r="19367" spans="1:9" ht="15.75" customHeight="1">
      <c r="A19367" s="396"/>
      <c r="B19367" s="398"/>
      <c r="C19367" s="396"/>
      <c r="D19367" s="396"/>
      <c r="E19367" s="399"/>
      <c r="F19367" s="399"/>
      <c r="G19367" s="399"/>
      <c r="H19367" s="399"/>
      <c r="I19367" s="399"/>
    </row>
    <row r="19368" spans="1:9" ht="15.75" customHeight="1">
      <c r="A19368" s="396"/>
      <c r="B19368" s="398"/>
      <c r="C19368" s="396"/>
      <c r="D19368" s="396"/>
      <c r="E19368" s="399"/>
      <c r="F19368" s="399"/>
      <c r="G19368" s="399"/>
      <c r="H19368" s="399"/>
      <c r="I19368" s="399"/>
    </row>
    <row r="19369" spans="1:9" ht="15.75" customHeight="1">
      <c r="A19369" s="396"/>
      <c r="B19369" s="398"/>
      <c r="C19369" s="396"/>
      <c r="D19369" s="396"/>
      <c r="E19369" s="399"/>
      <c r="F19369" s="399"/>
      <c r="G19369" s="399"/>
      <c r="H19369" s="399"/>
      <c r="I19369" s="399"/>
    </row>
    <row r="19370" spans="1:9" ht="15.75" customHeight="1">
      <c r="A19370" s="396"/>
      <c r="B19370" s="398"/>
      <c r="C19370" s="396"/>
      <c r="D19370" s="396"/>
      <c r="E19370" s="399"/>
      <c r="F19370" s="399"/>
      <c r="G19370" s="399"/>
      <c r="H19370" s="399"/>
      <c r="I19370" s="399"/>
    </row>
    <row r="19371" spans="1:9" ht="15.75" customHeight="1">
      <c r="A19371" s="396"/>
      <c r="B19371" s="398"/>
      <c r="C19371" s="396"/>
      <c r="D19371" s="396"/>
      <c r="E19371" s="399"/>
      <c r="F19371" s="399"/>
      <c r="G19371" s="399"/>
      <c r="H19371" s="399"/>
      <c r="I19371" s="399"/>
    </row>
    <row r="19372" spans="1:9" ht="15.75" customHeight="1">
      <c r="A19372" s="396"/>
      <c r="B19372" s="398"/>
      <c r="C19372" s="396"/>
      <c r="D19372" s="396"/>
      <c r="E19372" s="399"/>
      <c r="F19372" s="399"/>
      <c r="G19372" s="399"/>
      <c r="H19372" s="399"/>
      <c r="I19372" s="399"/>
    </row>
    <row r="19373" spans="1:9" ht="15.75" customHeight="1">
      <c r="A19373" s="396"/>
      <c r="B19373" s="398"/>
      <c r="C19373" s="396"/>
      <c r="D19373" s="396"/>
      <c r="E19373" s="399"/>
      <c r="F19373" s="399"/>
      <c r="G19373" s="399"/>
      <c r="H19373" s="399"/>
      <c r="I19373" s="399"/>
    </row>
    <row r="19374" spans="1:9" ht="15.75" customHeight="1">
      <c r="A19374" s="396"/>
      <c r="B19374" s="398"/>
      <c r="C19374" s="396"/>
      <c r="D19374" s="396"/>
      <c r="E19374" s="399"/>
      <c r="F19374" s="399"/>
      <c r="G19374" s="399"/>
      <c r="H19374" s="399"/>
      <c r="I19374" s="399"/>
    </row>
    <row r="19375" spans="1:9" ht="15.75" customHeight="1">
      <c r="A19375" s="396"/>
      <c r="B19375" s="398"/>
      <c r="C19375" s="396"/>
      <c r="D19375" s="396"/>
      <c r="E19375" s="399"/>
      <c r="F19375" s="399"/>
      <c r="G19375" s="399"/>
      <c r="H19375" s="399"/>
      <c r="I19375" s="399"/>
    </row>
    <row r="19376" spans="1:9" ht="15.75" customHeight="1">
      <c r="A19376" s="396"/>
      <c r="B19376" s="398"/>
      <c r="C19376" s="396"/>
      <c r="D19376" s="396"/>
      <c r="E19376" s="399"/>
      <c r="F19376" s="399"/>
      <c r="G19376" s="399"/>
      <c r="H19376" s="399"/>
      <c r="I19376" s="399"/>
    </row>
    <row r="19377" spans="1:9" ht="15.75" customHeight="1">
      <c r="A19377" s="396"/>
      <c r="B19377" s="398"/>
      <c r="C19377" s="396"/>
      <c r="D19377" s="396"/>
      <c r="E19377" s="399"/>
      <c r="F19377" s="399"/>
      <c r="G19377" s="399"/>
      <c r="H19377" s="399"/>
      <c r="I19377" s="399"/>
    </row>
    <row r="19378" spans="1:9" ht="15.75" customHeight="1">
      <c r="A19378" s="396"/>
      <c r="B19378" s="398"/>
      <c r="C19378" s="396"/>
      <c r="D19378" s="396"/>
      <c r="E19378" s="399"/>
      <c r="F19378" s="399"/>
      <c r="G19378" s="399"/>
      <c r="H19378" s="399"/>
      <c r="I19378" s="399"/>
    </row>
    <row r="19379" spans="1:9" ht="15.75" customHeight="1">
      <c r="A19379" s="396"/>
      <c r="B19379" s="398"/>
      <c r="C19379" s="396"/>
      <c r="D19379" s="396"/>
      <c r="E19379" s="399"/>
      <c r="F19379" s="399"/>
      <c r="G19379" s="399"/>
      <c r="H19379" s="399"/>
      <c r="I19379" s="399"/>
    </row>
    <row r="19380" spans="1:9" ht="15.75" customHeight="1">
      <c r="A19380" s="396"/>
      <c r="B19380" s="398"/>
      <c r="C19380" s="396"/>
      <c r="D19380" s="396"/>
      <c r="E19380" s="399"/>
      <c r="F19380" s="399"/>
      <c r="G19380" s="399"/>
      <c r="H19380" s="399"/>
      <c r="I19380" s="399"/>
    </row>
    <row r="19381" spans="1:9" ht="15.75" customHeight="1">
      <c r="A19381" s="396"/>
      <c r="B19381" s="398"/>
      <c r="C19381" s="396"/>
      <c r="D19381" s="396"/>
      <c r="E19381" s="399"/>
      <c r="F19381" s="399"/>
      <c r="G19381" s="399"/>
      <c r="H19381" s="399"/>
      <c r="I19381" s="399"/>
    </row>
    <row r="19382" spans="1:9" ht="15.75" customHeight="1">
      <c r="A19382" s="396"/>
      <c r="B19382" s="398"/>
      <c r="C19382" s="396"/>
      <c r="D19382" s="396"/>
      <c r="E19382" s="399"/>
      <c r="F19382" s="399"/>
      <c r="G19382" s="399"/>
      <c r="H19382" s="399"/>
      <c r="I19382" s="399"/>
    </row>
    <row r="19383" spans="1:9" ht="15.75" customHeight="1">
      <c r="A19383" s="396"/>
      <c r="B19383" s="398"/>
      <c r="C19383" s="396"/>
      <c r="D19383" s="396"/>
      <c r="E19383" s="399"/>
      <c r="F19383" s="399"/>
      <c r="G19383" s="399"/>
      <c r="H19383" s="399"/>
      <c r="I19383" s="399"/>
    </row>
    <row r="19384" spans="1:9" ht="15.75" customHeight="1">
      <c r="A19384" s="396"/>
      <c r="B19384" s="398"/>
      <c r="C19384" s="396"/>
      <c r="D19384" s="396"/>
      <c r="E19384" s="399"/>
      <c r="F19384" s="399"/>
      <c r="G19384" s="399"/>
      <c r="H19384" s="399"/>
      <c r="I19384" s="399"/>
    </row>
    <row r="19385" spans="1:9" ht="15.75" customHeight="1">
      <c r="A19385" s="396"/>
      <c r="B19385" s="398"/>
      <c r="C19385" s="396"/>
      <c r="D19385" s="396"/>
      <c r="E19385" s="399"/>
      <c r="F19385" s="399"/>
      <c r="G19385" s="399"/>
      <c r="H19385" s="399"/>
      <c r="I19385" s="399"/>
    </row>
    <row r="19386" spans="1:9" ht="15.75" customHeight="1">
      <c r="A19386" s="396"/>
      <c r="B19386" s="398"/>
      <c r="C19386" s="396"/>
      <c r="D19386" s="396"/>
      <c r="E19386" s="399"/>
      <c r="F19386" s="399"/>
      <c r="G19386" s="399"/>
      <c r="H19386" s="399"/>
      <c r="I19386" s="399"/>
    </row>
    <row r="19387" spans="1:9" ht="15.75" customHeight="1">
      <c r="A19387" s="396"/>
      <c r="B19387" s="398"/>
      <c r="C19387" s="396"/>
      <c r="D19387" s="396"/>
      <c r="E19387" s="399"/>
      <c r="F19387" s="399"/>
      <c r="G19387" s="399"/>
      <c r="H19387" s="399"/>
      <c r="I19387" s="399"/>
    </row>
    <row r="19388" spans="1:9" ht="15.75" customHeight="1">
      <c r="A19388" s="396"/>
      <c r="B19388" s="398"/>
      <c r="C19388" s="396"/>
      <c r="D19388" s="396"/>
      <c r="E19388" s="399"/>
      <c r="F19388" s="399"/>
      <c r="G19388" s="399"/>
      <c r="H19388" s="399"/>
      <c r="I19388" s="399"/>
    </row>
    <row r="19389" spans="1:9" ht="15.75" customHeight="1">
      <c r="A19389" s="396"/>
      <c r="B19389" s="398"/>
      <c r="C19389" s="396"/>
      <c r="D19389" s="396"/>
      <c r="E19389" s="399"/>
      <c r="F19389" s="399"/>
      <c r="G19389" s="399"/>
      <c r="H19389" s="399"/>
      <c r="I19389" s="399"/>
    </row>
    <row r="19390" spans="1:9" ht="15.75" customHeight="1">
      <c r="A19390" s="396"/>
      <c r="B19390" s="398"/>
      <c r="C19390" s="396"/>
      <c r="D19390" s="396"/>
      <c r="E19390" s="399"/>
      <c r="F19390" s="399"/>
      <c r="G19390" s="399"/>
      <c r="H19390" s="399"/>
      <c r="I19390" s="399"/>
    </row>
    <row r="19391" spans="1:9" ht="15.75" customHeight="1">
      <c r="A19391" s="396"/>
      <c r="B19391" s="398"/>
      <c r="C19391" s="396"/>
      <c r="D19391" s="396"/>
      <c r="E19391" s="399"/>
      <c r="F19391" s="399"/>
      <c r="G19391" s="399"/>
      <c r="H19391" s="399"/>
      <c r="I19391" s="399"/>
    </row>
    <row r="19392" spans="1:9" ht="15.75" customHeight="1">
      <c r="A19392" s="396"/>
      <c r="B19392" s="398"/>
      <c r="C19392" s="396"/>
      <c r="D19392" s="396"/>
      <c r="E19392" s="399"/>
      <c r="F19392" s="399"/>
      <c r="G19392" s="399"/>
      <c r="H19392" s="399"/>
      <c r="I19392" s="399"/>
    </row>
    <row r="19393" spans="1:9" ht="15.75" customHeight="1">
      <c r="A19393" s="396"/>
      <c r="B19393" s="398"/>
      <c r="C19393" s="396"/>
      <c r="D19393" s="396"/>
      <c r="E19393" s="399"/>
      <c r="F19393" s="399"/>
      <c r="G19393" s="399"/>
      <c r="H19393" s="399"/>
      <c r="I19393" s="399"/>
    </row>
    <row r="19394" spans="1:9" ht="15.75" customHeight="1">
      <c r="A19394" s="396"/>
      <c r="B19394" s="398"/>
      <c r="C19394" s="396"/>
      <c r="D19394" s="396"/>
      <c r="E19394" s="399"/>
      <c r="F19394" s="399"/>
      <c r="G19394" s="399"/>
      <c r="H19394" s="399"/>
      <c r="I19394" s="399"/>
    </row>
    <row r="19395" spans="1:9" ht="15.75" customHeight="1">
      <c r="A19395" s="396"/>
      <c r="B19395" s="398"/>
      <c r="C19395" s="396"/>
      <c r="D19395" s="396"/>
      <c r="E19395" s="399"/>
      <c r="F19395" s="399"/>
      <c r="G19395" s="399"/>
      <c r="H19395" s="399"/>
      <c r="I19395" s="399"/>
    </row>
    <row r="19396" spans="1:9" ht="15.75" customHeight="1">
      <c r="A19396" s="396"/>
      <c r="B19396" s="398"/>
      <c r="C19396" s="396"/>
      <c r="D19396" s="396"/>
      <c r="E19396" s="399"/>
      <c r="F19396" s="399"/>
      <c r="G19396" s="399"/>
      <c r="H19396" s="399"/>
      <c r="I19396" s="399"/>
    </row>
    <row r="19397" spans="1:9" ht="15.75" customHeight="1">
      <c r="A19397" s="396"/>
      <c r="B19397" s="398"/>
      <c r="C19397" s="396"/>
      <c r="D19397" s="396"/>
      <c r="E19397" s="399"/>
      <c r="F19397" s="399"/>
      <c r="G19397" s="399"/>
      <c r="H19397" s="399"/>
      <c r="I19397" s="399"/>
    </row>
    <row r="19398" spans="1:9" ht="15.75" customHeight="1">
      <c r="A19398" s="396"/>
      <c r="B19398" s="398"/>
      <c r="C19398" s="396"/>
      <c r="D19398" s="396"/>
      <c r="E19398" s="399"/>
      <c r="F19398" s="399"/>
      <c r="G19398" s="399"/>
      <c r="H19398" s="399"/>
      <c r="I19398" s="399"/>
    </row>
    <row r="19399" spans="1:9" ht="15.75" customHeight="1">
      <c r="A19399" s="396"/>
      <c r="B19399" s="398"/>
      <c r="C19399" s="396"/>
      <c r="D19399" s="396"/>
      <c r="E19399" s="399"/>
      <c r="F19399" s="399"/>
      <c r="G19399" s="399"/>
      <c r="H19399" s="399"/>
      <c r="I19399" s="399"/>
    </row>
    <row r="19400" spans="1:9" ht="15.75" customHeight="1">
      <c r="A19400" s="396"/>
      <c r="B19400" s="398"/>
      <c r="C19400" s="396"/>
      <c r="D19400" s="396"/>
      <c r="E19400" s="399"/>
      <c r="F19400" s="399"/>
      <c r="G19400" s="399"/>
      <c r="H19400" s="399"/>
      <c r="I19400" s="399"/>
    </row>
    <row r="19401" spans="1:9" ht="15.75" customHeight="1">
      <c r="A19401" s="396"/>
      <c r="B19401" s="398"/>
      <c r="C19401" s="396"/>
      <c r="D19401" s="396"/>
      <c r="E19401" s="399"/>
      <c r="F19401" s="399"/>
      <c r="G19401" s="399"/>
      <c r="H19401" s="399"/>
      <c r="I19401" s="399"/>
    </row>
    <row r="19402" spans="1:9" ht="15.75" customHeight="1">
      <c r="A19402" s="396"/>
      <c r="B19402" s="398"/>
      <c r="C19402" s="396"/>
      <c r="D19402" s="396"/>
      <c r="E19402" s="399"/>
      <c r="F19402" s="399"/>
      <c r="G19402" s="399"/>
      <c r="H19402" s="399"/>
      <c r="I19402" s="399"/>
    </row>
    <row r="19403" spans="1:9" ht="15.75" customHeight="1">
      <c r="A19403" s="396"/>
      <c r="B19403" s="398"/>
      <c r="C19403" s="396"/>
      <c r="D19403" s="396"/>
      <c r="E19403" s="399"/>
      <c r="F19403" s="399"/>
      <c r="G19403" s="399"/>
      <c r="H19403" s="399"/>
      <c r="I19403" s="399"/>
    </row>
    <row r="19404" spans="1:9" ht="15.75" customHeight="1">
      <c r="A19404" s="396"/>
      <c r="B19404" s="398"/>
      <c r="C19404" s="396"/>
      <c r="D19404" s="396"/>
      <c r="E19404" s="399"/>
      <c r="F19404" s="399"/>
      <c r="G19404" s="399"/>
      <c r="H19404" s="399"/>
      <c r="I19404" s="399"/>
    </row>
    <row r="19405" spans="1:9" ht="15.75" customHeight="1">
      <c r="A19405" s="396"/>
      <c r="B19405" s="398"/>
      <c r="C19405" s="396"/>
      <c r="D19405" s="396"/>
      <c r="E19405" s="399"/>
      <c r="F19405" s="399"/>
      <c r="G19405" s="399"/>
      <c r="H19405" s="399"/>
      <c r="I19405" s="399"/>
    </row>
    <row r="19406" spans="1:9" ht="15.75" customHeight="1">
      <c r="A19406" s="396"/>
      <c r="B19406" s="398"/>
      <c r="C19406" s="396"/>
      <c r="D19406" s="396"/>
      <c r="E19406" s="399"/>
      <c r="F19406" s="399"/>
      <c r="G19406" s="399"/>
      <c r="H19406" s="399"/>
      <c r="I19406" s="399"/>
    </row>
    <row r="19407" spans="1:9" ht="15.75" customHeight="1">
      <c r="A19407" s="396"/>
      <c r="B19407" s="398"/>
      <c r="C19407" s="396"/>
      <c r="D19407" s="396"/>
      <c r="E19407" s="399"/>
      <c r="F19407" s="399"/>
      <c r="G19407" s="399"/>
      <c r="H19407" s="399"/>
      <c r="I19407" s="399"/>
    </row>
    <row r="19408" spans="1:9" ht="15.75" customHeight="1">
      <c r="A19408" s="396"/>
      <c r="B19408" s="398"/>
      <c r="C19408" s="396"/>
      <c r="D19408" s="396"/>
      <c r="E19408" s="399"/>
      <c r="F19408" s="399"/>
      <c r="G19408" s="399"/>
      <c r="H19408" s="399"/>
      <c r="I19408" s="399"/>
    </row>
    <row r="19409" spans="1:9" ht="15.75" customHeight="1">
      <c r="A19409" s="396"/>
      <c r="B19409" s="398"/>
      <c r="C19409" s="396"/>
      <c r="D19409" s="396"/>
      <c r="E19409" s="399"/>
      <c r="F19409" s="399"/>
      <c r="G19409" s="399"/>
      <c r="H19409" s="399"/>
      <c r="I19409" s="399"/>
    </row>
    <row r="19410" spans="1:9" ht="15.75" customHeight="1">
      <c r="A19410" s="396"/>
      <c r="B19410" s="398"/>
      <c r="C19410" s="396"/>
      <c r="D19410" s="396"/>
      <c r="E19410" s="399"/>
      <c r="F19410" s="399"/>
      <c r="G19410" s="399"/>
      <c r="H19410" s="399"/>
      <c r="I19410" s="399"/>
    </row>
    <row r="19411" spans="1:9" ht="15.75" customHeight="1">
      <c r="A19411" s="396"/>
      <c r="B19411" s="398"/>
      <c r="C19411" s="396"/>
      <c r="D19411" s="396"/>
      <c r="E19411" s="399"/>
      <c r="F19411" s="399"/>
      <c r="G19411" s="399"/>
      <c r="H19411" s="399"/>
      <c r="I19411" s="399"/>
    </row>
    <row r="19412" spans="1:9" ht="15.75" customHeight="1">
      <c r="A19412" s="396"/>
      <c r="B19412" s="398"/>
      <c r="C19412" s="396"/>
      <c r="D19412" s="396"/>
      <c r="E19412" s="399"/>
      <c r="F19412" s="399"/>
      <c r="G19412" s="399"/>
      <c r="H19412" s="399"/>
      <c r="I19412" s="399"/>
    </row>
    <row r="19413" spans="1:9" ht="15.75" customHeight="1">
      <c r="A19413" s="396"/>
      <c r="B19413" s="398"/>
      <c r="C19413" s="396"/>
      <c r="D19413" s="396"/>
      <c r="E19413" s="399"/>
      <c r="F19413" s="399"/>
      <c r="G19413" s="399"/>
      <c r="H19413" s="399"/>
      <c r="I19413" s="399"/>
    </row>
    <row r="19414" spans="1:9" ht="15.75" customHeight="1">
      <c r="A19414" s="396"/>
      <c r="B19414" s="398"/>
      <c r="C19414" s="396"/>
      <c r="D19414" s="396"/>
      <c r="E19414" s="399"/>
      <c r="F19414" s="399"/>
      <c r="G19414" s="399"/>
      <c r="H19414" s="399"/>
      <c r="I19414" s="399"/>
    </row>
    <row r="19415" spans="1:9" ht="15.75" customHeight="1">
      <c r="A19415" s="396"/>
      <c r="B19415" s="398"/>
      <c r="C19415" s="396"/>
      <c r="D19415" s="396"/>
      <c r="E19415" s="399"/>
      <c r="F19415" s="399"/>
      <c r="G19415" s="399"/>
      <c r="H19415" s="399"/>
      <c r="I19415" s="399"/>
    </row>
    <row r="19416" spans="1:9" ht="15.75" customHeight="1">
      <c r="A19416" s="396"/>
      <c r="B19416" s="398"/>
      <c r="C19416" s="396"/>
      <c r="D19416" s="396"/>
      <c r="E19416" s="399"/>
      <c r="F19416" s="399"/>
      <c r="G19416" s="399"/>
      <c r="H19416" s="399"/>
      <c r="I19416" s="399"/>
    </row>
    <row r="19417" spans="1:9" ht="15.75" customHeight="1">
      <c r="A19417" s="396"/>
      <c r="B19417" s="398"/>
      <c r="C19417" s="396"/>
      <c r="D19417" s="396"/>
      <c r="E19417" s="399"/>
      <c r="F19417" s="399"/>
      <c r="G19417" s="399"/>
      <c r="H19417" s="399"/>
      <c r="I19417" s="399"/>
    </row>
    <row r="19418" spans="1:9" ht="15.75" customHeight="1">
      <c r="A19418" s="396"/>
      <c r="B19418" s="398"/>
      <c r="C19418" s="396"/>
      <c r="D19418" s="396"/>
      <c r="E19418" s="399"/>
      <c r="F19418" s="399"/>
      <c r="G19418" s="399"/>
      <c r="H19418" s="399"/>
      <c r="I19418" s="399"/>
    </row>
    <row r="19419" spans="1:9" ht="15.75" customHeight="1">
      <c r="A19419" s="396"/>
      <c r="B19419" s="398"/>
      <c r="C19419" s="396"/>
      <c r="D19419" s="396"/>
      <c r="E19419" s="399"/>
      <c r="F19419" s="399"/>
      <c r="G19419" s="399"/>
      <c r="H19419" s="399"/>
      <c r="I19419" s="399"/>
    </row>
    <row r="19420" spans="1:9" ht="15.75" customHeight="1">
      <c r="A19420" s="396"/>
      <c r="B19420" s="398"/>
      <c r="C19420" s="396"/>
      <c r="D19420" s="396"/>
      <c r="E19420" s="399"/>
      <c r="F19420" s="399"/>
      <c r="G19420" s="399"/>
      <c r="H19420" s="399"/>
      <c r="I19420" s="399"/>
    </row>
    <row r="19421" spans="1:9" ht="15.75" customHeight="1">
      <c r="A19421" s="396"/>
      <c r="B19421" s="398"/>
      <c r="C19421" s="396"/>
      <c r="D19421" s="396"/>
      <c r="E19421" s="399"/>
      <c r="F19421" s="399"/>
      <c r="G19421" s="399"/>
      <c r="H19421" s="399"/>
      <c r="I19421" s="399"/>
    </row>
    <row r="19422" spans="1:9" ht="15.75" customHeight="1">
      <c r="A19422" s="396"/>
      <c r="B19422" s="398"/>
      <c r="C19422" s="396"/>
      <c r="D19422" s="396"/>
      <c r="E19422" s="399"/>
      <c r="F19422" s="399"/>
      <c r="G19422" s="399"/>
      <c r="H19422" s="399"/>
      <c r="I19422" s="399"/>
    </row>
    <row r="19423" spans="1:9" ht="15.75" customHeight="1">
      <c r="A19423" s="396"/>
      <c r="B19423" s="398"/>
      <c r="C19423" s="396"/>
      <c r="D19423" s="396"/>
      <c r="E19423" s="399"/>
      <c r="F19423" s="399"/>
      <c r="G19423" s="399"/>
      <c r="H19423" s="399"/>
      <c r="I19423" s="399"/>
    </row>
    <row r="19424" spans="1:9" ht="15.75" customHeight="1">
      <c r="A19424" s="396"/>
      <c r="B19424" s="398"/>
      <c r="C19424" s="396"/>
      <c r="D19424" s="396"/>
      <c r="E19424" s="399"/>
      <c r="F19424" s="399"/>
      <c r="G19424" s="399"/>
      <c r="H19424" s="399"/>
      <c r="I19424" s="399"/>
    </row>
    <row r="19425" spans="1:9" ht="15.75" customHeight="1">
      <c r="A19425" s="396"/>
      <c r="B19425" s="398"/>
      <c r="C19425" s="396"/>
      <c r="D19425" s="396"/>
      <c r="E19425" s="399"/>
      <c r="F19425" s="399"/>
      <c r="G19425" s="399"/>
      <c r="H19425" s="399"/>
      <c r="I19425" s="399"/>
    </row>
    <row r="19426" spans="1:9" ht="15.75" customHeight="1">
      <c r="A19426" s="396"/>
      <c r="B19426" s="398"/>
      <c r="C19426" s="396"/>
      <c r="D19426" s="396"/>
      <c r="E19426" s="399"/>
      <c r="F19426" s="399"/>
      <c r="G19426" s="399"/>
      <c r="H19426" s="399"/>
      <c r="I19426" s="399"/>
    </row>
    <row r="19427" spans="1:9" ht="15.75" customHeight="1">
      <c r="A19427" s="396"/>
      <c r="B19427" s="398"/>
      <c r="C19427" s="396"/>
      <c r="D19427" s="396"/>
      <c r="E19427" s="399"/>
      <c r="F19427" s="399"/>
      <c r="G19427" s="399"/>
      <c r="H19427" s="399"/>
      <c r="I19427" s="399"/>
    </row>
    <row r="19428" spans="1:9" ht="15.75" customHeight="1">
      <c r="A19428" s="396"/>
      <c r="B19428" s="398"/>
      <c r="C19428" s="396"/>
      <c r="D19428" s="396"/>
      <c r="E19428" s="399"/>
      <c r="F19428" s="399"/>
      <c r="G19428" s="399"/>
      <c r="H19428" s="399"/>
      <c r="I19428" s="399"/>
    </row>
    <row r="19429" spans="1:9" ht="15.75" customHeight="1">
      <c r="A19429" s="396"/>
      <c r="B19429" s="398"/>
      <c r="C19429" s="396"/>
      <c r="D19429" s="396"/>
      <c r="E19429" s="399"/>
      <c r="F19429" s="399"/>
      <c r="G19429" s="399"/>
      <c r="H19429" s="399"/>
      <c r="I19429" s="399"/>
    </row>
    <row r="19430" spans="1:9" ht="15.75" customHeight="1">
      <c r="A19430" s="396"/>
      <c r="B19430" s="398"/>
      <c r="C19430" s="396"/>
      <c r="D19430" s="396"/>
      <c r="E19430" s="399"/>
      <c r="F19430" s="399"/>
      <c r="G19430" s="399"/>
      <c r="H19430" s="399"/>
      <c r="I19430" s="399"/>
    </row>
    <row r="19431" spans="1:9" ht="15.75" customHeight="1">
      <c r="A19431" s="396"/>
      <c r="B19431" s="398"/>
      <c r="C19431" s="396"/>
      <c r="D19431" s="396"/>
      <c r="E19431" s="399"/>
      <c r="F19431" s="399"/>
      <c r="G19431" s="399"/>
      <c r="H19431" s="399"/>
      <c r="I19431" s="399"/>
    </row>
    <row r="19432" spans="1:9" ht="15.75" customHeight="1">
      <c r="A19432" s="396"/>
      <c r="B19432" s="398"/>
      <c r="C19432" s="396"/>
      <c r="D19432" s="396"/>
      <c r="E19432" s="399"/>
      <c r="F19432" s="399"/>
      <c r="G19432" s="399"/>
      <c r="H19432" s="399"/>
      <c r="I19432" s="399"/>
    </row>
    <row r="19433" spans="1:9" ht="15.75" customHeight="1">
      <c r="A19433" s="396"/>
      <c r="B19433" s="398"/>
      <c r="C19433" s="396"/>
      <c r="D19433" s="396"/>
      <c r="E19433" s="399"/>
      <c r="F19433" s="399"/>
      <c r="G19433" s="399"/>
      <c r="H19433" s="399"/>
      <c r="I19433" s="399"/>
    </row>
    <row r="19434" spans="1:9" ht="15.75" customHeight="1">
      <c r="A19434" s="396"/>
      <c r="B19434" s="398"/>
      <c r="C19434" s="396"/>
      <c r="D19434" s="396"/>
      <c r="E19434" s="399"/>
      <c r="F19434" s="399"/>
      <c r="G19434" s="399"/>
      <c r="H19434" s="399"/>
      <c r="I19434" s="399"/>
    </row>
    <row r="19435" spans="1:9" ht="15.75" customHeight="1">
      <c r="A19435" s="396"/>
      <c r="B19435" s="398"/>
      <c r="C19435" s="396"/>
      <c r="D19435" s="396"/>
      <c r="E19435" s="399"/>
      <c r="F19435" s="399"/>
      <c r="G19435" s="399"/>
      <c r="H19435" s="399"/>
      <c r="I19435" s="399"/>
    </row>
    <row r="19436" spans="1:9" ht="15.75" customHeight="1">
      <c r="A19436" s="396"/>
      <c r="B19436" s="398"/>
      <c r="C19436" s="396"/>
      <c r="D19436" s="396"/>
      <c r="E19436" s="399"/>
      <c r="F19436" s="399"/>
      <c r="G19436" s="399"/>
      <c r="H19436" s="399"/>
      <c r="I19436" s="399"/>
    </row>
    <row r="19437" spans="1:9" ht="15.75" customHeight="1">
      <c r="A19437" s="396"/>
      <c r="B19437" s="398"/>
      <c r="C19437" s="396"/>
      <c r="D19437" s="396"/>
      <c r="E19437" s="399"/>
      <c r="F19437" s="399"/>
      <c r="G19437" s="399"/>
      <c r="H19437" s="399"/>
      <c r="I19437" s="399"/>
    </row>
    <row r="19438" spans="1:9" ht="15.75" customHeight="1">
      <c r="A19438" s="396"/>
      <c r="B19438" s="398"/>
      <c r="C19438" s="396"/>
      <c r="D19438" s="396"/>
      <c r="E19438" s="399"/>
      <c r="F19438" s="399"/>
      <c r="G19438" s="399"/>
      <c r="H19438" s="399"/>
      <c r="I19438" s="399"/>
    </row>
    <row r="19439" spans="1:9" ht="15.75" customHeight="1">
      <c r="A19439" s="396"/>
      <c r="B19439" s="398"/>
      <c r="C19439" s="396"/>
      <c r="D19439" s="396"/>
      <c r="E19439" s="399"/>
      <c r="F19439" s="399"/>
      <c r="G19439" s="399"/>
      <c r="H19439" s="399"/>
      <c r="I19439" s="399"/>
    </row>
    <row r="19440" spans="1:9" ht="15.75" customHeight="1">
      <c r="A19440" s="396"/>
      <c r="B19440" s="398"/>
      <c r="C19440" s="396"/>
      <c r="D19440" s="396"/>
      <c r="E19440" s="399"/>
      <c r="F19440" s="399"/>
      <c r="G19440" s="399"/>
      <c r="H19440" s="399"/>
      <c r="I19440" s="399"/>
    </row>
    <row r="19441" spans="1:9" ht="15.75" customHeight="1">
      <c r="A19441" s="396"/>
      <c r="B19441" s="398"/>
      <c r="C19441" s="396"/>
      <c r="D19441" s="396"/>
      <c r="E19441" s="399"/>
      <c r="F19441" s="399"/>
      <c r="G19441" s="399"/>
      <c r="H19441" s="399"/>
      <c r="I19441" s="399"/>
    </row>
    <row r="19442" spans="1:9" ht="15.75" customHeight="1">
      <c r="A19442" s="396"/>
      <c r="B19442" s="398"/>
      <c r="C19442" s="396"/>
      <c r="D19442" s="396"/>
      <c r="E19442" s="399"/>
      <c r="F19442" s="399"/>
      <c r="G19442" s="399"/>
      <c r="H19442" s="399"/>
      <c r="I19442" s="399"/>
    </row>
    <row r="19443" spans="1:9" ht="15.75" customHeight="1">
      <c r="A19443" s="396"/>
      <c r="B19443" s="398"/>
      <c r="C19443" s="396"/>
      <c r="D19443" s="396"/>
      <c r="E19443" s="399"/>
      <c r="F19443" s="399"/>
      <c r="G19443" s="399"/>
      <c r="H19443" s="399"/>
      <c r="I19443" s="399"/>
    </row>
    <row r="19444" spans="1:9" ht="15.75" customHeight="1">
      <c r="A19444" s="396"/>
      <c r="B19444" s="398"/>
      <c r="C19444" s="396"/>
      <c r="D19444" s="396"/>
      <c r="E19444" s="399"/>
      <c r="F19444" s="399"/>
      <c r="G19444" s="399"/>
      <c r="H19444" s="399"/>
      <c r="I19444" s="399"/>
    </row>
    <row r="19445" spans="1:9" ht="15.75" customHeight="1">
      <c r="A19445" s="396"/>
      <c r="B19445" s="398"/>
      <c r="C19445" s="396"/>
      <c r="D19445" s="396"/>
      <c r="E19445" s="399"/>
      <c r="F19445" s="399"/>
      <c r="G19445" s="399"/>
      <c r="H19445" s="399"/>
      <c r="I19445" s="399"/>
    </row>
    <row r="19446" spans="1:9" ht="15.75" customHeight="1">
      <c r="A19446" s="396"/>
      <c r="B19446" s="398"/>
      <c r="C19446" s="396"/>
      <c r="D19446" s="396"/>
      <c r="E19446" s="399"/>
      <c r="F19446" s="399"/>
      <c r="G19446" s="399"/>
      <c r="H19446" s="399"/>
      <c r="I19446" s="399"/>
    </row>
    <row r="19447" spans="1:9" ht="15.75" customHeight="1">
      <c r="A19447" s="396"/>
      <c r="B19447" s="398"/>
      <c r="C19447" s="396"/>
      <c r="D19447" s="396"/>
      <c r="E19447" s="399"/>
      <c r="F19447" s="399"/>
      <c r="G19447" s="399"/>
      <c r="H19447" s="399"/>
      <c r="I19447" s="399"/>
    </row>
    <row r="19448" spans="1:9" ht="15.75" customHeight="1">
      <c r="A19448" s="396"/>
      <c r="B19448" s="398"/>
      <c r="C19448" s="396"/>
      <c r="D19448" s="396"/>
      <c r="E19448" s="399"/>
      <c r="F19448" s="399"/>
      <c r="G19448" s="399"/>
      <c r="H19448" s="399"/>
      <c r="I19448" s="399"/>
    </row>
    <row r="19449" spans="1:9" ht="15.75" customHeight="1">
      <c r="A19449" s="396"/>
      <c r="B19449" s="398"/>
      <c r="C19449" s="396"/>
      <c r="D19449" s="396"/>
      <c r="E19449" s="399"/>
      <c r="F19449" s="399"/>
      <c r="G19449" s="399"/>
      <c r="H19449" s="399"/>
      <c r="I19449" s="399"/>
    </row>
    <row r="19450" spans="1:9" ht="15.75" customHeight="1">
      <c r="A19450" s="396"/>
      <c r="B19450" s="398"/>
      <c r="C19450" s="396"/>
      <c r="D19450" s="396"/>
      <c r="E19450" s="399"/>
      <c r="F19450" s="399"/>
      <c r="G19450" s="399"/>
      <c r="H19450" s="399"/>
      <c r="I19450" s="399"/>
    </row>
    <row r="19451" spans="1:9" ht="15.75" customHeight="1">
      <c r="A19451" s="396"/>
      <c r="B19451" s="398"/>
      <c r="C19451" s="396"/>
      <c r="D19451" s="396"/>
      <c r="E19451" s="399"/>
      <c r="F19451" s="399"/>
      <c r="G19451" s="399"/>
      <c r="H19451" s="399"/>
      <c r="I19451" s="399"/>
    </row>
    <row r="19452" spans="1:9" ht="15.75" customHeight="1">
      <c r="A19452" s="396"/>
      <c r="B19452" s="398"/>
      <c r="C19452" s="396"/>
      <c r="D19452" s="396"/>
      <c r="E19452" s="399"/>
      <c r="F19452" s="399"/>
      <c r="G19452" s="399"/>
      <c r="H19452" s="399"/>
      <c r="I19452" s="399"/>
    </row>
    <row r="19453" spans="1:9" ht="15.75" customHeight="1">
      <c r="A19453" s="396"/>
      <c r="B19453" s="398"/>
      <c r="C19453" s="396"/>
      <c r="D19453" s="396"/>
      <c r="E19453" s="399"/>
      <c r="F19453" s="399"/>
      <c r="G19453" s="399"/>
      <c r="H19453" s="399"/>
      <c r="I19453" s="399"/>
    </row>
    <row r="19454" spans="1:9" ht="15.75" customHeight="1">
      <c r="A19454" s="396"/>
      <c r="B19454" s="398"/>
      <c r="C19454" s="396"/>
      <c r="D19454" s="396"/>
      <c r="E19454" s="399"/>
      <c r="F19454" s="399"/>
      <c r="G19454" s="399"/>
      <c r="H19454" s="399"/>
      <c r="I19454" s="399"/>
    </row>
    <row r="19455" spans="1:9" ht="15.75" customHeight="1">
      <c r="A19455" s="396"/>
      <c r="B19455" s="398"/>
      <c r="C19455" s="396"/>
      <c r="D19455" s="396"/>
      <c r="E19455" s="399"/>
      <c r="F19455" s="399"/>
      <c r="G19455" s="399"/>
      <c r="H19455" s="399"/>
      <c r="I19455" s="399"/>
    </row>
    <row r="19456" spans="1:9" ht="15.75" customHeight="1">
      <c r="A19456" s="396"/>
      <c r="B19456" s="398"/>
      <c r="C19456" s="396"/>
      <c r="D19456" s="396"/>
      <c r="E19456" s="399"/>
      <c r="F19456" s="399"/>
      <c r="G19456" s="399"/>
      <c r="H19456" s="399"/>
      <c r="I19456" s="399"/>
    </row>
    <row r="19457" spans="1:9" ht="15.75" customHeight="1">
      <c r="A19457" s="396"/>
      <c r="B19457" s="398"/>
      <c r="C19457" s="396"/>
      <c r="D19457" s="396"/>
      <c r="E19457" s="399"/>
      <c r="F19457" s="399"/>
      <c r="G19457" s="399"/>
      <c r="H19457" s="399"/>
      <c r="I19457" s="399"/>
    </row>
    <row r="19458" spans="1:9" ht="15.75" customHeight="1">
      <c r="A19458" s="396"/>
      <c r="B19458" s="398"/>
      <c r="C19458" s="396"/>
      <c r="D19458" s="396"/>
      <c r="E19458" s="399"/>
      <c r="F19458" s="399"/>
      <c r="G19458" s="399"/>
      <c r="H19458" s="399"/>
      <c r="I19458" s="399"/>
    </row>
    <row r="19459" spans="1:9" ht="15.75" customHeight="1">
      <c r="A19459" s="396"/>
      <c r="B19459" s="398"/>
      <c r="C19459" s="396"/>
      <c r="D19459" s="396"/>
      <c r="E19459" s="399"/>
      <c r="F19459" s="399"/>
      <c r="G19459" s="399"/>
      <c r="H19459" s="399"/>
      <c r="I19459" s="399"/>
    </row>
    <row r="19460" spans="1:9" ht="15.75" customHeight="1">
      <c r="A19460" s="396"/>
      <c r="B19460" s="398"/>
      <c r="C19460" s="396"/>
      <c r="D19460" s="396"/>
      <c r="E19460" s="399"/>
      <c r="F19460" s="399"/>
      <c r="G19460" s="399"/>
      <c r="H19460" s="399"/>
      <c r="I19460" s="399"/>
    </row>
    <row r="19461" spans="1:9" ht="15.75" customHeight="1">
      <c r="A19461" s="396"/>
      <c r="B19461" s="398"/>
      <c r="C19461" s="396"/>
      <c r="D19461" s="396"/>
      <c r="E19461" s="399"/>
      <c r="F19461" s="399"/>
      <c r="G19461" s="399"/>
      <c r="H19461" s="399"/>
      <c r="I19461" s="399"/>
    </row>
    <row r="19462" spans="1:9" ht="15.75" customHeight="1">
      <c r="A19462" s="396"/>
      <c r="B19462" s="398"/>
      <c r="C19462" s="396"/>
      <c r="D19462" s="396"/>
      <c r="E19462" s="399"/>
      <c r="F19462" s="399"/>
      <c r="G19462" s="399"/>
      <c r="H19462" s="399"/>
      <c r="I19462" s="399"/>
    </row>
    <row r="19463" spans="1:9" ht="15.75" customHeight="1">
      <c r="A19463" s="396"/>
      <c r="B19463" s="398"/>
      <c r="C19463" s="396"/>
      <c r="D19463" s="396"/>
      <c r="E19463" s="399"/>
      <c r="F19463" s="399"/>
      <c r="G19463" s="399"/>
      <c r="H19463" s="399"/>
      <c r="I19463" s="399"/>
    </row>
    <row r="19464" spans="1:9" ht="15.75" customHeight="1">
      <c r="A19464" s="396"/>
      <c r="B19464" s="398"/>
      <c r="C19464" s="396"/>
      <c r="D19464" s="396"/>
      <c r="E19464" s="399"/>
      <c r="F19464" s="399"/>
      <c r="G19464" s="399"/>
      <c r="H19464" s="399"/>
      <c r="I19464" s="399"/>
    </row>
    <row r="19465" spans="1:9" ht="15.75" customHeight="1">
      <c r="A19465" s="396"/>
      <c r="B19465" s="398"/>
      <c r="C19465" s="396"/>
      <c r="D19465" s="396"/>
      <c r="E19465" s="399"/>
      <c r="F19465" s="399"/>
      <c r="G19465" s="399"/>
      <c r="H19465" s="399"/>
      <c r="I19465" s="399"/>
    </row>
    <row r="19466" spans="1:9" ht="15.75" customHeight="1">
      <c r="A19466" s="396"/>
      <c r="B19466" s="398"/>
      <c r="C19466" s="396"/>
      <c r="D19466" s="396"/>
      <c r="E19466" s="399"/>
      <c r="F19466" s="399"/>
      <c r="G19466" s="399"/>
      <c r="H19466" s="399"/>
      <c r="I19466" s="399"/>
    </row>
    <row r="19467" spans="1:9" ht="15.75" customHeight="1">
      <c r="A19467" s="396"/>
      <c r="B19467" s="398"/>
      <c r="C19467" s="396"/>
      <c r="D19467" s="396"/>
      <c r="E19467" s="399"/>
      <c r="F19467" s="399"/>
      <c r="G19467" s="399"/>
      <c r="H19467" s="399"/>
      <c r="I19467" s="399"/>
    </row>
    <row r="19468" spans="1:9" ht="15.75" customHeight="1">
      <c r="A19468" s="396"/>
      <c r="B19468" s="398"/>
      <c r="C19468" s="396"/>
      <c r="D19468" s="396"/>
      <c r="E19468" s="399"/>
      <c r="F19468" s="399"/>
      <c r="G19468" s="399"/>
      <c r="H19468" s="399"/>
      <c r="I19468" s="399"/>
    </row>
    <row r="19469" spans="1:9" ht="15.75" customHeight="1">
      <c r="A19469" s="396"/>
      <c r="B19469" s="398"/>
      <c r="C19469" s="396"/>
      <c r="D19469" s="396"/>
      <c r="E19469" s="399"/>
      <c r="F19469" s="399"/>
      <c r="G19469" s="399"/>
      <c r="H19469" s="399"/>
      <c r="I19469" s="399"/>
    </row>
    <row r="19470" spans="1:9" ht="15.75" customHeight="1">
      <c r="A19470" s="396"/>
      <c r="B19470" s="398"/>
      <c r="C19470" s="396"/>
      <c r="D19470" s="396"/>
      <c r="E19470" s="399"/>
      <c r="F19470" s="399"/>
      <c r="G19470" s="399"/>
      <c r="H19470" s="399"/>
      <c r="I19470" s="399"/>
    </row>
    <row r="19471" spans="1:9" ht="15.75" customHeight="1">
      <c r="A19471" s="396"/>
      <c r="B19471" s="398"/>
      <c r="C19471" s="396"/>
      <c r="D19471" s="396"/>
      <c r="E19471" s="399"/>
      <c r="F19471" s="399"/>
      <c r="G19471" s="399"/>
      <c r="H19471" s="399"/>
      <c r="I19471" s="399"/>
    </row>
    <row r="19472" spans="1:9" ht="15.75" customHeight="1">
      <c r="A19472" s="396"/>
      <c r="B19472" s="398"/>
      <c r="C19472" s="396"/>
      <c r="D19472" s="396"/>
      <c r="E19472" s="399"/>
      <c r="F19472" s="399"/>
      <c r="G19472" s="399"/>
      <c r="H19472" s="399"/>
      <c r="I19472" s="399"/>
    </row>
    <row r="19473" spans="1:9" ht="15.75" customHeight="1">
      <c r="A19473" s="396"/>
      <c r="B19473" s="398"/>
      <c r="C19473" s="396"/>
      <c r="D19473" s="396"/>
      <c r="E19473" s="399"/>
      <c r="F19473" s="399"/>
      <c r="G19473" s="399"/>
      <c r="H19473" s="399"/>
      <c r="I19473" s="399"/>
    </row>
    <row r="19474" spans="1:9" ht="15.75" customHeight="1">
      <c r="A19474" s="396"/>
      <c r="B19474" s="398"/>
      <c r="C19474" s="396"/>
      <c r="D19474" s="396"/>
      <c r="E19474" s="399"/>
      <c r="F19474" s="399"/>
      <c r="G19474" s="399"/>
      <c r="H19474" s="399"/>
      <c r="I19474" s="399"/>
    </row>
    <row r="19475" spans="1:9" ht="15.75" customHeight="1">
      <c r="A19475" s="396"/>
      <c r="B19475" s="398"/>
      <c r="C19475" s="396"/>
      <c r="D19475" s="396"/>
      <c r="E19475" s="399"/>
      <c r="F19475" s="399"/>
      <c r="G19475" s="399"/>
      <c r="H19475" s="399"/>
      <c r="I19475" s="399"/>
    </row>
    <row r="19476" spans="1:9" ht="15.75" customHeight="1">
      <c r="A19476" s="396"/>
      <c r="B19476" s="398"/>
      <c r="C19476" s="396"/>
      <c r="D19476" s="396"/>
      <c r="E19476" s="399"/>
      <c r="F19476" s="399"/>
      <c r="G19476" s="399"/>
      <c r="H19476" s="399"/>
      <c r="I19476" s="399"/>
    </row>
    <row r="19477" spans="1:9" ht="15.75" customHeight="1">
      <c r="A19477" s="396"/>
      <c r="B19477" s="398"/>
      <c r="C19477" s="396"/>
      <c r="D19477" s="396"/>
      <c r="E19477" s="399"/>
      <c r="F19477" s="399"/>
      <c r="G19477" s="399"/>
      <c r="H19477" s="399"/>
      <c r="I19477" s="399"/>
    </row>
    <row r="19478" spans="1:9" ht="15.75" customHeight="1">
      <c r="A19478" s="396"/>
      <c r="B19478" s="398"/>
      <c r="C19478" s="396"/>
      <c r="D19478" s="396"/>
      <c r="E19478" s="399"/>
      <c r="F19478" s="399"/>
      <c r="G19478" s="399"/>
      <c r="H19478" s="399"/>
      <c r="I19478" s="399"/>
    </row>
    <row r="19479" spans="1:9" ht="15.75" customHeight="1">
      <c r="A19479" s="396"/>
      <c r="B19479" s="398"/>
      <c r="C19479" s="396"/>
      <c r="D19479" s="396"/>
      <c r="E19479" s="399"/>
      <c r="F19479" s="399"/>
      <c r="G19479" s="399"/>
      <c r="H19479" s="399"/>
      <c r="I19479" s="399"/>
    </row>
    <row r="19480" spans="1:9" ht="15.75" customHeight="1">
      <c r="A19480" s="396"/>
      <c r="B19480" s="398"/>
      <c r="C19480" s="396"/>
      <c r="D19480" s="396"/>
      <c r="E19480" s="399"/>
      <c r="F19480" s="399"/>
      <c r="G19480" s="399"/>
      <c r="H19480" s="399"/>
      <c r="I19480" s="399"/>
    </row>
    <row r="19481" spans="1:9" ht="15.75" customHeight="1">
      <c r="A19481" s="396"/>
      <c r="B19481" s="398"/>
      <c r="C19481" s="396"/>
      <c r="D19481" s="396"/>
      <c r="E19481" s="399"/>
      <c r="F19481" s="399"/>
      <c r="G19481" s="399"/>
      <c r="H19481" s="399"/>
      <c r="I19481" s="399"/>
    </row>
    <row r="19482" spans="1:9" ht="15.75" customHeight="1">
      <c r="A19482" s="396"/>
      <c r="B19482" s="398"/>
      <c r="C19482" s="396"/>
      <c r="D19482" s="396"/>
      <c r="E19482" s="399"/>
      <c r="F19482" s="399"/>
      <c r="G19482" s="399"/>
      <c r="H19482" s="399"/>
      <c r="I19482" s="399"/>
    </row>
    <row r="19483" spans="1:9" ht="15.75" customHeight="1">
      <c r="A19483" s="396"/>
      <c r="B19483" s="398"/>
      <c r="C19483" s="396"/>
      <c r="D19483" s="396"/>
      <c r="E19483" s="399"/>
      <c r="F19483" s="399"/>
      <c r="G19483" s="399"/>
      <c r="H19483" s="399"/>
      <c r="I19483" s="399"/>
    </row>
    <row r="19484" spans="1:9" ht="15.75" customHeight="1">
      <c r="A19484" s="396"/>
      <c r="B19484" s="398"/>
      <c r="C19484" s="396"/>
      <c r="D19484" s="396"/>
      <c r="E19484" s="399"/>
      <c r="F19484" s="399"/>
      <c r="G19484" s="399"/>
      <c r="H19484" s="399"/>
      <c r="I19484" s="399"/>
    </row>
    <row r="19485" spans="1:9" ht="15.75" customHeight="1">
      <c r="A19485" s="396"/>
      <c r="B19485" s="398"/>
      <c r="C19485" s="396"/>
      <c r="D19485" s="396"/>
      <c r="E19485" s="399"/>
      <c r="F19485" s="399"/>
      <c r="G19485" s="399"/>
      <c r="H19485" s="399"/>
      <c r="I19485" s="399"/>
    </row>
    <row r="19486" spans="1:9" ht="15.75" customHeight="1">
      <c r="A19486" s="396"/>
      <c r="B19486" s="398"/>
      <c r="C19486" s="396"/>
      <c r="D19486" s="396"/>
      <c r="E19486" s="399"/>
      <c r="F19486" s="399"/>
      <c r="G19486" s="399"/>
      <c r="H19486" s="399"/>
      <c r="I19486" s="399"/>
    </row>
    <row r="19487" spans="1:9" ht="15.75" customHeight="1">
      <c r="A19487" s="396"/>
      <c r="B19487" s="398"/>
      <c r="C19487" s="396"/>
      <c r="D19487" s="396"/>
      <c r="E19487" s="399"/>
      <c r="F19487" s="399"/>
      <c r="G19487" s="399"/>
      <c r="H19487" s="399"/>
      <c r="I19487" s="399"/>
    </row>
    <row r="19488" spans="1:9" ht="15.75" customHeight="1">
      <c r="A19488" s="396"/>
      <c r="B19488" s="398"/>
      <c r="C19488" s="396"/>
      <c r="D19488" s="396"/>
      <c r="E19488" s="399"/>
      <c r="F19488" s="399"/>
      <c r="G19488" s="399"/>
      <c r="H19488" s="399"/>
      <c r="I19488" s="399"/>
    </row>
    <row r="19489" spans="1:9" ht="15.75" customHeight="1">
      <c r="A19489" s="396"/>
      <c r="B19489" s="398"/>
      <c r="C19489" s="396"/>
      <c r="D19489" s="396"/>
      <c r="E19489" s="399"/>
      <c r="F19489" s="399"/>
      <c r="G19489" s="399"/>
      <c r="H19489" s="399"/>
      <c r="I19489" s="399"/>
    </row>
    <row r="19490" spans="1:9" ht="15.75" customHeight="1">
      <c r="A19490" s="396"/>
      <c r="B19490" s="398"/>
      <c r="C19490" s="396"/>
      <c r="D19490" s="396"/>
      <c r="E19490" s="399"/>
      <c r="F19490" s="399"/>
      <c r="G19490" s="399"/>
      <c r="H19490" s="399"/>
      <c r="I19490" s="399"/>
    </row>
    <row r="19491" spans="1:9" ht="15.75" customHeight="1">
      <c r="A19491" s="396"/>
      <c r="B19491" s="398"/>
      <c r="C19491" s="396"/>
      <c r="D19491" s="396"/>
      <c r="E19491" s="399"/>
      <c r="F19491" s="399"/>
      <c r="G19491" s="399"/>
      <c r="H19491" s="399"/>
      <c r="I19491" s="399"/>
    </row>
    <row r="19492" spans="1:9" ht="15.75" customHeight="1">
      <c r="A19492" s="396"/>
      <c r="B19492" s="398"/>
      <c r="C19492" s="396"/>
      <c r="D19492" s="396"/>
      <c r="E19492" s="399"/>
      <c r="F19492" s="399"/>
      <c r="G19492" s="399"/>
      <c r="H19492" s="399"/>
      <c r="I19492" s="399"/>
    </row>
    <row r="19493" spans="1:9" ht="15.75" customHeight="1">
      <c r="A19493" s="396"/>
      <c r="B19493" s="398"/>
      <c r="C19493" s="396"/>
      <c r="D19493" s="396"/>
      <c r="E19493" s="399"/>
      <c r="F19493" s="399"/>
      <c r="G19493" s="399"/>
      <c r="H19493" s="399"/>
      <c r="I19493" s="399"/>
    </row>
    <row r="19494" spans="1:9" ht="15.75" customHeight="1">
      <c r="A19494" s="396"/>
      <c r="B19494" s="398"/>
      <c r="C19494" s="396"/>
      <c r="D19494" s="396"/>
      <c r="E19494" s="399"/>
      <c r="F19494" s="399"/>
      <c r="G19494" s="399"/>
      <c r="H19494" s="399"/>
      <c r="I19494" s="399"/>
    </row>
    <row r="19495" spans="1:9" ht="15.75" customHeight="1">
      <c r="A19495" s="396"/>
      <c r="B19495" s="398"/>
      <c r="C19495" s="396"/>
      <c r="D19495" s="396"/>
      <c r="E19495" s="399"/>
      <c r="F19495" s="399"/>
      <c r="G19495" s="399"/>
      <c r="H19495" s="399"/>
      <c r="I19495" s="399"/>
    </row>
    <row r="19496" spans="1:9" ht="15.75" customHeight="1">
      <c r="A19496" s="396"/>
      <c r="B19496" s="398"/>
      <c r="C19496" s="396"/>
      <c r="D19496" s="396"/>
      <c r="E19496" s="399"/>
      <c r="F19496" s="399"/>
      <c r="G19496" s="399"/>
      <c r="H19496" s="399"/>
      <c r="I19496" s="399"/>
    </row>
    <row r="19497" spans="1:9" ht="15.75" customHeight="1">
      <c r="A19497" s="396"/>
      <c r="B19497" s="398"/>
      <c r="C19497" s="396"/>
      <c r="D19497" s="396"/>
      <c r="E19497" s="399"/>
      <c r="F19497" s="399"/>
      <c r="G19497" s="399"/>
      <c r="H19497" s="399"/>
      <c r="I19497" s="399"/>
    </row>
    <row r="19498" spans="1:9" ht="15.75" customHeight="1">
      <c r="A19498" s="396"/>
      <c r="B19498" s="398"/>
      <c r="C19498" s="396"/>
      <c r="D19498" s="396"/>
      <c r="E19498" s="399"/>
      <c r="F19498" s="399"/>
      <c r="G19498" s="399"/>
      <c r="H19498" s="399"/>
      <c r="I19498" s="399"/>
    </row>
    <row r="19499" spans="1:9" ht="15.75" customHeight="1">
      <c r="A19499" s="396"/>
      <c r="B19499" s="398"/>
      <c r="C19499" s="396"/>
      <c r="D19499" s="396"/>
      <c r="E19499" s="399"/>
      <c r="F19499" s="399"/>
      <c r="G19499" s="399"/>
      <c r="H19499" s="399"/>
      <c r="I19499" s="399"/>
    </row>
    <row r="19500" spans="1:9" ht="15.75" customHeight="1">
      <c r="A19500" s="396"/>
      <c r="B19500" s="398"/>
      <c r="C19500" s="396"/>
      <c r="D19500" s="396"/>
      <c r="E19500" s="399"/>
      <c r="F19500" s="399"/>
      <c r="G19500" s="399"/>
      <c r="H19500" s="399"/>
      <c r="I19500" s="399"/>
    </row>
    <row r="19501" spans="1:9" ht="15.75" customHeight="1">
      <c r="A19501" s="396"/>
      <c r="B19501" s="398"/>
      <c r="C19501" s="396"/>
      <c r="D19501" s="396"/>
      <c r="E19501" s="399"/>
      <c r="F19501" s="399"/>
      <c r="G19501" s="399"/>
      <c r="H19501" s="399"/>
      <c r="I19501" s="399"/>
    </row>
    <row r="19502" spans="1:9" ht="15.75" customHeight="1">
      <c r="A19502" s="396"/>
      <c r="B19502" s="398"/>
      <c r="C19502" s="396"/>
      <c r="D19502" s="396"/>
      <c r="E19502" s="399"/>
      <c r="F19502" s="399"/>
      <c r="G19502" s="399"/>
      <c r="H19502" s="399"/>
      <c r="I19502" s="399"/>
    </row>
    <row r="19503" spans="1:9" ht="15.75" customHeight="1">
      <c r="A19503" s="396"/>
      <c r="B19503" s="398"/>
      <c r="C19503" s="396"/>
      <c r="D19503" s="396"/>
      <c r="E19503" s="399"/>
      <c r="F19503" s="399"/>
      <c r="G19503" s="399"/>
      <c r="H19503" s="399"/>
      <c r="I19503" s="399"/>
    </row>
    <row r="19504" spans="1:9" ht="15.75" customHeight="1">
      <c r="A19504" s="396"/>
      <c r="B19504" s="398"/>
      <c r="C19504" s="396"/>
      <c r="D19504" s="396"/>
      <c r="E19504" s="399"/>
      <c r="F19504" s="399"/>
      <c r="G19504" s="399"/>
      <c r="H19504" s="399"/>
      <c r="I19504" s="399"/>
    </row>
    <row r="19505" spans="1:9" ht="15.75" customHeight="1">
      <c r="A19505" s="396"/>
      <c r="B19505" s="398"/>
      <c r="C19505" s="396"/>
      <c r="D19505" s="396"/>
      <c r="E19505" s="399"/>
      <c r="F19505" s="399"/>
      <c r="G19505" s="399"/>
      <c r="H19505" s="399"/>
      <c r="I19505" s="399"/>
    </row>
    <row r="19506" spans="1:9" ht="15.75" customHeight="1">
      <c r="A19506" s="396"/>
      <c r="B19506" s="398"/>
      <c r="C19506" s="396"/>
      <c r="D19506" s="396"/>
      <c r="E19506" s="399"/>
      <c r="F19506" s="399"/>
      <c r="G19506" s="399"/>
      <c r="H19506" s="399"/>
      <c r="I19506" s="399"/>
    </row>
    <row r="19507" spans="1:9" ht="15.75" customHeight="1">
      <c r="A19507" s="396"/>
      <c r="B19507" s="398"/>
      <c r="C19507" s="396"/>
      <c r="D19507" s="396"/>
      <c r="E19507" s="399"/>
      <c r="F19507" s="399"/>
      <c r="G19507" s="399"/>
      <c r="H19507" s="399"/>
      <c r="I19507" s="399"/>
    </row>
    <row r="19508" spans="1:9" ht="15.75" customHeight="1">
      <c r="A19508" s="396"/>
      <c r="B19508" s="398"/>
      <c r="C19508" s="396"/>
      <c r="D19508" s="396"/>
      <c r="E19508" s="399"/>
      <c r="F19508" s="399"/>
      <c r="G19508" s="399"/>
      <c r="H19508" s="399"/>
      <c r="I19508" s="399"/>
    </row>
    <row r="19509" spans="1:9" ht="15.75" customHeight="1">
      <c r="A19509" s="396"/>
      <c r="B19509" s="398"/>
      <c r="C19509" s="396"/>
      <c r="D19509" s="396"/>
      <c r="E19509" s="399"/>
      <c r="F19509" s="399"/>
      <c r="G19509" s="399"/>
      <c r="H19509" s="399"/>
      <c r="I19509" s="399"/>
    </row>
    <row r="19510" spans="1:9" ht="15.75" customHeight="1">
      <c r="A19510" s="396"/>
      <c r="B19510" s="398"/>
      <c r="C19510" s="396"/>
      <c r="D19510" s="396"/>
      <c r="E19510" s="399"/>
      <c r="F19510" s="399"/>
      <c r="G19510" s="399"/>
      <c r="H19510" s="399"/>
      <c r="I19510" s="399"/>
    </row>
    <row r="19511" spans="1:9" ht="15.75" customHeight="1">
      <c r="A19511" s="396"/>
      <c r="B19511" s="398"/>
      <c r="C19511" s="396"/>
      <c r="D19511" s="396"/>
      <c r="E19511" s="399"/>
      <c r="F19511" s="399"/>
      <c r="G19511" s="399"/>
      <c r="H19511" s="399"/>
      <c r="I19511" s="399"/>
    </row>
    <row r="19512" spans="1:9" ht="15.75" customHeight="1">
      <c r="A19512" s="396"/>
      <c r="B19512" s="398"/>
      <c r="C19512" s="396"/>
      <c r="D19512" s="396"/>
      <c r="E19512" s="399"/>
      <c r="F19512" s="399"/>
      <c r="G19512" s="399"/>
      <c r="H19512" s="399"/>
      <c r="I19512" s="399"/>
    </row>
    <row r="19513" spans="1:9" ht="15.75" customHeight="1">
      <c r="A19513" s="396"/>
      <c r="B19513" s="398"/>
      <c r="C19513" s="396"/>
      <c r="D19513" s="396"/>
      <c r="E19513" s="399"/>
      <c r="F19513" s="399"/>
      <c r="G19513" s="399"/>
      <c r="H19513" s="399"/>
      <c r="I19513" s="399"/>
    </row>
    <row r="19514" spans="1:9" ht="15.75" customHeight="1">
      <c r="A19514" s="396"/>
      <c r="B19514" s="398"/>
      <c r="C19514" s="396"/>
      <c r="D19514" s="396"/>
      <c r="E19514" s="399"/>
      <c r="F19514" s="399"/>
      <c r="G19514" s="399"/>
      <c r="H19514" s="399"/>
      <c r="I19514" s="399"/>
    </row>
    <row r="19515" spans="1:9" ht="15.75" customHeight="1">
      <c r="A19515" s="396"/>
      <c r="B19515" s="398"/>
      <c r="C19515" s="396"/>
      <c r="D19515" s="396"/>
      <c r="E19515" s="399"/>
      <c r="F19515" s="399"/>
      <c r="G19515" s="399"/>
      <c r="H19515" s="399"/>
      <c r="I19515" s="399"/>
    </row>
    <row r="19516" spans="1:9" ht="15.75" customHeight="1">
      <c r="A19516" s="396"/>
      <c r="B19516" s="398"/>
      <c r="C19516" s="396"/>
      <c r="D19516" s="396"/>
      <c r="E19516" s="399"/>
      <c r="F19516" s="399"/>
      <c r="G19516" s="399"/>
      <c r="H19516" s="399"/>
      <c r="I19516" s="399"/>
    </row>
    <row r="19517" spans="1:9" ht="15.75" customHeight="1">
      <c r="A19517" s="396"/>
      <c r="B19517" s="398"/>
      <c r="C19517" s="396"/>
      <c r="D19517" s="396"/>
      <c r="E19517" s="399"/>
      <c r="F19517" s="399"/>
      <c r="G19517" s="399"/>
      <c r="H19517" s="399"/>
      <c r="I19517" s="399"/>
    </row>
    <row r="19518" spans="1:9" ht="15.75" customHeight="1">
      <c r="A19518" s="396"/>
      <c r="B19518" s="398"/>
      <c r="C19518" s="396"/>
      <c r="D19518" s="396"/>
      <c r="E19518" s="399"/>
      <c r="F19518" s="399"/>
      <c r="G19518" s="399"/>
      <c r="H19518" s="399"/>
      <c r="I19518" s="399"/>
    </row>
    <row r="19519" spans="1:9" ht="15.75" customHeight="1">
      <c r="A19519" s="396"/>
      <c r="B19519" s="398"/>
      <c r="C19519" s="396"/>
      <c r="D19519" s="396"/>
      <c r="E19519" s="399"/>
      <c r="F19519" s="399"/>
      <c r="G19519" s="399"/>
      <c r="H19519" s="399"/>
      <c r="I19519" s="399"/>
    </row>
    <row r="19520" spans="1:9" ht="15.75" customHeight="1">
      <c r="A19520" s="396"/>
      <c r="B19520" s="398"/>
      <c r="C19520" s="396"/>
      <c r="D19520" s="396"/>
      <c r="E19520" s="399"/>
      <c r="F19520" s="399"/>
      <c r="G19520" s="399"/>
      <c r="H19520" s="399"/>
      <c r="I19520" s="399"/>
    </row>
    <row r="19521" spans="1:9" ht="15.75" customHeight="1">
      <c r="A19521" s="396"/>
      <c r="B19521" s="398"/>
      <c r="C19521" s="396"/>
      <c r="D19521" s="396"/>
      <c r="E19521" s="399"/>
      <c r="F19521" s="399"/>
      <c r="G19521" s="399"/>
      <c r="H19521" s="399"/>
      <c r="I19521" s="399"/>
    </row>
    <row r="19522" spans="1:9" ht="15.75" customHeight="1">
      <c r="A19522" s="396"/>
      <c r="B19522" s="398"/>
      <c r="C19522" s="396"/>
      <c r="D19522" s="396"/>
      <c r="E19522" s="399"/>
      <c r="F19522" s="399"/>
      <c r="G19522" s="399"/>
      <c r="H19522" s="399"/>
      <c r="I19522" s="399"/>
    </row>
    <row r="19523" spans="1:9" ht="15.75" customHeight="1">
      <c r="A19523" s="396"/>
      <c r="B19523" s="398"/>
      <c r="C19523" s="396"/>
      <c r="D19523" s="396"/>
      <c r="E19523" s="399"/>
      <c r="F19523" s="399"/>
      <c r="G19523" s="399"/>
      <c r="H19523" s="399"/>
      <c r="I19523" s="399"/>
    </row>
    <row r="19524" spans="1:9" ht="15.75" customHeight="1">
      <c r="A19524" s="396"/>
      <c r="B19524" s="398"/>
      <c r="C19524" s="396"/>
      <c r="D19524" s="396"/>
      <c r="E19524" s="399"/>
      <c r="F19524" s="399"/>
      <c r="G19524" s="399"/>
      <c r="H19524" s="399"/>
      <c r="I19524" s="399"/>
    </row>
    <row r="19525" spans="1:9" ht="15.75" customHeight="1">
      <c r="A19525" s="396"/>
      <c r="B19525" s="398"/>
      <c r="C19525" s="396"/>
      <c r="D19525" s="396"/>
      <c r="E19525" s="399"/>
      <c r="F19525" s="399"/>
      <c r="G19525" s="399"/>
      <c r="H19525" s="399"/>
      <c r="I19525" s="399"/>
    </row>
    <row r="19526" spans="1:9" ht="15.75" customHeight="1">
      <c r="A19526" s="396"/>
      <c r="B19526" s="398"/>
      <c r="C19526" s="396"/>
      <c r="D19526" s="396"/>
      <c r="E19526" s="399"/>
      <c r="F19526" s="399"/>
      <c r="G19526" s="399"/>
      <c r="H19526" s="399"/>
      <c r="I19526" s="399"/>
    </row>
    <row r="19527" spans="1:9" ht="15.75" customHeight="1">
      <c r="A19527" s="396"/>
      <c r="B19527" s="398"/>
      <c r="C19527" s="396"/>
      <c r="D19527" s="396"/>
      <c r="E19527" s="399"/>
      <c r="F19527" s="399"/>
      <c r="G19527" s="399"/>
      <c r="H19527" s="399"/>
      <c r="I19527" s="399"/>
    </row>
    <row r="19528" spans="1:9" ht="15.75" customHeight="1">
      <c r="A19528" s="396"/>
      <c r="B19528" s="398"/>
      <c r="C19528" s="396"/>
      <c r="D19528" s="396"/>
      <c r="E19528" s="399"/>
      <c r="F19528" s="399"/>
      <c r="G19528" s="399"/>
      <c r="H19528" s="399"/>
      <c r="I19528" s="399"/>
    </row>
    <row r="19529" spans="1:9" ht="15.75" customHeight="1">
      <c r="A19529" s="396"/>
      <c r="B19529" s="398"/>
      <c r="C19529" s="396"/>
      <c r="D19529" s="396"/>
      <c r="E19529" s="399"/>
      <c r="F19529" s="399"/>
      <c r="G19529" s="399"/>
      <c r="H19529" s="399"/>
      <c r="I19529" s="399"/>
    </row>
    <row r="19530" spans="1:9" ht="15.75" customHeight="1">
      <c r="A19530" s="396"/>
      <c r="B19530" s="398"/>
      <c r="C19530" s="396"/>
      <c r="D19530" s="396"/>
      <c r="E19530" s="399"/>
      <c r="F19530" s="399"/>
      <c r="G19530" s="399"/>
      <c r="H19530" s="399"/>
      <c r="I19530" s="399"/>
    </row>
    <row r="19531" spans="1:9" ht="15.75" customHeight="1">
      <c r="A19531" s="396"/>
      <c r="B19531" s="398"/>
      <c r="C19531" s="396"/>
      <c r="D19531" s="396"/>
      <c r="E19531" s="399"/>
      <c r="F19531" s="399"/>
      <c r="G19531" s="399"/>
      <c r="H19531" s="399"/>
      <c r="I19531" s="399"/>
    </row>
    <row r="19532" spans="1:9" ht="15.75" customHeight="1">
      <c r="A19532" s="396"/>
      <c r="B19532" s="398"/>
      <c r="C19532" s="396"/>
      <c r="D19532" s="396"/>
      <c r="E19532" s="399"/>
      <c r="F19532" s="399"/>
      <c r="G19532" s="399"/>
      <c r="H19532" s="399"/>
      <c r="I19532" s="399"/>
    </row>
    <row r="19533" spans="1:9" ht="15.75" customHeight="1">
      <c r="A19533" s="396"/>
      <c r="B19533" s="398"/>
      <c r="C19533" s="396"/>
      <c r="D19533" s="396"/>
      <c r="E19533" s="399"/>
      <c r="F19533" s="399"/>
      <c r="G19533" s="399"/>
      <c r="H19533" s="399"/>
      <c r="I19533" s="399"/>
    </row>
    <row r="19534" spans="1:9" ht="15.75" customHeight="1">
      <c r="A19534" s="396"/>
      <c r="B19534" s="398"/>
      <c r="C19534" s="396"/>
      <c r="D19534" s="396"/>
      <c r="E19534" s="399"/>
      <c r="F19534" s="399"/>
      <c r="G19534" s="399"/>
      <c r="H19534" s="399"/>
      <c r="I19534" s="399"/>
    </row>
    <row r="19535" spans="1:9" ht="15.75" customHeight="1">
      <c r="A19535" s="396"/>
      <c r="B19535" s="398"/>
      <c r="C19535" s="396"/>
      <c r="D19535" s="396"/>
      <c r="E19535" s="399"/>
      <c r="F19535" s="399"/>
      <c r="G19535" s="399"/>
      <c r="H19535" s="399"/>
      <c r="I19535" s="399"/>
    </row>
    <row r="19536" spans="1:9" ht="15.75" customHeight="1">
      <c r="A19536" s="396"/>
      <c r="B19536" s="398"/>
      <c r="C19536" s="396"/>
      <c r="D19536" s="396"/>
      <c r="E19536" s="399"/>
      <c r="F19536" s="399"/>
      <c r="G19536" s="399"/>
      <c r="H19536" s="399"/>
      <c r="I19536" s="399"/>
    </row>
    <row r="19537" spans="1:9" ht="15.75" customHeight="1">
      <c r="A19537" s="396"/>
      <c r="B19537" s="398"/>
      <c r="C19537" s="396"/>
      <c r="D19537" s="396"/>
      <c r="E19537" s="399"/>
      <c r="F19537" s="399"/>
      <c r="G19537" s="399"/>
      <c r="H19537" s="399"/>
      <c r="I19537" s="399"/>
    </row>
    <row r="19538" spans="1:9" ht="15.75" customHeight="1">
      <c r="A19538" s="396"/>
      <c r="B19538" s="398"/>
      <c r="C19538" s="396"/>
      <c r="D19538" s="396"/>
      <c r="E19538" s="399"/>
      <c r="F19538" s="399"/>
      <c r="G19538" s="399"/>
      <c r="H19538" s="399"/>
      <c r="I19538" s="399"/>
    </row>
    <row r="19539" spans="1:9" ht="15.75" customHeight="1">
      <c r="A19539" s="396"/>
      <c r="B19539" s="398"/>
      <c r="C19539" s="396"/>
      <c r="D19539" s="396"/>
      <c r="E19539" s="399"/>
      <c r="F19539" s="399"/>
      <c r="G19539" s="399"/>
      <c r="H19539" s="399"/>
      <c r="I19539" s="399"/>
    </row>
    <row r="19540" spans="1:9" ht="15.75" customHeight="1">
      <c r="A19540" s="396"/>
      <c r="B19540" s="398"/>
      <c r="C19540" s="396"/>
      <c r="D19540" s="396"/>
      <c r="E19540" s="399"/>
      <c r="F19540" s="399"/>
      <c r="G19540" s="399"/>
      <c r="H19540" s="399"/>
      <c r="I19540" s="399"/>
    </row>
    <row r="19541" spans="1:9" ht="15.75" customHeight="1">
      <c r="A19541" s="396"/>
      <c r="B19541" s="398"/>
      <c r="C19541" s="396"/>
      <c r="D19541" s="396"/>
      <c r="E19541" s="399"/>
      <c r="F19541" s="399"/>
      <c r="G19541" s="399"/>
      <c r="H19541" s="399"/>
      <c r="I19541" s="399"/>
    </row>
    <row r="19542" spans="1:9" ht="15.75" customHeight="1">
      <c r="A19542" s="396"/>
      <c r="B19542" s="398"/>
      <c r="C19542" s="396"/>
      <c r="D19542" s="396"/>
      <c r="E19542" s="399"/>
      <c r="F19542" s="399"/>
      <c r="G19542" s="399"/>
      <c r="H19542" s="399"/>
      <c r="I19542" s="399"/>
    </row>
    <row r="19543" spans="1:9" ht="15.75" customHeight="1">
      <c r="A19543" s="396"/>
      <c r="B19543" s="398"/>
      <c r="C19543" s="396"/>
      <c r="D19543" s="396"/>
      <c r="E19543" s="399"/>
      <c r="F19543" s="399"/>
      <c r="G19543" s="399"/>
      <c r="H19543" s="399"/>
      <c r="I19543" s="399"/>
    </row>
    <row r="19544" spans="1:9" ht="15.75" customHeight="1">
      <c r="A19544" s="396"/>
      <c r="B19544" s="398"/>
      <c r="C19544" s="396"/>
      <c r="D19544" s="396"/>
      <c r="E19544" s="399"/>
      <c r="F19544" s="399"/>
      <c r="G19544" s="399"/>
      <c r="H19544" s="399"/>
      <c r="I19544" s="399"/>
    </row>
    <row r="19545" spans="1:9" ht="15.75" customHeight="1">
      <c r="A19545" s="396"/>
      <c r="B19545" s="398"/>
      <c r="C19545" s="396"/>
      <c r="D19545" s="396"/>
      <c r="E19545" s="399"/>
      <c r="F19545" s="399"/>
      <c r="G19545" s="399"/>
      <c r="H19545" s="399"/>
      <c r="I19545" s="399"/>
    </row>
    <row r="19546" spans="1:9" ht="15.75" customHeight="1">
      <c r="A19546" s="396"/>
      <c r="B19546" s="398"/>
      <c r="C19546" s="396"/>
      <c r="D19546" s="396"/>
      <c r="E19546" s="399"/>
      <c r="F19546" s="399"/>
      <c r="G19546" s="399"/>
      <c r="H19546" s="399"/>
      <c r="I19546" s="399"/>
    </row>
    <row r="19547" spans="1:9" ht="15.75" customHeight="1">
      <c r="A19547" s="396"/>
      <c r="B19547" s="398"/>
      <c r="C19547" s="396"/>
      <c r="D19547" s="396"/>
      <c r="E19547" s="399"/>
      <c r="F19547" s="399"/>
      <c r="G19547" s="399"/>
      <c r="H19547" s="399"/>
      <c r="I19547" s="399"/>
    </row>
    <row r="19548" spans="1:9" ht="15.75" customHeight="1">
      <c r="A19548" s="396"/>
      <c r="B19548" s="398"/>
      <c r="C19548" s="396"/>
      <c r="D19548" s="396"/>
      <c r="E19548" s="399"/>
      <c r="F19548" s="399"/>
      <c r="G19548" s="399"/>
      <c r="H19548" s="399"/>
      <c r="I19548" s="399"/>
    </row>
    <row r="19549" spans="1:9" ht="15.75" customHeight="1">
      <c r="A19549" s="396"/>
      <c r="B19549" s="398"/>
      <c r="C19549" s="396"/>
      <c r="D19549" s="396"/>
      <c r="E19549" s="399"/>
      <c r="F19549" s="399"/>
      <c r="G19549" s="399"/>
      <c r="H19549" s="399"/>
      <c r="I19549" s="399"/>
    </row>
    <row r="19550" spans="1:9" ht="15.75" customHeight="1">
      <c r="A19550" s="396"/>
      <c r="B19550" s="398"/>
      <c r="C19550" s="396"/>
      <c r="D19550" s="396"/>
      <c r="E19550" s="399"/>
      <c r="F19550" s="399"/>
      <c r="G19550" s="399"/>
      <c r="H19550" s="399"/>
      <c r="I19550" s="399"/>
    </row>
    <row r="19551" spans="1:9" ht="15.75" customHeight="1">
      <c r="A19551" s="396"/>
      <c r="B19551" s="398"/>
      <c r="C19551" s="396"/>
      <c r="D19551" s="396"/>
      <c r="E19551" s="399"/>
      <c r="F19551" s="399"/>
      <c r="G19551" s="399"/>
      <c r="H19551" s="399"/>
      <c r="I19551" s="399"/>
    </row>
    <row r="19552" spans="1:9" ht="15.75" customHeight="1">
      <c r="A19552" s="396"/>
      <c r="B19552" s="398"/>
      <c r="C19552" s="396"/>
      <c r="D19552" s="396"/>
      <c r="E19552" s="399"/>
      <c r="F19552" s="399"/>
      <c r="G19552" s="399"/>
      <c r="H19552" s="399"/>
      <c r="I19552" s="399"/>
    </row>
    <row r="19553" spans="1:9" ht="15.75" customHeight="1">
      <c r="A19553" s="396"/>
      <c r="B19553" s="398"/>
      <c r="C19553" s="396"/>
      <c r="D19553" s="396"/>
      <c r="E19553" s="399"/>
      <c r="F19553" s="399"/>
      <c r="G19553" s="399"/>
      <c r="H19553" s="399"/>
      <c r="I19553" s="399"/>
    </row>
    <row r="19554" spans="1:9" ht="15.75" customHeight="1">
      <c r="A19554" s="396"/>
      <c r="B19554" s="398"/>
      <c r="C19554" s="396"/>
      <c r="D19554" s="396"/>
      <c r="E19554" s="399"/>
      <c r="F19554" s="399"/>
      <c r="G19554" s="399"/>
      <c r="H19554" s="399"/>
      <c r="I19554" s="399"/>
    </row>
    <row r="19555" spans="1:9" ht="15.75" customHeight="1">
      <c r="A19555" s="396"/>
      <c r="B19555" s="398"/>
      <c r="C19555" s="396"/>
      <c r="D19555" s="396"/>
      <c r="E19555" s="399"/>
      <c r="F19555" s="399"/>
      <c r="G19555" s="399"/>
      <c r="H19555" s="399"/>
      <c r="I19555" s="399"/>
    </row>
    <row r="19556" spans="1:9" ht="15.75" customHeight="1">
      <c r="A19556" s="396"/>
      <c r="B19556" s="398"/>
      <c r="C19556" s="396"/>
      <c r="D19556" s="396"/>
      <c r="E19556" s="399"/>
      <c r="F19556" s="399"/>
      <c r="G19556" s="399"/>
      <c r="H19556" s="399"/>
      <c r="I19556" s="399"/>
    </row>
    <row r="19557" spans="1:9" ht="15.75" customHeight="1">
      <c r="A19557" s="396"/>
      <c r="B19557" s="398"/>
      <c r="C19557" s="396"/>
      <c r="D19557" s="396"/>
      <c r="E19557" s="399"/>
      <c r="F19557" s="399"/>
      <c r="G19557" s="399"/>
      <c r="H19557" s="399"/>
      <c r="I19557" s="399"/>
    </row>
    <row r="19558" spans="1:9" ht="15.75" customHeight="1">
      <c r="A19558" s="396"/>
      <c r="B19558" s="398"/>
      <c r="C19558" s="396"/>
      <c r="D19558" s="396"/>
      <c r="E19558" s="399"/>
      <c r="F19558" s="399"/>
      <c r="G19558" s="399"/>
      <c r="H19558" s="399"/>
      <c r="I19558" s="399"/>
    </row>
    <row r="19559" spans="1:9" ht="15.75" customHeight="1">
      <c r="A19559" s="396"/>
      <c r="B19559" s="398"/>
      <c r="C19559" s="396"/>
      <c r="D19559" s="396"/>
      <c r="E19559" s="399"/>
      <c r="F19559" s="399"/>
      <c r="G19559" s="399"/>
      <c r="H19559" s="399"/>
      <c r="I19559" s="399"/>
    </row>
    <row r="19560" spans="1:9" ht="15.75" customHeight="1">
      <c r="A19560" s="396"/>
      <c r="B19560" s="398"/>
      <c r="C19560" s="396"/>
      <c r="D19560" s="396"/>
      <c r="E19560" s="399"/>
      <c r="F19560" s="399"/>
      <c r="G19560" s="399"/>
      <c r="H19560" s="399"/>
      <c r="I19560" s="399"/>
    </row>
    <row r="19561" spans="1:9" ht="15.75" customHeight="1">
      <c r="A19561" s="396"/>
      <c r="B19561" s="398"/>
      <c r="C19561" s="396"/>
      <c r="D19561" s="396"/>
      <c r="E19561" s="399"/>
      <c r="F19561" s="399"/>
      <c r="G19561" s="399"/>
      <c r="H19561" s="399"/>
      <c r="I19561" s="399"/>
    </row>
    <row r="19562" spans="1:9" ht="15.75" customHeight="1">
      <c r="A19562" s="396"/>
      <c r="B19562" s="398"/>
      <c r="C19562" s="396"/>
      <c r="D19562" s="396"/>
      <c r="E19562" s="399"/>
      <c r="F19562" s="399"/>
      <c r="G19562" s="399"/>
      <c r="H19562" s="399"/>
      <c r="I19562" s="399"/>
    </row>
    <row r="19563" spans="1:9" ht="15.75" customHeight="1">
      <c r="A19563" s="396"/>
      <c r="B19563" s="398"/>
      <c r="C19563" s="396"/>
      <c r="D19563" s="396"/>
      <c r="E19563" s="399"/>
      <c r="F19563" s="399"/>
      <c r="G19563" s="399"/>
      <c r="H19563" s="399"/>
      <c r="I19563" s="399"/>
    </row>
    <row r="19564" spans="1:9" ht="15.75" customHeight="1">
      <c r="A19564" s="396"/>
      <c r="B19564" s="398"/>
      <c r="C19564" s="396"/>
      <c r="D19564" s="396"/>
      <c r="E19564" s="399"/>
      <c r="F19564" s="399"/>
      <c r="G19564" s="399"/>
      <c r="H19564" s="399"/>
      <c r="I19564" s="399"/>
    </row>
    <row r="19565" spans="1:9" ht="15.75" customHeight="1">
      <c r="A19565" s="396"/>
      <c r="B19565" s="398"/>
      <c r="C19565" s="396"/>
      <c r="D19565" s="396"/>
      <c r="E19565" s="399"/>
      <c r="F19565" s="399"/>
      <c r="G19565" s="399"/>
      <c r="H19565" s="399"/>
      <c r="I19565" s="399"/>
    </row>
    <row r="19566" spans="1:9" ht="15.75" customHeight="1">
      <c r="A19566" s="396"/>
      <c r="B19566" s="398"/>
      <c r="C19566" s="396"/>
      <c r="D19566" s="396"/>
      <c r="E19566" s="399"/>
      <c r="F19566" s="399"/>
      <c r="G19566" s="399"/>
      <c r="H19566" s="399"/>
      <c r="I19566" s="399"/>
    </row>
    <row r="19567" spans="1:9" ht="15.75" customHeight="1">
      <c r="A19567" s="396"/>
      <c r="B19567" s="398"/>
      <c r="C19567" s="396"/>
      <c r="D19567" s="396"/>
      <c r="E19567" s="399"/>
      <c r="F19567" s="399"/>
      <c r="G19567" s="399"/>
      <c r="H19567" s="399"/>
      <c r="I19567" s="399"/>
    </row>
    <row r="19568" spans="1:9" ht="15.75" customHeight="1">
      <c r="A19568" s="396"/>
      <c r="B19568" s="398"/>
      <c r="C19568" s="396"/>
      <c r="D19568" s="396"/>
      <c r="E19568" s="399"/>
      <c r="F19568" s="399"/>
      <c r="G19568" s="399"/>
      <c r="H19568" s="399"/>
      <c r="I19568" s="399"/>
    </row>
    <row r="19569" spans="1:9" ht="15.75" customHeight="1">
      <c r="A19569" s="396"/>
      <c r="B19569" s="398"/>
      <c r="C19569" s="396"/>
      <c r="D19569" s="396"/>
      <c r="E19569" s="399"/>
      <c r="F19569" s="399"/>
      <c r="G19569" s="399"/>
      <c r="H19569" s="399"/>
      <c r="I19569" s="399"/>
    </row>
    <row r="19570" spans="1:9" ht="15.75" customHeight="1">
      <c r="A19570" s="396"/>
      <c r="B19570" s="398"/>
      <c r="C19570" s="396"/>
      <c r="D19570" s="396"/>
      <c r="E19570" s="399"/>
      <c r="F19570" s="399"/>
      <c r="G19570" s="399"/>
      <c r="H19570" s="399"/>
      <c r="I19570" s="399"/>
    </row>
    <row r="19571" spans="1:9" ht="15.75" customHeight="1">
      <c r="A19571" s="396"/>
      <c r="B19571" s="398"/>
      <c r="C19571" s="396"/>
      <c r="D19571" s="396"/>
      <c r="E19571" s="399"/>
      <c r="F19571" s="399"/>
      <c r="G19571" s="399"/>
      <c r="H19571" s="399"/>
      <c r="I19571" s="399"/>
    </row>
    <row r="19572" spans="1:9" ht="15.75" customHeight="1">
      <c r="A19572" s="396"/>
      <c r="B19572" s="398"/>
      <c r="C19572" s="396"/>
      <c r="D19572" s="396"/>
      <c r="E19572" s="399"/>
      <c r="F19572" s="399"/>
      <c r="G19572" s="399"/>
      <c r="H19572" s="399"/>
      <c r="I19572" s="399"/>
    </row>
    <row r="19573" spans="1:9" ht="15.75" customHeight="1">
      <c r="A19573" s="396"/>
      <c r="B19573" s="398"/>
      <c r="C19573" s="396"/>
      <c r="D19573" s="396"/>
      <c r="E19573" s="399"/>
      <c r="F19573" s="399"/>
      <c r="G19573" s="399"/>
      <c r="H19573" s="399"/>
      <c r="I19573" s="399"/>
    </row>
    <row r="19574" spans="1:9" ht="15.75" customHeight="1">
      <c r="A19574" s="396"/>
      <c r="B19574" s="398"/>
      <c r="C19574" s="396"/>
      <c r="D19574" s="396"/>
      <c r="E19574" s="399"/>
      <c r="F19574" s="399"/>
      <c r="G19574" s="399"/>
      <c r="H19574" s="399"/>
      <c r="I19574" s="399"/>
    </row>
    <row r="19575" spans="1:9" ht="15.75" customHeight="1">
      <c r="A19575" s="396"/>
      <c r="B19575" s="398"/>
      <c r="C19575" s="396"/>
      <c r="D19575" s="396"/>
      <c r="E19575" s="399"/>
      <c r="F19575" s="399"/>
      <c r="G19575" s="399"/>
      <c r="H19575" s="399"/>
      <c r="I19575" s="399"/>
    </row>
    <row r="19576" spans="1:9" ht="15.75" customHeight="1">
      <c r="A19576" s="396"/>
      <c r="B19576" s="398"/>
      <c r="C19576" s="396"/>
      <c r="D19576" s="396"/>
      <c r="E19576" s="399"/>
      <c r="F19576" s="399"/>
      <c r="G19576" s="399"/>
      <c r="H19576" s="399"/>
      <c r="I19576" s="399"/>
    </row>
    <row r="19577" spans="1:9" ht="15.75" customHeight="1">
      <c r="A19577" s="396"/>
      <c r="B19577" s="398"/>
      <c r="C19577" s="396"/>
      <c r="D19577" s="396"/>
      <c r="E19577" s="399"/>
      <c r="F19577" s="399"/>
      <c r="G19577" s="399"/>
      <c r="H19577" s="399"/>
      <c r="I19577" s="399"/>
    </row>
    <row r="19578" spans="1:9" ht="15.75" customHeight="1">
      <c r="A19578" s="396"/>
      <c r="B19578" s="398"/>
      <c r="C19578" s="396"/>
      <c r="D19578" s="396"/>
      <c r="E19578" s="399"/>
      <c r="F19578" s="399"/>
      <c r="G19578" s="399"/>
      <c r="H19578" s="399"/>
      <c r="I19578" s="399"/>
    </row>
    <row r="19579" spans="1:9" ht="15.75" customHeight="1">
      <c r="A19579" s="396"/>
      <c r="B19579" s="398"/>
      <c r="C19579" s="396"/>
      <c r="D19579" s="396"/>
      <c r="E19579" s="399"/>
      <c r="F19579" s="399"/>
      <c r="G19579" s="399"/>
      <c r="H19579" s="399"/>
      <c r="I19579" s="399"/>
    </row>
    <row r="19580" spans="1:9" ht="15.75" customHeight="1">
      <c r="A19580" s="396"/>
      <c r="B19580" s="398"/>
      <c r="C19580" s="396"/>
      <c r="D19580" s="396"/>
      <c r="E19580" s="399"/>
      <c r="F19580" s="399"/>
      <c r="G19580" s="399"/>
      <c r="H19580" s="399"/>
      <c r="I19580" s="399"/>
    </row>
    <row r="19581" spans="1:9" ht="15.75" customHeight="1">
      <c r="A19581" s="396"/>
      <c r="B19581" s="398"/>
      <c r="C19581" s="396"/>
      <c r="D19581" s="396"/>
      <c r="E19581" s="399"/>
      <c r="F19581" s="399"/>
      <c r="G19581" s="399"/>
      <c r="H19581" s="399"/>
      <c r="I19581" s="399"/>
    </row>
    <row r="19582" spans="1:9" ht="15.75" customHeight="1">
      <c r="A19582" s="396"/>
      <c r="B19582" s="398"/>
      <c r="C19582" s="396"/>
      <c r="D19582" s="396"/>
      <c r="E19582" s="399"/>
      <c r="F19582" s="399"/>
      <c r="G19582" s="399"/>
      <c r="H19582" s="399"/>
      <c r="I19582" s="399"/>
    </row>
    <row r="19583" spans="1:9" ht="15.75" customHeight="1">
      <c r="A19583" s="396"/>
      <c r="B19583" s="398"/>
      <c r="C19583" s="396"/>
      <c r="D19583" s="396"/>
      <c r="E19583" s="399"/>
      <c r="F19583" s="399"/>
      <c r="G19583" s="399"/>
      <c r="H19583" s="399"/>
      <c r="I19583" s="399"/>
    </row>
    <row r="19584" spans="1:9" ht="15.75" customHeight="1">
      <c r="A19584" s="396"/>
      <c r="B19584" s="398"/>
      <c r="C19584" s="396"/>
      <c r="D19584" s="396"/>
      <c r="E19584" s="399"/>
      <c r="F19584" s="399"/>
      <c r="G19584" s="399"/>
      <c r="H19584" s="399"/>
      <c r="I19584" s="399"/>
    </row>
    <row r="19585" spans="1:9" ht="15.75" customHeight="1">
      <c r="A19585" s="396"/>
      <c r="B19585" s="398"/>
      <c r="C19585" s="396"/>
      <c r="D19585" s="396"/>
      <c r="E19585" s="399"/>
      <c r="F19585" s="399"/>
      <c r="G19585" s="399"/>
      <c r="H19585" s="399"/>
      <c r="I19585" s="399"/>
    </row>
    <row r="19586" spans="1:9" ht="15.75" customHeight="1">
      <c r="A19586" s="396"/>
      <c r="B19586" s="398"/>
      <c r="C19586" s="396"/>
      <c r="D19586" s="396"/>
      <c r="E19586" s="399"/>
      <c r="F19586" s="399"/>
      <c r="G19586" s="399"/>
      <c r="H19586" s="399"/>
      <c r="I19586" s="399"/>
    </row>
    <row r="19587" spans="1:9" ht="15.75" customHeight="1">
      <c r="A19587" s="396"/>
      <c r="B19587" s="398"/>
      <c r="C19587" s="396"/>
      <c r="D19587" s="396"/>
      <c r="E19587" s="399"/>
      <c r="F19587" s="399"/>
      <c r="G19587" s="399"/>
      <c r="H19587" s="399"/>
      <c r="I19587" s="399"/>
    </row>
    <row r="19588" spans="1:9" ht="15.75" customHeight="1">
      <c r="A19588" s="396"/>
      <c r="B19588" s="398"/>
      <c r="C19588" s="396"/>
      <c r="D19588" s="396"/>
      <c r="E19588" s="399"/>
      <c r="F19588" s="399"/>
      <c r="G19588" s="399"/>
      <c r="H19588" s="399"/>
      <c r="I19588" s="399"/>
    </row>
    <row r="19589" spans="1:9" ht="15.75" customHeight="1">
      <c r="A19589" s="396"/>
      <c r="B19589" s="398"/>
      <c r="C19589" s="396"/>
      <c r="D19589" s="396"/>
      <c r="E19589" s="399"/>
      <c r="F19589" s="399"/>
      <c r="G19589" s="399"/>
      <c r="H19589" s="399"/>
      <c r="I19589" s="399"/>
    </row>
    <row r="19590" spans="1:9" ht="15.75" customHeight="1">
      <c r="A19590" s="396"/>
      <c r="B19590" s="398"/>
      <c r="C19590" s="396"/>
      <c r="D19590" s="396"/>
      <c r="E19590" s="399"/>
      <c r="F19590" s="399"/>
      <c r="G19590" s="399"/>
      <c r="H19590" s="399"/>
      <c r="I19590" s="399"/>
    </row>
    <row r="19591" spans="1:9" ht="15.75" customHeight="1">
      <c r="A19591" s="396"/>
      <c r="B19591" s="398"/>
      <c r="C19591" s="396"/>
      <c r="D19591" s="396"/>
      <c r="E19591" s="399"/>
      <c r="F19591" s="399"/>
      <c r="G19591" s="399"/>
      <c r="H19591" s="399"/>
      <c r="I19591" s="399"/>
    </row>
    <row r="19592" spans="1:9" ht="15.75" customHeight="1">
      <c r="A19592" s="396"/>
      <c r="B19592" s="398"/>
      <c r="C19592" s="396"/>
      <c r="D19592" s="396"/>
      <c r="E19592" s="399"/>
      <c r="F19592" s="399"/>
      <c r="G19592" s="399"/>
      <c r="H19592" s="399"/>
      <c r="I19592" s="399"/>
    </row>
    <row r="19593" spans="1:9" ht="15.75" customHeight="1">
      <c r="A19593" s="396"/>
      <c r="B19593" s="398"/>
      <c r="C19593" s="396"/>
      <c r="D19593" s="396"/>
      <c r="E19593" s="399"/>
      <c r="F19593" s="399"/>
      <c r="G19593" s="399"/>
      <c r="H19593" s="399"/>
      <c r="I19593" s="399"/>
    </row>
    <row r="19594" spans="1:9" ht="15.75" customHeight="1">
      <c r="A19594" s="396"/>
      <c r="B19594" s="398"/>
      <c r="C19594" s="396"/>
      <c r="D19594" s="396"/>
      <c r="E19594" s="399"/>
      <c r="F19594" s="399"/>
      <c r="G19594" s="399"/>
      <c r="H19594" s="399"/>
      <c r="I19594" s="399"/>
    </row>
    <row r="19595" spans="1:9" ht="15.75" customHeight="1">
      <c r="A19595" s="396"/>
      <c r="B19595" s="398"/>
      <c r="C19595" s="396"/>
      <c r="D19595" s="396"/>
      <c r="E19595" s="399"/>
      <c r="F19595" s="399"/>
      <c r="G19595" s="399"/>
      <c r="H19595" s="399"/>
      <c r="I19595" s="399"/>
    </row>
    <row r="19596" spans="1:9" ht="15.75" customHeight="1">
      <c r="A19596" s="396"/>
      <c r="B19596" s="398"/>
      <c r="C19596" s="396"/>
      <c r="D19596" s="396"/>
      <c r="E19596" s="399"/>
      <c r="F19596" s="399"/>
      <c r="G19596" s="399"/>
      <c r="H19596" s="399"/>
      <c r="I19596" s="399"/>
    </row>
    <row r="19597" spans="1:9" ht="15.75" customHeight="1">
      <c r="A19597" s="396"/>
      <c r="B19597" s="398"/>
      <c r="C19597" s="396"/>
      <c r="D19597" s="396"/>
      <c r="E19597" s="399"/>
      <c r="F19597" s="399"/>
      <c r="G19597" s="399"/>
      <c r="H19597" s="399"/>
      <c r="I19597" s="399"/>
    </row>
    <row r="19598" spans="1:9" ht="15.75" customHeight="1">
      <c r="A19598" s="396"/>
      <c r="B19598" s="398"/>
      <c r="C19598" s="396"/>
      <c r="D19598" s="396"/>
      <c r="E19598" s="399"/>
      <c r="F19598" s="399"/>
      <c r="G19598" s="399"/>
      <c r="H19598" s="399"/>
      <c r="I19598" s="399"/>
    </row>
    <row r="19599" spans="1:9" ht="15.75" customHeight="1">
      <c r="A19599" s="396"/>
      <c r="B19599" s="398"/>
      <c r="C19599" s="396"/>
      <c r="D19599" s="396"/>
      <c r="E19599" s="399"/>
      <c r="F19599" s="399"/>
      <c r="G19599" s="399"/>
      <c r="H19599" s="399"/>
      <c r="I19599" s="399"/>
    </row>
    <row r="19600" spans="1:9" ht="15.75" customHeight="1">
      <c r="A19600" s="396"/>
      <c r="B19600" s="398"/>
      <c r="C19600" s="396"/>
      <c r="D19600" s="396"/>
      <c r="E19600" s="399"/>
      <c r="F19600" s="399"/>
      <c r="G19600" s="399"/>
      <c r="H19600" s="399"/>
      <c r="I19600" s="399"/>
    </row>
    <row r="19601" spans="1:9" ht="15.75" customHeight="1">
      <c r="A19601" s="396"/>
      <c r="B19601" s="398"/>
      <c r="C19601" s="396"/>
      <c r="D19601" s="396"/>
      <c r="E19601" s="399"/>
      <c r="F19601" s="399"/>
      <c r="G19601" s="399"/>
      <c r="H19601" s="399"/>
      <c r="I19601" s="399"/>
    </row>
    <row r="19602" spans="1:9" ht="15.75" customHeight="1">
      <c r="A19602" s="396"/>
      <c r="B19602" s="398"/>
      <c r="C19602" s="396"/>
      <c r="D19602" s="396"/>
      <c r="E19602" s="399"/>
      <c r="F19602" s="399"/>
      <c r="G19602" s="399"/>
      <c r="H19602" s="399"/>
      <c r="I19602" s="399"/>
    </row>
    <row r="19603" spans="1:9" ht="15.75" customHeight="1">
      <c r="A19603" s="396"/>
      <c r="B19603" s="398"/>
      <c r="C19603" s="396"/>
      <c r="D19603" s="396"/>
      <c r="E19603" s="399"/>
      <c r="F19603" s="399"/>
      <c r="G19603" s="399"/>
      <c r="H19603" s="399"/>
      <c r="I19603" s="399"/>
    </row>
    <row r="19604" spans="1:9" ht="15.75" customHeight="1">
      <c r="A19604" s="396"/>
      <c r="B19604" s="398"/>
      <c r="C19604" s="396"/>
      <c r="D19604" s="396"/>
      <c r="E19604" s="399"/>
      <c r="F19604" s="399"/>
      <c r="G19604" s="399"/>
      <c r="H19604" s="399"/>
      <c r="I19604" s="399"/>
    </row>
    <row r="19605" spans="1:9" ht="15.75" customHeight="1">
      <c r="A19605" s="396"/>
      <c r="B19605" s="398"/>
      <c r="C19605" s="396"/>
      <c r="D19605" s="396"/>
      <c r="E19605" s="399"/>
      <c r="F19605" s="399"/>
      <c r="G19605" s="399"/>
      <c r="H19605" s="399"/>
      <c r="I19605" s="399"/>
    </row>
    <row r="19606" spans="1:9" ht="15.75" customHeight="1">
      <c r="A19606" s="396"/>
      <c r="B19606" s="398"/>
      <c r="C19606" s="396"/>
      <c r="D19606" s="396"/>
      <c r="E19606" s="399"/>
      <c r="F19606" s="399"/>
      <c r="G19606" s="399"/>
      <c r="H19606" s="399"/>
      <c r="I19606" s="399"/>
    </row>
    <row r="19607" spans="1:9" ht="15.75" customHeight="1">
      <c r="A19607" s="396"/>
      <c r="B19607" s="398"/>
      <c r="C19607" s="396"/>
      <c r="D19607" s="396"/>
      <c r="E19607" s="399"/>
      <c r="F19607" s="399"/>
      <c r="G19607" s="399"/>
      <c r="H19607" s="399"/>
      <c r="I19607" s="399"/>
    </row>
    <row r="19608" spans="1:9" ht="15.75" customHeight="1">
      <c r="A19608" s="396"/>
      <c r="B19608" s="398"/>
      <c r="C19608" s="396"/>
      <c r="D19608" s="396"/>
      <c r="E19608" s="399"/>
      <c r="F19608" s="399"/>
      <c r="G19608" s="399"/>
      <c r="H19608" s="399"/>
      <c r="I19608" s="399"/>
    </row>
    <row r="19609" spans="1:9" ht="15.75" customHeight="1">
      <c r="A19609" s="396"/>
      <c r="B19609" s="398"/>
      <c r="C19609" s="396"/>
      <c r="D19609" s="396"/>
      <c r="E19609" s="399"/>
      <c r="F19609" s="399"/>
      <c r="G19609" s="399"/>
      <c r="H19609" s="399"/>
      <c r="I19609" s="399"/>
    </row>
    <row r="19610" spans="1:9" ht="15.75" customHeight="1">
      <c r="A19610" s="396"/>
      <c r="B19610" s="398"/>
      <c r="C19610" s="396"/>
      <c r="D19610" s="396"/>
      <c r="E19610" s="399"/>
      <c r="F19610" s="399"/>
      <c r="G19610" s="399"/>
      <c r="H19610" s="399"/>
      <c r="I19610" s="399"/>
    </row>
    <row r="19611" spans="1:9" ht="15.75" customHeight="1">
      <c r="A19611" s="396"/>
      <c r="B19611" s="398"/>
      <c r="C19611" s="396"/>
      <c r="D19611" s="396"/>
      <c r="E19611" s="399"/>
      <c r="F19611" s="399"/>
      <c r="G19611" s="399"/>
      <c r="H19611" s="399"/>
      <c r="I19611" s="399"/>
    </row>
    <row r="19612" spans="1:9" ht="15.75" customHeight="1">
      <c r="A19612" s="396"/>
      <c r="B19612" s="398"/>
      <c r="C19612" s="396"/>
      <c r="D19612" s="396"/>
      <c r="E19612" s="399"/>
      <c r="F19612" s="399"/>
      <c r="G19612" s="399"/>
      <c r="H19612" s="399"/>
      <c r="I19612" s="399"/>
    </row>
    <row r="19613" spans="1:9" ht="15.75" customHeight="1">
      <c r="A19613" s="396"/>
      <c r="B19613" s="398"/>
      <c r="C19613" s="396"/>
      <c r="D19613" s="396"/>
      <c r="E19613" s="399"/>
      <c r="F19613" s="399"/>
      <c r="G19613" s="399"/>
      <c r="H19613" s="399"/>
      <c r="I19613" s="399"/>
    </row>
    <row r="19614" spans="1:9" ht="15.75" customHeight="1">
      <c r="A19614" s="396"/>
      <c r="B19614" s="398"/>
      <c r="C19614" s="396"/>
      <c r="D19614" s="396"/>
      <c r="E19614" s="399"/>
      <c r="F19614" s="399"/>
      <c r="G19614" s="399"/>
      <c r="H19614" s="399"/>
      <c r="I19614" s="399"/>
    </row>
    <row r="19615" spans="1:9" ht="15.75" customHeight="1">
      <c r="A19615" s="396"/>
      <c r="B19615" s="398"/>
      <c r="C19615" s="396"/>
      <c r="D19615" s="396"/>
      <c r="E19615" s="399"/>
      <c r="F19615" s="399"/>
      <c r="G19615" s="399"/>
      <c r="H19615" s="399"/>
      <c r="I19615" s="399"/>
    </row>
    <row r="19616" spans="1:9" ht="15.75" customHeight="1">
      <c r="A19616" s="396"/>
      <c r="B19616" s="398"/>
      <c r="C19616" s="396"/>
      <c r="D19616" s="396"/>
      <c r="E19616" s="399"/>
      <c r="F19616" s="399"/>
      <c r="G19616" s="399"/>
      <c r="H19616" s="399"/>
      <c r="I19616" s="399"/>
    </row>
    <row r="19617" spans="1:9" ht="15.75" customHeight="1">
      <c r="A19617" s="396"/>
      <c r="B19617" s="398"/>
      <c r="C19617" s="396"/>
      <c r="D19617" s="396"/>
      <c r="E19617" s="399"/>
      <c r="F19617" s="399"/>
      <c r="G19617" s="399"/>
      <c r="H19617" s="399"/>
      <c r="I19617" s="399"/>
    </row>
    <row r="19618" spans="1:9" ht="15.75" customHeight="1">
      <c r="A19618" s="396"/>
      <c r="B19618" s="398"/>
      <c r="C19618" s="396"/>
      <c r="D19618" s="396"/>
      <c r="E19618" s="399"/>
      <c r="F19618" s="399"/>
      <c r="G19618" s="399"/>
      <c r="H19618" s="399"/>
      <c r="I19618" s="399"/>
    </row>
    <row r="19619" spans="1:9" ht="15.75" customHeight="1">
      <c r="A19619" s="396"/>
      <c r="B19619" s="398"/>
      <c r="C19619" s="396"/>
      <c r="D19619" s="396"/>
      <c r="E19619" s="399"/>
      <c r="F19619" s="399"/>
      <c r="G19619" s="399"/>
      <c r="H19619" s="399"/>
      <c r="I19619" s="399"/>
    </row>
    <row r="19620" spans="1:9" ht="15.75" customHeight="1">
      <c r="A19620" s="396"/>
      <c r="B19620" s="398"/>
      <c r="C19620" s="396"/>
      <c r="D19620" s="396"/>
      <c r="E19620" s="399"/>
      <c r="F19620" s="399"/>
      <c r="G19620" s="399"/>
      <c r="H19620" s="399"/>
      <c r="I19620" s="399"/>
    </row>
    <row r="19621" spans="1:9" ht="15.75" customHeight="1">
      <c r="A19621" s="396"/>
      <c r="B19621" s="398"/>
      <c r="C19621" s="396"/>
      <c r="D19621" s="396"/>
      <c r="E19621" s="399"/>
      <c r="F19621" s="399"/>
      <c r="G19621" s="399"/>
      <c r="H19621" s="399"/>
      <c r="I19621" s="399"/>
    </row>
    <row r="19622" spans="1:9" ht="15.75" customHeight="1">
      <c r="A19622" s="396"/>
      <c r="B19622" s="398"/>
      <c r="C19622" s="396"/>
      <c r="D19622" s="396"/>
      <c r="E19622" s="399"/>
      <c r="F19622" s="399"/>
      <c r="G19622" s="399"/>
      <c r="H19622" s="399"/>
      <c r="I19622" s="399"/>
    </row>
    <row r="19623" spans="1:9" ht="15.75" customHeight="1">
      <c r="A19623" s="396"/>
      <c r="B19623" s="398"/>
      <c r="C19623" s="396"/>
      <c r="D19623" s="396"/>
      <c r="E19623" s="399"/>
      <c r="F19623" s="399"/>
      <c r="G19623" s="399"/>
      <c r="H19623" s="399"/>
      <c r="I19623" s="399"/>
    </row>
    <row r="19624" spans="1:9" ht="15.75" customHeight="1">
      <c r="A19624" s="396"/>
      <c r="B19624" s="398"/>
      <c r="C19624" s="396"/>
      <c r="D19624" s="396"/>
      <c r="E19624" s="399"/>
      <c r="F19624" s="399"/>
      <c r="G19624" s="399"/>
      <c r="H19624" s="399"/>
      <c r="I19624" s="399"/>
    </row>
    <row r="19625" spans="1:9" ht="15.75" customHeight="1">
      <c r="A19625" s="396"/>
      <c r="B19625" s="398"/>
      <c r="C19625" s="396"/>
      <c r="D19625" s="396"/>
      <c r="E19625" s="399"/>
      <c r="F19625" s="399"/>
      <c r="G19625" s="399"/>
      <c r="H19625" s="399"/>
      <c r="I19625" s="399"/>
    </row>
    <row r="19626" spans="1:9" ht="15.75" customHeight="1">
      <c r="A19626" s="396"/>
      <c r="B19626" s="398"/>
      <c r="C19626" s="396"/>
      <c r="D19626" s="396"/>
      <c r="E19626" s="399"/>
      <c r="F19626" s="399"/>
      <c r="G19626" s="399"/>
      <c r="H19626" s="399"/>
      <c r="I19626" s="399"/>
    </row>
    <row r="19627" spans="1:9" ht="15.75" customHeight="1">
      <c r="A19627" s="396"/>
      <c r="B19627" s="398"/>
      <c r="C19627" s="396"/>
      <c r="D19627" s="396"/>
      <c r="E19627" s="399"/>
      <c r="F19627" s="399"/>
      <c r="G19627" s="399"/>
      <c r="H19627" s="399"/>
      <c r="I19627" s="399"/>
    </row>
    <row r="19628" spans="1:9" ht="15.75" customHeight="1">
      <c r="A19628" s="396"/>
      <c r="B19628" s="398"/>
      <c r="C19628" s="396"/>
      <c r="D19628" s="396"/>
      <c r="E19628" s="399"/>
      <c r="F19628" s="399"/>
      <c r="G19628" s="399"/>
      <c r="H19628" s="399"/>
      <c r="I19628" s="399"/>
    </row>
    <row r="19629" spans="1:9" ht="15.75" customHeight="1">
      <c r="A19629" s="396"/>
      <c r="B19629" s="398"/>
      <c r="C19629" s="396"/>
      <c r="D19629" s="396"/>
      <c r="E19629" s="399"/>
      <c r="F19629" s="399"/>
      <c r="G19629" s="399"/>
      <c r="H19629" s="399"/>
      <c r="I19629" s="399"/>
    </row>
    <row r="19630" spans="1:9" ht="15.75" customHeight="1">
      <c r="A19630" s="396"/>
      <c r="B19630" s="398"/>
      <c r="C19630" s="396"/>
      <c r="D19630" s="396"/>
      <c r="E19630" s="399"/>
      <c r="F19630" s="399"/>
      <c r="G19630" s="399"/>
      <c r="H19630" s="399"/>
      <c r="I19630" s="399"/>
    </row>
    <row r="19631" spans="1:9" ht="15.75" customHeight="1">
      <c r="A19631" s="396"/>
      <c r="B19631" s="398"/>
      <c r="C19631" s="396"/>
      <c r="D19631" s="396"/>
      <c r="E19631" s="399"/>
      <c r="F19631" s="399"/>
      <c r="G19631" s="399"/>
      <c r="H19631" s="399"/>
      <c r="I19631" s="399"/>
    </row>
    <row r="19632" spans="1:9" ht="15.75" customHeight="1">
      <c r="A19632" s="396"/>
      <c r="B19632" s="398"/>
      <c r="C19632" s="396"/>
      <c r="D19632" s="396"/>
      <c r="E19632" s="399"/>
      <c r="F19632" s="399"/>
      <c r="G19632" s="399"/>
      <c r="H19632" s="399"/>
      <c r="I19632" s="399"/>
    </row>
    <row r="19633" spans="1:9" ht="15.75" customHeight="1">
      <c r="A19633" s="396"/>
      <c r="B19633" s="398"/>
      <c r="C19633" s="396"/>
      <c r="D19633" s="396"/>
      <c r="E19633" s="399"/>
      <c r="F19633" s="399"/>
      <c r="G19633" s="399"/>
      <c r="H19633" s="399"/>
      <c r="I19633" s="399"/>
    </row>
    <row r="19634" spans="1:9" ht="15.75" customHeight="1">
      <c r="A19634" s="396"/>
      <c r="B19634" s="398"/>
      <c r="C19634" s="396"/>
      <c r="D19634" s="396"/>
      <c r="E19634" s="399"/>
      <c r="F19634" s="399"/>
      <c r="G19634" s="399"/>
      <c r="H19634" s="399"/>
      <c r="I19634" s="399"/>
    </row>
    <row r="19635" spans="1:9" ht="15.75" customHeight="1">
      <c r="A19635" s="396"/>
      <c r="B19635" s="398"/>
      <c r="C19635" s="396"/>
      <c r="D19635" s="396"/>
      <c r="E19635" s="399"/>
      <c r="F19635" s="399"/>
      <c r="G19635" s="399"/>
      <c r="H19635" s="399"/>
      <c r="I19635" s="399"/>
    </row>
    <row r="19636" spans="1:9" ht="15.75" customHeight="1">
      <c r="A19636" s="396"/>
      <c r="B19636" s="398"/>
      <c r="C19636" s="396"/>
      <c r="D19636" s="396"/>
      <c r="E19636" s="399"/>
      <c r="F19636" s="399"/>
      <c r="G19636" s="399"/>
      <c r="H19636" s="399"/>
      <c r="I19636" s="399"/>
    </row>
    <row r="19637" spans="1:9" ht="15.75" customHeight="1">
      <c r="A19637" s="396"/>
      <c r="B19637" s="398"/>
      <c r="C19637" s="396"/>
      <c r="D19637" s="396"/>
      <c r="E19637" s="399"/>
      <c r="F19637" s="399"/>
      <c r="G19637" s="399"/>
      <c r="H19637" s="399"/>
      <c r="I19637" s="399"/>
    </row>
    <row r="19638" spans="1:9" ht="15.75" customHeight="1">
      <c r="A19638" s="396"/>
      <c r="B19638" s="398"/>
      <c r="C19638" s="396"/>
      <c r="D19638" s="396"/>
      <c r="E19638" s="399"/>
      <c r="F19638" s="399"/>
      <c r="G19638" s="399"/>
      <c r="H19638" s="399"/>
      <c r="I19638" s="399"/>
    </row>
    <row r="19639" spans="1:9" ht="15.75" customHeight="1">
      <c r="A19639" s="396"/>
      <c r="B19639" s="398"/>
      <c r="C19639" s="396"/>
      <c r="D19639" s="396"/>
      <c r="E19639" s="399"/>
      <c r="F19639" s="399"/>
      <c r="G19639" s="399"/>
      <c r="H19639" s="399"/>
      <c r="I19639" s="399"/>
    </row>
    <row r="19640" spans="1:9" ht="15.75" customHeight="1">
      <c r="A19640" s="396"/>
      <c r="B19640" s="398"/>
      <c r="C19640" s="396"/>
      <c r="D19640" s="396"/>
      <c r="E19640" s="399"/>
      <c r="F19640" s="399"/>
      <c r="G19640" s="399"/>
      <c r="H19640" s="399"/>
      <c r="I19640" s="399"/>
    </row>
    <row r="19641" spans="1:9" ht="15.75" customHeight="1">
      <c r="A19641" s="396"/>
      <c r="B19641" s="398"/>
      <c r="C19641" s="396"/>
      <c r="D19641" s="396"/>
      <c r="E19641" s="399"/>
      <c r="F19641" s="399"/>
      <c r="G19641" s="399"/>
      <c r="H19641" s="399"/>
      <c r="I19641" s="399"/>
    </row>
    <row r="19642" spans="1:9" ht="15.75" customHeight="1">
      <c r="A19642" s="396"/>
      <c r="B19642" s="398"/>
      <c r="C19642" s="396"/>
      <c r="D19642" s="396"/>
      <c r="E19642" s="399"/>
      <c r="F19642" s="399"/>
      <c r="G19642" s="399"/>
      <c r="H19642" s="399"/>
      <c r="I19642" s="399"/>
    </row>
    <row r="19643" spans="1:9" ht="15.75" customHeight="1">
      <c r="A19643" s="396"/>
      <c r="B19643" s="398"/>
      <c r="C19643" s="396"/>
      <c r="D19643" s="396"/>
      <c r="E19643" s="399"/>
      <c r="F19643" s="399"/>
      <c r="G19643" s="399"/>
      <c r="H19643" s="399"/>
      <c r="I19643" s="399"/>
    </row>
    <row r="19644" spans="1:9" ht="15.75" customHeight="1">
      <c r="A19644" s="396"/>
      <c r="B19644" s="398"/>
      <c r="C19644" s="396"/>
      <c r="D19644" s="396"/>
      <c r="E19644" s="399"/>
      <c r="F19644" s="399"/>
      <c r="G19644" s="399"/>
      <c r="H19644" s="399"/>
      <c r="I19644" s="399"/>
    </row>
    <row r="19645" spans="1:9" ht="15.75" customHeight="1">
      <c r="A19645" s="396"/>
      <c r="B19645" s="398"/>
      <c r="C19645" s="396"/>
      <c r="D19645" s="396"/>
      <c r="E19645" s="399"/>
      <c r="F19645" s="399"/>
      <c r="G19645" s="399"/>
      <c r="H19645" s="399"/>
      <c r="I19645" s="399"/>
    </row>
    <row r="19646" spans="1:9" ht="15.75" customHeight="1">
      <c r="A19646" s="396"/>
      <c r="B19646" s="398"/>
      <c r="C19646" s="396"/>
      <c r="D19646" s="396"/>
      <c r="E19646" s="399"/>
      <c r="F19646" s="399"/>
      <c r="G19646" s="399"/>
      <c r="H19646" s="399"/>
      <c r="I19646" s="399"/>
    </row>
    <row r="19647" spans="1:9" ht="15.75" customHeight="1">
      <c r="A19647" s="396"/>
      <c r="B19647" s="398"/>
      <c r="C19647" s="396"/>
      <c r="D19647" s="396"/>
      <c r="E19647" s="399"/>
      <c r="F19647" s="399"/>
      <c r="G19647" s="399"/>
      <c r="H19647" s="399"/>
      <c r="I19647" s="399"/>
    </row>
    <row r="19648" spans="1:9" ht="15.75" customHeight="1">
      <c r="A19648" s="396"/>
      <c r="B19648" s="398"/>
      <c r="C19648" s="396"/>
      <c r="D19648" s="396"/>
      <c r="E19648" s="399"/>
      <c r="F19648" s="399"/>
      <c r="G19648" s="399"/>
      <c r="H19648" s="399"/>
      <c r="I19648" s="399"/>
    </row>
    <row r="19649" spans="1:9" ht="15.75" customHeight="1">
      <c r="A19649" s="396"/>
      <c r="B19649" s="398"/>
      <c r="C19649" s="396"/>
      <c r="D19649" s="396"/>
      <c r="E19649" s="399"/>
      <c r="F19649" s="399"/>
      <c r="G19649" s="399"/>
      <c r="H19649" s="399"/>
      <c r="I19649" s="399"/>
    </row>
    <row r="19650" spans="1:9" ht="15.75" customHeight="1">
      <c r="A19650" s="396"/>
      <c r="B19650" s="398"/>
      <c r="C19650" s="396"/>
      <c r="D19650" s="396"/>
      <c r="E19650" s="399"/>
      <c r="F19650" s="399"/>
      <c r="G19650" s="399"/>
      <c r="H19650" s="399"/>
      <c r="I19650" s="399"/>
    </row>
    <row r="19651" spans="1:9" ht="15.75" customHeight="1">
      <c r="A19651" s="396"/>
      <c r="B19651" s="398"/>
      <c r="C19651" s="396"/>
      <c r="D19651" s="396"/>
      <c r="E19651" s="399"/>
      <c r="F19651" s="399"/>
      <c r="G19651" s="399"/>
      <c r="H19651" s="399"/>
      <c r="I19651" s="399"/>
    </row>
    <row r="19652" spans="1:9" ht="15.75" customHeight="1">
      <c r="A19652" s="396"/>
      <c r="B19652" s="398"/>
      <c r="C19652" s="396"/>
      <c r="D19652" s="396"/>
      <c r="E19652" s="399"/>
      <c r="F19652" s="399"/>
      <c r="G19652" s="399"/>
      <c r="H19652" s="399"/>
      <c r="I19652" s="399"/>
    </row>
    <row r="19653" spans="1:9" ht="15.75" customHeight="1">
      <c r="A19653" s="396"/>
      <c r="B19653" s="398"/>
      <c r="C19653" s="396"/>
      <c r="D19653" s="396"/>
      <c r="E19653" s="399"/>
      <c r="F19653" s="399"/>
      <c r="G19653" s="399"/>
      <c r="H19653" s="399"/>
      <c r="I19653" s="399"/>
    </row>
    <row r="19654" spans="1:9" ht="15.75" customHeight="1">
      <c r="A19654" s="396"/>
      <c r="B19654" s="398"/>
      <c r="C19654" s="396"/>
      <c r="D19654" s="396"/>
      <c r="E19654" s="399"/>
      <c r="F19654" s="399"/>
      <c r="G19654" s="399"/>
      <c r="H19654" s="399"/>
      <c r="I19654" s="399"/>
    </row>
    <row r="19655" spans="1:9" ht="15.75" customHeight="1">
      <c r="A19655" s="396"/>
      <c r="B19655" s="398"/>
      <c r="C19655" s="396"/>
      <c r="D19655" s="396"/>
      <c r="E19655" s="399"/>
      <c r="F19655" s="399"/>
      <c r="G19655" s="399"/>
      <c r="H19655" s="399"/>
      <c r="I19655" s="399"/>
    </row>
    <row r="19656" spans="1:9" ht="15.75" customHeight="1">
      <c r="A19656" s="396"/>
      <c r="B19656" s="398"/>
      <c r="C19656" s="396"/>
      <c r="D19656" s="396"/>
      <c r="E19656" s="399"/>
      <c r="F19656" s="399"/>
      <c r="G19656" s="399"/>
      <c r="H19656" s="399"/>
      <c r="I19656" s="399"/>
    </row>
    <row r="19657" spans="1:9" ht="15.75" customHeight="1">
      <c r="A19657" s="396"/>
      <c r="B19657" s="398"/>
      <c r="C19657" s="396"/>
      <c r="D19657" s="396"/>
      <c r="E19657" s="399"/>
      <c r="F19657" s="399"/>
      <c r="G19657" s="399"/>
      <c r="H19657" s="399"/>
      <c r="I19657" s="399"/>
    </row>
    <row r="19658" spans="1:9" ht="15.75" customHeight="1">
      <c r="A19658" s="396"/>
      <c r="B19658" s="398"/>
      <c r="C19658" s="396"/>
      <c r="D19658" s="396"/>
      <c r="E19658" s="399"/>
      <c r="F19658" s="399"/>
      <c r="G19658" s="399"/>
      <c r="H19658" s="399"/>
      <c r="I19658" s="399"/>
    </row>
    <row r="19659" spans="1:9" ht="15.75" customHeight="1">
      <c r="A19659" s="396"/>
      <c r="B19659" s="398"/>
      <c r="C19659" s="396"/>
      <c r="D19659" s="396"/>
      <c r="E19659" s="399"/>
      <c r="F19659" s="399"/>
      <c r="G19659" s="399"/>
      <c r="H19659" s="399"/>
      <c r="I19659" s="399"/>
    </row>
    <row r="19660" spans="1:9" ht="15.75" customHeight="1">
      <c r="A19660" s="396"/>
      <c r="B19660" s="398"/>
      <c r="C19660" s="396"/>
      <c r="D19660" s="396"/>
      <c r="E19660" s="399"/>
      <c r="F19660" s="399"/>
      <c r="G19660" s="399"/>
      <c r="H19660" s="399"/>
      <c r="I19660" s="399"/>
    </row>
    <row r="19661" spans="1:9" ht="15.75" customHeight="1">
      <c r="A19661" s="396"/>
      <c r="B19661" s="398"/>
      <c r="C19661" s="396"/>
      <c r="D19661" s="396"/>
      <c r="E19661" s="399"/>
      <c r="F19661" s="399"/>
      <c r="G19661" s="399"/>
      <c r="H19661" s="399"/>
      <c r="I19661" s="399"/>
    </row>
    <row r="19662" spans="1:9" ht="15.75" customHeight="1">
      <c r="A19662" s="396"/>
      <c r="B19662" s="398"/>
      <c r="C19662" s="396"/>
      <c r="D19662" s="396"/>
      <c r="E19662" s="399"/>
      <c r="F19662" s="399"/>
      <c r="G19662" s="399"/>
      <c r="H19662" s="399"/>
      <c r="I19662" s="399"/>
    </row>
    <row r="19663" spans="1:9" ht="15.75" customHeight="1">
      <c r="A19663" s="396"/>
      <c r="B19663" s="398"/>
      <c r="C19663" s="396"/>
      <c r="D19663" s="396"/>
      <c r="E19663" s="399"/>
      <c r="F19663" s="399"/>
      <c r="G19663" s="399"/>
      <c r="H19663" s="399"/>
      <c r="I19663" s="399"/>
    </row>
    <row r="19664" spans="1:9" ht="15.75" customHeight="1">
      <c r="A19664" s="396"/>
      <c r="B19664" s="398"/>
      <c r="C19664" s="396"/>
      <c r="D19664" s="396"/>
      <c r="E19664" s="399"/>
      <c r="F19664" s="399"/>
      <c r="G19664" s="399"/>
      <c r="H19664" s="399"/>
      <c r="I19664" s="399"/>
    </row>
    <row r="19665" spans="1:9" ht="15.75" customHeight="1">
      <c r="A19665" s="396"/>
      <c r="B19665" s="398"/>
      <c r="C19665" s="396"/>
      <c r="D19665" s="396"/>
      <c r="E19665" s="399"/>
      <c r="F19665" s="399"/>
      <c r="G19665" s="399"/>
      <c r="H19665" s="399"/>
      <c r="I19665" s="399"/>
    </row>
    <row r="19666" spans="1:9" ht="15.75" customHeight="1">
      <c r="A19666" s="396"/>
      <c r="B19666" s="398"/>
      <c r="C19666" s="396"/>
      <c r="D19666" s="396"/>
      <c r="E19666" s="399"/>
      <c r="F19666" s="399"/>
      <c r="G19666" s="399"/>
      <c r="H19666" s="399"/>
      <c r="I19666" s="399"/>
    </row>
    <row r="19667" spans="1:9" ht="15.75" customHeight="1">
      <c r="A19667" s="396"/>
      <c r="B19667" s="398"/>
      <c r="C19667" s="396"/>
      <c r="D19667" s="396"/>
      <c r="E19667" s="399"/>
      <c r="F19667" s="399"/>
      <c r="G19667" s="399"/>
      <c r="H19667" s="399"/>
      <c r="I19667" s="399"/>
    </row>
    <row r="19668" spans="1:9" ht="15.75" customHeight="1">
      <c r="A19668" s="396"/>
      <c r="B19668" s="398"/>
      <c r="C19668" s="396"/>
      <c r="D19668" s="396"/>
      <c r="E19668" s="399"/>
      <c r="F19668" s="399"/>
      <c r="G19668" s="399"/>
      <c r="H19668" s="399"/>
      <c r="I19668" s="399"/>
    </row>
    <row r="19669" spans="1:9" ht="15.75" customHeight="1">
      <c r="A19669" s="396"/>
      <c r="B19669" s="398"/>
      <c r="C19669" s="396"/>
      <c r="D19669" s="396"/>
      <c r="E19669" s="399"/>
      <c r="F19669" s="399"/>
      <c r="G19669" s="399"/>
      <c r="H19669" s="399"/>
      <c r="I19669" s="399"/>
    </row>
    <row r="19670" spans="1:9" ht="15.75" customHeight="1">
      <c r="A19670" s="396"/>
      <c r="B19670" s="398"/>
      <c r="C19670" s="396"/>
      <c r="D19670" s="396"/>
      <c r="E19670" s="399"/>
      <c r="F19670" s="399"/>
      <c r="G19670" s="399"/>
      <c r="H19670" s="399"/>
      <c r="I19670" s="399"/>
    </row>
    <row r="19671" spans="1:9" ht="15.75" customHeight="1">
      <c r="A19671" s="396"/>
      <c r="B19671" s="398"/>
      <c r="C19671" s="396"/>
      <c r="D19671" s="396"/>
      <c r="E19671" s="399"/>
      <c r="F19671" s="399"/>
      <c r="G19671" s="399"/>
      <c r="H19671" s="399"/>
      <c r="I19671" s="399"/>
    </row>
    <row r="19672" spans="1:9" ht="15.75" customHeight="1">
      <c r="A19672" s="396"/>
      <c r="B19672" s="398"/>
      <c r="C19672" s="396"/>
      <c r="D19672" s="396"/>
      <c r="E19672" s="399"/>
      <c r="F19672" s="399"/>
      <c r="G19672" s="399"/>
      <c r="H19672" s="399"/>
      <c r="I19672" s="399"/>
    </row>
    <row r="19673" spans="1:9" ht="15.75" customHeight="1">
      <c r="A19673" s="396"/>
      <c r="B19673" s="398"/>
      <c r="C19673" s="396"/>
      <c r="D19673" s="396"/>
      <c r="E19673" s="399"/>
      <c r="F19673" s="399"/>
      <c r="G19673" s="399"/>
      <c r="H19673" s="399"/>
      <c r="I19673" s="399"/>
    </row>
    <row r="19674" spans="1:9" ht="15.75" customHeight="1">
      <c r="A19674" s="396"/>
      <c r="B19674" s="398"/>
      <c r="C19674" s="396"/>
      <c r="D19674" s="396"/>
      <c r="E19674" s="399"/>
      <c r="F19674" s="399"/>
      <c r="G19674" s="399"/>
      <c r="H19674" s="399"/>
      <c r="I19674" s="399"/>
    </row>
    <row r="19675" spans="1:9" ht="15.75" customHeight="1">
      <c r="A19675" s="396"/>
      <c r="B19675" s="398"/>
      <c r="C19675" s="396"/>
      <c r="D19675" s="396"/>
      <c r="E19675" s="399"/>
      <c r="F19675" s="399"/>
      <c r="G19675" s="399"/>
      <c r="H19675" s="399"/>
      <c r="I19675" s="399"/>
    </row>
    <row r="19676" spans="1:9" ht="15.75" customHeight="1">
      <c r="A19676" s="396"/>
      <c r="B19676" s="398"/>
      <c r="C19676" s="396"/>
      <c r="D19676" s="396"/>
      <c r="E19676" s="399"/>
      <c r="F19676" s="399"/>
      <c r="G19676" s="399"/>
      <c r="H19676" s="399"/>
      <c r="I19676" s="399"/>
    </row>
    <row r="19677" spans="1:9" ht="15.75" customHeight="1">
      <c r="A19677" s="396"/>
      <c r="B19677" s="398"/>
      <c r="C19677" s="396"/>
      <c r="D19677" s="396"/>
      <c r="E19677" s="399"/>
      <c r="F19677" s="399"/>
      <c r="G19677" s="399"/>
      <c r="H19677" s="399"/>
      <c r="I19677" s="399"/>
    </row>
    <row r="19678" spans="1:9" ht="15.75" customHeight="1">
      <c r="A19678" s="396"/>
      <c r="B19678" s="398"/>
      <c r="C19678" s="396"/>
      <c r="D19678" s="396"/>
      <c r="E19678" s="399"/>
      <c r="F19678" s="399"/>
      <c r="G19678" s="399"/>
      <c r="H19678" s="399"/>
      <c r="I19678" s="399"/>
    </row>
    <row r="19679" spans="1:9" ht="15.75" customHeight="1">
      <c r="A19679" s="396"/>
      <c r="B19679" s="398"/>
      <c r="C19679" s="396"/>
      <c r="D19679" s="396"/>
      <c r="E19679" s="399"/>
      <c r="F19679" s="399"/>
      <c r="G19679" s="399"/>
      <c r="H19679" s="399"/>
      <c r="I19679" s="399"/>
    </row>
    <row r="19680" spans="1:9" ht="15.75" customHeight="1">
      <c r="A19680" s="396"/>
      <c r="B19680" s="398"/>
      <c r="C19680" s="396"/>
      <c r="D19680" s="396"/>
      <c r="E19680" s="399"/>
      <c r="F19680" s="399"/>
      <c r="G19680" s="399"/>
      <c r="H19680" s="399"/>
      <c r="I19680" s="399"/>
    </row>
    <row r="19681" spans="1:9" ht="15.75" customHeight="1">
      <c r="A19681" s="396"/>
      <c r="B19681" s="398"/>
      <c r="C19681" s="396"/>
      <c r="D19681" s="396"/>
      <c r="E19681" s="399"/>
      <c r="F19681" s="399"/>
      <c r="G19681" s="399"/>
      <c r="H19681" s="399"/>
      <c r="I19681" s="399"/>
    </row>
    <row r="19682" spans="1:9" ht="15.75" customHeight="1">
      <c r="A19682" s="396"/>
      <c r="B19682" s="398"/>
      <c r="C19682" s="396"/>
      <c r="D19682" s="396"/>
      <c r="E19682" s="399"/>
      <c r="F19682" s="399"/>
      <c r="G19682" s="399"/>
      <c r="H19682" s="399"/>
      <c r="I19682" s="399"/>
    </row>
    <row r="19683" spans="1:9" ht="15.75" customHeight="1">
      <c r="A19683" s="396"/>
      <c r="B19683" s="398"/>
      <c r="C19683" s="396"/>
      <c r="D19683" s="396"/>
      <c r="E19683" s="399"/>
      <c r="F19683" s="399"/>
      <c r="G19683" s="399"/>
      <c r="H19683" s="399"/>
      <c r="I19683" s="399"/>
    </row>
    <row r="19684" spans="1:9" ht="15.75" customHeight="1">
      <c r="A19684" s="396"/>
      <c r="B19684" s="398"/>
      <c r="C19684" s="396"/>
      <c r="D19684" s="396"/>
      <c r="E19684" s="399"/>
      <c r="F19684" s="399"/>
      <c r="G19684" s="399"/>
      <c r="H19684" s="399"/>
      <c r="I19684" s="399"/>
    </row>
    <row r="19685" spans="1:9" ht="15.75" customHeight="1">
      <c r="A19685" s="396"/>
      <c r="B19685" s="398"/>
      <c r="C19685" s="396"/>
      <c r="D19685" s="396"/>
      <c r="E19685" s="399"/>
      <c r="F19685" s="399"/>
      <c r="G19685" s="399"/>
      <c r="H19685" s="399"/>
      <c r="I19685" s="399"/>
    </row>
    <row r="19686" spans="1:9" ht="15.75" customHeight="1">
      <c r="A19686" s="396"/>
      <c r="B19686" s="398"/>
      <c r="C19686" s="396"/>
      <c r="D19686" s="396"/>
      <c r="E19686" s="399"/>
      <c r="F19686" s="399"/>
      <c r="G19686" s="399"/>
      <c r="H19686" s="399"/>
      <c r="I19686" s="399"/>
    </row>
    <row r="19687" spans="1:9" ht="15.75" customHeight="1">
      <c r="A19687" s="396"/>
      <c r="B19687" s="398"/>
      <c r="C19687" s="396"/>
      <c r="D19687" s="396"/>
      <c r="E19687" s="399"/>
      <c r="F19687" s="399"/>
      <c r="G19687" s="399"/>
      <c r="H19687" s="399"/>
      <c r="I19687" s="399"/>
    </row>
    <row r="19688" spans="1:9" ht="15.75" customHeight="1">
      <c r="A19688" s="396"/>
      <c r="B19688" s="398"/>
      <c r="C19688" s="396"/>
      <c r="D19688" s="396"/>
      <c r="E19688" s="399"/>
      <c r="F19688" s="399"/>
      <c r="G19688" s="399"/>
      <c r="H19688" s="399"/>
      <c r="I19688" s="399"/>
    </row>
    <row r="19689" spans="1:9" ht="15.75" customHeight="1">
      <c r="A19689" s="396"/>
      <c r="B19689" s="398"/>
      <c r="C19689" s="396"/>
      <c r="D19689" s="396"/>
      <c r="E19689" s="399"/>
      <c r="F19689" s="399"/>
      <c r="G19689" s="399"/>
      <c r="H19689" s="399"/>
      <c r="I19689" s="399"/>
    </row>
    <row r="19690" spans="1:9" ht="15.75" customHeight="1">
      <c r="A19690" s="396"/>
      <c r="B19690" s="398"/>
      <c r="C19690" s="396"/>
      <c r="D19690" s="396"/>
      <c r="E19690" s="399"/>
      <c r="F19690" s="399"/>
      <c r="G19690" s="399"/>
      <c r="H19690" s="399"/>
      <c r="I19690" s="399"/>
    </row>
    <row r="19691" spans="1:9" ht="15.75" customHeight="1">
      <c r="A19691" s="396"/>
      <c r="B19691" s="398"/>
      <c r="C19691" s="396"/>
      <c r="D19691" s="396"/>
      <c r="E19691" s="399"/>
      <c r="F19691" s="399"/>
      <c r="G19691" s="399"/>
      <c r="H19691" s="399"/>
      <c r="I19691" s="399"/>
    </row>
    <row r="19692" spans="1:9" ht="15.75" customHeight="1">
      <c r="A19692" s="396"/>
      <c r="B19692" s="398"/>
      <c r="C19692" s="396"/>
      <c r="D19692" s="396"/>
      <c r="E19692" s="399"/>
      <c r="F19692" s="399"/>
      <c r="G19692" s="399"/>
      <c r="H19692" s="399"/>
      <c r="I19692" s="399"/>
    </row>
    <row r="19693" spans="1:9" ht="15.75" customHeight="1">
      <c r="A19693" s="396"/>
      <c r="B19693" s="398"/>
      <c r="C19693" s="396"/>
      <c r="D19693" s="396"/>
      <c r="E19693" s="399"/>
      <c r="F19693" s="399"/>
      <c r="G19693" s="399"/>
      <c r="H19693" s="399"/>
      <c r="I19693" s="399"/>
    </row>
    <row r="19694" spans="1:9" ht="15.75" customHeight="1">
      <c r="A19694" s="396"/>
      <c r="B19694" s="398"/>
      <c r="C19694" s="396"/>
      <c r="D19694" s="396"/>
      <c r="E19694" s="399"/>
      <c r="F19694" s="399"/>
      <c r="G19694" s="399"/>
      <c r="H19694" s="399"/>
      <c r="I19694" s="399"/>
    </row>
    <row r="19695" spans="1:9" ht="15.75" customHeight="1">
      <c r="A19695" s="396"/>
      <c r="B19695" s="398"/>
      <c r="C19695" s="396"/>
      <c r="D19695" s="396"/>
      <c r="E19695" s="399"/>
      <c r="F19695" s="399"/>
      <c r="G19695" s="399"/>
      <c r="H19695" s="399"/>
      <c r="I19695" s="399"/>
    </row>
    <row r="19696" spans="1:9" ht="15.75" customHeight="1">
      <c r="A19696" s="396"/>
      <c r="B19696" s="398"/>
      <c r="C19696" s="396"/>
      <c r="D19696" s="396"/>
      <c r="E19696" s="399"/>
      <c r="F19696" s="399"/>
      <c r="G19696" s="399"/>
      <c r="H19696" s="399"/>
      <c r="I19696" s="399"/>
    </row>
    <row r="19697" spans="1:9" ht="15.75" customHeight="1">
      <c r="A19697" s="396"/>
      <c r="B19697" s="398"/>
      <c r="C19697" s="396"/>
      <c r="D19697" s="396"/>
      <c r="E19697" s="399"/>
      <c r="F19697" s="399"/>
      <c r="G19697" s="399"/>
      <c r="H19697" s="399"/>
      <c r="I19697" s="399"/>
    </row>
    <row r="19698" spans="1:9" ht="15.75" customHeight="1">
      <c r="A19698" s="396"/>
      <c r="B19698" s="398"/>
      <c r="C19698" s="396"/>
      <c r="D19698" s="396"/>
      <c r="E19698" s="399"/>
      <c r="F19698" s="399"/>
      <c r="G19698" s="399"/>
      <c r="H19698" s="399"/>
      <c r="I19698" s="399"/>
    </row>
    <row r="19699" spans="1:9" ht="15.75" customHeight="1">
      <c r="A19699" s="396"/>
      <c r="B19699" s="398"/>
      <c r="C19699" s="396"/>
      <c r="D19699" s="396"/>
      <c r="E19699" s="399"/>
      <c r="F19699" s="399"/>
      <c r="G19699" s="399"/>
      <c r="H19699" s="399"/>
      <c r="I19699" s="399"/>
    </row>
    <row r="19700" spans="1:9" ht="15.75" customHeight="1">
      <c r="A19700" s="396"/>
      <c r="B19700" s="398"/>
      <c r="C19700" s="396"/>
      <c r="D19700" s="396"/>
      <c r="E19700" s="399"/>
      <c r="F19700" s="399"/>
      <c r="G19700" s="399"/>
      <c r="H19700" s="399"/>
      <c r="I19700" s="399"/>
    </row>
    <row r="19701" spans="1:9" ht="15.75" customHeight="1">
      <c r="A19701" s="396"/>
      <c r="B19701" s="398"/>
      <c r="C19701" s="396"/>
      <c r="D19701" s="396"/>
      <c r="E19701" s="399"/>
      <c r="F19701" s="399"/>
      <c r="G19701" s="399"/>
      <c r="H19701" s="399"/>
      <c r="I19701" s="399"/>
    </row>
    <row r="19702" spans="1:9" ht="15.75" customHeight="1">
      <c r="A19702" s="396"/>
      <c r="B19702" s="398"/>
      <c r="C19702" s="396"/>
      <c r="D19702" s="396"/>
      <c r="E19702" s="399"/>
      <c r="F19702" s="399"/>
      <c r="G19702" s="399"/>
      <c r="H19702" s="399"/>
      <c r="I19702" s="399"/>
    </row>
    <row r="19703" spans="1:9" ht="15.75" customHeight="1">
      <c r="A19703" s="396"/>
      <c r="B19703" s="398"/>
      <c r="C19703" s="396"/>
      <c r="D19703" s="396"/>
      <c r="E19703" s="399"/>
      <c r="F19703" s="399"/>
      <c r="G19703" s="399"/>
      <c r="H19703" s="399"/>
      <c r="I19703" s="399"/>
    </row>
    <row r="19704" spans="1:9" ht="15.75" customHeight="1">
      <c r="A19704" s="396"/>
      <c r="B19704" s="398"/>
      <c r="C19704" s="396"/>
      <c r="D19704" s="396"/>
      <c r="E19704" s="399"/>
      <c r="F19704" s="399"/>
      <c r="G19704" s="399"/>
      <c r="H19704" s="399"/>
      <c r="I19704" s="399"/>
    </row>
    <row r="19705" spans="1:9" ht="15.75" customHeight="1">
      <c r="A19705" s="396"/>
      <c r="B19705" s="398"/>
      <c r="C19705" s="396"/>
      <c r="D19705" s="396"/>
      <c r="E19705" s="399"/>
      <c r="F19705" s="399"/>
      <c r="G19705" s="399"/>
      <c r="H19705" s="399"/>
      <c r="I19705" s="399"/>
    </row>
    <row r="19706" spans="1:9" ht="15.75" customHeight="1">
      <c r="A19706" s="396"/>
      <c r="B19706" s="398"/>
      <c r="C19706" s="396"/>
      <c r="D19706" s="396"/>
      <c r="E19706" s="399"/>
      <c r="F19706" s="399"/>
      <c r="G19706" s="399"/>
      <c r="H19706" s="399"/>
      <c r="I19706" s="399"/>
    </row>
    <row r="19707" spans="1:9" ht="15.75" customHeight="1">
      <c r="A19707" s="396"/>
      <c r="B19707" s="398"/>
      <c r="C19707" s="396"/>
      <c r="D19707" s="396"/>
      <c r="E19707" s="399"/>
      <c r="F19707" s="399"/>
      <c r="G19707" s="399"/>
      <c r="H19707" s="399"/>
      <c r="I19707" s="399"/>
    </row>
    <row r="19708" spans="1:9" ht="15.75" customHeight="1">
      <c r="A19708" s="396"/>
      <c r="B19708" s="398"/>
      <c r="C19708" s="396"/>
      <c r="D19708" s="396"/>
      <c r="E19708" s="399"/>
      <c r="F19708" s="399"/>
      <c r="G19708" s="399"/>
      <c r="H19708" s="399"/>
      <c r="I19708" s="399"/>
    </row>
    <row r="19709" spans="1:9" ht="15.75" customHeight="1">
      <c r="A19709" s="396"/>
      <c r="B19709" s="398"/>
      <c r="C19709" s="396"/>
      <c r="D19709" s="396"/>
      <c r="E19709" s="399"/>
      <c r="F19709" s="399"/>
      <c r="G19709" s="399"/>
      <c r="H19709" s="399"/>
      <c r="I19709" s="399"/>
    </row>
    <row r="19710" spans="1:9" ht="15.75" customHeight="1">
      <c r="A19710" s="396"/>
      <c r="B19710" s="398"/>
      <c r="C19710" s="396"/>
      <c r="D19710" s="396"/>
      <c r="E19710" s="399"/>
      <c r="F19710" s="399"/>
      <c r="G19710" s="399"/>
      <c r="H19710" s="399"/>
      <c r="I19710" s="399"/>
    </row>
    <row r="19711" spans="1:9" ht="15.75" customHeight="1">
      <c r="A19711" s="396"/>
      <c r="B19711" s="398"/>
      <c r="C19711" s="396"/>
      <c r="D19711" s="396"/>
      <c r="E19711" s="399"/>
      <c r="F19711" s="399"/>
      <c r="G19711" s="399"/>
      <c r="H19711" s="399"/>
      <c r="I19711" s="399"/>
    </row>
    <row r="19712" spans="1:9" ht="15.75" customHeight="1">
      <c r="A19712" s="396"/>
      <c r="B19712" s="398"/>
      <c r="C19712" s="396"/>
      <c r="D19712" s="396"/>
      <c r="E19712" s="399"/>
      <c r="F19712" s="399"/>
      <c r="G19712" s="399"/>
      <c r="H19712" s="399"/>
      <c r="I19712" s="399"/>
    </row>
    <row r="19713" spans="1:9" ht="15.75" customHeight="1">
      <c r="A19713" s="396"/>
      <c r="B19713" s="398"/>
      <c r="C19713" s="396"/>
      <c r="D19713" s="396"/>
      <c r="E19713" s="399"/>
      <c r="F19713" s="399"/>
      <c r="G19713" s="399"/>
      <c r="H19713" s="399"/>
      <c r="I19713" s="399"/>
    </row>
    <row r="19714" spans="1:9" ht="15.75" customHeight="1">
      <c r="A19714" s="396"/>
      <c r="B19714" s="398"/>
      <c r="C19714" s="396"/>
      <c r="D19714" s="396"/>
      <c r="E19714" s="399"/>
      <c r="F19714" s="399"/>
      <c r="G19714" s="399"/>
      <c r="H19714" s="399"/>
      <c r="I19714" s="399"/>
    </row>
    <row r="19715" spans="1:9" ht="15.75" customHeight="1">
      <c r="A19715" s="396"/>
      <c r="B19715" s="398"/>
      <c r="C19715" s="396"/>
      <c r="D19715" s="396"/>
      <c r="E19715" s="399"/>
      <c r="F19715" s="399"/>
      <c r="G19715" s="399"/>
      <c r="H19715" s="399"/>
      <c r="I19715" s="399"/>
    </row>
    <row r="19716" spans="1:9" ht="15.75" customHeight="1">
      <c r="A19716" s="396"/>
      <c r="B19716" s="398"/>
      <c r="C19716" s="396"/>
      <c r="D19716" s="396"/>
      <c r="E19716" s="399"/>
      <c r="F19716" s="399"/>
      <c r="G19716" s="399"/>
      <c r="H19716" s="399"/>
      <c r="I19716" s="399"/>
    </row>
    <row r="19717" spans="1:9" ht="15.75" customHeight="1">
      <c r="A19717" s="396"/>
      <c r="B19717" s="398"/>
      <c r="C19717" s="396"/>
      <c r="D19717" s="396"/>
      <c r="E19717" s="399"/>
      <c r="F19717" s="399"/>
      <c r="G19717" s="399"/>
      <c r="H19717" s="399"/>
      <c r="I19717" s="399"/>
    </row>
    <row r="19718" spans="1:9" ht="15.75" customHeight="1">
      <c r="A19718" s="396"/>
      <c r="B19718" s="398"/>
      <c r="C19718" s="396"/>
      <c r="D19718" s="396"/>
      <c r="E19718" s="399"/>
      <c r="F19718" s="399"/>
      <c r="G19718" s="399"/>
      <c r="H19718" s="399"/>
      <c r="I19718" s="399"/>
    </row>
    <row r="19719" spans="1:9" ht="15.75" customHeight="1">
      <c r="A19719" s="396"/>
      <c r="B19719" s="398"/>
      <c r="C19719" s="396"/>
      <c r="D19719" s="396"/>
      <c r="E19719" s="399"/>
      <c r="F19719" s="399"/>
      <c r="G19719" s="399"/>
      <c r="H19719" s="399"/>
      <c r="I19719" s="399"/>
    </row>
    <row r="19720" spans="1:9" ht="15.75" customHeight="1">
      <c r="A19720" s="396"/>
      <c r="B19720" s="398"/>
      <c r="C19720" s="396"/>
      <c r="D19720" s="396"/>
      <c r="E19720" s="399"/>
      <c r="F19720" s="399"/>
      <c r="G19720" s="399"/>
      <c r="H19720" s="399"/>
      <c r="I19720" s="399"/>
    </row>
    <row r="19721" spans="1:9" ht="15.75" customHeight="1">
      <c r="A19721" s="396"/>
      <c r="B19721" s="398"/>
      <c r="C19721" s="396"/>
      <c r="D19721" s="396"/>
      <c r="E19721" s="399"/>
      <c r="F19721" s="399"/>
      <c r="G19721" s="399"/>
      <c r="H19721" s="399"/>
      <c r="I19721" s="399"/>
    </row>
    <row r="19722" spans="1:9" ht="15.75" customHeight="1">
      <c r="A19722" s="396"/>
      <c r="B19722" s="398"/>
      <c r="C19722" s="396"/>
      <c r="D19722" s="396"/>
      <c r="E19722" s="399"/>
      <c r="F19722" s="399"/>
      <c r="G19722" s="399"/>
      <c r="H19722" s="399"/>
      <c r="I19722" s="399"/>
    </row>
    <row r="19723" spans="1:9" ht="15.75" customHeight="1">
      <c r="A19723" s="396"/>
      <c r="B19723" s="398"/>
      <c r="C19723" s="396"/>
      <c r="D19723" s="396"/>
      <c r="E19723" s="399"/>
      <c r="F19723" s="399"/>
      <c r="G19723" s="399"/>
      <c r="H19723" s="399"/>
      <c r="I19723" s="399"/>
    </row>
    <row r="19724" spans="1:9" ht="15.75" customHeight="1">
      <c r="A19724" s="396"/>
      <c r="B19724" s="398"/>
      <c r="C19724" s="396"/>
      <c r="D19724" s="396"/>
      <c r="E19724" s="399"/>
      <c r="F19724" s="399"/>
      <c r="G19724" s="399"/>
      <c r="H19724" s="399"/>
      <c r="I19724" s="399"/>
    </row>
    <row r="19725" spans="1:9" ht="15.75" customHeight="1">
      <c r="A19725" s="396"/>
      <c r="B19725" s="398"/>
      <c r="C19725" s="396"/>
      <c r="D19725" s="396"/>
      <c r="E19725" s="399"/>
      <c r="F19725" s="399"/>
      <c r="G19725" s="399"/>
      <c r="H19725" s="399"/>
      <c r="I19725" s="399"/>
    </row>
    <row r="19726" spans="1:9" ht="15.75" customHeight="1">
      <c r="A19726" s="396"/>
      <c r="B19726" s="398"/>
      <c r="C19726" s="396"/>
      <c r="D19726" s="396"/>
      <c r="E19726" s="399"/>
      <c r="F19726" s="399"/>
      <c r="G19726" s="399"/>
      <c r="H19726" s="399"/>
      <c r="I19726" s="399"/>
    </row>
    <row r="19727" spans="1:9" ht="15.75" customHeight="1">
      <c r="A19727" s="396"/>
      <c r="B19727" s="398"/>
      <c r="C19727" s="396"/>
      <c r="D19727" s="396"/>
      <c r="E19727" s="399"/>
      <c r="F19727" s="399"/>
      <c r="G19727" s="399"/>
      <c r="H19727" s="399"/>
      <c r="I19727" s="399"/>
    </row>
    <row r="19728" spans="1:9" ht="15.75" customHeight="1">
      <c r="A19728" s="396"/>
      <c r="B19728" s="398"/>
      <c r="C19728" s="396"/>
      <c r="D19728" s="396"/>
      <c r="E19728" s="399"/>
      <c r="F19728" s="399"/>
      <c r="G19728" s="399"/>
      <c r="H19728" s="399"/>
      <c r="I19728" s="399"/>
    </row>
    <row r="19729" spans="1:9" ht="15.75" customHeight="1">
      <c r="A19729" s="396"/>
      <c r="B19729" s="398"/>
      <c r="C19729" s="396"/>
      <c r="D19729" s="396"/>
      <c r="E19729" s="399"/>
      <c r="F19729" s="399"/>
      <c r="G19729" s="399"/>
      <c r="H19729" s="399"/>
      <c r="I19729" s="399"/>
    </row>
    <row r="19730" spans="1:9" ht="15.75" customHeight="1">
      <c r="A19730" s="396"/>
      <c r="B19730" s="398"/>
      <c r="C19730" s="396"/>
      <c r="D19730" s="396"/>
      <c r="E19730" s="399"/>
      <c r="F19730" s="399"/>
      <c r="G19730" s="399"/>
      <c r="H19730" s="399"/>
      <c r="I19730" s="399"/>
    </row>
    <row r="19731" spans="1:9" ht="15.75" customHeight="1">
      <c r="A19731" s="396"/>
      <c r="B19731" s="398"/>
      <c r="C19731" s="396"/>
      <c r="D19731" s="396"/>
      <c r="E19731" s="399"/>
      <c r="F19731" s="399"/>
      <c r="G19731" s="399"/>
      <c r="H19731" s="399"/>
      <c r="I19731" s="399"/>
    </row>
    <row r="19732" spans="1:9" ht="15.75" customHeight="1">
      <c r="A19732" s="396"/>
      <c r="B19732" s="398"/>
      <c r="C19732" s="396"/>
      <c r="D19732" s="396"/>
      <c r="E19732" s="399"/>
      <c r="F19732" s="399"/>
      <c r="G19732" s="399"/>
      <c r="H19732" s="399"/>
      <c r="I19732" s="399"/>
    </row>
    <row r="19733" spans="1:9" ht="15.75" customHeight="1">
      <c r="A19733" s="396"/>
      <c r="B19733" s="398"/>
      <c r="C19733" s="396"/>
      <c r="D19733" s="396"/>
      <c r="E19733" s="399"/>
      <c r="F19733" s="399"/>
      <c r="G19733" s="399"/>
      <c r="H19733" s="399"/>
      <c r="I19733" s="399"/>
    </row>
    <row r="19734" spans="1:9" ht="15.75" customHeight="1">
      <c r="A19734" s="396"/>
      <c r="B19734" s="398"/>
      <c r="C19734" s="396"/>
      <c r="D19734" s="396"/>
      <c r="E19734" s="399"/>
      <c r="F19734" s="399"/>
      <c r="G19734" s="399"/>
      <c r="H19734" s="399"/>
      <c r="I19734" s="399"/>
    </row>
    <row r="19735" spans="1:9" ht="15.75" customHeight="1">
      <c r="A19735" s="396"/>
      <c r="B19735" s="398"/>
      <c r="C19735" s="396"/>
      <c r="D19735" s="396"/>
      <c r="E19735" s="399"/>
      <c r="F19735" s="399"/>
      <c r="G19735" s="399"/>
      <c r="H19735" s="399"/>
      <c r="I19735" s="399"/>
    </row>
    <row r="19736" spans="1:9" ht="15.75" customHeight="1">
      <c r="A19736" s="396"/>
      <c r="B19736" s="398"/>
      <c r="C19736" s="396"/>
      <c r="D19736" s="396"/>
      <c r="E19736" s="399"/>
      <c r="F19736" s="399"/>
      <c r="G19736" s="399"/>
      <c r="H19736" s="399"/>
      <c r="I19736" s="399"/>
    </row>
    <row r="19737" spans="1:9" ht="15.75" customHeight="1">
      <c r="A19737" s="396"/>
      <c r="B19737" s="398"/>
      <c r="C19737" s="396"/>
      <c r="D19737" s="396"/>
      <c r="E19737" s="399"/>
      <c r="F19737" s="399"/>
      <c r="G19737" s="399"/>
      <c r="H19737" s="399"/>
      <c r="I19737" s="399"/>
    </row>
    <row r="19738" spans="1:9" ht="15.75" customHeight="1">
      <c r="A19738" s="396"/>
      <c r="B19738" s="398"/>
      <c r="C19738" s="396"/>
      <c r="D19738" s="396"/>
      <c r="E19738" s="399"/>
      <c r="F19738" s="399"/>
      <c r="G19738" s="399"/>
      <c r="H19738" s="399"/>
      <c r="I19738" s="399"/>
    </row>
    <row r="19739" spans="1:9" ht="15.75" customHeight="1">
      <c r="A19739" s="396"/>
      <c r="B19739" s="398"/>
      <c r="C19739" s="396"/>
      <c r="D19739" s="396"/>
      <c r="E19739" s="399"/>
      <c r="F19739" s="399"/>
      <c r="G19739" s="399"/>
      <c r="H19739" s="399"/>
      <c r="I19739" s="399"/>
    </row>
    <row r="19740" spans="1:9" ht="15.75" customHeight="1">
      <c r="A19740" s="396"/>
      <c r="B19740" s="398"/>
      <c r="C19740" s="396"/>
      <c r="D19740" s="396"/>
      <c r="E19740" s="399"/>
      <c r="F19740" s="399"/>
      <c r="G19740" s="399"/>
      <c r="H19740" s="399"/>
      <c r="I19740" s="399"/>
    </row>
    <row r="19741" spans="1:9" ht="15.75" customHeight="1">
      <c r="A19741" s="396"/>
      <c r="B19741" s="398"/>
      <c r="C19741" s="396"/>
      <c r="D19741" s="396"/>
      <c r="E19741" s="399"/>
      <c r="F19741" s="399"/>
      <c r="G19741" s="399"/>
      <c r="H19741" s="399"/>
      <c r="I19741" s="399"/>
    </row>
    <row r="19742" spans="1:9" ht="15.75" customHeight="1">
      <c r="A19742" s="396"/>
      <c r="B19742" s="398"/>
      <c r="C19742" s="396"/>
      <c r="D19742" s="396"/>
      <c r="E19742" s="399"/>
      <c r="F19742" s="399"/>
      <c r="G19742" s="399"/>
      <c r="H19742" s="399"/>
      <c r="I19742" s="399"/>
    </row>
    <row r="19743" spans="1:9" ht="15.75" customHeight="1">
      <c r="A19743" s="396"/>
      <c r="B19743" s="398"/>
      <c r="C19743" s="396"/>
      <c r="D19743" s="396"/>
      <c r="E19743" s="399"/>
      <c r="F19743" s="399"/>
      <c r="G19743" s="399"/>
      <c r="H19743" s="399"/>
      <c r="I19743" s="399"/>
    </row>
    <row r="19744" spans="1:9" ht="15.75" customHeight="1">
      <c r="A19744" s="396"/>
      <c r="B19744" s="398"/>
      <c r="C19744" s="396"/>
      <c r="D19744" s="396"/>
      <c r="E19744" s="399"/>
      <c r="F19744" s="399"/>
      <c r="G19744" s="399"/>
      <c r="H19744" s="399"/>
      <c r="I19744" s="399"/>
    </row>
    <row r="19745" spans="1:9" ht="15.75" customHeight="1">
      <c r="A19745" s="396"/>
      <c r="B19745" s="398"/>
      <c r="C19745" s="396"/>
      <c r="D19745" s="396"/>
      <c r="E19745" s="399"/>
      <c r="F19745" s="399"/>
      <c r="G19745" s="399"/>
      <c r="H19745" s="399"/>
      <c r="I19745" s="399"/>
    </row>
    <row r="19746" spans="1:9" ht="15.75" customHeight="1">
      <c r="A19746" s="396"/>
      <c r="B19746" s="398"/>
      <c r="C19746" s="396"/>
      <c r="D19746" s="396"/>
      <c r="E19746" s="399"/>
      <c r="F19746" s="399"/>
      <c r="G19746" s="399"/>
      <c r="H19746" s="399"/>
      <c r="I19746" s="399"/>
    </row>
    <row r="19747" spans="1:9" ht="15.75" customHeight="1">
      <c r="A19747" s="396"/>
      <c r="B19747" s="398"/>
      <c r="C19747" s="396"/>
      <c r="D19747" s="396"/>
      <c r="E19747" s="399"/>
      <c r="F19747" s="399"/>
      <c r="G19747" s="399"/>
      <c r="H19747" s="399"/>
      <c r="I19747" s="399"/>
    </row>
    <row r="19748" spans="1:9" ht="15.75" customHeight="1">
      <c r="A19748" s="396"/>
      <c r="B19748" s="398"/>
      <c r="C19748" s="396"/>
      <c r="D19748" s="396"/>
      <c r="E19748" s="399"/>
      <c r="F19748" s="399"/>
      <c r="G19748" s="399"/>
      <c r="H19748" s="399"/>
      <c r="I19748" s="399"/>
    </row>
    <row r="19749" spans="1:9" ht="15.75" customHeight="1">
      <c r="A19749" s="396"/>
      <c r="B19749" s="398"/>
      <c r="C19749" s="396"/>
      <c r="D19749" s="396"/>
      <c r="E19749" s="399"/>
      <c r="F19749" s="399"/>
      <c r="G19749" s="399"/>
      <c r="H19749" s="399"/>
      <c r="I19749" s="399"/>
    </row>
    <row r="19750" spans="1:9" ht="15.75" customHeight="1">
      <c r="A19750" s="396"/>
      <c r="B19750" s="398"/>
      <c r="C19750" s="396"/>
      <c r="D19750" s="396"/>
      <c r="E19750" s="399"/>
      <c r="F19750" s="399"/>
      <c r="G19750" s="399"/>
      <c r="H19750" s="399"/>
      <c r="I19750" s="399"/>
    </row>
    <row r="19751" spans="1:9" ht="15.75" customHeight="1">
      <c r="A19751" s="396"/>
      <c r="B19751" s="398"/>
      <c r="C19751" s="396"/>
      <c r="D19751" s="396"/>
      <c r="E19751" s="399"/>
      <c r="F19751" s="399"/>
      <c r="G19751" s="399"/>
      <c r="H19751" s="399"/>
      <c r="I19751" s="399"/>
    </row>
    <row r="19752" spans="1:9" ht="15.75" customHeight="1">
      <c r="A19752" s="396"/>
      <c r="B19752" s="398"/>
      <c r="C19752" s="396"/>
      <c r="D19752" s="396"/>
      <c r="E19752" s="399"/>
      <c r="F19752" s="399"/>
      <c r="G19752" s="399"/>
      <c r="H19752" s="399"/>
      <c r="I19752" s="399"/>
    </row>
    <row r="19753" spans="1:9" ht="15.75" customHeight="1">
      <c r="A19753" s="396"/>
      <c r="B19753" s="398"/>
      <c r="C19753" s="396"/>
      <c r="D19753" s="396"/>
      <c r="E19753" s="399"/>
      <c r="F19753" s="399"/>
      <c r="G19753" s="399"/>
      <c r="H19753" s="399"/>
      <c r="I19753" s="399"/>
    </row>
    <row r="19754" spans="1:9" ht="15.75" customHeight="1">
      <c r="A19754" s="396"/>
      <c r="B19754" s="398"/>
      <c r="C19754" s="396"/>
      <c r="D19754" s="396"/>
      <c r="E19754" s="399"/>
      <c r="F19754" s="399"/>
      <c r="G19754" s="399"/>
      <c r="H19754" s="399"/>
      <c r="I19754" s="399"/>
    </row>
    <row r="19755" spans="1:9" ht="15.75" customHeight="1">
      <c r="A19755" s="396"/>
      <c r="B19755" s="398"/>
      <c r="C19755" s="396"/>
      <c r="D19755" s="396"/>
      <c r="E19755" s="399"/>
      <c r="F19755" s="399"/>
      <c r="G19755" s="399"/>
      <c r="H19755" s="399"/>
      <c r="I19755" s="399"/>
    </row>
    <row r="19756" spans="1:9" ht="15.75" customHeight="1">
      <c r="A19756" s="396"/>
      <c r="B19756" s="398"/>
      <c r="C19756" s="396"/>
      <c r="D19756" s="396"/>
      <c r="E19756" s="399"/>
      <c r="F19756" s="399"/>
      <c r="G19756" s="399"/>
      <c r="H19756" s="399"/>
      <c r="I19756" s="399"/>
    </row>
    <row r="19757" spans="1:9" ht="15.75" customHeight="1">
      <c r="A19757" s="396"/>
      <c r="B19757" s="398"/>
      <c r="C19757" s="396"/>
      <c r="D19757" s="396"/>
      <c r="E19757" s="399"/>
      <c r="F19757" s="399"/>
      <c r="G19757" s="399"/>
      <c r="H19757" s="399"/>
      <c r="I19757" s="399"/>
    </row>
    <row r="19758" spans="1:9" ht="15.75" customHeight="1">
      <c r="A19758" s="396"/>
      <c r="B19758" s="398"/>
      <c r="C19758" s="396"/>
      <c r="D19758" s="396"/>
      <c r="E19758" s="399"/>
      <c r="F19758" s="399"/>
      <c r="G19758" s="399"/>
      <c r="H19758" s="399"/>
      <c r="I19758" s="399"/>
    </row>
    <row r="19759" spans="1:9" ht="15.75" customHeight="1">
      <c r="A19759" s="396"/>
      <c r="B19759" s="398"/>
      <c r="C19759" s="396"/>
      <c r="D19759" s="396"/>
      <c r="E19759" s="399"/>
      <c r="F19759" s="399"/>
      <c r="G19759" s="399"/>
      <c r="H19759" s="399"/>
      <c r="I19759" s="399"/>
    </row>
    <row r="19760" spans="1:9" ht="15.75" customHeight="1">
      <c r="A19760" s="396"/>
      <c r="B19760" s="398"/>
      <c r="C19760" s="396"/>
      <c r="D19760" s="396"/>
      <c r="E19760" s="399"/>
      <c r="F19760" s="399"/>
      <c r="G19760" s="399"/>
      <c r="H19760" s="399"/>
      <c r="I19760" s="399"/>
    </row>
    <row r="19761" spans="1:9" ht="15.75" customHeight="1">
      <c r="A19761" s="396"/>
      <c r="B19761" s="398"/>
      <c r="C19761" s="396"/>
      <c r="D19761" s="396"/>
      <c r="E19761" s="399"/>
      <c r="F19761" s="399"/>
      <c r="G19761" s="399"/>
      <c r="H19761" s="399"/>
      <c r="I19761" s="399"/>
    </row>
    <row r="19762" spans="1:9" ht="15.75" customHeight="1">
      <c r="A19762" s="396"/>
      <c r="B19762" s="398"/>
      <c r="C19762" s="396"/>
      <c r="D19762" s="396"/>
      <c r="E19762" s="399"/>
      <c r="F19762" s="399"/>
      <c r="G19762" s="399"/>
      <c r="H19762" s="399"/>
      <c r="I19762" s="399"/>
    </row>
    <row r="19763" spans="1:9" ht="15.75" customHeight="1">
      <c r="A19763" s="396"/>
      <c r="B19763" s="398"/>
      <c r="C19763" s="396"/>
      <c r="D19763" s="396"/>
      <c r="E19763" s="399"/>
      <c r="F19763" s="399"/>
      <c r="G19763" s="399"/>
      <c r="H19763" s="399"/>
      <c r="I19763" s="399"/>
    </row>
    <row r="19764" spans="1:9" ht="15.75" customHeight="1">
      <c r="A19764" s="396"/>
      <c r="B19764" s="398"/>
      <c r="C19764" s="396"/>
      <c r="D19764" s="396"/>
      <c r="E19764" s="399"/>
      <c r="F19764" s="399"/>
      <c r="G19764" s="399"/>
      <c r="H19764" s="399"/>
      <c r="I19764" s="399"/>
    </row>
    <row r="19765" spans="1:9" ht="15.75" customHeight="1">
      <c r="A19765" s="396"/>
      <c r="B19765" s="398"/>
      <c r="C19765" s="396"/>
      <c r="D19765" s="396"/>
      <c r="E19765" s="399"/>
      <c r="F19765" s="399"/>
      <c r="G19765" s="399"/>
      <c r="H19765" s="399"/>
      <c r="I19765" s="399"/>
    </row>
    <row r="19766" spans="1:9" ht="15.75" customHeight="1">
      <c r="A19766" s="396"/>
      <c r="B19766" s="398"/>
      <c r="C19766" s="396"/>
      <c r="D19766" s="396"/>
      <c r="E19766" s="399"/>
      <c r="F19766" s="399"/>
      <c r="G19766" s="399"/>
      <c r="H19766" s="399"/>
      <c r="I19766" s="399"/>
    </row>
    <row r="19767" spans="1:9" ht="15.75" customHeight="1">
      <c r="A19767" s="396"/>
      <c r="B19767" s="398"/>
      <c r="C19767" s="396"/>
      <c r="D19767" s="396"/>
      <c r="E19767" s="399"/>
      <c r="F19767" s="399"/>
      <c r="G19767" s="399"/>
      <c r="H19767" s="399"/>
      <c r="I19767" s="399"/>
    </row>
    <row r="19768" spans="1:9" ht="15.75" customHeight="1">
      <c r="A19768" s="396"/>
      <c r="B19768" s="398"/>
      <c r="C19768" s="396"/>
      <c r="D19768" s="396"/>
      <c r="E19768" s="399"/>
      <c r="F19768" s="399"/>
      <c r="G19768" s="399"/>
      <c r="H19768" s="399"/>
      <c r="I19768" s="399"/>
    </row>
    <row r="19769" spans="1:9" ht="15.75" customHeight="1">
      <c r="A19769" s="396"/>
      <c r="B19769" s="398"/>
      <c r="C19769" s="396"/>
      <c r="D19769" s="396"/>
      <c r="E19769" s="399"/>
      <c r="F19769" s="399"/>
      <c r="G19769" s="399"/>
      <c r="H19769" s="399"/>
      <c r="I19769" s="399"/>
    </row>
    <row r="19770" spans="1:9" ht="15.75" customHeight="1">
      <c r="A19770" s="396"/>
      <c r="B19770" s="398"/>
      <c r="C19770" s="396"/>
      <c r="D19770" s="396"/>
      <c r="E19770" s="399"/>
      <c r="F19770" s="399"/>
      <c r="G19770" s="399"/>
      <c r="H19770" s="399"/>
      <c r="I19770" s="399"/>
    </row>
    <row r="19771" spans="1:9" ht="15.75" customHeight="1">
      <c r="A19771" s="396"/>
      <c r="B19771" s="398"/>
      <c r="C19771" s="396"/>
      <c r="D19771" s="396"/>
      <c r="E19771" s="399"/>
      <c r="F19771" s="399"/>
      <c r="G19771" s="399"/>
      <c r="H19771" s="399"/>
      <c r="I19771" s="399"/>
    </row>
    <row r="19772" spans="1:9" ht="15.75" customHeight="1">
      <c r="A19772" s="396"/>
      <c r="B19772" s="398"/>
      <c r="C19772" s="396"/>
      <c r="D19772" s="396"/>
      <c r="E19772" s="399"/>
      <c r="F19772" s="399"/>
      <c r="G19772" s="399"/>
      <c r="H19772" s="399"/>
      <c r="I19772" s="399"/>
    </row>
    <row r="19773" spans="1:9" ht="15.75" customHeight="1">
      <c r="A19773" s="396"/>
      <c r="B19773" s="398"/>
      <c r="C19773" s="396"/>
      <c r="D19773" s="396"/>
      <c r="E19773" s="399"/>
      <c r="F19773" s="399"/>
      <c r="G19773" s="399"/>
      <c r="H19773" s="399"/>
      <c r="I19773" s="399"/>
    </row>
    <row r="19774" spans="1:9" ht="15.75" customHeight="1">
      <c r="A19774" s="396"/>
      <c r="B19774" s="398"/>
      <c r="C19774" s="396"/>
      <c r="D19774" s="396"/>
      <c r="E19774" s="399"/>
      <c r="F19774" s="399"/>
      <c r="G19774" s="399"/>
      <c r="H19774" s="399"/>
      <c r="I19774" s="399"/>
    </row>
    <row r="19775" spans="1:9" ht="15.75" customHeight="1">
      <c r="A19775" s="396"/>
      <c r="B19775" s="398"/>
      <c r="C19775" s="396"/>
      <c r="D19775" s="396"/>
      <c r="E19775" s="399"/>
      <c r="F19775" s="399"/>
      <c r="G19775" s="399"/>
      <c r="H19775" s="399"/>
      <c r="I19775" s="399"/>
    </row>
    <row r="19776" spans="1:9" ht="15.75" customHeight="1">
      <c r="A19776" s="396"/>
      <c r="B19776" s="398"/>
      <c r="C19776" s="396"/>
      <c r="D19776" s="396"/>
      <c r="E19776" s="399"/>
      <c r="F19776" s="399"/>
      <c r="G19776" s="399"/>
      <c r="H19776" s="399"/>
      <c r="I19776" s="399"/>
    </row>
    <row r="19777" spans="1:9" ht="15.75" customHeight="1">
      <c r="A19777" s="396"/>
      <c r="B19777" s="398"/>
      <c r="C19777" s="396"/>
      <c r="D19777" s="396"/>
      <c r="E19777" s="399"/>
      <c r="F19777" s="399"/>
      <c r="G19777" s="399"/>
      <c r="H19777" s="399"/>
      <c r="I19777" s="399"/>
    </row>
    <row r="19778" spans="1:9" ht="15.75" customHeight="1">
      <c r="A19778" s="396"/>
      <c r="B19778" s="398"/>
      <c r="C19778" s="396"/>
      <c r="D19778" s="396"/>
      <c r="E19778" s="399"/>
      <c r="F19778" s="399"/>
      <c r="G19778" s="399"/>
      <c r="H19778" s="399"/>
      <c r="I19778" s="399"/>
    </row>
    <row r="19779" spans="1:9" ht="15.75" customHeight="1">
      <c r="A19779" s="396"/>
      <c r="B19779" s="398"/>
      <c r="C19779" s="396"/>
      <c r="D19779" s="396"/>
      <c r="E19779" s="399"/>
      <c r="F19779" s="399"/>
      <c r="G19779" s="399"/>
      <c r="H19779" s="399"/>
      <c r="I19779" s="399"/>
    </row>
    <row r="19780" spans="1:9" ht="15.75" customHeight="1">
      <c r="A19780" s="396"/>
      <c r="B19780" s="398"/>
      <c r="C19780" s="396"/>
      <c r="D19780" s="396"/>
      <c r="E19780" s="399"/>
      <c r="F19780" s="399"/>
      <c r="G19780" s="399"/>
      <c r="H19780" s="399"/>
      <c r="I19780" s="399"/>
    </row>
    <row r="19781" spans="1:9" ht="15.75" customHeight="1">
      <c r="A19781" s="396"/>
      <c r="B19781" s="398"/>
      <c r="C19781" s="396"/>
      <c r="D19781" s="396"/>
      <c r="E19781" s="399"/>
      <c r="F19781" s="399"/>
      <c r="G19781" s="399"/>
      <c r="H19781" s="399"/>
      <c r="I19781" s="399"/>
    </row>
    <row r="19782" spans="1:9" ht="15.75" customHeight="1">
      <c r="A19782" s="396"/>
      <c r="B19782" s="398"/>
      <c r="C19782" s="396"/>
      <c r="D19782" s="396"/>
      <c r="E19782" s="399"/>
      <c r="F19782" s="399"/>
      <c r="G19782" s="399"/>
      <c r="H19782" s="399"/>
      <c r="I19782" s="399"/>
    </row>
    <row r="19783" spans="1:9" ht="15.75" customHeight="1">
      <c r="A19783" s="396"/>
      <c r="B19783" s="398"/>
      <c r="C19783" s="396"/>
      <c r="D19783" s="396"/>
      <c r="E19783" s="399"/>
      <c r="F19783" s="399"/>
      <c r="G19783" s="399"/>
      <c r="H19783" s="399"/>
      <c r="I19783" s="399"/>
    </row>
    <row r="19784" spans="1:9" ht="15.75" customHeight="1">
      <c r="A19784" s="396"/>
      <c r="B19784" s="398"/>
      <c r="C19784" s="396"/>
      <c r="D19784" s="396"/>
      <c r="E19784" s="399"/>
      <c r="F19784" s="399"/>
      <c r="G19784" s="399"/>
      <c r="H19784" s="399"/>
      <c r="I19784" s="399"/>
    </row>
    <row r="19785" spans="1:9" ht="15.75" customHeight="1">
      <c r="A19785" s="396"/>
      <c r="B19785" s="398"/>
      <c r="C19785" s="396"/>
      <c r="D19785" s="396"/>
      <c r="E19785" s="399"/>
      <c r="F19785" s="399"/>
      <c r="G19785" s="399"/>
      <c r="H19785" s="399"/>
      <c r="I19785" s="399"/>
    </row>
    <row r="19786" spans="1:9" ht="15.75" customHeight="1">
      <c r="A19786" s="396"/>
      <c r="B19786" s="398"/>
      <c r="C19786" s="396"/>
      <c r="D19786" s="396"/>
      <c r="E19786" s="399"/>
      <c r="F19786" s="399"/>
      <c r="G19786" s="399"/>
      <c r="H19786" s="399"/>
      <c r="I19786" s="399"/>
    </row>
    <row r="19787" spans="1:9" ht="15.75" customHeight="1">
      <c r="A19787" s="396"/>
      <c r="B19787" s="398"/>
      <c r="C19787" s="396"/>
      <c r="D19787" s="396"/>
      <c r="E19787" s="399"/>
      <c r="F19787" s="399"/>
      <c r="G19787" s="399"/>
      <c r="H19787" s="399"/>
      <c r="I19787" s="399"/>
    </row>
    <row r="19788" spans="1:9" ht="15.75" customHeight="1">
      <c r="A19788" s="396"/>
      <c r="B19788" s="398"/>
      <c r="C19788" s="396"/>
      <c r="D19788" s="396"/>
      <c r="E19788" s="399"/>
      <c r="F19788" s="399"/>
      <c r="G19788" s="399"/>
      <c r="H19788" s="399"/>
      <c r="I19788" s="399"/>
    </row>
    <row r="19789" spans="1:9" ht="15.75" customHeight="1">
      <c r="A19789" s="396"/>
      <c r="B19789" s="398"/>
      <c r="C19789" s="396"/>
      <c r="D19789" s="396"/>
      <c r="E19789" s="399"/>
      <c r="F19789" s="399"/>
      <c r="G19789" s="399"/>
      <c r="H19789" s="399"/>
      <c r="I19789" s="399"/>
    </row>
    <row r="19790" spans="1:9" ht="15.75" customHeight="1">
      <c r="A19790" s="396"/>
      <c r="B19790" s="398"/>
      <c r="C19790" s="396"/>
      <c r="D19790" s="396"/>
      <c r="E19790" s="399"/>
      <c r="F19790" s="399"/>
      <c r="G19790" s="399"/>
      <c r="H19790" s="399"/>
      <c r="I19790" s="399"/>
    </row>
    <row r="19791" spans="1:9" ht="15.75" customHeight="1">
      <c r="A19791" s="396"/>
      <c r="B19791" s="398"/>
      <c r="C19791" s="396"/>
      <c r="D19791" s="396"/>
      <c r="E19791" s="399"/>
      <c r="F19791" s="399"/>
      <c r="G19791" s="399"/>
      <c r="H19791" s="399"/>
      <c r="I19791" s="399"/>
    </row>
    <row r="19792" spans="1:9" ht="15.75" customHeight="1">
      <c r="A19792" s="396"/>
      <c r="B19792" s="398"/>
      <c r="C19792" s="396"/>
      <c r="D19792" s="396"/>
      <c r="E19792" s="399"/>
      <c r="F19792" s="399"/>
      <c r="G19792" s="399"/>
      <c r="H19792" s="399"/>
      <c r="I19792" s="399"/>
    </row>
    <row r="19793" spans="1:9" ht="15.75" customHeight="1">
      <c r="A19793" s="396"/>
      <c r="B19793" s="398"/>
      <c r="C19793" s="396"/>
      <c r="D19793" s="396"/>
      <c r="E19793" s="399"/>
      <c r="F19793" s="399"/>
      <c r="G19793" s="399"/>
      <c r="H19793" s="399"/>
      <c r="I19793" s="399"/>
    </row>
    <row r="19794" spans="1:9" ht="15.75" customHeight="1">
      <c r="A19794" s="396"/>
      <c r="B19794" s="398"/>
      <c r="C19794" s="396"/>
      <c r="D19794" s="396"/>
      <c r="E19794" s="399"/>
      <c r="F19794" s="399"/>
      <c r="G19794" s="399"/>
      <c r="H19794" s="399"/>
      <c r="I19794" s="399"/>
    </row>
    <row r="19795" spans="1:9" ht="15.75" customHeight="1">
      <c r="A19795" s="396"/>
      <c r="B19795" s="398"/>
      <c r="C19795" s="396"/>
      <c r="D19795" s="396"/>
      <c r="E19795" s="399"/>
      <c r="F19795" s="399"/>
      <c r="G19795" s="399"/>
      <c r="H19795" s="399"/>
      <c r="I19795" s="399"/>
    </row>
    <row r="19796" spans="1:9" ht="15.75" customHeight="1">
      <c r="A19796" s="396"/>
      <c r="B19796" s="398"/>
      <c r="C19796" s="396"/>
      <c r="D19796" s="396"/>
      <c r="E19796" s="399"/>
      <c r="F19796" s="399"/>
      <c r="G19796" s="399"/>
      <c r="H19796" s="399"/>
      <c r="I19796" s="399"/>
    </row>
    <row r="19797" spans="1:9" ht="15.75" customHeight="1">
      <c r="A19797" s="396"/>
      <c r="B19797" s="398"/>
      <c r="C19797" s="396"/>
      <c r="D19797" s="396"/>
      <c r="E19797" s="399"/>
      <c r="F19797" s="399"/>
      <c r="G19797" s="399"/>
      <c r="H19797" s="399"/>
      <c r="I19797" s="399"/>
    </row>
    <row r="19798" spans="1:9" ht="15.75" customHeight="1">
      <c r="A19798" s="396"/>
      <c r="B19798" s="398"/>
      <c r="C19798" s="396"/>
      <c r="D19798" s="396"/>
      <c r="E19798" s="399"/>
      <c r="F19798" s="399"/>
      <c r="G19798" s="399"/>
      <c r="H19798" s="399"/>
      <c r="I19798" s="399"/>
    </row>
    <row r="19799" spans="1:9" ht="15.75" customHeight="1">
      <c r="A19799" s="396"/>
      <c r="B19799" s="398"/>
      <c r="C19799" s="396"/>
      <c r="D19799" s="396"/>
      <c r="E19799" s="399"/>
      <c r="F19799" s="399"/>
      <c r="G19799" s="399"/>
      <c r="H19799" s="399"/>
      <c r="I19799" s="399"/>
    </row>
    <row r="19800" spans="1:9" ht="15.75" customHeight="1">
      <c r="A19800" s="396"/>
      <c r="B19800" s="398"/>
      <c r="C19800" s="396"/>
      <c r="D19800" s="396"/>
      <c r="E19800" s="399"/>
      <c r="F19800" s="399"/>
      <c r="G19800" s="399"/>
      <c r="H19800" s="399"/>
      <c r="I19800" s="399"/>
    </row>
    <row r="19801" spans="1:9" ht="15.75" customHeight="1">
      <c r="A19801" s="396"/>
      <c r="B19801" s="398"/>
      <c r="C19801" s="396"/>
      <c r="D19801" s="396"/>
      <c r="E19801" s="399"/>
      <c r="F19801" s="399"/>
      <c r="G19801" s="399"/>
      <c r="H19801" s="399"/>
      <c r="I19801" s="399"/>
    </row>
    <row r="19802" spans="1:9" ht="15.75" customHeight="1">
      <c r="A19802" s="396"/>
      <c r="B19802" s="398"/>
      <c r="C19802" s="396"/>
      <c r="D19802" s="396"/>
      <c r="E19802" s="399"/>
      <c r="F19802" s="399"/>
      <c r="G19802" s="399"/>
      <c r="H19802" s="399"/>
      <c r="I19802" s="399"/>
    </row>
    <row r="19803" spans="1:9" ht="15.75" customHeight="1">
      <c r="A19803" s="396"/>
      <c r="B19803" s="398"/>
      <c r="C19803" s="396"/>
      <c r="D19803" s="396"/>
      <c r="E19803" s="399"/>
      <c r="F19803" s="399"/>
      <c r="G19803" s="399"/>
      <c r="H19803" s="399"/>
      <c r="I19803" s="399"/>
    </row>
    <row r="19804" spans="1:9" ht="15.75" customHeight="1">
      <c r="A19804" s="396"/>
      <c r="B19804" s="398"/>
      <c r="C19804" s="396"/>
      <c r="D19804" s="396"/>
      <c r="E19804" s="399"/>
      <c r="F19804" s="399"/>
      <c r="G19804" s="399"/>
      <c r="H19804" s="399"/>
      <c r="I19804" s="399"/>
    </row>
    <row r="19805" spans="1:9" ht="15.75" customHeight="1">
      <c r="A19805" s="396"/>
      <c r="B19805" s="398"/>
      <c r="C19805" s="396"/>
      <c r="D19805" s="396"/>
      <c r="E19805" s="399"/>
      <c r="F19805" s="399"/>
      <c r="G19805" s="399"/>
      <c r="H19805" s="399"/>
      <c r="I19805" s="399"/>
    </row>
    <row r="19806" spans="1:9" ht="15.75" customHeight="1">
      <c r="A19806" s="396"/>
      <c r="B19806" s="398"/>
      <c r="C19806" s="396"/>
      <c r="D19806" s="396"/>
      <c r="E19806" s="399"/>
      <c r="F19806" s="399"/>
      <c r="G19806" s="399"/>
      <c r="H19806" s="399"/>
      <c r="I19806" s="399"/>
    </row>
    <row r="19807" spans="1:9" ht="15.75" customHeight="1">
      <c r="A19807" s="396"/>
      <c r="B19807" s="398"/>
      <c r="C19807" s="396"/>
      <c r="D19807" s="396"/>
      <c r="E19807" s="399"/>
      <c r="F19807" s="399"/>
      <c r="G19807" s="399"/>
      <c r="H19807" s="399"/>
      <c r="I19807" s="399"/>
    </row>
    <row r="19808" spans="1:9" ht="15.75" customHeight="1">
      <c r="A19808" s="396"/>
      <c r="B19808" s="398"/>
      <c r="C19808" s="396"/>
      <c r="D19808" s="396"/>
      <c r="E19808" s="399"/>
      <c r="F19808" s="399"/>
      <c r="G19808" s="399"/>
      <c r="H19808" s="399"/>
      <c r="I19808" s="399"/>
    </row>
    <row r="19809" spans="1:9" ht="15.75" customHeight="1">
      <c r="A19809" s="396"/>
      <c r="B19809" s="398"/>
      <c r="C19809" s="396"/>
      <c r="D19809" s="396"/>
      <c r="E19809" s="399"/>
      <c r="F19809" s="399"/>
      <c r="G19809" s="399"/>
      <c r="H19809" s="399"/>
      <c r="I19809" s="399"/>
    </row>
    <row r="19810" spans="1:9" ht="15.75" customHeight="1">
      <c r="A19810" s="396"/>
      <c r="B19810" s="398"/>
      <c r="C19810" s="396"/>
      <c r="D19810" s="396"/>
      <c r="E19810" s="399"/>
      <c r="F19810" s="399"/>
      <c r="G19810" s="399"/>
      <c r="H19810" s="399"/>
      <c r="I19810" s="399"/>
    </row>
    <row r="19811" spans="1:9" ht="15.75" customHeight="1">
      <c r="A19811" s="396"/>
      <c r="B19811" s="398"/>
      <c r="C19811" s="396"/>
      <c r="D19811" s="396"/>
      <c r="E19811" s="399"/>
      <c r="F19811" s="399"/>
      <c r="G19811" s="399"/>
      <c r="H19811" s="399"/>
      <c r="I19811" s="399"/>
    </row>
    <row r="19812" spans="1:9" ht="15.75" customHeight="1">
      <c r="A19812" s="396"/>
      <c r="B19812" s="398"/>
      <c r="C19812" s="396"/>
      <c r="D19812" s="396"/>
      <c r="E19812" s="399"/>
      <c r="F19812" s="399"/>
      <c r="G19812" s="399"/>
      <c r="H19812" s="399"/>
      <c r="I19812" s="399"/>
    </row>
    <row r="19813" spans="1:9" ht="15.75" customHeight="1">
      <c r="A19813" s="396"/>
      <c r="B19813" s="398"/>
      <c r="C19813" s="396"/>
      <c r="D19813" s="396"/>
      <c r="E19813" s="399"/>
      <c r="F19813" s="399"/>
      <c r="G19813" s="399"/>
      <c r="H19813" s="399"/>
      <c r="I19813" s="399"/>
    </row>
    <row r="19814" spans="1:9" ht="15.75" customHeight="1">
      <c r="A19814" s="396"/>
      <c r="B19814" s="398"/>
      <c r="C19814" s="396"/>
      <c r="D19814" s="396"/>
      <c r="E19814" s="399"/>
      <c r="F19814" s="399"/>
      <c r="G19814" s="399"/>
      <c r="H19814" s="399"/>
      <c r="I19814" s="399"/>
    </row>
    <row r="19815" spans="1:9" ht="15.75" customHeight="1">
      <c r="A19815" s="396"/>
      <c r="B19815" s="398"/>
      <c r="C19815" s="396"/>
      <c r="D19815" s="396"/>
      <c r="E19815" s="399"/>
      <c r="F19815" s="399"/>
      <c r="G19815" s="399"/>
      <c r="H19815" s="399"/>
      <c r="I19815" s="399"/>
    </row>
    <row r="19816" spans="1:9" ht="15.75" customHeight="1">
      <c r="A19816" s="396"/>
      <c r="B19816" s="398"/>
      <c r="C19816" s="396"/>
      <c r="D19816" s="396"/>
      <c r="E19816" s="399"/>
      <c r="F19816" s="399"/>
      <c r="G19816" s="399"/>
      <c r="H19816" s="399"/>
      <c r="I19816" s="399"/>
    </row>
    <row r="19817" spans="1:9" ht="15.75" customHeight="1">
      <c r="A19817" s="396"/>
      <c r="B19817" s="398"/>
      <c r="C19817" s="396"/>
      <c r="D19817" s="396"/>
      <c r="E19817" s="399"/>
      <c r="F19817" s="399"/>
      <c r="G19817" s="399"/>
      <c r="H19817" s="399"/>
      <c r="I19817" s="399"/>
    </row>
    <row r="19818" spans="1:9" ht="15.75" customHeight="1">
      <c r="A19818" s="396"/>
      <c r="B19818" s="398"/>
      <c r="C19818" s="396"/>
      <c r="D19818" s="396"/>
      <c r="E19818" s="399"/>
      <c r="F19818" s="399"/>
      <c r="G19818" s="399"/>
      <c r="H19818" s="399"/>
      <c r="I19818" s="399"/>
    </row>
    <row r="19819" spans="1:9" ht="15.75" customHeight="1">
      <c r="A19819" s="396"/>
      <c r="B19819" s="398"/>
      <c r="C19819" s="396"/>
      <c r="D19819" s="396"/>
      <c r="E19819" s="399"/>
      <c r="F19819" s="399"/>
      <c r="G19819" s="399"/>
      <c r="H19819" s="399"/>
      <c r="I19819" s="399"/>
    </row>
    <row r="19820" spans="1:9" ht="15.75" customHeight="1">
      <c r="A19820" s="396"/>
      <c r="B19820" s="398"/>
      <c r="C19820" s="396"/>
      <c r="D19820" s="396"/>
      <c r="E19820" s="399"/>
      <c r="F19820" s="399"/>
      <c r="G19820" s="399"/>
      <c r="H19820" s="399"/>
      <c r="I19820" s="399"/>
    </row>
    <row r="19821" spans="1:9" ht="15.75" customHeight="1">
      <c r="A19821" s="396"/>
      <c r="B19821" s="398"/>
      <c r="C19821" s="396"/>
      <c r="D19821" s="396"/>
      <c r="E19821" s="399"/>
      <c r="F19821" s="399"/>
      <c r="G19821" s="399"/>
      <c r="H19821" s="399"/>
      <c r="I19821" s="399"/>
    </row>
    <row r="19822" spans="1:9" ht="15.75" customHeight="1">
      <c r="A19822" s="396"/>
      <c r="B19822" s="398"/>
      <c r="C19822" s="396"/>
      <c r="D19822" s="396"/>
      <c r="E19822" s="399"/>
      <c r="F19822" s="399"/>
      <c r="G19822" s="399"/>
      <c r="H19822" s="399"/>
      <c r="I19822" s="399"/>
    </row>
    <row r="19823" spans="1:9" ht="15.75" customHeight="1">
      <c r="A19823" s="396"/>
      <c r="B19823" s="398"/>
      <c r="C19823" s="396"/>
      <c r="D19823" s="396"/>
      <c r="E19823" s="399"/>
      <c r="F19823" s="399"/>
      <c r="G19823" s="399"/>
      <c r="H19823" s="399"/>
      <c r="I19823" s="399"/>
    </row>
    <row r="19824" spans="1:9" ht="15.75" customHeight="1">
      <c r="A19824" s="396"/>
      <c r="B19824" s="398"/>
      <c r="C19824" s="396"/>
      <c r="D19824" s="396"/>
      <c r="E19824" s="399"/>
      <c r="F19824" s="399"/>
      <c r="G19824" s="399"/>
      <c r="H19824" s="399"/>
      <c r="I19824" s="399"/>
    </row>
    <row r="19825" spans="1:9" ht="15.75" customHeight="1">
      <c r="A19825" s="396"/>
      <c r="B19825" s="398"/>
      <c r="C19825" s="396"/>
      <c r="D19825" s="396"/>
      <c r="E19825" s="399"/>
      <c r="F19825" s="399"/>
      <c r="G19825" s="399"/>
      <c r="H19825" s="399"/>
      <c r="I19825" s="399"/>
    </row>
    <row r="19826" spans="1:9" ht="15.75" customHeight="1">
      <c r="A19826" s="396"/>
      <c r="B19826" s="398"/>
      <c r="C19826" s="396"/>
      <c r="D19826" s="396"/>
      <c r="E19826" s="399"/>
      <c r="F19826" s="399"/>
      <c r="G19826" s="399"/>
      <c r="H19826" s="399"/>
      <c r="I19826" s="399"/>
    </row>
    <row r="19827" spans="1:9" ht="15.75" customHeight="1">
      <c r="A19827" s="396"/>
      <c r="B19827" s="398"/>
      <c r="C19827" s="396"/>
      <c r="D19827" s="396"/>
      <c r="E19827" s="399"/>
      <c r="F19827" s="399"/>
      <c r="G19827" s="399"/>
      <c r="H19827" s="399"/>
      <c r="I19827" s="399"/>
    </row>
    <row r="19828" spans="1:9" ht="15.75" customHeight="1">
      <c r="A19828" s="396"/>
      <c r="B19828" s="398"/>
      <c r="C19828" s="396"/>
      <c r="D19828" s="396"/>
      <c r="E19828" s="399"/>
      <c r="F19828" s="399"/>
      <c r="G19828" s="399"/>
      <c r="H19828" s="399"/>
      <c r="I19828" s="399"/>
    </row>
    <row r="19829" spans="1:9" ht="15.75" customHeight="1">
      <c r="A19829" s="396"/>
      <c r="B19829" s="398"/>
      <c r="C19829" s="396"/>
      <c r="D19829" s="396"/>
      <c r="E19829" s="399"/>
      <c r="F19829" s="399"/>
      <c r="G19829" s="399"/>
      <c r="H19829" s="399"/>
      <c r="I19829" s="399"/>
    </row>
    <row r="19830" spans="1:9" ht="15.75" customHeight="1">
      <c r="A19830" s="396"/>
      <c r="B19830" s="398"/>
      <c r="C19830" s="396"/>
      <c r="D19830" s="396"/>
      <c r="E19830" s="399"/>
      <c r="F19830" s="399"/>
      <c r="G19830" s="399"/>
      <c r="H19830" s="399"/>
      <c r="I19830" s="399"/>
    </row>
    <row r="19831" spans="1:9" ht="15.75" customHeight="1">
      <c r="A19831" s="396"/>
      <c r="B19831" s="398"/>
      <c r="C19831" s="396"/>
      <c r="D19831" s="396"/>
      <c r="E19831" s="399"/>
      <c r="F19831" s="399"/>
      <c r="G19831" s="399"/>
      <c r="H19831" s="399"/>
      <c r="I19831" s="399"/>
    </row>
    <row r="19832" spans="1:9" ht="15.75" customHeight="1">
      <c r="A19832" s="396"/>
      <c r="B19832" s="398"/>
      <c r="C19832" s="396"/>
      <c r="D19832" s="396"/>
      <c r="E19832" s="399"/>
      <c r="F19832" s="399"/>
      <c r="G19832" s="399"/>
      <c r="H19832" s="399"/>
      <c r="I19832" s="399"/>
    </row>
    <row r="19833" spans="1:9" ht="15.75" customHeight="1">
      <c r="A19833" s="396"/>
      <c r="B19833" s="398"/>
      <c r="C19833" s="396"/>
      <c r="D19833" s="396"/>
      <c r="E19833" s="399"/>
      <c r="F19833" s="399"/>
      <c r="G19833" s="399"/>
      <c r="H19833" s="399"/>
      <c r="I19833" s="399"/>
    </row>
    <row r="19834" spans="1:9" ht="15.75" customHeight="1">
      <c r="A19834" s="396"/>
      <c r="B19834" s="398"/>
      <c r="C19834" s="396"/>
      <c r="D19834" s="396"/>
      <c r="E19834" s="399"/>
      <c r="F19834" s="399"/>
      <c r="G19834" s="399"/>
      <c r="H19834" s="399"/>
      <c r="I19834" s="399"/>
    </row>
    <row r="19835" spans="1:9" ht="15.75" customHeight="1">
      <c r="A19835" s="396"/>
      <c r="B19835" s="398"/>
      <c r="C19835" s="396"/>
      <c r="D19835" s="396"/>
      <c r="E19835" s="399"/>
      <c r="F19835" s="399"/>
      <c r="G19835" s="399"/>
      <c r="H19835" s="399"/>
      <c r="I19835" s="399"/>
    </row>
    <row r="19836" spans="1:9" ht="15.75" customHeight="1">
      <c r="A19836" s="396"/>
      <c r="B19836" s="398"/>
      <c r="C19836" s="396"/>
      <c r="D19836" s="396"/>
      <c r="E19836" s="399"/>
      <c r="F19836" s="399"/>
      <c r="G19836" s="399"/>
      <c r="H19836" s="399"/>
      <c r="I19836" s="399"/>
    </row>
    <row r="19837" spans="1:9" ht="15.75" customHeight="1">
      <c r="A19837" s="396"/>
      <c r="B19837" s="398"/>
      <c r="C19837" s="396"/>
      <c r="D19837" s="396"/>
      <c r="E19837" s="399"/>
      <c r="F19837" s="399"/>
      <c r="G19837" s="399"/>
      <c r="H19837" s="399"/>
      <c r="I19837" s="399"/>
    </row>
    <row r="19838" spans="1:9" ht="15.75" customHeight="1">
      <c r="A19838" s="396"/>
      <c r="B19838" s="398"/>
      <c r="C19838" s="396"/>
      <c r="D19838" s="396"/>
      <c r="E19838" s="399"/>
      <c r="F19838" s="399"/>
      <c r="G19838" s="399"/>
      <c r="H19838" s="399"/>
      <c r="I19838" s="399"/>
    </row>
    <row r="19839" spans="1:9" ht="15.75" customHeight="1">
      <c r="A19839" s="396"/>
      <c r="B19839" s="398"/>
      <c r="C19839" s="396"/>
      <c r="D19839" s="396"/>
      <c r="E19839" s="399"/>
      <c r="F19839" s="399"/>
      <c r="G19839" s="399"/>
      <c r="H19839" s="399"/>
      <c r="I19839" s="399"/>
    </row>
    <row r="19840" spans="1:9" ht="15.75" customHeight="1">
      <c r="A19840" s="396"/>
      <c r="B19840" s="398"/>
      <c r="C19840" s="396"/>
      <c r="D19840" s="396"/>
      <c r="E19840" s="399"/>
      <c r="F19840" s="399"/>
      <c r="G19840" s="399"/>
      <c r="H19840" s="399"/>
      <c r="I19840" s="399"/>
    </row>
    <row r="19841" spans="1:9" ht="15.75" customHeight="1">
      <c r="A19841" s="396"/>
      <c r="B19841" s="398"/>
      <c r="C19841" s="396"/>
      <c r="D19841" s="396"/>
      <c r="E19841" s="399"/>
      <c r="F19841" s="399"/>
      <c r="G19841" s="399"/>
      <c r="H19841" s="399"/>
      <c r="I19841" s="399"/>
    </row>
    <row r="19842" spans="1:9" ht="15.75" customHeight="1">
      <c r="A19842" s="396"/>
      <c r="B19842" s="398"/>
      <c r="C19842" s="396"/>
      <c r="D19842" s="396"/>
      <c r="E19842" s="399"/>
      <c r="F19842" s="399"/>
      <c r="G19842" s="399"/>
      <c r="H19842" s="399"/>
      <c r="I19842" s="399"/>
    </row>
    <row r="19843" spans="1:9" ht="15.75" customHeight="1">
      <c r="A19843" s="396"/>
      <c r="B19843" s="398"/>
      <c r="C19843" s="396"/>
      <c r="D19843" s="396"/>
      <c r="E19843" s="399"/>
      <c r="F19843" s="399"/>
      <c r="G19843" s="399"/>
      <c r="H19843" s="399"/>
      <c r="I19843" s="399"/>
    </row>
    <row r="19844" spans="1:9" ht="15.75" customHeight="1">
      <c r="A19844" s="396"/>
      <c r="B19844" s="398"/>
      <c r="C19844" s="396"/>
      <c r="D19844" s="396"/>
      <c r="E19844" s="399"/>
      <c r="F19844" s="399"/>
      <c r="G19844" s="399"/>
      <c r="H19844" s="399"/>
      <c r="I19844" s="399"/>
    </row>
    <row r="19845" spans="1:9" ht="15.75" customHeight="1">
      <c r="A19845" s="396"/>
      <c r="B19845" s="398"/>
      <c r="C19845" s="396"/>
      <c r="D19845" s="396"/>
      <c r="E19845" s="399"/>
      <c r="F19845" s="399"/>
      <c r="G19845" s="399"/>
      <c r="H19845" s="399"/>
      <c r="I19845" s="399"/>
    </row>
    <row r="19846" spans="1:9" ht="15.75" customHeight="1">
      <c r="A19846" s="396"/>
      <c r="B19846" s="398"/>
      <c r="C19846" s="396"/>
      <c r="D19846" s="396"/>
      <c r="E19846" s="399"/>
      <c r="F19846" s="399"/>
      <c r="G19846" s="399"/>
      <c r="H19846" s="399"/>
      <c r="I19846" s="399"/>
    </row>
    <row r="19847" spans="1:9" ht="15.75" customHeight="1">
      <c r="A19847" s="396"/>
      <c r="B19847" s="398"/>
      <c r="C19847" s="396"/>
      <c r="D19847" s="396"/>
      <c r="E19847" s="399"/>
      <c r="F19847" s="399"/>
      <c r="G19847" s="399"/>
      <c r="H19847" s="399"/>
      <c r="I19847" s="399"/>
    </row>
    <row r="19848" spans="1:9" ht="15.75" customHeight="1">
      <c r="A19848" s="396"/>
      <c r="B19848" s="398"/>
      <c r="C19848" s="396"/>
      <c r="D19848" s="396"/>
      <c r="E19848" s="399"/>
      <c r="F19848" s="399"/>
      <c r="G19848" s="399"/>
      <c r="H19848" s="399"/>
      <c r="I19848" s="399"/>
    </row>
    <row r="19849" spans="1:9" ht="15.75" customHeight="1">
      <c r="A19849" s="396"/>
      <c r="B19849" s="398"/>
      <c r="C19849" s="396"/>
      <c r="D19849" s="396"/>
      <c r="E19849" s="399"/>
      <c r="F19849" s="399"/>
      <c r="G19849" s="399"/>
      <c r="H19849" s="399"/>
      <c r="I19849" s="399"/>
    </row>
    <row r="19850" spans="1:9" ht="15.75" customHeight="1">
      <c r="A19850" s="396"/>
      <c r="B19850" s="398"/>
      <c r="C19850" s="396"/>
      <c r="D19850" s="396"/>
      <c r="E19850" s="399"/>
      <c r="F19850" s="399"/>
      <c r="G19850" s="399"/>
      <c r="H19850" s="399"/>
      <c r="I19850" s="399"/>
    </row>
    <row r="19851" spans="1:9" ht="15.75" customHeight="1">
      <c r="A19851" s="396"/>
      <c r="B19851" s="398"/>
      <c r="C19851" s="396"/>
      <c r="D19851" s="396"/>
      <c r="E19851" s="399"/>
      <c r="F19851" s="399"/>
      <c r="G19851" s="399"/>
      <c r="H19851" s="399"/>
      <c r="I19851" s="399"/>
    </row>
    <row r="19852" spans="1:9" ht="15.75" customHeight="1">
      <c r="A19852" s="396"/>
      <c r="B19852" s="398"/>
      <c r="C19852" s="396"/>
      <c r="D19852" s="396"/>
      <c r="E19852" s="399"/>
      <c r="F19852" s="399"/>
      <c r="G19852" s="399"/>
      <c r="H19852" s="399"/>
      <c r="I19852" s="399"/>
    </row>
    <row r="19853" spans="1:9" ht="15.75" customHeight="1">
      <c r="A19853" s="396"/>
      <c r="B19853" s="398"/>
      <c r="C19853" s="396"/>
      <c r="D19853" s="396"/>
      <c r="E19853" s="399"/>
      <c r="F19853" s="399"/>
      <c r="G19853" s="399"/>
      <c r="H19853" s="399"/>
      <c r="I19853" s="399"/>
    </row>
    <row r="19854" spans="1:9" ht="15.75" customHeight="1">
      <c r="A19854" s="396"/>
      <c r="B19854" s="398"/>
      <c r="C19854" s="396"/>
      <c r="D19854" s="396"/>
      <c r="E19854" s="399"/>
      <c r="F19854" s="399"/>
      <c r="G19854" s="399"/>
      <c r="H19854" s="399"/>
      <c r="I19854" s="399"/>
    </row>
    <row r="19855" spans="1:9" ht="15.75" customHeight="1">
      <c r="A19855" s="396"/>
      <c r="B19855" s="398"/>
      <c r="C19855" s="396"/>
      <c r="D19855" s="396"/>
      <c r="E19855" s="399"/>
      <c r="F19855" s="399"/>
      <c r="G19855" s="399"/>
      <c r="H19855" s="399"/>
      <c r="I19855" s="399"/>
    </row>
    <row r="19856" spans="1:9" ht="15.75" customHeight="1">
      <c r="A19856" s="396"/>
      <c r="B19856" s="398"/>
      <c r="C19856" s="396"/>
      <c r="D19856" s="396"/>
      <c r="E19856" s="399"/>
      <c r="F19856" s="399"/>
      <c r="G19856" s="399"/>
      <c r="H19856" s="399"/>
      <c r="I19856" s="399"/>
    </row>
    <row r="19857" spans="1:9" ht="15.75" customHeight="1">
      <c r="A19857" s="396"/>
      <c r="B19857" s="398"/>
      <c r="C19857" s="396"/>
      <c r="D19857" s="396"/>
      <c r="E19857" s="399"/>
      <c r="F19857" s="399"/>
      <c r="G19857" s="399"/>
      <c r="H19857" s="399"/>
      <c r="I19857" s="399"/>
    </row>
    <row r="19858" spans="1:9" ht="15.75" customHeight="1">
      <c r="A19858" s="396"/>
      <c r="B19858" s="398"/>
      <c r="C19858" s="396"/>
      <c r="D19858" s="396"/>
      <c r="E19858" s="399"/>
      <c r="F19858" s="399"/>
      <c r="G19858" s="399"/>
      <c r="H19858" s="399"/>
      <c r="I19858" s="399"/>
    </row>
    <row r="19859" spans="1:9" ht="15.75" customHeight="1">
      <c r="A19859" s="396"/>
      <c r="B19859" s="398"/>
      <c r="C19859" s="396"/>
      <c r="D19859" s="396"/>
      <c r="E19859" s="399"/>
      <c r="F19859" s="399"/>
      <c r="G19859" s="399"/>
      <c r="H19859" s="399"/>
      <c r="I19859" s="399"/>
    </row>
    <row r="19860" spans="1:9" ht="15.75" customHeight="1">
      <c r="A19860" s="396"/>
      <c r="B19860" s="398"/>
      <c r="C19860" s="396"/>
      <c r="D19860" s="396"/>
      <c r="E19860" s="399"/>
      <c r="F19860" s="399"/>
      <c r="G19860" s="399"/>
      <c r="H19860" s="399"/>
      <c r="I19860" s="399"/>
    </row>
    <row r="19861" spans="1:9" ht="15.75" customHeight="1">
      <c r="A19861" s="396"/>
      <c r="B19861" s="398"/>
      <c r="C19861" s="396"/>
      <c r="D19861" s="396"/>
      <c r="E19861" s="399"/>
      <c r="F19861" s="399"/>
      <c r="G19861" s="399"/>
      <c r="H19861" s="399"/>
      <c r="I19861" s="399"/>
    </row>
    <row r="19862" spans="1:9" ht="15.75" customHeight="1">
      <c r="A19862" s="396"/>
      <c r="B19862" s="398"/>
      <c r="C19862" s="396"/>
      <c r="D19862" s="396"/>
      <c r="E19862" s="399"/>
      <c r="F19862" s="399"/>
      <c r="G19862" s="399"/>
      <c r="H19862" s="399"/>
      <c r="I19862" s="399"/>
    </row>
    <row r="19863" spans="1:9" ht="15.75" customHeight="1">
      <c r="A19863" s="396"/>
      <c r="B19863" s="398"/>
      <c r="C19863" s="396"/>
      <c r="D19863" s="396"/>
      <c r="E19863" s="399"/>
      <c r="F19863" s="399"/>
      <c r="G19863" s="399"/>
      <c r="H19863" s="399"/>
      <c r="I19863" s="399"/>
    </row>
    <row r="19864" spans="1:9" ht="15.75" customHeight="1">
      <c r="A19864" s="396"/>
      <c r="B19864" s="398"/>
      <c r="C19864" s="396"/>
      <c r="D19864" s="396"/>
      <c r="E19864" s="399"/>
      <c r="F19864" s="399"/>
      <c r="G19864" s="399"/>
      <c r="H19864" s="399"/>
      <c r="I19864" s="399"/>
    </row>
    <row r="19865" spans="1:9" ht="15.75" customHeight="1">
      <c r="A19865" s="396"/>
      <c r="B19865" s="398"/>
      <c r="C19865" s="396"/>
      <c r="D19865" s="396"/>
      <c r="E19865" s="399"/>
      <c r="F19865" s="399"/>
      <c r="G19865" s="399"/>
      <c r="H19865" s="399"/>
      <c r="I19865" s="399"/>
    </row>
    <row r="19866" spans="1:9" ht="15.75" customHeight="1">
      <c r="A19866" s="396"/>
      <c r="B19866" s="398"/>
      <c r="C19866" s="396"/>
      <c r="D19866" s="396"/>
      <c r="E19866" s="399"/>
      <c r="F19866" s="399"/>
      <c r="G19866" s="399"/>
      <c r="H19866" s="399"/>
      <c r="I19866" s="399"/>
    </row>
    <row r="19867" spans="1:9" ht="15.75" customHeight="1">
      <c r="A19867" s="396"/>
      <c r="B19867" s="398"/>
      <c r="C19867" s="396"/>
      <c r="D19867" s="396"/>
      <c r="E19867" s="399"/>
      <c r="F19867" s="399"/>
      <c r="G19867" s="399"/>
      <c r="H19867" s="399"/>
      <c r="I19867" s="399"/>
    </row>
    <row r="19868" spans="1:9" ht="15.75" customHeight="1">
      <c r="A19868" s="396"/>
      <c r="B19868" s="398"/>
      <c r="C19868" s="396"/>
      <c r="D19868" s="396"/>
      <c r="E19868" s="399"/>
      <c r="F19868" s="399"/>
      <c r="G19868" s="399"/>
      <c r="H19868" s="399"/>
      <c r="I19868" s="399"/>
    </row>
    <row r="19869" spans="1:9" ht="15.75" customHeight="1">
      <c r="A19869" s="396"/>
      <c r="B19869" s="398"/>
      <c r="C19869" s="396"/>
      <c r="D19869" s="396"/>
      <c r="E19869" s="399"/>
      <c r="F19869" s="399"/>
      <c r="G19869" s="399"/>
      <c r="H19869" s="399"/>
      <c r="I19869" s="399"/>
    </row>
    <row r="19870" spans="1:9" ht="15.75" customHeight="1">
      <c r="A19870" s="396"/>
      <c r="B19870" s="398"/>
      <c r="C19870" s="396"/>
      <c r="D19870" s="396"/>
      <c r="E19870" s="399"/>
      <c r="F19870" s="399"/>
      <c r="G19870" s="399"/>
      <c r="H19870" s="399"/>
      <c r="I19870" s="399"/>
    </row>
    <row r="19871" spans="1:9" ht="15.75" customHeight="1">
      <c r="A19871" s="396"/>
      <c r="B19871" s="398"/>
      <c r="C19871" s="396"/>
      <c r="D19871" s="396"/>
      <c r="E19871" s="399"/>
      <c r="F19871" s="399"/>
      <c r="G19871" s="399"/>
      <c r="H19871" s="399"/>
      <c r="I19871" s="399"/>
    </row>
    <row r="19872" spans="1:9" ht="15.75" customHeight="1">
      <c r="A19872" s="396"/>
      <c r="B19872" s="398"/>
      <c r="C19872" s="396"/>
      <c r="D19872" s="396"/>
      <c r="E19872" s="399"/>
      <c r="F19872" s="399"/>
      <c r="G19872" s="399"/>
      <c r="H19872" s="399"/>
      <c r="I19872" s="399"/>
    </row>
    <row r="19873" spans="1:9" ht="15.75" customHeight="1">
      <c r="A19873" s="396"/>
      <c r="B19873" s="398"/>
      <c r="C19873" s="396"/>
      <c r="D19873" s="396"/>
      <c r="E19873" s="399"/>
      <c r="F19873" s="399"/>
      <c r="G19873" s="399"/>
      <c r="H19873" s="399"/>
      <c r="I19873" s="399"/>
    </row>
    <row r="19874" spans="1:9" ht="15.75" customHeight="1">
      <c r="A19874" s="396"/>
      <c r="B19874" s="398"/>
      <c r="C19874" s="396"/>
      <c r="D19874" s="396"/>
      <c r="E19874" s="399"/>
      <c r="F19874" s="399"/>
      <c r="G19874" s="399"/>
      <c r="H19874" s="399"/>
      <c r="I19874" s="399"/>
    </row>
    <row r="19875" spans="1:9" ht="15.75" customHeight="1">
      <c r="A19875" s="396"/>
      <c r="B19875" s="398"/>
      <c r="C19875" s="396"/>
      <c r="D19875" s="396"/>
      <c r="E19875" s="399"/>
      <c r="F19875" s="399"/>
      <c r="G19875" s="399"/>
      <c r="H19875" s="399"/>
      <c r="I19875" s="399"/>
    </row>
    <row r="19876" spans="1:9" ht="15.75" customHeight="1">
      <c r="A19876" s="396"/>
      <c r="B19876" s="398"/>
      <c r="C19876" s="396"/>
      <c r="D19876" s="396"/>
      <c r="E19876" s="399"/>
      <c r="F19876" s="399"/>
      <c r="G19876" s="399"/>
      <c r="H19876" s="399"/>
      <c r="I19876" s="399"/>
    </row>
    <row r="19877" spans="1:9" ht="15.75" customHeight="1">
      <c r="A19877" s="396"/>
      <c r="B19877" s="398"/>
      <c r="C19877" s="396"/>
      <c r="D19877" s="396"/>
      <c r="E19877" s="399"/>
      <c r="F19877" s="399"/>
      <c r="G19877" s="399"/>
      <c r="H19877" s="399"/>
      <c r="I19877" s="399"/>
    </row>
    <row r="19878" spans="1:9" ht="15.75" customHeight="1">
      <c r="A19878" s="396"/>
      <c r="B19878" s="398"/>
      <c r="C19878" s="396"/>
      <c r="D19878" s="396"/>
      <c r="E19878" s="399"/>
      <c r="F19878" s="399"/>
      <c r="G19878" s="399"/>
      <c r="H19878" s="399"/>
      <c r="I19878" s="399"/>
    </row>
    <row r="19879" spans="1:9" ht="15.75" customHeight="1">
      <c r="A19879" s="396"/>
      <c r="B19879" s="398"/>
      <c r="C19879" s="396"/>
      <c r="D19879" s="396"/>
      <c r="E19879" s="399"/>
      <c r="F19879" s="399"/>
      <c r="G19879" s="399"/>
      <c r="H19879" s="399"/>
      <c r="I19879" s="399"/>
    </row>
    <row r="19880" spans="1:9" ht="15.75" customHeight="1">
      <c r="A19880" s="396"/>
      <c r="B19880" s="398"/>
      <c r="C19880" s="396"/>
      <c r="D19880" s="396"/>
      <c r="E19880" s="399"/>
      <c r="F19880" s="399"/>
      <c r="G19880" s="399"/>
      <c r="H19880" s="399"/>
      <c r="I19880" s="399"/>
    </row>
    <row r="19881" spans="1:9" ht="15.75" customHeight="1">
      <c r="A19881" s="396"/>
      <c r="B19881" s="398"/>
      <c r="C19881" s="396"/>
      <c r="D19881" s="396"/>
      <c r="E19881" s="399"/>
      <c r="F19881" s="399"/>
      <c r="G19881" s="399"/>
      <c r="H19881" s="399"/>
      <c r="I19881" s="399"/>
    </row>
    <row r="19882" spans="1:9" ht="15.75" customHeight="1">
      <c r="A19882" s="396"/>
      <c r="B19882" s="398"/>
      <c r="C19882" s="396"/>
      <c r="D19882" s="396"/>
      <c r="E19882" s="399"/>
      <c r="F19882" s="399"/>
      <c r="G19882" s="399"/>
      <c r="H19882" s="399"/>
      <c r="I19882" s="399"/>
    </row>
    <row r="19883" spans="1:9" ht="15.75" customHeight="1">
      <c r="A19883" s="396"/>
      <c r="B19883" s="398"/>
      <c r="C19883" s="396"/>
      <c r="D19883" s="396"/>
      <c r="E19883" s="399"/>
      <c r="F19883" s="399"/>
      <c r="G19883" s="399"/>
      <c r="H19883" s="399"/>
      <c r="I19883" s="399"/>
    </row>
    <row r="19884" spans="1:9" ht="15.75" customHeight="1">
      <c r="A19884" s="396"/>
      <c r="B19884" s="398"/>
      <c r="C19884" s="396"/>
      <c r="D19884" s="396"/>
      <c r="E19884" s="399"/>
      <c r="F19884" s="399"/>
      <c r="G19884" s="399"/>
      <c r="H19884" s="399"/>
      <c r="I19884" s="399"/>
    </row>
    <row r="19885" spans="1:9" ht="15.75" customHeight="1">
      <c r="A19885" s="396"/>
      <c r="B19885" s="398"/>
      <c r="C19885" s="396"/>
      <c r="D19885" s="396"/>
      <c r="E19885" s="399"/>
      <c r="F19885" s="399"/>
      <c r="G19885" s="399"/>
      <c r="H19885" s="399"/>
      <c r="I19885" s="399"/>
    </row>
    <row r="19886" spans="1:9" ht="15.75" customHeight="1">
      <c r="A19886" s="396"/>
      <c r="B19886" s="398"/>
      <c r="C19886" s="396"/>
      <c r="D19886" s="396"/>
      <c r="E19886" s="399"/>
      <c r="F19886" s="399"/>
      <c r="G19886" s="399"/>
      <c r="H19886" s="399"/>
      <c r="I19886" s="399"/>
    </row>
    <row r="19887" spans="1:9" ht="15.75" customHeight="1">
      <c r="A19887" s="396"/>
      <c r="B19887" s="398"/>
      <c r="C19887" s="396"/>
      <c r="D19887" s="396"/>
      <c r="E19887" s="399"/>
      <c r="F19887" s="399"/>
      <c r="G19887" s="399"/>
      <c r="H19887" s="399"/>
      <c r="I19887" s="399"/>
    </row>
    <row r="19888" spans="1:9" ht="15.75" customHeight="1">
      <c r="A19888" s="396"/>
      <c r="B19888" s="398"/>
      <c r="C19888" s="396"/>
      <c r="D19888" s="396"/>
      <c r="E19888" s="399"/>
      <c r="F19888" s="399"/>
      <c r="G19888" s="399"/>
      <c r="H19888" s="399"/>
      <c r="I19888" s="399"/>
    </row>
    <row r="19889" spans="1:9" ht="15.75" customHeight="1">
      <c r="A19889" s="396"/>
      <c r="B19889" s="398"/>
      <c r="C19889" s="396"/>
      <c r="D19889" s="396"/>
      <c r="E19889" s="399"/>
      <c r="F19889" s="399"/>
      <c r="G19889" s="399"/>
      <c r="H19889" s="399"/>
      <c r="I19889" s="399"/>
    </row>
    <row r="19890" spans="1:9" ht="15.75" customHeight="1">
      <c r="A19890" s="396"/>
      <c r="B19890" s="398"/>
      <c r="C19890" s="396"/>
      <c r="D19890" s="396"/>
      <c r="E19890" s="399"/>
      <c r="F19890" s="399"/>
      <c r="G19890" s="399"/>
      <c r="H19890" s="399"/>
      <c r="I19890" s="399"/>
    </row>
    <row r="19891" spans="1:9" ht="15.75" customHeight="1">
      <c r="A19891" s="396"/>
      <c r="B19891" s="398"/>
      <c r="C19891" s="396"/>
      <c r="D19891" s="396"/>
      <c r="E19891" s="399"/>
      <c r="F19891" s="399"/>
      <c r="G19891" s="399"/>
      <c r="H19891" s="399"/>
      <c r="I19891" s="399"/>
    </row>
    <row r="19892" spans="1:9" ht="15.75" customHeight="1">
      <c r="A19892" s="396"/>
      <c r="B19892" s="398"/>
      <c r="C19892" s="396"/>
      <c r="D19892" s="396"/>
      <c r="E19892" s="399"/>
      <c r="F19892" s="399"/>
      <c r="G19892" s="399"/>
      <c r="H19892" s="399"/>
      <c r="I19892" s="399"/>
    </row>
    <row r="19893" spans="1:9" ht="15.75" customHeight="1">
      <c r="A19893" s="396"/>
      <c r="B19893" s="398"/>
      <c r="C19893" s="396"/>
      <c r="D19893" s="396"/>
      <c r="E19893" s="399"/>
      <c r="F19893" s="399"/>
      <c r="G19893" s="399"/>
      <c r="H19893" s="399"/>
      <c r="I19893" s="399"/>
    </row>
    <row r="19894" spans="1:9" ht="15.75" customHeight="1">
      <c r="A19894" s="396"/>
      <c r="B19894" s="398"/>
      <c r="C19894" s="396"/>
      <c r="D19894" s="396"/>
      <c r="E19894" s="399"/>
      <c r="F19894" s="399"/>
      <c r="G19894" s="399"/>
      <c r="H19894" s="399"/>
      <c r="I19894" s="399"/>
    </row>
    <row r="19895" spans="1:9" ht="15.75" customHeight="1">
      <c r="A19895" s="396"/>
      <c r="B19895" s="398"/>
      <c r="C19895" s="396"/>
      <c r="D19895" s="396"/>
      <c r="E19895" s="399"/>
      <c r="F19895" s="399"/>
      <c r="G19895" s="399"/>
      <c r="H19895" s="399"/>
      <c r="I19895" s="399"/>
    </row>
    <row r="19896" spans="1:9" ht="15.75" customHeight="1">
      <c r="A19896" s="396"/>
      <c r="B19896" s="398"/>
      <c r="C19896" s="396"/>
      <c r="D19896" s="396"/>
      <c r="E19896" s="399"/>
      <c r="F19896" s="399"/>
      <c r="G19896" s="399"/>
      <c r="H19896" s="399"/>
      <c r="I19896" s="399"/>
    </row>
    <row r="19897" spans="1:9" ht="15.75" customHeight="1">
      <c r="A19897" s="396"/>
      <c r="B19897" s="398"/>
      <c r="C19897" s="396"/>
      <c r="D19897" s="396"/>
      <c r="E19897" s="399"/>
      <c r="F19897" s="399"/>
      <c r="G19897" s="399"/>
      <c r="H19897" s="399"/>
      <c r="I19897" s="399"/>
    </row>
    <row r="19898" spans="1:9" ht="15.75" customHeight="1">
      <c r="A19898" s="396"/>
      <c r="B19898" s="398"/>
      <c r="C19898" s="396"/>
      <c r="D19898" s="396"/>
      <c r="E19898" s="399"/>
      <c r="F19898" s="399"/>
      <c r="G19898" s="399"/>
      <c r="H19898" s="399"/>
      <c r="I19898" s="399"/>
    </row>
    <row r="19899" spans="1:9" ht="15.75" customHeight="1">
      <c r="A19899" s="396"/>
      <c r="B19899" s="398"/>
      <c r="C19899" s="396"/>
      <c r="D19899" s="396"/>
      <c r="E19899" s="399"/>
      <c r="F19899" s="399"/>
      <c r="G19899" s="399"/>
      <c r="H19899" s="399"/>
      <c r="I19899" s="399"/>
    </row>
    <row r="19900" spans="1:9" ht="15.75" customHeight="1">
      <c r="A19900" s="396"/>
      <c r="B19900" s="398"/>
      <c r="C19900" s="396"/>
      <c r="D19900" s="396"/>
      <c r="E19900" s="399"/>
      <c r="F19900" s="399"/>
      <c r="G19900" s="399"/>
      <c r="H19900" s="399"/>
      <c r="I19900" s="399"/>
    </row>
    <row r="19901" spans="1:9" ht="15.75" customHeight="1">
      <c r="A19901" s="396"/>
      <c r="B19901" s="398"/>
      <c r="C19901" s="396"/>
      <c r="D19901" s="396"/>
      <c r="E19901" s="399"/>
      <c r="F19901" s="399"/>
      <c r="G19901" s="399"/>
      <c r="H19901" s="399"/>
      <c r="I19901" s="399"/>
    </row>
    <row r="19902" spans="1:9" ht="15.75" customHeight="1">
      <c r="A19902" s="396"/>
      <c r="B19902" s="398"/>
      <c r="C19902" s="396"/>
      <c r="D19902" s="396"/>
      <c r="E19902" s="399"/>
      <c r="F19902" s="399"/>
      <c r="G19902" s="399"/>
      <c r="H19902" s="399"/>
      <c r="I19902" s="399"/>
    </row>
    <row r="19903" spans="1:9" ht="15.75" customHeight="1">
      <c r="A19903" s="396"/>
      <c r="B19903" s="398"/>
      <c r="C19903" s="396"/>
      <c r="D19903" s="396"/>
      <c r="E19903" s="399"/>
      <c r="F19903" s="399"/>
      <c r="G19903" s="399"/>
      <c r="H19903" s="399"/>
      <c r="I19903" s="399"/>
    </row>
    <row r="19904" spans="1:9" ht="15.75" customHeight="1">
      <c r="A19904" s="396"/>
      <c r="B19904" s="398"/>
      <c r="C19904" s="396"/>
      <c r="D19904" s="396"/>
      <c r="E19904" s="399"/>
      <c r="F19904" s="399"/>
      <c r="G19904" s="399"/>
      <c r="H19904" s="399"/>
      <c r="I19904" s="399"/>
    </row>
    <row r="19905" spans="1:9" ht="15.75" customHeight="1">
      <c r="A19905" s="396"/>
      <c r="B19905" s="398"/>
      <c r="C19905" s="396"/>
      <c r="D19905" s="396"/>
      <c r="E19905" s="399"/>
      <c r="F19905" s="399"/>
      <c r="G19905" s="399"/>
      <c r="H19905" s="399"/>
      <c r="I19905" s="399"/>
    </row>
    <row r="19906" spans="1:9" ht="15.75" customHeight="1">
      <c r="A19906" s="396"/>
      <c r="B19906" s="398"/>
      <c r="C19906" s="396"/>
      <c r="D19906" s="396"/>
      <c r="E19906" s="399"/>
      <c r="F19906" s="399"/>
      <c r="G19906" s="399"/>
      <c r="H19906" s="399"/>
      <c r="I19906" s="399"/>
    </row>
    <row r="19907" spans="1:9" ht="15.75" customHeight="1">
      <c r="A19907" s="396"/>
      <c r="B19907" s="398"/>
      <c r="C19907" s="396"/>
      <c r="D19907" s="396"/>
      <c r="E19907" s="399"/>
      <c r="F19907" s="399"/>
      <c r="G19907" s="399"/>
      <c r="H19907" s="399"/>
      <c r="I19907" s="399"/>
    </row>
    <row r="19908" spans="1:9" ht="15.75" customHeight="1">
      <c r="A19908" s="396"/>
      <c r="B19908" s="398"/>
      <c r="C19908" s="396"/>
      <c r="D19908" s="396"/>
      <c r="E19908" s="399"/>
      <c r="F19908" s="399"/>
      <c r="G19908" s="399"/>
      <c r="H19908" s="399"/>
      <c r="I19908" s="399"/>
    </row>
    <row r="19909" spans="1:9" ht="15.75" customHeight="1">
      <c r="A19909" s="396"/>
      <c r="B19909" s="398"/>
      <c r="C19909" s="396"/>
      <c r="D19909" s="396"/>
      <c r="E19909" s="399"/>
      <c r="F19909" s="399"/>
      <c r="G19909" s="399"/>
      <c r="H19909" s="399"/>
      <c r="I19909" s="399"/>
    </row>
    <row r="19910" spans="1:9" ht="15.75" customHeight="1">
      <c r="A19910" s="396"/>
      <c r="B19910" s="398"/>
      <c r="C19910" s="396"/>
      <c r="D19910" s="396"/>
      <c r="E19910" s="399"/>
      <c r="F19910" s="399"/>
      <c r="G19910" s="399"/>
      <c r="H19910" s="399"/>
      <c r="I19910" s="399"/>
    </row>
    <row r="19911" spans="1:9" ht="15.75" customHeight="1">
      <c r="A19911" s="396"/>
      <c r="B19911" s="398"/>
      <c r="C19911" s="396"/>
      <c r="D19911" s="396"/>
      <c r="E19911" s="399"/>
      <c r="F19911" s="399"/>
      <c r="G19911" s="399"/>
      <c r="H19911" s="399"/>
      <c r="I19911" s="399"/>
    </row>
    <row r="19912" spans="1:9" ht="15.75" customHeight="1">
      <c r="A19912" s="396"/>
      <c r="B19912" s="398"/>
      <c r="C19912" s="396"/>
      <c r="D19912" s="396"/>
      <c r="E19912" s="399"/>
      <c r="F19912" s="399"/>
      <c r="G19912" s="399"/>
      <c r="H19912" s="399"/>
      <c r="I19912" s="399"/>
    </row>
    <row r="19913" spans="1:9" ht="15.75" customHeight="1">
      <c r="A19913" s="396"/>
      <c r="B19913" s="398"/>
      <c r="C19913" s="396"/>
      <c r="D19913" s="396"/>
      <c r="E19913" s="399"/>
      <c r="F19913" s="399"/>
      <c r="G19913" s="399"/>
      <c r="H19913" s="399"/>
      <c r="I19913" s="399"/>
    </row>
    <row r="19914" spans="1:9" ht="15.75" customHeight="1">
      <c r="A19914" s="396"/>
      <c r="B19914" s="398"/>
      <c r="C19914" s="396"/>
      <c r="D19914" s="396"/>
      <c r="E19914" s="399"/>
      <c r="F19914" s="399"/>
      <c r="G19914" s="399"/>
      <c r="H19914" s="399"/>
      <c r="I19914" s="399"/>
    </row>
    <row r="19915" spans="1:9" ht="15.75" customHeight="1">
      <c r="A19915" s="396"/>
      <c r="B19915" s="398"/>
      <c r="C19915" s="396"/>
      <c r="D19915" s="396"/>
      <c r="E19915" s="399"/>
      <c r="F19915" s="399"/>
      <c r="G19915" s="399"/>
      <c r="H19915" s="399"/>
      <c r="I19915" s="399"/>
    </row>
    <row r="19916" spans="1:9" ht="15.75" customHeight="1">
      <c r="A19916" s="396"/>
      <c r="B19916" s="398"/>
      <c r="C19916" s="396"/>
      <c r="D19916" s="396"/>
      <c r="E19916" s="399"/>
      <c r="F19916" s="399"/>
      <c r="G19916" s="399"/>
      <c r="H19916" s="399"/>
      <c r="I19916" s="399"/>
    </row>
    <row r="19917" spans="1:9" ht="15.75" customHeight="1">
      <c r="A19917" s="396"/>
      <c r="B19917" s="398"/>
      <c r="C19917" s="396"/>
      <c r="D19917" s="396"/>
      <c r="E19917" s="399"/>
      <c r="F19917" s="399"/>
      <c r="G19917" s="399"/>
      <c r="H19917" s="399"/>
      <c r="I19917" s="399"/>
    </row>
    <row r="19918" spans="1:9" ht="15.75" customHeight="1">
      <c r="A19918" s="396"/>
      <c r="B19918" s="398"/>
      <c r="C19918" s="396"/>
      <c r="D19918" s="396"/>
      <c r="E19918" s="399"/>
      <c r="F19918" s="399"/>
      <c r="G19918" s="399"/>
      <c r="H19918" s="399"/>
      <c r="I19918" s="399"/>
    </row>
    <row r="19919" spans="1:9" ht="15.75" customHeight="1">
      <c r="A19919" s="396"/>
      <c r="B19919" s="398"/>
      <c r="C19919" s="396"/>
      <c r="D19919" s="396"/>
      <c r="E19919" s="399"/>
      <c r="F19919" s="399"/>
      <c r="G19919" s="399"/>
      <c r="H19919" s="399"/>
      <c r="I19919" s="399"/>
    </row>
    <row r="19920" spans="1:9" ht="15.75" customHeight="1">
      <c r="A19920" s="396"/>
      <c r="B19920" s="398"/>
      <c r="C19920" s="396"/>
      <c r="D19920" s="396"/>
      <c r="E19920" s="399"/>
      <c r="F19920" s="399"/>
      <c r="G19920" s="399"/>
      <c r="H19920" s="399"/>
      <c r="I19920" s="399"/>
    </row>
    <row r="19921" spans="1:9" ht="15.75" customHeight="1">
      <c r="A19921" s="396"/>
      <c r="B19921" s="398"/>
      <c r="C19921" s="396"/>
      <c r="D19921" s="396"/>
      <c r="E19921" s="399"/>
      <c r="F19921" s="399"/>
      <c r="G19921" s="399"/>
      <c r="H19921" s="399"/>
      <c r="I19921" s="399"/>
    </row>
    <row r="19922" spans="1:9" ht="15.75" customHeight="1">
      <c r="A19922" s="396"/>
      <c r="B19922" s="398"/>
      <c r="C19922" s="396"/>
      <c r="D19922" s="396"/>
      <c r="E19922" s="399"/>
      <c r="F19922" s="399"/>
      <c r="G19922" s="399"/>
      <c r="H19922" s="399"/>
      <c r="I19922" s="399"/>
    </row>
    <row r="19923" spans="1:9" ht="15.75" customHeight="1">
      <c r="A19923" s="396"/>
      <c r="B19923" s="398"/>
      <c r="C19923" s="396"/>
      <c r="D19923" s="396"/>
      <c r="E19923" s="399"/>
      <c r="F19923" s="399"/>
      <c r="G19923" s="399"/>
      <c r="H19923" s="399"/>
      <c r="I19923" s="399"/>
    </row>
    <row r="19924" spans="1:9" ht="15.75" customHeight="1">
      <c r="A19924" s="396"/>
      <c r="B19924" s="398"/>
      <c r="C19924" s="396"/>
      <c r="D19924" s="396"/>
      <c r="E19924" s="399"/>
      <c r="F19924" s="399"/>
      <c r="G19924" s="399"/>
      <c r="H19924" s="399"/>
      <c r="I19924" s="399"/>
    </row>
    <row r="19925" spans="1:9" ht="15.75" customHeight="1">
      <c r="A19925" s="396"/>
      <c r="B19925" s="398"/>
      <c r="C19925" s="396"/>
      <c r="D19925" s="396"/>
      <c r="E19925" s="399"/>
      <c r="F19925" s="399"/>
      <c r="G19925" s="399"/>
      <c r="H19925" s="399"/>
      <c r="I19925" s="399"/>
    </row>
    <row r="19926" spans="1:9" ht="15.75" customHeight="1">
      <c r="A19926" s="396"/>
      <c r="B19926" s="398"/>
      <c r="C19926" s="396"/>
      <c r="D19926" s="396"/>
      <c r="E19926" s="399"/>
      <c r="F19926" s="399"/>
      <c r="G19926" s="399"/>
      <c r="H19926" s="399"/>
      <c r="I19926" s="399"/>
    </row>
    <row r="19927" spans="1:9" ht="15.75" customHeight="1">
      <c r="A19927" s="396"/>
      <c r="B19927" s="398"/>
      <c r="C19927" s="396"/>
      <c r="D19927" s="396"/>
      <c r="E19927" s="399"/>
      <c r="F19927" s="399"/>
      <c r="G19927" s="399"/>
      <c r="H19927" s="399"/>
      <c r="I19927" s="399"/>
    </row>
    <row r="19928" spans="1:9" ht="15.75" customHeight="1">
      <c r="A19928" s="396"/>
      <c r="B19928" s="398"/>
      <c r="C19928" s="396"/>
      <c r="D19928" s="396"/>
      <c r="E19928" s="399"/>
      <c r="F19928" s="399"/>
      <c r="G19928" s="399"/>
      <c r="H19928" s="399"/>
      <c r="I19928" s="399"/>
    </row>
    <row r="19929" spans="1:9" ht="15.75" customHeight="1">
      <c r="A19929" s="396"/>
      <c r="B19929" s="398"/>
      <c r="C19929" s="396"/>
      <c r="D19929" s="396"/>
      <c r="E19929" s="399"/>
      <c r="F19929" s="399"/>
      <c r="G19929" s="399"/>
      <c r="H19929" s="399"/>
      <c r="I19929" s="399"/>
    </row>
    <row r="19930" spans="1:9" ht="15.75" customHeight="1">
      <c r="A19930" s="396"/>
      <c r="B19930" s="398"/>
      <c r="C19930" s="396"/>
      <c r="D19930" s="396"/>
      <c r="E19930" s="399"/>
      <c r="F19930" s="399"/>
      <c r="G19930" s="399"/>
      <c r="H19930" s="399"/>
      <c r="I19930" s="399"/>
    </row>
    <row r="19931" spans="1:9" ht="15.75" customHeight="1">
      <c r="A19931" s="396"/>
      <c r="B19931" s="398"/>
      <c r="C19931" s="396"/>
      <c r="D19931" s="396"/>
      <c r="E19931" s="399"/>
      <c r="F19931" s="399"/>
      <c r="G19931" s="399"/>
      <c r="H19931" s="399"/>
      <c r="I19931" s="399"/>
    </row>
    <row r="19932" spans="1:9" ht="15.75" customHeight="1">
      <c r="A19932" s="396"/>
      <c r="B19932" s="398"/>
      <c r="C19932" s="396"/>
      <c r="D19932" s="396"/>
      <c r="E19932" s="399"/>
      <c r="F19932" s="399"/>
      <c r="G19932" s="399"/>
      <c r="H19932" s="399"/>
      <c r="I19932" s="399"/>
    </row>
    <row r="19933" spans="1:9" ht="15.75" customHeight="1">
      <c r="A19933" s="396"/>
      <c r="B19933" s="398"/>
      <c r="C19933" s="396"/>
      <c r="D19933" s="396"/>
      <c r="E19933" s="399"/>
      <c r="F19933" s="399"/>
      <c r="G19933" s="399"/>
      <c r="H19933" s="399"/>
      <c r="I19933" s="399"/>
    </row>
    <row r="19934" spans="1:9" ht="15.75" customHeight="1">
      <c r="A19934" s="396"/>
      <c r="B19934" s="398"/>
      <c r="C19934" s="396"/>
      <c r="D19934" s="396"/>
      <c r="E19934" s="399"/>
      <c r="F19934" s="399"/>
      <c r="G19934" s="399"/>
      <c r="H19934" s="399"/>
      <c r="I19934" s="399"/>
    </row>
    <row r="19935" spans="1:9" ht="15.75" customHeight="1">
      <c r="A19935" s="396"/>
      <c r="B19935" s="398"/>
      <c r="C19935" s="396"/>
      <c r="D19935" s="396"/>
      <c r="E19935" s="399"/>
      <c r="F19935" s="399"/>
      <c r="G19935" s="399"/>
      <c r="H19935" s="399"/>
      <c r="I19935" s="399"/>
    </row>
    <row r="19936" spans="1:9" ht="15.75" customHeight="1">
      <c r="A19936" s="396"/>
      <c r="B19936" s="398"/>
      <c r="C19936" s="396"/>
      <c r="D19936" s="396"/>
      <c r="E19936" s="399"/>
      <c r="F19936" s="399"/>
      <c r="G19936" s="399"/>
      <c r="H19936" s="399"/>
      <c r="I19936" s="399"/>
    </row>
    <row r="19937" spans="1:9" ht="15.75" customHeight="1">
      <c r="A19937" s="396"/>
      <c r="B19937" s="398"/>
      <c r="C19937" s="396"/>
      <c r="D19937" s="396"/>
      <c r="E19937" s="399"/>
      <c r="F19937" s="399"/>
      <c r="G19937" s="399"/>
      <c r="H19937" s="399"/>
      <c r="I19937" s="399"/>
    </row>
    <row r="19938" spans="1:9" ht="15.75" customHeight="1">
      <c r="A19938" s="396"/>
      <c r="B19938" s="398"/>
      <c r="C19938" s="396"/>
      <c r="D19938" s="396"/>
      <c r="E19938" s="399"/>
      <c r="F19938" s="399"/>
      <c r="G19938" s="399"/>
      <c r="H19938" s="399"/>
      <c r="I19938" s="399"/>
    </row>
    <row r="19939" spans="1:9" ht="15.75" customHeight="1">
      <c r="A19939" s="396"/>
      <c r="B19939" s="398"/>
      <c r="C19939" s="396"/>
      <c r="D19939" s="396"/>
      <c r="E19939" s="399"/>
      <c r="F19939" s="399"/>
      <c r="G19939" s="399"/>
      <c r="H19939" s="399"/>
      <c r="I19939" s="399"/>
    </row>
    <row r="19940" spans="1:9" ht="15.75" customHeight="1">
      <c r="A19940" s="396"/>
      <c r="B19940" s="398"/>
      <c r="C19940" s="396"/>
      <c r="D19940" s="396"/>
      <c r="E19940" s="399"/>
      <c r="F19940" s="399"/>
      <c r="G19940" s="399"/>
      <c r="H19940" s="399"/>
      <c r="I19940" s="399"/>
    </row>
    <row r="19941" spans="1:9" ht="15.75" customHeight="1">
      <c r="A19941" s="396"/>
      <c r="B19941" s="398"/>
      <c r="C19941" s="396"/>
      <c r="D19941" s="396"/>
      <c r="E19941" s="399"/>
      <c r="F19941" s="399"/>
      <c r="G19941" s="399"/>
      <c r="H19941" s="399"/>
      <c r="I19941" s="399"/>
    </row>
    <row r="19942" spans="1:9" ht="15.75" customHeight="1">
      <c r="A19942" s="396"/>
      <c r="B19942" s="398"/>
      <c r="C19942" s="396"/>
      <c r="D19942" s="396"/>
      <c r="E19942" s="399"/>
      <c r="F19942" s="399"/>
      <c r="G19942" s="399"/>
      <c r="H19942" s="399"/>
      <c r="I19942" s="399"/>
    </row>
    <row r="19943" spans="1:9" ht="15.75" customHeight="1">
      <c r="A19943" s="396"/>
      <c r="B19943" s="398"/>
      <c r="C19943" s="396"/>
      <c r="D19943" s="396"/>
      <c r="E19943" s="399"/>
      <c r="F19943" s="399"/>
      <c r="G19943" s="399"/>
      <c r="H19943" s="399"/>
      <c r="I19943" s="399"/>
    </row>
    <row r="19944" spans="1:9" ht="15.75" customHeight="1">
      <c r="A19944" s="396"/>
      <c r="B19944" s="398"/>
      <c r="C19944" s="396"/>
      <c r="D19944" s="396"/>
      <c r="E19944" s="399"/>
      <c r="F19944" s="399"/>
      <c r="G19944" s="399"/>
      <c r="H19944" s="399"/>
      <c r="I19944" s="399"/>
    </row>
    <row r="19945" spans="1:9" ht="15.75" customHeight="1">
      <c r="A19945" s="396"/>
      <c r="B19945" s="398"/>
      <c r="C19945" s="396"/>
      <c r="D19945" s="396"/>
      <c r="E19945" s="399"/>
      <c r="F19945" s="399"/>
      <c r="G19945" s="399"/>
      <c r="H19945" s="399"/>
      <c r="I19945" s="399"/>
    </row>
    <row r="19946" spans="1:9" ht="15.75" customHeight="1">
      <c r="A19946" s="396"/>
      <c r="B19946" s="398"/>
      <c r="C19946" s="396"/>
      <c r="D19946" s="396"/>
      <c r="E19946" s="399"/>
      <c r="F19946" s="399"/>
      <c r="G19946" s="399"/>
      <c r="H19946" s="399"/>
      <c r="I19946" s="399"/>
    </row>
    <row r="19947" spans="1:9" ht="15.75" customHeight="1">
      <c r="A19947" s="396"/>
      <c r="B19947" s="398"/>
      <c r="C19947" s="396"/>
      <c r="D19947" s="396"/>
      <c r="E19947" s="399"/>
      <c r="F19947" s="399"/>
      <c r="G19947" s="399"/>
      <c r="H19947" s="399"/>
      <c r="I19947" s="399"/>
    </row>
    <row r="19948" spans="1:9" ht="15.75" customHeight="1">
      <c r="A19948" s="396"/>
      <c r="B19948" s="398"/>
      <c r="C19948" s="396"/>
      <c r="D19948" s="396"/>
      <c r="E19948" s="399"/>
      <c r="F19948" s="399"/>
      <c r="G19948" s="399"/>
      <c r="H19948" s="399"/>
      <c r="I19948" s="399"/>
    </row>
    <row r="19949" spans="1:9" ht="15.75" customHeight="1">
      <c r="A19949" s="396"/>
      <c r="B19949" s="398"/>
      <c r="C19949" s="396"/>
      <c r="D19949" s="396"/>
      <c r="E19949" s="399"/>
      <c r="F19949" s="399"/>
      <c r="G19949" s="399"/>
      <c r="H19949" s="399"/>
      <c r="I19949" s="399"/>
    </row>
    <row r="19950" spans="1:9" ht="15.75" customHeight="1">
      <c r="A19950" s="396"/>
      <c r="B19950" s="398"/>
      <c r="C19950" s="396"/>
      <c r="D19950" s="396"/>
      <c r="E19950" s="399"/>
      <c r="F19950" s="399"/>
      <c r="G19950" s="399"/>
      <c r="H19950" s="399"/>
      <c r="I19950" s="399"/>
    </row>
    <row r="19951" spans="1:9" ht="15.75" customHeight="1">
      <c r="A19951" s="396"/>
      <c r="B19951" s="398"/>
      <c r="C19951" s="396"/>
      <c r="D19951" s="396"/>
      <c r="E19951" s="399"/>
      <c r="F19951" s="399"/>
      <c r="G19951" s="399"/>
      <c r="H19951" s="399"/>
      <c r="I19951" s="399"/>
    </row>
    <row r="19952" spans="1:9" ht="15.75" customHeight="1">
      <c r="A19952" s="396"/>
      <c r="B19952" s="398"/>
      <c r="C19952" s="396"/>
      <c r="D19952" s="396"/>
      <c r="E19952" s="399"/>
      <c r="F19952" s="399"/>
      <c r="G19952" s="399"/>
      <c r="H19952" s="399"/>
      <c r="I19952" s="399"/>
    </row>
    <row r="19953" spans="1:9" ht="15.75" customHeight="1">
      <c r="A19953" s="396"/>
      <c r="B19953" s="398"/>
      <c r="C19953" s="396"/>
      <c r="D19953" s="396"/>
      <c r="E19953" s="399"/>
      <c r="F19953" s="399"/>
      <c r="G19953" s="399"/>
      <c r="H19953" s="399"/>
      <c r="I19953" s="399"/>
    </row>
    <row r="19954" spans="1:9" ht="15.75" customHeight="1">
      <c r="A19954" s="396"/>
      <c r="B19954" s="398"/>
      <c r="C19954" s="396"/>
      <c r="D19954" s="396"/>
      <c r="E19954" s="399"/>
      <c r="F19954" s="399"/>
      <c r="G19954" s="399"/>
      <c r="H19954" s="399"/>
      <c r="I19954" s="399"/>
    </row>
    <row r="19955" spans="1:9" ht="15.75" customHeight="1">
      <c r="A19955" s="396"/>
      <c r="B19955" s="398"/>
      <c r="C19955" s="396"/>
      <c r="D19955" s="396"/>
      <c r="E19955" s="399"/>
      <c r="F19955" s="399"/>
      <c r="G19955" s="399"/>
      <c r="H19955" s="399"/>
      <c r="I19955" s="399"/>
    </row>
    <row r="19956" spans="1:9" ht="15.75" customHeight="1">
      <c r="A19956" s="396"/>
      <c r="B19956" s="398"/>
      <c r="C19956" s="396"/>
      <c r="D19956" s="396"/>
      <c r="E19956" s="399"/>
      <c r="F19956" s="399"/>
      <c r="G19956" s="399"/>
      <c r="H19956" s="399"/>
      <c r="I19956" s="399"/>
    </row>
    <row r="19957" spans="1:9" ht="15.75" customHeight="1">
      <c r="A19957" s="396"/>
      <c r="B19957" s="398"/>
      <c r="C19957" s="396"/>
      <c r="D19957" s="396"/>
      <c r="E19957" s="399"/>
      <c r="F19957" s="399"/>
      <c r="G19957" s="399"/>
      <c r="H19957" s="399"/>
      <c r="I19957" s="399"/>
    </row>
    <row r="19958" spans="1:9" ht="15.75" customHeight="1">
      <c r="A19958" s="396"/>
      <c r="B19958" s="398"/>
      <c r="C19958" s="396"/>
      <c r="D19958" s="396"/>
      <c r="E19958" s="399"/>
      <c r="F19958" s="399"/>
      <c r="G19958" s="399"/>
      <c r="H19958" s="399"/>
      <c r="I19958" s="399"/>
    </row>
    <row r="19959" spans="1:9" ht="15.75" customHeight="1">
      <c r="A19959" s="396"/>
      <c r="B19959" s="398"/>
      <c r="C19959" s="396"/>
      <c r="D19959" s="396"/>
      <c r="E19959" s="399"/>
      <c r="F19959" s="399"/>
      <c r="G19959" s="399"/>
      <c r="H19959" s="399"/>
      <c r="I19959" s="399"/>
    </row>
    <row r="19960" spans="1:9" ht="15.75" customHeight="1">
      <c r="A19960" s="396"/>
      <c r="B19960" s="398"/>
      <c r="C19960" s="396"/>
      <c r="D19960" s="396"/>
      <c r="E19960" s="399"/>
      <c r="F19960" s="399"/>
      <c r="G19960" s="399"/>
      <c r="H19960" s="399"/>
      <c r="I19960" s="399"/>
    </row>
    <row r="19961" spans="1:9" ht="15.75" customHeight="1">
      <c r="A19961" s="396"/>
      <c r="B19961" s="398"/>
      <c r="C19961" s="396"/>
      <c r="D19961" s="396"/>
      <c r="E19961" s="399"/>
      <c r="F19961" s="399"/>
      <c r="G19961" s="399"/>
      <c r="H19961" s="399"/>
      <c r="I19961" s="399"/>
    </row>
    <row r="19962" spans="1:9" ht="15.75" customHeight="1">
      <c r="A19962" s="396"/>
      <c r="B19962" s="398"/>
      <c r="C19962" s="396"/>
      <c r="D19962" s="396"/>
      <c r="E19962" s="399"/>
      <c r="F19962" s="399"/>
      <c r="G19962" s="399"/>
      <c r="H19962" s="399"/>
      <c r="I19962" s="399"/>
    </row>
    <row r="19963" spans="1:9" ht="15.75" customHeight="1">
      <c r="A19963" s="396"/>
      <c r="B19963" s="398"/>
      <c r="C19963" s="396"/>
      <c r="D19963" s="396"/>
      <c r="E19963" s="399"/>
      <c r="F19963" s="399"/>
      <c r="G19963" s="399"/>
      <c r="H19963" s="399"/>
      <c r="I19963" s="399"/>
    </row>
    <row r="19964" spans="1:9" ht="15.75" customHeight="1">
      <c r="A19964" s="396"/>
      <c r="B19964" s="398"/>
      <c r="C19964" s="396"/>
      <c r="D19964" s="396"/>
      <c r="E19964" s="399"/>
      <c r="F19964" s="399"/>
      <c r="G19964" s="399"/>
      <c r="H19964" s="399"/>
      <c r="I19964" s="399"/>
    </row>
    <row r="19965" spans="1:9" ht="15.75" customHeight="1">
      <c r="A19965" s="396"/>
      <c r="B19965" s="398"/>
      <c r="C19965" s="396"/>
      <c r="D19965" s="396"/>
      <c r="E19965" s="399"/>
      <c r="F19965" s="399"/>
      <c r="G19965" s="399"/>
      <c r="H19965" s="399"/>
      <c r="I19965" s="399"/>
    </row>
    <row r="19966" spans="1:9" ht="15.75" customHeight="1">
      <c r="A19966" s="396"/>
      <c r="B19966" s="398"/>
      <c r="C19966" s="396"/>
      <c r="D19966" s="396"/>
      <c r="E19966" s="399"/>
      <c r="F19966" s="399"/>
      <c r="G19966" s="399"/>
      <c r="H19966" s="399"/>
      <c r="I19966" s="399"/>
    </row>
    <row r="19967" spans="1:9" ht="15.75" customHeight="1">
      <c r="A19967" s="396"/>
      <c r="B19967" s="398"/>
      <c r="C19967" s="396"/>
      <c r="D19967" s="396"/>
      <c r="E19967" s="399"/>
      <c r="F19967" s="399"/>
      <c r="G19967" s="399"/>
      <c r="H19967" s="399"/>
      <c r="I19967" s="399"/>
    </row>
    <row r="19968" spans="1:9" ht="15.75" customHeight="1">
      <c r="A19968" s="396"/>
      <c r="B19968" s="398"/>
      <c r="C19968" s="396"/>
      <c r="D19968" s="396"/>
      <c r="E19968" s="399"/>
      <c r="F19968" s="399"/>
      <c r="G19968" s="399"/>
      <c r="H19968" s="399"/>
      <c r="I19968" s="399"/>
    </row>
    <row r="19969" spans="1:9" ht="15.75" customHeight="1">
      <c r="A19969" s="396"/>
      <c r="B19969" s="398"/>
      <c r="C19969" s="396"/>
      <c r="D19969" s="396"/>
      <c r="E19969" s="399"/>
      <c r="F19969" s="399"/>
      <c r="G19969" s="399"/>
      <c r="H19969" s="399"/>
      <c r="I19969" s="399"/>
    </row>
    <row r="19970" spans="1:9" ht="15.75" customHeight="1">
      <c r="A19970" s="396"/>
      <c r="B19970" s="398"/>
      <c r="C19970" s="396"/>
      <c r="D19970" s="396"/>
      <c r="E19970" s="399"/>
      <c r="F19970" s="399"/>
      <c r="G19970" s="399"/>
      <c r="H19970" s="399"/>
      <c r="I19970" s="399"/>
    </row>
    <row r="19971" spans="1:9" ht="15.75" customHeight="1">
      <c r="A19971" s="396"/>
      <c r="B19971" s="398"/>
      <c r="C19971" s="396"/>
      <c r="D19971" s="396"/>
      <c r="E19971" s="399"/>
      <c r="F19971" s="399"/>
      <c r="G19971" s="399"/>
      <c r="H19971" s="399"/>
      <c r="I19971" s="399"/>
    </row>
    <row r="19972" spans="1:9" ht="15.75" customHeight="1">
      <c r="A19972" s="396"/>
      <c r="B19972" s="398"/>
      <c r="C19972" s="396"/>
      <c r="D19972" s="396"/>
      <c r="E19972" s="399"/>
      <c r="F19972" s="399"/>
      <c r="G19972" s="399"/>
      <c r="H19972" s="399"/>
      <c r="I19972" s="399"/>
    </row>
    <row r="19973" spans="1:9" ht="15.75" customHeight="1">
      <c r="A19973" s="396"/>
      <c r="B19973" s="398"/>
      <c r="C19973" s="396"/>
      <c r="D19973" s="396"/>
      <c r="E19973" s="399"/>
      <c r="F19973" s="399"/>
      <c r="G19973" s="399"/>
      <c r="H19973" s="399"/>
      <c r="I19973" s="399"/>
    </row>
    <row r="19974" spans="1:9" ht="15.75" customHeight="1">
      <c r="A19974" s="396"/>
      <c r="B19974" s="398"/>
      <c r="C19974" s="396"/>
      <c r="D19974" s="396"/>
      <c r="E19974" s="399"/>
      <c r="F19974" s="399"/>
      <c r="G19974" s="399"/>
      <c r="H19974" s="399"/>
      <c r="I19974" s="399"/>
    </row>
    <row r="19975" spans="1:9" ht="15.75" customHeight="1">
      <c r="A19975" s="396"/>
      <c r="B19975" s="398"/>
      <c r="C19975" s="396"/>
      <c r="D19975" s="396"/>
      <c r="E19975" s="399"/>
      <c r="F19975" s="399"/>
      <c r="G19975" s="399"/>
      <c r="H19975" s="399"/>
      <c r="I19975" s="399"/>
    </row>
    <row r="19976" spans="1:9" ht="15.75" customHeight="1">
      <c r="A19976" s="396"/>
      <c r="B19976" s="398"/>
      <c r="C19976" s="396"/>
      <c r="D19976" s="396"/>
      <c r="E19976" s="399"/>
      <c r="F19976" s="399"/>
      <c r="G19976" s="399"/>
      <c r="H19976" s="399"/>
      <c r="I19976" s="399"/>
    </row>
    <row r="19977" spans="1:9" ht="15.75" customHeight="1">
      <c r="A19977" s="396"/>
      <c r="B19977" s="398"/>
      <c r="C19977" s="396"/>
      <c r="D19977" s="396"/>
      <c r="E19977" s="399"/>
      <c r="F19977" s="399"/>
      <c r="G19977" s="399"/>
      <c r="H19977" s="399"/>
      <c r="I19977" s="399"/>
    </row>
    <row r="19978" spans="1:9" ht="15.75" customHeight="1">
      <c r="A19978" s="396"/>
      <c r="B19978" s="398"/>
      <c r="C19978" s="396"/>
      <c r="D19978" s="396"/>
      <c r="E19978" s="399"/>
      <c r="F19978" s="399"/>
      <c r="G19978" s="399"/>
      <c r="H19978" s="399"/>
      <c r="I19978" s="399"/>
    </row>
    <row r="19979" spans="1:9" ht="15.75" customHeight="1">
      <c r="A19979" s="396"/>
      <c r="B19979" s="398"/>
      <c r="C19979" s="396"/>
      <c r="D19979" s="396"/>
      <c r="E19979" s="399"/>
      <c r="F19979" s="399"/>
      <c r="G19979" s="399"/>
      <c r="H19979" s="399"/>
      <c r="I19979" s="399"/>
    </row>
    <row r="19980" spans="1:9" ht="15.75" customHeight="1">
      <c r="A19980" s="396"/>
      <c r="B19980" s="398"/>
      <c r="C19980" s="396"/>
      <c r="D19980" s="396"/>
      <c r="E19980" s="399"/>
      <c r="F19980" s="399"/>
      <c r="G19980" s="399"/>
      <c r="H19980" s="399"/>
      <c r="I19980" s="399"/>
    </row>
    <row r="19981" spans="1:9" ht="15.75" customHeight="1">
      <c r="A19981" s="396"/>
      <c r="B19981" s="398"/>
      <c r="C19981" s="396"/>
      <c r="D19981" s="396"/>
      <c r="E19981" s="399"/>
      <c r="F19981" s="399"/>
      <c r="G19981" s="399"/>
      <c r="H19981" s="399"/>
      <c r="I19981" s="399"/>
    </row>
    <row r="19982" spans="1:9" ht="15.75" customHeight="1">
      <c r="A19982" s="396"/>
      <c r="B19982" s="398"/>
      <c r="C19982" s="396"/>
      <c r="D19982" s="396"/>
      <c r="E19982" s="399"/>
      <c r="F19982" s="399"/>
      <c r="G19982" s="399"/>
      <c r="H19982" s="399"/>
      <c r="I19982" s="399"/>
    </row>
    <row r="19983" spans="1:9" ht="15.75" customHeight="1">
      <c r="A19983" s="396"/>
      <c r="B19983" s="398"/>
      <c r="C19983" s="396"/>
      <c r="D19983" s="396"/>
      <c r="E19983" s="399"/>
      <c r="F19983" s="399"/>
      <c r="G19983" s="399"/>
      <c r="H19983" s="399"/>
      <c r="I19983" s="399"/>
    </row>
    <row r="19984" spans="1:9" ht="15.75" customHeight="1">
      <c r="A19984" s="396"/>
      <c r="B19984" s="398"/>
      <c r="C19984" s="396"/>
      <c r="D19984" s="396"/>
      <c r="E19984" s="399"/>
      <c r="F19984" s="399"/>
      <c r="G19984" s="399"/>
      <c r="H19984" s="399"/>
      <c r="I19984" s="399"/>
    </row>
    <row r="19985" spans="1:9" ht="15.75" customHeight="1">
      <c r="A19985" s="396"/>
      <c r="B19985" s="398"/>
      <c r="C19985" s="396"/>
      <c r="D19985" s="396"/>
      <c r="E19985" s="399"/>
      <c r="F19985" s="399"/>
      <c r="G19985" s="399"/>
      <c r="H19985" s="399"/>
      <c r="I19985" s="399"/>
    </row>
    <row r="19986" spans="1:9" ht="15.75" customHeight="1">
      <c r="A19986" s="396"/>
      <c r="B19986" s="398"/>
      <c r="C19986" s="396"/>
      <c r="D19986" s="396"/>
      <c r="E19986" s="399"/>
      <c r="F19986" s="399"/>
      <c r="G19986" s="399"/>
      <c r="H19986" s="399"/>
      <c r="I19986" s="399"/>
    </row>
    <row r="19987" spans="1:9" ht="15.75" customHeight="1">
      <c r="A19987" s="396"/>
      <c r="B19987" s="398"/>
      <c r="C19987" s="396"/>
      <c r="D19987" s="396"/>
      <c r="E19987" s="399"/>
      <c r="F19987" s="399"/>
      <c r="G19987" s="399"/>
      <c r="H19987" s="399"/>
      <c r="I19987" s="399"/>
    </row>
    <row r="19988" spans="1:9" ht="15.75" customHeight="1">
      <c r="A19988" s="396"/>
      <c r="B19988" s="398"/>
      <c r="C19988" s="396"/>
      <c r="D19988" s="396"/>
      <c r="E19988" s="399"/>
      <c r="F19988" s="399"/>
      <c r="G19988" s="399"/>
      <c r="H19988" s="399"/>
      <c r="I19988" s="399"/>
    </row>
    <row r="19989" spans="1:9" ht="15.75" customHeight="1">
      <c r="A19989" s="396"/>
      <c r="B19989" s="398"/>
      <c r="C19989" s="396"/>
      <c r="D19989" s="396"/>
      <c r="E19989" s="399"/>
      <c r="F19989" s="399"/>
      <c r="G19989" s="399"/>
      <c r="H19989" s="399"/>
      <c r="I19989" s="399"/>
    </row>
    <row r="19990" spans="1:9" ht="15.75" customHeight="1">
      <c r="A19990" s="396"/>
      <c r="B19990" s="398"/>
      <c r="C19990" s="396"/>
      <c r="D19990" s="396"/>
      <c r="E19990" s="399"/>
      <c r="F19990" s="399"/>
      <c r="G19990" s="399"/>
      <c r="H19990" s="399"/>
      <c r="I19990" s="399"/>
    </row>
    <row r="19991" spans="1:9" ht="15.75" customHeight="1">
      <c r="A19991" s="396"/>
      <c r="B19991" s="398"/>
      <c r="C19991" s="396"/>
      <c r="D19991" s="396"/>
      <c r="E19991" s="399"/>
      <c r="F19991" s="399"/>
      <c r="G19991" s="399"/>
      <c r="H19991" s="399"/>
      <c r="I19991" s="399"/>
    </row>
    <row r="19992" spans="1:9" ht="15.75" customHeight="1">
      <c r="A19992" s="396"/>
      <c r="B19992" s="398"/>
      <c r="C19992" s="396"/>
      <c r="D19992" s="396"/>
      <c r="E19992" s="399"/>
      <c r="F19992" s="399"/>
      <c r="G19992" s="399"/>
      <c r="H19992" s="399"/>
      <c r="I19992" s="399"/>
    </row>
    <row r="19993" spans="1:9" ht="15.75" customHeight="1">
      <c r="A19993" s="396"/>
      <c r="B19993" s="398"/>
      <c r="C19993" s="396"/>
      <c r="D19993" s="396"/>
      <c r="E19993" s="399"/>
      <c r="F19993" s="399"/>
      <c r="G19993" s="399"/>
      <c r="H19993" s="399"/>
      <c r="I19993" s="399"/>
    </row>
    <row r="19994" spans="1:9" ht="15.75" customHeight="1">
      <c r="A19994" s="396"/>
      <c r="B19994" s="398"/>
      <c r="C19994" s="396"/>
      <c r="D19994" s="396"/>
      <c r="E19994" s="399"/>
      <c r="F19994" s="399"/>
      <c r="G19994" s="399"/>
      <c r="H19994" s="399"/>
      <c r="I19994" s="399"/>
    </row>
    <row r="19995" spans="1:9" ht="15.75" customHeight="1">
      <c r="A19995" s="396"/>
      <c r="B19995" s="398"/>
      <c r="C19995" s="396"/>
      <c r="D19995" s="396"/>
      <c r="E19995" s="399"/>
      <c r="F19995" s="399"/>
      <c r="G19995" s="399"/>
      <c r="H19995" s="399"/>
      <c r="I19995" s="399"/>
    </row>
    <row r="19996" spans="1:9" ht="15.75" customHeight="1">
      <c r="A19996" s="396"/>
      <c r="B19996" s="398"/>
      <c r="C19996" s="396"/>
      <c r="D19996" s="396"/>
      <c r="E19996" s="399"/>
      <c r="F19996" s="399"/>
      <c r="G19996" s="399"/>
      <c r="H19996" s="399"/>
      <c r="I19996" s="399"/>
    </row>
    <row r="19997" spans="1:9" ht="15.75" customHeight="1">
      <c r="A19997" s="396"/>
      <c r="B19997" s="398"/>
      <c r="C19997" s="396"/>
      <c r="D19997" s="396"/>
      <c r="E19997" s="399"/>
      <c r="F19997" s="399"/>
      <c r="G19997" s="399"/>
      <c r="H19997" s="399"/>
      <c r="I19997" s="399"/>
    </row>
    <row r="19998" spans="1:9" ht="15.75" customHeight="1">
      <c r="A19998" s="396"/>
      <c r="B19998" s="398"/>
      <c r="C19998" s="396"/>
      <c r="D19998" s="396"/>
      <c r="E19998" s="399"/>
      <c r="F19998" s="399"/>
      <c r="G19998" s="399"/>
      <c r="H19998" s="399"/>
      <c r="I19998" s="399"/>
    </row>
    <row r="19999" spans="1:9" ht="15.75" customHeight="1">
      <c r="A19999" s="396"/>
      <c r="B19999" s="398"/>
      <c r="C19999" s="396"/>
      <c r="D19999" s="396"/>
      <c r="E19999" s="399"/>
      <c r="F19999" s="399"/>
      <c r="G19999" s="399"/>
      <c r="H19999" s="399"/>
      <c r="I19999" s="399"/>
    </row>
    <row r="20000" spans="1:9" ht="15.75" customHeight="1">
      <c r="A20000" s="396"/>
      <c r="B20000" s="398"/>
      <c r="C20000" s="396"/>
      <c r="D20000" s="396"/>
      <c r="E20000" s="399"/>
      <c r="F20000" s="399"/>
      <c r="G20000" s="399"/>
      <c r="H20000" s="399"/>
      <c r="I20000" s="399"/>
    </row>
    <row r="20001" spans="1:9" ht="15.75" customHeight="1">
      <c r="A20001" s="396"/>
      <c r="B20001" s="398"/>
      <c r="C20001" s="396"/>
      <c r="D20001" s="396"/>
      <c r="E20001" s="399"/>
      <c r="F20001" s="399"/>
      <c r="G20001" s="399"/>
      <c r="H20001" s="399"/>
      <c r="I20001" s="399"/>
    </row>
    <row r="20002" spans="1:9" ht="15.75" customHeight="1">
      <c r="A20002" s="396"/>
      <c r="B20002" s="398"/>
      <c r="C20002" s="396"/>
      <c r="D20002" s="396"/>
      <c r="E20002" s="399"/>
      <c r="F20002" s="399"/>
      <c r="G20002" s="399"/>
      <c r="H20002" s="399"/>
      <c r="I20002" s="399"/>
    </row>
    <row r="20003" spans="1:9" ht="15.75" customHeight="1">
      <c r="A20003" s="396"/>
      <c r="B20003" s="398"/>
      <c r="C20003" s="396"/>
      <c r="D20003" s="396"/>
      <c r="E20003" s="399"/>
      <c r="F20003" s="399"/>
      <c r="G20003" s="399"/>
      <c r="H20003" s="399"/>
      <c r="I20003" s="399"/>
    </row>
    <row r="20004" spans="1:9" ht="15.75" customHeight="1">
      <c r="A20004" s="396"/>
      <c r="B20004" s="398"/>
      <c r="C20004" s="396"/>
      <c r="D20004" s="396"/>
      <c r="E20004" s="399"/>
      <c r="F20004" s="399"/>
      <c r="G20004" s="399"/>
      <c r="H20004" s="399"/>
      <c r="I20004" s="399"/>
    </row>
    <row r="20005" spans="1:9" ht="15.75" customHeight="1">
      <c r="A20005" s="396"/>
      <c r="B20005" s="398"/>
      <c r="C20005" s="396"/>
      <c r="D20005" s="396"/>
      <c r="E20005" s="399"/>
      <c r="F20005" s="399"/>
      <c r="G20005" s="399"/>
      <c r="H20005" s="399"/>
      <c r="I20005" s="399"/>
    </row>
    <row r="20006" spans="1:9" ht="15.75" customHeight="1">
      <c r="A20006" s="396"/>
      <c r="B20006" s="398"/>
      <c r="C20006" s="396"/>
      <c r="D20006" s="396"/>
      <c r="E20006" s="399"/>
      <c r="F20006" s="399"/>
      <c r="G20006" s="399"/>
      <c r="H20006" s="399"/>
      <c r="I20006" s="399"/>
    </row>
    <row r="20007" spans="1:9" ht="15.75" customHeight="1">
      <c r="A20007" s="396"/>
      <c r="B20007" s="398"/>
      <c r="C20007" s="396"/>
      <c r="D20007" s="396"/>
      <c r="E20007" s="399"/>
      <c r="F20007" s="399"/>
      <c r="G20007" s="399"/>
      <c r="H20007" s="399"/>
      <c r="I20007" s="399"/>
    </row>
    <row r="20008" spans="1:9" ht="15.75" customHeight="1">
      <c r="A20008" s="396"/>
      <c r="B20008" s="398"/>
      <c r="C20008" s="396"/>
      <c r="D20008" s="396"/>
      <c r="E20008" s="399"/>
      <c r="F20008" s="399"/>
      <c r="G20008" s="399"/>
      <c r="H20008" s="399"/>
      <c r="I20008" s="399"/>
    </row>
    <row r="20009" spans="1:9" ht="15.75" customHeight="1">
      <c r="A20009" s="396"/>
      <c r="B20009" s="398"/>
      <c r="C20009" s="396"/>
      <c r="D20009" s="396"/>
      <c r="E20009" s="399"/>
      <c r="F20009" s="399"/>
      <c r="G20009" s="399"/>
      <c r="H20009" s="399"/>
      <c r="I20009" s="399"/>
    </row>
    <row r="20010" spans="1:9" ht="15.75" customHeight="1">
      <c r="A20010" s="396"/>
      <c r="B20010" s="398"/>
      <c r="C20010" s="396"/>
      <c r="D20010" s="396"/>
      <c r="E20010" s="399"/>
      <c r="F20010" s="399"/>
      <c r="G20010" s="399"/>
      <c r="H20010" s="399"/>
      <c r="I20010" s="399"/>
    </row>
    <row r="20011" spans="1:9" ht="15.75" customHeight="1">
      <c r="A20011" s="396"/>
      <c r="B20011" s="398"/>
      <c r="C20011" s="396"/>
      <c r="D20011" s="396"/>
      <c r="E20011" s="399"/>
      <c r="F20011" s="399"/>
      <c r="G20011" s="399"/>
      <c r="H20011" s="399"/>
      <c r="I20011" s="399"/>
    </row>
    <row r="20012" spans="1:9" ht="15.75" customHeight="1">
      <c r="A20012" s="396"/>
      <c r="B20012" s="398"/>
      <c r="C20012" s="396"/>
      <c r="D20012" s="396"/>
      <c r="E20012" s="399"/>
      <c r="F20012" s="399"/>
      <c r="G20012" s="399"/>
      <c r="H20012" s="399"/>
      <c r="I20012" s="399"/>
    </row>
    <row r="20013" spans="1:9" ht="15.75" customHeight="1">
      <c r="A20013" s="396"/>
      <c r="B20013" s="398"/>
      <c r="C20013" s="396"/>
      <c r="D20013" s="396"/>
      <c r="E20013" s="399"/>
      <c r="F20013" s="399"/>
      <c r="G20013" s="399"/>
      <c r="H20013" s="399"/>
      <c r="I20013" s="399"/>
    </row>
    <row r="20014" spans="1:9" ht="15.75" customHeight="1">
      <c r="A20014" s="396"/>
      <c r="B20014" s="398"/>
      <c r="C20014" s="396"/>
      <c r="D20014" s="396"/>
      <c r="E20014" s="399"/>
      <c r="F20014" s="399"/>
      <c r="G20014" s="399"/>
      <c r="H20014" s="399"/>
      <c r="I20014" s="399"/>
    </row>
    <row r="20015" spans="1:9" ht="15.75" customHeight="1">
      <c r="A20015" s="396"/>
      <c r="B20015" s="398"/>
      <c r="C20015" s="396"/>
      <c r="D20015" s="396"/>
      <c r="E20015" s="399"/>
      <c r="F20015" s="399"/>
      <c r="G20015" s="399"/>
      <c r="H20015" s="399"/>
      <c r="I20015" s="399"/>
    </row>
    <row r="20016" spans="1:9" ht="15.75" customHeight="1">
      <c r="A20016" s="396"/>
      <c r="B20016" s="398"/>
      <c r="C20016" s="396"/>
      <c r="D20016" s="396"/>
      <c r="E20016" s="399"/>
      <c r="F20016" s="399"/>
      <c r="G20016" s="399"/>
      <c r="H20016" s="399"/>
      <c r="I20016" s="399"/>
    </row>
    <row r="20017" spans="1:9" ht="15.75" customHeight="1">
      <c r="A20017" s="396"/>
      <c r="B20017" s="398"/>
      <c r="C20017" s="396"/>
      <c r="D20017" s="396"/>
      <c r="E20017" s="399"/>
      <c r="F20017" s="399"/>
      <c r="G20017" s="399"/>
      <c r="H20017" s="399"/>
      <c r="I20017" s="399"/>
    </row>
    <row r="20018" spans="1:9" ht="15.75" customHeight="1">
      <c r="A20018" s="396"/>
      <c r="B20018" s="398"/>
      <c r="C20018" s="396"/>
      <c r="D20018" s="396"/>
      <c r="E20018" s="399"/>
      <c r="F20018" s="399"/>
      <c r="G20018" s="399"/>
      <c r="H20018" s="399"/>
      <c r="I20018" s="399"/>
    </row>
    <row r="20019" spans="1:9" ht="15.75" customHeight="1">
      <c r="A20019" s="396"/>
      <c r="B20019" s="398"/>
      <c r="C20019" s="396"/>
      <c r="D20019" s="396"/>
      <c r="E20019" s="399"/>
      <c r="F20019" s="399"/>
      <c r="G20019" s="399"/>
      <c r="H20019" s="399"/>
      <c r="I20019" s="399"/>
    </row>
    <row r="20020" spans="1:9" ht="15.75" customHeight="1">
      <c r="A20020" s="396"/>
      <c r="B20020" s="398"/>
      <c r="C20020" s="396"/>
      <c r="D20020" s="396"/>
      <c r="E20020" s="399"/>
      <c r="F20020" s="399"/>
      <c r="G20020" s="399"/>
      <c r="H20020" s="399"/>
      <c r="I20020" s="399"/>
    </row>
    <row r="20021" spans="1:9" ht="15.75" customHeight="1">
      <c r="A20021" s="396"/>
      <c r="B20021" s="398"/>
      <c r="C20021" s="396"/>
      <c r="D20021" s="396"/>
      <c r="E20021" s="399"/>
      <c r="F20021" s="399"/>
      <c r="G20021" s="399"/>
      <c r="H20021" s="399"/>
      <c r="I20021" s="399"/>
    </row>
    <row r="20022" spans="1:9" ht="15.75" customHeight="1">
      <c r="A20022" s="396"/>
      <c r="B20022" s="398"/>
      <c r="C20022" s="396"/>
      <c r="D20022" s="396"/>
      <c r="E20022" s="399"/>
      <c r="F20022" s="399"/>
      <c r="G20022" s="399"/>
      <c r="H20022" s="399"/>
      <c r="I20022" s="399"/>
    </row>
    <row r="20023" spans="1:9" ht="15.75" customHeight="1">
      <c r="A20023" s="396"/>
      <c r="B20023" s="398"/>
      <c r="C20023" s="396"/>
      <c r="D20023" s="396"/>
      <c r="E20023" s="399"/>
      <c r="F20023" s="399"/>
      <c r="G20023" s="399"/>
      <c r="H20023" s="399"/>
      <c r="I20023" s="399"/>
    </row>
    <row r="20024" spans="1:9" ht="15.75" customHeight="1">
      <c r="A20024" s="396"/>
      <c r="B20024" s="398"/>
      <c r="C20024" s="396"/>
      <c r="D20024" s="396"/>
      <c r="E20024" s="399"/>
      <c r="F20024" s="399"/>
      <c r="G20024" s="399"/>
      <c r="H20024" s="399"/>
      <c r="I20024" s="399"/>
    </row>
    <row r="20025" spans="1:9" ht="15.75" customHeight="1">
      <c r="A20025" s="396"/>
      <c r="B20025" s="398"/>
      <c r="C20025" s="396"/>
      <c r="D20025" s="396"/>
      <c r="E20025" s="399"/>
      <c r="F20025" s="399"/>
      <c r="G20025" s="399"/>
      <c r="H20025" s="399"/>
      <c r="I20025" s="399"/>
    </row>
    <row r="20026" spans="1:9" ht="15.75" customHeight="1">
      <c r="A20026" s="396"/>
      <c r="B20026" s="398"/>
      <c r="C20026" s="396"/>
      <c r="D20026" s="396"/>
      <c r="E20026" s="399"/>
      <c r="F20026" s="399"/>
      <c r="G20026" s="399"/>
      <c r="H20026" s="399"/>
      <c r="I20026" s="399"/>
    </row>
    <row r="20027" spans="1:9" ht="15.75" customHeight="1">
      <c r="A20027" s="396"/>
      <c r="B20027" s="398"/>
      <c r="C20027" s="396"/>
      <c r="D20027" s="396"/>
      <c r="E20027" s="399"/>
      <c r="F20027" s="399"/>
      <c r="G20027" s="399"/>
      <c r="H20027" s="399"/>
      <c r="I20027" s="399"/>
    </row>
    <row r="20028" spans="1:9" ht="15.75" customHeight="1">
      <c r="A20028" s="396"/>
      <c r="B20028" s="398"/>
      <c r="C20028" s="396"/>
      <c r="D20028" s="396"/>
      <c r="E20028" s="399"/>
      <c r="F20028" s="399"/>
      <c r="G20028" s="399"/>
      <c r="H20028" s="399"/>
      <c r="I20028" s="399"/>
    </row>
    <row r="20029" spans="1:9" ht="15.75" customHeight="1">
      <c r="A20029" s="396"/>
      <c r="B20029" s="398"/>
      <c r="C20029" s="396"/>
      <c r="D20029" s="396"/>
      <c r="E20029" s="399"/>
      <c r="F20029" s="399"/>
      <c r="G20029" s="399"/>
      <c r="H20029" s="399"/>
      <c r="I20029" s="399"/>
    </row>
    <row r="20030" spans="1:9" ht="15.75" customHeight="1">
      <c r="A20030" s="396"/>
      <c r="B20030" s="398"/>
      <c r="C20030" s="396"/>
      <c r="D20030" s="396"/>
      <c r="E20030" s="399"/>
      <c r="F20030" s="399"/>
      <c r="G20030" s="399"/>
      <c r="H20030" s="399"/>
      <c r="I20030" s="399"/>
    </row>
    <row r="20031" spans="1:9" ht="15.75" customHeight="1">
      <c r="A20031" s="396"/>
      <c r="B20031" s="398"/>
      <c r="C20031" s="396"/>
      <c r="D20031" s="396"/>
      <c r="E20031" s="399"/>
      <c r="F20031" s="399"/>
      <c r="G20031" s="399"/>
      <c r="H20031" s="399"/>
      <c r="I20031" s="399"/>
    </row>
    <row r="20032" spans="1:9" ht="15.75" customHeight="1">
      <c r="A20032" s="396"/>
      <c r="B20032" s="398"/>
      <c r="C20032" s="396"/>
      <c r="D20032" s="396"/>
      <c r="E20032" s="399"/>
      <c r="F20032" s="399"/>
      <c r="G20032" s="399"/>
      <c r="H20032" s="399"/>
      <c r="I20032" s="399"/>
    </row>
    <row r="20033" spans="1:9" ht="15.75" customHeight="1">
      <c r="A20033" s="396"/>
      <c r="B20033" s="398"/>
      <c r="C20033" s="396"/>
      <c r="D20033" s="396"/>
      <c r="E20033" s="399"/>
      <c r="F20033" s="399"/>
      <c r="G20033" s="399"/>
      <c r="H20033" s="399"/>
      <c r="I20033" s="399"/>
    </row>
    <row r="20034" spans="1:9" ht="15.75" customHeight="1">
      <c r="A20034" s="396"/>
      <c r="B20034" s="398"/>
      <c r="C20034" s="396"/>
      <c r="D20034" s="396"/>
      <c r="E20034" s="399"/>
      <c r="F20034" s="399"/>
      <c r="G20034" s="399"/>
      <c r="H20034" s="399"/>
      <c r="I20034" s="399"/>
    </row>
    <row r="20035" spans="1:9" ht="15.75" customHeight="1">
      <c r="A20035" s="396"/>
      <c r="B20035" s="398"/>
      <c r="C20035" s="396"/>
      <c r="D20035" s="396"/>
      <c r="E20035" s="399"/>
      <c r="F20035" s="399"/>
      <c r="G20035" s="399"/>
      <c r="H20035" s="399"/>
      <c r="I20035" s="399"/>
    </row>
    <row r="20036" spans="1:9" ht="15.75" customHeight="1">
      <c r="A20036" s="396"/>
      <c r="B20036" s="398"/>
      <c r="C20036" s="396"/>
      <c r="D20036" s="396"/>
      <c r="E20036" s="399"/>
      <c r="F20036" s="399"/>
      <c r="G20036" s="399"/>
      <c r="H20036" s="399"/>
      <c r="I20036" s="399"/>
    </row>
    <row r="20037" spans="1:9" ht="15.75" customHeight="1">
      <c r="A20037" s="396"/>
      <c r="B20037" s="398"/>
      <c r="C20037" s="396"/>
      <c r="D20037" s="396"/>
      <c r="E20037" s="399"/>
      <c r="F20037" s="399"/>
      <c r="G20037" s="399"/>
      <c r="H20037" s="399"/>
      <c r="I20037" s="399"/>
    </row>
    <row r="20038" spans="1:9" ht="15.75" customHeight="1">
      <c r="A20038" s="396"/>
      <c r="B20038" s="398"/>
      <c r="C20038" s="396"/>
      <c r="D20038" s="396"/>
      <c r="E20038" s="399"/>
      <c r="F20038" s="399"/>
      <c r="G20038" s="399"/>
      <c r="H20038" s="399"/>
      <c r="I20038" s="399"/>
    </row>
    <row r="20039" spans="1:9" ht="15.75" customHeight="1">
      <c r="A20039" s="396"/>
      <c r="B20039" s="398"/>
      <c r="C20039" s="396"/>
      <c r="D20039" s="396"/>
      <c r="E20039" s="399"/>
      <c r="F20039" s="399"/>
      <c r="G20039" s="399"/>
      <c r="H20039" s="399"/>
      <c r="I20039" s="399"/>
    </row>
    <row r="20040" spans="1:9" ht="15.75" customHeight="1">
      <c r="A20040" s="396"/>
      <c r="B20040" s="398"/>
      <c r="C20040" s="396"/>
      <c r="D20040" s="396"/>
      <c r="E20040" s="399"/>
      <c r="F20040" s="399"/>
      <c r="G20040" s="399"/>
      <c r="H20040" s="399"/>
      <c r="I20040" s="399"/>
    </row>
    <row r="20041" spans="1:9" ht="15.75" customHeight="1">
      <c r="A20041" s="396"/>
      <c r="B20041" s="398"/>
      <c r="C20041" s="396"/>
      <c r="D20041" s="396"/>
      <c r="E20041" s="399"/>
      <c r="F20041" s="399"/>
      <c r="G20041" s="399"/>
      <c r="H20041" s="399"/>
      <c r="I20041" s="399"/>
    </row>
    <row r="20042" spans="1:9" ht="15.75" customHeight="1">
      <c r="A20042" s="396"/>
      <c r="B20042" s="398"/>
      <c r="C20042" s="396"/>
      <c r="D20042" s="396"/>
      <c r="E20042" s="399"/>
      <c r="F20042" s="399"/>
      <c r="G20042" s="399"/>
      <c r="H20042" s="399"/>
      <c r="I20042" s="399"/>
    </row>
    <row r="20043" spans="1:9" ht="15.75" customHeight="1">
      <c r="A20043" s="396"/>
      <c r="B20043" s="398"/>
      <c r="C20043" s="396"/>
      <c r="D20043" s="396"/>
      <c r="E20043" s="399"/>
      <c r="F20043" s="399"/>
      <c r="G20043" s="399"/>
      <c r="H20043" s="399"/>
      <c r="I20043" s="399"/>
    </row>
    <row r="20044" spans="1:9" ht="15.75" customHeight="1">
      <c r="A20044" s="396"/>
      <c r="B20044" s="398"/>
      <c r="C20044" s="396"/>
      <c r="D20044" s="396"/>
      <c r="E20044" s="399"/>
      <c r="F20044" s="399"/>
      <c r="G20044" s="399"/>
      <c r="H20044" s="399"/>
      <c r="I20044" s="399"/>
    </row>
    <row r="20045" spans="1:9" ht="15.75" customHeight="1">
      <c r="A20045" s="396"/>
      <c r="B20045" s="398"/>
      <c r="C20045" s="396"/>
      <c r="D20045" s="396"/>
      <c r="E20045" s="399"/>
      <c r="F20045" s="399"/>
      <c r="G20045" s="399"/>
      <c r="H20045" s="399"/>
      <c r="I20045" s="399"/>
    </row>
    <row r="20046" spans="1:9" ht="15.75" customHeight="1">
      <c r="A20046" s="396"/>
      <c r="B20046" s="398"/>
      <c r="C20046" s="396"/>
      <c r="D20046" s="396"/>
      <c r="E20046" s="399"/>
      <c r="F20046" s="399"/>
      <c r="G20046" s="399"/>
      <c r="H20046" s="399"/>
      <c r="I20046" s="399"/>
    </row>
    <row r="20047" spans="1:9" ht="15.75" customHeight="1">
      <c r="A20047" s="396"/>
      <c r="B20047" s="398"/>
      <c r="C20047" s="396"/>
      <c r="D20047" s="396"/>
      <c r="E20047" s="399"/>
      <c r="F20047" s="399"/>
      <c r="G20047" s="399"/>
      <c r="H20047" s="399"/>
      <c r="I20047" s="399"/>
    </row>
    <row r="20048" spans="1:9" ht="15.75" customHeight="1">
      <c r="A20048" s="396"/>
      <c r="B20048" s="398"/>
      <c r="C20048" s="396"/>
      <c r="D20048" s="396"/>
      <c r="E20048" s="399"/>
      <c r="F20048" s="399"/>
      <c r="G20048" s="399"/>
      <c r="H20048" s="399"/>
      <c r="I20048" s="399"/>
    </row>
    <row r="20049" spans="1:9" ht="15.75" customHeight="1">
      <c r="A20049" s="396"/>
      <c r="B20049" s="398"/>
      <c r="C20049" s="396"/>
      <c r="D20049" s="396"/>
      <c r="E20049" s="399"/>
      <c r="F20049" s="399"/>
      <c r="G20049" s="399"/>
      <c r="H20049" s="399"/>
      <c r="I20049" s="399"/>
    </row>
    <row r="20050" spans="1:9" ht="15.75" customHeight="1">
      <c r="A20050" s="396"/>
      <c r="B20050" s="398"/>
      <c r="C20050" s="396"/>
      <c r="D20050" s="396"/>
      <c r="E20050" s="399"/>
      <c r="F20050" s="399"/>
      <c r="G20050" s="399"/>
      <c r="H20050" s="399"/>
      <c r="I20050" s="399"/>
    </row>
    <row r="20051" spans="1:9" ht="15.75" customHeight="1">
      <c r="A20051" s="396"/>
      <c r="B20051" s="398"/>
      <c r="C20051" s="396"/>
      <c r="D20051" s="396"/>
      <c r="E20051" s="399"/>
      <c r="F20051" s="399"/>
      <c r="G20051" s="399"/>
      <c r="H20051" s="399"/>
      <c r="I20051" s="399"/>
    </row>
    <row r="20052" spans="1:9" ht="15.75" customHeight="1">
      <c r="A20052" s="396"/>
      <c r="B20052" s="398"/>
      <c r="C20052" s="396"/>
      <c r="D20052" s="396"/>
      <c r="E20052" s="399"/>
      <c r="F20052" s="399"/>
      <c r="G20052" s="399"/>
      <c r="H20052" s="399"/>
      <c r="I20052" s="399"/>
    </row>
    <row r="20053" spans="1:9" ht="15.75" customHeight="1">
      <c r="A20053" s="396"/>
      <c r="B20053" s="398"/>
      <c r="C20053" s="396"/>
      <c r="D20053" s="396"/>
      <c r="E20053" s="399"/>
      <c r="F20053" s="399"/>
      <c r="G20053" s="399"/>
      <c r="H20053" s="399"/>
      <c r="I20053" s="399"/>
    </row>
    <row r="20054" spans="1:9" ht="15.75" customHeight="1">
      <c r="A20054" s="396"/>
      <c r="B20054" s="398"/>
      <c r="C20054" s="396"/>
      <c r="D20054" s="396"/>
      <c r="E20054" s="399"/>
      <c r="F20054" s="399"/>
      <c r="G20054" s="399"/>
      <c r="H20054" s="399"/>
      <c r="I20054" s="399"/>
    </row>
    <row r="20055" spans="1:9" ht="15.75" customHeight="1">
      <c r="A20055" s="396"/>
      <c r="B20055" s="398"/>
      <c r="C20055" s="396"/>
      <c r="D20055" s="396"/>
      <c r="E20055" s="399"/>
      <c r="F20055" s="399"/>
      <c r="G20055" s="399"/>
      <c r="H20055" s="399"/>
      <c r="I20055" s="399"/>
    </row>
    <row r="20056" spans="1:9" ht="15.75" customHeight="1">
      <c r="A20056" s="396"/>
      <c r="B20056" s="398"/>
      <c r="C20056" s="396"/>
      <c r="D20056" s="396"/>
      <c r="E20056" s="399"/>
      <c r="F20056" s="399"/>
      <c r="G20056" s="399"/>
      <c r="H20056" s="399"/>
      <c r="I20056" s="399"/>
    </row>
    <row r="20057" spans="1:9" ht="15.75" customHeight="1">
      <c r="A20057" s="396"/>
      <c r="B20057" s="398"/>
      <c r="C20057" s="396"/>
      <c r="D20057" s="396"/>
      <c r="E20057" s="399"/>
      <c r="F20057" s="399"/>
      <c r="G20057" s="399"/>
      <c r="H20057" s="399"/>
      <c r="I20057" s="399"/>
    </row>
    <row r="20058" spans="1:9" ht="15.75" customHeight="1">
      <c r="A20058" s="396"/>
      <c r="B20058" s="398"/>
      <c r="C20058" s="396"/>
      <c r="D20058" s="396"/>
      <c r="E20058" s="399"/>
      <c r="F20058" s="399"/>
      <c r="G20058" s="399"/>
      <c r="H20058" s="399"/>
      <c r="I20058" s="399"/>
    </row>
    <row r="20059" spans="1:9" ht="15.75" customHeight="1">
      <c r="A20059" s="396"/>
      <c r="B20059" s="398"/>
      <c r="C20059" s="396"/>
      <c r="D20059" s="396"/>
      <c r="E20059" s="399"/>
      <c r="F20059" s="399"/>
      <c r="G20059" s="399"/>
      <c r="H20059" s="399"/>
      <c r="I20059" s="399"/>
    </row>
    <row r="20060" spans="1:9" ht="15.75" customHeight="1">
      <c r="A20060" s="396"/>
      <c r="B20060" s="398"/>
      <c r="C20060" s="396"/>
      <c r="D20060" s="396"/>
      <c r="E20060" s="399"/>
      <c r="F20060" s="399"/>
      <c r="G20060" s="399"/>
      <c r="H20060" s="399"/>
      <c r="I20060" s="399"/>
    </row>
    <row r="20061" spans="1:9" ht="15.75" customHeight="1">
      <c r="A20061" s="396"/>
      <c r="B20061" s="398"/>
      <c r="C20061" s="396"/>
      <c r="D20061" s="396"/>
      <c r="E20061" s="399"/>
      <c r="F20061" s="399"/>
      <c r="G20061" s="399"/>
      <c r="H20061" s="399"/>
      <c r="I20061" s="399"/>
    </row>
    <row r="20062" spans="1:9" ht="15.75" customHeight="1">
      <c r="A20062" s="396"/>
      <c r="B20062" s="398"/>
      <c r="C20062" s="396"/>
      <c r="D20062" s="396"/>
      <c r="E20062" s="399"/>
      <c r="F20062" s="399"/>
      <c r="G20062" s="399"/>
      <c r="H20062" s="399"/>
      <c r="I20062" s="399"/>
    </row>
  </sheetData>
  <sheetProtection sheet="1" objects="1" scenarios="1"/>
  <autoFilter ref="A1:J1889">
    <sortState ref="A2:K940">
      <sortCondition ref="D1:D10"/>
    </sortState>
  </autoFilter>
  <phoneticPr fontId="3"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30" enableFormatConditionsCalculation="0">
    <tabColor theme="6" tint="0.39997558519241921"/>
  </sheetPr>
  <dimension ref="A1:H771"/>
  <sheetViews>
    <sheetView workbookViewId="0"/>
  </sheetViews>
  <sheetFormatPr defaultRowHeight="12.75"/>
  <cols>
    <col min="1" max="2" width="29.28515625" customWidth="1"/>
    <col min="3" max="3" width="28.42578125" customWidth="1"/>
    <col min="4" max="4" width="15.5703125" style="404" bestFit="1" customWidth="1"/>
    <col min="5" max="5" width="16.42578125" customWidth="1"/>
    <col min="6" max="6" width="15.7109375" customWidth="1"/>
    <col min="7" max="8" width="14.5703125" customWidth="1"/>
  </cols>
  <sheetData>
    <row r="1" spans="1:8">
      <c r="A1" s="401" t="s">
        <v>250</v>
      </c>
      <c r="B1" s="401" t="s">
        <v>251</v>
      </c>
      <c r="C1" s="401" t="s">
        <v>252</v>
      </c>
      <c r="D1" s="402" t="s">
        <v>253</v>
      </c>
      <c r="E1" s="403" t="s">
        <v>73</v>
      </c>
      <c r="F1" s="403" t="s">
        <v>74</v>
      </c>
      <c r="G1" s="403" t="s">
        <v>75</v>
      </c>
      <c r="H1" s="403" t="s">
        <v>76</v>
      </c>
    </row>
    <row r="2" spans="1:8" s="512" customFormat="1">
      <c r="A2" s="597" t="s">
        <v>254</v>
      </c>
      <c r="B2" s="597" t="s">
        <v>172</v>
      </c>
      <c r="C2" s="598" t="s">
        <v>67</v>
      </c>
      <c r="D2" s="604">
        <v>67673</v>
      </c>
      <c r="E2" s="604">
        <v>7848</v>
      </c>
      <c r="F2" s="604">
        <v>43806</v>
      </c>
      <c r="G2" s="604">
        <v>15365</v>
      </c>
      <c r="H2" s="604">
        <v>654</v>
      </c>
    </row>
    <row r="3" spans="1:8" s="512" customFormat="1">
      <c r="A3" s="597" t="s">
        <v>255</v>
      </c>
      <c r="B3" s="597" t="s">
        <v>174</v>
      </c>
      <c r="C3" s="598" t="s">
        <v>67</v>
      </c>
      <c r="D3" s="604">
        <v>119</v>
      </c>
      <c r="E3" s="604">
        <v>35</v>
      </c>
      <c r="F3" s="604">
        <v>64</v>
      </c>
      <c r="G3" s="604">
        <v>19</v>
      </c>
      <c r="H3" s="604">
        <v>1</v>
      </c>
    </row>
    <row r="4" spans="1:8" s="512" customFormat="1">
      <c r="A4" s="597" t="s">
        <v>256</v>
      </c>
      <c r="B4" s="597" t="s">
        <v>175</v>
      </c>
      <c r="C4" s="598" t="s">
        <v>67</v>
      </c>
      <c r="D4" s="604">
        <v>23329</v>
      </c>
      <c r="E4" s="604">
        <v>3423</v>
      </c>
      <c r="F4" s="604">
        <v>15615</v>
      </c>
      <c r="G4" s="604">
        <v>4056</v>
      </c>
      <c r="H4" s="604">
        <v>235</v>
      </c>
    </row>
    <row r="5" spans="1:8" s="512" customFormat="1">
      <c r="A5" s="597" t="s">
        <v>257</v>
      </c>
      <c r="B5" s="597" t="s">
        <v>144</v>
      </c>
      <c r="C5" s="598" t="s">
        <v>67</v>
      </c>
      <c r="D5" s="604">
        <v>44225</v>
      </c>
      <c r="E5" s="604">
        <v>4390</v>
      </c>
      <c r="F5" s="604">
        <v>28127</v>
      </c>
      <c r="G5" s="604">
        <v>11290</v>
      </c>
      <c r="H5" s="604">
        <v>418</v>
      </c>
    </row>
    <row r="6" spans="1:8" s="512" customFormat="1">
      <c r="A6" s="597" t="s">
        <v>258</v>
      </c>
      <c r="B6" s="597" t="s">
        <v>172</v>
      </c>
      <c r="C6" s="597" t="s">
        <v>97</v>
      </c>
      <c r="D6" s="604">
        <v>227</v>
      </c>
      <c r="E6" s="604">
        <v>17</v>
      </c>
      <c r="F6" s="604">
        <v>150</v>
      </c>
      <c r="G6" s="604">
        <v>58</v>
      </c>
      <c r="H6" s="604">
        <v>2</v>
      </c>
    </row>
    <row r="7" spans="1:8" s="512" customFormat="1">
      <c r="A7" s="597" t="s">
        <v>259</v>
      </c>
      <c r="B7" s="597" t="s">
        <v>172</v>
      </c>
      <c r="C7" s="597" t="s">
        <v>98</v>
      </c>
      <c r="D7" s="604">
        <v>401</v>
      </c>
      <c r="E7" s="604">
        <v>56</v>
      </c>
      <c r="F7" s="604">
        <v>250</v>
      </c>
      <c r="G7" s="604">
        <v>92</v>
      </c>
      <c r="H7" s="604">
        <v>3</v>
      </c>
    </row>
    <row r="8" spans="1:8" s="512" customFormat="1">
      <c r="A8" s="597" t="s">
        <v>260</v>
      </c>
      <c r="B8" s="597" t="s">
        <v>172</v>
      </c>
      <c r="C8" s="597" t="s">
        <v>230</v>
      </c>
      <c r="D8" s="604">
        <v>214</v>
      </c>
      <c r="E8" s="604">
        <v>16</v>
      </c>
      <c r="F8" s="604">
        <v>151</v>
      </c>
      <c r="G8" s="604">
        <v>46</v>
      </c>
      <c r="H8" s="604">
        <v>1</v>
      </c>
    </row>
    <row r="9" spans="1:8" s="512" customFormat="1">
      <c r="A9" s="597" t="s">
        <v>261</v>
      </c>
      <c r="B9" s="597" t="s">
        <v>172</v>
      </c>
      <c r="C9" s="597" t="s">
        <v>200</v>
      </c>
      <c r="D9" s="604">
        <v>253</v>
      </c>
      <c r="E9" s="604">
        <v>45</v>
      </c>
      <c r="F9" s="604">
        <v>154</v>
      </c>
      <c r="G9" s="604">
        <v>53</v>
      </c>
      <c r="H9" s="604">
        <v>1</v>
      </c>
    </row>
    <row r="10" spans="1:8" s="512" customFormat="1">
      <c r="A10" s="597" t="s">
        <v>262</v>
      </c>
      <c r="B10" s="597" t="s">
        <v>172</v>
      </c>
      <c r="C10" s="597" t="s">
        <v>86</v>
      </c>
      <c r="D10" s="604">
        <v>197</v>
      </c>
      <c r="E10" s="604">
        <v>32</v>
      </c>
      <c r="F10" s="604">
        <v>134</v>
      </c>
      <c r="G10" s="604">
        <v>31</v>
      </c>
      <c r="H10" s="604">
        <v>0</v>
      </c>
    </row>
    <row r="11" spans="1:8" s="512" customFormat="1">
      <c r="A11" s="597" t="s">
        <v>263</v>
      </c>
      <c r="B11" s="597" t="s">
        <v>172</v>
      </c>
      <c r="C11" s="597" t="s">
        <v>99</v>
      </c>
      <c r="D11" s="604">
        <v>418</v>
      </c>
      <c r="E11" s="604">
        <v>78</v>
      </c>
      <c r="F11" s="604">
        <v>245</v>
      </c>
      <c r="G11" s="604">
        <v>88</v>
      </c>
      <c r="H11" s="604">
        <v>7</v>
      </c>
    </row>
    <row r="12" spans="1:8" s="512" customFormat="1">
      <c r="A12" s="597" t="s">
        <v>264</v>
      </c>
      <c r="B12" s="597" t="s">
        <v>172</v>
      </c>
      <c r="C12" s="597" t="s">
        <v>216</v>
      </c>
      <c r="D12" s="604">
        <v>1012</v>
      </c>
      <c r="E12" s="604">
        <v>89</v>
      </c>
      <c r="F12" s="604">
        <v>656</v>
      </c>
      <c r="G12" s="604">
        <v>242</v>
      </c>
      <c r="H12" s="604">
        <v>25</v>
      </c>
    </row>
    <row r="13" spans="1:8" s="512" customFormat="1">
      <c r="A13" s="597" t="s">
        <v>265</v>
      </c>
      <c r="B13" s="597" t="s">
        <v>172</v>
      </c>
      <c r="C13" s="597" t="s">
        <v>23</v>
      </c>
      <c r="D13" s="604">
        <v>161</v>
      </c>
      <c r="E13" s="604">
        <v>23</v>
      </c>
      <c r="F13" s="604">
        <v>95</v>
      </c>
      <c r="G13" s="604">
        <v>42</v>
      </c>
      <c r="H13" s="604">
        <v>1</v>
      </c>
    </row>
    <row r="14" spans="1:8" s="512" customFormat="1">
      <c r="A14" s="597" t="s">
        <v>266</v>
      </c>
      <c r="B14" s="597" t="s">
        <v>172</v>
      </c>
      <c r="C14" s="597" t="s">
        <v>24</v>
      </c>
      <c r="D14" s="604">
        <v>114</v>
      </c>
      <c r="E14" s="604">
        <v>29</v>
      </c>
      <c r="F14" s="604">
        <v>65</v>
      </c>
      <c r="G14" s="604">
        <v>20</v>
      </c>
      <c r="H14" s="604">
        <v>0</v>
      </c>
    </row>
    <row r="15" spans="1:8" s="512" customFormat="1">
      <c r="A15" s="597" t="s">
        <v>267</v>
      </c>
      <c r="B15" s="597" t="s">
        <v>172</v>
      </c>
      <c r="C15" s="597" t="s">
        <v>25</v>
      </c>
      <c r="D15" s="604">
        <v>290</v>
      </c>
      <c r="E15" s="604">
        <v>31</v>
      </c>
      <c r="F15" s="604">
        <v>184</v>
      </c>
      <c r="G15" s="604">
        <v>73</v>
      </c>
      <c r="H15" s="604">
        <v>2</v>
      </c>
    </row>
    <row r="16" spans="1:8" s="512" customFormat="1">
      <c r="A16" s="597" t="s">
        <v>268</v>
      </c>
      <c r="B16" s="597" t="s">
        <v>172</v>
      </c>
      <c r="C16" s="597" t="s">
        <v>201</v>
      </c>
      <c r="D16" s="604">
        <v>207</v>
      </c>
      <c r="E16" s="604">
        <v>24</v>
      </c>
      <c r="F16" s="604">
        <v>130</v>
      </c>
      <c r="G16" s="604">
        <v>52</v>
      </c>
      <c r="H16" s="604">
        <v>1</v>
      </c>
    </row>
    <row r="17" spans="1:8" s="512" customFormat="1">
      <c r="A17" s="597" t="s">
        <v>269</v>
      </c>
      <c r="B17" s="597" t="s">
        <v>172</v>
      </c>
      <c r="C17" s="597" t="s">
        <v>181</v>
      </c>
      <c r="D17" s="604">
        <v>285</v>
      </c>
      <c r="E17" s="604">
        <v>40</v>
      </c>
      <c r="F17" s="604">
        <v>206</v>
      </c>
      <c r="G17" s="604">
        <v>37</v>
      </c>
      <c r="H17" s="604">
        <v>2</v>
      </c>
    </row>
    <row r="18" spans="1:8" s="512" customFormat="1">
      <c r="A18" s="597" t="s">
        <v>270</v>
      </c>
      <c r="B18" s="597" t="s">
        <v>172</v>
      </c>
      <c r="C18" s="597" t="s">
        <v>231</v>
      </c>
      <c r="D18" s="604">
        <v>656</v>
      </c>
      <c r="E18" s="604">
        <v>61</v>
      </c>
      <c r="F18" s="604">
        <v>395</v>
      </c>
      <c r="G18" s="604">
        <v>192</v>
      </c>
      <c r="H18" s="604">
        <v>8</v>
      </c>
    </row>
    <row r="19" spans="1:8" s="512" customFormat="1">
      <c r="A19" s="597" t="s">
        <v>271</v>
      </c>
      <c r="B19" s="597" t="s">
        <v>172</v>
      </c>
      <c r="C19" s="597" t="s">
        <v>100</v>
      </c>
      <c r="D19" s="604">
        <v>255</v>
      </c>
      <c r="E19" s="604">
        <v>22</v>
      </c>
      <c r="F19" s="604">
        <v>140</v>
      </c>
      <c r="G19" s="604">
        <v>87</v>
      </c>
      <c r="H19" s="604">
        <v>6</v>
      </c>
    </row>
    <row r="20" spans="1:8" s="512" customFormat="1">
      <c r="A20" s="597" t="s">
        <v>272</v>
      </c>
      <c r="B20" s="597" t="s">
        <v>172</v>
      </c>
      <c r="C20" s="597" t="s">
        <v>182</v>
      </c>
      <c r="D20" s="604">
        <v>296</v>
      </c>
      <c r="E20" s="604">
        <v>64</v>
      </c>
      <c r="F20" s="604">
        <v>196</v>
      </c>
      <c r="G20" s="604">
        <v>33</v>
      </c>
      <c r="H20" s="604">
        <v>3</v>
      </c>
    </row>
    <row r="21" spans="1:8" s="512" customFormat="1">
      <c r="A21" s="597" t="s">
        <v>273</v>
      </c>
      <c r="B21" s="597" t="s">
        <v>172</v>
      </c>
      <c r="C21" s="597" t="s">
        <v>202</v>
      </c>
      <c r="D21" s="604">
        <v>487</v>
      </c>
      <c r="E21" s="604">
        <v>43</v>
      </c>
      <c r="F21" s="604">
        <v>289</v>
      </c>
      <c r="G21" s="604">
        <v>152</v>
      </c>
      <c r="H21" s="604">
        <v>3</v>
      </c>
    </row>
    <row r="22" spans="1:8" s="512" customFormat="1">
      <c r="A22" s="597" t="s">
        <v>274</v>
      </c>
      <c r="B22" s="597" t="s">
        <v>172</v>
      </c>
      <c r="C22" s="597" t="s">
        <v>101</v>
      </c>
      <c r="D22" s="604">
        <v>639</v>
      </c>
      <c r="E22" s="604">
        <v>121</v>
      </c>
      <c r="F22" s="604">
        <v>434</v>
      </c>
      <c r="G22" s="604">
        <v>75</v>
      </c>
      <c r="H22" s="604">
        <v>9</v>
      </c>
    </row>
    <row r="23" spans="1:8" s="512" customFormat="1">
      <c r="A23" s="597" t="s">
        <v>275</v>
      </c>
      <c r="B23" s="597" t="s">
        <v>172</v>
      </c>
      <c r="C23" s="597" t="s">
        <v>183</v>
      </c>
      <c r="D23" s="604">
        <v>957</v>
      </c>
      <c r="E23" s="604">
        <v>128</v>
      </c>
      <c r="F23" s="604">
        <v>639</v>
      </c>
      <c r="G23" s="604">
        <v>184</v>
      </c>
      <c r="H23" s="604">
        <v>6</v>
      </c>
    </row>
    <row r="24" spans="1:8" s="512" customFormat="1">
      <c r="A24" s="597" t="s">
        <v>276</v>
      </c>
      <c r="B24" s="597" t="s">
        <v>172</v>
      </c>
      <c r="C24" s="597" t="s">
        <v>26</v>
      </c>
      <c r="D24" s="604">
        <v>226</v>
      </c>
      <c r="E24" s="604">
        <v>23</v>
      </c>
      <c r="F24" s="604">
        <v>111</v>
      </c>
      <c r="G24" s="604">
        <v>84</v>
      </c>
      <c r="H24" s="604">
        <v>8</v>
      </c>
    </row>
    <row r="25" spans="1:8" s="512" customFormat="1">
      <c r="A25" s="597" t="s">
        <v>277</v>
      </c>
      <c r="B25" s="597" t="s">
        <v>172</v>
      </c>
      <c r="C25" s="597" t="s">
        <v>232</v>
      </c>
      <c r="D25" s="604">
        <v>282</v>
      </c>
      <c r="E25" s="604">
        <v>27</v>
      </c>
      <c r="F25" s="604">
        <v>163</v>
      </c>
      <c r="G25" s="604">
        <v>91</v>
      </c>
      <c r="H25" s="604">
        <v>1</v>
      </c>
    </row>
    <row r="26" spans="1:8" s="512" customFormat="1">
      <c r="A26" s="597" t="s">
        <v>278</v>
      </c>
      <c r="B26" s="597" t="s">
        <v>172</v>
      </c>
      <c r="C26" s="597" t="s">
        <v>87</v>
      </c>
      <c r="D26" s="604">
        <v>1024</v>
      </c>
      <c r="E26" s="604">
        <v>93</v>
      </c>
      <c r="F26" s="604">
        <v>716</v>
      </c>
      <c r="G26" s="604">
        <v>207</v>
      </c>
      <c r="H26" s="604">
        <v>8</v>
      </c>
    </row>
    <row r="27" spans="1:8" s="512" customFormat="1">
      <c r="A27" s="597" t="s">
        <v>279</v>
      </c>
      <c r="B27" s="597" t="s">
        <v>172</v>
      </c>
      <c r="C27" s="597" t="s">
        <v>102</v>
      </c>
      <c r="D27" s="604">
        <v>218</v>
      </c>
      <c r="E27" s="604">
        <v>22</v>
      </c>
      <c r="F27" s="604">
        <v>143</v>
      </c>
      <c r="G27" s="604">
        <v>52</v>
      </c>
      <c r="H27" s="604">
        <v>1</v>
      </c>
    </row>
    <row r="28" spans="1:8" s="512" customFormat="1">
      <c r="A28" s="597" t="s">
        <v>280</v>
      </c>
      <c r="B28" s="597" t="s">
        <v>172</v>
      </c>
      <c r="C28" s="597" t="s">
        <v>88</v>
      </c>
      <c r="D28" s="604">
        <v>475</v>
      </c>
      <c r="E28" s="604">
        <v>51</v>
      </c>
      <c r="F28" s="604">
        <v>335</v>
      </c>
      <c r="G28" s="604">
        <v>87</v>
      </c>
      <c r="H28" s="604">
        <v>2</v>
      </c>
    </row>
    <row r="29" spans="1:8" s="512" customFormat="1">
      <c r="A29" s="597" t="s">
        <v>281</v>
      </c>
      <c r="B29" s="597" t="s">
        <v>172</v>
      </c>
      <c r="C29" s="597" t="s">
        <v>27</v>
      </c>
      <c r="D29" s="604">
        <v>469</v>
      </c>
      <c r="E29" s="604">
        <v>56</v>
      </c>
      <c r="F29" s="604">
        <v>299</v>
      </c>
      <c r="G29" s="604">
        <v>110</v>
      </c>
      <c r="H29" s="604">
        <v>4</v>
      </c>
    </row>
    <row r="30" spans="1:8" s="512" customFormat="1">
      <c r="A30" s="597" t="s">
        <v>282</v>
      </c>
      <c r="B30" s="597" t="s">
        <v>172</v>
      </c>
      <c r="C30" s="597" t="s">
        <v>28</v>
      </c>
      <c r="D30" s="604">
        <v>456</v>
      </c>
      <c r="E30" s="604">
        <v>39</v>
      </c>
      <c r="F30" s="604">
        <v>300</v>
      </c>
      <c r="G30" s="604">
        <v>113</v>
      </c>
      <c r="H30" s="604">
        <v>4</v>
      </c>
    </row>
    <row r="31" spans="1:8" s="512" customFormat="1">
      <c r="A31" s="597" t="s">
        <v>6524</v>
      </c>
      <c r="B31" s="597" t="s">
        <v>172</v>
      </c>
      <c r="C31" s="597" t="s">
        <v>103</v>
      </c>
      <c r="D31" s="604">
        <v>7</v>
      </c>
      <c r="E31" s="604">
        <v>2</v>
      </c>
      <c r="F31" s="604">
        <v>5</v>
      </c>
      <c r="G31" s="604">
        <v>0</v>
      </c>
      <c r="H31" s="604">
        <v>0</v>
      </c>
    </row>
    <row r="32" spans="1:8" s="512" customFormat="1">
      <c r="A32" s="597" t="s">
        <v>283</v>
      </c>
      <c r="B32" s="597" t="s">
        <v>172</v>
      </c>
      <c r="C32" s="597" t="s">
        <v>203</v>
      </c>
      <c r="D32" s="604">
        <v>571</v>
      </c>
      <c r="E32" s="604">
        <v>91</v>
      </c>
      <c r="F32" s="604">
        <v>394</v>
      </c>
      <c r="G32" s="604">
        <v>84</v>
      </c>
      <c r="H32" s="604">
        <v>2</v>
      </c>
    </row>
    <row r="33" spans="1:8" s="512" customFormat="1">
      <c r="A33" s="597" t="s">
        <v>284</v>
      </c>
      <c r="B33" s="597" t="s">
        <v>172</v>
      </c>
      <c r="C33" s="597" t="s">
        <v>217</v>
      </c>
      <c r="D33" s="604">
        <v>453</v>
      </c>
      <c r="E33" s="604">
        <v>42</v>
      </c>
      <c r="F33" s="604">
        <v>289</v>
      </c>
      <c r="G33" s="604">
        <v>120</v>
      </c>
      <c r="H33" s="604">
        <v>2</v>
      </c>
    </row>
    <row r="34" spans="1:8" s="512" customFormat="1">
      <c r="A34" s="597" t="s">
        <v>285</v>
      </c>
      <c r="B34" s="597" t="s">
        <v>172</v>
      </c>
      <c r="C34" s="597" t="s">
        <v>104</v>
      </c>
      <c r="D34" s="604">
        <v>507</v>
      </c>
      <c r="E34" s="604">
        <v>62</v>
      </c>
      <c r="F34" s="604">
        <v>337</v>
      </c>
      <c r="G34" s="604">
        <v>95</v>
      </c>
      <c r="H34" s="604">
        <v>13</v>
      </c>
    </row>
    <row r="35" spans="1:8" s="512" customFormat="1">
      <c r="A35" s="597" t="s">
        <v>286</v>
      </c>
      <c r="B35" s="597" t="s">
        <v>172</v>
      </c>
      <c r="C35" s="597" t="s">
        <v>29</v>
      </c>
      <c r="D35" s="604">
        <v>456</v>
      </c>
      <c r="E35" s="604">
        <v>48</v>
      </c>
      <c r="F35" s="604">
        <v>330</v>
      </c>
      <c r="G35" s="604">
        <v>75</v>
      </c>
      <c r="H35" s="604">
        <v>3</v>
      </c>
    </row>
    <row r="36" spans="1:8" s="512" customFormat="1">
      <c r="A36" s="597" t="s">
        <v>287</v>
      </c>
      <c r="B36" s="597" t="s">
        <v>172</v>
      </c>
      <c r="C36" s="597" t="s">
        <v>160</v>
      </c>
      <c r="D36" s="604">
        <v>135</v>
      </c>
      <c r="E36" s="604">
        <v>8</v>
      </c>
      <c r="F36" s="604">
        <v>81</v>
      </c>
      <c r="G36" s="604">
        <v>46</v>
      </c>
      <c r="H36" s="604">
        <v>0</v>
      </c>
    </row>
    <row r="37" spans="1:8" s="512" customFormat="1">
      <c r="A37" s="597" t="s">
        <v>288</v>
      </c>
      <c r="B37" s="597" t="s">
        <v>172</v>
      </c>
      <c r="C37" s="597" t="s">
        <v>77</v>
      </c>
      <c r="D37" s="604">
        <v>247</v>
      </c>
      <c r="E37" s="604">
        <v>22</v>
      </c>
      <c r="F37" s="604">
        <v>141</v>
      </c>
      <c r="G37" s="604">
        <v>82</v>
      </c>
      <c r="H37" s="604">
        <v>2</v>
      </c>
    </row>
    <row r="38" spans="1:8" s="512" customFormat="1">
      <c r="A38" s="597" t="s">
        <v>289</v>
      </c>
      <c r="B38" s="597" t="s">
        <v>172</v>
      </c>
      <c r="C38" s="597" t="s">
        <v>78</v>
      </c>
      <c r="D38" s="604">
        <v>896</v>
      </c>
      <c r="E38" s="604">
        <v>88</v>
      </c>
      <c r="F38" s="604">
        <v>608</v>
      </c>
      <c r="G38" s="604">
        <v>198</v>
      </c>
      <c r="H38" s="604">
        <v>2</v>
      </c>
    </row>
    <row r="39" spans="1:8" s="512" customFormat="1">
      <c r="A39" s="597" t="s">
        <v>290</v>
      </c>
      <c r="B39" s="597" t="s">
        <v>172</v>
      </c>
      <c r="C39" s="597" t="s">
        <v>204</v>
      </c>
      <c r="D39" s="604">
        <v>1047</v>
      </c>
      <c r="E39" s="604">
        <v>202</v>
      </c>
      <c r="F39" s="604">
        <v>677</v>
      </c>
      <c r="G39" s="604">
        <v>156</v>
      </c>
      <c r="H39" s="604">
        <v>12</v>
      </c>
    </row>
    <row r="40" spans="1:8" s="512" customFormat="1">
      <c r="A40" s="597" t="s">
        <v>291</v>
      </c>
      <c r="B40" s="597" t="s">
        <v>172</v>
      </c>
      <c r="C40" s="597" t="s">
        <v>233</v>
      </c>
      <c r="D40" s="604">
        <v>367</v>
      </c>
      <c r="E40" s="604">
        <v>35</v>
      </c>
      <c r="F40" s="604">
        <v>219</v>
      </c>
      <c r="G40" s="604">
        <v>112</v>
      </c>
      <c r="H40" s="604">
        <v>1</v>
      </c>
    </row>
    <row r="41" spans="1:8" s="512" customFormat="1">
      <c r="A41" s="597" t="s">
        <v>292</v>
      </c>
      <c r="B41" s="597" t="s">
        <v>172</v>
      </c>
      <c r="C41" s="597" t="s">
        <v>205</v>
      </c>
      <c r="D41" s="604">
        <v>463</v>
      </c>
      <c r="E41" s="604">
        <v>58</v>
      </c>
      <c r="F41" s="604">
        <v>289</v>
      </c>
      <c r="G41" s="604">
        <v>112</v>
      </c>
      <c r="H41" s="604">
        <v>4</v>
      </c>
    </row>
    <row r="42" spans="1:8" s="512" customFormat="1">
      <c r="A42" s="597" t="s">
        <v>293</v>
      </c>
      <c r="B42" s="597" t="s">
        <v>172</v>
      </c>
      <c r="C42" s="597" t="s">
        <v>218</v>
      </c>
      <c r="D42" s="604">
        <v>232</v>
      </c>
      <c r="E42" s="604">
        <v>58</v>
      </c>
      <c r="F42" s="604">
        <v>143</v>
      </c>
      <c r="G42" s="604">
        <v>31</v>
      </c>
      <c r="H42" s="604">
        <v>0</v>
      </c>
    </row>
    <row r="43" spans="1:8" s="512" customFormat="1">
      <c r="A43" s="597" t="s">
        <v>294</v>
      </c>
      <c r="B43" s="597" t="s">
        <v>172</v>
      </c>
      <c r="C43" s="597" t="s">
        <v>161</v>
      </c>
      <c r="D43" s="604">
        <v>498</v>
      </c>
      <c r="E43" s="604">
        <v>29</v>
      </c>
      <c r="F43" s="604">
        <v>306</v>
      </c>
      <c r="G43" s="604">
        <v>157</v>
      </c>
      <c r="H43" s="604">
        <v>6</v>
      </c>
    </row>
    <row r="44" spans="1:8" s="512" customFormat="1">
      <c r="A44" s="597" t="s">
        <v>295</v>
      </c>
      <c r="B44" s="597" t="s">
        <v>172</v>
      </c>
      <c r="C44" s="597" t="s">
        <v>105</v>
      </c>
      <c r="D44" s="604">
        <v>403</v>
      </c>
      <c r="E44" s="604">
        <v>38</v>
      </c>
      <c r="F44" s="604">
        <v>248</v>
      </c>
      <c r="G44" s="604">
        <v>113</v>
      </c>
      <c r="H44" s="604">
        <v>4</v>
      </c>
    </row>
    <row r="45" spans="1:8" s="512" customFormat="1">
      <c r="A45" s="597" t="s">
        <v>296</v>
      </c>
      <c r="B45" s="597" t="s">
        <v>172</v>
      </c>
      <c r="C45" s="597" t="s">
        <v>234</v>
      </c>
      <c r="D45" s="604">
        <v>404</v>
      </c>
      <c r="E45" s="604">
        <v>26</v>
      </c>
      <c r="F45" s="604">
        <v>316</v>
      </c>
      <c r="G45" s="604">
        <v>59</v>
      </c>
      <c r="H45" s="604">
        <v>3</v>
      </c>
    </row>
    <row r="46" spans="1:8" s="512" customFormat="1">
      <c r="A46" s="597" t="s">
        <v>297</v>
      </c>
      <c r="B46" s="597" t="s">
        <v>172</v>
      </c>
      <c r="C46" s="597" t="s">
        <v>184</v>
      </c>
      <c r="D46" s="604">
        <v>536</v>
      </c>
      <c r="E46" s="604">
        <v>67</v>
      </c>
      <c r="F46" s="604">
        <v>343</v>
      </c>
      <c r="G46" s="604">
        <v>122</v>
      </c>
      <c r="H46" s="604">
        <v>4</v>
      </c>
    </row>
    <row r="47" spans="1:8" s="512" customFormat="1">
      <c r="A47" s="597" t="s">
        <v>298</v>
      </c>
      <c r="B47" s="597" t="s">
        <v>172</v>
      </c>
      <c r="C47" s="597" t="s">
        <v>106</v>
      </c>
      <c r="D47" s="604">
        <v>394</v>
      </c>
      <c r="E47" s="604">
        <v>24</v>
      </c>
      <c r="F47" s="604">
        <v>251</v>
      </c>
      <c r="G47" s="604">
        <v>114</v>
      </c>
      <c r="H47" s="604">
        <v>5</v>
      </c>
    </row>
    <row r="48" spans="1:8" s="512" customFormat="1">
      <c r="A48" s="597" t="s">
        <v>299</v>
      </c>
      <c r="B48" s="597" t="s">
        <v>172</v>
      </c>
      <c r="C48" s="597" t="s">
        <v>89</v>
      </c>
      <c r="D48" s="604">
        <v>1656</v>
      </c>
      <c r="E48" s="604">
        <v>249</v>
      </c>
      <c r="F48" s="604">
        <v>1092</v>
      </c>
      <c r="G48" s="604">
        <v>299</v>
      </c>
      <c r="H48" s="604">
        <v>16</v>
      </c>
    </row>
    <row r="49" spans="1:8" s="512" customFormat="1">
      <c r="A49" s="597" t="s">
        <v>300</v>
      </c>
      <c r="B49" s="597" t="s">
        <v>172</v>
      </c>
      <c r="C49" s="597" t="s">
        <v>162</v>
      </c>
      <c r="D49" s="604">
        <v>198</v>
      </c>
      <c r="E49" s="604">
        <v>15</v>
      </c>
      <c r="F49" s="604">
        <v>131</v>
      </c>
      <c r="G49" s="604">
        <v>50</v>
      </c>
      <c r="H49" s="604">
        <v>2</v>
      </c>
    </row>
    <row r="50" spans="1:8" s="512" customFormat="1">
      <c r="A50" s="597" t="s">
        <v>301</v>
      </c>
      <c r="B50" s="597" t="s">
        <v>172</v>
      </c>
      <c r="C50" s="597" t="s">
        <v>206</v>
      </c>
      <c r="D50" s="604">
        <v>835</v>
      </c>
      <c r="E50" s="604">
        <v>102</v>
      </c>
      <c r="F50" s="604">
        <v>537</v>
      </c>
      <c r="G50" s="604">
        <v>190</v>
      </c>
      <c r="H50" s="604">
        <v>6</v>
      </c>
    </row>
    <row r="51" spans="1:8" s="512" customFormat="1">
      <c r="A51" s="597" t="s">
        <v>302</v>
      </c>
      <c r="B51" s="597" t="s">
        <v>172</v>
      </c>
      <c r="C51" s="597" t="s">
        <v>107</v>
      </c>
      <c r="D51" s="604">
        <v>387</v>
      </c>
      <c r="E51" s="604">
        <v>51</v>
      </c>
      <c r="F51" s="604">
        <v>256</v>
      </c>
      <c r="G51" s="604">
        <v>76</v>
      </c>
      <c r="H51" s="604">
        <v>4</v>
      </c>
    </row>
    <row r="52" spans="1:8" s="512" customFormat="1">
      <c r="A52" s="597" t="s">
        <v>303</v>
      </c>
      <c r="B52" s="597" t="s">
        <v>172</v>
      </c>
      <c r="C52" s="597" t="s">
        <v>108</v>
      </c>
      <c r="D52" s="604">
        <v>217</v>
      </c>
      <c r="E52" s="604">
        <v>13</v>
      </c>
      <c r="F52" s="604">
        <v>155</v>
      </c>
      <c r="G52" s="604">
        <v>46</v>
      </c>
      <c r="H52" s="604">
        <v>3</v>
      </c>
    </row>
    <row r="53" spans="1:8" s="512" customFormat="1">
      <c r="A53" s="597" t="s">
        <v>304</v>
      </c>
      <c r="B53" s="597" t="s">
        <v>172</v>
      </c>
      <c r="C53" s="597" t="s">
        <v>30</v>
      </c>
      <c r="D53" s="604">
        <v>159</v>
      </c>
      <c r="E53" s="604">
        <v>11</v>
      </c>
      <c r="F53" s="604">
        <v>102</v>
      </c>
      <c r="G53" s="604">
        <v>43</v>
      </c>
      <c r="H53" s="604">
        <v>3</v>
      </c>
    </row>
    <row r="54" spans="1:8" s="512" customFormat="1">
      <c r="A54" s="597" t="s">
        <v>305</v>
      </c>
      <c r="B54" s="597" t="s">
        <v>172</v>
      </c>
      <c r="C54" s="597" t="s">
        <v>109</v>
      </c>
      <c r="D54" s="604">
        <v>157</v>
      </c>
      <c r="E54" s="604">
        <v>18</v>
      </c>
      <c r="F54" s="604">
        <v>87</v>
      </c>
      <c r="G54" s="604">
        <v>49</v>
      </c>
      <c r="H54" s="604">
        <v>3</v>
      </c>
    </row>
    <row r="55" spans="1:8" s="512" customFormat="1">
      <c r="A55" s="597" t="s">
        <v>306</v>
      </c>
      <c r="B55" s="597" t="s">
        <v>172</v>
      </c>
      <c r="C55" s="597" t="s">
        <v>185</v>
      </c>
      <c r="D55" s="604">
        <v>2247</v>
      </c>
      <c r="E55" s="604">
        <v>344</v>
      </c>
      <c r="F55" s="604">
        <v>1432</v>
      </c>
      <c r="G55" s="604">
        <v>457</v>
      </c>
      <c r="H55" s="604">
        <v>14</v>
      </c>
    </row>
    <row r="56" spans="1:8" s="512" customFormat="1">
      <c r="A56" s="597" t="s">
        <v>307</v>
      </c>
      <c r="B56" s="597" t="s">
        <v>172</v>
      </c>
      <c r="C56" s="597" t="s">
        <v>110</v>
      </c>
      <c r="D56" s="604">
        <v>291</v>
      </c>
      <c r="E56" s="604">
        <v>10</v>
      </c>
      <c r="F56" s="604">
        <v>167</v>
      </c>
      <c r="G56" s="604">
        <v>107</v>
      </c>
      <c r="H56" s="604">
        <v>7</v>
      </c>
    </row>
    <row r="57" spans="1:8" s="512" customFormat="1">
      <c r="A57" s="597" t="s">
        <v>308</v>
      </c>
      <c r="B57" s="597" t="s">
        <v>172</v>
      </c>
      <c r="C57" s="597" t="s">
        <v>111</v>
      </c>
      <c r="D57" s="604">
        <v>274</v>
      </c>
      <c r="E57" s="604">
        <v>26</v>
      </c>
      <c r="F57" s="604">
        <v>163</v>
      </c>
      <c r="G57" s="604">
        <v>83</v>
      </c>
      <c r="H57" s="604">
        <v>2</v>
      </c>
    </row>
    <row r="58" spans="1:8" s="512" customFormat="1">
      <c r="A58" s="597" t="s">
        <v>309</v>
      </c>
      <c r="B58" s="597" t="s">
        <v>172</v>
      </c>
      <c r="C58" s="597" t="s">
        <v>163</v>
      </c>
      <c r="D58" s="604">
        <v>79</v>
      </c>
      <c r="E58" s="604">
        <v>8</v>
      </c>
      <c r="F58" s="604">
        <v>51</v>
      </c>
      <c r="G58" s="604">
        <v>20</v>
      </c>
      <c r="H58" s="604">
        <v>0</v>
      </c>
    </row>
    <row r="59" spans="1:8" s="512" customFormat="1">
      <c r="A59" s="597" t="s">
        <v>310</v>
      </c>
      <c r="B59" s="597" t="s">
        <v>172</v>
      </c>
      <c r="C59" s="597" t="s">
        <v>112</v>
      </c>
      <c r="D59" s="604">
        <v>309</v>
      </c>
      <c r="E59" s="604">
        <v>37</v>
      </c>
      <c r="F59" s="604">
        <v>198</v>
      </c>
      <c r="G59" s="604">
        <v>71</v>
      </c>
      <c r="H59" s="604">
        <v>3</v>
      </c>
    </row>
    <row r="60" spans="1:8" s="512" customFormat="1">
      <c r="A60" s="597" t="s">
        <v>311</v>
      </c>
      <c r="B60" s="597" t="s">
        <v>172</v>
      </c>
      <c r="C60" s="597" t="s">
        <v>219</v>
      </c>
      <c r="D60" s="604">
        <v>209</v>
      </c>
      <c r="E60" s="604">
        <v>34</v>
      </c>
      <c r="F60" s="604">
        <v>131</v>
      </c>
      <c r="G60" s="604">
        <v>43</v>
      </c>
      <c r="H60" s="604">
        <v>1</v>
      </c>
    </row>
    <row r="61" spans="1:8" s="512" customFormat="1">
      <c r="A61" s="597" t="s">
        <v>312</v>
      </c>
      <c r="B61" s="597" t="s">
        <v>172</v>
      </c>
      <c r="C61" s="597" t="s">
        <v>90</v>
      </c>
      <c r="D61" s="604">
        <v>1976</v>
      </c>
      <c r="E61" s="604">
        <v>260</v>
      </c>
      <c r="F61" s="604">
        <v>1339</v>
      </c>
      <c r="G61" s="604">
        <v>359</v>
      </c>
      <c r="H61" s="604">
        <v>18</v>
      </c>
    </row>
    <row r="62" spans="1:8" s="512" customFormat="1">
      <c r="A62" s="597" t="s">
        <v>313</v>
      </c>
      <c r="B62" s="597" t="s">
        <v>172</v>
      </c>
      <c r="C62" s="597" t="s">
        <v>113</v>
      </c>
      <c r="D62" s="604">
        <v>377</v>
      </c>
      <c r="E62" s="604">
        <v>26</v>
      </c>
      <c r="F62" s="604">
        <v>226</v>
      </c>
      <c r="G62" s="604">
        <v>119</v>
      </c>
      <c r="H62" s="604">
        <v>6</v>
      </c>
    </row>
    <row r="63" spans="1:8" s="512" customFormat="1">
      <c r="A63" s="597" t="s">
        <v>314</v>
      </c>
      <c r="B63" s="597" t="s">
        <v>172</v>
      </c>
      <c r="C63" s="597" t="s">
        <v>114</v>
      </c>
      <c r="D63" s="604">
        <v>290</v>
      </c>
      <c r="E63" s="604">
        <v>14</v>
      </c>
      <c r="F63" s="604">
        <v>187</v>
      </c>
      <c r="G63" s="604">
        <v>82</v>
      </c>
      <c r="H63" s="604">
        <v>7</v>
      </c>
    </row>
    <row r="64" spans="1:8" s="512" customFormat="1">
      <c r="A64" s="597" t="s">
        <v>315</v>
      </c>
      <c r="B64" s="597" t="s">
        <v>172</v>
      </c>
      <c r="C64" s="597" t="s">
        <v>186</v>
      </c>
      <c r="D64" s="604">
        <v>101</v>
      </c>
      <c r="E64" s="604">
        <v>25</v>
      </c>
      <c r="F64" s="604">
        <v>57</v>
      </c>
      <c r="G64" s="604">
        <v>19</v>
      </c>
      <c r="H64" s="604">
        <v>0</v>
      </c>
    </row>
    <row r="65" spans="1:8" s="512" customFormat="1">
      <c r="A65" s="597" t="s">
        <v>6525</v>
      </c>
      <c r="B65" s="597" t="s">
        <v>172</v>
      </c>
      <c r="C65" s="597" t="s">
        <v>207</v>
      </c>
      <c r="D65" s="604">
        <v>4</v>
      </c>
      <c r="E65" s="604">
        <v>2</v>
      </c>
      <c r="F65" s="604">
        <v>2</v>
      </c>
      <c r="G65" s="604">
        <v>0</v>
      </c>
      <c r="H65" s="604">
        <v>0</v>
      </c>
    </row>
    <row r="66" spans="1:8" s="512" customFormat="1">
      <c r="A66" s="597" t="s">
        <v>316</v>
      </c>
      <c r="B66" s="597" t="s">
        <v>172</v>
      </c>
      <c r="C66" s="597" t="s">
        <v>115</v>
      </c>
      <c r="D66" s="604">
        <v>222</v>
      </c>
      <c r="E66" s="604">
        <v>15</v>
      </c>
      <c r="F66" s="604">
        <v>149</v>
      </c>
      <c r="G66" s="604">
        <v>55</v>
      </c>
      <c r="H66" s="604">
        <v>3</v>
      </c>
    </row>
    <row r="67" spans="1:8" s="512" customFormat="1">
      <c r="A67" s="597" t="s">
        <v>317</v>
      </c>
      <c r="B67" s="597" t="s">
        <v>172</v>
      </c>
      <c r="C67" s="597" t="s">
        <v>146</v>
      </c>
      <c r="D67" s="604">
        <v>112</v>
      </c>
      <c r="E67" s="604">
        <v>17</v>
      </c>
      <c r="F67" s="604">
        <v>69</v>
      </c>
      <c r="G67" s="604">
        <v>26</v>
      </c>
      <c r="H67" s="604">
        <v>0</v>
      </c>
    </row>
    <row r="68" spans="1:8" s="512" customFormat="1">
      <c r="A68" s="597" t="s">
        <v>318</v>
      </c>
      <c r="B68" s="597" t="s">
        <v>172</v>
      </c>
      <c r="C68" s="597" t="s">
        <v>187</v>
      </c>
      <c r="D68" s="604">
        <v>1938</v>
      </c>
      <c r="E68" s="604">
        <v>279</v>
      </c>
      <c r="F68" s="604">
        <v>1290</v>
      </c>
      <c r="G68" s="604">
        <v>362</v>
      </c>
      <c r="H68" s="604">
        <v>7</v>
      </c>
    </row>
    <row r="69" spans="1:8" s="512" customFormat="1">
      <c r="A69" s="597" t="s">
        <v>319</v>
      </c>
      <c r="B69" s="597" t="s">
        <v>172</v>
      </c>
      <c r="C69" s="597" t="s">
        <v>235</v>
      </c>
      <c r="D69" s="604">
        <v>174</v>
      </c>
      <c r="E69" s="604">
        <v>5</v>
      </c>
      <c r="F69" s="604">
        <v>127</v>
      </c>
      <c r="G69" s="604">
        <v>41</v>
      </c>
      <c r="H69" s="604">
        <v>1</v>
      </c>
    </row>
    <row r="70" spans="1:8" s="512" customFormat="1">
      <c r="A70" s="597" t="s">
        <v>320</v>
      </c>
      <c r="B70" s="597" t="s">
        <v>172</v>
      </c>
      <c r="C70" s="597" t="s">
        <v>147</v>
      </c>
      <c r="D70" s="604">
        <v>307</v>
      </c>
      <c r="E70" s="604">
        <v>40</v>
      </c>
      <c r="F70" s="604">
        <v>223</v>
      </c>
      <c r="G70" s="604">
        <v>44</v>
      </c>
      <c r="H70" s="604">
        <v>0</v>
      </c>
    </row>
    <row r="71" spans="1:8" s="512" customFormat="1">
      <c r="A71" s="597" t="s">
        <v>321</v>
      </c>
      <c r="B71" s="597" t="s">
        <v>172</v>
      </c>
      <c r="C71" s="597" t="s">
        <v>118</v>
      </c>
      <c r="D71" s="604">
        <v>542</v>
      </c>
      <c r="E71" s="604">
        <v>51</v>
      </c>
      <c r="F71" s="604">
        <v>331</v>
      </c>
      <c r="G71" s="604">
        <v>153</v>
      </c>
      <c r="H71" s="604">
        <v>7</v>
      </c>
    </row>
    <row r="72" spans="1:8" s="512" customFormat="1">
      <c r="A72" s="597" t="s">
        <v>322</v>
      </c>
      <c r="B72" s="597" t="s">
        <v>172</v>
      </c>
      <c r="C72" s="597" t="s">
        <v>31</v>
      </c>
      <c r="D72" s="604">
        <v>129</v>
      </c>
      <c r="E72" s="604">
        <v>13</v>
      </c>
      <c r="F72" s="604">
        <v>87</v>
      </c>
      <c r="G72" s="604">
        <v>28</v>
      </c>
      <c r="H72" s="604">
        <v>1</v>
      </c>
    </row>
    <row r="73" spans="1:8" s="512" customFormat="1">
      <c r="A73" s="597" t="s">
        <v>323</v>
      </c>
      <c r="B73" s="597" t="s">
        <v>172</v>
      </c>
      <c r="C73" s="597" t="s">
        <v>148</v>
      </c>
      <c r="D73" s="604">
        <v>343</v>
      </c>
      <c r="E73" s="604">
        <v>27</v>
      </c>
      <c r="F73" s="604">
        <v>213</v>
      </c>
      <c r="G73" s="604">
        <v>91</v>
      </c>
      <c r="H73" s="604">
        <v>12</v>
      </c>
    </row>
    <row r="74" spans="1:8" s="512" customFormat="1">
      <c r="A74" s="597" t="s">
        <v>324</v>
      </c>
      <c r="B74" s="597" t="s">
        <v>172</v>
      </c>
      <c r="C74" s="597" t="s">
        <v>32</v>
      </c>
      <c r="D74" s="604">
        <v>1419</v>
      </c>
      <c r="E74" s="604">
        <v>172</v>
      </c>
      <c r="F74" s="604">
        <v>891</v>
      </c>
      <c r="G74" s="604">
        <v>347</v>
      </c>
      <c r="H74" s="604">
        <v>9</v>
      </c>
    </row>
    <row r="75" spans="1:8" s="512" customFormat="1">
      <c r="A75" s="597" t="s">
        <v>325</v>
      </c>
      <c r="B75" s="597" t="s">
        <v>172</v>
      </c>
      <c r="C75" s="597" t="s">
        <v>119</v>
      </c>
      <c r="D75" s="604">
        <v>1102</v>
      </c>
      <c r="E75" s="604">
        <v>97</v>
      </c>
      <c r="F75" s="604">
        <v>677</v>
      </c>
      <c r="G75" s="604">
        <v>320</v>
      </c>
      <c r="H75" s="604">
        <v>8</v>
      </c>
    </row>
    <row r="76" spans="1:8" s="512" customFormat="1">
      <c r="A76" s="597" t="s">
        <v>326</v>
      </c>
      <c r="B76" s="597" t="s">
        <v>172</v>
      </c>
      <c r="C76" s="597" t="s">
        <v>79</v>
      </c>
      <c r="D76" s="604">
        <v>283</v>
      </c>
      <c r="E76" s="604">
        <v>14</v>
      </c>
      <c r="F76" s="604">
        <v>164</v>
      </c>
      <c r="G76" s="604">
        <v>96</v>
      </c>
      <c r="H76" s="604">
        <v>9</v>
      </c>
    </row>
    <row r="77" spans="1:8" s="512" customFormat="1">
      <c r="A77" s="597" t="s">
        <v>327</v>
      </c>
      <c r="B77" s="597" t="s">
        <v>172</v>
      </c>
      <c r="C77" s="597" t="s">
        <v>80</v>
      </c>
      <c r="D77" s="604">
        <v>1024</v>
      </c>
      <c r="E77" s="604">
        <v>89</v>
      </c>
      <c r="F77" s="604">
        <v>654</v>
      </c>
      <c r="G77" s="604">
        <v>266</v>
      </c>
      <c r="H77" s="604">
        <v>15</v>
      </c>
    </row>
    <row r="78" spans="1:8" s="512" customFormat="1">
      <c r="A78" s="597" t="s">
        <v>328</v>
      </c>
      <c r="B78" s="597" t="s">
        <v>172</v>
      </c>
      <c r="C78" s="597" t="s">
        <v>149</v>
      </c>
      <c r="D78" s="604">
        <v>486</v>
      </c>
      <c r="E78" s="604">
        <v>51</v>
      </c>
      <c r="F78" s="604">
        <v>294</v>
      </c>
      <c r="G78" s="604">
        <v>126</v>
      </c>
      <c r="H78" s="604">
        <v>15</v>
      </c>
    </row>
    <row r="79" spans="1:8" s="512" customFormat="1">
      <c r="A79" s="597" t="s">
        <v>329</v>
      </c>
      <c r="B79" s="597" t="s">
        <v>172</v>
      </c>
      <c r="C79" s="597" t="s">
        <v>81</v>
      </c>
      <c r="D79" s="604">
        <v>962</v>
      </c>
      <c r="E79" s="604">
        <v>83</v>
      </c>
      <c r="F79" s="604">
        <v>637</v>
      </c>
      <c r="G79" s="604">
        <v>233</v>
      </c>
      <c r="H79" s="604">
        <v>9</v>
      </c>
    </row>
    <row r="80" spans="1:8" s="512" customFormat="1">
      <c r="A80" s="597" t="s">
        <v>330</v>
      </c>
      <c r="B80" s="597" t="s">
        <v>172</v>
      </c>
      <c r="C80" s="597" t="s">
        <v>33</v>
      </c>
      <c r="D80" s="604">
        <v>346</v>
      </c>
      <c r="E80" s="604">
        <v>23</v>
      </c>
      <c r="F80" s="604">
        <v>240</v>
      </c>
      <c r="G80" s="604">
        <v>78</v>
      </c>
      <c r="H80" s="604">
        <v>5</v>
      </c>
    </row>
    <row r="81" spans="1:8" s="512" customFormat="1">
      <c r="A81" s="597" t="s">
        <v>331</v>
      </c>
      <c r="B81" s="597" t="s">
        <v>172</v>
      </c>
      <c r="C81" s="597" t="s">
        <v>91</v>
      </c>
      <c r="D81" s="604">
        <v>223</v>
      </c>
      <c r="E81" s="604">
        <v>26</v>
      </c>
      <c r="F81" s="604">
        <v>145</v>
      </c>
      <c r="G81" s="604">
        <v>48</v>
      </c>
      <c r="H81" s="604">
        <v>4</v>
      </c>
    </row>
    <row r="82" spans="1:8" s="512" customFormat="1">
      <c r="A82" s="597" t="s">
        <v>332</v>
      </c>
      <c r="B82" s="597" t="s">
        <v>172</v>
      </c>
      <c r="C82" s="597" t="s">
        <v>34</v>
      </c>
      <c r="D82" s="604">
        <v>498</v>
      </c>
      <c r="E82" s="604">
        <v>26</v>
      </c>
      <c r="F82" s="604">
        <v>278</v>
      </c>
      <c r="G82" s="604">
        <v>181</v>
      </c>
      <c r="H82" s="604">
        <v>13</v>
      </c>
    </row>
    <row r="83" spans="1:8" s="512" customFormat="1">
      <c r="A83" s="597" t="s">
        <v>333</v>
      </c>
      <c r="B83" s="597" t="s">
        <v>172</v>
      </c>
      <c r="C83" s="597" t="s">
        <v>188</v>
      </c>
      <c r="D83" s="604">
        <v>329</v>
      </c>
      <c r="E83" s="604">
        <v>34</v>
      </c>
      <c r="F83" s="604">
        <v>186</v>
      </c>
      <c r="G83" s="604">
        <v>105</v>
      </c>
      <c r="H83" s="604">
        <v>4</v>
      </c>
    </row>
    <row r="84" spans="1:8" s="512" customFormat="1">
      <c r="A84" s="597" t="s">
        <v>334</v>
      </c>
      <c r="B84" s="597" t="s">
        <v>172</v>
      </c>
      <c r="C84" s="597" t="s">
        <v>150</v>
      </c>
      <c r="D84" s="604">
        <v>332</v>
      </c>
      <c r="E84" s="604">
        <v>36</v>
      </c>
      <c r="F84" s="604">
        <v>222</v>
      </c>
      <c r="G84" s="604">
        <v>71</v>
      </c>
      <c r="H84" s="604">
        <v>3</v>
      </c>
    </row>
    <row r="85" spans="1:8" s="512" customFormat="1">
      <c r="A85" s="597" t="s">
        <v>335</v>
      </c>
      <c r="B85" s="597" t="s">
        <v>172</v>
      </c>
      <c r="C85" s="597" t="s">
        <v>164</v>
      </c>
      <c r="D85" s="604">
        <v>109</v>
      </c>
      <c r="E85" s="604">
        <v>8</v>
      </c>
      <c r="F85" s="604">
        <v>71</v>
      </c>
      <c r="G85" s="604">
        <v>29</v>
      </c>
      <c r="H85" s="604">
        <v>1</v>
      </c>
    </row>
    <row r="86" spans="1:8" s="512" customFormat="1">
      <c r="A86" s="597" t="s">
        <v>336</v>
      </c>
      <c r="B86" s="597" t="s">
        <v>172</v>
      </c>
      <c r="C86" s="597" t="s">
        <v>189</v>
      </c>
      <c r="D86" s="604">
        <v>429</v>
      </c>
      <c r="E86" s="604">
        <v>40</v>
      </c>
      <c r="F86" s="604">
        <v>283</v>
      </c>
      <c r="G86" s="604">
        <v>102</v>
      </c>
      <c r="H86" s="604">
        <v>4</v>
      </c>
    </row>
    <row r="87" spans="1:8" s="512" customFormat="1">
      <c r="A87" s="597" t="s">
        <v>337</v>
      </c>
      <c r="B87" s="597" t="s">
        <v>172</v>
      </c>
      <c r="C87" s="597" t="s">
        <v>165</v>
      </c>
      <c r="D87" s="604">
        <v>289</v>
      </c>
      <c r="E87" s="604">
        <v>34</v>
      </c>
      <c r="F87" s="604">
        <v>198</v>
      </c>
      <c r="G87" s="604">
        <v>54</v>
      </c>
      <c r="H87" s="604">
        <v>3</v>
      </c>
    </row>
    <row r="88" spans="1:8" s="512" customFormat="1">
      <c r="A88" s="597" t="s">
        <v>338</v>
      </c>
      <c r="B88" s="597" t="s">
        <v>172</v>
      </c>
      <c r="C88" s="597" t="s">
        <v>151</v>
      </c>
      <c r="D88" s="604">
        <v>233</v>
      </c>
      <c r="E88" s="604">
        <v>8</v>
      </c>
      <c r="F88" s="604">
        <v>121</v>
      </c>
      <c r="G88" s="604">
        <v>95</v>
      </c>
      <c r="H88" s="604">
        <v>9</v>
      </c>
    </row>
    <row r="89" spans="1:8" s="512" customFormat="1">
      <c r="A89" s="597" t="s">
        <v>339</v>
      </c>
      <c r="B89" s="597" t="s">
        <v>172</v>
      </c>
      <c r="C89" s="597" t="s">
        <v>92</v>
      </c>
      <c r="D89" s="604">
        <v>933</v>
      </c>
      <c r="E89" s="604">
        <v>98</v>
      </c>
      <c r="F89" s="604">
        <v>638</v>
      </c>
      <c r="G89" s="604">
        <v>193</v>
      </c>
      <c r="H89" s="604">
        <v>4</v>
      </c>
    </row>
    <row r="90" spans="1:8" s="512" customFormat="1">
      <c r="A90" s="597" t="s">
        <v>340</v>
      </c>
      <c r="B90" s="597" t="s">
        <v>172</v>
      </c>
      <c r="C90" s="597" t="s">
        <v>59</v>
      </c>
      <c r="D90" s="604">
        <v>123</v>
      </c>
      <c r="E90" s="604">
        <v>9</v>
      </c>
      <c r="F90" s="604">
        <v>80</v>
      </c>
      <c r="G90" s="604">
        <v>34</v>
      </c>
      <c r="H90" s="604">
        <v>0</v>
      </c>
    </row>
    <row r="91" spans="1:8" s="512" customFormat="1">
      <c r="A91" s="597" t="s">
        <v>341</v>
      </c>
      <c r="B91" s="597" t="s">
        <v>172</v>
      </c>
      <c r="C91" s="597" t="s">
        <v>60</v>
      </c>
      <c r="D91" s="604">
        <v>188</v>
      </c>
      <c r="E91" s="604">
        <v>13</v>
      </c>
      <c r="F91" s="604">
        <v>109</v>
      </c>
      <c r="G91" s="604">
        <v>66</v>
      </c>
      <c r="H91" s="604">
        <v>0</v>
      </c>
    </row>
    <row r="92" spans="1:8" s="512" customFormat="1">
      <c r="A92" s="597" t="s">
        <v>342</v>
      </c>
      <c r="B92" s="597" t="s">
        <v>172</v>
      </c>
      <c r="C92" s="597" t="s">
        <v>208</v>
      </c>
      <c r="D92" s="604">
        <v>321</v>
      </c>
      <c r="E92" s="604">
        <v>63</v>
      </c>
      <c r="F92" s="604">
        <v>180</v>
      </c>
      <c r="G92" s="604">
        <v>78</v>
      </c>
      <c r="H92" s="604">
        <v>0</v>
      </c>
    </row>
    <row r="93" spans="1:8" s="512" customFormat="1">
      <c r="A93" s="597" t="s">
        <v>343</v>
      </c>
      <c r="B93" s="597" t="s">
        <v>172</v>
      </c>
      <c r="C93" s="597" t="s">
        <v>166</v>
      </c>
      <c r="D93" s="604">
        <v>210</v>
      </c>
      <c r="E93" s="604">
        <v>47</v>
      </c>
      <c r="F93" s="604">
        <v>127</v>
      </c>
      <c r="G93" s="604">
        <v>36</v>
      </c>
      <c r="H93" s="604">
        <v>0</v>
      </c>
    </row>
    <row r="94" spans="1:8" s="512" customFormat="1">
      <c r="A94" s="597" t="s">
        <v>344</v>
      </c>
      <c r="B94" s="597" t="s">
        <v>172</v>
      </c>
      <c r="C94" s="597" t="s">
        <v>61</v>
      </c>
      <c r="D94" s="604">
        <v>820</v>
      </c>
      <c r="E94" s="604">
        <v>75</v>
      </c>
      <c r="F94" s="604">
        <v>586</v>
      </c>
      <c r="G94" s="604">
        <v>153</v>
      </c>
      <c r="H94" s="604">
        <v>6</v>
      </c>
    </row>
    <row r="95" spans="1:8" s="512" customFormat="1">
      <c r="A95" s="597" t="s">
        <v>345</v>
      </c>
      <c r="B95" s="597" t="s">
        <v>172</v>
      </c>
      <c r="C95" s="597" t="s">
        <v>82</v>
      </c>
      <c r="D95" s="604">
        <v>1148</v>
      </c>
      <c r="E95" s="604">
        <v>149</v>
      </c>
      <c r="F95" s="604">
        <v>696</v>
      </c>
      <c r="G95" s="604">
        <v>293</v>
      </c>
      <c r="H95" s="604">
        <v>10</v>
      </c>
    </row>
    <row r="96" spans="1:8" s="512" customFormat="1">
      <c r="A96" s="597" t="s">
        <v>346</v>
      </c>
      <c r="B96" s="597" t="s">
        <v>172</v>
      </c>
      <c r="C96" s="597" t="s">
        <v>167</v>
      </c>
      <c r="D96" s="604">
        <v>392</v>
      </c>
      <c r="E96" s="604">
        <v>44</v>
      </c>
      <c r="F96" s="604">
        <v>236</v>
      </c>
      <c r="G96" s="604">
        <v>108</v>
      </c>
      <c r="H96" s="604">
        <v>4</v>
      </c>
    </row>
    <row r="97" spans="1:8" s="512" customFormat="1">
      <c r="A97" s="597" t="s">
        <v>347</v>
      </c>
      <c r="B97" s="597" t="s">
        <v>172</v>
      </c>
      <c r="C97" s="597" t="s">
        <v>83</v>
      </c>
      <c r="D97" s="604">
        <v>260</v>
      </c>
      <c r="E97" s="604">
        <v>16</v>
      </c>
      <c r="F97" s="604">
        <v>149</v>
      </c>
      <c r="G97" s="604">
        <v>94</v>
      </c>
      <c r="H97" s="604">
        <v>1</v>
      </c>
    </row>
    <row r="98" spans="1:8" s="512" customFormat="1">
      <c r="A98" s="597" t="s">
        <v>348</v>
      </c>
      <c r="B98" s="597" t="s">
        <v>172</v>
      </c>
      <c r="C98" s="597" t="s">
        <v>84</v>
      </c>
      <c r="D98" s="604">
        <v>1099</v>
      </c>
      <c r="E98" s="604">
        <v>84</v>
      </c>
      <c r="F98" s="604">
        <v>689</v>
      </c>
      <c r="G98" s="604">
        <v>311</v>
      </c>
      <c r="H98" s="604">
        <v>15</v>
      </c>
    </row>
    <row r="99" spans="1:8" s="512" customFormat="1">
      <c r="A99" s="597" t="s">
        <v>349</v>
      </c>
      <c r="B99" s="597" t="s">
        <v>172</v>
      </c>
      <c r="C99" s="597" t="s">
        <v>179</v>
      </c>
      <c r="D99" s="604">
        <v>31</v>
      </c>
      <c r="E99" s="604">
        <v>3</v>
      </c>
      <c r="F99" s="604">
        <v>20</v>
      </c>
      <c r="G99" s="604">
        <v>8</v>
      </c>
      <c r="H99" s="604">
        <v>0</v>
      </c>
    </row>
    <row r="100" spans="1:8" s="512" customFormat="1">
      <c r="A100" s="597" t="s">
        <v>350</v>
      </c>
      <c r="B100" s="597" t="s">
        <v>172</v>
      </c>
      <c r="C100" s="597" t="s">
        <v>35</v>
      </c>
      <c r="D100" s="604">
        <v>268</v>
      </c>
      <c r="E100" s="604">
        <v>21</v>
      </c>
      <c r="F100" s="604">
        <v>162</v>
      </c>
      <c r="G100" s="604">
        <v>79</v>
      </c>
      <c r="H100" s="604">
        <v>6</v>
      </c>
    </row>
    <row r="101" spans="1:8" s="512" customFormat="1">
      <c r="A101" s="597" t="s">
        <v>351</v>
      </c>
      <c r="B101" s="597" t="s">
        <v>172</v>
      </c>
      <c r="C101" s="597" t="s">
        <v>190</v>
      </c>
      <c r="D101" s="604">
        <v>1029</v>
      </c>
      <c r="E101" s="604">
        <v>113</v>
      </c>
      <c r="F101" s="604">
        <v>654</v>
      </c>
      <c r="G101" s="604">
        <v>258</v>
      </c>
      <c r="H101" s="604">
        <v>4</v>
      </c>
    </row>
    <row r="102" spans="1:8" s="512" customFormat="1">
      <c r="A102" s="597" t="s">
        <v>352</v>
      </c>
      <c r="B102" s="597" t="s">
        <v>172</v>
      </c>
      <c r="C102" s="597" t="s">
        <v>93</v>
      </c>
      <c r="D102" s="604">
        <v>290</v>
      </c>
      <c r="E102" s="604">
        <v>31</v>
      </c>
      <c r="F102" s="604">
        <v>184</v>
      </c>
      <c r="G102" s="604">
        <v>73</v>
      </c>
      <c r="H102" s="604">
        <v>2</v>
      </c>
    </row>
    <row r="103" spans="1:8" s="512" customFormat="1">
      <c r="A103" s="597" t="s">
        <v>353</v>
      </c>
      <c r="B103" s="597" t="s">
        <v>172</v>
      </c>
      <c r="C103" s="597" t="s">
        <v>209</v>
      </c>
      <c r="D103" s="604">
        <v>260</v>
      </c>
      <c r="E103" s="604">
        <v>35</v>
      </c>
      <c r="F103" s="604">
        <v>184</v>
      </c>
      <c r="G103" s="604">
        <v>40</v>
      </c>
      <c r="H103" s="604">
        <v>1</v>
      </c>
    </row>
    <row r="104" spans="1:8" s="512" customFormat="1">
      <c r="A104" s="597" t="s">
        <v>354</v>
      </c>
      <c r="B104" s="597" t="s">
        <v>172</v>
      </c>
      <c r="C104" s="597" t="s">
        <v>210</v>
      </c>
      <c r="D104" s="604">
        <v>185</v>
      </c>
      <c r="E104" s="604">
        <v>37</v>
      </c>
      <c r="F104" s="604">
        <v>110</v>
      </c>
      <c r="G104" s="604">
        <v>38</v>
      </c>
      <c r="H104" s="604">
        <v>0</v>
      </c>
    </row>
    <row r="105" spans="1:8" s="512" customFormat="1">
      <c r="A105" s="597" t="s">
        <v>355</v>
      </c>
      <c r="B105" s="597" t="s">
        <v>172</v>
      </c>
      <c r="C105" s="597" t="s">
        <v>191</v>
      </c>
      <c r="D105" s="604">
        <v>213</v>
      </c>
      <c r="E105" s="604">
        <v>33</v>
      </c>
      <c r="F105" s="604">
        <v>129</v>
      </c>
      <c r="G105" s="604">
        <v>50</v>
      </c>
      <c r="H105" s="604">
        <v>1</v>
      </c>
    </row>
    <row r="106" spans="1:8" s="512" customFormat="1">
      <c r="A106" s="597" t="s">
        <v>356</v>
      </c>
      <c r="B106" s="597" t="s">
        <v>172</v>
      </c>
      <c r="C106" s="597" t="s">
        <v>192</v>
      </c>
      <c r="D106" s="604">
        <v>196</v>
      </c>
      <c r="E106" s="604">
        <v>44</v>
      </c>
      <c r="F106" s="604">
        <v>123</v>
      </c>
      <c r="G106" s="604">
        <v>27</v>
      </c>
      <c r="H106" s="604">
        <v>2</v>
      </c>
    </row>
    <row r="107" spans="1:8" s="512" customFormat="1">
      <c r="A107" s="597" t="s">
        <v>357</v>
      </c>
      <c r="B107" s="597" t="s">
        <v>172</v>
      </c>
      <c r="C107" s="597" t="s">
        <v>152</v>
      </c>
      <c r="D107" s="604">
        <v>290</v>
      </c>
      <c r="E107" s="604">
        <v>28</v>
      </c>
      <c r="F107" s="604">
        <v>197</v>
      </c>
      <c r="G107" s="604">
        <v>62</v>
      </c>
      <c r="H107" s="604">
        <v>3</v>
      </c>
    </row>
    <row r="108" spans="1:8" s="512" customFormat="1">
      <c r="A108" s="597" t="s">
        <v>358</v>
      </c>
      <c r="B108" s="597" t="s">
        <v>172</v>
      </c>
      <c r="C108" s="597" t="s">
        <v>168</v>
      </c>
      <c r="D108" s="604">
        <v>151</v>
      </c>
      <c r="E108" s="604">
        <v>9</v>
      </c>
      <c r="F108" s="604">
        <v>85</v>
      </c>
      <c r="G108" s="604">
        <v>56</v>
      </c>
      <c r="H108" s="604">
        <v>1</v>
      </c>
    </row>
    <row r="109" spans="1:8" s="512" customFormat="1">
      <c r="A109" s="597" t="s">
        <v>359</v>
      </c>
      <c r="B109" s="597" t="s">
        <v>172</v>
      </c>
      <c r="C109" s="597" t="s">
        <v>153</v>
      </c>
      <c r="D109" s="604">
        <v>406</v>
      </c>
      <c r="E109" s="604">
        <v>57</v>
      </c>
      <c r="F109" s="604">
        <v>291</v>
      </c>
      <c r="G109" s="604">
        <v>56</v>
      </c>
      <c r="H109" s="604">
        <v>2</v>
      </c>
    </row>
    <row r="110" spans="1:8" s="512" customFormat="1">
      <c r="A110" s="597" t="s">
        <v>360</v>
      </c>
      <c r="B110" s="597" t="s">
        <v>172</v>
      </c>
      <c r="C110" s="597" t="s">
        <v>36</v>
      </c>
      <c r="D110" s="604">
        <v>261</v>
      </c>
      <c r="E110" s="604">
        <v>31</v>
      </c>
      <c r="F110" s="604">
        <v>154</v>
      </c>
      <c r="G110" s="604">
        <v>70</v>
      </c>
      <c r="H110" s="604">
        <v>6</v>
      </c>
    </row>
    <row r="111" spans="1:8" s="512" customFormat="1">
      <c r="A111" s="597" t="s">
        <v>361</v>
      </c>
      <c r="B111" s="597" t="s">
        <v>172</v>
      </c>
      <c r="C111" s="597" t="s">
        <v>62</v>
      </c>
      <c r="D111" s="604">
        <v>294</v>
      </c>
      <c r="E111" s="604">
        <v>24</v>
      </c>
      <c r="F111" s="604">
        <v>182</v>
      </c>
      <c r="G111" s="604">
        <v>87</v>
      </c>
      <c r="H111" s="604">
        <v>1</v>
      </c>
    </row>
    <row r="112" spans="1:8" s="512" customFormat="1">
      <c r="A112" s="597" t="s">
        <v>362</v>
      </c>
      <c r="B112" s="597" t="s">
        <v>172</v>
      </c>
      <c r="C112" s="597" t="s">
        <v>85</v>
      </c>
      <c r="D112" s="604">
        <v>42</v>
      </c>
      <c r="E112" s="604">
        <v>8</v>
      </c>
      <c r="F112" s="604">
        <v>27</v>
      </c>
      <c r="G112" s="604">
        <v>6</v>
      </c>
      <c r="H112" s="604">
        <v>1</v>
      </c>
    </row>
    <row r="113" spans="1:8" s="512" customFormat="1">
      <c r="A113" s="597" t="s">
        <v>363</v>
      </c>
      <c r="B113" s="597" t="s">
        <v>172</v>
      </c>
      <c r="C113" s="597" t="s">
        <v>37</v>
      </c>
      <c r="D113" s="604">
        <v>286</v>
      </c>
      <c r="E113" s="604">
        <v>19</v>
      </c>
      <c r="F113" s="604">
        <v>169</v>
      </c>
      <c r="G113" s="604">
        <v>94</v>
      </c>
      <c r="H113" s="604">
        <v>4</v>
      </c>
    </row>
    <row r="114" spans="1:8" s="512" customFormat="1">
      <c r="A114" s="597" t="s">
        <v>364</v>
      </c>
      <c r="B114" s="597" t="s">
        <v>172</v>
      </c>
      <c r="C114" s="597" t="s">
        <v>220</v>
      </c>
      <c r="D114" s="604">
        <v>230</v>
      </c>
      <c r="E114" s="604">
        <v>17</v>
      </c>
      <c r="F114" s="604">
        <v>144</v>
      </c>
      <c r="G114" s="604">
        <v>60</v>
      </c>
      <c r="H114" s="604">
        <v>9</v>
      </c>
    </row>
    <row r="115" spans="1:8" s="512" customFormat="1">
      <c r="A115" s="597" t="s">
        <v>365</v>
      </c>
      <c r="B115" s="597" t="s">
        <v>172</v>
      </c>
      <c r="C115" s="597" t="s">
        <v>38</v>
      </c>
      <c r="D115" s="604">
        <v>219</v>
      </c>
      <c r="E115" s="604">
        <v>37</v>
      </c>
      <c r="F115" s="604">
        <v>141</v>
      </c>
      <c r="G115" s="604">
        <v>41</v>
      </c>
      <c r="H115" s="604">
        <v>0</v>
      </c>
    </row>
    <row r="116" spans="1:8" s="512" customFormat="1">
      <c r="A116" s="597" t="s">
        <v>366</v>
      </c>
      <c r="B116" s="597" t="s">
        <v>172</v>
      </c>
      <c r="C116" s="597" t="s">
        <v>63</v>
      </c>
      <c r="D116" s="604">
        <v>571</v>
      </c>
      <c r="E116" s="604">
        <v>34</v>
      </c>
      <c r="F116" s="604">
        <v>358</v>
      </c>
      <c r="G116" s="604">
        <v>175</v>
      </c>
      <c r="H116" s="604">
        <v>4</v>
      </c>
    </row>
    <row r="117" spans="1:8" s="512" customFormat="1">
      <c r="A117" s="597" t="s">
        <v>367</v>
      </c>
      <c r="B117" s="597" t="s">
        <v>172</v>
      </c>
      <c r="C117" s="597" t="s">
        <v>221</v>
      </c>
      <c r="D117" s="604">
        <v>375</v>
      </c>
      <c r="E117" s="604">
        <v>52</v>
      </c>
      <c r="F117" s="604">
        <v>256</v>
      </c>
      <c r="G117" s="604">
        <v>66</v>
      </c>
      <c r="H117" s="604">
        <v>1</v>
      </c>
    </row>
    <row r="118" spans="1:8" s="512" customFormat="1">
      <c r="A118" s="597" t="s">
        <v>368</v>
      </c>
      <c r="B118" s="597" t="s">
        <v>172</v>
      </c>
      <c r="C118" s="597" t="s">
        <v>193</v>
      </c>
      <c r="D118" s="604">
        <v>169</v>
      </c>
      <c r="E118" s="604">
        <v>23</v>
      </c>
      <c r="F118" s="604">
        <v>97</v>
      </c>
      <c r="G118" s="604">
        <v>49</v>
      </c>
      <c r="H118" s="604">
        <v>0</v>
      </c>
    </row>
    <row r="119" spans="1:8" s="512" customFormat="1">
      <c r="A119" s="597" t="s">
        <v>369</v>
      </c>
      <c r="B119" s="597" t="s">
        <v>172</v>
      </c>
      <c r="C119" s="597" t="s">
        <v>222</v>
      </c>
      <c r="D119" s="604">
        <v>285</v>
      </c>
      <c r="E119" s="604">
        <v>29</v>
      </c>
      <c r="F119" s="604">
        <v>184</v>
      </c>
      <c r="G119" s="604">
        <v>65</v>
      </c>
      <c r="H119" s="604">
        <v>7</v>
      </c>
    </row>
    <row r="120" spans="1:8" s="512" customFormat="1">
      <c r="A120" s="597" t="s">
        <v>370</v>
      </c>
      <c r="B120" s="597" t="s">
        <v>172</v>
      </c>
      <c r="C120" s="597" t="s">
        <v>211</v>
      </c>
      <c r="D120" s="604">
        <v>636</v>
      </c>
      <c r="E120" s="604">
        <v>105</v>
      </c>
      <c r="F120" s="604">
        <v>404</v>
      </c>
      <c r="G120" s="604">
        <v>124</v>
      </c>
      <c r="H120" s="604">
        <v>3</v>
      </c>
    </row>
    <row r="121" spans="1:8" s="512" customFormat="1">
      <c r="A121" s="597" t="s">
        <v>371</v>
      </c>
      <c r="B121" s="597" t="s">
        <v>172</v>
      </c>
      <c r="C121" s="597" t="s">
        <v>212</v>
      </c>
      <c r="D121" s="604">
        <v>402</v>
      </c>
      <c r="E121" s="604">
        <v>42</v>
      </c>
      <c r="F121" s="604">
        <v>246</v>
      </c>
      <c r="G121" s="604">
        <v>114</v>
      </c>
      <c r="H121" s="604">
        <v>0</v>
      </c>
    </row>
    <row r="122" spans="1:8" s="512" customFormat="1">
      <c r="A122" s="597" t="s">
        <v>372</v>
      </c>
      <c r="B122" s="597" t="s">
        <v>172</v>
      </c>
      <c r="C122" s="597" t="s">
        <v>169</v>
      </c>
      <c r="D122" s="604">
        <v>137</v>
      </c>
      <c r="E122" s="604">
        <v>4</v>
      </c>
      <c r="F122" s="604">
        <v>84</v>
      </c>
      <c r="G122" s="604">
        <v>48</v>
      </c>
      <c r="H122" s="604">
        <v>1</v>
      </c>
    </row>
    <row r="123" spans="1:8" s="512" customFormat="1">
      <c r="A123" s="597" t="s">
        <v>373</v>
      </c>
      <c r="B123" s="597" t="s">
        <v>172</v>
      </c>
      <c r="C123" s="597" t="s">
        <v>194</v>
      </c>
      <c r="D123" s="604">
        <v>311</v>
      </c>
      <c r="E123" s="604">
        <v>45</v>
      </c>
      <c r="F123" s="604">
        <v>190</v>
      </c>
      <c r="G123" s="604">
        <v>72</v>
      </c>
      <c r="H123" s="604">
        <v>4</v>
      </c>
    </row>
    <row r="124" spans="1:8" s="512" customFormat="1">
      <c r="A124" s="597" t="s">
        <v>374</v>
      </c>
      <c r="B124" s="597" t="s">
        <v>172</v>
      </c>
      <c r="C124" s="597" t="s">
        <v>94</v>
      </c>
      <c r="D124" s="604">
        <v>210</v>
      </c>
      <c r="E124" s="604">
        <v>33</v>
      </c>
      <c r="F124" s="604">
        <v>144</v>
      </c>
      <c r="G124" s="604">
        <v>31</v>
      </c>
      <c r="H124" s="604">
        <v>2</v>
      </c>
    </row>
    <row r="125" spans="1:8" s="512" customFormat="1">
      <c r="A125" s="597" t="s">
        <v>375</v>
      </c>
      <c r="B125" s="597" t="s">
        <v>172</v>
      </c>
      <c r="C125" s="597" t="s">
        <v>154</v>
      </c>
      <c r="D125" s="604">
        <v>411</v>
      </c>
      <c r="E125" s="604">
        <v>34</v>
      </c>
      <c r="F125" s="604">
        <v>261</v>
      </c>
      <c r="G125" s="604">
        <v>107</v>
      </c>
      <c r="H125" s="604">
        <v>9</v>
      </c>
    </row>
    <row r="126" spans="1:8" s="512" customFormat="1">
      <c r="A126" s="597" t="s">
        <v>376</v>
      </c>
      <c r="B126" s="597" t="s">
        <v>172</v>
      </c>
      <c r="C126" s="597" t="s">
        <v>39</v>
      </c>
      <c r="D126" s="604">
        <v>142</v>
      </c>
      <c r="E126" s="604">
        <v>13</v>
      </c>
      <c r="F126" s="604">
        <v>100</v>
      </c>
      <c r="G126" s="604">
        <v>28</v>
      </c>
      <c r="H126" s="604">
        <v>1</v>
      </c>
    </row>
    <row r="127" spans="1:8" s="512" customFormat="1">
      <c r="A127" s="597" t="s">
        <v>377</v>
      </c>
      <c r="B127" s="597" t="s">
        <v>172</v>
      </c>
      <c r="C127" s="597" t="s">
        <v>223</v>
      </c>
      <c r="D127" s="604">
        <v>1039</v>
      </c>
      <c r="E127" s="604">
        <v>115</v>
      </c>
      <c r="F127" s="604">
        <v>748</v>
      </c>
      <c r="G127" s="604">
        <v>161</v>
      </c>
      <c r="H127" s="604">
        <v>15</v>
      </c>
    </row>
    <row r="128" spans="1:8" s="512" customFormat="1">
      <c r="A128" s="597" t="s">
        <v>378</v>
      </c>
      <c r="B128" s="597" t="s">
        <v>172</v>
      </c>
      <c r="C128" s="597" t="s">
        <v>40</v>
      </c>
      <c r="D128" s="604">
        <v>514</v>
      </c>
      <c r="E128" s="604">
        <v>35</v>
      </c>
      <c r="F128" s="604">
        <v>346</v>
      </c>
      <c r="G128" s="604">
        <v>130</v>
      </c>
      <c r="H128" s="604">
        <v>3</v>
      </c>
    </row>
    <row r="129" spans="1:8" s="512" customFormat="1">
      <c r="A129" s="597" t="s">
        <v>379</v>
      </c>
      <c r="B129" s="597" t="s">
        <v>172</v>
      </c>
      <c r="C129" s="597" t="s">
        <v>21</v>
      </c>
      <c r="D129" s="604">
        <v>220</v>
      </c>
      <c r="E129" s="604">
        <v>16</v>
      </c>
      <c r="F129" s="604">
        <v>130</v>
      </c>
      <c r="G129" s="604">
        <v>73</v>
      </c>
      <c r="H129" s="604">
        <v>1</v>
      </c>
    </row>
    <row r="130" spans="1:8" s="512" customFormat="1">
      <c r="A130" s="597" t="s">
        <v>380</v>
      </c>
      <c r="B130" s="597" t="s">
        <v>172</v>
      </c>
      <c r="C130" s="597" t="s">
        <v>224</v>
      </c>
      <c r="D130" s="604">
        <v>205</v>
      </c>
      <c r="E130" s="604">
        <v>24</v>
      </c>
      <c r="F130" s="604">
        <v>147</v>
      </c>
      <c r="G130" s="604">
        <v>34</v>
      </c>
      <c r="H130" s="604">
        <v>0</v>
      </c>
    </row>
    <row r="131" spans="1:8" s="512" customFormat="1">
      <c r="A131" s="597" t="s">
        <v>381</v>
      </c>
      <c r="B131" s="597" t="s">
        <v>172</v>
      </c>
      <c r="C131" s="597" t="s">
        <v>95</v>
      </c>
      <c r="D131" s="604">
        <v>831</v>
      </c>
      <c r="E131" s="604">
        <v>89</v>
      </c>
      <c r="F131" s="604">
        <v>595</v>
      </c>
      <c r="G131" s="604">
        <v>134</v>
      </c>
      <c r="H131" s="604">
        <v>13</v>
      </c>
    </row>
    <row r="132" spans="1:8" s="512" customFormat="1">
      <c r="A132" s="597" t="s">
        <v>382</v>
      </c>
      <c r="B132" s="597" t="s">
        <v>172</v>
      </c>
      <c r="C132" s="597" t="s">
        <v>22</v>
      </c>
      <c r="D132" s="604">
        <v>229</v>
      </c>
      <c r="E132" s="604">
        <v>19</v>
      </c>
      <c r="F132" s="604">
        <v>139</v>
      </c>
      <c r="G132" s="604">
        <v>68</v>
      </c>
      <c r="H132" s="604">
        <v>3</v>
      </c>
    </row>
    <row r="133" spans="1:8" s="512" customFormat="1">
      <c r="A133" s="597" t="s">
        <v>383</v>
      </c>
      <c r="B133" s="597" t="s">
        <v>172</v>
      </c>
      <c r="C133" s="597" t="s">
        <v>195</v>
      </c>
      <c r="D133" s="604">
        <v>2039</v>
      </c>
      <c r="E133" s="604">
        <v>291</v>
      </c>
      <c r="F133" s="604">
        <v>1419</v>
      </c>
      <c r="G133" s="604">
        <v>317</v>
      </c>
      <c r="H133" s="604">
        <v>12</v>
      </c>
    </row>
    <row r="134" spans="1:8" s="512" customFormat="1">
      <c r="A134" s="597" t="s">
        <v>384</v>
      </c>
      <c r="B134" s="597" t="s">
        <v>172</v>
      </c>
      <c r="C134" s="597" t="s">
        <v>155</v>
      </c>
      <c r="D134" s="604">
        <v>321</v>
      </c>
      <c r="E134" s="604">
        <v>28</v>
      </c>
      <c r="F134" s="604">
        <v>239</v>
      </c>
      <c r="G134" s="604">
        <v>51</v>
      </c>
      <c r="H134" s="604">
        <v>3</v>
      </c>
    </row>
    <row r="135" spans="1:8" s="512" customFormat="1">
      <c r="A135" s="597" t="s">
        <v>385</v>
      </c>
      <c r="B135" s="597" t="s">
        <v>172</v>
      </c>
      <c r="C135" s="597" t="s">
        <v>213</v>
      </c>
      <c r="D135" s="604">
        <v>369</v>
      </c>
      <c r="E135" s="604">
        <v>28</v>
      </c>
      <c r="F135" s="604">
        <v>234</v>
      </c>
      <c r="G135" s="604">
        <v>103</v>
      </c>
      <c r="H135" s="604">
        <v>4</v>
      </c>
    </row>
    <row r="136" spans="1:8" s="512" customFormat="1">
      <c r="A136" s="597" t="s">
        <v>386</v>
      </c>
      <c r="B136" s="597" t="s">
        <v>172</v>
      </c>
      <c r="C136" s="597" t="s">
        <v>41</v>
      </c>
      <c r="D136" s="604">
        <v>359</v>
      </c>
      <c r="E136" s="604">
        <v>14</v>
      </c>
      <c r="F136" s="604">
        <v>212</v>
      </c>
      <c r="G136" s="604">
        <v>130</v>
      </c>
      <c r="H136" s="604">
        <v>3</v>
      </c>
    </row>
    <row r="137" spans="1:8" s="512" customFormat="1">
      <c r="A137" s="597" t="s">
        <v>387</v>
      </c>
      <c r="B137" s="597" t="s">
        <v>172</v>
      </c>
      <c r="C137" s="597" t="s">
        <v>225</v>
      </c>
      <c r="D137" s="604">
        <v>200</v>
      </c>
      <c r="E137" s="604">
        <v>32</v>
      </c>
      <c r="F137" s="604">
        <v>130</v>
      </c>
      <c r="G137" s="604">
        <v>38</v>
      </c>
      <c r="H137" s="604">
        <v>0</v>
      </c>
    </row>
    <row r="138" spans="1:8" s="512" customFormat="1">
      <c r="A138" s="597" t="s">
        <v>388</v>
      </c>
      <c r="B138" s="597" t="s">
        <v>172</v>
      </c>
      <c r="C138" s="597" t="s">
        <v>96</v>
      </c>
      <c r="D138" s="604">
        <v>180</v>
      </c>
      <c r="E138" s="604">
        <v>15</v>
      </c>
      <c r="F138" s="604">
        <v>111</v>
      </c>
      <c r="G138" s="604">
        <v>53</v>
      </c>
      <c r="H138" s="604">
        <v>1</v>
      </c>
    </row>
    <row r="139" spans="1:8" s="512" customFormat="1">
      <c r="A139" s="597" t="s">
        <v>389</v>
      </c>
      <c r="B139" s="597" t="s">
        <v>172</v>
      </c>
      <c r="C139" s="597" t="s">
        <v>214</v>
      </c>
      <c r="D139" s="604">
        <v>111</v>
      </c>
      <c r="E139" s="604">
        <v>37</v>
      </c>
      <c r="F139" s="604">
        <v>68</v>
      </c>
      <c r="G139" s="604">
        <v>6</v>
      </c>
      <c r="H139" s="604">
        <v>0</v>
      </c>
    </row>
    <row r="140" spans="1:8" s="512" customFormat="1">
      <c r="A140" s="597" t="s">
        <v>390</v>
      </c>
      <c r="B140" s="597" t="s">
        <v>172</v>
      </c>
      <c r="C140" s="597" t="s">
        <v>156</v>
      </c>
      <c r="D140" s="604">
        <v>165</v>
      </c>
      <c r="E140" s="604">
        <v>7</v>
      </c>
      <c r="F140" s="604">
        <v>109</v>
      </c>
      <c r="G140" s="604">
        <v>47</v>
      </c>
      <c r="H140" s="604">
        <v>2</v>
      </c>
    </row>
    <row r="141" spans="1:8" s="512" customFormat="1">
      <c r="A141" s="597" t="s">
        <v>391</v>
      </c>
      <c r="B141" s="597" t="s">
        <v>172</v>
      </c>
      <c r="C141" s="597" t="s">
        <v>42</v>
      </c>
      <c r="D141" s="604">
        <v>463</v>
      </c>
      <c r="E141" s="604">
        <v>62</v>
      </c>
      <c r="F141" s="604">
        <v>311</v>
      </c>
      <c r="G141" s="604">
        <v>90</v>
      </c>
      <c r="H141" s="604">
        <v>0</v>
      </c>
    </row>
    <row r="142" spans="1:8" s="512" customFormat="1">
      <c r="A142" s="597" t="s">
        <v>392</v>
      </c>
      <c r="B142" s="597" t="s">
        <v>172</v>
      </c>
      <c r="C142" s="597" t="s">
        <v>64</v>
      </c>
      <c r="D142" s="604">
        <v>400</v>
      </c>
      <c r="E142" s="604">
        <v>27</v>
      </c>
      <c r="F142" s="604">
        <v>237</v>
      </c>
      <c r="G142" s="604">
        <v>131</v>
      </c>
      <c r="H142" s="604">
        <v>5</v>
      </c>
    </row>
    <row r="143" spans="1:8" s="512" customFormat="1">
      <c r="A143" s="597" t="s">
        <v>393</v>
      </c>
      <c r="B143" s="597" t="s">
        <v>172</v>
      </c>
      <c r="C143" s="597" t="s">
        <v>226</v>
      </c>
      <c r="D143" s="604">
        <v>198</v>
      </c>
      <c r="E143" s="604">
        <v>17</v>
      </c>
      <c r="F143" s="604">
        <v>145</v>
      </c>
      <c r="G143" s="604">
        <v>35</v>
      </c>
      <c r="H143" s="604">
        <v>1</v>
      </c>
    </row>
    <row r="144" spans="1:8" s="512" customFormat="1">
      <c r="A144" s="597" t="s">
        <v>394</v>
      </c>
      <c r="B144" s="597" t="s">
        <v>172</v>
      </c>
      <c r="C144" s="597" t="s">
        <v>157</v>
      </c>
      <c r="D144" s="604">
        <v>280</v>
      </c>
      <c r="E144" s="604">
        <v>13</v>
      </c>
      <c r="F144" s="604">
        <v>178</v>
      </c>
      <c r="G144" s="604">
        <v>84</v>
      </c>
      <c r="H144" s="604">
        <v>5</v>
      </c>
    </row>
    <row r="145" spans="1:8" s="512" customFormat="1">
      <c r="A145" s="597" t="s">
        <v>395</v>
      </c>
      <c r="B145" s="597" t="s">
        <v>172</v>
      </c>
      <c r="C145" s="597" t="s">
        <v>158</v>
      </c>
      <c r="D145" s="604">
        <v>352</v>
      </c>
      <c r="E145" s="604">
        <v>44</v>
      </c>
      <c r="F145" s="604">
        <v>228</v>
      </c>
      <c r="G145" s="604">
        <v>76</v>
      </c>
      <c r="H145" s="604">
        <v>4</v>
      </c>
    </row>
    <row r="146" spans="1:8" s="512" customFormat="1">
      <c r="A146" s="597" t="s">
        <v>396</v>
      </c>
      <c r="B146" s="597" t="s">
        <v>172</v>
      </c>
      <c r="C146" s="597" t="s">
        <v>43</v>
      </c>
      <c r="D146" s="604">
        <v>303</v>
      </c>
      <c r="E146" s="604">
        <v>32</v>
      </c>
      <c r="F146" s="604">
        <v>191</v>
      </c>
      <c r="G146" s="604">
        <v>75</v>
      </c>
      <c r="H146" s="604">
        <v>5</v>
      </c>
    </row>
    <row r="147" spans="1:8" s="512" customFormat="1">
      <c r="A147" s="597" t="s">
        <v>397</v>
      </c>
      <c r="B147" s="597" t="s">
        <v>172</v>
      </c>
      <c r="C147" s="597" t="s">
        <v>227</v>
      </c>
      <c r="D147" s="604">
        <v>752</v>
      </c>
      <c r="E147" s="604">
        <v>101</v>
      </c>
      <c r="F147" s="604">
        <v>482</v>
      </c>
      <c r="G147" s="604">
        <v>162</v>
      </c>
      <c r="H147" s="604">
        <v>7</v>
      </c>
    </row>
    <row r="148" spans="1:8" s="512" customFormat="1">
      <c r="A148" s="597" t="s">
        <v>398</v>
      </c>
      <c r="B148" s="597" t="s">
        <v>172</v>
      </c>
      <c r="C148" s="597" t="s">
        <v>196</v>
      </c>
      <c r="D148" s="604">
        <v>314</v>
      </c>
      <c r="E148" s="604">
        <v>36</v>
      </c>
      <c r="F148" s="604">
        <v>224</v>
      </c>
      <c r="G148" s="604">
        <v>45</v>
      </c>
      <c r="H148" s="604">
        <v>9</v>
      </c>
    </row>
    <row r="149" spans="1:8" s="512" customFormat="1">
      <c r="A149" s="597" t="s">
        <v>399</v>
      </c>
      <c r="B149" s="597" t="s">
        <v>172</v>
      </c>
      <c r="C149" s="597" t="s">
        <v>197</v>
      </c>
      <c r="D149" s="604">
        <v>1181</v>
      </c>
      <c r="E149" s="604">
        <v>167</v>
      </c>
      <c r="F149" s="604">
        <v>790</v>
      </c>
      <c r="G149" s="604">
        <v>213</v>
      </c>
      <c r="H149" s="604">
        <v>11</v>
      </c>
    </row>
    <row r="150" spans="1:8" s="512" customFormat="1">
      <c r="A150" s="597" t="s">
        <v>400</v>
      </c>
      <c r="B150" s="597" t="s">
        <v>172</v>
      </c>
      <c r="C150" s="597" t="s">
        <v>159</v>
      </c>
      <c r="D150" s="604">
        <v>159</v>
      </c>
      <c r="E150" s="604">
        <v>24</v>
      </c>
      <c r="F150" s="604">
        <v>97</v>
      </c>
      <c r="G150" s="604">
        <v>35</v>
      </c>
      <c r="H150" s="604">
        <v>3</v>
      </c>
    </row>
    <row r="151" spans="1:8" s="512" customFormat="1">
      <c r="A151" s="597" t="s">
        <v>401</v>
      </c>
      <c r="B151" s="597" t="s">
        <v>172</v>
      </c>
      <c r="C151" s="597" t="s">
        <v>44</v>
      </c>
      <c r="D151" s="604">
        <v>307</v>
      </c>
      <c r="E151" s="604">
        <v>31</v>
      </c>
      <c r="F151" s="604">
        <v>192</v>
      </c>
      <c r="G151" s="604">
        <v>83</v>
      </c>
      <c r="H151" s="604">
        <v>1</v>
      </c>
    </row>
    <row r="152" spans="1:8" s="512" customFormat="1">
      <c r="A152" s="597" t="s">
        <v>402</v>
      </c>
      <c r="B152" s="597" t="s">
        <v>172</v>
      </c>
      <c r="C152" s="597" t="s">
        <v>215</v>
      </c>
      <c r="D152" s="604">
        <v>799</v>
      </c>
      <c r="E152" s="604">
        <v>113</v>
      </c>
      <c r="F152" s="604">
        <v>482</v>
      </c>
      <c r="G152" s="604">
        <v>200</v>
      </c>
      <c r="H152" s="604">
        <v>4</v>
      </c>
    </row>
    <row r="153" spans="1:8" s="512" customFormat="1">
      <c r="A153" s="597" t="s">
        <v>403</v>
      </c>
      <c r="B153" s="597" t="s">
        <v>172</v>
      </c>
      <c r="C153" s="597" t="s">
        <v>198</v>
      </c>
      <c r="D153" s="604">
        <v>255</v>
      </c>
      <c r="E153" s="604">
        <v>41</v>
      </c>
      <c r="F153" s="604">
        <v>167</v>
      </c>
      <c r="G153" s="604">
        <v>45</v>
      </c>
      <c r="H153" s="604">
        <v>2</v>
      </c>
    </row>
    <row r="154" spans="1:8" s="512" customFormat="1">
      <c r="A154" s="597" t="s">
        <v>404</v>
      </c>
      <c r="B154" s="597" t="s">
        <v>172</v>
      </c>
      <c r="C154" s="597" t="s">
        <v>180</v>
      </c>
      <c r="D154" s="604">
        <v>365</v>
      </c>
      <c r="E154" s="604">
        <v>39</v>
      </c>
      <c r="F154" s="604">
        <v>220</v>
      </c>
      <c r="G154" s="604">
        <v>103</v>
      </c>
      <c r="H154" s="604">
        <v>3</v>
      </c>
    </row>
    <row r="155" spans="1:8" s="512" customFormat="1">
      <c r="A155" s="597" t="s">
        <v>405</v>
      </c>
      <c r="B155" s="597" t="s">
        <v>172</v>
      </c>
      <c r="C155" s="597" t="s">
        <v>199</v>
      </c>
      <c r="D155" s="604">
        <v>353</v>
      </c>
      <c r="E155" s="604">
        <v>64</v>
      </c>
      <c r="F155" s="604">
        <v>239</v>
      </c>
      <c r="G155" s="604">
        <v>48</v>
      </c>
      <c r="H155" s="604">
        <v>2</v>
      </c>
    </row>
    <row r="156" spans="1:8" s="512" customFormat="1">
      <c r="A156" s="597" t="s">
        <v>406</v>
      </c>
      <c r="B156" s="597" t="s">
        <v>172</v>
      </c>
      <c r="C156" s="597" t="s">
        <v>228</v>
      </c>
      <c r="D156" s="604">
        <v>181</v>
      </c>
      <c r="E156" s="604">
        <v>11</v>
      </c>
      <c r="F156" s="604">
        <v>114</v>
      </c>
      <c r="G156" s="604">
        <v>54</v>
      </c>
      <c r="H156" s="604">
        <v>2</v>
      </c>
    </row>
    <row r="157" spans="1:8" s="512" customFormat="1">
      <c r="A157" s="597" t="s">
        <v>407</v>
      </c>
      <c r="B157" s="597" t="s">
        <v>172</v>
      </c>
      <c r="C157" s="597" t="s">
        <v>229</v>
      </c>
      <c r="D157" s="604">
        <v>719</v>
      </c>
      <c r="E157" s="604">
        <v>135</v>
      </c>
      <c r="F157" s="604">
        <v>486</v>
      </c>
      <c r="G157" s="604">
        <v>92</v>
      </c>
      <c r="H157" s="604">
        <v>6</v>
      </c>
    </row>
    <row r="158" spans="1:8" s="512" customFormat="1">
      <c r="A158" s="597" t="s">
        <v>408</v>
      </c>
      <c r="B158" s="597" t="s">
        <v>172</v>
      </c>
      <c r="C158" s="597" t="s">
        <v>65</v>
      </c>
      <c r="D158" s="604">
        <v>284</v>
      </c>
      <c r="E158" s="604">
        <v>19</v>
      </c>
      <c r="F158" s="604">
        <v>206</v>
      </c>
      <c r="G158" s="604">
        <v>58</v>
      </c>
      <c r="H158" s="604">
        <v>1</v>
      </c>
    </row>
    <row r="159" spans="1:8" s="512" customFormat="1">
      <c r="A159" s="597" t="s">
        <v>6526</v>
      </c>
      <c r="B159" s="597" t="s">
        <v>174</v>
      </c>
      <c r="C159" s="597" t="s">
        <v>98</v>
      </c>
      <c r="D159" s="604">
        <v>2</v>
      </c>
      <c r="E159" s="604">
        <v>0</v>
      </c>
      <c r="F159" s="604">
        <v>1</v>
      </c>
      <c r="G159" s="604">
        <v>1</v>
      </c>
      <c r="H159" s="604">
        <v>0</v>
      </c>
    </row>
    <row r="160" spans="1:8" s="512" customFormat="1">
      <c r="A160" s="597" t="s">
        <v>737</v>
      </c>
      <c r="B160" s="597" t="s">
        <v>174</v>
      </c>
      <c r="C160" s="597" t="s">
        <v>200</v>
      </c>
      <c r="D160" s="604">
        <v>1</v>
      </c>
      <c r="E160" s="604">
        <v>0</v>
      </c>
      <c r="F160" s="604">
        <v>1</v>
      </c>
      <c r="G160" s="604">
        <v>0</v>
      </c>
      <c r="H160" s="604">
        <v>0</v>
      </c>
    </row>
    <row r="161" spans="1:8" s="512" customFormat="1">
      <c r="A161" s="597" t="s">
        <v>6527</v>
      </c>
      <c r="B161" s="597" t="s">
        <v>174</v>
      </c>
      <c r="C161" s="597" t="s">
        <v>99</v>
      </c>
      <c r="D161" s="604">
        <v>1</v>
      </c>
      <c r="E161" s="604">
        <v>1</v>
      </c>
      <c r="F161" s="604">
        <v>0</v>
      </c>
      <c r="G161" s="604">
        <v>0</v>
      </c>
      <c r="H161" s="604">
        <v>0</v>
      </c>
    </row>
    <row r="162" spans="1:8" s="512" customFormat="1">
      <c r="A162" s="597" t="s">
        <v>2595</v>
      </c>
      <c r="B162" s="597" t="s">
        <v>174</v>
      </c>
      <c r="C162" s="597" t="s">
        <v>25</v>
      </c>
      <c r="D162" s="604">
        <v>1</v>
      </c>
      <c r="E162" s="604">
        <v>0</v>
      </c>
      <c r="F162" s="604">
        <v>1</v>
      </c>
      <c r="G162" s="604">
        <v>0</v>
      </c>
      <c r="H162" s="604">
        <v>0</v>
      </c>
    </row>
    <row r="163" spans="1:8" s="512" customFormat="1">
      <c r="A163" s="597" t="s">
        <v>6528</v>
      </c>
      <c r="B163" s="597" t="s">
        <v>174</v>
      </c>
      <c r="C163" s="597" t="s">
        <v>201</v>
      </c>
      <c r="D163" s="604">
        <v>1</v>
      </c>
      <c r="E163" s="604">
        <v>0</v>
      </c>
      <c r="F163" s="604">
        <v>0</v>
      </c>
      <c r="G163" s="604">
        <v>1</v>
      </c>
      <c r="H163" s="604">
        <v>0</v>
      </c>
    </row>
    <row r="164" spans="1:8" s="512" customFormat="1">
      <c r="A164" s="597" t="s">
        <v>6529</v>
      </c>
      <c r="B164" s="597" t="s">
        <v>174</v>
      </c>
      <c r="C164" s="597" t="s">
        <v>231</v>
      </c>
      <c r="D164" s="604">
        <v>1</v>
      </c>
      <c r="E164" s="604">
        <v>1</v>
      </c>
      <c r="F164" s="604">
        <v>0</v>
      </c>
      <c r="G164" s="604">
        <v>0</v>
      </c>
      <c r="H164" s="604">
        <v>0</v>
      </c>
    </row>
    <row r="165" spans="1:8" s="512" customFormat="1">
      <c r="A165" s="597" t="s">
        <v>409</v>
      </c>
      <c r="B165" s="597" t="s">
        <v>174</v>
      </c>
      <c r="C165" s="597" t="s">
        <v>100</v>
      </c>
      <c r="D165" s="604">
        <v>3</v>
      </c>
      <c r="E165" s="604">
        <v>1</v>
      </c>
      <c r="F165" s="604">
        <v>2</v>
      </c>
      <c r="G165" s="604">
        <v>0</v>
      </c>
      <c r="H165" s="604">
        <v>0</v>
      </c>
    </row>
    <row r="166" spans="1:8" s="512" customFormat="1">
      <c r="A166" s="597" t="s">
        <v>6530</v>
      </c>
      <c r="B166" s="597" t="s">
        <v>174</v>
      </c>
      <c r="C166" s="597" t="s">
        <v>182</v>
      </c>
      <c r="D166" s="604">
        <v>3</v>
      </c>
      <c r="E166" s="604">
        <v>0</v>
      </c>
      <c r="F166" s="604">
        <v>3</v>
      </c>
      <c r="G166" s="604">
        <v>0</v>
      </c>
      <c r="H166" s="604">
        <v>0</v>
      </c>
    </row>
    <row r="167" spans="1:8" s="512" customFormat="1">
      <c r="A167" s="597" t="s">
        <v>6531</v>
      </c>
      <c r="B167" s="597" t="s">
        <v>174</v>
      </c>
      <c r="C167" s="597" t="s">
        <v>232</v>
      </c>
      <c r="D167" s="604">
        <v>1</v>
      </c>
      <c r="E167" s="604">
        <v>0</v>
      </c>
      <c r="F167" s="604">
        <v>1</v>
      </c>
      <c r="G167" s="604">
        <v>0</v>
      </c>
      <c r="H167" s="604">
        <v>0</v>
      </c>
    </row>
    <row r="168" spans="1:8" s="512" customFormat="1">
      <c r="A168" s="597" t="s">
        <v>6532</v>
      </c>
      <c r="B168" s="597" t="s">
        <v>174</v>
      </c>
      <c r="C168" s="597" t="s">
        <v>87</v>
      </c>
      <c r="D168" s="604">
        <v>3</v>
      </c>
      <c r="E168" s="604">
        <v>0</v>
      </c>
      <c r="F168" s="604">
        <v>3</v>
      </c>
      <c r="G168" s="604">
        <v>0</v>
      </c>
      <c r="H168" s="604">
        <v>0</v>
      </c>
    </row>
    <row r="169" spans="1:8" s="512" customFormat="1">
      <c r="A169" s="597" t="s">
        <v>6533</v>
      </c>
      <c r="B169" s="597" t="s">
        <v>174</v>
      </c>
      <c r="C169" s="597" t="s">
        <v>203</v>
      </c>
      <c r="D169" s="604">
        <v>1</v>
      </c>
      <c r="E169" s="604">
        <v>0</v>
      </c>
      <c r="F169" s="604">
        <v>1</v>
      </c>
      <c r="G169" s="604">
        <v>0</v>
      </c>
      <c r="H169" s="604">
        <v>0</v>
      </c>
    </row>
    <row r="170" spans="1:8" s="512" customFormat="1">
      <c r="A170" s="597" t="s">
        <v>410</v>
      </c>
      <c r="B170" s="597" t="s">
        <v>174</v>
      </c>
      <c r="C170" s="597" t="s">
        <v>104</v>
      </c>
      <c r="D170" s="604">
        <v>1</v>
      </c>
      <c r="E170" s="604">
        <v>0</v>
      </c>
      <c r="F170" s="604">
        <v>0</v>
      </c>
      <c r="G170" s="604">
        <v>1</v>
      </c>
      <c r="H170" s="604">
        <v>0</v>
      </c>
    </row>
    <row r="171" spans="1:8" s="512" customFormat="1">
      <c r="A171" s="597" t="s">
        <v>6534</v>
      </c>
      <c r="B171" s="597" t="s">
        <v>174</v>
      </c>
      <c r="C171" s="597" t="s">
        <v>29</v>
      </c>
      <c r="D171" s="604">
        <v>3</v>
      </c>
      <c r="E171" s="604">
        <v>1</v>
      </c>
      <c r="F171" s="604">
        <v>2</v>
      </c>
      <c r="G171" s="604">
        <v>0</v>
      </c>
      <c r="H171" s="604">
        <v>0</v>
      </c>
    </row>
    <row r="172" spans="1:8" s="512" customFormat="1">
      <c r="A172" s="597" t="s">
        <v>411</v>
      </c>
      <c r="B172" s="597" t="s">
        <v>174</v>
      </c>
      <c r="C172" s="597" t="s">
        <v>204</v>
      </c>
      <c r="D172" s="604">
        <v>6</v>
      </c>
      <c r="E172" s="604">
        <v>1</v>
      </c>
      <c r="F172" s="604">
        <v>4</v>
      </c>
      <c r="G172" s="604">
        <v>1</v>
      </c>
      <c r="H172" s="604">
        <v>0</v>
      </c>
    </row>
    <row r="173" spans="1:8" s="512" customFormat="1">
      <c r="A173" s="597" t="s">
        <v>6535</v>
      </c>
      <c r="B173" s="597" t="s">
        <v>174</v>
      </c>
      <c r="C173" s="597" t="s">
        <v>205</v>
      </c>
      <c r="D173" s="604">
        <v>1</v>
      </c>
      <c r="E173" s="604">
        <v>1</v>
      </c>
      <c r="F173" s="604">
        <v>0</v>
      </c>
      <c r="G173" s="604">
        <v>0</v>
      </c>
      <c r="H173" s="604">
        <v>0</v>
      </c>
    </row>
    <row r="174" spans="1:8" s="512" customFormat="1">
      <c r="A174" s="597" t="s">
        <v>6536</v>
      </c>
      <c r="B174" s="597" t="s">
        <v>174</v>
      </c>
      <c r="C174" s="597" t="s">
        <v>218</v>
      </c>
      <c r="D174" s="604">
        <v>1</v>
      </c>
      <c r="E174" s="604">
        <v>1</v>
      </c>
      <c r="F174" s="604">
        <v>0</v>
      </c>
      <c r="G174" s="604">
        <v>0</v>
      </c>
      <c r="H174" s="604">
        <v>0</v>
      </c>
    </row>
    <row r="175" spans="1:8" s="512" customFormat="1">
      <c r="A175" s="597" t="s">
        <v>6537</v>
      </c>
      <c r="B175" s="597" t="s">
        <v>174</v>
      </c>
      <c r="C175" s="597" t="s">
        <v>161</v>
      </c>
      <c r="D175" s="604">
        <v>1</v>
      </c>
      <c r="E175" s="604">
        <v>0</v>
      </c>
      <c r="F175" s="604">
        <v>1</v>
      </c>
      <c r="G175" s="604">
        <v>0</v>
      </c>
      <c r="H175" s="604">
        <v>0</v>
      </c>
    </row>
    <row r="176" spans="1:8" s="512" customFormat="1">
      <c r="A176" s="597" t="s">
        <v>6538</v>
      </c>
      <c r="B176" s="597" t="s">
        <v>174</v>
      </c>
      <c r="C176" s="597" t="s">
        <v>105</v>
      </c>
      <c r="D176" s="604">
        <v>1</v>
      </c>
      <c r="E176" s="604">
        <v>0</v>
      </c>
      <c r="F176" s="604">
        <v>1</v>
      </c>
      <c r="G176" s="604">
        <v>0</v>
      </c>
      <c r="H176" s="604">
        <v>0</v>
      </c>
    </row>
    <row r="177" spans="1:8" s="512" customFormat="1">
      <c r="A177" s="597" t="s">
        <v>2596</v>
      </c>
      <c r="B177" s="597" t="s">
        <v>174</v>
      </c>
      <c r="C177" s="597" t="s">
        <v>184</v>
      </c>
      <c r="D177" s="604">
        <v>1</v>
      </c>
      <c r="E177" s="604">
        <v>1</v>
      </c>
      <c r="F177" s="604">
        <v>0</v>
      </c>
      <c r="G177" s="604">
        <v>0</v>
      </c>
      <c r="H177" s="604">
        <v>0</v>
      </c>
    </row>
    <row r="178" spans="1:8" s="512" customFormat="1">
      <c r="A178" s="597" t="s">
        <v>6539</v>
      </c>
      <c r="B178" s="597" t="s">
        <v>174</v>
      </c>
      <c r="C178" s="597" t="s">
        <v>106</v>
      </c>
      <c r="D178" s="604">
        <v>2</v>
      </c>
      <c r="E178" s="604">
        <v>1</v>
      </c>
      <c r="F178" s="604">
        <v>0</v>
      </c>
      <c r="G178" s="604">
        <v>0</v>
      </c>
      <c r="H178" s="604">
        <v>1</v>
      </c>
    </row>
    <row r="179" spans="1:8" s="512" customFormat="1">
      <c r="A179" s="597" t="s">
        <v>412</v>
      </c>
      <c r="B179" s="597" t="s">
        <v>174</v>
      </c>
      <c r="C179" s="597" t="s">
        <v>89</v>
      </c>
      <c r="D179" s="604">
        <v>2</v>
      </c>
      <c r="E179" s="604">
        <v>1</v>
      </c>
      <c r="F179" s="604">
        <v>1</v>
      </c>
      <c r="G179" s="604">
        <v>0</v>
      </c>
      <c r="H179" s="604">
        <v>0</v>
      </c>
    </row>
    <row r="180" spans="1:8" s="512" customFormat="1">
      <c r="A180" s="597" t="s">
        <v>6540</v>
      </c>
      <c r="B180" s="597" t="s">
        <v>174</v>
      </c>
      <c r="C180" s="597" t="s">
        <v>162</v>
      </c>
      <c r="D180" s="604">
        <v>1</v>
      </c>
      <c r="E180" s="604">
        <v>0</v>
      </c>
      <c r="F180" s="604">
        <v>1</v>
      </c>
      <c r="G180" s="604">
        <v>0</v>
      </c>
      <c r="H180" s="604">
        <v>0</v>
      </c>
    </row>
    <row r="181" spans="1:8" s="512" customFormat="1">
      <c r="A181" s="597" t="s">
        <v>6541</v>
      </c>
      <c r="B181" s="597" t="s">
        <v>174</v>
      </c>
      <c r="C181" s="597" t="s">
        <v>206</v>
      </c>
      <c r="D181" s="604">
        <v>4</v>
      </c>
      <c r="E181" s="604">
        <v>2</v>
      </c>
      <c r="F181" s="604">
        <v>1</v>
      </c>
      <c r="G181" s="604">
        <v>1</v>
      </c>
      <c r="H181" s="604">
        <v>0</v>
      </c>
    </row>
    <row r="182" spans="1:8" s="512" customFormat="1">
      <c r="A182" s="597" t="s">
        <v>6542</v>
      </c>
      <c r="B182" s="597" t="s">
        <v>174</v>
      </c>
      <c r="C182" s="597" t="s">
        <v>107</v>
      </c>
      <c r="D182" s="604">
        <v>1</v>
      </c>
      <c r="E182" s="604">
        <v>0</v>
      </c>
      <c r="F182" s="604">
        <v>0</v>
      </c>
      <c r="G182" s="604">
        <v>1</v>
      </c>
      <c r="H182" s="604">
        <v>0</v>
      </c>
    </row>
    <row r="183" spans="1:8" s="512" customFormat="1">
      <c r="A183" s="597" t="s">
        <v>6543</v>
      </c>
      <c r="B183" s="597" t="s">
        <v>174</v>
      </c>
      <c r="C183" s="597" t="s">
        <v>185</v>
      </c>
      <c r="D183" s="604">
        <v>1</v>
      </c>
      <c r="E183" s="604">
        <v>0</v>
      </c>
      <c r="F183" s="604">
        <v>0</v>
      </c>
      <c r="G183" s="604">
        <v>1</v>
      </c>
      <c r="H183" s="604">
        <v>0</v>
      </c>
    </row>
    <row r="184" spans="1:8" s="512" customFormat="1">
      <c r="A184" s="597" t="s">
        <v>6544</v>
      </c>
      <c r="B184" s="597" t="s">
        <v>174</v>
      </c>
      <c r="C184" s="597" t="s">
        <v>110</v>
      </c>
      <c r="D184" s="604">
        <v>2</v>
      </c>
      <c r="E184" s="604">
        <v>0</v>
      </c>
      <c r="F184" s="604">
        <v>0</v>
      </c>
      <c r="G184" s="604">
        <v>2</v>
      </c>
      <c r="H184" s="604">
        <v>0</v>
      </c>
    </row>
    <row r="185" spans="1:8" s="512" customFormat="1">
      <c r="A185" s="597" t="s">
        <v>413</v>
      </c>
      <c r="B185" s="597" t="s">
        <v>174</v>
      </c>
      <c r="C185" s="597" t="s">
        <v>90</v>
      </c>
      <c r="D185" s="604">
        <v>2</v>
      </c>
      <c r="E185" s="604">
        <v>0</v>
      </c>
      <c r="F185" s="604">
        <v>1</v>
      </c>
      <c r="G185" s="604">
        <v>1</v>
      </c>
      <c r="H185" s="604">
        <v>0</v>
      </c>
    </row>
    <row r="186" spans="1:8" s="512" customFormat="1">
      <c r="A186" s="597" t="s">
        <v>6545</v>
      </c>
      <c r="B186" s="597" t="s">
        <v>174</v>
      </c>
      <c r="C186" s="597" t="s">
        <v>113</v>
      </c>
      <c r="D186" s="604">
        <v>1</v>
      </c>
      <c r="E186" s="604">
        <v>0</v>
      </c>
      <c r="F186" s="604">
        <v>0</v>
      </c>
      <c r="G186" s="604">
        <v>1</v>
      </c>
      <c r="H186" s="604">
        <v>0</v>
      </c>
    </row>
    <row r="187" spans="1:8" s="512" customFormat="1">
      <c r="A187" s="597" t="s">
        <v>6546</v>
      </c>
      <c r="B187" s="597" t="s">
        <v>174</v>
      </c>
      <c r="C187" s="597" t="s">
        <v>186</v>
      </c>
      <c r="D187" s="604">
        <v>1</v>
      </c>
      <c r="E187" s="604">
        <v>0</v>
      </c>
      <c r="F187" s="604">
        <v>1</v>
      </c>
      <c r="G187" s="604">
        <v>0</v>
      </c>
      <c r="H187" s="604">
        <v>0</v>
      </c>
    </row>
    <row r="188" spans="1:8" s="512" customFormat="1">
      <c r="A188" s="597" t="s">
        <v>8099</v>
      </c>
      <c r="B188" s="597" t="s">
        <v>174</v>
      </c>
      <c r="C188" s="597" t="s">
        <v>115</v>
      </c>
      <c r="D188" s="604">
        <v>1</v>
      </c>
      <c r="E188" s="604">
        <v>0</v>
      </c>
      <c r="F188" s="604">
        <v>1</v>
      </c>
      <c r="G188" s="604">
        <v>0</v>
      </c>
      <c r="H188" s="604">
        <v>0</v>
      </c>
    </row>
    <row r="189" spans="1:8" s="512" customFormat="1">
      <c r="A189" s="597" t="s">
        <v>6547</v>
      </c>
      <c r="B189" s="597" t="s">
        <v>174</v>
      </c>
      <c r="C189" s="597" t="s">
        <v>146</v>
      </c>
      <c r="D189" s="604">
        <v>2</v>
      </c>
      <c r="E189" s="604">
        <v>0</v>
      </c>
      <c r="F189" s="604">
        <v>2</v>
      </c>
      <c r="G189" s="604">
        <v>0</v>
      </c>
      <c r="H189" s="604">
        <v>0</v>
      </c>
    </row>
    <row r="190" spans="1:8" s="512" customFormat="1">
      <c r="A190" s="597" t="s">
        <v>6548</v>
      </c>
      <c r="B190" s="597" t="s">
        <v>174</v>
      </c>
      <c r="C190" s="597" t="s">
        <v>187</v>
      </c>
      <c r="D190" s="604">
        <v>3</v>
      </c>
      <c r="E190" s="604">
        <v>1</v>
      </c>
      <c r="F190" s="604">
        <v>1</v>
      </c>
      <c r="G190" s="604">
        <v>1</v>
      </c>
      <c r="H190" s="604">
        <v>0</v>
      </c>
    </row>
    <row r="191" spans="1:8" s="512" customFormat="1">
      <c r="A191" s="597" t="s">
        <v>414</v>
      </c>
      <c r="B191" s="597" t="s">
        <v>174</v>
      </c>
      <c r="C191" s="597" t="s">
        <v>148</v>
      </c>
      <c r="D191" s="604">
        <v>4</v>
      </c>
      <c r="E191" s="604">
        <v>1</v>
      </c>
      <c r="F191" s="604">
        <v>2</v>
      </c>
      <c r="G191" s="604">
        <v>1</v>
      </c>
      <c r="H191" s="604">
        <v>0</v>
      </c>
    </row>
    <row r="192" spans="1:8" s="512" customFormat="1">
      <c r="A192" s="597" t="s">
        <v>6549</v>
      </c>
      <c r="B192" s="597" t="s">
        <v>174</v>
      </c>
      <c r="C192" s="597" t="s">
        <v>119</v>
      </c>
      <c r="D192" s="604">
        <v>3</v>
      </c>
      <c r="E192" s="604">
        <v>1</v>
      </c>
      <c r="F192" s="604">
        <v>2</v>
      </c>
      <c r="G192" s="604">
        <v>0</v>
      </c>
      <c r="H192" s="604">
        <v>0</v>
      </c>
    </row>
    <row r="193" spans="1:8" s="512" customFormat="1">
      <c r="A193" s="597" t="s">
        <v>6550</v>
      </c>
      <c r="B193" s="597" t="s">
        <v>174</v>
      </c>
      <c r="C193" s="597" t="s">
        <v>149</v>
      </c>
      <c r="D193" s="604">
        <v>3</v>
      </c>
      <c r="E193" s="604">
        <v>2</v>
      </c>
      <c r="F193" s="604">
        <v>1</v>
      </c>
      <c r="G193" s="604">
        <v>0</v>
      </c>
      <c r="H193" s="604">
        <v>0</v>
      </c>
    </row>
    <row r="194" spans="1:8" s="512" customFormat="1">
      <c r="A194" s="597" t="s">
        <v>415</v>
      </c>
      <c r="B194" s="597" t="s">
        <v>174</v>
      </c>
      <c r="C194" s="597" t="s">
        <v>81</v>
      </c>
      <c r="D194" s="604">
        <v>3</v>
      </c>
      <c r="E194" s="604">
        <v>1</v>
      </c>
      <c r="F194" s="604">
        <v>0</v>
      </c>
      <c r="G194" s="604">
        <v>2</v>
      </c>
      <c r="H194" s="604">
        <v>0</v>
      </c>
    </row>
    <row r="195" spans="1:8" s="512" customFormat="1">
      <c r="A195" s="597" t="s">
        <v>738</v>
      </c>
      <c r="B195" s="597" t="s">
        <v>174</v>
      </c>
      <c r="C195" s="597" t="s">
        <v>91</v>
      </c>
      <c r="D195" s="604">
        <v>1</v>
      </c>
      <c r="E195" s="604">
        <v>0</v>
      </c>
      <c r="F195" s="604">
        <v>1</v>
      </c>
      <c r="G195" s="604">
        <v>0</v>
      </c>
      <c r="H195" s="604">
        <v>0</v>
      </c>
    </row>
    <row r="196" spans="1:8" s="512" customFormat="1">
      <c r="A196" s="597" t="s">
        <v>416</v>
      </c>
      <c r="B196" s="597" t="s">
        <v>174</v>
      </c>
      <c r="C196" s="597" t="s">
        <v>34</v>
      </c>
      <c r="D196" s="604">
        <v>2</v>
      </c>
      <c r="E196" s="604">
        <v>1</v>
      </c>
      <c r="F196" s="604">
        <v>1</v>
      </c>
      <c r="G196" s="604">
        <v>0</v>
      </c>
      <c r="H196" s="604">
        <v>0</v>
      </c>
    </row>
    <row r="197" spans="1:8" s="512" customFormat="1">
      <c r="A197" s="597" t="s">
        <v>6551</v>
      </c>
      <c r="B197" s="597" t="s">
        <v>174</v>
      </c>
      <c r="C197" s="597" t="s">
        <v>189</v>
      </c>
      <c r="D197" s="604">
        <v>1</v>
      </c>
      <c r="E197" s="604">
        <v>0</v>
      </c>
      <c r="F197" s="604">
        <v>1</v>
      </c>
      <c r="G197" s="604">
        <v>0</v>
      </c>
      <c r="H197" s="604">
        <v>0</v>
      </c>
    </row>
    <row r="198" spans="1:8" s="512" customFormat="1">
      <c r="A198" s="597" t="s">
        <v>6552</v>
      </c>
      <c r="B198" s="597" t="s">
        <v>174</v>
      </c>
      <c r="C198" s="597" t="s">
        <v>151</v>
      </c>
      <c r="D198" s="604">
        <v>2</v>
      </c>
      <c r="E198" s="604">
        <v>0</v>
      </c>
      <c r="F198" s="604">
        <v>2</v>
      </c>
      <c r="G198" s="604">
        <v>0</v>
      </c>
      <c r="H198" s="604">
        <v>0</v>
      </c>
    </row>
    <row r="199" spans="1:8" s="512" customFormat="1">
      <c r="A199" s="597" t="s">
        <v>6553</v>
      </c>
      <c r="B199" s="597" t="s">
        <v>174</v>
      </c>
      <c r="C199" s="597" t="s">
        <v>92</v>
      </c>
      <c r="D199" s="604">
        <v>3</v>
      </c>
      <c r="E199" s="604">
        <v>2</v>
      </c>
      <c r="F199" s="604">
        <v>1</v>
      </c>
      <c r="G199" s="604">
        <v>0</v>
      </c>
      <c r="H199" s="604">
        <v>0</v>
      </c>
    </row>
    <row r="200" spans="1:8" s="512" customFormat="1">
      <c r="A200" s="597" t="s">
        <v>6554</v>
      </c>
      <c r="B200" s="597" t="s">
        <v>174</v>
      </c>
      <c r="C200" s="597" t="s">
        <v>208</v>
      </c>
      <c r="D200" s="604">
        <v>1</v>
      </c>
      <c r="E200" s="604">
        <v>1</v>
      </c>
      <c r="F200" s="604">
        <v>0</v>
      </c>
      <c r="G200" s="604">
        <v>0</v>
      </c>
      <c r="H200" s="604">
        <v>0</v>
      </c>
    </row>
    <row r="201" spans="1:8" s="512" customFormat="1">
      <c r="A201" s="597" t="s">
        <v>6555</v>
      </c>
      <c r="B201" s="597" t="s">
        <v>174</v>
      </c>
      <c r="C201" s="597" t="s">
        <v>61</v>
      </c>
      <c r="D201" s="604">
        <v>4</v>
      </c>
      <c r="E201" s="604">
        <v>2</v>
      </c>
      <c r="F201" s="604">
        <v>2</v>
      </c>
      <c r="G201" s="604">
        <v>0</v>
      </c>
      <c r="H201" s="604">
        <v>0</v>
      </c>
    </row>
    <row r="202" spans="1:8" s="512" customFormat="1">
      <c r="A202" s="597" t="s">
        <v>6556</v>
      </c>
      <c r="B202" s="597" t="s">
        <v>174</v>
      </c>
      <c r="C202" s="597" t="s">
        <v>82</v>
      </c>
      <c r="D202" s="604">
        <v>1</v>
      </c>
      <c r="E202" s="604">
        <v>1</v>
      </c>
      <c r="F202" s="604">
        <v>0</v>
      </c>
      <c r="G202" s="604">
        <v>0</v>
      </c>
      <c r="H202" s="604">
        <v>0</v>
      </c>
    </row>
    <row r="203" spans="1:8" s="512" customFormat="1">
      <c r="A203" s="597" t="s">
        <v>6557</v>
      </c>
      <c r="B203" s="597" t="s">
        <v>174</v>
      </c>
      <c r="C203" s="597" t="s">
        <v>167</v>
      </c>
      <c r="D203" s="604">
        <v>1</v>
      </c>
      <c r="E203" s="604">
        <v>0</v>
      </c>
      <c r="F203" s="604">
        <v>1</v>
      </c>
      <c r="G203" s="604">
        <v>0</v>
      </c>
      <c r="H203" s="604">
        <v>0</v>
      </c>
    </row>
    <row r="204" spans="1:8" s="512" customFormat="1">
      <c r="A204" s="597" t="s">
        <v>6558</v>
      </c>
      <c r="B204" s="597" t="s">
        <v>174</v>
      </c>
      <c r="C204" s="597" t="s">
        <v>84</v>
      </c>
      <c r="D204" s="604">
        <v>1</v>
      </c>
      <c r="E204" s="604">
        <v>1</v>
      </c>
      <c r="F204" s="604">
        <v>0</v>
      </c>
      <c r="G204" s="604">
        <v>0</v>
      </c>
      <c r="H204" s="604">
        <v>0</v>
      </c>
    </row>
    <row r="205" spans="1:8" s="512" customFormat="1">
      <c r="A205" s="597" t="s">
        <v>6559</v>
      </c>
      <c r="B205" s="597" t="s">
        <v>174</v>
      </c>
      <c r="C205" s="597" t="s">
        <v>153</v>
      </c>
      <c r="D205" s="604">
        <v>2</v>
      </c>
      <c r="E205" s="604">
        <v>0</v>
      </c>
      <c r="F205" s="604">
        <v>2</v>
      </c>
      <c r="G205" s="604">
        <v>0</v>
      </c>
      <c r="H205" s="604">
        <v>0</v>
      </c>
    </row>
    <row r="206" spans="1:8" s="512" customFormat="1">
      <c r="A206" s="597" t="s">
        <v>6560</v>
      </c>
      <c r="B206" s="597" t="s">
        <v>174</v>
      </c>
      <c r="C206" s="597" t="s">
        <v>62</v>
      </c>
      <c r="D206" s="604">
        <v>1</v>
      </c>
      <c r="E206" s="604">
        <v>0</v>
      </c>
      <c r="F206" s="604">
        <v>1</v>
      </c>
      <c r="G206" s="604">
        <v>0</v>
      </c>
      <c r="H206" s="604">
        <v>0</v>
      </c>
    </row>
    <row r="207" spans="1:8" s="512" customFormat="1">
      <c r="A207" s="597" t="s">
        <v>6561</v>
      </c>
      <c r="B207" s="597" t="s">
        <v>174</v>
      </c>
      <c r="C207" s="597" t="s">
        <v>221</v>
      </c>
      <c r="D207" s="604">
        <v>3</v>
      </c>
      <c r="E207" s="604">
        <v>1</v>
      </c>
      <c r="F207" s="604">
        <v>2</v>
      </c>
      <c r="G207" s="604">
        <v>0</v>
      </c>
      <c r="H207" s="604">
        <v>0</v>
      </c>
    </row>
    <row r="208" spans="1:8" s="512" customFormat="1">
      <c r="A208" s="597" t="s">
        <v>6562</v>
      </c>
      <c r="B208" s="597" t="s">
        <v>174</v>
      </c>
      <c r="C208" s="597" t="s">
        <v>222</v>
      </c>
      <c r="D208" s="604">
        <v>1</v>
      </c>
      <c r="E208" s="604">
        <v>0</v>
      </c>
      <c r="F208" s="604">
        <v>1</v>
      </c>
      <c r="G208" s="604">
        <v>0</v>
      </c>
      <c r="H208" s="604">
        <v>0</v>
      </c>
    </row>
    <row r="209" spans="1:8" s="512" customFormat="1">
      <c r="A209" s="597" t="s">
        <v>417</v>
      </c>
      <c r="B209" s="597" t="s">
        <v>174</v>
      </c>
      <c r="C209" s="597" t="s">
        <v>211</v>
      </c>
      <c r="D209" s="604">
        <v>4</v>
      </c>
      <c r="E209" s="604">
        <v>2</v>
      </c>
      <c r="F209" s="604">
        <v>1</v>
      </c>
      <c r="G209" s="604">
        <v>1</v>
      </c>
      <c r="H209" s="604">
        <v>0</v>
      </c>
    </row>
    <row r="210" spans="1:8" s="512" customFormat="1">
      <c r="A210" s="597" t="s">
        <v>6563</v>
      </c>
      <c r="B210" s="597" t="s">
        <v>174</v>
      </c>
      <c r="C210" s="597" t="s">
        <v>194</v>
      </c>
      <c r="D210" s="604">
        <v>1</v>
      </c>
      <c r="E210" s="604">
        <v>0</v>
      </c>
      <c r="F210" s="604">
        <v>1</v>
      </c>
      <c r="G210" s="604">
        <v>0</v>
      </c>
      <c r="H210" s="604">
        <v>0</v>
      </c>
    </row>
    <row r="211" spans="1:8" s="512" customFormat="1">
      <c r="A211" s="597" t="s">
        <v>6564</v>
      </c>
      <c r="B211" s="597" t="s">
        <v>174</v>
      </c>
      <c r="C211" s="597" t="s">
        <v>154</v>
      </c>
      <c r="D211" s="604">
        <v>2</v>
      </c>
      <c r="E211" s="604">
        <v>1</v>
      </c>
      <c r="F211" s="604">
        <v>1</v>
      </c>
      <c r="G211" s="604">
        <v>0</v>
      </c>
      <c r="H211" s="604">
        <v>0</v>
      </c>
    </row>
    <row r="212" spans="1:8" s="512" customFormat="1">
      <c r="A212" s="597" t="s">
        <v>6565</v>
      </c>
      <c r="B212" s="597" t="s">
        <v>174</v>
      </c>
      <c r="C212" s="597" t="s">
        <v>223</v>
      </c>
      <c r="D212" s="604">
        <v>1</v>
      </c>
      <c r="E212" s="604">
        <v>0</v>
      </c>
      <c r="F212" s="604">
        <v>1</v>
      </c>
      <c r="G212" s="604">
        <v>0</v>
      </c>
      <c r="H212" s="604">
        <v>0</v>
      </c>
    </row>
    <row r="213" spans="1:8" s="512" customFormat="1">
      <c r="A213" s="597" t="s">
        <v>6566</v>
      </c>
      <c r="B213" s="597" t="s">
        <v>174</v>
      </c>
      <c r="C213" s="597" t="s">
        <v>40</v>
      </c>
      <c r="D213" s="604">
        <v>1</v>
      </c>
      <c r="E213" s="604">
        <v>1</v>
      </c>
      <c r="F213" s="604">
        <v>0</v>
      </c>
      <c r="G213" s="604">
        <v>0</v>
      </c>
      <c r="H213" s="604">
        <v>0</v>
      </c>
    </row>
    <row r="214" spans="1:8" s="512" customFormat="1">
      <c r="A214" s="597" t="s">
        <v>6567</v>
      </c>
      <c r="B214" s="597" t="s">
        <v>174</v>
      </c>
      <c r="C214" s="597" t="s">
        <v>224</v>
      </c>
      <c r="D214" s="604">
        <v>1</v>
      </c>
      <c r="E214" s="604">
        <v>0</v>
      </c>
      <c r="F214" s="604">
        <v>1</v>
      </c>
      <c r="G214" s="604">
        <v>0</v>
      </c>
      <c r="H214" s="604">
        <v>0</v>
      </c>
    </row>
    <row r="215" spans="1:8" s="512" customFormat="1">
      <c r="A215" s="597" t="s">
        <v>6568</v>
      </c>
      <c r="B215" s="597" t="s">
        <v>174</v>
      </c>
      <c r="C215" s="597" t="s">
        <v>95</v>
      </c>
      <c r="D215" s="604">
        <v>1</v>
      </c>
      <c r="E215" s="604">
        <v>0</v>
      </c>
      <c r="F215" s="604">
        <v>0</v>
      </c>
      <c r="G215" s="604">
        <v>1</v>
      </c>
      <c r="H215" s="604">
        <v>0</v>
      </c>
    </row>
    <row r="216" spans="1:8" s="512" customFormat="1">
      <c r="A216" s="597" t="s">
        <v>418</v>
      </c>
      <c r="B216" s="597" t="s">
        <v>174</v>
      </c>
      <c r="C216" s="597" t="s">
        <v>195</v>
      </c>
      <c r="D216" s="604">
        <v>8</v>
      </c>
      <c r="E216" s="604">
        <v>2</v>
      </c>
      <c r="F216" s="604">
        <v>4</v>
      </c>
      <c r="G216" s="604">
        <v>2</v>
      </c>
      <c r="H216" s="604">
        <v>0</v>
      </c>
    </row>
    <row r="217" spans="1:8" s="512" customFormat="1">
      <c r="A217" s="597" t="s">
        <v>6569</v>
      </c>
      <c r="B217" s="597" t="s">
        <v>174</v>
      </c>
      <c r="C217" s="597" t="s">
        <v>213</v>
      </c>
      <c r="D217" s="604">
        <v>1</v>
      </c>
      <c r="E217" s="604">
        <v>0</v>
      </c>
      <c r="F217" s="604">
        <v>1</v>
      </c>
      <c r="G217" s="604">
        <v>0</v>
      </c>
      <c r="H217" s="604">
        <v>0</v>
      </c>
    </row>
    <row r="218" spans="1:8" s="512" customFormat="1">
      <c r="A218" s="597" t="s">
        <v>739</v>
      </c>
      <c r="B218" s="597" t="s">
        <v>174</v>
      </c>
      <c r="C218" s="597" t="s">
        <v>214</v>
      </c>
      <c r="D218" s="604">
        <v>1</v>
      </c>
      <c r="E218" s="604">
        <v>1</v>
      </c>
      <c r="F218" s="604">
        <v>0</v>
      </c>
      <c r="G218" s="604">
        <v>0</v>
      </c>
      <c r="H218" s="604">
        <v>0</v>
      </c>
    </row>
    <row r="219" spans="1:8" s="512" customFormat="1">
      <c r="A219" s="597" t="s">
        <v>6570</v>
      </c>
      <c r="B219" s="597" t="s">
        <v>174</v>
      </c>
      <c r="C219" s="597" t="s">
        <v>227</v>
      </c>
      <c r="D219" s="604">
        <v>2</v>
      </c>
      <c r="E219" s="604">
        <v>0</v>
      </c>
      <c r="F219" s="604">
        <v>2</v>
      </c>
      <c r="G219" s="604">
        <v>0</v>
      </c>
      <c r="H219" s="604">
        <v>0</v>
      </c>
    </row>
    <row r="220" spans="1:8" s="512" customFormat="1">
      <c r="A220" s="597" t="s">
        <v>6571</v>
      </c>
      <c r="B220" s="597" t="s">
        <v>174</v>
      </c>
      <c r="C220" s="597" t="s">
        <v>215</v>
      </c>
      <c r="D220" s="604">
        <v>2</v>
      </c>
      <c r="E220" s="604">
        <v>0</v>
      </c>
      <c r="F220" s="604">
        <v>2</v>
      </c>
      <c r="G220" s="604">
        <v>0</v>
      </c>
      <c r="H220" s="604">
        <v>0</v>
      </c>
    </row>
    <row r="221" spans="1:8" s="512" customFormat="1">
      <c r="A221" s="597" t="s">
        <v>6572</v>
      </c>
      <c r="B221" s="597" t="s">
        <v>174</v>
      </c>
      <c r="C221" s="597" t="s">
        <v>198</v>
      </c>
      <c r="D221" s="604">
        <v>1</v>
      </c>
      <c r="E221" s="604">
        <v>1</v>
      </c>
      <c r="F221" s="604">
        <v>0</v>
      </c>
      <c r="G221" s="604">
        <v>0</v>
      </c>
      <c r="H221" s="604">
        <v>0</v>
      </c>
    </row>
    <row r="222" spans="1:8" s="512" customFormat="1">
      <c r="A222" s="597" t="s">
        <v>419</v>
      </c>
      <c r="B222" s="597" t="s">
        <v>175</v>
      </c>
      <c r="C222" s="597" t="s">
        <v>97</v>
      </c>
      <c r="D222" s="604">
        <v>74</v>
      </c>
      <c r="E222" s="604">
        <v>2</v>
      </c>
      <c r="F222" s="604">
        <v>54</v>
      </c>
      <c r="G222" s="604">
        <v>16</v>
      </c>
      <c r="H222" s="604">
        <v>2</v>
      </c>
    </row>
    <row r="223" spans="1:8" s="512" customFormat="1">
      <c r="A223" s="597" t="s">
        <v>420</v>
      </c>
      <c r="B223" s="597" t="s">
        <v>175</v>
      </c>
      <c r="C223" s="597" t="s">
        <v>98</v>
      </c>
      <c r="D223" s="604">
        <v>129</v>
      </c>
      <c r="E223" s="604">
        <v>22</v>
      </c>
      <c r="F223" s="604">
        <v>87</v>
      </c>
      <c r="G223" s="604">
        <v>19</v>
      </c>
      <c r="H223" s="604">
        <v>1</v>
      </c>
    </row>
    <row r="224" spans="1:8" s="512" customFormat="1">
      <c r="A224" s="597" t="s">
        <v>421</v>
      </c>
      <c r="B224" s="597" t="s">
        <v>175</v>
      </c>
      <c r="C224" s="597" t="s">
        <v>230</v>
      </c>
      <c r="D224" s="604">
        <v>65</v>
      </c>
      <c r="E224" s="604">
        <v>6</v>
      </c>
      <c r="F224" s="604">
        <v>51</v>
      </c>
      <c r="G224" s="604">
        <v>7</v>
      </c>
      <c r="H224" s="604">
        <v>1</v>
      </c>
    </row>
    <row r="225" spans="1:8" s="512" customFormat="1">
      <c r="A225" s="597" t="s">
        <v>422</v>
      </c>
      <c r="B225" s="597" t="s">
        <v>175</v>
      </c>
      <c r="C225" s="597" t="s">
        <v>200</v>
      </c>
      <c r="D225" s="604">
        <v>100</v>
      </c>
      <c r="E225" s="604">
        <v>23</v>
      </c>
      <c r="F225" s="604">
        <v>66</v>
      </c>
      <c r="G225" s="604">
        <v>11</v>
      </c>
      <c r="H225" s="604">
        <v>0</v>
      </c>
    </row>
    <row r="226" spans="1:8" s="512" customFormat="1">
      <c r="A226" s="597" t="s">
        <v>423</v>
      </c>
      <c r="B226" s="597" t="s">
        <v>175</v>
      </c>
      <c r="C226" s="597" t="s">
        <v>86</v>
      </c>
      <c r="D226" s="604">
        <v>68</v>
      </c>
      <c r="E226" s="604">
        <v>14</v>
      </c>
      <c r="F226" s="604">
        <v>48</v>
      </c>
      <c r="G226" s="604">
        <v>6</v>
      </c>
      <c r="H226" s="604">
        <v>0</v>
      </c>
    </row>
    <row r="227" spans="1:8" s="512" customFormat="1">
      <c r="A227" s="597" t="s">
        <v>424</v>
      </c>
      <c r="B227" s="597" t="s">
        <v>175</v>
      </c>
      <c r="C227" s="597" t="s">
        <v>99</v>
      </c>
      <c r="D227" s="604">
        <v>88</v>
      </c>
      <c r="E227" s="604">
        <v>13</v>
      </c>
      <c r="F227" s="604">
        <v>57</v>
      </c>
      <c r="G227" s="604">
        <v>16</v>
      </c>
      <c r="H227" s="604">
        <v>2</v>
      </c>
    </row>
    <row r="228" spans="1:8" s="512" customFormat="1">
      <c r="A228" s="597" t="s">
        <v>425</v>
      </c>
      <c r="B228" s="597" t="s">
        <v>175</v>
      </c>
      <c r="C228" s="597" t="s">
        <v>216</v>
      </c>
      <c r="D228" s="604">
        <v>405</v>
      </c>
      <c r="E228" s="604">
        <v>49</v>
      </c>
      <c r="F228" s="604">
        <v>270</v>
      </c>
      <c r="G228" s="604">
        <v>77</v>
      </c>
      <c r="H228" s="604">
        <v>9</v>
      </c>
    </row>
    <row r="229" spans="1:8" s="512" customFormat="1">
      <c r="A229" s="597" t="s">
        <v>426</v>
      </c>
      <c r="B229" s="597" t="s">
        <v>175</v>
      </c>
      <c r="C229" s="597" t="s">
        <v>23</v>
      </c>
      <c r="D229" s="604">
        <v>64</v>
      </c>
      <c r="E229" s="604">
        <v>16</v>
      </c>
      <c r="F229" s="604">
        <v>39</v>
      </c>
      <c r="G229" s="604">
        <v>9</v>
      </c>
      <c r="H229" s="604">
        <v>0</v>
      </c>
    </row>
    <row r="230" spans="1:8" s="512" customFormat="1">
      <c r="A230" s="597" t="s">
        <v>427</v>
      </c>
      <c r="B230" s="597" t="s">
        <v>175</v>
      </c>
      <c r="C230" s="597" t="s">
        <v>24</v>
      </c>
      <c r="D230" s="604">
        <v>49</v>
      </c>
      <c r="E230" s="604">
        <v>6</v>
      </c>
      <c r="F230" s="604">
        <v>35</v>
      </c>
      <c r="G230" s="604">
        <v>8</v>
      </c>
      <c r="H230" s="604">
        <v>0</v>
      </c>
    </row>
    <row r="231" spans="1:8" s="512" customFormat="1">
      <c r="A231" s="597" t="s">
        <v>428</v>
      </c>
      <c r="B231" s="597" t="s">
        <v>175</v>
      </c>
      <c r="C231" s="597" t="s">
        <v>25</v>
      </c>
      <c r="D231" s="604">
        <v>118</v>
      </c>
      <c r="E231" s="604">
        <v>14</v>
      </c>
      <c r="F231" s="604">
        <v>73</v>
      </c>
      <c r="G231" s="604">
        <v>29</v>
      </c>
      <c r="H231" s="604">
        <v>2</v>
      </c>
    </row>
    <row r="232" spans="1:8" s="512" customFormat="1">
      <c r="A232" s="597" t="s">
        <v>429</v>
      </c>
      <c r="B232" s="597" t="s">
        <v>175</v>
      </c>
      <c r="C232" s="597" t="s">
        <v>201</v>
      </c>
      <c r="D232" s="604">
        <v>77</v>
      </c>
      <c r="E232" s="604">
        <v>13</v>
      </c>
      <c r="F232" s="604">
        <v>48</v>
      </c>
      <c r="G232" s="604">
        <v>15</v>
      </c>
      <c r="H232" s="604">
        <v>1</v>
      </c>
    </row>
    <row r="233" spans="1:8" s="512" customFormat="1">
      <c r="A233" s="597" t="s">
        <v>430</v>
      </c>
      <c r="B233" s="597" t="s">
        <v>175</v>
      </c>
      <c r="C233" s="597" t="s">
        <v>181</v>
      </c>
      <c r="D233" s="604">
        <v>57</v>
      </c>
      <c r="E233" s="604">
        <v>10</v>
      </c>
      <c r="F233" s="604">
        <v>40</v>
      </c>
      <c r="G233" s="604">
        <v>6</v>
      </c>
      <c r="H233" s="604">
        <v>1</v>
      </c>
    </row>
    <row r="234" spans="1:8" s="512" customFormat="1">
      <c r="A234" s="597" t="s">
        <v>431</v>
      </c>
      <c r="B234" s="597" t="s">
        <v>175</v>
      </c>
      <c r="C234" s="597" t="s">
        <v>231</v>
      </c>
      <c r="D234" s="604">
        <v>166</v>
      </c>
      <c r="E234" s="604">
        <v>20</v>
      </c>
      <c r="F234" s="604">
        <v>113</v>
      </c>
      <c r="G234" s="604">
        <v>32</v>
      </c>
      <c r="H234" s="604">
        <v>1</v>
      </c>
    </row>
    <row r="235" spans="1:8" s="512" customFormat="1">
      <c r="A235" s="597" t="s">
        <v>432</v>
      </c>
      <c r="B235" s="597" t="s">
        <v>175</v>
      </c>
      <c r="C235" s="597" t="s">
        <v>100</v>
      </c>
      <c r="D235" s="604">
        <v>99</v>
      </c>
      <c r="E235" s="604">
        <v>9</v>
      </c>
      <c r="F235" s="604">
        <v>54</v>
      </c>
      <c r="G235" s="604">
        <v>33</v>
      </c>
      <c r="H235" s="604">
        <v>3</v>
      </c>
    </row>
    <row r="236" spans="1:8" s="512" customFormat="1">
      <c r="A236" s="597" t="s">
        <v>433</v>
      </c>
      <c r="B236" s="597" t="s">
        <v>175</v>
      </c>
      <c r="C236" s="597" t="s">
        <v>182</v>
      </c>
      <c r="D236" s="604">
        <v>123</v>
      </c>
      <c r="E236" s="604">
        <v>37</v>
      </c>
      <c r="F236" s="604">
        <v>80</v>
      </c>
      <c r="G236" s="604">
        <v>6</v>
      </c>
      <c r="H236" s="604">
        <v>0</v>
      </c>
    </row>
    <row r="237" spans="1:8" s="512" customFormat="1">
      <c r="A237" s="597" t="s">
        <v>434</v>
      </c>
      <c r="B237" s="597" t="s">
        <v>175</v>
      </c>
      <c r="C237" s="597" t="s">
        <v>202</v>
      </c>
      <c r="D237" s="604">
        <v>151</v>
      </c>
      <c r="E237" s="604">
        <v>19</v>
      </c>
      <c r="F237" s="604">
        <v>88</v>
      </c>
      <c r="G237" s="604">
        <v>42</v>
      </c>
      <c r="H237" s="604">
        <v>2</v>
      </c>
    </row>
    <row r="238" spans="1:8" s="512" customFormat="1">
      <c r="A238" s="597" t="s">
        <v>435</v>
      </c>
      <c r="B238" s="597" t="s">
        <v>175</v>
      </c>
      <c r="C238" s="597" t="s">
        <v>101</v>
      </c>
      <c r="D238" s="604">
        <v>187</v>
      </c>
      <c r="E238" s="604">
        <v>41</v>
      </c>
      <c r="F238" s="604">
        <v>118</v>
      </c>
      <c r="G238" s="604">
        <v>23</v>
      </c>
      <c r="H238" s="604">
        <v>5</v>
      </c>
    </row>
    <row r="239" spans="1:8" s="512" customFormat="1">
      <c r="A239" s="597" t="s">
        <v>436</v>
      </c>
      <c r="B239" s="597" t="s">
        <v>175</v>
      </c>
      <c r="C239" s="597" t="s">
        <v>183</v>
      </c>
      <c r="D239" s="604">
        <v>276</v>
      </c>
      <c r="E239" s="604">
        <v>45</v>
      </c>
      <c r="F239" s="604">
        <v>186</v>
      </c>
      <c r="G239" s="604">
        <v>42</v>
      </c>
      <c r="H239" s="604">
        <v>3</v>
      </c>
    </row>
    <row r="240" spans="1:8" s="512" customFormat="1">
      <c r="A240" s="597" t="s">
        <v>437</v>
      </c>
      <c r="B240" s="597" t="s">
        <v>175</v>
      </c>
      <c r="C240" s="597" t="s">
        <v>26</v>
      </c>
      <c r="D240" s="604">
        <v>90</v>
      </c>
      <c r="E240" s="604">
        <v>11</v>
      </c>
      <c r="F240" s="604">
        <v>47</v>
      </c>
      <c r="G240" s="604">
        <v>30</v>
      </c>
      <c r="H240" s="604">
        <v>2</v>
      </c>
    </row>
    <row r="241" spans="1:8" s="512" customFormat="1">
      <c r="A241" s="597" t="s">
        <v>438</v>
      </c>
      <c r="B241" s="597" t="s">
        <v>175</v>
      </c>
      <c r="C241" s="597" t="s">
        <v>232</v>
      </c>
      <c r="D241" s="604">
        <v>111</v>
      </c>
      <c r="E241" s="604">
        <v>16</v>
      </c>
      <c r="F241" s="604">
        <v>67</v>
      </c>
      <c r="G241" s="604">
        <v>27</v>
      </c>
      <c r="H241" s="604">
        <v>1</v>
      </c>
    </row>
    <row r="242" spans="1:8" s="512" customFormat="1">
      <c r="A242" s="597" t="s">
        <v>439</v>
      </c>
      <c r="B242" s="597" t="s">
        <v>175</v>
      </c>
      <c r="C242" s="597" t="s">
        <v>87</v>
      </c>
      <c r="D242" s="604">
        <v>348</v>
      </c>
      <c r="E242" s="604">
        <v>45</v>
      </c>
      <c r="F242" s="604">
        <v>243</v>
      </c>
      <c r="G242" s="604">
        <v>57</v>
      </c>
      <c r="H242" s="604">
        <v>3</v>
      </c>
    </row>
    <row r="243" spans="1:8" s="512" customFormat="1">
      <c r="A243" s="597" t="s">
        <v>440</v>
      </c>
      <c r="B243" s="597" t="s">
        <v>175</v>
      </c>
      <c r="C243" s="597" t="s">
        <v>102</v>
      </c>
      <c r="D243" s="604">
        <v>91</v>
      </c>
      <c r="E243" s="604">
        <v>11</v>
      </c>
      <c r="F243" s="604">
        <v>64</v>
      </c>
      <c r="G243" s="604">
        <v>15</v>
      </c>
      <c r="H243" s="604">
        <v>1</v>
      </c>
    </row>
    <row r="244" spans="1:8" s="512" customFormat="1">
      <c r="A244" s="597" t="s">
        <v>441</v>
      </c>
      <c r="B244" s="597" t="s">
        <v>175</v>
      </c>
      <c r="C244" s="597" t="s">
        <v>88</v>
      </c>
      <c r="D244" s="604">
        <v>114</v>
      </c>
      <c r="E244" s="604">
        <v>25</v>
      </c>
      <c r="F244" s="604">
        <v>76</v>
      </c>
      <c r="G244" s="604">
        <v>12</v>
      </c>
      <c r="H244" s="604">
        <v>1</v>
      </c>
    </row>
    <row r="245" spans="1:8" s="512" customFormat="1">
      <c r="A245" s="597" t="s">
        <v>442</v>
      </c>
      <c r="B245" s="597" t="s">
        <v>175</v>
      </c>
      <c r="C245" s="597" t="s">
        <v>27</v>
      </c>
      <c r="D245" s="604">
        <v>202</v>
      </c>
      <c r="E245" s="604">
        <v>34</v>
      </c>
      <c r="F245" s="604">
        <v>128</v>
      </c>
      <c r="G245" s="604">
        <v>39</v>
      </c>
      <c r="H245" s="604">
        <v>1</v>
      </c>
    </row>
    <row r="246" spans="1:8" s="512" customFormat="1">
      <c r="A246" s="597" t="s">
        <v>443</v>
      </c>
      <c r="B246" s="597" t="s">
        <v>175</v>
      </c>
      <c r="C246" s="597" t="s">
        <v>28</v>
      </c>
      <c r="D246" s="604">
        <v>198</v>
      </c>
      <c r="E246" s="604">
        <v>16</v>
      </c>
      <c r="F246" s="604">
        <v>142</v>
      </c>
      <c r="G246" s="604">
        <v>40</v>
      </c>
      <c r="H246" s="604">
        <v>0</v>
      </c>
    </row>
    <row r="247" spans="1:8" s="512" customFormat="1">
      <c r="A247" s="597" t="s">
        <v>6573</v>
      </c>
      <c r="B247" s="597" t="s">
        <v>175</v>
      </c>
      <c r="C247" s="597" t="s">
        <v>103</v>
      </c>
      <c r="D247" s="604">
        <v>5</v>
      </c>
      <c r="E247" s="604">
        <v>2</v>
      </c>
      <c r="F247" s="604">
        <v>3</v>
      </c>
      <c r="G247" s="604">
        <v>0</v>
      </c>
      <c r="H247" s="604">
        <v>0</v>
      </c>
    </row>
    <row r="248" spans="1:8" s="512" customFormat="1">
      <c r="A248" s="597" t="s">
        <v>444</v>
      </c>
      <c r="B248" s="597" t="s">
        <v>175</v>
      </c>
      <c r="C248" s="597" t="s">
        <v>203</v>
      </c>
      <c r="D248" s="604">
        <v>267</v>
      </c>
      <c r="E248" s="604">
        <v>45</v>
      </c>
      <c r="F248" s="604">
        <v>183</v>
      </c>
      <c r="G248" s="604">
        <v>38</v>
      </c>
      <c r="H248" s="604">
        <v>1</v>
      </c>
    </row>
    <row r="249" spans="1:8" s="512" customFormat="1">
      <c r="A249" s="597" t="s">
        <v>445</v>
      </c>
      <c r="B249" s="597" t="s">
        <v>175</v>
      </c>
      <c r="C249" s="597" t="s">
        <v>217</v>
      </c>
      <c r="D249" s="604">
        <v>126</v>
      </c>
      <c r="E249" s="604">
        <v>28</v>
      </c>
      <c r="F249" s="604">
        <v>77</v>
      </c>
      <c r="G249" s="604">
        <v>21</v>
      </c>
      <c r="H249" s="604">
        <v>0</v>
      </c>
    </row>
    <row r="250" spans="1:8" s="512" customFormat="1">
      <c r="A250" s="597" t="s">
        <v>446</v>
      </c>
      <c r="B250" s="597" t="s">
        <v>175</v>
      </c>
      <c r="C250" s="597" t="s">
        <v>104</v>
      </c>
      <c r="D250" s="604">
        <v>174</v>
      </c>
      <c r="E250" s="604">
        <v>16</v>
      </c>
      <c r="F250" s="604">
        <v>117</v>
      </c>
      <c r="G250" s="604">
        <v>35</v>
      </c>
      <c r="H250" s="604">
        <v>6</v>
      </c>
    </row>
    <row r="251" spans="1:8" s="512" customFormat="1">
      <c r="A251" s="597" t="s">
        <v>447</v>
      </c>
      <c r="B251" s="597" t="s">
        <v>175</v>
      </c>
      <c r="C251" s="597" t="s">
        <v>29</v>
      </c>
      <c r="D251" s="604">
        <v>224</v>
      </c>
      <c r="E251" s="604">
        <v>21</v>
      </c>
      <c r="F251" s="604">
        <v>178</v>
      </c>
      <c r="G251" s="604">
        <v>24</v>
      </c>
      <c r="H251" s="604">
        <v>1</v>
      </c>
    </row>
    <row r="252" spans="1:8" s="512" customFormat="1">
      <c r="A252" s="597" t="s">
        <v>448</v>
      </c>
      <c r="B252" s="597" t="s">
        <v>175</v>
      </c>
      <c r="C252" s="597" t="s">
        <v>160</v>
      </c>
      <c r="D252" s="604">
        <v>41</v>
      </c>
      <c r="E252" s="604">
        <v>2</v>
      </c>
      <c r="F252" s="604">
        <v>29</v>
      </c>
      <c r="G252" s="604">
        <v>10</v>
      </c>
      <c r="H252" s="604">
        <v>0</v>
      </c>
    </row>
    <row r="253" spans="1:8" s="512" customFormat="1">
      <c r="A253" s="597" t="s">
        <v>449</v>
      </c>
      <c r="B253" s="597" t="s">
        <v>175</v>
      </c>
      <c r="C253" s="597" t="s">
        <v>77</v>
      </c>
      <c r="D253" s="604">
        <v>82</v>
      </c>
      <c r="E253" s="604">
        <v>12</v>
      </c>
      <c r="F253" s="604">
        <v>46</v>
      </c>
      <c r="G253" s="604">
        <v>23</v>
      </c>
      <c r="H253" s="604">
        <v>1</v>
      </c>
    </row>
    <row r="254" spans="1:8" s="512" customFormat="1">
      <c r="A254" s="597" t="s">
        <v>450</v>
      </c>
      <c r="B254" s="597" t="s">
        <v>175</v>
      </c>
      <c r="C254" s="597" t="s">
        <v>78</v>
      </c>
      <c r="D254" s="604">
        <v>317</v>
      </c>
      <c r="E254" s="604">
        <v>40</v>
      </c>
      <c r="F254" s="604">
        <v>232</v>
      </c>
      <c r="G254" s="604">
        <v>45</v>
      </c>
      <c r="H254" s="604">
        <v>0</v>
      </c>
    </row>
    <row r="255" spans="1:8" s="512" customFormat="1">
      <c r="A255" s="597" t="s">
        <v>451</v>
      </c>
      <c r="B255" s="597" t="s">
        <v>175</v>
      </c>
      <c r="C255" s="597" t="s">
        <v>204</v>
      </c>
      <c r="D255" s="604">
        <v>416</v>
      </c>
      <c r="E255" s="604">
        <v>97</v>
      </c>
      <c r="F255" s="604">
        <v>267</v>
      </c>
      <c r="G255" s="604">
        <v>46</v>
      </c>
      <c r="H255" s="604">
        <v>6</v>
      </c>
    </row>
    <row r="256" spans="1:8" s="512" customFormat="1">
      <c r="A256" s="597" t="s">
        <v>452</v>
      </c>
      <c r="B256" s="597" t="s">
        <v>175</v>
      </c>
      <c r="C256" s="597" t="s">
        <v>233</v>
      </c>
      <c r="D256" s="604">
        <v>64</v>
      </c>
      <c r="E256" s="604">
        <v>5</v>
      </c>
      <c r="F256" s="604">
        <v>51</v>
      </c>
      <c r="G256" s="604">
        <v>8</v>
      </c>
      <c r="H256" s="604">
        <v>0</v>
      </c>
    </row>
    <row r="257" spans="1:8" s="512" customFormat="1">
      <c r="A257" s="597" t="s">
        <v>453</v>
      </c>
      <c r="B257" s="597" t="s">
        <v>175</v>
      </c>
      <c r="C257" s="597" t="s">
        <v>205</v>
      </c>
      <c r="D257" s="604">
        <v>198</v>
      </c>
      <c r="E257" s="604">
        <v>33</v>
      </c>
      <c r="F257" s="604">
        <v>121</v>
      </c>
      <c r="G257" s="604">
        <v>41</v>
      </c>
      <c r="H257" s="604">
        <v>3</v>
      </c>
    </row>
    <row r="258" spans="1:8" s="512" customFormat="1">
      <c r="A258" s="597" t="s">
        <v>454</v>
      </c>
      <c r="B258" s="597" t="s">
        <v>175</v>
      </c>
      <c r="C258" s="597" t="s">
        <v>218</v>
      </c>
      <c r="D258" s="604">
        <v>92</v>
      </c>
      <c r="E258" s="604">
        <v>25</v>
      </c>
      <c r="F258" s="604">
        <v>60</v>
      </c>
      <c r="G258" s="604">
        <v>7</v>
      </c>
      <c r="H258" s="604">
        <v>0</v>
      </c>
    </row>
    <row r="259" spans="1:8" s="512" customFormat="1">
      <c r="A259" s="597" t="s">
        <v>455</v>
      </c>
      <c r="B259" s="597" t="s">
        <v>175</v>
      </c>
      <c r="C259" s="597" t="s">
        <v>161</v>
      </c>
      <c r="D259" s="604">
        <v>137</v>
      </c>
      <c r="E259" s="604">
        <v>18</v>
      </c>
      <c r="F259" s="604">
        <v>94</v>
      </c>
      <c r="G259" s="604">
        <v>25</v>
      </c>
      <c r="H259" s="604">
        <v>0</v>
      </c>
    </row>
    <row r="260" spans="1:8" s="512" customFormat="1">
      <c r="A260" s="597" t="s">
        <v>456</v>
      </c>
      <c r="B260" s="597" t="s">
        <v>175</v>
      </c>
      <c r="C260" s="597" t="s">
        <v>105</v>
      </c>
      <c r="D260" s="604">
        <v>152</v>
      </c>
      <c r="E260" s="604">
        <v>13</v>
      </c>
      <c r="F260" s="604">
        <v>98</v>
      </c>
      <c r="G260" s="604">
        <v>39</v>
      </c>
      <c r="H260" s="604">
        <v>2</v>
      </c>
    </row>
    <row r="261" spans="1:8" s="512" customFormat="1">
      <c r="A261" s="597" t="s">
        <v>457</v>
      </c>
      <c r="B261" s="597" t="s">
        <v>175</v>
      </c>
      <c r="C261" s="597" t="s">
        <v>234</v>
      </c>
      <c r="D261" s="604">
        <v>144</v>
      </c>
      <c r="E261" s="604">
        <v>8</v>
      </c>
      <c r="F261" s="604">
        <v>114</v>
      </c>
      <c r="G261" s="604">
        <v>19</v>
      </c>
      <c r="H261" s="604">
        <v>3</v>
      </c>
    </row>
    <row r="262" spans="1:8" s="512" customFormat="1">
      <c r="A262" s="597" t="s">
        <v>458</v>
      </c>
      <c r="B262" s="597" t="s">
        <v>175</v>
      </c>
      <c r="C262" s="597" t="s">
        <v>184</v>
      </c>
      <c r="D262" s="604">
        <v>226</v>
      </c>
      <c r="E262" s="604">
        <v>34</v>
      </c>
      <c r="F262" s="604">
        <v>150</v>
      </c>
      <c r="G262" s="604">
        <v>39</v>
      </c>
      <c r="H262" s="604">
        <v>3</v>
      </c>
    </row>
    <row r="263" spans="1:8" s="512" customFormat="1">
      <c r="A263" s="597" t="s">
        <v>459</v>
      </c>
      <c r="B263" s="597" t="s">
        <v>175</v>
      </c>
      <c r="C263" s="597" t="s">
        <v>106</v>
      </c>
      <c r="D263" s="604">
        <v>126</v>
      </c>
      <c r="E263" s="604">
        <v>6</v>
      </c>
      <c r="F263" s="604">
        <v>82</v>
      </c>
      <c r="G263" s="604">
        <v>36</v>
      </c>
      <c r="H263" s="604">
        <v>2</v>
      </c>
    </row>
    <row r="264" spans="1:8" s="512" customFormat="1">
      <c r="A264" s="597" t="s">
        <v>460</v>
      </c>
      <c r="B264" s="597" t="s">
        <v>175</v>
      </c>
      <c r="C264" s="597" t="s">
        <v>89</v>
      </c>
      <c r="D264" s="604">
        <v>654</v>
      </c>
      <c r="E264" s="604">
        <v>115</v>
      </c>
      <c r="F264" s="604">
        <v>440</v>
      </c>
      <c r="G264" s="604">
        <v>92</v>
      </c>
      <c r="H264" s="604">
        <v>7</v>
      </c>
    </row>
    <row r="265" spans="1:8" s="512" customFormat="1">
      <c r="A265" s="597" t="s">
        <v>461</v>
      </c>
      <c r="B265" s="597" t="s">
        <v>175</v>
      </c>
      <c r="C265" s="597" t="s">
        <v>162</v>
      </c>
      <c r="D265" s="604">
        <v>71</v>
      </c>
      <c r="E265" s="604">
        <v>8</v>
      </c>
      <c r="F265" s="604">
        <v>54</v>
      </c>
      <c r="G265" s="604">
        <v>9</v>
      </c>
      <c r="H265" s="604">
        <v>0</v>
      </c>
    </row>
    <row r="266" spans="1:8" s="512" customFormat="1">
      <c r="A266" s="597" t="s">
        <v>462</v>
      </c>
      <c r="B266" s="597" t="s">
        <v>175</v>
      </c>
      <c r="C266" s="597" t="s">
        <v>206</v>
      </c>
      <c r="D266" s="604">
        <v>373</v>
      </c>
      <c r="E266" s="604">
        <v>58</v>
      </c>
      <c r="F266" s="604">
        <v>237</v>
      </c>
      <c r="G266" s="604">
        <v>73</v>
      </c>
      <c r="H266" s="604">
        <v>5</v>
      </c>
    </row>
    <row r="267" spans="1:8" s="512" customFormat="1">
      <c r="A267" s="597" t="s">
        <v>463</v>
      </c>
      <c r="B267" s="597" t="s">
        <v>175</v>
      </c>
      <c r="C267" s="597" t="s">
        <v>107</v>
      </c>
      <c r="D267" s="604">
        <v>110</v>
      </c>
      <c r="E267" s="604">
        <v>17</v>
      </c>
      <c r="F267" s="604">
        <v>75</v>
      </c>
      <c r="G267" s="604">
        <v>17</v>
      </c>
      <c r="H267" s="604">
        <v>1</v>
      </c>
    </row>
    <row r="268" spans="1:8" s="512" customFormat="1">
      <c r="A268" s="597" t="s">
        <v>464</v>
      </c>
      <c r="B268" s="597" t="s">
        <v>175</v>
      </c>
      <c r="C268" s="597" t="s">
        <v>108</v>
      </c>
      <c r="D268" s="604">
        <v>91</v>
      </c>
      <c r="E268" s="604">
        <v>7</v>
      </c>
      <c r="F268" s="604">
        <v>67</v>
      </c>
      <c r="G268" s="604">
        <v>16</v>
      </c>
      <c r="H268" s="604">
        <v>1</v>
      </c>
    </row>
    <row r="269" spans="1:8" s="512" customFormat="1">
      <c r="A269" s="597" t="s">
        <v>465</v>
      </c>
      <c r="B269" s="597" t="s">
        <v>175</v>
      </c>
      <c r="C269" s="597" t="s">
        <v>30</v>
      </c>
      <c r="D269" s="604">
        <v>61</v>
      </c>
      <c r="E269" s="604">
        <v>7</v>
      </c>
      <c r="F269" s="604">
        <v>45</v>
      </c>
      <c r="G269" s="604">
        <v>9</v>
      </c>
      <c r="H269" s="604">
        <v>0</v>
      </c>
    </row>
    <row r="270" spans="1:8" s="512" customFormat="1">
      <c r="A270" s="597" t="s">
        <v>466</v>
      </c>
      <c r="B270" s="597" t="s">
        <v>175</v>
      </c>
      <c r="C270" s="597" t="s">
        <v>109</v>
      </c>
      <c r="D270" s="604">
        <v>68</v>
      </c>
      <c r="E270" s="604">
        <v>16</v>
      </c>
      <c r="F270" s="604">
        <v>35</v>
      </c>
      <c r="G270" s="604">
        <v>16</v>
      </c>
      <c r="H270" s="604">
        <v>1</v>
      </c>
    </row>
    <row r="271" spans="1:8" s="512" customFormat="1">
      <c r="A271" s="597" t="s">
        <v>467</v>
      </c>
      <c r="B271" s="597" t="s">
        <v>175</v>
      </c>
      <c r="C271" s="597" t="s">
        <v>185</v>
      </c>
      <c r="D271" s="604">
        <v>721</v>
      </c>
      <c r="E271" s="604">
        <v>115</v>
      </c>
      <c r="F271" s="604">
        <v>483</v>
      </c>
      <c r="G271" s="604">
        <v>119</v>
      </c>
      <c r="H271" s="604">
        <v>4</v>
      </c>
    </row>
    <row r="272" spans="1:8" s="512" customFormat="1">
      <c r="A272" s="597" t="s">
        <v>468</v>
      </c>
      <c r="B272" s="597" t="s">
        <v>175</v>
      </c>
      <c r="C272" s="597" t="s">
        <v>110</v>
      </c>
      <c r="D272" s="604">
        <v>84</v>
      </c>
      <c r="E272" s="604">
        <v>4</v>
      </c>
      <c r="F272" s="604">
        <v>47</v>
      </c>
      <c r="G272" s="604">
        <v>30</v>
      </c>
      <c r="H272" s="604">
        <v>3</v>
      </c>
    </row>
    <row r="273" spans="1:8" s="512" customFormat="1">
      <c r="A273" s="597" t="s">
        <v>469</v>
      </c>
      <c r="B273" s="597" t="s">
        <v>175</v>
      </c>
      <c r="C273" s="597" t="s">
        <v>111</v>
      </c>
      <c r="D273" s="604">
        <v>103</v>
      </c>
      <c r="E273" s="604">
        <v>12</v>
      </c>
      <c r="F273" s="604">
        <v>62</v>
      </c>
      <c r="G273" s="604">
        <v>27</v>
      </c>
      <c r="H273" s="604">
        <v>2</v>
      </c>
    </row>
    <row r="274" spans="1:8" s="512" customFormat="1">
      <c r="A274" s="597" t="s">
        <v>470</v>
      </c>
      <c r="B274" s="597" t="s">
        <v>175</v>
      </c>
      <c r="C274" s="597" t="s">
        <v>163</v>
      </c>
      <c r="D274" s="604">
        <v>18</v>
      </c>
      <c r="E274" s="604">
        <v>2</v>
      </c>
      <c r="F274" s="604">
        <v>10</v>
      </c>
      <c r="G274" s="604">
        <v>6</v>
      </c>
      <c r="H274" s="604">
        <v>0</v>
      </c>
    </row>
    <row r="275" spans="1:8" s="512" customFormat="1">
      <c r="A275" s="597" t="s">
        <v>471</v>
      </c>
      <c r="B275" s="597" t="s">
        <v>175</v>
      </c>
      <c r="C275" s="597" t="s">
        <v>112</v>
      </c>
      <c r="D275" s="604">
        <v>115</v>
      </c>
      <c r="E275" s="604">
        <v>11</v>
      </c>
      <c r="F275" s="604">
        <v>84</v>
      </c>
      <c r="G275" s="604">
        <v>19</v>
      </c>
      <c r="H275" s="604">
        <v>1</v>
      </c>
    </row>
    <row r="276" spans="1:8" s="512" customFormat="1">
      <c r="A276" s="597" t="s">
        <v>472</v>
      </c>
      <c r="B276" s="597" t="s">
        <v>175</v>
      </c>
      <c r="C276" s="597" t="s">
        <v>219</v>
      </c>
      <c r="D276" s="604">
        <v>91</v>
      </c>
      <c r="E276" s="604">
        <v>19</v>
      </c>
      <c r="F276" s="604">
        <v>61</v>
      </c>
      <c r="G276" s="604">
        <v>11</v>
      </c>
      <c r="H276" s="604">
        <v>0</v>
      </c>
    </row>
    <row r="277" spans="1:8" s="512" customFormat="1">
      <c r="A277" s="597" t="s">
        <v>473</v>
      </c>
      <c r="B277" s="597" t="s">
        <v>175</v>
      </c>
      <c r="C277" s="597" t="s">
        <v>90</v>
      </c>
      <c r="D277" s="604">
        <v>580</v>
      </c>
      <c r="E277" s="604">
        <v>98</v>
      </c>
      <c r="F277" s="604">
        <v>411</v>
      </c>
      <c r="G277" s="604">
        <v>68</v>
      </c>
      <c r="H277" s="604">
        <v>3</v>
      </c>
    </row>
    <row r="278" spans="1:8" s="512" customFormat="1">
      <c r="A278" s="597" t="s">
        <v>474</v>
      </c>
      <c r="B278" s="597" t="s">
        <v>175</v>
      </c>
      <c r="C278" s="597" t="s">
        <v>113</v>
      </c>
      <c r="D278" s="604">
        <v>96</v>
      </c>
      <c r="E278" s="604">
        <v>13</v>
      </c>
      <c r="F278" s="604">
        <v>58</v>
      </c>
      <c r="G278" s="604">
        <v>24</v>
      </c>
      <c r="H278" s="604">
        <v>1</v>
      </c>
    </row>
    <row r="279" spans="1:8" s="512" customFormat="1">
      <c r="A279" s="597" t="s">
        <v>475</v>
      </c>
      <c r="B279" s="597" t="s">
        <v>175</v>
      </c>
      <c r="C279" s="597" t="s">
        <v>114</v>
      </c>
      <c r="D279" s="604">
        <v>92</v>
      </c>
      <c r="E279" s="604">
        <v>8</v>
      </c>
      <c r="F279" s="604">
        <v>56</v>
      </c>
      <c r="G279" s="604">
        <v>26</v>
      </c>
      <c r="H279" s="604">
        <v>2</v>
      </c>
    </row>
    <row r="280" spans="1:8" s="512" customFormat="1">
      <c r="A280" s="597" t="s">
        <v>476</v>
      </c>
      <c r="B280" s="597" t="s">
        <v>175</v>
      </c>
      <c r="C280" s="597" t="s">
        <v>186</v>
      </c>
      <c r="D280" s="604">
        <v>44</v>
      </c>
      <c r="E280" s="604">
        <v>14</v>
      </c>
      <c r="F280" s="604">
        <v>24</v>
      </c>
      <c r="G280" s="604">
        <v>6</v>
      </c>
      <c r="H280" s="604">
        <v>0</v>
      </c>
    </row>
    <row r="281" spans="1:8" s="512" customFormat="1">
      <c r="A281" s="597" t="s">
        <v>6574</v>
      </c>
      <c r="B281" s="597" t="s">
        <v>175</v>
      </c>
      <c r="C281" s="597" t="s">
        <v>207</v>
      </c>
      <c r="D281" s="604">
        <v>2</v>
      </c>
      <c r="E281" s="604">
        <v>0</v>
      </c>
      <c r="F281" s="604">
        <v>2</v>
      </c>
      <c r="G281" s="604">
        <v>0</v>
      </c>
      <c r="H281" s="604">
        <v>0</v>
      </c>
    </row>
    <row r="282" spans="1:8" s="512" customFormat="1">
      <c r="A282" s="597" t="s">
        <v>477</v>
      </c>
      <c r="B282" s="597" t="s">
        <v>175</v>
      </c>
      <c r="C282" s="597" t="s">
        <v>115</v>
      </c>
      <c r="D282" s="604">
        <v>76</v>
      </c>
      <c r="E282" s="604">
        <v>10</v>
      </c>
      <c r="F282" s="604">
        <v>49</v>
      </c>
      <c r="G282" s="604">
        <v>15</v>
      </c>
      <c r="H282" s="604">
        <v>2</v>
      </c>
    </row>
    <row r="283" spans="1:8" s="512" customFormat="1">
      <c r="A283" s="597" t="s">
        <v>478</v>
      </c>
      <c r="B283" s="597" t="s">
        <v>175</v>
      </c>
      <c r="C283" s="597" t="s">
        <v>146</v>
      </c>
      <c r="D283" s="604">
        <v>69</v>
      </c>
      <c r="E283" s="604">
        <v>14</v>
      </c>
      <c r="F283" s="604">
        <v>42</v>
      </c>
      <c r="G283" s="604">
        <v>13</v>
      </c>
      <c r="H283" s="604">
        <v>0</v>
      </c>
    </row>
    <row r="284" spans="1:8" s="512" customFormat="1">
      <c r="A284" s="597" t="s">
        <v>479</v>
      </c>
      <c r="B284" s="597" t="s">
        <v>175</v>
      </c>
      <c r="C284" s="597" t="s">
        <v>187</v>
      </c>
      <c r="D284" s="604">
        <v>722</v>
      </c>
      <c r="E284" s="604">
        <v>128</v>
      </c>
      <c r="F284" s="604">
        <v>496</v>
      </c>
      <c r="G284" s="604">
        <v>95</v>
      </c>
      <c r="H284" s="604">
        <v>3</v>
      </c>
    </row>
    <row r="285" spans="1:8" s="512" customFormat="1">
      <c r="A285" s="597" t="s">
        <v>480</v>
      </c>
      <c r="B285" s="597" t="s">
        <v>175</v>
      </c>
      <c r="C285" s="597" t="s">
        <v>235</v>
      </c>
      <c r="D285" s="604">
        <v>72</v>
      </c>
      <c r="E285" s="604">
        <v>4</v>
      </c>
      <c r="F285" s="604">
        <v>62</v>
      </c>
      <c r="G285" s="604">
        <v>6</v>
      </c>
      <c r="H285" s="604">
        <v>0</v>
      </c>
    </row>
    <row r="286" spans="1:8" s="512" customFormat="1">
      <c r="A286" s="597" t="s">
        <v>481</v>
      </c>
      <c r="B286" s="597" t="s">
        <v>175</v>
      </c>
      <c r="C286" s="597" t="s">
        <v>147</v>
      </c>
      <c r="D286" s="604">
        <v>62</v>
      </c>
      <c r="E286" s="604">
        <v>9</v>
      </c>
      <c r="F286" s="604">
        <v>47</v>
      </c>
      <c r="G286" s="604">
        <v>6</v>
      </c>
      <c r="H286" s="604">
        <v>0</v>
      </c>
    </row>
    <row r="287" spans="1:8" s="512" customFormat="1">
      <c r="A287" s="597" t="s">
        <v>482</v>
      </c>
      <c r="B287" s="597" t="s">
        <v>175</v>
      </c>
      <c r="C287" s="597" t="s">
        <v>118</v>
      </c>
      <c r="D287" s="604">
        <v>203</v>
      </c>
      <c r="E287" s="604">
        <v>20</v>
      </c>
      <c r="F287" s="604">
        <v>135</v>
      </c>
      <c r="G287" s="604">
        <v>46</v>
      </c>
      <c r="H287" s="604">
        <v>2</v>
      </c>
    </row>
    <row r="288" spans="1:8" s="512" customFormat="1">
      <c r="A288" s="597" t="s">
        <v>483</v>
      </c>
      <c r="B288" s="597" t="s">
        <v>175</v>
      </c>
      <c r="C288" s="597" t="s">
        <v>31</v>
      </c>
      <c r="D288" s="604">
        <v>41</v>
      </c>
      <c r="E288" s="604">
        <v>7</v>
      </c>
      <c r="F288" s="604">
        <v>29</v>
      </c>
      <c r="G288" s="604">
        <v>5</v>
      </c>
      <c r="H288" s="604">
        <v>0</v>
      </c>
    </row>
    <row r="289" spans="1:8" s="512" customFormat="1">
      <c r="A289" s="597" t="s">
        <v>484</v>
      </c>
      <c r="B289" s="597" t="s">
        <v>175</v>
      </c>
      <c r="C289" s="597" t="s">
        <v>148</v>
      </c>
      <c r="D289" s="604">
        <v>129</v>
      </c>
      <c r="E289" s="604">
        <v>14</v>
      </c>
      <c r="F289" s="604">
        <v>80</v>
      </c>
      <c r="G289" s="604">
        <v>34</v>
      </c>
      <c r="H289" s="604">
        <v>1</v>
      </c>
    </row>
    <row r="290" spans="1:8" s="512" customFormat="1">
      <c r="A290" s="597" t="s">
        <v>485</v>
      </c>
      <c r="B290" s="597" t="s">
        <v>175</v>
      </c>
      <c r="C290" s="597" t="s">
        <v>32</v>
      </c>
      <c r="D290" s="604">
        <v>618</v>
      </c>
      <c r="E290" s="604">
        <v>99</v>
      </c>
      <c r="F290" s="604">
        <v>387</v>
      </c>
      <c r="G290" s="604">
        <v>127</v>
      </c>
      <c r="H290" s="604">
        <v>5</v>
      </c>
    </row>
    <row r="291" spans="1:8" s="512" customFormat="1">
      <c r="A291" s="597" t="s">
        <v>486</v>
      </c>
      <c r="B291" s="597" t="s">
        <v>175</v>
      </c>
      <c r="C291" s="597" t="s">
        <v>119</v>
      </c>
      <c r="D291" s="604">
        <v>278</v>
      </c>
      <c r="E291" s="604">
        <v>28</v>
      </c>
      <c r="F291" s="604">
        <v>183</v>
      </c>
      <c r="G291" s="604">
        <v>62</v>
      </c>
      <c r="H291" s="604">
        <v>5</v>
      </c>
    </row>
    <row r="292" spans="1:8" s="512" customFormat="1">
      <c r="A292" s="597" t="s">
        <v>487</v>
      </c>
      <c r="B292" s="597" t="s">
        <v>175</v>
      </c>
      <c r="C292" s="597" t="s">
        <v>79</v>
      </c>
      <c r="D292" s="604">
        <v>122</v>
      </c>
      <c r="E292" s="604">
        <v>12</v>
      </c>
      <c r="F292" s="604">
        <v>83</v>
      </c>
      <c r="G292" s="604">
        <v>27</v>
      </c>
      <c r="H292" s="604">
        <v>0</v>
      </c>
    </row>
    <row r="293" spans="1:8" s="512" customFormat="1">
      <c r="A293" s="597" t="s">
        <v>488</v>
      </c>
      <c r="B293" s="597" t="s">
        <v>175</v>
      </c>
      <c r="C293" s="597" t="s">
        <v>80</v>
      </c>
      <c r="D293" s="604">
        <v>348</v>
      </c>
      <c r="E293" s="604">
        <v>42</v>
      </c>
      <c r="F293" s="604">
        <v>240</v>
      </c>
      <c r="G293" s="604">
        <v>62</v>
      </c>
      <c r="H293" s="604">
        <v>4</v>
      </c>
    </row>
    <row r="294" spans="1:8" s="512" customFormat="1">
      <c r="A294" s="597" t="s">
        <v>489</v>
      </c>
      <c r="B294" s="597" t="s">
        <v>175</v>
      </c>
      <c r="C294" s="597" t="s">
        <v>149</v>
      </c>
      <c r="D294" s="604">
        <v>135</v>
      </c>
      <c r="E294" s="604">
        <v>15</v>
      </c>
      <c r="F294" s="604">
        <v>81</v>
      </c>
      <c r="G294" s="604">
        <v>34</v>
      </c>
      <c r="H294" s="604">
        <v>5</v>
      </c>
    </row>
    <row r="295" spans="1:8" s="512" customFormat="1">
      <c r="A295" s="597" t="s">
        <v>490</v>
      </c>
      <c r="B295" s="597" t="s">
        <v>175</v>
      </c>
      <c r="C295" s="597" t="s">
        <v>81</v>
      </c>
      <c r="D295" s="604">
        <v>338</v>
      </c>
      <c r="E295" s="604">
        <v>46</v>
      </c>
      <c r="F295" s="604">
        <v>237</v>
      </c>
      <c r="G295" s="604">
        <v>52</v>
      </c>
      <c r="H295" s="604">
        <v>3</v>
      </c>
    </row>
    <row r="296" spans="1:8" s="512" customFormat="1">
      <c r="A296" s="597" t="s">
        <v>491</v>
      </c>
      <c r="B296" s="597" t="s">
        <v>175</v>
      </c>
      <c r="C296" s="597" t="s">
        <v>33</v>
      </c>
      <c r="D296" s="604">
        <v>150</v>
      </c>
      <c r="E296" s="604">
        <v>6</v>
      </c>
      <c r="F296" s="604">
        <v>110</v>
      </c>
      <c r="G296" s="604">
        <v>30</v>
      </c>
      <c r="H296" s="604">
        <v>4</v>
      </c>
    </row>
    <row r="297" spans="1:8" s="512" customFormat="1">
      <c r="A297" s="597" t="s">
        <v>492</v>
      </c>
      <c r="B297" s="597" t="s">
        <v>175</v>
      </c>
      <c r="C297" s="597" t="s">
        <v>91</v>
      </c>
      <c r="D297" s="604">
        <v>76</v>
      </c>
      <c r="E297" s="604">
        <v>15</v>
      </c>
      <c r="F297" s="604">
        <v>49</v>
      </c>
      <c r="G297" s="604">
        <v>12</v>
      </c>
      <c r="H297" s="604">
        <v>0</v>
      </c>
    </row>
    <row r="298" spans="1:8" s="512" customFormat="1">
      <c r="A298" s="597" t="s">
        <v>493</v>
      </c>
      <c r="B298" s="597" t="s">
        <v>175</v>
      </c>
      <c r="C298" s="597" t="s">
        <v>34</v>
      </c>
      <c r="D298" s="604">
        <v>153</v>
      </c>
      <c r="E298" s="604">
        <v>9</v>
      </c>
      <c r="F298" s="604">
        <v>95</v>
      </c>
      <c r="G298" s="604">
        <v>48</v>
      </c>
      <c r="H298" s="604">
        <v>1</v>
      </c>
    </row>
    <row r="299" spans="1:8" s="512" customFormat="1">
      <c r="A299" s="597" t="s">
        <v>494</v>
      </c>
      <c r="B299" s="597" t="s">
        <v>175</v>
      </c>
      <c r="C299" s="597" t="s">
        <v>188</v>
      </c>
      <c r="D299" s="604">
        <v>112</v>
      </c>
      <c r="E299" s="604">
        <v>18</v>
      </c>
      <c r="F299" s="604">
        <v>67</v>
      </c>
      <c r="G299" s="604">
        <v>26</v>
      </c>
      <c r="H299" s="604">
        <v>1</v>
      </c>
    </row>
    <row r="300" spans="1:8" s="512" customFormat="1">
      <c r="A300" s="597" t="s">
        <v>495</v>
      </c>
      <c r="B300" s="597" t="s">
        <v>175</v>
      </c>
      <c r="C300" s="597" t="s">
        <v>150</v>
      </c>
      <c r="D300" s="604">
        <v>85</v>
      </c>
      <c r="E300" s="604">
        <v>13</v>
      </c>
      <c r="F300" s="604">
        <v>57</v>
      </c>
      <c r="G300" s="604">
        <v>13</v>
      </c>
      <c r="H300" s="604">
        <v>2</v>
      </c>
    </row>
    <row r="301" spans="1:8" s="512" customFormat="1">
      <c r="A301" s="597" t="s">
        <v>496</v>
      </c>
      <c r="B301" s="597" t="s">
        <v>175</v>
      </c>
      <c r="C301" s="597" t="s">
        <v>164</v>
      </c>
      <c r="D301" s="604">
        <v>43</v>
      </c>
      <c r="E301" s="604">
        <v>2</v>
      </c>
      <c r="F301" s="604">
        <v>28</v>
      </c>
      <c r="G301" s="604">
        <v>12</v>
      </c>
      <c r="H301" s="604">
        <v>1</v>
      </c>
    </row>
    <row r="302" spans="1:8" s="512" customFormat="1">
      <c r="A302" s="597" t="s">
        <v>497</v>
      </c>
      <c r="B302" s="597" t="s">
        <v>175</v>
      </c>
      <c r="C302" s="597" t="s">
        <v>189</v>
      </c>
      <c r="D302" s="604">
        <v>128</v>
      </c>
      <c r="E302" s="604">
        <v>10</v>
      </c>
      <c r="F302" s="604">
        <v>89</v>
      </c>
      <c r="G302" s="604">
        <v>29</v>
      </c>
      <c r="H302" s="604">
        <v>0</v>
      </c>
    </row>
    <row r="303" spans="1:8" s="512" customFormat="1">
      <c r="A303" s="597" t="s">
        <v>498</v>
      </c>
      <c r="B303" s="597" t="s">
        <v>175</v>
      </c>
      <c r="C303" s="597" t="s">
        <v>165</v>
      </c>
      <c r="D303" s="604">
        <v>109</v>
      </c>
      <c r="E303" s="604">
        <v>9</v>
      </c>
      <c r="F303" s="604">
        <v>80</v>
      </c>
      <c r="G303" s="604">
        <v>19</v>
      </c>
      <c r="H303" s="604">
        <v>1</v>
      </c>
    </row>
    <row r="304" spans="1:8" s="512" customFormat="1">
      <c r="A304" s="597" t="s">
        <v>499</v>
      </c>
      <c r="B304" s="597" t="s">
        <v>175</v>
      </c>
      <c r="C304" s="597" t="s">
        <v>151</v>
      </c>
      <c r="D304" s="604">
        <v>82</v>
      </c>
      <c r="E304" s="604">
        <v>6</v>
      </c>
      <c r="F304" s="604">
        <v>47</v>
      </c>
      <c r="G304" s="604">
        <v>27</v>
      </c>
      <c r="H304" s="604">
        <v>2</v>
      </c>
    </row>
    <row r="305" spans="1:8" s="512" customFormat="1">
      <c r="A305" s="597" t="s">
        <v>500</v>
      </c>
      <c r="B305" s="597" t="s">
        <v>175</v>
      </c>
      <c r="C305" s="597" t="s">
        <v>92</v>
      </c>
      <c r="D305" s="604">
        <v>348</v>
      </c>
      <c r="E305" s="604">
        <v>40</v>
      </c>
      <c r="F305" s="604">
        <v>252</v>
      </c>
      <c r="G305" s="604">
        <v>56</v>
      </c>
      <c r="H305" s="604">
        <v>0</v>
      </c>
    </row>
    <row r="306" spans="1:8" s="512" customFormat="1">
      <c r="A306" s="597" t="s">
        <v>501</v>
      </c>
      <c r="B306" s="597" t="s">
        <v>175</v>
      </c>
      <c r="C306" s="597" t="s">
        <v>59</v>
      </c>
      <c r="D306" s="604">
        <v>44</v>
      </c>
      <c r="E306" s="604">
        <v>7</v>
      </c>
      <c r="F306" s="604">
        <v>27</v>
      </c>
      <c r="G306" s="604">
        <v>10</v>
      </c>
      <c r="H306" s="604">
        <v>0</v>
      </c>
    </row>
    <row r="307" spans="1:8" s="512" customFormat="1">
      <c r="A307" s="597" t="s">
        <v>502</v>
      </c>
      <c r="B307" s="597" t="s">
        <v>175</v>
      </c>
      <c r="C307" s="597" t="s">
        <v>60</v>
      </c>
      <c r="D307" s="604">
        <v>75</v>
      </c>
      <c r="E307" s="604">
        <v>4</v>
      </c>
      <c r="F307" s="604">
        <v>40</v>
      </c>
      <c r="G307" s="604">
        <v>31</v>
      </c>
      <c r="H307" s="604">
        <v>0</v>
      </c>
    </row>
    <row r="308" spans="1:8" s="512" customFormat="1">
      <c r="A308" s="597" t="s">
        <v>503</v>
      </c>
      <c r="B308" s="597" t="s">
        <v>175</v>
      </c>
      <c r="C308" s="597" t="s">
        <v>208</v>
      </c>
      <c r="D308" s="604">
        <v>104</v>
      </c>
      <c r="E308" s="604">
        <v>24</v>
      </c>
      <c r="F308" s="604">
        <v>57</v>
      </c>
      <c r="G308" s="604">
        <v>23</v>
      </c>
      <c r="H308" s="604">
        <v>0</v>
      </c>
    </row>
    <row r="309" spans="1:8" s="512" customFormat="1">
      <c r="A309" s="597" t="s">
        <v>504</v>
      </c>
      <c r="B309" s="597" t="s">
        <v>175</v>
      </c>
      <c r="C309" s="597" t="s">
        <v>166</v>
      </c>
      <c r="D309" s="604">
        <v>59</v>
      </c>
      <c r="E309" s="604">
        <v>8</v>
      </c>
      <c r="F309" s="604">
        <v>40</v>
      </c>
      <c r="G309" s="604">
        <v>11</v>
      </c>
      <c r="H309" s="604">
        <v>0</v>
      </c>
    </row>
    <row r="310" spans="1:8" s="512" customFormat="1">
      <c r="A310" s="597" t="s">
        <v>505</v>
      </c>
      <c r="B310" s="597" t="s">
        <v>175</v>
      </c>
      <c r="C310" s="597" t="s">
        <v>61</v>
      </c>
      <c r="D310" s="604">
        <v>315</v>
      </c>
      <c r="E310" s="604">
        <v>26</v>
      </c>
      <c r="F310" s="604">
        <v>253</v>
      </c>
      <c r="G310" s="604">
        <v>33</v>
      </c>
      <c r="H310" s="604">
        <v>3</v>
      </c>
    </row>
    <row r="311" spans="1:8" s="512" customFormat="1">
      <c r="A311" s="597" t="s">
        <v>506</v>
      </c>
      <c r="B311" s="597" t="s">
        <v>175</v>
      </c>
      <c r="C311" s="597" t="s">
        <v>82</v>
      </c>
      <c r="D311" s="604">
        <v>337</v>
      </c>
      <c r="E311" s="604">
        <v>60</v>
      </c>
      <c r="F311" s="604">
        <v>207</v>
      </c>
      <c r="G311" s="604">
        <v>69</v>
      </c>
      <c r="H311" s="604">
        <v>1</v>
      </c>
    </row>
    <row r="312" spans="1:8" s="512" customFormat="1">
      <c r="A312" s="597" t="s">
        <v>507</v>
      </c>
      <c r="B312" s="597" t="s">
        <v>175</v>
      </c>
      <c r="C312" s="597" t="s">
        <v>167</v>
      </c>
      <c r="D312" s="604">
        <v>129</v>
      </c>
      <c r="E312" s="604">
        <v>19</v>
      </c>
      <c r="F312" s="604">
        <v>82</v>
      </c>
      <c r="G312" s="604">
        <v>28</v>
      </c>
      <c r="H312" s="604">
        <v>0</v>
      </c>
    </row>
    <row r="313" spans="1:8" s="512" customFormat="1">
      <c r="A313" s="597" t="s">
        <v>508</v>
      </c>
      <c r="B313" s="597" t="s">
        <v>175</v>
      </c>
      <c r="C313" s="597" t="s">
        <v>83</v>
      </c>
      <c r="D313" s="604">
        <v>80</v>
      </c>
      <c r="E313" s="604">
        <v>8</v>
      </c>
      <c r="F313" s="604">
        <v>48</v>
      </c>
      <c r="G313" s="604">
        <v>23</v>
      </c>
      <c r="H313" s="604">
        <v>1</v>
      </c>
    </row>
    <row r="314" spans="1:8" s="512" customFormat="1">
      <c r="A314" s="597" t="s">
        <v>509</v>
      </c>
      <c r="B314" s="597" t="s">
        <v>175</v>
      </c>
      <c r="C314" s="597" t="s">
        <v>84</v>
      </c>
      <c r="D314" s="604">
        <v>332</v>
      </c>
      <c r="E314" s="604">
        <v>37</v>
      </c>
      <c r="F314" s="604">
        <v>225</v>
      </c>
      <c r="G314" s="604">
        <v>64</v>
      </c>
      <c r="H314" s="604">
        <v>6</v>
      </c>
    </row>
    <row r="315" spans="1:8" s="512" customFormat="1">
      <c r="A315" s="597" t="s">
        <v>510</v>
      </c>
      <c r="B315" s="597" t="s">
        <v>175</v>
      </c>
      <c r="C315" s="597" t="s">
        <v>179</v>
      </c>
      <c r="D315" s="604">
        <v>17</v>
      </c>
      <c r="E315" s="604">
        <v>3</v>
      </c>
      <c r="F315" s="604">
        <v>8</v>
      </c>
      <c r="G315" s="604">
        <v>6</v>
      </c>
      <c r="H315" s="604">
        <v>0</v>
      </c>
    </row>
    <row r="316" spans="1:8" s="512" customFormat="1">
      <c r="A316" s="597" t="s">
        <v>511</v>
      </c>
      <c r="B316" s="597" t="s">
        <v>175</v>
      </c>
      <c r="C316" s="597" t="s">
        <v>35</v>
      </c>
      <c r="D316" s="604">
        <v>105</v>
      </c>
      <c r="E316" s="604">
        <v>6</v>
      </c>
      <c r="F316" s="604">
        <v>72</v>
      </c>
      <c r="G316" s="604">
        <v>24</v>
      </c>
      <c r="H316" s="604">
        <v>3</v>
      </c>
    </row>
    <row r="317" spans="1:8" s="512" customFormat="1">
      <c r="A317" s="597" t="s">
        <v>512</v>
      </c>
      <c r="B317" s="597" t="s">
        <v>175</v>
      </c>
      <c r="C317" s="597" t="s">
        <v>190</v>
      </c>
      <c r="D317" s="604">
        <v>357</v>
      </c>
      <c r="E317" s="604">
        <v>50</v>
      </c>
      <c r="F317" s="604">
        <v>235</v>
      </c>
      <c r="G317" s="604">
        <v>69</v>
      </c>
      <c r="H317" s="604">
        <v>3</v>
      </c>
    </row>
    <row r="318" spans="1:8" s="512" customFormat="1">
      <c r="A318" s="597" t="s">
        <v>513</v>
      </c>
      <c r="B318" s="597" t="s">
        <v>175</v>
      </c>
      <c r="C318" s="597" t="s">
        <v>93</v>
      </c>
      <c r="D318" s="604">
        <v>109</v>
      </c>
      <c r="E318" s="604">
        <v>15</v>
      </c>
      <c r="F318" s="604">
        <v>77</v>
      </c>
      <c r="G318" s="604">
        <v>17</v>
      </c>
      <c r="H318" s="604">
        <v>0</v>
      </c>
    </row>
    <row r="319" spans="1:8" s="512" customFormat="1">
      <c r="A319" s="597" t="s">
        <v>514</v>
      </c>
      <c r="B319" s="597" t="s">
        <v>175</v>
      </c>
      <c r="C319" s="597" t="s">
        <v>209</v>
      </c>
      <c r="D319" s="604">
        <v>107</v>
      </c>
      <c r="E319" s="604">
        <v>14</v>
      </c>
      <c r="F319" s="604">
        <v>82</v>
      </c>
      <c r="G319" s="604">
        <v>10</v>
      </c>
      <c r="H319" s="604">
        <v>1</v>
      </c>
    </row>
    <row r="320" spans="1:8" s="512" customFormat="1">
      <c r="A320" s="597" t="s">
        <v>515</v>
      </c>
      <c r="B320" s="597" t="s">
        <v>175</v>
      </c>
      <c r="C320" s="597" t="s">
        <v>210</v>
      </c>
      <c r="D320" s="604">
        <v>62</v>
      </c>
      <c r="E320" s="604">
        <v>11</v>
      </c>
      <c r="F320" s="604">
        <v>31</v>
      </c>
      <c r="G320" s="604">
        <v>20</v>
      </c>
      <c r="H320" s="604">
        <v>0</v>
      </c>
    </row>
    <row r="321" spans="1:8" s="512" customFormat="1">
      <c r="A321" s="597" t="s">
        <v>516</v>
      </c>
      <c r="B321" s="597" t="s">
        <v>175</v>
      </c>
      <c r="C321" s="597" t="s">
        <v>191</v>
      </c>
      <c r="D321" s="604">
        <v>81</v>
      </c>
      <c r="E321" s="604">
        <v>14</v>
      </c>
      <c r="F321" s="604">
        <v>56</v>
      </c>
      <c r="G321" s="604">
        <v>10</v>
      </c>
      <c r="H321" s="604">
        <v>1</v>
      </c>
    </row>
    <row r="322" spans="1:8" s="512" customFormat="1">
      <c r="A322" s="597" t="s">
        <v>517</v>
      </c>
      <c r="B322" s="597" t="s">
        <v>175</v>
      </c>
      <c r="C322" s="597" t="s">
        <v>192</v>
      </c>
      <c r="D322" s="604">
        <v>60</v>
      </c>
      <c r="E322" s="604">
        <v>11</v>
      </c>
      <c r="F322" s="604">
        <v>38</v>
      </c>
      <c r="G322" s="604">
        <v>10</v>
      </c>
      <c r="H322" s="604">
        <v>1</v>
      </c>
    </row>
    <row r="323" spans="1:8" s="512" customFormat="1">
      <c r="A323" s="597" t="s">
        <v>518</v>
      </c>
      <c r="B323" s="597" t="s">
        <v>175</v>
      </c>
      <c r="C323" s="597" t="s">
        <v>152</v>
      </c>
      <c r="D323" s="604">
        <v>109</v>
      </c>
      <c r="E323" s="604">
        <v>16</v>
      </c>
      <c r="F323" s="604">
        <v>76</v>
      </c>
      <c r="G323" s="604">
        <v>17</v>
      </c>
      <c r="H323" s="604">
        <v>0</v>
      </c>
    </row>
    <row r="324" spans="1:8" s="512" customFormat="1">
      <c r="A324" s="597" t="s">
        <v>519</v>
      </c>
      <c r="B324" s="597" t="s">
        <v>175</v>
      </c>
      <c r="C324" s="597" t="s">
        <v>168</v>
      </c>
      <c r="D324" s="604">
        <v>22</v>
      </c>
      <c r="E324" s="604">
        <v>1</v>
      </c>
      <c r="F324" s="604">
        <v>19</v>
      </c>
      <c r="G324" s="604">
        <v>2</v>
      </c>
      <c r="H324" s="604">
        <v>0</v>
      </c>
    </row>
    <row r="325" spans="1:8" s="512" customFormat="1">
      <c r="A325" s="597" t="s">
        <v>520</v>
      </c>
      <c r="B325" s="597" t="s">
        <v>175</v>
      </c>
      <c r="C325" s="597" t="s">
        <v>153</v>
      </c>
      <c r="D325" s="604">
        <v>127</v>
      </c>
      <c r="E325" s="604">
        <v>21</v>
      </c>
      <c r="F325" s="604">
        <v>90</v>
      </c>
      <c r="G325" s="604">
        <v>15</v>
      </c>
      <c r="H325" s="604">
        <v>1</v>
      </c>
    </row>
    <row r="326" spans="1:8" s="512" customFormat="1">
      <c r="A326" s="597" t="s">
        <v>521</v>
      </c>
      <c r="B326" s="597" t="s">
        <v>175</v>
      </c>
      <c r="C326" s="597" t="s">
        <v>36</v>
      </c>
      <c r="D326" s="604">
        <v>90</v>
      </c>
      <c r="E326" s="604">
        <v>15</v>
      </c>
      <c r="F326" s="604">
        <v>59</v>
      </c>
      <c r="G326" s="604">
        <v>15</v>
      </c>
      <c r="H326" s="604">
        <v>1</v>
      </c>
    </row>
    <row r="327" spans="1:8" s="512" customFormat="1">
      <c r="A327" s="597" t="s">
        <v>522</v>
      </c>
      <c r="B327" s="597" t="s">
        <v>175</v>
      </c>
      <c r="C327" s="597" t="s">
        <v>62</v>
      </c>
      <c r="D327" s="604">
        <v>67</v>
      </c>
      <c r="E327" s="604">
        <v>5</v>
      </c>
      <c r="F327" s="604">
        <v>47</v>
      </c>
      <c r="G327" s="604">
        <v>15</v>
      </c>
      <c r="H327" s="604">
        <v>0</v>
      </c>
    </row>
    <row r="328" spans="1:8" s="512" customFormat="1">
      <c r="A328" s="597" t="s">
        <v>523</v>
      </c>
      <c r="B328" s="597" t="s">
        <v>175</v>
      </c>
      <c r="C328" s="597" t="s">
        <v>85</v>
      </c>
      <c r="D328" s="604">
        <v>18</v>
      </c>
      <c r="E328" s="604">
        <v>3</v>
      </c>
      <c r="F328" s="604">
        <v>14</v>
      </c>
      <c r="G328" s="604">
        <v>1</v>
      </c>
      <c r="H328" s="604">
        <v>0</v>
      </c>
    </row>
    <row r="329" spans="1:8" s="512" customFormat="1">
      <c r="A329" s="597" t="s">
        <v>524</v>
      </c>
      <c r="B329" s="597" t="s">
        <v>175</v>
      </c>
      <c r="C329" s="597" t="s">
        <v>37</v>
      </c>
      <c r="D329" s="604">
        <v>102</v>
      </c>
      <c r="E329" s="604">
        <v>9</v>
      </c>
      <c r="F329" s="604">
        <v>63</v>
      </c>
      <c r="G329" s="604">
        <v>26</v>
      </c>
      <c r="H329" s="604">
        <v>4</v>
      </c>
    </row>
    <row r="330" spans="1:8" s="512" customFormat="1">
      <c r="A330" s="597" t="s">
        <v>525</v>
      </c>
      <c r="B330" s="597" t="s">
        <v>175</v>
      </c>
      <c r="C330" s="597" t="s">
        <v>220</v>
      </c>
      <c r="D330" s="604">
        <v>98</v>
      </c>
      <c r="E330" s="604">
        <v>5</v>
      </c>
      <c r="F330" s="604">
        <v>62</v>
      </c>
      <c r="G330" s="604">
        <v>27</v>
      </c>
      <c r="H330" s="604">
        <v>4</v>
      </c>
    </row>
    <row r="331" spans="1:8" s="512" customFormat="1">
      <c r="A331" s="597" t="s">
        <v>526</v>
      </c>
      <c r="B331" s="597" t="s">
        <v>175</v>
      </c>
      <c r="C331" s="597" t="s">
        <v>38</v>
      </c>
      <c r="D331" s="604">
        <v>97</v>
      </c>
      <c r="E331" s="604">
        <v>14</v>
      </c>
      <c r="F331" s="604">
        <v>70</v>
      </c>
      <c r="G331" s="604">
        <v>13</v>
      </c>
      <c r="H331" s="604">
        <v>0</v>
      </c>
    </row>
    <row r="332" spans="1:8" s="512" customFormat="1">
      <c r="A332" s="597" t="s">
        <v>527</v>
      </c>
      <c r="B332" s="597" t="s">
        <v>175</v>
      </c>
      <c r="C332" s="597" t="s">
        <v>63</v>
      </c>
      <c r="D332" s="604">
        <v>176</v>
      </c>
      <c r="E332" s="604">
        <v>10</v>
      </c>
      <c r="F332" s="604">
        <v>111</v>
      </c>
      <c r="G332" s="604">
        <v>54</v>
      </c>
      <c r="H332" s="604">
        <v>1</v>
      </c>
    </row>
    <row r="333" spans="1:8" s="512" customFormat="1">
      <c r="A333" s="597" t="s">
        <v>528</v>
      </c>
      <c r="B333" s="597" t="s">
        <v>175</v>
      </c>
      <c r="C333" s="597" t="s">
        <v>221</v>
      </c>
      <c r="D333" s="604">
        <v>155</v>
      </c>
      <c r="E333" s="604">
        <v>31</v>
      </c>
      <c r="F333" s="604">
        <v>111</v>
      </c>
      <c r="G333" s="604">
        <v>12</v>
      </c>
      <c r="H333" s="604">
        <v>1</v>
      </c>
    </row>
    <row r="334" spans="1:8" s="512" customFormat="1">
      <c r="A334" s="597" t="s">
        <v>529</v>
      </c>
      <c r="B334" s="597" t="s">
        <v>175</v>
      </c>
      <c r="C334" s="597" t="s">
        <v>193</v>
      </c>
      <c r="D334" s="604">
        <v>32</v>
      </c>
      <c r="E334" s="604">
        <v>3</v>
      </c>
      <c r="F334" s="604">
        <v>23</v>
      </c>
      <c r="G334" s="604">
        <v>6</v>
      </c>
      <c r="H334" s="604">
        <v>0</v>
      </c>
    </row>
    <row r="335" spans="1:8" s="512" customFormat="1">
      <c r="A335" s="597" t="s">
        <v>530</v>
      </c>
      <c r="B335" s="597" t="s">
        <v>175</v>
      </c>
      <c r="C335" s="597" t="s">
        <v>222</v>
      </c>
      <c r="D335" s="604">
        <v>93</v>
      </c>
      <c r="E335" s="604">
        <v>20</v>
      </c>
      <c r="F335" s="604">
        <v>56</v>
      </c>
      <c r="G335" s="604">
        <v>14</v>
      </c>
      <c r="H335" s="604">
        <v>3</v>
      </c>
    </row>
    <row r="336" spans="1:8" s="512" customFormat="1">
      <c r="A336" s="597" t="s">
        <v>531</v>
      </c>
      <c r="B336" s="597" t="s">
        <v>175</v>
      </c>
      <c r="C336" s="597" t="s">
        <v>211</v>
      </c>
      <c r="D336" s="604">
        <v>290</v>
      </c>
      <c r="E336" s="604">
        <v>58</v>
      </c>
      <c r="F336" s="604">
        <v>190</v>
      </c>
      <c r="G336" s="604">
        <v>42</v>
      </c>
      <c r="H336" s="604">
        <v>0</v>
      </c>
    </row>
    <row r="337" spans="1:8" s="512" customFormat="1">
      <c r="A337" s="597" t="s">
        <v>532</v>
      </c>
      <c r="B337" s="597" t="s">
        <v>175</v>
      </c>
      <c r="C337" s="597" t="s">
        <v>212</v>
      </c>
      <c r="D337" s="604">
        <v>174</v>
      </c>
      <c r="E337" s="604">
        <v>19</v>
      </c>
      <c r="F337" s="604">
        <v>112</v>
      </c>
      <c r="G337" s="604">
        <v>43</v>
      </c>
      <c r="H337" s="604">
        <v>0</v>
      </c>
    </row>
    <row r="338" spans="1:8" s="512" customFormat="1">
      <c r="A338" s="597" t="s">
        <v>533</v>
      </c>
      <c r="B338" s="597" t="s">
        <v>175</v>
      </c>
      <c r="C338" s="597" t="s">
        <v>169</v>
      </c>
      <c r="D338" s="604">
        <v>30</v>
      </c>
      <c r="E338" s="604">
        <v>1</v>
      </c>
      <c r="F338" s="604">
        <v>19</v>
      </c>
      <c r="G338" s="604">
        <v>10</v>
      </c>
      <c r="H338" s="604">
        <v>0</v>
      </c>
    </row>
    <row r="339" spans="1:8" s="512" customFormat="1">
      <c r="A339" s="597" t="s">
        <v>534</v>
      </c>
      <c r="B339" s="597" t="s">
        <v>175</v>
      </c>
      <c r="C339" s="597" t="s">
        <v>194</v>
      </c>
      <c r="D339" s="604">
        <v>98</v>
      </c>
      <c r="E339" s="604">
        <v>23</v>
      </c>
      <c r="F339" s="604">
        <v>64</v>
      </c>
      <c r="G339" s="604">
        <v>9</v>
      </c>
      <c r="H339" s="604">
        <v>2</v>
      </c>
    </row>
    <row r="340" spans="1:8" s="512" customFormat="1">
      <c r="A340" s="597" t="s">
        <v>535</v>
      </c>
      <c r="B340" s="597" t="s">
        <v>175</v>
      </c>
      <c r="C340" s="597" t="s">
        <v>94</v>
      </c>
      <c r="D340" s="604">
        <v>71</v>
      </c>
      <c r="E340" s="604">
        <v>11</v>
      </c>
      <c r="F340" s="604">
        <v>51</v>
      </c>
      <c r="G340" s="604">
        <v>9</v>
      </c>
      <c r="H340" s="604">
        <v>0</v>
      </c>
    </row>
    <row r="341" spans="1:8" s="512" customFormat="1">
      <c r="A341" s="597" t="s">
        <v>536</v>
      </c>
      <c r="B341" s="597" t="s">
        <v>175</v>
      </c>
      <c r="C341" s="597" t="s">
        <v>154</v>
      </c>
      <c r="D341" s="604">
        <v>124</v>
      </c>
      <c r="E341" s="604">
        <v>20</v>
      </c>
      <c r="F341" s="604">
        <v>70</v>
      </c>
      <c r="G341" s="604">
        <v>29</v>
      </c>
      <c r="H341" s="604">
        <v>5</v>
      </c>
    </row>
    <row r="342" spans="1:8" s="512" customFormat="1">
      <c r="A342" s="597" t="s">
        <v>537</v>
      </c>
      <c r="B342" s="597" t="s">
        <v>175</v>
      </c>
      <c r="C342" s="597" t="s">
        <v>39</v>
      </c>
      <c r="D342" s="604">
        <v>57</v>
      </c>
      <c r="E342" s="604">
        <v>7</v>
      </c>
      <c r="F342" s="604">
        <v>39</v>
      </c>
      <c r="G342" s="604">
        <v>10</v>
      </c>
      <c r="H342" s="604">
        <v>1</v>
      </c>
    </row>
    <row r="343" spans="1:8" s="512" customFormat="1">
      <c r="A343" s="597" t="s">
        <v>538</v>
      </c>
      <c r="B343" s="597" t="s">
        <v>175</v>
      </c>
      <c r="C343" s="597" t="s">
        <v>223</v>
      </c>
      <c r="D343" s="604">
        <v>417</v>
      </c>
      <c r="E343" s="604">
        <v>58</v>
      </c>
      <c r="F343" s="604">
        <v>300</v>
      </c>
      <c r="G343" s="604">
        <v>52</v>
      </c>
      <c r="H343" s="604">
        <v>7</v>
      </c>
    </row>
    <row r="344" spans="1:8" s="512" customFormat="1">
      <c r="A344" s="597" t="s">
        <v>539</v>
      </c>
      <c r="B344" s="597" t="s">
        <v>175</v>
      </c>
      <c r="C344" s="597" t="s">
        <v>40</v>
      </c>
      <c r="D344" s="604">
        <v>109</v>
      </c>
      <c r="E344" s="604">
        <v>9</v>
      </c>
      <c r="F344" s="604">
        <v>76</v>
      </c>
      <c r="G344" s="604">
        <v>24</v>
      </c>
      <c r="H344" s="604">
        <v>0</v>
      </c>
    </row>
    <row r="345" spans="1:8" s="512" customFormat="1">
      <c r="A345" s="597" t="s">
        <v>540</v>
      </c>
      <c r="B345" s="597" t="s">
        <v>175</v>
      </c>
      <c r="C345" s="597" t="s">
        <v>21</v>
      </c>
      <c r="D345" s="604">
        <v>51</v>
      </c>
      <c r="E345" s="604">
        <v>2</v>
      </c>
      <c r="F345" s="604">
        <v>34</v>
      </c>
      <c r="G345" s="604">
        <v>15</v>
      </c>
      <c r="H345" s="604">
        <v>0</v>
      </c>
    </row>
    <row r="346" spans="1:8" s="512" customFormat="1">
      <c r="A346" s="597" t="s">
        <v>541</v>
      </c>
      <c r="B346" s="597" t="s">
        <v>175</v>
      </c>
      <c r="C346" s="597" t="s">
        <v>224</v>
      </c>
      <c r="D346" s="604">
        <v>76</v>
      </c>
      <c r="E346" s="604">
        <v>16</v>
      </c>
      <c r="F346" s="604">
        <v>51</v>
      </c>
      <c r="G346" s="604">
        <v>9</v>
      </c>
      <c r="H346" s="604">
        <v>0</v>
      </c>
    </row>
    <row r="347" spans="1:8" s="512" customFormat="1">
      <c r="A347" s="597" t="s">
        <v>542</v>
      </c>
      <c r="B347" s="597" t="s">
        <v>175</v>
      </c>
      <c r="C347" s="597" t="s">
        <v>95</v>
      </c>
      <c r="D347" s="604">
        <v>324</v>
      </c>
      <c r="E347" s="604">
        <v>42</v>
      </c>
      <c r="F347" s="604">
        <v>242</v>
      </c>
      <c r="G347" s="604">
        <v>39</v>
      </c>
      <c r="H347" s="604">
        <v>1</v>
      </c>
    </row>
    <row r="348" spans="1:8" s="512" customFormat="1">
      <c r="A348" s="597" t="s">
        <v>543</v>
      </c>
      <c r="B348" s="597" t="s">
        <v>175</v>
      </c>
      <c r="C348" s="597" t="s">
        <v>22</v>
      </c>
      <c r="D348" s="604">
        <v>48</v>
      </c>
      <c r="E348" s="604">
        <v>4</v>
      </c>
      <c r="F348" s="604">
        <v>33</v>
      </c>
      <c r="G348" s="604">
        <v>11</v>
      </c>
      <c r="H348" s="604">
        <v>0</v>
      </c>
    </row>
    <row r="349" spans="1:8" s="512" customFormat="1">
      <c r="A349" s="597" t="s">
        <v>544</v>
      </c>
      <c r="B349" s="597" t="s">
        <v>175</v>
      </c>
      <c r="C349" s="597" t="s">
        <v>195</v>
      </c>
      <c r="D349" s="604">
        <v>594</v>
      </c>
      <c r="E349" s="604">
        <v>117</v>
      </c>
      <c r="F349" s="604">
        <v>396</v>
      </c>
      <c r="G349" s="604">
        <v>75</v>
      </c>
      <c r="H349" s="604">
        <v>6</v>
      </c>
    </row>
    <row r="350" spans="1:8" s="512" customFormat="1">
      <c r="A350" s="597" t="s">
        <v>545</v>
      </c>
      <c r="B350" s="597" t="s">
        <v>175</v>
      </c>
      <c r="C350" s="597" t="s">
        <v>155</v>
      </c>
      <c r="D350" s="604">
        <v>74</v>
      </c>
      <c r="E350" s="604">
        <v>10</v>
      </c>
      <c r="F350" s="604">
        <v>51</v>
      </c>
      <c r="G350" s="604">
        <v>12</v>
      </c>
      <c r="H350" s="604">
        <v>1</v>
      </c>
    </row>
    <row r="351" spans="1:8" s="512" customFormat="1">
      <c r="A351" s="597" t="s">
        <v>546</v>
      </c>
      <c r="B351" s="597" t="s">
        <v>175</v>
      </c>
      <c r="C351" s="597" t="s">
        <v>213</v>
      </c>
      <c r="D351" s="604">
        <v>97</v>
      </c>
      <c r="E351" s="604">
        <v>14</v>
      </c>
      <c r="F351" s="604">
        <v>67</v>
      </c>
      <c r="G351" s="604">
        <v>16</v>
      </c>
      <c r="H351" s="604">
        <v>0</v>
      </c>
    </row>
    <row r="352" spans="1:8" s="512" customFormat="1">
      <c r="A352" s="597" t="s">
        <v>547</v>
      </c>
      <c r="B352" s="597" t="s">
        <v>175</v>
      </c>
      <c r="C352" s="597" t="s">
        <v>41</v>
      </c>
      <c r="D352" s="604">
        <v>78</v>
      </c>
      <c r="E352" s="604">
        <v>6</v>
      </c>
      <c r="F352" s="604">
        <v>44</v>
      </c>
      <c r="G352" s="604">
        <v>27</v>
      </c>
      <c r="H352" s="604">
        <v>1</v>
      </c>
    </row>
    <row r="353" spans="1:8" s="512" customFormat="1">
      <c r="A353" s="597" t="s">
        <v>548</v>
      </c>
      <c r="B353" s="597" t="s">
        <v>175</v>
      </c>
      <c r="C353" s="597" t="s">
        <v>225</v>
      </c>
      <c r="D353" s="604">
        <v>76</v>
      </c>
      <c r="E353" s="604">
        <v>15</v>
      </c>
      <c r="F353" s="604">
        <v>48</v>
      </c>
      <c r="G353" s="604">
        <v>13</v>
      </c>
      <c r="H353" s="604">
        <v>0</v>
      </c>
    </row>
    <row r="354" spans="1:8" s="512" customFormat="1">
      <c r="A354" s="597" t="s">
        <v>549</v>
      </c>
      <c r="B354" s="597" t="s">
        <v>175</v>
      </c>
      <c r="C354" s="597" t="s">
        <v>96</v>
      </c>
      <c r="D354" s="604">
        <v>55</v>
      </c>
      <c r="E354" s="604">
        <v>7</v>
      </c>
      <c r="F354" s="604">
        <v>38</v>
      </c>
      <c r="G354" s="604">
        <v>10</v>
      </c>
      <c r="H354" s="604">
        <v>0</v>
      </c>
    </row>
    <row r="355" spans="1:8" s="512" customFormat="1">
      <c r="A355" s="597" t="s">
        <v>550</v>
      </c>
      <c r="B355" s="597" t="s">
        <v>175</v>
      </c>
      <c r="C355" s="597" t="s">
        <v>214</v>
      </c>
      <c r="D355" s="604">
        <v>37</v>
      </c>
      <c r="E355" s="604">
        <v>12</v>
      </c>
      <c r="F355" s="604">
        <v>23</v>
      </c>
      <c r="G355" s="604">
        <v>2</v>
      </c>
      <c r="H355" s="604">
        <v>0</v>
      </c>
    </row>
    <row r="356" spans="1:8" s="512" customFormat="1">
      <c r="A356" s="597" t="s">
        <v>551</v>
      </c>
      <c r="B356" s="597" t="s">
        <v>175</v>
      </c>
      <c r="C356" s="597" t="s">
        <v>156</v>
      </c>
      <c r="D356" s="604">
        <v>79</v>
      </c>
      <c r="E356" s="604">
        <v>6</v>
      </c>
      <c r="F356" s="604">
        <v>55</v>
      </c>
      <c r="G356" s="604">
        <v>18</v>
      </c>
      <c r="H356" s="604">
        <v>0</v>
      </c>
    </row>
    <row r="357" spans="1:8" s="512" customFormat="1">
      <c r="A357" s="597" t="s">
        <v>552</v>
      </c>
      <c r="B357" s="597" t="s">
        <v>175</v>
      </c>
      <c r="C357" s="597" t="s">
        <v>42</v>
      </c>
      <c r="D357" s="604">
        <v>130</v>
      </c>
      <c r="E357" s="604">
        <v>20</v>
      </c>
      <c r="F357" s="604">
        <v>88</v>
      </c>
      <c r="G357" s="604">
        <v>22</v>
      </c>
      <c r="H357" s="604">
        <v>0</v>
      </c>
    </row>
    <row r="358" spans="1:8" s="512" customFormat="1">
      <c r="A358" s="597" t="s">
        <v>553</v>
      </c>
      <c r="B358" s="597" t="s">
        <v>175</v>
      </c>
      <c r="C358" s="597" t="s">
        <v>64</v>
      </c>
      <c r="D358" s="604">
        <v>91</v>
      </c>
      <c r="E358" s="604">
        <v>11</v>
      </c>
      <c r="F358" s="604">
        <v>55</v>
      </c>
      <c r="G358" s="604">
        <v>23</v>
      </c>
      <c r="H358" s="604">
        <v>2</v>
      </c>
    </row>
    <row r="359" spans="1:8" s="512" customFormat="1">
      <c r="A359" s="597" t="s">
        <v>554</v>
      </c>
      <c r="B359" s="597" t="s">
        <v>175</v>
      </c>
      <c r="C359" s="597" t="s">
        <v>226</v>
      </c>
      <c r="D359" s="604">
        <v>65</v>
      </c>
      <c r="E359" s="604">
        <v>12</v>
      </c>
      <c r="F359" s="604">
        <v>49</v>
      </c>
      <c r="G359" s="604">
        <v>3</v>
      </c>
      <c r="H359" s="604">
        <v>1</v>
      </c>
    </row>
    <row r="360" spans="1:8" s="512" customFormat="1">
      <c r="A360" s="597" t="s">
        <v>555</v>
      </c>
      <c r="B360" s="597" t="s">
        <v>175</v>
      </c>
      <c r="C360" s="597" t="s">
        <v>157</v>
      </c>
      <c r="D360" s="604">
        <v>100</v>
      </c>
      <c r="E360" s="604">
        <v>6</v>
      </c>
      <c r="F360" s="604">
        <v>69</v>
      </c>
      <c r="G360" s="604">
        <v>23</v>
      </c>
      <c r="H360" s="604">
        <v>2</v>
      </c>
    </row>
    <row r="361" spans="1:8" s="512" customFormat="1">
      <c r="A361" s="597" t="s">
        <v>556</v>
      </c>
      <c r="B361" s="597" t="s">
        <v>175</v>
      </c>
      <c r="C361" s="597" t="s">
        <v>158</v>
      </c>
      <c r="D361" s="604">
        <v>138</v>
      </c>
      <c r="E361" s="604">
        <v>28</v>
      </c>
      <c r="F361" s="604">
        <v>85</v>
      </c>
      <c r="G361" s="604">
        <v>22</v>
      </c>
      <c r="H361" s="604">
        <v>3</v>
      </c>
    </row>
    <row r="362" spans="1:8" s="512" customFormat="1">
      <c r="A362" s="597" t="s">
        <v>557</v>
      </c>
      <c r="B362" s="597" t="s">
        <v>175</v>
      </c>
      <c r="C362" s="597" t="s">
        <v>43</v>
      </c>
      <c r="D362" s="604">
        <v>113</v>
      </c>
      <c r="E362" s="604">
        <v>16</v>
      </c>
      <c r="F362" s="604">
        <v>71</v>
      </c>
      <c r="G362" s="604">
        <v>24</v>
      </c>
      <c r="H362" s="604">
        <v>2</v>
      </c>
    </row>
    <row r="363" spans="1:8" s="512" customFormat="1">
      <c r="A363" s="597" t="s">
        <v>558</v>
      </c>
      <c r="B363" s="597" t="s">
        <v>175</v>
      </c>
      <c r="C363" s="597" t="s">
        <v>227</v>
      </c>
      <c r="D363" s="604">
        <v>263</v>
      </c>
      <c r="E363" s="604">
        <v>54</v>
      </c>
      <c r="F363" s="604">
        <v>172</v>
      </c>
      <c r="G363" s="604">
        <v>34</v>
      </c>
      <c r="H363" s="604">
        <v>3</v>
      </c>
    </row>
    <row r="364" spans="1:8" s="512" customFormat="1">
      <c r="A364" s="597" t="s">
        <v>559</v>
      </c>
      <c r="B364" s="597" t="s">
        <v>175</v>
      </c>
      <c r="C364" s="597" t="s">
        <v>196</v>
      </c>
      <c r="D364" s="604">
        <v>95</v>
      </c>
      <c r="E364" s="604">
        <v>10</v>
      </c>
      <c r="F364" s="604">
        <v>70</v>
      </c>
      <c r="G364" s="604">
        <v>11</v>
      </c>
      <c r="H364" s="604">
        <v>4</v>
      </c>
    </row>
    <row r="365" spans="1:8" s="512" customFormat="1">
      <c r="A365" s="597" t="s">
        <v>560</v>
      </c>
      <c r="B365" s="597" t="s">
        <v>175</v>
      </c>
      <c r="C365" s="597" t="s">
        <v>197</v>
      </c>
      <c r="D365" s="604">
        <v>426</v>
      </c>
      <c r="E365" s="604">
        <v>75</v>
      </c>
      <c r="F365" s="604">
        <v>282</v>
      </c>
      <c r="G365" s="604">
        <v>66</v>
      </c>
      <c r="H365" s="604">
        <v>3</v>
      </c>
    </row>
    <row r="366" spans="1:8" s="512" customFormat="1">
      <c r="A366" s="597" t="s">
        <v>561</v>
      </c>
      <c r="B366" s="597" t="s">
        <v>175</v>
      </c>
      <c r="C366" s="597" t="s">
        <v>159</v>
      </c>
      <c r="D366" s="604">
        <v>82</v>
      </c>
      <c r="E366" s="604">
        <v>12</v>
      </c>
      <c r="F366" s="604">
        <v>59</v>
      </c>
      <c r="G366" s="604">
        <v>10</v>
      </c>
      <c r="H366" s="604">
        <v>1</v>
      </c>
    </row>
    <row r="367" spans="1:8" s="512" customFormat="1">
      <c r="A367" s="597" t="s">
        <v>562</v>
      </c>
      <c r="B367" s="597" t="s">
        <v>175</v>
      </c>
      <c r="C367" s="597" t="s">
        <v>44</v>
      </c>
      <c r="D367" s="604">
        <v>118</v>
      </c>
      <c r="E367" s="604">
        <v>16</v>
      </c>
      <c r="F367" s="604">
        <v>77</v>
      </c>
      <c r="G367" s="604">
        <v>24</v>
      </c>
      <c r="H367" s="604">
        <v>1</v>
      </c>
    </row>
    <row r="368" spans="1:8" s="512" customFormat="1">
      <c r="A368" s="597" t="s">
        <v>563</v>
      </c>
      <c r="B368" s="597" t="s">
        <v>175</v>
      </c>
      <c r="C368" s="597" t="s">
        <v>215</v>
      </c>
      <c r="D368" s="604">
        <v>287</v>
      </c>
      <c r="E368" s="604">
        <v>67</v>
      </c>
      <c r="F368" s="604">
        <v>182</v>
      </c>
      <c r="G368" s="604">
        <v>37</v>
      </c>
      <c r="H368" s="604">
        <v>1</v>
      </c>
    </row>
    <row r="369" spans="1:8" s="512" customFormat="1">
      <c r="A369" s="597" t="s">
        <v>564</v>
      </c>
      <c r="B369" s="597" t="s">
        <v>175</v>
      </c>
      <c r="C369" s="597" t="s">
        <v>198</v>
      </c>
      <c r="D369" s="604">
        <v>78</v>
      </c>
      <c r="E369" s="604">
        <v>16</v>
      </c>
      <c r="F369" s="604">
        <v>47</v>
      </c>
      <c r="G369" s="604">
        <v>14</v>
      </c>
      <c r="H369" s="604">
        <v>1</v>
      </c>
    </row>
    <row r="370" spans="1:8" s="512" customFormat="1">
      <c r="A370" s="597" t="s">
        <v>565</v>
      </c>
      <c r="B370" s="597" t="s">
        <v>175</v>
      </c>
      <c r="C370" s="597" t="s">
        <v>180</v>
      </c>
      <c r="D370" s="604">
        <v>155</v>
      </c>
      <c r="E370" s="604">
        <v>23</v>
      </c>
      <c r="F370" s="604">
        <v>101</v>
      </c>
      <c r="G370" s="604">
        <v>30</v>
      </c>
      <c r="H370" s="604">
        <v>1</v>
      </c>
    </row>
    <row r="371" spans="1:8" s="512" customFormat="1">
      <c r="A371" s="597" t="s">
        <v>566</v>
      </c>
      <c r="B371" s="597" t="s">
        <v>175</v>
      </c>
      <c r="C371" s="597" t="s">
        <v>199</v>
      </c>
      <c r="D371" s="604">
        <v>85</v>
      </c>
      <c r="E371" s="604">
        <v>17</v>
      </c>
      <c r="F371" s="604">
        <v>51</v>
      </c>
      <c r="G371" s="604">
        <v>16</v>
      </c>
      <c r="H371" s="604">
        <v>1</v>
      </c>
    </row>
    <row r="372" spans="1:8" s="512" customFormat="1">
      <c r="A372" s="597" t="s">
        <v>567</v>
      </c>
      <c r="B372" s="597" t="s">
        <v>175</v>
      </c>
      <c r="C372" s="597" t="s">
        <v>228</v>
      </c>
      <c r="D372" s="604">
        <v>56</v>
      </c>
      <c r="E372" s="604">
        <v>3</v>
      </c>
      <c r="F372" s="604">
        <v>38</v>
      </c>
      <c r="G372" s="604">
        <v>13</v>
      </c>
      <c r="H372" s="604">
        <v>2</v>
      </c>
    </row>
    <row r="373" spans="1:8" s="512" customFormat="1">
      <c r="A373" s="597" t="s">
        <v>568</v>
      </c>
      <c r="B373" s="597" t="s">
        <v>175</v>
      </c>
      <c r="C373" s="597" t="s">
        <v>229</v>
      </c>
      <c r="D373" s="604">
        <v>305</v>
      </c>
      <c r="E373" s="604">
        <v>83</v>
      </c>
      <c r="F373" s="604">
        <v>198</v>
      </c>
      <c r="G373" s="604">
        <v>20</v>
      </c>
      <c r="H373" s="604">
        <v>4</v>
      </c>
    </row>
    <row r="374" spans="1:8" s="512" customFormat="1">
      <c r="A374" s="597" t="s">
        <v>569</v>
      </c>
      <c r="B374" s="597" t="s">
        <v>175</v>
      </c>
      <c r="C374" s="597" t="s">
        <v>65</v>
      </c>
      <c r="D374" s="604">
        <v>110</v>
      </c>
      <c r="E374" s="604">
        <v>5</v>
      </c>
      <c r="F374" s="604">
        <v>87</v>
      </c>
      <c r="G374" s="604">
        <v>17</v>
      </c>
      <c r="H374" s="604">
        <v>1</v>
      </c>
    </row>
    <row r="375" spans="1:8" s="512" customFormat="1">
      <c r="A375" s="597" t="s">
        <v>570</v>
      </c>
      <c r="B375" s="597" t="s">
        <v>144</v>
      </c>
      <c r="C375" s="597" t="s">
        <v>97</v>
      </c>
      <c r="D375" s="604">
        <v>153</v>
      </c>
      <c r="E375" s="604">
        <v>15</v>
      </c>
      <c r="F375" s="604">
        <v>96</v>
      </c>
      <c r="G375" s="604">
        <v>42</v>
      </c>
      <c r="H375" s="604">
        <v>0</v>
      </c>
    </row>
    <row r="376" spans="1:8" s="512" customFormat="1">
      <c r="A376" s="597" t="s">
        <v>571</v>
      </c>
      <c r="B376" s="597" t="s">
        <v>144</v>
      </c>
      <c r="C376" s="597" t="s">
        <v>98</v>
      </c>
      <c r="D376" s="604">
        <v>270</v>
      </c>
      <c r="E376" s="604">
        <v>34</v>
      </c>
      <c r="F376" s="604">
        <v>162</v>
      </c>
      <c r="G376" s="604">
        <v>72</v>
      </c>
      <c r="H376" s="604">
        <v>2</v>
      </c>
    </row>
    <row r="377" spans="1:8" s="512" customFormat="1">
      <c r="A377" s="597" t="s">
        <v>572</v>
      </c>
      <c r="B377" s="597" t="s">
        <v>144</v>
      </c>
      <c r="C377" s="597" t="s">
        <v>230</v>
      </c>
      <c r="D377" s="604">
        <v>149</v>
      </c>
      <c r="E377" s="604">
        <v>10</v>
      </c>
      <c r="F377" s="604">
        <v>100</v>
      </c>
      <c r="G377" s="604">
        <v>39</v>
      </c>
      <c r="H377" s="604">
        <v>0</v>
      </c>
    </row>
    <row r="378" spans="1:8" s="512" customFormat="1">
      <c r="A378" s="597" t="s">
        <v>573</v>
      </c>
      <c r="B378" s="597" t="s">
        <v>144</v>
      </c>
      <c r="C378" s="597" t="s">
        <v>200</v>
      </c>
      <c r="D378" s="604">
        <v>152</v>
      </c>
      <c r="E378" s="604">
        <v>22</v>
      </c>
      <c r="F378" s="604">
        <v>87</v>
      </c>
      <c r="G378" s="604">
        <v>42</v>
      </c>
      <c r="H378" s="604">
        <v>1</v>
      </c>
    </row>
    <row r="379" spans="1:8" s="512" customFormat="1">
      <c r="A379" s="597" t="s">
        <v>574</v>
      </c>
      <c r="B379" s="597" t="s">
        <v>144</v>
      </c>
      <c r="C379" s="597" t="s">
        <v>86</v>
      </c>
      <c r="D379" s="604">
        <v>129</v>
      </c>
      <c r="E379" s="604">
        <v>18</v>
      </c>
      <c r="F379" s="604">
        <v>86</v>
      </c>
      <c r="G379" s="604">
        <v>25</v>
      </c>
      <c r="H379" s="604">
        <v>0</v>
      </c>
    </row>
    <row r="380" spans="1:8" s="512" customFormat="1">
      <c r="A380" s="597" t="s">
        <v>575</v>
      </c>
      <c r="B380" s="597" t="s">
        <v>144</v>
      </c>
      <c r="C380" s="597" t="s">
        <v>99</v>
      </c>
      <c r="D380" s="604">
        <v>329</v>
      </c>
      <c r="E380" s="604">
        <v>64</v>
      </c>
      <c r="F380" s="604">
        <v>188</v>
      </c>
      <c r="G380" s="604">
        <v>72</v>
      </c>
      <c r="H380" s="604">
        <v>5</v>
      </c>
    </row>
    <row r="381" spans="1:8" s="512" customFormat="1">
      <c r="A381" s="597" t="s">
        <v>576</v>
      </c>
      <c r="B381" s="597" t="s">
        <v>144</v>
      </c>
      <c r="C381" s="597" t="s">
        <v>216</v>
      </c>
      <c r="D381" s="604">
        <v>607</v>
      </c>
      <c r="E381" s="604">
        <v>40</v>
      </c>
      <c r="F381" s="604">
        <v>386</v>
      </c>
      <c r="G381" s="604">
        <v>165</v>
      </c>
      <c r="H381" s="604">
        <v>16</v>
      </c>
    </row>
    <row r="382" spans="1:8" s="512" customFormat="1">
      <c r="A382" s="597" t="s">
        <v>577</v>
      </c>
      <c r="B382" s="597" t="s">
        <v>144</v>
      </c>
      <c r="C382" s="597" t="s">
        <v>23</v>
      </c>
      <c r="D382" s="604">
        <v>97</v>
      </c>
      <c r="E382" s="604">
        <v>7</v>
      </c>
      <c r="F382" s="604">
        <v>56</v>
      </c>
      <c r="G382" s="604">
        <v>33</v>
      </c>
      <c r="H382" s="604">
        <v>1</v>
      </c>
    </row>
    <row r="383" spans="1:8" s="512" customFormat="1">
      <c r="A383" s="597" t="s">
        <v>578</v>
      </c>
      <c r="B383" s="597" t="s">
        <v>144</v>
      </c>
      <c r="C383" s="597" t="s">
        <v>24</v>
      </c>
      <c r="D383" s="604">
        <v>65</v>
      </c>
      <c r="E383" s="604">
        <v>23</v>
      </c>
      <c r="F383" s="604">
        <v>30</v>
      </c>
      <c r="G383" s="604">
        <v>12</v>
      </c>
      <c r="H383" s="604">
        <v>0</v>
      </c>
    </row>
    <row r="384" spans="1:8" s="512" customFormat="1">
      <c r="A384" s="597" t="s">
        <v>579</v>
      </c>
      <c r="B384" s="597" t="s">
        <v>144</v>
      </c>
      <c r="C384" s="597" t="s">
        <v>25</v>
      </c>
      <c r="D384" s="604">
        <v>171</v>
      </c>
      <c r="E384" s="604">
        <v>17</v>
      </c>
      <c r="F384" s="604">
        <v>110</v>
      </c>
      <c r="G384" s="604">
        <v>44</v>
      </c>
      <c r="H384" s="604">
        <v>0</v>
      </c>
    </row>
    <row r="385" spans="1:8" s="512" customFormat="1">
      <c r="A385" s="597" t="s">
        <v>580</v>
      </c>
      <c r="B385" s="597" t="s">
        <v>144</v>
      </c>
      <c r="C385" s="597" t="s">
        <v>201</v>
      </c>
      <c r="D385" s="604">
        <v>129</v>
      </c>
      <c r="E385" s="604">
        <v>11</v>
      </c>
      <c r="F385" s="604">
        <v>82</v>
      </c>
      <c r="G385" s="604">
        <v>36</v>
      </c>
      <c r="H385" s="604">
        <v>0</v>
      </c>
    </row>
    <row r="386" spans="1:8" s="512" customFormat="1">
      <c r="A386" s="597" t="s">
        <v>581</v>
      </c>
      <c r="B386" s="597" t="s">
        <v>144</v>
      </c>
      <c r="C386" s="597" t="s">
        <v>181</v>
      </c>
      <c r="D386" s="604">
        <v>228</v>
      </c>
      <c r="E386" s="604">
        <v>30</v>
      </c>
      <c r="F386" s="604">
        <v>166</v>
      </c>
      <c r="G386" s="604">
        <v>31</v>
      </c>
      <c r="H386" s="604">
        <v>1</v>
      </c>
    </row>
    <row r="387" spans="1:8" s="512" customFormat="1">
      <c r="A387" s="597" t="s">
        <v>582</v>
      </c>
      <c r="B387" s="597" t="s">
        <v>144</v>
      </c>
      <c r="C387" s="597" t="s">
        <v>231</v>
      </c>
      <c r="D387" s="604">
        <v>489</v>
      </c>
      <c r="E387" s="604">
        <v>40</v>
      </c>
      <c r="F387" s="604">
        <v>282</v>
      </c>
      <c r="G387" s="604">
        <v>160</v>
      </c>
      <c r="H387" s="604">
        <v>7</v>
      </c>
    </row>
    <row r="388" spans="1:8" s="512" customFormat="1">
      <c r="A388" s="597" t="s">
        <v>583</v>
      </c>
      <c r="B388" s="597" t="s">
        <v>144</v>
      </c>
      <c r="C388" s="597" t="s">
        <v>100</v>
      </c>
      <c r="D388" s="604">
        <v>153</v>
      </c>
      <c r="E388" s="604">
        <v>12</v>
      </c>
      <c r="F388" s="604">
        <v>84</v>
      </c>
      <c r="G388" s="604">
        <v>54</v>
      </c>
      <c r="H388" s="604">
        <v>3</v>
      </c>
    </row>
    <row r="389" spans="1:8" s="512" customFormat="1">
      <c r="A389" s="597" t="s">
        <v>584</v>
      </c>
      <c r="B389" s="597" t="s">
        <v>144</v>
      </c>
      <c r="C389" s="597" t="s">
        <v>182</v>
      </c>
      <c r="D389" s="604">
        <v>170</v>
      </c>
      <c r="E389" s="604">
        <v>27</v>
      </c>
      <c r="F389" s="604">
        <v>113</v>
      </c>
      <c r="G389" s="604">
        <v>27</v>
      </c>
      <c r="H389" s="604">
        <v>3</v>
      </c>
    </row>
    <row r="390" spans="1:8" s="512" customFormat="1">
      <c r="A390" s="597" t="s">
        <v>585</v>
      </c>
      <c r="B390" s="597" t="s">
        <v>144</v>
      </c>
      <c r="C390" s="597" t="s">
        <v>202</v>
      </c>
      <c r="D390" s="604">
        <v>336</v>
      </c>
      <c r="E390" s="604">
        <v>24</v>
      </c>
      <c r="F390" s="604">
        <v>201</v>
      </c>
      <c r="G390" s="604">
        <v>110</v>
      </c>
      <c r="H390" s="604">
        <v>1</v>
      </c>
    </row>
    <row r="391" spans="1:8" s="512" customFormat="1">
      <c r="A391" s="597" t="s">
        <v>586</v>
      </c>
      <c r="B391" s="597" t="s">
        <v>144</v>
      </c>
      <c r="C391" s="597" t="s">
        <v>101</v>
      </c>
      <c r="D391" s="604">
        <v>452</v>
      </c>
      <c r="E391" s="604">
        <v>80</v>
      </c>
      <c r="F391" s="604">
        <v>316</v>
      </c>
      <c r="G391" s="604">
        <v>52</v>
      </c>
      <c r="H391" s="604">
        <v>4</v>
      </c>
    </row>
    <row r="392" spans="1:8" s="512" customFormat="1">
      <c r="A392" s="597" t="s">
        <v>587</v>
      </c>
      <c r="B392" s="597" t="s">
        <v>144</v>
      </c>
      <c r="C392" s="597" t="s">
        <v>183</v>
      </c>
      <c r="D392" s="604">
        <v>681</v>
      </c>
      <c r="E392" s="604">
        <v>83</v>
      </c>
      <c r="F392" s="604">
        <v>453</v>
      </c>
      <c r="G392" s="604">
        <v>142</v>
      </c>
      <c r="H392" s="604">
        <v>3</v>
      </c>
    </row>
    <row r="393" spans="1:8" s="512" customFormat="1">
      <c r="A393" s="597" t="s">
        <v>588</v>
      </c>
      <c r="B393" s="597" t="s">
        <v>144</v>
      </c>
      <c r="C393" s="597" t="s">
        <v>26</v>
      </c>
      <c r="D393" s="604">
        <v>136</v>
      </c>
      <c r="E393" s="604">
        <v>12</v>
      </c>
      <c r="F393" s="604">
        <v>64</v>
      </c>
      <c r="G393" s="604">
        <v>54</v>
      </c>
      <c r="H393" s="604">
        <v>6</v>
      </c>
    </row>
    <row r="394" spans="1:8" s="512" customFormat="1">
      <c r="A394" s="597" t="s">
        <v>589</v>
      </c>
      <c r="B394" s="597" t="s">
        <v>144</v>
      </c>
      <c r="C394" s="597" t="s">
        <v>232</v>
      </c>
      <c r="D394" s="604">
        <v>170</v>
      </c>
      <c r="E394" s="604">
        <v>11</v>
      </c>
      <c r="F394" s="604">
        <v>95</v>
      </c>
      <c r="G394" s="604">
        <v>64</v>
      </c>
      <c r="H394" s="604">
        <v>0</v>
      </c>
    </row>
    <row r="395" spans="1:8" s="512" customFormat="1">
      <c r="A395" s="597" t="s">
        <v>590</v>
      </c>
      <c r="B395" s="597" t="s">
        <v>144</v>
      </c>
      <c r="C395" s="597" t="s">
        <v>87</v>
      </c>
      <c r="D395" s="604">
        <v>673</v>
      </c>
      <c r="E395" s="604">
        <v>48</v>
      </c>
      <c r="F395" s="604">
        <v>470</v>
      </c>
      <c r="G395" s="604">
        <v>150</v>
      </c>
      <c r="H395" s="604">
        <v>5</v>
      </c>
    </row>
    <row r="396" spans="1:8" s="512" customFormat="1">
      <c r="A396" s="597" t="s">
        <v>591</v>
      </c>
      <c r="B396" s="597" t="s">
        <v>144</v>
      </c>
      <c r="C396" s="597" t="s">
        <v>102</v>
      </c>
      <c r="D396" s="604">
        <v>127</v>
      </c>
      <c r="E396" s="604">
        <v>11</v>
      </c>
      <c r="F396" s="604">
        <v>79</v>
      </c>
      <c r="G396" s="604">
        <v>37</v>
      </c>
      <c r="H396" s="604">
        <v>0</v>
      </c>
    </row>
    <row r="397" spans="1:8" s="512" customFormat="1">
      <c r="A397" s="597" t="s">
        <v>592</v>
      </c>
      <c r="B397" s="597" t="s">
        <v>144</v>
      </c>
      <c r="C397" s="597" t="s">
        <v>88</v>
      </c>
      <c r="D397" s="604">
        <v>361</v>
      </c>
      <c r="E397" s="604">
        <v>26</v>
      </c>
      <c r="F397" s="604">
        <v>259</v>
      </c>
      <c r="G397" s="604">
        <v>75</v>
      </c>
      <c r="H397" s="604">
        <v>1</v>
      </c>
    </row>
    <row r="398" spans="1:8" s="512" customFormat="1">
      <c r="A398" s="597" t="s">
        <v>593</v>
      </c>
      <c r="B398" s="597" t="s">
        <v>144</v>
      </c>
      <c r="C398" s="597" t="s">
        <v>27</v>
      </c>
      <c r="D398" s="604">
        <v>267</v>
      </c>
      <c r="E398" s="604">
        <v>22</v>
      </c>
      <c r="F398" s="604">
        <v>171</v>
      </c>
      <c r="G398" s="604">
        <v>71</v>
      </c>
      <c r="H398" s="604">
        <v>3</v>
      </c>
    </row>
    <row r="399" spans="1:8" s="512" customFormat="1">
      <c r="A399" s="597" t="s">
        <v>594</v>
      </c>
      <c r="B399" s="597" t="s">
        <v>144</v>
      </c>
      <c r="C399" s="597" t="s">
        <v>28</v>
      </c>
      <c r="D399" s="604">
        <v>258</v>
      </c>
      <c r="E399" s="604">
        <v>23</v>
      </c>
      <c r="F399" s="604">
        <v>158</v>
      </c>
      <c r="G399" s="604">
        <v>73</v>
      </c>
      <c r="H399" s="604">
        <v>4</v>
      </c>
    </row>
    <row r="400" spans="1:8" s="512" customFormat="1">
      <c r="A400" s="597" t="s">
        <v>6575</v>
      </c>
      <c r="B400" s="597" t="s">
        <v>144</v>
      </c>
      <c r="C400" s="597" t="s">
        <v>103</v>
      </c>
      <c r="D400" s="604">
        <v>2</v>
      </c>
      <c r="E400" s="604">
        <v>0</v>
      </c>
      <c r="F400" s="604">
        <v>2</v>
      </c>
      <c r="G400" s="604">
        <v>0</v>
      </c>
      <c r="H400" s="604">
        <v>0</v>
      </c>
    </row>
    <row r="401" spans="1:8" s="512" customFormat="1">
      <c r="A401" s="597" t="s">
        <v>595</v>
      </c>
      <c r="B401" s="597" t="s">
        <v>144</v>
      </c>
      <c r="C401" s="597" t="s">
        <v>203</v>
      </c>
      <c r="D401" s="604">
        <v>303</v>
      </c>
      <c r="E401" s="604">
        <v>46</v>
      </c>
      <c r="F401" s="604">
        <v>210</v>
      </c>
      <c r="G401" s="604">
        <v>46</v>
      </c>
      <c r="H401" s="604">
        <v>1</v>
      </c>
    </row>
    <row r="402" spans="1:8" s="512" customFormat="1">
      <c r="A402" s="597" t="s">
        <v>596</v>
      </c>
      <c r="B402" s="597" t="s">
        <v>144</v>
      </c>
      <c r="C402" s="597" t="s">
        <v>217</v>
      </c>
      <c r="D402" s="604">
        <v>327</v>
      </c>
      <c r="E402" s="604">
        <v>14</v>
      </c>
      <c r="F402" s="604">
        <v>212</v>
      </c>
      <c r="G402" s="604">
        <v>99</v>
      </c>
      <c r="H402" s="604">
        <v>2</v>
      </c>
    </row>
    <row r="403" spans="1:8" s="512" customFormat="1">
      <c r="A403" s="597" t="s">
        <v>597</v>
      </c>
      <c r="B403" s="597" t="s">
        <v>144</v>
      </c>
      <c r="C403" s="597" t="s">
        <v>104</v>
      </c>
      <c r="D403" s="604">
        <v>332</v>
      </c>
      <c r="E403" s="604">
        <v>46</v>
      </c>
      <c r="F403" s="604">
        <v>220</v>
      </c>
      <c r="G403" s="604">
        <v>59</v>
      </c>
      <c r="H403" s="604">
        <v>7</v>
      </c>
    </row>
    <row r="404" spans="1:8" s="512" customFormat="1">
      <c r="A404" s="597" t="s">
        <v>598</v>
      </c>
      <c r="B404" s="597" t="s">
        <v>144</v>
      </c>
      <c r="C404" s="597" t="s">
        <v>29</v>
      </c>
      <c r="D404" s="604">
        <v>229</v>
      </c>
      <c r="E404" s="604">
        <v>26</v>
      </c>
      <c r="F404" s="604">
        <v>150</v>
      </c>
      <c r="G404" s="604">
        <v>51</v>
      </c>
      <c r="H404" s="604">
        <v>2</v>
      </c>
    </row>
    <row r="405" spans="1:8" s="512" customFormat="1">
      <c r="A405" s="597" t="s">
        <v>599</v>
      </c>
      <c r="B405" s="597" t="s">
        <v>144</v>
      </c>
      <c r="C405" s="597" t="s">
        <v>160</v>
      </c>
      <c r="D405" s="604">
        <v>94</v>
      </c>
      <c r="E405" s="604">
        <v>6</v>
      </c>
      <c r="F405" s="604">
        <v>52</v>
      </c>
      <c r="G405" s="604">
        <v>36</v>
      </c>
      <c r="H405" s="604">
        <v>0</v>
      </c>
    </row>
    <row r="406" spans="1:8" s="512" customFormat="1">
      <c r="A406" s="597" t="s">
        <v>600</v>
      </c>
      <c r="B406" s="597" t="s">
        <v>144</v>
      </c>
      <c r="C406" s="597" t="s">
        <v>77</v>
      </c>
      <c r="D406" s="604">
        <v>165</v>
      </c>
      <c r="E406" s="604">
        <v>10</v>
      </c>
      <c r="F406" s="604">
        <v>95</v>
      </c>
      <c r="G406" s="604">
        <v>59</v>
      </c>
      <c r="H406" s="604">
        <v>1</v>
      </c>
    </row>
    <row r="407" spans="1:8" s="512" customFormat="1">
      <c r="A407" s="597" t="s">
        <v>601</v>
      </c>
      <c r="B407" s="597" t="s">
        <v>144</v>
      </c>
      <c r="C407" s="597" t="s">
        <v>78</v>
      </c>
      <c r="D407" s="604">
        <v>579</v>
      </c>
      <c r="E407" s="604">
        <v>48</v>
      </c>
      <c r="F407" s="604">
        <v>376</v>
      </c>
      <c r="G407" s="604">
        <v>153</v>
      </c>
      <c r="H407" s="604">
        <v>2</v>
      </c>
    </row>
    <row r="408" spans="1:8" s="512" customFormat="1">
      <c r="A408" s="597" t="s">
        <v>602</v>
      </c>
      <c r="B408" s="597" t="s">
        <v>144</v>
      </c>
      <c r="C408" s="597" t="s">
        <v>204</v>
      </c>
      <c r="D408" s="604">
        <v>625</v>
      </c>
      <c r="E408" s="604">
        <v>104</v>
      </c>
      <c r="F408" s="604">
        <v>406</v>
      </c>
      <c r="G408" s="604">
        <v>109</v>
      </c>
      <c r="H408" s="604">
        <v>6</v>
      </c>
    </row>
    <row r="409" spans="1:8" s="512" customFormat="1">
      <c r="A409" s="597" t="s">
        <v>603</v>
      </c>
      <c r="B409" s="597" t="s">
        <v>144</v>
      </c>
      <c r="C409" s="597" t="s">
        <v>233</v>
      </c>
      <c r="D409" s="604">
        <v>303</v>
      </c>
      <c r="E409" s="604">
        <v>30</v>
      </c>
      <c r="F409" s="604">
        <v>168</v>
      </c>
      <c r="G409" s="604">
        <v>104</v>
      </c>
      <c r="H409" s="604">
        <v>1</v>
      </c>
    </row>
    <row r="410" spans="1:8" s="512" customFormat="1">
      <c r="A410" s="597" t="s">
        <v>604</v>
      </c>
      <c r="B410" s="597" t="s">
        <v>144</v>
      </c>
      <c r="C410" s="597" t="s">
        <v>205</v>
      </c>
      <c r="D410" s="604">
        <v>264</v>
      </c>
      <c r="E410" s="604">
        <v>24</v>
      </c>
      <c r="F410" s="604">
        <v>168</v>
      </c>
      <c r="G410" s="604">
        <v>71</v>
      </c>
      <c r="H410" s="604">
        <v>1</v>
      </c>
    </row>
    <row r="411" spans="1:8" s="512" customFormat="1">
      <c r="A411" s="597" t="s">
        <v>605</v>
      </c>
      <c r="B411" s="597" t="s">
        <v>144</v>
      </c>
      <c r="C411" s="597" t="s">
        <v>218</v>
      </c>
      <c r="D411" s="604">
        <v>139</v>
      </c>
      <c r="E411" s="604">
        <v>32</v>
      </c>
      <c r="F411" s="604">
        <v>83</v>
      </c>
      <c r="G411" s="604">
        <v>24</v>
      </c>
      <c r="H411" s="604">
        <v>0</v>
      </c>
    </row>
    <row r="412" spans="1:8" s="512" customFormat="1">
      <c r="A412" s="597" t="s">
        <v>606</v>
      </c>
      <c r="B412" s="597" t="s">
        <v>144</v>
      </c>
      <c r="C412" s="597" t="s">
        <v>161</v>
      </c>
      <c r="D412" s="604">
        <v>360</v>
      </c>
      <c r="E412" s="604">
        <v>11</v>
      </c>
      <c r="F412" s="604">
        <v>211</v>
      </c>
      <c r="G412" s="604">
        <v>132</v>
      </c>
      <c r="H412" s="604">
        <v>6</v>
      </c>
    </row>
    <row r="413" spans="1:8" s="512" customFormat="1">
      <c r="A413" s="597" t="s">
        <v>607</v>
      </c>
      <c r="B413" s="597" t="s">
        <v>144</v>
      </c>
      <c r="C413" s="597" t="s">
        <v>105</v>
      </c>
      <c r="D413" s="604">
        <v>250</v>
      </c>
      <c r="E413" s="604">
        <v>25</v>
      </c>
      <c r="F413" s="604">
        <v>149</v>
      </c>
      <c r="G413" s="604">
        <v>74</v>
      </c>
      <c r="H413" s="604">
        <v>2</v>
      </c>
    </row>
    <row r="414" spans="1:8" s="512" customFormat="1">
      <c r="A414" s="597" t="s">
        <v>608</v>
      </c>
      <c r="B414" s="597" t="s">
        <v>144</v>
      </c>
      <c r="C414" s="597" t="s">
        <v>234</v>
      </c>
      <c r="D414" s="604">
        <v>260</v>
      </c>
      <c r="E414" s="604">
        <v>18</v>
      </c>
      <c r="F414" s="604">
        <v>202</v>
      </c>
      <c r="G414" s="604">
        <v>40</v>
      </c>
      <c r="H414" s="604">
        <v>0</v>
      </c>
    </row>
    <row r="415" spans="1:8" s="512" customFormat="1">
      <c r="A415" s="597" t="s">
        <v>609</v>
      </c>
      <c r="B415" s="597" t="s">
        <v>144</v>
      </c>
      <c r="C415" s="597" t="s">
        <v>184</v>
      </c>
      <c r="D415" s="604">
        <v>309</v>
      </c>
      <c r="E415" s="604">
        <v>32</v>
      </c>
      <c r="F415" s="604">
        <v>193</v>
      </c>
      <c r="G415" s="604">
        <v>83</v>
      </c>
      <c r="H415" s="604">
        <v>1</v>
      </c>
    </row>
    <row r="416" spans="1:8" s="512" customFormat="1">
      <c r="A416" s="597" t="s">
        <v>610</v>
      </c>
      <c r="B416" s="597" t="s">
        <v>144</v>
      </c>
      <c r="C416" s="597" t="s">
        <v>106</v>
      </c>
      <c r="D416" s="604">
        <v>266</v>
      </c>
      <c r="E416" s="604">
        <v>17</v>
      </c>
      <c r="F416" s="604">
        <v>169</v>
      </c>
      <c r="G416" s="604">
        <v>78</v>
      </c>
      <c r="H416" s="604">
        <v>2</v>
      </c>
    </row>
    <row r="417" spans="1:8" s="512" customFormat="1">
      <c r="A417" s="597" t="s">
        <v>611</v>
      </c>
      <c r="B417" s="597" t="s">
        <v>144</v>
      </c>
      <c r="C417" s="597" t="s">
        <v>89</v>
      </c>
      <c r="D417" s="604">
        <v>1000</v>
      </c>
      <c r="E417" s="604">
        <v>133</v>
      </c>
      <c r="F417" s="604">
        <v>651</v>
      </c>
      <c r="G417" s="604">
        <v>207</v>
      </c>
      <c r="H417" s="604">
        <v>9</v>
      </c>
    </row>
    <row r="418" spans="1:8" s="512" customFormat="1">
      <c r="A418" s="597" t="s">
        <v>612</v>
      </c>
      <c r="B418" s="597" t="s">
        <v>144</v>
      </c>
      <c r="C418" s="597" t="s">
        <v>162</v>
      </c>
      <c r="D418" s="604">
        <v>126</v>
      </c>
      <c r="E418" s="604">
        <v>7</v>
      </c>
      <c r="F418" s="604">
        <v>76</v>
      </c>
      <c r="G418" s="604">
        <v>41</v>
      </c>
      <c r="H418" s="604">
        <v>2</v>
      </c>
    </row>
    <row r="419" spans="1:8" s="512" customFormat="1">
      <c r="A419" s="597" t="s">
        <v>613</v>
      </c>
      <c r="B419" s="597" t="s">
        <v>144</v>
      </c>
      <c r="C419" s="597" t="s">
        <v>206</v>
      </c>
      <c r="D419" s="604">
        <v>458</v>
      </c>
      <c r="E419" s="604">
        <v>42</v>
      </c>
      <c r="F419" s="604">
        <v>299</v>
      </c>
      <c r="G419" s="604">
        <v>116</v>
      </c>
      <c r="H419" s="604">
        <v>1</v>
      </c>
    </row>
    <row r="420" spans="1:8" s="512" customFormat="1">
      <c r="A420" s="597" t="s">
        <v>614</v>
      </c>
      <c r="B420" s="597" t="s">
        <v>144</v>
      </c>
      <c r="C420" s="597" t="s">
        <v>107</v>
      </c>
      <c r="D420" s="604">
        <v>276</v>
      </c>
      <c r="E420" s="604">
        <v>34</v>
      </c>
      <c r="F420" s="604">
        <v>181</v>
      </c>
      <c r="G420" s="604">
        <v>58</v>
      </c>
      <c r="H420" s="604">
        <v>3</v>
      </c>
    </row>
    <row r="421" spans="1:8" s="512" customFormat="1">
      <c r="A421" s="597" t="s">
        <v>615</v>
      </c>
      <c r="B421" s="597" t="s">
        <v>144</v>
      </c>
      <c r="C421" s="597" t="s">
        <v>108</v>
      </c>
      <c r="D421" s="604">
        <v>126</v>
      </c>
      <c r="E421" s="604">
        <v>6</v>
      </c>
      <c r="F421" s="604">
        <v>88</v>
      </c>
      <c r="G421" s="604">
        <v>30</v>
      </c>
      <c r="H421" s="604">
        <v>2</v>
      </c>
    </row>
    <row r="422" spans="1:8" s="512" customFormat="1">
      <c r="A422" s="597" t="s">
        <v>616</v>
      </c>
      <c r="B422" s="597" t="s">
        <v>144</v>
      </c>
      <c r="C422" s="597" t="s">
        <v>30</v>
      </c>
      <c r="D422" s="604">
        <v>98</v>
      </c>
      <c r="E422" s="604">
        <v>4</v>
      </c>
      <c r="F422" s="604">
        <v>57</v>
      </c>
      <c r="G422" s="604">
        <v>34</v>
      </c>
      <c r="H422" s="604">
        <v>3</v>
      </c>
    </row>
    <row r="423" spans="1:8" s="512" customFormat="1">
      <c r="A423" s="597" t="s">
        <v>617</v>
      </c>
      <c r="B423" s="597" t="s">
        <v>144</v>
      </c>
      <c r="C423" s="597" t="s">
        <v>109</v>
      </c>
      <c r="D423" s="604">
        <v>89</v>
      </c>
      <c r="E423" s="604">
        <v>2</v>
      </c>
      <c r="F423" s="604">
        <v>52</v>
      </c>
      <c r="G423" s="604">
        <v>33</v>
      </c>
      <c r="H423" s="604">
        <v>2</v>
      </c>
    </row>
    <row r="424" spans="1:8" s="512" customFormat="1">
      <c r="A424" s="597" t="s">
        <v>618</v>
      </c>
      <c r="B424" s="597" t="s">
        <v>144</v>
      </c>
      <c r="C424" s="597" t="s">
        <v>185</v>
      </c>
      <c r="D424" s="604">
        <v>1525</v>
      </c>
      <c r="E424" s="604">
        <v>229</v>
      </c>
      <c r="F424" s="604">
        <v>949</v>
      </c>
      <c r="G424" s="604">
        <v>337</v>
      </c>
      <c r="H424" s="604">
        <v>10</v>
      </c>
    </row>
    <row r="425" spans="1:8" s="512" customFormat="1">
      <c r="A425" s="597" t="s">
        <v>619</v>
      </c>
      <c r="B425" s="597" t="s">
        <v>144</v>
      </c>
      <c r="C425" s="597" t="s">
        <v>110</v>
      </c>
      <c r="D425" s="604">
        <v>205</v>
      </c>
      <c r="E425" s="604">
        <v>6</v>
      </c>
      <c r="F425" s="604">
        <v>120</v>
      </c>
      <c r="G425" s="604">
        <v>75</v>
      </c>
      <c r="H425" s="604">
        <v>4</v>
      </c>
    </row>
    <row r="426" spans="1:8" s="512" customFormat="1">
      <c r="A426" s="597" t="s">
        <v>620</v>
      </c>
      <c r="B426" s="597" t="s">
        <v>144</v>
      </c>
      <c r="C426" s="597" t="s">
        <v>111</v>
      </c>
      <c r="D426" s="604">
        <v>171</v>
      </c>
      <c r="E426" s="604">
        <v>14</v>
      </c>
      <c r="F426" s="604">
        <v>101</v>
      </c>
      <c r="G426" s="604">
        <v>56</v>
      </c>
      <c r="H426" s="604">
        <v>0</v>
      </c>
    </row>
    <row r="427" spans="1:8" s="512" customFormat="1">
      <c r="A427" s="597" t="s">
        <v>621</v>
      </c>
      <c r="B427" s="597" t="s">
        <v>144</v>
      </c>
      <c r="C427" s="597" t="s">
        <v>163</v>
      </c>
      <c r="D427" s="604">
        <v>61</v>
      </c>
      <c r="E427" s="604">
        <v>6</v>
      </c>
      <c r="F427" s="604">
        <v>41</v>
      </c>
      <c r="G427" s="604">
        <v>14</v>
      </c>
      <c r="H427" s="604">
        <v>0</v>
      </c>
    </row>
    <row r="428" spans="1:8" s="512" customFormat="1">
      <c r="A428" s="597" t="s">
        <v>622</v>
      </c>
      <c r="B428" s="597" t="s">
        <v>144</v>
      </c>
      <c r="C428" s="597" t="s">
        <v>112</v>
      </c>
      <c r="D428" s="604">
        <v>194</v>
      </c>
      <c r="E428" s="604">
        <v>26</v>
      </c>
      <c r="F428" s="604">
        <v>114</v>
      </c>
      <c r="G428" s="604">
        <v>52</v>
      </c>
      <c r="H428" s="604">
        <v>2</v>
      </c>
    </row>
    <row r="429" spans="1:8" s="512" customFormat="1">
      <c r="A429" s="597" t="s">
        <v>623</v>
      </c>
      <c r="B429" s="597" t="s">
        <v>144</v>
      </c>
      <c r="C429" s="597" t="s">
        <v>219</v>
      </c>
      <c r="D429" s="604">
        <v>118</v>
      </c>
      <c r="E429" s="604">
        <v>15</v>
      </c>
      <c r="F429" s="604">
        <v>70</v>
      </c>
      <c r="G429" s="604">
        <v>32</v>
      </c>
      <c r="H429" s="604">
        <v>1</v>
      </c>
    </row>
    <row r="430" spans="1:8" s="512" customFormat="1">
      <c r="A430" s="597" t="s">
        <v>624</v>
      </c>
      <c r="B430" s="597" t="s">
        <v>144</v>
      </c>
      <c r="C430" s="597" t="s">
        <v>90</v>
      </c>
      <c r="D430" s="604">
        <v>1394</v>
      </c>
      <c r="E430" s="604">
        <v>162</v>
      </c>
      <c r="F430" s="604">
        <v>927</v>
      </c>
      <c r="G430" s="604">
        <v>290</v>
      </c>
      <c r="H430" s="604">
        <v>15</v>
      </c>
    </row>
    <row r="431" spans="1:8" s="512" customFormat="1">
      <c r="A431" s="597" t="s">
        <v>625</v>
      </c>
      <c r="B431" s="597" t="s">
        <v>144</v>
      </c>
      <c r="C431" s="597" t="s">
        <v>113</v>
      </c>
      <c r="D431" s="604">
        <v>280</v>
      </c>
      <c r="E431" s="604">
        <v>13</v>
      </c>
      <c r="F431" s="604">
        <v>168</v>
      </c>
      <c r="G431" s="604">
        <v>94</v>
      </c>
      <c r="H431" s="604">
        <v>5</v>
      </c>
    </row>
    <row r="432" spans="1:8" s="512" customFormat="1">
      <c r="A432" s="597" t="s">
        <v>626</v>
      </c>
      <c r="B432" s="597" t="s">
        <v>144</v>
      </c>
      <c r="C432" s="597" t="s">
        <v>114</v>
      </c>
      <c r="D432" s="604">
        <v>198</v>
      </c>
      <c r="E432" s="604">
        <v>6</v>
      </c>
      <c r="F432" s="604">
        <v>131</v>
      </c>
      <c r="G432" s="604">
        <v>56</v>
      </c>
      <c r="H432" s="604">
        <v>5</v>
      </c>
    </row>
    <row r="433" spans="1:8" s="512" customFormat="1">
      <c r="A433" s="597" t="s">
        <v>627</v>
      </c>
      <c r="B433" s="597" t="s">
        <v>144</v>
      </c>
      <c r="C433" s="597" t="s">
        <v>186</v>
      </c>
      <c r="D433" s="604">
        <v>56</v>
      </c>
      <c r="E433" s="604">
        <v>11</v>
      </c>
      <c r="F433" s="604">
        <v>32</v>
      </c>
      <c r="G433" s="604">
        <v>13</v>
      </c>
      <c r="H433" s="604">
        <v>0</v>
      </c>
    </row>
    <row r="434" spans="1:8" s="512" customFormat="1">
      <c r="A434" s="597" t="s">
        <v>6576</v>
      </c>
      <c r="B434" s="597" t="s">
        <v>144</v>
      </c>
      <c r="C434" s="597" t="s">
        <v>207</v>
      </c>
      <c r="D434" s="604">
        <v>2</v>
      </c>
      <c r="E434" s="604">
        <v>2</v>
      </c>
      <c r="F434" s="604">
        <v>0</v>
      </c>
      <c r="G434" s="604">
        <v>0</v>
      </c>
      <c r="H434" s="604">
        <v>0</v>
      </c>
    </row>
    <row r="435" spans="1:8" s="512" customFormat="1">
      <c r="A435" s="597" t="s">
        <v>628</v>
      </c>
      <c r="B435" s="597" t="s">
        <v>144</v>
      </c>
      <c r="C435" s="597" t="s">
        <v>115</v>
      </c>
      <c r="D435" s="604">
        <v>145</v>
      </c>
      <c r="E435" s="604">
        <v>5</v>
      </c>
      <c r="F435" s="604">
        <v>99</v>
      </c>
      <c r="G435" s="604">
        <v>40</v>
      </c>
      <c r="H435" s="604">
        <v>1</v>
      </c>
    </row>
    <row r="436" spans="1:8" s="512" customFormat="1">
      <c r="A436" s="597" t="s">
        <v>629</v>
      </c>
      <c r="B436" s="597" t="s">
        <v>144</v>
      </c>
      <c r="C436" s="597" t="s">
        <v>146</v>
      </c>
      <c r="D436" s="604">
        <v>41</v>
      </c>
      <c r="E436" s="604">
        <v>3</v>
      </c>
      <c r="F436" s="604">
        <v>25</v>
      </c>
      <c r="G436" s="604">
        <v>13</v>
      </c>
      <c r="H436" s="604">
        <v>0</v>
      </c>
    </row>
    <row r="437" spans="1:8" s="512" customFormat="1">
      <c r="A437" s="597" t="s">
        <v>630</v>
      </c>
      <c r="B437" s="597" t="s">
        <v>144</v>
      </c>
      <c r="C437" s="597" t="s">
        <v>187</v>
      </c>
      <c r="D437" s="604">
        <v>1213</v>
      </c>
      <c r="E437" s="604">
        <v>150</v>
      </c>
      <c r="F437" s="604">
        <v>793</v>
      </c>
      <c r="G437" s="604">
        <v>266</v>
      </c>
      <c r="H437" s="604">
        <v>4</v>
      </c>
    </row>
    <row r="438" spans="1:8" s="512" customFormat="1">
      <c r="A438" s="597" t="s">
        <v>631</v>
      </c>
      <c r="B438" s="597" t="s">
        <v>144</v>
      </c>
      <c r="C438" s="597" t="s">
        <v>235</v>
      </c>
      <c r="D438" s="604">
        <v>102</v>
      </c>
      <c r="E438" s="604">
        <v>1</v>
      </c>
      <c r="F438" s="604">
        <v>65</v>
      </c>
      <c r="G438" s="604">
        <v>35</v>
      </c>
      <c r="H438" s="604">
        <v>1</v>
      </c>
    </row>
    <row r="439" spans="1:8" s="512" customFormat="1">
      <c r="A439" s="597" t="s">
        <v>632</v>
      </c>
      <c r="B439" s="597" t="s">
        <v>144</v>
      </c>
      <c r="C439" s="597" t="s">
        <v>147</v>
      </c>
      <c r="D439" s="604">
        <v>245</v>
      </c>
      <c r="E439" s="604">
        <v>31</v>
      </c>
      <c r="F439" s="604">
        <v>176</v>
      </c>
      <c r="G439" s="604">
        <v>38</v>
      </c>
      <c r="H439" s="604">
        <v>0</v>
      </c>
    </row>
    <row r="440" spans="1:8" s="512" customFormat="1">
      <c r="A440" s="597" t="s">
        <v>633</v>
      </c>
      <c r="B440" s="597" t="s">
        <v>144</v>
      </c>
      <c r="C440" s="597" t="s">
        <v>118</v>
      </c>
      <c r="D440" s="604">
        <v>339</v>
      </c>
      <c r="E440" s="604">
        <v>31</v>
      </c>
      <c r="F440" s="604">
        <v>196</v>
      </c>
      <c r="G440" s="604">
        <v>107</v>
      </c>
      <c r="H440" s="604">
        <v>5</v>
      </c>
    </row>
    <row r="441" spans="1:8" s="512" customFormat="1">
      <c r="A441" s="597" t="s">
        <v>634</v>
      </c>
      <c r="B441" s="597" t="s">
        <v>144</v>
      </c>
      <c r="C441" s="597" t="s">
        <v>31</v>
      </c>
      <c r="D441" s="604">
        <v>88</v>
      </c>
      <c r="E441" s="604">
        <v>6</v>
      </c>
      <c r="F441" s="604">
        <v>58</v>
      </c>
      <c r="G441" s="604">
        <v>23</v>
      </c>
      <c r="H441" s="604">
        <v>1</v>
      </c>
    </row>
    <row r="442" spans="1:8" s="512" customFormat="1">
      <c r="A442" s="597" t="s">
        <v>635</v>
      </c>
      <c r="B442" s="597" t="s">
        <v>144</v>
      </c>
      <c r="C442" s="597" t="s">
        <v>148</v>
      </c>
      <c r="D442" s="604">
        <v>210</v>
      </c>
      <c r="E442" s="604">
        <v>12</v>
      </c>
      <c r="F442" s="604">
        <v>131</v>
      </c>
      <c r="G442" s="604">
        <v>56</v>
      </c>
      <c r="H442" s="604">
        <v>11</v>
      </c>
    </row>
    <row r="443" spans="1:8" s="512" customFormat="1">
      <c r="A443" s="597" t="s">
        <v>636</v>
      </c>
      <c r="B443" s="597" t="s">
        <v>144</v>
      </c>
      <c r="C443" s="597" t="s">
        <v>32</v>
      </c>
      <c r="D443" s="604">
        <v>801</v>
      </c>
      <c r="E443" s="604">
        <v>73</v>
      </c>
      <c r="F443" s="604">
        <v>504</v>
      </c>
      <c r="G443" s="604">
        <v>220</v>
      </c>
      <c r="H443" s="604">
        <v>4</v>
      </c>
    </row>
    <row r="444" spans="1:8" s="512" customFormat="1">
      <c r="A444" s="597" t="s">
        <v>637</v>
      </c>
      <c r="B444" s="597" t="s">
        <v>144</v>
      </c>
      <c r="C444" s="597" t="s">
        <v>119</v>
      </c>
      <c r="D444" s="604">
        <v>821</v>
      </c>
      <c r="E444" s="604">
        <v>68</v>
      </c>
      <c r="F444" s="604">
        <v>492</v>
      </c>
      <c r="G444" s="604">
        <v>258</v>
      </c>
      <c r="H444" s="604">
        <v>3</v>
      </c>
    </row>
    <row r="445" spans="1:8" s="512" customFormat="1">
      <c r="A445" s="597" t="s">
        <v>638</v>
      </c>
      <c r="B445" s="597" t="s">
        <v>144</v>
      </c>
      <c r="C445" s="597" t="s">
        <v>79</v>
      </c>
      <c r="D445" s="604">
        <v>161</v>
      </c>
      <c r="E445" s="604">
        <v>2</v>
      </c>
      <c r="F445" s="604">
        <v>81</v>
      </c>
      <c r="G445" s="604">
        <v>69</v>
      </c>
      <c r="H445" s="604">
        <v>9</v>
      </c>
    </row>
    <row r="446" spans="1:8" s="512" customFormat="1">
      <c r="A446" s="597" t="s">
        <v>639</v>
      </c>
      <c r="B446" s="597" t="s">
        <v>144</v>
      </c>
      <c r="C446" s="597" t="s">
        <v>80</v>
      </c>
      <c r="D446" s="604">
        <v>676</v>
      </c>
      <c r="E446" s="604">
        <v>47</v>
      </c>
      <c r="F446" s="604">
        <v>414</v>
      </c>
      <c r="G446" s="604">
        <v>204</v>
      </c>
      <c r="H446" s="604">
        <v>11</v>
      </c>
    </row>
    <row r="447" spans="1:8" s="512" customFormat="1">
      <c r="A447" s="597" t="s">
        <v>640</v>
      </c>
      <c r="B447" s="597" t="s">
        <v>144</v>
      </c>
      <c r="C447" s="597" t="s">
        <v>149</v>
      </c>
      <c r="D447" s="604">
        <v>348</v>
      </c>
      <c r="E447" s="604">
        <v>34</v>
      </c>
      <c r="F447" s="604">
        <v>212</v>
      </c>
      <c r="G447" s="604">
        <v>92</v>
      </c>
      <c r="H447" s="604">
        <v>10</v>
      </c>
    </row>
    <row r="448" spans="1:8" s="512" customFormat="1">
      <c r="A448" s="597" t="s">
        <v>641</v>
      </c>
      <c r="B448" s="597" t="s">
        <v>144</v>
      </c>
      <c r="C448" s="597" t="s">
        <v>81</v>
      </c>
      <c r="D448" s="604">
        <v>621</v>
      </c>
      <c r="E448" s="604">
        <v>36</v>
      </c>
      <c r="F448" s="604">
        <v>400</v>
      </c>
      <c r="G448" s="604">
        <v>179</v>
      </c>
      <c r="H448" s="604">
        <v>6</v>
      </c>
    </row>
    <row r="449" spans="1:8" s="512" customFormat="1">
      <c r="A449" s="597" t="s">
        <v>642</v>
      </c>
      <c r="B449" s="597" t="s">
        <v>144</v>
      </c>
      <c r="C449" s="597" t="s">
        <v>33</v>
      </c>
      <c r="D449" s="604">
        <v>196</v>
      </c>
      <c r="E449" s="604">
        <v>17</v>
      </c>
      <c r="F449" s="604">
        <v>130</v>
      </c>
      <c r="G449" s="604">
        <v>48</v>
      </c>
      <c r="H449" s="604">
        <v>1</v>
      </c>
    </row>
    <row r="450" spans="1:8" s="512" customFormat="1">
      <c r="A450" s="597" t="s">
        <v>643</v>
      </c>
      <c r="B450" s="597" t="s">
        <v>144</v>
      </c>
      <c r="C450" s="597" t="s">
        <v>91</v>
      </c>
      <c r="D450" s="604">
        <v>146</v>
      </c>
      <c r="E450" s="604">
        <v>11</v>
      </c>
      <c r="F450" s="604">
        <v>95</v>
      </c>
      <c r="G450" s="604">
        <v>36</v>
      </c>
      <c r="H450" s="604">
        <v>4</v>
      </c>
    </row>
    <row r="451" spans="1:8" s="512" customFormat="1">
      <c r="A451" s="597" t="s">
        <v>644</v>
      </c>
      <c r="B451" s="597" t="s">
        <v>144</v>
      </c>
      <c r="C451" s="597" t="s">
        <v>34</v>
      </c>
      <c r="D451" s="604">
        <v>343</v>
      </c>
      <c r="E451" s="604">
        <v>16</v>
      </c>
      <c r="F451" s="604">
        <v>182</v>
      </c>
      <c r="G451" s="604">
        <v>133</v>
      </c>
      <c r="H451" s="604">
        <v>12</v>
      </c>
    </row>
    <row r="452" spans="1:8" s="512" customFormat="1">
      <c r="A452" s="597" t="s">
        <v>645</v>
      </c>
      <c r="B452" s="597" t="s">
        <v>144</v>
      </c>
      <c r="C452" s="597" t="s">
        <v>188</v>
      </c>
      <c r="D452" s="604">
        <v>217</v>
      </c>
      <c r="E452" s="604">
        <v>16</v>
      </c>
      <c r="F452" s="604">
        <v>119</v>
      </c>
      <c r="G452" s="604">
        <v>79</v>
      </c>
      <c r="H452" s="604">
        <v>3</v>
      </c>
    </row>
    <row r="453" spans="1:8" s="512" customFormat="1">
      <c r="A453" s="597" t="s">
        <v>646</v>
      </c>
      <c r="B453" s="597" t="s">
        <v>144</v>
      </c>
      <c r="C453" s="597" t="s">
        <v>150</v>
      </c>
      <c r="D453" s="604">
        <v>247</v>
      </c>
      <c r="E453" s="604">
        <v>23</v>
      </c>
      <c r="F453" s="604">
        <v>165</v>
      </c>
      <c r="G453" s="604">
        <v>58</v>
      </c>
      <c r="H453" s="604">
        <v>1</v>
      </c>
    </row>
    <row r="454" spans="1:8" s="512" customFormat="1">
      <c r="A454" s="597" t="s">
        <v>647</v>
      </c>
      <c r="B454" s="597" t="s">
        <v>144</v>
      </c>
      <c r="C454" s="597" t="s">
        <v>164</v>
      </c>
      <c r="D454" s="604">
        <v>66</v>
      </c>
      <c r="E454" s="604">
        <v>6</v>
      </c>
      <c r="F454" s="604">
        <v>43</v>
      </c>
      <c r="G454" s="604">
        <v>17</v>
      </c>
      <c r="H454" s="604">
        <v>0</v>
      </c>
    </row>
    <row r="455" spans="1:8" s="512" customFormat="1">
      <c r="A455" s="597" t="s">
        <v>648</v>
      </c>
      <c r="B455" s="597" t="s">
        <v>144</v>
      </c>
      <c r="C455" s="597" t="s">
        <v>189</v>
      </c>
      <c r="D455" s="604">
        <v>300</v>
      </c>
      <c r="E455" s="604">
        <v>30</v>
      </c>
      <c r="F455" s="604">
        <v>193</v>
      </c>
      <c r="G455" s="604">
        <v>73</v>
      </c>
      <c r="H455" s="604">
        <v>4</v>
      </c>
    </row>
    <row r="456" spans="1:8" s="512" customFormat="1">
      <c r="A456" s="597" t="s">
        <v>649</v>
      </c>
      <c r="B456" s="597" t="s">
        <v>144</v>
      </c>
      <c r="C456" s="597" t="s">
        <v>165</v>
      </c>
      <c r="D456" s="604">
        <v>180</v>
      </c>
      <c r="E456" s="604">
        <v>25</v>
      </c>
      <c r="F456" s="604">
        <v>118</v>
      </c>
      <c r="G456" s="604">
        <v>35</v>
      </c>
      <c r="H456" s="604">
        <v>2</v>
      </c>
    </row>
    <row r="457" spans="1:8" s="512" customFormat="1">
      <c r="A457" s="597" t="s">
        <v>650</v>
      </c>
      <c r="B457" s="597" t="s">
        <v>144</v>
      </c>
      <c r="C457" s="597" t="s">
        <v>151</v>
      </c>
      <c r="D457" s="604">
        <v>149</v>
      </c>
      <c r="E457" s="604">
        <v>2</v>
      </c>
      <c r="F457" s="604">
        <v>72</v>
      </c>
      <c r="G457" s="604">
        <v>68</v>
      </c>
      <c r="H457" s="604">
        <v>7</v>
      </c>
    </row>
    <row r="458" spans="1:8" s="512" customFormat="1">
      <c r="A458" s="597" t="s">
        <v>651</v>
      </c>
      <c r="B458" s="597" t="s">
        <v>144</v>
      </c>
      <c r="C458" s="597" t="s">
        <v>92</v>
      </c>
      <c r="D458" s="604">
        <v>582</v>
      </c>
      <c r="E458" s="604">
        <v>56</v>
      </c>
      <c r="F458" s="604">
        <v>385</v>
      </c>
      <c r="G458" s="604">
        <v>137</v>
      </c>
      <c r="H458" s="604">
        <v>4</v>
      </c>
    </row>
    <row r="459" spans="1:8" s="512" customFormat="1">
      <c r="A459" s="597" t="s">
        <v>652</v>
      </c>
      <c r="B459" s="597" t="s">
        <v>144</v>
      </c>
      <c r="C459" s="597" t="s">
        <v>59</v>
      </c>
      <c r="D459" s="604">
        <v>79</v>
      </c>
      <c r="E459" s="604">
        <v>2</v>
      </c>
      <c r="F459" s="604">
        <v>53</v>
      </c>
      <c r="G459" s="604">
        <v>24</v>
      </c>
      <c r="H459" s="604">
        <v>0</v>
      </c>
    </row>
    <row r="460" spans="1:8" s="512" customFormat="1">
      <c r="A460" s="597" t="s">
        <v>653</v>
      </c>
      <c r="B460" s="597" t="s">
        <v>144</v>
      </c>
      <c r="C460" s="597" t="s">
        <v>60</v>
      </c>
      <c r="D460" s="604">
        <v>113</v>
      </c>
      <c r="E460" s="604">
        <v>9</v>
      </c>
      <c r="F460" s="604">
        <v>69</v>
      </c>
      <c r="G460" s="604">
        <v>35</v>
      </c>
      <c r="H460" s="604">
        <v>0</v>
      </c>
    </row>
    <row r="461" spans="1:8" s="512" customFormat="1">
      <c r="A461" s="597" t="s">
        <v>654</v>
      </c>
      <c r="B461" s="597" t="s">
        <v>144</v>
      </c>
      <c r="C461" s="597" t="s">
        <v>208</v>
      </c>
      <c r="D461" s="604">
        <v>216</v>
      </c>
      <c r="E461" s="604">
        <v>38</v>
      </c>
      <c r="F461" s="604">
        <v>123</v>
      </c>
      <c r="G461" s="604">
        <v>55</v>
      </c>
      <c r="H461" s="604">
        <v>0</v>
      </c>
    </row>
    <row r="462" spans="1:8" s="512" customFormat="1">
      <c r="A462" s="597" t="s">
        <v>655</v>
      </c>
      <c r="B462" s="597" t="s">
        <v>144</v>
      </c>
      <c r="C462" s="597" t="s">
        <v>166</v>
      </c>
      <c r="D462" s="604">
        <v>151</v>
      </c>
      <c r="E462" s="604">
        <v>39</v>
      </c>
      <c r="F462" s="604">
        <v>87</v>
      </c>
      <c r="G462" s="604">
        <v>25</v>
      </c>
      <c r="H462" s="604">
        <v>0</v>
      </c>
    </row>
    <row r="463" spans="1:8" s="512" customFormat="1">
      <c r="A463" s="597" t="s">
        <v>656</v>
      </c>
      <c r="B463" s="597" t="s">
        <v>144</v>
      </c>
      <c r="C463" s="597" t="s">
        <v>61</v>
      </c>
      <c r="D463" s="604">
        <v>501</v>
      </c>
      <c r="E463" s="604">
        <v>47</v>
      </c>
      <c r="F463" s="604">
        <v>331</v>
      </c>
      <c r="G463" s="604">
        <v>120</v>
      </c>
      <c r="H463" s="604">
        <v>3</v>
      </c>
    </row>
    <row r="464" spans="1:8" s="512" customFormat="1">
      <c r="A464" s="597" t="s">
        <v>657</v>
      </c>
      <c r="B464" s="597" t="s">
        <v>144</v>
      </c>
      <c r="C464" s="597" t="s">
        <v>82</v>
      </c>
      <c r="D464" s="604">
        <v>810</v>
      </c>
      <c r="E464" s="604">
        <v>88</v>
      </c>
      <c r="F464" s="604">
        <v>489</v>
      </c>
      <c r="G464" s="604">
        <v>224</v>
      </c>
      <c r="H464" s="604">
        <v>9</v>
      </c>
    </row>
    <row r="465" spans="1:8" s="512" customFormat="1">
      <c r="A465" s="597" t="s">
        <v>658</v>
      </c>
      <c r="B465" s="597" t="s">
        <v>144</v>
      </c>
      <c r="C465" s="597" t="s">
        <v>167</v>
      </c>
      <c r="D465" s="604">
        <v>262</v>
      </c>
      <c r="E465" s="604">
        <v>25</v>
      </c>
      <c r="F465" s="604">
        <v>153</v>
      </c>
      <c r="G465" s="604">
        <v>80</v>
      </c>
      <c r="H465" s="604">
        <v>4</v>
      </c>
    </row>
    <row r="466" spans="1:8" s="512" customFormat="1">
      <c r="A466" s="597" t="s">
        <v>659</v>
      </c>
      <c r="B466" s="597" t="s">
        <v>144</v>
      </c>
      <c r="C466" s="597" t="s">
        <v>83</v>
      </c>
      <c r="D466" s="604">
        <v>180</v>
      </c>
      <c r="E466" s="604">
        <v>8</v>
      </c>
      <c r="F466" s="604">
        <v>101</v>
      </c>
      <c r="G466" s="604">
        <v>71</v>
      </c>
      <c r="H466" s="604">
        <v>0</v>
      </c>
    </row>
    <row r="467" spans="1:8" s="512" customFormat="1">
      <c r="A467" s="597" t="s">
        <v>660</v>
      </c>
      <c r="B467" s="597" t="s">
        <v>144</v>
      </c>
      <c r="C467" s="597" t="s">
        <v>84</v>
      </c>
      <c r="D467" s="604">
        <v>766</v>
      </c>
      <c r="E467" s="604">
        <v>46</v>
      </c>
      <c r="F467" s="604">
        <v>464</v>
      </c>
      <c r="G467" s="604">
        <v>247</v>
      </c>
      <c r="H467" s="604">
        <v>9</v>
      </c>
    </row>
    <row r="468" spans="1:8" s="512" customFormat="1">
      <c r="A468" s="597" t="s">
        <v>6577</v>
      </c>
      <c r="B468" s="597" t="s">
        <v>144</v>
      </c>
      <c r="C468" s="597" t="s">
        <v>179</v>
      </c>
      <c r="D468" s="604">
        <v>14</v>
      </c>
      <c r="E468" s="604">
        <v>0</v>
      </c>
      <c r="F468" s="604">
        <v>12</v>
      </c>
      <c r="G468" s="604">
        <v>2</v>
      </c>
      <c r="H468" s="604">
        <v>0</v>
      </c>
    </row>
    <row r="469" spans="1:8" s="512" customFormat="1">
      <c r="A469" s="597" t="s">
        <v>661</v>
      </c>
      <c r="B469" s="597" t="s">
        <v>144</v>
      </c>
      <c r="C469" s="597" t="s">
        <v>35</v>
      </c>
      <c r="D469" s="604">
        <v>163</v>
      </c>
      <c r="E469" s="604">
        <v>15</v>
      </c>
      <c r="F469" s="604">
        <v>90</v>
      </c>
      <c r="G469" s="604">
        <v>55</v>
      </c>
      <c r="H469" s="604">
        <v>3</v>
      </c>
    </row>
    <row r="470" spans="1:8" s="512" customFormat="1">
      <c r="A470" s="597" t="s">
        <v>662</v>
      </c>
      <c r="B470" s="597" t="s">
        <v>144</v>
      </c>
      <c r="C470" s="597" t="s">
        <v>190</v>
      </c>
      <c r="D470" s="604">
        <v>672</v>
      </c>
      <c r="E470" s="604">
        <v>63</v>
      </c>
      <c r="F470" s="604">
        <v>419</v>
      </c>
      <c r="G470" s="604">
        <v>189</v>
      </c>
      <c r="H470" s="604">
        <v>1</v>
      </c>
    </row>
    <row r="471" spans="1:8" s="512" customFormat="1">
      <c r="A471" s="597" t="s">
        <v>663</v>
      </c>
      <c r="B471" s="597" t="s">
        <v>144</v>
      </c>
      <c r="C471" s="597" t="s">
        <v>93</v>
      </c>
      <c r="D471" s="604">
        <v>181</v>
      </c>
      <c r="E471" s="604">
        <v>16</v>
      </c>
      <c r="F471" s="604">
        <v>107</v>
      </c>
      <c r="G471" s="604">
        <v>56</v>
      </c>
      <c r="H471" s="604">
        <v>2</v>
      </c>
    </row>
    <row r="472" spans="1:8" s="512" customFormat="1">
      <c r="A472" s="597" t="s">
        <v>664</v>
      </c>
      <c r="B472" s="597" t="s">
        <v>144</v>
      </c>
      <c r="C472" s="597" t="s">
        <v>209</v>
      </c>
      <c r="D472" s="604">
        <v>153</v>
      </c>
      <c r="E472" s="604">
        <v>21</v>
      </c>
      <c r="F472" s="604">
        <v>102</v>
      </c>
      <c r="G472" s="604">
        <v>30</v>
      </c>
      <c r="H472" s="604">
        <v>0</v>
      </c>
    </row>
    <row r="473" spans="1:8" s="512" customFormat="1">
      <c r="A473" s="597" t="s">
        <v>665</v>
      </c>
      <c r="B473" s="597" t="s">
        <v>144</v>
      </c>
      <c r="C473" s="597" t="s">
        <v>210</v>
      </c>
      <c r="D473" s="604">
        <v>123</v>
      </c>
      <c r="E473" s="604">
        <v>26</v>
      </c>
      <c r="F473" s="604">
        <v>79</v>
      </c>
      <c r="G473" s="604">
        <v>18</v>
      </c>
      <c r="H473" s="604">
        <v>0</v>
      </c>
    </row>
    <row r="474" spans="1:8" s="512" customFormat="1">
      <c r="A474" s="597" t="s">
        <v>666</v>
      </c>
      <c r="B474" s="597" t="s">
        <v>144</v>
      </c>
      <c r="C474" s="597" t="s">
        <v>191</v>
      </c>
      <c r="D474" s="604">
        <v>132</v>
      </c>
      <c r="E474" s="604">
        <v>19</v>
      </c>
      <c r="F474" s="604">
        <v>73</v>
      </c>
      <c r="G474" s="604">
        <v>40</v>
      </c>
      <c r="H474" s="604">
        <v>0</v>
      </c>
    </row>
    <row r="475" spans="1:8" s="512" customFormat="1">
      <c r="A475" s="597" t="s">
        <v>667</v>
      </c>
      <c r="B475" s="597" t="s">
        <v>144</v>
      </c>
      <c r="C475" s="597" t="s">
        <v>192</v>
      </c>
      <c r="D475" s="604">
        <v>136</v>
      </c>
      <c r="E475" s="604">
        <v>33</v>
      </c>
      <c r="F475" s="604">
        <v>85</v>
      </c>
      <c r="G475" s="604">
        <v>17</v>
      </c>
      <c r="H475" s="604">
        <v>1</v>
      </c>
    </row>
    <row r="476" spans="1:8" s="512" customFormat="1">
      <c r="A476" s="597" t="s">
        <v>668</v>
      </c>
      <c r="B476" s="597" t="s">
        <v>144</v>
      </c>
      <c r="C476" s="597" t="s">
        <v>152</v>
      </c>
      <c r="D476" s="604">
        <v>181</v>
      </c>
      <c r="E476" s="604">
        <v>12</v>
      </c>
      <c r="F476" s="604">
        <v>121</v>
      </c>
      <c r="G476" s="604">
        <v>45</v>
      </c>
      <c r="H476" s="604">
        <v>3</v>
      </c>
    </row>
    <row r="477" spans="1:8" s="512" customFormat="1">
      <c r="A477" s="597" t="s">
        <v>669</v>
      </c>
      <c r="B477" s="597" t="s">
        <v>144</v>
      </c>
      <c r="C477" s="597" t="s">
        <v>168</v>
      </c>
      <c r="D477" s="604">
        <v>129</v>
      </c>
      <c r="E477" s="604">
        <v>8</v>
      </c>
      <c r="F477" s="604">
        <v>66</v>
      </c>
      <c r="G477" s="604">
        <v>54</v>
      </c>
      <c r="H477" s="604">
        <v>1</v>
      </c>
    </row>
    <row r="478" spans="1:8" s="512" customFormat="1">
      <c r="A478" s="597" t="s">
        <v>670</v>
      </c>
      <c r="B478" s="597" t="s">
        <v>144</v>
      </c>
      <c r="C478" s="597" t="s">
        <v>153</v>
      </c>
      <c r="D478" s="604">
        <v>277</v>
      </c>
      <c r="E478" s="604">
        <v>36</v>
      </c>
      <c r="F478" s="604">
        <v>199</v>
      </c>
      <c r="G478" s="604">
        <v>41</v>
      </c>
      <c r="H478" s="604">
        <v>1</v>
      </c>
    </row>
    <row r="479" spans="1:8" s="512" customFormat="1">
      <c r="A479" s="597" t="s">
        <v>671</v>
      </c>
      <c r="B479" s="597" t="s">
        <v>144</v>
      </c>
      <c r="C479" s="597" t="s">
        <v>36</v>
      </c>
      <c r="D479" s="604">
        <v>171</v>
      </c>
      <c r="E479" s="604">
        <v>16</v>
      </c>
      <c r="F479" s="604">
        <v>95</v>
      </c>
      <c r="G479" s="604">
        <v>55</v>
      </c>
      <c r="H479" s="604">
        <v>5</v>
      </c>
    </row>
    <row r="480" spans="1:8" s="512" customFormat="1">
      <c r="A480" s="597" t="s">
        <v>672</v>
      </c>
      <c r="B480" s="597" t="s">
        <v>144</v>
      </c>
      <c r="C480" s="597" t="s">
        <v>62</v>
      </c>
      <c r="D480" s="604">
        <v>226</v>
      </c>
      <c r="E480" s="604">
        <v>19</v>
      </c>
      <c r="F480" s="604">
        <v>134</v>
      </c>
      <c r="G480" s="604">
        <v>72</v>
      </c>
      <c r="H480" s="604">
        <v>1</v>
      </c>
    </row>
    <row r="481" spans="1:8" s="512" customFormat="1">
      <c r="A481" s="597" t="s">
        <v>673</v>
      </c>
      <c r="B481" s="597" t="s">
        <v>144</v>
      </c>
      <c r="C481" s="597" t="s">
        <v>85</v>
      </c>
      <c r="D481" s="604">
        <v>24</v>
      </c>
      <c r="E481" s="604">
        <v>5</v>
      </c>
      <c r="F481" s="604">
        <v>13</v>
      </c>
      <c r="G481" s="604">
        <v>5</v>
      </c>
      <c r="H481" s="604">
        <v>1</v>
      </c>
    </row>
    <row r="482" spans="1:8" s="512" customFormat="1">
      <c r="A482" s="597" t="s">
        <v>674</v>
      </c>
      <c r="B482" s="597" t="s">
        <v>144</v>
      </c>
      <c r="C482" s="597" t="s">
        <v>37</v>
      </c>
      <c r="D482" s="604">
        <v>184</v>
      </c>
      <c r="E482" s="604">
        <v>10</v>
      </c>
      <c r="F482" s="604">
        <v>106</v>
      </c>
      <c r="G482" s="604">
        <v>68</v>
      </c>
      <c r="H482" s="604">
        <v>0</v>
      </c>
    </row>
    <row r="483" spans="1:8" s="512" customFormat="1">
      <c r="A483" s="597" t="s">
        <v>675</v>
      </c>
      <c r="B483" s="597" t="s">
        <v>144</v>
      </c>
      <c r="C483" s="597" t="s">
        <v>220</v>
      </c>
      <c r="D483" s="604">
        <v>132</v>
      </c>
      <c r="E483" s="604">
        <v>12</v>
      </c>
      <c r="F483" s="604">
        <v>82</v>
      </c>
      <c r="G483" s="604">
        <v>33</v>
      </c>
      <c r="H483" s="604">
        <v>5</v>
      </c>
    </row>
    <row r="484" spans="1:8" s="512" customFormat="1">
      <c r="A484" s="597" t="s">
        <v>676</v>
      </c>
      <c r="B484" s="597" t="s">
        <v>144</v>
      </c>
      <c r="C484" s="597" t="s">
        <v>38</v>
      </c>
      <c r="D484" s="604">
        <v>122</v>
      </c>
      <c r="E484" s="604">
        <v>23</v>
      </c>
      <c r="F484" s="604">
        <v>71</v>
      </c>
      <c r="G484" s="604">
        <v>28</v>
      </c>
      <c r="H484" s="604">
        <v>0</v>
      </c>
    </row>
    <row r="485" spans="1:8" s="512" customFormat="1">
      <c r="A485" s="597" t="s">
        <v>677</v>
      </c>
      <c r="B485" s="597" t="s">
        <v>144</v>
      </c>
      <c r="C485" s="597" t="s">
        <v>63</v>
      </c>
      <c r="D485" s="604">
        <v>395</v>
      </c>
      <c r="E485" s="604">
        <v>24</v>
      </c>
      <c r="F485" s="604">
        <v>247</v>
      </c>
      <c r="G485" s="604">
        <v>121</v>
      </c>
      <c r="H485" s="604">
        <v>3</v>
      </c>
    </row>
    <row r="486" spans="1:8" s="512" customFormat="1">
      <c r="A486" s="597" t="s">
        <v>678</v>
      </c>
      <c r="B486" s="597" t="s">
        <v>144</v>
      </c>
      <c r="C486" s="597" t="s">
        <v>221</v>
      </c>
      <c r="D486" s="604">
        <v>217</v>
      </c>
      <c r="E486" s="604">
        <v>20</v>
      </c>
      <c r="F486" s="604">
        <v>143</v>
      </c>
      <c r="G486" s="604">
        <v>54</v>
      </c>
      <c r="H486" s="604">
        <v>0</v>
      </c>
    </row>
    <row r="487" spans="1:8" s="512" customFormat="1">
      <c r="A487" s="597" t="s">
        <v>679</v>
      </c>
      <c r="B487" s="597" t="s">
        <v>144</v>
      </c>
      <c r="C487" s="597" t="s">
        <v>193</v>
      </c>
      <c r="D487" s="604">
        <v>137</v>
      </c>
      <c r="E487" s="604">
        <v>20</v>
      </c>
      <c r="F487" s="604">
        <v>74</v>
      </c>
      <c r="G487" s="604">
        <v>43</v>
      </c>
      <c r="H487" s="604">
        <v>0</v>
      </c>
    </row>
    <row r="488" spans="1:8" s="512" customFormat="1">
      <c r="A488" s="597" t="s">
        <v>680</v>
      </c>
      <c r="B488" s="597" t="s">
        <v>144</v>
      </c>
      <c r="C488" s="597" t="s">
        <v>222</v>
      </c>
      <c r="D488" s="604">
        <v>191</v>
      </c>
      <c r="E488" s="604">
        <v>9</v>
      </c>
      <c r="F488" s="604">
        <v>127</v>
      </c>
      <c r="G488" s="604">
        <v>51</v>
      </c>
      <c r="H488" s="604">
        <v>4</v>
      </c>
    </row>
    <row r="489" spans="1:8" s="512" customFormat="1">
      <c r="A489" s="597" t="s">
        <v>681</v>
      </c>
      <c r="B489" s="597" t="s">
        <v>144</v>
      </c>
      <c r="C489" s="597" t="s">
        <v>211</v>
      </c>
      <c r="D489" s="604">
        <v>342</v>
      </c>
      <c r="E489" s="604">
        <v>45</v>
      </c>
      <c r="F489" s="604">
        <v>213</v>
      </c>
      <c r="G489" s="604">
        <v>81</v>
      </c>
      <c r="H489" s="604">
        <v>3</v>
      </c>
    </row>
    <row r="490" spans="1:8" s="512" customFormat="1">
      <c r="A490" s="597" t="s">
        <v>682</v>
      </c>
      <c r="B490" s="597" t="s">
        <v>144</v>
      </c>
      <c r="C490" s="597" t="s">
        <v>212</v>
      </c>
      <c r="D490" s="604">
        <v>228</v>
      </c>
      <c r="E490" s="604">
        <v>23</v>
      </c>
      <c r="F490" s="604">
        <v>134</v>
      </c>
      <c r="G490" s="604">
        <v>71</v>
      </c>
      <c r="H490" s="604">
        <v>0</v>
      </c>
    </row>
    <row r="491" spans="1:8" s="512" customFormat="1">
      <c r="A491" s="597" t="s">
        <v>683</v>
      </c>
      <c r="B491" s="597" t="s">
        <v>144</v>
      </c>
      <c r="C491" s="597" t="s">
        <v>169</v>
      </c>
      <c r="D491" s="604">
        <v>107</v>
      </c>
      <c r="E491" s="604">
        <v>3</v>
      </c>
      <c r="F491" s="604">
        <v>65</v>
      </c>
      <c r="G491" s="604">
        <v>38</v>
      </c>
      <c r="H491" s="604">
        <v>1</v>
      </c>
    </row>
    <row r="492" spans="1:8" s="512" customFormat="1">
      <c r="A492" s="597" t="s">
        <v>684</v>
      </c>
      <c r="B492" s="597" t="s">
        <v>144</v>
      </c>
      <c r="C492" s="597" t="s">
        <v>194</v>
      </c>
      <c r="D492" s="604">
        <v>212</v>
      </c>
      <c r="E492" s="604">
        <v>22</v>
      </c>
      <c r="F492" s="604">
        <v>125</v>
      </c>
      <c r="G492" s="604">
        <v>63</v>
      </c>
      <c r="H492" s="604">
        <v>2</v>
      </c>
    </row>
    <row r="493" spans="1:8" s="512" customFormat="1">
      <c r="A493" s="597" t="s">
        <v>685</v>
      </c>
      <c r="B493" s="597" t="s">
        <v>144</v>
      </c>
      <c r="C493" s="597" t="s">
        <v>94</v>
      </c>
      <c r="D493" s="604">
        <v>139</v>
      </c>
      <c r="E493" s="604">
        <v>22</v>
      </c>
      <c r="F493" s="604">
        <v>93</v>
      </c>
      <c r="G493" s="604">
        <v>22</v>
      </c>
      <c r="H493" s="604">
        <v>2</v>
      </c>
    </row>
    <row r="494" spans="1:8" s="512" customFormat="1">
      <c r="A494" s="597" t="s">
        <v>686</v>
      </c>
      <c r="B494" s="597" t="s">
        <v>144</v>
      </c>
      <c r="C494" s="597" t="s">
        <v>154</v>
      </c>
      <c r="D494" s="604">
        <v>285</v>
      </c>
      <c r="E494" s="604">
        <v>13</v>
      </c>
      <c r="F494" s="604">
        <v>190</v>
      </c>
      <c r="G494" s="604">
        <v>78</v>
      </c>
      <c r="H494" s="604">
        <v>4</v>
      </c>
    </row>
    <row r="495" spans="1:8" s="512" customFormat="1">
      <c r="A495" s="597" t="s">
        <v>687</v>
      </c>
      <c r="B495" s="597" t="s">
        <v>144</v>
      </c>
      <c r="C495" s="597" t="s">
        <v>39</v>
      </c>
      <c r="D495" s="604">
        <v>85</v>
      </c>
      <c r="E495" s="604">
        <v>6</v>
      </c>
      <c r="F495" s="604">
        <v>61</v>
      </c>
      <c r="G495" s="604">
        <v>18</v>
      </c>
      <c r="H495" s="604">
        <v>0</v>
      </c>
    </row>
    <row r="496" spans="1:8" s="512" customFormat="1">
      <c r="A496" s="597" t="s">
        <v>688</v>
      </c>
      <c r="B496" s="597" t="s">
        <v>144</v>
      </c>
      <c r="C496" s="597" t="s">
        <v>223</v>
      </c>
      <c r="D496" s="604">
        <v>621</v>
      </c>
      <c r="E496" s="604">
        <v>57</v>
      </c>
      <c r="F496" s="604">
        <v>447</v>
      </c>
      <c r="G496" s="604">
        <v>109</v>
      </c>
      <c r="H496" s="604">
        <v>8</v>
      </c>
    </row>
    <row r="497" spans="1:8" s="512" customFormat="1">
      <c r="A497" s="597" t="s">
        <v>689</v>
      </c>
      <c r="B497" s="597" t="s">
        <v>144</v>
      </c>
      <c r="C497" s="597" t="s">
        <v>40</v>
      </c>
      <c r="D497" s="604">
        <v>404</v>
      </c>
      <c r="E497" s="604">
        <v>25</v>
      </c>
      <c r="F497" s="604">
        <v>270</v>
      </c>
      <c r="G497" s="604">
        <v>106</v>
      </c>
      <c r="H497" s="604">
        <v>3</v>
      </c>
    </row>
    <row r="498" spans="1:8" s="512" customFormat="1">
      <c r="A498" s="597" t="s">
        <v>690</v>
      </c>
      <c r="B498" s="597" t="s">
        <v>144</v>
      </c>
      <c r="C498" s="597" t="s">
        <v>21</v>
      </c>
      <c r="D498" s="604">
        <v>169</v>
      </c>
      <c r="E498" s="604">
        <v>14</v>
      </c>
      <c r="F498" s="604">
        <v>96</v>
      </c>
      <c r="G498" s="604">
        <v>58</v>
      </c>
      <c r="H498" s="604">
        <v>1</v>
      </c>
    </row>
    <row r="499" spans="1:8" s="512" customFormat="1">
      <c r="A499" s="597" t="s">
        <v>691</v>
      </c>
      <c r="B499" s="597" t="s">
        <v>144</v>
      </c>
      <c r="C499" s="597" t="s">
        <v>224</v>
      </c>
      <c r="D499" s="604">
        <v>128</v>
      </c>
      <c r="E499" s="604">
        <v>8</v>
      </c>
      <c r="F499" s="604">
        <v>95</v>
      </c>
      <c r="G499" s="604">
        <v>25</v>
      </c>
      <c r="H499" s="604">
        <v>0</v>
      </c>
    </row>
    <row r="500" spans="1:8" s="512" customFormat="1">
      <c r="A500" s="597" t="s">
        <v>692</v>
      </c>
      <c r="B500" s="597" t="s">
        <v>144</v>
      </c>
      <c r="C500" s="597" t="s">
        <v>95</v>
      </c>
      <c r="D500" s="604">
        <v>506</v>
      </c>
      <c r="E500" s="604">
        <v>47</v>
      </c>
      <c r="F500" s="604">
        <v>353</v>
      </c>
      <c r="G500" s="604">
        <v>94</v>
      </c>
      <c r="H500" s="604">
        <v>12</v>
      </c>
    </row>
    <row r="501" spans="1:8" s="512" customFormat="1">
      <c r="A501" s="597" t="s">
        <v>693</v>
      </c>
      <c r="B501" s="597" t="s">
        <v>144</v>
      </c>
      <c r="C501" s="597" t="s">
        <v>22</v>
      </c>
      <c r="D501" s="604">
        <v>181</v>
      </c>
      <c r="E501" s="604">
        <v>15</v>
      </c>
      <c r="F501" s="604">
        <v>106</v>
      </c>
      <c r="G501" s="604">
        <v>57</v>
      </c>
      <c r="H501" s="604">
        <v>3</v>
      </c>
    </row>
    <row r="502" spans="1:8" s="512" customFormat="1">
      <c r="A502" s="597" t="s">
        <v>694</v>
      </c>
      <c r="B502" s="597" t="s">
        <v>144</v>
      </c>
      <c r="C502" s="597" t="s">
        <v>195</v>
      </c>
      <c r="D502" s="604">
        <v>1437</v>
      </c>
      <c r="E502" s="604">
        <v>172</v>
      </c>
      <c r="F502" s="604">
        <v>1019</v>
      </c>
      <c r="G502" s="604">
        <v>240</v>
      </c>
      <c r="H502" s="604">
        <v>6</v>
      </c>
    </row>
    <row r="503" spans="1:8" s="512" customFormat="1">
      <c r="A503" s="597" t="s">
        <v>695</v>
      </c>
      <c r="B503" s="597" t="s">
        <v>144</v>
      </c>
      <c r="C503" s="597" t="s">
        <v>155</v>
      </c>
      <c r="D503" s="604">
        <v>247</v>
      </c>
      <c r="E503" s="604">
        <v>18</v>
      </c>
      <c r="F503" s="604">
        <v>188</v>
      </c>
      <c r="G503" s="604">
        <v>39</v>
      </c>
      <c r="H503" s="604">
        <v>2</v>
      </c>
    </row>
    <row r="504" spans="1:8" s="512" customFormat="1">
      <c r="A504" s="597" t="s">
        <v>696</v>
      </c>
      <c r="B504" s="597" t="s">
        <v>144</v>
      </c>
      <c r="C504" s="597" t="s">
        <v>213</v>
      </c>
      <c r="D504" s="604">
        <v>271</v>
      </c>
      <c r="E504" s="604">
        <v>14</v>
      </c>
      <c r="F504" s="604">
        <v>166</v>
      </c>
      <c r="G504" s="604">
        <v>87</v>
      </c>
      <c r="H504" s="604">
        <v>4</v>
      </c>
    </row>
    <row r="505" spans="1:8" s="512" customFormat="1">
      <c r="A505" s="597" t="s">
        <v>697</v>
      </c>
      <c r="B505" s="597" t="s">
        <v>144</v>
      </c>
      <c r="C505" s="597" t="s">
        <v>41</v>
      </c>
      <c r="D505" s="604">
        <v>281</v>
      </c>
      <c r="E505" s="604">
        <v>8</v>
      </c>
      <c r="F505" s="604">
        <v>168</v>
      </c>
      <c r="G505" s="604">
        <v>103</v>
      </c>
      <c r="H505" s="604">
        <v>2</v>
      </c>
    </row>
    <row r="506" spans="1:8" s="512" customFormat="1">
      <c r="A506" s="597" t="s">
        <v>698</v>
      </c>
      <c r="B506" s="597" t="s">
        <v>144</v>
      </c>
      <c r="C506" s="597" t="s">
        <v>225</v>
      </c>
      <c r="D506" s="604">
        <v>124</v>
      </c>
      <c r="E506" s="604">
        <v>17</v>
      </c>
      <c r="F506" s="604">
        <v>82</v>
      </c>
      <c r="G506" s="604">
        <v>25</v>
      </c>
      <c r="H506" s="604">
        <v>0</v>
      </c>
    </row>
    <row r="507" spans="1:8" s="512" customFormat="1">
      <c r="A507" s="597" t="s">
        <v>699</v>
      </c>
      <c r="B507" s="597" t="s">
        <v>144</v>
      </c>
      <c r="C507" s="597" t="s">
        <v>96</v>
      </c>
      <c r="D507" s="604">
        <v>125</v>
      </c>
      <c r="E507" s="604">
        <v>8</v>
      </c>
      <c r="F507" s="604">
        <v>73</v>
      </c>
      <c r="G507" s="604">
        <v>43</v>
      </c>
      <c r="H507" s="604">
        <v>1</v>
      </c>
    </row>
    <row r="508" spans="1:8" s="512" customFormat="1">
      <c r="A508" s="597" t="s">
        <v>700</v>
      </c>
      <c r="B508" s="597" t="s">
        <v>144</v>
      </c>
      <c r="C508" s="597" t="s">
        <v>214</v>
      </c>
      <c r="D508" s="604">
        <v>73</v>
      </c>
      <c r="E508" s="604">
        <v>24</v>
      </c>
      <c r="F508" s="604">
        <v>45</v>
      </c>
      <c r="G508" s="604">
        <v>4</v>
      </c>
      <c r="H508" s="604">
        <v>0</v>
      </c>
    </row>
    <row r="509" spans="1:8" s="512" customFormat="1">
      <c r="A509" s="597" t="s">
        <v>701</v>
      </c>
      <c r="B509" s="597" t="s">
        <v>144</v>
      </c>
      <c r="C509" s="597" t="s">
        <v>156</v>
      </c>
      <c r="D509" s="604">
        <v>86</v>
      </c>
      <c r="E509" s="604">
        <v>1</v>
      </c>
      <c r="F509" s="604">
        <v>54</v>
      </c>
      <c r="G509" s="604">
        <v>29</v>
      </c>
      <c r="H509" s="604">
        <v>2</v>
      </c>
    </row>
    <row r="510" spans="1:8" s="512" customFormat="1">
      <c r="A510" s="597" t="s">
        <v>702</v>
      </c>
      <c r="B510" s="597" t="s">
        <v>144</v>
      </c>
      <c r="C510" s="597" t="s">
        <v>42</v>
      </c>
      <c r="D510" s="604">
        <v>333</v>
      </c>
      <c r="E510" s="604">
        <v>42</v>
      </c>
      <c r="F510" s="604">
        <v>223</v>
      </c>
      <c r="G510" s="604">
        <v>68</v>
      </c>
      <c r="H510" s="604">
        <v>0</v>
      </c>
    </row>
    <row r="511" spans="1:8" s="512" customFormat="1">
      <c r="A511" s="597" t="s">
        <v>703</v>
      </c>
      <c r="B511" s="597" t="s">
        <v>144</v>
      </c>
      <c r="C511" s="597" t="s">
        <v>64</v>
      </c>
      <c r="D511" s="604">
        <v>309</v>
      </c>
      <c r="E511" s="604">
        <v>16</v>
      </c>
      <c r="F511" s="604">
        <v>182</v>
      </c>
      <c r="G511" s="604">
        <v>108</v>
      </c>
      <c r="H511" s="604">
        <v>3</v>
      </c>
    </row>
    <row r="512" spans="1:8" s="512" customFormat="1">
      <c r="A512" s="597" t="s">
        <v>704</v>
      </c>
      <c r="B512" s="597" t="s">
        <v>144</v>
      </c>
      <c r="C512" s="597" t="s">
        <v>226</v>
      </c>
      <c r="D512" s="604">
        <v>133</v>
      </c>
      <c r="E512" s="604">
        <v>5</v>
      </c>
      <c r="F512" s="604">
        <v>96</v>
      </c>
      <c r="G512" s="604">
        <v>32</v>
      </c>
      <c r="H512" s="604">
        <v>0</v>
      </c>
    </row>
    <row r="513" spans="1:8" s="512" customFormat="1">
      <c r="A513" s="597" t="s">
        <v>705</v>
      </c>
      <c r="B513" s="597" t="s">
        <v>144</v>
      </c>
      <c r="C513" s="597" t="s">
        <v>157</v>
      </c>
      <c r="D513" s="604">
        <v>180</v>
      </c>
      <c r="E513" s="604">
        <v>7</v>
      </c>
      <c r="F513" s="604">
        <v>109</v>
      </c>
      <c r="G513" s="604">
        <v>61</v>
      </c>
      <c r="H513" s="604">
        <v>3</v>
      </c>
    </row>
    <row r="514" spans="1:8" s="512" customFormat="1">
      <c r="A514" s="597" t="s">
        <v>706</v>
      </c>
      <c r="B514" s="597" t="s">
        <v>144</v>
      </c>
      <c r="C514" s="597" t="s">
        <v>158</v>
      </c>
      <c r="D514" s="604">
        <v>214</v>
      </c>
      <c r="E514" s="604">
        <v>16</v>
      </c>
      <c r="F514" s="604">
        <v>143</v>
      </c>
      <c r="G514" s="604">
        <v>54</v>
      </c>
      <c r="H514" s="604">
        <v>1</v>
      </c>
    </row>
    <row r="515" spans="1:8" s="512" customFormat="1">
      <c r="A515" s="597" t="s">
        <v>707</v>
      </c>
      <c r="B515" s="597" t="s">
        <v>144</v>
      </c>
      <c r="C515" s="597" t="s">
        <v>43</v>
      </c>
      <c r="D515" s="604">
        <v>190</v>
      </c>
      <c r="E515" s="604">
        <v>16</v>
      </c>
      <c r="F515" s="604">
        <v>120</v>
      </c>
      <c r="G515" s="604">
        <v>51</v>
      </c>
      <c r="H515" s="604">
        <v>3</v>
      </c>
    </row>
    <row r="516" spans="1:8" s="512" customFormat="1">
      <c r="A516" s="597" t="s">
        <v>708</v>
      </c>
      <c r="B516" s="597" t="s">
        <v>144</v>
      </c>
      <c r="C516" s="597" t="s">
        <v>227</v>
      </c>
      <c r="D516" s="604">
        <v>487</v>
      </c>
      <c r="E516" s="604">
        <v>47</v>
      </c>
      <c r="F516" s="604">
        <v>308</v>
      </c>
      <c r="G516" s="604">
        <v>128</v>
      </c>
      <c r="H516" s="604">
        <v>4</v>
      </c>
    </row>
    <row r="517" spans="1:8" s="512" customFormat="1">
      <c r="A517" s="597" t="s">
        <v>709</v>
      </c>
      <c r="B517" s="597" t="s">
        <v>144</v>
      </c>
      <c r="C517" s="597" t="s">
        <v>196</v>
      </c>
      <c r="D517" s="604">
        <v>219</v>
      </c>
      <c r="E517" s="604">
        <v>26</v>
      </c>
      <c r="F517" s="604">
        <v>154</v>
      </c>
      <c r="G517" s="604">
        <v>34</v>
      </c>
      <c r="H517" s="604">
        <v>5</v>
      </c>
    </row>
    <row r="518" spans="1:8" s="512" customFormat="1">
      <c r="A518" s="597" t="s">
        <v>710</v>
      </c>
      <c r="B518" s="597" t="s">
        <v>144</v>
      </c>
      <c r="C518" s="597" t="s">
        <v>197</v>
      </c>
      <c r="D518" s="604">
        <v>755</v>
      </c>
      <c r="E518" s="604">
        <v>92</v>
      </c>
      <c r="F518" s="604">
        <v>508</v>
      </c>
      <c r="G518" s="604">
        <v>147</v>
      </c>
      <c r="H518" s="604">
        <v>8</v>
      </c>
    </row>
    <row r="519" spans="1:8" s="512" customFormat="1">
      <c r="A519" s="597" t="s">
        <v>711</v>
      </c>
      <c r="B519" s="597" t="s">
        <v>144</v>
      </c>
      <c r="C519" s="597" t="s">
        <v>159</v>
      </c>
      <c r="D519" s="604">
        <v>77</v>
      </c>
      <c r="E519" s="604">
        <v>12</v>
      </c>
      <c r="F519" s="604">
        <v>38</v>
      </c>
      <c r="G519" s="604">
        <v>25</v>
      </c>
      <c r="H519" s="604">
        <v>2</v>
      </c>
    </row>
    <row r="520" spans="1:8" s="512" customFormat="1">
      <c r="A520" s="597" t="s">
        <v>712</v>
      </c>
      <c r="B520" s="597" t="s">
        <v>144</v>
      </c>
      <c r="C520" s="597" t="s">
        <v>44</v>
      </c>
      <c r="D520" s="604">
        <v>189</v>
      </c>
      <c r="E520" s="604">
        <v>15</v>
      </c>
      <c r="F520" s="604">
        <v>115</v>
      </c>
      <c r="G520" s="604">
        <v>59</v>
      </c>
      <c r="H520" s="604">
        <v>0</v>
      </c>
    </row>
    <row r="521" spans="1:8" s="512" customFormat="1">
      <c r="A521" s="597" t="s">
        <v>713</v>
      </c>
      <c r="B521" s="597" t="s">
        <v>144</v>
      </c>
      <c r="C521" s="597" t="s">
        <v>215</v>
      </c>
      <c r="D521" s="604">
        <v>510</v>
      </c>
      <c r="E521" s="604">
        <v>46</v>
      </c>
      <c r="F521" s="604">
        <v>298</v>
      </c>
      <c r="G521" s="604">
        <v>163</v>
      </c>
      <c r="H521" s="604">
        <v>3</v>
      </c>
    </row>
    <row r="522" spans="1:8" s="512" customFormat="1">
      <c r="A522" s="597" t="s">
        <v>714</v>
      </c>
      <c r="B522" s="597" t="s">
        <v>144</v>
      </c>
      <c r="C522" s="597" t="s">
        <v>198</v>
      </c>
      <c r="D522" s="604">
        <v>176</v>
      </c>
      <c r="E522" s="604">
        <v>24</v>
      </c>
      <c r="F522" s="604">
        <v>120</v>
      </c>
      <c r="G522" s="604">
        <v>31</v>
      </c>
      <c r="H522" s="604">
        <v>1</v>
      </c>
    </row>
    <row r="523" spans="1:8" s="512" customFormat="1">
      <c r="A523" s="597" t="s">
        <v>715</v>
      </c>
      <c r="B523" s="597" t="s">
        <v>144</v>
      </c>
      <c r="C523" s="597" t="s">
        <v>180</v>
      </c>
      <c r="D523" s="604">
        <v>210</v>
      </c>
      <c r="E523" s="604">
        <v>16</v>
      </c>
      <c r="F523" s="604">
        <v>119</v>
      </c>
      <c r="G523" s="604">
        <v>73</v>
      </c>
      <c r="H523" s="604">
        <v>2</v>
      </c>
    </row>
    <row r="524" spans="1:8" s="512" customFormat="1">
      <c r="A524" s="597" t="s">
        <v>716</v>
      </c>
      <c r="B524" s="597" t="s">
        <v>144</v>
      </c>
      <c r="C524" s="597" t="s">
        <v>199</v>
      </c>
      <c r="D524" s="604">
        <v>268</v>
      </c>
      <c r="E524" s="604">
        <v>47</v>
      </c>
      <c r="F524" s="604">
        <v>188</v>
      </c>
      <c r="G524" s="604">
        <v>32</v>
      </c>
      <c r="H524" s="604">
        <v>1</v>
      </c>
    </row>
    <row r="525" spans="1:8" s="512" customFormat="1">
      <c r="A525" s="597" t="s">
        <v>717</v>
      </c>
      <c r="B525" s="597" t="s">
        <v>144</v>
      </c>
      <c r="C525" s="597" t="s">
        <v>228</v>
      </c>
      <c r="D525" s="604">
        <v>125</v>
      </c>
      <c r="E525" s="604">
        <v>8</v>
      </c>
      <c r="F525" s="604">
        <v>76</v>
      </c>
      <c r="G525" s="604">
        <v>41</v>
      </c>
      <c r="H525" s="604">
        <v>0</v>
      </c>
    </row>
    <row r="526" spans="1:8" s="512" customFormat="1">
      <c r="A526" s="597" t="s">
        <v>718</v>
      </c>
      <c r="B526" s="597" t="s">
        <v>144</v>
      </c>
      <c r="C526" s="597" t="s">
        <v>229</v>
      </c>
      <c r="D526" s="604">
        <v>414</v>
      </c>
      <c r="E526" s="604">
        <v>52</v>
      </c>
      <c r="F526" s="604">
        <v>288</v>
      </c>
      <c r="G526" s="604">
        <v>72</v>
      </c>
      <c r="H526" s="604">
        <v>2</v>
      </c>
    </row>
    <row r="527" spans="1:8" s="512" customFormat="1">
      <c r="A527" s="597" t="s">
        <v>719</v>
      </c>
      <c r="B527" s="597" t="s">
        <v>144</v>
      </c>
      <c r="C527" s="597" t="s">
        <v>65</v>
      </c>
      <c r="D527" s="604">
        <v>174</v>
      </c>
      <c r="E527" s="604">
        <v>14</v>
      </c>
      <c r="F527" s="604">
        <v>119</v>
      </c>
      <c r="G527" s="604">
        <v>41</v>
      </c>
      <c r="H527" s="604">
        <v>0</v>
      </c>
    </row>
    <row r="528" spans="1:8" s="512" customFormat="1"/>
    <row r="529" s="512" customFormat="1"/>
    <row r="530" s="512" customFormat="1"/>
    <row r="531" s="512" customFormat="1"/>
    <row r="532" s="512" customFormat="1"/>
    <row r="533" s="512" customFormat="1"/>
    <row r="534" s="512" customFormat="1"/>
    <row r="535" s="512" customFormat="1"/>
    <row r="536" s="512" customFormat="1"/>
    <row r="537" s="512" customFormat="1"/>
    <row r="538" s="512" customFormat="1"/>
    <row r="539" s="512" customFormat="1"/>
    <row r="540" s="512" customFormat="1"/>
    <row r="541" s="512" customFormat="1"/>
    <row r="542" s="512" customFormat="1"/>
    <row r="543" s="512" customFormat="1"/>
    <row r="544" s="512" customFormat="1"/>
    <row r="545" s="512" customFormat="1"/>
    <row r="546" s="512" customFormat="1"/>
    <row r="547" s="512" customFormat="1"/>
    <row r="548" s="512" customFormat="1"/>
    <row r="549" s="512" customFormat="1"/>
    <row r="550" s="512" customFormat="1"/>
    <row r="551" s="512" customFormat="1"/>
    <row r="552" s="512" customFormat="1"/>
    <row r="553" s="512" customFormat="1"/>
    <row r="554" s="512" customFormat="1"/>
    <row r="555" s="512" customFormat="1"/>
    <row r="556" s="512" customFormat="1"/>
    <row r="557" s="512" customFormat="1"/>
    <row r="558" s="512" customFormat="1"/>
    <row r="559" s="512" customFormat="1"/>
    <row r="560" s="512" customFormat="1"/>
    <row r="561" s="512" customFormat="1"/>
    <row r="562" s="512" customFormat="1"/>
    <row r="563" s="512" customFormat="1"/>
    <row r="564" s="512" customFormat="1"/>
    <row r="565" s="512" customFormat="1"/>
    <row r="566" s="512" customFormat="1"/>
    <row r="567" s="512" customFormat="1"/>
    <row r="568" s="512" customFormat="1"/>
    <row r="569" s="512" customFormat="1"/>
    <row r="570" s="512" customFormat="1"/>
    <row r="571" s="512" customFormat="1"/>
    <row r="572" s="512" customFormat="1"/>
    <row r="573" s="512" customFormat="1"/>
    <row r="574" s="512" customFormat="1"/>
    <row r="575" s="512" customFormat="1"/>
    <row r="576" s="512" customFormat="1"/>
    <row r="577" s="512" customFormat="1"/>
    <row r="578" s="512" customFormat="1"/>
    <row r="579" s="512" customFormat="1"/>
    <row r="580" s="512" customFormat="1"/>
    <row r="581" s="512" customFormat="1"/>
    <row r="582" s="512" customFormat="1"/>
    <row r="583" s="512" customFormat="1"/>
    <row r="584" s="512" customFormat="1"/>
    <row r="585" s="512" customFormat="1"/>
    <row r="586" s="512" customFormat="1"/>
    <row r="587" s="512" customFormat="1"/>
    <row r="588" s="512" customFormat="1"/>
    <row r="589" s="512" customFormat="1"/>
    <row r="590" s="512" customFormat="1"/>
    <row r="591" s="512" customFormat="1"/>
    <row r="592" s="512" customFormat="1"/>
    <row r="593" s="512" customFormat="1"/>
    <row r="594" s="512" customFormat="1"/>
    <row r="595" s="512" customFormat="1"/>
    <row r="596" s="512" customFormat="1"/>
    <row r="597" s="512" customFormat="1"/>
    <row r="598" s="512" customFormat="1"/>
    <row r="599" s="512" customFormat="1"/>
    <row r="600" s="512" customFormat="1"/>
    <row r="601" s="512" customFormat="1"/>
    <row r="602" s="512" customFormat="1"/>
    <row r="603" s="512" customFormat="1"/>
    <row r="604" s="512" customFormat="1"/>
    <row r="605" s="512" customFormat="1"/>
    <row r="606" s="512" customFormat="1"/>
    <row r="607" s="512" customFormat="1"/>
    <row r="608" s="512" customFormat="1"/>
    <row r="609" s="512" customFormat="1"/>
    <row r="610" s="512" customFormat="1"/>
    <row r="611" s="512" customFormat="1"/>
    <row r="612" s="512" customFormat="1"/>
    <row r="613" s="512" customFormat="1"/>
    <row r="614" s="512" customFormat="1"/>
    <row r="615" s="512" customFormat="1"/>
    <row r="616" s="512" customFormat="1"/>
    <row r="617" s="512" customFormat="1"/>
    <row r="618" s="512" customFormat="1"/>
    <row r="619" s="512" customFormat="1"/>
    <row r="620" s="512" customFormat="1"/>
    <row r="621" s="512" customFormat="1"/>
    <row r="622" s="512" customFormat="1"/>
    <row r="623" s="512" customFormat="1"/>
    <row r="624" s="512" customFormat="1"/>
    <row r="625" s="512" customFormat="1"/>
    <row r="626" s="512" customFormat="1"/>
    <row r="627" s="512" customFormat="1"/>
    <row r="628" s="512" customFormat="1"/>
    <row r="629" s="512" customFormat="1"/>
    <row r="630" s="512" customFormat="1"/>
    <row r="631" s="512" customFormat="1"/>
    <row r="632" s="512" customFormat="1"/>
    <row r="633" s="512" customFormat="1"/>
    <row r="634" s="512" customFormat="1"/>
    <row r="635" s="512" customFormat="1"/>
    <row r="636" s="512" customFormat="1"/>
    <row r="637" s="512" customFormat="1"/>
    <row r="638" s="512" customFormat="1"/>
    <row r="639" s="512" customFormat="1"/>
    <row r="640" s="512" customFormat="1"/>
    <row r="641" s="512" customFormat="1"/>
    <row r="642" s="512" customFormat="1"/>
    <row r="643" s="512" customFormat="1"/>
    <row r="644" s="512" customFormat="1"/>
    <row r="645" s="512" customFormat="1"/>
    <row r="646" s="512" customFormat="1"/>
    <row r="647" s="512" customFormat="1"/>
    <row r="648" s="512" customFormat="1"/>
    <row r="649" s="512" customFormat="1"/>
    <row r="650" s="512" customFormat="1"/>
    <row r="651" s="512" customFormat="1"/>
    <row r="652" s="512" customFormat="1"/>
    <row r="653" s="512" customFormat="1"/>
    <row r="654" s="512" customFormat="1"/>
    <row r="655" s="512" customFormat="1"/>
    <row r="656" s="512" customFormat="1"/>
    <row r="657" s="512" customFormat="1"/>
    <row r="658" s="512" customFormat="1"/>
    <row r="659" s="512" customFormat="1"/>
    <row r="660" s="512" customFormat="1"/>
    <row r="661" s="512" customFormat="1"/>
    <row r="662" s="512" customFormat="1"/>
    <row r="663" s="512" customFormat="1"/>
    <row r="664" s="512" customFormat="1"/>
    <row r="665" s="512" customFormat="1"/>
    <row r="666" s="512" customFormat="1"/>
    <row r="667" s="512" customFormat="1"/>
    <row r="668" s="512" customFormat="1"/>
    <row r="669" s="512" customFormat="1"/>
    <row r="670" s="512" customFormat="1"/>
    <row r="671" s="512" customFormat="1"/>
    <row r="672" s="512" customFormat="1"/>
    <row r="673" s="512" customFormat="1"/>
    <row r="674" s="512" customFormat="1"/>
    <row r="675" s="512" customFormat="1"/>
    <row r="676" s="512" customFormat="1"/>
    <row r="677" s="512" customFormat="1"/>
    <row r="678" s="512" customFormat="1"/>
    <row r="679" s="512" customFormat="1"/>
    <row r="680" s="512" customFormat="1"/>
    <row r="681" s="512" customFormat="1"/>
    <row r="682" s="512" customFormat="1"/>
    <row r="683" s="512" customFormat="1"/>
    <row r="684" s="512" customFormat="1"/>
    <row r="685" s="512" customFormat="1"/>
    <row r="686" s="512" customFormat="1"/>
    <row r="687" s="512" customFormat="1"/>
    <row r="688" s="512" customFormat="1"/>
    <row r="689" s="512" customFormat="1"/>
    <row r="690" s="512" customFormat="1"/>
    <row r="691" s="512" customFormat="1"/>
    <row r="692" s="512" customFormat="1"/>
    <row r="693" s="512" customFormat="1"/>
    <row r="694" s="512" customFormat="1"/>
    <row r="695" s="512" customFormat="1"/>
    <row r="696" s="512" customFormat="1"/>
    <row r="697" s="512" customFormat="1"/>
    <row r="698" s="512" customFormat="1"/>
    <row r="699" s="512" customFormat="1"/>
    <row r="700" s="512" customFormat="1"/>
    <row r="701" s="512" customFormat="1"/>
    <row r="702" s="512" customFormat="1"/>
    <row r="703" s="512" customFormat="1"/>
    <row r="704" s="512" customFormat="1"/>
    <row r="705" s="512" customFormat="1"/>
    <row r="706" s="512" customFormat="1"/>
    <row r="707" s="512" customFormat="1"/>
    <row r="708" s="512" customFormat="1"/>
    <row r="709" s="512" customFormat="1"/>
    <row r="710" s="512" customFormat="1"/>
    <row r="711" s="512" customFormat="1"/>
    <row r="712" s="512" customFormat="1"/>
    <row r="713" s="512" customFormat="1"/>
    <row r="714" s="512" customFormat="1"/>
    <row r="715" s="512" customFormat="1"/>
    <row r="716" s="512" customFormat="1"/>
    <row r="717" s="512" customFormat="1"/>
    <row r="718" s="512" customFormat="1"/>
    <row r="719" s="512" customFormat="1"/>
    <row r="720" s="512" customFormat="1"/>
    <row r="721" s="512" customFormat="1"/>
    <row r="722" s="512" customFormat="1"/>
    <row r="723" s="512" customFormat="1"/>
    <row r="724" s="512" customFormat="1"/>
    <row r="725" s="512" customFormat="1"/>
    <row r="726" s="512" customFormat="1"/>
    <row r="727" s="512" customFormat="1"/>
    <row r="728" s="512" customFormat="1"/>
    <row r="729" s="512" customFormat="1"/>
    <row r="730" s="512" customFormat="1"/>
    <row r="731" s="512" customFormat="1"/>
    <row r="732" s="512" customFormat="1"/>
    <row r="733" s="512" customFormat="1"/>
    <row r="734" s="512" customFormat="1"/>
    <row r="735" s="512" customFormat="1"/>
    <row r="736" s="512" customFormat="1"/>
    <row r="737" s="512" customFormat="1"/>
    <row r="738" s="512" customFormat="1"/>
    <row r="739" s="512" customFormat="1"/>
    <row r="740" s="512" customFormat="1"/>
    <row r="741" s="512" customFormat="1"/>
    <row r="742" s="512" customFormat="1"/>
    <row r="743" s="512" customFormat="1"/>
    <row r="744" s="512" customFormat="1"/>
    <row r="745" s="512" customFormat="1"/>
    <row r="746" s="512" customFormat="1"/>
    <row r="747" s="512" customFormat="1"/>
    <row r="748" s="512" customFormat="1"/>
    <row r="749" s="512" customFormat="1"/>
    <row r="750" s="512" customFormat="1"/>
    <row r="751" s="512" customFormat="1"/>
    <row r="752" s="512" customFormat="1"/>
    <row r="753" s="512" customFormat="1"/>
    <row r="754" s="512" customFormat="1"/>
    <row r="755" s="512" customFormat="1"/>
    <row r="756" s="512" customFormat="1"/>
    <row r="757" s="512" customFormat="1"/>
    <row r="758" s="512" customFormat="1"/>
    <row r="759" s="512" customFormat="1"/>
    <row r="760" s="512" customFormat="1"/>
    <row r="761" s="512" customFormat="1"/>
    <row r="762" s="512" customFormat="1"/>
    <row r="763" s="512" customFormat="1"/>
    <row r="764" s="512" customFormat="1"/>
    <row r="765" s="512" customFormat="1"/>
    <row r="766" s="512" customFormat="1"/>
    <row r="767" s="512" customFormat="1"/>
    <row r="768" s="512" customFormat="1"/>
    <row r="769" s="512" customFormat="1"/>
    <row r="770" s="512" customFormat="1"/>
    <row r="771" s="512" customFormat="1"/>
  </sheetData>
  <sheetProtection sheet="1" objects="1" scenarios="1"/>
  <autoFilter ref="A1:H529"/>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sheetPr codeName="Sheet29" enableFormatConditionsCalculation="0">
    <tabColor theme="6" tint="0.39997558519241921"/>
  </sheetPr>
  <dimension ref="A1:XFD475"/>
  <sheetViews>
    <sheetView workbookViewId="0"/>
  </sheetViews>
  <sheetFormatPr defaultRowHeight="12.75"/>
  <cols>
    <col min="1" max="1" width="34.28515625" customWidth="1"/>
    <col min="2" max="2" width="29.28515625" customWidth="1"/>
    <col min="3" max="3" width="28.42578125" customWidth="1"/>
    <col min="4" max="4" width="15.5703125" customWidth="1"/>
    <col min="5" max="5" width="16.42578125" customWidth="1"/>
    <col min="6" max="6" width="15.7109375" customWidth="1"/>
    <col min="7" max="7" width="14.5703125" customWidth="1"/>
    <col min="8" max="8" width="15.85546875" customWidth="1"/>
  </cols>
  <sheetData>
    <row r="1" spans="1:16384" ht="17.100000000000001" customHeight="1">
      <c r="A1" s="185" t="s">
        <v>730</v>
      </c>
      <c r="B1" s="185" t="s">
        <v>251</v>
      </c>
      <c r="C1" s="185" t="s">
        <v>736</v>
      </c>
      <c r="D1" s="388" t="s">
        <v>253</v>
      </c>
      <c r="E1" s="388" t="s">
        <v>73</v>
      </c>
      <c r="F1" s="388" t="s">
        <v>74</v>
      </c>
      <c r="G1" s="388" t="s">
        <v>75</v>
      </c>
      <c r="H1" s="388" t="s">
        <v>76</v>
      </c>
    </row>
    <row r="2" spans="1:16384" s="385" customFormat="1" ht="18" customHeight="1">
      <c r="A2" s="362" t="s">
        <v>254</v>
      </c>
      <c r="B2" s="362" t="s">
        <v>172</v>
      </c>
      <c r="C2" s="512" t="s">
        <v>67</v>
      </c>
      <c r="D2" s="390">
        <v>15820</v>
      </c>
      <c r="E2" s="390">
        <v>982</v>
      </c>
      <c r="F2" s="390">
        <v>8096</v>
      </c>
      <c r="G2" s="390">
        <v>5757</v>
      </c>
      <c r="H2" s="390">
        <v>985</v>
      </c>
      <c r="I2" s="390"/>
      <c r="J2" s="390"/>
      <c r="K2" s="390"/>
      <c r="L2" s="362"/>
      <c r="M2" s="362"/>
      <c r="N2" s="362"/>
      <c r="O2" s="390"/>
      <c r="P2" s="390"/>
      <c r="Q2" s="390"/>
      <c r="R2" s="390"/>
      <c r="S2" s="390"/>
      <c r="T2" s="362"/>
      <c r="U2" s="362"/>
      <c r="V2" s="362"/>
      <c r="W2" s="390"/>
      <c r="X2" s="390"/>
      <c r="Y2" s="390"/>
      <c r="Z2" s="390"/>
      <c r="AA2" s="390"/>
      <c r="AB2" s="362"/>
      <c r="AC2" s="362"/>
      <c r="AD2" s="362"/>
      <c r="AE2" s="390"/>
      <c r="AF2" s="390"/>
      <c r="AG2" s="390"/>
      <c r="AH2" s="390"/>
      <c r="AI2" s="390"/>
      <c r="AJ2" s="362"/>
      <c r="AK2" s="362"/>
      <c r="AL2" s="362"/>
      <c r="AM2" s="390"/>
      <c r="AN2" s="390"/>
      <c r="AO2" s="390"/>
      <c r="AP2" s="390"/>
      <c r="AQ2" s="390"/>
      <c r="AR2" s="362"/>
      <c r="AS2" s="362"/>
      <c r="AT2" s="362"/>
      <c r="AU2" s="390"/>
      <c r="AV2" s="390"/>
      <c r="AW2" s="390"/>
      <c r="AX2" s="390"/>
      <c r="AY2" s="390"/>
      <c r="AZ2" s="362"/>
      <c r="BA2" s="362"/>
      <c r="BB2" s="362"/>
      <c r="BC2" s="390"/>
      <c r="BD2" s="390"/>
      <c r="BE2" s="390"/>
      <c r="BF2" s="390"/>
      <c r="BG2" s="390"/>
      <c r="BH2" s="362"/>
      <c r="BI2" s="362"/>
      <c r="BJ2" s="362"/>
      <c r="BK2" s="390"/>
      <c r="BL2" s="390"/>
      <c r="BM2" s="390"/>
      <c r="BN2" s="390"/>
      <c r="BO2" s="390"/>
      <c r="BP2" s="362"/>
      <c r="BQ2" s="362"/>
      <c r="BR2" s="362"/>
      <c r="BS2" s="390"/>
      <c r="BT2" s="390"/>
      <c r="BU2" s="390"/>
      <c r="BV2" s="390"/>
      <c r="BW2" s="390"/>
      <c r="BX2" s="362"/>
      <c r="BY2" s="362"/>
      <c r="BZ2" s="362"/>
      <c r="CA2" s="390"/>
      <c r="CB2" s="390"/>
      <c r="CC2" s="390"/>
      <c r="CD2" s="390"/>
      <c r="CE2" s="390"/>
      <c r="CF2" s="362"/>
      <c r="CG2" s="362"/>
      <c r="CH2" s="362"/>
      <c r="CI2" s="390"/>
      <c r="CJ2" s="390"/>
      <c r="CK2" s="390"/>
      <c r="CL2" s="390"/>
      <c r="CM2" s="390"/>
      <c r="CN2" s="362"/>
      <c r="CO2" s="362"/>
      <c r="CP2" s="362"/>
      <c r="CQ2" s="390"/>
      <c r="CR2" s="390"/>
      <c r="CS2" s="390"/>
      <c r="CT2" s="390"/>
      <c r="CU2" s="390"/>
      <c r="CV2" s="362"/>
      <c r="CW2" s="362"/>
      <c r="CX2" s="362"/>
      <c r="CY2" s="390"/>
      <c r="CZ2" s="390"/>
      <c r="DA2" s="390"/>
      <c r="DB2" s="390"/>
      <c r="DC2" s="390"/>
      <c r="DD2" s="362"/>
      <c r="DE2" s="362"/>
      <c r="DF2" s="362"/>
      <c r="DG2" s="390"/>
      <c r="DH2" s="390"/>
      <c r="DI2" s="390"/>
      <c r="DJ2" s="390"/>
      <c r="DK2" s="390"/>
      <c r="DL2" s="362"/>
      <c r="DM2" s="362"/>
      <c r="DN2" s="362"/>
      <c r="DO2" s="390"/>
      <c r="DP2" s="390"/>
      <c r="DQ2" s="390"/>
      <c r="DR2" s="390"/>
      <c r="DS2" s="390"/>
      <c r="DT2" s="362"/>
      <c r="DU2" s="362"/>
      <c r="DV2" s="362"/>
      <c r="DW2" s="390"/>
      <c r="DX2" s="390"/>
      <c r="DY2" s="390"/>
      <c r="DZ2" s="390"/>
      <c r="EA2" s="390"/>
      <c r="EB2" s="362"/>
      <c r="EC2" s="362"/>
      <c r="ED2" s="362"/>
      <c r="EE2" s="390"/>
      <c r="EF2" s="390"/>
      <c r="EG2" s="390"/>
      <c r="EH2" s="390"/>
      <c r="EI2" s="390"/>
      <c r="EJ2" s="362"/>
      <c r="EK2" s="362"/>
      <c r="EL2" s="362"/>
      <c r="EM2" s="390"/>
      <c r="EN2" s="390"/>
      <c r="EO2" s="390"/>
      <c r="EP2" s="390"/>
      <c r="EQ2" s="390"/>
      <c r="ER2" s="362"/>
      <c r="ES2" s="362"/>
      <c r="ET2" s="362"/>
      <c r="EU2" s="390"/>
      <c r="EV2" s="390"/>
      <c r="EW2" s="390"/>
      <c r="EX2" s="390"/>
      <c r="EY2" s="390"/>
      <c r="EZ2" s="362"/>
      <c r="FA2" s="362"/>
      <c r="FB2" s="362"/>
      <c r="FC2" s="390"/>
      <c r="FD2" s="390"/>
      <c r="FE2" s="390"/>
      <c r="FF2" s="390"/>
      <c r="FG2" s="390"/>
      <c r="FH2" s="362"/>
      <c r="FI2" s="362"/>
      <c r="FJ2" s="362"/>
      <c r="FK2" s="390"/>
      <c r="FL2" s="390"/>
      <c r="FM2" s="390"/>
      <c r="FN2" s="390"/>
      <c r="FO2" s="390"/>
      <c r="FP2" s="362"/>
      <c r="FQ2" s="362"/>
      <c r="FR2" s="362"/>
      <c r="FS2" s="390"/>
      <c r="FT2" s="390"/>
      <c r="FU2" s="390"/>
      <c r="FV2" s="390"/>
      <c r="FW2" s="390"/>
      <c r="FX2" s="362"/>
      <c r="FY2" s="362"/>
      <c r="FZ2" s="362"/>
      <c r="GA2" s="390"/>
      <c r="GB2" s="390"/>
      <c r="GC2" s="390"/>
      <c r="GD2" s="390"/>
      <c r="GE2" s="390"/>
      <c r="GF2" s="362"/>
      <c r="GG2" s="362"/>
      <c r="GH2" s="362"/>
      <c r="GI2" s="390"/>
      <c r="GJ2" s="390"/>
      <c r="GK2" s="390"/>
      <c r="GL2" s="390"/>
      <c r="GM2" s="390"/>
      <c r="GN2" s="362"/>
      <c r="GO2" s="362"/>
      <c r="GP2" s="362"/>
      <c r="GQ2" s="390"/>
      <c r="GR2" s="390"/>
      <c r="GS2" s="390"/>
      <c r="GT2" s="390"/>
      <c r="GU2" s="390"/>
      <c r="GV2" s="362"/>
      <c r="GW2" s="362"/>
      <c r="GX2" s="362"/>
      <c r="GY2" s="390"/>
      <c r="GZ2" s="390"/>
      <c r="HA2" s="390"/>
      <c r="HB2" s="390"/>
      <c r="HC2" s="390"/>
      <c r="HD2" s="362"/>
      <c r="HE2" s="362"/>
      <c r="HF2" s="362"/>
      <c r="HG2" s="390"/>
      <c r="HH2" s="390"/>
      <c r="HI2" s="390"/>
      <c r="HJ2" s="390"/>
      <c r="HK2" s="390"/>
      <c r="HL2" s="362"/>
      <c r="HM2" s="362"/>
      <c r="HN2" s="362"/>
      <c r="HO2" s="390"/>
      <c r="HP2" s="390"/>
      <c r="HQ2" s="390"/>
      <c r="HR2" s="390"/>
      <c r="HS2" s="390"/>
      <c r="HT2" s="362"/>
      <c r="HU2" s="362"/>
      <c r="HV2" s="362"/>
      <c r="HW2" s="390"/>
      <c r="HX2" s="390"/>
      <c r="HY2" s="390"/>
      <c r="HZ2" s="390"/>
      <c r="IA2" s="390"/>
      <c r="IB2" s="362"/>
      <c r="IC2" s="362"/>
      <c r="ID2" s="362"/>
      <c r="IE2" s="390"/>
      <c r="IF2" s="390"/>
      <c r="IG2" s="390"/>
      <c r="IH2" s="390"/>
      <c r="II2" s="390"/>
      <c r="IJ2" s="362"/>
      <c r="IK2" s="362"/>
      <c r="IL2" s="362"/>
      <c r="IM2" s="390"/>
      <c r="IN2" s="390"/>
      <c r="IO2" s="390"/>
      <c r="IP2" s="390"/>
      <c r="IQ2" s="390"/>
      <c r="IR2" s="362"/>
      <c r="IS2" s="362"/>
      <c r="IT2" s="362"/>
      <c r="IU2" s="390"/>
      <c r="IV2" s="390"/>
      <c r="IW2" s="390"/>
      <c r="IX2" s="390"/>
      <c r="IY2" s="390"/>
      <c r="IZ2" s="362"/>
      <c r="JA2" s="362"/>
      <c r="JB2" s="362"/>
      <c r="JC2" s="390"/>
      <c r="JD2" s="390"/>
      <c r="JE2" s="390"/>
      <c r="JF2" s="390"/>
      <c r="JG2" s="390"/>
      <c r="JH2" s="362"/>
      <c r="JI2" s="362"/>
      <c r="JJ2" s="362"/>
      <c r="JK2" s="390"/>
      <c r="JL2" s="390"/>
      <c r="JM2" s="390"/>
      <c r="JN2" s="390"/>
      <c r="JO2" s="390"/>
      <c r="JP2" s="362"/>
      <c r="JQ2" s="362"/>
      <c r="JR2" s="362"/>
      <c r="JS2" s="390"/>
      <c r="JT2" s="390"/>
      <c r="JU2" s="390"/>
      <c r="JV2" s="390"/>
      <c r="JW2" s="390"/>
      <c r="JX2" s="362"/>
      <c r="JY2" s="362"/>
      <c r="JZ2" s="362"/>
      <c r="KA2" s="390"/>
      <c r="KB2" s="390"/>
      <c r="KC2" s="390"/>
      <c r="KD2" s="390"/>
      <c r="KE2" s="390"/>
      <c r="KF2" s="362"/>
      <c r="KG2" s="362"/>
      <c r="KH2" s="362"/>
      <c r="KI2" s="390"/>
      <c r="KJ2" s="390"/>
      <c r="KK2" s="390"/>
      <c r="KL2" s="390"/>
      <c r="KM2" s="390"/>
      <c r="KN2" s="362"/>
      <c r="KO2" s="362"/>
      <c r="KP2" s="362"/>
      <c r="KQ2" s="390"/>
      <c r="KR2" s="390"/>
      <c r="KS2" s="390"/>
      <c r="KT2" s="390"/>
      <c r="KU2" s="390"/>
      <c r="KV2" s="362"/>
      <c r="KW2" s="362"/>
      <c r="KX2" s="362"/>
      <c r="KY2" s="390"/>
      <c r="KZ2" s="390"/>
      <c r="LA2" s="390"/>
      <c r="LB2" s="390"/>
      <c r="LC2" s="390"/>
      <c r="LD2" s="362"/>
      <c r="LE2" s="362"/>
      <c r="LF2" s="362"/>
      <c r="LG2" s="390"/>
      <c r="LH2" s="390"/>
      <c r="LI2" s="390"/>
      <c r="LJ2" s="390"/>
      <c r="LK2" s="390"/>
      <c r="LL2" s="362"/>
      <c r="LM2" s="362"/>
      <c r="LN2" s="362"/>
      <c r="LO2" s="390"/>
      <c r="LP2" s="390"/>
      <c r="LQ2" s="390"/>
      <c r="LR2" s="390"/>
      <c r="LS2" s="390"/>
      <c r="LT2" s="362"/>
      <c r="LU2" s="362"/>
      <c r="LV2" s="362"/>
      <c r="LW2" s="390"/>
      <c r="LX2" s="390"/>
      <c r="LY2" s="390"/>
      <c r="LZ2" s="390"/>
      <c r="MA2" s="390"/>
      <c r="MB2" s="362"/>
      <c r="MC2" s="362"/>
      <c r="MD2" s="362"/>
      <c r="ME2" s="390"/>
      <c r="MF2" s="390"/>
      <c r="MG2" s="390"/>
      <c r="MH2" s="390"/>
      <c r="MI2" s="390"/>
      <c r="MJ2" s="362"/>
      <c r="MK2" s="362"/>
      <c r="ML2" s="362"/>
      <c r="MM2" s="390"/>
      <c r="MN2" s="390"/>
      <c r="MO2" s="390"/>
      <c r="MP2" s="390"/>
      <c r="MQ2" s="390"/>
      <c r="MR2" s="362"/>
      <c r="MS2" s="362"/>
      <c r="MT2" s="362"/>
      <c r="MU2" s="390"/>
      <c r="MV2" s="390"/>
      <c r="MW2" s="390"/>
      <c r="MX2" s="390"/>
      <c r="MY2" s="390"/>
      <c r="MZ2" s="362"/>
      <c r="NA2" s="362"/>
      <c r="NB2" s="362"/>
      <c r="NC2" s="390"/>
      <c r="ND2" s="390"/>
      <c r="NE2" s="390"/>
      <c r="NF2" s="390"/>
      <c r="NG2" s="390"/>
      <c r="NH2" s="362"/>
      <c r="NI2" s="362"/>
      <c r="NJ2" s="362"/>
      <c r="NK2" s="390"/>
      <c r="NL2" s="390"/>
      <c r="NM2" s="390"/>
      <c r="NN2" s="390"/>
      <c r="NO2" s="390"/>
      <c r="NP2" s="362"/>
      <c r="NQ2" s="362"/>
      <c r="NR2" s="362"/>
      <c r="NS2" s="390"/>
      <c r="NT2" s="390"/>
      <c r="NU2" s="390"/>
      <c r="NV2" s="390"/>
      <c r="NW2" s="390"/>
      <c r="NX2" s="362"/>
      <c r="NY2" s="362"/>
      <c r="NZ2" s="362"/>
      <c r="OA2" s="390"/>
      <c r="OB2" s="390"/>
      <c r="OC2" s="390"/>
      <c r="OD2" s="390"/>
      <c r="OE2" s="390"/>
      <c r="OF2" s="362"/>
      <c r="OG2" s="362"/>
      <c r="OH2" s="362"/>
      <c r="OI2" s="390"/>
      <c r="OJ2" s="390"/>
      <c r="OK2" s="390"/>
      <c r="OL2" s="390"/>
      <c r="OM2" s="390"/>
      <c r="ON2" s="362"/>
      <c r="OO2" s="362"/>
      <c r="OP2" s="362"/>
      <c r="OQ2" s="390"/>
      <c r="OR2" s="390"/>
      <c r="OS2" s="390"/>
      <c r="OT2" s="390"/>
      <c r="OU2" s="390"/>
      <c r="OV2" s="362"/>
      <c r="OW2" s="362"/>
      <c r="OX2" s="362"/>
      <c r="OY2" s="390"/>
      <c r="OZ2" s="390"/>
      <c r="PA2" s="390"/>
      <c r="PB2" s="390"/>
      <c r="PC2" s="390"/>
      <c r="PD2" s="362"/>
      <c r="PE2" s="362"/>
      <c r="PF2" s="362"/>
      <c r="PG2" s="390"/>
      <c r="PH2" s="390"/>
      <c r="PI2" s="390"/>
      <c r="PJ2" s="390"/>
      <c r="PK2" s="390"/>
      <c r="PL2" s="362"/>
      <c r="PM2" s="362"/>
      <c r="PN2" s="362"/>
      <c r="PO2" s="390"/>
      <c r="PP2" s="390"/>
      <c r="PQ2" s="390"/>
      <c r="PR2" s="390"/>
      <c r="PS2" s="390"/>
      <c r="PT2" s="362"/>
      <c r="PU2" s="362"/>
      <c r="PV2" s="362"/>
      <c r="PW2" s="390"/>
      <c r="PX2" s="390"/>
      <c r="PY2" s="390"/>
      <c r="PZ2" s="390"/>
      <c r="QA2" s="390"/>
      <c r="QB2" s="362"/>
      <c r="QC2" s="362"/>
      <c r="QD2" s="362"/>
      <c r="QE2" s="390"/>
      <c r="QF2" s="390"/>
      <c r="QG2" s="390"/>
      <c r="QH2" s="390"/>
      <c r="QI2" s="390"/>
      <c r="QJ2" s="362"/>
      <c r="QK2" s="362"/>
      <c r="QL2" s="362"/>
      <c r="QM2" s="390"/>
      <c r="QN2" s="390"/>
      <c r="QO2" s="390"/>
      <c r="QP2" s="390"/>
      <c r="QQ2" s="390"/>
      <c r="QR2" s="362"/>
      <c r="QS2" s="362"/>
      <c r="QT2" s="362"/>
      <c r="QU2" s="390"/>
      <c r="QV2" s="390"/>
      <c r="QW2" s="390"/>
      <c r="QX2" s="390"/>
      <c r="QY2" s="390"/>
      <c r="QZ2" s="362"/>
      <c r="RA2" s="362"/>
      <c r="RB2" s="362"/>
      <c r="RC2" s="390"/>
      <c r="RD2" s="390"/>
      <c r="RE2" s="390"/>
      <c r="RF2" s="390"/>
      <c r="RG2" s="390"/>
      <c r="RH2" s="362"/>
      <c r="RI2" s="362"/>
      <c r="RJ2" s="362"/>
      <c r="RK2" s="390"/>
      <c r="RL2" s="390"/>
      <c r="RM2" s="390"/>
      <c r="RN2" s="390"/>
      <c r="RO2" s="390"/>
      <c r="RP2" s="362"/>
      <c r="RQ2" s="362"/>
      <c r="RR2" s="362"/>
      <c r="RS2" s="390"/>
      <c r="RT2" s="390"/>
      <c r="RU2" s="390"/>
      <c r="RV2" s="390"/>
      <c r="RW2" s="390"/>
      <c r="RX2" s="362"/>
      <c r="RY2" s="362"/>
      <c r="RZ2" s="362"/>
      <c r="SA2" s="390"/>
      <c r="SB2" s="390"/>
      <c r="SC2" s="390"/>
      <c r="SD2" s="390"/>
      <c r="SE2" s="390"/>
      <c r="SF2" s="362"/>
      <c r="SG2" s="362"/>
      <c r="SH2" s="362"/>
      <c r="SI2" s="390"/>
      <c r="SJ2" s="390"/>
      <c r="SK2" s="390"/>
      <c r="SL2" s="390"/>
      <c r="SM2" s="390"/>
      <c r="SN2" s="362"/>
      <c r="SO2" s="362"/>
      <c r="SP2" s="362"/>
      <c r="SQ2" s="390"/>
      <c r="SR2" s="390"/>
      <c r="SS2" s="390"/>
      <c r="ST2" s="390"/>
      <c r="SU2" s="390"/>
      <c r="SV2" s="362"/>
      <c r="SW2" s="362"/>
      <c r="SX2" s="362"/>
      <c r="SY2" s="390"/>
      <c r="SZ2" s="390"/>
      <c r="TA2" s="390"/>
      <c r="TB2" s="390"/>
      <c r="TC2" s="390"/>
      <c r="TD2" s="362"/>
      <c r="TE2" s="362"/>
      <c r="TF2" s="362"/>
      <c r="TG2" s="390"/>
      <c r="TH2" s="390"/>
      <c r="TI2" s="390"/>
      <c r="TJ2" s="390"/>
      <c r="TK2" s="390"/>
      <c r="TL2" s="362"/>
      <c r="TM2" s="362"/>
      <c r="TN2" s="362"/>
      <c r="TO2" s="390"/>
      <c r="TP2" s="390"/>
      <c r="TQ2" s="390"/>
      <c r="TR2" s="390"/>
      <c r="TS2" s="390"/>
      <c r="TT2" s="362"/>
      <c r="TU2" s="362"/>
      <c r="TV2" s="362"/>
      <c r="TW2" s="390"/>
      <c r="TX2" s="390"/>
      <c r="TY2" s="390"/>
      <c r="TZ2" s="390"/>
      <c r="UA2" s="390"/>
      <c r="UB2" s="362"/>
      <c r="UC2" s="362"/>
      <c r="UD2" s="362"/>
      <c r="UE2" s="390"/>
      <c r="UF2" s="390"/>
      <c r="UG2" s="390"/>
      <c r="UH2" s="390"/>
      <c r="UI2" s="390"/>
      <c r="UJ2" s="362"/>
      <c r="UK2" s="362"/>
      <c r="UL2" s="362"/>
      <c r="UM2" s="390"/>
      <c r="UN2" s="390"/>
      <c r="UO2" s="390"/>
      <c r="UP2" s="390"/>
      <c r="UQ2" s="390"/>
      <c r="UR2" s="362"/>
      <c r="US2" s="362"/>
      <c r="UT2" s="362"/>
      <c r="UU2" s="390"/>
      <c r="UV2" s="390"/>
      <c r="UW2" s="390"/>
      <c r="UX2" s="390"/>
      <c r="UY2" s="390"/>
      <c r="UZ2" s="362"/>
      <c r="VA2" s="362"/>
      <c r="VB2" s="362"/>
      <c r="VC2" s="390"/>
      <c r="VD2" s="390"/>
      <c r="VE2" s="390"/>
      <c r="VF2" s="390"/>
      <c r="VG2" s="390"/>
      <c r="VH2" s="362"/>
      <c r="VI2" s="362"/>
      <c r="VJ2" s="362"/>
      <c r="VK2" s="390"/>
      <c r="VL2" s="390"/>
      <c r="VM2" s="390"/>
      <c r="VN2" s="390"/>
      <c r="VO2" s="390"/>
      <c r="VP2" s="362"/>
      <c r="VQ2" s="362"/>
      <c r="VR2" s="362"/>
      <c r="VS2" s="390"/>
      <c r="VT2" s="390"/>
      <c r="VU2" s="390"/>
      <c r="VV2" s="390"/>
      <c r="VW2" s="390"/>
      <c r="VX2" s="362"/>
      <c r="VY2" s="362"/>
      <c r="VZ2" s="362"/>
      <c r="WA2" s="390"/>
      <c r="WB2" s="390"/>
      <c r="WC2" s="390"/>
      <c r="WD2" s="390"/>
      <c r="WE2" s="390"/>
      <c r="WF2" s="362"/>
      <c r="WG2" s="362"/>
      <c r="WH2" s="362"/>
      <c r="WI2" s="390"/>
      <c r="WJ2" s="390"/>
      <c r="WK2" s="390"/>
      <c r="WL2" s="390"/>
      <c r="WM2" s="390"/>
      <c r="WN2" s="362"/>
      <c r="WO2" s="362"/>
      <c r="WP2" s="362"/>
      <c r="WQ2" s="390"/>
      <c r="WR2" s="390"/>
      <c r="WS2" s="390"/>
      <c r="WT2" s="390"/>
      <c r="WU2" s="390"/>
      <c r="WV2" s="362"/>
      <c r="WW2" s="362"/>
      <c r="WX2" s="362"/>
      <c r="WY2" s="390"/>
      <c r="WZ2" s="390"/>
      <c r="XA2" s="390"/>
      <c r="XB2" s="390"/>
      <c r="XC2" s="390"/>
      <c r="XD2" s="362"/>
      <c r="XE2" s="362"/>
      <c r="XF2" s="362"/>
      <c r="XG2" s="390"/>
      <c r="XH2" s="390"/>
      <c r="XI2" s="390"/>
      <c r="XJ2" s="390"/>
      <c r="XK2" s="390"/>
      <c r="XL2" s="362"/>
      <c r="XM2" s="362"/>
      <c r="XN2" s="362"/>
      <c r="XO2" s="390"/>
      <c r="XP2" s="390"/>
      <c r="XQ2" s="390"/>
      <c r="XR2" s="390"/>
      <c r="XS2" s="390"/>
      <c r="XT2" s="362"/>
      <c r="XU2" s="362"/>
      <c r="XV2" s="362"/>
      <c r="XW2" s="390"/>
      <c r="XX2" s="390"/>
      <c r="XY2" s="390"/>
      <c r="XZ2" s="390"/>
      <c r="YA2" s="390"/>
      <c r="YB2" s="362"/>
      <c r="YC2" s="362"/>
      <c r="YD2" s="362"/>
      <c r="YE2" s="390"/>
      <c r="YF2" s="390"/>
      <c r="YG2" s="390"/>
      <c r="YH2" s="390"/>
      <c r="YI2" s="390"/>
      <c r="YJ2" s="362"/>
      <c r="YK2" s="362"/>
      <c r="YL2" s="362"/>
      <c r="YM2" s="390"/>
      <c r="YN2" s="390"/>
      <c r="YO2" s="390"/>
      <c r="YP2" s="390"/>
      <c r="YQ2" s="390"/>
      <c r="YR2" s="362"/>
      <c r="YS2" s="362"/>
      <c r="YT2" s="362"/>
      <c r="YU2" s="390"/>
      <c r="YV2" s="390"/>
      <c r="YW2" s="390"/>
      <c r="YX2" s="390"/>
      <c r="YY2" s="390"/>
      <c r="YZ2" s="362"/>
      <c r="ZA2" s="362"/>
      <c r="ZB2" s="362"/>
      <c r="ZC2" s="390"/>
      <c r="ZD2" s="390"/>
      <c r="ZE2" s="390"/>
      <c r="ZF2" s="390"/>
      <c r="ZG2" s="390"/>
      <c r="ZH2" s="362"/>
      <c r="ZI2" s="362"/>
      <c r="ZJ2" s="362"/>
      <c r="ZK2" s="390"/>
      <c r="ZL2" s="390"/>
      <c r="ZM2" s="390"/>
      <c r="ZN2" s="390"/>
      <c r="ZO2" s="390"/>
      <c r="ZP2" s="362"/>
      <c r="ZQ2" s="362"/>
      <c r="ZR2" s="362"/>
      <c r="ZS2" s="390"/>
      <c r="ZT2" s="390"/>
      <c r="ZU2" s="390"/>
      <c r="ZV2" s="390"/>
      <c r="ZW2" s="390"/>
      <c r="ZX2" s="362"/>
      <c r="ZY2" s="362"/>
      <c r="ZZ2" s="362"/>
      <c r="AAA2" s="390"/>
      <c r="AAB2" s="390"/>
      <c r="AAC2" s="390"/>
      <c r="AAD2" s="390"/>
      <c r="AAE2" s="390"/>
      <c r="AAF2" s="362"/>
      <c r="AAG2" s="362"/>
      <c r="AAH2" s="362"/>
      <c r="AAI2" s="390"/>
      <c r="AAJ2" s="390"/>
      <c r="AAK2" s="390"/>
      <c r="AAL2" s="390"/>
      <c r="AAM2" s="390"/>
      <c r="AAN2" s="362"/>
      <c r="AAO2" s="362"/>
      <c r="AAP2" s="362"/>
      <c r="AAQ2" s="390"/>
      <c r="AAR2" s="390"/>
      <c r="AAS2" s="390"/>
      <c r="AAT2" s="390"/>
      <c r="AAU2" s="390"/>
      <c r="AAV2" s="362"/>
      <c r="AAW2" s="362"/>
      <c r="AAX2" s="362"/>
      <c r="AAY2" s="390"/>
      <c r="AAZ2" s="390"/>
      <c r="ABA2" s="390"/>
      <c r="ABB2" s="390"/>
      <c r="ABC2" s="390"/>
      <c r="ABD2" s="362"/>
      <c r="ABE2" s="362"/>
      <c r="ABF2" s="362"/>
      <c r="ABG2" s="390"/>
      <c r="ABH2" s="390"/>
      <c r="ABI2" s="390"/>
      <c r="ABJ2" s="390"/>
      <c r="ABK2" s="390"/>
      <c r="ABL2" s="362"/>
      <c r="ABM2" s="362"/>
      <c r="ABN2" s="362"/>
      <c r="ABO2" s="390"/>
      <c r="ABP2" s="390"/>
      <c r="ABQ2" s="390"/>
      <c r="ABR2" s="390"/>
      <c r="ABS2" s="390"/>
      <c r="ABT2" s="362"/>
      <c r="ABU2" s="362"/>
      <c r="ABV2" s="362"/>
      <c r="ABW2" s="390"/>
      <c r="ABX2" s="390"/>
      <c r="ABY2" s="390"/>
      <c r="ABZ2" s="390"/>
      <c r="ACA2" s="390"/>
      <c r="ACB2" s="362"/>
      <c r="ACC2" s="362"/>
      <c r="ACD2" s="362"/>
      <c r="ACE2" s="390"/>
      <c r="ACF2" s="390"/>
      <c r="ACG2" s="390"/>
      <c r="ACH2" s="390"/>
      <c r="ACI2" s="390"/>
      <c r="ACJ2" s="362"/>
      <c r="ACK2" s="362"/>
      <c r="ACL2" s="362"/>
      <c r="ACM2" s="390"/>
      <c r="ACN2" s="390"/>
      <c r="ACO2" s="390"/>
      <c r="ACP2" s="390"/>
      <c r="ACQ2" s="390"/>
      <c r="ACR2" s="362"/>
      <c r="ACS2" s="362"/>
      <c r="ACT2" s="362"/>
      <c r="ACU2" s="390"/>
      <c r="ACV2" s="390"/>
      <c r="ACW2" s="390"/>
      <c r="ACX2" s="390"/>
      <c r="ACY2" s="390"/>
      <c r="ACZ2" s="362"/>
      <c r="ADA2" s="362"/>
      <c r="ADB2" s="362"/>
      <c r="ADC2" s="390"/>
      <c r="ADD2" s="390"/>
      <c r="ADE2" s="390"/>
      <c r="ADF2" s="390"/>
      <c r="ADG2" s="390"/>
      <c r="ADH2" s="362"/>
      <c r="ADI2" s="362"/>
      <c r="ADJ2" s="362"/>
      <c r="ADK2" s="390"/>
      <c r="ADL2" s="390"/>
      <c r="ADM2" s="390"/>
      <c r="ADN2" s="390"/>
      <c r="ADO2" s="390"/>
      <c r="ADP2" s="362"/>
      <c r="ADQ2" s="362"/>
      <c r="ADR2" s="362"/>
      <c r="ADS2" s="390"/>
      <c r="ADT2" s="390"/>
      <c r="ADU2" s="390"/>
      <c r="ADV2" s="390"/>
      <c r="ADW2" s="390"/>
      <c r="ADX2" s="362"/>
      <c r="ADY2" s="362"/>
      <c r="ADZ2" s="362"/>
      <c r="AEA2" s="390"/>
      <c r="AEB2" s="390"/>
      <c r="AEC2" s="390"/>
      <c r="AED2" s="390"/>
      <c r="AEE2" s="390"/>
      <c r="AEF2" s="362"/>
      <c r="AEG2" s="362"/>
      <c r="AEH2" s="362"/>
      <c r="AEI2" s="390"/>
      <c r="AEJ2" s="390"/>
      <c r="AEK2" s="390"/>
      <c r="AEL2" s="390"/>
      <c r="AEM2" s="390"/>
      <c r="AEN2" s="362"/>
      <c r="AEO2" s="362"/>
      <c r="AEP2" s="362"/>
      <c r="AEQ2" s="390"/>
      <c r="AER2" s="390"/>
      <c r="AES2" s="390"/>
      <c r="AET2" s="390"/>
      <c r="AEU2" s="390"/>
      <c r="AEV2" s="362"/>
      <c r="AEW2" s="362"/>
      <c r="AEX2" s="362"/>
      <c r="AEY2" s="390"/>
      <c r="AEZ2" s="390"/>
      <c r="AFA2" s="390"/>
      <c r="AFB2" s="390"/>
      <c r="AFC2" s="390"/>
      <c r="AFD2" s="362"/>
      <c r="AFE2" s="362"/>
      <c r="AFF2" s="362"/>
      <c r="AFG2" s="390"/>
      <c r="AFH2" s="390"/>
      <c r="AFI2" s="390"/>
      <c r="AFJ2" s="390"/>
      <c r="AFK2" s="390"/>
      <c r="AFL2" s="362"/>
      <c r="AFM2" s="362"/>
      <c r="AFN2" s="362"/>
      <c r="AFO2" s="390"/>
      <c r="AFP2" s="390"/>
      <c r="AFQ2" s="390"/>
      <c r="AFR2" s="390"/>
      <c r="AFS2" s="390"/>
      <c r="AFT2" s="362"/>
      <c r="AFU2" s="362"/>
      <c r="AFV2" s="362"/>
      <c r="AFW2" s="390"/>
      <c r="AFX2" s="390"/>
      <c r="AFY2" s="390"/>
      <c r="AFZ2" s="390"/>
      <c r="AGA2" s="390"/>
      <c r="AGB2" s="362"/>
      <c r="AGC2" s="362"/>
      <c r="AGD2" s="362"/>
      <c r="AGE2" s="390"/>
      <c r="AGF2" s="390"/>
      <c r="AGG2" s="390"/>
      <c r="AGH2" s="390"/>
      <c r="AGI2" s="390"/>
      <c r="AGJ2" s="362"/>
      <c r="AGK2" s="362"/>
      <c r="AGL2" s="362"/>
      <c r="AGM2" s="390"/>
      <c r="AGN2" s="390"/>
      <c r="AGO2" s="390"/>
      <c r="AGP2" s="390"/>
      <c r="AGQ2" s="390"/>
      <c r="AGR2" s="362"/>
      <c r="AGS2" s="362"/>
      <c r="AGT2" s="362"/>
      <c r="AGU2" s="390"/>
      <c r="AGV2" s="390"/>
      <c r="AGW2" s="390"/>
      <c r="AGX2" s="390"/>
      <c r="AGY2" s="390"/>
      <c r="AGZ2" s="362"/>
      <c r="AHA2" s="362"/>
      <c r="AHB2" s="362"/>
      <c r="AHC2" s="390"/>
      <c r="AHD2" s="390"/>
      <c r="AHE2" s="390"/>
      <c r="AHF2" s="390"/>
      <c r="AHG2" s="390"/>
      <c r="AHH2" s="362"/>
      <c r="AHI2" s="362"/>
      <c r="AHJ2" s="362"/>
      <c r="AHK2" s="390"/>
      <c r="AHL2" s="390"/>
      <c r="AHM2" s="390"/>
      <c r="AHN2" s="390"/>
      <c r="AHO2" s="390"/>
      <c r="AHP2" s="362"/>
      <c r="AHQ2" s="362"/>
      <c r="AHR2" s="362"/>
      <c r="AHS2" s="390"/>
      <c r="AHT2" s="390"/>
      <c r="AHU2" s="390"/>
      <c r="AHV2" s="390"/>
      <c r="AHW2" s="390"/>
      <c r="AHX2" s="362"/>
      <c r="AHY2" s="362"/>
      <c r="AHZ2" s="362"/>
      <c r="AIA2" s="390"/>
      <c r="AIB2" s="390"/>
      <c r="AIC2" s="390"/>
      <c r="AID2" s="390"/>
      <c r="AIE2" s="390"/>
      <c r="AIF2" s="362"/>
      <c r="AIG2" s="362"/>
      <c r="AIH2" s="362"/>
      <c r="AII2" s="390"/>
      <c r="AIJ2" s="390"/>
      <c r="AIK2" s="390"/>
      <c r="AIL2" s="390"/>
      <c r="AIM2" s="390"/>
      <c r="AIN2" s="362"/>
      <c r="AIO2" s="362"/>
      <c r="AIP2" s="362"/>
      <c r="AIQ2" s="390"/>
      <c r="AIR2" s="390"/>
      <c r="AIS2" s="390"/>
      <c r="AIT2" s="390"/>
      <c r="AIU2" s="390"/>
      <c r="AIV2" s="362"/>
      <c r="AIW2" s="362"/>
      <c r="AIX2" s="362"/>
      <c r="AIY2" s="390"/>
      <c r="AIZ2" s="390"/>
      <c r="AJA2" s="390"/>
      <c r="AJB2" s="390"/>
      <c r="AJC2" s="390"/>
      <c r="AJD2" s="362"/>
      <c r="AJE2" s="362"/>
      <c r="AJF2" s="362"/>
      <c r="AJG2" s="390"/>
      <c r="AJH2" s="390"/>
      <c r="AJI2" s="390"/>
      <c r="AJJ2" s="390"/>
      <c r="AJK2" s="390"/>
      <c r="AJL2" s="362"/>
      <c r="AJM2" s="362"/>
      <c r="AJN2" s="362"/>
      <c r="AJO2" s="390"/>
      <c r="AJP2" s="390"/>
      <c r="AJQ2" s="390"/>
      <c r="AJR2" s="390"/>
      <c r="AJS2" s="390"/>
      <c r="AJT2" s="362"/>
      <c r="AJU2" s="362"/>
      <c r="AJV2" s="362"/>
      <c r="AJW2" s="390"/>
      <c r="AJX2" s="390"/>
      <c r="AJY2" s="390"/>
      <c r="AJZ2" s="390"/>
      <c r="AKA2" s="390"/>
      <c r="AKB2" s="362"/>
      <c r="AKC2" s="362"/>
      <c r="AKD2" s="362"/>
      <c r="AKE2" s="390"/>
      <c r="AKF2" s="390"/>
      <c r="AKG2" s="390"/>
      <c r="AKH2" s="390"/>
      <c r="AKI2" s="390"/>
      <c r="AKJ2" s="362"/>
      <c r="AKK2" s="362"/>
      <c r="AKL2" s="362"/>
      <c r="AKM2" s="390"/>
      <c r="AKN2" s="390"/>
      <c r="AKO2" s="390"/>
      <c r="AKP2" s="390"/>
      <c r="AKQ2" s="390"/>
      <c r="AKR2" s="362"/>
      <c r="AKS2" s="362"/>
      <c r="AKT2" s="362"/>
      <c r="AKU2" s="390"/>
      <c r="AKV2" s="390"/>
      <c r="AKW2" s="390"/>
      <c r="AKX2" s="390"/>
      <c r="AKY2" s="390"/>
      <c r="AKZ2" s="362"/>
      <c r="ALA2" s="362"/>
      <c r="ALB2" s="362"/>
      <c r="ALC2" s="390"/>
      <c r="ALD2" s="390"/>
      <c r="ALE2" s="390"/>
      <c r="ALF2" s="390"/>
      <c r="ALG2" s="390"/>
      <c r="ALH2" s="362"/>
      <c r="ALI2" s="362"/>
      <c r="ALJ2" s="362"/>
      <c r="ALK2" s="390"/>
      <c r="ALL2" s="390"/>
      <c r="ALM2" s="390"/>
      <c r="ALN2" s="390"/>
      <c r="ALO2" s="390"/>
      <c r="ALP2" s="362"/>
      <c r="ALQ2" s="362"/>
      <c r="ALR2" s="362"/>
      <c r="ALS2" s="390"/>
      <c r="ALT2" s="390"/>
      <c r="ALU2" s="390"/>
      <c r="ALV2" s="390"/>
      <c r="ALW2" s="390"/>
      <c r="ALX2" s="362"/>
      <c r="ALY2" s="362"/>
      <c r="ALZ2" s="362"/>
      <c r="AMA2" s="390"/>
      <c r="AMB2" s="390"/>
      <c r="AMC2" s="390"/>
      <c r="AMD2" s="390"/>
      <c r="AME2" s="390"/>
      <c r="AMF2" s="362"/>
      <c r="AMG2" s="362"/>
      <c r="AMH2" s="362"/>
      <c r="AMI2" s="390"/>
      <c r="AMJ2" s="390"/>
      <c r="AMK2" s="390"/>
      <c r="AML2" s="390"/>
      <c r="AMM2" s="390"/>
      <c r="AMN2" s="362"/>
      <c r="AMO2" s="362"/>
      <c r="AMP2" s="362"/>
      <c r="AMQ2" s="390"/>
      <c r="AMR2" s="390"/>
      <c r="AMS2" s="390"/>
      <c r="AMT2" s="390"/>
      <c r="AMU2" s="390"/>
      <c r="AMV2" s="362"/>
      <c r="AMW2" s="362"/>
      <c r="AMX2" s="362"/>
      <c r="AMY2" s="390"/>
      <c r="AMZ2" s="390"/>
      <c r="ANA2" s="390"/>
      <c r="ANB2" s="390"/>
      <c r="ANC2" s="390"/>
      <c r="AND2" s="362"/>
      <c r="ANE2" s="362"/>
      <c r="ANF2" s="362"/>
      <c r="ANG2" s="390"/>
      <c r="ANH2" s="390"/>
      <c r="ANI2" s="390"/>
      <c r="ANJ2" s="390"/>
      <c r="ANK2" s="390"/>
      <c r="ANL2" s="362"/>
      <c r="ANM2" s="362"/>
      <c r="ANN2" s="362"/>
      <c r="ANO2" s="390"/>
      <c r="ANP2" s="390"/>
      <c r="ANQ2" s="390"/>
      <c r="ANR2" s="390"/>
      <c r="ANS2" s="390"/>
      <c r="ANT2" s="362"/>
      <c r="ANU2" s="362"/>
      <c r="ANV2" s="362"/>
      <c r="ANW2" s="390"/>
      <c r="ANX2" s="390"/>
      <c r="ANY2" s="390"/>
      <c r="ANZ2" s="390"/>
      <c r="AOA2" s="390"/>
      <c r="AOB2" s="362"/>
      <c r="AOC2" s="362"/>
      <c r="AOD2" s="362"/>
      <c r="AOE2" s="390"/>
      <c r="AOF2" s="390"/>
      <c r="AOG2" s="390"/>
      <c r="AOH2" s="390"/>
      <c r="AOI2" s="390"/>
      <c r="AOJ2" s="362"/>
      <c r="AOK2" s="362"/>
      <c r="AOL2" s="362"/>
      <c r="AOM2" s="390"/>
      <c r="AON2" s="390"/>
      <c r="AOO2" s="390"/>
      <c r="AOP2" s="390"/>
      <c r="AOQ2" s="390"/>
      <c r="AOR2" s="362"/>
      <c r="AOS2" s="362"/>
      <c r="AOT2" s="362"/>
      <c r="AOU2" s="390"/>
      <c r="AOV2" s="390"/>
      <c r="AOW2" s="390"/>
      <c r="AOX2" s="390"/>
      <c r="AOY2" s="390"/>
      <c r="AOZ2" s="362"/>
      <c r="APA2" s="362"/>
      <c r="APB2" s="362"/>
      <c r="APC2" s="390"/>
      <c r="APD2" s="390"/>
      <c r="APE2" s="390"/>
      <c r="APF2" s="390"/>
      <c r="APG2" s="390"/>
      <c r="APH2" s="362"/>
      <c r="API2" s="362"/>
      <c r="APJ2" s="362"/>
      <c r="APK2" s="390"/>
      <c r="APL2" s="390"/>
      <c r="APM2" s="390"/>
      <c r="APN2" s="390"/>
      <c r="APO2" s="390"/>
      <c r="APP2" s="362"/>
      <c r="APQ2" s="362"/>
      <c r="APR2" s="362"/>
      <c r="APS2" s="390"/>
      <c r="APT2" s="390"/>
      <c r="APU2" s="390"/>
      <c r="APV2" s="390"/>
      <c r="APW2" s="390"/>
      <c r="APX2" s="362"/>
      <c r="APY2" s="362"/>
      <c r="APZ2" s="362"/>
      <c r="AQA2" s="390"/>
      <c r="AQB2" s="390"/>
      <c r="AQC2" s="390"/>
      <c r="AQD2" s="390"/>
      <c r="AQE2" s="390"/>
      <c r="AQF2" s="362"/>
      <c r="AQG2" s="362"/>
      <c r="AQH2" s="362"/>
      <c r="AQI2" s="390"/>
      <c r="AQJ2" s="390"/>
      <c r="AQK2" s="390"/>
      <c r="AQL2" s="390"/>
      <c r="AQM2" s="390"/>
      <c r="AQN2" s="362"/>
      <c r="AQO2" s="362"/>
      <c r="AQP2" s="362"/>
      <c r="AQQ2" s="390"/>
      <c r="AQR2" s="390"/>
      <c r="AQS2" s="390"/>
      <c r="AQT2" s="390"/>
      <c r="AQU2" s="390"/>
      <c r="AQV2" s="362"/>
      <c r="AQW2" s="362"/>
      <c r="AQX2" s="362"/>
      <c r="AQY2" s="390"/>
      <c r="AQZ2" s="390"/>
      <c r="ARA2" s="390"/>
      <c r="ARB2" s="390"/>
      <c r="ARC2" s="390"/>
      <c r="ARD2" s="362"/>
      <c r="ARE2" s="362"/>
      <c r="ARF2" s="362"/>
      <c r="ARG2" s="390"/>
      <c r="ARH2" s="390"/>
      <c r="ARI2" s="390"/>
      <c r="ARJ2" s="390"/>
      <c r="ARK2" s="390"/>
      <c r="ARL2" s="362"/>
      <c r="ARM2" s="362"/>
      <c r="ARN2" s="362"/>
      <c r="ARO2" s="390"/>
      <c r="ARP2" s="390"/>
      <c r="ARQ2" s="390"/>
      <c r="ARR2" s="390"/>
      <c r="ARS2" s="390"/>
      <c r="ART2" s="362"/>
      <c r="ARU2" s="362"/>
      <c r="ARV2" s="362"/>
      <c r="ARW2" s="390"/>
      <c r="ARX2" s="390"/>
      <c r="ARY2" s="390"/>
      <c r="ARZ2" s="390"/>
      <c r="ASA2" s="390"/>
      <c r="ASB2" s="362"/>
      <c r="ASC2" s="362"/>
      <c r="ASD2" s="362"/>
      <c r="ASE2" s="390"/>
      <c r="ASF2" s="390"/>
      <c r="ASG2" s="390"/>
      <c r="ASH2" s="390"/>
      <c r="ASI2" s="390"/>
      <c r="ASJ2" s="362"/>
      <c r="ASK2" s="362"/>
      <c r="ASL2" s="362"/>
      <c r="ASM2" s="390"/>
      <c r="ASN2" s="390"/>
      <c r="ASO2" s="390"/>
      <c r="ASP2" s="390"/>
      <c r="ASQ2" s="390"/>
      <c r="ASR2" s="362"/>
      <c r="ASS2" s="362"/>
      <c r="AST2" s="362"/>
      <c r="ASU2" s="390"/>
      <c r="ASV2" s="390"/>
      <c r="ASW2" s="390"/>
      <c r="ASX2" s="390"/>
      <c r="ASY2" s="390"/>
      <c r="ASZ2" s="362"/>
      <c r="ATA2" s="362"/>
      <c r="ATB2" s="362"/>
      <c r="ATC2" s="390"/>
      <c r="ATD2" s="390"/>
      <c r="ATE2" s="390"/>
      <c r="ATF2" s="390"/>
      <c r="ATG2" s="390"/>
      <c r="ATH2" s="362"/>
      <c r="ATI2" s="362"/>
      <c r="ATJ2" s="362"/>
      <c r="ATK2" s="390"/>
      <c r="ATL2" s="390"/>
      <c r="ATM2" s="390"/>
      <c r="ATN2" s="390"/>
      <c r="ATO2" s="390"/>
      <c r="ATP2" s="362"/>
      <c r="ATQ2" s="362"/>
      <c r="ATR2" s="362"/>
      <c r="ATS2" s="390"/>
      <c r="ATT2" s="390"/>
      <c r="ATU2" s="390"/>
      <c r="ATV2" s="390"/>
      <c r="ATW2" s="390"/>
      <c r="ATX2" s="362"/>
      <c r="ATY2" s="362"/>
      <c r="ATZ2" s="362"/>
      <c r="AUA2" s="390"/>
      <c r="AUB2" s="390"/>
      <c r="AUC2" s="390"/>
      <c r="AUD2" s="390"/>
      <c r="AUE2" s="390"/>
      <c r="AUF2" s="362"/>
      <c r="AUG2" s="362"/>
      <c r="AUH2" s="362"/>
      <c r="AUI2" s="390"/>
      <c r="AUJ2" s="390"/>
      <c r="AUK2" s="390"/>
      <c r="AUL2" s="390"/>
      <c r="AUM2" s="390"/>
      <c r="AUN2" s="362"/>
      <c r="AUO2" s="362"/>
      <c r="AUP2" s="362"/>
      <c r="AUQ2" s="390"/>
      <c r="AUR2" s="390"/>
      <c r="AUS2" s="390"/>
      <c r="AUT2" s="390"/>
      <c r="AUU2" s="390"/>
      <c r="AUV2" s="362"/>
      <c r="AUW2" s="362"/>
      <c r="AUX2" s="362"/>
      <c r="AUY2" s="390"/>
      <c r="AUZ2" s="390"/>
      <c r="AVA2" s="390"/>
      <c r="AVB2" s="390"/>
      <c r="AVC2" s="390"/>
      <c r="AVD2" s="362"/>
      <c r="AVE2" s="362"/>
      <c r="AVF2" s="362"/>
      <c r="AVG2" s="390"/>
      <c r="AVH2" s="390"/>
      <c r="AVI2" s="390"/>
      <c r="AVJ2" s="390"/>
      <c r="AVK2" s="390"/>
      <c r="AVL2" s="362"/>
      <c r="AVM2" s="362"/>
      <c r="AVN2" s="362"/>
      <c r="AVO2" s="390"/>
      <c r="AVP2" s="390"/>
      <c r="AVQ2" s="390"/>
      <c r="AVR2" s="390"/>
      <c r="AVS2" s="390"/>
      <c r="AVT2" s="362"/>
      <c r="AVU2" s="362"/>
      <c r="AVV2" s="362"/>
      <c r="AVW2" s="390"/>
      <c r="AVX2" s="390"/>
      <c r="AVY2" s="390"/>
      <c r="AVZ2" s="390"/>
      <c r="AWA2" s="390"/>
      <c r="AWB2" s="362"/>
      <c r="AWC2" s="362"/>
      <c r="AWD2" s="362"/>
      <c r="AWE2" s="390"/>
      <c r="AWF2" s="390"/>
      <c r="AWG2" s="390"/>
      <c r="AWH2" s="390"/>
      <c r="AWI2" s="390"/>
      <c r="AWJ2" s="362"/>
      <c r="AWK2" s="362"/>
      <c r="AWL2" s="362"/>
      <c r="AWM2" s="390"/>
      <c r="AWN2" s="390"/>
      <c r="AWO2" s="390"/>
      <c r="AWP2" s="390"/>
      <c r="AWQ2" s="390"/>
      <c r="AWR2" s="362"/>
      <c r="AWS2" s="362"/>
      <c r="AWT2" s="362"/>
      <c r="AWU2" s="390"/>
      <c r="AWV2" s="390"/>
      <c r="AWW2" s="390"/>
      <c r="AWX2" s="390"/>
      <c r="AWY2" s="390"/>
      <c r="AWZ2" s="362"/>
      <c r="AXA2" s="362"/>
      <c r="AXB2" s="362"/>
      <c r="AXC2" s="390"/>
      <c r="AXD2" s="390"/>
      <c r="AXE2" s="390"/>
      <c r="AXF2" s="390"/>
      <c r="AXG2" s="390"/>
      <c r="AXH2" s="362"/>
      <c r="AXI2" s="362"/>
      <c r="AXJ2" s="362"/>
      <c r="AXK2" s="390"/>
      <c r="AXL2" s="390"/>
      <c r="AXM2" s="390"/>
      <c r="AXN2" s="390"/>
      <c r="AXO2" s="390"/>
      <c r="AXP2" s="362"/>
      <c r="AXQ2" s="362"/>
      <c r="AXR2" s="362"/>
      <c r="AXS2" s="390"/>
      <c r="AXT2" s="390"/>
      <c r="AXU2" s="390"/>
      <c r="AXV2" s="390"/>
      <c r="AXW2" s="390"/>
      <c r="AXX2" s="362"/>
      <c r="AXY2" s="362"/>
      <c r="AXZ2" s="362"/>
      <c r="AYA2" s="390"/>
      <c r="AYB2" s="390"/>
      <c r="AYC2" s="390"/>
      <c r="AYD2" s="390"/>
      <c r="AYE2" s="390"/>
      <c r="AYF2" s="362"/>
      <c r="AYG2" s="362"/>
      <c r="AYH2" s="362"/>
      <c r="AYI2" s="390"/>
      <c r="AYJ2" s="390"/>
      <c r="AYK2" s="390"/>
      <c r="AYL2" s="390"/>
      <c r="AYM2" s="390"/>
      <c r="AYN2" s="362"/>
      <c r="AYO2" s="362"/>
      <c r="AYP2" s="362"/>
      <c r="AYQ2" s="390"/>
      <c r="AYR2" s="390"/>
      <c r="AYS2" s="390"/>
      <c r="AYT2" s="390"/>
      <c r="AYU2" s="390"/>
      <c r="AYV2" s="362"/>
      <c r="AYW2" s="362"/>
      <c r="AYX2" s="362"/>
      <c r="AYY2" s="390"/>
      <c r="AYZ2" s="390"/>
      <c r="AZA2" s="390"/>
      <c r="AZB2" s="390"/>
      <c r="AZC2" s="390"/>
      <c r="AZD2" s="362"/>
      <c r="AZE2" s="362"/>
      <c r="AZF2" s="362"/>
      <c r="AZG2" s="390"/>
      <c r="AZH2" s="390"/>
      <c r="AZI2" s="390"/>
      <c r="AZJ2" s="390"/>
      <c r="AZK2" s="390"/>
      <c r="AZL2" s="362"/>
      <c r="AZM2" s="362"/>
      <c r="AZN2" s="362"/>
      <c r="AZO2" s="390"/>
      <c r="AZP2" s="390"/>
      <c r="AZQ2" s="390"/>
      <c r="AZR2" s="390"/>
      <c r="AZS2" s="390"/>
      <c r="AZT2" s="362"/>
      <c r="AZU2" s="362"/>
      <c r="AZV2" s="362"/>
      <c r="AZW2" s="390"/>
      <c r="AZX2" s="390"/>
      <c r="AZY2" s="390"/>
      <c r="AZZ2" s="390"/>
      <c r="BAA2" s="390"/>
      <c r="BAB2" s="362"/>
      <c r="BAC2" s="362"/>
      <c r="BAD2" s="362"/>
      <c r="BAE2" s="390"/>
      <c r="BAF2" s="390"/>
      <c r="BAG2" s="390"/>
      <c r="BAH2" s="390"/>
      <c r="BAI2" s="390"/>
      <c r="BAJ2" s="362"/>
      <c r="BAK2" s="362"/>
      <c r="BAL2" s="362"/>
      <c r="BAM2" s="390"/>
      <c r="BAN2" s="390"/>
      <c r="BAO2" s="390"/>
      <c r="BAP2" s="390"/>
      <c r="BAQ2" s="390"/>
      <c r="BAR2" s="362"/>
      <c r="BAS2" s="362"/>
      <c r="BAT2" s="362"/>
      <c r="BAU2" s="390"/>
      <c r="BAV2" s="390"/>
      <c r="BAW2" s="390"/>
      <c r="BAX2" s="390"/>
      <c r="BAY2" s="390"/>
      <c r="BAZ2" s="362"/>
      <c r="BBA2" s="362"/>
      <c r="BBB2" s="362"/>
      <c r="BBC2" s="390"/>
      <c r="BBD2" s="390"/>
      <c r="BBE2" s="390"/>
      <c r="BBF2" s="390"/>
      <c r="BBG2" s="390"/>
      <c r="BBH2" s="362"/>
      <c r="BBI2" s="362"/>
      <c r="BBJ2" s="362"/>
      <c r="BBK2" s="390"/>
      <c r="BBL2" s="390"/>
      <c r="BBM2" s="390"/>
      <c r="BBN2" s="390"/>
      <c r="BBO2" s="390"/>
      <c r="BBP2" s="362"/>
      <c r="BBQ2" s="362"/>
      <c r="BBR2" s="362"/>
      <c r="BBS2" s="390"/>
      <c r="BBT2" s="390"/>
      <c r="BBU2" s="390"/>
      <c r="BBV2" s="390"/>
      <c r="BBW2" s="390"/>
      <c r="BBX2" s="362"/>
      <c r="BBY2" s="362"/>
      <c r="BBZ2" s="362"/>
      <c r="BCA2" s="390"/>
      <c r="BCB2" s="390"/>
      <c r="BCC2" s="390"/>
      <c r="BCD2" s="390"/>
      <c r="BCE2" s="390"/>
      <c r="BCF2" s="362"/>
      <c r="BCG2" s="362"/>
      <c r="BCH2" s="362"/>
      <c r="BCI2" s="390"/>
      <c r="BCJ2" s="390"/>
      <c r="BCK2" s="390"/>
      <c r="BCL2" s="390"/>
      <c r="BCM2" s="390"/>
      <c r="BCN2" s="362"/>
      <c r="BCO2" s="362"/>
      <c r="BCP2" s="362"/>
      <c r="BCQ2" s="390"/>
      <c r="BCR2" s="390"/>
      <c r="BCS2" s="390"/>
      <c r="BCT2" s="390"/>
      <c r="BCU2" s="390"/>
      <c r="BCV2" s="362"/>
      <c r="BCW2" s="362"/>
      <c r="BCX2" s="362"/>
      <c r="BCY2" s="390"/>
      <c r="BCZ2" s="390"/>
      <c r="BDA2" s="390"/>
      <c r="BDB2" s="390"/>
      <c r="BDC2" s="390"/>
      <c r="BDD2" s="362"/>
      <c r="BDE2" s="362"/>
      <c r="BDF2" s="362"/>
      <c r="BDG2" s="390"/>
      <c r="BDH2" s="390"/>
      <c r="BDI2" s="390"/>
      <c r="BDJ2" s="390"/>
      <c r="BDK2" s="390"/>
      <c r="BDL2" s="362"/>
      <c r="BDM2" s="362"/>
      <c r="BDN2" s="362"/>
      <c r="BDO2" s="390"/>
      <c r="BDP2" s="390"/>
      <c r="BDQ2" s="390"/>
      <c r="BDR2" s="390"/>
      <c r="BDS2" s="390"/>
      <c r="BDT2" s="362"/>
      <c r="BDU2" s="362"/>
      <c r="BDV2" s="362"/>
      <c r="BDW2" s="390"/>
      <c r="BDX2" s="390"/>
      <c r="BDY2" s="390"/>
      <c r="BDZ2" s="390"/>
      <c r="BEA2" s="390"/>
      <c r="BEB2" s="362"/>
      <c r="BEC2" s="362"/>
      <c r="BED2" s="362"/>
      <c r="BEE2" s="390"/>
      <c r="BEF2" s="390"/>
      <c r="BEG2" s="390"/>
      <c r="BEH2" s="390"/>
      <c r="BEI2" s="390"/>
      <c r="BEJ2" s="362"/>
      <c r="BEK2" s="362"/>
      <c r="BEL2" s="362"/>
      <c r="BEM2" s="390"/>
      <c r="BEN2" s="390"/>
      <c r="BEO2" s="390"/>
      <c r="BEP2" s="390"/>
      <c r="BEQ2" s="390"/>
      <c r="BER2" s="362"/>
      <c r="BES2" s="362"/>
      <c r="BET2" s="362"/>
      <c r="BEU2" s="390"/>
      <c r="BEV2" s="390"/>
      <c r="BEW2" s="390"/>
      <c r="BEX2" s="390"/>
      <c r="BEY2" s="390"/>
      <c r="BEZ2" s="362"/>
      <c r="BFA2" s="362"/>
      <c r="BFB2" s="362"/>
      <c r="BFC2" s="390"/>
      <c r="BFD2" s="390"/>
      <c r="BFE2" s="390"/>
      <c r="BFF2" s="390"/>
      <c r="BFG2" s="390"/>
      <c r="BFH2" s="362"/>
      <c r="BFI2" s="362"/>
      <c r="BFJ2" s="362"/>
      <c r="BFK2" s="390"/>
      <c r="BFL2" s="390"/>
      <c r="BFM2" s="390"/>
      <c r="BFN2" s="390"/>
      <c r="BFO2" s="390"/>
      <c r="BFP2" s="362"/>
      <c r="BFQ2" s="362"/>
      <c r="BFR2" s="362"/>
      <c r="BFS2" s="390"/>
      <c r="BFT2" s="390"/>
      <c r="BFU2" s="390"/>
      <c r="BFV2" s="390"/>
      <c r="BFW2" s="390"/>
      <c r="BFX2" s="362"/>
      <c r="BFY2" s="362"/>
      <c r="BFZ2" s="362"/>
      <c r="BGA2" s="390"/>
      <c r="BGB2" s="390"/>
      <c r="BGC2" s="390"/>
      <c r="BGD2" s="390"/>
      <c r="BGE2" s="390"/>
      <c r="BGF2" s="362"/>
      <c r="BGG2" s="362"/>
      <c r="BGH2" s="362"/>
      <c r="BGI2" s="390"/>
      <c r="BGJ2" s="390"/>
      <c r="BGK2" s="390"/>
      <c r="BGL2" s="390"/>
      <c r="BGM2" s="390"/>
      <c r="BGN2" s="362"/>
      <c r="BGO2" s="362"/>
      <c r="BGP2" s="362"/>
      <c r="BGQ2" s="390"/>
      <c r="BGR2" s="390"/>
      <c r="BGS2" s="390"/>
      <c r="BGT2" s="390"/>
      <c r="BGU2" s="390"/>
      <c r="BGV2" s="362"/>
      <c r="BGW2" s="362"/>
      <c r="BGX2" s="362"/>
      <c r="BGY2" s="390"/>
      <c r="BGZ2" s="390"/>
      <c r="BHA2" s="390"/>
      <c r="BHB2" s="390"/>
      <c r="BHC2" s="390"/>
      <c r="BHD2" s="362"/>
      <c r="BHE2" s="362"/>
      <c r="BHF2" s="362"/>
      <c r="BHG2" s="390"/>
      <c r="BHH2" s="390"/>
      <c r="BHI2" s="390"/>
      <c r="BHJ2" s="390"/>
      <c r="BHK2" s="390"/>
      <c r="BHL2" s="362"/>
      <c r="BHM2" s="362"/>
      <c r="BHN2" s="362"/>
      <c r="BHO2" s="390"/>
      <c r="BHP2" s="390"/>
      <c r="BHQ2" s="390"/>
      <c r="BHR2" s="390"/>
      <c r="BHS2" s="390"/>
      <c r="BHT2" s="362"/>
      <c r="BHU2" s="362"/>
      <c r="BHV2" s="362"/>
      <c r="BHW2" s="390"/>
      <c r="BHX2" s="390"/>
      <c r="BHY2" s="390"/>
      <c r="BHZ2" s="390"/>
      <c r="BIA2" s="390"/>
      <c r="BIB2" s="362"/>
      <c r="BIC2" s="362"/>
      <c r="BID2" s="362"/>
      <c r="BIE2" s="390"/>
      <c r="BIF2" s="390"/>
      <c r="BIG2" s="390"/>
      <c r="BIH2" s="390"/>
      <c r="BII2" s="390"/>
      <c r="BIJ2" s="362"/>
      <c r="BIK2" s="362"/>
      <c r="BIL2" s="362"/>
      <c r="BIM2" s="390"/>
      <c r="BIN2" s="390"/>
      <c r="BIO2" s="390"/>
      <c r="BIP2" s="390"/>
      <c r="BIQ2" s="390"/>
      <c r="BIR2" s="362"/>
      <c r="BIS2" s="362"/>
      <c r="BIT2" s="362"/>
      <c r="BIU2" s="390"/>
      <c r="BIV2" s="390"/>
      <c r="BIW2" s="390"/>
      <c r="BIX2" s="390"/>
      <c r="BIY2" s="390"/>
      <c r="BIZ2" s="362"/>
      <c r="BJA2" s="362"/>
      <c r="BJB2" s="362"/>
      <c r="BJC2" s="390"/>
      <c r="BJD2" s="390"/>
      <c r="BJE2" s="390"/>
      <c r="BJF2" s="390"/>
      <c r="BJG2" s="390"/>
      <c r="BJH2" s="362"/>
      <c r="BJI2" s="362"/>
      <c r="BJJ2" s="362"/>
      <c r="BJK2" s="390"/>
      <c r="BJL2" s="390"/>
      <c r="BJM2" s="390"/>
      <c r="BJN2" s="390"/>
      <c r="BJO2" s="390"/>
      <c r="BJP2" s="362"/>
      <c r="BJQ2" s="362"/>
      <c r="BJR2" s="362"/>
      <c r="BJS2" s="390"/>
      <c r="BJT2" s="390"/>
      <c r="BJU2" s="390"/>
      <c r="BJV2" s="390"/>
      <c r="BJW2" s="390"/>
      <c r="BJX2" s="362"/>
      <c r="BJY2" s="362"/>
      <c r="BJZ2" s="362"/>
      <c r="BKA2" s="390"/>
      <c r="BKB2" s="390"/>
      <c r="BKC2" s="390"/>
      <c r="BKD2" s="390"/>
      <c r="BKE2" s="390"/>
      <c r="BKF2" s="362"/>
      <c r="BKG2" s="362"/>
      <c r="BKH2" s="362"/>
      <c r="BKI2" s="390"/>
      <c r="BKJ2" s="390"/>
      <c r="BKK2" s="390"/>
      <c r="BKL2" s="390"/>
      <c r="BKM2" s="390"/>
      <c r="BKN2" s="362"/>
      <c r="BKO2" s="362"/>
      <c r="BKP2" s="362"/>
      <c r="BKQ2" s="390"/>
      <c r="BKR2" s="390"/>
      <c r="BKS2" s="390"/>
      <c r="BKT2" s="390"/>
      <c r="BKU2" s="390"/>
      <c r="BKV2" s="362"/>
      <c r="BKW2" s="362"/>
      <c r="BKX2" s="362"/>
      <c r="BKY2" s="390"/>
      <c r="BKZ2" s="390"/>
      <c r="BLA2" s="390"/>
      <c r="BLB2" s="390"/>
      <c r="BLC2" s="390"/>
      <c r="BLD2" s="362"/>
      <c r="BLE2" s="362"/>
      <c r="BLF2" s="362"/>
      <c r="BLG2" s="390"/>
      <c r="BLH2" s="390"/>
      <c r="BLI2" s="390"/>
      <c r="BLJ2" s="390"/>
      <c r="BLK2" s="390"/>
      <c r="BLL2" s="362"/>
      <c r="BLM2" s="362"/>
      <c r="BLN2" s="362"/>
      <c r="BLO2" s="390"/>
      <c r="BLP2" s="390"/>
      <c r="BLQ2" s="390"/>
      <c r="BLR2" s="390"/>
      <c r="BLS2" s="390"/>
      <c r="BLT2" s="362"/>
      <c r="BLU2" s="362"/>
      <c r="BLV2" s="362"/>
      <c r="BLW2" s="390"/>
      <c r="BLX2" s="390"/>
      <c r="BLY2" s="390"/>
      <c r="BLZ2" s="390"/>
      <c r="BMA2" s="390"/>
      <c r="BMB2" s="362"/>
      <c r="BMC2" s="362"/>
      <c r="BMD2" s="362"/>
      <c r="BME2" s="390"/>
      <c r="BMF2" s="390"/>
      <c r="BMG2" s="390"/>
      <c r="BMH2" s="390"/>
      <c r="BMI2" s="390"/>
      <c r="BMJ2" s="362"/>
      <c r="BMK2" s="362"/>
      <c r="BML2" s="362"/>
      <c r="BMM2" s="390"/>
      <c r="BMN2" s="390"/>
      <c r="BMO2" s="390"/>
      <c r="BMP2" s="390"/>
      <c r="BMQ2" s="390"/>
      <c r="BMR2" s="362"/>
      <c r="BMS2" s="362"/>
      <c r="BMT2" s="362"/>
      <c r="BMU2" s="390"/>
      <c r="BMV2" s="390"/>
      <c r="BMW2" s="390"/>
      <c r="BMX2" s="390"/>
      <c r="BMY2" s="390"/>
      <c r="BMZ2" s="362"/>
      <c r="BNA2" s="362"/>
      <c r="BNB2" s="362"/>
      <c r="BNC2" s="390"/>
      <c r="BND2" s="390"/>
      <c r="BNE2" s="390"/>
      <c r="BNF2" s="390"/>
      <c r="BNG2" s="390"/>
      <c r="BNH2" s="362"/>
      <c r="BNI2" s="362"/>
      <c r="BNJ2" s="362"/>
      <c r="BNK2" s="390"/>
      <c r="BNL2" s="390"/>
      <c r="BNM2" s="390"/>
      <c r="BNN2" s="390"/>
      <c r="BNO2" s="390"/>
      <c r="BNP2" s="362"/>
      <c r="BNQ2" s="362"/>
      <c r="BNR2" s="362"/>
      <c r="BNS2" s="390"/>
      <c r="BNT2" s="390"/>
      <c r="BNU2" s="390"/>
      <c r="BNV2" s="390"/>
      <c r="BNW2" s="390"/>
      <c r="BNX2" s="362"/>
      <c r="BNY2" s="362"/>
      <c r="BNZ2" s="362"/>
      <c r="BOA2" s="390"/>
      <c r="BOB2" s="390"/>
      <c r="BOC2" s="390"/>
      <c r="BOD2" s="390"/>
      <c r="BOE2" s="390"/>
      <c r="BOF2" s="362"/>
      <c r="BOG2" s="362"/>
      <c r="BOH2" s="362"/>
      <c r="BOI2" s="390"/>
      <c r="BOJ2" s="390"/>
      <c r="BOK2" s="390"/>
      <c r="BOL2" s="390"/>
      <c r="BOM2" s="390"/>
      <c r="BON2" s="362"/>
      <c r="BOO2" s="362"/>
      <c r="BOP2" s="362"/>
      <c r="BOQ2" s="390"/>
      <c r="BOR2" s="390"/>
      <c r="BOS2" s="390"/>
      <c r="BOT2" s="390"/>
      <c r="BOU2" s="390"/>
      <c r="BOV2" s="362"/>
      <c r="BOW2" s="362"/>
      <c r="BOX2" s="362"/>
      <c r="BOY2" s="390"/>
      <c r="BOZ2" s="390"/>
      <c r="BPA2" s="390"/>
      <c r="BPB2" s="390"/>
      <c r="BPC2" s="390"/>
      <c r="BPD2" s="362"/>
      <c r="BPE2" s="362"/>
      <c r="BPF2" s="362"/>
      <c r="BPG2" s="390"/>
      <c r="BPH2" s="390"/>
      <c r="BPI2" s="390"/>
      <c r="BPJ2" s="390"/>
      <c r="BPK2" s="390"/>
      <c r="BPL2" s="362"/>
      <c r="BPM2" s="362"/>
      <c r="BPN2" s="362"/>
      <c r="BPO2" s="390"/>
      <c r="BPP2" s="390"/>
      <c r="BPQ2" s="390"/>
      <c r="BPR2" s="390"/>
      <c r="BPS2" s="390"/>
      <c r="BPT2" s="362"/>
      <c r="BPU2" s="362"/>
      <c r="BPV2" s="362"/>
      <c r="BPW2" s="390"/>
      <c r="BPX2" s="390"/>
      <c r="BPY2" s="390"/>
      <c r="BPZ2" s="390"/>
      <c r="BQA2" s="390"/>
      <c r="BQB2" s="362"/>
      <c r="BQC2" s="362"/>
      <c r="BQD2" s="362"/>
      <c r="BQE2" s="390"/>
      <c r="BQF2" s="390"/>
      <c r="BQG2" s="390"/>
      <c r="BQH2" s="390"/>
      <c r="BQI2" s="390"/>
      <c r="BQJ2" s="362"/>
      <c r="BQK2" s="362"/>
      <c r="BQL2" s="362"/>
      <c r="BQM2" s="390"/>
      <c r="BQN2" s="390"/>
      <c r="BQO2" s="390"/>
      <c r="BQP2" s="390"/>
      <c r="BQQ2" s="390"/>
      <c r="BQR2" s="362"/>
      <c r="BQS2" s="362"/>
      <c r="BQT2" s="362"/>
      <c r="BQU2" s="390"/>
      <c r="BQV2" s="390"/>
      <c r="BQW2" s="390"/>
      <c r="BQX2" s="390"/>
      <c r="BQY2" s="390"/>
      <c r="BQZ2" s="362"/>
      <c r="BRA2" s="362"/>
      <c r="BRB2" s="362"/>
      <c r="BRC2" s="390"/>
      <c r="BRD2" s="390"/>
      <c r="BRE2" s="390"/>
      <c r="BRF2" s="390"/>
      <c r="BRG2" s="390"/>
      <c r="BRH2" s="362"/>
      <c r="BRI2" s="362"/>
      <c r="BRJ2" s="362"/>
      <c r="BRK2" s="390"/>
      <c r="BRL2" s="390"/>
      <c r="BRM2" s="390"/>
      <c r="BRN2" s="390"/>
      <c r="BRO2" s="390"/>
      <c r="BRP2" s="362"/>
      <c r="BRQ2" s="362"/>
      <c r="BRR2" s="362"/>
      <c r="BRS2" s="390"/>
      <c r="BRT2" s="390"/>
      <c r="BRU2" s="390"/>
      <c r="BRV2" s="390"/>
      <c r="BRW2" s="390"/>
      <c r="BRX2" s="362"/>
      <c r="BRY2" s="362"/>
      <c r="BRZ2" s="362"/>
      <c r="BSA2" s="390"/>
      <c r="BSB2" s="390"/>
      <c r="BSC2" s="390"/>
      <c r="BSD2" s="390"/>
      <c r="BSE2" s="390"/>
      <c r="BSF2" s="362"/>
      <c r="BSG2" s="362"/>
      <c r="BSH2" s="362"/>
      <c r="BSI2" s="390"/>
      <c r="BSJ2" s="390"/>
      <c r="BSK2" s="390"/>
      <c r="BSL2" s="390"/>
      <c r="BSM2" s="390"/>
      <c r="BSN2" s="362"/>
      <c r="BSO2" s="362"/>
      <c r="BSP2" s="362"/>
      <c r="BSQ2" s="390"/>
      <c r="BSR2" s="390"/>
      <c r="BSS2" s="390"/>
      <c r="BST2" s="390"/>
      <c r="BSU2" s="390"/>
      <c r="BSV2" s="362"/>
      <c r="BSW2" s="362"/>
      <c r="BSX2" s="362"/>
      <c r="BSY2" s="390"/>
      <c r="BSZ2" s="390"/>
      <c r="BTA2" s="390"/>
      <c r="BTB2" s="390"/>
      <c r="BTC2" s="390"/>
      <c r="BTD2" s="362"/>
      <c r="BTE2" s="362"/>
      <c r="BTF2" s="362"/>
      <c r="BTG2" s="390"/>
      <c r="BTH2" s="390"/>
      <c r="BTI2" s="390"/>
      <c r="BTJ2" s="390"/>
      <c r="BTK2" s="390"/>
      <c r="BTL2" s="362"/>
      <c r="BTM2" s="362"/>
      <c r="BTN2" s="362"/>
      <c r="BTO2" s="390"/>
      <c r="BTP2" s="390"/>
      <c r="BTQ2" s="390"/>
      <c r="BTR2" s="390"/>
      <c r="BTS2" s="390"/>
      <c r="BTT2" s="362"/>
      <c r="BTU2" s="362"/>
      <c r="BTV2" s="362"/>
      <c r="BTW2" s="390"/>
      <c r="BTX2" s="390"/>
      <c r="BTY2" s="390"/>
      <c r="BTZ2" s="390"/>
      <c r="BUA2" s="390"/>
      <c r="BUB2" s="362"/>
      <c r="BUC2" s="362"/>
      <c r="BUD2" s="362"/>
      <c r="BUE2" s="390"/>
      <c r="BUF2" s="390"/>
      <c r="BUG2" s="390"/>
      <c r="BUH2" s="390"/>
      <c r="BUI2" s="390"/>
      <c r="BUJ2" s="362"/>
      <c r="BUK2" s="362"/>
      <c r="BUL2" s="362"/>
      <c r="BUM2" s="390"/>
      <c r="BUN2" s="390"/>
      <c r="BUO2" s="390"/>
      <c r="BUP2" s="390"/>
      <c r="BUQ2" s="390"/>
      <c r="BUR2" s="362"/>
      <c r="BUS2" s="362"/>
      <c r="BUT2" s="362"/>
      <c r="BUU2" s="390"/>
      <c r="BUV2" s="390"/>
      <c r="BUW2" s="390"/>
      <c r="BUX2" s="390"/>
      <c r="BUY2" s="390"/>
      <c r="BUZ2" s="362"/>
      <c r="BVA2" s="362"/>
      <c r="BVB2" s="362"/>
      <c r="BVC2" s="390"/>
      <c r="BVD2" s="390"/>
      <c r="BVE2" s="390"/>
      <c r="BVF2" s="390"/>
      <c r="BVG2" s="390"/>
      <c r="BVH2" s="362"/>
      <c r="BVI2" s="362"/>
      <c r="BVJ2" s="362"/>
      <c r="BVK2" s="390"/>
      <c r="BVL2" s="390"/>
      <c r="BVM2" s="390"/>
      <c r="BVN2" s="390"/>
      <c r="BVO2" s="390"/>
      <c r="BVP2" s="362"/>
      <c r="BVQ2" s="362"/>
      <c r="BVR2" s="362"/>
      <c r="BVS2" s="390"/>
      <c r="BVT2" s="390"/>
      <c r="BVU2" s="390"/>
      <c r="BVV2" s="390"/>
      <c r="BVW2" s="390"/>
      <c r="BVX2" s="362"/>
      <c r="BVY2" s="362"/>
      <c r="BVZ2" s="362"/>
      <c r="BWA2" s="390"/>
      <c r="BWB2" s="390"/>
      <c r="BWC2" s="390"/>
      <c r="BWD2" s="390"/>
      <c r="BWE2" s="390"/>
      <c r="BWF2" s="362"/>
      <c r="BWG2" s="362"/>
      <c r="BWH2" s="362"/>
      <c r="BWI2" s="390"/>
      <c r="BWJ2" s="390"/>
      <c r="BWK2" s="390"/>
      <c r="BWL2" s="390"/>
      <c r="BWM2" s="390"/>
      <c r="BWN2" s="362"/>
      <c r="BWO2" s="362"/>
      <c r="BWP2" s="362"/>
      <c r="BWQ2" s="390"/>
      <c r="BWR2" s="390"/>
      <c r="BWS2" s="390"/>
      <c r="BWT2" s="390"/>
      <c r="BWU2" s="390"/>
      <c r="BWV2" s="362"/>
      <c r="BWW2" s="362"/>
      <c r="BWX2" s="362"/>
      <c r="BWY2" s="390"/>
      <c r="BWZ2" s="390"/>
      <c r="BXA2" s="390"/>
      <c r="BXB2" s="390"/>
      <c r="BXC2" s="390"/>
      <c r="BXD2" s="362"/>
      <c r="BXE2" s="362"/>
      <c r="BXF2" s="362"/>
      <c r="BXG2" s="390"/>
      <c r="BXH2" s="390"/>
      <c r="BXI2" s="390"/>
      <c r="BXJ2" s="390"/>
      <c r="BXK2" s="390"/>
      <c r="BXL2" s="362"/>
      <c r="BXM2" s="362"/>
      <c r="BXN2" s="362"/>
      <c r="BXO2" s="390"/>
      <c r="BXP2" s="390"/>
      <c r="BXQ2" s="390"/>
      <c r="BXR2" s="390"/>
      <c r="BXS2" s="390"/>
      <c r="BXT2" s="362"/>
      <c r="BXU2" s="362"/>
      <c r="BXV2" s="362"/>
      <c r="BXW2" s="390"/>
      <c r="BXX2" s="390"/>
      <c r="BXY2" s="390"/>
      <c r="BXZ2" s="390"/>
      <c r="BYA2" s="390"/>
      <c r="BYB2" s="362"/>
      <c r="BYC2" s="362"/>
      <c r="BYD2" s="362"/>
      <c r="BYE2" s="390"/>
      <c r="BYF2" s="390"/>
      <c r="BYG2" s="390"/>
      <c r="BYH2" s="390"/>
      <c r="BYI2" s="390"/>
      <c r="BYJ2" s="362"/>
      <c r="BYK2" s="362"/>
      <c r="BYL2" s="362"/>
      <c r="BYM2" s="390"/>
      <c r="BYN2" s="390"/>
      <c r="BYO2" s="390"/>
      <c r="BYP2" s="390"/>
      <c r="BYQ2" s="390"/>
      <c r="BYR2" s="362"/>
      <c r="BYS2" s="362"/>
      <c r="BYT2" s="362"/>
      <c r="BYU2" s="390"/>
      <c r="BYV2" s="390"/>
      <c r="BYW2" s="390"/>
      <c r="BYX2" s="390"/>
      <c r="BYY2" s="390"/>
      <c r="BYZ2" s="362"/>
      <c r="BZA2" s="362"/>
      <c r="BZB2" s="362"/>
      <c r="BZC2" s="390"/>
      <c r="BZD2" s="390"/>
      <c r="BZE2" s="390"/>
      <c r="BZF2" s="390"/>
      <c r="BZG2" s="390"/>
      <c r="BZH2" s="362"/>
      <c r="BZI2" s="362"/>
      <c r="BZJ2" s="362"/>
      <c r="BZK2" s="390"/>
      <c r="BZL2" s="390"/>
      <c r="BZM2" s="390"/>
      <c r="BZN2" s="390"/>
      <c r="BZO2" s="390"/>
      <c r="BZP2" s="362"/>
      <c r="BZQ2" s="362"/>
      <c r="BZR2" s="362"/>
      <c r="BZS2" s="390"/>
      <c r="BZT2" s="390"/>
      <c r="BZU2" s="390"/>
      <c r="BZV2" s="390"/>
      <c r="BZW2" s="390"/>
      <c r="BZX2" s="362"/>
      <c r="BZY2" s="362"/>
      <c r="BZZ2" s="362"/>
      <c r="CAA2" s="390"/>
      <c r="CAB2" s="390"/>
      <c r="CAC2" s="390"/>
      <c r="CAD2" s="390"/>
      <c r="CAE2" s="390"/>
      <c r="CAF2" s="362"/>
      <c r="CAG2" s="362"/>
      <c r="CAH2" s="362"/>
      <c r="CAI2" s="390"/>
      <c r="CAJ2" s="390"/>
      <c r="CAK2" s="390"/>
      <c r="CAL2" s="390"/>
      <c r="CAM2" s="390"/>
      <c r="CAN2" s="362"/>
      <c r="CAO2" s="362"/>
      <c r="CAP2" s="362"/>
      <c r="CAQ2" s="390"/>
      <c r="CAR2" s="390"/>
      <c r="CAS2" s="390"/>
      <c r="CAT2" s="390"/>
      <c r="CAU2" s="390"/>
      <c r="CAV2" s="362"/>
      <c r="CAW2" s="362"/>
      <c r="CAX2" s="362"/>
      <c r="CAY2" s="390"/>
      <c r="CAZ2" s="390"/>
      <c r="CBA2" s="390"/>
      <c r="CBB2" s="390"/>
      <c r="CBC2" s="390"/>
      <c r="CBD2" s="362"/>
      <c r="CBE2" s="362"/>
      <c r="CBF2" s="362"/>
      <c r="CBG2" s="390"/>
      <c r="CBH2" s="390"/>
      <c r="CBI2" s="390"/>
      <c r="CBJ2" s="390"/>
      <c r="CBK2" s="390"/>
      <c r="CBL2" s="362"/>
      <c r="CBM2" s="362"/>
      <c r="CBN2" s="362"/>
      <c r="CBO2" s="390"/>
      <c r="CBP2" s="390"/>
      <c r="CBQ2" s="390"/>
      <c r="CBR2" s="390"/>
      <c r="CBS2" s="390"/>
      <c r="CBT2" s="362"/>
      <c r="CBU2" s="362"/>
      <c r="CBV2" s="362"/>
      <c r="CBW2" s="390"/>
      <c r="CBX2" s="390"/>
      <c r="CBY2" s="390"/>
      <c r="CBZ2" s="390"/>
      <c r="CCA2" s="390"/>
      <c r="CCB2" s="362"/>
      <c r="CCC2" s="362"/>
      <c r="CCD2" s="362"/>
      <c r="CCE2" s="390"/>
      <c r="CCF2" s="390"/>
      <c r="CCG2" s="390"/>
      <c r="CCH2" s="390"/>
      <c r="CCI2" s="390"/>
      <c r="CCJ2" s="362"/>
      <c r="CCK2" s="362"/>
      <c r="CCL2" s="362"/>
      <c r="CCM2" s="390"/>
      <c r="CCN2" s="390"/>
      <c r="CCO2" s="390"/>
      <c r="CCP2" s="390"/>
      <c r="CCQ2" s="390"/>
      <c r="CCR2" s="362"/>
      <c r="CCS2" s="362"/>
      <c r="CCT2" s="362"/>
      <c r="CCU2" s="390"/>
      <c r="CCV2" s="390"/>
      <c r="CCW2" s="390"/>
      <c r="CCX2" s="390"/>
      <c r="CCY2" s="390"/>
      <c r="CCZ2" s="362"/>
      <c r="CDA2" s="362"/>
      <c r="CDB2" s="362"/>
      <c r="CDC2" s="390"/>
      <c r="CDD2" s="390"/>
      <c r="CDE2" s="390"/>
      <c r="CDF2" s="390"/>
      <c r="CDG2" s="390"/>
      <c r="CDH2" s="362"/>
      <c r="CDI2" s="362"/>
      <c r="CDJ2" s="362"/>
      <c r="CDK2" s="390"/>
      <c r="CDL2" s="390"/>
      <c r="CDM2" s="390"/>
      <c r="CDN2" s="390"/>
      <c r="CDO2" s="390"/>
      <c r="CDP2" s="362"/>
      <c r="CDQ2" s="362"/>
      <c r="CDR2" s="362"/>
      <c r="CDS2" s="390"/>
      <c r="CDT2" s="390"/>
      <c r="CDU2" s="390"/>
      <c r="CDV2" s="390"/>
      <c r="CDW2" s="390"/>
      <c r="CDX2" s="362"/>
      <c r="CDY2" s="362"/>
      <c r="CDZ2" s="362"/>
      <c r="CEA2" s="390"/>
      <c r="CEB2" s="390"/>
      <c r="CEC2" s="390"/>
      <c r="CED2" s="390"/>
      <c r="CEE2" s="390"/>
      <c r="CEF2" s="362"/>
      <c r="CEG2" s="362"/>
      <c r="CEH2" s="362"/>
      <c r="CEI2" s="390"/>
      <c r="CEJ2" s="390"/>
      <c r="CEK2" s="390"/>
      <c r="CEL2" s="390"/>
      <c r="CEM2" s="390"/>
      <c r="CEN2" s="362"/>
      <c r="CEO2" s="362"/>
      <c r="CEP2" s="362"/>
      <c r="CEQ2" s="390"/>
      <c r="CER2" s="390"/>
      <c r="CES2" s="390"/>
      <c r="CET2" s="390"/>
      <c r="CEU2" s="390"/>
      <c r="CEV2" s="362"/>
      <c r="CEW2" s="362"/>
      <c r="CEX2" s="362"/>
      <c r="CEY2" s="390"/>
      <c r="CEZ2" s="390"/>
      <c r="CFA2" s="390"/>
      <c r="CFB2" s="390"/>
      <c r="CFC2" s="390"/>
      <c r="CFD2" s="362"/>
      <c r="CFE2" s="362"/>
      <c r="CFF2" s="362"/>
      <c r="CFG2" s="390"/>
      <c r="CFH2" s="390"/>
      <c r="CFI2" s="390"/>
      <c r="CFJ2" s="390"/>
      <c r="CFK2" s="390"/>
      <c r="CFL2" s="362"/>
      <c r="CFM2" s="362"/>
      <c r="CFN2" s="362"/>
      <c r="CFO2" s="390"/>
      <c r="CFP2" s="390"/>
      <c r="CFQ2" s="390"/>
      <c r="CFR2" s="390"/>
      <c r="CFS2" s="390"/>
      <c r="CFT2" s="362"/>
      <c r="CFU2" s="362"/>
      <c r="CFV2" s="362"/>
      <c r="CFW2" s="390"/>
      <c r="CFX2" s="390"/>
      <c r="CFY2" s="390"/>
      <c r="CFZ2" s="390"/>
      <c r="CGA2" s="390"/>
      <c r="CGB2" s="362"/>
      <c r="CGC2" s="362"/>
      <c r="CGD2" s="362"/>
      <c r="CGE2" s="390"/>
      <c r="CGF2" s="390"/>
      <c r="CGG2" s="390"/>
      <c r="CGH2" s="390"/>
      <c r="CGI2" s="390"/>
      <c r="CGJ2" s="362"/>
      <c r="CGK2" s="362"/>
      <c r="CGL2" s="362"/>
      <c r="CGM2" s="390"/>
      <c r="CGN2" s="390"/>
      <c r="CGO2" s="390"/>
      <c r="CGP2" s="390"/>
      <c r="CGQ2" s="390"/>
      <c r="CGR2" s="362"/>
      <c r="CGS2" s="362"/>
      <c r="CGT2" s="362"/>
      <c r="CGU2" s="390"/>
      <c r="CGV2" s="390"/>
      <c r="CGW2" s="390"/>
      <c r="CGX2" s="390"/>
      <c r="CGY2" s="390"/>
      <c r="CGZ2" s="362"/>
      <c r="CHA2" s="362"/>
      <c r="CHB2" s="362"/>
      <c r="CHC2" s="390"/>
      <c r="CHD2" s="390"/>
      <c r="CHE2" s="390"/>
      <c r="CHF2" s="390"/>
      <c r="CHG2" s="390"/>
      <c r="CHH2" s="362"/>
      <c r="CHI2" s="362"/>
      <c r="CHJ2" s="362"/>
      <c r="CHK2" s="390"/>
      <c r="CHL2" s="390"/>
      <c r="CHM2" s="390"/>
      <c r="CHN2" s="390"/>
      <c r="CHO2" s="390"/>
      <c r="CHP2" s="362"/>
      <c r="CHQ2" s="362"/>
      <c r="CHR2" s="362"/>
      <c r="CHS2" s="390"/>
      <c r="CHT2" s="390"/>
      <c r="CHU2" s="390"/>
      <c r="CHV2" s="390"/>
      <c r="CHW2" s="390"/>
      <c r="CHX2" s="362"/>
      <c r="CHY2" s="362"/>
      <c r="CHZ2" s="362"/>
      <c r="CIA2" s="390"/>
      <c r="CIB2" s="390"/>
      <c r="CIC2" s="390"/>
      <c r="CID2" s="390"/>
      <c r="CIE2" s="390"/>
      <c r="CIF2" s="362"/>
      <c r="CIG2" s="362"/>
      <c r="CIH2" s="362"/>
      <c r="CII2" s="390"/>
      <c r="CIJ2" s="390"/>
      <c r="CIK2" s="390"/>
      <c r="CIL2" s="390"/>
      <c r="CIM2" s="390"/>
      <c r="CIN2" s="362"/>
      <c r="CIO2" s="362"/>
      <c r="CIP2" s="362"/>
      <c r="CIQ2" s="390"/>
      <c r="CIR2" s="390"/>
      <c r="CIS2" s="390"/>
      <c r="CIT2" s="390"/>
      <c r="CIU2" s="390"/>
      <c r="CIV2" s="362"/>
      <c r="CIW2" s="362"/>
      <c r="CIX2" s="362"/>
      <c r="CIY2" s="390"/>
      <c r="CIZ2" s="390"/>
      <c r="CJA2" s="390"/>
      <c r="CJB2" s="390"/>
      <c r="CJC2" s="390"/>
      <c r="CJD2" s="362"/>
      <c r="CJE2" s="362"/>
      <c r="CJF2" s="362"/>
      <c r="CJG2" s="390"/>
      <c r="CJH2" s="390"/>
      <c r="CJI2" s="390"/>
      <c r="CJJ2" s="390"/>
      <c r="CJK2" s="390"/>
      <c r="CJL2" s="362"/>
      <c r="CJM2" s="362"/>
      <c r="CJN2" s="362"/>
      <c r="CJO2" s="390"/>
      <c r="CJP2" s="390"/>
      <c r="CJQ2" s="390"/>
      <c r="CJR2" s="390"/>
      <c r="CJS2" s="390"/>
      <c r="CJT2" s="362"/>
      <c r="CJU2" s="362"/>
      <c r="CJV2" s="362"/>
      <c r="CJW2" s="390"/>
      <c r="CJX2" s="390"/>
      <c r="CJY2" s="390"/>
      <c r="CJZ2" s="390"/>
      <c r="CKA2" s="390"/>
      <c r="CKB2" s="362"/>
      <c r="CKC2" s="362"/>
      <c r="CKD2" s="362"/>
      <c r="CKE2" s="390"/>
      <c r="CKF2" s="390"/>
      <c r="CKG2" s="390"/>
      <c r="CKH2" s="390"/>
      <c r="CKI2" s="390"/>
      <c r="CKJ2" s="362"/>
      <c r="CKK2" s="362"/>
      <c r="CKL2" s="362"/>
      <c r="CKM2" s="390"/>
      <c r="CKN2" s="390"/>
      <c r="CKO2" s="390"/>
      <c r="CKP2" s="390"/>
      <c r="CKQ2" s="390"/>
      <c r="CKR2" s="362"/>
      <c r="CKS2" s="362"/>
      <c r="CKT2" s="362"/>
      <c r="CKU2" s="390"/>
      <c r="CKV2" s="390"/>
      <c r="CKW2" s="390"/>
      <c r="CKX2" s="390"/>
      <c r="CKY2" s="390"/>
      <c r="CKZ2" s="362"/>
      <c r="CLA2" s="362"/>
      <c r="CLB2" s="362"/>
      <c r="CLC2" s="390"/>
      <c r="CLD2" s="390"/>
      <c r="CLE2" s="390"/>
      <c r="CLF2" s="390"/>
      <c r="CLG2" s="390"/>
      <c r="CLH2" s="362"/>
      <c r="CLI2" s="362"/>
      <c r="CLJ2" s="362"/>
      <c r="CLK2" s="390"/>
      <c r="CLL2" s="390"/>
      <c r="CLM2" s="390"/>
      <c r="CLN2" s="390"/>
      <c r="CLO2" s="390"/>
      <c r="CLP2" s="362"/>
      <c r="CLQ2" s="362"/>
      <c r="CLR2" s="362"/>
      <c r="CLS2" s="390"/>
      <c r="CLT2" s="390"/>
      <c r="CLU2" s="390"/>
      <c r="CLV2" s="390"/>
      <c r="CLW2" s="390"/>
      <c r="CLX2" s="362"/>
      <c r="CLY2" s="362"/>
      <c r="CLZ2" s="362"/>
      <c r="CMA2" s="390"/>
      <c r="CMB2" s="390"/>
      <c r="CMC2" s="390"/>
      <c r="CMD2" s="390"/>
      <c r="CME2" s="390"/>
      <c r="CMF2" s="362"/>
      <c r="CMG2" s="362"/>
      <c r="CMH2" s="362"/>
      <c r="CMI2" s="390"/>
      <c r="CMJ2" s="390"/>
      <c r="CMK2" s="390"/>
      <c r="CML2" s="390"/>
      <c r="CMM2" s="390"/>
      <c r="CMN2" s="362"/>
      <c r="CMO2" s="362"/>
      <c r="CMP2" s="362"/>
      <c r="CMQ2" s="390"/>
      <c r="CMR2" s="390"/>
      <c r="CMS2" s="390"/>
      <c r="CMT2" s="390"/>
      <c r="CMU2" s="390"/>
      <c r="CMV2" s="362"/>
      <c r="CMW2" s="362"/>
      <c r="CMX2" s="362"/>
      <c r="CMY2" s="390"/>
      <c r="CMZ2" s="390"/>
      <c r="CNA2" s="390"/>
      <c r="CNB2" s="390"/>
      <c r="CNC2" s="390"/>
      <c r="CND2" s="362"/>
      <c r="CNE2" s="362"/>
      <c r="CNF2" s="362"/>
      <c r="CNG2" s="390"/>
      <c r="CNH2" s="390"/>
      <c r="CNI2" s="390"/>
      <c r="CNJ2" s="390"/>
      <c r="CNK2" s="390"/>
      <c r="CNL2" s="362"/>
      <c r="CNM2" s="362"/>
      <c r="CNN2" s="362"/>
      <c r="CNO2" s="390"/>
      <c r="CNP2" s="390"/>
      <c r="CNQ2" s="390"/>
      <c r="CNR2" s="390"/>
      <c r="CNS2" s="390"/>
      <c r="CNT2" s="362"/>
      <c r="CNU2" s="362"/>
      <c r="CNV2" s="362"/>
      <c r="CNW2" s="390"/>
      <c r="CNX2" s="390"/>
      <c r="CNY2" s="390"/>
      <c r="CNZ2" s="390"/>
      <c r="COA2" s="390"/>
      <c r="COB2" s="362"/>
      <c r="COC2" s="362"/>
      <c r="COD2" s="362"/>
      <c r="COE2" s="390"/>
      <c r="COF2" s="390"/>
      <c r="COG2" s="390"/>
      <c r="COH2" s="390"/>
      <c r="COI2" s="390"/>
      <c r="COJ2" s="362"/>
      <c r="COK2" s="362"/>
      <c r="COL2" s="362"/>
      <c r="COM2" s="390"/>
      <c r="CON2" s="390"/>
      <c r="COO2" s="390"/>
      <c r="COP2" s="390"/>
      <c r="COQ2" s="390"/>
      <c r="COR2" s="362"/>
      <c r="COS2" s="362"/>
      <c r="COT2" s="362"/>
      <c r="COU2" s="390"/>
      <c r="COV2" s="390"/>
      <c r="COW2" s="390"/>
      <c r="COX2" s="390"/>
      <c r="COY2" s="390"/>
      <c r="COZ2" s="362"/>
      <c r="CPA2" s="362"/>
      <c r="CPB2" s="362"/>
      <c r="CPC2" s="390"/>
      <c r="CPD2" s="390"/>
      <c r="CPE2" s="390"/>
      <c r="CPF2" s="390"/>
      <c r="CPG2" s="390"/>
      <c r="CPH2" s="362"/>
      <c r="CPI2" s="362"/>
      <c r="CPJ2" s="362"/>
      <c r="CPK2" s="390"/>
      <c r="CPL2" s="390"/>
      <c r="CPM2" s="390"/>
      <c r="CPN2" s="390"/>
      <c r="CPO2" s="390"/>
      <c r="CPP2" s="362"/>
      <c r="CPQ2" s="362"/>
      <c r="CPR2" s="362"/>
      <c r="CPS2" s="390"/>
      <c r="CPT2" s="390"/>
      <c r="CPU2" s="390"/>
      <c r="CPV2" s="390"/>
      <c r="CPW2" s="390"/>
      <c r="CPX2" s="362"/>
      <c r="CPY2" s="362"/>
      <c r="CPZ2" s="362"/>
      <c r="CQA2" s="390"/>
      <c r="CQB2" s="390"/>
      <c r="CQC2" s="390"/>
      <c r="CQD2" s="390"/>
      <c r="CQE2" s="390"/>
      <c r="CQF2" s="362"/>
      <c r="CQG2" s="362"/>
      <c r="CQH2" s="362"/>
      <c r="CQI2" s="390"/>
      <c r="CQJ2" s="390"/>
      <c r="CQK2" s="390"/>
      <c r="CQL2" s="390"/>
      <c r="CQM2" s="390"/>
      <c r="CQN2" s="362"/>
      <c r="CQO2" s="362"/>
      <c r="CQP2" s="362"/>
      <c r="CQQ2" s="390"/>
      <c r="CQR2" s="390"/>
      <c r="CQS2" s="390"/>
      <c r="CQT2" s="390"/>
      <c r="CQU2" s="390"/>
      <c r="CQV2" s="362"/>
      <c r="CQW2" s="362"/>
      <c r="CQX2" s="362"/>
      <c r="CQY2" s="390"/>
      <c r="CQZ2" s="390"/>
      <c r="CRA2" s="390"/>
      <c r="CRB2" s="390"/>
      <c r="CRC2" s="390"/>
      <c r="CRD2" s="362"/>
      <c r="CRE2" s="362"/>
      <c r="CRF2" s="362"/>
      <c r="CRG2" s="390"/>
      <c r="CRH2" s="390"/>
      <c r="CRI2" s="390"/>
      <c r="CRJ2" s="390"/>
      <c r="CRK2" s="390"/>
      <c r="CRL2" s="362"/>
      <c r="CRM2" s="362"/>
      <c r="CRN2" s="362"/>
      <c r="CRO2" s="390"/>
      <c r="CRP2" s="390"/>
      <c r="CRQ2" s="390"/>
      <c r="CRR2" s="390"/>
      <c r="CRS2" s="390"/>
      <c r="CRT2" s="362"/>
      <c r="CRU2" s="362"/>
      <c r="CRV2" s="362"/>
      <c r="CRW2" s="390"/>
      <c r="CRX2" s="390"/>
      <c r="CRY2" s="390"/>
      <c r="CRZ2" s="390"/>
      <c r="CSA2" s="390"/>
      <c r="CSB2" s="362"/>
      <c r="CSC2" s="362"/>
      <c r="CSD2" s="362"/>
      <c r="CSE2" s="390"/>
      <c r="CSF2" s="390"/>
      <c r="CSG2" s="390"/>
      <c r="CSH2" s="390"/>
      <c r="CSI2" s="390"/>
      <c r="CSJ2" s="362"/>
      <c r="CSK2" s="362"/>
      <c r="CSL2" s="362"/>
      <c r="CSM2" s="390"/>
      <c r="CSN2" s="390"/>
      <c r="CSO2" s="390"/>
      <c r="CSP2" s="390"/>
      <c r="CSQ2" s="390"/>
      <c r="CSR2" s="362"/>
      <c r="CSS2" s="362"/>
      <c r="CST2" s="362"/>
      <c r="CSU2" s="390"/>
      <c r="CSV2" s="390"/>
      <c r="CSW2" s="390"/>
      <c r="CSX2" s="390"/>
      <c r="CSY2" s="390"/>
      <c r="CSZ2" s="362"/>
      <c r="CTA2" s="362"/>
      <c r="CTB2" s="362"/>
      <c r="CTC2" s="390"/>
      <c r="CTD2" s="390"/>
      <c r="CTE2" s="390"/>
      <c r="CTF2" s="390"/>
      <c r="CTG2" s="390"/>
      <c r="CTH2" s="362"/>
      <c r="CTI2" s="362"/>
      <c r="CTJ2" s="362"/>
      <c r="CTK2" s="390"/>
      <c r="CTL2" s="390"/>
      <c r="CTM2" s="390"/>
      <c r="CTN2" s="390"/>
      <c r="CTO2" s="390"/>
      <c r="CTP2" s="362"/>
      <c r="CTQ2" s="362"/>
      <c r="CTR2" s="362"/>
      <c r="CTS2" s="390"/>
      <c r="CTT2" s="390"/>
      <c r="CTU2" s="390"/>
      <c r="CTV2" s="390"/>
      <c r="CTW2" s="390"/>
      <c r="CTX2" s="362"/>
      <c r="CTY2" s="362"/>
      <c r="CTZ2" s="362"/>
      <c r="CUA2" s="390"/>
      <c r="CUB2" s="390"/>
      <c r="CUC2" s="390"/>
      <c r="CUD2" s="390"/>
      <c r="CUE2" s="390"/>
      <c r="CUF2" s="362"/>
      <c r="CUG2" s="362"/>
      <c r="CUH2" s="362"/>
      <c r="CUI2" s="390"/>
      <c r="CUJ2" s="390"/>
      <c r="CUK2" s="390"/>
      <c r="CUL2" s="390"/>
      <c r="CUM2" s="390"/>
      <c r="CUN2" s="362"/>
      <c r="CUO2" s="362"/>
      <c r="CUP2" s="362"/>
      <c r="CUQ2" s="390"/>
      <c r="CUR2" s="390"/>
      <c r="CUS2" s="390"/>
      <c r="CUT2" s="390"/>
      <c r="CUU2" s="390"/>
      <c r="CUV2" s="362"/>
      <c r="CUW2" s="362"/>
      <c r="CUX2" s="362"/>
      <c r="CUY2" s="390"/>
      <c r="CUZ2" s="390"/>
      <c r="CVA2" s="390"/>
      <c r="CVB2" s="390"/>
      <c r="CVC2" s="390"/>
      <c r="CVD2" s="362"/>
      <c r="CVE2" s="362"/>
      <c r="CVF2" s="362"/>
      <c r="CVG2" s="390"/>
      <c r="CVH2" s="390"/>
      <c r="CVI2" s="390"/>
      <c r="CVJ2" s="390"/>
      <c r="CVK2" s="390"/>
      <c r="CVL2" s="362"/>
      <c r="CVM2" s="362"/>
      <c r="CVN2" s="362"/>
      <c r="CVO2" s="390"/>
      <c r="CVP2" s="390"/>
      <c r="CVQ2" s="390"/>
      <c r="CVR2" s="390"/>
      <c r="CVS2" s="390"/>
      <c r="CVT2" s="362"/>
      <c r="CVU2" s="362"/>
      <c r="CVV2" s="362"/>
      <c r="CVW2" s="390"/>
      <c r="CVX2" s="390"/>
      <c r="CVY2" s="390"/>
      <c r="CVZ2" s="390"/>
      <c r="CWA2" s="390"/>
      <c r="CWB2" s="362"/>
      <c r="CWC2" s="362"/>
      <c r="CWD2" s="362"/>
      <c r="CWE2" s="390"/>
      <c r="CWF2" s="390"/>
      <c r="CWG2" s="390"/>
      <c r="CWH2" s="390"/>
      <c r="CWI2" s="390"/>
      <c r="CWJ2" s="362"/>
      <c r="CWK2" s="362"/>
      <c r="CWL2" s="362"/>
      <c r="CWM2" s="390"/>
      <c r="CWN2" s="390"/>
      <c r="CWO2" s="390"/>
      <c r="CWP2" s="390"/>
      <c r="CWQ2" s="390"/>
      <c r="CWR2" s="362"/>
      <c r="CWS2" s="362"/>
      <c r="CWT2" s="362"/>
      <c r="CWU2" s="390"/>
      <c r="CWV2" s="390"/>
      <c r="CWW2" s="390"/>
      <c r="CWX2" s="390"/>
      <c r="CWY2" s="390"/>
      <c r="CWZ2" s="362"/>
      <c r="CXA2" s="362"/>
      <c r="CXB2" s="362"/>
      <c r="CXC2" s="390"/>
      <c r="CXD2" s="390"/>
      <c r="CXE2" s="390"/>
      <c r="CXF2" s="390"/>
      <c r="CXG2" s="390"/>
      <c r="CXH2" s="362"/>
      <c r="CXI2" s="362"/>
      <c r="CXJ2" s="362"/>
      <c r="CXK2" s="390"/>
      <c r="CXL2" s="390"/>
      <c r="CXM2" s="390"/>
      <c r="CXN2" s="390"/>
      <c r="CXO2" s="390"/>
      <c r="CXP2" s="362"/>
      <c r="CXQ2" s="362"/>
      <c r="CXR2" s="362"/>
      <c r="CXS2" s="390"/>
      <c r="CXT2" s="390"/>
      <c r="CXU2" s="390"/>
      <c r="CXV2" s="390"/>
      <c r="CXW2" s="390"/>
      <c r="CXX2" s="362"/>
      <c r="CXY2" s="362"/>
      <c r="CXZ2" s="362"/>
      <c r="CYA2" s="390"/>
      <c r="CYB2" s="390"/>
      <c r="CYC2" s="390"/>
      <c r="CYD2" s="390"/>
      <c r="CYE2" s="390"/>
      <c r="CYF2" s="362"/>
      <c r="CYG2" s="362"/>
      <c r="CYH2" s="362"/>
      <c r="CYI2" s="390"/>
      <c r="CYJ2" s="390"/>
      <c r="CYK2" s="390"/>
      <c r="CYL2" s="390"/>
      <c r="CYM2" s="390"/>
      <c r="CYN2" s="362"/>
      <c r="CYO2" s="362"/>
      <c r="CYP2" s="362"/>
      <c r="CYQ2" s="390"/>
      <c r="CYR2" s="390"/>
      <c r="CYS2" s="390"/>
      <c r="CYT2" s="390"/>
      <c r="CYU2" s="390"/>
      <c r="CYV2" s="362"/>
      <c r="CYW2" s="362"/>
      <c r="CYX2" s="362"/>
      <c r="CYY2" s="390"/>
      <c r="CYZ2" s="390"/>
      <c r="CZA2" s="390"/>
      <c r="CZB2" s="390"/>
      <c r="CZC2" s="390"/>
      <c r="CZD2" s="362"/>
      <c r="CZE2" s="362"/>
      <c r="CZF2" s="362"/>
      <c r="CZG2" s="390"/>
      <c r="CZH2" s="390"/>
      <c r="CZI2" s="390"/>
      <c r="CZJ2" s="390"/>
      <c r="CZK2" s="390"/>
      <c r="CZL2" s="362"/>
      <c r="CZM2" s="362"/>
      <c r="CZN2" s="362"/>
      <c r="CZO2" s="390"/>
      <c r="CZP2" s="390"/>
      <c r="CZQ2" s="390"/>
      <c r="CZR2" s="390"/>
      <c r="CZS2" s="390"/>
      <c r="CZT2" s="362"/>
      <c r="CZU2" s="362"/>
      <c r="CZV2" s="362"/>
      <c r="CZW2" s="390"/>
      <c r="CZX2" s="390"/>
      <c r="CZY2" s="390"/>
      <c r="CZZ2" s="390"/>
      <c r="DAA2" s="390"/>
      <c r="DAB2" s="362"/>
      <c r="DAC2" s="362"/>
      <c r="DAD2" s="362"/>
      <c r="DAE2" s="390"/>
      <c r="DAF2" s="390"/>
      <c r="DAG2" s="390"/>
      <c r="DAH2" s="390"/>
      <c r="DAI2" s="390"/>
      <c r="DAJ2" s="362"/>
      <c r="DAK2" s="362"/>
      <c r="DAL2" s="362"/>
      <c r="DAM2" s="390"/>
      <c r="DAN2" s="390"/>
      <c r="DAO2" s="390"/>
      <c r="DAP2" s="390"/>
      <c r="DAQ2" s="390"/>
      <c r="DAR2" s="362"/>
      <c r="DAS2" s="362"/>
      <c r="DAT2" s="362"/>
      <c r="DAU2" s="390"/>
      <c r="DAV2" s="390"/>
      <c r="DAW2" s="390"/>
      <c r="DAX2" s="390"/>
      <c r="DAY2" s="390"/>
      <c r="DAZ2" s="362"/>
      <c r="DBA2" s="362"/>
      <c r="DBB2" s="362"/>
      <c r="DBC2" s="390"/>
      <c r="DBD2" s="390"/>
      <c r="DBE2" s="390"/>
      <c r="DBF2" s="390"/>
      <c r="DBG2" s="390"/>
      <c r="DBH2" s="362"/>
      <c r="DBI2" s="362"/>
      <c r="DBJ2" s="362"/>
      <c r="DBK2" s="390"/>
      <c r="DBL2" s="390"/>
      <c r="DBM2" s="390"/>
      <c r="DBN2" s="390"/>
      <c r="DBO2" s="390"/>
      <c r="DBP2" s="362"/>
      <c r="DBQ2" s="362"/>
      <c r="DBR2" s="362"/>
      <c r="DBS2" s="390"/>
      <c r="DBT2" s="390"/>
      <c r="DBU2" s="390"/>
      <c r="DBV2" s="390"/>
      <c r="DBW2" s="390"/>
      <c r="DBX2" s="362"/>
      <c r="DBY2" s="362"/>
      <c r="DBZ2" s="362"/>
      <c r="DCA2" s="390"/>
      <c r="DCB2" s="390"/>
      <c r="DCC2" s="390"/>
      <c r="DCD2" s="390"/>
      <c r="DCE2" s="390"/>
      <c r="DCF2" s="362"/>
      <c r="DCG2" s="362"/>
      <c r="DCH2" s="362"/>
      <c r="DCI2" s="390"/>
      <c r="DCJ2" s="390"/>
      <c r="DCK2" s="390"/>
      <c r="DCL2" s="390"/>
      <c r="DCM2" s="390"/>
      <c r="DCN2" s="362"/>
      <c r="DCO2" s="362"/>
      <c r="DCP2" s="362"/>
      <c r="DCQ2" s="390"/>
      <c r="DCR2" s="390"/>
      <c r="DCS2" s="390"/>
      <c r="DCT2" s="390"/>
      <c r="DCU2" s="390"/>
      <c r="DCV2" s="362"/>
      <c r="DCW2" s="362"/>
      <c r="DCX2" s="362"/>
      <c r="DCY2" s="390"/>
      <c r="DCZ2" s="390"/>
      <c r="DDA2" s="390"/>
      <c r="DDB2" s="390"/>
      <c r="DDC2" s="390"/>
      <c r="DDD2" s="362"/>
      <c r="DDE2" s="362"/>
      <c r="DDF2" s="362"/>
      <c r="DDG2" s="390"/>
      <c r="DDH2" s="390"/>
      <c r="DDI2" s="390"/>
      <c r="DDJ2" s="390"/>
      <c r="DDK2" s="390"/>
      <c r="DDL2" s="362"/>
      <c r="DDM2" s="362"/>
      <c r="DDN2" s="362"/>
      <c r="DDO2" s="390"/>
      <c r="DDP2" s="390"/>
      <c r="DDQ2" s="390"/>
      <c r="DDR2" s="390"/>
      <c r="DDS2" s="390"/>
      <c r="DDT2" s="362"/>
      <c r="DDU2" s="362"/>
      <c r="DDV2" s="362"/>
      <c r="DDW2" s="390"/>
      <c r="DDX2" s="390"/>
      <c r="DDY2" s="390"/>
      <c r="DDZ2" s="390"/>
      <c r="DEA2" s="390"/>
      <c r="DEB2" s="362"/>
      <c r="DEC2" s="362"/>
      <c r="DED2" s="362"/>
      <c r="DEE2" s="390"/>
      <c r="DEF2" s="390"/>
      <c r="DEG2" s="390"/>
      <c r="DEH2" s="390"/>
      <c r="DEI2" s="390"/>
      <c r="DEJ2" s="362"/>
      <c r="DEK2" s="362"/>
      <c r="DEL2" s="362"/>
      <c r="DEM2" s="390"/>
      <c r="DEN2" s="390"/>
      <c r="DEO2" s="390"/>
      <c r="DEP2" s="390"/>
      <c r="DEQ2" s="390"/>
      <c r="DER2" s="362"/>
      <c r="DES2" s="362"/>
      <c r="DET2" s="362"/>
      <c r="DEU2" s="390"/>
      <c r="DEV2" s="390"/>
      <c r="DEW2" s="390"/>
      <c r="DEX2" s="390"/>
      <c r="DEY2" s="390"/>
      <c r="DEZ2" s="362"/>
      <c r="DFA2" s="362"/>
      <c r="DFB2" s="362"/>
      <c r="DFC2" s="390"/>
      <c r="DFD2" s="390"/>
      <c r="DFE2" s="390"/>
      <c r="DFF2" s="390"/>
      <c r="DFG2" s="390"/>
      <c r="DFH2" s="362"/>
      <c r="DFI2" s="362"/>
      <c r="DFJ2" s="362"/>
      <c r="DFK2" s="390"/>
      <c r="DFL2" s="390"/>
      <c r="DFM2" s="390"/>
      <c r="DFN2" s="390"/>
      <c r="DFO2" s="390"/>
      <c r="DFP2" s="362"/>
      <c r="DFQ2" s="362"/>
      <c r="DFR2" s="362"/>
      <c r="DFS2" s="390"/>
      <c r="DFT2" s="390"/>
      <c r="DFU2" s="390"/>
      <c r="DFV2" s="390"/>
      <c r="DFW2" s="390"/>
      <c r="DFX2" s="362"/>
      <c r="DFY2" s="362"/>
      <c r="DFZ2" s="362"/>
      <c r="DGA2" s="390"/>
      <c r="DGB2" s="390"/>
      <c r="DGC2" s="390"/>
      <c r="DGD2" s="390"/>
      <c r="DGE2" s="390"/>
      <c r="DGF2" s="362"/>
      <c r="DGG2" s="362"/>
      <c r="DGH2" s="362"/>
      <c r="DGI2" s="390"/>
      <c r="DGJ2" s="390"/>
      <c r="DGK2" s="390"/>
      <c r="DGL2" s="390"/>
      <c r="DGM2" s="390"/>
      <c r="DGN2" s="362"/>
      <c r="DGO2" s="362"/>
      <c r="DGP2" s="362"/>
      <c r="DGQ2" s="390"/>
      <c r="DGR2" s="390"/>
      <c r="DGS2" s="390"/>
      <c r="DGT2" s="390"/>
      <c r="DGU2" s="390"/>
      <c r="DGV2" s="362"/>
      <c r="DGW2" s="362"/>
      <c r="DGX2" s="362"/>
      <c r="DGY2" s="390"/>
      <c r="DGZ2" s="390"/>
      <c r="DHA2" s="390"/>
      <c r="DHB2" s="390"/>
      <c r="DHC2" s="390"/>
      <c r="DHD2" s="362"/>
      <c r="DHE2" s="362"/>
      <c r="DHF2" s="362"/>
      <c r="DHG2" s="390"/>
      <c r="DHH2" s="390"/>
      <c r="DHI2" s="390"/>
      <c r="DHJ2" s="390"/>
      <c r="DHK2" s="390"/>
      <c r="DHL2" s="362"/>
      <c r="DHM2" s="362"/>
      <c r="DHN2" s="362"/>
      <c r="DHO2" s="390"/>
      <c r="DHP2" s="390"/>
      <c r="DHQ2" s="390"/>
      <c r="DHR2" s="390"/>
      <c r="DHS2" s="390"/>
      <c r="DHT2" s="362"/>
      <c r="DHU2" s="362"/>
      <c r="DHV2" s="362"/>
      <c r="DHW2" s="390"/>
      <c r="DHX2" s="390"/>
      <c r="DHY2" s="390"/>
      <c r="DHZ2" s="390"/>
      <c r="DIA2" s="390"/>
      <c r="DIB2" s="362"/>
      <c r="DIC2" s="362"/>
      <c r="DID2" s="362"/>
      <c r="DIE2" s="390"/>
      <c r="DIF2" s="390"/>
      <c r="DIG2" s="390"/>
      <c r="DIH2" s="390"/>
      <c r="DII2" s="390"/>
      <c r="DIJ2" s="362"/>
      <c r="DIK2" s="362"/>
      <c r="DIL2" s="362"/>
      <c r="DIM2" s="390"/>
      <c r="DIN2" s="390"/>
      <c r="DIO2" s="390"/>
      <c r="DIP2" s="390"/>
      <c r="DIQ2" s="390"/>
      <c r="DIR2" s="362"/>
      <c r="DIS2" s="362"/>
      <c r="DIT2" s="362"/>
      <c r="DIU2" s="390"/>
      <c r="DIV2" s="390"/>
      <c r="DIW2" s="390"/>
      <c r="DIX2" s="390"/>
      <c r="DIY2" s="390"/>
      <c r="DIZ2" s="362"/>
      <c r="DJA2" s="362"/>
      <c r="DJB2" s="362"/>
      <c r="DJC2" s="390"/>
      <c r="DJD2" s="390"/>
      <c r="DJE2" s="390"/>
      <c r="DJF2" s="390"/>
      <c r="DJG2" s="390"/>
      <c r="DJH2" s="362"/>
      <c r="DJI2" s="362"/>
      <c r="DJJ2" s="362"/>
      <c r="DJK2" s="390"/>
      <c r="DJL2" s="390"/>
      <c r="DJM2" s="390"/>
      <c r="DJN2" s="390"/>
      <c r="DJO2" s="390"/>
      <c r="DJP2" s="362"/>
      <c r="DJQ2" s="362"/>
      <c r="DJR2" s="362"/>
      <c r="DJS2" s="390"/>
      <c r="DJT2" s="390"/>
      <c r="DJU2" s="390"/>
      <c r="DJV2" s="390"/>
      <c r="DJW2" s="390"/>
      <c r="DJX2" s="362"/>
      <c r="DJY2" s="362"/>
      <c r="DJZ2" s="362"/>
      <c r="DKA2" s="390"/>
      <c r="DKB2" s="390"/>
      <c r="DKC2" s="390"/>
      <c r="DKD2" s="390"/>
      <c r="DKE2" s="390"/>
      <c r="DKF2" s="362"/>
      <c r="DKG2" s="362"/>
      <c r="DKH2" s="362"/>
      <c r="DKI2" s="390"/>
      <c r="DKJ2" s="390"/>
      <c r="DKK2" s="390"/>
      <c r="DKL2" s="390"/>
      <c r="DKM2" s="390"/>
      <c r="DKN2" s="362"/>
      <c r="DKO2" s="362"/>
      <c r="DKP2" s="362"/>
      <c r="DKQ2" s="390"/>
      <c r="DKR2" s="390"/>
      <c r="DKS2" s="390"/>
      <c r="DKT2" s="390"/>
      <c r="DKU2" s="390"/>
      <c r="DKV2" s="362"/>
      <c r="DKW2" s="362"/>
      <c r="DKX2" s="362"/>
      <c r="DKY2" s="390"/>
      <c r="DKZ2" s="390"/>
      <c r="DLA2" s="390"/>
      <c r="DLB2" s="390"/>
      <c r="DLC2" s="390"/>
      <c r="DLD2" s="362"/>
      <c r="DLE2" s="362"/>
      <c r="DLF2" s="362"/>
      <c r="DLG2" s="390"/>
      <c r="DLH2" s="390"/>
      <c r="DLI2" s="390"/>
      <c r="DLJ2" s="390"/>
      <c r="DLK2" s="390"/>
      <c r="DLL2" s="362"/>
      <c r="DLM2" s="362"/>
      <c r="DLN2" s="362"/>
      <c r="DLO2" s="390"/>
      <c r="DLP2" s="390"/>
      <c r="DLQ2" s="390"/>
      <c r="DLR2" s="390"/>
      <c r="DLS2" s="390"/>
      <c r="DLT2" s="362"/>
      <c r="DLU2" s="362"/>
      <c r="DLV2" s="362"/>
      <c r="DLW2" s="390"/>
      <c r="DLX2" s="390"/>
      <c r="DLY2" s="390"/>
      <c r="DLZ2" s="390"/>
      <c r="DMA2" s="390"/>
      <c r="DMB2" s="362"/>
      <c r="DMC2" s="362"/>
      <c r="DMD2" s="362"/>
      <c r="DME2" s="390"/>
      <c r="DMF2" s="390"/>
      <c r="DMG2" s="390"/>
      <c r="DMH2" s="390"/>
      <c r="DMI2" s="390"/>
      <c r="DMJ2" s="362"/>
      <c r="DMK2" s="362"/>
      <c r="DML2" s="362"/>
      <c r="DMM2" s="390"/>
      <c r="DMN2" s="390"/>
      <c r="DMO2" s="390"/>
      <c r="DMP2" s="390"/>
      <c r="DMQ2" s="390"/>
      <c r="DMR2" s="362"/>
      <c r="DMS2" s="362"/>
      <c r="DMT2" s="362"/>
      <c r="DMU2" s="390"/>
      <c r="DMV2" s="390"/>
      <c r="DMW2" s="390"/>
      <c r="DMX2" s="390"/>
      <c r="DMY2" s="390"/>
      <c r="DMZ2" s="362"/>
      <c r="DNA2" s="362"/>
      <c r="DNB2" s="362"/>
      <c r="DNC2" s="390"/>
      <c r="DND2" s="390"/>
      <c r="DNE2" s="390"/>
      <c r="DNF2" s="390"/>
      <c r="DNG2" s="390"/>
      <c r="DNH2" s="362"/>
      <c r="DNI2" s="362"/>
      <c r="DNJ2" s="362"/>
      <c r="DNK2" s="390"/>
      <c r="DNL2" s="390"/>
      <c r="DNM2" s="390"/>
      <c r="DNN2" s="390"/>
      <c r="DNO2" s="390"/>
      <c r="DNP2" s="362"/>
      <c r="DNQ2" s="362"/>
      <c r="DNR2" s="362"/>
      <c r="DNS2" s="390"/>
      <c r="DNT2" s="390"/>
      <c r="DNU2" s="390"/>
      <c r="DNV2" s="390"/>
      <c r="DNW2" s="390"/>
      <c r="DNX2" s="362"/>
      <c r="DNY2" s="362"/>
      <c r="DNZ2" s="362"/>
      <c r="DOA2" s="390"/>
      <c r="DOB2" s="390"/>
      <c r="DOC2" s="390"/>
      <c r="DOD2" s="390"/>
      <c r="DOE2" s="390"/>
      <c r="DOF2" s="362"/>
      <c r="DOG2" s="362"/>
      <c r="DOH2" s="362"/>
      <c r="DOI2" s="390"/>
      <c r="DOJ2" s="390"/>
      <c r="DOK2" s="390"/>
      <c r="DOL2" s="390"/>
      <c r="DOM2" s="390"/>
      <c r="DON2" s="362"/>
      <c r="DOO2" s="362"/>
      <c r="DOP2" s="362"/>
      <c r="DOQ2" s="390"/>
      <c r="DOR2" s="390"/>
      <c r="DOS2" s="390"/>
      <c r="DOT2" s="390"/>
      <c r="DOU2" s="390"/>
      <c r="DOV2" s="362"/>
      <c r="DOW2" s="362"/>
      <c r="DOX2" s="362"/>
      <c r="DOY2" s="390"/>
      <c r="DOZ2" s="390"/>
      <c r="DPA2" s="390"/>
      <c r="DPB2" s="390"/>
      <c r="DPC2" s="390"/>
      <c r="DPD2" s="362"/>
      <c r="DPE2" s="362"/>
      <c r="DPF2" s="362"/>
      <c r="DPG2" s="390"/>
      <c r="DPH2" s="390"/>
      <c r="DPI2" s="390"/>
      <c r="DPJ2" s="390"/>
      <c r="DPK2" s="390"/>
      <c r="DPL2" s="362"/>
      <c r="DPM2" s="362"/>
      <c r="DPN2" s="362"/>
      <c r="DPO2" s="390"/>
      <c r="DPP2" s="390"/>
      <c r="DPQ2" s="390"/>
      <c r="DPR2" s="390"/>
      <c r="DPS2" s="390"/>
      <c r="DPT2" s="362"/>
      <c r="DPU2" s="362"/>
      <c r="DPV2" s="362"/>
      <c r="DPW2" s="390"/>
      <c r="DPX2" s="390"/>
      <c r="DPY2" s="390"/>
      <c r="DPZ2" s="390"/>
      <c r="DQA2" s="390"/>
      <c r="DQB2" s="362"/>
      <c r="DQC2" s="362"/>
      <c r="DQD2" s="362"/>
      <c r="DQE2" s="390"/>
      <c r="DQF2" s="390"/>
      <c r="DQG2" s="390"/>
      <c r="DQH2" s="390"/>
      <c r="DQI2" s="390"/>
      <c r="DQJ2" s="362"/>
      <c r="DQK2" s="362"/>
      <c r="DQL2" s="362"/>
      <c r="DQM2" s="390"/>
      <c r="DQN2" s="390"/>
      <c r="DQO2" s="390"/>
      <c r="DQP2" s="390"/>
      <c r="DQQ2" s="390"/>
      <c r="DQR2" s="362"/>
      <c r="DQS2" s="362"/>
      <c r="DQT2" s="362"/>
      <c r="DQU2" s="390"/>
      <c r="DQV2" s="390"/>
      <c r="DQW2" s="390"/>
      <c r="DQX2" s="390"/>
      <c r="DQY2" s="390"/>
      <c r="DQZ2" s="362"/>
      <c r="DRA2" s="362"/>
      <c r="DRB2" s="362"/>
      <c r="DRC2" s="390"/>
      <c r="DRD2" s="390"/>
      <c r="DRE2" s="390"/>
      <c r="DRF2" s="390"/>
      <c r="DRG2" s="390"/>
      <c r="DRH2" s="362"/>
      <c r="DRI2" s="362"/>
      <c r="DRJ2" s="362"/>
      <c r="DRK2" s="390"/>
      <c r="DRL2" s="390"/>
      <c r="DRM2" s="390"/>
      <c r="DRN2" s="390"/>
      <c r="DRO2" s="390"/>
      <c r="DRP2" s="362"/>
      <c r="DRQ2" s="362"/>
      <c r="DRR2" s="362"/>
      <c r="DRS2" s="390"/>
      <c r="DRT2" s="390"/>
      <c r="DRU2" s="390"/>
      <c r="DRV2" s="390"/>
      <c r="DRW2" s="390"/>
      <c r="DRX2" s="362"/>
      <c r="DRY2" s="362"/>
      <c r="DRZ2" s="362"/>
      <c r="DSA2" s="390"/>
      <c r="DSB2" s="390"/>
      <c r="DSC2" s="390"/>
      <c r="DSD2" s="390"/>
      <c r="DSE2" s="390"/>
      <c r="DSF2" s="362"/>
      <c r="DSG2" s="362"/>
      <c r="DSH2" s="362"/>
      <c r="DSI2" s="390"/>
      <c r="DSJ2" s="390"/>
      <c r="DSK2" s="390"/>
      <c r="DSL2" s="390"/>
      <c r="DSM2" s="390"/>
      <c r="DSN2" s="362"/>
      <c r="DSO2" s="362"/>
      <c r="DSP2" s="362"/>
      <c r="DSQ2" s="390"/>
      <c r="DSR2" s="390"/>
      <c r="DSS2" s="390"/>
      <c r="DST2" s="390"/>
      <c r="DSU2" s="390"/>
      <c r="DSV2" s="362"/>
      <c r="DSW2" s="362"/>
      <c r="DSX2" s="362"/>
      <c r="DSY2" s="390"/>
      <c r="DSZ2" s="390"/>
      <c r="DTA2" s="390"/>
      <c r="DTB2" s="390"/>
      <c r="DTC2" s="390"/>
      <c r="DTD2" s="362"/>
      <c r="DTE2" s="362"/>
      <c r="DTF2" s="362"/>
      <c r="DTG2" s="390"/>
      <c r="DTH2" s="390"/>
      <c r="DTI2" s="390"/>
      <c r="DTJ2" s="390"/>
      <c r="DTK2" s="390"/>
      <c r="DTL2" s="362"/>
      <c r="DTM2" s="362"/>
      <c r="DTN2" s="362"/>
      <c r="DTO2" s="390"/>
      <c r="DTP2" s="390"/>
      <c r="DTQ2" s="390"/>
      <c r="DTR2" s="390"/>
      <c r="DTS2" s="390"/>
      <c r="DTT2" s="362"/>
      <c r="DTU2" s="362"/>
      <c r="DTV2" s="362"/>
      <c r="DTW2" s="390"/>
      <c r="DTX2" s="390"/>
      <c r="DTY2" s="390"/>
      <c r="DTZ2" s="390"/>
      <c r="DUA2" s="390"/>
      <c r="DUB2" s="362"/>
      <c r="DUC2" s="362"/>
      <c r="DUD2" s="362"/>
      <c r="DUE2" s="390"/>
      <c r="DUF2" s="390"/>
      <c r="DUG2" s="390"/>
      <c r="DUH2" s="390"/>
      <c r="DUI2" s="390"/>
      <c r="DUJ2" s="362"/>
      <c r="DUK2" s="362"/>
      <c r="DUL2" s="362"/>
      <c r="DUM2" s="390"/>
      <c r="DUN2" s="390"/>
      <c r="DUO2" s="390"/>
      <c r="DUP2" s="390"/>
      <c r="DUQ2" s="390"/>
      <c r="DUR2" s="362"/>
      <c r="DUS2" s="362"/>
      <c r="DUT2" s="362"/>
      <c r="DUU2" s="390"/>
      <c r="DUV2" s="390"/>
      <c r="DUW2" s="390"/>
      <c r="DUX2" s="390"/>
      <c r="DUY2" s="390"/>
      <c r="DUZ2" s="362"/>
      <c r="DVA2" s="362"/>
      <c r="DVB2" s="362"/>
      <c r="DVC2" s="390"/>
      <c r="DVD2" s="390"/>
      <c r="DVE2" s="390"/>
      <c r="DVF2" s="390"/>
      <c r="DVG2" s="390"/>
      <c r="DVH2" s="362"/>
      <c r="DVI2" s="362"/>
      <c r="DVJ2" s="362"/>
      <c r="DVK2" s="390"/>
      <c r="DVL2" s="390"/>
      <c r="DVM2" s="390"/>
      <c r="DVN2" s="390"/>
      <c r="DVO2" s="390"/>
      <c r="DVP2" s="362"/>
      <c r="DVQ2" s="362"/>
      <c r="DVR2" s="362"/>
      <c r="DVS2" s="390"/>
      <c r="DVT2" s="390"/>
      <c r="DVU2" s="390"/>
      <c r="DVV2" s="390"/>
      <c r="DVW2" s="390"/>
      <c r="DVX2" s="362"/>
      <c r="DVY2" s="362"/>
      <c r="DVZ2" s="362"/>
      <c r="DWA2" s="390"/>
      <c r="DWB2" s="390"/>
      <c r="DWC2" s="390"/>
      <c r="DWD2" s="390"/>
      <c r="DWE2" s="390"/>
      <c r="DWF2" s="362"/>
      <c r="DWG2" s="362"/>
      <c r="DWH2" s="362"/>
      <c r="DWI2" s="390"/>
      <c r="DWJ2" s="390"/>
      <c r="DWK2" s="390"/>
      <c r="DWL2" s="390"/>
      <c r="DWM2" s="390"/>
      <c r="DWN2" s="362"/>
      <c r="DWO2" s="362"/>
      <c r="DWP2" s="362"/>
      <c r="DWQ2" s="390"/>
      <c r="DWR2" s="390"/>
      <c r="DWS2" s="390"/>
      <c r="DWT2" s="390"/>
      <c r="DWU2" s="390"/>
      <c r="DWV2" s="362"/>
      <c r="DWW2" s="362"/>
      <c r="DWX2" s="362"/>
      <c r="DWY2" s="390"/>
      <c r="DWZ2" s="390"/>
      <c r="DXA2" s="390"/>
      <c r="DXB2" s="390"/>
      <c r="DXC2" s="390"/>
      <c r="DXD2" s="362"/>
      <c r="DXE2" s="362"/>
      <c r="DXF2" s="362"/>
      <c r="DXG2" s="390"/>
      <c r="DXH2" s="390"/>
      <c r="DXI2" s="390"/>
      <c r="DXJ2" s="390"/>
      <c r="DXK2" s="390"/>
      <c r="DXL2" s="362"/>
      <c r="DXM2" s="362"/>
      <c r="DXN2" s="362"/>
      <c r="DXO2" s="390"/>
      <c r="DXP2" s="390"/>
      <c r="DXQ2" s="390"/>
      <c r="DXR2" s="390"/>
      <c r="DXS2" s="390"/>
      <c r="DXT2" s="362"/>
      <c r="DXU2" s="362"/>
      <c r="DXV2" s="362"/>
      <c r="DXW2" s="390"/>
      <c r="DXX2" s="390"/>
      <c r="DXY2" s="390"/>
      <c r="DXZ2" s="390"/>
      <c r="DYA2" s="390"/>
      <c r="DYB2" s="362"/>
      <c r="DYC2" s="362"/>
      <c r="DYD2" s="362"/>
      <c r="DYE2" s="390"/>
      <c r="DYF2" s="390"/>
      <c r="DYG2" s="390"/>
      <c r="DYH2" s="390"/>
      <c r="DYI2" s="390"/>
      <c r="DYJ2" s="362"/>
      <c r="DYK2" s="362"/>
      <c r="DYL2" s="362"/>
      <c r="DYM2" s="390"/>
      <c r="DYN2" s="390"/>
      <c r="DYO2" s="390"/>
      <c r="DYP2" s="390"/>
      <c r="DYQ2" s="390"/>
      <c r="DYR2" s="362"/>
      <c r="DYS2" s="362"/>
      <c r="DYT2" s="362"/>
      <c r="DYU2" s="390"/>
      <c r="DYV2" s="390"/>
      <c r="DYW2" s="390"/>
      <c r="DYX2" s="390"/>
      <c r="DYY2" s="390"/>
      <c r="DYZ2" s="362"/>
      <c r="DZA2" s="362"/>
      <c r="DZB2" s="362"/>
      <c r="DZC2" s="390"/>
      <c r="DZD2" s="390"/>
      <c r="DZE2" s="390"/>
      <c r="DZF2" s="390"/>
      <c r="DZG2" s="390"/>
      <c r="DZH2" s="362"/>
      <c r="DZI2" s="362"/>
      <c r="DZJ2" s="362"/>
      <c r="DZK2" s="390"/>
      <c r="DZL2" s="390"/>
      <c r="DZM2" s="390"/>
      <c r="DZN2" s="390"/>
      <c r="DZO2" s="390"/>
      <c r="DZP2" s="362"/>
      <c r="DZQ2" s="362"/>
      <c r="DZR2" s="362"/>
      <c r="DZS2" s="390"/>
      <c r="DZT2" s="390"/>
      <c r="DZU2" s="390"/>
      <c r="DZV2" s="390"/>
      <c r="DZW2" s="390"/>
      <c r="DZX2" s="362"/>
      <c r="DZY2" s="362"/>
      <c r="DZZ2" s="362"/>
      <c r="EAA2" s="390"/>
      <c r="EAB2" s="390"/>
      <c r="EAC2" s="390"/>
      <c r="EAD2" s="390"/>
      <c r="EAE2" s="390"/>
      <c r="EAF2" s="362"/>
      <c r="EAG2" s="362"/>
      <c r="EAH2" s="362"/>
      <c r="EAI2" s="390"/>
      <c r="EAJ2" s="390"/>
      <c r="EAK2" s="390"/>
      <c r="EAL2" s="390"/>
      <c r="EAM2" s="390"/>
      <c r="EAN2" s="362"/>
      <c r="EAO2" s="362"/>
      <c r="EAP2" s="362"/>
      <c r="EAQ2" s="390"/>
      <c r="EAR2" s="390"/>
      <c r="EAS2" s="390"/>
      <c r="EAT2" s="390"/>
      <c r="EAU2" s="390"/>
      <c r="EAV2" s="362"/>
      <c r="EAW2" s="362"/>
      <c r="EAX2" s="362"/>
      <c r="EAY2" s="390"/>
      <c r="EAZ2" s="390"/>
      <c r="EBA2" s="390"/>
      <c r="EBB2" s="390"/>
      <c r="EBC2" s="390"/>
      <c r="EBD2" s="362"/>
      <c r="EBE2" s="362"/>
      <c r="EBF2" s="362"/>
      <c r="EBG2" s="390"/>
      <c r="EBH2" s="390"/>
      <c r="EBI2" s="390"/>
      <c r="EBJ2" s="390"/>
      <c r="EBK2" s="390"/>
      <c r="EBL2" s="362"/>
      <c r="EBM2" s="362"/>
      <c r="EBN2" s="362"/>
      <c r="EBO2" s="390"/>
      <c r="EBP2" s="390"/>
      <c r="EBQ2" s="390"/>
      <c r="EBR2" s="390"/>
      <c r="EBS2" s="390"/>
      <c r="EBT2" s="362"/>
      <c r="EBU2" s="362"/>
      <c r="EBV2" s="362"/>
      <c r="EBW2" s="390"/>
      <c r="EBX2" s="390"/>
      <c r="EBY2" s="390"/>
      <c r="EBZ2" s="390"/>
      <c r="ECA2" s="390"/>
      <c r="ECB2" s="362"/>
      <c r="ECC2" s="362"/>
      <c r="ECD2" s="362"/>
      <c r="ECE2" s="390"/>
      <c r="ECF2" s="390"/>
      <c r="ECG2" s="390"/>
      <c r="ECH2" s="390"/>
      <c r="ECI2" s="390"/>
      <c r="ECJ2" s="362"/>
      <c r="ECK2" s="362"/>
      <c r="ECL2" s="362"/>
      <c r="ECM2" s="390"/>
      <c r="ECN2" s="390"/>
      <c r="ECO2" s="390"/>
      <c r="ECP2" s="390"/>
      <c r="ECQ2" s="390"/>
      <c r="ECR2" s="362"/>
      <c r="ECS2" s="362"/>
      <c r="ECT2" s="362"/>
      <c r="ECU2" s="390"/>
      <c r="ECV2" s="390"/>
      <c r="ECW2" s="390"/>
      <c r="ECX2" s="390"/>
      <c r="ECY2" s="390"/>
      <c r="ECZ2" s="362"/>
      <c r="EDA2" s="362"/>
      <c r="EDB2" s="362"/>
      <c r="EDC2" s="390"/>
      <c r="EDD2" s="390"/>
      <c r="EDE2" s="390"/>
      <c r="EDF2" s="390"/>
      <c r="EDG2" s="390"/>
      <c r="EDH2" s="362"/>
      <c r="EDI2" s="362"/>
      <c r="EDJ2" s="362"/>
      <c r="EDK2" s="390"/>
      <c r="EDL2" s="390"/>
      <c r="EDM2" s="390"/>
      <c r="EDN2" s="390"/>
      <c r="EDO2" s="390"/>
      <c r="EDP2" s="362"/>
      <c r="EDQ2" s="362"/>
      <c r="EDR2" s="362"/>
      <c r="EDS2" s="390"/>
      <c r="EDT2" s="390"/>
      <c r="EDU2" s="390"/>
      <c r="EDV2" s="390"/>
      <c r="EDW2" s="390"/>
      <c r="EDX2" s="362"/>
      <c r="EDY2" s="362"/>
      <c r="EDZ2" s="362"/>
      <c r="EEA2" s="390"/>
      <c r="EEB2" s="390"/>
      <c r="EEC2" s="390"/>
      <c r="EED2" s="390"/>
      <c r="EEE2" s="390"/>
      <c r="EEF2" s="362"/>
      <c r="EEG2" s="362"/>
      <c r="EEH2" s="362"/>
      <c r="EEI2" s="390"/>
      <c r="EEJ2" s="390"/>
      <c r="EEK2" s="390"/>
      <c r="EEL2" s="390"/>
      <c r="EEM2" s="390"/>
      <c r="EEN2" s="362"/>
      <c r="EEO2" s="362"/>
      <c r="EEP2" s="362"/>
      <c r="EEQ2" s="390"/>
      <c r="EER2" s="390"/>
      <c r="EES2" s="390"/>
      <c r="EET2" s="390"/>
      <c r="EEU2" s="390"/>
      <c r="EEV2" s="362"/>
      <c r="EEW2" s="362"/>
      <c r="EEX2" s="362"/>
      <c r="EEY2" s="390"/>
      <c r="EEZ2" s="390"/>
      <c r="EFA2" s="390"/>
      <c r="EFB2" s="390"/>
      <c r="EFC2" s="390"/>
      <c r="EFD2" s="362"/>
      <c r="EFE2" s="362"/>
      <c r="EFF2" s="362"/>
      <c r="EFG2" s="390"/>
      <c r="EFH2" s="390"/>
      <c r="EFI2" s="390"/>
      <c r="EFJ2" s="390"/>
      <c r="EFK2" s="390"/>
      <c r="EFL2" s="362"/>
      <c r="EFM2" s="362"/>
      <c r="EFN2" s="362"/>
      <c r="EFO2" s="390"/>
      <c r="EFP2" s="390"/>
      <c r="EFQ2" s="390"/>
      <c r="EFR2" s="390"/>
      <c r="EFS2" s="390"/>
      <c r="EFT2" s="362"/>
      <c r="EFU2" s="362"/>
      <c r="EFV2" s="362"/>
      <c r="EFW2" s="390"/>
      <c r="EFX2" s="390"/>
      <c r="EFY2" s="390"/>
      <c r="EFZ2" s="390"/>
      <c r="EGA2" s="390"/>
      <c r="EGB2" s="362"/>
      <c r="EGC2" s="362"/>
      <c r="EGD2" s="362"/>
      <c r="EGE2" s="390"/>
      <c r="EGF2" s="390"/>
      <c r="EGG2" s="390"/>
      <c r="EGH2" s="390"/>
      <c r="EGI2" s="390"/>
      <c r="EGJ2" s="362"/>
      <c r="EGK2" s="362"/>
      <c r="EGL2" s="362"/>
      <c r="EGM2" s="390"/>
      <c r="EGN2" s="390"/>
      <c r="EGO2" s="390"/>
      <c r="EGP2" s="390"/>
      <c r="EGQ2" s="390"/>
      <c r="EGR2" s="362"/>
      <c r="EGS2" s="362"/>
      <c r="EGT2" s="362"/>
      <c r="EGU2" s="390"/>
      <c r="EGV2" s="390"/>
      <c r="EGW2" s="390"/>
      <c r="EGX2" s="390"/>
      <c r="EGY2" s="390"/>
      <c r="EGZ2" s="362"/>
      <c r="EHA2" s="362"/>
      <c r="EHB2" s="362"/>
      <c r="EHC2" s="390"/>
      <c r="EHD2" s="390"/>
      <c r="EHE2" s="390"/>
      <c r="EHF2" s="390"/>
      <c r="EHG2" s="390"/>
      <c r="EHH2" s="362"/>
      <c r="EHI2" s="362"/>
      <c r="EHJ2" s="362"/>
      <c r="EHK2" s="390"/>
      <c r="EHL2" s="390"/>
      <c r="EHM2" s="390"/>
      <c r="EHN2" s="390"/>
      <c r="EHO2" s="390"/>
      <c r="EHP2" s="362"/>
      <c r="EHQ2" s="362"/>
      <c r="EHR2" s="362"/>
      <c r="EHS2" s="390"/>
      <c r="EHT2" s="390"/>
      <c r="EHU2" s="390"/>
      <c r="EHV2" s="390"/>
      <c r="EHW2" s="390"/>
      <c r="EHX2" s="362"/>
      <c r="EHY2" s="362"/>
      <c r="EHZ2" s="362"/>
      <c r="EIA2" s="390"/>
      <c r="EIB2" s="390"/>
      <c r="EIC2" s="390"/>
      <c r="EID2" s="390"/>
      <c r="EIE2" s="390"/>
      <c r="EIF2" s="362"/>
      <c r="EIG2" s="362"/>
      <c r="EIH2" s="362"/>
      <c r="EII2" s="390"/>
      <c r="EIJ2" s="390"/>
      <c r="EIK2" s="390"/>
      <c r="EIL2" s="390"/>
      <c r="EIM2" s="390"/>
      <c r="EIN2" s="362"/>
      <c r="EIO2" s="362"/>
      <c r="EIP2" s="362"/>
      <c r="EIQ2" s="390"/>
      <c r="EIR2" s="390"/>
      <c r="EIS2" s="390"/>
      <c r="EIT2" s="390"/>
      <c r="EIU2" s="390"/>
      <c r="EIV2" s="362"/>
      <c r="EIW2" s="362"/>
      <c r="EIX2" s="362"/>
      <c r="EIY2" s="390"/>
      <c r="EIZ2" s="390"/>
      <c r="EJA2" s="390"/>
      <c r="EJB2" s="390"/>
      <c r="EJC2" s="390"/>
      <c r="EJD2" s="362"/>
      <c r="EJE2" s="362"/>
      <c r="EJF2" s="362"/>
      <c r="EJG2" s="390"/>
      <c r="EJH2" s="390"/>
      <c r="EJI2" s="390"/>
      <c r="EJJ2" s="390"/>
      <c r="EJK2" s="390"/>
      <c r="EJL2" s="362"/>
      <c r="EJM2" s="362"/>
      <c r="EJN2" s="362"/>
      <c r="EJO2" s="390"/>
      <c r="EJP2" s="390"/>
      <c r="EJQ2" s="390"/>
      <c r="EJR2" s="390"/>
      <c r="EJS2" s="390"/>
      <c r="EJT2" s="362"/>
      <c r="EJU2" s="362"/>
      <c r="EJV2" s="362"/>
      <c r="EJW2" s="390"/>
      <c r="EJX2" s="390"/>
      <c r="EJY2" s="390"/>
      <c r="EJZ2" s="390"/>
      <c r="EKA2" s="390"/>
      <c r="EKB2" s="362"/>
      <c r="EKC2" s="362"/>
      <c r="EKD2" s="362"/>
      <c r="EKE2" s="390"/>
      <c r="EKF2" s="390"/>
      <c r="EKG2" s="390"/>
      <c r="EKH2" s="390"/>
      <c r="EKI2" s="390"/>
      <c r="EKJ2" s="362"/>
      <c r="EKK2" s="362"/>
      <c r="EKL2" s="362"/>
      <c r="EKM2" s="390"/>
      <c r="EKN2" s="390"/>
      <c r="EKO2" s="390"/>
      <c r="EKP2" s="390"/>
      <c r="EKQ2" s="390"/>
      <c r="EKR2" s="362"/>
      <c r="EKS2" s="362"/>
      <c r="EKT2" s="362"/>
      <c r="EKU2" s="390"/>
      <c r="EKV2" s="390"/>
      <c r="EKW2" s="390"/>
      <c r="EKX2" s="390"/>
      <c r="EKY2" s="390"/>
      <c r="EKZ2" s="362"/>
      <c r="ELA2" s="362"/>
      <c r="ELB2" s="362"/>
      <c r="ELC2" s="390"/>
      <c r="ELD2" s="390"/>
      <c r="ELE2" s="390"/>
      <c r="ELF2" s="390"/>
      <c r="ELG2" s="390"/>
      <c r="ELH2" s="362"/>
      <c r="ELI2" s="362"/>
      <c r="ELJ2" s="362"/>
      <c r="ELK2" s="390"/>
      <c r="ELL2" s="390"/>
      <c r="ELM2" s="390"/>
      <c r="ELN2" s="390"/>
      <c r="ELO2" s="390"/>
      <c r="ELP2" s="362"/>
      <c r="ELQ2" s="362"/>
      <c r="ELR2" s="362"/>
      <c r="ELS2" s="390"/>
      <c r="ELT2" s="390"/>
      <c r="ELU2" s="390"/>
      <c r="ELV2" s="390"/>
      <c r="ELW2" s="390"/>
      <c r="ELX2" s="362"/>
      <c r="ELY2" s="362"/>
      <c r="ELZ2" s="362"/>
      <c r="EMA2" s="390"/>
      <c r="EMB2" s="390"/>
      <c r="EMC2" s="390"/>
      <c r="EMD2" s="390"/>
      <c r="EME2" s="390"/>
      <c r="EMF2" s="362"/>
      <c r="EMG2" s="362"/>
      <c r="EMH2" s="362"/>
      <c r="EMI2" s="390"/>
      <c r="EMJ2" s="390"/>
      <c r="EMK2" s="390"/>
      <c r="EML2" s="390"/>
      <c r="EMM2" s="390"/>
      <c r="EMN2" s="362"/>
      <c r="EMO2" s="362"/>
      <c r="EMP2" s="362"/>
      <c r="EMQ2" s="390"/>
      <c r="EMR2" s="390"/>
      <c r="EMS2" s="390"/>
      <c r="EMT2" s="390"/>
      <c r="EMU2" s="390"/>
      <c r="EMV2" s="362"/>
      <c r="EMW2" s="362"/>
      <c r="EMX2" s="362"/>
      <c r="EMY2" s="390"/>
      <c r="EMZ2" s="390"/>
      <c r="ENA2" s="390"/>
      <c r="ENB2" s="390"/>
      <c r="ENC2" s="390"/>
      <c r="END2" s="362"/>
      <c r="ENE2" s="362"/>
      <c r="ENF2" s="362"/>
      <c r="ENG2" s="390"/>
      <c r="ENH2" s="390"/>
      <c r="ENI2" s="390"/>
      <c r="ENJ2" s="390"/>
      <c r="ENK2" s="390"/>
      <c r="ENL2" s="362"/>
      <c r="ENM2" s="362"/>
      <c r="ENN2" s="362"/>
      <c r="ENO2" s="390"/>
      <c r="ENP2" s="390"/>
      <c r="ENQ2" s="390"/>
      <c r="ENR2" s="390"/>
      <c r="ENS2" s="390"/>
      <c r="ENT2" s="362"/>
      <c r="ENU2" s="362"/>
      <c r="ENV2" s="362"/>
      <c r="ENW2" s="390"/>
      <c r="ENX2" s="390"/>
      <c r="ENY2" s="390"/>
      <c r="ENZ2" s="390"/>
      <c r="EOA2" s="390"/>
      <c r="EOB2" s="362"/>
      <c r="EOC2" s="362"/>
      <c r="EOD2" s="362"/>
      <c r="EOE2" s="390"/>
      <c r="EOF2" s="390"/>
      <c r="EOG2" s="390"/>
      <c r="EOH2" s="390"/>
      <c r="EOI2" s="390"/>
      <c r="EOJ2" s="362"/>
      <c r="EOK2" s="362"/>
      <c r="EOL2" s="362"/>
      <c r="EOM2" s="390"/>
      <c r="EON2" s="390"/>
      <c r="EOO2" s="390"/>
      <c r="EOP2" s="390"/>
      <c r="EOQ2" s="390"/>
      <c r="EOR2" s="362"/>
      <c r="EOS2" s="362"/>
      <c r="EOT2" s="362"/>
      <c r="EOU2" s="390"/>
      <c r="EOV2" s="390"/>
      <c r="EOW2" s="390"/>
      <c r="EOX2" s="390"/>
      <c r="EOY2" s="390"/>
      <c r="EOZ2" s="362"/>
      <c r="EPA2" s="362"/>
      <c r="EPB2" s="362"/>
      <c r="EPC2" s="390"/>
      <c r="EPD2" s="390"/>
      <c r="EPE2" s="390"/>
      <c r="EPF2" s="390"/>
      <c r="EPG2" s="390"/>
      <c r="EPH2" s="362"/>
      <c r="EPI2" s="362"/>
      <c r="EPJ2" s="362"/>
      <c r="EPK2" s="390"/>
      <c r="EPL2" s="390"/>
      <c r="EPM2" s="390"/>
      <c r="EPN2" s="390"/>
      <c r="EPO2" s="390"/>
      <c r="EPP2" s="362"/>
      <c r="EPQ2" s="362"/>
      <c r="EPR2" s="362"/>
      <c r="EPS2" s="390"/>
      <c r="EPT2" s="390"/>
      <c r="EPU2" s="390"/>
      <c r="EPV2" s="390"/>
      <c r="EPW2" s="390"/>
      <c r="EPX2" s="362"/>
      <c r="EPY2" s="362"/>
      <c r="EPZ2" s="362"/>
      <c r="EQA2" s="390"/>
      <c r="EQB2" s="390"/>
      <c r="EQC2" s="390"/>
      <c r="EQD2" s="390"/>
      <c r="EQE2" s="390"/>
      <c r="EQF2" s="362"/>
      <c r="EQG2" s="362"/>
      <c r="EQH2" s="362"/>
      <c r="EQI2" s="390"/>
      <c r="EQJ2" s="390"/>
      <c r="EQK2" s="390"/>
      <c r="EQL2" s="390"/>
      <c r="EQM2" s="390"/>
      <c r="EQN2" s="362"/>
      <c r="EQO2" s="362"/>
      <c r="EQP2" s="362"/>
      <c r="EQQ2" s="390"/>
      <c r="EQR2" s="390"/>
      <c r="EQS2" s="390"/>
      <c r="EQT2" s="390"/>
      <c r="EQU2" s="390"/>
      <c r="EQV2" s="362"/>
      <c r="EQW2" s="362"/>
      <c r="EQX2" s="362"/>
      <c r="EQY2" s="390"/>
      <c r="EQZ2" s="390"/>
      <c r="ERA2" s="390"/>
      <c r="ERB2" s="390"/>
      <c r="ERC2" s="390"/>
      <c r="ERD2" s="362"/>
      <c r="ERE2" s="362"/>
      <c r="ERF2" s="362"/>
      <c r="ERG2" s="390"/>
      <c r="ERH2" s="390"/>
      <c r="ERI2" s="390"/>
      <c r="ERJ2" s="390"/>
      <c r="ERK2" s="390"/>
      <c r="ERL2" s="362"/>
      <c r="ERM2" s="362"/>
      <c r="ERN2" s="362"/>
      <c r="ERO2" s="390"/>
      <c r="ERP2" s="390"/>
      <c r="ERQ2" s="390"/>
      <c r="ERR2" s="390"/>
      <c r="ERS2" s="390"/>
      <c r="ERT2" s="362"/>
      <c r="ERU2" s="362"/>
      <c r="ERV2" s="362"/>
      <c r="ERW2" s="390"/>
      <c r="ERX2" s="390"/>
      <c r="ERY2" s="390"/>
      <c r="ERZ2" s="390"/>
      <c r="ESA2" s="390"/>
      <c r="ESB2" s="362"/>
      <c r="ESC2" s="362"/>
      <c r="ESD2" s="362"/>
      <c r="ESE2" s="390"/>
      <c r="ESF2" s="390"/>
      <c r="ESG2" s="390"/>
      <c r="ESH2" s="390"/>
      <c r="ESI2" s="390"/>
      <c r="ESJ2" s="362"/>
      <c r="ESK2" s="362"/>
      <c r="ESL2" s="362"/>
      <c r="ESM2" s="390"/>
      <c r="ESN2" s="390"/>
      <c r="ESO2" s="390"/>
      <c r="ESP2" s="390"/>
      <c r="ESQ2" s="390"/>
      <c r="ESR2" s="362"/>
      <c r="ESS2" s="362"/>
      <c r="EST2" s="362"/>
      <c r="ESU2" s="390"/>
      <c r="ESV2" s="390"/>
      <c r="ESW2" s="390"/>
      <c r="ESX2" s="390"/>
      <c r="ESY2" s="390"/>
      <c r="ESZ2" s="362"/>
      <c r="ETA2" s="362"/>
      <c r="ETB2" s="362"/>
      <c r="ETC2" s="390"/>
      <c r="ETD2" s="390"/>
      <c r="ETE2" s="390"/>
      <c r="ETF2" s="390"/>
      <c r="ETG2" s="390"/>
      <c r="ETH2" s="362"/>
      <c r="ETI2" s="362"/>
      <c r="ETJ2" s="362"/>
      <c r="ETK2" s="390"/>
      <c r="ETL2" s="390"/>
      <c r="ETM2" s="390"/>
      <c r="ETN2" s="390"/>
      <c r="ETO2" s="390"/>
      <c r="ETP2" s="362"/>
      <c r="ETQ2" s="362"/>
      <c r="ETR2" s="362"/>
      <c r="ETS2" s="390"/>
      <c r="ETT2" s="390"/>
      <c r="ETU2" s="390"/>
      <c r="ETV2" s="390"/>
      <c r="ETW2" s="390"/>
      <c r="ETX2" s="362"/>
      <c r="ETY2" s="362"/>
      <c r="ETZ2" s="362"/>
      <c r="EUA2" s="390"/>
      <c r="EUB2" s="390"/>
      <c r="EUC2" s="390"/>
      <c r="EUD2" s="390"/>
      <c r="EUE2" s="390"/>
      <c r="EUF2" s="362"/>
      <c r="EUG2" s="362"/>
      <c r="EUH2" s="362"/>
      <c r="EUI2" s="390"/>
      <c r="EUJ2" s="390"/>
      <c r="EUK2" s="390"/>
      <c r="EUL2" s="390"/>
      <c r="EUM2" s="390"/>
      <c r="EUN2" s="362"/>
      <c r="EUO2" s="362"/>
      <c r="EUP2" s="362"/>
      <c r="EUQ2" s="390"/>
      <c r="EUR2" s="390"/>
      <c r="EUS2" s="390"/>
      <c r="EUT2" s="390"/>
      <c r="EUU2" s="390"/>
      <c r="EUV2" s="362"/>
      <c r="EUW2" s="362"/>
      <c r="EUX2" s="362"/>
      <c r="EUY2" s="390"/>
      <c r="EUZ2" s="390"/>
      <c r="EVA2" s="390"/>
      <c r="EVB2" s="390"/>
      <c r="EVC2" s="390"/>
      <c r="EVD2" s="362"/>
      <c r="EVE2" s="362"/>
      <c r="EVF2" s="362"/>
      <c r="EVG2" s="390"/>
      <c r="EVH2" s="390"/>
      <c r="EVI2" s="390"/>
      <c r="EVJ2" s="390"/>
      <c r="EVK2" s="390"/>
      <c r="EVL2" s="362"/>
      <c r="EVM2" s="362"/>
      <c r="EVN2" s="362"/>
      <c r="EVO2" s="390"/>
      <c r="EVP2" s="390"/>
      <c r="EVQ2" s="390"/>
      <c r="EVR2" s="390"/>
      <c r="EVS2" s="390"/>
      <c r="EVT2" s="362"/>
      <c r="EVU2" s="362"/>
      <c r="EVV2" s="362"/>
      <c r="EVW2" s="390"/>
      <c r="EVX2" s="390"/>
      <c r="EVY2" s="390"/>
      <c r="EVZ2" s="390"/>
      <c r="EWA2" s="390"/>
      <c r="EWB2" s="362"/>
      <c r="EWC2" s="362"/>
      <c r="EWD2" s="362"/>
      <c r="EWE2" s="390"/>
      <c r="EWF2" s="390"/>
      <c r="EWG2" s="390"/>
      <c r="EWH2" s="390"/>
      <c r="EWI2" s="390"/>
      <c r="EWJ2" s="362"/>
      <c r="EWK2" s="362"/>
      <c r="EWL2" s="362"/>
      <c r="EWM2" s="390"/>
      <c r="EWN2" s="390"/>
      <c r="EWO2" s="390"/>
      <c r="EWP2" s="390"/>
      <c r="EWQ2" s="390"/>
      <c r="EWR2" s="362"/>
      <c r="EWS2" s="362"/>
      <c r="EWT2" s="362"/>
      <c r="EWU2" s="390"/>
      <c r="EWV2" s="390"/>
      <c r="EWW2" s="390"/>
      <c r="EWX2" s="390"/>
      <c r="EWY2" s="390"/>
      <c r="EWZ2" s="362"/>
      <c r="EXA2" s="362"/>
      <c r="EXB2" s="362"/>
      <c r="EXC2" s="390"/>
      <c r="EXD2" s="390"/>
      <c r="EXE2" s="390"/>
      <c r="EXF2" s="390"/>
      <c r="EXG2" s="390"/>
      <c r="EXH2" s="362"/>
      <c r="EXI2" s="362"/>
      <c r="EXJ2" s="362"/>
      <c r="EXK2" s="390"/>
      <c r="EXL2" s="390"/>
      <c r="EXM2" s="390"/>
      <c r="EXN2" s="390"/>
      <c r="EXO2" s="390"/>
      <c r="EXP2" s="362"/>
      <c r="EXQ2" s="362"/>
      <c r="EXR2" s="362"/>
      <c r="EXS2" s="390"/>
      <c r="EXT2" s="390"/>
      <c r="EXU2" s="390"/>
      <c r="EXV2" s="390"/>
      <c r="EXW2" s="390"/>
      <c r="EXX2" s="362"/>
      <c r="EXY2" s="362"/>
      <c r="EXZ2" s="362"/>
      <c r="EYA2" s="390"/>
      <c r="EYB2" s="390"/>
      <c r="EYC2" s="390"/>
      <c r="EYD2" s="390"/>
      <c r="EYE2" s="390"/>
      <c r="EYF2" s="362"/>
      <c r="EYG2" s="362"/>
      <c r="EYH2" s="362"/>
      <c r="EYI2" s="390"/>
      <c r="EYJ2" s="390"/>
      <c r="EYK2" s="390"/>
      <c r="EYL2" s="390"/>
      <c r="EYM2" s="390"/>
      <c r="EYN2" s="362"/>
      <c r="EYO2" s="362"/>
      <c r="EYP2" s="362"/>
      <c r="EYQ2" s="390"/>
      <c r="EYR2" s="390"/>
      <c r="EYS2" s="390"/>
      <c r="EYT2" s="390"/>
      <c r="EYU2" s="390"/>
      <c r="EYV2" s="362"/>
      <c r="EYW2" s="362"/>
      <c r="EYX2" s="362"/>
      <c r="EYY2" s="390"/>
      <c r="EYZ2" s="390"/>
      <c r="EZA2" s="390"/>
      <c r="EZB2" s="390"/>
      <c r="EZC2" s="390"/>
      <c r="EZD2" s="362"/>
      <c r="EZE2" s="362"/>
      <c r="EZF2" s="362"/>
      <c r="EZG2" s="390"/>
      <c r="EZH2" s="390"/>
      <c r="EZI2" s="390"/>
      <c r="EZJ2" s="390"/>
      <c r="EZK2" s="390"/>
      <c r="EZL2" s="362"/>
      <c r="EZM2" s="362"/>
      <c r="EZN2" s="362"/>
      <c r="EZO2" s="390"/>
      <c r="EZP2" s="390"/>
      <c r="EZQ2" s="390"/>
      <c r="EZR2" s="390"/>
      <c r="EZS2" s="390"/>
      <c r="EZT2" s="362"/>
      <c r="EZU2" s="362"/>
      <c r="EZV2" s="362"/>
      <c r="EZW2" s="390"/>
      <c r="EZX2" s="390"/>
      <c r="EZY2" s="390"/>
      <c r="EZZ2" s="390"/>
      <c r="FAA2" s="390"/>
      <c r="FAB2" s="362"/>
      <c r="FAC2" s="362"/>
      <c r="FAD2" s="362"/>
      <c r="FAE2" s="390"/>
      <c r="FAF2" s="390"/>
      <c r="FAG2" s="390"/>
      <c r="FAH2" s="390"/>
      <c r="FAI2" s="390"/>
      <c r="FAJ2" s="362"/>
      <c r="FAK2" s="362"/>
      <c r="FAL2" s="362"/>
      <c r="FAM2" s="390"/>
      <c r="FAN2" s="390"/>
      <c r="FAO2" s="390"/>
      <c r="FAP2" s="390"/>
      <c r="FAQ2" s="390"/>
      <c r="FAR2" s="362"/>
      <c r="FAS2" s="362"/>
      <c r="FAT2" s="362"/>
      <c r="FAU2" s="390"/>
      <c r="FAV2" s="390"/>
      <c r="FAW2" s="390"/>
      <c r="FAX2" s="390"/>
      <c r="FAY2" s="390"/>
      <c r="FAZ2" s="362"/>
      <c r="FBA2" s="362"/>
      <c r="FBB2" s="362"/>
      <c r="FBC2" s="390"/>
      <c r="FBD2" s="390"/>
      <c r="FBE2" s="390"/>
      <c r="FBF2" s="390"/>
      <c r="FBG2" s="390"/>
      <c r="FBH2" s="362"/>
      <c r="FBI2" s="362"/>
      <c r="FBJ2" s="362"/>
      <c r="FBK2" s="390"/>
      <c r="FBL2" s="390"/>
      <c r="FBM2" s="390"/>
      <c r="FBN2" s="390"/>
      <c r="FBO2" s="390"/>
      <c r="FBP2" s="362"/>
      <c r="FBQ2" s="362"/>
      <c r="FBR2" s="362"/>
      <c r="FBS2" s="390"/>
      <c r="FBT2" s="390"/>
      <c r="FBU2" s="390"/>
      <c r="FBV2" s="390"/>
      <c r="FBW2" s="390"/>
      <c r="FBX2" s="362"/>
      <c r="FBY2" s="362"/>
      <c r="FBZ2" s="362"/>
      <c r="FCA2" s="390"/>
      <c r="FCB2" s="390"/>
      <c r="FCC2" s="390"/>
      <c r="FCD2" s="390"/>
      <c r="FCE2" s="390"/>
      <c r="FCF2" s="362"/>
      <c r="FCG2" s="362"/>
      <c r="FCH2" s="362"/>
      <c r="FCI2" s="390"/>
      <c r="FCJ2" s="390"/>
      <c r="FCK2" s="390"/>
      <c r="FCL2" s="390"/>
      <c r="FCM2" s="390"/>
      <c r="FCN2" s="362"/>
      <c r="FCO2" s="362"/>
      <c r="FCP2" s="362"/>
      <c r="FCQ2" s="390"/>
      <c r="FCR2" s="390"/>
      <c r="FCS2" s="390"/>
      <c r="FCT2" s="390"/>
      <c r="FCU2" s="390"/>
      <c r="FCV2" s="362"/>
      <c r="FCW2" s="362"/>
      <c r="FCX2" s="362"/>
      <c r="FCY2" s="390"/>
      <c r="FCZ2" s="390"/>
      <c r="FDA2" s="390"/>
      <c r="FDB2" s="390"/>
      <c r="FDC2" s="390"/>
      <c r="FDD2" s="362"/>
      <c r="FDE2" s="362"/>
      <c r="FDF2" s="362"/>
      <c r="FDG2" s="390"/>
      <c r="FDH2" s="390"/>
      <c r="FDI2" s="390"/>
      <c r="FDJ2" s="390"/>
      <c r="FDK2" s="390"/>
      <c r="FDL2" s="362"/>
      <c r="FDM2" s="362"/>
      <c r="FDN2" s="362"/>
      <c r="FDO2" s="390"/>
      <c r="FDP2" s="390"/>
      <c r="FDQ2" s="390"/>
      <c r="FDR2" s="390"/>
      <c r="FDS2" s="390"/>
      <c r="FDT2" s="362"/>
      <c r="FDU2" s="362"/>
      <c r="FDV2" s="362"/>
      <c r="FDW2" s="390"/>
      <c r="FDX2" s="390"/>
      <c r="FDY2" s="390"/>
      <c r="FDZ2" s="390"/>
      <c r="FEA2" s="390"/>
      <c r="FEB2" s="362"/>
      <c r="FEC2" s="362"/>
      <c r="FED2" s="362"/>
      <c r="FEE2" s="390"/>
      <c r="FEF2" s="390"/>
      <c r="FEG2" s="390"/>
      <c r="FEH2" s="390"/>
      <c r="FEI2" s="390"/>
      <c r="FEJ2" s="362"/>
      <c r="FEK2" s="362"/>
      <c r="FEL2" s="362"/>
      <c r="FEM2" s="390"/>
      <c r="FEN2" s="390"/>
      <c r="FEO2" s="390"/>
      <c r="FEP2" s="390"/>
      <c r="FEQ2" s="390"/>
      <c r="FER2" s="362"/>
      <c r="FES2" s="362"/>
      <c r="FET2" s="362"/>
      <c r="FEU2" s="390"/>
      <c r="FEV2" s="390"/>
      <c r="FEW2" s="390"/>
      <c r="FEX2" s="390"/>
      <c r="FEY2" s="390"/>
      <c r="FEZ2" s="362"/>
      <c r="FFA2" s="362"/>
      <c r="FFB2" s="362"/>
      <c r="FFC2" s="390"/>
      <c r="FFD2" s="390"/>
      <c r="FFE2" s="390"/>
      <c r="FFF2" s="390"/>
      <c r="FFG2" s="390"/>
      <c r="FFH2" s="362"/>
      <c r="FFI2" s="362"/>
      <c r="FFJ2" s="362"/>
      <c r="FFK2" s="390"/>
      <c r="FFL2" s="390"/>
      <c r="FFM2" s="390"/>
      <c r="FFN2" s="390"/>
      <c r="FFO2" s="390"/>
      <c r="FFP2" s="362"/>
      <c r="FFQ2" s="362"/>
      <c r="FFR2" s="362"/>
      <c r="FFS2" s="390"/>
      <c r="FFT2" s="390"/>
      <c r="FFU2" s="390"/>
      <c r="FFV2" s="390"/>
      <c r="FFW2" s="390"/>
      <c r="FFX2" s="362"/>
      <c r="FFY2" s="362"/>
      <c r="FFZ2" s="362"/>
      <c r="FGA2" s="390"/>
      <c r="FGB2" s="390"/>
      <c r="FGC2" s="390"/>
      <c r="FGD2" s="390"/>
      <c r="FGE2" s="390"/>
      <c r="FGF2" s="362"/>
      <c r="FGG2" s="362"/>
      <c r="FGH2" s="362"/>
      <c r="FGI2" s="390"/>
      <c r="FGJ2" s="390"/>
      <c r="FGK2" s="390"/>
      <c r="FGL2" s="390"/>
      <c r="FGM2" s="390"/>
      <c r="FGN2" s="362"/>
      <c r="FGO2" s="362"/>
      <c r="FGP2" s="362"/>
      <c r="FGQ2" s="390"/>
      <c r="FGR2" s="390"/>
      <c r="FGS2" s="390"/>
      <c r="FGT2" s="390"/>
      <c r="FGU2" s="390"/>
      <c r="FGV2" s="362"/>
      <c r="FGW2" s="362"/>
      <c r="FGX2" s="362"/>
      <c r="FGY2" s="390"/>
      <c r="FGZ2" s="390"/>
      <c r="FHA2" s="390"/>
      <c r="FHB2" s="390"/>
      <c r="FHC2" s="390"/>
      <c r="FHD2" s="362"/>
      <c r="FHE2" s="362"/>
      <c r="FHF2" s="362"/>
      <c r="FHG2" s="390"/>
      <c r="FHH2" s="390"/>
      <c r="FHI2" s="390"/>
      <c r="FHJ2" s="390"/>
      <c r="FHK2" s="390"/>
      <c r="FHL2" s="362"/>
      <c r="FHM2" s="362"/>
      <c r="FHN2" s="362"/>
      <c r="FHO2" s="390"/>
      <c r="FHP2" s="390"/>
      <c r="FHQ2" s="390"/>
      <c r="FHR2" s="390"/>
      <c r="FHS2" s="390"/>
      <c r="FHT2" s="362"/>
      <c r="FHU2" s="362"/>
      <c r="FHV2" s="362"/>
      <c r="FHW2" s="390"/>
      <c r="FHX2" s="390"/>
      <c r="FHY2" s="390"/>
      <c r="FHZ2" s="390"/>
      <c r="FIA2" s="390"/>
      <c r="FIB2" s="362"/>
      <c r="FIC2" s="362"/>
      <c r="FID2" s="362"/>
      <c r="FIE2" s="390"/>
      <c r="FIF2" s="390"/>
      <c r="FIG2" s="390"/>
      <c r="FIH2" s="390"/>
      <c r="FII2" s="390"/>
      <c r="FIJ2" s="362"/>
      <c r="FIK2" s="362"/>
      <c r="FIL2" s="362"/>
      <c r="FIM2" s="390"/>
      <c r="FIN2" s="390"/>
      <c r="FIO2" s="390"/>
      <c r="FIP2" s="390"/>
      <c r="FIQ2" s="390"/>
      <c r="FIR2" s="362"/>
      <c r="FIS2" s="362"/>
      <c r="FIT2" s="362"/>
      <c r="FIU2" s="390"/>
      <c r="FIV2" s="390"/>
      <c r="FIW2" s="390"/>
      <c r="FIX2" s="390"/>
      <c r="FIY2" s="390"/>
      <c r="FIZ2" s="362"/>
      <c r="FJA2" s="362"/>
      <c r="FJB2" s="362"/>
      <c r="FJC2" s="390"/>
      <c r="FJD2" s="390"/>
      <c r="FJE2" s="390"/>
      <c r="FJF2" s="390"/>
      <c r="FJG2" s="390"/>
      <c r="FJH2" s="362"/>
      <c r="FJI2" s="362"/>
      <c r="FJJ2" s="362"/>
      <c r="FJK2" s="390"/>
      <c r="FJL2" s="390"/>
      <c r="FJM2" s="390"/>
      <c r="FJN2" s="390"/>
      <c r="FJO2" s="390"/>
      <c r="FJP2" s="362"/>
      <c r="FJQ2" s="362"/>
      <c r="FJR2" s="362"/>
      <c r="FJS2" s="390"/>
      <c r="FJT2" s="390"/>
      <c r="FJU2" s="390"/>
      <c r="FJV2" s="390"/>
      <c r="FJW2" s="390"/>
      <c r="FJX2" s="362"/>
      <c r="FJY2" s="362"/>
      <c r="FJZ2" s="362"/>
      <c r="FKA2" s="390"/>
      <c r="FKB2" s="390"/>
      <c r="FKC2" s="390"/>
      <c r="FKD2" s="390"/>
      <c r="FKE2" s="390"/>
      <c r="FKF2" s="362"/>
      <c r="FKG2" s="362"/>
      <c r="FKH2" s="362"/>
      <c r="FKI2" s="390"/>
      <c r="FKJ2" s="390"/>
      <c r="FKK2" s="390"/>
      <c r="FKL2" s="390"/>
      <c r="FKM2" s="390"/>
      <c r="FKN2" s="362"/>
      <c r="FKO2" s="362"/>
      <c r="FKP2" s="362"/>
      <c r="FKQ2" s="390"/>
      <c r="FKR2" s="390"/>
      <c r="FKS2" s="390"/>
      <c r="FKT2" s="390"/>
      <c r="FKU2" s="390"/>
      <c r="FKV2" s="362"/>
      <c r="FKW2" s="362"/>
      <c r="FKX2" s="362"/>
      <c r="FKY2" s="390"/>
      <c r="FKZ2" s="390"/>
      <c r="FLA2" s="390"/>
      <c r="FLB2" s="390"/>
      <c r="FLC2" s="390"/>
      <c r="FLD2" s="362"/>
      <c r="FLE2" s="362"/>
      <c r="FLF2" s="362"/>
      <c r="FLG2" s="390"/>
      <c r="FLH2" s="390"/>
      <c r="FLI2" s="390"/>
      <c r="FLJ2" s="390"/>
      <c r="FLK2" s="390"/>
      <c r="FLL2" s="362"/>
      <c r="FLM2" s="362"/>
      <c r="FLN2" s="362"/>
      <c r="FLO2" s="390"/>
      <c r="FLP2" s="390"/>
      <c r="FLQ2" s="390"/>
      <c r="FLR2" s="390"/>
      <c r="FLS2" s="390"/>
      <c r="FLT2" s="362"/>
      <c r="FLU2" s="362"/>
      <c r="FLV2" s="362"/>
      <c r="FLW2" s="390"/>
      <c r="FLX2" s="390"/>
      <c r="FLY2" s="390"/>
      <c r="FLZ2" s="390"/>
      <c r="FMA2" s="390"/>
      <c r="FMB2" s="362"/>
      <c r="FMC2" s="362"/>
      <c r="FMD2" s="362"/>
      <c r="FME2" s="390"/>
      <c r="FMF2" s="390"/>
      <c r="FMG2" s="390"/>
      <c r="FMH2" s="390"/>
      <c r="FMI2" s="390"/>
      <c r="FMJ2" s="362"/>
      <c r="FMK2" s="362"/>
      <c r="FML2" s="362"/>
      <c r="FMM2" s="390"/>
      <c r="FMN2" s="390"/>
      <c r="FMO2" s="390"/>
      <c r="FMP2" s="390"/>
      <c r="FMQ2" s="390"/>
      <c r="FMR2" s="362"/>
      <c r="FMS2" s="362"/>
      <c r="FMT2" s="362"/>
      <c r="FMU2" s="390"/>
      <c r="FMV2" s="390"/>
      <c r="FMW2" s="390"/>
      <c r="FMX2" s="390"/>
      <c r="FMY2" s="390"/>
      <c r="FMZ2" s="362"/>
      <c r="FNA2" s="362"/>
      <c r="FNB2" s="362"/>
      <c r="FNC2" s="390"/>
      <c r="FND2" s="390"/>
      <c r="FNE2" s="390"/>
      <c r="FNF2" s="390"/>
      <c r="FNG2" s="390"/>
      <c r="FNH2" s="362"/>
      <c r="FNI2" s="362"/>
      <c r="FNJ2" s="362"/>
      <c r="FNK2" s="390"/>
      <c r="FNL2" s="390"/>
      <c r="FNM2" s="390"/>
      <c r="FNN2" s="390"/>
      <c r="FNO2" s="390"/>
      <c r="FNP2" s="362"/>
      <c r="FNQ2" s="362"/>
      <c r="FNR2" s="362"/>
      <c r="FNS2" s="390"/>
      <c r="FNT2" s="390"/>
      <c r="FNU2" s="390"/>
      <c r="FNV2" s="390"/>
      <c r="FNW2" s="390"/>
      <c r="FNX2" s="362"/>
      <c r="FNY2" s="362"/>
      <c r="FNZ2" s="362"/>
      <c r="FOA2" s="390"/>
      <c r="FOB2" s="390"/>
      <c r="FOC2" s="390"/>
      <c r="FOD2" s="390"/>
      <c r="FOE2" s="390"/>
      <c r="FOF2" s="362"/>
      <c r="FOG2" s="362"/>
      <c r="FOH2" s="362"/>
      <c r="FOI2" s="390"/>
      <c r="FOJ2" s="390"/>
      <c r="FOK2" s="390"/>
      <c r="FOL2" s="390"/>
      <c r="FOM2" s="390"/>
      <c r="FON2" s="362"/>
      <c r="FOO2" s="362"/>
      <c r="FOP2" s="362"/>
      <c r="FOQ2" s="390"/>
      <c r="FOR2" s="390"/>
      <c r="FOS2" s="390"/>
      <c r="FOT2" s="390"/>
      <c r="FOU2" s="390"/>
      <c r="FOV2" s="362"/>
      <c r="FOW2" s="362"/>
      <c r="FOX2" s="362"/>
      <c r="FOY2" s="390"/>
      <c r="FOZ2" s="390"/>
      <c r="FPA2" s="390"/>
      <c r="FPB2" s="390"/>
      <c r="FPC2" s="390"/>
      <c r="FPD2" s="362"/>
      <c r="FPE2" s="362"/>
      <c r="FPF2" s="362"/>
      <c r="FPG2" s="390"/>
      <c r="FPH2" s="390"/>
      <c r="FPI2" s="390"/>
      <c r="FPJ2" s="390"/>
      <c r="FPK2" s="390"/>
      <c r="FPL2" s="362"/>
      <c r="FPM2" s="362"/>
      <c r="FPN2" s="362"/>
      <c r="FPO2" s="390"/>
      <c r="FPP2" s="390"/>
      <c r="FPQ2" s="390"/>
      <c r="FPR2" s="390"/>
      <c r="FPS2" s="390"/>
      <c r="FPT2" s="362"/>
      <c r="FPU2" s="362"/>
      <c r="FPV2" s="362"/>
      <c r="FPW2" s="390"/>
      <c r="FPX2" s="390"/>
      <c r="FPY2" s="390"/>
      <c r="FPZ2" s="390"/>
      <c r="FQA2" s="390"/>
      <c r="FQB2" s="362"/>
      <c r="FQC2" s="362"/>
      <c r="FQD2" s="362"/>
      <c r="FQE2" s="390"/>
      <c r="FQF2" s="390"/>
      <c r="FQG2" s="390"/>
      <c r="FQH2" s="390"/>
      <c r="FQI2" s="390"/>
      <c r="FQJ2" s="362"/>
      <c r="FQK2" s="362"/>
      <c r="FQL2" s="362"/>
      <c r="FQM2" s="390"/>
      <c r="FQN2" s="390"/>
      <c r="FQO2" s="390"/>
      <c r="FQP2" s="390"/>
      <c r="FQQ2" s="390"/>
      <c r="FQR2" s="362"/>
      <c r="FQS2" s="362"/>
      <c r="FQT2" s="362"/>
      <c r="FQU2" s="390"/>
      <c r="FQV2" s="390"/>
      <c r="FQW2" s="390"/>
      <c r="FQX2" s="390"/>
      <c r="FQY2" s="390"/>
      <c r="FQZ2" s="362"/>
      <c r="FRA2" s="362"/>
      <c r="FRB2" s="362"/>
      <c r="FRC2" s="390"/>
      <c r="FRD2" s="390"/>
      <c r="FRE2" s="390"/>
      <c r="FRF2" s="390"/>
      <c r="FRG2" s="390"/>
      <c r="FRH2" s="362"/>
      <c r="FRI2" s="362"/>
      <c r="FRJ2" s="362"/>
      <c r="FRK2" s="390"/>
      <c r="FRL2" s="390"/>
      <c r="FRM2" s="390"/>
      <c r="FRN2" s="390"/>
      <c r="FRO2" s="390"/>
      <c r="FRP2" s="362"/>
      <c r="FRQ2" s="362"/>
      <c r="FRR2" s="362"/>
      <c r="FRS2" s="390"/>
      <c r="FRT2" s="390"/>
      <c r="FRU2" s="390"/>
      <c r="FRV2" s="390"/>
      <c r="FRW2" s="390"/>
      <c r="FRX2" s="362"/>
      <c r="FRY2" s="362"/>
      <c r="FRZ2" s="362"/>
      <c r="FSA2" s="390"/>
      <c r="FSB2" s="390"/>
      <c r="FSC2" s="390"/>
      <c r="FSD2" s="390"/>
      <c r="FSE2" s="390"/>
      <c r="FSF2" s="362"/>
      <c r="FSG2" s="362"/>
      <c r="FSH2" s="362"/>
      <c r="FSI2" s="390"/>
      <c r="FSJ2" s="390"/>
      <c r="FSK2" s="390"/>
      <c r="FSL2" s="390"/>
      <c r="FSM2" s="390"/>
      <c r="FSN2" s="362"/>
      <c r="FSO2" s="362"/>
      <c r="FSP2" s="362"/>
      <c r="FSQ2" s="390"/>
      <c r="FSR2" s="390"/>
      <c r="FSS2" s="390"/>
      <c r="FST2" s="390"/>
      <c r="FSU2" s="390"/>
      <c r="FSV2" s="362"/>
      <c r="FSW2" s="362"/>
      <c r="FSX2" s="362"/>
      <c r="FSY2" s="390"/>
      <c r="FSZ2" s="390"/>
      <c r="FTA2" s="390"/>
      <c r="FTB2" s="390"/>
      <c r="FTC2" s="390"/>
      <c r="FTD2" s="362"/>
      <c r="FTE2" s="362"/>
      <c r="FTF2" s="362"/>
      <c r="FTG2" s="390"/>
      <c r="FTH2" s="390"/>
      <c r="FTI2" s="390"/>
      <c r="FTJ2" s="390"/>
      <c r="FTK2" s="390"/>
      <c r="FTL2" s="362"/>
      <c r="FTM2" s="362"/>
      <c r="FTN2" s="362"/>
      <c r="FTO2" s="390"/>
      <c r="FTP2" s="390"/>
      <c r="FTQ2" s="390"/>
      <c r="FTR2" s="390"/>
      <c r="FTS2" s="390"/>
      <c r="FTT2" s="362"/>
      <c r="FTU2" s="362"/>
      <c r="FTV2" s="362"/>
      <c r="FTW2" s="390"/>
      <c r="FTX2" s="390"/>
      <c r="FTY2" s="390"/>
      <c r="FTZ2" s="390"/>
      <c r="FUA2" s="390"/>
      <c r="FUB2" s="362"/>
      <c r="FUC2" s="362"/>
      <c r="FUD2" s="362"/>
      <c r="FUE2" s="390"/>
      <c r="FUF2" s="390"/>
      <c r="FUG2" s="390"/>
      <c r="FUH2" s="390"/>
      <c r="FUI2" s="390"/>
      <c r="FUJ2" s="362"/>
      <c r="FUK2" s="362"/>
      <c r="FUL2" s="362"/>
      <c r="FUM2" s="390"/>
      <c r="FUN2" s="390"/>
      <c r="FUO2" s="390"/>
      <c r="FUP2" s="390"/>
      <c r="FUQ2" s="390"/>
      <c r="FUR2" s="362"/>
      <c r="FUS2" s="362"/>
      <c r="FUT2" s="362"/>
      <c r="FUU2" s="390"/>
      <c r="FUV2" s="390"/>
      <c r="FUW2" s="390"/>
      <c r="FUX2" s="390"/>
      <c r="FUY2" s="390"/>
      <c r="FUZ2" s="362"/>
      <c r="FVA2" s="362"/>
      <c r="FVB2" s="362"/>
      <c r="FVC2" s="390"/>
      <c r="FVD2" s="390"/>
      <c r="FVE2" s="390"/>
      <c r="FVF2" s="390"/>
      <c r="FVG2" s="390"/>
      <c r="FVH2" s="362"/>
      <c r="FVI2" s="362"/>
      <c r="FVJ2" s="362"/>
      <c r="FVK2" s="390"/>
      <c r="FVL2" s="390"/>
      <c r="FVM2" s="390"/>
      <c r="FVN2" s="390"/>
      <c r="FVO2" s="390"/>
      <c r="FVP2" s="362"/>
      <c r="FVQ2" s="362"/>
      <c r="FVR2" s="362"/>
      <c r="FVS2" s="390"/>
      <c r="FVT2" s="390"/>
      <c r="FVU2" s="390"/>
      <c r="FVV2" s="390"/>
      <c r="FVW2" s="390"/>
      <c r="FVX2" s="362"/>
      <c r="FVY2" s="362"/>
      <c r="FVZ2" s="362"/>
      <c r="FWA2" s="390"/>
      <c r="FWB2" s="390"/>
      <c r="FWC2" s="390"/>
      <c r="FWD2" s="390"/>
      <c r="FWE2" s="390"/>
      <c r="FWF2" s="362"/>
      <c r="FWG2" s="362"/>
      <c r="FWH2" s="362"/>
      <c r="FWI2" s="390"/>
      <c r="FWJ2" s="390"/>
      <c r="FWK2" s="390"/>
      <c r="FWL2" s="390"/>
      <c r="FWM2" s="390"/>
      <c r="FWN2" s="362"/>
      <c r="FWO2" s="362"/>
      <c r="FWP2" s="362"/>
      <c r="FWQ2" s="390"/>
      <c r="FWR2" s="390"/>
      <c r="FWS2" s="390"/>
      <c r="FWT2" s="390"/>
      <c r="FWU2" s="390"/>
      <c r="FWV2" s="362"/>
      <c r="FWW2" s="362"/>
      <c r="FWX2" s="362"/>
      <c r="FWY2" s="390"/>
      <c r="FWZ2" s="390"/>
      <c r="FXA2" s="390"/>
      <c r="FXB2" s="390"/>
      <c r="FXC2" s="390"/>
      <c r="FXD2" s="362"/>
      <c r="FXE2" s="362"/>
      <c r="FXF2" s="362"/>
      <c r="FXG2" s="390"/>
      <c r="FXH2" s="390"/>
      <c r="FXI2" s="390"/>
      <c r="FXJ2" s="390"/>
      <c r="FXK2" s="390"/>
      <c r="FXL2" s="362"/>
      <c r="FXM2" s="362"/>
      <c r="FXN2" s="362"/>
      <c r="FXO2" s="390"/>
      <c r="FXP2" s="390"/>
      <c r="FXQ2" s="390"/>
      <c r="FXR2" s="390"/>
      <c r="FXS2" s="390"/>
      <c r="FXT2" s="362"/>
      <c r="FXU2" s="362"/>
      <c r="FXV2" s="362"/>
      <c r="FXW2" s="390"/>
      <c r="FXX2" s="390"/>
      <c r="FXY2" s="390"/>
      <c r="FXZ2" s="390"/>
      <c r="FYA2" s="390"/>
      <c r="FYB2" s="362"/>
      <c r="FYC2" s="362"/>
      <c r="FYD2" s="362"/>
      <c r="FYE2" s="390"/>
      <c r="FYF2" s="390"/>
      <c r="FYG2" s="390"/>
      <c r="FYH2" s="390"/>
      <c r="FYI2" s="390"/>
      <c r="FYJ2" s="362"/>
      <c r="FYK2" s="362"/>
      <c r="FYL2" s="362"/>
      <c r="FYM2" s="390"/>
      <c r="FYN2" s="390"/>
      <c r="FYO2" s="390"/>
      <c r="FYP2" s="390"/>
      <c r="FYQ2" s="390"/>
      <c r="FYR2" s="362"/>
      <c r="FYS2" s="362"/>
      <c r="FYT2" s="362"/>
      <c r="FYU2" s="390"/>
      <c r="FYV2" s="390"/>
      <c r="FYW2" s="390"/>
      <c r="FYX2" s="390"/>
      <c r="FYY2" s="390"/>
      <c r="FYZ2" s="362"/>
      <c r="FZA2" s="362"/>
      <c r="FZB2" s="362"/>
      <c r="FZC2" s="390"/>
      <c r="FZD2" s="390"/>
      <c r="FZE2" s="390"/>
      <c r="FZF2" s="390"/>
      <c r="FZG2" s="390"/>
      <c r="FZH2" s="362"/>
      <c r="FZI2" s="362"/>
      <c r="FZJ2" s="362"/>
      <c r="FZK2" s="390"/>
      <c r="FZL2" s="390"/>
      <c r="FZM2" s="390"/>
      <c r="FZN2" s="390"/>
      <c r="FZO2" s="390"/>
      <c r="FZP2" s="362"/>
      <c r="FZQ2" s="362"/>
      <c r="FZR2" s="362"/>
      <c r="FZS2" s="390"/>
      <c r="FZT2" s="390"/>
      <c r="FZU2" s="390"/>
      <c r="FZV2" s="390"/>
      <c r="FZW2" s="390"/>
      <c r="FZX2" s="362"/>
      <c r="FZY2" s="362"/>
      <c r="FZZ2" s="362"/>
      <c r="GAA2" s="390"/>
      <c r="GAB2" s="390"/>
      <c r="GAC2" s="390"/>
      <c r="GAD2" s="390"/>
      <c r="GAE2" s="390"/>
      <c r="GAF2" s="362"/>
      <c r="GAG2" s="362"/>
      <c r="GAH2" s="362"/>
      <c r="GAI2" s="390"/>
      <c r="GAJ2" s="390"/>
      <c r="GAK2" s="390"/>
      <c r="GAL2" s="390"/>
      <c r="GAM2" s="390"/>
      <c r="GAN2" s="362"/>
      <c r="GAO2" s="362"/>
      <c r="GAP2" s="362"/>
      <c r="GAQ2" s="390"/>
      <c r="GAR2" s="390"/>
      <c r="GAS2" s="390"/>
      <c r="GAT2" s="390"/>
      <c r="GAU2" s="390"/>
      <c r="GAV2" s="362"/>
      <c r="GAW2" s="362"/>
      <c r="GAX2" s="362"/>
      <c r="GAY2" s="390"/>
      <c r="GAZ2" s="390"/>
      <c r="GBA2" s="390"/>
      <c r="GBB2" s="390"/>
      <c r="GBC2" s="390"/>
      <c r="GBD2" s="362"/>
      <c r="GBE2" s="362"/>
      <c r="GBF2" s="362"/>
      <c r="GBG2" s="390"/>
      <c r="GBH2" s="390"/>
      <c r="GBI2" s="390"/>
      <c r="GBJ2" s="390"/>
      <c r="GBK2" s="390"/>
      <c r="GBL2" s="362"/>
      <c r="GBM2" s="362"/>
      <c r="GBN2" s="362"/>
      <c r="GBO2" s="390"/>
      <c r="GBP2" s="390"/>
      <c r="GBQ2" s="390"/>
      <c r="GBR2" s="390"/>
      <c r="GBS2" s="390"/>
      <c r="GBT2" s="362"/>
      <c r="GBU2" s="362"/>
      <c r="GBV2" s="362"/>
      <c r="GBW2" s="390"/>
      <c r="GBX2" s="390"/>
      <c r="GBY2" s="390"/>
      <c r="GBZ2" s="390"/>
      <c r="GCA2" s="390"/>
      <c r="GCB2" s="362"/>
      <c r="GCC2" s="362"/>
      <c r="GCD2" s="362"/>
      <c r="GCE2" s="390"/>
      <c r="GCF2" s="390"/>
      <c r="GCG2" s="390"/>
      <c r="GCH2" s="390"/>
      <c r="GCI2" s="390"/>
      <c r="GCJ2" s="362"/>
      <c r="GCK2" s="362"/>
      <c r="GCL2" s="362"/>
      <c r="GCM2" s="390"/>
      <c r="GCN2" s="390"/>
      <c r="GCO2" s="390"/>
      <c r="GCP2" s="390"/>
      <c r="GCQ2" s="390"/>
      <c r="GCR2" s="362"/>
      <c r="GCS2" s="362"/>
      <c r="GCT2" s="362"/>
      <c r="GCU2" s="390"/>
      <c r="GCV2" s="390"/>
      <c r="GCW2" s="390"/>
      <c r="GCX2" s="390"/>
      <c r="GCY2" s="390"/>
      <c r="GCZ2" s="362"/>
      <c r="GDA2" s="362"/>
      <c r="GDB2" s="362"/>
      <c r="GDC2" s="390"/>
      <c r="GDD2" s="390"/>
      <c r="GDE2" s="390"/>
      <c r="GDF2" s="390"/>
      <c r="GDG2" s="390"/>
      <c r="GDH2" s="362"/>
      <c r="GDI2" s="362"/>
      <c r="GDJ2" s="362"/>
      <c r="GDK2" s="390"/>
      <c r="GDL2" s="390"/>
      <c r="GDM2" s="390"/>
      <c r="GDN2" s="390"/>
      <c r="GDO2" s="390"/>
      <c r="GDP2" s="362"/>
      <c r="GDQ2" s="362"/>
      <c r="GDR2" s="362"/>
      <c r="GDS2" s="390"/>
      <c r="GDT2" s="390"/>
      <c r="GDU2" s="390"/>
      <c r="GDV2" s="390"/>
      <c r="GDW2" s="390"/>
      <c r="GDX2" s="362"/>
      <c r="GDY2" s="362"/>
      <c r="GDZ2" s="362"/>
      <c r="GEA2" s="390"/>
      <c r="GEB2" s="390"/>
      <c r="GEC2" s="390"/>
      <c r="GED2" s="390"/>
      <c r="GEE2" s="390"/>
      <c r="GEF2" s="362"/>
      <c r="GEG2" s="362"/>
      <c r="GEH2" s="362"/>
      <c r="GEI2" s="390"/>
      <c r="GEJ2" s="390"/>
      <c r="GEK2" s="390"/>
      <c r="GEL2" s="390"/>
      <c r="GEM2" s="390"/>
      <c r="GEN2" s="362"/>
      <c r="GEO2" s="362"/>
      <c r="GEP2" s="362"/>
      <c r="GEQ2" s="390"/>
      <c r="GER2" s="390"/>
      <c r="GES2" s="390"/>
      <c r="GET2" s="390"/>
      <c r="GEU2" s="390"/>
      <c r="GEV2" s="362"/>
      <c r="GEW2" s="362"/>
      <c r="GEX2" s="362"/>
      <c r="GEY2" s="390"/>
      <c r="GEZ2" s="390"/>
      <c r="GFA2" s="390"/>
      <c r="GFB2" s="390"/>
      <c r="GFC2" s="390"/>
      <c r="GFD2" s="362"/>
      <c r="GFE2" s="362"/>
      <c r="GFF2" s="362"/>
      <c r="GFG2" s="390"/>
      <c r="GFH2" s="390"/>
      <c r="GFI2" s="390"/>
      <c r="GFJ2" s="390"/>
      <c r="GFK2" s="390"/>
      <c r="GFL2" s="362"/>
      <c r="GFM2" s="362"/>
      <c r="GFN2" s="362"/>
      <c r="GFO2" s="390"/>
      <c r="GFP2" s="390"/>
      <c r="GFQ2" s="390"/>
      <c r="GFR2" s="390"/>
      <c r="GFS2" s="390"/>
      <c r="GFT2" s="362"/>
      <c r="GFU2" s="362"/>
      <c r="GFV2" s="362"/>
      <c r="GFW2" s="390"/>
      <c r="GFX2" s="390"/>
      <c r="GFY2" s="390"/>
      <c r="GFZ2" s="390"/>
      <c r="GGA2" s="390"/>
      <c r="GGB2" s="362"/>
      <c r="GGC2" s="362"/>
      <c r="GGD2" s="362"/>
      <c r="GGE2" s="390"/>
      <c r="GGF2" s="390"/>
      <c r="GGG2" s="390"/>
      <c r="GGH2" s="390"/>
      <c r="GGI2" s="390"/>
      <c r="GGJ2" s="362"/>
      <c r="GGK2" s="362"/>
      <c r="GGL2" s="362"/>
      <c r="GGM2" s="390"/>
      <c r="GGN2" s="390"/>
      <c r="GGO2" s="390"/>
      <c r="GGP2" s="390"/>
      <c r="GGQ2" s="390"/>
      <c r="GGR2" s="362"/>
      <c r="GGS2" s="362"/>
      <c r="GGT2" s="362"/>
      <c r="GGU2" s="390"/>
      <c r="GGV2" s="390"/>
      <c r="GGW2" s="390"/>
      <c r="GGX2" s="390"/>
      <c r="GGY2" s="390"/>
      <c r="GGZ2" s="362"/>
      <c r="GHA2" s="362"/>
      <c r="GHB2" s="362"/>
      <c r="GHC2" s="390"/>
      <c r="GHD2" s="390"/>
      <c r="GHE2" s="390"/>
      <c r="GHF2" s="390"/>
      <c r="GHG2" s="390"/>
      <c r="GHH2" s="362"/>
      <c r="GHI2" s="362"/>
      <c r="GHJ2" s="362"/>
      <c r="GHK2" s="390"/>
      <c r="GHL2" s="390"/>
      <c r="GHM2" s="390"/>
      <c r="GHN2" s="390"/>
      <c r="GHO2" s="390"/>
      <c r="GHP2" s="362"/>
      <c r="GHQ2" s="362"/>
      <c r="GHR2" s="362"/>
      <c r="GHS2" s="390"/>
      <c r="GHT2" s="390"/>
      <c r="GHU2" s="390"/>
      <c r="GHV2" s="390"/>
      <c r="GHW2" s="390"/>
      <c r="GHX2" s="362"/>
      <c r="GHY2" s="362"/>
      <c r="GHZ2" s="362"/>
      <c r="GIA2" s="390"/>
      <c r="GIB2" s="390"/>
      <c r="GIC2" s="390"/>
      <c r="GID2" s="390"/>
      <c r="GIE2" s="390"/>
      <c r="GIF2" s="362"/>
      <c r="GIG2" s="362"/>
      <c r="GIH2" s="362"/>
      <c r="GII2" s="390"/>
      <c r="GIJ2" s="390"/>
      <c r="GIK2" s="390"/>
      <c r="GIL2" s="390"/>
      <c r="GIM2" s="390"/>
      <c r="GIN2" s="362"/>
      <c r="GIO2" s="362"/>
      <c r="GIP2" s="362"/>
      <c r="GIQ2" s="390"/>
      <c r="GIR2" s="390"/>
      <c r="GIS2" s="390"/>
      <c r="GIT2" s="390"/>
      <c r="GIU2" s="390"/>
      <c r="GIV2" s="362"/>
      <c r="GIW2" s="362"/>
      <c r="GIX2" s="362"/>
      <c r="GIY2" s="390"/>
      <c r="GIZ2" s="390"/>
      <c r="GJA2" s="390"/>
      <c r="GJB2" s="390"/>
      <c r="GJC2" s="390"/>
      <c r="GJD2" s="362"/>
      <c r="GJE2" s="362"/>
      <c r="GJF2" s="362"/>
      <c r="GJG2" s="390"/>
      <c r="GJH2" s="390"/>
      <c r="GJI2" s="390"/>
      <c r="GJJ2" s="390"/>
      <c r="GJK2" s="390"/>
      <c r="GJL2" s="362"/>
      <c r="GJM2" s="362"/>
      <c r="GJN2" s="362"/>
      <c r="GJO2" s="390"/>
      <c r="GJP2" s="390"/>
      <c r="GJQ2" s="390"/>
      <c r="GJR2" s="390"/>
      <c r="GJS2" s="390"/>
      <c r="GJT2" s="362"/>
      <c r="GJU2" s="362"/>
      <c r="GJV2" s="362"/>
      <c r="GJW2" s="390"/>
      <c r="GJX2" s="390"/>
      <c r="GJY2" s="390"/>
      <c r="GJZ2" s="390"/>
      <c r="GKA2" s="390"/>
      <c r="GKB2" s="362"/>
      <c r="GKC2" s="362"/>
      <c r="GKD2" s="362"/>
      <c r="GKE2" s="390"/>
      <c r="GKF2" s="390"/>
      <c r="GKG2" s="390"/>
      <c r="GKH2" s="390"/>
      <c r="GKI2" s="390"/>
      <c r="GKJ2" s="362"/>
      <c r="GKK2" s="362"/>
      <c r="GKL2" s="362"/>
      <c r="GKM2" s="390"/>
      <c r="GKN2" s="390"/>
      <c r="GKO2" s="390"/>
      <c r="GKP2" s="390"/>
      <c r="GKQ2" s="390"/>
      <c r="GKR2" s="362"/>
      <c r="GKS2" s="362"/>
      <c r="GKT2" s="362"/>
      <c r="GKU2" s="390"/>
      <c r="GKV2" s="390"/>
      <c r="GKW2" s="390"/>
      <c r="GKX2" s="390"/>
      <c r="GKY2" s="390"/>
      <c r="GKZ2" s="362"/>
      <c r="GLA2" s="362"/>
      <c r="GLB2" s="362"/>
      <c r="GLC2" s="390"/>
      <c r="GLD2" s="390"/>
      <c r="GLE2" s="390"/>
      <c r="GLF2" s="390"/>
      <c r="GLG2" s="390"/>
      <c r="GLH2" s="362"/>
      <c r="GLI2" s="362"/>
      <c r="GLJ2" s="362"/>
      <c r="GLK2" s="390"/>
      <c r="GLL2" s="390"/>
      <c r="GLM2" s="390"/>
      <c r="GLN2" s="390"/>
      <c r="GLO2" s="390"/>
      <c r="GLP2" s="362"/>
      <c r="GLQ2" s="362"/>
      <c r="GLR2" s="362"/>
      <c r="GLS2" s="390"/>
      <c r="GLT2" s="390"/>
      <c r="GLU2" s="390"/>
      <c r="GLV2" s="390"/>
      <c r="GLW2" s="390"/>
      <c r="GLX2" s="362"/>
      <c r="GLY2" s="362"/>
      <c r="GLZ2" s="362"/>
      <c r="GMA2" s="390"/>
      <c r="GMB2" s="390"/>
      <c r="GMC2" s="390"/>
      <c r="GMD2" s="390"/>
      <c r="GME2" s="390"/>
      <c r="GMF2" s="362"/>
      <c r="GMG2" s="362"/>
      <c r="GMH2" s="362"/>
      <c r="GMI2" s="390"/>
      <c r="GMJ2" s="390"/>
      <c r="GMK2" s="390"/>
      <c r="GML2" s="390"/>
      <c r="GMM2" s="390"/>
      <c r="GMN2" s="362"/>
      <c r="GMO2" s="362"/>
      <c r="GMP2" s="362"/>
      <c r="GMQ2" s="390"/>
      <c r="GMR2" s="390"/>
      <c r="GMS2" s="390"/>
      <c r="GMT2" s="390"/>
      <c r="GMU2" s="390"/>
      <c r="GMV2" s="362"/>
      <c r="GMW2" s="362"/>
      <c r="GMX2" s="362"/>
      <c r="GMY2" s="390"/>
      <c r="GMZ2" s="390"/>
      <c r="GNA2" s="390"/>
      <c r="GNB2" s="390"/>
      <c r="GNC2" s="390"/>
      <c r="GND2" s="362"/>
      <c r="GNE2" s="362"/>
      <c r="GNF2" s="362"/>
      <c r="GNG2" s="390"/>
      <c r="GNH2" s="390"/>
      <c r="GNI2" s="390"/>
      <c r="GNJ2" s="390"/>
      <c r="GNK2" s="390"/>
      <c r="GNL2" s="362"/>
      <c r="GNM2" s="362"/>
      <c r="GNN2" s="362"/>
      <c r="GNO2" s="390"/>
      <c r="GNP2" s="390"/>
      <c r="GNQ2" s="390"/>
      <c r="GNR2" s="390"/>
      <c r="GNS2" s="390"/>
      <c r="GNT2" s="362"/>
      <c r="GNU2" s="362"/>
      <c r="GNV2" s="362"/>
      <c r="GNW2" s="390"/>
      <c r="GNX2" s="390"/>
      <c r="GNY2" s="390"/>
      <c r="GNZ2" s="390"/>
      <c r="GOA2" s="390"/>
      <c r="GOB2" s="362"/>
      <c r="GOC2" s="362"/>
      <c r="GOD2" s="362"/>
      <c r="GOE2" s="390"/>
      <c r="GOF2" s="390"/>
      <c r="GOG2" s="390"/>
      <c r="GOH2" s="390"/>
      <c r="GOI2" s="390"/>
      <c r="GOJ2" s="362"/>
      <c r="GOK2" s="362"/>
      <c r="GOL2" s="362"/>
      <c r="GOM2" s="390"/>
      <c r="GON2" s="390"/>
      <c r="GOO2" s="390"/>
      <c r="GOP2" s="390"/>
      <c r="GOQ2" s="390"/>
      <c r="GOR2" s="362"/>
      <c r="GOS2" s="362"/>
      <c r="GOT2" s="362"/>
      <c r="GOU2" s="390"/>
      <c r="GOV2" s="390"/>
      <c r="GOW2" s="390"/>
      <c r="GOX2" s="390"/>
      <c r="GOY2" s="390"/>
      <c r="GOZ2" s="362"/>
      <c r="GPA2" s="362"/>
      <c r="GPB2" s="362"/>
      <c r="GPC2" s="390"/>
      <c r="GPD2" s="390"/>
      <c r="GPE2" s="390"/>
      <c r="GPF2" s="390"/>
      <c r="GPG2" s="390"/>
      <c r="GPH2" s="362"/>
      <c r="GPI2" s="362"/>
      <c r="GPJ2" s="362"/>
      <c r="GPK2" s="390"/>
      <c r="GPL2" s="390"/>
      <c r="GPM2" s="390"/>
      <c r="GPN2" s="390"/>
      <c r="GPO2" s="390"/>
      <c r="GPP2" s="362"/>
      <c r="GPQ2" s="362"/>
      <c r="GPR2" s="362"/>
      <c r="GPS2" s="390"/>
      <c r="GPT2" s="390"/>
      <c r="GPU2" s="390"/>
      <c r="GPV2" s="390"/>
      <c r="GPW2" s="390"/>
      <c r="GPX2" s="362"/>
      <c r="GPY2" s="362"/>
      <c r="GPZ2" s="362"/>
      <c r="GQA2" s="390"/>
      <c r="GQB2" s="390"/>
      <c r="GQC2" s="390"/>
      <c r="GQD2" s="390"/>
      <c r="GQE2" s="390"/>
      <c r="GQF2" s="362"/>
      <c r="GQG2" s="362"/>
      <c r="GQH2" s="362"/>
      <c r="GQI2" s="390"/>
      <c r="GQJ2" s="390"/>
      <c r="GQK2" s="390"/>
      <c r="GQL2" s="390"/>
      <c r="GQM2" s="390"/>
      <c r="GQN2" s="362"/>
      <c r="GQO2" s="362"/>
      <c r="GQP2" s="362"/>
      <c r="GQQ2" s="390"/>
      <c r="GQR2" s="390"/>
      <c r="GQS2" s="390"/>
      <c r="GQT2" s="390"/>
      <c r="GQU2" s="390"/>
      <c r="GQV2" s="362"/>
      <c r="GQW2" s="362"/>
      <c r="GQX2" s="362"/>
      <c r="GQY2" s="390"/>
      <c r="GQZ2" s="390"/>
      <c r="GRA2" s="390"/>
      <c r="GRB2" s="390"/>
      <c r="GRC2" s="390"/>
      <c r="GRD2" s="362"/>
      <c r="GRE2" s="362"/>
      <c r="GRF2" s="362"/>
      <c r="GRG2" s="390"/>
      <c r="GRH2" s="390"/>
      <c r="GRI2" s="390"/>
      <c r="GRJ2" s="390"/>
      <c r="GRK2" s="390"/>
      <c r="GRL2" s="362"/>
      <c r="GRM2" s="362"/>
      <c r="GRN2" s="362"/>
      <c r="GRO2" s="390"/>
      <c r="GRP2" s="390"/>
      <c r="GRQ2" s="390"/>
      <c r="GRR2" s="390"/>
      <c r="GRS2" s="390"/>
      <c r="GRT2" s="362"/>
      <c r="GRU2" s="362"/>
      <c r="GRV2" s="362"/>
      <c r="GRW2" s="390"/>
      <c r="GRX2" s="390"/>
      <c r="GRY2" s="390"/>
      <c r="GRZ2" s="390"/>
      <c r="GSA2" s="390"/>
      <c r="GSB2" s="362"/>
      <c r="GSC2" s="362"/>
      <c r="GSD2" s="362"/>
      <c r="GSE2" s="390"/>
      <c r="GSF2" s="390"/>
      <c r="GSG2" s="390"/>
      <c r="GSH2" s="390"/>
      <c r="GSI2" s="390"/>
      <c r="GSJ2" s="362"/>
      <c r="GSK2" s="362"/>
      <c r="GSL2" s="362"/>
      <c r="GSM2" s="390"/>
      <c r="GSN2" s="390"/>
      <c r="GSO2" s="390"/>
      <c r="GSP2" s="390"/>
      <c r="GSQ2" s="390"/>
      <c r="GSR2" s="362"/>
      <c r="GSS2" s="362"/>
      <c r="GST2" s="362"/>
      <c r="GSU2" s="390"/>
      <c r="GSV2" s="390"/>
      <c r="GSW2" s="390"/>
      <c r="GSX2" s="390"/>
      <c r="GSY2" s="390"/>
      <c r="GSZ2" s="362"/>
      <c r="GTA2" s="362"/>
      <c r="GTB2" s="362"/>
      <c r="GTC2" s="390"/>
      <c r="GTD2" s="390"/>
      <c r="GTE2" s="390"/>
      <c r="GTF2" s="390"/>
      <c r="GTG2" s="390"/>
      <c r="GTH2" s="362"/>
      <c r="GTI2" s="362"/>
      <c r="GTJ2" s="362"/>
      <c r="GTK2" s="390"/>
      <c r="GTL2" s="390"/>
      <c r="GTM2" s="390"/>
      <c r="GTN2" s="390"/>
      <c r="GTO2" s="390"/>
      <c r="GTP2" s="362"/>
      <c r="GTQ2" s="362"/>
      <c r="GTR2" s="362"/>
      <c r="GTS2" s="390"/>
      <c r="GTT2" s="390"/>
      <c r="GTU2" s="390"/>
      <c r="GTV2" s="390"/>
      <c r="GTW2" s="390"/>
      <c r="GTX2" s="362"/>
      <c r="GTY2" s="362"/>
      <c r="GTZ2" s="362"/>
      <c r="GUA2" s="390"/>
      <c r="GUB2" s="390"/>
      <c r="GUC2" s="390"/>
      <c r="GUD2" s="390"/>
      <c r="GUE2" s="390"/>
      <c r="GUF2" s="362"/>
      <c r="GUG2" s="362"/>
      <c r="GUH2" s="362"/>
      <c r="GUI2" s="390"/>
      <c r="GUJ2" s="390"/>
      <c r="GUK2" s="390"/>
      <c r="GUL2" s="390"/>
      <c r="GUM2" s="390"/>
      <c r="GUN2" s="362"/>
      <c r="GUO2" s="362"/>
      <c r="GUP2" s="362"/>
      <c r="GUQ2" s="390"/>
      <c r="GUR2" s="390"/>
      <c r="GUS2" s="390"/>
      <c r="GUT2" s="390"/>
      <c r="GUU2" s="390"/>
      <c r="GUV2" s="362"/>
      <c r="GUW2" s="362"/>
      <c r="GUX2" s="362"/>
      <c r="GUY2" s="390"/>
      <c r="GUZ2" s="390"/>
      <c r="GVA2" s="390"/>
      <c r="GVB2" s="390"/>
      <c r="GVC2" s="390"/>
      <c r="GVD2" s="362"/>
      <c r="GVE2" s="362"/>
      <c r="GVF2" s="362"/>
      <c r="GVG2" s="390"/>
      <c r="GVH2" s="390"/>
      <c r="GVI2" s="390"/>
      <c r="GVJ2" s="390"/>
      <c r="GVK2" s="390"/>
      <c r="GVL2" s="362"/>
      <c r="GVM2" s="362"/>
      <c r="GVN2" s="362"/>
      <c r="GVO2" s="390"/>
      <c r="GVP2" s="390"/>
      <c r="GVQ2" s="390"/>
      <c r="GVR2" s="390"/>
      <c r="GVS2" s="390"/>
      <c r="GVT2" s="362"/>
      <c r="GVU2" s="362"/>
      <c r="GVV2" s="362"/>
      <c r="GVW2" s="390"/>
      <c r="GVX2" s="390"/>
      <c r="GVY2" s="390"/>
      <c r="GVZ2" s="390"/>
      <c r="GWA2" s="390"/>
      <c r="GWB2" s="362"/>
      <c r="GWC2" s="362"/>
      <c r="GWD2" s="362"/>
      <c r="GWE2" s="390"/>
      <c r="GWF2" s="390"/>
      <c r="GWG2" s="390"/>
      <c r="GWH2" s="390"/>
      <c r="GWI2" s="390"/>
      <c r="GWJ2" s="362"/>
      <c r="GWK2" s="362"/>
      <c r="GWL2" s="362"/>
      <c r="GWM2" s="390"/>
      <c r="GWN2" s="390"/>
      <c r="GWO2" s="390"/>
      <c r="GWP2" s="390"/>
      <c r="GWQ2" s="390"/>
      <c r="GWR2" s="362"/>
      <c r="GWS2" s="362"/>
      <c r="GWT2" s="362"/>
      <c r="GWU2" s="390"/>
      <c r="GWV2" s="390"/>
      <c r="GWW2" s="390"/>
      <c r="GWX2" s="390"/>
      <c r="GWY2" s="390"/>
      <c r="GWZ2" s="362"/>
      <c r="GXA2" s="362"/>
      <c r="GXB2" s="362"/>
      <c r="GXC2" s="390"/>
      <c r="GXD2" s="390"/>
      <c r="GXE2" s="390"/>
      <c r="GXF2" s="390"/>
      <c r="GXG2" s="390"/>
      <c r="GXH2" s="362"/>
      <c r="GXI2" s="362"/>
      <c r="GXJ2" s="362"/>
      <c r="GXK2" s="390"/>
      <c r="GXL2" s="390"/>
      <c r="GXM2" s="390"/>
      <c r="GXN2" s="390"/>
      <c r="GXO2" s="390"/>
      <c r="GXP2" s="362"/>
      <c r="GXQ2" s="362"/>
      <c r="GXR2" s="362"/>
      <c r="GXS2" s="390"/>
      <c r="GXT2" s="390"/>
      <c r="GXU2" s="390"/>
      <c r="GXV2" s="390"/>
      <c r="GXW2" s="390"/>
      <c r="GXX2" s="362"/>
      <c r="GXY2" s="362"/>
      <c r="GXZ2" s="362"/>
      <c r="GYA2" s="390"/>
      <c r="GYB2" s="390"/>
      <c r="GYC2" s="390"/>
      <c r="GYD2" s="390"/>
      <c r="GYE2" s="390"/>
      <c r="GYF2" s="362"/>
      <c r="GYG2" s="362"/>
      <c r="GYH2" s="362"/>
      <c r="GYI2" s="390"/>
      <c r="GYJ2" s="390"/>
      <c r="GYK2" s="390"/>
      <c r="GYL2" s="390"/>
      <c r="GYM2" s="390"/>
      <c r="GYN2" s="362"/>
      <c r="GYO2" s="362"/>
      <c r="GYP2" s="362"/>
      <c r="GYQ2" s="390"/>
      <c r="GYR2" s="390"/>
      <c r="GYS2" s="390"/>
      <c r="GYT2" s="390"/>
      <c r="GYU2" s="390"/>
      <c r="GYV2" s="362"/>
      <c r="GYW2" s="362"/>
      <c r="GYX2" s="362"/>
      <c r="GYY2" s="390"/>
      <c r="GYZ2" s="390"/>
      <c r="GZA2" s="390"/>
      <c r="GZB2" s="390"/>
      <c r="GZC2" s="390"/>
      <c r="GZD2" s="362"/>
      <c r="GZE2" s="362"/>
      <c r="GZF2" s="362"/>
      <c r="GZG2" s="390"/>
      <c r="GZH2" s="390"/>
      <c r="GZI2" s="390"/>
      <c r="GZJ2" s="390"/>
      <c r="GZK2" s="390"/>
      <c r="GZL2" s="362"/>
      <c r="GZM2" s="362"/>
      <c r="GZN2" s="362"/>
      <c r="GZO2" s="390"/>
      <c r="GZP2" s="390"/>
      <c r="GZQ2" s="390"/>
      <c r="GZR2" s="390"/>
      <c r="GZS2" s="390"/>
      <c r="GZT2" s="362"/>
      <c r="GZU2" s="362"/>
      <c r="GZV2" s="362"/>
      <c r="GZW2" s="390"/>
      <c r="GZX2" s="390"/>
      <c r="GZY2" s="390"/>
      <c r="GZZ2" s="390"/>
      <c r="HAA2" s="390"/>
      <c r="HAB2" s="362"/>
      <c r="HAC2" s="362"/>
      <c r="HAD2" s="362"/>
      <c r="HAE2" s="390"/>
      <c r="HAF2" s="390"/>
      <c r="HAG2" s="390"/>
      <c r="HAH2" s="390"/>
      <c r="HAI2" s="390"/>
      <c r="HAJ2" s="362"/>
      <c r="HAK2" s="362"/>
      <c r="HAL2" s="362"/>
      <c r="HAM2" s="390"/>
      <c r="HAN2" s="390"/>
      <c r="HAO2" s="390"/>
      <c r="HAP2" s="390"/>
      <c r="HAQ2" s="390"/>
      <c r="HAR2" s="362"/>
      <c r="HAS2" s="362"/>
      <c r="HAT2" s="362"/>
      <c r="HAU2" s="390"/>
      <c r="HAV2" s="390"/>
      <c r="HAW2" s="390"/>
      <c r="HAX2" s="390"/>
      <c r="HAY2" s="390"/>
      <c r="HAZ2" s="362"/>
      <c r="HBA2" s="362"/>
      <c r="HBB2" s="362"/>
      <c r="HBC2" s="390"/>
      <c r="HBD2" s="390"/>
      <c r="HBE2" s="390"/>
      <c r="HBF2" s="390"/>
      <c r="HBG2" s="390"/>
      <c r="HBH2" s="362"/>
      <c r="HBI2" s="362"/>
      <c r="HBJ2" s="362"/>
      <c r="HBK2" s="390"/>
      <c r="HBL2" s="390"/>
      <c r="HBM2" s="390"/>
      <c r="HBN2" s="390"/>
      <c r="HBO2" s="390"/>
      <c r="HBP2" s="362"/>
      <c r="HBQ2" s="362"/>
      <c r="HBR2" s="362"/>
      <c r="HBS2" s="390"/>
      <c r="HBT2" s="390"/>
      <c r="HBU2" s="390"/>
      <c r="HBV2" s="390"/>
      <c r="HBW2" s="390"/>
      <c r="HBX2" s="362"/>
      <c r="HBY2" s="362"/>
      <c r="HBZ2" s="362"/>
      <c r="HCA2" s="390"/>
      <c r="HCB2" s="390"/>
      <c r="HCC2" s="390"/>
      <c r="HCD2" s="390"/>
      <c r="HCE2" s="390"/>
      <c r="HCF2" s="362"/>
      <c r="HCG2" s="362"/>
      <c r="HCH2" s="362"/>
      <c r="HCI2" s="390"/>
      <c r="HCJ2" s="390"/>
      <c r="HCK2" s="390"/>
      <c r="HCL2" s="390"/>
      <c r="HCM2" s="390"/>
      <c r="HCN2" s="362"/>
      <c r="HCO2" s="362"/>
      <c r="HCP2" s="362"/>
      <c r="HCQ2" s="390"/>
      <c r="HCR2" s="390"/>
      <c r="HCS2" s="390"/>
      <c r="HCT2" s="390"/>
      <c r="HCU2" s="390"/>
      <c r="HCV2" s="362"/>
      <c r="HCW2" s="362"/>
      <c r="HCX2" s="362"/>
      <c r="HCY2" s="390"/>
      <c r="HCZ2" s="390"/>
      <c r="HDA2" s="390"/>
      <c r="HDB2" s="390"/>
      <c r="HDC2" s="390"/>
      <c r="HDD2" s="362"/>
      <c r="HDE2" s="362"/>
      <c r="HDF2" s="362"/>
      <c r="HDG2" s="390"/>
      <c r="HDH2" s="390"/>
      <c r="HDI2" s="390"/>
      <c r="HDJ2" s="390"/>
      <c r="HDK2" s="390"/>
      <c r="HDL2" s="362"/>
      <c r="HDM2" s="362"/>
      <c r="HDN2" s="362"/>
      <c r="HDO2" s="390"/>
      <c r="HDP2" s="390"/>
      <c r="HDQ2" s="390"/>
      <c r="HDR2" s="390"/>
      <c r="HDS2" s="390"/>
      <c r="HDT2" s="362"/>
      <c r="HDU2" s="362"/>
      <c r="HDV2" s="362"/>
      <c r="HDW2" s="390"/>
      <c r="HDX2" s="390"/>
      <c r="HDY2" s="390"/>
      <c r="HDZ2" s="390"/>
      <c r="HEA2" s="390"/>
      <c r="HEB2" s="362"/>
      <c r="HEC2" s="362"/>
      <c r="HED2" s="362"/>
      <c r="HEE2" s="390"/>
      <c r="HEF2" s="390"/>
      <c r="HEG2" s="390"/>
      <c r="HEH2" s="390"/>
      <c r="HEI2" s="390"/>
      <c r="HEJ2" s="362"/>
      <c r="HEK2" s="362"/>
      <c r="HEL2" s="362"/>
      <c r="HEM2" s="390"/>
      <c r="HEN2" s="390"/>
      <c r="HEO2" s="390"/>
      <c r="HEP2" s="390"/>
      <c r="HEQ2" s="390"/>
      <c r="HER2" s="362"/>
      <c r="HES2" s="362"/>
      <c r="HET2" s="362"/>
      <c r="HEU2" s="390"/>
      <c r="HEV2" s="390"/>
      <c r="HEW2" s="390"/>
      <c r="HEX2" s="390"/>
      <c r="HEY2" s="390"/>
      <c r="HEZ2" s="362"/>
      <c r="HFA2" s="362"/>
      <c r="HFB2" s="362"/>
      <c r="HFC2" s="390"/>
      <c r="HFD2" s="390"/>
      <c r="HFE2" s="390"/>
      <c r="HFF2" s="390"/>
      <c r="HFG2" s="390"/>
      <c r="HFH2" s="362"/>
      <c r="HFI2" s="362"/>
      <c r="HFJ2" s="362"/>
      <c r="HFK2" s="390"/>
      <c r="HFL2" s="390"/>
      <c r="HFM2" s="390"/>
      <c r="HFN2" s="390"/>
      <c r="HFO2" s="390"/>
      <c r="HFP2" s="362"/>
      <c r="HFQ2" s="362"/>
      <c r="HFR2" s="362"/>
      <c r="HFS2" s="390"/>
      <c r="HFT2" s="390"/>
      <c r="HFU2" s="390"/>
      <c r="HFV2" s="390"/>
      <c r="HFW2" s="390"/>
      <c r="HFX2" s="362"/>
      <c r="HFY2" s="362"/>
      <c r="HFZ2" s="362"/>
      <c r="HGA2" s="390"/>
      <c r="HGB2" s="390"/>
      <c r="HGC2" s="390"/>
      <c r="HGD2" s="390"/>
      <c r="HGE2" s="390"/>
      <c r="HGF2" s="362"/>
      <c r="HGG2" s="362"/>
      <c r="HGH2" s="362"/>
      <c r="HGI2" s="390"/>
      <c r="HGJ2" s="390"/>
      <c r="HGK2" s="390"/>
      <c r="HGL2" s="390"/>
      <c r="HGM2" s="390"/>
      <c r="HGN2" s="362"/>
      <c r="HGO2" s="362"/>
      <c r="HGP2" s="362"/>
      <c r="HGQ2" s="390"/>
      <c r="HGR2" s="390"/>
      <c r="HGS2" s="390"/>
      <c r="HGT2" s="390"/>
      <c r="HGU2" s="390"/>
      <c r="HGV2" s="362"/>
      <c r="HGW2" s="362"/>
      <c r="HGX2" s="362"/>
      <c r="HGY2" s="390"/>
      <c r="HGZ2" s="390"/>
      <c r="HHA2" s="390"/>
      <c r="HHB2" s="390"/>
      <c r="HHC2" s="390"/>
      <c r="HHD2" s="362"/>
      <c r="HHE2" s="362"/>
      <c r="HHF2" s="362"/>
      <c r="HHG2" s="390"/>
      <c r="HHH2" s="390"/>
      <c r="HHI2" s="390"/>
      <c r="HHJ2" s="390"/>
      <c r="HHK2" s="390"/>
      <c r="HHL2" s="362"/>
      <c r="HHM2" s="362"/>
      <c r="HHN2" s="362"/>
      <c r="HHO2" s="390"/>
      <c r="HHP2" s="390"/>
      <c r="HHQ2" s="390"/>
      <c r="HHR2" s="390"/>
      <c r="HHS2" s="390"/>
      <c r="HHT2" s="362"/>
      <c r="HHU2" s="362"/>
      <c r="HHV2" s="362"/>
      <c r="HHW2" s="390"/>
      <c r="HHX2" s="390"/>
      <c r="HHY2" s="390"/>
      <c r="HHZ2" s="390"/>
      <c r="HIA2" s="390"/>
      <c r="HIB2" s="362"/>
      <c r="HIC2" s="362"/>
      <c r="HID2" s="362"/>
      <c r="HIE2" s="390"/>
      <c r="HIF2" s="390"/>
      <c r="HIG2" s="390"/>
      <c r="HIH2" s="390"/>
      <c r="HII2" s="390"/>
      <c r="HIJ2" s="362"/>
      <c r="HIK2" s="362"/>
      <c r="HIL2" s="362"/>
      <c r="HIM2" s="390"/>
      <c r="HIN2" s="390"/>
      <c r="HIO2" s="390"/>
      <c r="HIP2" s="390"/>
      <c r="HIQ2" s="390"/>
      <c r="HIR2" s="362"/>
      <c r="HIS2" s="362"/>
      <c r="HIT2" s="362"/>
      <c r="HIU2" s="390"/>
      <c r="HIV2" s="390"/>
      <c r="HIW2" s="390"/>
      <c r="HIX2" s="390"/>
      <c r="HIY2" s="390"/>
      <c r="HIZ2" s="362"/>
      <c r="HJA2" s="362"/>
      <c r="HJB2" s="362"/>
      <c r="HJC2" s="390"/>
      <c r="HJD2" s="390"/>
      <c r="HJE2" s="390"/>
      <c r="HJF2" s="390"/>
      <c r="HJG2" s="390"/>
      <c r="HJH2" s="362"/>
      <c r="HJI2" s="362"/>
      <c r="HJJ2" s="362"/>
      <c r="HJK2" s="390"/>
      <c r="HJL2" s="390"/>
      <c r="HJM2" s="390"/>
      <c r="HJN2" s="390"/>
      <c r="HJO2" s="390"/>
      <c r="HJP2" s="362"/>
      <c r="HJQ2" s="362"/>
      <c r="HJR2" s="362"/>
      <c r="HJS2" s="390"/>
      <c r="HJT2" s="390"/>
      <c r="HJU2" s="390"/>
      <c r="HJV2" s="390"/>
      <c r="HJW2" s="390"/>
      <c r="HJX2" s="362"/>
      <c r="HJY2" s="362"/>
      <c r="HJZ2" s="362"/>
      <c r="HKA2" s="390"/>
      <c r="HKB2" s="390"/>
      <c r="HKC2" s="390"/>
      <c r="HKD2" s="390"/>
      <c r="HKE2" s="390"/>
      <c r="HKF2" s="362"/>
      <c r="HKG2" s="362"/>
      <c r="HKH2" s="362"/>
      <c r="HKI2" s="390"/>
      <c r="HKJ2" s="390"/>
      <c r="HKK2" s="390"/>
      <c r="HKL2" s="390"/>
      <c r="HKM2" s="390"/>
      <c r="HKN2" s="362"/>
      <c r="HKO2" s="362"/>
      <c r="HKP2" s="362"/>
      <c r="HKQ2" s="390"/>
      <c r="HKR2" s="390"/>
      <c r="HKS2" s="390"/>
      <c r="HKT2" s="390"/>
      <c r="HKU2" s="390"/>
      <c r="HKV2" s="362"/>
      <c r="HKW2" s="362"/>
      <c r="HKX2" s="362"/>
      <c r="HKY2" s="390"/>
      <c r="HKZ2" s="390"/>
      <c r="HLA2" s="390"/>
      <c r="HLB2" s="390"/>
      <c r="HLC2" s="390"/>
      <c r="HLD2" s="362"/>
      <c r="HLE2" s="362"/>
      <c r="HLF2" s="362"/>
      <c r="HLG2" s="390"/>
      <c r="HLH2" s="390"/>
      <c r="HLI2" s="390"/>
      <c r="HLJ2" s="390"/>
      <c r="HLK2" s="390"/>
      <c r="HLL2" s="362"/>
      <c r="HLM2" s="362"/>
      <c r="HLN2" s="362"/>
      <c r="HLO2" s="390"/>
      <c r="HLP2" s="390"/>
      <c r="HLQ2" s="390"/>
      <c r="HLR2" s="390"/>
      <c r="HLS2" s="390"/>
      <c r="HLT2" s="362"/>
      <c r="HLU2" s="362"/>
      <c r="HLV2" s="362"/>
      <c r="HLW2" s="390"/>
      <c r="HLX2" s="390"/>
      <c r="HLY2" s="390"/>
      <c r="HLZ2" s="390"/>
      <c r="HMA2" s="390"/>
      <c r="HMB2" s="362"/>
      <c r="HMC2" s="362"/>
      <c r="HMD2" s="362"/>
      <c r="HME2" s="390"/>
      <c r="HMF2" s="390"/>
      <c r="HMG2" s="390"/>
      <c r="HMH2" s="390"/>
      <c r="HMI2" s="390"/>
      <c r="HMJ2" s="362"/>
      <c r="HMK2" s="362"/>
      <c r="HML2" s="362"/>
      <c r="HMM2" s="390"/>
      <c r="HMN2" s="390"/>
      <c r="HMO2" s="390"/>
      <c r="HMP2" s="390"/>
      <c r="HMQ2" s="390"/>
      <c r="HMR2" s="362"/>
      <c r="HMS2" s="362"/>
      <c r="HMT2" s="362"/>
      <c r="HMU2" s="390"/>
      <c r="HMV2" s="390"/>
      <c r="HMW2" s="390"/>
      <c r="HMX2" s="390"/>
      <c r="HMY2" s="390"/>
      <c r="HMZ2" s="362"/>
      <c r="HNA2" s="362"/>
      <c r="HNB2" s="362"/>
      <c r="HNC2" s="390"/>
      <c r="HND2" s="390"/>
      <c r="HNE2" s="390"/>
      <c r="HNF2" s="390"/>
      <c r="HNG2" s="390"/>
      <c r="HNH2" s="362"/>
      <c r="HNI2" s="362"/>
      <c r="HNJ2" s="362"/>
      <c r="HNK2" s="390"/>
      <c r="HNL2" s="390"/>
      <c r="HNM2" s="390"/>
      <c r="HNN2" s="390"/>
      <c r="HNO2" s="390"/>
      <c r="HNP2" s="362"/>
      <c r="HNQ2" s="362"/>
      <c r="HNR2" s="362"/>
      <c r="HNS2" s="390"/>
      <c r="HNT2" s="390"/>
      <c r="HNU2" s="390"/>
      <c r="HNV2" s="390"/>
      <c r="HNW2" s="390"/>
      <c r="HNX2" s="362"/>
      <c r="HNY2" s="362"/>
      <c r="HNZ2" s="362"/>
      <c r="HOA2" s="390"/>
      <c r="HOB2" s="390"/>
      <c r="HOC2" s="390"/>
      <c r="HOD2" s="390"/>
      <c r="HOE2" s="390"/>
      <c r="HOF2" s="362"/>
      <c r="HOG2" s="362"/>
      <c r="HOH2" s="362"/>
      <c r="HOI2" s="390"/>
      <c r="HOJ2" s="390"/>
      <c r="HOK2" s="390"/>
      <c r="HOL2" s="390"/>
      <c r="HOM2" s="390"/>
      <c r="HON2" s="362"/>
      <c r="HOO2" s="362"/>
      <c r="HOP2" s="362"/>
      <c r="HOQ2" s="390"/>
      <c r="HOR2" s="390"/>
      <c r="HOS2" s="390"/>
      <c r="HOT2" s="390"/>
      <c r="HOU2" s="390"/>
      <c r="HOV2" s="362"/>
      <c r="HOW2" s="362"/>
      <c r="HOX2" s="362"/>
      <c r="HOY2" s="390"/>
      <c r="HOZ2" s="390"/>
      <c r="HPA2" s="390"/>
      <c r="HPB2" s="390"/>
      <c r="HPC2" s="390"/>
      <c r="HPD2" s="362"/>
      <c r="HPE2" s="362"/>
      <c r="HPF2" s="362"/>
      <c r="HPG2" s="390"/>
      <c r="HPH2" s="390"/>
      <c r="HPI2" s="390"/>
      <c r="HPJ2" s="390"/>
      <c r="HPK2" s="390"/>
      <c r="HPL2" s="362"/>
      <c r="HPM2" s="362"/>
      <c r="HPN2" s="362"/>
      <c r="HPO2" s="390"/>
      <c r="HPP2" s="390"/>
      <c r="HPQ2" s="390"/>
      <c r="HPR2" s="390"/>
      <c r="HPS2" s="390"/>
      <c r="HPT2" s="362"/>
      <c r="HPU2" s="362"/>
      <c r="HPV2" s="362"/>
      <c r="HPW2" s="390"/>
      <c r="HPX2" s="390"/>
      <c r="HPY2" s="390"/>
      <c r="HPZ2" s="390"/>
      <c r="HQA2" s="390"/>
      <c r="HQB2" s="362"/>
      <c r="HQC2" s="362"/>
      <c r="HQD2" s="362"/>
      <c r="HQE2" s="390"/>
      <c r="HQF2" s="390"/>
      <c r="HQG2" s="390"/>
      <c r="HQH2" s="390"/>
      <c r="HQI2" s="390"/>
      <c r="HQJ2" s="362"/>
      <c r="HQK2" s="362"/>
      <c r="HQL2" s="362"/>
      <c r="HQM2" s="390"/>
      <c r="HQN2" s="390"/>
      <c r="HQO2" s="390"/>
      <c r="HQP2" s="390"/>
      <c r="HQQ2" s="390"/>
      <c r="HQR2" s="362"/>
      <c r="HQS2" s="362"/>
      <c r="HQT2" s="362"/>
      <c r="HQU2" s="390"/>
      <c r="HQV2" s="390"/>
      <c r="HQW2" s="390"/>
      <c r="HQX2" s="390"/>
      <c r="HQY2" s="390"/>
      <c r="HQZ2" s="362"/>
      <c r="HRA2" s="362"/>
      <c r="HRB2" s="362"/>
      <c r="HRC2" s="390"/>
      <c r="HRD2" s="390"/>
      <c r="HRE2" s="390"/>
      <c r="HRF2" s="390"/>
      <c r="HRG2" s="390"/>
      <c r="HRH2" s="362"/>
      <c r="HRI2" s="362"/>
      <c r="HRJ2" s="362"/>
      <c r="HRK2" s="390"/>
      <c r="HRL2" s="390"/>
      <c r="HRM2" s="390"/>
      <c r="HRN2" s="390"/>
      <c r="HRO2" s="390"/>
      <c r="HRP2" s="362"/>
      <c r="HRQ2" s="362"/>
      <c r="HRR2" s="362"/>
      <c r="HRS2" s="390"/>
      <c r="HRT2" s="390"/>
      <c r="HRU2" s="390"/>
      <c r="HRV2" s="390"/>
      <c r="HRW2" s="390"/>
      <c r="HRX2" s="362"/>
      <c r="HRY2" s="362"/>
      <c r="HRZ2" s="362"/>
      <c r="HSA2" s="390"/>
      <c r="HSB2" s="390"/>
      <c r="HSC2" s="390"/>
      <c r="HSD2" s="390"/>
      <c r="HSE2" s="390"/>
      <c r="HSF2" s="362"/>
      <c r="HSG2" s="362"/>
      <c r="HSH2" s="362"/>
      <c r="HSI2" s="390"/>
      <c r="HSJ2" s="390"/>
      <c r="HSK2" s="390"/>
      <c r="HSL2" s="390"/>
      <c r="HSM2" s="390"/>
      <c r="HSN2" s="362"/>
      <c r="HSO2" s="362"/>
      <c r="HSP2" s="362"/>
      <c r="HSQ2" s="390"/>
      <c r="HSR2" s="390"/>
      <c r="HSS2" s="390"/>
      <c r="HST2" s="390"/>
      <c r="HSU2" s="390"/>
      <c r="HSV2" s="362"/>
      <c r="HSW2" s="362"/>
      <c r="HSX2" s="362"/>
      <c r="HSY2" s="390"/>
      <c r="HSZ2" s="390"/>
      <c r="HTA2" s="390"/>
      <c r="HTB2" s="390"/>
      <c r="HTC2" s="390"/>
      <c r="HTD2" s="362"/>
      <c r="HTE2" s="362"/>
      <c r="HTF2" s="362"/>
      <c r="HTG2" s="390"/>
      <c r="HTH2" s="390"/>
      <c r="HTI2" s="390"/>
      <c r="HTJ2" s="390"/>
      <c r="HTK2" s="390"/>
      <c r="HTL2" s="362"/>
      <c r="HTM2" s="362"/>
      <c r="HTN2" s="362"/>
      <c r="HTO2" s="390"/>
      <c r="HTP2" s="390"/>
      <c r="HTQ2" s="390"/>
      <c r="HTR2" s="390"/>
      <c r="HTS2" s="390"/>
      <c r="HTT2" s="362"/>
      <c r="HTU2" s="362"/>
      <c r="HTV2" s="362"/>
      <c r="HTW2" s="390"/>
      <c r="HTX2" s="390"/>
      <c r="HTY2" s="390"/>
      <c r="HTZ2" s="390"/>
      <c r="HUA2" s="390"/>
      <c r="HUB2" s="362"/>
      <c r="HUC2" s="362"/>
      <c r="HUD2" s="362"/>
      <c r="HUE2" s="390"/>
      <c r="HUF2" s="390"/>
      <c r="HUG2" s="390"/>
      <c r="HUH2" s="390"/>
      <c r="HUI2" s="390"/>
      <c r="HUJ2" s="362"/>
      <c r="HUK2" s="362"/>
      <c r="HUL2" s="362"/>
      <c r="HUM2" s="390"/>
      <c r="HUN2" s="390"/>
      <c r="HUO2" s="390"/>
      <c r="HUP2" s="390"/>
      <c r="HUQ2" s="390"/>
      <c r="HUR2" s="362"/>
      <c r="HUS2" s="362"/>
      <c r="HUT2" s="362"/>
      <c r="HUU2" s="390"/>
      <c r="HUV2" s="390"/>
      <c r="HUW2" s="390"/>
      <c r="HUX2" s="390"/>
      <c r="HUY2" s="390"/>
      <c r="HUZ2" s="362"/>
      <c r="HVA2" s="362"/>
      <c r="HVB2" s="362"/>
      <c r="HVC2" s="390"/>
      <c r="HVD2" s="390"/>
      <c r="HVE2" s="390"/>
      <c r="HVF2" s="390"/>
      <c r="HVG2" s="390"/>
      <c r="HVH2" s="362"/>
      <c r="HVI2" s="362"/>
      <c r="HVJ2" s="362"/>
      <c r="HVK2" s="390"/>
      <c r="HVL2" s="390"/>
      <c r="HVM2" s="390"/>
      <c r="HVN2" s="390"/>
      <c r="HVO2" s="390"/>
      <c r="HVP2" s="362"/>
      <c r="HVQ2" s="362"/>
      <c r="HVR2" s="362"/>
      <c r="HVS2" s="390"/>
      <c r="HVT2" s="390"/>
      <c r="HVU2" s="390"/>
      <c r="HVV2" s="390"/>
      <c r="HVW2" s="390"/>
      <c r="HVX2" s="362"/>
      <c r="HVY2" s="362"/>
      <c r="HVZ2" s="362"/>
      <c r="HWA2" s="390"/>
      <c r="HWB2" s="390"/>
      <c r="HWC2" s="390"/>
      <c r="HWD2" s="390"/>
      <c r="HWE2" s="390"/>
      <c r="HWF2" s="362"/>
      <c r="HWG2" s="362"/>
      <c r="HWH2" s="362"/>
      <c r="HWI2" s="390"/>
      <c r="HWJ2" s="390"/>
      <c r="HWK2" s="390"/>
      <c r="HWL2" s="390"/>
      <c r="HWM2" s="390"/>
      <c r="HWN2" s="362"/>
      <c r="HWO2" s="362"/>
      <c r="HWP2" s="362"/>
      <c r="HWQ2" s="390"/>
      <c r="HWR2" s="390"/>
      <c r="HWS2" s="390"/>
      <c r="HWT2" s="390"/>
      <c r="HWU2" s="390"/>
      <c r="HWV2" s="362"/>
      <c r="HWW2" s="362"/>
      <c r="HWX2" s="362"/>
      <c r="HWY2" s="390"/>
      <c r="HWZ2" s="390"/>
      <c r="HXA2" s="390"/>
      <c r="HXB2" s="390"/>
      <c r="HXC2" s="390"/>
      <c r="HXD2" s="362"/>
      <c r="HXE2" s="362"/>
      <c r="HXF2" s="362"/>
      <c r="HXG2" s="390"/>
      <c r="HXH2" s="390"/>
      <c r="HXI2" s="390"/>
      <c r="HXJ2" s="390"/>
      <c r="HXK2" s="390"/>
      <c r="HXL2" s="362"/>
      <c r="HXM2" s="362"/>
      <c r="HXN2" s="362"/>
      <c r="HXO2" s="390"/>
      <c r="HXP2" s="390"/>
      <c r="HXQ2" s="390"/>
      <c r="HXR2" s="390"/>
      <c r="HXS2" s="390"/>
      <c r="HXT2" s="362"/>
      <c r="HXU2" s="362"/>
      <c r="HXV2" s="362"/>
      <c r="HXW2" s="390"/>
      <c r="HXX2" s="390"/>
      <c r="HXY2" s="390"/>
      <c r="HXZ2" s="390"/>
      <c r="HYA2" s="390"/>
      <c r="HYB2" s="362"/>
      <c r="HYC2" s="362"/>
      <c r="HYD2" s="362"/>
      <c r="HYE2" s="390"/>
      <c r="HYF2" s="390"/>
      <c r="HYG2" s="390"/>
      <c r="HYH2" s="390"/>
      <c r="HYI2" s="390"/>
      <c r="HYJ2" s="362"/>
      <c r="HYK2" s="362"/>
      <c r="HYL2" s="362"/>
      <c r="HYM2" s="390"/>
      <c r="HYN2" s="390"/>
      <c r="HYO2" s="390"/>
      <c r="HYP2" s="390"/>
      <c r="HYQ2" s="390"/>
      <c r="HYR2" s="362"/>
      <c r="HYS2" s="362"/>
      <c r="HYT2" s="362"/>
      <c r="HYU2" s="390"/>
      <c r="HYV2" s="390"/>
      <c r="HYW2" s="390"/>
      <c r="HYX2" s="390"/>
      <c r="HYY2" s="390"/>
      <c r="HYZ2" s="362"/>
      <c r="HZA2" s="362"/>
      <c r="HZB2" s="362"/>
      <c r="HZC2" s="390"/>
      <c r="HZD2" s="390"/>
      <c r="HZE2" s="390"/>
      <c r="HZF2" s="390"/>
      <c r="HZG2" s="390"/>
      <c r="HZH2" s="362"/>
      <c r="HZI2" s="362"/>
      <c r="HZJ2" s="362"/>
      <c r="HZK2" s="390"/>
      <c r="HZL2" s="390"/>
      <c r="HZM2" s="390"/>
      <c r="HZN2" s="390"/>
      <c r="HZO2" s="390"/>
      <c r="HZP2" s="362"/>
      <c r="HZQ2" s="362"/>
      <c r="HZR2" s="362"/>
      <c r="HZS2" s="390"/>
      <c r="HZT2" s="390"/>
      <c r="HZU2" s="390"/>
      <c r="HZV2" s="390"/>
      <c r="HZW2" s="390"/>
      <c r="HZX2" s="362"/>
      <c r="HZY2" s="362"/>
      <c r="HZZ2" s="362"/>
      <c r="IAA2" s="390"/>
      <c r="IAB2" s="390"/>
      <c r="IAC2" s="390"/>
      <c r="IAD2" s="390"/>
      <c r="IAE2" s="390"/>
      <c r="IAF2" s="362"/>
      <c r="IAG2" s="362"/>
      <c r="IAH2" s="362"/>
      <c r="IAI2" s="390"/>
      <c r="IAJ2" s="390"/>
      <c r="IAK2" s="390"/>
      <c r="IAL2" s="390"/>
      <c r="IAM2" s="390"/>
      <c r="IAN2" s="362"/>
      <c r="IAO2" s="362"/>
      <c r="IAP2" s="362"/>
      <c r="IAQ2" s="390"/>
      <c r="IAR2" s="390"/>
      <c r="IAS2" s="390"/>
      <c r="IAT2" s="390"/>
      <c r="IAU2" s="390"/>
      <c r="IAV2" s="362"/>
      <c r="IAW2" s="362"/>
      <c r="IAX2" s="362"/>
      <c r="IAY2" s="390"/>
      <c r="IAZ2" s="390"/>
      <c r="IBA2" s="390"/>
      <c r="IBB2" s="390"/>
      <c r="IBC2" s="390"/>
      <c r="IBD2" s="362"/>
      <c r="IBE2" s="362"/>
      <c r="IBF2" s="362"/>
      <c r="IBG2" s="390"/>
      <c r="IBH2" s="390"/>
      <c r="IBI2" s="390"/>
      <c r="IBJ2" s="390"/>
      <c r="IBK2" s="390"/>
      <c r="IBL2" s="362"/>
      <c r="IBM2" s="362"/>
      <c r="IBN2" s="362"/>
      <c r="IBO2" s="390"/>
      <c r="IBP2" s="390"/>
      <c r="IBQ2" s="390"/>
      <c r="IBR2" s="390"/>
      <c r="IBS2" s="390"/>
      <c r="IBT2" s="362"/>
      <c r="IBU2" s="362"/>
      <c r="IBV2" s="362"/>
      <c r="IBW2" s="390"/>
      <c r="IBX2" s="390"/>
      <c r="IBY2" s="390"/>
      <c r="IBZ2" s="390"/>
      <c r="ICA2" s="390"/>
      <c r="ICB2" s="362"/>
      <c r="ICC2" s="362"/>
      <c r="ICD2" s="362"/>
      <c r="ICE2" s="390"/>
      <c r="ICF2" s="390"/>
      <c r="ICG2" s="390"/>
      <c r="ICH2" s="390"/>
      <c r="ICI2" s="390"/>
      <c r="ICJ2" s="362"/>
      <c r="ICK2" s="362"/>
      <c r="ICL2" s="362"/>
      <c r="ICM2" s="390"/>
      <c r="ICN2" s="390"/>
      <c r="ICO2" s="390"/>
      <c r="ICP2" s="390"/>
      <c r="ICQ2" s="390"/>
      <c r="ICR2" s="362"/>
      <c r="ICS2" s="362"/>
      <c r="ICT2" s="362"/>
      <c r="ICU2" s="390"/>
      <c r="ICV2" s="390"/>
      <c r="ICW2" s="390"/>
      <c r="ICX2" s="390"/>
      <c r="ICY2" s="390"/>
      <c r="ICZ2" s="362"/>
      <c r="IDA2" s="362"/>
      <c r="IDB2" s="362"/>
      <c r="IDC2" s="390"/>
      <c r="IDD2" s="390"/>
      <c r="IDE2" s="390"/>
      <c r="IDF2" s="390"/>
      <c r="IDG2" s="390"/>
      <c r="IDH2" s="362"/>
      <c r="IDI2" s="362"/>
      <c r="IDJ2" s="362"/>
      <c r="IDK2" s="390"/>
      <c r="IDL2" s="390"/>
      <c r="IDM2" s="390"/>
      <c r="IDN2" s="390"/>
      <c r="IDO2" s="390"/>
      <c r="IDP2" s="362"/>
      <c r="IDQ2" s="362"/>
      <c r="IDR2" s="362"/>
      <c r="IDS2" s="390"/>
      <c r="IDT2" s="390"/>
      <c r="IDU2" s="390"/>
      <c r="IDV2" s="390"/>
      <c r="IDW2" s="390"/>
      <c r="IDX2" s="362"/>
      <c r="IDY2" s="362"/>
      <c r="IDZ2" s="362"/>
      <c r="IEA2" s="390"/>
      <c r="IEB2" s="390"/>
      <c r="IEC2" s="390"/>
      <c r="IED2" s="390"/>
      <c r="IEE2" s="390"/>
      <c r="IEF2" s="362"/>
      <c r="IEG2" s="362"/>
      <c r="IEH2" s="362"/>
      <c r="IEI2" s="390"/>
      <c r="IEJ2" s="390"/>
      <c r="IEK2" s="390"/>
      <c r="IEL2" s="390"/>
      <c r="IEM2" s="390"/>
      <c r="IEN2" s="362"/>
      <c r="IEO2" s="362"/>
      <c r="IEP2" s="362"/>
      <c r="IEQ2" s="390"/>
      <c r="IER2" s="390"/>
      <c r="IES2" s="390"/>
      <c r="IET2" s="390"/>
      <c r="IEU2" s="390"/>
      <c r="IEV2" s="362"/>
      <c r="IEW2" s="362"/>
      <c r="IEX2" s="362"/>
      <c r="IEY2" s="390"/>
      <c r="IEZ2" s="390"/>
      <c r="IFA2" s="390"/>
      <c r="IFB2" s="390"/>
      <c r="IFC2" s="390"/>
      <c r="IFD2" s="362"/>
      <c r="IFE2" s="362"/>
      <c r="IFF2" s="362"/>
      <c r="IFG2" s="390"/>
      <c r="IFH2" s="390"/>
      <c r="IFI2" s="390"/>
      <c r="IFJ2" s="390"/>
      <c r="IFK2" s="390"/>
      <c r="IFL2" s="362"/>
      <c r="IFM2" s="362"/>
      <c r="IFN2" s="362"/>
      <c r="IFO2" s="390"/>
      <c r="IFP2" s="390"/>
      <c r="IFQ2" s="390"/>
      <c r="IFR2" s="390"/>
      <c r="IFS2" s="390"/>
      <c r="IFT2" s="362"/>
      <c r="IFU2" s="362"/>
      <c r="IFV2" s="362"/>
      <c r="IFW2" s="390"/>
      <c r="IFX2" s="390"/>
      <c r="IFY2" s="390"/>
      <c r="IFZ2" s="390"/>
      <c r="IGA2" s="390"/>
      <c r="IGB2" s="362"/>
      <c r="IGC2" s="362"/>
      <c r="IGD2" s="362"/>
      <c r="IGE2" s="390"/>
      <c r="IGF2" s="390"/>
      <c r="IGG2" s="390"/>
      <c r="IGH2" s="390"/>
      <c r="IGI2" s="390"/>
      <c r="IGJ2" s="362"/>
      <c r="IGK2" s="362"/>
      <c r="IGL2" s="362"/>
      <c r="IGM2" s="390"/>
      <c r="IGN2" s="390"/>
      <c r="IGO2" s="390"/>
      <c r="IGP2" s="390"/>
      <c r="IGQ2" s="390"/>
      <c r="IGR2" s="362"/>
      <c r="IGS2" s="362"/>
      <c r="IGT2" s="362"/>
      <c r="IGU2" s="390"/>
      <c r="IGV2" s="390"/>
      <c r="IGW2" s="390"/>
      <c r="IGX2" s="390"/>
      <c r="IGY2" s="390"/>
      <c r="IGZ2" s="362"/>
      <c r="IHA2" s="362"/>
      <c r="IHB2" s="362"/>
      <c r="IHC2" s="390"/>
      <c r="IHD2" s="390"/>
      <c r="IHE2" s="390"/>
      <c r="IHF2" s="390"/>
      <c r="IHG2" s="390"/>
      <c r="IHH2" s="362"/>
      <c r="IHI2" s="362"/>
      <c r="IHJ2" s="362"/>
      <c r="IHK2" s="390"/>
      <c r="IHL2" s="390"/>
      <c r="IHM2" s="390"/>
      <c r="IHN2" s="390"/>
      <c r="IHO2" s="390"/>
      <c r="IHP2" s="362"/>
      <c r="IHQ2" s="362"/>
      <c r="IHR2" s="362"/>
      <c r="IHS2" s="390"/>
      <c r="IHT2" s="390"/>
      <c r="IHU2" s="390"/>
      <c r="IHV2" s="390"/>
      <c r="IHW2" s="390"/>
      <c r="IHX2" s="362"/>
      <c r="IHY2" s="362"/>
      <c r="IHZ2" s="362"/>
      <c r="IIA2" s="390"/>
      <c r="IIB2" s="390"/>
      <c r="IIC2" s="390"/>
      <c r="IID2" s="390"/>
      <c r="IIE2" s="390"/>
      <c r="IIF2" s="362"/>
      <c r="IIG2" s="362"/>
      <c r="IIH2" s="362"/>
      <c r="III2" s="390"/>
      <c r="IIJ2" s="390"/>
      <c r="IIK2" s="390"/>
      <c r="IIL2" s="390"/>
      <c r="IIM2" s="390"/>
      <c r="IIN2" s="362"/>
      <c r="IIO2" s="362"/>
      <c r="IIP2" s="362"/>
      <c r="IIQ2" s="390"/>
      <c r="IIR2" s="390"/>
      <c r="IIS2" s="390"/>
      <c r="IIT2" s="390"/>
      <c r="IIU2" s="390"/>
      <c r="IIV2" s="362"/>
      <c r="IIW2" s="362"/>
      <c r="IIX2" s="362"/>
      <c r="IIY2" s="390"/>
      <c r="IIZ2" s="390"/>
      <c r="IJA2" s="390"/>
      <c r="IJB2" s="390"/>
      <c r="IJC2" s="390"/>
      <c r="IJD2" s="362"/>
      <c r="IJE2" s="362"/>
      <c r="IJF2" s="362"/>
      <c r="IJG2" s="390"/>
      <c r="IJH2" s="390"/>
      <c r="IJI2" s="390"/>
      <c r="IJJ2" s="390"/>
      <c r="IJK2" s="390"/>
      <c r="IJL2" s="362"/>
      <c r="IJM2" s="362"/>
      <c r="IJN2" s="362"/>
      <c r="IJO2" s="390"/>
      <c r="IJP2" s="390"/>
      <c r="IJQ2" s="390"/>
      <c r="IJR2" s="390"/>
      <c r="IJS2" s="390"/>
      <c r="IJT2" s="362"/>
      <c r="IJU2" s="362"/>
      <c r="IJV2" s="362"/>
      <c r="IJW2" s="390"/>
      <c r="IJX2" s="390"/>
      <c r="IJY2" s="390"/>
      <c r="IJZ2" s="390"/>
      <c r="IKA2" s="390"/>
      <c r="IKB2" s="362"/>
      <c r="IKC2" s="362"/>
      <c r="IKD2" s="362"/>
      <c r="IKE2" s="390"/>
      <c r="IKF2" s="390"/>
      <c r="IKG2" s="390"/>
      <c r="IKH2" s="390"/>
      <c r="IKI2" s="390"/>
      <c r="IKJ2" s="362"/>
      <c r="IKK2" s="362"/>
      <c r="IKL2" s="362"/>
      <c r="IKM2" s="390"/>
      <c r="IKN2" s="390"/>
      <c r="IKO2" s="390"/>
      <c r="IKP2" s="390"/>
      <c r="IKQ2" s="390"/>
      <c r="IKR2" s="362"/>
      <c r="IKS2" s="362"/>
      <c r="IKT2" s="362"/>
      <c r="IKU2" s="390"/>
      <c r="IKV2" s="390"/>
      <c r="IKW2" s="390"/>
      <c r="IKX2" s="390"/>
      <c r="IKY2" s="390"/>
      <c r="IKZ2" s="362"/>
      <c r="ILA2" s="362"/>
      <c r="ILB2" s="362"/>
      <c r="ILC2" s="390"/>
      <c r="ILD2" s="390"/>
      <c r="ILE2" s="390"/>
      <c r="ILF2" s="390"/>
      <c r="ILG2" s="390"/>
      <c r="ILH2" s="362"/>
      <c r="ILI2" s="362"/>
      <c r="ILJ2" s="362"/>
      <c r="ILK2" s="390"/>
      <c r="ILL2" s="390"/>
      <c r="ILM2" s="390"/>
      <c r="ILN2" s="390"/>
      <c r="ILO2" s="390"/>
      <c r="ILP2" s="362"/>
      <c r="ILQ2" s="362"/>
      <c r="ILR2" s="362"/>
      <c r="ILS2" s="390"/>
      <c r="ILT2" s="390"/>
      <c r="ILU2" s="390"/>
      <c r="ILV2" s="390"/>
      <c r="ILW2" s="390"/>
      <c r="ILX2" s="362"/>
      <c r="ILY2" s="362"/>
      <c r="ILZ2" s="362"/>
      <c r="IMA2" s="390"/>
      <c r="IMB2" s="390"/>
      <c r="IMC2" s="390"/>
      <c r="IMD2" s="390"/>
      <c r="IME2" s="390"/>
      <c r="IMF2" s="362"/>
      <c r="IMG2" s="362"/>
      <c r="IMH2" s="362"/>
      <c r="IMI2" s="390"/>
      <c r="IMJ2" s="390"/>
      <c r="IMK2" s="390"/>
      <c r="IML2" s="390"/>
      <c r="IMM2" s="390"/>
      <c r="IMN2" s="362"/>
      <c r="IMO2" s="362"/>
      <c r="IMP2" s="362"/>
      <c r="IMQ2" s="390"/>
      <c r="IMR2" s="390"/>
      <c r="IMS2" s="390"/>
      <c r="IMT2" s="390"/>
      <c r="IMU2" s="390"/>
      <c r="IMV2" s="362"/>
      <c r="IMW2" s="362"/>
      <c r="IMX2" s="362"/>
      <c r="IMY2" s="390"/>
      <c r="IMZ2" s="390"/>
      <c r="INA2" s="390"/>
      <c r="INB2" s="390"/>
      <c r="INC2" s="390"/>
      <c r="IND2" s="362"/>
      <c r="INE2" s="362"/>
      <c r="INF2" s="362"/>
      <c r="ING2" s="390"/>
      <c r="INH2" s="390"/>
      <c r="INI2" s="390"/>
      <c r="INJ2" s="390"/>
      <c r="INK2" s="390"/>
      <c r="INL2" s="362"/>
      <c r="INM2" s="362"/>
      <c r="INN2" s="362"/>
      <c r="INO2" s="390"/>
      <c r="INP2" s="390"/>
      <c r="INQ2" s="390"/>
      <c r="INR2" s="390"/>
      <c r="INS2" s="390"/>
      <c r="INT2" s="362"/>
      <c r="INU2" s="362"/>
      <c r="INV2" s="362"/>
      <c r="INW2" s="390"/>
      <c r="INX2" s="390"/>
      <c r="INY2" s="390"/>
      <c r="INZ2" s="390"/>
      <c r="IOA2" s="390"/>
      <c r="IOB2" s="362"/>
      <c r="IOC2" s="362"/>
      <c r="IOD2" s="362"/>
      <c r="IOE2" s="390"/>
      <c r="IOF2" s="390"/>
      <c r="IOG2" s="390"/>
      <c r="IOH2" s="390"/>
      <c r="IOI2" s="390"/>
      <c r="IOJ2" s="362"/>
      <c r="IOK2" s="362"/>
      <c r="IOL2" s="362"/>
      <c r="IOM2" s="390"/>
      <c r="ION2" s="390"/>
      <c r="IOO2" s="390"/>
      <c r="IOP2" s="390"/>
      <c r="IOQ2" s="390"/>
      <c r="IOR2" s="362"/>
      <c r="IOS2" s="362"/>
      <c r="IOT2" s="362"/>
      <c r="IOU2" s="390"/>
      <c r="IOV2" s="390"/>
      <c r="IOW2" s="390"/>
      <c r="IOX2" s="390"/>
      <c r="IOY2" s="390"/>
      <c r="IOZ2" s="362"/>
      <c r="IPA2" s="362"/>
      <c r="IPB2" s="362"/>
      <c r="IPC2" s="390"/>
      <c r="IPD2" s="390"/>
      <c r="IPE2" s="390"/>
      <c r="IPF2" s="390"/>
      <c r="IPG2" s="390"/>
      <c r="IPH2" s="362"/>
      <c r="IPI2" s="362"/>
      <c r="IPJ2" s="362"/>
      <c r="IPK2" s="390"/>
      <c r="IPL2" s="390"/>
      <c r="IPM2" s="390"/>
      <c r="IPN2" s="390"/>
      <c r="IPO2" s="390"/>
      <c r="IPP2" s="362"/>
      <c r="IPQ2" s="362"/>
      <c r="IPR2" s="362"/>
      <c r="IPS2" s="390"/>
      <c r="IPT2" s="390"/>
      <c r="IPU2" s="390"/>
      <c r="IPV2" s="390"/>
      <c r="IPW2" s="390"/>
      <c r="IPX2" s="362"/>
      <c r="IPY2" s="362"/>
      <c r="IPZ2" s="362"/>
      <c r="IQA2" s="390"/>
      <c r="IQB2" s="390"/>
      <c r="IQC2" s="390"/>
      <c r="IQD2" s="390"/>
      <c r="IQE2" s="390"/>
      <c r="IQF2" s="362"/>
      <c r="IQG2" s="362"/>
      <c r="IQH2" s="362"/>
      <c r="IQI2" s="390"/>
      <c r="IQJ2" s="390"/>
      <c r="IQK2" s="390"/>
      <c r="IQL2" s="390"/>
      <c r="IQM2" s="390"/>
      <c r="IQN2" s="362"/>
      <c r="IQO2" s="362"/>
      <c r="IQP2" s="362"/>
      <c r="IQQ2" s="390"/>
      <c r="IQR2" s="390"/>
      <c r="IQS2" s="390"/>
      <c r="IQT2" s="390"/>
      <c r="IQU2" s="390"/>
      <c r="IQV2" s="362"/>
      <c r="IQW2" s="362"/>
      <c r="IQX2" s="362"/>
      <c r="IQY2" s="390"/>
      <c r="IQZ2" s="390"/>
      <c r="IRA2" s="390"/>
      <c r="IRB2" s="390"/>
      <c r="IRC2" s="390"/>
      <c r="IRD2" s="362"/>
      <c r="IRE2" s="362"/>
      <c r="IRF2" s="362"/>
      <c r="IRG2" s="390"/>
      <c r="IRH2" s="390"/>
      <c r="IRI2" s="390"/>
      <c r="IRJ2" s="390"/>
      <c r="IRK2" s="390"/>
      <c r="IRL2" s="362"/>
      <c r="IRM2" s="362"/>
      <c r="IRN2" s="362"/>
      <c r="IRO2" s="390"/>
      <c r="IRP2" s="390"/>
      <c r="IRQ2" s="390"/>
      <c r="IRR2" s="390"/>
      <c r="IRS2" s="390"/>
      <c r="IRT2" s="362"/>
      <c r="IRU2" s="362"/>
      <c r="IRV2" s="362"/>
      <c r="IRW2" s="390"/>
      <c r="IRX2" s="390"/>
      <c r="IRY2" s="390"/>
      <c r="IRZ2" s="390"/>
      <c r="ISA2" s="390"/>
      <c r="ISB2" s="362"/>
      <c r="ISC2" s="362"/>
      <c r="ISD2" s="362"/>
      <c r="ISE2" s="390"/>
      <c r="ISF2" s="390"/>
      <c r="ISG2" s="390"/>
      <c r="ISH2" s="390"/>
      <c r="ISI2" s="390"/>
      <c r="ISJ2" s="362"/>
      <c r="ISK2" s="362"/>
      <c r="ISL2" s="362"/>
      <c r="ISM2" s="390"/>
      <c r="ISN2" s="390"/>
      <c r="ISO2" s="390"/>
      <c r="ISP2" s="390"/>
      <c r="ISQ2" s="390"/>
      <c r="ISR2" s="362"/>
      <c r="ISS2" s="362"/>
      <c r="IST2" s="362"/>
      <c r="ISU2" s="390"/>
      <c r="ISV2" s="390"/>
      <c r="ISW2" s="390"/>
      <c r="ISX2" s="390"/>
      <c r="ISY2" s="390"/>
      <c r="ISZ2" s="362"/>
      <c r="ITA2" s="362"/>
      <c r="ITB2" s="362"/>
      <c r="ITC2" s="390"/>
      <c r="ITD2" s="390"/>
      <c r="ITE2" s="390"/>
      <c r="ITF2" s="390"/>
      <c r="ITG2" s="390"/>
      <c r="ITH2" s="362"/>
      <c r="ITI2" s="362"/>
      <c r="ITJ2" s="362"/>
      <c r="ITK2" s="390"/>
      <c r="ITL2" s="390"/>
      <c r="ITM2" s="390"/>
      <c r="ITN2" s="390"/>
      <c r="ITO2" s="390"/>
      <c r="ITP2" s="362"/>
      <c r="ITQ2" s="362"/>
      <c r="ITR2" s="362"/>
      <c r="ITS2" s="390"/>
      <c r="ITT2" s="390"/>
      <c r="ITU2" s="390"/>
      <c r="ITV2" s="390"/>
      <c r="ITW2" s="390"/>
      <c r="ITX2" s="362"/>
      <c r="ITY2" s="362"/>
      <c r="ITZ2" s="362"/>
      <c r="IUA2" s="390"/>
      <c r="IUB2" s="390"/>
      <c r="IUC2" s="390"/>
      <c r="IUD2" s="390"/>
      <c r="IUE2" s="390"/>
      <c r="IUF2" s="362"/>
      <c r="IUG2" s="362"/>
      <c r="IUH2" s="362"/>
      <c r="IUI2" s="390"/>
      <c r="IUJ2" s="390"/>
      <c r="IUK2" s="390"/>
      <c r="IUL2" s="390"/>
      <c r="IUM2" s="390"/>
      <c r="IUN2" s="362"/>
      <c r="IUO2" s="362"/>
      <c r="IUP2" s="362"/>
      <c r="IUQ2" s="390"/>
      <c r="IUR2" s="390"/>
      <c r="IUS2" s="390"/>
      <c r="IUT2" s="390"/>
      <c r="IUU2" s="390"/>
      <c r="IUV2" s="362"/>
      <c r="IUW2" s="362"/>
      <c r="IUX2" s="362"/>
      <c r="IUY2" s="390"/>
      <c r="IUZ2" s="390"/>
      <c r="IVA2" s="390"/>
      <c r="IVB2" s="390"/>
      <c r="IVC2" s="390"/>
      <c r="IVD2" s="362"/>
      <c r="IVE2" s="362"/>
      <c r="IVF2" s="362"/>
      <c r="IVG2" s="390"/>
      <c r="IVH2" s="390"/>
      <c r="IVI2" s="390"/>
      <c r="IVJ2" s="390"/>
      <c r="IVK2" s="390"/>
      <c r="IVL2" s="362"/>
      <c r="IVM2" s="362"/>
      <c r="IVN2" s="362"/>
      <c r="IVO2" s="390"/>
      <c r="IVP2" s="390"/>
      <c r="IVQ2" s="390"/>
      <c r="IVR2" s="390"/>
      <c r="IVS2" s="390"/>
      <c r="IVT2" s="362"/>
      <c r="IVU2" s="362"/>
      <c r="IVV2" s="362"/>
      <c r="IVW2" s="390"/>
      <c r="IVX2" s="390"/>
      <c r="IVY2" s="390"/>
      <c r="IVZ2" s="390"/>
      <c r="IWA2" s="390"/>
      <c r="IWB2" s="362"/>
      <c r="IWC2" s="362"/>
      <c r="IWD2" s="362"/>
      <c r="IWE2" s="390"/>
      <c r="IWF2" s="390"/>
      <c r="IWG2" s="390"/>
      <c r="IWH2" s="390"/>
      <c r="IWI2" s="390"/>
      <c r="IWJ2" s="362"/>
      <c r="IWK2" s="362"/>
      <c r="IWL2" s="362"/>
      <c r="IWM2" s="390"/>
      <c r="IWN2" s="390"/>
      <c r="IWO2" s="390"/>
      <c r="IWP2" s="390"/>
      <c r="IWQ2" s="390"/>
      <c r="IWR2" s="362"/>
      <c r="IWS2" s="362"/>
      <c r="IWT2" s="362"/>
      <c r="IWU2" s="390"/>
      <c r="IWV2" s="390"/>
      <c r="IWW2" s="390"/>
      <c r="IWX2" s="390"/>
      <c r="IWY2" s="390"/>
      <c r="IWZ2" s="362"/>
      <c r="IXA2" s="362"/>
      <c r="IXB2" s="362"/>
      <c r="IXC2" s="390"/>
      <c r="IXD2" s="390"/>
      <c r="IXE2" s="390"/>
      <c r="IXF2" s="390"/>
      <c r="IXG2" s="390"/>
      <c r="IXH2" s="362"/>
      <c r="IXI2" s="362"/>
      <c r="IXJ2" s="362"/>
      <c r="IXK2" s="390"/>
      <c r="IXL2" s="390"/>
      <c r="IXM2" s="390"/>
      <c r="IXN2" s="390"/>
      <c r="IXO2" s="390"/>
      <c r="IXP2" s="362"/>
      <c r="IXQ2" s="362"/>
      <c r="IXR2" s="362"/>
      <c r="IXS2" s="390"/>
      <c r="IXT2" s="390"/>
      <c r="IXU2" s="390"/>
      <c r="IXV2" s="390"/>
      <c r="IXW2" s="390"/>
      <c r="IXX2" s="362"/>
      <c r="IXY2" s="362"/>
      <c r="IXZ2" s="362"/>
      <c r="IYA2" s="390"/>
      <c r="IYB2" s="390"/>
      <c r="IYC2" s="390"/>
      <c r="IYD2" s="390"/>
      <c r="IYE2" s="390"/>
      <c r="IYF2" s="362"/>
      <c r="IYG2" s="362"/>
      <c r="IYH2" s="362"/>
      <c r="IYI2" s="390"/>
      <c r="IYJ2" s="390"/>
      <c r="IYK2" s="390"/>
      <c r="IYL2" s="390"/>
      <c r="IYM2" s="390"/>
      <c r="IYN2" s="362"/>
      <c r="IYO2" s="362"/>
      <c r="IYP2" s="362"/>
      <c r="IYQ2" s="390"/>
      <c r="IYR2" s="390"/>
      <c r="IYS2" s="390"/>
      <c r="IYT2" s="390"/>
      <c r="IYU2" s="390"/>
      <c r="IYV2" s="362"/>
      <c r="IYW2" s="362"/>
      <c r="IYX2" s="362"/>
      <c r="IYY2" s="390"/>
      <c r="IYZ2" s="390"/>
      <c r="IZA2" s="390"/>
      <c r="IZB2" s="390"/>
      <c r="IZC2" s="390"/>
      <c r="IZD2" s="362"/>
      <c r="IZE2" s="362"/>
      <c r="IZF2" s="362"/>
      <c r="IZG2" s="390"/>
      <c r="IZH2" s="390"/>
      <c r="IZI2" s="390"/>
      <c r="IZJ2" s="390"/>
      <c r="IZK2" s="390"/>
      <c r="IZL2" s="362"/>
      <c r="IZM2" s="362"/>
      <c r="IZN2" s="362"/>
      <c r="IZO2" s="390"/>
      <c r="IZP2" s="390"/>
      <c r="IZQ2" s="390"/>
      <c r="IZR2" s="390"/>
      <c r="IZS2" s="390"/>
      <c r="IZT2" s="362"/>
      <c r="IZU2" s="362"/>
      <c r="IZV2" s="362"/>
      <c r="IZW2" s="390"/>
      <c r="IZX2" s="390"/>
      <c r="IZY2" s="390"/>
      <c r="IZZ2" s="390"/>
      <c r="JAA2" s="390"/>
      <c r="JAB2" s="362"/>
      <c r="JAC2" s="362"/>
      <c r="JAD2" s="362"/>
      <c r="JAE2" s="390"/>
      <c r="JAF2" s="390"/>
      <c r="JAG2" s="390"/>
      <c r="JAH2" s="390"/>
      <c r="JAI2" s="390"/>
      <c r="JAJ2" s="362"/>
      <c r="JAK2" s="362"/>
      <c r="JAL2" s="362"/>
      <c r="JAM2" s="390"/>
      <c r="JAN2" s="390"/>
      <c r="JAO2" s="390"/>
      <c r="JAP2" s="390"/>
      <c r="JAQ2" s="390"/>
      <c r="JAR2" s="362"/>
      <c r="JAS2" s="362"/>
      <c r="JAT2" s="362"/>
      <c r="JAU2" s="390"/>
      <c r="JAV2" s="390"/>
      <c r="JAW2" s="390"/>
      <c r="JAX2" s="390"/>
      <c r="JAY2" s="390"/>
      <c r="JAZ2" s="362"/>
      <c r="JBA2" s="362"/>
      <c r="JBB2" s="362"/>
      <c r="JBC2" s="390"/>
      <c r="JBD2" s="390"/>
      <c r="JBE2" s="390"/>
      <c r="JBF2" s="390"/>
      <c r="JBG2" s="390"/>
      <c r="JBH2" s="362"/>
      <c r="JBI2" s="362"/>
      <c r="JBJ2" s="362"/>
      <c r="JBK2" s="390"/>
      <c r="JBL2" s="390"/>
      <c r="JBM2" s="390"/>
      <c r="JBN2" s="390"/>
      <c r="JBO2" s="390"/>
      <c r="JBP2" s="362"/>
      <c r="JBQ2" s="362"/>
      <c r="JBR2" s="362"/>
      <c r="JBS2" s="390"/>
      <c r="JBT2" s="390"/>
      <c r="JBU2" s="390"/>
      <c r="JBV2" s="390"/>
      <c r="JBW2" s="390"/>
      <c r="JBX2" s="362"/>
      <c r="JBY2" s="362"/>
      <c r="JBZ2" s="362"/>
      <c r="JCA2" s="390"/>
      <c r="JCB2" s="390"/>
      <c r="JCC2" s="390"/>
      <c r="JCD2" s="390"/>
      <c r="JCE2" s="390"/>
      <c r="JCF2" s="362"/>
      <c r="JCG2" s="362"/>
      <c r="JCH2" s="362"/>
      <c r="JCI2" s="390"/>
      <c r="JCJ2" s="390"/>
      <c r="JCK2" s="390"/>
      <c r="JCL2" s="390"/>
      <c r="JCM2" s="390"/>
      <c r="JCN2" s="362"/>
      <c r="JCO2" s="362"/>
      <c r="JCP2" s="362"/>
      <c r="JCQ2" s="390"/>
      <c r="JCR2" s="390"/>
      <c r="JCS2" s="390"/>
      <c r="JCT2" s="390"/>
      <c r="JCU2" s="390"/>
      <c r="JCV2" s="362"/>
      <c r="JCW2" s="362"/>
      <c r="JCX2" s="362"/>
      <c r="JCY2" s="390"/>
      <c r="JCZ2" s="390"/>
      <c r="JDA2" s="390"/>
      <c r="JDB2" s="390"/>
      <c r="JDC2" s="390"/>
      <c r="JDD2" s="362"/>
      <c r="JDE2" s="362"/>
      <c r="JDF2" s="362"/>
      <c r="JDG2" s="390"/>
      <c r="JDH2" s="390"/>
      <c r="JDI2" s="390"/>
      <c r="JDJ2" s="390"/>
      <c r="JDK2" s="390"/>
      <c r="JDL2" s="362"/>
      <c r="JDM2" s="362"/>
      <c r="JDN2" s="362"/>
      <c r="JDO2" s="390"/>
      <c r="JDP2" s="390"/>
      <c r="JDQ2" s="390"/>
      <c r="JDR2" s="390"/>
      <c r="JDS2" s="390"/>
      <c r="JDT2" s="362"/>
      <c r="JDU2" s="362"/>
      <c r="JDV2" s="362"/>
      <c r="JDW2" s="390"/>
      <c r="JDX2" s="390"/>
      <c r="JDY2" s="390"/>
      <c r="JDZ2" s="390"/>
      <c r="JEA2" s="390"/>
      <c r="JEB2" s="362"/>
      <c r="JEC2" s="362"/>
      <c r="JED2" s="362"/>
      <c r="JEE2" s="390"/>
      <c r="JEF2" s="390"/>
      <c r="JEG2" s="390"/>
      <c r="JEH2" s="390"/>
      <c r="JEI2" s="390"/>
      <c r="JEJ2" s="362"/>
      <c r="JEK2" s="362"/>
      <c r="JEL2" s="362"/>
      <c r="JEM2" s="390"/>
      <c r="JEN2" s="390"/>
      <c r="JEO2" s="390"/>
      <c r="JEP2" s="390"/>
      <c r="JEQ2" s="390"/>
      <c r="JER2" s="362"/>
      <c r="JES2" s="362"/>
      <c r="JET2" s="362"/>
      <c r="JEU2" s="390"/>
      <c r="JEV2" s="390"/>
      <c r="JEW2" s="390"/>
      <c r="JEX2" s="390"/>
      <c r="JEY2" s="390"/>
      <c r="JEZ2" s="362"/>
      <c r="JFA2" s="362"/>
      <c r="JFB2" s="362"/>
      <c r="JFC2" s="390"/>
      <c r="JFD2" s="390"/>
      <c r="JFE2" s="390"/>
      <c r="JFF2" s="390"/>
      <c r="JFG2" s="390"/>
      <c r="JFH2" s="362"/>
      <c r="JFI2" s="362"/>
      <c r="JFJ2" s="362"/>
      <c r="JFK2" s="390"/>
      <c r="JFL2" s="390"/>
      <c r="JFM2" s="390"/>
      <c r="JFN2" s="390"/>
      <c r="JFO2" s="390"/>
      <c r="JFP2" s="362"/>
      <c r="JFQ2" s="362"/>
      <c r="JFR2" s="362"/>
      <c r="JFS2" s="390"/>
      <c r="JFT2" s="390"/>
      <c r="JFU2" s="390"/>
      <c r="JFV2" s="390"/>
      <c r="JFW2" s="390"/>
      <c r="JFX2" s="362"/>
      <c r="JFY2" s="362"/>
      <c r="JFZ2" s="362"/>
      <c r="JGA2" s="390"/>
      <c r="JGB2" s="390"/>
      <c r="JGC2" s="390"/>
      <c r="JGD2" s="390"/>
      <c r="JGE2" s="390"/>
      <c r="JGF2" s="362"/>
      <c r="JGG2" s="362"/>
      <c r="JGH2" s="362"/>
      <c r="JGI2" s="390"/>
      <c r="JGJ2" s="390"/>
      <c r="JGK2" s="390"/>
      <c r="JGL2" s="390"/>
      <c r="JGM2" s="390"/>
      <c r="JGN2" s="362"/>
      <c r="JGO2" s="362"/>
      <c r="JGP2" s="362"/>
      <c r="JGQ2" s="390"/>
      <c r="JGR2" s="390"/>
      <c r="JGS2" s="390"/>
      <c r="JGT2" s="390"/>
      <c r="JGU2" s="390"/>
      <c r="JGV2" s="362"/>
      <c r="JGW2" s="362"/>
      <c r="JGX2" s="362"/>
      <c r="JGY2" s="390"/>
      <c r="JGZ2" s="390"/>
      <c r="JHA2" s="390"/>
      <c r="JHB2" s="390"/>
      <c r="JHC2" s="390"/>
      <c r="JHD2" s="362"/>
      <c r="JHE2" s="362"/>
      <c r="JHF2" s="362"/>
      <c r="JHG2" s="390"/>
      <c r="JHH2" s="390"/>
      <c r="JHI2" s="390"/>
      <c r="JHJ2" s="390"/>
      <c r="JHK2" s="390"/>
      <c r="JHL2" s="362"/>
      <c r="JHM2" s="362"/>
      <c r="JHN2" s="362"/>
      <c r="JHO2" s="390"/>
      <c r="JHP2" s="390"/>
      <c r="JHQ2" s="390"/>
      <c r="JHR2" s="390"/>
      <c r="JHS2" s="390"/>
      <c r="JHT2" s="362"/>
      <c r="JHU2" s="362"/>
      <c r="JHV2" s="362"/>
      <c r="JHW2" s="390"/>
      <c r="JHX2" s="390"/>
      <c r="JHY2" s="390"/>
      <c r="JHZ2" s="390"/>
      <c r="JIA2" s="390"/>
      <c r="JIB2" s="362"/>
      <c r="JIC2" s="362"/>
      <c r="JID2" s="362"/>
      <c r="JIE2" s="390"/>
      <c r="JIF2" s="390"/>
      <c r="JIG2" s="390"/>
      <c r="JIH2" s="390"/>
      <c r="JII2" s="390"/>
      <c r="JIJ2" s="362"/>
      <c r="JIK2" s="362"/>
      <c r="JIL2" s="362"/>
      <c r="JIM2" s="390"/>
      <c r="JIN2" s="390"/>
      <c r="JIO2" s="390"/>
      <c r="JIP2" s="390"/>
      <c r="JIQ2" s="390"/>
      <c r="JIR2" s="362"/>
      <c r="JIS2" s="362"/>
      <c r="JIT2" s="362"/>
      <c r="JIU2" s="390"/>
      <c r="JIV2" s="390"/>
      <c r="JIW2" s="390"/>
      <c r="JIX2" s="390"/>
      <c r="JIY2" s="390"/>
      <c r="JIZ2" s="362"/>
      <c r="JJA2" s="362"/>
      <c r="JJB2" s="362"/>
      <c r="JJC2" s="390"/>
      <c r="JJD2" s="390"/>
      <c r="JJE2" s="390"/>
      <c r="JJF2" s="390"/>
      <c r="JJG2" s="390"/>
      <c r="JJH2" s="362"/>
      <c r="JJI2" s="362"/>
      <c r="JJJ2" s="362"/>
      <c r="JJK2" s="390"/>
      <c r="JJL2" s="390"/>
      <c r="JJM2" s="390"/>
      <c r="JJN2" s="390"/>
      <c r="JJO2" s="390"/>
      <c r="JJP2" s="362"/>
      <c r="JJQ2" s="362"/>
      <c r="JJR2" s="362"/>
      <c r="JJS2" s="390"/>
      <c r="JJT2" s="390"/>
      <c r="JJU2" s="390"/>
      <c r="JJV2" s="390"/>
      <c r="JJW2" s="390"/>
      <c r="JJX2" s="362"/>
      <c r="JJY2" s="362"/>
      <c r="JJZ2" s="362"/>
      <c r="JKA2" s="390"/>
      <c r="JKB2" s="390"/>
      <c r="JKC2" s="390"/>
      <c r="JKD2" s="390"/>
      <c r="JKE2" s="390"/>
      <c r="JKF2" s="362"/>
      <c r="JKG2" s="362"/>
      <c r="JKH2" s="362"/>
      <c r="JKI2" s="390"/>
      <c r="JKJ2" s="390"/>
      <c r="JKK2" s="390"/>
      <c r="JKL2" s="390"/>
      <c r="JKM2" s="390"/>
      <c r="JKN2" s="362"/>
      <c r="JKO2" s="362"/>
      <c r="JKP2" s="362"/>
      <c r="JKQ2" s="390"/>
      <c r="JKR2" s="390"/>
      <c r="JKS2" s="390"/>
      <c r="JKT2" s="390"/>
      <c r="JKU2" s="390"/>
      <c r="JKV2" s="362"/>
      <c r="JKW2" s="362"/>
      <c r="JKX2" s="362"/>
      <c r="JKY2" s="390"/>
      <c r="JKZ2" s="390"/>
      <c r="JLA2" s="390"/>
      <c r="JLB2" s="390"/>
      <c r="JLC2" s="390"/>
      <c r="JLD2" s="362"/>
      <c r="JLE2" s="362"/>
      <c r="JLF2" s="362"/>
      <c r="JLG2" s="390"/>
      <c r="JLH2" s="390"/>
      <c r="JLI2" s="390"/>
      <c r="JLJ2" s="390"/>
      <c r="JLK2" s="390"/>
      <c r="JLL2" s="362"/>
      <c r="JLM2" s="362"/>
      <c r="JLN2" s="362"/>
      <c r="JLO2" s="390"/>
      <c r="JLP2" s="390"/>
      <c r="JLQ2" s="390"/>
      <c r="JLR2" s="390"/>
      <c r="JLS2" s="390"/>
      <c r="JLT2" s="362"/>
      <c r="JLU2" s="362"/>
      <c r="JLV2" s="362"/>
      <c r="JLW2" s="390"/>
      <c r="JLX2" s="390"/>
      <c r="JLY2" s="390"/>
      <c r="JLZ2" s="390"/>
      <c r="JMA2" s="390"/>
      <c r="JMB2" s="362"/>
      <c r="JMC2" s="362"/>
      <c r="JMD2" s="362"/>
      <c r="JME2" s="390"/>
      <c r="JMF2" s="390"/>
      <c r="JMG2" s="390"/>
      <c r="JMH2" s="390"/>
      <c r="JMI2" s="390"/>
      <c r="JMJ2" s="362"/>
      <c r="JMK2" s="362"/>
      <c r="JML2" s="362"/>
      <c r="JMM2" s="390"/>
      <c r="JMN2" s="390"/>
      <c r="JMO2" s="390"/>
      <c r="JMP2" s="390"/>
      <c r="JMQ2" s="390"/>
      <c r="JMR2" s="362"/>
      <c r="JMS2" s="362"/>
      <c r="JMT2" s="362"/>
      <c r="JMU2" s="390"/>
      <c r="JMV2" s="390"/>
      <c r="JMW2" s="390"/>
      <c r="JMX2" s="390"/>
      <c r="JMY2" s="390"/>
      <c r="JMZ2" s="362"/>
      <c r="JNA2" s="362"/>
      <c r="JNB2" s="362"/>
      <c r="JNC2" s="390"/>
      <c r="JND2" s="390"/>
      <c r="JNE2" s="390"/>
      <c r="JNF2" s="390"/>
      <c r="JNG2" s="390"/>
      <c r="JNH2" s="362"/>
      <c r="JNI2" s="362"/>
      <c r="JNJ2" s="362"/>
      <c r="JNK2" s="390"/>
      <c r="JNL2" s="390"/>
      <c r="JNM2" s="390"/>
      <c r="JNN2" s="390"/>
      <c r="JNO2" s="390"/>
      <c r="JNP2" s="362"/>
      <c r="JNQ2" s="362"/>
      <c r="JNR2" s="362"/>
      <c r="JNS2" s="390"/>
      <c r="JNT2" s="390"/>
      <c r="JNU2" s="390"/>
      <c r="JNV2" s="390"/>
      <c r="JNW2" s="390"/>
      <c r="JNX2" s="362"/>
      <c r="JNY2" s="362"/>
      <c r="JNZ2" s="362"/>
      <c r="JOA2" s="390"/>
      <c r="JOB2" s="390"/>
      <c r="JOC2" s="390"/>
      <c r="JOD2" s="390"/>
      <c r="JOE2" s="390"/>
      <c r="JOF2" s="362"/>
      <c r="JOG2" s="362"/>
      <c r="JOH2" s="362"/>
      <c r="JOI2" s="390"/>
      <c r="JOJ2" s="390"/>
      <c r="JOK2" s="390"/>
      <c r="JOL2" s="390"/>
      <c r="JOM2" s="390"/>
      <c r="JON2" s="362"/>
      <c r="JOO2" s="362"/>
      <c r="JOP2" s="362"/>
      <c r="JOQ2" s="390"/>
      <c r="JOR2" s="390"/>
      <c r="JOS2" s="390"/>
      <c r="JOT2" s="390"/>
      <c r="JOU2" s="390"/>
      <c r="JOV2" s="362"/>
      <c r="JOW2" s="362"/>
      <c r="JOX2" s="362"/>
      <c r="JOY2" s="390"/>
      <c r="JOZ2" s="390"/>
      <c r="JPA2" s="390"/>
      <c r="JPB2" s="390"/>
      <c r="JPC2" s="390"/>
      <c r="JPD2" s="362"/>
      <c r="JPE2" s="362"/>
      <c r="JPF2" s="362"/>
      <c r="JPG2" s="390"/>
      <c r="JPH2" s="390"/>
      <c r="JPI2" s="390"/>
      <c r="JPJ2" s="390"/>
      <c r="JPK2" s="390"/>
      <c r="JPL2" s="362"/>
      <c r="JPM2" s="362"/>
      <c r="JPN2" s="362"/>
      <c r="JPO2" s="390"/>
      <c r="JPP2" s="390"/>
      <c r="JPQ2" s="390"/>
      <c r="JPR2" s="390"/>
      <c r="JPS2" s="390"/>
      <c r="JPT2" s="362"/>
      <c r="JPU2" s="362"/>
      <c r="JPV2" s="362"/>
      <c r="JPW2" s="390"/>
      <c r="JPX2" s="390"/>
      <c r="JPY2" s="390"/>
      <c r="JPZ2" s="390"/>
      <c r="JQA2" s="390"/>
      <c r="JQB2" s="362"/>
      <c r="JQC2" s="362"/>
      <c r="JQD2" s="362"/>
      <c r="JQE2" s="390"/>
      <c r="JQF2" s="390"/>
      <c r="JQG2" s="390"/>
      <c r="JQH2" s="390"/>
      <c r="JQI2" s="390"/>
      <c r="JQJ2" s="362"/>
      <c r="JQK2" s="362"/>
      <c r="JQL2" s="362"/>
      <c r="JQM2" s="390"/>
      <c r="JQN2" s="390"/>
      <c r="JQO2" s="390"/>
      <c r="JQP2" s="390"/>
      <c r="JQQ2" s="390"/>
      <c r="JQR2" s="362"/>
      <c r="JQS2" s="362"/>
      <c r="JQT2" s="362"/>
      <c r="JQU2" s="390"/>
      <c r="JQV2" s="390"/>
      <c r="JQW2" s="390"/>
      <c r="JQX2" s="390"/>
      <c r="JQY2" s="390"/>
      <c r="JQZ2" s="362"/>
      <c r="JRA2" s="362"/>
      <c r="JRB2" s="362"/>
      <c r="JRC2" s="390"/>
      <c r="JRD2" s="390"/>
      <c r="JRE2" s="390"/>
      <c r="JRF2" s="390"/>
      <c r="JRG2" s="390"/>
      <c r="JRH2" s="362"/>
      <c r="JRI2" s="362"/>
      <c r="JRJ2" s="362"/>
      <c r="JRK2" s="390"/>
      <c r="JRL2" s="390"/>
      <c r="JRM2" s="390"/>
      <c r="JRN2" s="390"/>
      <c r="JRO2" s="390"/>
      <c r="JRP2" s="362"/>
      <c r="JRQ2" s="362"/>
      <c r="JRR2" s="362"/>
      <c r="JRS2" s="390"/>
      <c r="JRT2" s="390"/>
      <c r="JRU2" s="390"/>
      <c r="JRV2" s="390"/>
      <c r="JRW2" s="390"/>
      <c r="JRX2" s="362"/>
      <c r="JRY2" s="362"/>
      <c r="JRZ2" s="362"/>
      <c r="JSA2" s="390"/>
      <c r="JSB2" s="390"/>
      <c r="JSC2" s="390"/>
      <c r="JSD2" s="390"/>
      <c r="JSE2" s="390"/>
      <c r="JSF2" s="362"/>
      <c r="JSG2" s="362"/>
      <c r="JSH2" s="362"/>
      <c r="JSI2" s="390"/>
      <c r="JSJ2" s="390"/>
      <c r="JSK2" s="390"/>
      <c r="JSL2" s="390"/>
      <c r="JSM2" s="390"/>
      <c r="JSN2" s="362"/>
      <c r="JSO2" s="362"/>
      <c r="JSP2" s="362"/>
      <c r="JSQ2" s="390"/>
      <c r="JSR2" s="390"/>
      <c r="JSS2" s="390"/>
      <c r="JST2" s="390"/>
      <c r="JSU2" s="390"/>
      <c r="JSV2" s="362"/>
      <c r="JSW2" s="362"/>
      <c r="JSX2" s="362"/>
      <c r="JSY2" s="390"/>
      <c r="JSZ2" s="390"/>
      <c r="JTA2" s="390"/>
      <c r="JTB2" s="390"/>
      <c r="JTC2" s="390"/>
      <c r="JTD2" s="362"/>
      <c r="JTE2" s="362"/>
      <c r="JTF2" s="362"/>
      <c r="JTG2" s="390"/>
      <c r="JTH2" s="390"/>
      <c r="JTI2" s="390"/>
      <c r="JTJ2" s="390"/>
      <c r="JTK2" s="390"/>
      <c r="JTL2" s="362"/>
      <c r="JTM2" s="362"/>
      <c r="JTN2" s="362"/>
      <c r="JTO2" s="390"/>
      <c r="JTP2" s="390"/>
      <c r="JTQ2" s="390"/>
      <c r="JTR2" s="390"/>
      <c r="JTS2" s="390"/>
      <c r="JTT2" s="362"/>
      <c r="JTU2" s="362"/>
      <c r="JTV2" s="362"/>
      <c r="JTW2" s="390"/>
      <c r="JTX2" s="390"/>
      <c r="JTY2" s="390"/>
      <c r="JTZ2" s="390"/>
      <c r="JUA2" s="390"/>
      <c r="JUB2" s="362"/>
      <c r="JUC2" s="362"/>
      <c r="JUD2" s="362"/>
      <c r="JUE2" s="390"/>
      <c r="JUF2" s="390"/>
      <c r="JUG2" s="390"/>
      <c r="JUH2" s="390"/>
      <c r="JUI2" s="390"/>
      <c r="JUJ2" s="362"/>
      <c r="JUK2" s="362"/>
      <c r="JUL2" s="362"/>
      <c r="JUM2" s="390"/>
      <c r="JUN2" s="390"/>
      <c r="JUO2" s="390"/>
      <c r="JUP2" s="390"/>
      <c r="JUQ2" s="390"/>
      <c r="JUR2" s="362"/>
      <c r="JUS2" s="362"/>
      <c r="JUT2" s="362"/>
      <c r="JUU2" s="390"/>
      <c r="JUV2" s="390"/>
      <c r="JUW2" s="390"/>
      <c r="JUX2" s="390"/>
      <c r="JUY2" s="390"/>
      <c r="JUZ2" s="362"/>
      <c r="JVA2" s="362"/>
      <c r="JVB2" s="362"/>
      <c r="JVC2" s="390"/>
      <c r="JVD2" s="390"/>
      <c r="JVE2" s="390"/>
      <c r="JVF2" s="390"/>
      <c r="JVG2" s="390"/>
      <c r="JVH2" s="362"/>
      <c r="JVI2" s="362"/>
      <c r="JVJ2" s="362"/>
      <c r="JVK2" s="390"/>
      <c r="JVL2" s="390"/>
      <c r="JVM2" s="390"/>
      <c r="JVN2" s="390"/>
      <c r="JVO2" s="390"/>
      <c r="JVP2" s="362"/>
      <c r="JVQ2" s="362"/>
      <c r="JVR2" s="362"/>
      <c r="JVS2" s="390"/>
      <c r="JVT2" s="390"/>
      <c r="JVU2" s="390"/>
      <c r="JVV2" s="390"/>
      <c r="JVW2" s="390"/>
      <c r="JVX2" s="362"/>
      <c r="JVY2" s="362"/>
      <c r="JVZ2" s="362"/>
      <c r="JWA2" s="390"/>
      <c r="JWB2" s="390"/>
      <c r="JWC2" s="390"/>
      <c r="JWD2" s="390"/>
      <c r="JWE2" s="390"/>
      <c r="JWF2" s="362"/>
      <c r="JWG2" s="362"/>
      <c r="JWH2" s="362"/>
      <c r="JWI2" s="390"/>
      <c r="JWJ2" s="390"/>
      <c r="JWK2" s="390"/>
      <c r="JWL2" s="390"/>
      <c r="JWM2" s="390"/>
      <c r="JWN2" s="362"/>
      <c r="JWO2" s="362"/>
      <c r="JWP2" s="362"/>
      <c r="JWQ2" s="390"/>
      <c r="JWR2" s="390"/>
      <c r="JWS2" s="390"/>
      <c r="JWT2" s="390"/>
      <c r="JWU2" s="390"/>
      <c r="JWV2" s="362"/>
      <c r="JWW2" s="362"/>
      <c r="JWX2" s="362"/>
      <c r="JWY2" s="390"/>
      <c r="JWZ2" s="390"/>
      <c r="JXA2" s="390"/>
      <c r="JXB2" s="390"/>
      <c r="JXC2" s="390"/>
      <c r="JXD2" s="362"/>
      <c r="JXE2" s="362"/>
      <c r="JXF2" s="362"/>
      <c r="JXG2" s="390"/>
      <c r="JXH2" s="390"/>
      <c r="JXI2" s="390"/>
      <c r="JXJ2" s="390"/>
      <c r="JXK2" s="390"/>
      <c r="JXL2" s="362"/>
      <c r="JXM2" s="362"/>
      <c r="JXN2" s="362"/>
      <c r="JXO2" s="390"/>
      <c r="JXP2" s="390"/>
      <c r="JXQ2" s="390"/>
      <c r="JXR2" s="390"/>
      <c r="JXS2" s="390"/>
      <c r="JXT2" s="362"/>
      <c r="JXU2" s="362"/>
      <c r="JXV2" s="362"/>
      <c r="JXW2" s="390"/>
      <c r="JXX2" s="390"/>
      <c r="JXY2" s="390"/>
      <c r="JXZ2" s="390"/>
      <c r="JYA2" s="390"/>
      <c r="JYB2" s="362"/>
      <c r="JYC2" s="362"/>
      <c r="JYD2" s="362"/>
      <c r="JYE2" s="390"/>
      <c r="JYF2" s="390"/>
      <c r="JYG2" s="390"/>
      <c r="JYH2" s="390"/>
      <c r="JYI2" s="390"/>
      <c r="JYJ2" s="362"/>
      <c r="JYK2" s="362"/>
      <c r="JYL2" s="362"/>
      <c r="JYM2" s="390"/>
      <c r="JYN2" s="390"/>
      <c r="JYO2" s="390"/>
      <c r="JYP2" s="390"/>
      <c r="JYQ2" s="390"/>
      <c r="JYR2" s="362"/>
      <c r="JYS2" s="362"/>
      <c r="JYT2" s="362"/>
      <c r="JYU2" s="390"/>
      <c r="JYV2" s="390"/>
      <c r="JYW2" s="390"/>
      <c r="JYX2" s="390"/>
      <c r="JYY2" s="390"/>
      <c r="JYZ2" s="362"/>
      <c r="JZA2" s="362"/>
      <c r="JZB2" s="362"/>
      <c r="JZC2" s="390"/>
      <c r="JZD2" s="390"/>
      <c r="JZE2" s="390"/>
      <c r="JZF2" s="390"/>
      <c r="JZG2" s="390"/>
      <c r="JZH2" s="362"/>
      <c r="JZI2" s="362"/>
      <c r="JZJ2" s="362"/>
      <c r="JZK2" s="390"/>
      <c r="JZL2" s="390"/>
      <c r="JZM2" s="390"/>
      <c r="JZN2" s="390"/>
      <c r="JZO2" s="390"/>
      <c r="JZP2" s="362"/>
      <c r="JZQ2" s="362"/>
      <c r="JZR2" s="362"/>
      <c r="JZS2" s="390"/>
      <c r="JZT2" s="390"/>
      <c r="JZU2" s="390"/>
      <c r="JZV2" s="390"/>
      <c r="JZW2" s="390"/>
      <c r="JZX2" s="362"/>
      <c r="JZY2" s="362"/>
      <c r="JZZ2" s="362"/>
      <c r="KAA2" s="390"/>
      <c r="KAB2" s="390"/>
      <c r="KAC2" s="390"/>
      <c r="KAD2" s="390"/>
      <c r="KAE2" s="390"/>
      <c r="KAF2" s="362"/>
      <c r="KAG2" s="362"/>
      <c r="KAH2" s="362"/>
      <c r="KAI2" s="390"/>
      <c r="KAJ2" s="390"/>
      <c r="KAK2" s="390"/>
      <c r="KAL2" s="390"/>
      <c r="KAM2" s="390"/>
      <c r="KAN2" s="362"/>
      <c r="KAO2" s="362"/>
      <c r="KAP2" s="362"/>
      <c r="KAQ2" s="390"/>
      <c r="KAR2" s="390"/>
      <c r="KAS2" s="390"/>
      <c r="KAT2" s="390"/>
      <c r="KAU2" s="390"/>
      <c r="KAV2" s="362"/>
      <c r="KAW2" s="362"/>
      <c r="KAX2" s="362"/>
      <c r="KAY2" s="390"/>
      <c r="KAZ2" s="390"/>
      <c r="KBA2" s="390"/>
      <c r="KBB2" s="390"/>
      <c r="KBC2" s="390"/>
      <c r="KBD2" s="362"/>
      <c r="KBE2" s="362"/>
      <c r="KBF2" s="362"/>
      <c r="KBG2" s="390"/>
      <c r="KBH2" s="390"/>
      <c r="KBI2" s="390"/>
      <c r="KBJ2" s="390"/>
      <c r="KBK2" s="390"/>
      <c r="KBL2" s="362"/>
      <c r="KBM2" s="362"/>
      <c r="KBN2" s="362"/>
      <c r="KBO2" s="390"/>
      <c r="KBP2" s="390"/>
      <c r="KBQ2" s="390"/>
      <c r="KBR2" s="390"/>
      <c r="KBS2" s="390"/>
      <c r="KBT2" s="362"/>
      <c r="KBU2" s="362"/>
      <c r="KBV2" s="362"/>
      <c r="KBW2" s="390"/>
      <c r="KBX2" s="390"/>
      <c r="KBY2" s="390"/>
      <c r="KBZ2" s="390"/>
      <c r="KCA2" s="390"/>
      <c r="KCB2" s="362"/>
      <c r="KCC2" s="362"/>
      <c r="KCD2" s="362"/>
      <c r="KCE2" s="390"/>
      <c r="KCF2" s="390"/>
      <c r="KCG2" s="390"/>
      <c r="KCH2" s="390"/>
      <c r="KCI2" s="390"/>
      <c r="KCJ2" s="362"/>
      <c r="KCK2" s="362"/>
      <c r="KCL2" s="362"/>
      <c r="KCM2" s="390"/>
      <c r="KCN2" s="390"/>
      <c r="KCO2" s="390"/>
      <c r="KCP2" s="390"/>
      <c r="KCQ2" s="390"/>
      <c r="KCR2" s="362"/>
      <c r="KCS2" s="362"/>
      <c r="KCT2" s="362"/>
      <c r="KCU2" s="390"/>
      <c r="KCV2" s="390"/>
      <c r="KCW2" s="390"/>
      <c r="KCX2" s="390"/>
      <c r="KCY2" s="390"/>
      <c r="KCZ2" s="362"/>
      <c r="KDA2" s="362"/>
      <c r="KDB2" s="362"/>
      <c r="KDC2" s="390"/>
      <c r="KDD2" s="390"/>
      <c r="KDE2" s="390"/>
      <c r="KDF2" s="390"/>
      <c r="KDG2" s="390"/>
      <c r="KDH2" s="362"/>
      <c r="KDI2" s="362"/>
      <c r="KDJ2" s="362"/>
      <c r="KDK2" s="390"/>
      <c r="KDL2" s="390"/>
      <c r="KDM2" s="390"/>
      <c r="KDN2" s="390"/>
      <c r="KDO2" s="390"/>
      <c r="KDP2" s="362"/>
      <c r="KDQ2" s="362"/>
      <c r="KDR2" s="362"/>
      <c r="KDS2" s="390"/>
      <c r="KDT2" s="390"/>
      <c r="KDU2" s="390"/>
      <c r="KDV2" s="390"/>
      <c r="KDW2" s="390"/>
      <c r="KDX2" s="362"/>
      <c r="KDY2" s="362"/>
      <c r="KDZ2" s="362"/>
      <c r="KEA2" s="390"/>
      <c r="KEB2" s="390"/>
      <c r="KEC2" s="390"/>
      <c r="KED2" s="390"/>
      <c r="KEE2" s="390"/>
      <c r="KEF2" s="362"/>
      <c r="KEG2" s="362"/>
      <c r="KEH2" s="362"/>
      <c r="KEI2" s="390"/>
      <c r="KEJ2" s="390"/>
      <c r="KEK2" s="390"/>
      <c r="KEL2" s="390"/>
      <c r="KEM2" s="390"/>
      <c r="KEN2" s="362"/>
      <c r="KEO2" s="362"/>
      <c r="KEP2" s="362"/>
      <c r="KEQ2" s="390"/>
      <c r="KER2" s="390"/>
      <c r="KES2" s="390"/>
      <c r="KET2" s="390"/>
      <c r="KEU2" s="390"/>
      <c r="KEV2" s="362"/>
      <c r="KEW2" s="362"/>
      <c r="KEX2" s="362"/>
      <c r="KEY2" s="390"/>
      <c r="KEZ2" s="390"/>
      <c r="KFA2" s="390"/>
      <c r="KFB2" s="390"/>
      <c r="KFC2" s="390"/>
      <c r="KFD2" s="362"/>
      <c r="KFE2" s="362"/>
      <c r="KFF2" s="362"/>
      <c r="KFG2" s="390"/>
      <c r="KFH2" s="390"/>
      <c r="KFI2" s="390"/>
      <c r="KFJ2" s="390"/>
      <c r="KFK2" s="390"/>
      <c r="KFL2" s="362"/>
      <c r="KFM2" s="362"/>
      <c r="KFN2" s="362"/>
      <c r="KFO2" s="390"/>
      <c r="KFP2" s="390"/>
      <c r="KFQ2" s="390"/>
      <c r="KFR2" s="390"/>
      <c r="KFS2" s="390"/>
      <c r="KFT2" s="362"/>
      <c r="KFU2" s="362"/>
      <c r="KFV2" s="362"/>
      <c r="KFW2" s="390"/>
      <c r="KFX2" s="390"/>
      <c r="KFY2" s="390"/>
      <c r="KFZ2" s="390"/>
      <c r="KGA2" s="390"/>
      <c r="KGB2" s="362"/>
      <c r="KGC2" s="362"/>
      <c r="KGD2" s="362"/>
      <c r="KGE2" s="390"/>
      <c r="KGF2" s="390"/>
      <c r="KGG2" s="390"/>
      <c r="KGH2" s="390"/>
      <c r="KGI2" s="390"/>
      <c r="KGJ2" s="362"/>
      <c r="KGK2" s="362"/>
      <c r="KGL2" s="362"/>
      <c r="KGM2" s="390"/>
      <c r="KGN2" s="390"/>
      <c r="KGO2" s="390"/>
      <c r="KGP2" s="390"/>
      <c r="KGQ2" s="390"/>
      <c r="KGR2" s="362"/>
      <c r="KGS2" s="362"/>
      <c r="KGT2" s="362"/>
      <c r="KGU2" s="390"/>
      <c r="KGV2" s="390"/>
      <c r="KGW2" s="390"/>
      <c r="KGX2" s="390"/>
      <c r="KGY2" s="390"/>
      <c r="KGZ2" s="362"/>
      <c r="KHA2" s="362"/>
      <c r="KHB2" s="362"/>
      <c r="KHC2" s="390"/>
      <c r="KHD2" s="390"/>
      <c r="KHE2" s="390"/>
      <c r="KHF2" s="390"/>
      <c r="KHG2" s="390"/>
      <c r="KHH2" s="362"/>
      <c r="KHI2" s="362"/>
      <c r="KHJ2" s="362"/>
      <c r="KHK2" s="390"/>
      <c r="KHL2" s="390"/>
      <c r="KHM2" s="390"/>
      <c r="KHN2" s="390"/>
      <c r="KHO2" s="390"/>
      <c r="KHP2" s="362"/>
      <c r="KHQ2" s="362"/>
      <c r="KHR2" s="362"/>
      <c r="KHS2" s="390"/>
      <c r="KHT2" s="390"/>
      <c r="KHU2" s="390"/>
      <c r="KHV2" s="390"/>
      <c r="KHW2" s="390"/>
      <c r="KHX2" s="362"/>
      <c r="KHY2" s="362"/>
      <c r="KHZ2" s="362"/>
      <c r="KIA2" s="390"/>
      <c r="KIB2" s="390"/>
      <c r="KIC2" s="390"/>
      <c r="KID2" s="390"/>
      <c r="KIE2" s="390"/>
      <c r="KIF2" s="362"/>
      <c r="KIG2" s="362"/>
      <c r="KIH2" s="362"/>
      <c r="KII2" s="390"/>
      <c r="KIJ2" s="390"/>
      <c r="KIK2" s="390"/>
      <c r="KIL2" s="390"/>
      <c r="KIM2" s="390"/>
      <c r="KIN2" s="362"/>
      <c r="KIO2" s="362"/>
      <c r="KIP2" s="362"/>
      <c r="KIQ2" s="390"/>
      <c r="KIR2" s="390"/>
      <c r="KIS2" s="390"/>
      <c r="KIT2" s="390"/>
      <c r="KIU2" s="390"/>
      <c r="KIV2" s="362"/>
      <c r="KIW2" s="362"/>
      <c r="KIX2" s="362"/>
      <c r="KIY2" s="390"/>
      <c r="KIZ2" s="390"/>
      <c r="KJA2" s="390"/>
      <c r="KJB2" s="390"/>
      <c r="KJC2" s="390"/>
      <c r="KJD2" s="362"/>
      <c r="KJE2" s="362"/>
      <c r="KJF2" s="362"/>
      <c r="KJG2" s="390"/>
      <c r="KJH2" s="390"/>
      <c r="KJI2" s="390"/>
      <c r="KJJ2" s="390"/>
      <c r="KJK2" s="390"/>
      <c r="KJL2" s="362"/>
      <c r="KJM2" s="362"/>
      <c r="KJN2" s="362"/>
      <c r="KJO2" s="390"/>
      <c r="KJP2" s="390"/>
      <c r="KJQ2" s="390"/>
      <c r="KJR2" s="390"/>
      <c r="KJS2" s="390"/>
      <c r="KJT2" s="362"/>
      <c r="KJU2" s="362"/>
      <c r="KJV2" s="362"/>
      <c r="KJW2" s="390"/>
      <c r="KJX2" s="390"/>
      <c r="KJY2" s="390"/>
      <c r="KJZ2" s="390"/>
      <c r="KKA2" s="390"/>
      <c r="KKB2" s="362"/>
      <c r="KKC2" s="362"/>
      <c r="KKD2" s="362"/>
      <c r="KKE2" s="390"/>
      <c r="KKF2" s="390"/>
      <c r="KKG2" s="390"/>
      <c r="KKH2" s="390"/>
      <c r="KKI2" s="390"/>
      <c r="KKJ2" s="362"/>
      <c r="KKK2" s="362"/>
      <c r="KKL2" s="362"/>
      <c r="KKM2" s="390"/>
      <c r="KKN2" s="390"/>
      <c r="KKO2" s="390"/>
      <c r="KKP2" s="390"/>
      <c r="KKQ2" s="390"/>
      <c r="KKR2" s="362"/>
      <c r="KKS2" s="362"/>
      <c r="KKT2" s="362"/>
      <c r="KKU2" s="390"/>
      <c r="KKV2" s="390"/>
      <c r="KKW2" s="390"/>
      <c r="KKX2" s="390"/>
      <c r="KKY2" s="390"/>
      <c r="KKZ2" s="362"/>
      <c r="KLA2" s="362"/>
      <c r="KLB2" s="362"/>
      <c r="KLC2" s="390"/>
      <c r="KLD2" s="390"/>
      <c r="KLE2" s="390"/>
      <c r="KLF2" s="390"/>
      <c r="KLG2" s="390"/>
      <c r="KLH2" s="362"/>
      <c r="KLI2" s="362"/>
      <c r="KLJ2" s="362"/>
      <c r="KLK2" s="390"/>
      <c r="KLL2" s="390"/>
      <c r="KLM2" s="390"/>
      <c r="KLN2" s="390"/>
      <c r="KLO2" s="390"/>
      <c r="KLP2" s="362"/>
      <c r="KLQ2" s="362"/>
      <c r="KLR2" s="362"/>
      <c r="KLS2" s="390"/>
      <c r="KLT2" s="390"/>
      <c r="KLU2" s="390"/>
      <c r="KLV2" s="390"/>
      <c r="KLW2" s="390"/>
      <c r="KLX2" s="362"/>
      <c r="KLY2" s="362"/>
      <c r="KLZ2" s="362"/>
      <c r="KMA2" s="390"/>
      <c r="KMB2" s="390"/>
      <c r="KMC2" s="390"/>
      <c r="KMD2" s="390"/>
      <c r="KME2" s="390"/>
      <c r="KMF2" s="362"/>
      <c r="KMG2" s="362"/>
      <c r="KMH2" s="362"/>
      <c r="KMI2" s="390"/>
      <c r="KMJ2" s="390"/>
      <c r="KMK2" s="390"/>
      <c r="KML2" s="390"/>
      <c r="KMM2" s="390"/>
      <c r="KMN2" s="362"/>
      <c r="KMO2" s="362"/>
      <c r="KMP2" s="362"/>
      <c r="KMQ2" s="390"/>
      <c r="KMR2" s="390"/>
      <c r="KMS2" s="390"/>
      <c r="KMT2" s="390"/>
      <c r="KMU2" s="390"/>
      <c r="KMV2" s="362"/>
      <c r="KMW2" s="362"/>
      <c r="KMX2" s="362"/>
      <c r="KMY2" s="390"/>
      <c r="KMZ2" s="390"/>
      <c r="KNA2" s="390"/>
      <c r="KNB2" s="390"/>
      <c r="KNC2" s="390"/>
      <c r="KND2" s="362"/>
      <c r="KNE2" s="362"/>
      <c r="KNF2" s="362"/>
      <c r="KNG2" s="390"/>
      <c r="KNH2" s="390"/>
      <c r="KNI2" s="390"/>
      <c r="KNJ2" s="390"/>
      <c r="KNK2" s="390"/>
      <c r="KNL2" s="362"/>
      <c r="KNM2" s="362"/>
      <c r="KNN2" s="362"/>
      <c r="KNO2" s="390"/>
      <c r="KNP2" s="390"/>
      <c r="KNQ2" s="390"/>
      <c r="KNR2" s="390"/>
      <c r="KNS2" s="390"/>
      <c r="KNT2" s="362"/>
      <c r="KNU2" s="362"/>
      <c r="KNV2" s="362"/>
      <c r="KNW2" s="390"/>
      <c r="KNX2" s="390"/>
      <c r="KNY2" s="390"/>
      <c r="KNZ2" s="390"/>
      <c r="KOA2" s="390"/>
      <c r="KOB2" s="362"/>
      <c r="KOC2" s="362"/>
      <c r="KOD2" s="362"/>
      <c r="KOE2" s="390"/>
      <c r="KOF2" s="390"/>
      <c r="KOG2" s="390"/>
      <c r="KOH2" s="390"/>
      <c r="KOI2" s="390"/>
      <c r="KOJ2" s="362"/>
      <c r="KOK2" s="362"/>
      <c r="KOL2" s="362"/>
      <c r="KOM2" s="390"/>
      <c r="KON2" s="390"/>
      <c r="KOO2" s="390"/>
      <c r="KOP2" s="390"/>
      <c r="KOQ2" s="390"/>
      <c r="KOR2" s="362"/>
      <c r="KOS2" s="362"/>
      <c r="KOT2" s="362"/>
      <c r="KOU2" s="390"/>
      <c r="KOV2" s="390"/>
      <c r="KOW2" s="390"/>
      <c r="KOX2" s="390"/>
      <c r="KOY2" s="390"/>
      <c r="KOZ2" s="362"/>
      <c r="KPA2" s="362"/>
      <c r="KPB2" s="362"/>
      <c r="KPC2" s="390"/>
      <c r="KPD2" s="390"/>
      <c r="KPE2" s="390"/>
      <c r="KPF2" s="390"/>
      <c r="KPG2" s="390"/>
      <c r="KPH2" s="362"/>
      <c r="KPI2" s="362"/>
      <c r="KPJ2" s="362"/>
      <c r="KPK2" s="390"/>
      <c r="KPL2" s="390"/>
      <c r="KPM2" s="390"/>
      <c r="KPN2" s="390"/>
      <c r="KPO2" s="390"/>
      <c r="KPP2" s="362"/>
      <c r="KPQ2" s="362"/>
      <c r="KPR2" s="362"/>
      <c r="KPS2" s="390"/>
      <c r="KPT2" s="390"/>
      <c r="KPU2" s="390"/>
      <c r="KPV2" s="390"/>
      <c r="KPW2" s="390"/>
      <c r="KPX2" s="362"/>
      <c r="KPY2" s="362"/>
      <c r="KPZ2" s="362"/>
      <c r="KQA2" s="390"/>
      <c r="KQB2" s="390"/>
      <c r="KQC2" s="390"/>
      <c r="KQD2" s="390"/>
      <c r="KQE2" s="390"/>
      <c r="KQF2" s="362"/>
      <c r="KQG2" s="362"/>
      <c r="KQH2" s="362"/>
      <c r="KQI2" s="390"/>
      <c r="KQJ2" s="390"/>
      <c r="KQK2" s="390"/>
      <c r="KQL2" s="390"/>
      <c r="KQM2" s="390"/>
      <c r="KQN2" s="362"/>
      <c r="KQO2" s="362"/>
      <c r="KQP2" s="362"/>
      <c r="KQQ2" s="390"/>
      <c r="KQR2" s="390"/>
      <c r="KQS2" s="390"/>
      <c r="KQT2" s="390"/>
      <c r="KQU2" s="390"/>
      <c r="KQV2" s="362"/>
      <c r="KQW2" s="362"/>
      <c r="KQX2" s="362"/>
      <c r="KQY2" s="390"/>
      <c r="KQZ2" s="390"/>
      <c r="KRA2" s="390"/>
      <c r="KRB2" s="390"/>
      <c r="KRC2" s="390"/>
      <c r="KRD2" s="362"/>
      <c r="KRE2" s="362"/>
      <c r="KRF2" s="362"/>
      <c r="KRG2" s="390"/>
      <c r="KRH2" s="390"/>
      <c r="KRI2" s="390"/>
      <c r="KRJ2" s="390"/>
      <c r="KRK2" s="390"/>
      <c r="KRL2" s="362"/>
      <c r="KRM2" s="362"/>
      <c r="KRN2" s="362"/>
      <c r="KRO2" s="390"/>
      <c r="KRP2" s="390"/>
      <c r="KRQ2" s="390"/>
      <c r="KRR2" s="390"/>
      <c r="KRS2" s="390"/>
      <c r="KRT2" s="362"/>
      <c r="KRU2" s="362"/>
      <c r="KRV2" s="362"/>
      <c r="KRW2" s="390"/>
      <c r="KRX2" s="390"/>
      <c r="KRY2" s="390"/>
      <c r="KRZ2" s="390"/>
      <c r="KSA2" s="390"/>
      <c r="KSB2" s="362"/>
      <c r="KSC2" s="362"/>
      <c r="KSD2" s="362"/>
      <c r="KSE2" s="390"/>
      <c r="KSF2" s="390"/>
      <c r="KSG2" s="390"/>
      <c r="KSH2" s="390"/>
      <c r="KSI2" s="390"/>
      <c r="KSJ2" s="362"/>
      <c r="KSK2" s="362"/>
      <c r="KSL2" s="362"/>
      <c r="KSM2" s="390"/>
      <c r="KSN2" s="390"/>
      <c r="KSO2" s="390"/>
      <c r="KSP2" s="390"/>
      <c r="KSQ2" s="390"/>
      <c r="KSR2" s="362"/>
      <c r="KSS2" s="362"/>
      <c r="KST2" s="362"/>
      <c r="KSU2" s="390"/>
      <c r="KSV2" s="390"/>
      <c r="KSW2" s="390"/>
      <c r="KSX2" s="390"/>
      <c r="KSY2" s="390"/>
      <c r="KSZ2" s="362"/>
      <c r="KTA2" s="362"/>
      <c r="KTB2" s="362"/>
      <c r="KTC2" s="390"/>
      <c r="KTD2" s="390"/>
      <c r="KTE2" s="390"/>
      <c r="KTF2" s="390"/>
      <c r="KTG2" s="390"/>
      <c r="KTH2" s="362"/>
      <c r="KTI2" s="362"/>
      <c r="KTJ2" s="362"/>
      <c r="KTK2" s="390"/>
      <c r="KTL2" s="390"/>
      <c r="KTM2" s="390"/>
      <c r="KTN2" s="390"/>
      <c r="KTO2" s="390"/>
      <c r="KTP2" s="362"/>
      <c r="KTQ2" s="362"/>
      <c r="KTR2" s="362"/>
      <c r="KTS2" s="390"/>
      <c r="KTT2" s="390"/>
      <c r="KTU2" s="390"/>
      <c r="KTV2" s="390"/>
      <c r="KTW2" s="390"/>
      <c r="KTX2" s="362"/>
      <c r="KTY2" s="362"/>
      <c r="KTZ2" s="362"/>
      <c r="KUA2" s="390"/>
      <c r="KUB2" s="390"/>
      <c r="KUC2" s="390"/>
      <c r="KUD2" s="390"/>
      <c r="KUE2" s="390"/>
      <c r="KUF2" s="362"/>
      <c r="KUG2" s="362"/>
      <c r="KUH2" s="362"/>
      <c r="KUI2" s="390"/>
      <c r="KUJ2" s="390"/>
      <c r="KUK2" s="390"/>
      <c r="KUL2" s="390"/>
      <c r="KUM2" s="390"/>
      <c r="KUN2" s="362"/>
      <c r="KUO2" s="362"/>
      <c r="KUP2" s="362"/>
      <c r="KUQ2" s="390"/>
      <c r="KUR2" s="390"/>
      <c r="KUS2" s="390"/>
      <c r="KUT2" s="390"/>
      <c r="KUU2" s="390"/>
      <c r="KUV2" s="362"/>
      <c r="KUW2" s="362"/>
      <c r="KUX2" s="362"/>
      <c r="KUY2" s="390"/>
      <c r="KUZ2" s="390"/>
      <c r="KVA2" s="390"/>
      <c r="KVB2" s="390"/>
      <c r="KVC2" s="390"/>
      <c r="KVD2" s="362"/>
      <c r="KVE2" s="362"/>
      <c r="KVF2" s="362"/>
      <c r="KVG2" s="390"/>
      <c r="KVH2" s="390"/>
      <c r="KVI2" s="390"/>
      <c r="KVJ2" s="390"/>
      <c r="KVK2" s="390"/>
      <c r="KVL2" s="362"/>
      <c r="KVM2" s="362"/>
      <c r="KVN2" s="362"/>
      <c r="KVO2" s="390"/>
      <c r="KVP2" s="390"/>
      <c r="KVQ2" s="390"/>
      <c r="KVR2" s="390"/>
      <c r="KVS2" s="390"/>
      <c r="KVT2" s="362"/>
      <c r="KVU2" s="362"/>
      <c r="KVV2" s="362"/>
      <c r="KVW2" s="390"/>
      <c r="KVX2" s="390"/>
      <c r="KVY2" s="390"/>
      <c r="KVZ2" s="390"/>
      <c r="KWA2" s="390"/>
      <c r="KWB2" s="362"/>
      <c r="KWC2" s="362"/>
      <c r="KWD2" s="362"/>
      <c r="KWE2" s="390"/>
      <c r="KWF2" s="390"/>
      <c r="KWG2" s="390"/>
      <c r="KWH2" s="390"/>
      <c r="KWI2" s="390"/>
      <c r="KWJ2" s="362"/>
      <c r="KWK2" s="362"/>
      <c r="KWL2" s="362"/>
      <c r="KWM2" s="390"/>
      <c r="KWN2" s="390"/>
      <c r="KWO2" s="390"/>
      <c r="KWP2" s="390"/>
      <c r="KWQ2" s="390"/>
      <c r="KWR2" s="362"/>
      <c r="KWS2" s="362"/>
      <c r="KWT2" s="362"/>
      <c r="KWU2" s="390"/>
      <c r="KWV2" s="390"/>
      <c r="KWW2" s="390"/>
      <c r="KWX2" s="390"/>
      <c r="KWY2" s="390"/>
      <c r="KWZ2" s="362"/>
      <c r="KXA2" s="362"/>
      <c r="KXB2" s="362"/>
      <c r="KXC2" s="390"/>
      <c r="KXD2" s="390"/>
      <c r="KXE2" s="390"/>
      <c r="KXF2" s="390"/>
      <c r="KXG2" s="390"/>
      <c r="KXH2" s="362"/>
      <c r="KXI2" s="362"/>
      <c r="KXJ2" s="362"/>
      <c r="KXK2" s="390"/>
      <c r="KXL2" s="390"/>
      <c r="KXM2" s="390"/>
      <c r="KXN2" s="390"/>
      <c r="KXO2" s="390"/>
      <c r="KXP2" s="362"/>
      <c r="KXQ2" s="362"/>
      <c r="KXR2" s="362"/>
      <c r="KXS2" s="390"/>
      <c r="KXT2" s="390"/>
      <c r="KXU2" s="390"/>
      <c r="KXV2" s="390"/>
      <c r="KXW2" s="390"/>
      <c r="KXX2" s="362"/>
      <c r="KXY2" s="362"/>
      <c r="KXZ2" s="362"/>
      <c r="KYA2" s="390"/>
      <c r="KYB2" s="390"/>
      <c r="KYC2" s="390"/>
      <c r="KYD2" s="390"/>
      <c r="KYE2" s="390"/>
      <c r="KYF2" s="362"/>
      <c r="KYG2" s="362"/>
      <c r="KYH2" s="362"/>
      <c r="KYI2" s="390"/>
      <c r="KYJ2" s="390"/>
      <c r="KYK2" s="390"/>
      <c r="KYL2" s="390"/>
      <c r="KYM2" s="390"/>
      <c r="KYN2" s="362"/>
      <c r="KYO2" s="362"/>
      <c r="KYP2" s="362"/>
      <c r="KYQ2" s="390"/>
      <c r="KYR2" s="390"/>
      <c r="KYS2" s="390"/>
      <c r="KYT2" s="390"/>
      <c r="KYU2" s="390"/>
      <c r="KYV2" s="362"/>
      <c r="KYW2" s="362"/>
      <c r="KYX2" s="362"/>
      <c r="KYY2" s="390"/>
      <c r="KYZ2" s="390"/>
      <c r="KZA2" s="390"/>
      <c r="KZB2" s="390"/>
      <c r="KZC2" s="390"/>
      <c r="KZD2" s="362"/>
      <c r="KZE2" s="362"/>
      <c r="KZF2" s="362"/>
      <c r="KZG2" s="390"/>
      <c r="KZH2" s="390"/>
      <c r="KZI2" s="390"/>
      <c r="KZJ2" s="390"/>
      <c r="KZK2" s="390"/>
      <c r="KZL2" s="362"/>
      <c r="KZM2" s="362"/>
      <c r="KZN2" s="362"/>
      <c r="KZO2" s="390"/>
      <c r="KZP2" s="390"/>
      <c r="KZQ2" s="390"/>
      <c r="KZR2" s="390"/>
      <c r="KZS2" s="390"/>
      <c r="KZT2" s="362"/>
      <c r="KZU2" s="362"/>
      <c r="KZV2" s="362"/>
      <c r="KZW2" s="390"/>
      <c r="KZX2" s="390"/>
      <c r="KZY2" s="390"/>
      <c r="KZZ2" s="390"/>
      <c r="LAA2" s="390"/>
      <c r="LAB2" s="362"/>
      <c r="LAC2" s="362"/>
      <c r="LAD2" s="362"/>
      <c r="LAE2" s="390"/>
      <c r="LAF2" s="390"/>
      <c r="LAG2" s="390"/>
      <c r="LAH2" s="390"/>
      <c r="LAI2" s="390"/>
      <c r="LAJ2" s="362"/>
      <c r="LAK2" s="362"/>
      <c r="LAL2" s="362"/>
      <c r="LAM2" s="390"/>
      <c r="LAN2" s="390"/>
      <c r="LAO2" s="390"/>
      <c r="LAP2" s="390"/>
      <c r="LAQ2" s="390"/>
      <c r="LAR2" s="362"/>
      <c r="LAS2" s="362"/>
      <c r="LAT2" s="362"/>
      <c r="LAU2" s="390"/>
      <c r="LAV2" s="390"/>
      <c r="LAW2" s="390"/>
      <c r="LAX2" s="390"/>
      <c r="LAY2" s="390"/>
      <c r="LAZ2" s="362"/>
      <c r="LBA2" s="362"/>
      <c r="LBB2" s="362"/>
      <c r="LBC2" s="390"/>
      <c r="LBD2" s="390"/>
      <c r="LBE2" s="390"/>
      <c r="LBF2" s="390"/>
      <c r="LBG2" s="390"/>
      <c r="LBH2" s="362"/>
      <c r="LBI2" s="362"/>
      <c r="LBJ2" s="362"/>
      <c r="LBK2" s="390"/>
      <c r="LBL2" s="390"/>
      <c r="LBM2" s="390"/>
      <c r="LBN2" s="390"/>
      <c r="LBO2" s="390"/>
      <c r="LBP2" s="362"/>
      <c r="LBQ2" s="362"/>
      <c r="LBR2" s="362"/>
      <c r="LBS2" s="390"/>
      <c r="LBT2" s="390"/>
      <c r="LBU2" s="390"/>
      <c r="LBV2" s="390"/>
      <c r="LBW2" s="390"/>
      <c r="LBX2" s="362"/>
      <c r="LBY2" s="362"/>
      <c r="LBZ2" s="362"/>
      <c r="LCA2" s="390"/>
      <c r="LCB2" s="390"/>
      <c r="LCC2" s="390"/>
      <c r="LCD2" s="390"/>
      <c r="LCE2" s="390"/>
      <c r="LCF2" s="362"/>
      <c r="LCG2" s="362"/>
      <c r="LCH2" s="362"/>
      <c r="LCI2" s="390"/>
      <c r="LCJ2" s="390"/>
      <c r="LCK2" s="390"/>
      <c r="LCL2" s="390"/>
      <c r="LCM2" s="390"/>
      <c r="LCN2" s="362"/>
      <c r="LCO2" s="362"/>
      <c r="LCP2" s="362"/>
      <c r="LCQ2" s="390"/>
      <c r="LCR2" s="390"/>
      <c r="LCS2" s="390"/>
      <c r="LCT2" s="390"/>
      <c r="LCU2" s="390"/>
      <c r="LCV2" s="362"/>
      <c r="LCW2" s="362"/>
      <c r="LCX2" s="362"/>
      <c r="LCY2" s="390"/>
      <c r="LCZ2" s="390"/>
      <c r="LDA2" s="390"/>
      <c r="LDB2" s="390"/>
      <c r="LDC2" s="390"/>
      <c r="LDD2" s="362"/>
      <c r="LDE2" s="362"/>
      <c r="LDF2" s="362"/>
      <c r="LDG2" s="390"/>
      <c r="LDH2" s="390"/>
      <c r="LDI2" s="390"/>
      <c r="LDJ2" s="390"/>
      <c r="LDK2" s="390"/>
      <c r="LDL2" s="362"/>
      <c r="LDM2" s="362"/>
      <c r="LDN2" s="362"/>
      <c r="LDO2" s="390"/>
      <c r="LDP2" s="390"/>
      <c r="LDQ2" s="390"/>
      <c r="LDR2" s="390"/>
      <c r="LDS2" s="390"/>
      <c r="LDT2" s="362"/>
      <c r="LDU2" s="362"/>
      <c r="LDV2" s="362"/>
      <c r="LDW2" s="390"/>
      <c r="LDX2" s="390"/>
      <c r="LDY2" s="390"/>
      <c r="LDZ2" s="390"/>
      <c r="LEA2" s="390"/>
      <c r="LEB2" s="362"/>
      <c r="LEC2" s="362"/>
      <c r="LED2" s="362"/>
      <c r="LEE2" s="390"/>
      <c r="LEF2" s="390"/>
      <c r="LEG2" s="390"/>
      <c r="LEH2" s="390"/>
      <c r="LEI2" s="390"/>
      <c r="LEJ2" s="362"/>
      <c r="LEK2" s="362"/>
      <c r="LEL2" s="362"/>
      <c r="LEM2" s="390"/>
      <c r="LEN2" s="390"/>
      <c r="LEO2" s="390"/>
      <c r="LEP2" s="390"/>
      <c r="LEQ2" s="390"/>
      <c r="LER2" s="362"/>
      <c r="LES2" s="362"/>
      <c r="LET2" s="362"/>
      <c r="LEU2" s="390"/>
      <c r="LEV2" s="390"/>
      <c r="LEW2" s="390"/>
      <c r="LEX2" s="390"/>
      <c r="LEY2" s="390"/>
      <c r="LEZ2" s="362"/>
      <c r="LFA2" s="362"/>
      <c r="LFB2" s="362"/>
      <c r="LFC2" s="390"/>
      <c r="LFD2" s="390"/>
      <c r="LFE2" s="390"/>
      <c r="LFF2" s="390"/>
      <c r="LFG2" s="390"/>
      <c r="LFH2" s="362"/>
      <c r="LFI2" s="362"/>
      <c r="LFJ2" s="362"/>
      <c r="LFK2" s="390"/>
      <c r="LFL2" s="390"/>
      <c r="LFM2" s="390"/>
      <c r="LFN2" s="390"/>
      <c r="LFO2" s="390"/>
      <c r="LFP2" s="362"/>
      <c r="LFQ2" s="362"/>
      <c r="LFR2" s="362"/>
      <c r="LFS2" s="390"/>
      <c r="LFT2" s="390"/>
      <c r="LFU2" s="390"/>
      <c r="LFV2" s="390"/>
      <c r="LFW2" s="390"/>
      <c r="LFX2" s="362"/>
      <c r="LFY2" s="362"/>
      <c r="LFZ2" s="362"/>
      <c r="LGA2" s="390"/>
      <c r="LGB2" s="390"/>
      <c r="LGC2" s="390"/>
      <c r="LGD2" s="390"/>
      <c r="LGE2" s="390"/>
      <c r="LGF2" s="362"/>
      <c r="LGG2" s="362"/>
      <c r="LGH2" s="362"/>
      <c r="LGI2" s="390"/>
      <c r="LGJ2" s="390"/>
      <c r="LGK2" s="390"/>
      <c r="LGL2" s="390"/>
      <c r="LGM2" s="390"/>
      <c r="LGN2" s="362"/>
      <c r="LGO2" s="362"/>
      <c r="LGP2" s="362"/>
      <c r="LGQ2" s="390"/>
      <c r="LGR2" s="390"/>
      <c r="LGS2" s="390"/>
      <c r="LGT2" s="390"/>
      <c r="LGU2" s="390"/>
      <c r="LGV2" s="362"/>
      <c r="LGW2" s="362"/>
      <c r="LGX2" s="362"/>
      <c r="LGY2" s="390"/>
      <c r="LGZ2" s="390"/>
      <c r="LHA2" s="390"/>
      <c r="LHB2" s="390"/>
      <c r="LHC2" s="390"/>
      <c r="LHD2" s="362"/>
      <c r="LHE2" s="362"/>
      <c r="LHF2" s="362"/>
      <c r="LHG2" s="390"/>
      <c r="LHH2" s="390"/>
      <c r="LHI2" s="390"/>
      <c r="LHJ2" s="390"/>
      <c r="LHK2" s="390"/>
      <c r="LHL2" s="362"/>
      <c r="LHM2" s="362"/>
      <c r="LHN2" s="362"/>
      <c r="LHO2" s="390"/>
      <c r="LHP2" s="390"/>
      <c r="LHQ2" s="390"/>
      <c r="LHR2" s="390"/>
      <c r="LHS2" s="390"/>
      <c r="LHT2" s="362"/>
      <c r="LHU2" s="362"/>
      <c r="LHV2" s="362"/>
      <c r="LHW2" s="390"/>
      <c r="LHX2" s="390"/>
      <c r="LHY2" s="390"/>
      <c r="LHZ2" s="390"/>
      <c r="LIA2" s="390"/>
      <c r="LIB2" s="362"/>
      <c r="LIC2" s="362"/>
      <c r="LID2" s="362"/>
      <c r="LIE2" s="390"/>
      <c r="LIF2" s="390"/>
      <c r="LIG2" s="390"/>
      <c r="LIH2" s="390"/>
      <c r="LII2" s="390"/>
      <c r="LIJ2" s="362"/>
      <c r="LIK2" s="362"/>
      <c r="LIL2" s="362"/>
      <c r="LIM2" s="390"/>
      <c r="LIN2" s="390"/>
      <c r="LIO2" s="390"/>
      <c r="LIP2" s="390"/>
      <c r="LIQ2" s="390"/>
      <c r="LIR2" s="362"/>
      <c r="LIS2" s="362"/>
      <c r="LIT2" s="362"/>
      <c r="LIU2" s="390"/>
      <c r="LIV2" s="390"/>
      <c r="LIW2" s="390"/>
      <c r="LIX2" s="390"/>
      <c r="LIY2" s="390"/>
      <c r="LIZ2" s="362"/>
      <c r="LJA2" s="362"/>
      <c r="LJB2" s="362"/>
      <c r="LJC2" s="390"/>
      <c r="LJD2" s="390"/>
      <c r="LJE2" s="390"/>
      <c r="LJF2" s="390"/>
      <c r="LJG2" s="390"/>
      <c r="LJH2" s="362"/>
      <c r="LJI2" s="362"/>
      <c r="LJJ2" s="362"/>
      <c r="LJK2" s="390"/>
      <c r="LJL2" s="390"/>
      <c r="LJM2" s="390"/>
      <c r="LJN2" s="390"/>
      <c r="LJO2" s="390"/>
      <c r="LJP2" s="362"/>
      <c r="LJQ2" s="362"/>
      <c r="LJR2" s="362"/>
      <c r="LJS2" s="390"/>
      <c r="LJT2" s="390"/>
      <c r="LJU2" s="390"/>
      <c r="LJV2" s="390"/>
      <c r="LJW2" s="390"/>
      <c r="LJX2" s="362"/>
      <c r="LJY2" s="362"/>
      <c r="LJZ2" s="362"/>
      <c r="LKA2" s="390"/>
      <c r="LKB2" s="390"/>
      <c r="LKC2" s="390"/>
      <c r="LKD2" s="390"/>
      <c r="LKE2" s="390"/>
      <c r="LKF2" s="362"/>
      <c r="LKG2" s="362"/>
      <c r="LKH2" s="362"/>
      <c r="LKI2" s="390"/>
      <c r="LKJ2" s="390"/>
      <c r="LKK2" s="390"/>
      <c r="LKL2" s="390"/>
      <c r="LKM2" s="390"/>
      <c r="LKN2" s="362"/>
      <c r="LKO2" s="362"/>
      <c r="LKP2" s="362"/>
      <c r="LKQ2" s="390"/>
      <c r="LKR2" s="390"/>
      <c r="LKS2" s="390"/>
      <c r="LKT2" s="390"/>
      <c r="LKU2" s="390"/>
      <c r="LKV2" s="362"/>
      <c r="LKW2" s="362"/>
      <c r="LKX2" s="362"/>
      <c r="LKY2" s="390"/>
      <c r="LKZ2" s="390"/>
      <c r="LLA2" s="390"/>
      <c r="LLB2" s="390"/>
      <c r="LLC2" s="390"/>
      <c r="LLD2" s="362"/>
      <c r="LLE2" s="362"/>
      <c r="LLF2" s="362"/>
      <c r="LLG2" s="390"/>
      <c r="LLH2" s="390"/>
      <c r="LLI2" s="390"/>
      <c r="LLJ2" s="390"/>
      <c r="LLK2" s="390"/>
      <c r="LLL2" s="362"/>
      <c r="LLM2" s="362"/>
      <c r="LLN2" s="362"/>
      <c r="LLO2" s="390"/>
      <c r="LLP2" s="390"/>
      <c r="LLQ2" s="390"/>
      <c r="LLR2" s="390"/>
      <c r="LLS2" s="390"/>
      <c r="LLT2" s="362"/>
      <c r="LLU2" s="362"/>
      <c r="LLV2" s="362"/>
      <c r="LLW2" s="390"/>
      <c r="LLX2" s="390"/>
      <c r="LLY2" s="390"/>
      <c r="LLZ2" s="390"/>
      <c r="LMA2" s="390"/>
      <c r="LMB2" s="362"/>
      <c r="LMC2" s="362"/>
      <c r="LMD2" s="362"/>
      <c r="LME2" s="390"/>
      <c r="LMF2" s="390"/>
      <c r="LMG2" s="390"/>
      <c r="LMH2" s="390"/>
      <c r="LMI2" s="390"/>
      <c r="LMJ2" s="362"/>
      <c r="LMK2" s="362"/>
      <c r="LML2" s="362"/>
      <c r="LMM2" s="390"/>
      <c r="LMN2" s="390"/>
      <c r="LMO2" s="390"/>
      <c r="LMP2" s="390"/>
      <c r="LMQ2" s="390"/>
      <c r="LMR2" s="362"/>
      <c r="LMS2" s="362"/>
      <c r="LMT2" s="362"/>
      <c r="LMU2" s="390"/>
      <c r="LMV2" s="390"/>
      <c r="LMW2" s="390"/>
      <c r="LMX2" s="390"/>
      <c r="LMY2" s="390"/>
      <c r="LMZ2" s="362"/>
      <c r="LNA2" s="362"/>
      <c r="LNB2" s="362"/>
      <c r="LNC2" s="390"/>
      <c r="LND2" s="390"/>
      <c r="LNE2" s="390"/>
      <c r="LNF2" s="390"/>
      <c r="LNG2" s="390"/>
      <c r="LNH2" s="362"/>
      <c r="LNI2" s="362"/>
      <c r="LNJ2" s="362"/>
      <c r="LNK2" s="390"/>
      <c r="LNL2" s="390"/>
      <c r="LNM2" s="390"/>
      <c r="LNN2" s="390"/>
      <c r="LNO2" s="390"/>
      <c r="LNP2" s="362"/>
      <c r="LNQ2" s="362"/>
      <c r="LNR2" s="362"/>
      <c r="LNS2" s="390"/>
      <c r="LNT2" s="390"/>
      <c r="LNU2" s="390"/>
      <c r="LNV2" s="390"/>
      <c r="LNW2" s="390"/>
      <c r="LNX2" s="362"/>
      <c r="LNY2" s="362"/>
      <c r="LNZ2" s="362"/>
      <c r="LOA2" s="390"/>
      <c r="LOB2" s="390"/>
      <c r="LOC2" s="390"/>
      <c r="LOD2" s="390"/>
      <c r="LOE2" s="390"/>
      <c r="LOF2" s="362"/>
      <c r="LOG2" s="362"/>
      <c r="LOH2" s="362"/>
      <c r="LOI2" s="390"/>
      <c r="LOJ2" s="390"/>
      <c r="LOK2" s="390"/>
      <c r="LOL2" s="390"/>
      <c r="LOM2" s="390"/>
      <c r="LON2" s="362"/>
      <c r="LOO2" s="362"/>
      <c r="LOP2" s="362"/>
      <c r="LOQ2" s="390"/>
      <c r="LOR2" s="390"/>
      <c r="LOS2" s="390"/>
      <c r="LOT2" s="390"/>
      <c r="LOU2" s="390"/>
      <c r="LOV2" s="362"/>
      <c r="LOW2" s="362"/>
      <c r="LOX2" s="362"/>
      <c r="LOY2" s="390"/>
      <c r="LOZ2" s="390"/>
      <c r="LPA2" s="390"/>
      <c r="LPB2" s="390"/>
      <c r="LPC2" s="390"/>
      <c r="LPD2" s="362"/>
      <c r="LPE2" s="362"/>
      <c r="LPF2" s="362"/>
      <c r="LPG2" s="390"/>
      <c r="LPH2" s="390"/>
      <c r="LPI2" s="390"/>
      <c r="LPJ2" s="390"/>
      <c r="LPK2" s="390"/>
      <c r="LPL2" s="362"/>
      <c r="LPM2" s="362"/>
      <c r="LPN2" s="362"/>
      <c r="LPO2" s="390"/>
      <c r="LPP2" s="390"/>
      <c r="LPQ2" s="390"/>
      <c r="LPR2" s="390"/>
      <c r="LPS2" s="390"/>
      <c r="LPT2" s="362"/>
      <c r="LPU2" s="362"/>
      <c r="LPV2" s="362"/>
      <c r="LPW2" s="390"/>
      <c r="LPX2" s="390"/>
      <c r="LPY2" s="390"/>
      <c r="LPZ2" s="390"/>
      <c r="LQA2" s="390"/>
      <c r="LQB2" s="362"/>
      <c r="LQC2" s="362"/>
      <c r="LQD2" s="362"/>
      <c r="LQE2" s="390"/>
      <c r="LQF2" s="390"/>
      <c r="LQG2" s="390"/>
      <c r="LQH2" s="390"/>
      <c r="LQI2" s="390"/>
      <c r="LQJ2" s="362"/>
      <c r="LQK2" s="362"/>
      <c r="LQL2" s="362"/>
      <c r="LQM2" s="390"/>
      <c r="LQN2" s="390"/>
      <c r="LQO2" s="390"/>
      <c r="LQP2" s="390"/>
      <c r="LQQ2" s="390"/>
      <c r="LQR2" s="362"/>
      <c r="LQS2" s="362"/>
      <c r="LQT2" s="362"/>
      <c r="LQU2" s="390"/>
      <c r="LQV2" s="390"/>
      <c r="LQW2" s="390"/>
      <c r="LQX2" s="390"/>
      <c r="LQY2" s="390"/>
      <c r="LQZ2" s="362"/>
      <c r="LRA2" s="362"/>
      <c r="LRB2" s="362"/>
      <c r="LRC2" s="390"/>
      <c r="LRD2" s="390"/>
      <c r="LRE2" s="390"/>
      <c r="LRF2" s="390"/>
      <c r="LRG2" s="390"/>
      <c r="LRH2" s="362"/>
      <c r="LRI2" s="362"/>
      <c r="LRJ2" s="362"/>
      <c r="LRK2" s="390"/>
      <c r="LRL2" s="390"/>
      <c r="LRM2" s="390"/>
      <c r="LRN2" s="390"/>
      <c r="LRO2" s="390"/>
      <c r="LRP2" s="362"/>
      <c r="LRQ2" s="362"/>
      <c r="LRR2" s="362"/>
      <c r="LRS2" s="390"/>
      <c r="LRT2" s="390"/>
      <c r="LRU2" s="390"/>
      <c r="LRV2" s="390"/>
      <c r="LRW2" s="390"/>
      <c r="LRX2" s="362"/>
      <c r="LRY2" s="362"/>
      <c r="LRZ2" s="362"/>
      <c r="LSA2" s="390"/>
      <c r="LSB2" s="390"/>
      <c r="LSC2" s="390"/>
      <c r="LSD2" s="390"/>
      <c r="LSE2" s="390"/>
      <c r="LSF2" s="362"/>
      <c r="LSG2" s="362"/>
      <c r="LSH2" s="362"/>
      <c r="LSI2" s="390"/>
      <c r="LSJ2" s="390"/>
      <c r="LSK2" s="390"/>
      <c r="LSL2" s="390"/>
      <c r="LSM2" s="390"/>
      <c r="LSN2" s="362"/>
      <c r="LSO2" s="362"/>
      <c r="LSP2" s="362"/>
      <c r="LSQ2" s="390"/>
      <c r="LSR2" s="390"/>
      <c r="LSS2" s="390"/>
      <c r="LST2" s="390"/>
      <c r="LSU2" s="390"/>
      <c r="LSV2" s="362"/>
      <c r="LSW2" s="362"/>
      <c r="LSX2" s="362"/>
      <c r="LSY2" s="390"/>
      <c r="LSZ2" s="390"/>
      <c r="LTA2" s="390"/>
      <c r="LTB2" s="390"/>
      <c r="LTC2" s="390"/>
      <c r="LTD2" s="362"/>
      <c r="LTE2" s="362"/>
      <c r="LTF2" s="362"/>
      <c r="LTG2" s="390"/>
      <c r="LTH2" s="390"/>
      <c r="LTI2" s="390"/>
      <c r="LTJ2" s="390"/>
      <c r="LTK2" s="390"/>
      <c r="LTL2" s="362"/>
      <c r="LTM2" s="362"/>
      <c r="LTN2" s="362"/>
      <c r="LTO2" s="390"/>
      <c r="LTP2" s="390"/>
      <c r="LTQ2" s="390"/>
      <c r="LTR2" s="390"/>
      <c r="LTS2" s="390"/>
      <c r="LTT2" s="362"/>
      <c r="LTU2" s="362"/>
      <c r="LTV2" s="362"/>
      <c r="LTW2" s="390"/>
      <c r="LTX2" s="390"/>
      <c r="LTY2" s="390"/>
      <c r="LTZ2" s="390"/>
      <c r="LUA2" s="390"/>
      <c r="LUB2" s="362"/>
      <c r="LUC2" s="362"/>
      <c r="LUD2" s="362"/>
      <c r="LUE2" s="390"/>
      <c r="LUF2" s="390"/>
      <c r="LUG2" s="390"/>
      <c r="LUH2" s="390"/>
      <c r="LUI2" s="390"/>
      <c r="LUJ2" s="362"/>
      <c r="LUK2" s="362"/>
      <c r="LUL2" s="362"/>
      <c r="LUM2" s="390"/>
      <c r="LUN2" s="390"/>
      <c r="LUO2" s="390"/>
      <c r="LUP2" s="390"/>
      <c r="LUQ2" s="390"/>
      <c r="LUR2" s="362"/>
      <c r="LUS2" s="362"/>
      <c r="LUT2" s="362"/>
      <c r="LUU2" s="390"/>
      <c r="LUV2" s="390"/>
      <c r="LUW2" s="390"/>
      <c r="LUX2" s="390"/>
      <c r="LUY2" s="390"/>
      <c r="LUZ2" s="362"/>
      <c r="LVA2" s="362"/>
      <c r="LVB2" s="362"/>
      <c r="LVC2" s="390"/>
      <c r="LVD2" s="390"/>
      <c r="LVE2" s="390"/>
      <c r="LVF2" s="390"/>
      <c r="LVG2" s="390"/>
      <c r="LVH2" s="362"/>
      <c r="LVI2" s="362"/>
      <c r="LVJ2" s="362"/>
      <c r="LVK2" s="390"/>
      <c r="LVL2" s="390"/>
      <c r="LVM2" s="390"/>
      <c r="LVN2" s="390"/>
      <c r="LVO2" s="390"/>
      <c r="LVP2" s="362"/>
      <c r="LVQ2" s="362"/>
      <c r="LVR2" s="362"/>
      <c r="LVS2" s="390"/>
      <c r="LVT2" s="390"/>
      <c r="LVU2" s="390"/>
      <c r="LVV2" s="390"/>
      <c r="LVW2" s="390"/>
      <c r="LVX2" s="362"/>
      <c r="LVY2" s="362"/>
      <c r="LVZ2" s="362"/>
      <c r="LWA2" s="390"/>
      <c r="LWB2" s="390"/>
      <c r="LWC2" s="390"/>
      <c r="LWD2" s="390"/>
      <c r="LWE2" s="390"/>
      <c r="LWF2" s="362"/>
      <c r="LWG2" s="362"/>
      <c r="LWH2" s="362"/>
      <c r="LWI2" s="390"/>
      <c r="LWJ2" s="390"/>
      <c r="LWK2" s="390"/>
      <c r="LWL2" s="390"/>
      <c r="LWM2" s="390"/>
      <c r="LWN2" s="362"/>
      <c r="LWO2" s="362"/>
      <c r="LWP2" s="362"/>
      <c r="LWQ2" s="390"/>
      <c r="LWR2" s="390"/>
      <c r="LWS2" s="390"/>
      <c r="LWT2" s="390"/>
      <c r="LWU2" s="390"/>
      <c r="LWV2" s="362"/>
      <c r="LWW2" s="362"/>
      <c r="LWX2" s="362"/>
      <c r="LWY2" s="390"/>
      <c r="LWZ2" s="390"/>
      <c r="LXA2" s="390"/>
      <c r="LXB2" s="390"/>
      <c r="LXC2" s="390"/>
      <c r="LXD2" s="362"/>
      <c r="LXE2" s="362"/>
      <c r="LXF2" s="362"/>
      <c r="LXG2" s="390"/>
      <c r="LXH2" s="390"/>
      <c r="LXI2" s="390"/>
      <c r="LXJ2" s="390"/>
      <c r="LXK2" s="390"/>
      <c r="LXL2" s="362"/>
      <c r="LXM2" s="362"/>
      <c r="LXN2" s="362"/>
      <c r="LXO2" s="390"/>
      <c r="LXP2" s="390"/>
      <c r="LXQ2" s="390"/>
      <c r="LXR2" s="390"/>
      <c r="LXS2" s="390"/>
      <c r="LXT2" s="362"/>
      <c r="LXU2" s="362"/>
      <c r="LXV2" s="362"/>
      <c r="LXW2" s="390"/>
      <c r="LXX2" s="390"/>
      <c r="LXY2" s="390"/>
      <c r="LXZ2" s="390"/>
      <c r="LYA2" s="390"/>
      <c r="LYB2" s="362"/>
      <c r="LYC2" s="362"/>
      <c r="LYD2" s="362"/>
      <c r="LYE2" s="390"/>
      <c r="LYF2" s="390"/>
      <c r="LYG2" s="390"/>
      <c r="LYH2" s="390"/>
      <c r="LYI2" s="390"/>
      <c r="LYJ2" s="362"/>
      <c r="LYK2" s="362"/>
      <c r="LYL2" s="362"/>
      <c r="LYM2" s="390"/>
      <c r="LYN2" s="390"/>
      <c r="LYO2" s="390"/>
      <c r="LYP2" s="390"/>
      <c r="LYQ2" s="390"/>
      <c r="LYR2" s="362"/>
      <c r="LYS2" s="362"/>
      <c r="LYT2" s="362"/>
      <c r="LYU2" s="390"/>
      <c r="LYV2" s="390"/>
      <c r="LYW2" s="390"/>
      <c r="LYX2" s="390"/>
      <c r="LYY2" s="390"/>
      <c r="LYZ2" s="362"/>
      <c r="LZA2" s="362"/>
      <c r="LZB2" s="362"/>
      <c r="LZC2" s="390"/>
      <c r="LZD2" s="390"/>
      <c r="LZE2" s="390"/>
      <c r="LZF2" s="390"/>
      <c r="LZG2" s="390"/>
      <c r="LZH2" s="362"/>
      <c r="LZI2" s="362"/>
      <c r="LZJ2" s="362"/>
      <c r="LZK2" s="390"/>
      <c r="LZL2" s="390"/>
      <c r="LZM2" s="390"/>
      <c r="LZN2" s="390"/>
      <c r="LZO2" s="390"/>
      <c r="LZP2" s="362"/>
      <c r="LZQ2" s="362"/>
      <c r="LZR2" s="362"/>
      <c r="LZS2" s="390"/>
      <c r="LZT2" s="390"/>
      <c r="LZU2" s="390"/>
      <c r="LZV2" s="390"/>
      <c r="LZW2" s="390"/>
      <c r="LZX2" s="362"/>
      <c r="LZY2" s="362"/>
      <c r="LZZ2" s="362"/>
      <c r="MAA2" s="390"/>
      <c r="MAB2" s="390"/>
      <c r="MAC2" s="390"/>
      <c r="MAD2" s="390"/>
      <c r="MAE2" s="390"/>
      <c r="MAF2" s="362"/>
      <c r="MAG2" s="362"/>
      <c r="MAH2" s="362"/>
      <c r="MAI2" s="390"/>
      <c r="MAJ2" s="390"/>
      <c r="MAK2" s="390"/>
      <c r="MAL2" s="390"/>
      <c r="MAM2" s="390"/>
      <c r="MAN2" s="362"/>
      <c r="MAO2" s="362"/>
      <c r="MAP2" s="362"/>
      <c r="MAQ2" s="390"/>
      <c r="MAR2" s="390"/>
      <c r="MAS2" s="390"/>
      <c r="MAT2" s="390"/>
      <c r="MAU2" s="390"/>
      <c r="MAV2" s="362"/>
      <c r="MAW2" s="362"/>
      <c r="MAX2" s="362"/>
      <c r="MAY2" s="390"/>
      <c r="MAZ2" s="390"/>
      <c r="MBA2" s="390"/>
      <c r="MBB2" s="390"/>
      <c r="MBC2" s="390"/>
      <c r="MBD2" s="362"/>
      <c r="MBE2" s="362"/>
      <c r="MBF2" s="362"/>
      <c r="MBG2" s="390"/>
      <c r="MBH2" s="390"/>
      <c r="MBI2" s="390"/>
      <c r="MBJ2" s="390"/>
      <c r="MBK2" s="390"/>
      <c r="MBL2" s="362"/>
      <c r="MBM2" s="362"/>
      <c r="MBN2" s="362"/>
      <c r="MBO2" s="390"/>
      <c r="MBP2" s="390"/>
      <c r="MBQ2" s="390"/>
      <c r="MBR2" s="390"/>
      <c r="MBS2" s="390"/>
      <c r="MBT2" s="362"/>
      <c r="MBU2" s="362"/>
      <c r="MBV2" s="362"/>
      <c r="MBW2" s="390"/>
      <c r="MBX2" s="390"/>
      <c r="MBY2" s="390"/>
      <c r="MBZ2" s="390"/>
      <c r="MCA2" s="390"/>
      <c r="MCB2" s="362"/>
      <c r="MCC2" s="362"/>
      <c r="MCD2" s="362"/>
      <c r="MCE2" s="390"/>
      <c r="MCF2" s="390"/>
      <c r="MCG2" s="390"/>
      <c r="MCH2" s="390"/>
      <c r="MCI2" s="390"/>
      <c r="MCJ2" s="362"/>
      <c r="MCK2" s="362"/>
      <c r="MCL2" s="362"/>
      <c r="MCM2" s="390"/>
      <c r="MCN2" s="390"/>
      <c r="MCO2" s="390"/>
      <c r="MCP2" s="390"/>
      <c r="MCQ2" s="390"/>
      <c r="MCR2" s="362"/>
      <c r="MCS2" s="362"/>
      <c r="MCT2" s="362"/>
      <c r="MCU2" s="390"/>
      <c r="MCV2" s="390"/>
      <c r="MCW2" s="390"/>
      <c r="MCX2" s="390"/>
      <c r="MCY2" s="390"/>
      <c r="MCZ2" s="362"/>
      <c r="MDA2" s="362"/>
      <c r="MDB2" s="362"/>
      <c r="MDC2" s="390"/>
      <c r="MDD2" s="390"/>
      <c r="MDE2" s="390"/>
      <c r="MDF2" s="390"/>
      <c r="MDG2" s="390"/>
      <c r="MDH2" s="362"/>
      <c r="MDI2" s="362"/>
      <c r="MDJ2" s="362"/>
      <c r="MDK2" s="390"/>
      <c r="MDL2" s="390"/>
      <c r="MDM2" s="390"/>
      <c r="MDN2" s="390"/>
      <c r="MDO2" s="390"/>
      <c r="MDP2" s="362"/>
      <c r="MDQ2" s="362"/>
      <c r="MDR2" s="362"/>
      <c r="MDS2" s="390"/>
      <c r="MDT2" s="390"/>
      <c r="MDU2" s="390"/>
      <c r="MDV2" s="390"/>
      <c r="MDW2" s="390"/>
      <c r="MDX2" s="362"/>
      <c r="MDY2" s="362"/>
      <c r="MDZ2" s="362"/>
      <c r="MEA2" s="390"/>
      <c r="MEB2" s="390"/>
      <c r="MEC2" s="390"/>
      <c r="MED2" s="390"/>
      <c r="MEE2" s="390"/>
      <c r="MEF2" s="362"/>
      <c r="MEG2" s="362"/>
      <c r="MEH2" s="362"/>
      <c r="MEI2" s="390"/>
      <c r="MEJ2" s="390"/>
      <c r="MEK2" s="390"/>
      <c r="MEL2" s="390"/>
      <c r="MEM2" s="390"/>
      <c r="MEN2" s="362"/>
      <c r="MEO2" s="362"/>
      <c r="MEP2" s="362"/>
      <c r="MEQ2" s="390"/>
      <c r="MER2" s="390"/>
      <c r="MES2" s="390"/>
      <c r="MET2" s="390"/>
      <c r="MEU2" s="390"/>
      <c r="MEV2" s="362"/>
      <c r="MEW2" s="362"/>
      <c r="MEX2" s="362"/>
      <c r="MEY2" s="390"/>
      <c r="MEZ2" s="390"/>
      <c r="MFA2" s="390"/>
      <c r="MFB2" s="390"/>
      <c r="MFC2" s="390"/>
      <c r="MFD2" s="362"/>
      <c r="MFE2" s="362"/>
      <c r="MFF2" s="362"/>
      <c r="MFG2" s="390"/>
      <c r="MFH2" s="390"/>
      <c r="MFI2" s="390"/>
      <c r="MFJ2" s="390"/>
      <c r="MFK2" s="390"/>
      <c r="MFL2" s="362"/>
      <c r="MFM2" s="362"/>
      <c r="MFN2" s="362"/>
      <c r="MFO2" s="390"/>
      <c r="MFP2" s="390"/>
      <c r="MFQ2" s="390"/>
      <c r="MFR2" s="390"/>
      <c r="MFS2" s="390"/>
      <c r="MFT2" s="362"/>
      <c r="MFU2" s="362"/>
      <c r="MFV2" s="362"/>
      <c r="MFW2" s="390"/>
      <c r="MFX2" s="390"/>
      <c r="MFY2" s="390"/>
      <c r="MFZ2" s="390"/>
      <c r="MGA2" s="390"/>
      <c r="MGB2" s="362"/>
      <c r="MGC2" s="362"/>
      <c r="MGD2" s="362"/>
      <c r="MGE2" s="390"/>
      <c r="MGF2" s="390"/>
      <c r="MGG2" s="390"/>
      <c r="MGH2" s="390"/>
      <c r="MGI2" s="390"/>
      <c r="MGJ2" s="362"/>
      <c r="MGK2" s="362"/>
      <c r="MGL2" s="362"/>
      <c r="MGM2" s="390"/>
      <c r="MGN2" s="390"/>
      <c r="MGO2" s="390"/>
      <c r="MGP2" s="390"/>
      <c r="MGQ2" s="390"/>
      <c r="MGR2" s="362"/>
      <c r="MGS2" s="362"/>
      <c r="MGT2" s="362"/>
      <c r="MGU2" s="390"/>
      <c r="MGV2" s="390"/>
      <c r="MGW2" s="390"/>
      <c r="MGX2" s="390"/>
      <c r="MGY2" s="390"/>
      <c r="MGZ2" s="362"/>
      <c r="MHA2" s="362"/>
      <c r="MHB2" s="362"/>
      <c r="MHC2" s="390"/>
      <c r="MHD2" s="390"/>
      <c r="MHE2" s="390"/>
      <c r="MHF2" s="390"/>
      <c r="MHG2" s="390"/>
      <c r="MHH2" s="362"/>
      <c r="MHI2" s="362"/>
      <c r="MHJ2" s="362"/>
      <c r="MHK2" s="390"/>
      <c r="MHL2" s="390"/>
      <c r="MHM2" s="390"/>
      <c r="MHN2" s="390"/>
      <c r="MHO2" s="390"/>
      <c r="MHP2" s="362"/>
      <c r="MHQ2" s="362"/>
      <c r="MHR2" s="362"/>
      <c r="MHS2" s="390"/>
      <c r="MHT2" s="390"/>
      <c r="MHU2" s="390"/>
      <c r="MHV2" s="390"/>
      <c r="MHW2" s="390"/>
      <c r="MHX2" s="362"/>
      <c r="MHY2" s="362"/>
      <c r="MHZ2" s="362"/>
      <c r="MIA2" s="390"/>
      <c r="MIB2" s="390"/>
      <c r="MIC2" s="390"/>
      <c r="MID2" s="390"/>
      <c r="MIE2" s="390"/>
      <c r="MIF2" s="362"/>
      <c r="MIG2" s="362"/>
      <c r="MIH2" s="362"/>
      <c r="MII2" s="390"/>
      <c r="MIJ2" s="390"/>
      <c r="MIK2" s="390"/>
      <c r="MIL2" s="390"/>
      <c r="MIM2" s="390"/>
      <c r="MIN2" s="362"/>
      <c r="MIO2" s="362"/>
      <c r="MIP2" s="362"/>
      <c r="MIQ2" s="390"/>
      <c r="MIR2" s="390"/>
      <c r="MIS2" s="390"/>
      <c r="MIT2" s="390"/>
      <c r="MIU2" s="390"/>
      <c r="MIV2" s="362"/>
      <c r="MIW2" s="362"/>
      <c r="MIX2" s="362"/>
      <c r="MIY2" s="390"/>
      <c r="MIZ2" s="390"/>
      <c r="MJA2" s="390"/>
      <c r="MJB2" s="390"/>
      <c r="MJC2" s="390"/>
      <c r="MJD2" s="362"/>
      <c r="MJE2" s="362"/>
      <c r="MJF2" s="362"/>
      <c r="MJG2" s="390"/>
      <c r="MJH2" s="390"/>
      <c r="MJI2" s="390"/>
      <c r="MJJ2" s="390"/>
      <c r="MJK2" s="390"/>
      <c r="MJL2" s="362"/>
      <c r="MJM2" s="362"/>
      <c r="MJN2" s="362"/>
      <c r="MJO2" s="390"/>
      <c r="MJP2" s="390"/>
      <c r="MJQ2" s="390"/>
      <c r="MJR2" s="390"/>
      <c r="MJS2" s="390"/>
      <c r="MJT2" s="362"/>
      <c r="MJU2" s="362"/>
      <c r="MJV2" s="362"/>
      <c r="MJW2" s="390"/>
      <c r="MJX2" s="390"/>
      <c r="MJY2" s="390"/>
      <c r="MJZ2" s="390"/>
      <c r="MKA2" s="390"/>
      <c r="MKB2" s="362"/>
      <c r="MKC2" s="362"/>
      <c r="MKD2" s="362"/>
      <c r="MKE2" s="390"/>
      <c r="MKF2" s="390"/>
      <c r="MKG2" s="390"/>
      <c r="MKH2" s="390"/>
      <c r="MKI2" s="390"/>
      <c r="MKJ2" s="362"/>
      <c r="MKK2" s="362"/>
      <c r="MKL2" s="362"/>
      <c r="MKM2" s="390"/>
      <c r="MKN2" s="390"/>
      <c r="MKO2" s="390"/>
      <c r="MKP2" s="390"/>
      <c r="MKQ2" s="390"/>
      <c r="MKR2" s="362"/>
      <c r="MKS2" s="362"/>
      <c r="MKT2" s="362"/>
      <c r="MKU2" s="390"/>
      <c r="MKV2" s="390"/>
      <c r="MKW2" s="390"/>
      <c r="MKX2" s="390"/>
      <c r="MKY2" s="390"/>
      <c r="MKZ2" s="362"/>
      <c r="MLA2" s="362"/>
      <c r="MLB2" s="362"/>
      <c r="MLC2" s="390"/>
      <c r="MLD2" s="390"/>
      <c r="MLE2" s="390"/>
      <c r="MLF2" s="390"/>
      <c r="MLG2" s="390"/>
      <c r="MLH2" s="362"/>
      <c r="MLI2" s="362"/>
      <c r="MLJ2" s="362"/>
      <c r="MLK2" s="390"/>
      <c r="MLL2" s="390"/>
      <c r="MLM2" s="390"/>
      <c r="MLN2" s="390"/>
      <c r="MLO2" s="390"/>
      <c r="MLP2" s="362"/>
      <c r="MLQ2" s="362"/>
      <c r="MLR2" s="362"/>
      <c r="MLS2" s="390"/>
      <c r="MLT2" s="390"/>
      <c r="MLU2" s="390"/>
      <c r="MLV2" s="390"/>
      <c r="MLW2" s="390"/>
      <c r="MLX2" s="362"/>
      <c r="MLY2" s="362"/>
      <c r="MLZ2" s="362"/>
      <c r="MMA2" s="390"/>
      <c r="MMB2" s="390"/>
      <c r="MMC2" s="390"/>
      <c r="MMD2" s="390"/>
      <c r="MME2" s="390"/>
      <c r="MMF2" s="362"/>
      <c r="MMG2" s="362"/>
      <c r="MMH2" s="362"/>
      <c r="MMI2" s="390"/>
      <c r="MMJ2" s="390"/>
      <c r="MMK2" s="390"/>
      <c r="MML2" s="390"/>
      <c r="MMM2" s="390"/>
      <c r="MMN2" s="362"/>
      <c r="MMO2" s="362"/>
      <c r="MMP2" s="362"/>
      <c r="MMQ2" s="390"/>
      <c r="MMR2" s="390"/>
      <c r="MMS2" s="390"/>
      <c r="MMT2" s="390"/>
      <c r="MMU2" s="390"/>
      <c r="MMV2" s="362"/>
      <c r="MMW2" s="362"/>
      <c r="MMX2" s="362"/>
      <c r="MMY2" s="390"/>
      <c r="MMZ2" s="390"/>
      <c r="MNA2" s="390"/>
      <c r="MNB2" s="390"/>
      <c r="MNC2" s="390"/>
      <c r="MND2" s="362"/>
      <c r="MNE2" s="362"/>
      <c r="MNF2" s="362"/>
      <c r="MNG2" s="390"/>
      <c r="MNH2" s="390"/>
      <c r="MNI2" s="390"/>
      <c r="MNJ2" s="390"/>
      <c r="MNK2" s="390"/>
      <c r="MNL2" s="362"/>
      <c r="MNM2" s="362"/>
      <c r="MNN2" s="362"/>
      <c r="MNO2" s="390"/>
      <c r="MNP2" s="390"/>
      <c r="MNQ2" s="390"/>
      <c r="MNR2" s="390"/>
      <c r="MNS2" s="390"/>
      <c r="MNT2" s="362"/>
      <c r="MNU2" s="362"/>
      <c r="MNV2" s="362"/>
      <c r="MNW2" s="390"/>
      <c r="MNX2" s="390"/>
      <c r="MNY2" s="390"/>
      <c r="MNZ2" s="390"/>
      <c r="MOA2" s="390"/>
      <c r="MOB2" s="362"/>
      <c r="MOC2" s="362"/>
      <c r="MOD2" s="362"/>
      <c r="MOE2" s="390"/>
      <c r="MOF2" s="390"/>
      <c r="MOG2" s="390"/>
      <c r="MOH2" s="390"/>
      <c r="MOI2" s="390"/>
      <c r="MOJ2" s="362"/>
      <c r="MOK2" s="362"/>
      <c r="MOL2" s="362"/>
      <c r="MOM2" s="390"/>
      <c r="MON2" s="390"/>
      <c r="MOO2" s="390"/>
      <c r="MOP2" s="390"/>
      <c r="MOQ2" s="390"/>
      <c r="MOR2" s="362"/>
      <c r="MOS2" s="362"/>
      <c r="MOT2" s="362"/>
      <c r="MOU2" s="390"/>
      <c r="MOV2" s="390"/>
      <c r="MOW2" s="390"/>
      <c r="MOX2" s="390"/>
      <c r="MOY2" s="390"/>
      <c r="MOZ2" s="362"/>
      <c r="MPA2" s="362"/>
      <c r="MPB2" s="362"/>
      <c r="MPC2" s="390"/>
      <c r="MPD2" s="390"/>
      <c r="MPE2" s="390"/>
      <c r="MPF2" s="390"/>
      <c r="MPG2" s="390"/>
      <c r="MPH2" s="362"/>
      <c r="MPI2" s="362"/>
      <c r="MPJ2" s="362"/>
      <c r="MPK2" s="390"/>
      <c r="MPL2" s="390"/>
      <c r="MPM2" s="390"/>
      <c r="MPN2" s="390"/>
      <c r="MPO2" s="390"/>
      <c r="MPP2" s="362"/>
      <c r="MPQ2" s="362"/>
      <c r="MPR2" s="362"/>
      <c r="MPS2" s="390"/>
      <c r="MPT2" s="390"/>
      <c r="MPU2" s="390"/>
      <c r="MPV2" s="390"/>
      <c r="MPW2" s="390"/>
      <c r="MPX2" s="362"/>
      <c r="MPY2" s="362"/>
      <c r="MPZ2" s="362"/>
      <c r="MQA2" s="390"/>
      <c r="MQB2" s="390"/>
      <c r="MQC2" s="390"/>
      <c r="MQD2" s="390"/>
      <c r="MQE2" s="390"/>
      <c r="MQF2" s="362"/>
      <c r="MQG2" s="362"/>
      <c r="MQH2" s="362"/>
      <c r="MQI2" s="390"/>
      <c r="MQJ2" s="390"/>
      <c r="MQK2" s="390"/>
      <c r="MQL2" s="390"/>
      <c r="MQM2" s="390"/>
      <c r="MQN2" s="362"/>
      <c r="MQO2" s="362"/>
      <c r="MQP2" s="362"/>
      <c r="MQQ2" s="390"/>
      <c r="MQR2" s="390"/>
      <c r="MQS2" s="390"/>
      <c r="MQT2" s="390"/>
      <c r="MQU2" s="390"/>
      <c r="MQV2" s="362"/>
      <c r="MQW2" s="362"/>
      <c r="MQX2" s="362"/>
      <c r="MQY2" s="390"/>
      <c r="MQZ2" s="390"/>
      <c r="MRA2" s="390"/>
      <c r="MRB2" s="390"/>
      <c r="MRC2" s="390"/>
      <c r="MRD2" s="362"/>
      <c r="MRE2" s="362"/>
      <c r="MRF2" s="362"/>
      <c r="MRG2" s="390"/>
      <c r="MRH2" s="390"/>
      <c r="MRI2" s="390"/>
      <c r="MRJ2" s="390"/>
      <c r="MRK2" s="390"/>
      <c r="MRL2" s="362"/>
      <c r="MRM2" s="362"/>
      <c r="MRN2" s="362"/>
      <c r="MRO2" s="390"/>
      <c r="MRP2" s="390"/>
      <c r="MRQ2" s="390"/>
      <c r="MRR2" s="390"/>
      <c r="MRS2" s="390"/>
      <c r="MRT2" s="362"/>
      <c r="MRU2" s="362"/>
      <c r="MRV2" s="362"/>
      <c r="MRW2" s="390"/>
      <c r="MRX2" s="390"/>
      <c r="MRY2" s="390"/>
      <c r="MRZ2" s="390"/>
      <c r="MSA2" s="390"/>
      <c r="MSB2" s="362"/>
      <c r="MSC2" s="362"/>
      <c r="MSD2" s="362"/>
      <c r="MSE2" s="390"/>
      <c r="MSF2" s="390"/>
      <c r="MSG2" s="390"/>
      <c r="MSH2" s="390"/>
      <c r="MSI2" s="390"/>
      <c r="MSJ2" s="362"/>
      <c r="MSK2" s="362"/>
      <c r="MSL2" s="362"/>
      <c r="MSM2" s="390"/>
      <c r="MSN2" s="390"/>
      <c r="MSO2" s="390"/>
      <c r="MSP2" s="390"/>
      <c r="MSQ2" s="390"/>
      <c r="MSR2" s="362"/>
      <c r="MSS2" s="362"/>
      <c r="MST2" s="362"/>
      <c r="MSU2" s="390"/>
      <c r="MSV2" s="390"/>
      <c r="MSW2" s="390"/>
      <c r="MSX2" s="390"/>
      <c r="MSY2" s="390"/>
      <c r="MSZ2" s="362"/>
      <c r="MTA2" s="362"/>
      <c r="MTB2" s="362"/>
      <c r="MTC2" s="390"/>
      <c r="MTD2" s="390"/>
      <c r="MTE2" s="390"/>
      <c r="MTF2" s="390"/>
      <c r="MTG2" s="390"/>
      <c r="MTH2" s="362"/>
      <c r="MTI2" s="362"/>
      <c r="MTJ2" s="362"/>
      <c r="MTK2" s="390"/>
      <c r="MTL2" s="390"/>
      <c r="MTM2" s="390"/>
      <c r="MTN2" s="390"/>
      <c r="MTO2" s="390"/>
      <c r="MTP2" s="362"/>
      <c r="MTQ2" s="362"/>
      <c r="MTR2" s="362"/>
      <c r="MTS2" s="390"/>
      <c r="MTT2" s="390"/>
      <c r="MTU2" s="390"/>
      <c r="MTV2" s="390"/>
      <c r="MTW2" s="390"/>
      <c r="MTX2" s="362"/>
      <c r="MTY2" s="362"/>
      <c r="MTZ2" s="362"/>
      <c r="MUA2" s="390"/>
      <c r="MUB2" s="390"/>
      <c r="MUC2" s="390"/>
      <c r="MUD2" s="390"/>
      <c r="MUE2" s="390"/>
      <c r="MUF2" s="362"/>
      <c r="MUG2" s="362"/>
      <c r="MUH2" s="362"/>
      <c r="MUI2" s="390"/>
      <c r="MUJ2" s="390"/>
      <c r="MUK2" s="390"/>
      <c r="MUL2" s="390"/>
      <c r="MUM2" s="390"/>
      <c r="MUN2" s="362"/>
      <c r="MUO2" s="362"/>
      <c r="MUP2" s="362"/>
      <c r="MUQ2" s="390"/>
      <c r="MUR2" s="390"/>
      <c r="MUS2" s="390"/>
      <c r="MUT2" s="390"/>
      <c r="MUU2" s="390"/>
      <c r="MUV2" s="362"/>
      <c r="MUW2" s="362"/>
      <c r="MUX2" s="362"/>
      <c r="MUY2" s="390"/>
      <c r="MUZ2" s="390"/>
      <c r="MVA2" s="390"/>
      <c r="MVB2" s="390"/>
      <c r="MVC2" s="390"/>
      <c r="MVD2" s="362"/>
      <c r="MVE2" s="362"/>
      <c r="MVF2" s="362"/>
      <c r="MVG2" s="390"/>
      <c r="MVH2" s="390"/>
      <c r="MVI2" s="390"/>
      <c r="MVJ2" s="390"/>
      <c r="MVK2" s="390"/>
      <c r="MVL2" s="362"/>
      <c r="MVM2" s="362"/>
      <c r="MVN2" s="362"/>
      <c r="MVO2" s="390"/>
      <c r="MVP2" s="390"/>
      <c r="MVQ2" s="390"/>
      <c r="MVR2" s="390"/>
      <c r="MVS2" s="390"/>
      <c r="MVT2" s="362"/>
      <c r="MVU2" s="362"/>
      <c r="MVV2" s="362"/>
      <c r="MVW2" s="390"/>
      <c r="MVX2" s="390"/>
      <c r="MVY2" s="390"/>
      <c r="MVZ2" s="390"/>
      <c r="MWA2" s="390"/>
      <c r="MWB2" s="362"/>
      <c r="MWC2" s="362"/>
      <c r="MWD2" s="362"/>
      <c r="MWE2" s="390"/>
      <c r="MWF2" s="390"/>
      <c r="MWG2" s="390"/>
      <c r="MWH2" s="390"/>
      <c r="MWI2" s="390"/>
      <c r="MWJ2" s="362"/>
      <c r="MWK2" s="362"/>
      <c r="MWL2" s="362"/>
      <c r="MWM2" s="390"/>
      <c r="MWN2" s="390"/>
      <c r="MWO2" s="390"/>
      <c r="MWP2" s="390"/>
      <c r="MWQ2" s="390"/>
      <c r="MWR2" s="362"/>
      <c r="MWS2" s="362"/>
      <c r="MWT2" s="362"/>
      <c r="MWU2" s="390"/>
      <c r="MWV2" s="390"/>
      <c r="MWW2" s="390"/>
      <c r="MWX2" s="390"/>
      <c r="MWY2" s="390"/>
      <c r="MWZ2" s="362"/>
      <c r="MXA2" s="362"/>
      <c r="MXB2" s="362"/>
      <c r="MXC2" s="390"/>
      <c r="MXD2" s="390"/>
      <c r="MXE2" s="390"/>
      <c r="MXF2" s="390"/>
      <c r="MXG2" s="390"/>
      <c r="MXH2" s="362"/>
      <c r="MXI2" s="362"/>
      <c r="MXJ2" s="362"/>
      <c r="MXK2" s="390"/>
      <c r="MXL2" s="390"/>
      <c r="MXM2" s="390"/>
      <c r="MXN2" s="390"/>
      <c r="MXO2" s="390"/>
      <c r="MXP2" s="362"/>
      <c r="MXQ2" s="362"/>
      <c r="MXR2" s="362"/>
      <c r="MXS2" s="390"/>
      <c r="MXT2" s="390"/>
      <c r="MXU2" s="390"/>
      <c r="MXV2" s="390"/>
      <c r="MXW2" s="390"/>
      <c r="MXX2" s="362"/>
      <c r="MXY2" s="362"/>
      <c r="MXZ2" s="362"/>
      <c r="MYA2" s="390"/>
      <c r="MYB2" s="390"/>
      <c r="MYC2" s="390"/>
      <c r="MYD2" s="390"/>
      <c r="MYE2" s="390"/>
      <c r="MYF2" s="362"/>
      <c r="MYG2" s="362"/>
      <c r="MYH2" s="362"/>
      <c r="MYI2" s="390"/>
      <c r="MYJ2" s="390"/>
      <c r="MYK2" s="390"/>
      <c r="MYL2" s="390"/>
      <c r="MYM2" s="390"/>
      <c r="MYN2" s="362"/>
      <c r="MYO2" s="362"/>
      <c r="MYP2" s="362"/>
      <c r="MYQ2" s="390"/>
      <c r="MYR2" s="390"/>
      <c r="MYS2" s="390"/>
      <c r="MYT2" s="390"/>
      <c r="MYU2" s="390"/>
      <c r="MYV2" s="362"/>
      <c r="MYW2" s="362"/>
      <c r="MYX2" s="362"/>
      <c r="MYY2" s="390"/>
      <c r="MYZ2" s="390"/>
      <c r="MZA2" s="390"/>
      <c r="MZB2" s="390"/>
      <c r="MZC2" s="390"/>
      <c r="MZD2" s="362"/>
      <c r="MZE2" s="362"/>
      <c r="MZF2" s="362"/>
      <c r="MZG2" s="390"/>
      <c r="MZH2" s="390"/>
      <c r="MZI2" s="390"/>
      <c r="MZJ2" s="390"/>
      <c r="MZK2" s="390"/>
      <c r="MZL2" s="362"/>
      <c r="MZM2" s="362"/>
      <c r="MZN2" s="362"/>
      <c r="MZO2" s="390"/>
      <c r="MZP2" s="390"/>
      <c r="MZQ2" s="390"/>
      <c r="MZR2" s="390"/>
      <c r="MZS2" s="390"/>
      <c r="MZT2" s="362"/>
      <c r="MZU2" s="362"/>
      <c r="MZV2" s="362"/>
      <c r="MZW2" s="390"/>
      <c r="MZX2" s="390"/>
      <c r="MZY2" s="390"/>
      <c r="MZZ2" s="390"/>
      <c r="NAA2" s="390"/>
      <c r="NAB2" s="362"/>
      <c r="NAC2" s="362"/>
      <c r="NAD2" s="362"/>
      <c r="NAE2" s="390"/>
      <c r="NAF2" s="390"/>
      <c r="NAG2" s="390"/>
      <c r="NAH2" s="390"/>
      <c r="NAI2" s="390"/>
      <c r="NAJ2" s="362"/>
      <c r="NAK2" s="362"/>
      <c r="NAL2" s="362"/>
      <c r="NAM2" s="390"/>
      <c r="NAN2" s="390"/>
      <c r="NAO2" s="390"/>
      <c r="NAP2" s="390"/>
      <c r="NAQ2" s="390"/>
      <c r="NAR2" s="362"/>
      <c r="NAS2" s="362"/>
      <c r="NAT2" s="362"/>
      <c r="NAU2" s="390"/>
      <c r="NAV2" s="390"/>
      <c r="NAW2" s="390"/>
      <c r="NAX2" s="390"/>
      <c r="NAY2" s="390"/>
      <c r="NAZ2" s="362"/>
      <c r="NBA2" s="362"/>
      <c r="NBB2" s="362"/>
      <c r="NBC2" s="390"/>
      <c r="NBD2" s="390"/>
      <c r="NBE2" s="390"/>
      <c r="NBF2" s="390"/>
      <c r="NBG2" s="390"/>
      <c r="NBH2" s="362"/>
      <c r="NBI2" s="362"/>
      <c r="NBJ2" s="362"/>
      <c r="NBK2" s="390"/>
      <c r="NBL2" s="390"/>
      <c r="NBM2" s="390"/>
      <c r="NBN2" s="390"/>
      <c r="NBO2" s="390"/>
      <c r="NBP2" s="362"/>
      <c r="NBQ2" s="362"/>
      <c r="NBR2" s="362"/>
      <c r="NBS2" s="390"/>
      <c r="NBT2" s="390"/>
      <c r="NBU2" s="390"/>
      <c r="NBV2" s="390"/>
      <c r="NBW2" s="390"/>
      <c r="NBX2" s="362"/>
      <c r="NBY2" s="362"/>
      <c r="NBZ2" s="362"/>
      <c r="NCA2" s="390"/>
      <c r="NCB2" s="390"/>
      <c r="NCC2" s="390"/>
      <c r="NCD2" s="390"/>
      <c r="NCE2" s="390"/>
      <c r="NCF2" s="362"/>
      <c r="NCG2" s="362"/>
      <c r="NCH2" s="362"/>
      <c r="NCI2" s="390"/>
      <c r="NCJ2" s="390"/>
      <c r="NCK2" s="390"/>
      <c r="NCL2" s="390"/>
      <c r="NCM2" s="390"/>
      <c r="NCN2" s="362"/>
      <c r="NCO2" s="362"/>
      <c r="NCP2" s="362"/>
      <c r="NCQ2" s="390"/>
      <c r="NCR2" s="390"/>
      <c r="NCS2" s="390"/>
      <c r="NCT2" s="390"/>
      <c r="NCU2" s="390"/>
      <c r="NCV2" s="362"/>
      <c r="NCW2" s="362"/>
      <c r="NCX2" s="362"/>
      <c r="NCY2" s="390"/>
      <c r="NCZ2" s="390"/>
      <c r="NDA2" s="390"/>
      <c r="NDB2" s="390"/>
      <c r="NDC2" s="390"/>
      <c r="NDD2" s="362"/>
      <c r="NDE2" s="362"/>
      <c r="NDF2" s="362"/>
      <c r="NDG2" s="390"/>
      <c r="NDH2" s="390"/>
      <c r="NDI2" s="390"/>
      <c r="NDJ2" s="390"/>
      <c r="NDK2" s="390"/>
      <c r="NDL2" s="362"/>
      <c r="NDM2" s="362"/>
      <c r="NDN2" s="362"/>
      <c r="NDO2" s="390"/>
      <c r="NDP2" s="390"/>
      <c r="NDQ2" s="390"/>
      <c r="NDR2" s="390"/>
      <c r="NDS2" s="390"/>
      <c r="NDT2" s="362"/>
      <c r="NDU2" s="362"/>
      <c r="NDV2" s="362"/>
      <c r="NDW2" s="390"/>
      <c r="NDX2" s="390"/>
      <c r="NDY2" s="390"/>
      <c r="NDZ2" s="390"/>
      <c r="NEA2" s="390"/>
      <c r="NEB2" s="362"/>
      <c r="NEC2" s="362"/>
      <c r="NED2" s="362"/>
      <c r="NEE2" s="390"/>
      <c r="NEF2" s="390"/>
      <c r="NEG2" s="390"/>
      <c r="NEH2" s="390"/>
      <c r="NEI2" s="390"/>
      <c r="NEJ2" s="362"/>
      <c r="NEK2" s="362"/>
      <c r="NEL2" s="362"/>
      <c r="NEM2" s="390"/>
      <c r="NEN2" s="390"/>
      <c r="NEO2" s="390"/>
      <c r="NEP2" s="390"/>
      <c r="NEQ2" s="390"/>
      <c r="NER2" s="362"/>
      <c r="NES2" s="362"/>
      <c r="NET2" s="362"/>
      <c r="NEU2" s="390"/>
      <c r="NEV2" s="390"/>
      <c r="NEW2" s="390"/>
      <c r="NEX2" s="390"/>
      <c r="NEY2" s="390"/>
      <c r="NEZ2" s="362"/>
      <c r="NFA2" s="362"/>
      <c r="NFB2" s="362"/>
      <c r="NFC2" s="390"/>
      <c r="NFD2" s="390"/>
      <c r="NFE2" s="390"/>
      <c r="NFF2" s="390"/>
      <c r="NFG2" s="390"/>
      <c r="NFH2" s="362"/>
      <c r="NFI2" s="362"/>
      <c r="NFJ2" s="362"/>
      <c r="NFK2" s="390"/>
      <c r="NFL2" s="390"/>
      <c r="NFM2" s="390"/>
      <c r="NFN2" s="390"/>
      <c r="NFO2" s="390"/>
      <c r="NFP2" s="362"/>
      <c r="NFQ2" s="362"/>
      <c r="NFR2" s="362"/>
      <c r="NFS2" s="390"/>
      <c r="NFT2" s="390"/>
      <c r="NFU2" s="390"/>
      <c r="NFV2" s="390"/>
      <c r="NFW2" s="390"/>
      <c r="NFX2" s="362"/>
      <c r="NFY2" s="362"/>
      <c r="NFZ2" s="362"/>
      <c r="NGA2" s="390"/>
      <c r="NGB2" s="390"/>
      <c r="NGC2" s="390"/>
      <c r="NGD2" s="390"/>
      <c r="NGE2" s="390"/>
      <c r="NGF2" s="362"/>
      <c r="NGG2" s="362"/>
      <c r="NGH2" s="362"/>
      <c r="NGI2" s="390"/>
      <c r="NGJ2" s="390"/>
      <c r="NGK2" s="390"/>
      <c r="NGL2" s="390"/>
      <c r="NGM2" s="390"/>
      <c r="NGN2" s="362"/>
      <c r="NGO2" s="362"/>
      <c r="NGP2" s="362"/>
      <c r="NGQ2" s="390"/>
      <c r="NGR2" s="390"/>
      <c r="NGS2" s="390"/>
      <c r="NGT2" s="390"/>
      <c r="NGU2" s="390"/>
      <c r="NGV2" s="362"/>
      <c r="NGW2" s="362"/>
      <c r="NGX2" s="362"/>
      <c r="NGY2" s="390"/>
      <c r="NGZ2" s="390"/>
      <c r="NHA2" s="390"/>
      <c r="NHB2" s="390"/>
      <c r="NHC2" s="390"/>
      <c r="NHD2" s="362"/>
      <c r="NHE2" s="362"/>
      <c r="NHF2" s="362"/>
      <c r="NHG2" s="390"/>
      <c r="NHH2" s="390"/>
      <c r="NHI2" s="390"/>
      <c r="NHJ2" s="390"/>
      <c r="NHK2" s="390"/>
      <c r="NHL2" s="362"/>
      <c r="NHM2" s="362"/>
      <c r="NHN2" s="362"/>
      <c r="NHO2" s="390"/>
      <c r="NHP2" s="390"/>
      <c r="NHQ2" s="390"/>
      <c r="NHR2" s="390"/>
      <c r="NHS2" s="390"/>
      <c r="NHT2" s="362"/>
      <c r="NHU2" s="362"/>
      <c r="NHV2" s="362"/>
      <c r="NHW2" s="390"/>
      <c r="NHX2" s="390"/>
      <c r="NHY2" s="390"/>
      <c r="NHZ2" s="390"/>
      <c r="NIA2" s="390"/>
      <c r="NIB2" s="362"/>
      <c r="NIC2" s="362"/>
      <c r="NID2" s="362"/>
      <c r="NIE2" s="390"/>
      <c r="NIF2" s="390"/>
      <c r="NIG2" s="390"/>
      <c r="NIH2" s="390"/>
      <c r="NII2" s="390"/>
      <c r="NIJ2" s="362"/>
      <c r="NIK2" s="362"/>
      <c r="NIL2" s="362"/>
      <c r="NIM2" s="390"/>
      <c r="NIN2" s="390"/>
      <c r="NIO2" s="390"/>
      <c r="NIP2" s="390"/>
      <c r="NIQ2" s="390"/>
      <c r="NIR2" s="362"/>
      <c r="NIS2" s="362"/>
      <c r="NIT2" s="362"/>
      <c r="NIU2" s="390"/>
      <c r="NIV2" s="390"/>
      <c r="NIW2" s="390"/>
      <c r="NIX2" s="390"/>
      <c r="NIY2" s="390"/>
      <c r="NIZ2" s="362"/>
      <c r="NJA2" s="362"/>
      <c r="NJB2" s="362"/>
      <c r="NJC2" s="390"/>
      <c r="NJD2" s="390"/>
      <c r="NJE2" s="390"/>
      <c r="NJF2" s="390"/>
      <c r="NJG2" s="390"/>
      <c r="NJH2" s="362"/>
      <c r="NJI2" s="362"/>
      <c r="NJJ2" s="362"/>
      <c r="NJK2" s="390"/>
      <c r="NJL2" s="390"/>
      <c r="NJM2" s="390"/>
      <c r="NJN2" s="390"/>
      <c r="NJO2" s="390"/>
      <c r="NJP2" s="362"/>
      <c r="NJQ2" s="362"/>
      <c r="NJR2" s="362"/>
      <c r="NJS2" s="390"/>
      <c r="NJT2" s="390"/>
      <c r="NJU2" s="390"/>
      <c r="NJV2" s="390"/>
      <c r="NJW2" s="390"/>
      <c r="NJX2" s="362"/>
      <c r="NJY2" s="362"/>
      <c r="NJZ2" s="362"/>
      <c r="NKA2" s="390"/>
      <c r="NKB2" s="390"/>
      <c r="NKC2" s="390"/>
      <c r="NKD2" s="390"/>
      <c r="NKE2" s="390"/>
      <c r="NKF2" s="362"/>
      <c r="NKG2" s="362"/>
      <c r="NKH2" s="362"/>
      <c r="NKI2" s="390"/>
      <c r="NKJ2" s="390"/>
      <c r="NKK2" s="390"/>
      <c r="NKL2" s="390"/>
      <c r="NKM2" s="390"/>
      <c r="NKN2" s="362"/>
      <c r="NKO2" s="362"/>
      <c r="NKP2" s="362"/>
      <c r="NKQ2" s="390"/>
      <c r="NKR2" s="390"/>
      <c r="NKS2" s="390"/>
      <c r="NKT2" s="390"/>
      <c r="NKU2" s="390"/>
      <c r="NKV2" s="362"/>
      <c r="NKW2" s="362"/>
      <c r="NKX2" s="362"/>
      <c r="NKY2" s="390"/>
      <c r="NKZ2" s="390"/>
      <c r="NLA2" s="390"/>
      <c r="NLB2" s="390"/>
      <c r="NLC2" s="390"/>
      <c r="NLD2" s="362"/>
      <c r="NLE2" s="362"/>
      <c r="NLF2" s="362"/>
      <c r="NLG2" s="390"/>
      <c r="NLH2" s="390"/>
      <c r="NLI2" s="390"/>
      <c r="NLJ2" s="390"/>
      <c r="NLK2" s="390"/>
      <c r="NLL2" s="362"/>
      <c r="NLM2" s="362"/>
      <c r="NLN2" s="362"/>
      <c r="NLO2" s="390"/>
      <c r="NLP2" s="390"/>
      <c r="NLQ2" s="390"/>
      <c r="NLR2" s="390"/>
      <c r="NLS2" s="390"/>
      <c r="NLT2" s="362"/>
      <c r="NLU2" s="362"/>
      <c r="NLV2" s="362"/>
      <c r="NLW2" s="390"/>
      <c r="NLX2" s="390"/>
      <c r="NLY2" s="390"/>
      <c r="NLZ2" s="390"/>
      <c r="NMA2" s="390"/>
      <c r="NMB2" s="362"/>
      <c r="NMC2" s="362"/>
      <c r="NMD2" s="362"/>
      <c r="NME2" s="390"/>
      <c r="NMF2" s="390"/>
      <c r="NMG2" s="390"/>
      <c r="NMH2" s="390"/>
      <c r="NMI2" s="390"/>
      <c r="NMJ2" s="362"/>
      <c r="NMK2" s="362"/>
      <c r="NML2" s="362"/>
      <c r="NMM2" s="390"/>
      <c r="NMN2" s="390"/>
      <c r="NMO2" s="390"/>
      <c r="NMP2" s="390"/>
      <c r="NMQ2" s="390"/>
      <c r="NMR2" s="362"/>
      <c r="NMS2" s="362"/>
      <c r="NMT2" s="362"/>
      <c r="NMU2" s="390"/>
      <c r="NMV2" s="390"/>
      <c r="NMW2" s="390"/>
      <c r="NMX2" s="390"/>
      <c r="NMY2" s="390"/>
      <c r="NMZ2" s="362"/>
      <c r="NNA2" s="362"/>
      <c r="NNB2" s="362"/>
      <c r="NNC2" s="390"/>
      <c r="NND2" s="390"/>
      <c r="NNE2" s="390"/>
      <c r="NNF2" s="390"/>
      <c r="NNG2" s="390"/>
      <c r="NNH2" s="362"/>
      <c r="NNI2" s="362"/>
      <c r="NNJ2" s="362"/>
      <c r="NNK2" s="390"/>
      <c r="NNL2" s="390"/>
      <c r="NNM2" s="390"/>
      <c r="NNN2" s="390"/>
      <c r="NNO2" s="390"/>
      <c r="NNP2" s="362"/>
      <c r="NNQ2" s="362"/>
      <c r="NNR2" s="362"/>
      <c r="NNS2" s="390"/>
      <c r="NNT2" s="390"/>
      <c r="NNU2" s="390"/>
      <c r="NNV2" s="390"/>
      <c r="NNW2" s="390"/>
      <c r="NNX2" s="362"/>
      <c r="NNY2" s="362"/>
      <c r="NNZ2" s="362"/>
      <c r="NOA2" s="390"/>
      <c r="NOB2" s="390"/>
      <c r="NOC2" s="390"/>
      <c r="NOD2" s="390"/>
      <c r="NOE2" s="390"/>
      <c r="NOF2" s="362"/>
      <c r="NOG2" s="362"/>
      <c r="NOH2" s="362"/>
      <c r="NOI2" s="390"/>
      <c r="NOJ2" s="390"/>
      <c r="NOK2" s="390"/>
      <c r="NOL2" s="390"/>
      <c r="NOM2" s="390"/>
      <c r="NON2" s="362"/>
      <c r="NOO2" s="362"/>
      <c r="NOP2" s="362"/>
      <c r="NOQ2" s="390"/>
      <c r="NOR2" s="390"/>
      <c r="NOS2" s="390"/>
      <c r="NOT2" s="390"/>
      <c r="NOU2" s="390"/>
      <c r="NOV2" s="362"/>
      <c r="NOW2" s="362"/>
      <c r="NOX2" s="362"/>
      <c r="NOY2" s="390"/>
      <c r="NOZ2" s="390"/>
      <c r="NPA2" s="390"/>
      <c r="NPB2" s="390"/>
      <c r="NPC2" s="390"/>
      <c r="NPD2" s="362"/>
      <c r="NPE2" s="362"/>
      <c r="NPF2" s="362"/>
      <c r="NPG2" s="390"/>
      <c r="NPH2" s="390"/>
      <c r="NPI2" s="390"/>
      <c r="NPJ2" s="390"/>
      <c r="NPK2" s="390"/>
      <c r="NPL2" s="362"/>
      <c r="NPM2" s="362"/>
      <c r="NPN2" s="362"/>
      <c r="NPO2" s="390"/>
      <c r="NPP2" s="390"/>
      <c r="NPQ2" s="390"/>
      <c r="NPR2" s="390"/>
      <c r="NPS2" s="390"/>
      <c r="NPT2" s="362"/>
      <c r="NPU2" s="362"/>
      <c r="NPV2" s="362"/>
      <c r="NPW2" s="390"/>
      <c r="NPX2" s="390"/>
      <c r="NPY2" s="390"/>
      <c r="NPZ2" s="390"/>
      <c r="NQA2" s="390"/>
      <c r="NQB2" s="362"/>
      <c r="NQC2" s="362"/>
      <c r="NQD2" s="362"/>
      <c r="NQE2" s="390"/>
      <c r="NQF2" s="390"/>
      <c r="NQG2" s="390"/>
      <c r="NQH2" s="390"/>
      <c r="NQI2" s="390"/>
      <c r="NQJ2" s="362"/>
      <c r="NQK2" s="362"/>
      <c r="NQL2" s="362"/>
      <c r="NQM2" s="390"/>
      <c r="NQN2" s="390"/>
      <c r="NQO2" s="390"/>
      <c r="NQP2" s="390"/>
      <c r="NQQ2" s="390"/>
      <c r="NQR2" s="362"/>
      <c r="NQS2" s="362"/>
      <c r="NQT2" s="362"/>
      <c r="NQU2" s="390"/>
      <c r="NQV2" s="390"/>
      <c r="NQW2" s="390"/>
      <c r="NQX2" s="390"/>
      <c r="NQY2" s="390"/>
      <c r="NQZ2" s="362"/>
      <c r="NRA2" s="362"/>
      <c r="NRB2" s="362"/>
      <c r="NRC2" s="390"/>
      <c r="NRD2" s="390"/>
      <c r="NRE2" s="390"/>
      <c r="NRF2" s="390"/>
      <c r="NRG2" s="390"/>
      <c r="NRH2" s="362"/>
      <c r="NRI2" s="362"/>
      <c r="NRJ2" s="362"/>
      <c r="NRK2" s="390"/>
      <c r="NRL2" s="390"/>
      <c r="NRM2" s="390"/>
      <c r="NRN2" s="390"/>
      <c r="NRO2" s="390"/>
      <c r="NRP2" s="362"/>
      <c r="NRQ2" s="362"/>
      <c r="NRR2" s="362"/>
      <c r="NRS2" s="390"/>
      <c r="NRT2" s="390"/>
      <c r="NRU2" s="390"/>
      <c r="NRV2" s="390"/>
      <c r="NRW2" s="390"/>
      <c r="NRX2" s="362"/>
      <c r="NRY2" s="362"/>
      <c r="NRZ2" s="362"/>
      <c r="NSA2" s="390"/>
      <c r="NSB2" s="390"/>
      <c r="NSC2" s="390"/>
      <c r="NSD2" s="390"/>
      <c r="NSE2" s="390"/>
      <c r="NSF2" s="362"/>
      <c r="NSG2" s="362"/>
      <c r="NSH2" s="362"/>
      <c r="NSI2" s="390"/>
      <c r="NSJ2" s="390"/>
      <c r="NSK2" s="390"/>
      <c r="NSL2" s="390"/>
      <c r="NSM2" s="390"/>
      <c r="NSN2" s="362"/>
      <c r="NSO2" s="362"/>
      <c r="NSP2" s="362"/>
      <c r="NSQ2" s="390"/>
      <c r="NSR2" s="390"/>
      <c r="NSS2" s="390"/>
      <c r="NST2" s="390"/>
      <c r="NSU2" s="390"/>
      <c r="NSV2" s="362"/>
      <c r="NSW2" s="362"/>
      <c r="NSX2" s="362"/>
      <c r="NSY2" s="390"/>
      <c r="NSZ2" s="390"/>
      <c r="NTA2" s="390"/>
      <c r="NTB2" s="390"/>
      <c r="NTC2" s="390"/>
      <c r="NTD2" s="362"/>
      <c r="NTE2" s="362"/>
      <c r="NTF2" s="362"/>
      <c r="NTG2" s="390"/>
      <c r="NTH2" s="390"/>
      <c r="NTI2" s="390"/>
      <c r="NTJ2" s="390"/>
      <c r="NTK2" s="390"/>
      <c r="NTL2" s="362"/>
      <c r="NTM2" s="362"/>
      <c r="NTN2" s="362"/>
      <c r="NTO2" s="390"/>
      <c r="NTP2" s="390"/>
      <c r="NTQ2" s="390"/>
      <c r="NTR2" s="390"/>
      <c r="NTS2" s="390"/>
      <c r="NTT2" s="362"/>
      <c r="NTU2" s="362"/>
      <c r="NTV2" s="362"/>
      <c r="NTW2" s="390"/>
      <c r="NTX2" s="390"/>
      <c r="NTY2" s="390"/>
      <c r="NTZ2" s="390"/>
      <c r="NUA2" s="390"/>
      <c r="NUB2" s="362"/>
      <c r="NUC2" s="362"/>
      <c r="NUD2" s="362"/>
      <c r="NUE2" s="390"/>
      <c r="NUF2" s="390"/>
      <c r="NUG2" s="390"/>
      <c r="NUH2" s="390"/>
      <c r="NUI2" s="390"/>
      <c r="NUJ2" s="362"/>
      <c r="NUK2" s="362"/>
      <c r="NUL2" s="362"/>
      <c r="NUM2" s="390"/>
      <c r="NUN2" s="390"/>
      <c r="NUO2" s="390"/>
      <c r="NUP2" s="390"/>
      <c r="NUQ2" s="390"/>
      <c r="NUR2" s="362"/>
      <c r="NUS2" s="362"/>
      <c r="NUT2" s="362"/>
      <c r="NUU2" s="390"/>
      <c r="NUV2" s="390"/>
      <c r="NUW2" s="390"/>
      <c r="NUX2" s="390"/>
      <c r="NUY2" s="390"/>
      <c r="NUZ2" s="362"/>
      <c r="NVA2" s="362"/>
      <c r="NVB2" s="362"/>
      <c r="NVC2" s="390"/>
      <c r="NVD2" s="390"/>
      <c r="NVE2" s="390"/>
      <c r="NVF2" s="390"/>
      <c r="NVG2" s="390"/>
      <c r="NVH2" s="362"/>
      <c r="NVI2" s="362"/>
      <c r="NVJ2" s="362"/>
      <c r="NVK2" s="390"/>
      <c r="NVL2" s="390"/>
      <c r="NVM2" s="390"/>
      <c r="NVN2" s="390"/>
      <c r="NVO2" s="390"/>
      <c r="NVP2" s="362"/>
      <c r="NVQ2" s="362"/>
      <c r="NVR2" s="362"/>
      <c r="NVS2" s="390"/>
      <c r="NVT2" s="390"/>
      <c r="NVU2" s="390"/>
      <c r="NVV2" s="390"/>
      <c r="NVW2" s="390"/>
      <c r="NVX2" s="362"/>
      <c r="NVY2" s="362"/>
      <c r="NVZ2" s="362"/>
      <c r="NWA2" s="390"/>
      <c r="NWB2" s="390"/>
      <c r="NWC2" s="390"/>
      <c r="NWD2" s="390"/>
      <c r="NWE2" s="390"/>
      <c r="NWF2" s="362"/>
      <c r="NWG2" s="362"/>
      <c r="NWH2" s="362"/>
      <c r="NWI2" s="390"/>
      <c r="NWJ2" s="390"/>
      <c r="NWK2" s="390"/>
      <c r="NWL2" s="390"/>
      <c r="NWM2" s="390"/>
      <c r="NWN2" s="362"/>
      <c r="NWO2" s="362"/>
      <c r="NWP2" s="362"/>
      <c r="NWQ2" s="390"/>
      <c r="NWR2" s="390"/>
      <c r="NWS2" s="390"/>
      <c r="NWT2" s="390"/>
      <c r="NWU2" s="390"/>
      <c r="NWV2" s="362"/>
      <c r="NWW2" s="362"/>
      <c r="NWX2" s="362"/>
      <c r="NWY2" s="390"/>
      <c r="NWZ2" s="390"/>
      <c r="NXA2" s="390"/>
      <c r="NXB2" s="390"/>
      <c r="NXC2" s="390"/>
      <c r="NXD2" s="362"/>
      <c r="NXE2" s="362"/>
      <c r="NXF2" s="362"/>
      <c r="NXG2" s="390"/>
      <c r="NXH2" s="390"/>
      <c r="NXI2" s="390"/>
      <c r="NXJ2" s="390"/>
      <c r="NXK2" s="390"/>
      <c r="NXL2" s="362"/>
      <c r="NXM2" s="362"/>
      <c r="NXN2" s="362"/>
      <c r="NXO2" s="390"/>
      <c r="NXP2" s="390"/>
      <c r="NXQ2" s="390"/>
      <c r="NXR2" s="390"/>
      <c r="NXS2" s="390"/>
      <c r="NXT2" s="362"/>
      <c r="NXU2" s="362"/>
      <c r="NXV2" s="362"/>
      <c r="NXW2" s="390"/>
      <c r="NXX2" s="390"/>
      <c r="NXY2" s="390"/>
      <c r="NXZ2" s="390"/>
      <c r="NYA2" s="390"/>
      <c r="NYB2" s="362"/>
      <c r="NYC2" s="362"/>
      <c r="NYD2" s="362"/>
      <c r="NYE2" s="390"/>
      <c r="NYF2" s="390"/>
      <c r="NYG2" s="390"/>
      <c r="NYH2" s="390"/>
      <c r="NYI2" s="390"/>
      <c r="NYJ2" s="362"/>
      <c r="NYK2" s="362"/>
      <c r="NYL2" s="362"/>
      <c r="NYM2" s="390"/>
      <c r="NYN2" s="390"/>
      <c r="NYO2" s="390"/>
      <c r="NYP2" s="390"/>
      <c r="NYQ2" s="390"/>
      <c r="NYR2" s="362"/>
      <c r="NYS2" s="362"/>
      <c r="NYT2" s="362"/>
      <c r="NYU2" s="390"/>
      <c r="NYV2" s="390"/>
      <c r="NYW2" s="390"/>
      <c r="NYX2" s="390"/>
      <c r="NYY2" s="390"/>
      <c r="NYZ2" s="362"/>
      <c r="NZA2" s="362"/>
      <c r="NZB2" s="362"/>
      <c r="NZC2" s="390"/>
      <c r="NZD2" s="390"/>
      <c r="NZE2" s="390"/>
      <c r="NZF2" s="390"/>
      <c r="NZG2" s="390"/>
      <c r="NZH2" s="362"/>
      <c r="NZI2" s="362"/>
      <c r="NZJ2" s="362"/>
      <c r="NZK2" s="390"/>
      <c r="NZL2" s="390"/>
      <c r="NZM2" s="390"/>
      <c r="NZN2" s="390"/>
      <c r="NZO2" s="390"/>
      <c r="NZP2" s="362"/>
      <c r="NZQ2" s="362"/>
      <c r="NZR2" s="362"/>
      <c r="NZS2" s="390"/>
      <c r="NZT2" s="390"/>
      <c r="NZU2" s="390"/>
      <c r="NZV2" s="390"/>
      <c r="NZW2" s="390"/>
      <c r="NZX2" s="362"/>
      <c r="NZY2" s="362"/>
      <c r="NZZ2" s="362"/>
      <c r="OAA2" s="390"/>
      <c r="OAB2" s="390"/>
      <c r="OAC2" s="390"/>
      <c r="OAD2" s="390"/>
      <c r="OAE2" s="390"/>
      <c r="OAF2" s="362"/>
      <c r="OAG2" s="362"/>
      <c r="OAH2" s="362"/>
      <c r="OAI2" s="390"/>
      <c r="OAJ2" s="390"/>
      <c r="OAK2" s="390"/>
      <c r="OAL2" s="390"/>
      <c r="OAM2" s="390"/>
      <c r="OAN2" s="362"/>
      <c r="OAO2" s="362"/>
      <c r="OAP2" s="362"/>
      <c r="OAQ2" s="390"/>
      <c r="OAR2" s="390"/>
      <c r="OAS2" s="390"/>
      <c r="OAT2" s="390"/>
      <c r="OAU2" s="390"/>
      <c r="OAV2" s="362"/>
      <c r="OAW2" s="362"/>
      <c r="OAX2" s="362"/>
      <c r="OAY2" s="390"/>
      <c r="OAZ2" s="390"/>
      <c r="OBA2" s="390"/>
      <c r="OBB2" s="390"/>
      <c r="OBC2" s="390"/>
      <c r="OBD2" s="362"/>
      <c r="OBE2" s="362"/>
      <c r="OBF2" s="362"/>
      <c r="OBG2" s="390"/>
      <c r="OBH2" s="390"/>
      <c r="OBI2" s="390"/>
      <c r="OBJ2" s="390"/>
      <c r="OBK2" s="390"/>
      <c r="OBL2" s="362"/>
      <c r="OBM2" s="362"/>
      <c r="OBN2" s="362"/>
      <c r="OBO2" s="390"/>
      <c r="OBP2" s="390"/>
      <c r="OBQ2" s="390"/>
      <c r="OBR2" s="390"/>
      <c r="OBS2" s="390"/>
      <c r="OBT2" s="362"/>
      <c r="OBU2" s="362"/>
      <c r="OBV2" s="362"/>
      <c r="OBW2" s="390"/>
      <c r="OBX2" s="390"/>
      <c r="OBY2" s="390"/>
      <c r="OBZ2" s="390"/>
      <c r="OCA2" s="390"/>
      <c r="OCB2" s="362"/>
      <c r="OCC2" s="362"/>
      <c r="OCD2" s="362"/>
      <c r="OCE2" s="390"/>
      <c r="OCF2" s="390"/>
      <c r="OCG2" s="390"/>
      <c r="OCH2" s="390"/>
      <c r="OCI2" s="390"/>
      <c r="OCJ2" s="362"/>
      <c r="OCK2" s="362"/>
      <c r="OCL2" s="362"/>
      <c r="OCM2" s="390"/>
      <c r="OCN2" s="390"/>
      <c r="OCO2" s="390"/>
      <c r="OCP2" s="390"/>
      <c r="OCQ2" s="390"/>
      <c r="OCR2" s="362"/>
      <c r="OCS2" s="362"/>
      <c r="OCT2" s="362"/>
      <c r="OCU2" s="390"/>
      <c r="OCV2" s="390"/>
      <c r="OCW2" s="390"/>
      <c r="OCX2" s="390"/>
      <c r="OCY2" s="390"/>
      <c r="OCZ2" s="362"/>
      <c r="ODA2" s="362"/>
      <c r="ODB2" s="362"/>
      <c r="ODC2" s="390"/>
      <c r="ODD2" s="390"/>
      <c r="ODE2" s="390"/>
      <c r="ODF2" s="390"/>
      <c r="ODG2" s="390"/>
      <c r="ODH2" s="362"/>
      <c r="ODI2" s="362"/>
      <c r="ODJ2" s="362"/>
      <c r="ODK2" s="390"/>
      <c r="ODL2" s="390"/>
      <c r="ODM2" s="390"/>
      <c r="ODN2" s="390"/>
      <c r="ODO2" s="390"/>
      <c r="ODP2" s="362"/>
      <c r="ODQ2" s="362"/>
      <c r="ODR2" s="362"/>
      <c r="ODS2" s="390"/>
      <c r="ODT2" s="390"/>
      <c r="ODU2" s="390"/>
      <c r="ODV2" s="390"/>
      <c r="ODW2" s="390"/>
      <c r="ODX2" s="362"/>
      <c r="ODY2" s="362"/>
      <c r="ODZ2" s="362"/>
      <c r="OEA2" s="390"/>
      <c r="OEB2" s="390"/>
      <c r="OEC2" s="390"/>
      <c r="OED2" s="390"/>
      <c r="OEE2" s="390"/>
      <c r="OEF2" s="362"/>
      <c r="OEG2" s="362"/>
      <c r="OEH2" s="362"/>
      <c r="OEI2" s="390"/>
      <c r="OEJ2" s="390"/>
      <c r="OEK2" s="390"/>
      <c r="OEL2" s="390"/>
      <c r="OEM2" s="390"/>
      <c r="OEN2" s="362"/>
      <c r="OEO2" s="362"/>
      <c r="OEP2" s="362"/>
      <c r="OEQ2" s="390"/>
      <c r="OER2" s="390"/>
      <c r="OES2" s="390"/>
      <c r="OET2" s="390"/>
      <c r="OEU2" s="390"/>
      <c r="OEV2" s="362"/>
      <c r="OEW2" s="362"/>
      <c r="OEX2" s="362"/>
      <c r="OEY2" s="390"/>
      <c r="OEZ2" s="390"/>
      <c r="OFA2" s="390"/>
      <c r="OFB2" s="390"/>
      <c r="OFC2" s="390"/>
      <c r="OFD2" s="362"/>
      <c r="OFE2" s="362"/>
      <c r="OFF2" s="362"/>
      <c r="OFG2" s="390"/>
      <c r="OFH2" s="390"/>
      <c r="OFI2" s="390"/>
      <c r="OFJ2" s="390"/>
      <c r="OFK2" s="390"/>
      <c r="OFL2" s="362"/>
      <c r="OFM2" s="362"/>
      <c r="OFN2" s="362"/>
      <c r="OFO2" s="390"/>
      <c r="OFP2" s="390"/>
      <c r="OFQ2" s="390"/>
      <c r="OFR2" s="390"/>
      <c r="OFS2" s="390"/>
      <c r="OFT2" s="362"/>
      <c r="OFU2" s="362"/>
      <c r="OFV2" s="362"/>
      <c r="OFW2" s="390"/>
      <c r="OFX2" s="390"/>
      <c r="OFY2" s="390"/>
      <c r="OFZ2" s="390"/>
      <c r="OGA2" s="390"/>
      <c r="OGB2" s="362"/>
      <c r="OGC2" s="362"/>
      <c r="OGD2" s="362"/>
      <c r="OGE2" s="390"/>
      <c r="OGF2" s="390"/>
      <c r="OGG2" s="390"/>
      <c r="OGH2" s="390"/>
      <c r="OGI2" s="390"/>
      <c r="OGJ2" s="362"/>
      <c r="OGK2" s="362"/>
      <c r="OGL2" s="362"/>
      <c r="OGM2" s="390"/>
      <c r="OGN2" s="390"/>
      <c r="OGO2" s="390"/>
      <c r="OGP2" s="390"/>
      <c r="OGQ2" s="390"/>
      <c r="OGR2" s="362"/>
      <c r="OGS2" s="362"/>
      <c r="OGT2" s="362"/>
      <c r="OGU2" s="390"/>
      <c r="OGV2" s="390"/>
      <c r="OGW2" s="390"/>
      <c r="OGX2" s="390"/>
      <c r="OGY2" s="390"/>
      <c r="OGZ2" s="362"/>
      <c r="OHA2" s="362"/>
      <c r="OHB2" s="362"/>
      <c r="OHC2" s="390"/>
      <c r="OHD2" s="390"/>
      <c r="OHE2" s="390"/>
      <c r="OHF2" s="390"/>
      <c r="OHG2" s="390"/>
      <c r="OHH2" s="362"/>
      <c r="OHI2" s="362"/>
      <c r="OHJ2" s="362"/>
      <c r="OHK2" s="390"/>
      <c r="OHL2" s="390"/>
      <c r="OHM2" s="390"/>
      <c r="OHN2" s="390"/>
      <c r="OHO2" s="390"/>
      <c r="OHP2" s="362"/>
      <c r="OHQ2" s="362"/>
      <c r="OHR2" s="362"/>
      <c r="OHS2" s="390"/>
      <c r="OHT2" s="390"/>
      <c r="OHU2" s="390"/>
      <c r="OHV2" s="390"/>
      <c r="OHW2" s="390"/>
      <c r="OHX2" s="362"/>
      <c r="OHY2" s="362"/>
      <c r="OHZ2" s="362"/>
      <c r="OIA2" s="390"/>
      <c r="OIB2" s="390"/>
      <c r="OIC2" s="390"/>
      <c r="OID2" s="390"/>
      <c r="OIE2" s="390"/>
      <c r="OIF2" s="362"/>
      <c r="OIG2" s="362"/>
      <c r="OIH2" s="362"/>
      <c r="OII2" s="390"/>
      <c r="OIJ2" s="390"/>
      <c r="OIK2" s="390"/>
      <c r="OIL2" s="390"/>
      <c r="OIM2" s="390"/>
      <c r="OIN2" s="362"/>
      <c r="OIO2" s="362"/>
      <c r="OIP2" s="362"/>
      <c r="OIQ2" s="390"/>
      <c r="OIR2" s="390"/>
      <c r="OIS2" s="390"/>
      <c r="OIT2" s="390"/>
      <c r="OIU2" s="390"/>
      <c r="OIV2" s="362"/>
      <c r="OIW2" s="362"/>
      <c r="OIX2" s="362"/>
      <c r="OIY2" s="390"/>
      <c r="OIZ2" s="390"/>
      <c r="OJA2" s="390"/>
      <c r="OJB2" s="390"/>
      <c r="OJC2" s="390"/>
      <c r="OJD2" s="362"/>
      <c r="OJE2" s="362"/>
      <c r="OJF2" s="362"/>
      <c r="OJG2" s="390"/>
      <c r="OJH2" s="390"/>
      <c r="OJI2" s="390"/>
      <c r="OJJ2" s="390"/>
      <c r="OJK2" s="390"/>
      <c r="OJL2" s="362"/>
      <c r="OJM2" s="362"/>
      <c r="OJN2" s="362"/>
      <c r="OJO2" s="390"/>
      <c r="OJP2" s="390"/>
      <c r="OJQ2" s="390"/>
      <c r="OJR2" s="390"/>
      <c r="OJS2" s="390"/>
      <c r="OJT2" s="362"/>
      <c r="OJU2" s="362"/>
      <c r="OJV2" s="362"/>
      <c r="OJW2" s="390"/>
      <c r="OJX2" s="390"/>
      <c r="OJY2" s="390"/>
      <c r="OJZ2" s="390"/>
      <c r="OKA2" s="390"/>
      <c r="OKB2" s="362"/>
      <c r="OKC2" s="362"/>
      <c r="OKD2" s="362"/>
      <c r="OKE2" s="390"/>
      <c r="OKF2" s="390"/>
      <c r="OKG2" s="390"/>
      <c r="OKH2" s="390"/>
      <c r="OKI2" s="390"/>
      <c r="OKJ2" s="362"/>
      <c r="OKK2" s="362"/>
      <c r="OKL2" s="362"/>
      <c r="OKM2" s="390"/>
      <c r="OKN2" s="390"/>
      <c r="OKO2" s="390"/>
      <c r="OKP2" s="390"/>
      <c r="OKQ2" s="390"/>
      <c r="OKR2" s="362"/>
      <c r="OKS2" s="362"/>
      <c r="OKT2" s="362"/>
      <c r="OKU2" s="390"/>
      <c r="OKV2" s="390"/>
      <c r="OKW2" s="390"/>
      <c r="OKX2" s="390"/>
      <c r="OKY2" s="390"/>
      <c r="OKZ2" s="362"/>
      <c r="OLA2" s="362"/>
      <c r="OLB2" s="362"/>
      <c r="OLC2" s="390"/>
      <c r="OLD2" s="390"/>
      <c r="OLE2" s="390"/>
      <c r="OLF2" s="390"/>
      <c r="OLG2" s="390"/>
      <c r="OLH2" s="362"/>
      <c r="OLI2" s="362"/>
      <c r="OLJ2" s="362"/>
      <c r="OLK2" s="390"/>
      <c r="OLL2" s="390"/>
      <c r="OLM2" s="390"/>
      <c r="OLN2" s="390"/>
      <c r="OLO2" s="390"/>
      <c r="OLP2" s="362"/>
      <c r="OLQ2" s="362"/>
      <c r="OLR2" s="362"/>
      <c r="OLS2" s="390"/>
      <c r="OLT2" s="390"/>
      <c r="OLU2" s="390"/>
      <c r="OLV2" s="390"/>
      <c r="OLW2" s="390"/>
      <c r="OLX2" s="362"/>
      <c r="OLY2" s="362"/>
      <c r="OLZ2" s="362"/>
      <c r="OMA2" s="390"/>
      <c r="OMB2" s="390"/>
      <c r="OMC2" s="390"/>
      <c r="OMD2" s="390"/>
      <c r="OME2" s="390"/>
      <c r="OMF2" s="362"/>
      <c r="OMG2" s="362"/>
      <c r="OMH2" s="362"/>
      <c r="OMI2" s="390"/>
      <c r="OMJ2" s="390"/>
      <c r="OMK2" s="390"/>
      <c r="OML2" s="390"/>
      <c r="OMM2" s="390"/>
      <c r="OMN2" s="362"/>
      <c r="OMO2" s="362"/>
      <c r="OMP2" s="362"/>
      <c r="OMQ2" s="390"/>
      <c r="OMR2" s="390"/>
      <c r="OMS2" s="390"/>
      <c r="OMT2" s="390"/>
      <c r="OMU2" s="390"/>
      <c r="OMV2" s="362"/>
      <c r="OMW2" s="362"/>
      <c r="OMX2" s="362"/>
      <c r="OMY2" s="390"/>
      <c r="OMZ2" s="390"/>
      <c r="ONA2" s="390"/>
      <c r="ONB2" s="390"/>
      <c r="ONC2" s="390"/>
      <c r="OND2" s="362"/>
      <c r="ONE2" s="362"/>
      <c r="ONF2" s="362"/>
      <c r="ONG2" s="390"/>
      <c r="ONH2" s="390"/>
      <c r="ONI2" s="390"/>
      <c r="ONJ2" s="390"/>
      <c r="ONK2" s="390"/>
      <c r="ONL2" s="362"/>
      <c r="ONM2" s="362"/>
      <c r="ONN2" s="362"/>
      <c r="ONO2" s="390"/>
      <c r="ONP2" s="390"/>
      <c r="ONQ2" s="390"/>
      <c r="ONR2" s="390"/>
      <c r="ONS2" s="390"/>
      <c r="ONT2" s="362"/>
      <c r="ONU2" s="362"/>
      <c r="ONV2" s="362"/>
      <c r="ONW2" s="390"/>
      <c r="ONX2" s="390"/>
      <c r="ONY2" s="390"/>
      <c r="ONZ2" s="390"/>
      <c r="OOA2" s="390"/>
      <c r="OOB2" s="362"/>
      <c r="OOC2" s="362"/>
      <c r="OOD2" s="362"/>
      <c r="OOE2" s="390"/>
      <c r="OOF2" s="390"/>
      <c r="OOG2" s="390"/>
      <c r="OOH2" s="390"/>
      <c r="OOI2" s="390"/>
      <c r="OOJ2" s="362"/>
      <c r="OOK2" s="362"/>
      <c r="OOL2" s="362"/>
      <c r="OOM2" s="390"/>
      <c r="OON2" s="390"/>
      <c r="OOO2" s="390"/>
      <c r="OOP2" s="390"/>
      <c r="OOQ2" s="390"/>
      <c r="OOR2" s="362"/>
      <c r="OOS2" s="362"/>
      <c r="OOT2" s="362"/>
      <c r="OOU2" s="390"/>
      <c r="OOV2" s="390"/>
      <c r="OOW2" s="390"/>
      <c r="OOX2" s="390"/>
      <c r="OOY2" s="390"/>
      <c r="OOZ2" s="362"/>
      <c r="OPA2" s="362"/>
      <c r="OPB2" s="362"/>
      <c r="OPC2" s="390"/>
      <c r="OPD2" s="390"/>
      <c r="OPE2" s="390"/>
      <c r="OPF2" s="390"/>
      <c r="OPG2" s="390"/>
      <c r="OPH2" s="362"/>
      <c r="OPI2" s="362"/>
      <c r="OPJ2" s="362"/>
      <c r="OPK2" s="390"/>
      <c r="OPL2" s="390"/>
      <c r="OPM2" s="390"/>
      <c r="OPN2" s="390"/>
      <c r="OPO2" s="390"/>
      <c r="OPP2" s="362"/>
      <c r="OPQ2" s="362"/>
      <c r="OPR2" s="362"/>
      <c r="OPS2" s="390"/>
      <c r="OPT2" s="390"/>
      <c r="OPU2" s="390"/>
      <c r="OPV2" s="390"/>
      <c r="OPW2" s="390"/>
      <c r="OPX2" s="362"/>
      <c r="OPY2" s="362"/>
      <c r="OPZ2" s="362"/>
      <c r="OQA2" s="390"/>
      <c r="OQB2" s="390"/>
      <c r="OQC2" s="390"/>
      <c r="OQD2" s="390"/>
      <c r="OQE2" s="390"/>
      <c r="OQF2" s="362"/>
      <c r="OQG2" s="362"/>
      <c r="OQH2" s="362"/>
      <c r="OQI2" s="390"/>
      <c r="OQJ2" s="390"/>
      <c r="OQK2" s="390"/>
      <c r="OQL2" s="390"/>
      <c r="OQM2" s="390"/>
      <c r="OQN2" s="362"/>
      <c r="OQO2" s="362"/>
      <c r="OQP2" s="362"/>
      <c r="OQQ2" s="390"/>
      <c r="OQR2" s="390"/>
      <c r="OQS2" s="390"/>
      <c r="OQT2" s="390"/>
      <c r="OQU2" s="390"/>
      <c r="OQV2" s="362"/>
      <c r="OQW2" s="362"/>
      <c r="OQX2" s="362"/>
      <c r="OQY2" s="390"/>
      <c r="OQZ2" s="390"/>
      <c r="ORA2" s="390"/>
      <c r="ORB2" s="390"/>
      <c r="ORC2" s="390"/>
      <c r="ORD2" s="362"/>
      <c r="ORE2" s="362"/>
      <c r="ORF2" s="362"/>
      <c r="ORG2" s="390"/>
      <c r="ORH2" s="390"/>
      <c r="ORI2" s="390"/>
      <c r="ORJ2" s="390"/>
      <c r="ORK2" s="390"/>
      <c r="ORL2" s="362"/>
      <c r="ORM2" s="362"/>
      <c r="ORN2" s="362"/>
      <c r="ORO2" s="390"/>
      <c r="ORP2" s="390"/>
      <c r="ORQ2" s="390"/>
      <c r="ORR2" s="390"/>
      <c r="ORS2" s="390"/>
      <c r="ORT2" s="362"/>
      <c r="ORU2" s="362"/>
      <c r="ORV2" s="362"/>
      <c r="ORW2" s="390"/>
      <c r="ORX2" s="390"/>
      <c r="ORY2" s="390"/>
      <c r="ORZ2" s="390"/>
      <c r="OSA2" s="390"/>
      <c r="OSB2" s="362"/>
      <c r="OSC2" s="362"/>
      <c r="OSD2" s="362"/>
      <c r="OSE2" s="390"/>
      <c r="OSF2" s="390"/>
      <c r="OSG2" s="390"/>
      <c r="OSH2" s="390"/>
      <c r="OSI2" s="390"/>
      <c r="OSJ2" s="362"/>
      <c r="OSK2" s="362"/>
      <c r="OSL2" s="362"/>
      <c r="OSM2" s="390"/>
      <c r="OSN2" s="390"/>
      <c r="OSO2" s="390"/>
      <c r="OSP2" s="390"/>
      <c r="OSQ2" s="390"/>
      <c r="OSR2" s="362"/>
      <c r="OSS2" s="362"/>
      <c r="OST2" s="362"/>
      <c r="OSU2" s="390"/>
      <c r="OSV2" s="390"/>
      <c r="OSW2" s="390"/>
      <c r="OSX2" s="390"/>
      <c r="OSY2" s="390"/>
      <c r="OSZ2" s="362"/>
      <c r="OTA2" s="362"/>
      <c r="OTB2" s="362"/>
      <c r="OTC2" s="390"/>
      <c r="OTD2" s="390"/>
      <c r="OTE2" s="390"/>
      <c r="OTF2" s="390"/>
      <c r="OTG2" s="390"/>
      <c r="OTH2" s="362"/>
      <c r="OTI2" s="362"/>
      <c r="OTJ2" s="362"/>
      <c r="OTK2" s="390"/>
      <c r="OTL2" s="390"/>
      <c r="OTM2" s="390"/>
      <c r="OTN2" s="390"/>
      <c r="OTO2" s="390"/>
      <c r="OTP2" s="362"/>
      <c r="OTQ2" s="362"/>
      <c r="OTR2" s="362"/>
      <c r="OTS2" s="390"/>
      <c r="OTT2" s="390"/>
      <c r="OTU2" s="390"/>
      <c r="OTV2" s="390"/>
      <c r="OTW2" s="390"/>
      <c r="OTX2" s="362"/>
      <c r="OTY2" s="362"/>
      <c r="OTZ2" s="362"/>
      <c r="OUA2" s="390"/>
      <c r="OUB2" s="390"/>
      <c r="OUC2" s="390"/>
      <c r="OUD2" s="390"/>
      <c r="OUE2" s="390"/>
      <c r="OUF2" s="362"/>
      <c r="OUG2" s="362"/>
      <c r="OUH2" s="362"/>
      <c r="OUI2" s="390"/>
      <c r="OUJ2" s="390"/>
      <c r="OUK2" s="390"/>
      <c r="OUL2" s="390"/>
      <c r="OUM2" s="390"/>
      <c r="OUN2" s="362"/>
      <c r="OUO2" s="362"/>
      <c r="OUP2" s="362"/>
      <c r="OUQ2" s="390"/>
      <c r="OUR2" s="390"/>
      <c r="OUS2" s="390"/>
      <c r="OUT2" s="390"/>
      <c r="OUU2" s="390"/>
      <c r="OUV2" s="362"/>
      <c r="OUW2" s="362"/>
      <c r="OUX2" s="362"/>
      <c r="OUY2" s="390"/>
      <c r="OUZ2" s="390"/>
      <c r="OVA2" s="390"/>
      <c r="OVB2" s="390"/>
      <c r="OVC2" s="390"/>
      <c r="OVD2" s="362"/>
      <c r="OVE2" s="362"/>
      <c r="OVF2" s="362"/>
      <c r="OVG2" s="390"/>
      <c r="OVH2" s="390"/>
      <c r="OVI2" s="390"/>
      <c r="OVJ2" s="390"/>
      <c r="OVK2" s="390"/>
      <c r="OVL2" s="362"/>
      <c r="OVM2" s="362"/>
      <c r="OVN2" s="362"/>
      <c r="OVO2" s="390"/>
      <c r="OVP2" s="390"/>
      <c r="OVQ2" s="390"/>
      <c r="OVR2" s="390"/>
      <c r="OVS2" s="390"/>
      <c r="OVT2" s="362"/>
      <c r="OVU2" s="362"/>
      <c r="OVV2" s="362"/>
      <c r="OVW2" s="390"/>
      <c r="OVX2" s="390"/>
      <c r="OVY2" s="390"/>
      <c r="OVZ2" s="390"/>
      <c r="OWA2" s="390"/>
      <c r="OWB2" s="362"/>
      <c r="OWC2" s="362"/>
      <c r="OWD2" s="362"/>
      <c r="OWE2" s="390"/>
      <c r="OWF2" s="390"/>
      <c r="OWG2" s="390"/>
      <c r="OWH2" s="390"/>
      <c r="OWI2" s="390"/>
      <c r="OWJ2" s="362"/>
      <c r="OWK2" s="362"/>
      <c r="OWL2" s="362"/>
      <c r="OWM2" s="390"/>
      <c r="OWN2" s="390"/>
      <c r="OWO2" s="390"/>
      <c r="OWP2" s="390"/>
      <c r="OWQ2" s="390"/>
      <c r="OWR2" s="362"/>
      <c r="OWS2" s="362"/>
      <c r="OWT2" s="362"/>
      <c r="OWU2" s="390"/>
      <c r="OWV2" s="390"/>
      <c r="OWW2" s="390"/>
      <c r="OWX2" s="390"/>
      <c r="OWY2" s="390"/>
      <c r="OWZ2" s="362"/>
      <c r="OXA2" s="362"/>
      <c r="OXB2" s="362"/>
      <c r="OXC2" s="390"/>
      <c r="OXD2" s="390"/>
      <c r="OXE2" s="390"/>
      <c r="OXF2" s="390"/>
      <c r="OXG2" s="390"/>
      <c r="OXH2" s="362"/>
      <c r="OXI2" s="362"/>
      <c r="OXJ2" s="362"/>
      <c r="OXK2" s="390"/>
      <c r="OXL2" s="390"/>
      <c r="OXM2" s="390"/>
      <c r="OXN2" s="390"/>
      <c r="OXO2" s="390"/>
      <c r="OXP2" s="362"/>
      <c r="OXQ2" s="362"/>
      <c r="OXR2" s="362"/>
      <c r="OXS2" s="390"/>
      <c r="OXT2" s="390"/>
      <c r="OXU2" s="390"/>
      <c r="OXV2" s="390"/>
      <c r="OXW2" s="390"/>
      <c r="OXX2" s="362"/>
      <c r="OXY2" s="362"/>
      <c r="OXZ2" s="362"/>
      <c r="OYA2" s="390"/>
      <c r="OYB2" s="390"/>
      <c r="OYC2" s="390"/>
      <c r="OYD2" s="390"/>
      <c r="OYE2" s="390"/>
      <c r="OYF2" s="362"/>
      <c r="OYG2" s="362"/>
      <c r="OYH2" s="362"/>
      <c r="OYI2" s="390"/>
      <c r="OYJ2" s="390"/>
      <c r="OYK2" s="390"/>
      <c r="OYL2" s="390"/>
      <c r="OYM2" s="390"/>
      <c r="OYN2" s="362"/>
      <c r="OYO2" s="362"/>
      <c r="OYP2" s="362"/>
      <c r="OYQ2" s="390"/>
      <c r="OYR2" s="390"/>
      <c r="OYS2" s="390"/>
      <c r="OYT2" s="390"/>
      <c r="OYU2" s="390"/>
      <c r="OYV2" s="362"/>
      <c r="OYW2" s="362"/>
      <c r="OYX2" s="362"/>
      <c r="OYY2" s="390"/>
      <c r="OYZ2" s="390"/>
      <c r="OZA2" s="390"/>
      <c r="OZB2" s="390"/>
      <c r="OZC2" s="390"/>
      <c r="OZD2" s="362"/>
      <c r="OZE2" s="362"/>
      <c r="OZF2" s="362"/>
      <c r="OZG2" s="390"/>
      <c r="OZH2" s="390"/>
      <c r="OZI2" s="390"/>
      <c r="OZJ2" s="390"/>
      <c r="OZK2" s="390"/>
      <c r="OZL2" s="362"/>
      <c r="OZM2" s="362"/>
      <c r="OZN2" s="362"/>
      <c r="OZO2" s="390"/>
      <c r="OZP2" s="390"/>
      <c r="OZQ2" s="390"/>
      <c r="OZR2" s="390"/>
      <c r="OZS2" s="390"/>
      <c r="OZT2" s="362"/>
      <c r="OZU2" s="362"/>
      <c r="OZV2" s="362"/>
      <c r="OZW2" s="390"/>
      <c r="OZX2" s="390"/>
      <c r="OZY2" s="390"/>
      <c r="OZZ2" s="390"/>
      <c r="PAA2" s="390"/>
      <c r="PAB2" s="362"/>
      <c r="PAC2" s="362"/>
      <c r="PAD2" s="362"/>
      <c r="PAE2" s="390"/>
      <c r="PAF2" s="390"/>
      <c r="PAG2" s="390"/>
      <c r="PAH2" s="390"/>
      <c r="PAI2" s="390"/>
      <c r="PAJ2" s="362"/>
      <c r="PAK2" s="362"/>
      <c r="PAL2" s="362"/>
      <c r="PAM2" s="390"/>
      <c r="PAN2" s="390"/>
      <c r="PAO2" s="390"/>
      <c r="PAP2" s="390"/>
      <c r="PAQ2" s="390"/>
      <c r="PAR2" s="362"/>
      <c r="PAS2" s="362"/>
      <c r="PAT2" s="362"/>
      <c r="PAU2" s="390"/>
      <c r="PAV2" s="390"/>
      <c r="PAW2" s="390"/>
      <c r="PAX2" s="390"/>
      <c r="PAY2" s="390"/>
      <c r="PAZ2" s="362"/>
      <c r="PBA2" s="362"/>
      <c r="PBB2" s="362"/>
      <c r="PBC2" s="390"/>
      <c r="PBD2" s="390"/>
      <c r="PBE2" s="390"/>
      <c r="PBF2" s="390"/>
      <c r="PBG2" s="390"/>
      <c r="PBH2" s="362"/>
      <c r="PBI2" s="362"/>
      <c r="PBJ2" s="362"/>
      <c r="PBK2" s="390"/>
      <c r="PBL2" s="390"/>
      <c r="PBM2" s="390"/>
      <c r="PBN2" s="390"/>
      <c r="PBO2" s="390"/>
      <c r="PBP2" s="362"/>
      <c r="PBQ2" s="362"/>
      <c r="PBR2" s="362"/>
      <c r="PBS2" s="390"/>
      <c r="PBT2" s="390"/>
      <c r="PBU2" s="390"/>
      <c r="PBV2" s="390"/>
      <c r="PBW2" s="390"/>
      <c r="PBX2" s="362"/>
      <c r="PBY2" s="362"/>
      <c r="PBZ2" s="362"/>
      <c r="PCA2" s="390"/>
      <c r="PCB2" s="390"/>
      <c r="PCC2" s="390"/>
      <c r="PCD2" s="390"/>
      <c r="PCE2" s="390"/>
      <c r="PCF2" s="362"/>
      <c r="PCG2" s="362"/>
      <c r="PCH2" s="362"/>
      <c r="PCI2" s="390"/>
      <c r="PCJ2" s="390"/>
      <c r="PCK2" s="390"/>
      <c r="PCL2" s="390"/>
      <c r="PCM2" s="390"/>
      <c r="PCN2" s="362"/>
      <c r="PCO2" s="362"/>
      <c r="PCP2" s="362"/>
      <c r="PCQ2" s="390"/>
      <c r="PCR2" s="390"/>
      <c r="PCS2" s="390"/>
      <c r="PCT2" s="390"/>
      <c r="PCU2" s="390"/>
      <c r="PCV2" s="362"/>
      <c r="PCW2" s="362"/>
      <c r="PCX2" s="362"/>
      <c r="PCY2" s="390"/>
      <c r="PCZ2" s="390"/>
      <c r="PDA2" s="390"/>
      <c r="PDB2" s="390"/>
      <c r="PDC2" s="390"/>
      <c r="PDD2" s="362"/>
      <c r="PDE2" s="362"/>
      <c r="PDF2" s="362"/>
      <c r="PDG2" s="390"/>
      <c r="PDH2" s="390"/>
      <c r="PDI2" s="390"/>
      <c r="PDJ2" s="390"/>
      <c r="PDK2" s="390"/>
      <c r="PDL2" s="362"/>
      <c r="PDM2" s="362"/>
      <c r="PDN2" s="362"/>
      <c r="PDO2" s="390"/>
      <c r="PDP2" s="390"/>
      <c r="PDQ2" s="390"/>
      <c r="PDR2" s="390"/>
      <c r="PDS2" s="390"/>
      <c r="PDT2" s="362"/>
      <c r="PDU2" s="362"/>
      <c r="PDV2" s="362"/>
      <c r="PDW2" s="390"/>
      <c r="PDX2" s="390"/>
      <c r="PDY2" s="390"/>
      <c r="PDZ2" s="390"/>
      <c r="PEA2" s="390"/>
      <c r="PEB2" s="362"/>
      <c r="PEC2" s="362"/>
      <c r="PED2" s="362"/>
      <c r="PEE2" s="390"/>
      <c r="PEF2" s="390"/>
      <c r="PEG2" s="390"/>
      <c r="PEH2" s="390"/>
      <c r="PEI2" s="390"/>
      <c r="PEJ2" s="362"/>
      <c r="PEK2" s="362"/>
      <c r="PEL2" s="362"/>
      <c r="PEM2" s="390"/>
      <c r="PEN2" s="390"/>
      <c r="PEO2" s="390"/>
      <c r="PEP2" s="390"/>
      <c r="PEQ2" s="390"/>
      <c r="PER2" s="362"/>
      <c r="PES2" s="362"/>
      <c r="PET2" s="362"/>
      <c r="PEU2" s="390"/>
      <c r="PEV2" s="390"/>
      <c r="PEW2" s="390"/>
      <c r="PEX2" s="390"/>
      <c r="PEY2" s="390"/>
      <c r="PEZ2" s="362"/>
      <c r="PFA2" s="362"/>
      <c r="PFB2" s="362"/>
      <c r="PFC2" s="390"/>
      <c r="PFD2" s="390"/>
      <c r="PFE2" s="390"/>
      <c r="PFF2" s="390"/>
      <c r="PFG2" s="390"/>
      <c r="PFH2" s="362"/>
      <c r="PFI2" s="362"/>
      <c r="PFJ2" s="362"/>
      <c r="PFK2" s="390"/>
      <c r="PFL2" s="390"/>
      <c r="PFM2" s="390"/>
      <c r="PFN2" s="390"/>
      <c r="PFO2" s="390"/>
      <c r="PFP2" s="362"/>
      <c r="PFQ2" s="362"/>
      <c r="PFR2" s="362"/>
      <c r="PFS2" s="390"/>
      <c r="PFT2" s="390"/>
      <c r="PFU2" s="390"/>
      <c r="PFV2" s="390"/>
      <c r="PFW2" s="390"/>
      <c r="PFX2" s="362"/>
      <c r="PFY2" s="362"/>
      <c r="PFZ2" s="362"/>
      <c r="PGA2" s="390"/>
      <c r="PGB2" s="390"/>
      <c r="PGC2" s="390"/>
      <c r="PGD2" s="390"/>
      <c r="PGE2" s="390"/>
      <c r="PGF2" s="362"/>
      <c r="PGG2" s="362"/>
      <c r="PGH2" s="362"/>
      <c r="PGI2" s="390"/>
      <c r="PGJ2" s="390"/>
      <c r="PGK2" s="390"/>
      <c r="PGL2" s="390"/>
      <c r="PGM2" s="390"/>
      <c r="PGN2" s="362"/>
      <c r="PGO2" s="362"/>
      <c r="PGP2" s="362"/>
      <c r="PGQ2" s="390"/>
      <c r="PGR2" s="390"/>
      <c r="PGS2" s="390"/>
      <c r="PGT2" s="390"/>
      <c r="PGU2" s="390"/>
      <c r="PGV2" s="362"/>
      <c r="PGW2" s="362"/>
      <c r="PGX2" s="362"/>
      <c r="PGY2" s="390"/>
      <c r="PGZ2" s="390"/>
      <c r="PHA2" s="390"/>
      <c r="PHB2" s="390"/>
      <c r="PHC2" s="390"/>
      <c r="PHD2" s="362"/>
      <c r="PHE2" s="362"/>
      <c r="PHF2" s="362"/>
      <c r="PHG2" s="390"/>
      <c r="PHH2" s="390"/>
      <c r="PHI2" s="390"/>
      <c r="PHJ2" s="390"/>
      <c r="PHK2" s="390"/>
      <c r="PHL2" s="362"/>
      <c r="PHM2" s="362"/>
      <c r="PHN2" s="362"/>
      <c r="PHO2" s="390"/>
      <c r="PHP2" s="390"/>
      <c r="PHQ2" s="390"/>
      <c r="PHR2" s="390"/>
      <c r="PHS2" s="390"/>
      <c r="PHT2" s="362"/>
      <c r="PHU2" s="362"/>
      <c r="PHV2" s="362"/>
      <c r="PHW2" s="390"/>
      <c r="PHX2" s="390"/>
      <c r="PHY2" s="390"/>
      <c r="PHZ2" s="390"/>
      <c r="PIA2" s="390"/>
      <c r="PIB2" s="362"/>
      <c r="PIC2" s="362"/>
      <c r="PID2" s="362"/>
      <c r="PIE2" s="390"/>
      <c r="PIF2" s="390"/>
      <c r="PIG2" s="390"/>
      <c r="PIH2" s="390"/>
      <c r="PII2" s="390"/>
      <c r="PIJ2" s="362"/>
      <c r="PIK2" s="362"/>
      <c r="PIL2" s="362"/>
      <c r="PIM2" s="390"/>
      <c r="PIN2" s="390"/>
      <c r="PIO2" s="390"/>
      <c r="PIP2" s="390"/>
      <c r="PIQ2" s="390"/>
      <c r="PIR2" s="362"/>
      <c r="PIS2" s="362"/>
      <c r="PIT2" s="362"/>
      <c r="PIU2" s="390"/>
      <c r="PIV2" s="390"/>
      <c r="PIW2" s="390"/>
      <c r="PIX2" s="390"/>
      <c r="PIY2" s="390"/>
      <c r="PIZ2" s="362"/>
      <c r="PJA2" s="362"/>
      <c r="PJB2" s="362"/>
      <c r="PJC2" s="390"/>
      <c r="PJD2" s="390"/>
      <c r="PJE2" s="390"/>
      <c r="PJF2" s="390"/>
      <c r="PJG2" s="390"/>
      <c r="PJH2" s="362"/>
      <c r="PJI2" s="362"/>
      <c r="PJJ2" s="362"/>
      <c r="PJK2" s="390"/>
      <c r="PJL2" s="390"/>
      <c r="PJM2" s="390"/>
      <c r="PJN2" s="390"/>
      <c r="PJO2" s="390"/>
      <c r="PJP2" s="362"/>
      <c r="PJQ2" s="362"/>
      <c r="PJR2" s="362"/>
      <c r="PJS2" s="390"/>
      <c r="PJT2" s="390"/>
      <c r="PJU2" s="390"/>
      <c r="PJV2" s="390"/>
      <c r="PJW2" s="390"/>
      <c r="PJX2" s="362"/>
      <c r="PJY2" s="362"/>
      <c r="PJZ2" s="362"/>
      <c r="PKA2" s="390"/>
      <c r="PKB2" s="390"/>
      <c r="PKC2" s="390"/>
      <c r="PKD2" s="390"/>
      <c r="PKE2" s="390"/>
      <c r="PKF2" s="362"/>
      <c r="PKG2" s="362"/>
      <c r="PKH2" s="362"/>
      <c r="PKI2" s="390"/>
      <c r="PKJ2" s="390"/>
      <c r="PKK2" s="390"/>
      <c r="PKL2" s="390"/>
      <c r="PKM2" s="390"/>
      <c r="PKN2" s="362"/>
      <c r="PKO2" s="362"/>
      <c r="PKP2" s="362"/>
      <c r="PKQ2" s="390"/>
      <c r="PKR2" s="390"/>
      <c r="PKS2" s="390"/>
      <c r="PKT2" s="390"/>
      <c r="PKU2" s="390"/>
      <c r="PKV2" s="362"/>
      <c r="PKW2" s="362"/>
      <c r="PKX2" s="362"/>
      <c r="PKY2" s="390"/>
      <c r="PKZ2" s="390"/>
      <c r="PLA2" s="390"/>
      <c r="PLB2" s="390"/>
      <c r="PLC2" s="390"/>
      <c r="PLD2" s="362"/>
      <c r="PLE2" s="362"/>
      <c r="PLF2" s="362"/>
      <c r="PLG2" s="390"/>
      <c r="PLH2" s="390"/>
      <c r="PLI2" s="390"/>
      <c r="PLJ2" s="390"/>
      <c r="PLK2" s="390"/>
      <c r="PLL2" s="362"/>
      <c r="PLM2" s="362"/>
      <c r="PLN2" s="362"/>
      <c r="PLO2" s="390"/>
      <c r="PLP2" s="390"/>
      <c r="PLQ2" s="390"/>
      <c r="PLR2" s="390"/>
      <c r="PLS2" s="390"/>
      <c r="PLT2" s="362"/>
      <c r="PLU2" s="362"/>
      <c r="PLV2" s="362"/>
      <c r="PLW2" s="390"/>
      <c r="PLX2" s="390"/>
      <c r="PLY2" s="390"/>
      <c r="PLZ2" s="390"/>
      <c r="PMA2" s="390"/>
      <c r="PMB2" s="362"/>
      <c r="PMC2" s="362"/>
      <c r="PMD2" s="362"/>
      <c r="PME2" s="390"/>
      <c r="PMF2" s="390"/>
      <c r="PMG2" s="390"/>
      <c r="PMH2" s="390"/>
      <c r="PMI2" s="390"/>
      <c r="PMJ2" s="362"/>
      <c r="PMK2" s="362"/>
      <c r="PML2" s="362"/>
      <c r="PMM2" s="390"/>
      <c r="PMN2" s="390"/>
      <c r="PMO2" s="390"/>
      <c r="PMP2" s="390"/>
      <c r="PMQ2" s="390"/>
      <c r="PMR2" s="362"/>
      <c r="PMS2" s="362"/>
      <c r="PMT2" s="362"/>
      <c r="PMU2" s="390"/>
      <c r="PMV2" s="390"/>
      <c r="PMW2" s="390"/>
      <c r="PMX2" s="390"/>
      <c r="PMY2" s="390"/>
      <c r="PMZ2" s="362"/>
      <c r="PNA2" s="362"/>
      <c r="PNB2" s="362"/>
      <c r="PNC2" s="390"/>
      <c r="PND2" s="390"/>
      <c r="PNE2" s="390"/>
      <c r="PNF2" s="390"/>
      <c r="PNG2" s="390"/>
      <c r="PNH2" s="362"/>
      <c r="PNI2" s="362"/>
      <c r="PNJ2" s="362"/>
      <c r="PNK2" s="390"/>
      <c r="PNL2" s="390"/>
      <c r="PNM2" s="390"/>
      <c r="PNN2" s="390"/>
      <c r="PNO2" s="390"/>
      <c r="PNP2" s="362"/>
      <c r="PNQ2" s="362"/>
      <c r="PNR2" s="362"/>
      <c r="PNS2" s="390"/>
      <c r="PNT2" s="390"/>
      <c r="PNU2" s="390"/>
      <c r="PNV2" s="390"/>
      <c r="PNW2" s="390"/>
      <c r="PNX2" s="362"/>
      <c r="PNY2" s="362"/>
      <c r="PNZ2" s="362"/>
      <c r="POA2" s="390"/>
      <c r="POB2" s="390"/>
      <c r="POC2" s="390"/>
      <c r="POD2" s="390"/>
      <c r="POE2" s="390"/>
      <c r="POF2" s="362"/>
      <c r="POG2" s="362"/>
      <c r="POH2" s="362"/>
      <c r="POI2" s="390"/>
      <c r="POJ2" s="390"/>
      <c r="POK2" s="390"/>
      <c r="POL2" s="390"/>
      <c r="POM2" s="390"/>
      <c r="PON2" s="362"/>
      <c r="POO2" s="362"/>
      <c r="POP2" s="362"/>
      <c r="POQ2" s="390"/>
      <c r="POR2" s="390"/>
      <c r="POS2" s="390"/>
      <c r="POT2" s="390"/>
      <c r="POU2" s="390"/>
      <c r="POV2" s="362"/>
      <c r="POW2" s="362"/>
      <c r="POX2" s="362"/>
      <c r="POY2" s="390"/>
      <c r="POZ2" s="390"/>
      <c r="PPA2" s="390"/>
      <c r="PPB2" s="390"/>
      <c r="PPC2" s="390"/>
      <c r="PPD2" s="362"/>
      <c r="PPE2" s="362"/>
      <c r="PPF2" s="362"/>
      <c r="PPG2" s="390"/>
      <c r="PPH2" s="390"/>
      <c r="PPI2" s="390"/>
      <c r="PPJ2" s="390"/>
      <c r="PPK2" s="390"/>
      <c r="PPL2" s="362"/>
      <c r="PPM2" s="362"/>
      <c r="PPN2" s="362"/>
      <c r="PPO2" s="390"/>
      <c r="PPP2" s="390"/>
      <c r="PPQ2" s="390"/>
      <c r="PPR2" s="390"/>
      <c r="PPS2" s="390"/>
      <c r="PPT2" s="362"/>
      <c r="PPU2" s="362"/>
      <c r="PPV2" s="362"/>
      <c r="PPW2" s="390"/>
      <c r="PPX2" s="390"/>
      <c r="PPY2" s="390"/>
      <c r="PPZ2" s="390"/>
      <c r="PQA2" s="390"/>
      <c r="PQB2" s="362"/>
      <c r="PQC2" s="362"/>
      <c r="PQD2" s="362"/>
      <c r="PQE2" s="390"/>
      <c r="PQF2" s="390"/>
      <c r="PQG2" s="390"/>
      <c r="PQH2" s="390"/>
      <c r="PQI2" s="390"/>
      <c r="PQJ2" s="362"/>
      <c r="PQK2" s="362"/>
      <c r="PQL2" s="362"/>
      <c r="PQM2" s="390"/>
      <c r="PQN2" s="390"/>
      <c r="PQO2" s="390"/>
      <c r="PQP2" s="390"/>
      <c r="PQQ2" s="390"/>
      <c r="PQR2" s="362"/>
      <c r="PQS2" s="362"/>
      <c r="PQT2" s="362"/>
      <c r="PQU2" s="390"/>
      <c r="PQV2" s="390"/>
      <c r="PQW2" s="390"/>
      <c r="PQX2" s="390"/>
      <c r="PQY2" s="390"/>
      <c r="PQZ2" s="362"/>
      <c r="PRA2" s="362"/>
      <c r="PRB2" s="362"/>
      <c r="PRC2" s="390"/>
      <c r="PRD2" s="390"/>
      <c r="PRE2" s="390"/>
      <c r="PRF2" s="390"/>
      <c r="PRG2" s="390"/>
      <c r="PRH2" s="362"/>
      <c r="PRI2" s="362"/>
      <c r="PRJ2" s="362"/>
      <c r="PRK2" s="390"/>
      <c r="PRL2" s="390"/>
      <c r="PRM2" s="390"/>
      <c r="PRN2" s="390"/>
      <c r="PRO2" s="390"/>
      <c r="PRP2" s="362"/>
      <c r="PRQ2" s="362"/>
      <c r="PRR2" s="362"/>
      <c r="PRS2" s="390"/>
      <c r="PRT2" s="390"/>
      <c r="PRU2" s="390"/>
      <c r="PRV2" s="390"/>
      <c r="PRW2" s="390"/>
      <c r="PRX2" s="362"/>
      <c r="PRY2" s="362"/>
      <c r="PRZ2" s="362"/>
      <c r="PSA2" s="390"/>
      <c r="PSB2" s="390"/>
      <c r="PSC2" s="390"/>
      <c r="PSD2" s="390"/>
      <c r="PSE2" s="390"/>
      <c r="PSF2" s="362"/>
      <c r="PSG2" s="362"/>
      <c r="PSH2" s="362"/>
      <c r="PSI2" s="390"/>
      <c r="PSJ2" s="390"/>
      <c r="PSK2" s="390"/>
      <c r="PSL2" s="390"/>
      <c r="PSM2" s="390"/>
      <c r="PSN2" s="362"/>
      <c r="PSO2" s="362"/>
      <c r="PSP2" s="362"/>
      <c r="PSQ2" s="390"/>
      <c r="PSR2" s="390"/>
      <c r="PSS2" s="390"/>
      <c r="PST2" s="390"/>
      <c r="PSU2" s="390"/>
      <c r="PSV2" s="362"/>
      <c r="PSW2" s="362"/>
      <c r="PSX2" s="362"/>
      <c r="PSY2" s="390"/>
      <c r="PSZ2" s="390"/>
      <c r="PTA2" s="390"/>
      <c r="PTB2" s="390"/>
      <c r="PTC2" s="390"/>
      <c r="PTD2" s="362"/>
      <c r="PTE2" s="362"/>
      <c r="PTF2" s="362"/>
      <c r="PTG2" s="390"/>
      <c r="PTH2" s="390"/>
      <c r="PTI2" s="390"/>
      <c r="PTJ2" s="390"/>
      <c r="PTK2" s="390"/>
      <c r="PTL2" s="362"/>
      <c r="PTM2" s="362"/>
      <c r="PTN2" s="362"/>
      <c r="PTO2" s="390"/>
      <c r="PTP2" s="390"/>
      <c r="PTQ2" s="390"/>
      <c r="PTR2" s="390"/>
      <c r="PTS2" s="390"/>
      <c r="PTT2" s="362"/>
      <c r="PTU2" s="362"/>
      <c r="PTV2" s="362"/>
      <c r="PTW2" s="390"/>
      <c r="PTX2" s="390"/>
      <c r="PTY2" s="390"/>
      <c r="PTZ2" s="390"/>
      <c r="PUA2" s="390"/>
      <c r="PUB2" s="362"/>
      <c r="PUC2" s="362"/>
      <c r="PUD2" s="362"/>
      <c r="PUE2" s="390"/>
      <c r="PUF2" s="390"/>
      <c r="PUG2" s="390"/>
      <c r="PUH2" s="390"/>
      <c r="PUI2" s="390"/>
      <c r="PUJ2" s="362"/>
      <c r="PUK2" s="362"/>
      <c r="PUL2" s="362"/>
      <c r="PUM2" s="390"/>
      <c r="PUN2" s="390"/>
      <c r="PUO2" s="390"/>
      <c r="PUP2" s="390"/>
      <c r="PUQ2" s="390"/>
      <c r="PUR2" s="362"/>
      <c r="PUS2" s="362"/>
      <c r="PUT2" s="362"/>
      <c r="PUU2" s="390"/>
      <c r="PUV2" s="390"/>
      <c r="PUW2" s="390"/>
      <c r="PUX2" s="390"/>
      <c r="PUY2" s="390"/>
      <c r="PUZ2" s="362"/>
      <c r="PVA2" s="362"/>
      <c r="PVB2" s="362"/>
      <c r="PVC2" s="390"/>
      <c r="PVD2" s="390"/>
      <c r="PVE2" s="390"/>
      <c r="PVF2" s="390"/>
      <c r="PVG2" s="390"/>
      <c r="PVH2" s="362"/>
      <c r="PVI2" s="362"/>
      <c r="PVJ2" s="362"/>
      <c r="PVK2" s="390"/>
      <c r="PVL2" s="390"/>
      <c r="PVM2" s="390"/>
      <c r="PVN2" s="390"/>
      <c r="PVO2" s="390"/>
      <c r="PVP2" s="362"/>
      <c r="PVQ2" s="362"/>
      <c r="PVR2" s="362"/>
      <c r="PVS2" s="390"/>
      <c r="PVT2" s="390"/>
      <c r="PVU2" s="390"/>
      <c r="PVV2" s="390"/>
      <c r="PVW2" s="390"/>
      <c r="PVX2" s="362"/>
      <c r="PVY2" s="362"/>
      <c r="PVZ2" s="362"/>
      <c r="PWA2" s="390"/>
      <c r="PWB2" s="390"/>
      <c r="PWC2" s="390"/>
      <c r="PWD2" s="390"/>
      <c r="PWE2" s="390"/>
      <c r="PWF2" s="362"/>
      <c r="PWG2" s="362"/>
      <c r="PWH2" s="362"/>
      <c r="PWI2" s="390"/>
      <c r="PWJ2" s="390"/>
      <c r="PWK2" s="390"/>
      <c r="PWL2" s="390"/>
      <c r="PWM2" s="390"/>
      <c r="PWN2" s="362"/>
      <c r="PWO2" s="362"/>
      <c r="PWP2" s="362"/>
      <c r="PWQ2" s="390"/>
      <c r="PWR2" s="390"/>
      <c r="PWS2" s="390"/>
      <c r="PWT2" s="390"/>
      <c r="PWU2" s="390"/>
      <c r="PWV2" s="362"/>
      <c r="PWW2" s="362"/>
      <c r="PWX2" s="362"/>
      <c r="PWY2" s="390"/>
      <c r="PWZ2" s="390"/>
      <c r="PXA2" s="390"/>
      <c r="PXB2" s="390"/>
      <c r="PXC2" s="390"/>
      <c r="PXD2" s="362"/>
      <c r="PXE2" s="362"/>
      <c r="PXF2" s="362"/>
      <c r="PXG2" s="390"/>
      <c r="PXH2" s="390"/>
      <c r="PXI2" s="390"/>
      <c r="PXJ2" s="390"/>
      <c r="PXK2" s="390"/>
      <c r="PXL2" s="362"/>
      <c r="PXM2" s="362"/>
      <c r="PXN2" s="362"/>
      <c r="PXO2" s="390"/>
      <c r="PXP2" s="390"/>
      <c r="PXQ2" s="390"/>
      <c r="PXR2" s="390"/>
      <c r="PXS2" s="390"/>
      <c r="PXT2" s="362"/>
      <c r="PXU2" s="362"/>
      <c r="PXV2" s="362"/>
      <c r="PXW2" s="390"/>
      <c r="PXX2" s="390"/>
      <c r="PXY2" s="390"/>
      <c r="PXZ2" s="390"/>
      <c r="PYA2" s="390"/>
      <c r="PYB2" s="362"/>
      <c r="PYC2" s="362"/>
      <c r="PYD2" s="362"/>
      <c r="PYE2" s="390"/>
      <c r="PYF2" s="390"/>
      <c r="PYG2" s="390"/>
      <c r="PYH2" s="390"/>
      <c r="PYI2" s="390"/>
      <c r="PYJ2" s="362"/>
      <c r="PYK2" s="362"/>
      <c r="PYL2" s="362"/>
      <c r="PYM2" s="390"/>
      <c r="PYN2" s="390"/>
      <c r="PYO2" s="390"/>
      <c r="PYP2" s="390"/>
      <c r="PYQ2" s="390"/>
      <c r="PYR2" s="362"/>
      <c r="PYS2" s="362"/>
      <c r="PYT2" s="362"/>
      <c r="PYU2" s="390"/>
      <c r="PYV2" s="390"/>
      <c r="PYW2" s="390"/>
      <c r="PYX2" s="390"/>
      <c r="PYY2" s="390"/>
      <c r="PYZ2" s="362"/>
      <c r="PZA2" s="362"/>
      <c r="PZB2" s="362"/>
      <c r="PZC2" s="390"/>
      <c r="PZD2" s="390"/>
      <c r="PZE2" s="390"/>
      <c r="PZF2" s="390"/>
      <c r="PZG2" s="390"/>
      <c r="PZH2" s="362"/>
      <c r="PZI2" s="362"/>
      <c r="PZJ2" s="362"/>
      <c r="PZK2" s="390"/>
      <c r="PZL2" s="390"/>
      <c r="PZM2" s="390"/>
      <c r="PZN2" s="390"/>
      <c r="PZO2" s="390"/>
      <c r="PZP2" s="362"/>
      <c r="PZQ2" s="362"/>
      <c r="PZR2" s="362"/>
      <c r="PZS2" s="390"/>
      <c r="PZT2" s="390"/>
      <c r="PZU2" s="390"/>
      <c r="PZV2" s="390"/>
      <c r="PZW2" s="390"/>
      <c r="PZX2" s="362"/>
      <c r="PZY2" s="362"/>
      <c r="PZZ2" s="362"/>
      <c r="QAA2" s="390"/>
      <c r="QAB2" s="390"/>
      <c r="QAC2" s="390"/>
      <c r="QAD2" s="390"/>
      <c r="QAE2" s="390"/>
      <c r="QAF2" s="362"/>
      <c r="QAG2" s="362"/>
      <c r="QAH2" s="362"/>
      <c r="QAI2" s="390"/>
      <c r="QAJ2" s="390"/>
      <c r="QAK2" s="390"/>
      <c r="QAL2" s="390"/>
      <c r="QAM2" s="390"/>
      <c r="QAN2" s="362"/>
      <c r="QAO2" s="362"/>
      <c r="QAP2" s="362"/>
      <c r="QAQ2" s="390"/>
      <c r="QAR2" s="390"/>
      <c r="QAS2" s="390"/>
      <c r="QAT2" s="390"/>
      <c r="QAU2" s="390"/>
      <c r="QAV2" s="362"/>
      <c r="QAW2" s="362"/>
      <c r="QAX2" s="362"/>
      <c r="QAY2" s="390"/>
      <c r="QAZ2" s="390"/>
      <c r="QBA2" s="390"/>
      <c r="QBB2" s="390"/>
      <c r="QBC2" s="390"/>
      <c r="QBD2" s="362"/>
      <c r="QBE2" s="362"/>
      <c r="QBF2" s="362"/>
      <c r="QBG2" s="390"/>
      <c r="QBH2" s="390"/>
      <c r="QBI2" s="390"/>
      <c r="QBJ2" s="390"/>
      <c r="QBK2" s="390"/>
      <c r="QBL2" s="362"/>
      <c r="QBM2" s="362"/>
      <c r="QBN2" s="362"/>
      <c r="QBO2" s="390"/>
      <c r="QBP2" s="390"/>
      <c r="QBQ2" s="390"/>
      <c r="QBR2" s="390"/>
      <c r="QBS2" s="390"/>
      <c r="QBT2" s="362"/>
      <c r="QBU2" s="362"/>
      <c r="QBV2" s="362"/>
      <c r="QBW2" s="390"/>
      <c r="QBX2" s="390"/>
      <c r="QBY2" s="390"/>
      <c r="QBZ2" s="390"/>
      <c r="QCA2" s="390"/>
      <c r="QCB2" s="362"/>
      <c r="QCC2" s="362"/>
      <c r="QCD2" s="362"/>
      <c r="QCE2" s="390"/>
      <c r="QCF2" s="390"/>
      <c r="QCG2" s="390"/>
      <c r="QCH2" s="390"/>
      <c r="QCI2" s="390"/>
      <c r="QCJ2" s="362"/>
      <c r="QCK2" s="362"/>
      <c r="QCL2" s="362"/>
      <c r="QCM2" s="390"/>
      <c r="QCN2" s="390"/>
      <c r="QCO2" s="390"/>
      <c r="QCP2" s="390"/>
      <c r="QCQ2" s="390"/>
      <c r="QCR2" s="362"/>
      <c r="QCS2" s="362"/>
      <c r="QCT2" s="362"/>
      <c r="QCU2" s="390"/>
      <c r="QCV2" s="390"/>
      <c r="QCW2" s="390"/>
      <c r="QCX2" s="390"/>
      <c r="QCY2" s="390"/>
      <c r="QCZ2" s="362"/>
      <c r="QDA2" s="362"/>
      <c r="QDB2" s="362"/>
      <c r="QDC2" s="390"/>
      <c r="QDD2" s="390"/>
      <c r="QDE2" s="390"/>
      <c r="QDF2" s="390"/>
      <c r="QDG2" s="390"/>
      <c r="QDH2" s="362"/>
      <c r="QDI2" s="362"/>
      <c r="QDJ2" s="362"/>
      <c r="QDK2" s="390"/>
      <c r="QDL2" s="390"/>
      <c r="QDM2" s="390"/>
      <c r="QDN2" s="390"/>
      <c r="QDO2" s="390"/>
      <c r="QDP2" s="362"/>
      <c r="QDQ2" s="362"/>
      <c r="QDR2" s="362"/>
      <c r="QDS2" s="390"/>
      <c r="QDT2" s="390"/>
      <c r="QDU2" s="390"/>
      <c r="QDV2" s="390"/>
      <c r="QDW2" s="390"/>
      <c r="QDX2" s="362"/>
      <c r="QDY2" s="362"/>
      <c r="QDZ2" s="362"/>
      <c r="QEA2" s="390"/>
      <c r="QEB2" s="390"/>
      <c r="QEC2" s="390"/>
      <c r="QED2" s="390"/>
      <c r="QEE2" s="390"/>
      <c r="QEF2" s="362"/>
      <c r="QEG2" s="362"/>
      <c r="QEH2" s="362"/>
      <c r="QEI2" s="390"/>
      <c r="QEJ2" s="390"/>
      <c r="QEK2" s="390"/>
      <c r="QEL2" s="390"/>
      <c r="QEM2" s="390"/>
      <c r="QEN2" s="362"/>
      <c r="QEO2" s="362"/>
      <c r="QEP2" s="362"/>
      <c r="QEQ2" s="390"/>
      <c r="QER2" s="390"/>
      <c r="QES2" s="390"/>
      <c r="QET2" s="390"/>
      <c r="QEU2" s="390"/>
      <c r="QEV2" s="362"/>
      <c r="QEW2" s="362"/>
      <c r="QEX2" s="362"/>
      <c r="QEY2" s="390"/>
      <c r="QEZ2" s="390"/>
      <c r="QFA2" s="390"/>
      <c r="QFB2" s="390"/>
      <c r="QFC2" s="390"/>
      <c r="QFD2" s="362"/>
      <c r="QFE2" s="362"/>
      <c r="QFF2" s="362"/>
      <c r="QFG2" s="390"/>
      <c r="QFH2" s="390"/>
      <c r="QFI2" s="390"/>
      <c r="QFJ2" s="390"/>
      <c r="QFK2" s="390"/>
      <c r="QFL2" s="362"/>
      <c r="QFM2" s="362"/>
      <c r="QFN2" s="362"/>
      <c r="QFO2" s="390"/>
      <c r="QFP2" s="390"/>
      <c r="QFQ2" s="390"/>
      <c r="QFR2" s="390"/>
      <c r="QFS2" s="390"/>
      <c r="QFT2" s="362"/>
      <c r="QFU2" s="362"/>
      <c r="QFV2" s="362"/>
      <c r="QFW2" s="390"/>
      <c r="QFX2" s="390"/>
      <c r="QFY2" s="390"/>
      <c r="QFZ2" s="390"/>
      <c r="QGA2" s="390"/>
      <c r="QGB2" s="362"/>
      <c r="QGC2" s="362"/>
      <c r="QGD2" s="362"/>
      <c r="QGE2" s="390"/>
      <c r="QGF2" s="390"/>
      <c r="QGG2" s="390"/>
      <c r="QGH2" s="390"/>
      <c r="QGI2" s="390"/>
      <c r="QGJ2" s="362"/>
      <c r="QGK2" s="362"/>
      <c r="QGL2" s="362"/>
      <c r="QGM2" s="390"/>
      <c r="QGN2" s="390"/>
      <c r="QGO2" s="390"/>
      <c r="QGP2" s="390"/>
      <c r="QGQ2" s="390"/>
      <c r="QGR2" s="362"/>
      <c r="QGS2" s="362"/>
      <c r="QGT2" s="362"/>
      <c r="QGU2" s="390"/>
      <c r="QGV2" s="390"/>
      <c r="QGW2" s="390"/>
      <c r="QGX2" s="390"/>
      <c r="QGY2" s="390"/>
      <c r="QGZ2" s="362"/>
      <c r="QHA2" s="362"/>
      <c r="QHB2" s="362"/>
      <c r="QHC2" s="390"/>
      <c r="QHD2" s="390"/>
      <c r="QHE2" s="390"/>
      <c r="QHF2" s="390"/>
      <c r="QHG2" s="390"/>
      <c r="QHH2" s="362"/>
      <c r="QHI2" s="362"/>
      <c r="QHJ2" s="362"/>
      <c r="QHK2" s="390"/>
      <c r="QHL2" s="390"/>
      <c r="QHM2" s="390"/>
      <c r="QHN2" s="390"/>
      <c r="QHO2" s="390"/>
      <c r="QHP2" s="362"/>
      <c r="QHQ2" s="362"/>
      <c r="QHR2" s="362"/>
      <c r="QHS2" s="390"/>
      <c r="QHT2" s="390"/>
      <c r="QHU2" s="390"/>
      <c r="QHV2" s="390"/>
      <c r="QHW2" s="390"/>
      <c r="QHX2" s="362"/>
      <c r="QHY2" s="362"/>
      <c r="QHZ2" s="362"/>
      <c r="QIA2" s="390"/>
      <c r="QIB2" s="390"/>
      <c r="QIC2" s="390"/>
      <c r="QID2" s="390"/>
      <c r="QIE2" s="390"/>
      <c r="QIF2" s="362"/>
      <c r="QIG2" s="362"/>
      <c r="QIH2" s="362"/>
      <c r="QII2" s="390"/>
      <c r="QIJ2" s="390"/>
      <c r="QIK2" s="390"/>
      <c r="QIL2" s="390"/>
      <c r="QIM2" s="390"/>
      <c r="QIN2" s="362"/>
      <c r="QIO2" s="362"/>
      <c r="QIP2" s="362"/>
      <c r="QIQ2" s="390"/>
      <c r="QIR2" s="390"/>
      <c r="QIS2" s="390"/>
      <c r="QIT2" s="390"/>
      <c r="QIU2" s="390"/>
      <c r="QIV2" s="362"/>
      <c r="QIW2" s="362"/>
      <c r="QIX2" s="362"/>
      <c r="QIY2" s="390"/>
      <c r="QIZ2" s="390"/>
      <c r="QJA2" s="390"/>
      <c r="QJB2" s="390"/>
      <c r="QJC2" s="390"/>
      <c r="QJD2" s="362"/>
      <c r="QJE2" s="362"/>
      <c r="QJF2" s="362"/>
      <c r="QJG2" s="390"/>
      <c r="QJH2" s="390"/>
      <c r="QJI2" s="390"/>
      <c r="QJJ2" s="390"/>
      <c r="QJK2" s="390"/>
      <c r="QJL2" s="362"/>
      <c r="QJM2" s="362"/>
      <c r="QJN2" s="362"/>
      <c r="QJO2" s="390"/>
      <c r="QJP2" s="390"/>
      <c r="QJQ2" s="390"/>
      <c r="QJR2" s="390"/>
      <c r="QJS2" s="390"/>
      <c r="QJT2" s="362"/>
      <c r="QJU2" s="362"/>
      <c r="QJV2" s="362"/>
      <c r="QJW2" s="390"/>
      <c r="QJX2" s="390"/>
      <c r="QJY2" s="390"/>
      <c r="QJZ2" s="390"/>
      <c r="QKA2" s="390"/>
      <c r="QKB2" s="362"/>
      <c r="QKC2" s="362"/>
      <c r="QKD2" s="362"/>
      <c r="QKE2" s="390"/>
      <c r="QKF2" s="390"/>
      <c r="QKG2" s="390"/>
      <c r="QKH2" s="390"/>
      <c r="QKI2" s="390"/>
      <c r="QKJ2" s="362"/>
      <c r="QKK2" s="362"/>
      <c r="QKL2" s="362"/>
      <c r="QKM2" s="390"/>
      <c r="QKN2" s="390"/>
      <c r="QKO2" s="390"/>
      <c r="QKP2" s="390"/>
      <c r="QKQ2" s="390"/>
      <c r="QKR2" s="362"/>
      <c r="QKS2" s="362"/>
      <c r="QKT2" s="362"/>
      <c r="QKU2" s="390"/>
      <c r="QKV2" s="390"/>
      <c r="QKW2" s="390"/>
      <c r="QKX2" s="390"/>
      <c r="QKY2" s="390"/>
      <c r="QKZ2" s="362"/>
      <c r="QLA2" s="362"/>
      <c r="QLB2" s="362"/>
      <c r="QLC2" s="390"/>
      <c r="QLD2" s="390"/>
      <c r="QLE2" s="390"/>
      <c r="QLF2" s="390"/>
      <c r="QLG2" s="390"/>
      <c r="QLH2" s="362"/>
      <c r="QLI2" s="362"/>
      <c r="QLJ2" s="362"/>
      <c r="QLK2" s="390"/>
      <c r="QLL2" s="390"/>
      <c r="QLM2" s="390"/>
      <c r="QLN2" s="390"/>
      <c r="QLO2" s="390"/>
      <c r="QLP2" s="362"/>
      <c r="QLQ2" s="362"/>
      <c r="QLR2" s="362"/>
      <c r="QLS2" s="390"/>
      <c r="QLT2" s="390"/>
      <c r="QLU2" s="390"/>
      <c r="QLV2" s="390"/>
      <c r="QLW2" s="390"/>
      <c r="QLX2" s="362"/>
      <c r="QLY2" s="362"/>
      <c r="QLZ2" s="362"/>
      <c r="QMA2" s="390"/>
      <c r="QMB2" s="390"/>
      <c r="QMC2" s="390"/>
      <c r="QMD2" s="390"/>
      <c r="QME2" s="390"/>
      <c r="QMF2" s="362"/>
      <c r="QMG2" s="362"/>
      <c r="QMH2" s="362"/>
      <c r="QMI2" s="390"/>
      <c r="QMJ2" s="390"/>
      <c r="QMK2" s="390"/>
      <c r="QML2" s="390"/>
      <c r="QMM2" s="390"/>
      <c r="QMN2" s="362"/>
      <c r="QMO2" s="362"/>
      <c r="QMP2" s="362"/>
      <c r="QMQ2" s="390"/>
      <c r="QMR2" s="390"/>
      <c r="QMS2" s="390"/>
      <c r="QMT2" s="390"/>
      <c r="QMU2" s="390"/>
      <c r="QMV2" s="362"/>
      <c r="QMW2" s="362"/>
      <c r="QMX2" s="362"/>
      <c r="QMY2" s="390"/>
      <c r="QMZ2" s="390"/>
      <c r="QNA2" s="390"/>
      <c r="QNB2" s="390"/>
      <c r="QNC2" s="390"/>
      <c r="QND2" s="362"/>
      <c r="QNE2" s="362"/>
      <c r="QNF2" s="362"/>
      <c r="QNG2" s="390"/>
      <c r="QNH2" s="390"/>
      <c r="QNI2" s="390"/>
      <c r="QNJ2" s="390"/>
      <c r="QNK2" s="390"/>
      <c r="QNL2" s="362"/>
      <c r="QNM2" s="362"/>
      <c r="QNN2" s="362"/>
      <c r="QNO2" s="390"/>
      <c r="QNP2" s="390"/>
      <c r="QNQ2" s="390"/>
      <c r="QNR2" s="390"/>
      <c r="QNS2" s="390"/>
      <c r="QNT2" s="362"/>
      <c r="QNU2" s="362"/>
      <c r="QNV2" s="362"/>
      <c r="QNW2" s="390"/>
      <c r="QNX2" s="390"/>
      <c r="QNY2" s="390"/>
      <c r="QNZ2" s="390"/>
      <c r="QOA2" s="390"/>
      <c r="QOB2" s="362"/>
      <c r="QOC2" s="362"/>
      <c r="QOD2" s="362"/>
      <c r="QOE2" s="390"/>
      <c r="QOF2" s="390"/>
      <c r="QOG2" s="390"/>
      <c r="QOH2" s="390"/>
      <c r="QOI2" s="390"/>
      <c r="QOJ2" s="362"/>
      <c r="QOK2" s="362"/>
      <c r="QOL2" s="362"/>
      <c r="QOM2" s="390"/>
      <c r="QON2" s="390"/>
      <c r="QOO2" s="390"/>
      <c r="QOP2" s="390"/>
      <c r="QOQ2" s="390"/>
      <c r="QOR2" s="362"/>
      <c r="QOS2" s="362"/>
      <c r="QOT2" s="362"/>
      <c r="QOU2" s="390"/>
      <c r="QOV2" s="390"/>
      <c r="QOW2" s="390"/>
      <c r="QOX2" s="390"/>
      <c r="QOY2" s="390"/>
      <c r="QOZ2" s="362"/>
      <c r="QPA2" s="362"/>
      <c r="QPB2" s="362"/>
      <c r="QPC2" s="390"/>
      <c r="QPD2" s="390"/>
      <c r="QPE2" s="390"/>
      <c r="QPF2" s="390"/>
      <c r="QPG2" s="390"/>
      <c r="QPH2" s="362"/>
      <c r="QPI2" s="362"/>
      <c r="QPJ2" s="362"/>
      <c r="QPK2" s="390"/>
      <c r="QPL2" s="390"/>
      <c r="QPM2" s="390"/>
      <c r="QPN2" s="390"/>
      <c r="QPO2" s="390"/>
      <c r="QPP2" s="362"/>
      <c r="QPQ2" s="362"/>
      <c r="QPR2" s="362"/>
      <c r="QPS2" s="390"/>
      <c r="QPT2" s="390"/>
      <c r="QPU2" s="390"/>
      <c r="QPV2" s="390"/>
      <c r="QPW2" s="390"/>
      <c r="QPX2" s="362"/>
      <c r="QPY2" s="362"/>
      <c r="QPZ2" s="362"/>
      <c r="QQA2" s="390"/>
      <c r="QQB2" s="390"/>
      <c r="QQC2" s="390"/>
      <c r="QQD2" s="390"/>
      <c r="QQE2" s="390"/>
      <c r="QQF2" s="362"/>
      <c r="QQG2" s="362"/>
      <c r="QQH2" s="362"/>
      <c r="QQI2" s="390"/>
      <c r="QQJ2" s="390"/>
      <c r="QQK2" s="390"/>
      <c r="QQL2" s="390"/>
      <c r="QQM2" s="390"/>
      <c r="QQN2" s="362"/>
      <c r="QQO2" s="362"/>
      <c r="QQP2" s="362"/>
      <c r="QQQ2" s="390"/>
      <c r="QQR2" s="390"/>
      <c r="QQS2" s="390"/>
      <c r="QQT2" s="390"/>
      <c r="QQU2" s="390"/>
      <c r="QQV2" s="362"/>
      <c r="QQW2" s="362"/>
      <c r="QQX2" s="362"/>
      <c r="QQY2" s="390"/>
      <c r="QQZ2" s="390"/>
      <c r="QRA2" s="390"/>
      <c r="QRB2" s="390"/>
      <c r="QRC2" s="390"/>
      <c r="QRD2" s="362"/>
      <c r="QRE2" s="362"/>
      <c r="QRF2" s="362"/>
      <c r="QRG2" s="390"/>
      <c r="QRH2" s="390"/>
      <c r="QRI2" s="390"/>
      <c r="QRJ2" s="390"/>
      <c r="QRK2" s="390"/>
      <c r="QRL2" s="362"/>
      <c r="QRM2" s="362"/>
      <c r="QRN2" s="362"/>
      <c r="QRO2" s="390"/>
      <c r="QRP2" s="390"/>
      <c r="QRQ2" s="390"/>
      <c r="QRR2" s="390"/>
      <c r="QRS2" s="390"/>
      <c r="QRT2" s="362"/>
      <c r="QRU2" s="362"/>
      <c r="QRV2" s="362"/>
      <c r="QRW2" s="390"/>
      <c r="QRX2" s="390"/>
      <c r="QRY2" s="390"/>
      <c r="QRZ2" s="390"/>
      <c r="QSA2" s="390"/>
      <c r="QSB2" s="362"/>
      <c r="QSC2" s="362"/>
      <c r="QSD2" s="362"/>
      <c r="QSE2" s="390"/>
      <c r="QSF2" s="390"/>
      <c r="QSG2" s="390"/>
      <c r="QSH2" s="390"/>
      <c r="QSI2" s="390"/>
      <c r="QSJ2" s="362"/>
      <c r="QSK2" s="362"/>
      <c r="QSL2" s="362"/>
      <c r="QSM2" s="390"/>
      <c r="QSN2" s="390"/>
      <c r="QSO2" s="390"/>
      <c r="QSP2" s="390"/>
      <c r="QSQ2" s="390"/>
      <c r="QSR2" s="362"/>
      <c r="QSS2" s="362"/>
      <c r="QST2" s="362"/>
      <c r="QSU2" s="390"/>
      <c r="QSV2" s="390"/>
      <c r="QSW2" s="390"/>
      <c r="QSX2" s="390"/>
      <c r="QSY2" s="390"/>
      <c r="QSZ2" s="362"/>
      <c r="QTA2" s="362"/>
      <c r="QTB2" s="362"/>
      <c r="QTC2" s="390"/>
      <c r="QTD2" s="390"/>
      <c r="QTE2" s="390"/>
      <c r="QTF2" s="390"/>
      <c r="QTG2" s="390"/>
      <c r="QTH2" s="362"/>
      <c r="QTI2" s="362"/>
      <c r="QTJ2" s="362"/>
      <c r="QTK2" s="390"/>
      <c r="QTL2" s="390"/>
      <c r="QTM2" s="390"/>
      <c r="QTN2" s="390"/>
      <c r="QTO2" s="390"/>
      <c r="QTP2" s="362"/>
      <c r="QTQ2" s="362"/>
      <c r="QTR2" s="362"/>
      <c r="QTS2" s="390"/>
      <c r="QTT2" s="390"/>
      <c r="QTU2" s="390"/>
      <c r="QTV2" s="390"/>
      <c r="QTW2" s="390"/>
      <c r="QTX2" s="362"/>
      <c r="QTY2" s="362"/>
      <c r="QTZ2" s="362"/>
      <c r="QUA2" s="390"/>
      <c r="QUB2" s="390"/>
      <c r="QUC2" s="390"/>
      <c r="QUD2" s="390"/>
      <c r="QUE2" s="390"/>
      <c r="QUF2" s="362"/>
      <c r="QUG2" s="362"/>
      <c r="QUH2" s="362"/>
      <c r="QUI2" s="390"/>
      <c r="QUJ2" s="390"/>
      <c r="QUK2" s="390"/>
      <c r="QUL2" s="390"/>
      <c r="QUM2" s="390"/>
      <c r="QUN2" s="362"/>
      <c r="QUO2" s="362"/>
      <c r="QUP2" s="362"/>
      <c r="QUQ2" s="390"/>
      <c r="QUR2" s="390"/>
      <c r="QUS2" s="390"/>
      <c r="QUT2" s="390"/>
      <c r="QUU2" s="390"/>
      <c r="QUV2" s="362"/>
      <c r="QUW2" s="362"/>
      <c r="QUX2" s="362"/>
      <c r="QUY2" s="390"/>
      <c r="QUZ2" s="390"/>
      <c r="QVA2" s="390"/>
      <c r="QVB2" s="390"/>
      <c r="QVC2" s="390"/>
      <c r="QVD2" s="362"/>
      <c r="QVE2" s="362"/>
      <c r="QVF2" s="362"/>
      <c r="QVG2" s="390"/>
      <c r="QVH2" s="390"/>
      <c r="QVI2" s="390"/>
      <c r="QVJ2" s="390"/>
      <c r="QVK2" s="390"/>
      <c r="QVL2" s="362"/>
      <c r="QVM2" s="362"/>
      <c r="QVN2" s="362"/>
      <c r="QVO2" s="390"/>
      <c r="QVP2" s="390"/>
      <c r="QVQ2" s="390"/>
      <c r="QVR2" s="390"/>
      <c r="QVS2" s="390"/>
      <c r="QVT2" s="362"/>
      <c r="QVU2" s="362"/>
      <c r="QVV2" s="362"/>
      <c r="QVW2" s="390"/>
      <c r="QVX2" s="390"/>
      <c r="QVY2" s="390"/>
      <c r="QVZ2" s="390"/>
      <c r="QWA2" s="390"/>
      <c r="QWB2" s="362"/>
      <c r="QWC2" s="362"/>
      <c r="QWD2" s="362"/>
      <c r="QWE2" s="390"/>
      <c r="QWF2" s="390"/>
      <c r="QWG2" s="390"/>
      <c r="QWH2" s="390"/>
      <c r="QWI2" s="390"/>
      <c r="QWJ2" s="362"/>
      <c r="QWK2" s="362"/>
      <c r="QWL2" s="362"/>
      <c r="QWM2" s="390"/>
      <c r="QWN2" s="390"/>
      <c r="QWO2" s="390"/>
      <c r="QWP2" s="390"/>
      <c r="QWQ2" s="390"/>
      <c r="QWR2" s="362"/>
      <c r="QWS2" s="362"/>
      <c r="QWT2" s="362"/>
      <c r="QWU2" s="390"/>
      <c r="QWV2" s="390"/>
      <c r="QWW2" s="390"/>
      <c r="QWX2" s="390"/>
      <c r="QWY2" s="390"/>
      <c r="QWZ2" s="362"/>
      <c r="QXA2" s="362"/>
      <c r="QXB2" s="362"/>
      <c r="QXC2" s="390"/>
      <c r="QXD2" s="390"/>
      <c r="QXE2" s="390"/>
      <c r="QXF2" s="390"/>
      <c r="QXG2" s="390"/>
      <c r="QXH2" s="362"/>
      <c r="QXI2" s="362"/>
      <c r="QXJ2" s="362"/>
      <c r="QXK2" s="390"/>
      <c r="QXL2" s="390"/>
      <c r="QXM2" s="390"/>
      <c r="QXN2" s="390"/>
      <c r="QXO2" s="390"/>
      <c r="QXP2" s="362"/>
      <c r="QXQ2" s="362"/>
      <c r="QXR2" s="362"/>
      <c r="QXS2" s="390"/>
      <c r="QXT2" s="390"/>
      <c r="QXU2" s="390"/>
      <c r="QXV2" s="390"/>
      <c r="QXW2" s="390"/>
      <c r="QXX2" s="362"/>
      <c r="QXY2" s="362"/>
      <c r="QXZ2" s="362"/>
      <c r="QYA2" s="390"/>
      <c r="QYB2" s="390"/>
      <c r="QYC2" s="390"/>
      <c r="QYD2" s="390"/>
      <c r="QYE2" s="390"/>
      <c r="QYF2" s="362"/>
      <c r="QYG2" s="362"/>
      <c r="QYH2" s="362"/>
      <c r="QYI2" s="390"/>
      <c r="QYJ2" s="390"/>
      <c r="QYK2" s="390"/>
      <c r="QYL2" s="390"/>
      <c r="QYM2" s="390"/>
      <c r="QYN2" s="362"/>
      <c r="QYO2" s="362"/>
      <c r="QYP2" s="362"/>
      <c r="QYQ2" s="390"/>
      <c r="QYR2" s="390"/>
      <c r="QYS2" s="390"/>
      <c r="QYT2" s="390"/>
      <c r="QYU2" s="390"/>
      <c r="QYV2" s="362"/>
      <c r="QYW2" s="362"/>
      <c r="QYX2" s="362"/>
      <c r="QYY2" s="390"/>
      <c r="QYZ2" s="390"/>
      <c r="QZA2" s="390"/>
      <c r="QZB2" s="390"/>
      <c r="QZC2" s="390"/>
      <c r="QZD2" s="362"/>
      <c r="QZE2" s="362"/>
      <c r="QZF2" s="362"/>
      <c r="QZG2" s="390"/>
      <c r="QZH2" s="390"/>
      <c r="QZI2" s="390"/>
      <c r="QZJ2" s="390"/>
      <c r="QZK2" s="390"/>
      <c r="QZL2" s="362"/>
      <c r="QZM2" s="362"/>
      <c r="QZN2" s="362"/>
      <c r="QZO2" s="390"/>
      <c r="QZP2" s="390"/>
      <c r="QZQ2" s="390"/>
      <c r="QZR2" s="390"/>
      <c r="QZS2" s="390"/>
      <c r="QZT2" s="362"/>
      <c r="QZU2" s="362"/>
      <c r="QZV2" s="362"/>
      <c r="QZW2" s="390"/>
      <c r="QZX2" s="390"/>
      <c r="QZY2" s="390"/>
      <c r="QZZ2" s="390"/>
      <c r="RAA2" s="390"/>
      <c r="RAB2" s="362"/>
      <c r="RAC2" s="362"/>
      <c r="RAD2" s="362"/>
      <c r="RAE2" s="390"/>
      <c r="RAF2" s="390"/>
      <c r="RAG2" s="390"/>
      <c r="RAH2" s="390"/>
      <c r="RAI2" s="390"/>
      <c r="RAJ2" s="362"/>
      <c r="RAK2" s="362"/>
      <c r="RAL2" s="362"/>
      <c r="RAM2" s="390"/>
      <c r="RAN2" s="390"/>
      <c r="RAO2" s="390"/>
      <c r="RAP2" s="390"/>
      <c r="RAQ2" s="390"/>
      <c r="RAR2" s="362"/>
      <c r="RAS2" s="362"/>
      <c r="RAT2" s="362"/>
      <c r="RAU2" s="390"/>
      <c r="RAV2" s="390"/>
      <c r="RAW2" s="390"/>
      <c r="RAX2" s="390"/>
      <c r="RAY2" s="390"/>
      <c r="RAZ2" s="362"/>
      <c r="RBA2" s="362"/>
      <c r="RBB2" s="362"/>
      <c r="RBC2" s="390"/>
      <c r="RBD2" s="390"/>
      <c r="RBE2" s="390"/>
      <c r="RBF2" s="390"/>
      <c r="RBG2" s="390"/>
      <c r="RBH2" s="362"/>
      <c r="RBI2" s="362"/>
      <c r="RBJ2" s="362"/>
      <c r="RBK2" s="390"/>
      <c r="RBL2" s="390"/>
      <c r="RBM2" s="390"/>
      <c r="RBN2" s="390"/>
      <c r="RBO2" s="390"/>
      <c r="RBP2" s="362"/>
      <c r="RBQ2" s="362"/>
      <c r="RBR2" s="362"/>
      <c r="RBS2" s="390"/>
      <c r="RBT2" s="390"/>
      <c r="RBU2" s="390"/>
      <c r="RBV2" s="390"/>
      <c r="RBW2" s="390"/>
      <c r="RBX2" s="362"/>
      <c r="RBY2" s="362"/>
      <c r="RBZ2" s="362"/>
      <c r="RCA2" s="390"/>
      <c r="RCB2" s="390"/>
      <c r="RCC2" s="390"/>
      <c r="RCD2" s="390"/>
      <c r="RCE2" s="390"/>
      <c r="RCF2" s="362"/>
      <c r="RCG2" s="362"/>
      <c r="RCH2" s="362"/>
      <c r="RCI2" s="390"/>
      <c r="RCJ2" s="390"/>
      <c r="RCK2" s="390"/>
      <c r="RCL2" s="390"/>
      <c r="RCM2" s="390"/>
      <c r="RCN2" s="362"/>
      <c r="RCO2" s="362"/>
      <c r="RCP2" s="362"/>
      <c r="RCQ2" s="390"/>
      <c r="RCR2" s="390"/>
      <c r="RCS2" s="390"/>
      <c r="RCT2" s="390"/>
      <c r="RCU2" s="390"/>
      <c r="RCV2" s="362"/>
      <c r="RCW2" s="362"/>
      <c r="RCX2" s="362"/>
      <c r="RCY2" s="390"/>
      <c r="RCZ2" s="390"/>
      <c r="RDA2" s="390"/>
      <c r="RDB2" s="390"/>
      <c r="RDC2" s="390"/>
      <c r="RDD2" s="362"/>
      <c r="RDE2" s="362"/>
      <c r="RDF2" s="362"/>
      <c r="RDG2" s="390"/>
      <c r="RDH2" s="390"/>
      <c r="RDI2" s="390"/>
      <c r="RDJ2" s="390"/>
      <c r="RDK2" s="390"/>
      <c r="RDL2" s="362"/>
      <c r="RDM2" s="362"/>
      <c r="RDN2" s="362"/>
      <c r="RDO2" s="390"/>
      <c r="RDP2" s="390"/>
      <c r="RDQ2" s="390"/>
      <c r="RDR2" s="390"/>
      <c r="RDS2" s="390"/>
      <c r="RDT2" s="362"/>
      <c r="RDU2" s="362"/>
      <c r="RDV2" s="362"/>
      <c r="RDW2" s="390"/>
      <c r="RDX2" s="390"/>
      <c r="RDY2" s="390"/>
      <c r="RDZ2" s="390"/>
      <c r="REA2" s="390"/>
      <c r="REB2" s="362"/>
      <c r="REC2" s="362"/>
      <c r="RED2" s="362"/>
      <c r="REE2" s="390"/>
      <c r="REF2" s="390"/>
      <c r="REG2" s="390"/>
      <c r="REH2" s="390"/>
      <c r="REI2" s="390"/>
      <c r="REJ2" s="362"/>
      <c r="REK2" s="362"/>
      <c r="REL2" s="362"/>
      <c r="REM2" s="390"/>
      <c r="REN2" s="390"/>
      <c r="REO2" s="390"/>
      <c r="REP2" s="390"/>
      <c r="REQ2" s="390"/>
      <c r="RER2" s="362"/>
      <c r="RES2" s="362"/>
      <c r="RET2" s="362"/>
      <c r="REU2" s="390"/>
      <c r="REV2" s="390"/>
      <c r="REW2" s="390"/>
      <c r="REX2" s="390"/>
      <c r="REY2" s="390"/>
      <c r="REZ2" s="362"/>
      <c r="RFA2" s="362"/>
      <c r="RFB2" s="362"/>
      <c r="RFC2" s="390"/>
      <c r="RFD2" s="390"/>
      <c r="RFE2" s="390"/>
      <c r="RFF2" s="390"/>
      <c r="RFG2" s="390"/>
      <c r="RFH2" s="362"/>
      <c r="RFI2" s="362"/>
      <c r="RFJ2" s="362"/>
      <c r="RFK2" s="390"/>
      <c r="RFL2" s="390"/>
      <c r="RFM2" s="390"/>
      <c r="RFN2" s="390"/>
      <c r="RFO2" s="390"/>
      <c r="RFP2" s="362"/>
      <c r="RFQ2" s="362"/>
      <c r="RFR2" s="362"/>
      <c r="RFS2" s="390"/>
      <c r="RFT2" s="390"/>
      <c r="RFU2" s="390"/>
      <c r="RFV2" s="390"/>
      <c r="RFW2" s="390"/>
      <c r="RFX2" s="362"/>
      <c r="RFY2" s="362"/>
      <c r="RFZ2" s="362"/>
      <c r="RGA2" s="390"/>
      <c r="RGB2" s="390"/>
      <c r="RGC2" s="390"/>
      <c r="RGD2" s="390"/>
      <c r="RGE2" s="390"/>
      <c r="RGF2" s="362"/>
      <c r="RGG2" s="362"/>
      <c r="RGH2" s="362"/>
      <c r="RGI2" s="390"/>
      <c r="RGJ2" s="390"/>
      <c r="RGK2" s="390"/>
      <c r="RGL2" s="390"/>
      <c r="RGM2" s="390"/>
      <c r="RGN2" s="362"/>
      <c r="RGO2" s="362"/>
      <c r="RGP2" s="362"/>
      <c r="RGQ2" s="390"/>
      <c r="RGR2" s="390"/>
      <c r="RGS2" s="390"/>
      <c r="RGT2" s="390"/>
      <c r="RGU2" s="390"/>
      <c r="RGV2" s="362"/>
      <c r="RGW2" s="362"/>
      <c r="RGX2" s="362"/>
      <c r="RGY2" s="390"/>
      <c r="RGZ2" s="390"/>
      <c r="RHA2" s="390"/>
      <c r="RHB2" s="390"/>
      <c r="RHC2" s="390"/>
      <c r="RHD2" s="362"/>
      <c r="RHE2" s="362"/>
      <c r="RHF2" s="362"/>
      <c r="RHG2" s="390"/>
      <c r="RHH2" s="390"/>
      <c r="RHI2" s="390"/>
      <c r="RHJ2" s="390"/>
      <c r="RHK2" s="390"/>
      <c r="RHL2" s="362"/>
      <c r="RHM2" s="362"/>
      <c r="RHN2" s="362"/>
      <c r="RHO2" s="390"/>
      <c r="RHP2" s="390"/>
      <c r="RHQ2" s="390"/>
      <c r="RHR2" s="390"/>
      <c r="RHS2" s="390"/>
      <c r="RHT2" s="362"/>
      <c r="RHU2" s="362"/>
      <c r="RHV2" s="362"/>
      <c r="RHW2" s="390"/>
      <c r="RHX2" s="390"/>
      <c r="RHY2" s="390"/>
      <c r="RHZ2" s="390"/>
      <c r="RIA2" s="390"/>
      <c r="RIB2" s="362"/>
      <c r="RIC2" s="362"/>
      <c r="RID2" s="362"/>
      <c r="RIE2" s="390"/>
      <c r="RIF2" s="390"/>
      <c r="RIG2" s="390"/>
      <c r="RIH2" s="390"/>
      <c r="RII2" s="390"/>
      <c r="RIJ2" s="362"/>
      <c r="RIK2" s="362"/>
      <c r="RIL2" s="362"/>
      <c r="RIM2" s="390"/>
      <c r="RIN2" s="390"/>
      <c r="RIO2" s="390"/>
      <c r="RIP2" s="390"/>
      <c r="RIQ2" s="390"/>
      <c r="RIR2" s="362"/>
      <c r="RIS2" s="362"/>
      <c r="RIT2" s="362"/>
      <c r="RIU2" s="390"/>
      <c r="RIV2" s="390"/>
      <c r="RIW2" s="390"/>
      <c r="RIX2" s="390"/>
      <c r="RIY2" s="390"/>
      <c r="RIZ2" s="362"/>
      <c r="RJA2" s="362"/>
      <c r="RJB2" s="362"/>
      <c r="RJC2" s="390"/>
      <c r="RJD2" s="390"/>
      <c r="RJE2" s="390"/>
      <c r="RJF2" s="390"/>
      <c r="RJG2" s="390"/>
      <c r="RJH2" s="362"/>
      <c r="RJI2" s="362"/>
      <c r="RJJ2" s="362"/>
      <c r="RJK2" s="390"/>
      <c r="RJL2" s="390"/>
      <c r="RJM2" s="390"/>
      <c r="RJN2" s="390"/>
      <c r="RJO2" s="390"/>
      <c r="RJP2" s="362"/>
      <c r="RJQ2" s="362"/>
      <c r="RJR2" s="362"/>
      <c r="RJS2" s="390"/>
      <c r="RJT2" s="390"/>
      <c r="RJU2" s="390"/>
      <c r="RJV2" s="390"/>
      <c r="RJW2" s="390"/>
      <c r="RJX2" s="362"/>
      <c r="RJY2" s="362"/>
      <c r="RJZ2" s="362"/>
      <c r="RKA2" s="390"/>
      <c r="RKB2" s="390"/>
      <c r="RKC2" s="390"/>
      <c r="RKD2" s="390"/>
      <c r="RKE2" s="390"/>
      <c r="RKF2" s="362"/>
      <c r="RKG2" s="362"/>
      <c r="RKH2" s="362"/>
      <c r="RKI2" s="390"/>
      <c r="RKJ2" s="390"/>
      <c r="RKK2" s="390"/>
      <c r="RKL2" s="390"/>
      <c r="RKM2" s="390"/>
      <c r="RKN2" s="362"/>
      <c r="RKO2" s="362"/>
      <c r="RKP2" s="362"/>
      <c r="RKQ2" s="390"/>
      <c r="RKR2" s="390"/>
      <c r="RKS2" s="390"/>
      <c r="RKT2" s="390"/>
      <c r="RKU2" s="390"/>
      <c r="RKV2" s="362"/>
      <c r="RKW2" s="362"/>
      <c r="RKX2" s="362"/>
      <c r="RKY2" s="390"/>
      <c r="RKZ2" s="390"/>
      <c r="RLA2" s="390"/>
      <c r="RLB2" s="390"/>
      <c r="RLC2" s="390"/>
      <c r="RLD2" s="362"/>
      <c r="RLE2" s="362"/>
      <c r="RLF2" s="362"/>
      <c r="RLG2" s="390"/>
      <c r="RLH2" s="390"/>
      <c r="RLI2" s="390"/>
      <c r="RLJ2" s="390"/>
      <c r="RLK2" s="390"/>
      <c r="RLL2" s="362"/>
      <c r="RLM2" s="362"/>
      <c r="RLN2" s="362"/>
      <c r="RLO2" s="390"/>
      <c r="RLP2" s="390"/>
      <c r="RLQ2" s="390"/>
      <c r="RLR2" s="390"/>
      <c r="RLS2" s="390"/>
      <c r="RLT2" s="362"/>
      <c r="RLU2" s="362"/>
      <c r="RLV2" s="362"/>
      <c r="RLW2" s="390"/>
      <c r="RLX2" s="390"/>
      <c r="RLY2" s="390"/>
      <c r="RLZ2" s="390"/>
      <c r="RMA2" s="390"/>
      <c r="RMB2" s="362"/>
      <c r="RMC2" s="362"/>
      <c r="RMD2" s="362"/>
      <c r="RME2" s="390"/>
      <c r="RMF2" s="390"/>
      <c r="RMG2" s="390"/>
      <c r="RMH2" s="390"/>
      <c r="RMI2" s="390"/>
      <c r="RMJ2" s="362"/>
      <c r="RMK2" s="362"/>
      <c r="RML2" s="362"/>
      <c r="RMM2" s="390"/>
      <c r="RMN2" s="390"/>
      <c r="RMO2" s="390"/>
      <c r="RMP2" s="390"/>
      <c r="RMQ2" s="390"/>
      <c r="RMR2" s="362"/>
      <c r="RMS2" s="362"/>
      <c r="RMT2" s="362"/>
      <c r="RMU2" s="390"/>
      <c r="RMV2" s="390"/>
      <c r="RMW2" s="390"/>
      <c r="RMX2" s="390"/>
      <c r="RMY2" s="390"/>
      <c r="RMZ2" s="362"/>
      <c r="RNA2" s="362"/>
      <c r="RNB2" s="362"/>
      <c r="RNC2" s="390"/>
      <c r="RND2" s="390"/>
      <c r="RNE2" s="390"/>
      <c r="RNF2" s="390"/>
      <c r="RNG2" s="390"/>
      <c r="RNH2" s="362"/>
      <c r="RNI2" s="362"/>
      <c r="RNJ2" s="362"/>
      <c r="RNK2" s="390"/>
      <c r="RNL2" s="390"/>
      <c r="RNM2" s="390"/>
      <c r="RNN2" s="390"/>
      <c r="RNO2" s="390"/>
      <c r="RNP2" s="362"/>
      <c r="RNQ2" s="362"/>
      <c r="RNR2" s="362"/>
      <c r="RNS2" s="390"/>
      <c r="RNT2" s="390"/>
      <c r="RNU2" s="390"/>
      <c r="RNV2" s="390"/>
      <c r="RNW2" s="390"/>
      <c r="RNX2" s="362"/>
      <c r="RNY2" s="362"/>
      <c r="RNZ2" s="362"/>
      <c r="ROA2" s="390"/>
      <c r="ROB2" s="390"/>
      <c r="ROC2" s="390"/>
      <c r="ROD2" s="390"/>
      <c r="ROE2" s="390"/>
      <c r="ROF2" s="362"/>
      <c r="ROG2" s="362"/>
      <c r="ROH2" s="362"/>
      <c r="ROI2" s="390"/>
      <c r="ROJ2" s="390"/>
      <c r="ROK2" s="390"/>
      <c r="ROL2" s="390"/>
      <c r="ROM2" s="390"/>
      <c r="RON2" s="362"/>
      <c r="ROO2" s="362"/>
      <c r="ROP2" s="362"/>
      <c r="ROQ2" s="390"/>
      <c r="ROR2" s="390"/>
      <c r="ROS2" s="390"/>
      <c r="ROT2" s="390"/>
      <c r="ROU2" s="390"/>
      <c r="ROV2" s="362"/>
      <c r="ROW2" s="362"/>
      <c r="ROX2" s="362"/>
      <c r="ROY2" s="390"/>
      <c r="ROZ2" s="390"/>
      <c r="RPA2" s="390"/>
      <c r="RPB2" s="390"/>
      <c r="RPC2" s="390"/>
      <c r="RPD2" s="362"/>
      <c r="RPE2" s="362"/>
      <c r="RPF2" s="362"/>
      <c r="RPG2" s="390"/>
      <c r="RPH2" s="390"/>
      <c r="RPI2" s="390"/>
      <c r="RPJ2" s="390"/>
      <c r="RPK2" s="390"/>
      <c r="RPL2" s="362"/>
      <c r="RPM2" s="362"/>
      <c r="RPN2" s="362"/>
      <c r="RPO2" s="390"/>
      <c r="RPP2" s="390"/>
      <c r="RPQ2" s="390"/>
      <c r="RPR2" s="390"/>
      <c r="RPS2" s="390"/>
      <c r="RPT2" s="362"/>
      <c r="RPU2" s="362"/>
      <c r="RPV2" s="362"/>
      <c r="RPW2" s="390"/>
      <c r="RPX2" s="390"/>
      <c r="RPY2" s="390"/>
      <c r="RPZ2" s="390"/>
      <c r="RQA2" s="390"/>
      <c r="RQB2" s="362"/>
      <c r="RQC2" s="362"/>
      <c r="RQD2" s="362"/>
      <c r="RQE2" s="390"/>
      <c r="RQF2" s="390"/>
      <c r="RQG2" s="390"/>
      <c r="RQH2" s="390"/>
      <c r="RQI2" s="390"/>
      <c r="RQJ2" s="362"/>
      <c r="RQK2" s="362"/>
      <c r="RQL2" s="362"/>
      <c r="RQM2" s="390"/>
      <c r="RQN2" s="390"/>
      <c r="RQO2" s="390"/>
      <c r="RQP2" s="390"/>
      <c r="RQQ2" s="390"/>
      <c r="RQR2" s="362"/>
      <c r="RQS2" s="362"/>
      <c r="RQT2" s="362"/>
      <c r="RQU2" s="390"/>
      <c r="RQV2" s="390"/>
      <c r="RQW2" s="390"/>
      <c r="RQX2" s="390"/>
      <c r="RQY2" s="390"/>
      <c r="RQZ2" s="362"/>
      <c r="RRA2" s="362"/>
      <c r="RRB2" s="362"/>
      <c r="RRC2" s="390"/>
      <c r="RRD2" s="390"/>
      <c r="RRE2" s="390"/>
      <c r="RRF2" s="390"/>
      <c r="RRG2" s="390"/>
      <c r="RRH2" s="362"/>
      <c r="RRI2" s="362"/>
      <c r="RRJ2" s="362"/>
      <c r="RRK2" s="390"/>
      <c r="RRL2" s="390"/>
      <c r="RRM2" s="390"/>
      <c r="RRN2" s="390"/>
      <c r="RRO2" s="390"/>
      <c r="RRP2" s="362"/>
      <c r="RRQ2" s="362"/>
      <c r="RRR2" s="362"/>
      <c r="RRS2" s="390"/>
      <c r="RRT2" s="390"/>
      <c r="RRU2" s="390"/>
      <c r="RRV2" s="390"/>
      <c r="RRW2" s="390"/>
      <c r="RRX2" s="362"/>
      <c r="RRY2" s="362"/>
      <c r="RRZ2" s="362"/>
      <c r="RSA2" s="390"/>
      <c r="RSB2" s="390"/>
      <c r="RSC2" s="390"/>
      <c r="RSD2" s="390"/>
      <c r="RSE2" s="390"/>
      <c r="RSF2" s="362"/>
      <c r="RSG2" s="362"/>
      <c r="RSH2" s="362"/>
      <c r="RSI2" s="390"/>
      <c r="RSJ2" s="390"/>
      <c r="RSK2" s="390"/>
      <c r="RSL2" s="390"/>
      <c r="RSM2" s="390"/>
      <c r="RSN2" s="362"/>
      <c r="RSO2" s="362"/>
      <c r="RSP2" s="362"/>
      <c r="RSQ2" s="390"/>
      <c r="RSR2" s="390"/>
      <c r="RSS2" s="390"/>
      <c r="RST2" s="390"/>
      <c r="RSU2" s="390"/>
      <c r="RSV2" s="362"/>
      <c r="RSW2" s="362"/>
      <c r="RSX2" s="362"/>
      <c r="RSY2" s="390"/>
      <c r="RSZ2" s="390"/>
      <c r="RTA2" s="390"/>
      <c r="RTB2" s="390"/>
      <c r="RTC2" s="390"/>
      <c r="RTD2" s="362"/>
      <c r="RTE2" s="362"/>
      <c r="RTF2" s="362"/>
      <c r="RTG2" s="390"/>
      <c r="RTH2" s="390"/>
      <c r="RTI2" s="390"/>
      <c r="RTJ2" s="390"/>
      <c r="RTK2" s="390"/>
      <c r="RTL2" s="362"/>
      <c r="RTM2" s="362"/>
      <c r="RTN2" s="362"/>
      <c r="RTO2" s="390"/>
      <c r="RTP2" s="390"/>
      <c r="RTQ2" s="390"/>
      <c r="RTR2" s="390"/>
      <c r="RTS2" s="390"/>
      <c r="RTT2" s="362"/>
      <c r="RTU2" s="362"/>
      <c r="RTV2" s="362"/>
      <c r="RTW2" s="390"/>
      <c r="RTX2" s="390"/>
      <c r="RTY2" s="390"/>
      <c r="RTZ2" s="390"/>
      <c r="RUA2" s="390"/>
      <c r="RUB2" s="362"/>
      <c r="RUC2" s="362"/>
      <c r="RUD2" s="362"/>
      <c r="RUE2" s="390"/>
      <c r="RUF2" s="390"/>
      <c r="RUG2" s="390"/>
      <c r="RUH2" s="390"/>
      <c r="RUI2" s="390"/>
      <c r="RUJ2" s="362"/>
      <c r="RUK2" s="362"/>
      <c r="RUL2" s="362"/>
      <c r="RUM2" s="390"/>
      <c r="RUN2" s="390"/>
      <c r="RUO2" s="390"/>
      <c r="RUP2" s="390"/>
      <c r="RUQ2" s="390"/>
      <c r="RUR2" s="362"/>
      <c r="RUS2" s="362"/>
      <c r="RUT2" s="362"/>
      <c r="RUU2" s="390"/>
      <c r="RUV2" s="390"/>
      <c r="RUW2" s="390"/>
      <c r="RUX2" s="390"/>
      <c r="RUY2" s="390"/>
      <c r="RUZ2" s="362"/>
      <c r="RVA2" s="362"/>
      <c r="RVB2" s="362"/>
      <c r="RVC2" s="390"/>
      <c r="RVD2" s="390"/>
      <c r="RVE2" s="390"/>
      <c r="RVF2" s="390"/>
      <c r="RVG2" s="390"/>
      <c r="RVH2" s="362"/>
      <c r="RVI2" s="362"/>
      <c r="RVJ2" s="362"/>
      <c r="RVK2" s="390"/>
      <c r="RVL2" s="390"/>
      <c r="RVM2" s="390"/>
      <c r="RVN2" s="390"/>
      <c r="RVO2" s="390"/>
      <c r="RVP2" s="362"/>
      <c r="RVQ2" s="362"/>
      <c r="RVR2" s="362"/>
      <c r="RVS2" s="390"/>
      <c r="RVT2" s="390"/>
      <c r="RVU2" s="390"/>
      <c r="RVV2" s="390"/>
      <c r="RVW2" s="390"/>
      <c r="RVX2" s="362"/>
      <c r="RVY2" s="362"/>
      <c r="RVZ2" s="362"/>
      <c r="RWA2" s="390"/>
      <c r="RWB2" s="390"/>
      <c r="RWC2" s="390"/>
      <c r="RWD2" s="390"/>
      <c r="RWE2" s="390"/>
      <c r="RWF2" s="362"/>
      <c r="RWG2" s="362"/>
      <c r="RWH2" s="362"/>
      <c r="RWI2" s="390"/>
      <c r="RWJ2" s="390"/>
      <c r="RWK2" s="390"/>
      <c r="RWL2" s="390"/>
      <c r="RWM2" s="390"/>
      <c r="RWN2" s="362"/>
      <c r="RWO2" s="362"/>
      <c r="RWP2" s="362"/>
      <c r="RWQ2" s="390"/>
      <c r="RWR2" s="390"/>
      <c r="RWS2" s="390"/>
      <c r="RWT2" s="390"/>
      <c r="RWU2" s="390"/>
      <c r="RWV2" s="362"/>
      <c r="RWW2" s="362"/>
      <c r="RWX2" s="362"/>
      <c r="RWY2" s="390"/>
      <c r="RWZ2" s="390"/>
      <c r="RXA2" s="390"/>
      <c r="RXB2" s="390"/>
      <c r="RXC2" s="390"/>
      <c r="RXD2" s="362"/>
      <c r="RXE2" s="362"/>
      <c r="RXF2" s="362"/>
      <c r="RXG2" s="390"/>
      <c r="RXH2" s="390"/>
      <c r="RXI2" s="390"/>
      <c r="RXJ2" s="390"/>
      <c r="RXK2" s="390"/>
      <c r="RXL2" s="362"/>
      <c r="RXM2" s="362"/>
      <c r="RXN2" s="362"/>
      <c r="RXO2" s="390"/>
      <c r="RXP2" s="390"/>
      <c r="RXQ2" s="390"/>
      <c r="RXR2" s="390"/>
      <c r="RXS2" s="390"/>
      <c r="RXT2" s="362"/>
      <c r="RXU2" s="362"/>
      <c r="RXV2" s="362"/>
      <c r="RXW2" s="390"/>
      <c r="RXX2" s="390"/>
      <c r="RXY2" s="390"/>
      <c r="RXZ2" s="390"/>
      <c r="RYA2" s="390"/>
      <c r="RYB2" s="362"/>
      <c r="RYC2" s="362"/>
      <c r="RYD2" s="362"/>
      <c r="RYE2" s="390"/>
      <c r="RYF2" s="390"/>
      <c r="RYG2" s="390"/>
      <c r="RYH2" s="390"/>
      <c r="RYI2" s="390"/>
      <c r="RYJ2" s="362"/>
      <c r="RYK2" s="362"/>
      <c r="RYL2" s="362"/>
      <c r="RYM2" s="390"/>
      <c r="RYN2" s="390"/>
      <c r="RYO2" s="390"/>
      <c r="RYP2" s="390"/>
      <c r="RYQ2" s="390"/>
      <c r="RYR2" s="362"/>
      <c r="RYS2" s="362"/>
      <c r="RYT2" s="362"/>
      <c r="RYU2" s="390"/>
      <c r="RYV2" s="390"/>
      <c r="RYW2" s="390"/>
      <c r="RYX2" s="390"/>
      <c r="RYY2" s="390"/>
      <c r="RYZ2" s="362"/>
      <c r="RZA2" s="362"/>
      <c r="RZB2" s="362"/>
      <c r="RZC2" s="390"/>
      <c r="RZD2" s="390"/>
      <c r="RZE2" s="390"/>
      <c r="RZF2" s="390"/>
      <c r="RZG2" s="390"/>
      <c r="RZH2" s="362"/>
      <c r="RZI2" s="362"/>
      <c r="RZJ2" s="362"/>
      <c r="RZK2" s="390"/>
      <c r="RZL2" s="390"/>
      <c r="RZM2" s="390"/>
      <c r="RZN2" s="390"/>
      <c r="RZO2" s="390"/>
      <c r="RZP2" s="362"/>
      <c r="RZQ2" s="362"/>
      <c r="RZR2" s="362"/>
      <c r="RZS2" s="390"/>
      <c r="RZT2" s="390"/>
      <c r="RZU2" s="390"/>
      <c r="RZV2" s="390"/>
      <c r="RZW2" s="390"/>
      <c r="RZX2" s="362"/>
      <c r="RZY2" s="362"/>
      <c r="RZZ2" s="362"/>
      <c r="SAA2" s="390"/>
      <c r="SAB2" s="390"/>
      <c r="SAC2" s="390"/>
      <c r="SAD2" s="390"/>
      <c r="SAE2" s="390"/>
      <c r="SAF2" s="362"/>
      <c r="SAG2" s="362"/>
      <c r="SAH2" s="362"/>
      <c r="SAI2" s="390"/>
      <c r="SAJ2" s="390"/>
      <c r="SAK2" s="390"/>
      <c r="SAL2" s="390"/>
      <c r="SAM2" s="390"/>
      <c r="SAN2" s="362"/>
      <c r="SAO2" s="362"/>
      <c r="SAP2" s="362"/>
      <c r="SAQ2" s="390"/>
      <c r="SAR2" s="390"/>
      <c r="SAS2" s="390"/>
      <c r="SAT2" s="390"/>
      <c r="SAU2" s="390"/>
      <c r="SAV2" s="362"/>
      <c r="SAW2" s="362"/>
      <c r="SAX2" s="362"/>
      <c r="SAY2" s="390"/>
      <c r="SAZ2" s="390"/>
      <c r="SBA2" s="390"/>
      <c r="SBB2" s="390"/>
      <c r="SBC2" s="390"/>
      <c r="SBD2" s="362"/>
      <c r="SBE2" s="362"/>
      <c r="SBF2" s="362"/>
      <c r="SBG2" s="390"/>
      <c r="SBH2" s="390"/>
      <c r="SBI2" s="390"/>
      <c r="SBJ2" s="390"/>
      <c r="SBK2" s="390"/>
      <c r="SBL2" s="362"/>
      <c r="SBM2" s="362"/>
      <c r="SBN2" s="362"/>
      <c r="SBO2" s="390"/>
      <c r="SBP2" s="390"/>
      <c r="SBQ2" s="390"/>
      <c r="SBR2" s="390"/>
      <c r="SBS2" s="390"/>
      <c r="SBT2" s="362"/>
      <c r="SBU2" s="362"/>
      <c r="SBV2" s="362"/>
      <c r="SBW2" s="390"/>
      <c r="SBX2" s="390"/>
      <c r="SBY2" s="390"/>
      <c r="SBZ2" s="390"/>
      <c r="SCA2" s="390"/>
      <c r="SCB2" s="362"/>
      <c r="SCC2" s="362"/>
      <c r="SCD2" s="362"/>
      <c r="SCE2" s="390"/>
      <c r="SCF2" s="390"/>
      <c r="SCG2" s="390"/>
      <c r="SCH2" s="390"/>
      <c r="SCI2" s="390"/>
      <c r="SCJ2" s="362"/>
      <c r="SCK2" s="362"/>
      <c r="SCL2" s="362"/>
      <c r="SCM2" s="390"/>
      <c r="SCN2" s="390"/>
      <c r="SCO2" s="390"/>
      <c r="SCP2" s="390"/>
      <c r="SCQ2" s="390"/>
      <c r="SCR2" s="362"/>
      <c r="SCS2" s="362"/>
      <c r="SCT2" s="362"/>
      <c r="SCU2" s="390"/>
      <c r="SCV2" s="390"/>
      <c r="SCW2" s="390"/>
      <c r="SCX2" s="390"/>
      <c r="SCY2" s="390"/>
      <c r="SCZ2" s="362"/>
      <c r="SDA2" s="362"/>
      <c r="SDB2" s="362"/>
      <c r="SDC2" s="390"/>
      <c r="SDD2" s="390"/>
      <c r="SDE2" s="390"/>
      <c r="SDF2" s="390"/>
      <c r="SDG2" s="390"/>
      <c r="SDH2" s="362"/>
      <c r="SDI2" s="362"/>
      <c r="SDJ2" s="362"/>
      <c r="SDK2" s="390"/>
      <c r="SDL2" s="390"/>
      <c r="SDM2" s="390"/>
      <c r="SDN2" s="390"/>
      <c r="SDO2" s="390"/>
      <c r="SDP2" s="362"/>
      <c r="SDQ2" s="362"/>
      <c r="SDR2" s="362"/>
      <c r="SDS2" s="390"/>
      <c r="SDT2" s="390"/>
      <c r="SDU2" s="390"/>
      <c r="SDV2" s="390"/>
      <c r="SDW2" s="390"/>
      <c r="SDX2" s="362"/>
      <c r="SDY2" s="362"/>
      <c r="SDZ2" s="362"/>
      <c r="SEA2" s="390"/>
      <c r="SEB2" s="390"/>
      <c r="SEC2" s="390"/>
      <c r="SED2" s="390"/>
      <c r="SEE2" s="390"/>
      <c r="SEF2" s="362"/>
      <c r="SEG2" s="362"/>
      <c r="SEH2" s="362"/>
      <c r="SEI2" s="390"/>
      <c r="SEJ2" s="390"/>
      <c r="SEK2" s="390"/>
      <c r="SEL2" s="390"/>
      <c r="SEM2" s="390"/>
      <c r="SEN2" s="362"/>
      <c r="SEO2" s="362"/>
      <c r="SEP2" s="362"/>
      <c r="SEQ2" s="390"/>
      <c r="SER2" s="390"/>
      <c r="SES2" s="390"/>
      <c r="SET2" s="390"/>
      <c r="SEU2" s="390"/>
      <c r="SEV2" s="362"/>
      <c r="SEW2" s="362"/>
      <c r="SEX2" s="362"/>
      <c r="SEY2" s="390"/>
      <c r="SEZ2" s="390"/>
      <c r="SFA2" s="390"/>
      <c r="SFB2" s="390"/>
      <c r="SFC2" s="390"/>
      <c r="SFD2" s="362"/>
      <c r="SFE2" s="362"/>
      <c r="SFF2" s="362"/>
      <c r="SFG2" s="390"/>
      <c r="SFH2" s="390"/>
      <c r="SFI2" s="390"/>
      <c r="SFJ2" s="390"/>
      <c r="SFK2" s="390"/>
      <c r="SFL2" s="362"/>
      <c r="SFM2" s="362"/>
      <c r="SFN2" s="362"/>
      <c r="SFO2" s="390"/>
      <c r="SFP2" s="390"/>
      <c r="SFQ2" s="390"/>
      <c r="SFR2" s="390"/>
      <c r="SFS2" s="390"/>
      <c r="SFT2" s="362"/>
      <c r="SFU2" s="362"/>
      <c r="SFV2" s="362"/>
      <c r="SFW2" s="390"/>
      <c r="SFX2" s="390"/>
      <c r="SFY2" s="390"/>
      <c r="SFZ2" s="390"/>
      <c r="SGA2" s="390"/>
      <c r="SGB2" s="362"/>
      <c r="SGC2" s="362"/>
      <c r="SGD2" s="362"/>
      <c r="SGE2" s="390"/>
      <c r="SGF2" s="390"/>
      <c r="SGG2" s="390"/>
      <c r="SGH2" s="390"/>
      <c r="SGI2" s="390"/>
      <c r="SGJ2" s="362"/>
      <c r="SGK2" s="362"/>
      <c r="SGL2" s="362"/>
      <c r="SGM2" s="390"/>
      <c r="SGN2" s="390"/>
      <c r="SGO2" s="390"/>
      <c r="SGP2" s="390"/>
      <c r="SGQ2" s="390"/>
      <c r="SGR2" s="362"/>
      <c r="SGS2" s="362"/>
      <c r="SGT2" s="362"/>
      <c r="SGU2" s="390"/>
      <c r="SGV2" s="390"/>
      <c r="SGW2" s="390"/>
      <c r="SGX2" s="390"/>
      <c r="SGY2" s="390"/>
      <c r="SGZ2" s="362"/>
      <c r="SHA2" s="362"/>
      <c r="SHB2" s="362"/>
      <c r="SHC2" s="390"/>
      <c r="SHD2" s="390"/>
      <c r="SHE2" s="390"/>
      <c r="SHF2" s="390"/>
      <c r="SHG2" s="390"/>
      <c r="SHH2" s="362"/>
      <c r="SHI2" s="362"/>
      <c r="SHJ2" s="362"/>
      <c r="SHK2" s="390"/>
      <c r="SHL2" s="390"/>
      <c r="SHM2" s="390"/>
      <c r="SHN2" s="390"/>
      <c r="SHO2" s="390"/>
      <c r="SHP2" s="362"/>
      <c r="SHQ2" s="362"/>
      <c r="SHR2" s="362"/>
      <c r="SHS2" s="390"/>
      <c r="SHT2" s="390"/>
      <c r="SHU2" s="390"/>
      <c r="SHV2" s="390"/>
      <c r="SHW2" s="390"/>
      <c r="SHX2" s="362"/>
      <c r="SHY2" s="362"/>
      <c r="SHZ2" s="362"/>
      <c r="SIA2" s="390"/>
      <c r="SIB2" s="390"/>
      <c r="SIC2" s="390"/>
      <c r="SID2" s="390"/>
      <c r="SIE2" s="390"/>
      <c r="SIF2" s="362"/>
      <c r="SIG2" s="362"/>
      <c r="SIH2" s="362"/>
      <c r="SII2" s="390"/>
      <c r="SIJ2" s="390"/>
      <c r="SIK2" s="390"/>
      <c r="SIL2" s="390"/>
      <c r="SIM2" s="390"/>
      <c r="SIN2" s="362"/>
      <c r="SIO2" s="362"/>
      <c r="SIP2" s="362"/>
      <c r="SIQ2" s="390"/>
      <c r="SIR2" s="390"/>
      <c r="SIS2" s="390"/>
      <c r="SIT2" s="390"/>
      <c r="SIU2" s="390"/>
      <c r="SIV2" s="362"/>
      <c r="SIW2" s="362"/>
      <c r="SIX2" s="362"/>
      <c r="SIY2" s="390"/>
      <c r="SIZ2" s="390"/>
      <c r="SJA2" s="390"/>
      <c r="SJB2" s="390"/>
      <c r="SJC2" s="390"/>
      <c r="SJD2" s="362"/>
      <c r="SJE2" s="362"/>
      <c r="SJF2" s="362"/>
      <c r="SJG2" s="390"/>
      <c r="SJH2" s="390"/>
      <c r="SJI2" s="390"/>
      <c r="SJJ2" s="390"/>
      <c r="SJK2" s="390"/>
      <c r="SJL2" s="362"/>
      <c r="SJM2" s="362"/>
      <c r="SJN2" s="362"/>
      <c r="SJO2" s="390"/>
      <c r="SJP2" s="390"/>
      <c r="SJQ2" s="390"/>
      <c r="SJR2" s="390"/>
      <c r="SJS2" s="390"/>
      <c r="SJT2" s="362"/>
      <c r="SJU2" s="362"/>
      <c r="SJV2" s="362"/>
      <c r="SJW2" s="390"/>
      <c r="SJX2" s="390"/>
      <c r="SJY2" s="390"/>
      <c r="SJZ2" s="390"/>
      <c r="SKA2" s="390"/>
      <c r="SKB2" s="362"/>
      <c r="SKC2" s="362"/>
      <c r="SKD2" s="362"/>
      <c r="SKE2" s="390"/>
      <c r="SKF2" s="390"/>
      <c r="SKG2" s="390"/>
      <c r="SKH2" s="390"/>
      <c r="SKI2" s="390"/>
      <c r="SKJ2" s="362"/>
      <c r="SKK2" s="362"/>
      <c r="SKL2" s="362"/>
      <c r="SKM2" s="390"/>
      <c r="SKN2" s="390"/>
      <c r="SKO2" s="390"/>
      <c r="SKP2" s="390"/>
      <c r="SKQ2" s="390"/>
      <c r="SKR2" s="362"/>
      <c r="SKS2" s="362"/>
      <c r="SKT2" s="362"/>
      <c r="SKU2" s="390"/>
      <c r="SKV2" s="390"/>
      <c r="SKW2" s="390"/>
      <c r="SKX2" s="390"/>
      <c r="SKY2" s="390"/>
      <c r="SKZ2" s="362"/>
      <c r="SLA2" s="362"/>
      <c r="SLB2" s="362"/>
      <c r="SLC2" s="390"/>
      <c r="SLD2" s="390"/>
      <c r="SLE2" s="390"/>
      <c r="SLF2" s="390"/>
      <c r="SLG2" s="390"/>
      <c r="SLH2" s="362"/>
      <c r="SLI2" s="362"/>
      <c r="SLJ2" s="362"/>
      <c r="SLK2" s="390"/>
      <c r="SLL2" s="390"/>
      <c r="SLM2" s="390"/>
      <c r="SLN2" s="390"/>
      <c r="SLO2" s="390"/>
      <c r="SLP2" s="362"/>
      <c r="SLQ2" s="362"/>
      <c r="SLR2" s="362"/>
      <c r="SLS2" s="390"/>
      <c r="SLT2" s="390"/>
      <c r="SLU2" s="390"/>
      <c r="SLV2" s="390"/>
      <c r="SLW2" s="390"/>
      <c r="SLX2" s="362"/>
      <c r="SLY2" s="362"/>
      <c r="SLZ2" s="362"/>
      <c r="SMA2" s="390"/>
      <c r="SMB2" s="390"/>
      <c r="SMC2" s="390"/>
      <c r="SMD2" s="390"/>
      <c r="SME2" s="390"/>
      <c r="SMF2" s="362"/>
      <c r="SMG2" s="362"/>
      <c r="SMH2" s="362"/>
      <c r="SMI2" s="390"/>
      <c r="SMJ2" s="390"/>
      <c r="SMK2" s="390"/>
      <c r="SML2" s="390"/>
      <c r="SMM2" s="390"/>
      <c r="SMN2" s="362"/>
      <c r="SMO2" s="362"/>
      <c r="SMP2" s="362"/>
      <c r="SMQ2" s="390"/>
      <c r="SMR2" s="390"/>
      <c r="SMS2" s="390"/>
      <c r="SMT2" s="390"/>
      <c r="SMU2" s="390"/>
      <c r="SMV2" s="362"/>
      <c r="SMW2" s="362"/>
      <c r="SMX2" s="362"/>
      <c r="SMY2" s="390"/>
      <c r="SMZ2" s="390"/>
      <c r="SNA2" s="390"/>
      <c r="SNB2" s="390"/>
      <c r="SNC2" s="390"/>
      <c r="SND2" s="362"/>
      <c r="SNE2" s="362"/>
      <c r="SNF2" s="362"/>
      <c r="SNG2" s="390"/>
      <c r="SNH2" s="390"/>
      <c r="SNI2" s="390"/>
      <c r="SNJ2" s="390"/>
      <c r="SNK2" s="390"/>
      <c r="SNL2" s="362"/>
      <c r="SNM2" s="362"/>
      <c r="SNN2" s="362"/>
      <c r="SNO2" s="390"/>
      <c r="SNP2" s="390"/>
      <c r="SNQ2" s="390"/>
      <c r="SNR2" s="390"/>
      <c r="SNS2" s="390"/>
      <c r="SNT2" s="362"/>
      <c r="SNU2" s="362"/>
      <c r="SNV2" s="362"/>
      <c r="SNW2" s="390"/>
      <c r="SNX2" s="390"/>
      <c r="SNY2" s="390"/>
      <c r="SNZ2" s="390"/>
      <c r="SOA2" s="390"/>
      <c r="SOB2" s="362"/>
      <c r="SOC2" s="362"/>
      <c r="SOD2" s="362"/>
      <c r="SOE2" s="390"/>
      <c r="SOF2" s="390"/>
      <c r="SOG2" s="390"/>
      <c r="SOH2" s="390"/>
      <c r="SOI2" s="390"/>
      <c r="SOJ2" s="362"/>
      <c r="SOK2" s="362"/>
      <c r="SOL2" s="362"/>
      <c r="SOM2" s="390"/>
      <c r="SON2" s="390"/>
      <c r="SOO2" s="390"/>
      <c r="SOP2" s="390"/>
      <c r="SOQ2" s="390"/>
      <c r="SOR2" s="362"/>
      <c r="SOS2" s="362"/>
      <c r="SOT2" s="362"/>
      <c r="SOU2" s="390"/>
      <c r="SOV2" s="390"/>
      <c r="SOW2" s="390"/>
      <c r="SOX2" s="390"/>
      <c r="SOY2" s="390"/>
      <c r="SOZ2" s="362"/>
      <c r="SPA2" s="362"/>
      <c r="SPB2" s="362"/>
      <c r="SPC2" s="390"/>
      <c r="SPD2" s="390"/>
      <c r="SPE2" s="390"/>
      <c r="SPF2" s="390"/>
      <c r="SPG2" s="390"/>
      <c r="SPH2" s="362"/>
      <c r="SPI2" s="362"/>
      <c r="SPJ2" s="362"/>
      <c r="SPK2" s="390"/>
      <c r="SPL2" s="390"/>
      <c r="SPM2" s="390"/>
      <c r="SPN2" s="390"/>
      <c r="SPO2" s="390"/>
      <c r="SPP2" s="362"/>
      <c r="SPQ2" s="362"/>
      <c r="SPR2" s="362"/>
      <c r="SPS2" s="390"/>
      <c r="SPT2" s="390"/>
      <c r="SPU2" s="390"/>
      <c r="SPV2" s="390"/>
      <c r="SPW2" s="390"/>
      <c r="SPX2" s="362"/>
      <c r="SPY2" s="362"/>
      <c r="SPZ2" s="362"/>
      <c r="SQA2" s="390"/>
      <c r="SQB2" s="390"/>
      <c r="SQC2" s="390"/>
      <c r="SQD2" s="390"/>
      <c r="SQE2" s="390"/>
      <c r="SQF2" s="362"/>
      <c r="SQG2" s="362"/>
      <c r="SQH2" s="362"/>
      <c r="SQI2" s="390"/>
      <c r="SQJ2" s="390"/>
      <c r="SQK2" s="390"/>
      <c r="SQL2" s="390"/>
      <c r="SQM2" s="390"/>
      <c r="SQN2" s="362"/>
      <c r="SQO2" s="362"/>
      <c r="SQP2" s="362"/>
      <c r="SQQ2" s="390"/>
      <c r="SQR2" s="390"/>
      <c r="SQS2" s="390"/>
      <c r="SQT2" s="390"/>
      <c r="SQU2" s="390"/>
      <c r="SQV2" s="362"/>
      <c r="SQW2" s="362"/>
      <c r="SQX2" s="362"/>
      <c r="SQY2" s="390"/>
      <c r="SQZ2" s="390"/>
      <c r="SRA2" s="390"/>
      <c r="SRB2" s="390"/>
      <c r="SRC2" s="390"/>
      <c r="SRD2" s="362"/>
      <c r="SRE2" s="362"/>
      <c r="SRF2" s="362"/>
      <c r="SRG2" s="390"/>
      <c r="SRH2" s="390"/>
      <c r="SRI2" s="390"/>
      <c r="SRJ2" s="390"/>
      <c r="SRK2" s="390"/>
      <c r="SRL2" s="362"/>
      <c r="SRM2" s="362"/>
      <c r="SRN2" s="362"/>
      <c r="SRO2" s="390"/>
      <c r="SRP2" s="390"/>
      <c r="SRQ2" s="390"/>
      <c r="SRR2" s="390"/>
      <c r="SRS2" s="390"/>
      <c r="SRT2" s="362"/>
      <c r="SRU2" s="362"/>
      <c r="SRV2" s="362"/>
      <c r="SRW2" s="390"/>
      <c r="SRX2" s="390"/>
      <c r="SRY2" s="390"/>
      <c r="SRZ2" s="390"/>
      <c r="SSA2" s="390"/>
      <c r="SSB2" s="362"/>
      <c r="SSC2" s="362"/>
      <c r="SSD2" s="362"/>
      <c r="SSE2" s="390"/>
      <c r="SSF2" s="390"/>
      <c r="SSG2" s="390"/>
      <c r="SSH2" s="390"/>
      <c r="SSI2" s="390"/>
      <c r="SSJ2" s="362"/>
      <c r="SSK2" s="362"/>
      <c r="SSL2" s="362"/>
      <c r="SSM2" s="390"/>
      <c r="SSN2" s="390"/>
      <c r="SSO2" s="390"/>
      <c r="SSP2" s="390"/>
      <c r="SSQ2" s="390"/>
      <c r="SSR2" s="362"/>
      <c r="SSS2" s="362"/>
      <c r="SST2" s="362"/>
      <c r="SSU2" s="390"/>
      <c r="SSV2" s="390"/>
      <c r="SSW2" s="390"/>
      <c r="SSX2" s="390"/>
      <c r="SSY2" s="390"/>
      <c r="SSZ2" s="362"/>
      <c r="STA2" s="362"/>
      <c r="STB2" s="362"/>
      <c r="STC2" s="390"/>
      <c r="STD2" s="390"/>
      <c r="STE2" s="390"/>
      <c r="STF2" s="390"/>
      <c r="STG2" s="390"/>
      <c r="STH2" s="362"/>
      <c r="STI2" s="362"/>
      <c r="STJ2" s="362"/>
      <c r="STK2" s="390"/>
      <c r="STL2" s="390"/>
      <c r="STM2" s="390"/>
      <c r="STN2" s="390"/>
      <c r="STO2" s="390"/>
      <c r="STP2" s="362"/>
      <c r="STQ2" s="362"/>
      <c r="STR2" s="362"/>
      <c r="STS2" s="390"/>
      <c r="STT2" s="390"/>
      <c r="STU2" s="390"/>
      <c r="STV2" s="390"/>
      <c r="STW2" s="390"/>
      <c r="STX2" s="362"/>
      <c r="STY2" s="362"/>
      <c r="STZ2" s="362"/>
      <c r="SUA2" s="390"/>
      <c r="SUB2" s="390"/>
      <c r="SUC2" s="390"/>
      <c r="SUD2" s="390"/>
      <c r="SUE2" s="390"/>
      <c r="SUF2" s="362"/>
      <c r="SUG2" s="362"/>
      <c r="SUH2" s="362"/>
      <c r="SUI2" s="390"/>
      <c r="SUJ2" s="390"/>
      <c r="SUK2" s="390"/>
      <c r="SUL2" s="390"/>
      <c r="SUM2" s="390"/>
      <c r="SUN2" s="362"/>
      <c r="SUO2" s="362"/>
      <c r="SUP2" s="362"/>
      <c r="SUQ2" s="390"/>
      <c r="SUR2" s="390"/>
      <c r="SUS2" s="390"/>
      <c r="SUT2" s="390"/>
      <c r="SUU2" s="390"/>
      <c r="SUV2" s="362"/>
      <c r="SUW2" s="362"/>
      <c r="SUX2" s="362"/>
      <c r="SUY2" s="390"/>
      <c r="SUZ2" s="390"/>
      <c r="SVA2" s="390"/>
      <c r="SVB2" s="390"/>
      <c r="SVC2" s="390"/>
      <c r="SVD2" s="362"/>
      <c r="SVE2" s="362"/>
      <c r="SVF2" s="362"/>
      <c r="SVG2" s="390"/>
      <c r="SVH2" s="390"/>
      <c r="SVI2" s="390"/>
      <c r="SVJ2" s="390"/>
      <c r="SVK2" s="390"/>
      <c r="SVL2" s="362"/>
      <c r="SVM2" s="362"/>
      <c r="SVN2" s="362"/>
      <c r="SVO2" s="390"/>
      <c r="SVP2" s="390"/>
      <c r="SVQ2" s="390"/>
      <c r="SVR2" s="390"/>
      <c r="SVS2" s="390"/>
      <c r="SVT2" s="362"/>
      <c r="SVU2" s="362"/>
      <c r="SVV2" s="362"/>
      <c r="SVW2" s="390"/>
      <c r="SVX2" s="390"/>
      <c r="SVY2" s="390"/>
      <c r="SVZ2" s="390"/>
      <c r="SWA2" s="390"/>
      <c r="SWB2" s="362"/>
      <c r="SWC2" s="362"/>
      <c r="SWD2" s="362"/>
      <c r="SWE2" s="390"/>
      <c r="SWF2" s="390"/>
      <c r="SWG2" s="390"/>
      <c r="SWH2" s="390"/>
      <c r="SWI2" s="390"/>
      <c r="SWJ2" s="362"/>
      <c r="SWK2" s="362"/>
      <c r="SWL2" s="362"/>
      <c r="SWM2" s="390"/>
      <c r="SWN2" s="390"/>
      <c r="SWO2" s="390"/>
      <c r="SWP2" s="390"/>
      <c r="SWQ2" s="390"/>
      <c r="SWR2" s="362"/>
      <c r="SWS2" s="362"/>
      <c r="SWT2" s="362"/>
      <c r="SWU2" s="390"/>
      <c r="SWV2" s="390"/>
      <c r="SWW2" s="390"/>
      <c r="SWX2" s="390"/>
      <c r="SWY2" s="390"/>
      <c r="SWZ2" s="362"/>
      <c r="SXA2" s="362"/>
      <c r="SXB2" s="362"/>
      <c r="SXC2" s="390"/>
      <c r="SXD2" s="390"/>
      <c r="SXE2" s="390"/>
      <c r="SXF2" s="390"/>
      <c r="SXG2" s="390"/>
      <c r="SXH2" s="362"/>
      <c r="SXI2" s="362"/>
      <c r="SXJ2" s="362"/>
      <c r="SXK2" s="390"/>
      <c r="SXL2" s="390"/>
      <c r="SXM2" s="390"/>
      <c r="SXN2" s="390"/>
      <c r="SXO2" s="390"/>
      <c r="SXP2" s="362"/>
      <c r="SXQ2" s="362"/>
      <c r="SXR2" s="362"/>
      <c r="SXS2" s="390"/>
      <c r="SXT2" s="390"/>
      <c r="SXU2" s="390"/>
      <c r="SXV2" s="390"/>
      <c r="SXW2" s="390"/>
      <c r="SXX2" s="362"/>
      <c r="SXY2" s="362"/>
      <c r="SXZ2" s="362"/>
      <c r="SYA2" s="390"/>
      <c r="SYB2" s="390"/>
      <c r="SYC2" s="390"/>
      <c r="SYD2" s="390"/>
      <c r="SYE2" s="390"/>
      <c r="SYF2" s="362"/>
      <c r="SYG2" s="362"/>
      <c r="SYH2" s="362"/>
      <c r="SYI2" s="390"/>
      <c r="SYJ2" s="390"/>
      <c r="SYK2" s="390"/>
      <c r="SYL2" s="390"/>
      <c r="SYM2" s="390"/>
      <c r="SYN2" s="362"/>
      <c r="SYO2" s="362"/>
      <c r="SYP2" s="362"/>
      <c r="SYQ2" s="390"/>
      <c r="SYR2" s="390"/>
      <c r="SYS2" s="390"/>
      <c r="SYT2" s="390"/>
      <c r="SYU2" s="390"/>
      <c r="SYV2" s="362"/>
      <c r="SYW2" s="362"/>
      <c r="SYX2" s="362"/>
      <c r="SYY2" s="390"/>
      <c r="SYZ2" s="390"/>
      <c r="SZA2" s="390"/>
      <c r="SZB2" s="390"/>
      <c r="SZC2" s="390"/>
      <c r="SZD2" s="362"/>
      <c r="SZE2" s="362"/>
      <c r="SZF2" s="362"/>
      <c r="SZG2" s="390"/>
      <c r="SZH2" s="390"/>
      <c r="SZI2" s="390"/>
      <c r="SZJ2" s="390"/>
      <c r="SZK2" s="390"/>
      <c r="SZL2" s="362"/>
      <c r="SZM2" s="362"/>
      <c r="SZN2" s="362"/>
      <c r="SZO2" s="390"/>
      <c r="SZP2" s="390"/>
      <c r="SZQ2" s="390"/>
      <c r="SZR2" s="390"/>
      <c r="SZS2" s="390"/>
      <c r="SZT2" s="362"/>
      <c r="SZU2" s="362"/>
      <c r="SZV2" s="362"/>
      <c r="SZW2" s="390"/>
      <c r="SZX2" s="390"/>
      <c r="SZY2" s="390"/>
      <c r="SZZ2" s="390"/>
      <c r="TAA2" s="390"/>
      <c r="TAB2" s="362"/>
      <c r="TAC2" s="362"/>
      <c r="TAD2" s="362"/>
      <c r="TAE2" s="390"/>
      <c r="TAF2" s="390"/>
      <c r="TAG2" s="390"/>
      <c r="TAH2" s="390"/>
      <c r="TAI2" s="390"/>
      <c r="TAJ2" s="362"/>
      <c r="TAK2" s="362"/>
      <c r="TAL2" s="362"/>
      <c r="TAM2" s="390"/>
      <c r="TAN2" s="390"/>
      <c r="TAO2" s="390"/>
      <c r="TAP2" s="390"/>
      <c r="TAQ2" s="390"/>
      <c r="TAR2" s="362"/>
      <c r="TAS2" s="362"/>
      <c r="TAT2" s="362"/>
      <c r="TAU2" s="390"/>
      <c r="TAV2" s="390"/>
      <c r="TAW2" s="390"/>
      <c r="TAX2" s="390"/>
      <c r="TAY2" s="390"/>
      <c r="TAZ2" s="362"/>
      <c r="TBA2" s="362"/>
      <c r="TBB2" s="362"/>
      <c r="TBC2" s="390"/>
      <c r="TBD2" s="390"/>
      <c r="TBE2" s="390"/>
      <c r="TBF2" s="390"/>
      <c r="TBG2" s="390"/>
      <c r="TBH2" s="362"/>
      <c r="TBI2" s="362"/>
      <c r="TBJ2" s="362"/>
      <c r="TBK2" s="390"/>
      <c r="TBL2" s="390"/>
      <c r="TBM2" s="390"/>
      <c r="TBN2" s="390"/>
      <c r="TBO2" s="390"/>
      <c r="TBP2" s="362"/>
      <c r="TBQ2" s="362"/>
      <c r="TBR2" s="362"/>
      <c r="TBS2" s="390"/>
      <c r="TBT2" s="390"/>
      <c r="TBU2" s="390"/>
      <c r="TBV2" s="390"/>
      <c r="TBW2" s="390"/>
      <c r="TBX2" s="362"/>
      <c r="TBY2" s="362"/>
      <c r="TBZ2" s="362"/>
      <c r="TCA2" s="390"/>
      <c r="TCB2" s="390"/>
      <c r="TCC2" s="390"/>
      <c r="TCD2" s="390"/>
      <c r="TCE2" s="390"/>
      <c r="TCF2" s="362"/>
      <c r="TCG2" s="362"/>
      <c r="TCH2" s="362"/>
      <c r="TCI2" s="390"/>
      <c r="TCJ2" s="390"/>
      <c r="TCK2" s="390"/>
      <c r="TCL2" s="390"/>
      <c r="TCM2" s="390"/>
      <c r="TCN2" s="362"/>
      <c r="TCO2" s="362"/>
      <c r="TCP2" s="362"/>
      <c r="TCQ2" s="390"/>
      <c r="TCR2" s="390"/>
      <c r="TCS2" s="390"/>
      <c r="TCT2" s="390"/>
      <c r="TCU2" s="390"/>
      <c r="TCV2" s="362"/>
      <c r="TCW2" s="362"/>
      <c r="TCX2" s="362"/>
      <c r="TCY2" s="390"/>
      <c r="TCZ2" s="390"/>
      <c r="TDA2" s="390"/>
      <c r="TDB2" s="390"/>
      <c r="TDC2" s="390"/>
      <c r="TDD2" s="362"/>
      <c r="TDE2" s="362"/>
      <c r="TDF2" s="362"/>
      <c r="TDG2" s="390"/>
      <c r="TDH2" s="390"/>
      <c r="TDI2" s="390"/>
      <c r="TDJ2" s="390"/>
      <c r="TDK2" s="390"/>
      <c r="TDL2" s="362"/>
      <c r="TDM2" s="362"/>
      <c r="TDN2" s="362"/>
      <c r="TDO2" s="390"/>
      <c r="TDP2" s="390"/>
      <c r="TDQ2" s="390"/>
      <c r="TDR2" s="390"/>
      <c r="TDS2" s="390"/>
      <c r="TDT2" s="362"/>
      <c r="TDU2" s="362"/>
      <c r="TDV2" s="362"/>
      <c r="TDW2" s="390"/>
      <c r="TDX2" s="390"/>
      <c r="TDY2" s="390"/>
      <c r="TDZ2" s="390"/>
      <c r="TEA2" s="390"/>
      <c r="TEB2" s="362"/>
      <c r="TEC2" s="362"/>
      <c r="TED2" s="362"/>
      <c r="TEE2" s="390"/>
      <c r="TEF2" s="390"/>
      <c r="TEG2" s="390"/>
      <c r="TEH2" s="390"/>
      <c r="TEI2" s="390"/>
      <c r="TEJ2" s="362"/>
      <c r="TEK2" s="362"/>
      <c r="TEL2" s="362"/>
      <c r="TEM2" s="390"/>
      <c r="TEN2" s="390"/>
      <c r="TEO2" s="390"/>
      <c r="TEP2" s="390"/>
      <c r="TEQ2" s="390"/>
      <c r="TER2" s="362"/>
      <c r="TES2" s="362"/>
      <c r="TET2" s="362"/>
      <c r="TEU2" s="390"/>
      <c r="TEV2" s="390"/>
      <c r="TEW2" s="390"/>
      <c r="TEX2" s="390"/>
      <c r="TEY2" s="390"/>
      <c r="TEZ2" s="362"/>
      <c r="TFA2" s="362"/>
      <c r="TFB2" s="362"/>
      <c r="TFC2" s="390"/>
      <c r="TFD2" s="390"/>
      <c r="TFE2" s="390"/>
      <c r="TFF2" s="390"/>
      <c r="TFG2" s="390"/>
      <c r="TFH2" s="362"/>
      <c r="TFI2" s="362"/>
      <c r="TFJ2" s="362"/>
      <c r="TFK2" s="390"/>
      <c r="TFL2" s="390"/>
      <c r="TFM2" s="390"/>
      <c r="TFN2" s="390"/>
      <c r="TFO2" s="390"/>
      <c r="TFP2" s="362"/>
      <c r="TFQ2" s="362"/>
      <c r="TFR2" s="362"/>
      <c r="TFS2" s="390"/>
      <c r="TFT2" s="390"/>
      <c r="TFU2" s="390"/>
      <c r="TFV2" s="390"/>
      <c r="TFW2" s="390"/>
      <c r="TFX2" s="362"/>
      <c r="TFY2" s="362"/>
      <c r="TFZ2" s="362"/>
      <c r="TGA2" s="390"/>
      <c r="TGB2" s="390"/>
      <c r="TGC2" s="390"/>
      <c r="TGD2" s="390"/>
      <c r="TGE2" s="390"/>
      <c r="TGF2" s="362"/>
      <c r="TGG2" s="362"/>
      <c r="TGH2" s="362"/>
      <c r="TGI2" s="390"/>
      <c r="TGJ2" s="390"/>
      <c r="TGK2" s="390"/>
      <c r="TGL2" s="390"/>
      <c r="TGM2" s="390"/>
      <c r="TGN2" s="362"/>
      <c r="TGO2" s="362"/>
      <c r="TGP2" s="362"/>
      <c r="TGQ2" s="390"/>
      <c r="TGR2" s="390"/>
      <c r="TGS2" s="390"/>
      <c r="TGT2" s="390"/>
      <c r="TGU2" s="390"/>
      <c r="TGV2" s="362"/>
      <c r="TGW2" s="362"/>
      <c r="TGX2" s="362"/>
      <c r="TGY2" s="390"/>
      <c r="TGZ2" s="390"/>
      <c r="THA2" s="390"/>
      <c r="THB2" s="390"/>
      <c r="THC2" s="390"/>
      <c r="THD2" s="362"/>
      <c r="THE2" s="362"/>
      <c r="THF2" s="362"/>
      <c r="THG2" s="390"/>
      <c r="THH2" s="390"/>
      <c r="THI2" s="390"/>
      <c r="THJ2" s="390"/>
      <c r="THK2" s="390"/>
      <c r="THL2" s="362"/>
      <c r="THM2" s="362"/>
      <c r="THN2" s="362"/>
      <c r="THO2" s="390"/>
      <c r="THP2" s="390"/>
      <c r="THQ2" s="390"/>
      <c r="THR2" s="390"/>
      <c r="THS2" s="390"/>
      <c r="THT2" s="362"/>
      <c r="THU2" s="362"/>
      <c r="THV2" s="362"/>
      <c r="THW2" s="390"/>
      <c r="THX2" s="390"/>
      <c r="THY2" s="390"/>
      <c r="THZ2" s="390"/>
      <c r="TIA2" s="390"/>
      <c r="TIB2" s="362"/>
      <c r="TIC2" s="362"/>
      <c r="TID2" s="362"/>
      <c r="TIE2" s="390"/>
      <c r="TIF2" s="390"/>
      <c r="TIG2" s="390"/>
      <c r="TIH2" s="390"/>
      <c r="TII2" s="390"/>
      <c r="TIJ2" s="362"/>
      <c r="TIK2" s="362"/>
      <c r="TIL2" s="362"/>
      <c r="TIM2" s="390"/>
      <c r="TIN2" s="390"/>
      <c r="TIO2" s="390"/>
      <c r="TIP2" s="390"/>
      <c r="TIQ2" s="390"/>
      <c r="TIR2" s="362"/>
      <c r="TIS2" s="362"/>
      <c r="TIT2" s="362"/>
      <c r="TIU2" s="390"/>
      <c r="TIV2" s="390"/>
      <c r="TIW2" s="390"/>
      <c r="TIX2" s="390"/>
      <c r="TIY2" s="390"/>
      <c r="TIZ2" s="362"/>
      <c r="TJA2" s="362"/>
      <c r="TJB2" s="362"/>
      <c r="TJC2" s="390"/>
      <c r="TJD2" s="390"/>
      <c r="TJE2" s="390"/>
      <c r="TJF2" s="390"/>
      <c r="TJG2" s="390"/>
      <c r="TJH2" s="362"/>
      <c r="TJI2" s="362"/>
      <c r="TJJ2" s="362"/>
      <c r="TJK2" s="390"/>
      <c r="TJL2" s="390"/>
      <c r="TJM2" s="390"/>
      <c r="TJN2" s="390"/>
      <c r="TJO2" s="390"/>
      <c r="TJP2" s="362"/>
      <c r="TJQ2" s="362"/>
      <c r="TJR2" s="362"/>
      <c r="TJS2" s="390"/>
      <c r="TJT2" s="390"/>
      <c r="TJU2" s="390"/>
      <c r="TJV2" s="390"/>
      <c r="TJW2" s="390"/>
      <c r="TJX2" s="362"/>
      <c r="TJY2" s="362"/>
      <c r="TJZ2" s="362"/>
      <c r="TKA2" s="390"/>
      <c r="TKB2" s="390"/>
      <c r="TKC2" s="390"/>
      <c r="TKD2" s="390"/>
      <c r="TKE2" s="390"/>
      <c r="TKF2" s="362"/>
      <c r="TKG2" s="362"/>
      <c r="TKH2" s="362"/>
      <c r="TKI2" s="390"/>
      <c r="TKJ2" s="390"/>
      <c r="TKK2" s="390"/>
      <c r="TKL2" s="390"/>
      <c r="TKM2" s="390"/>
      <c r="TKN2" s="362"/>
      <c r="TKO2" s="362"/>
      <c r="TKP2" s="362"/>
      <c r="TKQ2" s="390"/>
      <c r="TKR2" s="390"/>
      <c r="TKS2" s="390"/>
      <c r="TKT2" s="390"/>
      <c r="TKU2" s="390"/>
      <c r="TKV2" s="362"/>
      <c r="TKW2" s="362"/>
      <c r="TKX2" s="362"/>
      <c r="TKY2" s="390"/>
      <c r="TKZ2" s="390"/>
      <c r="TLA2" s="390"/>
      <c r="TLB2" s="390"/>
      <c r="TLC2" s="390"/>
      <c r="TLD2" s="362"/>
      <c r="TLE2" s="362"/>
      <c r="TLF2" s="362"/>
      <c r="TLG2" s="390"/>
      <c r="TLH2" s="390"/>
      <c r="TLI2" s="390"/>
      <c r="TLJ2" s="390"/>
      <c r="TLK2" s="390"/>
      <c r="TLL2" s="362"/>
      <c r="TLM2" s="362"/>
      <c r="TLN2" s="362"/>
      <c r="TLO2" s="390"/>
      <c r="TLP2" s="390"/>
      <c r="TLQ2" s="390"/>
      <c r="TLR2" s="390"/>
      <c r="TLS2" s="390"/>
      <c r="TLT2" s="362"/>
      <c r="TLU2" s="362"/>
      <c r="TLV2" s="362"/>
      <c r="TLW2" s="390"/>
      <c r="TLX2" s="390"/>
      <c r="TLY2" s="390"/>
      <c r="TLZ2" s="390"/>
      <c r="TMA2" s="390"/>
      <c r="TMB2" s="362"/>
      <c r="TMC2" s="362"/>
      <c r="TMD2" s="362"/>
      <c r="TME2" s="390"/>
      <c r="TMF2" s="390"/>
      <c r="TMG2" s="390"/>
      <c r="TMH2" s="390"/>
      <c r="TMI2" s="390"/>
      <c r="TMJ2" s="362"/>
      <c r="TMK2" s="362"/>
      <c r="TML2" s="362"/>
      <c r="TMM2" s="390"/>
      <c r="TMN2" s="390"/>
      <c r="TMO2" s="390"/>
      <c r="TMP2" s="390"/>
      <c r="TMQ2" s="390"/>
      <c r="TMR2" s="362"/>
      <c r="TMS2" s="362"/>
      <c r="TMT2" s="362"/>
      <c r="TMU2" s="390"/>
      <c r="TMV2" s="390"/>
      <c r="TMW2" s="390"/>
      <c r="TMX2" s="390"/>
      <c r="TMY2" s="390"/>
      <c r="TMZ2" s="362"/>
      <c r="TNA2" s="362"/>
      <c r="TNB2" s="362"/>
      <c r="TNC2" s="390"/>
      <c r="TND2" s="390"/>
      <c r="TNE2" s="390"/>
      <c r="TNF2" s="390"/>
      <c r="TNG2" s="390"/>
      <c r="TNH2" s="362"/>
      <c r="TNI2" s="362"/>
      <c r="TNJ2" s="362"/>
      <c r="TNK2" s="390"/>
      <c r="TNL2" s="390"/>
      <c r="TNM2" s="390"/>
      <c r="TNN2" s="390"/>
      <c r="TNO2" s="390"/>
      <c r="TNP2" s="362"/>
      <c r="TNQ2" s="362"/>
      <c r="TNR2" s="362"/>
      <c r="TNS2" s="390"/>
      <c r="TNT2" s="390"/>
      <c r="TNU2" s="390"/>
      <c r="TNV2" s="390"/>
      <c r="TNW2" s="390"/>
      <c r="TNX2" s="362"/>
      <c r="TNY2" s="362"/>
      <c r="TNZ2" s="362"/>
      <c r="TOA2" s="390"/>
      <c r="TOB2" s="390"/>
      <c r="TOC2" s="390"/>
      <c r="TOD2" s="390"/>
      <c r="TOE2" s="390"/>
      <c r="TOF2" s="362"/>
      <c r="TOG2" s="362"/>
      <c r="TOH2" s="362"/>
      <c r="TOI2" s="390"/>
      <c r="TOJ2" s="390"/>
      <c r="TOK2" s="390"/>
      <c r="TOL2" s="390"/>
      <c r="TOM2" s="390"/>
      <c r="TON2" s="362"/>
      <c r="TOO2" s="362"/>
      <c r="TOP2" s="362"/>
      <c r="TOQ2" s="390"/>
      <c r="TOR2" s="390"/>
      <c r="TOS2" s="390"/>
      <c r="TOT2" s="390"/>
      <c r="TOU2" s="390"/>
      <c r="TOV2" s="362"/>
      <c r="TOW2" s="362"/>
      <c r="TOX2" s="362"/>
      <c r="TOY2" s="390"/>
      <c r="TOZ2" s="390"/>
      <c r="TPA2" s="390"/>
      <c r="TPB2" s="390"/>
      <c r="TPC2" s="390"/>
      <c r="TPD2" s="362"/>
      <c r="TPE2" s="362"/>
      <c r="TPF2" s="362"/>
      <c r="TPG2" s="390"/>
      <c r="TPH2" s="390"/>
      <c r="TPI2" s="390"/>
      <c r="TPJ2" s="390"/>
      <c r="TPK2" s="390"/>
      <c r="TPL2" s="362"/>
      <c r="TPM2" s="362"/>
      <c r="TPN2" s="362"/>
      <c r="TPO2" s="390"/>
      <c r="TPP2" s="390"/>
      <c r="TPQ2" s="390"/>
      <c r="TPR2" s="390"/>
      <c r="TPS2" s="390"/>
      <c r="TPT2" s="362"/>
      <c r="TPU2" s="362"/>
      <c r="TPV2" s="362"/>
      <c r="TPW2" s="390"/>
      <c r="TPX2" s="390"/>
      <c r="TPY2" s="390"/>
      <c r="TPZ2" s="390"/>
      <c r="TQA2" s="390"/>
      <c r="TQB2" s="362"/>
      <c r="TQC2" s="362"/>
      <c r="TQD2" s="362"/>
      <c r="TQE2" s="390"/>
      <c r="TQF2" s="390"/>
      <c r="TQG2" s="390"/>
      <c r="TQH2" s="390"/>
      <c r="TQI2" s="390"/>
      <c r="TQJ2" s="362"/>
      <c r="TQK2" s="362"/>
      <c r="TQL2" s="362"/>
      <c r="TQM2" s="390"/>
      <c r="TQN2" s="390"/>
      <c r="TQO2" s="390"/>
      <c r="TQP2" s="390"/>
      <c r="TQQ2" s="390"/>
      <c r="TQR2" s="362"/>
      <c r="TQS2" s="362"/>
      <c r="TQT2" s="362"/>
      <c r="TQU2" s="390"/>
      <c r="TQV2" s="390"/>
      <c r="TQW2" s="390"/>
      <c r="TQX2" s="390"/>
      <c r="TQY2" s="390"/>
      <c r="TQZ2" s="362"/>
      <c r="TRA2" s="362"/>
      <c r="TRB2" s="362"/>
      <c r="TRC2" s="390"/>
      <c r="TRD2" s="390"/>
      <c r="TRE2" s="390"/>
      <c r="TRF2" s="390"/>
      <c r="TRG2" s="390"/>
      <c r="TRH2" s="362"/>
      <c r="TRI2" s="362"/>
      <c r="TRJ2" s="362"/>
      <c r="TRK2" s="390"/>
      <c r="TRL2" s="390"/>
      <c r="TRM2" s="390"/>
      <c r="TRN2" s="390"/>
      <c r="TRO2" s="390"/>
      <c r="TRP2" s="362"/>
      <c r="TRQ2" s="362"/>
      <c r="TRR2" s="362"/>
      <c r="TRS2" s="390"/>
      <c r="TRT2" s="390"/>
      <c r="TRU2" s="390"/>
      <c r="TRV2" s="390"/>
      <c r="TRW2" s="390"/>
      <c r="TRX2" s="362"/>
      <c r="TRY2" s="362"/>
      <c r="TRZ2" s="362"/>
      <c r="TSA2" s="390"/>
      <c r="TSB2" s="390"/>
      <c r="TSC2" s="390"/>
      <c r="TSD2" s="390"/>
      <c r="TSE2" s="390"/>
      <c r="TSF2" s="362"/>
      <c r="TSG2" s="362"/>
      <c r="TSH2" s="362"/>
      <c r="TSI2" s="390"/>
      <c r="TSJ2" s="390"/>
      <c r="TSK2" s="390"/>
      <c r="TSL2" s="390"/>
      <c r="TSM2" s="390"/>
      <c r="TSN2" s="362"/>
      <c r="TSO2" s="362"/>
      <c r="TSP2" s="362"/>
      <c r="TSQ2" s="390"/>
      <c r="TSR2" s="390"/>
      <c r="TSS2" s="390"/>
      <c r="TST2" s="390"/>
      <c r="TSU2" s="390"/>
      <c r="TSV2" s="362"/>
      <c r="TSW2" s="362"/>
      <c r="TSX2" s="362"/>
      <c r="TSY2" s="390"/>
      <c r="TSZ2" s="390"/>
      <c r="TTA2" s="390"/>
      <c r="TTB2" s="390"/>
      <c r="TTC2" s="390"/>
      <c r="TTD2" s="362"/>
      <c r="TTE2" s="362"/>
      <c r="TTF2" s="362"/>
      <c r="TTG2" s="390"/>
      <c r="TTH2" s="390"/>
      <c r="TTI2" s="390"/>
      <c r="TTJ2" s="390"/>
      <c r="TTK2" s="390"/>
      <c r="TTL2" s="362"/>
      <c r="TTM2" s="362"/>
      <c r="TTN2" s="362"/>
      <c r="TTO2" s="390"/>
      <c r="TTP2" s="390"/>
      <c r="TTQ2" s="390"/>
      <c r="TTR2" s="390"/>
      <c r="TTS2" s="390"/>
      <c r="TTT2" s="362"/>
      <c r="TTU2" s="362"/>
      <c r="TTV2" s="362"/>
      <c r="TTW2" s="390"/>
      <c r="TTX2" s="390"/>
      <c r="TTY2" s="390"/>
      <c r="TTZ2" s="390"/>
      <c r="TUA2" s="390"/>
      <c r="TUB2" s="362"/>
      <c r="TUC2" s="362"/>
      <c r="TUD2" s="362"/>
      <c r="TUE2" s="390"/>
      <c r="TUF2" s="390"/>
      <c r="TUG2" s="390"/>
      <c r="TUH2" s="390"/>
      <c r="TUI2" s="390"/>
      <c r="TUJ2" s="362"/>
      <c r="TUK2" s="362"/>
      <c r="TUL2" s="362"/>
      <c r="TUM2" s="390"/>
      <c r="TUN2" s="390"/>
      <c r="TUO2" s="390"/>
      <c r="TUP2" s="390"/>
      <c r="TUQ2" s="390"/>
      <c r="TUR2" s="362"/>
      <c r="TUS2" s="362"/>
      <c r="TUT2" s="362"/>
      <c r="TUU2" s="390"/>
      <c r="TUV2" s="390"/>
      <c r="TUW2" s="390"/>
      <c r="TUX2" s="390"/>
      <c r="TUY2" s="390"/>
      <c r="TUZ2" s="362"/>
      <c r="TVA2" s="362"/>
      <c r="TVB2" s="362"/>
      <c r="TVC2" s="390"/>
      <c r="TVD2" s="390"/>
      <c r="TVE2" s="390"/>
      <c r="TVF2" s="390"/>
      <c r="TVG2" s="390"/>
      <c r="TVH2" s="362"/>
      <c r="TVI2" s="362"/>
      <c r="TVJ2" s="362"/>
      <c r="TVK2" s="390"/>
      <c r="TVL2" s="390"/>
      <c r="TVM2" s="390"/>
      <c r="TVN2" s="390"/>
      <c r="TVO2" s="390"/>
      <c r="TVP2" s="362"/>
      <c r="TVQ2" s="362"/>
      <c r="TVR2" s="362"/>
      <c r="TVS2" s="390"/>
      <c r="TVT2" s="390"/>
      <c r="TVU2" s="390"/>
      <c r="TVV2" s="390"/>
      <c r="TVW2" s="390"/>
      <c r="TVX2" s="362"/>
      <c r="TVY2" s="362"/>
      <c r="TVZ2" s="362"/>
      <c r="TWA2" s="390"/>
      <c r="TWB2" s="390"/>
      <c r="TWC2" s="390"/>
      <c r="TWD2" s="390"/>
      <c r="TWE2" s="390"/>
      <c r="TWF2" s="362"/>
      <c r="TWG2" s="362"/>
      <c r="TWH2" s="362"/>
      <c r="TWI2" s="390"/>
      <c r="TWJ2" s="390"/>
      <c r="TWK2" s="390"/>
      <c r="TWL2" s="390"/>
      <c r="TWM2" s="390"/>
      <c r="TWN2" s="362"/>
      <c r="TWO2" s="362"/>
      <c r="TWP2" s="362"/>
      <c r="TWQ2" s="390"/>
      <c r="TWR2" s="390"/>
      <c r="TWS2" s="390"/>
      <c r="TWT2" s="390"/>
      <c r="TWU2" s="390"/>
      <c r="TWV2" s="362"/>
      <c r="TWW2" s="362"/>
      <c r="TWX2" s="362"/>
      <c r="TWY2" s="390"/>
      <c r="TWZ2" s="390"/>
      <c r="TXA2" s="390"/>
      <c r="TXB2" s="390"/>
      <c r="TXC2" s="390"/>
      <c r="TXD2" s="362"/>
      <c r="TXE2" s="362"/>
      <c r="TXF2" s="362"/>
      <c r="TXG2" s="390"/>
      <c r="TXH2" s="390"/>
      <c r="TXI2" s="390"/>
      <c r="TXJ2" s="390"/>
      <c r="TXK2" s="390"/>
      <c r="TXL2" s="362"/>
      <c r="TXM2" s="362"/>
      <c r="TXN2" s="362"/>
      <c r="TXO2" s="390"/>
      <c r="TXP2" s="390"/>
      <c r="TXQ2" s="390"/>
      <c r="TXR2" s="390"/>
      <c r="TXS2" s="390"/>
      <c r="TXT2" s="362"/>
      <c r="TXU2" s="362"/>
      <c r="TXV2" s="362"/>
      <c r="TXW2" s="390"/>
      <c r="TXX2" s="390"/>
      <c r="TXY2" s="390"/>
      <c r="TXZ2" s="390"/>
      <c r="TYA2" s="390"/>
      <c r="TYB2" s="362"/>
      <c r="TYC2" s="362"/>
      <c r="TYD2" s="362"/>
      <c r="TYE2" s="390"/>
      <c r="TYF2" s="390"/>
      <c r="TYG2" s="390"/>
      <c r="TYH2" s="390"/>
      <c r="TYI2" s="390"/>
      <c r="TYJ2" s="362"/>
      <c r="TYK2" s="362"/>
      <c r="TYL2" s="362"/>
      <c r="TYM2" s="390"/>
      <c r="TYN2" s="390"/>
      <c r="TYO2" s="390"/>
      <c r="TYP2" s="390"/>
      <c r="TYQ2" s="390"/>
      <c r="TYR2" s="362"/>
      <c r="TYS2" s="362"/>
      <c r="TYT2" s="362"/>
      <c r="TYU2" s="390"/>
      <c r="TYV2" s="390"/>
      <c r="TYW2" s="390"/>
      <c r="TYX2" s="390"/>
      <c r="TYY2" s="390"/>
      <c r="TYZ2" s="362"/>
      <c r="TZA2" s="362"/>
      <c r="TZB2" s="362"/>
      <c r="TZC2" s="390"/>
      <c r="TZD2" s="390"/>
      <c r="TZE2" s="390"/>
      <c r="TZF2" s="390"/>
      <c r="TZG2" s="390"/>
      <c r="TZH2" s="362"/>
      <c r="TZI2" s="362"/>
      <c r="TZJ2" s="362"/>
      <c r="TZK2" s="390"/>
      <c r="TZL2" s="390"/>
      <c r="TZM2" s="390"/>
      <c r="TZN2" s="390"/>
      <c r="TZO2" s="390"/>
      <c r="TZP2" s="362"/>
      <c r="TZQ2" s="362"/>
      <c r="TZR2" s="362"/>
      <c r="TZS2" s="390"/>
      <c r="TZT2" s="390"/>
      <c r="TZU2" s="390"/>
      <c r="TZV2" s="390"/>
      <c r="TZW2" s="390"/>
      <c r="TZX2" s="362"/>
      <c r="TZY2" s="362"/>
      <c r="TZZ2" s="362"/>
      <c r="UAA2" s="390"/>
      <c r="UAB2" s="390"/>
      <c r="UAC2" s="390"/>
      <c r="UAD2" s="390"/>
      <c r="UAE2" s="390"/>
      <c r="UAF2" s="362"/>
      <c r="UAG2" s="362"/>
      <c r="UAH2" s="362"/>
      <c r="UAI2" s="390"/>
      <c r="UAJ2" s="390"/>
      <c r="UAK2" s="390"/>
      <c r="UAL2" s="390"/>
      <c r="UAM2" s="390"/>
      <c r="UAN2" s="362"/>
      <c r="UAO2" s="362"/>
      <c r="UAP2" s="362"/>
      <c r="UAQ2" s="390"/>
      <c r="UAR2" s="390"/>
      <c r="UAS2" s="390"/>
      <c r="UAT2" s="390"/>
      <c r="UAU2" s="390"/>
      <c r="UAV2" s="362"/>
      <c r="UAW2" s="362"/>
      <c r="UAX2" s="362"/>
      <c r="UAY2" s="390"/>
      <c r="UAZ2" s="390"/>
      <c r="UBA2" s="390"/>
      <c r="UBB2" s="390"/>
      <c r="UBC2" s="390"/>
      <c r="UBD2" s="362"/>
      <c r="UBE2" s="362"/>
      <c r="UBF2" s="362"/>
      <c r="UBG2" s="390"/>
      <c r="UBH2" s="390"/>
      <c r="UBI2" s="390"/>
      <c r="UBJ2" s="390"/>
      <c r="UBK2" s="390"/>
      <c r="UBL2" s="362"/>
      <c r="UBM2" s="362"/>
      <c r="UBN2" s="362"/>
      <c r="UBO2" s="390"/>
      <c r="UBP2" s="390"/>
      <c r="UBQ2" s="390"/>
      <c r="UBR2" s="390"/>
      <c r="UBS2" s="390"/>
      <c r="UBT2" s="362"/>
      <c r="UBU2" s="362"/>
      <c r="UBV2" s="362"/>
      <c r="UBW2" s="390"/>
      <c r="UBX2" s="390"/>
      <c r="UBY2" s="390"/>
      <c r="UBZ2" s="390"/>
      <c r="UCA2" s="390"/>
      <c r="UCB2" s="362"/>
      <c r="UCC2" s="362"/>
      <c r="UCD2" s="362"/>
      <c r="UCE2" s="390"/>
      <c r="UCF2" s="390"/>
      <c r="UCG2" s="390"/>
      <c r="UCH2" s="390"/>
      <c r="UCI2" s="390"/>
      <c r="UCJ2" s="362"/>
      <c r="UCK2" s="362"/>
      <c r="UCL2" s="362"/>
      <c r="UCM2" s="390"/>
      <c r="UCN2" s="390"/>
      <c r="UCO2" s="390"/>
      <c r="UCP2" s="390"/>
      <c r="UCQ2" s="390"/>
      <c r="UCR2" s="362"/>
      <c r="UCS2" s="362"/>
      <c r="UCT2" s="362"/>
      <c r="UCU2" s="390"/>
      <c r="UCV2" s="390"/>
      <c r="UCW2" s="390"/>
      <c r="UCX2" s="390"/>
      <c r="UCY2" s="390"/>
      <c r="UCZ2" s="362"/>
      <c r="UDA2" s="362"/>
      <c r="UDB2" s="362"/>
      <c r="UDC2" s="390"/>
      <c r="UDD2" s="390"/>
      <c r="UDE2" s="390"/>
      <c r="UDF2" s="390"/>
      <c r="UDG2" s="390"/>
      <c r="UDH2" s="362"/>
      <c r="UDI2" s="362"/>
      <c r="UDJ2" s="362"/>
      <c r="UDK2" s="390"/>
      <c r="UDL2" s="390"/>
      <c r="UDM2" s="390"/>
      <c r="UDN2" s="390"/>
      <c r="UDO2" s="390"/>
      <c r="UDP2" s="362"/>
      <c r="UDQ2" s="362"/>
      <c r="UDR2" s="362"/>
      <c r="UDS2" s="390"/>
      <c r="UDT2" s="390"/>
      <c r="UDU2" s="390"/>
      <c r="UDV2" s="390"/>
      <c r="UDW2" s="390"/>
      <c r="UDX2" s="362"/>
      <c r="UDY2" s="362"/>
      <c r="UDZ2" s="362"/>
      <c r="UEA2" s="390"/>
      <c r="UEB2" s="390"/>
      <c r="UEC2" s="390"/>
      <c r="UED2" s="390"/>
      <c r="UEE2" s="390"/>
      <c r="UEF2" s="362"/>
      <c r="UEG2" s="362"/>
      <c r="UEH2" s="362"/>
      <c r="UEI2" s="390"/>
      <c r="UEJ2" s="390"/>
      <c r="UEK2" s="390"/>
      <c r="UEL2" s="390"/>
      <c r="UEM2" s="390"/>
      <c r="UEN2" s="362"/>
      <c r="UEO2" s="362"/>
      <c r="UEP2" s="362"/>
      <c r="UEQ2" s="390"/>
      <c r="UER2" s="390"/>
      <c r="UES2" s="390"/>
      <c r="UET2" s="390"/>
      <c r="UEU2" s="390"/>
      <c r="UEV2" s="362"/>
      <c r="UEW2" s="362"/>
      <c r="UEX2" s="362"/>
      <c r="UEY2" s="390"/>
      <c r="UEZ2" s="390"/>
      <c r="UFA2" s="390"/>
      <c r="UFB2" s="390"/>
      <c r="UFC2" s="390"/>
      <c r="UFD2" s="362"/>
      <c r="UFE2" s="362"/>
      <c r="UFF2" s="362"/>
      <c r="UFG2" s="390"/>
      <c r="UFH2" s="390"/>
      <c r="UFI2" s="390"/>
      <c r="UFJ2" s="390"/>
      <c r="UFK2" s="390"/>
      <c r="UFL2" s="362"/>
      <c r="UFM2" s="362"/>
      <c r="UFN2" s="362"/>
      <c r="UFO2" s="390"/>
      <c r="UFP2" s="390"/>
      <c r="UFQ2" s="390"/>
      <c r="UFR2" s="390"/>
      <c r="UFS2" s="390"/>
      <c r="UFT2" s="362"/>
      <c r="UFU2" s="362"/>
      <c r="UFV2" s="362"/>
      <c r="UFW2" s="390"/>
      <c r="UFX2" s="390"/>
      <c r="UFY2" s="390"/>
      <c r="UFZ2" s="390"/>
      <c r="UGA2" s="390"/>
      <c r="UGB2" s="362"/>
      <c r="UGC2" s="362"/>
      <c r="UGD2" s="362"/>
      <c r="UGE2" s="390"/>
      <c r="UGF2" s="390"/>
      <c r="UGG2" s="390"/>
      <c r="UGH2" s="390"/>
      <c r="UGI2" s="390"/>
      <c r="UGJ2" s="362"/>
      <c r="UGK2" s="362"/>
      <c r="UGL2" s="362"/>
      <c r="UGM2" s="390"/>
      <c r="UGN2" s="390"/>
      <c r="UGO2" s="390"/>
      <c r="UGP2" s="390"/>
      <c r="UGQ2" s="390"/>
      <c r="UGR2" s="362"/>
      <c r="UGS2" s="362"/>
      <c r="UGT2" s="362"/>
      <c r="UGU2" s="390"/>
      <c r="UGV2" s="390"/>
      <c r="UGW2" s="390"/>
      <c r="UGX2" s="390"/>
      <c r="UGY2" s="390"/>
      <c r="UGZ2" s="362"/>
      <c r="UHA2" s="362"/>
      <c r="UHB2" s="362"/>
      <c r="UHC2" s="390"/>
      <c r="UHD2" s="390"/>
      <c r="UHE2" s="390"/>
      <c r="UHF2" s="390"/>
      <c r="UHG2" s="390"/>
      <c r="UHH2" s="362"/>
      <c r="UHI2" s="362"/>
      <c r="UHJ2" s="362"/>
      <c r="UHK2" s="390"/>
      <c r="UHL2" s="390"/>
      <c r="UHM2" s="390"/>
      <c r="UHN2" s="390"/>
      <c r="UHO2" s="390"/>
      <c r="UHP2" s="362"/>
      <c r="UHQ2" s="362"/>
      <c r="UHR2" s="362"/>
      <c r="UHS2" s="390"/>
      <c r="UHT2" s="390"/>
      <c r="UHU2" s="390"/>
      <c r="UHV2" s="390"/>
      <c r="UHW2" s="390"/>
      <c r="UHX2" s="362"/>
      <c r="UHY2" s="362"/>
      <c r="UHZ2" s="362"/>
      <c r="UIA2" s="390"/>
      <c r="UIB2" s="390"/>
      <c r="UIC2" s="390"/>
      <c r="UID2" s="390"/>
      <c r="UIE2" s="390"/>
      <c r="UIF2" s="362"/>
      <c r="UIG2" s="362"/>
      <c r="UIH2" s="362"/>
      <c r="UII2" s="390"/>
      <c r="UIJ2" s="390"/>
      <c r="UIK2" s="390"/>
      <c r="UIL2" s="390"/>
      <c r="UIM2" s="390"/>
      <c r="UIN2" s="362"/>
      <c r="UIO2" s="362"/>
      <c r="UIP2" s="362"/>
      <c r="UIQ2" s="390"/>
      <c r="UIR2" s="390"/>
      <c r="UIS2" s="390"/>
      <c r="UIT2" s="390"/>
      <c r="UIU2" s="390"/>
      <c r="UIV2" s="362"/>
      <c r="UIW2" s="362"/>
      <c r="UIX2" s="362"/>
      <c r="UIY2" s="390"/>
      <c r="UIZ2" s="390"/>
      <c r="UJA2" s="390"/>
      <c r="UJB2" s="390"/>
      <c r="UJC2" s="390"/>
      <c r="UJD2" s="362"/>
      <c r="UJE2" s="362"/>
      <c r="UJF2" s="362"/>
      <c r="UJG2" s="390"/>
      <c r="UJH2" s="390"/>
      <c r="UJI2" s="390"/>
      <c r="UJJ2" s="390"/>
      <c r="UJK2" s="390"/>
      <c r="UJL2" s="362"/>
      <c r="UJM2" s="362"/>
      <c r="UJN2" s="362"/>
      <c r="UJO2" s="390"/>
      <c r="UJP2" s="390"/>
      <c r="UJQ2" s="390"/>
      <c r="UJR2" s="390"/>
      <c r="UJS2" s="390"/>
      <c r="UJT2" s="362"/>
      <c r="UJU2" s="362"/>
      <c r="UJV2" s="362"/>
      <c r="UJW2" s="390"/>
      <c r="UJX2" s="390"/>
      <c r="UJY2" s="390"/>
      <c r="UJZ2" s="390"/>
      <c r="UKA2" s="390"/>
      <c r="UKB2" s="362"/>
      <c r="UKC2" s="362"/>
      <c r="UKD2" s="362"/>
      <c r="UKE2" s="390"/>
      <c r="UKF2" s="390"/>
      <c r="UKG2" s="390"/>
      <c r="UKH2" s="390"/>
      <c r="UKI2" s="390"/>
      <c r="UKJ2" s="362"/>
      <c r="UKK2" s="362"/>
      <c r="UKL2" s="362"/>
      <c r="UKM2" s="390"/>
      <c r="UKN2" s="390"/>
      <c r="UKO2" s="390"/>
      <c r="UKP2" s="390"/>
      <c r="UKQ2" s="390"/>
      <c r="UKR2" s="362"/>
      <c r="UKS2" s="362"/>
      <c r="UKT2" s="362"/>
      <c r="UKU2" s="390"/>
      <c r="UKV2" s="390"/>
      <c r="UKW2" s="390"/>
      <c r="UKX2" s="390"/>
      <c r="UKY2" s="390"/>
      <c r="UKZ2" s="362"/>
      <c r="ULA2" s="362"/>
      <c r="ULB2" s="362"/>
      <c r="ULC2" s="390"/>
      <c r="ULD2" s="390"/>
      <c r="ULE2" s="390"/>
      <c r="ULF2" s="390"/>
      <c r="ULG2" s="390"/>
      <c r="ULH2" s="362"/>
      <c r="ULI2" s="362"/>
      <c r="ULJ2" s="362"/>
      <c r="ULK2" s="390"/>
      <c r="ULL2" s="390"/>
      <c r="ULM2" s="390"/>
      <c r="ULN2" s="390"/>
      <c r="ULO2" s="390"/>
      <c r="ULP2" s="362"/>
      <c r="ULQ2" s="362"/>
      <c r="ULR2" s="362"/>
      <c r="ULS2" s="390"/>
      <c r="ULT2" s="390"/>
      <c r="ULU2" s="390"/>
      <c r="ULV2" s="390"/>
      <c r="ULW2" s="390"/>
      <c r="ULX2" s="362"/>
      <c r="ULY2" s="362"/>
      <c r="ULZ2" s="362"/>
      <c r="UMA2" s="390"/>
      <c r="UMB2" s="390"/>
      <c r="UMC2" s="390"/>
      <c r="UMD2" s="390"/>
      <c r="UME2" s="390"/>
      <c r="UMF2" s="362"/>
      <c r="UMG2" s="362"/>
      <c r="UMH2" s="362"/>
      <c r="UMI2" s="390"/>
      <c r="UMJ2" s="390"/>
      <c r="UMK2" s="390"/>
      <c r="UML2" s="390"/>
      <c r="UMM2" s="390"/>
      <c r="UMN2" s="362"/>
      <c r="UMO2" s="362"/>
      <c r="UMP2" s="362"/>
      <c r="UMQ2" s="390"/>
      <c r="UMR2" s="390"/>
      <c r="UMS2" s="390"/>
      <c r="UMT2" s="390"/>
      <c r="UMU2" s="390"/>
      <c r="UMV2" s="362"/>
      <c r="UMW2" s="362"/>
      <c r="UMX2" s="362"/>
      <c r="UMY2" s="390"/>
      <c r="UMZ2" s="390"/>
      <c r="UNA2" s="390"/>
      <c r="UNB2" s="390"/>
      <c r="UNC2" s="390"/>
      <c r="UND2" s="362"/>
      <c r="UNE2" s="362"/>
      <c r="UNF2" s="362"/>
      <c r="UNG2" s="390"/>
      <c r="UNH2" s="390"/>
      <c r="UNI2" s="390"/>
      <c r="UNJ2" s="390"/>
      <c r="UNK2" s="390"/>
      <c r="UNL2" s="362"/>
      <c r="UNM2" s="362"/>
      <c r="UNN2" s="362"/>
      <c r="UNO2" s="390"/>
      <c r="UNP2" s="390"/>
      <c r="UNQ2" s="390"/>
      <c r="UNR2" s="390"/>
      <c r="UNS2" s="390"/>
      <c r="UNT2" s="362"/>
      <c r="UNU2" s="362"/>
      <c r="UNV2" s="362"/>
      <c r="UNW2" s="390"/>
      <c r="UNX2" s="390"/>
      <c r="UNY2" s="390"/>
      <c r="UNZ2" s="390"/>
      <c r="UOA2" s="390"/>
      <c r="UOB2" s="362"/>
      <c r="UOC2" s="362"/>
      <c r="UOD2" s="362"/>
      <c r="UOE2" s="390"/>
      <c r="UOF2" s="390"/>
      <c r="UOG2" s="390"/>
      <c r="UOH2" s="390"/>
      <c r="UOI2" s="390"/>
      <c r="UOJ2" s="362"/>
      <c r="UOK2" s="362"/>
      <c r="UOL2" s="362"/>
      <c r="UOM2" s="390"/>
      <c r="UON2" s="390"/>
      <c r="UOO2" s="390"/>
      <c r="UOP2" s="390"/>
      <c r="UOQ2" s="390"/>
      <c r="UOR2" s="362"/>
      <c r="UOS2" s="362"/>
      <c r="UOT2" s="362"/>
      <c r="UOU2" s="390"/>
      <c r="UOV2" s="390"/>
      <c r="UOW2" s="390"/>
      <c r="UOX2" s="390"/>
      <c r="UOY2" s="390"/>
      <c r="UOZ2" s="362"/>
      <c r="UPA2" s="362"/>
      <c r="UPB2" s="362"/>
      <c r="UPC2" s="390"/>
      <c r="UPD2" s="390"/>
      <c r="UPE2" s="390"/>
      <c r="UPF2" s="390"/>
      <c r="UPG2" s="390"/>
      <c r="UPH2" s="362"/>
      <c r="UPI2" s="362"/>
      <c r="UPJ2" s="362"/>
      <c r="UPK2" s="390"/>
      <c r="UPL2" s="390"/>
      <c r="UPM2" s="390"/>
      <c r="UPN2" s="390"/>
      <c r="UPO2" s="390"/>
      <c r="UPP2" s="362"/>
      <c r="UPQ2" s="362"/>
      <c r="UPR2" s="362"/>
      <c r="UPS2" s="390"/>
      <c r="UPT2" s="390"/>
      <c r="UPU2" s="390"/>
      <c r="UPV2" s="390"/>
      <c r="UPW2" s="390"/>
      <c r="UPX2" s="362"/>
      <c r="UPY2" s="362"/>
      <c r="UPZ2" s="362"/>
      <c r="UQA2" s="390"/>
      <c r="UQB2" s="390"/>
      <c r="UQC2" s="390"/>
      <c r="UQD2" s="390"/>
      <c r="UQE2" s="390"/>
      <c r="UQF2" s="362"/>
      <c r="UQG2" s="362"/>
      <c r="UQH2" s="362"/>
      <c r="UQI2" s="390"/>
      <c r="UQJ2" s="390"/>
      <c r="UQK2" s="390"/>
      <c r="UQL2" s="390"/>
      <c r="UQM2" s="390"/>
      <c r="UQN2" s="362"/>
      <c r="UQO2" s="362"/>
      <c r="UQP2" s="362"/>
      <c r="UQQ2" s="390"/>
      <c r="UQR2" s="390"/>
      <c r="UQS2" s="390"/>
      <c r="UQT2" s="390"/>
      <c r="UQU2" s="390"/>
      <c r="UQV2" s="362"/>
      <c r="UQW2" s="362"/>
      <c r="UQX2" s="362"/>
      <c r="UQY2" s="390"/>
      <c r="UQZ2" s="390"/>
      <c r="URA2" s="390"/>
      <c r="URB2" s="390"/>
      <c r="URC2" s="390"/>
      <c r="URD2" s="362"/>
      <c r="URE2" s="362"/>
      <c r="URF2" s="362"/>
      <c r="URG2" s="390"/>
      <c r="URH2" s="390"/>
      <c r="URI2" s="390"/>
      <c r="URJ2" s="390"/>
      <c r="URK2" s="390"/>
      <c r="URL2" s="362"/>
      <c r="URM2" s="362"/>
      <c r="URN2" s="362"/>
      <c r="URO2" s="390"/>
      <c r="URP2" s="390"/>
      <c r="URQ2" s="390"/>
      <c r="URR2" s="390"/>
      <c r="URS2" s="390"/>
      <c r="URT2" s="362"/>
      <c r="URU2" s="362"/>
      <c r="URV2" s="362"/>
      <c r="URW2" s="390"/>
      <c r="URX2" s="390"/>
      <c r="URY2" s="390"/>
      <c r="URZ2" s="390"/>
      <c r="USA2" s="390"/>
      <c r="USB2" s="362"/>
      <c r="USC2" s="362"/>
      <c r="USD2" s="362"/>
      <c r="USE2" s="390"/>
      <c r="USF2" s="390"/>
      <c r="USG2" s="390"/>
      <c r="USH2" s="390"/>
      <c r="USI2" s="390"/>
      <c r="USJ2" s="362"/>
      <c r="USK2" s="362"/>
      <c r="USL2" s="362"/>
      <c r="USM2" s="390"/>
      <c r="USN2" s="390"/>
      <c r="USO2" s="390"/>
      <c r="USP2" s="390"/>
      <c r="USQ2" s="390"/>
      <c r="USR2" s="362"/>
      <c r="USS2" s="362"/>
      <c r="UST2" s="362"/>
      <c r="USU2" s="390"/>
      <c r="USV2" s="390"/>
      <c r="USW2" s="390"/>
      <c r="USX2" s="390"/>
      <c r="USY2" s="390"/>
      <c r="USZ2" s="362"/>
      <c r="UTA2" s="362"/>
      <c r="UTB2" s="362"/>
      <c r="UTC2" s="390"/>
      <c r="UTD2" s="390"/>
      <c r="UTE2" s="390"/>
      <c r="UTF2" s="390"/>
      <c r="UTG2" s="390"/>
      <c r="UTH2" s="362"/>
      <c r="UTI2" s="362"/>
      <c r="UTJ2" s="362"/>
      <c r="UTK2" s="390"/>
      <c r="UTL2" s="390"/>
      <c r="UTM2" s="390"/>
      <c r="UTN2" s="390"/>
      <c r="UTO2" s="390"/>
      <c r="UTP2" s="362"/>
      <c r="UTQ2" s="362"/>
      <c r="UTR2" s="362"/>
      <c r="UTS2" s="390"/>
      <c r="UTT2" s="390"/>
      <c r="UTU2" s="390"/>
      <c r="UTV2" s="390"/>
      <c r="UTW2" s="390"/>
      <c r="UTX2" s="362"/>
      <c r="UTY2" s="362"/>
      <c r="UTZ2" s="362"/>
      <c r="UUA2" s="390"/>
      <c r="UUB2" s="390"/>
      <c r="UUC2" s="390"/>
      <c r="UUD2" s="390"/>
      <c r="UUE2" s="390"/>
      <c r="UUF2" s="362"/>
      <c r="UUG2" s="362"/>
      <c r="UUH2" s="362"/>
      <c r="UUI2" s="390"/>
      <c r="UUJ2" s="390"/>
      <c r="UUK2" s="390"/>
      <c r="UUL2" s="390"/>
      <c r="UUM2" s="390"/>
      <c r="UUN2" s="362"/>
      <c r="UUO2" s="362"/>
      <c r="UUP2" s="362"/>
      <c r="UUQ2" s="390"/>
      <c r="UUR2" s="390"/>
      <c r="UUS2" s="390"/>
      <c r="UUT2" s="390"/>
      <c r="UUU2" s="390"/>
      <c r="UUV2" s="362"/>
      <c r="UUW2" s="362"/>
      <c r="UUX2" s="362"/>
      <c r="UUY2" s="390"/>
      <c r="UUZ2" s="390"/>
      <c r="UVA2" s="390"/>
      <c r="UVB2" s="390"/>
      <c r="UVC2" s="390"/>
      <c r="UVD2" s="362"/>
      <c r="UVE2" s="362"/>
      <c r="UVF2" s="362"/>
      <c r="UVG2" s="390"/>
      <c r="UVH2" s="390"/>
      <c r="UVI2" s="390"/>
      <c r="UVJ2" s="390"/>
      <c r="UVK2" s="390"/>
      <c r="UVL2" s="362"/>
      <c r="UVM2" s="362"/>
      <c r="UVN2" s="362"/>
      <c r="UVO2" s="390"/>
      <c r="UVP2" s="390"/>
      <c r="UVQ2" s="390"/>
      <c r="UVR2" s="390"/>
      <c r="UVS2" s="390"/>
      <c r="UVT2" s="362"/>
      <c r="UVU2" s="362"/>
      <c r="UVV2" s="362"/>
      <c r="UVW2" s="390"/>
      <c r="UVX2" s="390"/>
      <c r="UVY2" s="390"/>
      <c r="UVZ2" s="390"/>
      <c r="UWA2" s="390"/>
      <c r="UWB2" s="362"/>
      <c r="UWC2" s="362"/>
      <c r="UWD2" s="362"/>
      <c r="UWE2" s="390"/>
      <c r="UWF2" s="390"/>
      <c r="UWG2" s="390"/>
      <c r="UWH2" s="390"/>
      <c r="UWI2" s="390"/>
      <c r="UWJ2" s="362"/>
      <c r="UWK2" s="362"/>
      <c r="UWL2" s="362"/>
      <c r="UWM2" s="390"/>
      <c r="UWN2" s="390"/>
      <c r="UWO2" s="390"/>
      <c r="UWP2" s="390"/>
      <c r="UWQ2" s="390"/>
      <c r="UWR2" s="362"/>
      <c r="UWS2" s="362"/>
      <c r="UWT2" s="362"/>
      <c r="UWU2" s="390"/>
      <c r="UWV2" s="390"/>
      <c r="UWW2" s="390"/>
      <c r="UWX2" s="390"/>
      <c r="UWY2" s="390"/>
      <c r="UWZ2" s="362"/>
      <c r="UXA2" s="362"/>
      <c r="UXB2" s="362"/>
      <c r="UXC2" s="390"/>
      <c r="UXD2" s="390"/>
      <c r="UXE2" s="390"/>
      <c r="UXF2" s="390"/>
      <c r="UXG2" s="390"/>
      <c r="UXH2" s="362"/>
      <c r="UXI2" s="362"/>
      <c r="UXJ2" s="362"/>
      <c r="UXK2" s="390"/>
      <c r="UXL2" s="390"/>
      <c r="UXM2" s="390"/>
      <c r="UXN2" s="390"/>
      <c r="UXO2" s="390"/>
      <c r="UXP2" s="362"/>
      <c r="UXQ2" s="362"/>
      <c r="UXR2" s="362"/>
      <c r="UXS2" s="390"/>
      <c r="UXT2" s="390"/>
      <c r="UXU2" s="390"/>
      <c r="UXV2" s="390"/>
      <c r="UXW2" s="390"/>
      <c r="UXX2" s="362"/>
      <c r="UXY2" s="362"/>
      <c r="UXZ2" s="362"/>
      <c r="UYA2" s="390"/>
      <c r="UYB2" s="390"/>
      <c r="UYC2" s="390"/>
      <c r="UYD2" s="390"/>
      <c r="UYE2" s="390"/>
      <c r="UYF2" s="362"/>
      <c r="UYG2" s="362"/>
      <c r="UYH2" s="362"/>
      <c r="UYI2" s="390"/>
      <c r="UYJ2" s="390"/>
      <c r="UYK2" s="390"/>
      <c r="UYL2" s="390"/>
      <c r="UYM2" s="390"/>
      <c r="UYN2" s="362"/>
      <c r="UYO2" s="362"/>
      <c r="UYP2" s="362"/>
      <c r="UYQ2" s="390"/>
      <c r="UYR2" s="390"/>
      <c r="UYS2" s="390"/>
      <c r="UYT2" s="390"/>
      <c r="UYU2" s="390"/>
      <c r="UYV2" s="362"/>
      <c r="UYW2" s="362"/>
      <c r="UYX2" s="362"/>
      <c r="UYY2" s="390"/>
      <c r="UYZ2" s="390"/>
      <c r="UZA2" s="390"/>
      <c r="UZB2" s="390"/>
      <c r="UZC2" s="390"/>
      <c r="UZD2" s="362"/>
      <c r="UZE2" s="362"/>
      <c r="UZF2" s="362"/>
      <c r="UZG2" s="390"/>
      <c r="UZH2" s="390"/>
      <c r="UZI2" s="390"/>
      <c r="UZJ2" s="390"/>
      <c r="UZK2" s="390"/>
      <c r="UZL2" s="362"/>
      <c r="UZM2" s="362"/>
      <c r="UZN2" s="362"/>
      <c r="UZO2" s="390"/>
      <c r="UZP2" s="390"/>
      <c r="UZQ2" s="390"/>
      <c r="UZR2" s="390"/>
      <c r="UZS2" s="390"/>
      <c r="UZT2" s="362"/>
      <c r="UZU2" s="362"/>
      <c r="UZV2" s="362"/>
      <c r="UZW2" s="390"/>
      <c r="UZX2" s="390"/>
      <c r="UZY2" s="390"/>
      <c r="UZZ2" s="390"/>
      <c r="VAA2" s="390"/>
      <c r="VAB2" s="362"/>
      <c r="VAC2" s="362"/>
      <c r="VAD2" s="362"/>
      <c r="VAE2" s="390"/>
      <c r="VAF2" s="390"/>
      <c r="VAG2" s="390"/>
      <c r="VAH2" s="390"/>
      <c r="VAI2" s="390"/>
      <c r="VAJ2" s="362"/>
      <c r="VAK2" s="362"/>
      <c r="VAL2" s="362"/>
      <c r="VAM2" s="390"/>
      <c r="VAN2" s="390"/>
      <c r="VAO2" s="390"/>
      <c r="VAP2" s="390"/>
      <c r="VAQ2" s="390"/>
      <c r="VAR2" s="362"/>
      <c r="VAS2" s="362"/>
      <c r="VAT2" s="362"/>
      <c r="VAU2" s="390"/>
      <c r="VAV2" s="390"/>
      <c r="VAW2" s="390"/>
      <c r="VAX2" s="390"/>
      <c r="VAY2" s="390"/>
      <c r="VAZ2" s="362"/>
      <c r="VBA2" s="362"/>
      <c r="VBB2" s="362"/>
      <c r="VBC2" s="390"/>
      <c r="VBD2" s="390"/>
      <c r="VBE2" s="390"/>
      <c r="VBF2" s="390"/>
      <c r="VBG2" s="390"/>
      <c r="VBH2" s="362"/>
      <c r="VBI2" s="362"/>
      <c r="VBJ2" s="362"/>
      <c r="VBK2" s="390"/>
      <c r="VBL2" s="390"/>
      <c r="VBM2" s="390"/>
      <c r="VBN2" s="390"/>
      <c r="VBO2" s="390"/>
      <c r="VBP2" s="362"/>
      <c r="VBQ2" s="362"/>
      <c r="VBR2" s="362"/>
      <c r="VBS2" s="390"/>
      <c r="VBT2" s="390"/>
      <c r="VBU2" s="390"/>
      <c r="VBV2" s="390"/>
      <c r="VBW2" s="390"/>
      <c r="VBX2" s="362"/>
      <c r="VBY2" s="362"/>
      <c r="VBZ2" s="362"/>
      <c r="VCA2" s="390"/>
      <c r="VCB2" s="390"/>
      <c r="VCC2" s="390"/>
      <c r="VCD2" s="390"/>
      <c r="VCE2" s="390"/>
      <c r="VCF2" s="362"/>
      <c r="VCG2" s="362"/>
      <c r="VCH2" s="362"/>
      <c r="VCI2" s="390"/>
      <c r="VCJ2" s="390"/>
      <c r="VCK2" s="390"/>
      <c r="VCL2" s="390"/>
      <c r="VCM2" s="390"/>
      <c r="VCN2" s="362"/>
      <c r="VCO2" s="362"/>
      <c r="VCP2" s="362"/>
      <c r="VCQ2" s="390"/>
      <c r="VCR2" s="390"/>
      <c r="VCS2" s="390"/>
      <c r="VCT2" s="390"/>
      <c r="VCU2" s="390"/>
      <c r="VCV2" s="362"/>
      <c r="VCW2" s="362"/>
      <c r="VCX2" s="362"/>
      <c r="VCY2" s="390"/>
      <c r="VCZ2" s="390"/>
      <c r="VDA2" s="390"/>
      <c r="VDB2" s="390"/>
      <c r="VDC2" s="390"/>
      <c r="VDD2" s="362"/>
      <c r="VDE2" s="362"/>
      <c r="VDF2" s="362"/>
      <c r="VDG2" s="390"/>
      <c r="VDH2" s="390"/>
      <c r="VDI2" s="390"/>
      <c r="VDJ2" s="390"/>
      <c r="VDK2" s="390"/>
      <c r="VDL2" s="362"/>
      <c r="VDM2" s="362"/>
      <c r="VDN2" s="362"/>
      <c r="VDO2" s="390"/>
      <c r="VDP2" s="390"/>
      <c r="VDQ2" s="390"/>
      <c r="VDR2" s="390"/>
      <c r="VDS2" s="390"/>
      <c r="VDT2" s="362"/>
      <c r="VDU2" s="362"/>
      <c r="VDV2" s="362"/>
      <c r="VDW2" s="390"/>
      <c r="VDX2" s="390"/>
      <c r="VDY2" s="390"/>
      <c r="VDZ2" s="390"/>
      <c r="VEA2" s="390"/>
      <c r="VEB2" s="362"/>
      <c r="VEC2" s="362"/>
      <c r="VED2" s="362"/>
      <c r="VEE2" s="390"/>
      <c r="VEF2" s="390"/>
      <c r="VEG2" s="390"/>
      <c r="VEH2" s="390"/>
      <c r="VEI2" s="390"/>
      <c r="VEJ2" s="362"/>
      <c r="VEK2" s="362"/>
      <c r="VEL2" s="362"/>
      <c r="VEM2" s="390"/>
      <c r="VEN2" s="390"/>
      <c r="VEO2" s="390"/>
      <c r="VEP2" s="390"/>
      <c r="VEQ2" s="390"/>
      <c r="VER2" s="362"/>
      <c r="VES2" s="362"/>
      <c r="VET2" s="362"/>
      <c r="VEU2" s="390"/>
      <c r="VEV2" s="390"/>
      <c r="VEW2" s="390"/>
      <c r="VEX2" s="390"/>
      <c r="VEY2" s="390"/>
      <c r="VEZ2" s="362"/>
      <c r="VFA2" s="362"/>
      <c r="VFB2" s="362"/>
      <c r="VFC2" s="390"/>
      <c r="VFD2" s="390"/>
      <c r="VFE2" s="390"/>
      <c r="VFF2" s="390"/>
      <c r="VFG2" s="390"/>
      <c r="VFH2" s="362"/>
      <c r="VFI2" s="362"/>
      <c r="VFJ2" s="362"/>
      <c r="VFK2" s="390"/>
      <c r="VFL2" s="390"/>
      <c r="VFM2" s="390"/>
      <c r="VFN2" s="390"/>
      <c r="VFO2" s="390"/>
      <c r="VFP2" s="362"/>
      <c r="VFQ2" s="362"/>
      <c r="VFR2" s="362"/>
      <c r="VFS2" s="390"/>
      <c r="VFT2" s="390"/>
      <c r="VFU2" s="390"/>
      <c r="VFV2" s="390"/>
      <c r="VFW2" s="390"/>
      <c r="VFX2" s="362"/>
      <c r="VFY2" s="362"/>
      <c r="VFZ2" s="362"/>
      <c r="VGA2" s="390"/>
      <c r="VGB2" s="390"/>
      <c r="VGC2" s="390"/>
      <c r="VGD2" s="390"/>
      <c r="VGE2" s="390"/>
      <c r="VGF2" s="362"/>
      <c r="VGG2" s="362"/>
      <c r="VGH2" s="362"/>
      <c r="VGI2" s="390"/>
      <c r="VGJ2" s="390"/>
      <c r="VGK2" s="390"/>
      <c r="VGL2" s="390"/>
      <c r="VGM2" s="390"/>
      <c r="VGN2" s="362"/>
      <c r="VGO2" s="362"/>
      <c r="VGP2" s="362"/>
      <c r="VGQ2" s="390"/>
      <c r="VGR2" s="390"/>
      <c r="VGS2" s="390"/>
      <c r="VGT2" s="390"/>
      <c r="VGU2" s="390"/>
      <c r="VGV2" s="362"/>
      <c r="VGW2" s="362"/>
      <c r="VGX2" s="362"/>
      <c r="VGY2" s="390"/>
      <c r="VGZ2" s="390"/>
      <c r="VHA2" s="390"/>
      <c r="VHB2" s="390"/>
      <c r="VHC2" s="390"/>
      <c r="VHD2" s="362"/>
      <c r="VHE2" s="362"/>
      <c r="VHF2" s="362"/>
      <c r="VHG2" s="390"/>
      <c r="VHH2" s="390"/>
      <c r="VHI2" s="390"/>
      <c r="VHJ2" s="390"/>
      <c r="VHK2" s="390"/>
      <c r="VHL2" s="362"/>
      <c r="VHM2" s="362"/>
      <c r="VHN2" s="362"/>
      <c r="VHO2" s="390"/>
      <c r="VHP2" s="390"/>
      <c r="VHQ2" s="390"/>
      <c r="VHR2" s="390"/>
      <c r="VHS2" s="390"/>
      <c r="VHT2" s="362"/>
      <c r="VHU2" s="362"/>
      <c r="VHV2" s="362"/>
      <c r="VHW2" s="390"/>
      <c r="VHX2" s="390"/>
      <c r="VHY2" s="390"/>
      <c r="VHZ2" s="390"/>
      <c r="VIA2" s="390"/>
      <c r="VIB2" s="362"/>
      <c r="VIC2" s="362"/>
      <c r="VID2" s="362"/>
      <c r="VIE2" s="390"/>
      <c r="VIF2" s="390"/>
      <c r="VIG2" s="390"/>
      <c r="VIH2" s="390"/>
      <c r="VII2" s="390"/>
      <c r="VIJ2" s="362"/>
      <c r="VIK2" s="362"/>
      <c r="VIL2" s="362"/>
      <c r="VIM2" s="390"/>
      <c r="VIN2" s="390"/>
      <c r="VIO2" s="390"/>
      <c r="VIP2" s="390"/>
      <c r="VIQ2" s="390"/>
      <c r="VIR2" s="362"/>
      <c r="VIS2" s="362"/>
      <c r="VIT2" s="362"/>
      <c r="VIU2" s="390"/>
      <c r="VIV2" s="390"/>
      <c r="VIW2" s="390"/>
      <c r="VIX2" s="390"/>
      <c r="VIY2" s="390"/>
      <c r="VIZ2" s="362"/>
      <c r="VJA2" s="362"/>
      <c r="VJB2" s="362"/>
      <c r="VJC2" s="390"/>
      <c r="VJD2" s="390"/>
      <c r="VJE2" s="390"/>
      <c r="VJF2" s="390"/>
      <c r="VJG2" s="390"/>
      <c r="VJH2" s="362"/>
      <c r="VJI2" s="362"/>
      <c r="VJJ2" s="362"/>
      <c r="VJK2" s="390"/>
      <c r="VJL2" s="390"/>
      <c r="VJM2" s="390"/>
      <c r="VJN2" s="390"/>
      <c r="VJO2" s="390"/>
      <c r="VJP2" s="362"/>
      <c r="VJQ2" s="362"/>
      <c r="VJR2" s="362"/>
      <c r="VJS2" s="390"/>
      <c r="VJT2" s="390"/>
      <c r="VJU2" s="390"/>
      <c r="VJV2" s="390"/>
      <c r="VJW2" s="390"/>
      <c r="VJX2" s="362"/>
      <c r="VJY2" s="362"/>
      <c r="VJZ2" s="362"/>
      <c r="VKA2" s="390"/>
      <c r="VKB2" s="390"/>
      <c r="VKC2" s="390"/>
      <c r="VKD2" s="390"/>
      <c r="VKE2" s="390"/>
      <c r="VKF2" s="362"/>
      <c r="VKG2" s="362"/>
      <c r="VKH2" s="362"/>
      <c r="VKI2" s="390"/>
      <c r="VKJ2" s="390"/>
      <c r="VKK2" s="390"/>
      <c r="VKL2" s="390"/>
      <c r="VKM2" s="390"/>
      <c r="VKN2" s="362"/>
      <c r="VKO2" s="362"/>
      <c r="VKP2" s="362"/>
      <c r="VKQ2" s="390"/>
      <c r="VKR2" s="390"/>
      <c r="VKS2" s="390"/>
      <c r="VKT2" s="390"/>
      <c r="VKU2" s="390"/>
      <c r="VKV2" s="362"/>
      <c r="VKW2" s="362"/>
      <c r="VKX2" s="362"/>
      <c r="VKY2" s="390"/>
      <c r="VKZ2" s="390"/>
      <c r="VLA2" s="390"/>
      <c r="VLB2" s="390"/>
      <c r="VLC2" s="390"/>
      <c r="VLD2" s="362"/>
      <c r="VLE2" s="362"/>
      <c r="VLF2" s="362"/>
      <c r="VLG2" s="390"/>
      <c r="VLH2" s="390"/>
      <c r="VLI2" s="390"/>
      <c r="VLJ2" s="390"/>
      <c r="VLK2" s="390"/>
      <c r="VLL2" s="362"/>
      <c r="VLM2" s="362"/>
      <c r="VLN2" s="362"/>
      <c r="VLO2" s="390"/>
      <c r="VLP2" s="390"/>
      <c r="VLQ2" s="390"/>
      <c r="VLR2" s="390"/>
      <c r="VLS2" s="390"/>
      <c r="VLT2" s="362"/>
      <c r="VLU2" s="362"/>
      <c r="VLV2" s="362"/>
      <c r="VLW2" s="390"/>
      <c r="VLX2" s="390"/>
      <c r="VLY2" s="390"/>
      <c r="VLZ2" s="390"/>
      <c r="VMA2" s="390"/>
      <c r="VMB2" s="362"/>
      <c r="VMC2" s="362"/>
      <c r="VMD2" s="362"/>
      <c r="VME2" s="390"/>
      <c r="VMF2" s="390"/>
      <c r="VMG2" s="390"/>
      <c r="VMH2" s="390"/>
      <c r="VMI2" s="390"/>
      <c r="VMJ2" s="362"/>
      <c r="VMK2" s="362"/>
      <c r="VML2" s="362"/>
      <c r="VMM2" s="390"/>
      <c r="VMN2" s="390"/>
      <c r="VMO2" s="390"/>
      <c r="VMP2" s="390"/>
      <c r="VMQ2" s="390"/>
      <c r="VMR2" s="362"/>
      <c r="VMS2" s="362"/>
      <c r="VMT2" s="362"/>
      <c r="VMU2" s="390"/>
      <c r="VMV2" s="390"/>
      <c r="VMW2" s="390"/>
      <c r="VMX2" s="390"/>
      <c r="VMY2" s="390"/>
      <c r="VMZ2" s="362"/>
      <c r="VNA2" s="362"/>
      <c r="VNB2" s="362"/>
      <c r="VNC2" s="390"/>
      <c r="VND2" s="390"/>
      <c r="VNE2" s="390"/>
      <c r="VNF2" s="390"/>
      <c r="VNG2" s="390"/>
      <c r="VNH2" s="362"/>
      <c r="VNI2" s="362"/>
      <c r="VNJ2" s="362"/>
      <c r="VNK2" s="390"/>
      <c r="VNL2" s="390"/>
      <c r="VNM2" s="390"/>
      <c r="VNN2" s="390"/>
      <c r="VNO2" s="390"/>
      <c r="VNP2" s="362"/>
      <c r="VNQ2" s="362"/>
      <c r="VNR2" s="362"/>
      <c r="VNS2" s="390"/>
      <c r="VNT2" s="390"/>
      <c r="VNU2" s="390"/>
      <c r="VNV2" s="390"/>
      <c r="VNW2" s="390"/>
      <c r="VNX2" s="362"/>
      <c r="VNY2" s="362"/>
      <c r="VNZ2" s="362"/>
      <c r="VOA2" s="390"/>
      <c r="VOB2" s="390"/>
      <c r="VOC2" s="390"/>
      <c r="VOD2" s="390"/>
      <c r="VOE2" s="390"/>
      <c r="VOF2" s="362"/>
      <c r="VOG2" s="362"/>
      <c r="VOH2" s="362"/>
      <c r="VOI2" s="390"/>
      <c r="VOJ2" s="390"/>
      <c r="VOK2" s="390"/>
      <c r="VOL2" s="390"/>
      <c r="VOM2" s="390"/>
      <c r="VON2" s="362"/>
      <c r="VOO2" s="362"/>
      <c r="VOP2" s="362"/>
      <c r="VOQ2" s="390"/>
      <c r="VOR2" s="390"/>
      <c r="VOS2" s="390"/>
      <c r="VOT2" s="390"/>
      <c r="VOU2" s="390"/>
      <c r="VOV2" s="362"/>
      <c r="VOW2" s="362"/>
      <c r="VOX2" s="362"/>
      <c r="VOY2" s="390"/>
      <c r="VOZ2" s="390"/>
      <c r="VPA2" s="390"/>
      <c r="VPB2" s="390"/>
      <c r="VPC2" s="390"/>
      <c r="VPD2" s="362"/>
      <c r="VPE2" s="362"/>
      <c r="VPF2" s="362"/>
      <c r="VPG2" s="390"/>
      <c r="VPH2" s="390"/>
      <c r="VPI2" s="390"/>
      <c r="VPJ2" s="390"/>
      <c r="VPK2" s="390"/>
      <c r="VPL2" s="362"/>
      <c r="VPM2" s="362"/>
      <c r="VPN2" s="362"/>
      <c r="VPO2" s="390"/>
      <c r="VPP2" s="390"/>
      <c r="VPQ2" s="390"/>
      <c r="VPR2" s="390"/>
      <c r="VPS2" s="390"/>
      <c r="VPT2" s="362"/>
      <c r="VPU2" s="362"/>
      <c r="VPV2" s="362"/>
      <c r="VPW2" s="390"/>
      <c r="VPX2" s="390"/>
      <c r="VPY2" s="390"/>
      <c r="VPZ2" s="390"/>
      <c r="VQA2" s="390"/>
      <c r="VQB2" s="362"/>
      <c r="VQC2" s="362"/>
      <c r="VQD2" s="362"/>
      <c r="VQE2" s="390"/>
      <c r="VQF2" s="390"/>
      <c r="VQG2" s="390"/>
      <c r="VQH2" s="390"/>
      <c r="VQI2" s="390"/>
      <c r="VQJ2" s="362"/>
      <c r="VQK2" s="362"/>
      <c r="VQL2" s="362"/>
      <c r="VQM2" s="390"/>
      <c r="VQN2" s="390"/>
      <c r="VQO2" s="390"/>
      <c r="VQP2" s="390"/>
      <c r="VQQ2" s="390"/>
      <c r="VQR2" s="362"/>
      <c r="VQS2" s="362"/>
      <c r="VQT2" s="362"/>
      <c r="VQU2" s="390"/>
      <c r="VQV2" s="390"/>
      <c r="VQW2" s="390"/>
      <c r="VQX2" s="390"/>
      <c r="VQY2" s="390"/>
      <c r="VQZ2" s="362"/>
      <c r="VRA2" s="362"/>
      <c r="VRB2" s="362"/>
      <c r="VRC2" s="390"/>
      <c r="VRD2" s="390"/>
      <c r="VRE2" s="390"/>
      <c r="VRF2" s="390"/>
      <c r="VRG2" s="390"/>
      <c r="VRH2" s="362"/>
      <c r="VRI2" s="362"/>
      <c r="VRJ2" s="362"/>
      <c r="VRK2" s="390"/>
      <c r="VRL2" s="390"/>
      <c r="VRM2" s="390"/>
      <c r="VRN2" s="390"/>
      <c r="VRO2" s="390"/>
      <c r="VRP2" s="362"/>
      <c r="VRQ2" s="362"/>
      <c r="VRR2" s="362"/>
      <c r="VRS2" s="390"/>
      <c r="VRT2" s="390"/>
      <c r="VRU2" s="390"/>
      <c r="VRV2" s="390"/>
      <c r="VRW2" s="390"/>
      <c r="VRX2" s="362"/>
      <c r="VRY2" s="362"/>
      <c r="VRZ2" s="362"/>
      <c r="VSA2" s="390"/>
      <c r="VSB2" s="390"/>
      <c r="VSC2" s="390"/>
      <c r="VSD2" s="390"/>
      <c r="VSE2" s="390"/>
      <c r="VSF2" s="362"/>
      <c r="VSG2" s="362"/>
      <c r="VSH2" s="362"/>
      <c r="VSI2" s="390"/>
      <c r="VSJ2" s="390"/>
      <c r="VSK2" s="390"/>
      <c r="VSL2" s="390"/>
      <c r="VSM2" s="390"/>
      <c r="VSN2" s="362"/>
      <c r="VSO2" s="362"/>
      <c r="VSP2" s="362"/>
      <c r="VSQ2" s="390"/>
      <c r="VSR2" s="390"/>
      <c r="VSS2" s="390"/>
      <c r="VST2" s="390"/>
      <c r="VSU2" s="390"/>
      <c r="VSV2" s="362"/>
      <c r="VSW2" s="362"/>
      <c r="VSX2" s="362"/>
      <c r="VSY2" s="390"/>
      <c r="VSZ2" s="390"/>
      <c r="VTA2" s="390"/>
      <c r="VTB2" s="390"/>
      <c r="VTC2" s="390"/>
      <c r="VTD2" s="362"/>
      <c r="VTE2" s="362"/>
      <c r="VTF2" s="362"/>
      <c r="VTG2" s="390"/>
      <c r="VTH2" s="390"/>
      <c r="VTI2" s="390"/>
      <c r="VTJ2" s="390"/>
      <c r="VTK2" s="390"/>
      <c r="VTL2" s="362"/>
      <c r="VTM2" s="362"/>
      <c r="VTN2" s="362"/>
      <c r="VTO2" s="390"/>
      <c r="VTP2" s="390"/>
      <c r="VTQ2" s="390"/>
      <c r="VTR2" s="390"/>
      <c r="VTS2" s="390"/>
      <c r="VTT2" s="362"/>
      <c r="VTU2" s="362"/>
      <c r="VTV2" s="362"/>
      <c r="VTW2" s="390"/>
      <c r="VTX2" s="390"/>
      <c r="VTY2" s="390"/>
      <c r="VTZ2" s="390"/>
      <c r="VUA2" s="390"/>
      <c r="VUB2" s="362"/>
      <c r="VUC2" s="362"/>
      <c r="VUD2" s="362"/>
      <c r="VUE2" s="390"/>
      <c r="VUF2" s="390"/>
      <c r="VUG2" s="390"/>
      <c r="VUH2" s="390"/>
      <c r="VUI2" s="390"/>
      <c r="VUJ2" s="362"/>
      <c r="VUK2" s="362"/>
      <c r="VUL2" s="362"/>
      <c r="VUM2" s="390"/>
      <c r="VUN2" s="390"/>
      <c r="VUO2" s="390"/>
      <c r="VUP2" s="390"/>
      <c r="VUQ2" s="390"/>
      <c r="VUR2" s="362"/>
      <c r="VUS2" s="362"/>
      <c r="VUT2" s="362"/>
      <c r="VUU2" s="390"/>
      <c r="VUV2" s="390"/>
      <c r="VUW2" s="390"/>
      <c r="VUX2" s="390"/>
      <c r="VUY2" s="390"/>
      <c r="VUZ2" s="362"/>
      <c r="VVA2" s="362"/>
      <c r="VVB2" s="362"/>
      <c r="VVC2" s="390"/>
      <c r="VVD2" s="390"/>
      <c r="VVE2" s="390"/>
      <c r="VVF2" s="390"/>
      <c r="VVG2" s="390"/>
      <c r="VVH2" s="362"/>
      <c r="VVI2" s="362"/>
      <c r="VVJ2" s="362"/>
      <c r="VVK2" s="390"/>
      <c r="VVL2" s="390"/>
      <c r="VVM2" s="390"/>
      <c r="VVN2" s="390"/>
      <c r="VVO2" s="390"/>
      <c r="VVP2" s="362"/>
      <c r="VVQ2" s="362"/>
      <c r="VVR2" s="362"/>
      <c r="VVS2" s="390"/>
      <c r="VVT2" s="390"/>
      <c r="VVU2" s="390"/>
      <c r="VVV2" s="390"/>
      <c r="VVW2" s="390"/>
      <c r="VVX2" s="362"/>
      <c r="VVY2" s="362"/>
      <c r="VVZ2" s="362"/>
      <c r="VWA2" s="390"/>
      <c r="VWB2" s="390"/>
      <c r="VWC2" s="390"/>
      <c r="VWD2" s="390"/>
      <c r="VWE2" s="390"/>
      <c r="VWF2" s="362"/>
      <c r="VWG2" s="362"/>
      <c r="VWH2" s="362"/>
      <c r="VWI2" s="390"/>
      <c r="VWJ2" s="390"/>
      <c r="VWK2" s="390"/>
      <c r="VWL2" s="390"/>
      <c r="VWM2" s="390"/>
      <c r="VWN2" s="362"/>
      <c r="VWO2" s="362"/>
      <c r="VWP2" s="362"/>
      <c r="VWQ2" s="390"/>
      <c r="VWR2" s="390"/>
      <c r="VWS2" s="390"/>
      <c r="VWT2" s="390"/>
      <c r="VWU2" s="390"/>
      <c r="VWV2" s="362"/>
      <c r="VWW2" s="362"/>
      <c r="VWX2" s="362"/>
      <c r="VWY2" s="390"/>
      <c r="VWZ2" s="390"/>
      <c r="VXA2" s="390"/>
      <c r="VXB2" s="390"/>
      <c r="VXC2" s="390"/>
      <c r="VXD2" s="362"/>
      <c r="VXE2" s="362"/>
      <c r="VXF2" s="362"/>
      <c r="VXG2" s="390"/>
      <c r="VXH2" s="390"/>
      <c r="VXI2" s="390"/>
      <c r="VXJ2" s="390"/>
      <c r="VXK2" s="390"/>
      <c r="VXL2" s="362"/>
      <c r="VXM2" s="362"/>
      <c r="VXN2" s="362"/>
      <c r="VXO2" s="390"/>
      <c r="VXP2" s="390"/>
      <c r="VXQ2" s="390"/>
      <c r="VXR2" s="390"/>
      <c r="VXS2" s="390"/>
      <c r="VXT2" s="362"/>
      <c r="VXU2" s="362"/>
      <c r="VXV2" s="362"/>
      <c r="VXW2" s="390"/>
      <c r="VXX2" s="390"/>
      <c r="VXY2" s="390"/>
      <c r="VXZ2" s="390"/>
      <c r="VYA2" s="390"/>
      <c r="VYB2" s="362"/>
      <c r="VYC2" s="362"/>
      <c r="VYD2" s="362"/>
      <c r="VYE2" s="390"/>
      <c r="VYF2" s="390"/>
      <c r="VYG2" s="390"/>
      <c r="VYH2" s="390"/>
      <c r="VYI2" s="390"/>
      <c r="VYJ2" s="362"/>
      <c r="VYK2" s="362"/>
      <c r="VYL2" s="362"/>
      <c r="VYM2" s="390"/>
      <c r="VYN2" s="390"/>
      <c r="VYO2" s="390"/>
      <c r="VYP2" s="390"/>
      <c r="VYQ2" s="390"/>
      <c r="VYR2" s="362"/>
      <c r="VYS2" s="362"/>
      <c r="VYT2" s="362"/>
      <c r="VYU2" s="390"/>
      <c r="VYV2" s="390"/>
      <c r="VYW2" s="390"/>
      <c r="VYX2" s="390"/>
      <c r="VYY2" s="390"/>
      <c r="VYZ2" s="362"/>
      <c r="VZA2" s="362"/>
      <c r="VZB2" s="362"/>
      <c r="VZC2" s="390"/>
      <c r="VZD2" s="390"/>
      <c r="VZE2" s="390"/>
      <c r="VZF2" s="390"/>
      <c r="VZG2" s="390"/>
      <c r="VZH2" s="362"/>
      <c r="VZI2" s="362"/>
      <c r="VZJ2" s="362"/>
      <c r="VZK2" s="390"/>
      <c r="VZL2" s="390"/>
      <c r="VZM2" s="390"/>
      <c r="VZN2" s="390"/>
      <c r="VZO2" s="390"/>
      <c r="VZP2" s="362"/>
      <c r="VZQ2" s="362"/>
      <c r="VZR2" s="362"/>
      <c r="VZS2" s="390"/>
      <c r="VZT2" s="390"/>
      <c r="VZU2" s="390"/>
      <c r="VZV2" s="390"/>
      <c r="VZW2" s="390"/>
      <c r="VZX2" s="362"/>
      <c r="VZY2" s="362"/>
      <c r="VZZ2" s="362"/>
      <c r="WAA2" s="390"/>
      <c r="WAB2" s="390"/>
      <c r="WAC2" s="390"/>
      <c r="WAD2" s="390"/>
      <c r="WAE2" s="390"/>
      <c r="WAF2" s="362"/>
      <c r="WAG2" s="362"/>
      <c r="WAH2" s="362"/>
      <c r="WAI2" s="390"/>
      <c r="WAJ2" s="390"/>
      <c r="WAK2" s="390"/>
      <c r="WAL2" s="390"/>
      <c r="WAM2" s="390"/>
      <c r="WAN2" s="362"/>
      <c r="WAO2" s="362"/>
      <c r="WAP2" s="362"/>
      <c r="WAQ2" s="390"/>
      <c r="WAR2" s="390"/>
      <c r="WAS2" s="390"/>
      <c r="WAT2" s="390"/>
      <c r="WAU2" s="390"/>
      <c r="WAV2" s="362"/>
      <c r="WAW2" s="362"/>
      <c r="WAX2" s="362"/>
      <c r="WAY2" s="390"/>
      <c r="WAZ2" s="390"/>
      <c r="WBA2" s="390"/>
      <c r="WBB2" s="390"/>
      <c r="WBC2" s="390"/>
      <c r="WBD2" s="362"/>
      <c r="WBE2" s="362"/>
      <c r="WBF2" s="362"/>
      <c r="WBG2" s="390"/>
      <c r="WBH2" s="390"/>
      <c r="WBI2" s="390"/>
      <c r="WBJ2" s="390"/>
      <c r="WBK2" s="390"/>
      <c r="WBL2" s="362"/>
      <c r="WBM2" s="362"/>
      <c r="WBN2" s="362"/>
      <c r="WBO2" s="390"/>
      <c r="WBP2" s="390"/>
      <c r="WBQ2" s="390"/>
      <c r="WBR2" s="390"/>
      <c r="WBS2" s="390"/>
      <c r="WBT2" s="362"/>
      <c r="WBU2" s="362"/>
      <c r="WBV2" s="362"/>
      <c r="WBW2" s="390"/>
      <c r="WBX2" s="390"/>
      <c r="WBY2" s="390"/>
      <c r="WBZ2" s="390"/>
      <c r="WCA2" s="390"/>
      <c r="WCB2" s="362"/>
      <c r="WCC2" s="362"/>
      <c r="WCD2" s="362"/>
      <c r="WCE2" s="390"/>
      <c r="WCF2" s="390"/>
      <c r="WCG2" s="390"/>
      <c r="WCH2" s="390"/>
      <c r="WCI2" s="390"/>
      <c r="WCJ2" s="362"/>
      <c r="WCK2" s="362"/>
      <c r="WCL2" s="362"/>
      <c r="WCM2" s="390"/>
      <c r="WCN2" s="390"/>
      <c r="WCO2" s="390"/>
      <c r="WCP2" s="390"/>
      <c r="WCQ2" s="390"/>
      <c r="WCR2" s="362"/>
      <c r="WCS2" s="362"/>
      <c r="WCT2" s="362"/>
      <c r="WCU2" s="390"/>
      <c r="WCV2" s="390"/>
      <c r="WCW2" s="390"/>
      <c r="WCX2" s="390"/>
      <c r="WCY2" s="390"/>
      <c r="WCZ2" s="362"/>
      <c r="WDA2" s="362"/>
      <c r="WDB2" s="362"/>
      <c r="WDC2" s="390"/>
      <c r="WDD2" s="390"/>
      <c r="WDE2" s="390"/>
      <c r="WDF2" s="390"/>
      <c r="WDG2" s="390"/>
      <c r="WDH2" s="362"/>
      <c r="WDI2" s="362"/>
      <c r="WDJ2" s="362"/>
      <c r="WDK2" s="390"/>
      <c r="WDL2" s="390"/>
      <c r="WDM2" s="390"/>
      <c r="WDN2" s="390"/>
      <c r="WDO2" s="390"/>
      <c r="WDP2" s="362"/>
      <c r="WDQ2" s="362"/>
      <c r="WDR2" s="362"/>
      <c r="WDS2" s="390"/>
      <c r="WDT2" s="390"/>
      <c r="WDU2" s="390"/>
      <c r="WDV2" s="390"/>
      <c r="WDW2" s="390"/>
      <c r="WDX2" s="362"/>
      <c r="WDY2" s="362"/>
      <c r="WDZ2" s="362"/>
      <c r="WEA2" s="390"/>
      <c r="WEB2" s="390"/>
      <c r="WEC2" s="390"/>
      <c r="WED2" s="390"/>
      <c r="WEE2" s="390"/>
      <c r="WEF2" s="362"/>
      <c r="WEG2" s="362"/>
      <c r="WEH2" s="362"/>
      <c r="WEI2" s="390"/>
      <c r="WEJ2" s="390"/>
      <c r="WEK2" s="390"/>
      <c r="WEL2" s="390"/>
      <c r="WEM2" s="390"/>
      <c r="WEN2" s="362"/>
      <c r="WEO2" s="362"/>
      <c r="WEP2" s="362"/>
      <c r="WEQ2" s="390"/>
      <c r="WER2" s="390"/>
      <c r="WES2" s="390"/>
      <c r="WET2" s="390"/>
      <c r="WEU2" s="390"/>
      <c r="WEV2" s="362"/>
      <c r="WEW2" s="362"/>
      <c r="WEX2" s="362"/>
      <c r="WEY2" s="390"/>
      <c r="WEZ2" s="390"/>
      <c r="WFA2" s="390"/>
      <c r="WFB2" s="390"/>
      <c r="WFC2" s="390"/>
      <c r="WFD2" s="362"/>
      <c r="WFE2" s="362"/>
      <c r="WFF2" s="362"/>
      <c r="WFG2" s="390"/>
      <c r="WFH2" s="390"/>
      <c r="WFI2" s="390"/>
      <c r="WFJ2" s="390"/>
      <c r="WFK2" s="390"/>
      <c r="WFL2" s="362"/>
      <c r="WFM2" s="362"/>
      <c r="WFN2" s="362"/>
      <c r="WFO2" s="390"/>
      <c r="WFP2" s="390"/>
      <c r="WFQ2" s="390"/>
      <c r="WFR2" s="390"/>
      <c r="WFS2" s="390"/>
      <c r="WFT2" s="362"/>
      <c r="WFU2" s="362"/>
      <c r="WFV2" s="362"/>
      <c r="WFW2" s="390"/>
      <c r="WFX2" s="390"/>
      <c r="WFY2" s="390"/>
      <c r="WFZ2" s="390"/>
      <c r="WGA2" s="390"/>
      <c r="WGB2" s="362"/>
      <c r="WGC2" s="362"/>
      <c r="WGD2" s="362"/>
      <c r="WGE2" s="390"/>
      <c r="WGF2" s="390"/>
      <c r="WGG2" s="390"/>
      <c r="WGH2" s="390"/>
      <c r="WGI2" s="390"/>
      <c r="WGJ2" s="362"/>
      <c r="WGK2" s="362"/>
      <c r="WGL2" s="362"/>
      <c r="WGM2" s="390"/>
      <c r="WGN2" s="390"/>
      <c r="WGO2" s="390"/>
      <c r="WGP2" s="390"/>
      <c r="WGQ2" s="390"/>
      <c r="WGR2" s="362"/>
      <c r="WGS2" s="362"/>
      <c r="WGT2" s="362"/>
      <c r="WGU2" s="390"/>
      <c r="WGV2" s="390"/>
      <c r="WGW2" s="390"/>
      <c r="WGX2" s="390"/>
      <c r="WGY2" s="390"/>
      <c r="WGZ2" s="362"/>
      <c r="WHA2" s="362"/>
      <c r="WHB2" s="362"/>
      <c r="WHC2" s="390"/>
      <c r="WHD2" s="390"/>
      <c r="WHE2" s="390"/>
      <c r="WHF2" s="390"/>
      <c r="WHG2" s="390"/>
      <c r="WHH2" s="362"/>
      <c r="WHI2" s="362"/>
      <c r="WHJ2" s="362"/>
      <c r="WHK2" s="390"/>
      <c r="WHL2" s="390"/>
      <c r="WHM2" s="390"/>
      <c r="WHN2" s="390"/>
      <c r="WHO2" s="390"/>
      <c r="WHP2" s="362"/>
      <c r="WHQ2" s="362"/>
      <c r="WHR2" s="362"/>
      <c r="WHS2" s="390"/>
      <c r="WHT2" s="390"/>
      <c r="WHU2" s="390"/>
      <c r="WHV2" s="390"/>
      <c r="WHW2" s="390"/>
      <c r="WHX2" s="362"/>
      <c r="WHY2" s="362"/>
      <c r="WHZ2" s="362"/>
      <c r="WIA2" s="390"/>
      <c r="WIB2" s="390"/>
      <c r="WIC2" s="390"/>
      <c r="WID2" s="390"/>
      <c r="WIE2" s="390"/>
      <c r="WIF2" s="362"/>
      <c r="WIG2" s="362"/>
      <c r="WIH2" s="362"/>
      <c r="WII2" s="390"/>
      <c r="WIJ2" s="390"/>
      <c r="WIK2" s="390"/>
      <c r="WIL2" s="390"/>
      <c r="WIM2" s="390"/>
      <c r="WIN2" s="362"/>
      <c r="WIO2" s="362"/>
      <c r="WIP2" s="362"/>
      <c r="WIQ2" s="390"/>
      <c r="WIR2" s="390"/>
      <c r="WIS2" s="390"/>
      <c r="WIT2" s="390"/>
      <c r="WIU2" s="390"/>
      <c r="WIV2" s="362"/>
      <c r="WIW2" s="362"/>
      <c r="WIX2" s="362"/>
      <c r="WIY2" s="390"/>
      <c r="WIZ2" s="390"/>
      <c r="WJA2" s="390"/>
      <c r="WJB2" s="390"/>
      <c r="WJC2" s="390"/>
      <c r="WJD2" s="362"/>
      <c r="WJE2" s="362"/>
      <c r="WJF2" s="362"/>
      <c r="WJG2" s="390"/>
      <c r="WJH2" s="390"/>
      <c r="WJI2" s="390"/>
      <c r="WJJ2" s="390"/>
      <c r="WJK2" s="390"/>
      <c r="WJL2" s="362"/>
      <c r="WJM2" s="362"/>
      <c r="WJN2" s="362"/>
      <c r="WJO2" s="390"/>
      <c r="WJP2" s="390"/>
      <c r="WJQ2" s="390"/>
      <c r="WJR2" s="390"/>
      <c r="WJS2" s="390"/>
      <c r="WJT2" s="362"/>
      <c r="WJU2" s="362"/>
      <c r="WJV2" s="362"/>
      <c r="WJW2" s="390"/>
      <c r="WJX2" s="390"/>
      <c r="WJY2" s="390"/>
      <c r="WJZ2" s="390"/>
      <c r="WKA2" s="390"/>
      <c r="WKB2" s="362"/>
      <c r="WKC2" s="362"/>
      <c r="WKD2" s="362"/>
      <c r="WKE2" s="390"/>
      <c r="WKF2" s="390"/>
      <c r="WKG2" s="390"/>
      <c r="WKH2" s="390"/>
      <c r="WKI2" s="390"/>
      <c r="WKJ2" s="362"/>
      <c r="WKK2" s="362"/>
      <c r="WKL2" s="362"/>
      <c r="WKM2" s="390"/>
      <c r="WKN2" s="390"/>
      <c r="WKO2" s="390"/>
      <c r="WKP2" s="390"/>
      <c r="WKQ2" s="390"/>
      <c r="WKR2" s="362"/>
      <c r="WKS2" s="362"/>
      <c r="WKT2" s="362"/>
      <c r="WKU2" s="390"/>
      <c r="WKV2" s="390"/>
      <c r="WKW2" s="390"/>
      <c r="WKX2" s="390"/>
      <c r="WKY2" s="390"/>
      <c r="WKZ2" s="362"/>
      <c r="WLA2" s="362"/>
      <c r="WLB2" s="362"/>
      <c r="WLC2" s="390"/>
      <c r="WLD2" s="390"/>
      <c r="WLE2" s="390"/>
      <c r="WLF2" s="390"/>
      <c r="WLG2" s="390"/>
      <c r="WLH2" s="362"/>
      <c r="WLI2" s="362"/>
      <c r="WLJ2" s="362"/>
      <c r="WLK2" s="390"/>
      <c r="WLL2" s="390"/>
      <c r="WLM2" s="390"/>
      <c r="WLN2" s="390"/>
      <c r="WLO2" s="390"/>
      <c r="WLP2" s="362"/>
      <c r="WLQ2" s="362"/>
      <c r="WLR2" s="362"/>
      <c r="WLS2" s="390"/>
      <c r="WLT2" s="390"/>
      <c r="WLU2" s="390"/>
      <c r="WLV2" s="390"/>
      <c r="WLW2" s="390"/>
      <c r="WLX2" s="362"/>
      <c r="WLY2" s="362"/>
      <c r="WLZ2" s="362"/>
      <c r="WMA2" s="390"/>
      <c r="WMB2" s="390"/>
      <c r="WMC2" s="390"/>
      <c r="WMD2" s="390"/>
      <c r="WME2" s="390"/>
      <c r="WMF2" s="362"/>
      <c r="WMG2" s="362"/>
      <c r="WMH2" s="362"/>
      <c r="WMI2" s="390"/>
      <c r="WMJ2" s="390"/>
      <c r="WMK2" s="390"/>
      <c r="WML2" s="390"/>
      <c r="WMM2" s="390"/>
      <c r="WMN2" s="362"/>
      <c r="WMO2" s="362"/>
      <c r="WMP2" s="362"/>
      <c r="WMQ2" s="390"/>
      <c r="WMR2" s="390"/>
      <c r="WMS2" s="390"/>
      <c r="WMT2" s="390"/>
      <c r="WMU2" s="390"/>
      <c r="WMV2" s="362"/>
      <c r="WMW2" s="362"/>
      <c r="WMX2" s="362"/>
      <c r="WMY2" s="390"/>
      <c r="WMZ2" s="390"/>
      <c r="WNA2" s="390"/>
      <c r="WNB2" s="390"/>
      <c r="WNC2" s="390"/>
      <c r="WND2" s="362"/>
      <c r="WNE2" s="362"/>
      <c r="WNF2" s="362"/>
      <c r="WNG2" s="390"/>
      <c r="WNH2" s="390"/>
      <c r="WNI2" s="390"/>
      <c r="WNJ2" s="390"/>
      <c r="WNK2" s="390"/>
      <c r="WNL2" s="362"/>
      <c r="WNM2" s="362"/>
      <c r="WNN2" s="362"/>
      <c r="WNO2" s="390"/>
      <c r="WNP2" s="390"/>
      <c r="WNQ2" s="390"/>
      <c r="WNR2" s="390"/>
      <c r="WNS2" s="390"/>
      <c r="WNT2" s="362"/>
      <c r="WNU2" s="362"/>
      <c r="WNV2" s="362"/>
      <c r="WNW2" s="390"/>
      <c r="WNX2" s="390"/>
      <c r="WNY2" s="390"/>
      <c r="WNZ2" s="390"/>
      <c r="WOA2" s="390"/>
      <c r="WOB2" s="362"/>
      <c r="WOC2" s="362"/>
      <c r="WOD2" s="362"/>
      <c r="WOE2" s="390"/>
      <c r="WOF2" s="390"/>
      <c r="WOG2" s="390"/>
      <c r="WOH2" s="390"/>
      <c r="WOI2" s="390"/>
      <c r="WOJ2" s="362"/>
      <c r="WOK2" s="362"/>
      <c r="WOL2" s="362"/>
      <c r="WOM2" s="390"/>
      <c r="WON2" s="390"/>
      <c r="WOO2" s="390"/>
      <c r="WOP2" s="390"/>
      <c r="WOQ2" s="390"/>
      <c r="WOR2" s="362"/>
      <c r="WOS2" s="362"/>
      <c r="WOT2" s="362"/>
      <c r="WOU2" s="390"/>
      <c r="WOV2" s="390"/>
      <c r="WOW2" s="390"/>
      <c r="WOX2" s="390"/>
      <c r="WOY2" s="390"/>
      <c r="WOZ2" s="362"/>
      <c r="WPA2" s="362"/>
      <c r="WPB2" s="362"/>
      <c r="WPC2" s="390"/>
      <c r="WPD2" s="390"/>
      <c r="WPE2" s="390"/>
      <c r="WPF2" s="390"/>
      <c r="WPG2" s="390"/>
      <c r="WPH2" s="362"/>
      <c r="WPI2" s="362"/>
      <c r="WPJ2" s="362"/>
      <c r="WPK2" s="390"/>
      <c r="WPL2" s="390"/>
      <c r="WPM2" s="390"/>
      <c r="WPN2" s="390"/>
      <c r="WPO2" s="390"/>
      <c r="WPP2" s="362"/>
      <c r="WPQ2" s="362"/>
      <c r="WPR2" s="362"/>
      <c r="WPS2" s="390"/>
      <c r="WPT2" s="390"/>
      <c r="WPU2" s="390"/>
      <c r="WPV2" s="390"/>
      <c r="WPW2" s="390"/>
      <c r="WPX2" s="362"/>
      <c r="WPY2" s="362"/>
      <c r="WPZ2" s="362"/>
      <c r="WQA2" s="390"/>
      <c r="WQB2" s="390"/>
      <c r="WQC2" s="390"/>
      <c r="WQD2" s="390"/>
      <c r="WQE2" s="390"/>
      <c r="WQF2" s="362"/>
      <c r="WQG2" s="362"/>
      <c r="WQH2" s="362"/>
      <c r="WQI2" s="390"/>
      <c r="WQJ2" s="390"/>
      <c r="WQK2" s="390"/>
      <c r="WQL2" s="390"/>
      <c r="WQM2" s="390"/>
      <c r="WQN2" s="362"/>
      <c r="WQO2" s="362"/>
      <c r="WQP2" s="362"/>
      <c r="WQQ2" s="390"/>
      <c r="WQR2" s="390"/>
      <c r="WQS2" s="390"/>
      <c r="WQT2" s="390"/>
      <c r="WQU2" s="390"/>
      <c r="WQV2" s="362"/>
      <c r="WQW2" s="362"/>
      <c r="WQX2" s="362"/>
      <c r="WQY2" s="390"/>
      <c r="WQZ2" s="390"/>
      <c r="WRA2" s="390"/>
      <c r="WRB2" s="390"/>
      <c r="WRC2" s="390"/>
      <c r="WRD2" s="362"/>
      <c r="WRE2" s="362"/>
      <c r="WRF2" s="362"/>
      <c r="WRG2" s="390"/>
      <c r="WRH2" s="390"/>
      <c r="WRI2" s="390"/>
      <c r="WRJ2" s="390"/>
      <c r="WRK2" s="390"/>
      <c r="WRL2" s="362"/>
      <c r="WRM2" s="362"/>
      <c r="WRN2" s="362"/>
      <c r="WRO2" s="390"/>
      <c r="WRP2" s="390"/>
      <c r="WRQ2" s="390"/>
      <c r="WRR2" s="390"/>
      <c r="WRS2" s="390"/>
      <c r="WRT2" s="362"/>
      <c r="WRU2" s="362"/>
      <c r="WRV2" s="362"/>
      <c r="WRW2" s="390"/>
      <c r="WRX2" s="390"/>
      <c r="WRY2" s="390"/>
      <c r="WRZ2" s="390"/>
      <c r="WSA2" s="390"/>
      <c r="WSB2" s="362"/>
      <c r="WSC2" s="362"/>
      <c r="WSD2" s="362"/>
      <c r="WSE2" s="390"/>
      <c r="WSF2" s="390"/>
      <c r="WSG2" s="390"/>
      <c r="WSH2" s="390"/>
      <c r="WSI2" s="390"/>
      <c r="WSJ2" s="362"/>
      <c r="WSK2" s="362"/>
      <c r="WSL2" s="362"/>
      <c r="WSM2" s="390"/>
      <c r="WSN2" s="390"/>
      <c r="WSO2" s="390"/>
      <c r="WSP2" s="390"/>
      <c r="WSQ2" s="390"/>
      <c r="WSR2" s="362"/>
      <c r="WSS2" s="362"/>
      <c r="WST2" s="362"/>
      <c r="WSU2" s="390"/>
      <c r="WSV2" s="390"/>
      <c r="WSW2" s="390"/>
      <c r="WSX2" s="390"/>
      <c r="WSY2" s="390"/>
      <c r="WSZ2" s="362"/>
      <c r="WTA2" s="362"/>
      <c r="WTB2" s="362"/>
      <c r="WTC2" s="390"/>
      <c r="WTD2" s="390"/>
      <c r="WTE2" s="390"/>
      <c r="WTF2" s="390"/>
      <c r="WTG2" s="390"/>
      <c r="WTH2" s="362"/>
      <c r="WTI2" s="362"/>
      <c r="WTJ2" s="362"/>
      <c r="WTK2" s="390"/>
      <c r="WTL2" s="390"/>
      <c r="WTM2" s="390"/>
      <c r="WTN2" s="390"/>
      <c r="WTO2" s="390"/>
      <c r="WTP2" s="362"/>
      <c r="WTQ2" s="362"/>
      <c r="WTR2" s="362"/>
      <c r="WTS2" s="390"/>
      <c r="WTT2" s="390"/>
      <c r="WTU2" s="390"/>
      <c r="WTV2" s="390"/>
      <c r="WTW2" s="390"/>
      <c r="WTX2" s="362"/>
      <c r="WTY2" s="362"/>
      <c r="WTZ2" s="362"/>
      <c r="WUA2" s="390"/>
      <c r="WUB2" s="390"/>
      <c r="WUC2" s="390"/>
      <c r="WUD2" s="390"/>
      <c r="WUE2" s="390"/>
      <c r="WUF2" s="362"/>
      <c r="WUG2" s="362"/>
      <c r="WUH2" s="362"/>
      <c r="WUI2" s="390"/>
      <c r="WUJ2" s="390"/>
      <c r="WUK2" s="390"/>
      <c r="WUL2" s="390"/>
      <c r="WUM2" s="390"/>
      <c r="WUN2" s="362"/>
      <c r="WUO2" s="362"/>
      <c r="WUP2" s="362"/>
      <c r="WUQ2" s="390"/>
      <c r="WUR2" s="390"/>
      <c r="WUS2" s="390"/>
      <c r="WUT2" s="390"/>
      <c r="WUU2" s="390"/>
      <c r="WUV2" s="362"/>
      <c r="WUW2" s="362"/>
      <c r="WUX2" s="362"/>
      <c r="WUY2" s="390"/>
      <c r="WUZ2" s="390"/>
      <c r="WVA2" s="390"/>
      <c r="WVB2" s="390"/>
      <c r="WVC2" s="390"/>
      <c r="WVD2" s="362"/>
      <c r="WVE2" s="362"/>
      <c r="WVF2" s="362"/>
      <c r="WVG2" s="390"/>
      <c r="WVH2" s="390"/>
      <c r="WVI2" s="390"/>
      <c r="WVJ2" s="390"/>
      <c r="WVK2" s="390"/>
      <c r="WVL2" s="362"/>
      <c r="WVM2" s="362"/>
      <c r="WVN2" s="362"/>
      <c r="WVO2" s="390"/>
      <c r="WVP2" s="390"/>
      <c r="WVQ2" s="390"/>
      <c r="WVR2" s="390"/>
      <c r="WVS2" s="390"/>
      <c r="WVT2" s="362"/>
      <c r="WVU2" s="362"/>
      <c r="WVV2" s="362"/>
      <c r="WVW2" s="390"/>
      <c r="WVX2" s="390"/>
      <c r="WVY2" s="390"/>
      <c r="WVZ2" s="390"/>
      <c r="WWA2" s="390"/>
      <c r="WWB2" s="362"/>
      <c r="WWC2" s="362"/>
      <c r="WWD2" s="362"/>
      <c r="WWE2" s="390"/>
      <c r="WWF2" s="390"/>
      <c r="WWG2" s="390"/>
      <c r="WWH2" s="390"/>
      <c r="WWI2" s="390"/>
      <c r="WWJ2" s="362"/>
      <c r="WWK2" s="362"/>
      <c r="WWL2" s="362"/>
      <c r="WWM2" s="390"/>
      <c r="WWN2" s="390"/>
      <c r="WWO2" s="390"/>
      <c r="WWP2" s="390"/>
      <c r="WWQ2" s="390"/>
      <c r="WWR2" s="362"/>
      <c r="WWS2" s="362"/>
      <c r="WWT2" s="362"/>
      <c r="WWU2" s="390"/>
      <c r="WWV2" s="390"/>
      <c r="WWW2" s="390"/>
      <c r="WWX2" s="390"/>
      <c r="WWY2" s="390"/>
      <c r="WWZ2" s="362"/>
      <c r="WXA2" s="362"/>
      <c r="WXB2" s="362"/>
      <c r="WXC2" s="390"/>
      <c r="WXD2" s="390"/>
      <c r="WXE2" s="390"/>
      <c r="WXF2" s="390"/>
      <c r="WXG2" s="390"/>
      <c r="WXH2" s="362"/>
      <c r="WXI2" s="362"/>
      <c r="WXJ2" s="362"/>
      <c r="WXK2" s="390"/>
      <c r="WXL2" s="390"/>
      <c r="WXM2" s="390"/>
      <c r="WXN2" s="390"/>
      <c r="WXO2" s="390"/>
      <c r="WXP2" s="362"/>
      <c r="WXQ2" s="362"/>
      <c r="WXR2" s="362"/>
      <c r="WXS2" s="390"/>
      <c r="WXT2" s="390"/>
      <c r="WXU2" s="390"/>
      <c r="WXV2" s="390"/>
      <c r="WXW2" s="390"/>
      <c r="WXX2" s="362"/>
      <c r="WXY2" s="362"/>
      <c r="WXZ2" s="362"/>
      <c r="WYA2" s="390"/>
      <c r="WYB2" s="390"/>
      <c r="WYC2" s="390"/>
      <c r="WYD2" s="390"/>
      <c r="WYE2" s="390"/>
      <c r="WYF2" s="362"/>
      <c r="WYG2" s="362"/>
      <c r="WYH2" s="362"/>
      <c r="WYI2" s="390"/>
      <c r="WYJ2" s="390"/>
      <c r="WYK2" s="390"/>
      <c r="WYL2" s="390"/>
      <c r="WYM2" s="390"/>
      <c r="WYN2" s="362"/>
      <c r="WYO2" s="362"/>
      <c r="WYP2" s="362"/>
      <c r="WYQ2" s="390"/>
      <c r="WYR2" s="390"/>
      <c r="WYS2" s="390"/>
      <c r="WYT2" s="390"/>
      <c r="WYU2" s="390"/>
      <c r="WYV2" s="362"/>
      <c r="WYW2" s="362"/>
      <c r="WYX2" s="362"/>
      <c r="WYY2" s="390"/>
      <c r="WYZ2" s="390"/>
      <c r="WZA2" s="390"/>
      <c r="WZB2" s="390"/>
      <c r="WZC2" s="390"/>
      <c r="WZD2" s="362"/>
      <c r="WZE2" s="362"/>
      <c r="WZF2" s="362"/>
      <c r="WZG2" s="390"/>
      <c r="WZH2" s="390"/>
      <c r="WZI2" s="390"/>
      <c r="WZJ2" s="390"/>
      <c r="WZK2" s="390"/>
      <c r="WZL2" s="362"/>
      <c r="WZM2" s="362"/>
      <c r="WZN2" s="362"/>
      <c r="WZO2" s="390"/>
      <c r="WZP2" s="390"/>
      <c r="WZQ2" s="390"/>
      <c r="WZR2" s="390"/>
      <c r="WZS2" s="390"/>
      <c r="WZT2" s="362"/>
      <c r="WZU2" s="362"/>
      <c r="WZV2" s="362"/>
      <c r="WZW2" s="390"/>
      <c r="WZX2" s="390"/>
      <c r="WZY2" s="390"/>
      <c r="WZZ2" s="390"/>
      <c r="XAA2" s="390"/>
      <c r="XAB2" s="362"/>
      <c r="XAC2" s="362"/>
      <c r="XAD2" s="362"/>
      <c r="XAE2" s="390"/>
      <c r="XAF2" s="390"/>
      <c r="XAG2" s="390"/>
      <c r="XAH2" s="390"/>
      <c r="XAI2" s="390"/>
      <c r="XAJ2" s="362"/>
      <c r="XAK2" s="362"/>
      <c r="XAL2" s="362"/>
      <c r="XAM2" s="390"/>
      <c r="XAN2" s="390"/>
      <c r="XAO2" s="390"/>
      <c r="XAP2" s="390"/>
      <c r="XAQ2" s="390"/>
      <c r="XAR2" s="362"/>
      <c r="XAS2" s="362"/>
      <c r="XAT2" s="362"/>
      <c r="XAU2" s="390"/>
      <c r="XAV2" s="390"/>
      <c r="XAW2" s="390"/>
      <c r="XAX2" s="390"/>
      <c r="XAY2" s="390"/>
      <c r="XAZ2" s="362"/>
      <c r="XBA2" s="362"/>
      <c r="XBB2" s="362"/>
      <c r="XBC2" s="390"/>
      <c r="XBD2" s="390"/>
      <c r="XBE2" s="390"/>
      <c r="XBF2" s="390"/>
      <c r="XBG2" s="390"/>
      <c r="XBH2" s="362"/>
      <c r="XBI2" s="362"/>
      <c r="XBJ2" s="362"/>
      <c r="XBK2" s="390"/>
      <c r="XBL2" s="390"/>
      <c r="XBM2" s="390"/>
      <c r="XBN2" s="390"/>
      <c r="XBO2" s="390"/>
      <c r="XBP2" s="362"/>
      <c r="XBQ2" s="362"/>
      <c r="XBR2" s="362"/>
      <c r="XBS2" s="390"/>
      <c r="XBT2" s="390"/>
      <c r="XBU2" s="390"/>
      <c r="XBV2" s="390"/>
      <c r="XBW2" s="390"/>
      <c r="XBX2" s="362"/>
      <c r="XBY2" s="362"/>
      <c r="XBZ2" s="362"/>
      <c r="XCA2" s="390"/>
      <c r="XCB2" s="390"/>
      <c r="XCC2" s="390"/>
      <c r="XCD2" s="390"/>
      <c r="XCE2" s="390"/>
      <c r="XCF2" s="362"/>
      <c r="XCG2" s="362"/>
      <c r="XCH2" s="362"/>
      <c r="XCI2" s="390"/>
      <c r="XCJ2" s="390"/>
      <c r="XCK2" s="390"/>
      <c r="XCL2" s="390"/>
      <c r="XCM2" s="390"/>
      <c r="XCN2" s="362"/>
      <c r="XCO2" s="362"/>
      <c r="XCP2" s="362"/>
      <c r="XCQ2" s="390"/>
      <c r="XCR2" s="390"/>
      <c r="XCS2" s="390"/>
      <c r="XCT2" s="390"/>
      <c r="XCU2" s="390"/>
      <c r="XCV2" s="362"/>
      <c r="XCW2" s="362"/>
      <c r="XCX2" s="362"/>
      <c r="XCY2" s="390"/>
      <c r="XCZ2" s="390"/>
      <c r="XDA2" s="390"/>
      <c r="XDB2" s="390"/>
      <c r="XDC2" s="390"/>
      <c r="XDD2" s="362"/>
      <c r="XDE2" s="362"/>
      <c r="XDF2" s="362"/>
      <c r="XDG2" s="390"/>
      <c r="XDH2" s="390"/>
      <c r="XDI2" s="390"/>
      <c r="XDJ2" s="390"/>
      <c r="XDK2" s="390"/>
      <c r="XDL2" s="362"/>
      <c r="XDM2" s="362"/>
      <c r="XDN2" s="362"/>
      <c r="XDO2" s="390"/>
      <c r="XDP2" s="390"/>
      <c r="XDQ2" s="390"/>
      <c r="XDR2" s="390"/>
      <c r="XDS2" s="390"/>
      <c r="XDT2" s="362"/>
      <c r="XDU2" s="362"/>
      <c r="XDV2" s="362"/>
      <c r="XDW2" s="390"/>
      <c r="XDX2" s="390"/>
      <c r="XDY2" s="390"/>
      <c r="XDZ2" s="390"/>
      <c r="XEA2" s="390"/>
      <c r="XEB2" s="362"/>
      <c r="XEC2" s="362"/>
      <c r="XED2" s="362"/>
      <c r="XEE2" s="390"/>
      <c r="XEF2" s="390"/>
      <c r="XEG2" s="390"/>
      <c r="XEH2" s="390"/>
      <c r="XEI2" s="390"/>
      <c r="XEJ2" s="362"/>
      <c r="XEK2" s="362"/>
      <c r="XEL2" s="362"/>
      <c r="XEM2" s="390"/>
      <c r="XEN2" s="390"/>
      <c r="XEO2" s="390"/>
      <c r="XEP2" s="390"/>
      <c r="XEQ2" s="390"/>
      <c r="XER2" s="362"/>
      <c r="XES2" s="362"/>
      <c r="XET2" s="362"/>
      <c r="XEU2" s="390"/>
      <c r="XEV2" s="390"/>
      <c r="XEW2" s="390"/>
      <c r="XEX2" s="390"/>
      <c r="XEY2" s="390"/>
      <c r="XEZ2" s="362"/>
      <c r="XFA2" s="362"/>
      <c r="XFB2" s="362"/>
      <c r="XFC2" s="390"/>
      <c r="XFD2" s="390"/>
    </row>
    <row r="3" spans="1:16384" s="385" customFormat="1" ht="30.6" customHeight="1">
      <c r="A3" s="362" t="s">
        <v>255</v>
      </c>
      <c r="B3" s="362" t="s">
        <v>174</v>
      </c>
      <c r="C3" s="512" t="s">
        <v>67</v>
      </c>
      <c r="D3" s="390">
        <v>39</v>
      </c>
      <c r="E3" s="390">
        <v>6</v>
      </c>
      <c r="F3" s="390">
        <v>18</v>
      </c>
      <c r="G3" s="390">
        <v>9</v>
      </c>
      <c r="H3" s="390">
        <v>6</v>
      </c>
      <c r="I3" s="390"/>
      <c r="J3" s="390"/>
      <c r="K3" s="390"/>
      <c r="L3" s="362"/>
      <c r="M3" s="362"/>
      <c r="N3" s="362"/>
      <c r="O3" s="390"/>
      <c r="P3" s="390"/>
      <c r="Q3" s="390"/>
      <c r="R3" s="390"/>
      <c r="S3" s="390"/>
      <c r="T3" s="362"/>
      <c r="U3" s="362"/>
      <c r="V3" s="362"/>
      <c r="W3" s="390"/>
      <c r="X3" s="390"/>
      <c r="Y3" s="390"/>
      <c r="Z3" s="390"/>
      <c r="AA3" s="390"/>
      <c r="AB3" s="362"/>
      <c r="AC3" s="362"/>
      <c r="AD3" s="362"/>
      <c r="AE3" s="390"/>
      <c r="AF3" s="390"/>
      <c r="AG3" s="390"/>
      <c r="AH3" s="390"/>
      <c r="AI3" s="390"/>
      <c r="AJ3" s="362"/>
      <c r="AK3" s="362"/>
      <c r="AL3" s="362"/>
      <c r="AM3" s="390"/>
      <c r="AN3" s="390"/>
      <c r="AO3" s="390"/>
      <c r="AP3" s="390"/>
      <c r="AQ3" s="390"/>
      <c r="AR3" s="362"/>
      <c r="AS3" s="362"/>
      <c r="AT3" s="362"/>
      <c r="AU3" s="390"/>
      <c r="AV3" s="390"/>
      <c r="AW3" s="390"/>
      <c r="AX3" s="390"/>
      <c r="AY3" s="390"/>
      <c r="AZ3" s="362"/>
      <c r="BA3" s="362"/>
      <c r="BB3" s="362"/>
      <c r="BC3" s="390"/>
      <c r="BD3" s="390"/>
      <c r="BE3" s="390"/>
      <c r="BF3" s="390"/>
      <c r="BG3" s="390"/>
      <c r="BH3" s="362"/>
      <c r="BI3" s="362"/>
      <c r="BJ3" s="362"/>
      <c r="BK3" s="390"/>
      <c r="BL3" s="390"/>
      <c r="BM3" s="390"/>
      <c r="BN3" s="390"/>
      <c r="BO3" s="390"/>
      <c r="BP3" s="362"/>
      <c r="BQ3" s="362"/>
      <c r="BR3" s="362"/>
      <c r="BS3" s="390"/>
      <c r="BT3" s="390"/>
      <c r="BU3" s="390"/>
      <c r="BV3" s="390"/>
      <c r="BW3" s="390"/>
      <c r="BX3" s="362"/>
      <c r="BY3" s="362"/>
      <c r="BZ3" s="362"/>
      <c r="CA3" s="390"/>
      <c r="CB3" s="390"/>
      <c r="CC3" s="390"/>
      <c r="CD3" s="390"/>
      <c r="CE3" s="390"/>
      <c r="CF3" s="362"/>
      <c r="CG3" s="362"/>
      <c r="CH3" s="362"/>
      <c r="CI3" s="390"/>
      <c r="CJ3" s="390"/>
      <c r="CK3" s="390"/>
      <c r="CL3" s="390"/>
      <c r="CM3" s="390"/>
      <c r="CN3" s="362"/>
      <c r="CO3" s="362"/>
      <c r="CP3" s="362"/>
      <c r="CQ3" s="390"/>
      <c r="CR3" s="390"/>
      <c r="CS3" s="390"/>
      <c r="CT3" s="390"/>
      <c r="CU3" s="390"/>
      <c r="CV3" s="362"/>
      <c r="CW3" s="362"/>
      <c r="CX3" s="362"/>
      <c r="CY3" s="390"/>
      <c r="CZ3" s="390"/>
      <c r="DA3" s="390"/>
      <c r="DB3" s="390"/>
      <c r="DC3" s="390"/>
      <c r="DD3" s="362"/>
      <c r="DE3" s="362"/>
      <c r="DF3" s="362"/>
      <c r="DG3" s="390"/>
      <c r="DH3" s="390"/>
      <c r="DI3" s="390"/>
      <c r="DJ3" s="390"/>
      <c r="DK3" s="390"/>
      <c r="DL3" s="362"/>
      <c r="DM3" s="362"/>
      <c r="DN3" s="362"/>
      <c r="DO3" s="390"/>
      <c r="DP3" s="390"/>
      <c r="DQ3" s="390"/>
      <c r="DR3" s="390"/>
      <c r="DS3" s="390"/>
      <c r="DT3" s="362"/>
      <c r="DU3" s="362"/>
      <c r="DV3" s="362"/>
      <c r="DW3" s="390"/>
      <c r="DX3" s="390"/>
      <c r="DY3" s="390"/>
      <c r="DZ3" s="390"/>
      <c r="EA3" s="390"/>
      <c r="EB3" s="362"/>
      <c r="EC3" s="362"/>
      <c r="ED3" s="362"/>
      <c r="EE3" s="390"/>
      <c r="EF3" s="390"/>
      <c r="EG3" s="390"/>
      <c r="EH3" s="390"/>
      <c r="EI3" s="390"/>
      <c r="EJ3" s="362"/>
      <c r="EK3" s="362"/>
      <c r="EL3" s="362"/>
      <c r="EM3" s="390"/>
      <c r="EN3" s="390"/>
      <c r="EO3" s="390"/>
      <c r="EP3" s="390"/>
      <c r="EQ3" s="390"/>
      <c r="ER3" s="362"/>
      <c r="ES3" s="362"/>
      <c r="ET3" s="362"/>
      <c r="EU3" s="390"/>
      <c r="EV3" s="390"/>
      <c r="EW3" s="390"/>
      <c r="EX3" s="390"/>
      <c r="EY3" s="390"/>
      <c r="EZ3" s="362"/>
      <c r="FA3" s="362"/>
      <c r="FB3" s="362"/>
      <c r="FC3" s="390"/>
      <c r="FD3" s="390"/>
      <c r="FE3" s="390"/>
      <c r="FF3" s="390"/>
      <c r="FG3" s="390"/>
      <c r="FH3" s="362"/>
      <c r="FI3" s="362"/>
      <c r="FJ3" s="362"/>
      <c r="FK3" s="390"/>
      <c r="FL3" s="390"/>
      <c r="FM3" s="390"/>
      <c r="FN3" s="390"/>
      <c r="FO3" s="390"/>
      <c r="FP3" s="362"/>
      <c r="FQ3" s="362"/>
      <c r="FR3" s="362"/>
      <c r="FS3" s="390"/>
      <c r="FT3" s="390"/>
      <c r="FU3" s="390"/>
      <c r="FV3" s="390"/>
      <c r="FW3" s="390"/>
      <c r="FX3" s="362"/>
      <c r="FY3" s="362"/>
      <c r="FZ3" s="362"/>
      <c r="GA3" s="390"/>
      <c r="GB3" s="390"/>
      <c r="GC3" s="390"/>
      <c r="GD3" s="390"/>
      <c r="GE3" s="390"/>
      <c r="GF3" s="362"/>
      <c r="GG3" s="362"/>
      <c r="GH3" s="362"/>
      <c r="GI3" s="390"/>
      <c r="GJ3" s="390"/>
      <c r="GK3" s="390"/>
      <c r="GL3" s="390"/>
      <c r="GM3" s="390"/>
      <c r="GN3" s="362"/>
      <c r="GO3" s="362"/>
      <c r="GP3" s="362"/>
      <c r="GQ3" s="390"/>
      <c r="GR3" s="390"/>
      <c r="GS3" s="390"/>
      <c r="GT3" s="390"/>
      <c r="GU3" s="390"/>
      <c r="GV3" s="362"/>
      <c r="GW3" s="362"/>
      <c r="GX3" s="362"/>
      <c r="GY3" s="390"/>
      <c r="GZ3" s="390"/>
      <c r="HA3" s="390"/>
      <c r="HB3" s="390"/>
      <c r="HC3" s="390"/>
      <c r="HD3" s="362"/>
      <c r="HE3" s="362"/>
      <c r="HF3" s="362"/>
      <c r="HG3" s="390"/>
      <c r="HH3" s="390"/>
      <c r="HI3" s="390"/>
      <c r="HJ3" s="390"/>
      <c r="HK3" s="390"/>
      <c r="HL3" s="362"/>
      <c r="HM3" s="362"/>
      <c r="HN3" s="362"/>
      <c r="HO3" s="390"/>
      <c r="HP3" s="390"/>
      <c r="HQ3" s="390"/>
      <c r="HR3" s="390"/>
      <c r="HS3" s="390"/>
      <c r="HT3" s="362"/>
      <c r="HU3" s="362"/>
      <c r="HV3" s="362"/>
      <c r="HW3" s="390"/>
      <c r="HX3" s="390"/>
      <c r="HY3" s="390"/>
      <c r="HZ3" s="390"/>
      <c r="IA3" s="390"/>
      <c r="IB3" s="362"/>
      <c r="IC3" s="362"/>
      <c r="ID3" s="362"/>
      <c r="IE3" s="390"/>
      <c r="IF3" s="390"/>
      <c r="IG3" s="390"/>
      <c r="IH3" s="390"/>
      <c r="II3" s="390"/>
      <c r="IJ3" s="362"/>
      <c r="IK3" s="362"/>
      <c r="IL3" s="362"/>
      <c r="IM3" s="390"/>
      <c r="IN3" s="390"/>
      <c r="IO3" s="390"/>
      <c r="IP3" s="390"/>
      <c r="IQ3" s="390"/>
      <c r="IR3" s="362"/>
      <c r="IS3" s="362"/>
      <c r="IT3" s="362"/>
      <c r="IU3" s="390"/>
      <c r="IV3" s="390"/>
      <c r="IW3" s="390"/>
      <c r="IX3" s="390"/>
      <c r="IY3" s="390"/>
      <c r="IZ3" s="362"/>
      <c r="JA3" s="362"/>
      <c r="JB3" s="362"/>
      <c r="JC3" s="390"/>
      <c r="JD3" s="390"/>
      <c r="JE3" s="390"/>
      <c r="JF3" s="390"/>
      <c r="JG3" s="390"/>
      <c r="JH3" s="362"/>
      <c r="JI3" s="362"/>
      <c r="JJ3" s="362"/>
      <c r="JK3" s="390"/>
      <c r="JL3" s="390"/>
      <c r="JM3" s="390"/>
      <c r="JN3" s="390"/>
      <c r="JO3" s="390"/>
      <c r="JP3" s="362"/>
      <c r="JQ3" s="362"/>
      <c r="JR3" s="362"/>
      <c r="JS3" s="390"/>
      <c r="JT3" s="390"/>
      <c r="JU3" s="390"/>
      <c r="JV3" s="390"/>
      <c r="JW3" s="390"/>
      <c r="JX3" s="362"/>
      <c r="JY3" s="362"/>
      <c r="JZ3" s="362"/>
      <c r="KA3" s="390"/>
      <c r="KB3" s="390"/>
      <c r="KC3" s="390"/>
      <c r="KD3" s="390"/>
      <c r="KE3" s="390"/>
      <c r="KF3" s="362"/>
      <c r="KG3" s="362"/>
      <c r="KH3" s="362"/>
      <c r="KI3" s="390"/>
      <c r="KJ3" s="390"/>
      <c r="KK3" s="390"/>
      <c r="KL3" s="390"/>
      <c r="KM3" s="390"/>
      <c r="KN3" s="362"/>
      <c r="KO3" s="362"/>
      <c r="KP3" s="362"/>
      <c r="KQ3" s="390"/>
      <c r="KR3" s="390"/>
      <c r="KS3" s="390"/>
      <c r="KT3" s="390"/>
      <c r="KU3" s="390"/>
      <c r="KV3" s="362"/>
      <c r="KW3" s="362"/>
      <c r="KX3" s="362"/>
      <c r="KY3" s="390"/>
      <c r="KZ3" s="390"/>
      <c r="LA3" s="390"/>
      <c r="LB3" s="390"/>
      <c r="LC3" s="390"/>
      <c r="LD3" s="362"/>
      <c r="LE3" s="362"/>
      <c r="LF3" s="362"/>
      <c r="LG3" s="390"/>
      <c r="LH3" s="390"/>
      <c r="LI3" s="390"/>
      <c r="LJ3" s="390"/>
      <c r="LK3" s="390"/>
      <c r="LL3" s="362"/>
      <c r="LM3" s="362"/>
      <c r="LN3" s="362"/>
      <c r="LO3" s="390"/>
      <c r="LP3" s="390"/>
      <c r="LQ3" s="390"/>
      <c r="LR3" s="390"/>
      <c r="LS3" s="390"/>
      <c r="LT3" s="362"/>
      <c r="LU3" s="362"/>
      <c r="LV3" s="362"/>
      <c r="LW3" s="390"/>
      <c r="LX3" s="390"/>
      <c r="LY3" s="390"/>
      <c r="LZ3" s="390"/>
      <c r="MA3" s="390"/>
      <c r="MB3" s="362"/>
      <c r="MC3" s="362"/>
      <c r="MD3" s="362"/>
      <c r="ME3" s="390"/>
      <c r="MF3" s="390"/>
      <c r="MG3" s="390"/>
      <c r="MH3" s="390"/>
      <c r="MI3" s="390"/>
      <c r="MJ3" s="362"/>
      <c r="MK3" s="362"/>
      <c r="ML3" s="362"/>
      <c r="MM3" s="390"/>
      <c r="MN3" s="390"/>
      <c r="MO3" s="390"/>
      <c r="MP3" s="390"/>
      <c r="MQ3" s="390"/>
      <c r="MR3" s="362"/>
      <c r="MS3" s="362"/>
      <c r="MT3" s="362"/>
      <c r="MU3" s="390"/>
      <c r="MV3" s="390"/>
      <c r="MW3" s="390"/>
      <c r="MX3" s="390"/>
      <c r="MY3" s="390"/>
      <c r="MZ3" s="362"/>
      <c r="NA3" s="362"/>
      <c r="NB3" s="362"/>
      <c r="NC3" s="390"/>
      <c r="ND3" s="390"/>
      <c r="NE3" s="390"/>
      <c r="NF3" s="390"/>
      <c r="NG3" s="390"/>
      <c r="NH3" s="362"/>
      <c r="NI3" s="362"/>
      <c r="NJ3" s="362"/>
      <c r="NK3" s="390"/>
      <c r="NL3" s="390"/>
      <c r="NM3" s="390"/>
      <c r="NN3" s="390"/>
      <c r="NO3" s="390"/>
      <c r="NP3" s="362"/>
      <c r="NQ3" s="362"/>
      <c r="NR3" s="362"/>
      <c r="NS3" s="390"/>
      <c r="NT3" s="390"/>
      <c r="NU3" s="390"/>
      <c r="NV3" s="390"/>
      <c r="NW3" s="390"/>
      <c r="NX3" s="362"/>
      <c r="NY3" s="362"/>
      <c r="NZ3" s="362"/>
      <c r="OA3" s="390"/>
      <c r="OB3" s="390"/>
      <c r="OC3" s="390"/>
      <c r="OD3" s="390"/>
      <c r="OE3" s="390"/>
      <c r="OF3" s="362"/>
      <c r="OG3" s="362"/>
      <c r="OH3" s="362"/>
      <c r="OI3" s="390"/>
      <c r="OJ3" s="390"/>
      <c r="OK3" s="390"/>
      <c r="OL3" s="390"/>
      <c r="OM3" s="390"/>
      <c r="ON3" s="362"/>
      <c r="OO3" s="362"/>
      <c r="OP3" s="362"/>
      <c r="OQ3" s="390"/>
      <c r="OR3" s="390"/>
      <c r="OS3" s="390"/>
      <c r="OT3" s="390"/>
      <c r="OU3" s="390"/>
      <c r="OV3" s="362"/>
      <c r="OW3" s="362"/>
      <c r="OX3" s="362"/>
      <c r="OY3" s="390"/>
      <c r="OZ3" s="390"/>
      <c r="PA3" s="390"/>
      <c r="PB3" s="390"/>
      <c r="PC3" s="390"/>
      <c r="PD3" s="362"/>
      <c r="PE3" s="362"/>
      <c r="PF3" s="362"/>
      <c r="PG3" s="390"/>
      <c r="PH3" s="390"/>
      <c r="PI3" s="390"/>
      <c r="PJ3" s="390"/>
      <c r="PK3" s="390"/>
      <c r="PL3" s="362"/>
      <c r="PM3" s="362"/>
      <c r="PN3" s="362"/>
      <c r="PO3" s="390"/>
      <c r="PP3" s="390"/>
      <c r="PQ3" s="390"/>
      <c r="PR3" s="390"/>
      <c r="PS3" s="390"/>
      <c r="PT3" s="362"/>
      <c r="PU3" s="362"/>
      <c r="PV3" s="362"/>
      <c r="PW3" s="390"/>
      <c r="PX3" s="390"/>
      <c r="PY3" s="390"/>
      <c r="PZ3" s="390"/>
      <c r="QA3" s="390"/>
      <c r="QB3" s="362"/>
      <c r="QC3" s="362"/>
      <c r="QD3" s="362"/>
      <c r="QE3" s="390"/>
      <c r="QF3" s="390"/>
      <c r="QG3" s="390"/>
      <c r="QH3" s="390"/>
      <c r="QI3" s="390"/>
      <c r="QJ3" s="362"/>
      <c r="QK3" s="362"/>
      <c r="QL3" s="362"/>
      <c r="QM3" s="390"/>
      <c r="QN3" s="390"/>
      <c r="QO3" s="390"/>
      <c r="QP3" s="390"/>
      <c r="QQ3" s="390"/>
      <c r="QR3" s="362"/>
      <c r="QS3" s="362"/>
      <c r="QT3" s="362"/>
      <c r="QU3" s="390"/>
      <c r="QV3" s="390"/>
      <c r="QW3" s="390"/>
      <c r="QX3" s="390"/>
      <c r="QY3" s="390"/>
      <c r="QZ3" s="362"/>
      <c r="RA3" s="362"/>
      <c r="RB3" s="362"/>
      <c r="RC3" s="390"/>
      <c r="RD3" s="390"/>
      <c r="RE3" s="390"/>
      <c r="RF3" s="390"/>
      <c r="RG3" s="390"/>
      <c r="RH3" s="362"/>
      <c r="RI3" s="362"/>
      <c r="RJ3" s="362"/>
      <c r="RK3" s="390"/>
      <c r="RL3" s="390"/>
      <c r="RM3" s="390"/>
      <c r="RN3" s="390"/>
      <c r="RO3" s="390"/>
      <c r="RP3" s="362"/>
      <c r="RQ3" s="362"/>
      <c r="RR3" s="362"/>
      <c r="RS3" s="390"/>
      <c r="RT3" s="390"/>
      <c r="RU3" s="390"/>
      <c r="RV3" s="390"/>
      <c r="RW3" s="390"/>
      <c r="RX3" s="362"/>
      <c r="RY3" s="362"/>
      <c r="RZ3" s="362"/>
      <c r="SA3" s="390"/>
      <c r="SB3" s="390"/>
      <c r="SC3" s="390"/>
      <c r="SD3" s="390"/>
      <c r="SE3" s="390"/>
      <c r="SF3" s="362"/>
      <c r="SG3" s="362"/>
      <c r="SH3" s="362"/>
      <c r="SI3" s="390"/>
      <c r="SJ3" s="390"/>
      <c r="SK3" s="390"/>
      <c r="SL3" s="390"/>
      <c r="SM3" s="390"/>
      <c r="SN3" s="362"/>
      <c r="SO3" s="362"/>
      <c r="SP3" s="362"/>
      <c r="SQ3" s="390"/>
      <c r="SR3" s="390"/>
      <c r="SS3" s="390"/>
      <c r="ST3" s="390"/>
      <c r="SU3" s="390"/>
      <c r="SV3" s="362"/>
      <c r="SW3" s="362"/>
      <c r="SX3" s="362"/>
      <c r="SY3" s="390"/>
      <c r="SZ3" s="390"/>
      <c r="TA3" s="390"/>
      <c r="TB3" s="390"/>
      <c r="TC3" s="390"/>
      <c r="TD3" s="362"/>
      <c r="TE3" s="362"/>
      <c r="TF3" s="362"/>
      <c r="TG3" s="390"/>
      <c r="TH3" s="390"/>
      <c r="TI3" s="390"/>
      <c r="TJ3" s="390"/>
      <c r="TK3" s="390"/>
      <c r="TL3" s="362"/>
      <c r="TM3" s="362"/>
      <c r="TN3" s="362"/>
      <c r="TO3" s="390"/>
      <c r="TP3" s="390"/>
      <c r="TQ3" s="390"/>
      <c r="TR3" s="390"/>
      <c r="TS3" s="390"/>
      <c r="TT3" s="362"/>
      <c r="TU3" s="362"/>
      <c r="TV3" s="362"/>
      <c r="TW3" s="390"/>
      <c r="TX3" s="390"/>
      <c r="TY3" s="390"/>
      <c r="TZ3" s="390"/>
      <c r="UA3" s="390"/>
      <c r="UB3" s="362"/>
      <c r="UC3" s="362"/>
      <c r="UD3" s="362"/>
      <c r="UE3" s="390"/>
      <c r="UF3" s="390"/>
      <c r="UG3" s="390"/>
      <c r="UH3" s="390"/>
      <c r="UI3" s="390"/>
      <c r="UJ3" s="362"/>
      <c r="UK3" s="362"/>
      <c r="UL3" s="362"/>
      <c r="UM3" s="390"/>
      <c r="UN3" s="390"/>
      <c r="UO3" s="390"/>
      <c r="UP3" s="390"/>
      <c r="UQ3" s="390"/>
      <c r="UR3" s="362"/>
      <c r="US3" s="362"/>
      <c r="UT3" s="362"/>
      <c r="UU3" s="390"/>
      <c r="UV3" s="390"/>
      <c r="UW3" s="390"/>
      <c r="UX3" s="390"/>
      <c r="UY3" s="390"/>
      <c r="UZ3" s="362"/>
      <c r="VA3" s="362"/>
      <c r="VB3" s="362"/>
      <c r="VC3" s="390"/>
      <c r="VD3" s="390"/>
      <c r="VE3" s="390"/>
      <c r="VF3" s="390"/>
      <c r="VG3" s="390"/>
      <c r="VH3" s="362"/>
      <c r="VI3" s="362"/>
      <c r="VJ3" s="362"/>
      <c r="VK3" s="390"/>
      <c r="VL3" s="390"/>
      <c r="VM3" s="390"/>
      <c r="VN3" s="390"/>
      <c r="VO3" s="390"/>
      <c r="VP3" s="362"/>
      <c r="VQ3" s="362"/>
      <c r="VR3" s="362"/>
      <c r="VS3" s="390"/>
      <c r="VT3" s="390"/>
      <c r="VU3" s="390"/>
      <c r="VV3" s="390"/>
      <c r="VW3" s="390"/>
      <c r="VX3" s="362"/>
      <c r="VY3" s="362"/>
      <c r="VZ3" s="362"/>
      <c r="WA3" s="390"/>
      <c r="WB3" s="390"/>
      <c r="WC3" s="390"/>
      <c r="WD3" s="390"/>
      <c r="WE3" s="390"/>
      <c r="WF3" s="362"/>
      <c r="WG3" s="362"/>
      <c r="WH3" s="362"/>
      <c r="WI3" s="390"/>
      <c r="WJ3" s="390"/>
      <c r="WK3" s="390"/>
      <c r="WL3" s="390"/>
      <c r="WM3" s="390"/>
      <c r="WN3" s="362"/>
      <c r="WO3" s="362"/>
      <c r="WP3" s="362"/>
      <c r="WQ3" s="390"/>
      <c r="WR3" s="390"/>
      <c r="WS3" s="390"/>
      <c r="WT3" s="390"/>
      <c r="WU3" s="390"/>
      <c r="WV3" s="362"/>
      <c r="WW3" s="362"/>
      <c r="WX3" s="362"/>
      <c r="WY3" s="390"/>
      <c r="WZ3" s="390"/>
      <c r="XA3" s="390"/>
      <c r="XB3" s="390"/>
      <c r="XC3" s="390"/>
      <c r="XD3" s="362"/>
      <c r="XE3" s="362"/>
      <c r="XF3" s="362"/>
      <c r="XG3" s="390"/>
      <c r="XH3" s="390"/>
      <c r="XI3" s="390"/>
      <c r="XJ3" s="390"/>
      <c r="XK3" s="390"/>
      <c r="XL3" s="362"/>
      <c r="XM3" s="362"/>
      <c r="XN3" s="362"/>
      <c r="XO3" s="390"/>
      <c r="XP3" s="390"/>
      <c r="XQ3" s="390"/>
      <c r="XR3" s="390"/>
      <c r="XS3" s="390"/>
      <c r="XT3" s="362"/>
      <c r="XU3" s="362"/>
      <c r="XV3" s="362"/>
      <c r="XW3" s="390"/>
      <c r="XX3" s="390"/>
      <c r="XY3" s="390"/>
      <c r="XZ3" s="390"/>
      <c r="YA3" s="390"/>
      <c r="YB3" s="362"/>
      <c r="YC3" s="362"/>
      <c r="YD3" s="362"/>
      <c r="YE3" s="390"/>
      <c r="YF3" s="390"/>
      <c r="YG3" s="390"/>
      <c r="YH3" s="390"/>
      <c r="YI3" s="390"/>
      <c r="YJ3" s="362"/>
      <c r="YK3" s="362"/>
      <c r="YL3" s="362"/>
      <c r="YM3" s="390"/>
      <c r="YN3" s="390"/>
      <c r="YO3" s="390"/>
      <c r="YP3" s="390"/>
      <c r="YQ3" s="390"/>
      <c r="YR3" s="362"/>
      <c r="YS3" s="362"/>
      <c r="YT3" s="362"/>
      <c r="YU3" s="390"/>
      <c r="YV3" s="390"/>
      <c r="YW3" s="390"/>
      <c r="YX3" s="390"/>
      <c r="YY3" s="390"/>
      <c r="YZ3" s="362"/>
      <c r="ZA3" s="362"/>
      <c r="ZB3" s="362"/>
      <c r="ZC3" s="390"/>
      <c r="ZD3" s="390"/>
      <c r="ZE3" s="390"/>
      <c r="ZF3" s="390"/>
      <c r="ZG3" s="390"/>
      <c r="ZH3" s="362"/>
      <c r="ZI3" s="362"/>
      <c r="ZJ3" s="362"/>
      <c r="ZK3" s="390"/>
      <c r="ZL3" s="390"/>
      <c r="ZM3" s="390"/>
      <c r="ZN3" s="390"/>
      <c r="ZO3" s="390"/>
      <c r="ZP3" s="362"/>
      <c r="ZQ3" s="362"/>
      <c r="ZR3" s="362"/>
      <c r="ZS3" s="390"/>
      <c r="ZT3" s="390"/>
      <c r="ZU3" s="390"/>
      <c r="ZV3" s="390"/>
      <c r="ZW3" s="390"/>
      <c r="ZX3" s="362"/>
      <c r="ZY3" s="362"/>
      <c r="ZZ3" s="362"/>
      <c r="AAA3" s="390"/>
      <c r="AAB3" s="390"/>
      <c r="AAC3" s="390"/>
      <c r="AAD3" s="390"/>
      <c r="AAE3" s="390"/>
      <c r="AAF3" s="362"/>
      <c r="AAG3" s="362"/>
      <c r="AAH3" s="362"/>
      <c r="AAI3" s="390"/>
      <c r="AAJ3" s="390"/>
      <c r="AAK3" s="390"/>
      <c r="AAL3" s="390"/>
      <c r="AAM3" s="390"/>
      <c r="AAN3" s="362"/>
      <c r="AAO3" s="362"/>
      <c r="AAP3" s="362"/>
      <c r="AAQ3" s="390"/>
      <c r="AAR3" s="390"/>
      <c r="AAS3" s="390"/>
      <c r="AAT3" s="390"/>
      <c r="AAU3" s="390"/>
      <c r="AAV3" s="362"/>
      <c r="AAW3" s="362"/>
      <c r="AAX3" s="362"/>
      <c r="AAY3" s="390"/>
      <c r="AAZ3" s="390"/>
      <c r="ABA3" s="390"/>
      <c r="ABB3" s="390"/>
      <c r="ABC3" s="390"/>
      <c r="ABD3" s="362"/>
      <c r="ABE3" s="362"/>
      <c r="ABF3" s="362"/>
      <c r="ABG3" s="390"/>
      <c r="ABH3" s="390"/>
      <c r="ABI3" s="390"/>
      <c r="ABJ3" s="390"/>
      <c r="ABK3" s="390"/>
      <c r="ABL3" s="362"/>
      <c r="ABM3" s="362"/>
      <c r="ABN3" s="362"/>
      <c r="ABO3" s="390"/>
      <c r="ABP3" s="390"/>
      <c r="ABQ3" s="390"/>
      <c r="ABR3" s="390"/>
      <c r="ABS3" s="390"/>
      <c r="ABT3" s="362"/>
      <c r="ABU3" s="362"/>
      <c r="ABV3" s="362"/>
      <c r="ABW3" s="390"/>
      <c r="ABX3" s="390"/>
      <c r="ABY3" s="390"/>
      <c r="ABZ3" s="390"/>
      <c r="ACA3" s="390"/>
      <c r="ACB3" s="362"/>
      <c r="ACC3" s="362"/>
      <c r="ACD3" s="362"/>
      <c r="ACE3" s="390"/>
      <c r="ACF3" s="390"/>
      <c r="ACG3" s="390"/>
      <c r="ACH3" s="390"/>
      <c r="ACI3" s="390"/>
      <c r="ACJ3" s="362"/>
      <c r="ACK3" s="362"/>
      <c r="ACL3" s="362"/>
      <c r="ACM3" s="390"/>
      <c r="ACN3" s="390"/>
      <c r="ACO3" s="390"/>
      <c r="ACP3" s="390"/>
      <c r="ACQ3" s="390"/>
      <c r="ACR3" s="362"/>
      <c r="ACS3" s="362"/>
      <c r="ACT3" s="362"/>
      <c r="ACU3" s="390"/>
      <c r="ACV3" s="390"/>
      <c r="ACW3" s="390"/>
      <c r="ACX3" s="390"/>
      <c r="ACY3" s="390"/>
      <c r="ACZ3" s="362"/>
      <c r="ADA3" s="362"/>
      <c r="ADB3" s="362"/>
      <c r="ADC3" s="390"/>
      <c r="ADD3" s="390"/>
      <c r="ADE3" s="390"/>
      <c r="ADF3" s="390"/>
      <c r="ADG3" s="390"/>
      <c r="ADH3" s="362"/>
      <c r="ADI3" s="362"/>
      <c r="ADJ3" s="362"/>
      <c r="ADK3" s="390"/>
      <c r="ADL3" s="390"/>
      <c r="ADM3" s="390"/>
      <c r="ADN3" s="390"/>
      <c r="ADO3" s="390"/>
      <c r="ADP3" s="362"/>
      <c r="ADQ3" s="362"/>
      <c r="ADR3" s="362"/>
      <c r="ADS3" s="390"/>
      <c r="ADT3" s="390"/>
      <c r="ADU3" s="390"/>
      <c r="ADV3" s="390"/>
      <c r="ADW3" s="390"/>
      <c r="ADX3" s="362"/>
      <c r="ADY3" s="362"/>
      <c r="ADZ3" s="362"/>
      <c r="AEA3" s="390"/>
      <c r="AEB3" s="390"/>
      <c r="AEC3" s="390"/>
      <c r="AED3" s="390"/>
      <c r="AEE3" s="390"/>
      <c r="AEF3" s="362"/>
      <c r="AEG3" s="362"/>
      <c r="AEH3" s="362"/>
      <c r="AEI3" s="390"/>
      <c r="AEJ3" s="390"/>
      <c r="AEK3" s="390"/>
      <c r="AEL3" s="390"/>
      <c r="AEM3" s="390"/>
      <c r="AEN3" s="362"/>
      <c r="AEO3" s="362"/>
      <c r="AEP3" s="362"/>
      <c r="AEQ3" s="390"/>
      <c r="AER3" s="390"/>
      <c r="AES3" s="390"/>
      <c r="AET3" s="390"/>
      <c r="AEU3" s="390"/>
      <c r="AEV3" s="362"/>
      <c r="AEW3" s="362"/>
      <c r="AEX3" s="362"/>
      <c r="AEY3" s="390"/>
      <c r="AEZ3" s="390"/>
      <c r="AFA3" s="390"/>
      <c r="AFB3" s="390"/>
      <c r="AFC3" s="390"/>
      <c r="AFD3" s="362"/>
      <c r="AFE3" s="362"/>
      <c r="AFF3" s="362"/>
      <c r="AFG3" s="390"/>
      <c r="AFH3" s="390"/>
      <c r="AFI3" s="390"/>
      <c r="AFJ3" s="390"/>
      <c r="AFK3" s="390"/>
      <c r="AFL3" s="362"/>
      <c r="AFM3" s="362"/>
      <c r="AFN3" s="362"/>
      <c r="AFO3" s="390"/>
      <c r="AFP3" s="390"/>
      <c r="AFQ3" s="390"/>
      <c r="AFR3" s="390"/>
      <c r="AFS3" s="390"/>
      <c r="AFT3" s="362"/>
      <c r="AFU3" s="362"/>
      <c r="AFV3" s="362"/>
      <c r="AFW3" s="390"/>
      <c r="AFX3" s="390"/>
      <c r="AFY3" s="390"/>
      <c r="AFZ3" s="390"/>
      <c r="AGA3" s="390"/>
      <c r="AGB3" s="362"/>
      <c r="AGC3" s="362"/>
      <c r="AGD3" s="362"/>
      <c r="AGE3" s="390"/>
      <c r="AGF3" s="390"/>
      <c r="AGG3" s="390"/>
      <c r="AGH3" s="390"/>
      <c r="AGI3" s="390"/>
      <c r="AGJ3" s="362"/>
      <c r="AGK3" s="362"/>
      <c r="AGL3" s="362"/>
      <c r="AGM3" s="390"/>
      <c r="AGN3" s="390"/>
      <c r="AGO3" s="390"/>
      <c r="AGP3" s="390"/>
      <c r="AGQ3" s="390"/>
      <c r="AGR3" s="362"/>
      <c r="AGS3" s="362"/>
      <c r="AGT3" s="362"/>
      <c r="AGU3" s="390"/>
      <c r="AGV3" s="390"/>
      <c r="AGW3" s="390"/>
      <c r="AGX3" s="390"/>
      <c r="AGY3" s="390"/>
      <c r="AGZ3" s="362"/>
      <c r="AHA3" s="362"/>
      <c r="AHB3" s="362"/>
      <c r="AHC3" s="390"/>
      <c r="AHD3" s="390"/>
      <c r="AHE3" s="390"/>
      <c r="AHF3" s="390"/>
      <c r="AHG3" s="390"/>
      <c r="AHH3" s="362"/>
      <c r="AHI3" s="362"/>
      <c r="AHJ3" s="362"/>
      <c r="AHK3" s="390"/>
      <c r="AHL3" s="390"/>
      <c r="AHM3" s="390"/>
      <c r="AHN3" s="390"/>
      <c r="AHO3" s="390"/>
      <c r="AHP3" s="362"/>
      <c r="AHQ3" s="362"/>
      <c r="AHR3" s="362"/>
      <c r="AHS3" s="390"/>
      <c r="AHT3" s="390"/>
      <c r="AHU3" s="390"/>
      <c r="AHV3" s="390"/>
      <c r="AHW3" s="390"/>
      <c r="AHX3" s="362"/>
      <c r="AHY3" s="362"/>
      <c r="AHZ3" s="362"/>
      <c r="AIA3" s="390"/>
      <c r="AIB3" s="390"/>
      <c r="AIC3" s="390"/>
      <c r="AID3" s="390"/>
      <c r="AIE3" s="390"/>
      <c r="AIF3" s="362"/>
      <c r="AIG3" s="362"/>
      <c r="AIH3" s="362"/>
      <c r="AII3" s="390"/>
      <c r="AIJ3" s="390"/>
      <c r="AIK3" s="390"/>
      <c r="AIL3" s="390"/>
      <c r="AIM3" s="390"/>
      <c r="AIN3" s="362"/>
      <c r="AIO3" s="362"/>
      <c r="AIP3" s="362"/>
      <c r="AIQ3" s="390"/>
      <c r="AIR3" s="390"/>
      <c r="AIS3" s="390"/>
      <c r="AIT3" s="390"/>
      <c r="AIU3" s="390"/>
      <c r="AIV3" s="362"/>
      <c r="AIW3" s="362"/>
      <c r="AIX3" s="362"/>
      <c r="AIY3" s="390"/>
      <c r="AIZ3" s="390"/>
      <c r="AJA3" s="390"/>
      <c r="AJB3" s="390"/>
      <c r="AJC3" s="390"/>
      <c r="AJD3" s="362"/>
      <c r="AJE3" s="362"/>
      <c r="AJF3" s="362"/>
      <c r="AJG3" s="390"/>
      <c r="AJH3" s="390"/>
      <c r="AJI3" s="390"/>
      <c r="AJJ3" s="390"/>
      <c r="AJK3" s="390"/>
      <c r="AJL3" s="362"/>
      <c r="AJM3" s="362"/>
      <c r="AJN3" s="362"/>
      <c r="AJO3" s="390"/>
      <c r="AJP3" s="390"/>
      <c r="AJQ3" s="390"/>
      <c r="AJR3" s="390"/>
      <c r="AJS3" s="390"/>
      <c r="AJT3" s="362"/>
      <c r="AJU3" s="362"/>
      <c r="AJV3" s="362"/>
      <c r="AJW3" s="390"/>
      <c r="AJX3" s="390"/>
      <c r="AJY3" s="390"/>
      <c r="AJZ3" s="390"/>
      <c r="AKA3" s="390"/>
      <c r="AKB3" s="362"/>
      <c r="AKC3" s="362"/>
      <c r="AKD3" s="362"/>
      <c r="AKE3" s="390"/>
      <c r="AKF3" s="390"/>
      <c r="AKG3" s="390"/>
      <c r="AKH3" s="390"/>
      <c r="AKI3" s="390"/>
      <c r="AKJ3" s="362"/>
      <c r="AKK3" s="362"/>
      <c r="AKL3" s="362"/>
      <c r="AKM3" s="390"/>
      <c r="AKN3" s="390"/>
      <c r="AKO3" s="390"/>
      <c r="AKP3" s="390"/>
      <c r="AKQ3" s="390"/>
      <c r="AKR3" s="362"/>
      <c r="AKS3" s="362"/>
      <c r="AKT3" s="362"/>
      <c r="AKU3" s="390"/>
      <c r="AKV3" s="390"/>
      <c r="AKW3" s="390"/>
      <c r="AKX3" s="390"/>
      <c r="AKY3" s="390"/>
      <c r="AKZ3" s="362"/>
      <c r="ALA3" s="362"/>
      <c r="ALB3" s="362"/>
      <c r="ALC3" s="390"/>
      <c r="ALD3" s="390"/>
      <c r="ALE3" s="390"/>
      <c r="ALF3" s="390"/>
      <c r="ALG3" s="390"/>
      <c r="ALH3" s="362"/>
      <c r="ALI3" s="362"/>
      <c r="ALJ3" s="362"/>
      <c r="ALK3" s="390"/>
      <c r="ALL3" s="390"/>
      <c r="ALM3" s="390"/>
      <c r="ALN3" s="390"/>
      <c r="ALO3" s="390"/>
      <c r="ALP3" s="362"/>
      <c r="ALQ3" s="362"/>
      <c r="ALR3" s="362"/>
      <c r="ALS3" s="390"/>
      <c r="ALT3" s="390"/>
      <c r="ALU3" s="390"/>
      <c r="ALV3" s="390"/>
      <c r="ALW3" s="390"/>
      <c r="ALX3" s="362"/>
      <c r="ALY3" s="362"/>
      <c r="ALZ3" s="362"/>
      <c r="AMA3" s="390"/>
      <c r="AMB3" s="390"/>
      <c r="AMC3" s="390"/>
      <c r="AMD3" s="390"/>
      <c r="AME3" s="390"/>
      <c r="AMF3" s="362"/>
      <c r="AMG3" s="362"/>
      <c r="AMH3" s="362"/>
      <c r="AMI3" s="390"/>
      <c r="AMJ3" s="390"/>
      <c r="AMK3" s="390"/>
      <c r="AML3" s="390"/>
      <c r="AMM3" s="390"/>
      <c r="AMN3" s="362"/>
      <c r="AMO3" s="362"/>
      <c r="AMP3" s="362"/>
      <c r="AMQ3" s="390"/>
      <c r="AMR3" s="390"/>
      <c r="AMS3" s="390"/>
      <c r="AMT3" s="390"/>
      <c r="AMU3" s="390"/>
      <c r="AMV3" s="362"/>
      <c r="AMW3" s="362"/>
      <c r="AMX3" s="362"/>
      <c r="AMY3" s="390"/>
      <c r="AMZ3" s="390"/>
      <c r="ANA3" s="390"/>
      <c r="ANB3" s="390"/>
      <c r="ANC3" s="390"/>
      <c r="AND3" s="362"/>
      <c r="ANE3" s="362"/>
      <c r="ANF3" s="362"/>
      <c r="ANG3" s="390"/>
      <c r="ANH3" s="390"/>
      <c r="ANI3" s="390"/>
      <c r="ANJ3" s="390"/>
      <c r="ANK3" s="390"/>
      <c r="ANL3" s="362"/>
      <c r="ANM3" s="362"/>
      <c r="ANN3" s="362"/>
      <c r="ANO3" s="390"/>
      <c r="ANP3" s="390"/>
      <c r="ANQ3" s="390"/>
      <c r="ANR3" s="390"/>
      <c r="ANS3" s="390"/>
      <c r="ANT3" s="362"/>
      <c r="ANU3" s="362"/>
      <c r="ANV3" s="362"/>
      <c r="ANW3" s="390"/>
      <c r="ANX3" s="390"/>
      <c r="ANY3" s="390"/>
      <c r="ANZ3" s="390"/>
      <c r="AOA3" s="390"/>
      <c r="AOB3" s="362"/>
      <c r="AOC3" s="362"/>
      <c r="AOD3" s="362"/>
      <c r="AOE3" s="390"/>
      <c r="AOF3" s="390"/>
      <c r="AOG3" s="390"/>
      <c r="AOH3" s="390"/>
      <c r="AOI3" s="390"/>
      <c r="AOJ3" s="362"/>
      <c r="AOK3" s="362"/>
      <c r="AOL3" s="362"/>
      <c r="AOM3" s="390"/>
      <c r="AON3" s="390"/>
      <c r="AOO3" s="390"/>
      <c r="AOP3" s="390"/>
      <c r="AOQ3" s="390"/>
      <c r="AOR3" s="362"/>
      <c r="AOS3" s="362"/>
      <c r="AOT3" s="362"/>
      <c r="AOU3" s="390"/>
      <c r="AOV3" s="390"/>
      <c r="AOW3" s="390"/>
      <c r="AOX3" s="390"/>
      <c r="AOY3" s="390"/>
      <c r="AOZ3" s="362"/>
      <c r="APA3" s="362"/>
      <c r="APB3" s="362"/>
      <c r="APC3" s="390"/>
      <c r="APD3" s="390"/>
      <c r="APE3" s="390"/>
      <c r="APF3" s="390"/>
      <c r="APG3" s="390"/>
      <c r="APH3" s="362"/>
      <c r="API3" s="362"/>
      <c r="APJ3" s="362"/>
      <c r="APK3" s="390"/>
      <c r="APL3" s="390"/>
      <c r="APM3" s="390"/>
      <c r="APN3" s="390"/>
      <c r="APO3" s="390"/>
      <c r="APP3" s="362"/>
      <c r="APQ3" s="362"/>
      <c r="APR3" s="362"/>
      <c r="APS3" s="390"/>
      <c r="APT3" s="390"/>
      <c r="APU3" s="390"/>
      <c r="APV3" s="390"/>
      <c r="APW3" s="390"/>
      <c r="APX3" s="362"/>
      <c r="APY3" s="362"/>
      <c r="APZ3" s="362"/>
      <c r="AQA3" s="390"/>
      <c r="AQB3" s="390"/>
      <c r="AQC3" s="390"/>
      <c r="AQD3" s="390"/>
      <c r="AQE3" s="390"/>
      <c r="AQF3" s="362"/>
      <c r="AQG3" s="362"/>
      <c r="AQH3" s="362"/>
      <c r="AQI3" s="390"/>
      <c r="AQJ3" s="390"/>
      <c r="AQK3" s="390"/>
      <c r="AQL3" s="390"/>
      <c r="AQM3" s="390"/>
      <c r="AQN3" s="362"/>
      <c r="AQO3" s="362"/>
      <c r="AQP3" s="362"/>
      <c r="AQQ3" s="390"/>
      <c r="AQR3" s="390"/>
      <c r="AQS3" s="390"/>
      <c r="AQT3" s="390"/>
      <c r="AQU3" s="390"/>
      <c r="AQV3" s="362"/>
      <c r="AQW3" s="362"/>
      <c r="AQX3" s="362"/>
      <c r="AQY3" s="390"/>
      <c r="AQZ3" s="390"/>
      <c r="ARA3" s="390"/>
      <c r="ARB3" s="390"/>
      <c r="ARC3" s="390"/>
      <c r="ARD3" s="362"/>
      <c r="ARE3" s="362"/>
      <c r="ARF3" s="362"/>
      <c r="ARG3" s="390"/>
      <c r="ARH3" s="390"/>
      <c r="ARI3" s="390"/>
      <c r="ARJ3" s="390"/>
      <c r="ARK3" s="390"/>
      <c r="ARL3" s="362"/>
      <c r="ARM3" s="362"/>
      <c r="ARN3" s="362"/>
      <c r="ARO3" s="390"/>
      <c r="ARP3" s="390"/>
      <c r="ARQ3" s="390"/>
      <c r="ARR3" s="390"/>
      <c r="ARS3" s="390"/>
      <c r="ART3" s="362"/>
      <c r="ARU3" s="362"/>
      <c r="ARV3" s="362"/>
      <c r="ARW3" s="390"/>
      <c r="ARX3" s="390"/>
      <c r="ARY3" s="390"/>
      <c r="ARZ3" s="390"/>
      <c r="ASA3" s="390"/>
      <c r="ASB3" s="362"/>
      <c r="ASC3" s="362"/>
      <c r="ASD3" s="362"/>
      <c r="ASE3" s="390"/>
      <c r="ASF3" s="390"/>
      <c r="ASG3" s="390"/>
      <c r="ASH3" s="390"/>
      <c r="ASI3" s="390"/>
      <c r="ASJ3" s="362"/>
      <c r="ASK3" s="362"/>
      <c r="ASL3" s="362"/>
      <c r="ASM3" s="390"/>
      <c r="ASN3" s="390"/>
      <c r="ASO3" s="390"/>
      <c r="ASP3" s="390"/>
      <c r="ASQ3" s="390"/>
      <c r="ASR3" s="362"/>
      <c r="ASS3" s="362"/>
      <c r="AST3" s="362"/>
      <c r="ASU3" s="390"/>
      <c r="ASV3" s="390"/>
      <c r="ASW3" s="390"/>
      <c r="ASX3" s="390"/>
      <c r="ASY3" s="390"/>
      <c r="ASZ3" s="362"/>
      <c r="ATA3" s="362"/>
      <c r="ATB3" s="362"/>
      <c r="ATC3" s="390"/>
      <c r="ATD3" s="390"/>
      <c r="ATE3" s="390"/>
      <c r="ATF3" s="390"/>
      <c r="ATG3" s="390"/>
      <c r="ATH3" s="362"/>
      <c r="ATI3" s="362"/>
      <c r="ATJ3" s="362"/>
      <c r="ATK3" s="390"/>
      <c r="ATL3" s="390"/>
      <c r="ATM3" s="390"/>
      <c r="ATN3" s="390"/>
      <c r="ATO3" s="390"/>
      <c r="ATP3" s="362"/>
      <c r="ATQ3" s="362"/>
      <c r="ATR3" s="362"/>
      <c r="ATS3" s="390"/>
      <c r="ATT3" s="390"/>
      <c r="ATU3" s="390"/>
      <c r="ATV3" s="390"/>
      <c r="ATW3" s="390"/>
      <c r="ATX3" s="362"/>
      <c r="ATY3" s="362"/>
      <c r="ATZ3" s="362"/>
      <c r="AUA3" s="390"/>
      <c r="AUB3" s="390"/>
      <c r="AUC3" s="390"/>
      <c r="AUD3" s="390"/>
      <c r="AUE3" s="390"/>
      <c r="AUF3" s="362"/>
      <c r="AUG3" s="362"/>
      <c r="AUH3" s="362"/>
      <c r="AUI3" s="390"/>
      <c r="AUJ3" s="390"/>
      <c r="AUK3" s="390"/>
      <c r="AUL3" s="390"/>
      <c r="AUM3" s="390"/>
      <c r="AUN3" s="362"/>
      <c r="AUO3" s="362"/>
      <c r="AUP3" s="362"/>
      <c r="AUQ3" s="390"/>
      <c r="AUR3" s="390"/>
      <c r="AUS3" s="390"/>
      <c r="AUT3" s="390"/>
      <c r="AUU3" s="390"/>
      <c r="AUV3" s="362"/>
      <c r="AUW3" s="362"/>
      <c r="AUX3" s="362"/>
      <c r="AUY3" s="390"/>
      <c r="AUZ3" s="390"/>
      <c r="AVA3" s="390"/>
      <c r="AVB3" s="390"/>
      <c r="AVC3" s="390"/>
      <c r="AVD3" s="362"/>
      <c r="AVE3" s="362"/>
      <c r="AVF3" s="362"/>
      <c r="AVG3" s="390"/>
      <c r="AVH3" s="390"/>
      <c r="AVI3" s="390"/>
      <c r="AVJ3" s="390"/>
      <c r="AVK3" s="390"/>
      <c r="AVL3" s="362"/>
      <c r="AVM3" s="362"/>
      <c r="AVN3" s="362"/>
      <c r="AVO3" s="390"/>
      <c r="AVP3" s="390"/>
      <c r="AVQ3" s="390"/>
      <c r="AVR3" s="390"/>
      <c r="AVS3" s="390"/>
      <c r="AVT3" s="362"/>
      <c r="AVU3" s="362"/>
      <c r="AVV3" s="362"/>
      <c r="AVW3" s="390"/>
      <c r="AVX3" s="390"/>
      <c r="AVY3" s="390"/>
      <c r="AVZ3" s="390"/>
      <c r="AWA3" s="390"/>
      <c r="AWB3" s="362"/>
      <c r="AWC3" s="362"/>
      <c r="AWD3" s="362"/>
      <c r="AWE3" s="390"/>
      <c r="AWF3" s="390"/>
      <c r="AWG3" s="390"/>
      <c r="AWH3" s="390"/>
      <c r="AWI3" s="390"/>
      <c r="AWJ3" s="362"/>
      <c r="AWK3" s="362"/>
      <c r="AWL3" s="362"/>
      <c r="AWM3" s="390"/>
      <c r="AWN3" s="390"/>
      <c r="AWO3" s="390"/>
      <c r="AWP3" s="390"/>
      <c r="AWQ3" s="390"/>
      <c r="AWR3" s="362"/>
      <c r="AWS3" s="362"/>
      <c r="AWT3" s="362"/>
      <c r="AWU3" s="390"/>
      <c r="AWV3" s="390"/>
      <c r="AWW3" s="390"/>
      <c r="AWX3" s="390"/>
      <c r="AWY3" s="390"/>
      <c r="AWZ3" s="362"/>
      <c r="AXA3" s="362"/>
      <c r="AXB3" s="362"/>
      <c r="AXC3" s="390"/>
      <c r="AXD3" s="390"/>
      <c r="AXE3" s="390"/>
      <c r="AXF3" s="390"/>
      <c r="AXG3" s="390"/>
      <c r="AXH3" s="362"/>
      <c r="AXI3" s="362"/>
      <c r="AXJ3" s="362"/>
      <c r="AXK3" s="390"/>
      <c r="AXL3" s="390"/>
      <c r="AXM3" s="390"/>
      <c r="AXN3" s="390"/>
      <c r="AXO3" s="390"/>
      <c r="AXP3" s="362"/>
      <c r="AXQ3" s="362"/>
      <c r="AXR3" s="362"/>
      <c r="AXS3" s="390"/>
      <c r="AXT3" s="390"/>
      <c r="AXU3" s="390"/>
      <c r="AXV3" s="390"/>
      <c r="AXW3" s="390"/>
      <c r="AXX3" s="362"/>
      <c r="AXY3" s="362"/>
      <c r="AXZ3" s="362"/>
      <c r="AYA3" s="390"/>
      <c r="AYB3" s="390"/>
      <c r="AYC3" s="390"/>
      <c r="AYD3" s="390"/>
      <c r="AYE3" s="390"/>
      <c r="AYF3" s="362"/>
      <c r="AYG3" s="362"/>
      <c r="AYH3" s="362"/>
      <c r="AYI3" s="390"/>
      <c r="AYJ3" s="390"/>
      <c r="AYK3" s="390"/>
      <c r="AYL3" s="390"/>
      <c r="AYM3" s="390"/>
      <c r="AYN3" s="362"/>
      <c r="AYO3" s="362"/>
      <c r="AYP3" s="362"/>
      <c r="AYQ3" s="390"/>
      <c r="AYR3" s="390"/>
      <c r="AYS3" s="390"/>
      <c r="AYT3" s="390"/>
      <c r="AYU3" s="390"/>
      <c r="AYV3" s="362"/>
      <c r="AYW3" s="362"/>
      <c r="AYX3" s="362"/>
      <c r="AYY3" s="390"/>
      <c r="AYZ3" s="390"/>
      <c r="AZA3" s="390"/>
      <c r="AZB3" s="390"/>
      <c r="AZC3" s="390"/>
      <c r="AZD3" s="362"/>
      <c r="AZE3" s="362"/>
      <c r="AZF3" s="362"/>
      <c r="AZG3" s="390"/>
      <c r="AZH3" s="390"/>
      <c r="AZI3" s="390"/>
      <c r="AZJ3" s="390"/>
      <c r="AZK3" s="390"/>
      <c r="AZL3" s="362"/>
      <c r="AZM3" s="362"/>
      <c r="AZN3" s="362"/>
      <c r="AZO3" s="390"/>
      <c r="AZP3" s="390"/>
      <c r="AZQ3" s="390"/>
      <c r="AZR3" s="390"/>
      <c r="AZS3" s="390"/>
      <c r="AZT3" s="362"/>
      <c r="AZU3" s="362"/>
      <c r="AZV3" s="362"/>
      <c r="AZW3" s="390"/>
      <c r="AZX3" s="390"/>
      <c r="AZY3" s="390"/>
      <c r="AZZ3" s="390"/>
      <c r="BAA3" s="390"/>
      <c r="BAB3" s="362"/>
      <c r="BAC3" s="362"/>
      <c r="BAD3" s="362"/>
      <c r="BAE3" s="390"/>
      <c r="BAF3" s="390"/>
      <c r="BAG3" s="390"/>
      <c r="BAH3" s="390"/>
      <c r="BAI3" s="390"/>
      <c r="BAJ3" s="362"/>
      <c r="BAK3" s="362"/>
      <c r="BAL3" s="362"/>
      <c r="BAM3" s="390"/>
      <c r="BAN3" s="390"/>
      <c r="BAO3" s="390"/>
      <c r="BAP3" s="390"/>
      <c r="BAQ3" s="390"/>
      <c r="BAR3" s="362"/>
      <c r="BAS3" s="362"/>
      <c r="BAT3" s="362"/>
      <c r="BAU3" s="390"/>
      <c r="BAV3" s="390"/>
      <c r="BAW3" s="390"/>
      <c r="BAX3" s="390"/>
      <c r="BAY3" s="390"/>
      <c r="BAZ3" s="362"/>
      <c r="BBA3" s="362"/>
      <c r="BBB3" s="362"/>
      <c r="BBC3" s="390"/>
      <c r="BBD3" s="390"/>
      <c r="BBE3" s="390"/>
      <c r="BBF3" s="390"/>
      <c r="BBG3" s="390"/>
      <c r="BBH3" s="362"/>
      <c r="BBI3" s="362"/>
      <c r="BBJ3" s="362"/>
      <c r="BBK3" s="390"/>
      <c r="BBL3" s="390"/>
      <c r="BBM3" s="390"/>
      <c r="BBN3" s="390"/>
      <c r="BBO3" s="390"/>
      <c r="BBP3" s="362"/>
      <c r="BBQ3" s="362"/>
      <c r="BBR3" s="362"/>
      <c r="BBS3" s="390"/>
      <c r="BBT3" s="390"/>
      <c r="BBU3" s="390"/>
      <c r="BBV3" s="390"/>
      <c r="BBW3" s="390"/>
      <c r="BBX3" s="362"/>
      <c r="BBY3" s="362"/>
      <c r="BBZ3" s="362"/>
      <c r="BCA3" s="390"/>
      <c r="BCB3" s="390"/>
      <c r="BCC3" s="390"/>
      <c r="BCD3" s="390"/>
      <c r="BCE3" s="390"/>
      <c r="BCF3" s="362"/>
      <c r="BCG3" s="362"/>
      <c r="BCH3" s="362"/>
      <c r="BCI3" s="390"/>
      <c r="BCJ3" s="390"/>
      <c r="BCK3" s="390"/>
      <c r="BCL3" s="390"/>
      <c r="BCM3" s="390"/>
      <c r="BCN3" s="362"/>
      <c r="BCO3" s="362"/>
      <c r="BCP3" s="362"/>
      <c r="BCQ3" s="390"/>
      <c r="BCR3" s="390"/>
      <c r="BCS3" s="390"/>
      <c r="BCT3" s="390"/>
      <c r="BCU3" s="390"/>
      <c r="BCV3" s="362"/>
      <c r="BCW3" s="362"/>
      <c r="BCX3" s="362"/>
      <c r="BCY3" s="390"/>
      <c r="BCZ3" s="390"/>
      <c r="BDA3" s="390"/>
      <c r="BDB3" s="390"/>
      <c r="BDC3" s="390"/>
      <c r="BDD3" s="362"/>
      <c r="BDE3" s="362"/>
      <c r="BDF3" s="362"/>
      <c r="BDG3" s="390"/>
      <c r="BDH3" s="390"/>
      <c r="BDI3" s="390"/>
      <c r="BDJ3" s="390"/>
      <c r="BDK3" s="390"/>
      <c r="BDL3" s="362"/>
      <c r="BDM3" s="362"/>
      <c r="BDN3" s="362"/>
      <c r="BDO3" s="390"/>
      <c r="BDP3" s="390"/>
      <c r="BDQ3" s="390"/>
      <c r="BDR3" s="390"/>
      <c r="BDS3" s="390"/>
      <c r="BDT3" s="362"/>
      <c r="BDU3" s="362"/>
      <c r="BDV3" s="362"/>
      <c r="BDW3" s="390"/>
      <c r="BDX3" s="390"/>
      <c r="BDY3" s="390"/>
      <c r="BDZ3" s="390"/>
      <c r="BEA3" s="390"/>
      <c r="BEB3" s="362"/>
      <c r="BEC3" s="362"/>
      <c r="BED3" s="362"/>
      <c r="BEE3" s="390"/>
      <c r="BEF3" s="390"/>
      <c r="BEG3" s="390"/>
      <c r="BEH3" s="390"/>
      <c r="BEI3" s="390"/>
      <c r="BEJ3" s="362"/>
      <c r="BEK3" s="362"/>
      <c r="BEL3" s="362"/>
      <c r="BEM3" s="390"/>
      <c r="BEN3" s="390"/>
      <c r="BEO3" s="390"/>
      <c r="BEP3" s="390"/>
      <c r="BEQ3" s="390"/>
      <c r="BER3" s="362"/>
      <c r="BES3" s="362"/>
      <c r="BET3" s="362"/>
      <c r="BEU3" s="390"/>
      <c r="BEV3" s="390"/>
      <c r="BEW3" s="390"/>
      <c r="BEX3" s="390"/>
      <c r="BEY3" s="390"/>
      <c r="BEZ3" s="362"/>
      <c r="BFA3" s="362"/>
      <c r="BFB3" s="362"/>
      <c r="BFC3" s="390"/>
      <c r="BFD3" s="390"/>
      <c r="BFE3" s="390"/>
      <c r="BFF3" s="390"/>
      <c r="BFG3" s="390"/>
      <c r="BFH3" s="362"/>
      <c r="BFI3" s="362"/>
      <c r="BFJ3" s="362"/>
      <c r="BFK3" s="390"/>
      <c r="BFL3" s="390"/>
      <c r="BFM3" s="390"/>
      <c r="BFN3" s="390"/>
      <c r="BFO3" s="390"/>
      <c r="BFP3" s="362"/>
      <c r="BFQ3" s="362"/>
      <c r="BFR3" s="362"/>
      <c r="BFS3" s="390"/>
      <c r="BFT3" s="390"/>
      <c r="BFU3" s="390"/>
      <c r="BFV3" s="390"/>
      <c r="BFW3" s="390"/>
      <c r="BFX3" s="362"/>
      <c r="BFY3" s="362"/>
      <c r="BFZ3" s="362"/>
      <c r="BGA3" s="390"/>
      <c r="BGB3" s="390"/>
      <c r="BGC3" s="390"/>
      <c r="BGD3" s="390"/>
      <c r="BGE3" s="390"/>
      <c r="BGF3" s="362"/>
      <c r="BGG3" s="362"/>
      <c r="BGH3" s="362"/>
      <c r="BGI3" s="390"/>
      <c r="BGJ3" s="390"/>
      <c r="BGK3" s="390"/>
      <c r="BGL3" s="390"/>
      <c r="BGM3" s="390"/>
      <c r="BGN3" s="362"/>
      <c r="BGO3" s="362"/>
      <c r="BGP3" s="362"/>
      <c r="BGQ3" s="390"/>
      <c r="BGR3" s="390"/>
      <c r="BGS3" s="390"/>
      <c r="BGT3" s="390"/>
      <c r="BGU3" s="390"/>
      <c r="BGV3" s="362"/>
      <c r="BGW3" s="362"/>
      <c r="BGX3" s="362"/>
      <c r="BGY3" s="390"/>
      <c r="BGZ3" s="390"/>
      <c r="BHA3" s="390"/>
      <c r="BHB3" s="390"/>
      <c r="BHC3" s="390"/>
      <c r="BHD3" s="362"/>
      <c r="BHE3" s="362"/>
      <c r="BHF3" s="362"/>
      <c r="BHG3" s="390"/>
      <c r="BHH3" s="390"/>
      <c r="BHI3" s="390"/>
      <c r="BHJ3" s="390"/>
      <c r="BHK3" s="390"/>
      <c r="BHL3" s="362"/>
      <c r="BHM3" s="362"/>
      <c r="BHN3" s="362"/>
      <c r="BHO3" s="390"/>
      <c r="BHP3" s="390"/>
      <c r="BHQ3" s="390"/>
      <c r="BHR3" s="390"/>
      <c r="BHS3" s="390"/>
      <c r="BHT3" s="362"/>
      <c r="BHU3" s="362"/>
      <c r="BHV3" s="362"/>
      <c r="BHW3" s="390"/>
      <c r="BHX3" s="390"/>
      <c r="BHY3" s="390"/>
      <c r="BHZ3" s="390"/>
      <c r="BIA3" s="390"/>
      <c r="BIB3" s="362"/>
      <c r="BIC3" s="362"/>
      <c r="BID3" s="362"/>
      <c r="BIE3" s="390"/>
      <c r="BIF3" s="390"/>
      <c r="BIG3" s="390"/>
      <c r="BIH3" s="390"/>
      <c r="BII3" s="390"/>
      <c r="BIJ3" s="362"/>
      <c r="BIK3" s="362"/>
      <c r="BIL3" s="362"/>
      <c r="BIM3" s="390"/>
      <c r="BIN3" s="390"/>
      <c r="BIO3" s="390"/>
      <c r="BIP3" s="390"/>
      <c r="BIQ3" s="390"/>
      <c r="BIR3" s="362"/>
      <c r="BIS3" s="362"/>
      <c r="BIT3" s="362"/>
      <c r="BIU3" s="390"/>
      <c r="BIV3" s="390"/>
      <c r="BIW3" s="390"/>
      <c r="BIX3" s="390"/>
      <c r="BIY3" s="390"/>
      <c r="BIZ3" s="362"/>
      <c r="BJA3" s="362"/>
      <c r="BJB3" s="362"/>
      <c r="BJC3" s="390"/>
      <c r="BJD3" s="390"/>
      <c r="BJE3" s="390"/>
      <c r="BJF3" s="390"/>
      <c r="BJG3" s="390"/>
      <c r="BJH3" s="362"/>
      <c r="BJI3" s="362"/>
      <c r="BJJ3" s="362"/>
      <c r="BJK3" s="390"/>
      <c r="BJL3" s="390"/>
      <c r="BJM3" s="390"/>
      <c r="BJN3" s="390"/>
      <c r="BJO3" s="390"/>
      <c r="BJP3" s="362"/>
      <c r="BJQ3" s="362"/>
      <c r="BJR3" s="362"/>
      <c r="BJS3" s="390"/>
      <c r="BJT3" s="390"/>
      <c r="BJU3" s="390"/>
      <c r="BJV3" s="390"/>
      <c r="BJW3" s="390"/>
      <c r="BJX3" s="362"/>
      <c r="BJY3" s="362"/>
      <c r="BJZ3" s="362"/>
      <c r="BKA3" s="390"/>
      <c r="BKB3" s="390"/>
      <c r="BKC3" s="390"/>
      <c r="BKD3" s="390"/>
      <c r="BKE3" s="390"/>
      <c r="BKF3" s="362"/>
      <c r="BKG3" s="362"/>
      <c r="BKH3" s="362"/>
      <c r="BKI3" s="390"/>
      <c r="BKJ3" s="390"/>
      <c r="BKK3" s="390"/>
      <c r="BKL3" s="390"/>
      <c r="BKM3" s="390"/>
      <c r="BKN3" s="362"/>
      <c r="BKO3" s="362"/>
      <c r="BKP3" s="362"/>
      <c r="BKQ3" s="390"/>
      <c r="BKR3" s="390"/>
      <c r="BKS3" s="390"/>
      <c r="BKT3" s="390"/>
      <c r="BKU3" s="390"/>
      <c r="BKV3" s="362"/>
      <c r="BKW3" s="362"/>
      <c r="BKX3" s="362"/>
      <c r="BKY3" s="390"/>
      <c r="BKZ3" s="390"/>
      <c r="BLA3" s="390"/>
      <c r="BLB3" s="390"/>
      <c r="BLC3" s="390"/>
      <c r="BLD3" s="362"/>
      <c r="BLE3" s="362"/>
      <c r="BLF3" s="362"/>
      <c r="BLG3" s="390"/>
      <c r="BLH3" s="390"/>
      <c r="BLI3" s="390"/>
      <c r="BLJ3" s="390"/>
      <c r="BLK3" s="390"/>
      <c r="BLL3" s="362"/>
      <c r="BLM3" s="362"/>
      <c r="BLN3" s="362"/>
      <c r="BLO3" s="390"/>
      <c r="BLP3" s="390"/>
      <c r="BLQ3" s="390"/>
      <c r="BLR3" s="390"/>
      <c r="BLS3" s="390"/>
      <c r="BLT3" s="362"/>
      <c r="BLU3" s="362"/>
      <c r="BLV3" s="362"/>
      <c r="BLW3" s="390"/>
      <c r="BLX3" s="390"/>
      <c r="BLY3" s="390"/>
      <c r="BLZ3" s="390"/>
      <c r="BMA3" s="390"/>
      <c r="BMB3" s="362"/>
      <c r="BMC3" s="362"/>
      <c r="BMD3" s="362"/>
      <c r="BME3" s="390"/>
      <c r="BMF3" s="390"/>
      <c r="BMG3" s="390"/>
      <c r="BMH3" s="390"/>
      <c r="BMI3" s="390"/>
      <c r="BMJ3" s="362"/>
      <c r="BMK3" s="362"/>
      <c r="BML3" s="362"/>
      <c r="BMM3" s="390"/>
      <c r="BMN3" s="390"/>
      <c r="BMO3" s="390"/>
      <c r="BMP3" s="390"/>
      <c r="BMQ3" s="390"/>
      <c r="BMR3" s="362"/>
      <c r="BMS3" s="362"/>
      <c r="BMT3" s="362"/>
      <c r="BMU3" s="390"/>
      <c r="BMV3" s="390"/>
      <c r="BMW3" s="390"/>
      <c r="BMX3" s="390"/>
      <c r="BMY3" s="390"/>
      <c r="BMZ3" s="362"/>
      <c r="BNA3" s="362"/>
      <c r="BNB3" s="362"/>
      <c r="BNC3" s="390"/>
      <c r="BND3" s="390"/>
      <c r="BNE3" s="390"/>
      <c r="BNF3" s="390"/>
      <c r="BNG3" s="390"/>
      <c r="BNH3" s="362"/>
      <c r="BNI3" s="362"/>
      <c r="BNJ3" s="362"/>
      <c r="BNK3" s="390"/>
      <c r="BNL3" s="390"/>
      <c r="BNM3" s="390"/>
      <c r="BNN3" s="390"/>
      <c r="BNO3" s="390"/>
      <c r="BNP3" s="362"/>
      <c r="BNQ3" s="362"/>
      <c r="BNR3" s="362"/>
      <c r="BNS3" s="390"/>
      <c r="BNT3" s="390"/>
      <c r="BNU3" s="390"/>
      <c r="BNV3" s="390"/>
      <c r="BNW3" s="390"/>
      <c r="BNX3" s="362"/>
      <c r="BNY3" s="362"/>
      <c r="BNZ3" s="362"/>
      <c r="BOA3" s="390"/>
      <c r="BOB3" s="390"/>
      <c r="BOC3" s="390"/>
      <c r="BOD3" s="390"/>
      <c r="BOE3" s="390"/>
      <c r="BOF3" s="362"/>
      <c r="BOG3" s="362"/>
      <c r="BOH3" s="362"/>
      <c r="BOI3" s="390"/>
      <c r="BOJ3" s="390"/>
      <c r="BOK3" s="390"/>
      <c r="BOL3" s="390"/>
      <c r="BOM3" s="390"/>
      <c r="BON3" s="362"/>
      <c r="BOO3" s="362"/>
      <c r="BOP3" s="362"/>
      <c r="BOQ3" s="390"/>
      <c r="BOR3" s="390"/>
      <c r="BOS3" s="390"/>
      <c r="BOT3" s="390"/>
      <c r="BOU3" s="390"/>
      <c r="BOV3" s="362"/>
      <c r="BOW3" s="362"/>
      <c r="BOX3" s="362"/>
      <c r="BOY3" s="390"/>
      <c r="BOZ3" s="390"/>
      <c r="BPA3" s="390"/>
      <c r="BPB3" s="390"/>
      <c r="BPC3" s="390"/>
      <c r="BPD3" s="362"/>
      <c r="BPE3" s="362"/>
      <c r="BPF3" s="362"/>
      <c r="BPG3" s="390"/>
      <c r="BPH3" s="390"/>
      <c r="BPI3" s="390"/>
      <c r="BPJ3" s="390"/>
      <c r="BPK3" s="390"/>
      <c r="BPL3" s="362"/>
      <c r="BPM3" s="362"/>
      <c r="BPN3" s="362"/>
      <c r="BPO3" s="390"/>
      <c r="BPP3" s="390"/>
      <c r="BPQ3" s="390"/>
      <c r="BPR3" s="390"/>
      <c r="BPS3" s="390"/>
      <c r="BPT3" s="362"/>
      <c r="BPU3" s="362"/>
      <c r="BPV3" s="362"/>
      <c r="BPW3" s="390"/>
      <c r="BPX3" s="390"/>
      <c r="BPY3" s="390"/>
      <c r="BPZ3" s="390"/>
      <c r="BQA3" s="390"/>
      <c r="BQB3" s="362"/>
      <c r="BQC3" s="362"/>
      <c r="BQD3" s="362"/>
      <c r="BQE3" s="390"/>
      <c r="BQF3" s="390"/>
      <c r="BQG3" s="390"/>
      <c r="BQH3" s="390"/>
      <c r="BQI3" s="390"/>
      <c r="BQJ3" s="362"/>
      <c r="BQK3" s="362"/>
      <c r="BQL3" s="362"/>
      <c r="BQM3" s="390"/>
      <c r="BQN3" s="390"/>
      <c r="BQO3" s="390"/>
      <c r="BQP3" s="390"/>
      <c r="BQQ3" s="390"/>
      <c r="BQR3" s="362"/>
      <c r="BQS3" s="362"/>
      <c r="BQT3" s="362"/>
      <c r="BQU3" s="390"/>
      <c r="BQV3" s="390"/>
      <c r="BQW3" s="390"/>
      <c r="BQX3" s="390"/>
      <c r="BQY3" s="390"/>
      <c r="BQZ3" s="362"/>
      <c r="BRA3" s="362"/>
      <c r="BRB3" s="362"/>
      <c r="BRC3" s="390"/>
      <c r="BRD3" s="390"/>
      <c r="BRE3" s="390"/>
      <c r="BRF3" s="390"/>
      <c r="BRG3" s="390"/>
      <c r="BRH3" s="362"/>
      <c r="BRI3" s="362"/>
      <c r="BRJ3" s="362"/>
      <c r="BRK3" s="390"/>
      <c r="BRL3" s="390"/>
      <c r="BRM3" s="390"/>
      <c r="BRN3" s="390"/>
      <c r="BRO3" s="390"/>
      <c r="BRP3" s="362"/>
      <c r="BRQ3" s="362"/>
      <c r="BRR3" s="362"/>
      <c r="BRS3" s="390"/>
      <c r="BRT3" s="390"/>
      <c r="BRU3" s="390"/>
      <c r="BRV3" s="390"/>
      <c r="BRW3" s="390"/>
      <c r="BRX3" s="362"/>
      <c r="BRY3" s="362"/>
      <c r="BRZ3" s="362"/>
      <c r="BSA3" s="390"/>
      <c r="BSB3" s="390"/>
      <c r="BSC3" s="390"/>
      <c r="BSD3" s="390"/>
      <c r="BSE3" s="390"/>
      <c r="BSF3" s="362"/>
      <c r="BSG3" s="362"/>
      <c r="BSH3" s="362"/>
      <c r="BSI3" s="390"/>
      <c r="BSJ3" s="390"/>
      <c r="BSK3" s="390"/>
      <c r="BSL3" s="390"/>
      <c r="BSM3" s="390"/>
      <c r="BSN3" s="362"/>
      <c r="BSO3" s="362"/>
      <c r="BSP3" s="362"/>
      <c r="BSQ3" s="390"/>
      <c r="BSR3" s="390"/>
      <c r="BSS3" s="390"/>
      <c r="BST3" s="390"/>
      <c r="BSU3" s="390"/>
      <c r="BSV3" s="362"/>
      <c r="BSW3" s="362"/>
      <c r="BSX3" s="362"/>
      <c r="BSY3" s="390"/>
      <c r="BSZ3" s="390"/>
      <c r="BTA3" s="390"/>
      <c r="BTB3" s="390"/>
      <c r="BTC3" s="390"/>
      <c r="BTD3" s="362"/>
      <c r="BTE3" s="362"/>
      <c r="BTF3" s="362"/>
      <c r="BTG3" s="390"/>
      <c r="BTH3" s="390"/>
      <c r="BTI3" s="390"/>
      <c r="BTJ3" s="390"/>
      <c r="BTK3" s="390"/>
      <c r="BTL3" s="362"/>
      <c r="BTM3" s="362"/>
      <c r="BTN3" s="362"/>
      <c r="BTO3" s="390"/>
      <c r="BTP3" s="390"/>
      <c r="BTQ3" s="390"/>
      <c r="BTR3" s="390"/>
      <c r="BTS3" s="390"/>
      <c r="BTT3" s="362"/>
      <c r="BTU3" s="362"/>
      <c r="BTV3" s="362"/>
      <c r="BTW3" s="390"/>
      <c r="BTX3" s="390"/>
      <c r="BTY3" s="390"/>
      <c r="BTZ3" s="390"/>
      <c r="BUA3" s="390"/>
      <c r="BUB3" s="362"/>
      <c r="BUC3" s="362"/>
      <c r="BUD3" s="362"/>
      <c r="BUE3" s="390"/>
      <c r="BUF3" s="390"/>
      <c r="BUG3" s="390"/>
      <c r="BUH3" s="390"/>
      <c r="BUI3" s="390"/>
      <c r="BUJ3" s="362"/>
      <c r="BUK3" s="362"/>
      <c r="BUL3" s="362"/>
      <c r="BUM3" s="390"/>
      <c r="BUN3" s="390"/>
      <c r="BUO3" s="390"/>
      <c r="BUP3" s="390"/>
      <c r="BUQ3" s="390"/>
      <c r="BUR3" s="362"/>
      <c r="BUS3" s="362"/>
      <c r="BUT3" s="362"/>
      <c r="BUU3" s="390"/>
      <c r="BUV3" s="390"/>
      <c r="BUW3" s="390"/>
      <c r="BUX3" s="390"/>
      <c r="BUY3" s="390"/>
      <c r="BUZ3" s="362"/>
      <c r="BVA3" s="362"/>
      <c r="BVB3" s="362"/>
      <c r="BVC3" s="390"/>
      <c r="BVD3" s="390"/>
      <c r="BVE3" s="390"/>
      <c r="BVF3" s="390"/>
      <c r="BVG3" s="390"/>
      <c r="BVH3" s="362"/>
      <c r="BVI3" s="362"/>
      <c r="BVJ3" s="362"/>
      <c r="BVK3" s="390"/>
      <c r="BVL3" s="390"/>
      <c r="BVM3" s="390"/>
      <c r="BVN3" s="390"/>
      <c r="BVO3" s="390"/>
      <c r="BVP3" s="362"/>
      <c r="BVQ3" s="362"/>
      <c r="BVR3" s="362"/>
      <c r="BVS3" s="390"/>
      <c r="BVT3" s="390"/>
      <c r="BVU3" s="390"/>
      <c r="BVV3" s="390"/>
      <c r="BVW3" s="390"/>
      <c r="BVX3" s="362"/>
      <c r="BVY3" s="362"/>
      <c r="BVZ3" s="362"/>
      <c r="BWA3" s="390"/>
      <c r="BWB3" s="390"/>
      <c r="BWC3" s="390"/>
      <c r="BWD3" s="390"/>
      <c r="BWE3" s="390"/>
      <c r="BWF3" s="362"/>
      <c r="BWG3" s="362"/>
      <c r="BWH3" s="362"/>
      <c r="BWI3" s="390"/>
      <c r="BWJ3" s="390"/>
      <c r="BWK3" s="390"/>
      <c r="BWL3" s="390"/>
      <c r="BWM3" s="390"/>
      <c r="BWN3" s="362"/>
      <c r="BWO3" s="362"/>
      <c r="BWP3" s="362"/>
      <c r="BWQ3" s="390"/>
      <c r="BWR3" s="390"/>
      <c r="BWS3" s="390"/>
      <c r="BWT3" s="390"/>
      <c r="BWU3" s="390"/>
      <c r="BWV3" s="362"/>
      <c r="BWW3" s="362"/>
      <c r="BWX3" s="362"/>
      <c r="BWY3" s="390"/>
      <c r="BWZ3" s="390"/>
      <c r="BXA3" s="390"/>
      <c r="BXB3" s="390"/>
      <c r="BXC3" s="390"/>
      <c r="BXD3" s="362"/>
      <c r="BXE3" s="362"/>
      <c r="BXF3" s="362"/>
      <c r="BXG3" s="390"/>
      <c r="BXH3" s="390"/>
      <c r="BXI3" s="390"/>
      <c r="BXJ3" s="390"/>
      <c r="BXK3" s="390"/>
      <c r="BXL3" s="362"/>
      <c r="BXM3" s="362"/>
      <c r="BXN3" s="362"/>
      <c r="BXO3" s="390"/>
      <c r="BXP3" s="390"/>
      <c r="BXQ3" s="390"/>
      <c r="BXR3" s="390"/>
      <c r="BXS3" s="390"/>
      <c r="BXT3" s="362"/>
      <c r="BXU3" s="362"/>
      <c r="BXV3" s="362"/>
      <c r="BXW3" s="390"/>
      <c r="BXX3" s="390"/>
      <c r="BXY3" s="390"/>
      <c r="BXZ3" s="390"/>
      <c r="BYA3" s="390"/>
      <c r="BYB3" s="362"/>
      <c r="BYC3" s="362"/>
      <c r="BYD3" s="362"/>
      <c r="BYE3" s="390"/>
      <c r="BYF3" s="390"/>
      <c r="BYG3" s="390"/>
      <c r="BYH3" s="390"/>
      <c r="BYI3" s="390"/>
      <c r="BYJ3" s="362"/>
      <c r="BYK3" s="362"/>
      <c r="BYL3" s="362"/>
      <c r="BYM3" s="390"/>
      <c r="BYN3" s="390"/>
      <c r="BYO3" s="390"/>
      <c r="BYP3" s="390"/>
      <c r="BYQ3" s="390"/>
      <c r="BYR3" s="362"/>
      <c r="BYS3" s="362"/>
      <c r="BYT3" s="362"/>
      <c r="BYU3" s="390"/>
      <c r="BYV3" s="390"/>
      <c r="BYW3" s="390"/>
      <c r="BYX3" s="390"/>
      <c r="BYY3" s="390"/>
      <c r="BYZ3" s="362"/>
      <c r="BZA3" s="362"/>
      <c r="BZB3" s="362"/>
      <c r="BZC3" s="390"/>
      <c r="BZD3" s="390"/>
      <c r="BZE3" s="390"/>
      <c r="BZF3" s="390"/>
      <c r="BZG3" s="390"/>
      <c r="BZH3" s="362"/>
      <c r="BZI3" s="362"/>
      <c r="BZJ3" s="362"/>
      <c r="BZK3" s="390"/>
      <c r="BZL3" s="390"/>
      <c r="BZM3" s="390"/>
      <c r="BZN3" s="390"/>
      <c r="BZO3" s="390"/>
      <c r="BZP3" s="362"/>
      <c r="BZQ3" s="362"/>
      <c r="BZR3" s="362"/>
      <c r="BZS3" s="390"/>
      <c r="BZT3" s="390"/>
      <c r="BZU3" s="390"/>
      <c r="BZV3" s="390"/>
      <c r="BZW3" s="390"/>
      <c r="BZX3" s="362"/>
      <c r="BZY3" s="362"/>
      <c r="BZZ3" s="362"/>
      <c r="CAA3" s="390"/>
      <c r="CAB3" s="390"/>
      <c r="CAC3" s="390"/>
      <c r="CAD3" s="390"/>
      <c r="CAE3" s="390"/>
      <c r="CAF3" s="362"/>
      <c r="CAG3" s="362"/>
      <c r="CAH3" s="362"/>
      <c r="CAI3" s="390"/>
      <c r="CAJ3" s="390"/>
      <c r="CAK3" s="390"/>
      <c r="CAL3" s="390"/>
      <c r="CAM3" s="390"/>
      <c r="CAN3" s="362"/>
      <c r="CAO3" s="362"/>
      <c r="CAP3" s="362"/>
      <c r="CAQ3" s="390"/>
      <c r="CAR3" s="390"/>
      <c r="CAS3" s="390"/>
      <c r="CAT3" s="390"/>
      <c r="CAU3" s="390"/>
      <c r="CAV3" s="362"/>
      <c r="CAW3" s="362"/>
      <c r="CAX3" s="362"/>
      <c r="CAY3" s="390"/>
      <c r="CAZ3" s="390"/>
      <c r="CBA3" s="390"/>
      <c r="CBB3" s="390"/>
      <c r="CBC3" s="390"/>
      <c r="CBD3" s="362"/>
      <c r="CBE3" s="362"/>
      <c r="CBF3" s="362"/>
      <c r="CBG3" s="390"/>
      <c r="CBH3" s="390"/>
      <c r="CBI3" s="390"/>
      <c r="CBJ3" s="390"/>
      <c r="CBK3" s="390"/>
      <c r="CBL3" s="362"/>
      <c r="CBM3" s="362"/>
      <c r="CBN3" s="362"/>
      <c r="CBO3" s="390"/>
      <c r="CBP3" s="390"/>
      <c r="CBQ3" s="390"/>
      <c r="CBR3" s="390"/>
      <c r="CBS3" s="390"/>
      <c r="CBT3" s="362"/>
      <c r="CBU3" s="362"/>
      <c r="CBV3" s="362"/>
      <c r="CBW3" s="390"/>
      <c r="CBX3" s="390"/>
      <c r="CBY3" s="390"/>
      <c r="CBZ3" s="390"/>
      <c r="CCA3" s="390"/>
      <c r="CCB3" s="362"/>
      <c r="CCC3" s="362"/>
      <c r="CCD3" s="362"/>
      <c r="CCE3" s="390"/>
      <c r="CCF3" s="390"/>
      <c r="CCG3" s="390"/>
      <c r="CCH3" s="390"/>
      <c r="CCI3" s="390"/>
      <c r="CCJ3" s="362"/>
      <c r="CCK3" s="362"/>
      <c r="CCL3" s="362"/>
      <c r="CCM3" s="390"/>
      <c r="CCN3" s="390"/>
      <c r="CCO3" s="390"/>
      <c r="CCP3" s="390"/>
      <c r="CCQ3" s="390"/>
      <c r="CCR3" s="362"/>
      <c r="CCS3" s="362"/>
      <c r="CCT3" s="362"/>
      <c r="CCU3" s="390"/>
      <c r="CCV3" s="390"/>
      <c r="CCW3" s="390"/>
      <c r="CCX3" s="390"/>
      <c r="CCY3" s="390"/>
      <c r="CCZ3" s="362"/>
      <c r="CDA3" s="362"/>
      <c r="CDB3" s="362"/>
      <c r="CDC3" s="390"/>
      <c r="CDD3" s="390"/>
      <c r="CDE3" s="390"/>
      <c r="CDF3" s="390"/>
      <c r="CDG3" s="390"/>
      <c r="CDH3" s="362"/>
      <c r="CDI3" s="362"/>
      <c r="CDJ3" s="362"/>
      <c r="CDK3" s="390"/>
      <c r="CDL3" s="390"/>
      <c r="CDM3" s="390"/>
      <c r="CDN3" s="390"/>
      <c r="CDO3" s="390"/>
      <c r="CDP3" s="362"/>
      <c r="CDQ3" s="362"/>
      <c r="CDR3" s="362"/>
      <c r="CDS3" s="390"/>
      <c r="CDT3" s="390"/>
      <c r="CDU3" s="390"/>
      <c r="CDV3" s="390"/>
      <c r="CDW3" s="390"/>
      <c r="CDX3" s="362"/>
      <c r="CDY3" s="362"/>
      <c r="CDZ3" s="362"/>
      <c r="CEA3" s="390"/>
      <c r="CEB3" s="390"/>
      <c r="CEC3" s="390"/>
      <c r="CED3" s="390"/>
      <c r="CEE3" s="390"/>
      <c r="CEF3" s="362"/>
      <c r="CEG3" s="362"/>
      <c r="CEH3" s="362"/>
      <c r="CEI3" s="390"/>
      <c r="CEJ3" s="390"/>
      <c r="CEK3" s="390"/>
      <c r="CEL3" s="390"/>
      <c r="CEM3" s="390"/>
      <c r="CEN3" s="362"/>
      <c r="CEO3" s="362"/>
      <c r="CEP3" s="362"/>
      <c r="CEQ3" s="390"/>
      <c r="CER3" s="390"/>
      <c r="CES3" s="390"/>
      <c r="CET3" s="390"/>
      <c r="CEU3" s="390"/>
      <c r="CEV3" s="362"/>
      <c r="CEW3" s="362"/>
      <c r="CEX3" s="362"/>
      <c r="CEY3" s="390"/>
      <c r="CEZ3" s="390"/>
      <c r="CFA3" s="390"/>
      <c r="CFB3" s="390"/>
      <c r="CFC3" s="390"/>
      <c r="CFD3" s="362"/>
      <c r="CFE3" s="362"/>
      <c r="CFF3" s="362"/>
      <c r="CFG3" s="390"/>
      <c r="CFH3" s="390"/>
      <c r="CFI3" s="390"/>
      <c r="CFJ3" s="390"/>
      <c r="CFK3" s="390"/>
      <c r="CFL3" s="362"/>
      <c r="CFM3" s="362"/>
      <c r="CFN3" s="362"/>
      <c r="CFO3" s="390"/>
      <c r="CFP3" s="390"/>
      <c r="CFQ3" s="390"/>
      <c r="CFR3" s="390"/>
      <c r="CFS3" s="390"/>
      <c r="CFT3" s="362"/>
      <c r="CFU3" s="362"/>
      <c r="CFV3" s="362"/>
      <c r="CFW3" s="390"/>
      <c r="CFX3" s="390"/>
      <c r="CFY3" s="390"/>
      <c r="CFZ3" s="390"/>
      <c r="CGA3" s="390"/>
      <c r="CGB3" s="362"/>
      <c r="CGC3" s="362"/>
      <c r="CGD3" s="362"/>
      <c r="CGE3" s="390"/>
      <c r="CGF3" s="390"/>
      <c r="CGG3" s="390"/>
      <c r="CGH3" s="390"/>
      <c r="CGI3" s="390"/>
      <c r="CGJ3" s="362"/>
      <c r="CGK3" s="362"/>
      <c r="CGL3" s="362"/>
      <c r="CGM3" s="390"/>
      <c r="CGN3" s="390"/>
      <c r="CGO3" s="390"/>
      <c r="CGP3" s="390"/>
      <c r="CGQ3" s="390"/>
      <c r="CGR3" s="362"/>
      <c r="CGS3" s="362"/>
      <c r="CGT3" s="362"/>
      <c r="CGU3" s="390"/>
      <c r="CGV3" s="390"/>
      <c r="CGW3" s="390"/>
      <c r="CGX3" s="390"/>
      <c r="CGY3" s="390"/>
      <c r="CGZ3" s="362"/>
      <c r="CHA3" s="362"/>
      <c r="CHB3" s="362"/>
      <c r="CHC3" s="390"/>
      <c r="CHD3" s="390"/>
      <c r="CHE3" s="390"/>
      <c r="CHF3" s="390"/>
      <c r="CHG3" s="390"/>
      <c r="CHH3" s="362"/>
      <c r="CHI3" s="362"/>
      <c r="CHJ3" s="362"/>
      <c r="CHK3" s="390"/>
      <c r="CHL3" s="390"/>
      <c r="CHM3" s="390"/>
      <c r="CHN3" s="390"/>
      <c r="CHO3" s="390"/>
      <c r="CHP3" s="362"/>
      <c r="CHQ3" s="362"/>
      <c r="CHR3" s="362"/>
      <c r="CHS3" s="390"/>
      <c r="CHT3" s="390"/>
      <c r="CHU3" s="390"/>
      <c r="CHV3" s="390"/>
      <c r="CHW3" s="390"/>
      <c r="CHX3" s="362"/>
      <c r="CHY3" s="362"/>
      <c r="CHZ3" s="362"/>
      <c r="CIA3" s="390"/>
      <c r="CIB3" s="390"/>
      <c r="CIC3" s="390"/>
      <c r="CID3" s="390"/>
      <c r="CIE3" s="390"/>
      <c r="CIF3" s="362"/>
      <c r="CIG3" s="362"/>
      <c r="CIH3" s="362"/>
      <c r="CII3" s="390"/>
      <c r="CIJ3" s="390"/>
      <c r="CIK3" s="390"/>
      <c r="CIL3" s="390"/>
      <c r="CIM3" s="390"/>
      <c r="CIN3" s="362"/>
      <c r="CIO3" s="362"/>
      <c r="CIP3" s="362"/>
      <c r="CIQ3" s="390"/>
      <c r="CIR3" s="390"/>
      <c r="CIS3" s="390"/>
      <c r="CIT3" s="390"/>
      <c r="CIU3" s="390"/>
      <c r="CIV3" s="362"/>
      <c r="CIW3" s="362"/>
      <c r="CIX3" s="362"/>
      <c r="CIY3" s="390"/>
      <c r="CIZ3" s="390"/>
      <c r="CJA3" s="390"/>
      <c r="CJB3" s="390"/>
      <c r="CJC3" s="390"/>
      <c r="CJD3" s="362"/>
      <c r="CJE3" s="362"/>
      <c r="CJF3" s="362"/>
      <c r="CJG3" s="390"/>
      <c r="CJH3" s="390"/>
      <c r="CJI3" s="390"/>
      <c r="CJJ3" s="390"/>
      <c r="CJK3" s="390"/>
      <c r="CJL3" s="362"/>
      <c r="CJM3" s="362"/>
      <c r="CJN3" s="362"/>
      <c r="CJO3" s="390"/>
      <c r="CJP3" s="390"/>
      <c r="CJQ3" s="390"/>
      <c r="CJR3" s="390"/>
      <c r="CJS3" s="390"/>
      <c r="CJT3" s="362"/>
      <c r="CJU3" s="362"/>
      <c r="CJV3" s="362"/>
      <c r="CJW3" s="390"/>
      <c r="CJX3" s="390"/>
      <c r="CJY3" s="390"/>
      <c r="CJZ3" s="390"/>
      <c r="CKA3" s="390"/>
      <c r="CKB3" s="362"/>
      <c r="CKC3" s="362"/>
      <c r="CKD3" s="362"/>
      <c r="CKE3" s="390"/>
      <c r="CKF3" s="390"/>
      <c r="CKG3" s="390"/>
      <c r="CKH3" s="390"/>
      <c r="CKI3" s="390"/>
      <c r="CKJ3" s="362"/>
      <c r="CKK3" s="362"/>
      <c r="CKL3" s="362"/>
      <c r="CKM3" s="390"/>
      <c r="CKN3" s="390"/>
      <c r="CKO3" s="390"/>
      <c r="CKP3" s="390"/>
      <c r="CKQ3" s="390"/>
      <c r="CKR3" s="362"/>
      <c r="CKS3" s="362"/>
      <c r="CKT3" s="362"/>
      <c r="CKU3" s="390"/>
      <c r="CKV3" s="390"/>
      <c r="CKW3" s="390"/>
      <c r="CKX3" s="390"/>
      <c r="CKY3" s="390"/>
      <c r="CKZ3" s="362"/>
      <c r="CLA3" s="362"/>
      <c r="CLB3" s="362"/>
      <c r="CLC3" s="390"/>
      <c r="CLD3" s="390"/>
      <c r="CLE3" s="390"/>
      <c r="CLF3" s="390"/>
      <c r="CLG3" s="390"/>
      <c r="CLH3" s="362"/>
      <c r="CLI3" s="362"/>
      <c r="CLJ3" s="362"/>
      <c r="CLK3" s="390"/>
      <c r="CLL3" s="390"/>
      <c r="CLM3" s="390"/>
      <c r="CLN3" s="390"/>
      <c r="CLO3" s="390"/>
      <c r="CLP3" s="362"/>
      <c r="CLQ3" s="362"/>
      <c r="CLR3" s="362"/>
      <c r="CLS3" s="390"/>
      <c r="CLT3" s="390"/>
      <c r="CLU3" s="390"/>
      <c r="CLV3" s="390"/>
      <c r="CLW3" s="390"/>
      <c r="CLX3" s="362"/>
      <c r="CLY3" s="362"/>
      <c r="CLZ3" s="362"/>
      <c r="CMA3" s="390"/>
      <c r="CMB3" s="390"/>
      <c r="CMC3" s="390"/>
      <c r="CMD3" s="390"/>
      <c r="CME3" s="390"/>
      <c r="CMF3" s="362"/>
      <c r="CMG3" s="362"/>
      <c r="CMH3" s="362"/>
      <c r="CMI3" s="390"/>
      <c r="CMJ3" s="390"/>
      <c r="CMK3" s="390"/>
      <c r="CML3" s="390"/>
      <c r="CMM3" s="390"/>
      <c r="CMN3" s="362"/>
      <c r="CMO3" s="362"/>
      <c r="CMP3" s="362"/>
      <c r="CMQ3" s="390"/>
      <c r="CMR3" s="390"/>
      <c r="CMS3" s="390"/>
      <c r="CMT3" s="390"/>
      <c r="CMU3" s="390"/>
      <c r="CMV3" s="362"/>
      <c r="CMW3" s="362"/>
      <c r="CMX3" s="362"/>
      <c r="CMY3" s="390"/>
      <c r="CMZ3" s="390"/>
      <c r="CNA3" s="390"/>
      <c r="CNB3" s="390"/>
      <c r="CNC3" s="390"/>
      <c r="CND3" s="362"/>
      <c r="CNE3" s="362"/>
      <c r="CNF3" s="362"/>
      <c r="CNG3" s="390"/>
      <c r="CNH3" s="390"/>
      <c r="CNI3" s="390"/>
      <c r="CNJ3" s="390"/>
      <c r="CNK3" s="390"/>
      <c r="CNL3" s="362"/>
      <c r="CNM3" s="362"/>
      <c r="CNN3" s="362"/>
      <c r="CNO3" s="390"/>
      <c r="CNP3" s="390"/>
      <c r="CNQ3" s="390"/>
      <c r="CNR3" s="390"/>
      <c r="CNS3" s="390"/>
      <c r="CNT3" s="362"/>
      <c r="CNU3" s="362"/>
      <c r="CNV3" s="362"/>
      <c r="CNW3" s="390"/>
      <c r="CNX3" s="390"/>
      <c r="CNY3" s="390"/>
      <c r="CNZ3" s="390"/>
      <c r="COA3" s="390"/>
      <c r="COB3" s="362"/>
      <c r="COC3" s="362"/>
      <c r="COD3" s="362"/>
      <c r="COE3" s="390"/>
      <c r="COF3" s="390"/>
      <c r="COG3" s="390"/>
      <c r="COH3" s="390"/>
      <c r="COI3" s="390"/>
      <c r="COJ3" s="362"/>
      <c r="COK3" s="362"/>
      <c r="COL3" s="362"/>
      <c r="COM3" s="390"/>
      <c r="CON3" s="390"/>
      <c r="COO3" s="390"/>
      <c r="COP3" s="390"/>
      <c r="COQ3" s="390"/>
      <c r="COR3" s="362"/>
      <c r="COS3" s="362"/>
      <c r="COT3" s="362"/>
      <c r="COU3" s="390"/>
      <c r="COV3" s="390"/>
      <c r="COW3" s="390"/>
      <c r="COX3" s="390"/>
      <c r="COY3" s="390"/>
      <c r="COZ3" s="362"/>
      <c r="CPA3" s="362"/>
      <c r="CPB3" s="362"/>
      <c r="CPC3" s="390"/>
      <c r="CPD3" s="390"/>
      <c r="CPE3" s="390"/>
      <c r="CPF3" s="390"/>
      <c r="CPG3" s="390"/>
      <c r="CPH3" s="362"/>
      <c r="CPI3" s="362"/>
      <c r="CPJ3" s="362"/>
      <c r="CPK3" s="390"/>
      <c r="CPL3" s="390"/>
      <c r="CPM3" s="390"/>
      <c r="CPN3" s="390"/>
      <c r="CPO3" s="390"/>
      <c r="CPP3" s="362"/>
      <c r="CPQ3" s="362"/>
      <c r="CPR3" s="362"/>
      <c r="CPS3" s="390"/>
      <c r="CPT3" s="390"/>
      <c r="CPU3" s="390"/>
      <c r="CPV3" s="390"/>
      <c r="CPW3" s="390"/>
      <c r="CPX3" s="362"/>
      <c r="CPY3" s="362"/>
      <c r="CPZ3" s="362"/>
      <c r="CQA3" s="390"/>
      <c r="CQB3" s="390"/>
      <c r="CQC3" s="390"/>
      <c r="CQD3" s="390"/>
      <c r="CQE3" s="390"/>
      <c r="CQF3" s="362"/>
      <c r="CQG3" s="362"/>
      <c r="CQH3" s="362"/>
      <c r="CQI3" s="390"/>
      <c r="CQJ3" s="390"/>
      <c r="CQK3" s="390"/>
      <c r="CQL3" s="390"/>
      <c r="CQM3" s="390"/>
      <c r="CQN3" s="362"/>
      <c r="CQO3" s="362"/>
      <c r="CQP3" s="362"/>
      <c r="CQQ3" s="390"/>
      <c r="CQR3" s="390"/>
      <c r="CQS3" s="390"/>
      <c r="CQT3" s="390"/>
      <c r="CQU3" s="390"/>
      <c r="CQV3" s="362"/>
      <c r="CQW3" s="362"/>
      <c r="CQX3" s="362"/>
      <c r="CQY3" s="390"/>
      <c r="CQZ3" s="390"/>
      <c r="CRA3" s="390"/>
      <c r="CRB3" s="390"/>
      <c r="CRC3" s="390"/>
      <c r="CRD3" s="362"/>
      <c r="CRE3" s="362"/>
      <c r="CRF3" s="362"/>
      <c r="CRG3" s="390"/>
      <c r="CRH3" s="390"/>
      <c r="CRI3" s="390"/>
      <c r="CRJ3" s="390"/>
      <c r="CRK3" s="390"/>
      <c r="CRL3" s="362"/>
      <c r="CRM3" s="362"/>
      <c r="CRN3" s="362"/>
      <c r="CRO3" s="390"/>
      <c r="CRP3" s="390"/>
      <c r="CRQ3" s="390"/>
      <c r="CRR3" s="390"/>
      <c r="CRS3" s="390"/>
      <c r="CRT3" s="362"/>
      <c r="CRU3" s="362"/>
      <c r="CRV3" s="362"/>
      <c r="CRW3" s="390"/>
      <c r="CRX3" s="390"/>
      <c r="CRY3" s="390"/>
      <c r="CRZ3" s="390"/>
      <c r="CSA3" s="390"/>
      <c r="CSB3" s="362"/>
      <c r="CSC3" s="362"/>
      <c r="CSD3" s="362"/>
      <c r="CSE3" s="390"/>
      <c r="CSF3" s="390"/>
      <c r="CSG3" s="390"/>
      <c r="CSH3" s="390"/>
      <c r="CSI3" s="390"/>
      <c r="CSJ3" s="362"/>
      <c r="CSK3" s="362"/>
      <c r="CSL3" s="362"/>
      <c r="CSM3" s="390"/>
      <c r="CSN3" s="390"/>
      <c r="CSO3" s="390"/>
      <c r="CSP3" s="390"/>
      <c r="CSQ3" s="390"/>
      <c r="CSR3" s="362"/>
      <c r="CSS3" s="362"/>
      <c r="CST3" s="362"/>
      <c r="CSU3" s="390"/>
      <c r="CSV3" s="390"/>
      <c r="CSW3" s="390"/>
      <c r="CSX3" s="390"/>
      <c r="CSY3" s="390"/>
      <c r="CSZ3" s="362"/>
      <c r="CTA3" s="362"/>
      <c r="CTB3" s="362"/>
      <c r="CTC3" s="390"/>
      <c r="CTD3" s="390"/>
      <c r="CTE3" s="390"/>
      <c r="CTF3" s="390"/>
      <c r="CTG3" s="390"/>
      <c r="CTH3" s="362"/>
      <c r="CTI3" s="362"/>
      <c r="CTJ3" s="362"/>
      <c r="CTK3" s="390"/>
      <c r="CTL3" s="390"/>
      <c r="CTM3" s="390"/>
      <c r="CTN3" s="390"/>
      <c r="CTO3" s="390"/>
      <c r="CTP3" s="362"/>
      <c r="CTQ3" s="362"/>
      <c r="CTR3" s="362"/>
      <c r="CTS3" s="390"/>
      <c r="CTT3" s="390"/>
      <c r="CTU3" s="390"/>
      <c r="CTV3" s="390"/>
      <c r="CTW3" s="390"/>
      <c r="CTX3" s="362"/>
      <c r="CTY3" s="362"/>
      <c r="CTZ3" s="362"/>
      <c r="CUA3" s="390"/>
      <c r="CUB3" s="390"/>
      <c r="CUC3" s="390"/>
      <c r="CUD3" s="390"/>
      <c r="CUE3" s="390"/>
      <c r="CUF3" s="362"/>
      <c r="CUG3" s="362"/>
      <c r="CUH3" s="362"/>
      <c r="CUI3" s="390"/>
      <c r="CUJ3" s="390"/>
      <c r="CUK3" s="390"/>
      <c r="CUL3" s="390"/>
      <c r="CUM3" s="390"/>
      <c r="CUN3" s="362"/>
      <c r="CUO3" s="362"/>
      <c r="CUP3" s="362"/>
      <c r="CUQ3" s="390"/>
      <c r="CUR3" s="390"/>
      <c r="CUS3" s="390"/>
      <c r="CUT3" s="390"/>
      <c r="CUU3" s="390"/>
      <c r="CUV3" s="362"/>
      <c r="CUW3" s="362"/>
      <c r="CUX3" s="362"/>
      <c r="CUY3" s="390"/>
      <c r="CUZ3" s="390"/>
      <c r="CVA3" s="390"/>
      <c r="CVB3" s="390"/>
      <c r="CVC3" s="390"/>
      <c r="CVD3" s="362"/>
      <c r="CVE3" s="362"/>
      <c r="CVF3" s="362"/>
      <c r="CVG3" s="390"/>
      <c r="CVH3" s="390"/>
      <c r="CVI3" s="390"/>
      <c r="CVJ3" s="390"/>
      <c r="CVK3" s="390"/>
      <c r="CVL3" s="362"/>
      <c r="CVM3" s="362"/>
      <c r="CVN3" s="362"/>
      <c r="CVO3" s="390"/>
      <c r="CVP3" s="390"/>
      <c r="CVQ3" s="390"/>
      <c r="CVR3" s="390"/>
      <c r="CVS3" s="390"/>
      <c r="CVT3" s="362"/>
      <c r="CVU3" s="362"/>
      <c r="CVV3" s="362"/>
      <c r="CVW3" s="390"/>
      <c r="CVX3" s="390"/>
      <c r="CVY3" s="390"/>
      <c r="CVZ3" s="390"/>
      <c r="CWA3" s="390"/>
      <c r="CWB3" s="362"/>
      <c r="CWC3" s="362"/>
      <c r="CWD3" s="362"/>
      <c r="CWE3" s="390"/>
      <c r="CWF3" s="390"/>
      <c r="CWG3" s="390"/>
      <c r="CWH3" s="390"/>
      <c r="CWI3" s="390"/>
      <c r="CWJ3" s="362"/>
      <c r="CWK3" s="362"/>
      <c r="CWL3" s="362"/>
      <c r="CWM3" s="390"/>
      <c r="CWN3" s="390"/>
      <c r="CWO3" s="390"/>
      <c r="CWP3" s="390"/>
      <c r="CWQ3" s="390"/>
      <c r="CWR3" s="362"/>
      <c r="CWS3" s="362"/>
      <c r="CWT3" s="362"/>
      <c r="CWU3" s="390"/>
      <c r="CWV3" s="390"/>
      <c r="CWW3" s="390"/>
      <c r="CWX3" s="390"/>
      <c r="CWY3" s="390"/>
      <c r="CWZ3" s="362"/>
      <c r="CXA3" s="362"/>
      <c r="CXB3" s="362"/>
      <c r="CXC3" s="390"/>
      <c r="CXD3" s="390"/>
      <c r="CXE3" s="390"/>
      <c r="CXF3" s="390"/>
      <c r="CXG3" s="390"/>
      <c r="CXH3" s="362"/>
      <c r="CXI3" s="362"/>
      <c r="CXJ3" s="362"/>
      <c r="CXK3" s="390"/>
      <c r="CXL3" s="390"/>
      <c r="CXM3" s="390"/>
      <c r="CXN3" s="390"/>
      <c r="CXO3" s="390"/>
      <c r="CXP3" s="362"/>
      <c r="CXQ3" s="362"/>
      <c r="CXR3" s="362"/>
      <c r="CXS3" s="390"/>
      <c r="CXT3" s="390"/>
      <c r="CXU3" s="390"/>
      <c r="CXV3" s="390"/>
      <c r="CXW3" s="390"/>
      <c r="CXX3" s="362"/>
      <c r="CXY3" s="362"/>
      <c r="CXZ3" s="362"/>
      <c r="CYA3" s="390"/>
      <c r="CYB3" s="390"/>
      <c r="CYC3" s="390"/>
      <c r="CYD3" s="390"/>
      <c r="CYE3" s="390"/>
      <c r="CYF3" s="362"/>
      <c r="CYG3" s="362"/>
      <c r="CYH3" s="362"/>
      <c r="CYI3" s="390"/>
      <c r="CYJ3" s="390"/>
      <c r="CYK3" s="390"/>
      <c r="CYL3" s="390"/>
      <c r="CYM3" s="390"/>
      <c r="CYN3" s="362"/>
      <c r="CYO3" s="362"/>
      <c r="CYP3" s="362"/>
      <c r="CYQ3" s="390"/>
      <c r="CYR3" s="390"/>
      <c r="CYS3" s="390"/>
      <c r="CYT3" s="390"/>
      <c r="CYU3" s="390"/>
      <c r="CYV3" s="362"/>
      <c r="CYW3" s="362"/>
      <c r="CYX3" s="362"/>
      <c r="CYY3" s="390"/>
      <c r="CYZ3" s="390"/>
      <c r="CZA3" s="390"/>
      <c r="CZB3" s="390"/>
      <c r="CZC3" s="390"/>
      <c r="CZD3" s="362"/>
      <c r="CZE3" s="362"/>
      <c r="CZF3" s="362"/>
      <c r="CZG3" s="390"/>
      <c r="CZH3" s="390"/>
      <c r="CZI3" s="390"/>
      <c r="CZJ3" s="390"/>
      <c r="CZK3" s="390"/>
      <c r="CZL3" s="362"/>
      <c r="CZM3" s="362"/>
      <c r="CZN3" s="362"/>
      <c r="CZO3" s="390"/>
      <c r="CZP3" s="390"/>
      <c r="CZQ3" s="390"/>
      <c r="CZR3" s="390"/>
      <c r="CZS3" s="390"/>
      <c r="CZT3" s="362"/>
      <c r="CZU3" s="362"/>
      <c r="CZV3" s="362"/>
      <c r="CZW3" s="390"/>
      <c r="CZX3" s="390"/>
      <c r="CZY3" s="390"/>
      <c r="CZZ3" s="390"/>
      <c r="DAA3" s="390"/>
      <c r="DAB3" s="362"/>
      <c r="DAC3" s="362"/>
      <c r="DAD3" s="362"/>
      <c r="DAE3" s="390"/>
      <c r="DAF3" s="390"/>
      <c r="DAG3" s="390"/>
      <c r="DAH3" s="390"/>
      <c r="DAI3" s="390"/>
      <c r="DAJ3" s="362"/>
      <c r="DAK3" s="362"/>
      <c r="DAL3" s="362"/>
      <c r="DAM3" s="390"/>
      <c r="DAN3" s="390"/>
      <c r="DAO3" s="390"/>
      <c r="DAP3" s="390"/>
      <c r="DAQ3" s="390"/>
      <c r="DAR3" s="362"/>
      <c r="DAS3" s="362"/>
      <c r="DAT3" s="362"/>
      <c r="DAU3" s="390"/>
      <c r="DAV3" s="390"/>
      <c r="DAW3" s="390"/>
      <c r="DAX3" s="390"/>
      <c r="DAY3" s="390"/>
      <c r="DAZ3" s="362"/>
      <c r="DBA3" s="362"/>
      <c r="DBB3" s="362"/>
      <c r="DBC3" s="390"/>
      <c r="DBD3" s="390"/>
      <c r="DBE3" s="390"/>
      <c r="DBF3" s="390"/>
      <c r="DBG3" s="390"/>
      <c r="DBH3" s="362"/>
      <c r="DBI3" s="362"/>
      <c r="DBJ3" s="362"/>
      <c r="DBK3" s="390"/>
      <c r="DBL3" s="390"/>
      <c r="DBM3" s="390"/>
      <c r="DBN3" s="390"/>
      <c r="DBO3" s="390"/>
      <c r="DBP3" s="362"/>
      <c r="DBQ3" s="362"/>
      <c r="DBR3" s="362"/>
      <c r="DBS3" s="390"/>
      <c r="DBT3" s="390"/>
      <c r="DBU3" s="390"/>
      <c r="DBV3" s="390"/>
      <c r="DBW3" s="390"/>
      <c r="DBX3" s="362"/>
      <c r="DBY3" s="362"/>
      <c r="DBZ3" s="362"/>
      <c r="DCA3" s="390"/>
      <c r="DCB3" s="390"/>
      <c r="DCC3" s="390"/>
      <c r="DCD3" s="390"/>
      <c r="DCE3" s="390"/>
      <c r="DCF3" s="362"/>
      <c r="DCG3" s="362"/>
      <c r="DCH3" s="362"/>
      <c r="DCI3" s="390"/>
      <c r="DCJ3" s="390"/>
      <c r="DCK3" s="390"/>
      <c r="DCL3" s="390"/>
      <c r="DCM3" s="390"/>
      <c r="DCN3" s="362"/>
      <c r="DCO3" s="362"/>
      <c r="DCP3" s="362"/>
      <c r="DCQ3" s="390"/>
      <c r="DCR3" s="390"/>
      <c r="DCS3" s="390"/>
      <c r="DCT3" s="390"/>
      <c r="DCU3" s="390"/>
      <c r="DCV3" s="362"/>
      <c r="DCW3" s="362"/>
      <c r="DCX3" s="362"/>
      <c r="DCY3" s="390"/>
      <c r="DCZ3" s="390"/>
      <c r="DDA3" s="390"/>
      <c r="DDB3" s="390"/>
      <c r="DDC3" s="390"/>
      <c r="DDD3" s="362"/>
      <c r="DDE3" s="362"/>
      <c r="DDF3" s="362"/>
      <c r="DDG3" s="390"/>
      <c r="DDH3" s="390"/>
      <c r="DDI3" s="390"/>
      <c r="DDJ3" s="390"/>
      <c r="DDK3" s="390"/>
      <c r="DDL3" s="362"/>
      <c r="DDM3" s="362"/>
      <c r="DDN3" s="362"/>
      <c r="DDO3" s="390"/>
      <c r="DDP3" s="390"/>
      <c r="DDQ3" s="390"/>
      <c r="DDR3" s="390"/>
      <c r="DDS3" s="390"/>
      <c r="DDT3" s="362"/>
      <c r="DDU3" s="362"/>
      <c r="DDV3" s="362"/>
      <c r="DDW3" s="390"/>
      <c r="DDX3" s="390"/>
      <c r="DDY3" s="390"/>
      <c r="DDZ3" s="390"/>
      <c r="DEA3" s="390"/>
      <c r="DEB3" s="362"/>
      <c r="DEC3" s="362"/>
      <c r="DED3" s="362"/>
      <c r="DEE3" s="390"/>
      <c r="DEF3" s="390"/>
      <c r="DEG3" s="390"/>
      <c r="DEH3" s="390"/>
      <c r="DEI3" s="390"/>
      <c r="DEJ3" s="362"/>
      <c r="DEK3" s="362"/>
      <c r="DEL3" s="362"/>
      <c r="DEM3" s="390"/>
      <c r="DEN3" s="390"/>
      <c r="DEO3" s="390"/>
      <c r="DEP3" s="390"/>
      <c r="DEQ3" s="390"/>
      <c r="DER3" s="362"/>
      <c r="DES3" s="362"/>
      <c r="DET3" s="362"/>
      <c r="DEU3" s="390"/>
      <c r="DEV3" s="390"/>
      <c r="DEW3" s="390"/>
      <c r="DEX3" s="390"/>
      <c r="DEY3" s="390"/>
      <c r="DEZ3" s="362"/>
      <c r="DFA3" s="362"/>
      <c r="DFB3" s="362"/>
      <c r="DFC3" s="390"/>
      <c r="DFD3" s="390"/>
      <c r="DFE3" s="390"/>
      <c r="DFF3" s="390"/>
      <c r="DFG3" s="390"/>
      <c r="DFH3" s="362"/>
      <c r="DFI3" s="362"/>
      <c r="DFJ3" s="362"/>
      <c r="DFK3" s="390"/>
      <c r="DFL3" s="390"/>
      <c r="DFM3" s="390"/>
      <c r="DFN3" s="390"/>
      <c r="DFO3" s="390"/>
      <c r="DFP3" s="362"/>
      <c r="DFQ3" s="362"/>
      <c r="DFR3" s="362"/>
      <c r="DFS3" s="390"/>
      <c r="DFT3" s="390"/>
      <c r="DFU3" s="390"/>
      <c r="DFV3" s="390"/>
      <c r="DFW3" s="390"/>
      <c r="DFX3" s="362"/>
      <c r="DFY3" s="362"/>
      <c r="DFZ3" s="362"/>
      <c r="DGA3" s="390"/>
      <c r="DGB3" s="390"/>
      <c r="DGC3" s="390"/>
      <c r="DGD3" s="390"/>
      <c r="DGE3" s="390"/>
      <c r="DGF3" s="362"/>
      <c r="DGG3" s="362"/>
      <c r="DGH3" s="362"/>
      <c r="DGI3" s="390"/>
      <c r="DGJ3" s="390"/>
      <c r="DGK3" s="390"/>
      <c r="DGL3" s="390"/>
      <c r="DGM3" s="390"/>
      <c r="DGN3" s="362"/>
      <c r="DGO3" s="362"/>
      <c r="DGP3" s="362"/>
      <c r="DGQ3" s="390"/>
      <c r="DGR3" s="390"/>
      <c r="DGS3" s="390"/>
      <c r="DGT3" s="390"/>
      <c r="DGU3" s="390"/>
      <c r="DGV3" s="362"/>
      <c r="DGW3" s="362"/>
      <c r="DGX3" s="362"/>
      <c r="DGY3" s="390"/>
      <c r="DGZ3" s="390"/>
      <c r="DHA3" s="390"/>
      <c r="DHB3" s="390"/>
      <c r="DHC3" s="390"/>
      <c r="DHD3" s="362"/>
      <c r="DHE3" s="362"/>
      <c r="DHF3" s="362"/>
      <c r="DHG3" s="390"/>
      <c r="DHH3" s="390"/>
      <c r="DHI3" s="390"/>
      <c r="DHJ3" s="390"/>
      <c r="DHK3" s="390"/>
      <c r="DHL3" s="362"/>
      <c r="DHM3" s="362"/>
      <c r="DHN3" s="362"/>
      <c r="DHO3" s="390"/>
      <c r="DHP3" s="390"/>
      <c r="DHQ3" s="390"/>
      <c r="DHR3" s="390"/>
      <c r="DHS3" s="390"/>
      <c r="DHT3" s="362"/>
      <c r="DHU3" s="362"/>
      <c r="DHV3" s="362"/>
      <c r="DHW3" s="390"/>
      <c r="DHX3" s="390"/>
      <c r="DHY3" s="390"/>
      <c r="DHZ3" s="390"/>
      <c r="DIA3" s="390"/>
      <c r="DIB3" s="362"/>
      <c r="DIC3" s="362"/>
      <c r="DID3" s="362"/>
      <c r="DIE3" s="390"/>
      <c r="DIF3" s="390"/>
      <c r="DIG3" s="390"/>
      <c r="DIH3" s="390"/>
      <c r="DII3" s="390"/>
      <c r="DIJ3" s="362"/>
      <c r="DIK3" s="362"/>
      <c r="DIL3" s="362"/>
      <c r="DIM3" s="390"/>
      <c r="DIN3" s="390"/>
      <c r="DIO3" s="390"/>
      <c r="DIP3" s="390"/>
      <c r="DIQ3" s="390"/>
      <c r="DIR3" s="362"/>
      <c r="DIS3" s="362"/>
      <c r="DIT3" s="362"/>
      <c r="DIU3" s="390"/>
      <c r="DIV3" s="390"/>
      <c r="DIW3" s="390"/>
      <c r="DIX3" s="390"/>
      <c r="DIY3" s="390"/>
      <c r="DIZ3" s="362"/>
      <c r="DJA3" s="362"/>
      <c r="DJB3" s="362"/>
      <c r="DJC3" s="390"/>
      <c r="DJD3" s="390"/>
      <c r="DJE3" s="390"/>
      <c r="DJF3" s="390"/>
      <c r="DJG3" s="390"/>
      <c r="DJH3" s="362"/>
      <c r="DJI3" s="362"/>
      <c r="DJJ3" s="362"/>
      <c r="DJK3" s="390"/>
      <c r="DJL3" s="390"/>
      <c r="DJM3" s="390"/>
      <c r="DJN3" s="390"/>
      <c r="DJO3" s="390"/>
      <c r="DJP3" s="362"/>
      <c r="DJQ3" s="362"/>
      <c r="DJR3" s="362"/>
      <c r="DJS3" s="390"/>
      <c r="DJT3" s="390"/>
      <c r="DJU3" s="390"/>
      <c r="DJV3" s="390"/>
      <c r="DJW3" s="390"/>
      <c r="DJX3" s="362"/>
      <c r="DJY3" s="362"/>
      <c r="DJZ3" s="362"/>
      <c r="DKA3" s="390"/>
      <c r="DKB3" s="390"/>
      <c r="DKC3" s="390"/>
      <c r="DKD3" s="390"/>
      <c r="DKE3" s="390"/>
      <c r="DKF3" s="362"/>
      <c r="DKG3" s="362"/>
      <c r="DKH3" s="362"/>
      <c r="DKI3" s="390"/>
      <c r="DKJ3" s="390"/>
      <c r="DKK3" s="390"/>
      <c r="DKL3" s="390"/>
      <c r="DKM3" s="390"/>
      <c r="DKN3" s="362"/>
      <c r="DKO3" s="362"/>
      <c r="DKP3" s="362"/>
      <c r="DKQ3" s="390"/>
      <c r="DKR3" s="390"/>
      <c r="DKS3" s="390"/>
      <c r="DKT3" s="390"/>
      <c r="DKU3" s="390"/>
      <c r="DKV3" s="362"/>
      <c r="DKW3" s="362"/>
      <c r="DKX3" s="362"/>
      <c r="DKY3" s="390"/>
      <c r="DKZ3" s="390"/>
      <c r="DLA3" s="390"/>
      <c r="DLB3" s="390"/>
      <c r="DLC3" s="390"/>
      <c r="DLD3" s="362"/>
      <c r="DLE3" s="362"/>
      <c r="DLF3" s="362"/>
      <c r="DLG3" s="390"/>
      <c r="DLH3" s="390"/>
      <c r="DLI3" s="390"/>
      <c r="DLJ3" s="390"/>
      <c r="DLK3" s="390"/>
      <c r="DLL3" s="362"/>
      <c r="DLM3" s="362"/>
      <c r="DLN3" s="362"/>
      <c r="DLO3" s="390"/>
      <c r="DLP3" s="390"/>
      <c r="DLQ3" s="390"/>
      <c r="DLR3" s="390"/>
      <c r="DLS3" s="390"/>
      <c r="DLT3" s="362"/>
      <c r="DLU3" s="362"/>
      <c r="DLV3" s="362"/>
      <c r="DLW3" s="390"/>
      <c r="DLX3" s="390"/>
      <c r="DLY3" s="390"/>
      <c r="DLZ3" s="390"/>
      <c r="DMA3" s="390"/>
      <c r="DMB3" s="362"/>
      <c r="DMC3" s="362"/>
      <c r="DMD3" s="362"/>
      <c r="DME3" s="390"/>
      <c r="DMF3" s="390"/>
      <c r="DMG3" s="390"/>
      <c r="DMH3" s="390"/>
      <c r="DMI3" s="390"/>
      <c r="DMJ3" s="362"/>
      <c r="DMK3" s="362"/>
      <c r="DML3" s="362"/>
      <c r="DMM3" s="390"/>
      <c r="DMN3" s="390"/>
      <c r="DMO3" s="390"/>
      <c r="DMP3" s="390"/>
      <c r="DMQ3" s="390"/>
      <c r="DMR3" s="362"/>
      <c r="DMS3" s="362"/>
      <c r="DMT3" s="362"/>
      <c r="DMU3" s="390"/>
      <c r="DMV3" s="390"/>
      <c r="DMW3" s="390"/>
      <c r="DMX3" s="390"/>
      <c r="DMY3" s="390"/>
      <c r="DMZ3" s="362"/>
      <c r="DNA3" s="362"/>
      <c r="DNB3" s="362"/>
      <c r="DNC3" s="390"/>
      <c r="DND3" s="390"/>
      <c r="DNE3" s="390"/>
      <c r="DNF3" s="390"/>
      <c r="DNG3" s="390"/>
      <c r="DNH3" s="362"/>
      <c r="DNI3" s="362"/>
      <c r="DNJ3" s="362"/>
      <c r="DNK3" s="390"/>
      <c r="DNL3" s="390"/>
      <c r="DNM3" s="390"/>
      <c r="DNN3" s="390"/>
      <c r="DNO3" s="390"/>
      <c r="DNP3" s="362"/>
      <c r="DNQ3" s="362"/>
      <c r="DNR3" s="362"/>
      <c r="DNS3" s="390"/>
      <c r="DNT3" s="390"/>
      <c r="DNU3" s="390"/>
      <c r="DNV3" s="390"/>
      <c r="DNW3" s="390"/>
      <c r="DNX3" s="362"/>
      <c r="DNY3" s="362"/>
      <c r="DNZ3" s="362"/>
      <c r="DOA3" s="390"/>
      <c r="DOB3" s="390"/>
      <c r="DOC3" s="390"/>
      <c r="DOD3" s="390"/>
      <c r="DOE3" s="390"/>
      <c r="DOF3" s="362"/>
      <c r="DOG3" s="362"/>
      <c r="DOH3" s="362"/>
      <c r="DOI3" s="390"/>
      <c r="DOJ3" s="390"/>
      <c r="DOK3" s="390"/>
      <c r="DOL3" s="390"/>
      <c r="DOM3" s="390"/>
      <c r="DON3" s="362"/>
      <c r="DOO3" s="362"/>
      <c r="DOP3" s="362"/>
      <c r="DOQ3" s="390"/>
      <c r="DOR3" s="390"/>
      <c r="DOS3" s="390"/>
      <c r="DOT3" s="390"/>
      <c r="DOU3" s="390"/>
      <c r="DOV3" s="362"/>
      <c r="DOW3" s="362"/>
      <c r="DOX3" s="362"/>
      <c r="DOY3" s="390"/>
      <c r="DOZ3" s="390"/>
      <c r="DPA3" s="390"/>
      <c r="DPB3" s="390"/>
      <c r="DPC3" s="390"/>
      <c r="DPD3" s="362"/>
      <c r="DPE3" s="362"/>
      <c r="DPF3" s="362"/>
      <c r="DPG3" s="390"/>
      <c r="DPH3" s="390"/>
      <c r="DPI3" s="390"/>
      <c r="DPJ3" s="390"/>
      <c r="DPK3" s="390"/>
      <c r="DPL3" s="362"/>
      <c r="DPM3" s="362"/>
      <c r="DPN3" s="362"/>
      <c r="DPO3" s="390"/>
      <c r="DPP3" s="390"/>
      <c r="DPQ3" s="390"/>
      <c r="DPR3" s="390"/>
      <c r="DPS3" s="390"/>
      <c r="DPT3" s="362"/>
      <c r="DPU3" s="362"/>
      <c r="DPV3" s="362"/>
      <c r="DPW3" s="390"/>
      <c r="DPX3" s="390"/>
      <c r="DPY3" s="390"/>
      <c r="DPZ3" s="390"/>
      <c r="DQA3" s="390"/>
      <c r="DQB3" s="362"/>
      <c r="DQC3" s="362"/>
      <c r="DQD3" s="362"/>
      <c r="DQE3" s="390"/>
      <c r="DQF3" s="390"/>
      <c r="DQG3" s="390"/>
      <c r="DQH3" s="390"/>
      <c r="DQI3" s="390"/>
      <c r="DQJ3" s="362"/>
      <c r="DQK3" s="362"/>
      <c r="DQL3" s="362"/>
      <c r="DQM3" s="390"/>
      <c r="DQN3" s="390"/>
      <c r="DQO3" s="390"/>
      <c r="DQP3" s="390"/>
      <c r="DQQ3" s="390"/>
      <c r="DQR3" s="362"/>
      <c r="DQS3" s="362"/>
      <c r="DQT3" s="362"/>
      <c r="DQU3" s="390"/>
      <c r="DQV3" s="390"/>
      <c r="DQW3" s="390"/>
      <c r="DQX3" s="390"/>
      <c r="DQY3" s="390"/>
      <c r="DQZ3" s="362"/>
      <c r="DRA3" s="362"/>
      <c r="DRB3" s="362"/>
      <c r="DRC3" s="390"/>
      <c r="DRD3" s="390"/>
      <c r="DRE3" s="390"/>
      <c r="DRF3" s="390"/>
      <c r="DRG3" s="390"/>
      <c r="DRH3" s="362"/>
      <c r="DRI3" s="362"/>
      <c r="DRJ3" s="362"/>
      <c r="DRK3" s="390"/>
      <c r="DRL3" s="390"/>
      <c r="DRM3" s="390"/>
      <c r="DRN3" s="390"/>
      <c r="DRO3" s="390"/>
      <c r="DRP3" s="362"/>
      <c r="DRQ3" s="362"/>
      <c r="DRR3" s="362"/>
      <c r="DRS3" s="390"/>
      <c r="DRT3" s="390"/>
      <c r="DRU3" s="390"/>
      <c r="DRV3" s="390"/>
      <c r="DRW3" s="390"/>
      <c r="DRX3" s="362"/>
      <c r="DRY3" s="362"/>
      <c r="DRZ3" s="362"/>
      <c r="DSA3" s="390"/>
      <c r="DSB3" s="390"/>
      <c r="DSC3" s="390"/>
      <c r="DSD3" s="390"/>
      <c r="DSE3" s="390"/>
      <c r="DSF3" s="362"/>
      <c r="DSG3" s="362"/>
      <c r="DSH3" s="362"/>
      <c r="DSI3" s="390"/>
      <c r="DSJ3" s="390"/>
      <c r="DSK3" s="390"/>
      <c r="DSL3" s="390"/>
      <c r="DSM3" s="390"/>
      <c r="DSN3" s="362"/>
      <c r="DSO3" s="362"/>
      <c r="DSP3" s="362"/>
      <c r="DSQ3" s="390"/>
      <c r="DSR3" s="390"/>
      <c r="DSS3" s="390"/>
      <c r="DST3" s="390"/>
      <c r="DSU3" s="390"/>
      <c r="DSV3" s="362"/>
      <c r="DSW3" s="362"/>
      <c r="DSX3" s="362"/>
      <c r="DSY3" s="390"/>
      <c r="DSZ3" s="390"/>
      <c r="DTA3" s="390"/>
      <c r="DTB3" s="390"/>
      <c r="DTC3" s="390"/>
      <c r="DTD3" s="362"/>
      <c r="DTE3" s="362"/>
      <c r="DTF3" s="362"/>
      <c r="DTG3" s="390"/>
      <c r="DTH3" s="390"/>
      <c r="DTI3" s="390"/>
      <c r="DTJ3" s="390"/>
      <c r="DTK3" s="390"/>
      <c r="DTL3" s="362"/>
      <c r="DTM3" s="362"/>
      <c r="DTN3" s="362"/>
      <c r="DTO3" s="390"/>
      <c r="DTP3" s="390"/>
      <c r="DTQ3" s="390"/>
      <c r="DTR3" s="390"/>
      <c r="DTS3" s="390"/>
      <c r="DTT3" s="362"/>
      <c r="DTU3" s="362"/>
      <c r="DTV3" s="362"/>
      <c r="DTW3" s="390"/>
      <c r="DTX3" s="390"/>
      <c r="DTY3" s="390"/>
      <c r="DTZ3" s="390"/>
      <c r="DUA3" s="390"/>
      <c r="DUB3" s="362"/>
      <c r="DUC3" s="362"/>
      <c r="DUD3" s="362"/>
      <c r="DUE3" s="390"/>
      <c r="DUF3" s="390"/>
      <c r="DUG3" s="390"/>
      <c r="DUH3" s="390"/>
      <c r="DUI3" s="390"/>
      <c r="DUJ3" s="362"/>
      <c r="DUK3" s="362"/>
      <c r="DUL3" s="362"/>
      <c r="DUM3" s="390"/>
      <c r="DUN3" s="390"/>
      <c r="DUO3" s="390"/>
      <c r="DUP3" s="390"/>
      <c r="DUQ3" s="390"/>
      <c r="DUR3" s="362"/>
      <c r="DUS3" s="362"/>
      <c r="DUT3" s="362"/>
      <c r="DUU3" s="390"/>
      <c r="DUV3" s="390"/>
      <c r="DUW3" s="390"/>
      <c r="DUX3" s="390"/>
      <c r="DUY3" s="390"/>
      <c r="DUZ3" s="362"/>
      <c r="DVA3" s="362"/>
      <c r="DVB3" s="362"/>
      <c r="DVC3" s="390"/>
      <c r="DVD3" s="390"/>
      <c r="DVE3" s="390"/>
      <c r="DVF3" s="390"/>
      <c r="DVG3" s="390"/>
      <c r="DVH3" s="362"/>
      <c r="DVI3" s="362"/>
      <c r="DVJ3" s="362"/>
      <c r="DVK3" s="390"/>
      <c r="DVL3" s="390"/>
      <c r="DVM3" s="390"/>
      <c r="DVN3" s="390"/>
      <c r="DVO3" s="390"/>
      <c r="DVP3" s="362"/>
      <c r="DVQ3" s="362"/>
      <c r="DVR3" s="362"/>
      <c r="DVS3" s="390"/>
      <c r="DVT3" s="390"/>
      <c r="DVU3" s="390"/>
      <c r="DVV3" s="390"/>
      <c r="DVW3" s="390"/>
      <c r="DVX3" s="362"/>
      <c r="DVY3" s="362"/>
      <c r="DVZ3" s="362"/>
      <c r="DWA3" s="390"/>
      <c r="DWB3" s="390"/>
      <c r="DWC3" s="390"/>
      <c r="DWD3" s="390"/>
      <c r="DWE3" s="390"/>
      <c r="DWF3" s="362"/>
      <c r="DWG3" s="362"/>
      <c r="DWH3" s="362"/>
      <c r="DWI3" s="390"/>
      <c r="DWJ3" s="390"/>
      <c r="DWK3" s="390"/>
      <c r="DWL3" s="390"/>
      <c r="DWM3" s="390"/>
      <c r="DWN3" s="362"/>
      <c r="DWO3" s="362"/>
      <c r="DWP3" s="362"/>
      <c r="DWQ3" s="390"/>
      <c r="DWR3" s="390"/>
      <c r="DWS3" s="390"/>
      <c r="DWT3" s="390"/>
      <c r="DWU3" s="390"/>
      <c r="DWV3" s="362"/>
      <c r="DWW3" s="362"/>
      <c r="DWX3" s="362"/>
      <c r="DWY3" s="390"/>
      <c r="DWZ3" s="390"/>
      <c r="DXA3" s="390"/>
      <c r="DXB3" s="390"/>
      <c r="DXC3" s="390"/>
      <c r="DXD3" s="362"/>
      <c r="DXE3" s="362"/>
      <c r="DXF3" s="362"/>
      <c r="DXG3" s="390"/>
      <c r="DXH3" s="390"/>
      <c r="DXI3" s="390"/>
      <c r="DXJ3" s="390"/>
      <c r="DXK3" s="390"/>
      <c r="DXL3" s="362"/>
      <c r="DXM3" s="362"/>
      <c r="DXN3" s="362"/>
      <c r="DXO3" s="390"/>
      <c r="DXP3" s="390"/>
      <c r="DXQ3" s="390"/>
      <c r="DXR3" s="390"/>
      <c r="DXS3" s="390"/>
      <c r="DXT3" s="362"/>
      <c r="DXU3" s="362"/>
      <c r="DXV3" s="362"/>
      <c r="DXW3" s="390"/>
      <c r="DXX3" s="390"/>
      <c r="DXY3" s="390"/>
      <c r="DXZ3" s="390"/>
      <c r="DYA3" s="390"/>
      <c r="DYB3" s="362"/>
      <c r="DYC3" s="362"/>
      <c r="DYD3" s="362"/>
      <c r="DYE3" s="390"/>
      <c r="DYF3" s="390"/>
      <c r="DYG3" s="390"/>
      <c r="DYH3" s="390"/>
      <c r="DYI3" s="390"/>
      <c r="DYJ3" s="362"/>
      <c r="DYK3" s="362"/>
      <c r="DYL3" s="362"/>
      <c r="DYM3" s="390"/>
      <c r="DYN3" s="390"/>
      <c r="DYO3" s="390"/>
      <c r="DYP3" s="390"/>
      <c r="DYQ3" s="390"/>
      <c r="DYR3" s="362"/>
      <c r="DYS3" s="362"/>
      <c r="DYT3" s="362"/>
      <c r="DYU3" s="390"/>
      <c r="DYV3" s="390"/>
      <c r="DYW3" s="390"/>
      <c r="DYX3" s="390"/>
      <c r="DYY3" s="390"/>
      <c r="DYZ3" s="362"/>
      <c r="DZA3" s="362"/>
      <c r="DZB3" s="362"/>
      <c r="DZC3" s="390"/>
      <c r="DZD3" s="390"/>
      <c r="DZE3" s="390"/>
      <c r="DZF3" s="390"/>
      <c r="DZG3" s="390"/>
      <c r="DZH3" s="362"/>
      <c r="DZI3" s="362"/>
      <c r="DZJ3" s="362"/>
      <c r="DZK3" s="390"/>
      <c r="DZL3" s="390"/>
      <c r="DZM3" s="390"/>
      <c r="DZN3" s="390"/>
      <c r="DZO3" s="390"/>
      <c r="DZP3" s="362"/>
      <c r="DZQ3" s="362"/>
      <c r="DZR3" s="362"/>
      <c r="DZS3" s="390"/>
      <c r="DZT3" s="390"/>
      <c r="DZU3" s="390"/>
      <c r="DZV3" s="390"/>
      <c r="DZW3" s="390"/>
      <c r="DZX3" s="362"/>
      <c r="DZY3" s="362"/>
      <c r="DZZ3" s="362"/>
      <c r="EAA3" s="390"/>
      <c r="EAB3" s="390"/>
      <c r="EAC3" s="390"/>
      <c r="EAD3" s="390"/>
      <c r="EAE3" s="390"/>
      <c r="EAF3" s="362"/>
      <c r="EAG3" s="362"/>
      <c r="EAH3" s="362"/>
      <c r="EAI3" s="390"/>
      <c r="EAJ3" s="390"/>
      <c r="EAK3" s="390"/>
      <c r="EAL3" s="390"/>
      <c r="EAM3" s="390"/>
      <c r="EAN3" s="362"/>
      <c r="EAO3" s="362"/>
      <c r="EAP3" s="362"/>
      <c r="EAQ3" s="390"/>
      <c r="EAR3" s="390"/>
      <c r="EAS3" s="390"/>
      <c r="EAT3" s="390"/>
      <c r="EAU3" s="390"/>
      <c r="EAV3" s="362"/>
      <c r="EAW3" s="362"/>
      <c r="EAX3" s="362"/>
      <c r="EAY3" s="390"/>
      <c r="EAZ3" s="390"/>
      <c r="EBA3" s="390"/>
      <c r="EBB3" s="390"/>
      <c r="EBC3" s="390"/>
      <c r="EBD3" s="362"/>
      <c r="EBE3" s="362"/>
      <c r="EBF3" s="362"/>
      <c r="EBG3" s="390"/>
      <c r="EBH3" s="390"/>
      <c r="EBI3" s="390"/>
      <c r="EBJ3" s="390"/>
      <c r="EBK3" s="390"/>
      <c r="EBL3" s="362"/>
      <c r="EBM3" s="362"/>
      <c r="EBN3" s="362"/>
      <c r="EBO3" s="390"/>
      <c r="EBP3" s="390"/>
      <c r="EBQ3" s="390"/>
      <c r="EBR3" s="390"/>
      <c r="EBS3" s="390"/>
      <c r="EBT3" s="362"/>
      <c r="EBU3" s="362"/>
      <c r="EBV3" s="362"/>
      <c r="EBW3" s="390"/>
      <c r="EBX3" s="390"/>
      <c r="EBY3" s="390"/>
      <c r="EBZ3" s="390"/>
      <c r="ECA3" s="390"/>
      <c r="ECB3" s="362"/>
      <c r="ECC3" s="362"/>
      <c r="ECD3" s="362"/>
      <c r="ECE3" s="390"/>
      <c r="ECF3" s="390"/>
      <c r="ECG3" s="390"/>
      <c r="ECH3" s="390"/>
      <c r="ECI3" s="390"/>
      <c r="ECJ3" s="362"/>
      <c r="ECK3" s="362"/>
      <c r="ECL3" s="362"/>
      <c r="ECM3" s="390"/>
      <c r="ECN3" s="390"/>
      <c r="ECO3" s="390"/>
      <c r="ECP3" s="390"/>
      <c r="ECQ3" s="390"/>
      <c r="ECR3" s="362"/>
      <c r="ECS3" s="362"/>
      <c r="ECT3" s="362"/>
      <c r="ECU3" s="390"/>
      <c r="ECV3" s="390"/>
      <c r="ECW3" s="390"/>
      <c r="ECX3" s="390"/>
      <c r="ECY3" s="390"/>
      <c r="ECZ3" s="362"/>
      <c r="EDA3" s="362"/>
      <c r="EDB3" s="362"/>
      <c r="EDC3" s="390"/>
      <c r="EDD3" s="390"/>
      <c r="EDE3" s="390"/>
      <c r="EDF3" s="390"/>
      <c r="EDG3" s="390"/>
      <c r="EDH3" s="362"/>
      <c r="EDI3" s="362"/>
      <c r="EDJ3" s="362"/>
      <c r="EDK3" s="390"/>
      <c r="EDL3" s="390"/>
      <c r="EDM3" s="390"/>
      <c r="EDN3" s="390"/>
      <c r="EDO3" s="390"/>
      <c r="EDP3" s="362"/>
      <c r="EDQ3" s="362"/>
      <c r="EDR3" s="362"/>
      <c r="EDS3" s="390"/>
      <c r="EDT3" s="390"/>
      <c r="EDU3" s="390"/>
      <c r="EDV3" s="390"/>
      <c r="EDW3" s="390"/>
      <c r="EDX3" s="362"/>
      <c r="EDY3" s="362"/>
      <c r="EDZ3" s="362"/>
      <c r="EEA3" s="390"/>
      <c r="EEB3" s="390"/>
      <c r="EEC3" s="390"/>
      <c r="EED3" s="390"/>
      <c r="EEE3" s="390"/>
      <c r="EEF3" s="362"/>
      <c r="EEG3" s="362"/>
      <c r="EEH3" s="362"/>
      <c r="EEI3" s="390"/>
      <c r="EEJ3" s="390"/>
      <c r="EEK3" s="390"/>
      <c r="EEL3" s="390"/>
      <c r="EEM3" s="390"/>
      <c r="EEN3" s="362"/>
      <c r="EEO3" s="362"/>
      <c r="EEP3" s="362"/>
      <c r="EEQ3" s="390"/>
      <c r="EER3" s="390"/>
      <c r="EES3" s="390"/>
      <c r="EET3" s="390"/>
      <c r="EEU3" s="390"/>
      <c r="EEV3" s="362"/>
      <c r="EEW3" s="362"/>
      <c r="EEX3" s="362"/>
      <c r="EEY3" s="390"/>
      <c r="EEZ3" s="390"/>
      <c r="EFA3" s="390"/>
      <c r="EFB3" s="390"/>
      <c r="EFC3" s="390"/>
      <c r="EFD3" s="362"/>
      <c r="EFE3" s="362"/>
      <c r="EFF3" s="362"/>
      <c r="EFG3" s="390"/>
      <c r="EFH3" s="390"/>
      <c r="EFI3" s="390"/>
      <c r="EFJ3" s="390"/>
      <c r="EFK3" s="390"/>
      <c r="EFL3" s="362"/>
      <c r="EFM3" s="362"/>
      <c r="EFN3" s="362"/>
      <c r="EFO3" s="390"/>
      <c r="EFP3" s="390"/>
      <c r="EFQ3" s="390"/>
      <c r="EFR3" s="390"/>
      <c r="EFS3" s="390"/>
      <c r="EFT3" s="362"/>
      <c r="EFU3" s="362"/>
      <c r="EFV3" s="362"/>
      <c r="EFW3" s="390"/>
      <c r="EFX3" s="390"/>
      <c r="EFY3" s="390"/>
      <c r="EFZ3" s="390"/>
      <c r="EGA3" s="390"/>
      <c r="EGB3" s="362"/>
      <c r="EGC3" s="362"/>
      <c r="EGD3" s="362"/>
      <c r="EGE3" s="390"/>
      <c r="EGF3" s="390"/>
      <c r="EGG3" s="390"/>
      <c r="EGH3" s="390"/>
      <c r="EGI3" s="390"/>
      <c r="EGJ3" s="362"/>
      <c r="EGK3" s="362"/>
      <c r="EGL3" s="362"/>
      <c r="EGM3" s="390"/>
      <c r="EGN3" s="390"/>
      <c r="EGO3" s="390"/>
      <c r="EGP3" s="390"/>
      <c r="EGQ3" s="390"/>
      <c r="EGR3" s="362"/>
      <c r="EGS3" s="362"/>
      <c r="EGT3" s="362"/>
      <c r="EGU3" s="390"/>
      <c r="EGV3" s="390"/>
      <c r="EGW3" s="390"/>
      <c r="EGX3" s="390"/>
      <c r="EGY3" s="390"/>
      <c r="EGZ3" s="362"/>
      <c r="EHA3" s="362"/>
      <c r="EHB3" s="362"/>
      <c r="EHC3" s="390"/>
      <c r="EHD3" s="390"/>
      <c r="EHE3" s="390"/>
      <c r="EHF3" s="390"/>
      <c r="EHG3" s="390"/>
      <c r="EHH3" s="362"/>
      <c r="EHI3" s="362"/>
      <c r="EHJ3" s="362"/>
      <c r="EHK3" s="390"/>
      <c r="EHL3" s="390"/>
      <c r="EHM3" s="390"/>
      <c r="EHN3" s="390"/>
      <c r="EHO3" s="390"/>
      <c r="EHP3" s="362"/>
      <c r="EHQ3" s="362"/>
      <c r="EHR3" s="362"/>
      <c r="EHS3" s="390"/>
      <c r="EHT3" s="390"/>
      <c r="EHU3" s="390"/>
      <c r="EHV3" s="390"/>
      <c r="EHW3" s="390"/>
      <c r="EHX3" s="362"/>
      <c r="EHY3" s="362"/>
      <c r="EHZ3" s="362"/>
      <c r="EIA3" s="390"/>
      <c r="EIB3" s="390"/>
      <c r="EIC3" s="390"/>
      <c r="EID3" s="390"/>
      <c r="EIE3" s="390"/>
      <c r="EIF3" s="362"/>
      <c r="EIG3" s="362"/>
      <c r="EIH3" s="362"/>
      <c r="EII3" s="390"/>
      <c r="EIJ3" s="390"/>
      <c r="EIK3" s="390"/>
      <c r="EIL3" s="390"/>
      <c r="EIM3" s="390"/>
      <c r="EIN3" s="362"/>
      <c r="EIO3" s="362"/>
      <c r="EIP3" s="362"/>
      <c r="EIQ3" s="390"/>
      <c r="EIR3" s="390"/>
      <c r="EIS3" s="390"/>
      <c r="EIT3" s="390"/>
      <c r="EIU3" s="390"/>
      <c r="EIV3" s="362"/>
      <c r="EIW3" s="362"/>
      <c r="EIX3" s="362"/>
      <c r="EIY3" s="390"/>
      <c r="EIZ3" s="390"/>
      <c r="EJA3" s="390"/>
      <c r="EJB3" s="390"/>
      <c r="EJC3" s="390"/>
      <c r="EJD3" s="362"/>
      <c r="EJE3" s="362"/>
      <c r="EJF3" s="362"/>
      <c r="EJG3" s="390"/>
      <c r="EJH3" s="390"/>
      <c r="EJI3" s="390"/>
      <c r="EJJ3" s="390"/>
      <c r="EJK3" s="390"/>
      <c r="EJL3" s="362"/>
      <c r="EJM3" s="362"/>
      <c r="EJN3" s="362"/>
      <c r="EJO3" s="390"/>
      <c r="EJP3" s="390"/>
      <c r="EJQ3" s="390"/>
      <c r="EJR3" s="390"/>
      <c r="EJS3" s="390"/>
      <c r="EJT3" s="362"/>
      <c r="EJU3" s="362"/>
      <c r="EJV3" s="362"/>
      <c r="EJW3" s="390"/>
      <c r="EJX3" s="390"/>
      <c r="EJY3" s="390"/>
      <c r="EJZ3" s="390"/>
      <c r="EKA3" s="390"/>
      <c r="EKB3" s="362"/>
      <c r="EKC3" s="362"/>
      <c r="EKD3" s="362"/>
      <c r="EKE3" s="390"/>
      <c r="EKF3" s="390"/>
      <c r="EKG3" s="390"/>
      <c r="EKH3" s="390"/>
      <c r="EKI3" s="390"/>
      <c r="EKJ3" s="362"/>
      <c r="EKK3" s="362"/>
      <c r="EKL3" s="362"/>
      <c r="EKM3" s="390"/>
      <c r="EKN3" s="390"/>
      <c r="EKO3" s="390"/>
      <c r="EKP3" s="390"/>
      <c r="EKQ3" s="390"/>
      <c r="EKR3" s="362"/>
      <c r="EKS3" s="362"/>
      <c r="EKT3" s="362"/>
      <c r="EKU3" s="390"/>
      <c r="EKV3" s="390"/>
      <c r="EKW3" s="390"/>
      <c r="EKX3" s="390"/>
      <c r="EKY3" s="390"/>
      <c r="EKZ3" s="362"/>
      <c r="ELA3" s="362"/>
      <c r="ELB3" s="362"/>
      <c r="ELC3" s="390"/>
      <c r="ELD3" s="390"/>
      <c r="ELE3" s="390"/>
      <c r="ELF3" s="390"/>
      <c r="ELG3" s="390"/>
      <c r="ELH3" s="362"/>
      <c r="ELI3" s="362"/>
      <c r="ELJ3" s="362"/>
      <c r="ELK3" s="390"/>
      <c r="ELL3" s="390"/>
      <c r="ELM3" s="390"/>
      <c r="ELN3" s="390"/>
      <c r="ELO3" s="390"/>
      <c r="ELP3" s="362"/>
      <c r="ELQ3" s="362"/>
      <c r="ELR3" s="362"/>
      <c r="ELS3" s="390"/>
      <c r="ELT3" s="390"/>
      <c r="ELU3" s="390"/>
      <c r="ELV3" s="390"/>
      <c r="ELW3" s="390"/>
      <c r="ELX3" s="362"/>
      <c r="ELY3" s="362"/>
      <c r="ELZ3" s="362"/>
      <c r="EMA3" s="390"/>
      <c r="EMB3" s="390"/>
      <c r="EMC3" s="390"/>
      <c r="EMD3" s="390"/>
      <c r="EME3" s="390"/>
      <c r="EMF3" s="362"/>
      <c r="EMG3" s="362"/>
      <c r="EMH3" s="362"/>
      <c r="EMI3" s="390"/>
      <c r="EMJ3" s="390"/>
      <c r="EMK3" s="390"/>
      <c r="EML3" s="390"/>
      <c r="EMM3" s="390"/>
      <c r="EMN3" s="362"/>
      <c r="EMO3" s="362"/>
      <c r="EMP3" s="362"/>
      <c r="EMQ3" s="390"/>
      <c r="EMR3" s="390"/>
      <c r="EMS3" s="390"/>
      <c r="EMT3" s="390"/>
      <c r="EMU3" s="390"/>
      <c r="EMV3" s="362"/>
      <c r="EMW3" s="362"/>
      <c r="EMX3" s="362"/>
      <c r="EMY3" s="390"/>
      <c r="EMZ3" s="390"/>
      <c r="ENA3" s="390"/>
      <c r="ENB3" s="390"/>
      <c r="ENC3" s="390"/>
      <c r="END3" s="362"/>
      <c r="ENE3" s="362"/>
      <c r="ENF3" s="362"/>
      <c r="ENG3" s="390"/>
      <c r="ENH3" s="390"/>
      <c r="ENI3" s="390"/>
      <c r="ENJ3" s="390"/>
      <c r="ENK3" s="390"/>
      <c r="ENL3" s="362"/>
      <c r="ENM3" s="362"/>
      <c r="ENN3" s="362"/>
      <c r="ENO3" s="390"/>
      <c r="ENP3" s="390"/>
      <c r="ENQ3" s="390"/>
      <c r="ENR3" s="390"/>
      <c r="ENS3" s="390"/>
      <c r="ENT3" s="362"/>
      <c r="ENU3" s="362"/>
      <c r="ENV3" s="362"/>
      <c r="ENW3" s="390"/>
      <c r="ENX3" s="390"/>
      <c r="ENY3" s="390"/>
      <c r="ENZ3" s="390"/>
      <c r="EOA3" s="390"/>
      <c r="EOB3" s="362"/>
      <c r="EOC3" s="362"/>
      <c r="EOD3" s="362"/>
      <c r="EOE3" s="390"/>
      <c r="EOF3" s="390"/>
      <c r="EOG3" s="390"/>
      <c r="EOH3" s="390"/>
      <c r="EOI3" s="390"/>
      <c r="EOJ3" s="362"/>
      <c r="EOK3" s="362"/>
      <c r="EOL3" s="362"/>
      <c r="EOM3" s="390"/>
      <c r="EON3" s="390"/>
      <c r="EOO3" s="390"/>
      <c r="EOP3" s="390"/>
      <c r="EOQ3" s="390"/>
      <c r="EOR3" s="362"/>
      <c r="EOS3" s="362"/>
      <c r="EOT3" s="362"/>
      <c r="EOU3" s="390"/>
      <c r="EOV3" s="390"/>
      <c r="EOW3" s="390"/>
      <c r="EOX3" s="390"/>
      <c r="EOY3" s="390"/>
      <c r="EOZ3" s="362"/>
      <c r="EPA3" s="362"/>
      <c r="EPB3" s="362"/>
      <c r="EPC3" s="390"/>
      <c r="EPD3" s="390"/>
      <c r="EPE3" s="390"/>
      <c r="EPF3" s="390"/>
      <c r="EPG3" s="390"/>
      <c r="EPH3" s="362"/>
      <c r="EPI3" s="362"/>
      <c r="EPJ3" s="362"/>
      <c r="EPK3" s="390"/>
      <c r="EPL3" s="390"/>
      <c r="EPM3" s="390"/>
      <c r="EPN3" s="390"/>
      <c r="EPO3" s="390"/>
      <c r="EPP3" s="362"/>
      <c r="EPQ3" s="362"/>
      <c r="EPR3" s="362"/>
      <c r="EPS3" s="390"/>
      <c r="EPT3" s="390"/>
      <c r="EPU3" s="390"/>
      <c r="EPV3" s="390"/>
      <c r="EPW3" s="390"/>
      <c r="EPX3" s="362"/>
      <c r="EPY3" s="362"/>
      <c r="EPZ3" s="362"/>
      <c r="EQA3" s="390"/>
      <c r="EQB3" s="390"/>
      <c r="EQC3" s="390"/>
      <c r="EQD3" s="390"/>
      <c r="EQE3" s="390"/>
      <c r="EQF3" s="362"/>
      <c r="EQG3" s="362"/>
      <c r="EQH3" s="362"/>
      <c r="EQI3" s="390"/>
      <c r="EQJ3" s="390"/>
      <c r="EQK3" s="390"/>
      <c r="EQL3" s="390"/>
      <c r="EQM3" s="390"/>
      <c r="EQN3" s="362"/>
      <c r="EQO3" s="362"/>
      <c r="EQP3" s="362"/>
      <c r="EQQ3" s="390"/>
      <c r="EQR3" s="390"/>
      <c r="EQS3" s="390"/>
      <c r="EQT3" s="390"/>
      <c r="EQU3" s="390"/>
      <c r="EQV3" s="362"/>
      <c r="EQW3" s="362"/>
      <c r="EQX3" s="362"/>
      <c r="EQY3" s="390"/>
      <c r="EQZ3" s="390"/>
      <c r="ERA3" s="390"/>
      <c r="ERB3" s="390"/>
      <c r="ERC3" s="390"/>
      <c r="ERD3" s="362"/>
      <c r="ERE3" s="362"/>
      <c r="ERF3" s="362"/>
      <c r="ERG3" s="390"/>
      <c r="ERH3" s="390"/>
      <c r="ERI3" s="390"/>
      <c r="ERJ3" s="390"/>
      <c r="ERK3" s="390"/>
      <c r="ERL3" s="362"/>
      <c r="ERM3" s="362"/>
      <c r="ERN3" s="362"/>
      <c r="ERO3" s="390"/>
      <c r="ERP3" s="390"/>
      <c r="ERQ3" s="390"/>
      <c r="ERR3" s="390"/>
      <c r="ERS3" s="390"/>
      <c r="ERT3" s="362"/>
      <c r="ERU3" s="362"/>
      <c r="ERV3" s="362"/>
      <c r="ERW3" s="390"/>
      <c r="ERX3" s="390"/>
      <c r="ERY3" s="390"/>
      <c r="ERZ3" s="390"/>
      <c r="ESA3" s="390"/>
      <c r="ESB3" s="362"/>
      <c r="ESC3" s="362"/>
      <c r="ESD3" s="362"/>
      <c r="ESE3" s="390"/>
      <c r="ESF3" s="390"/>
      <c r="ESG3" s="390"/>
      <c r="ESH3" s="390"/>
      <c r="ESI3" s="390"/>
      <c r="ESJ3" s="362"/>
      <c r="ESK3" s="362"/>
      <c r="ESL3" s="362"/>
      <c r="ESM3" s="390"/>
      <c r="ESN3" s="390"/>
      <c r="ESO3" s="390"/>
      <c r="ESP3" s="390"/>
      <c r="ESQ3" s="390"/>
      <c r="ESR3" s="362"/>
      <c r="ESS3" s="362"/>
      <c r="EST3" s="362"/>
      <c r="ESU3" s="390"/>
      <c r="ESV3" s="390"/>
      <c r="ESW3" s="390"/>
      <c r="ESX3" s="390"/>
      <c r="ESY3" s="390"/>
      <c r="ESZ3" s="362"/>
      <c r="ETA3" s="362"/>
      <c r="ETB3" s="362"/>
      <c r="ETC3" s="390"/>
      <c r="ETD3" s="390"/>
      <c r="ETE3" s="390"/>
      <c r="ETF3" s="390"/>
      <c r="ETG3" s="390"/>
      <c r="ETH3" s="362"/>
      <c r="ETI3" s="362"/>
      <c r="ETJ3" s="362"/>
      <c r="ETK3" s="390"/>
      <c r="ETL3" s="390"/>
      <c r="ETM3" s="390"/>
      <c r="ETN3" s="390"/>
      <c r="ETO3" s="390"/>
      <c r="ETP3" s="362"/>
      <c r="ETQ3" s="362"/>
      <c r="ETR3" s="362"/>
      <c r="ETS3" s="390"/>
      <c r="ETT3" s="390"/>
      <c r="ETU3" s="390"/>
      <c r="ETV3" s="390"/>
      <c r="ETW3" s="390"/>
      <c r="ETX3" s="362"/>
      <c r="ETY3" s="362"/>
      <c r="ETZ3" s="362"/>
      <c r="EUA3" s="390"/>
      <c r="EUB3" s="390"/>
      <c r="EUC3" s="390"/>
      <c r="EUD3" s="390"/>
      <c r="EUE3" s="390"/>
      <c r="EUF3" s="362"/>
      <c r="EUG3" s="362"/>
      <c r="EUH3" s="362"/>
      <c r="EUI3" s="390"/>
      <c r="EUJ3" s="390"/>
      <c r="EUK3" s="390"/>
      <c r="EUL3" s="390"/>
      <c r="EUM3" s="390"/>
      <c r="EUN3" s="362"/>
      <c r="EUO3" s="362"/>
      <c r="EUP3" s="362"/>
      <c r="EUQ3" s="390"/>
      <c r="EUR3" s="390"/>
      <c r="EUS3" s="390"/>
      <c r="EUT3" s="390"/>
      <c r="EUU3" s="390"/>
      <c r="EUV3" s="362"/>
      <c r="EUW3" s="362"/>
      <c r="EUX3" s="362"/>
      <c r="EUY3" s="390"/>
      <c r="EUZ3" s="390"/>
      <c r="EVA3" s="390"/>
      <c r="EVB3" s="390"/>
      <c r="EVC3" s="390"/>
      <c r="EVD3" s="362"/>
      <c r="EVE3" s="362"/>
      <c r="EVF3" s="362"/>
      <c r="EVG3" s="390"/>
      <c r="EVH3" s="390"/>
      <c r="EVI3" s="390"/>
      <c r="EVJ3" s="390"/>
      <c r="EVK3" s="390"/>
      <c r="EVL3" s="362"/>
      <c r="EVM3" s="362"/>
      <c r="EVN3" s="362"/>
      <c r="EVO3" s="390"/>
      <c r="EVP3" s="390"/>
      <c r="EVQ3" s="390"/>
      <c r="EVR3" s="390"/>
      <c r="EVS3" s="390"/>
      <c r="EVT3" s="362"/>
      <c r="EVU3" s="362"/>
      <c r="EVV3" s="362"/>
      <c r="EVW3" s="390"/>
      <c r="EVX3" s="390"/>
      <c r="EVY3" s="390"/>
      <c r="EVZ3" s="390"/>
      <c r="EWA3" s="390"/>
      <c r="EWB3" s="362"/>
      <c r="EWC3" s="362"/>
      <c r="EWD3" s="362"/>
      <c r="EWE3" s="390"/>
      <c r="EWF3" s="390"/>
      <c r="EWG3" s="390"/>
      <c r="EWH3" s="390"/>
      <c r="EWI3" s="390"/>
      <c r="EWJ3" s="362"/>
      <c r="EWK3" s="362"/>
      <c r="EWL3" s="362"/>
      <c r="EWM3" s="390"/>
      <c r="EWN3" s="390"/>
      <c r="EWO3" s="390"/>
      <c r="EWP3" s="390"/>
      <c r="EWQ3" s="390"/>
      <c r="EWR3" s="362"/>
      <c r="EWS3" s="362"/>
      <c r="EWT3" s="362"/>
      <c r="EWU3" s="390"/>
      <c r="EWV3" s="390"/>
      <c r="EWW3" s="390"/>
      <c r="EWX3" s="390"/>
      <c r="EWY3" s="390"/>
      <c r="EWZ3" s="362"/>
      <c r="EXA3" s="362"/>
      <c r="EXB3" s="362"/>
      <c r="EXC3" s="390"/>
      <c r="EXD3" s="390"/>
      <c r="EXE3" s="390"/>
      <c r="EXF3" s="390"/>
      <c r="EXG3" s="390"/>
      <c r="EXH3" s="362"/>
      <c r="EXI3" s="362"/>
      <c r="EXJ3" s="362"/>
      <c r="EXK3" s="390"/>
      <c r="EXL3" s="390"/>
      <c r="EXM3" s="390"/>
      <c r="EXN3" s="390"/>
      <c r="EXO3" s="390"/>
      <c r="EXP3" s="362"/>
      <c r="EXQ3" s="362"/>
      <c r="EXR3" s="362"/>
      <c r="EXS3" s="390"/>
      <c r="EXT3" s="390"/>
      <c r="EXU3" s="390"/>
      <c r="EXV3" s="390"/>
      <c r="EXW3" s="390"/>
      <c r="EXX3" s="362"/>
      <c r="EXY3" s="362"/>
      <c r="EXZ3" s="362"/>
      <c r="EYA3" s="390"/>
      <c r="EYB3" s="390"/>
      <c r="EYC3" s="390"/>
      <c r="EYD3" s="390"/>
      <c r="EYE3" s="390"/>
      <c r="EYF3" s="362"/>
      <c r="EYG3" s="362"/>
      <c r="EYH3" s="362"/>
      <c r="EYI3" s="390"/>
      <c r="EYJ3" s="390"/>
      <c r="EYK3" s="390"/>
      <c r="EYL3" s="390"/>
      <c r="EYM3" s="390"/>
      <c r="EYN3" s="362"/>
      <c r="EYO3" s="362"/>
      <c r="EYP3" s="362"/>
      <c r="EYQ3" s="390"/>
      <c r="EYR3" s="390"/>
      <c r="EYS3" s="390"/>
      <c r="EYT3" s="390"/>
      <c r="EYU3" s="390"/>
      <c r="EYV3" s="362"/>
      <c r="EYW3" s="362"/>
      <c r="EYX3" s="362"/>
      <c r="EYY3" s="390"/>
      <c r="EYZ3" s="390"/>
      <c r="EZA3" s="390"/>
      <c r="EZB3" s="390"/>
      <c r="EZC3" s="390"/>
      <c r="EZD3" s="362"/>
      <c r="EZE3" s="362"/>
      <c r="EZF3" s="362"/>
      <c r="EZG3" s="390"/>
      <c r="EZH3" s="390"/>
      <c r="EZI3" s="390"/>
      <c r="EZJ3" s="390"/>
      <c r="EZK3" s="390"/>
      <c r="EZL3" s="362"/>
      <c r="EZM3" s="362"/>
      <c r="EZN3" s="362"/>
      <c r="EZO3" s="390"/>
      <c r="EZP3" s="390"/>
      <c r="EZQ3" s="390"/>
      <c r="EZR3" s="390"/>
      <c r="EZS3" s="390"/>
      <c r="EZT3" s="362"/>
      <c r="EZU3" s="362"/>
      <c r="EZV3" s="362"/>
      <c r="EZW3" s="390"/>
      <c r="EZX3" s="390"/>
      <c r="EZY3" s="390"/>
      <c r="EZZ3" s="390"/>
      <c r="FAA3" s="390"/>
      <c r="FAB3" s="362"/>
      <c r="FAC3" s="362"/>
      <c r="FAD3" s="362"/>
      <c r="FAE3" s="390"/>
      <c r="FAF3" s="390"/>
      <c r="FAG3" s="390"/>
      <c r="FAH3" s="390"/>
      <c r="FAI3" s="390"/>
      <c r="FAJ3" s="362"/>
      <c r="FAK3" s="362"/>
      <c r="FAL3" s="362"/>
      <c r="FAM3" s="390"/>
      <c r="FAN3" s="390"/>
      <c r="FAO3" s="390"/>
      <c r="FAP3" s="390"/>
      <c r="FAQ3" s="390"/>
      <c r="FAR3" s="362"/>
      <c r="FAS3" s="362"/>
      <c r="FAT3" s="362"/>
      <c r="FAU3" s="390"/>
      <c r="FAV3" s="390"/>
      <c r="FAW3" s="390"/>
      <c r="FAX3" s="390"/>
      <c r="FAY3" s="390"/>
      <c r="FAZ3" s="362"/>
      <c r="FBA3" s="362"/>
      <c r="FBB3" s="362"/>
      <c r="FBC3" s="390"/>
      <c r="FBD3" s="390"/>
      <c r="FBE3" s="390"/>
      <c r="FBF3" s="390"/>
      <c r="FBG3" s="390"/>
      <c r="FBH3" s="362"/>
      <c r="FBI3" s="362"/>
      <c r="FBJ3" s="362"/>
      <c r="FBK3" s="390"/>
      <c r="FBL3" s="390"/>
      <c r="FBM3" s="390"/>
      <c r="FBN3" s="390"/>
      <c r="FBO3" s="390"/>
      <c r="FBP3" s="362"/>
      <c r="FBQ3" s="362"/>
      <c r="FBR3" s="362"/>
      <c r="FBS3" s="390"/>
      <c r="FBT3" s="390"/>
      <c r="FBU3" s="390"/>
      <c r="FBV3" s="390"/>
      <c r="FBW3" s="390"/>
      <c r="FBX3" s="362"/>
      <c r="FBY3" s="362"/>
      <c r="FBZ3" s="362"/>
      <c r="FCA3" s="390"/>
      <c r="FCB3" s="390"/>
      <c r="FCC3" s="390"/>
      <c r="FCD3" s="390"/>
      <c r="FCE3" s="390"/>
      <c r="FCF3" s="362"/>
      <c r="FCG3" s="362"/>
      <c r="FCH3" s="362"/>
      <c r="FCI3" s="390"/>
      <c r="FCJ3" s="390"/>
      <c r="FCK3" s="390"/>
      <c r="FCL3" s="390"/>
      <c r="FCM3" s="390"/>
      <c r="FCN3" s="362"/>
      <c r="FCO3" s="362"/>
      <c r="FCP3" s="362"/>
      <c r="FCQ3" s="390"/>
      <c r="FCR3" s="390"/>
      <c r="FCS3" s="390"/>
      <c r="FCT3" s="390"/>
      <c r="FCU3" s="390"/>
      <c r="FCV3" s="362"/>
      <c r="FCW3" s="362"/>
      <c r="FCX3" s="362"/>
      <c r="FCY3" s="390"/>
      <c r="FCZ3" s="390"/>
      <c r="FDA3" s="390"/>
      <c r="FDB3" s="390"/>
      <c r="FDC3" s="390"/>
      <c r="FDD3" s="362"/>
      <c r="FDE3" s="362"/>
      <c r="FDF3" s="362"/>
      <c r="FDG3" s="390"/>
      <c r="FDH3" s="390"/>
      <c r="FDI3" s="390"/>
      <c r="FDJ3" s="390"/>
      <c r="FDK3" s="390"/>
      <c r="FDL3" s="362"/>
      <c r="FDM3" s="362"/>
      <c r="FDN3" s="362"/>
      <c r="FDO3" s="390"/>
      <c r="FDP3" s="390"/>
      <c r="FDQ3" s="390"/>
      <c r="FDR3" s="390"/>
      <c r="FDS3" s="390"/>
      <c r="FDT3" s="362"/>
      <c r="FDU3" s="362"/>
      <c r="FDV3" s="362"/>
      <c r="FDW3" s="390"/>
      <c r="FDX3" s="390"/>
      <c r="FDY3" s="390"/>
      <c r="FDZ3" s="390"/>
      <c r="FEA3" s="390"/>
      <c r="FEB3" s="362"/>
      <c r="FEC3" s="362"/>
      <c r="FED3" s="362"/>
      <c r="FEE3" s="390"/>
      <c r="FEF3" s="390"/>
      <c r="FEG3" s="390"/>
      <c r="FEH3" s="390"/>
      <c r="FEI3" s="390"/>
      <c r="FEJ3" s="362"/>
      <c r="FEK3" s="362"/>
      <c r="FEL3" s="362"/>
      <c r="FEM3" s="390"/>
      <c r="FEN3" s="390"/>
      <c r="FEO3" s="390"/>
      <c r="FEP3" s="390"/>
      <c r="FEQ3" s="390"/>
      <c r="FER3" s="362"/>
      <c r="FES3" s="362"/>
      <c r="FET3" s="362"/>
      <c r="FEU3" s="390"/>
      <c r="FEV3" s="390"/>
      <c r="FEW3" s="390"/>
      <c r="FEX3" s="390"/>
      <c r="FEY3" s="390"/>
      <c r="FEZ3" s="362"/>
      <c r="FFA3" s="362"/>
      <c r="FFB3" s="362"/>
      <c r="FFC3" s="390"/>
      <c r="FFD3" s="390"/>
      <c r="FFE3" s="390"/>
      <c r="FFF3" s="390"/>
      <c r="FFG3" s="390"/>
      <c r="FFH3" s="362"/>
      <c r="FFI3" s="362"/>
      <c r="FFJ3" s="362"/>
      <c r="FFK3" s="390"/>
      <c r="FFL3" s="390"/>
      <c r="FFM3" s="390"/>
      <c r="FFN3" s="390"/>
      <c r="FFO3" s="390"/>
      <c r="FFP3" s="362"/>
      <c r="FFQ3" s="362"/>
      <c r="FFR3" s="362"/>
      <c r="FFS3" s="390"/>
      <c r="FFT3" s="390"/>
      <c r="FFU3" s="390"/>
      <c r="FFV3" s="390"/>
      <c r="FFW3" s="390"/>
      <c r="FFX3" s="362"/>
      <c r="FFY3" s="362"/>
      <c r="FFZ3" s="362"/>
      <c r="FGA3" s="390"/>
      <c r="FGB3" s="390"/>
      <c r="FGC3" s="390"/>
      <c r="FGD3" s="390"/>
      <c r="FGE3" s="390"/>
      <c r="FGF3" s="362"/>
      <c r="FGG3" s="362"/>
      <c r="FGH3" s="362"/>
      <c r="FGI3" s="390"/>
      <c r="FGJ3" s="390"/>
      <c r="FGK3" s="390"/>
      <c r="FGL3" s="390"/>
      <c r="FGM3" s="390"/>
      <c r="FGN3" s="362"/>
      <c r="FGO3" s="362"/>
      <c r="FGP3" s="362"/>
      <c r="FGQ3" s="390"/>
      <c r="FGR3" s="390"/>
      <c r="FGS3" s="390"/>
      <c r="FGT3" s="390"/>
      <c r="FGU3" s="390"/>
      <c r="FGV3" s="362"/>
      <c r="FGW3" s="362"/>
      <c r="FGX3" s="362"/>
      <c r="FGY3" s="390"/>
      <c r="FGZ3" s="390"/>
      <c r="FHA3" s="390"/>
      <c r="FHB3" s="390"/>
      <c r="FHC3" s="390"/>
      <c r="FHD3" s="362"/>
      <c r="FHE3" s="362"/>
      <c r="FHF3" s="362"/>
      <c r="FHG3" s="390"/>
      <c r="FHH3" s="390"/>
      <c r="FHI3" s="390"/>
      <c r="FHJ3" s="390"/>
      <c r="FHK3" s="390"/>
      <c r="FHL3" s="362"/>
      <c r="FHM3" s="362"/>
      <c r="FHN3" s="362"/>
      <c r="FHO3" s="390"/>
      <c r="FHP3" s="390"/>
      <c r="FHQ3" s="390"/>
      <c r="FHR3" s="390"/>
      <c r="FHS3" s="390"/>
      <c r="FHT3" s="362"/>
      <c r="FHU3" s="362"/>
      <c r="FHV3" s="362"/>
      <c r="FHW3" s="390"/>
      <c r="FHX3" s="390"/>
      <c r="FHY3" s="390"/>
      <c r="FHZ3" s="390"/>
      <c r="FIA3" s="390"/>
      <c r="FIB3" s="362"/>
      <c r="FIC3" s="362"/>
      <c r="FID3" s="362"/>
      <c r="FIE3" s="390"/>
      <c r="FIF3" s="390"/>
      <c r="FIG3" s="390"/>
      <c r="FIH3" s="390"/>
      <c r="FII3" s="390"/>
      <c r="FIJ3" s="362"/>
      <c r="FIK3" s="362"/>
      <c r="FIL3" s="362"/>
      <c r="FIM3" s="390"/>
      <c r="FIN3" s="390"/>
      <c r="FIO3" s="390"/>
      <c r="FIP3" s="390"/>
      <c r="FIQ3" s="390"/>
      <c r="FIR3" s="362"/>
      <c r="FIS3" s="362"/>
      <c r="FIT3" s="362"/>
      <c r="FIU3" s="390"/>
      <c r="FIV3" s="390"/>
      <c r="FIW3" s="390"/>
      <c r="FIX3" s="390"/>
      <c r="FIY3" s="390"/>
      <c r="FIZ3" s="362"/>
      <c r="FJA3" s="362"/>
      <c r="FJB3" s="362"/>
      <c r="FJC3" s="390"/>
      <c r="FJD3" s="390"/>
      <c r="FJE3" s="390"/>
      <c r="FJF3" s="390"/>
      <c r="FJG3" s="390"/>
      <c r="FJH3" s="362"/>
      <c r="FJI3" s="362"/>
      <c r="FJJ3" s="362"/>
      <c r="FJK3" s="390"/>
      <c r="FJL3" s="390"/>
      <c r="FJM3" s="390"/>
      <c r="FJN3" s="390"/>
      <c r="FJO3" s="390"/>
      <c r="FJP3" s="362"/>
      <c r="FJQ3" s="362"/>
      <c r="FJR3" s="362"/>
      <c r="FJS3" s="390"/>
      <c r="FJT3" s="390"/>
      <c r="FJU3" s="390"/>
      <c r="FJV3" s="390"/>
      <c r="FJW3" s="390"/>
      <c r="FJX3" s="362"/>
      <c r="FJY3" s="362"/>
      <c r="FJZ3" s="362"/>
      <c r="FKA3" s="390"/>
      <c r="FKB3" s="390"/>
      <c r="FKC3" s="390"/>
      <c r="FKD3" s="390"/>
      <c r="FKE3" s="390"/>
      <c r="FKF3" s="362"/>
      <c r="FKG3" s="362"/>
      <c r="FKH3" s="362"/>
      <c r="FKI3" s="390"/>
      <c r="FKJ3" s="390"/>
      <c r="FKK3" s="390"/>
      <c r="FKL3" s="390"/>
      <c r="FKM3" s="390"/>
      <c r="FKN3" s="362"/>
      <c r="FKO3" s="362"/>
      <c r="FKP3" s="362"/>
      <c r="FKQ3" s="390"/>
      <c r="FKR3" s="390"/>
      <c r="FKS3" s="390"/>
      <c r="FKT3" s="390"/>
      <c r="FKU3" s="390"/>
      <c r="FKV3" s="362"/>
      <c r="FKW3" s="362"/>
      <c r="FKX3" s="362"/>
      <c r="FKY3" s="390"/>
      <c r="FKZ3" s="390"/>
      <c r="FLA3" s="390"/>
      <c r="FLB3" s="390"/>
      <c r="FLC3" s="390"/>
      <c r="FLD3" s="362"/>
      <c r="FLE3" s="362"/>
      <c r="FLF3" s="362"/>
      <c r="FLG3" s="390"/>
      <c r="FLH3" s="390"/>
      <c r="FLI3" s="390"/>
      <c r="FLJ3" s="390"/>
      <c r="FLK3" s="390"/>
      <c r="FLL3" s="362"/>
      <c r="FLM3" s="362"/>
      <c r="FLN3" s="362"/>
      <c r="FLO3" s="390"/>
      <c r="FLP3" s="390"/>
      <c r="FLQ3" s="390"/>
      <c r="FLR3" s="390"/>
      <c r="FLS3" s="390"/>
      <c r="FLT3" s="362"/>
      <c r="FLU3" s="362"/>
      <c r="FLV3" s="362"/>
      <c r="FLW3" s="390"/>
      <c r="FLX3" s="390"/>
      <c r="FLY3" s="390"/>
      <c r="FLZ3" s="390"/>
      <c r="FMA3" s="390"/>
      <c r="FMB3" s="362"/>
      <c r="FMC3" s="362"/>
      <c r="FMD3" s="362"/>
      <c r="FME3" s="390"/>
      <c r="FMF3" s="390"/>
      <c r="FMG3" s="390"/>
      <c r="FMH3" s="390"/>
      <c r="FMI3" s="390"/>
      <c r="FMJ3" s="362"/>
      <c r="FMK3" s="362"/>
      <c r="FML3" s="362"/>
      <c r="FMM3" s="390"/>
      <c r="FMN3" s="390"/>
      <c r="FMO3" s="390"/>
      <c r="FMP3" s="390"/>
      <c r="FMQ3" s="390"/>
      <c r="FMR3" s="362"/>
      <c r="FMS3" s="362"/>
      <c r="FMT3" s="362"/>
      <c r="FMU3" s="390"/>
      <c r="FMV3" s="390"/>
      <c r="FMW3" s="390"/>
      <c r="FMX3" s="390"/>
      <c r="FMY3" s="390"/>
      <c r="FMZ3" s="362"/>
      <c r="FNA3" s="362"/>
      <c r="FNB3" s="362"/>
      <c r="FNC3" s="390"/>
      <c r="FND3" s="390"/>
      <c r="FNE3" s="390"/>
      <c r="FNF3" s="390"/>
      <c r="FNG3" s="390"/>
      <c r="FNH3" s="362"/>
      <c r="FNI3" s="362"/>
      <c r="FNJ3" s="362"/>
      <c r="FNK3" s="390"/>
      <c r="FNL3" s="390"/>
      <c r="FNM3" s="390"/>
      <c r="FNN3" s="390"/>
      <c r="FNO3" s="390"/>
      <c r="FNP3" s="362"/>
      <c r="FNQ3" s="362"/>
      <c r="FNR3" s="362"/>
      <c r="FNS3" s="390"/>
      <c r="FNT3" s="390"/>
      <c r="FNU3" s="390"/>
      <c r="FNV3" s="390"/>
      <c r="FNW3" s="390"/>
      <c r="FNX3" s="362"/>
      <c r="FNY3" s="362"/>
      <c r="FNZ3" s="362"/>
      <c r="FOA3" s="390"/>
      <c r="FOB3" s="390"/>
      <c r="FOC3" s="390"/>
      <c r="FOD3" s="390"/>
      <c r="FOE3" s="390"/>
      <c r="FOF3" s="362"/>
      <c r="FOG3" s="362"/>
      <c r="FOH3" s="362"/>
      <c r="FOI3" s="390"/>
      <c r="FOJ3" s="390"/>
      <c r="FOK3" s="390"/>
      <c r="FOL3" s="390"/>
      <c r="FOM3" s="390"/>
      <c r="FON3" s="362"/>
      <c r="FOO3" s="362"/>
      <c r="FOP3" s="362"/>
      <c r="FOQ3" s="390"/>
      <c r="FOR3" s="390"/>
      <c r="FOS3" s="390"/>
      <c r="FOT3" s="390"/>
      <c r="FOU3" s="390"/>
      <c r="FOV3" s="362"/>
      <c r="FOW3" s="362"/>
      <c r="FOX3" s="362"/>
      <c r="FOY3" s="390"/>
      <c r="FOZ3" s="390"/>
      <c r="FPA3" s="390"/>
      <c r="FPB3" s="390"/>
      <c r="FPC3" s="390"/>
      <c r="FPD3" s="362"/>
      <c r="FPE3" s="362"/>
      <c r="FPF3" s="362"/>
      <c r="FPG3" s="390"/>
      <c r="FPH3" s="390"/>
      <c r="FPI3" s="390"/>
      <c r="FPJ3" s="390"/>
      <c r="FPK3" s="390"/>
      <c r="FPL3" s="362"/>
      <c r="FPM3" s="362"/>
      <c r="FPN3" s="362"/>
      <c r="FPO3" s="390"/>
      <c r="FPP3" s="390"/>
      <c r="FPQ3" s="390"/>
      <c r="FPR3" s="390"/>
      <c r="FPS3" s="390"/>
      <c r="FPT3" s="362"/>
      <c r="FPU3" s="362"/>
      <c r="FPV3" s="362"/>
      <c r="FPW3" s="390"/>
      <c r="FPX3" s="390"/>
      <c r="FPY3" s="390"/>
      <c r="FPZ3" s="390"/>
      <c r="FQA3" s="390"/>
      <c r="FQB3" s="362"/>
      <c r="FQC3" s="362"/>
      <c r="FQD3" s="362"/>
      <c r="FQE3" s="390"/>
      <c r="FQF3" s="390"/>
      <c r="FQG3" s="390"/>
      <c r="FQH3" s="390"/>
      <c r="FQI3" s="390"/>
      <c r="FQJ3" s="362"/>
      <c r="FQK3" s="362"/>
      <c r="FQL3" s="362"/>
      <c r="FQM3" s="390"/>
      <c r="FQN3" s="390"/>
      <c r="FQO3" s="390"/>
      <c r="FQP3" s="390"/>
      <c r="FQQ3" s="390"/>
      <c r="FQR3" s="362"/>
      <c r="FQS3" s="362"/>
      <c r="FQT3" s="362"/>
      <c r="FQU3" s="390"/>
      <c r="FQV3" s="390"/>
      <c r="FQW3" s="390"/>
      <c r="FQX3" s="390"/>
      <c r="FQY3" s="390"/>
      <c r="FQZ3" s="362"/>
      <c r="FRA3" s="362"/>
      <c r="FRB3" s="362"/>
      <c r="FRC3" s="390"/>
      <c r="FRD3" s="390"/>
      <c r="FRE3" s="390"/>
      <c r="FRF3" s="390"/>
      <c r="FRG3" s="390"/>
      <c r="FRH3" s="362"/>
      <c r="FRI3" s="362"/>
      <c r="FRJ3" s="362"/>
      <c r="FRK3" s="390"/>
      <c r="FRL3" s="390"/>
      <c r="FRM3" s="390"/>
      <c r="FRN3" s="390"/>
      <c r="FRO3" s="390"/>
      <c r="FRP3" s="362"/>
      <c r="FRQ3" s="362"/>
      <c r="FRR3" s="362"/>
      <c r="FRS3" s="390"/>
      <c r="FRT3" s="390"/>
      <c r="FRU3" s="390"/>
      <c r="FRV3" s="390"/>
      <c r="FRW3" s="390"/>
      <c r="FRX3" s="362"/>
      <c r="FRY3" s="362"/>
      <c r="FRZ3" s="362"/>
      <c r="FSA3" s="390"/>
      <c r="FSB3" s="390"/>
      <c r="FSC3" s="390"/>
      <c r="FSD3" s="390"/>
      <c r="FSE3" s="390"/>
      <c r="FSF3" s="362"/>
      <c r="FSG3" s="362"/>
      <c r="FSH3" s="362"/>
      <c r="FSI3" s="390"/>
      <c r="FSJ3" s="390"/>
      <c r="FSK3" s="390"/>
      <c r="FSL3" s="390"/>
      <c r="FSM3" s="390"/>
      <c r="FSN3" s="362"/>
      <c r="FSO3" s="362"/>
      <c r="FSP3" s="362"/>
      <c r="FSQ3" s="390"/>
      <c r="FSR3" s="390"/>
      <c r="FSS3" s="390"/>
      <c r="FST3" s="390"/>
      <c r="FSU3" s="390"/>
      <c r="FSV3" s="362"/>
      <c r="FSW3" s="362"/>
      <c r="FSX3" s="362"/>
      <c r="FSY3" s="390"/>
      <c r="FSZ3" s="390"/>
      <c r="FTA3" s="390"/>
      <c r="FTB3" s="390"/>
      <c r="FTC3" s="390"/>
      <c r="FTD3" s="362"/>
      <c r="FTE3" s="362"/>
      <c r="FTF3" s="362"/>
      <c r="FTG3" s="390"/>
      <c r="FTH3" s="390"/>
      <c r="FTI3" s="390"/>
      <c r="FTJ3" s="390"/>
      <c r="FTK3" s="390"/>
      <c r="FTL3" s="362"/>
      <c r="FTM3" s="362"/>
      <c r="FTN3" s="362"/>
      <c r="FTO3" s="390"/>
      <c r="FTP3" s="390"/>
      <c r="FTQ3" s="390"/>
      <c r="FTR3" s="390"/>
      <c r="FTS3" s="390"/>
      <c r="FTT3" s="362"/>
      <c r="FTU3" s="362"/>
      <c r="FTV3" s="362"/>
      <c r="FTW3" s="390"/>
      <c r="FTX3" s="390"/>
      <c r="FTY3" s="390"/>
      <c r="FTZ3" s="390"/>
      <c r="FUA3" s="390"/>
      <c r="FUB3" s="362"/>
      <c r="FUC3" s="362"/>
      <c r="FUD3" s="362"/>
      <c r="FUE3" s="390"/>
      <c r="FUF3" s="390"/>
      <c r="FUG3" s="390"/>
      <c r="FUH3" s="390"/>
      <c r="FUI3" s="390"/>
      <c r="FUJ3" s="362"/>
      <c r="FUK3" s="362"/>
      <c r="FUL3" s="362"/>
      <c r="FUM3" s="390"/>
      <c r="FUN3" s="390"/>
      <c r="FUO3" s="390"/>
      <c r="FUP3" s="390"/>
      <c r="FUQ3" s="390"/>
      <c r="FUR3" s="362"/>
      <c r="FUS3" s="362"/>
      <c r="FUT3" s="362"/>
      <c r="FUU3" s="390"/>
      <c r="FUV3" s="390"/>
      <c r="FUW3" s="390"/>
      <c r="FUX3" s="390"/>
      <c r="FUY3" s="390"/>
      <c r="FUZ3" s="362"/>
      <c r="FVA3" s="362"/>
      <c r="FVB3" s="362"/>
      <c r="FVC3" s="390"/>
      <c r="FVD3" s="390"/>
      <c r="FVE3" s="390"/>
      <c r="FVF3" s="390"/>
      <c r="FVG3" s="390"/>
      <c r="FVH3" s="362"/>
      <c r="FVI3" s="362"/>
      <c r="FVJ3" s="362"/>
      <c r="FVK3" s="390"/>
      <c r="FVL3" s="390"/>
      <c r="FVM3" s="390"/>
      <c r="FVN3" s="390"/>
      <c r="FVO3" s="390"/>
      <c r="FVP3" s="362"/>
      <c r="FVQ3" s="362"/>
      <c r="FVR3" s="362"/>
      <c r="FVS3" s="390"/>
      <c r="FVT3" s="390"/>
      <c r="FVU3" s="390"/>
      <c r="FVV3" s="390"/>
      <c r="FVW3" s="390"/>
      <c r="FVX3" s="362"/>
      <c r="FVY3" s="362"/>
      <c r="FVZ3" s="362"/>
      <c r="FWA3" s="390"/>
      <c r="FWB3" s="390"/>
      <c r="FWC3" s="390"/>
      <c r="FWD3" s="390"/>
      <c r="FWE3" s="390"/>
      <c r="FWF3" s="362"/>
      <c r="FWG3" s="362"/>
      <c r="FWH3" s="362"/>
      <c r="FWI3" s="390"/>
      <c r="FWJ3" s="390"/>
      <c r="FWK3" s="390"/>
      <c r="FWL3" s="390"/>
      <c r="FWM3" s="390"/>
      <c r="FWN3" s="362"/>
      <c r="FWO3" s="362"/>
      <c r="FWP3" s="362"/>
      <c r="FWQ3" s="390"/>
      <c r="FWR3" s="390"/>
      <c r="FWS3" s="390"/>
      <c r="FWT3" s="390"/>
      <c r="FWU3" s="390"/>
      <c r="FWV3" s="362"/>
      <c r="FWW3" s="362"/>
      <c r="FWX3" s="362"/>
      <c r="FWY3" s="390"/>
      <c r="FWZ3" s="390"/>
      <c r="FXA3" s="390"/>
      <c r="FXB3" s="390"/>
      <c r="FXC3" s="390"/>
      <c r="FXD3" s="362"/>
      <c r="FXE3" s="362"/>
      <c r="FXF3" s="362"/>
      <c r="FXG3" s="390"/>
      <c r="FXH3" s="390"/>
      <c r="FXI3" s="390"/>
      <c r="FXJ3" s="390"/>
      <c r="FXK3" s="390"/>
      <c r="FXL3" s="362"/>
      <c r="FXM3" s="362"/>
      <c r="FXN3" s="362"/>
      <c r="FXO3" s="390"/>
      <c r="FXP3" s="390"/>
      <c r="FXQ3" s="390"/>
      <c r="FXR3" s="390"/>
      <c r="FXS3" s="390"/>
      <c r="FXT3" s="362"/>
      <c r="FXU3" s="362"/>
      <c r="FXV3" s="362"/>
      <c r="FXW3" s="390"/>
      <c r="FXX3" s="390"/>
      <c r="FXY3" s="390"/>
      <c r="FXZ3" s="390"/>
      <c r="FYA3" s="390"/>
      <c r="FYB3" s="362"/>
      <c r="FYC3" s="362"/>
      <c r="FYD3" s="362"/>
      <c r="FYE3" s="390"/>
      <c r="FYF3" s="390"/>
      <c r="FYG3" s="390"/>
      <c r="FYH3" s="390"/>
      <c r="FYI3" s="390"/>
      <c r="FYJ3" s="362"/>
      <c r="FYK3" s="362"/>
      <c r="FYL3" s="362"/>
      <c r="FYM3" s="390"/>
      <c r="FYN3" s="390"/>
      <c r="FYO3" s="390"/>
      <c r="FYP3" s="390"/>
      <c r="FYQ3" s="390"/>
      <c r="FYR3" s="362"/>
      <c r="FYS3" s="362"/>
      <c r="FYT3" s="362"/>
      <c r="FYU3" s="390"/>
      <c r="FYV3" s="390"/>
      <c r="FYW3" s="390"/>
      <c r="FYX3" s="390"/>
      <c r="FYY3" s="390"/>
      <c r="FYZ3" s="362"/>
      <c r="FZA3" s="362"/>
      <c r="FZB3" s="362"/>
      <c r="FZC3" s="390"/>
      <c r="FZD3" s="390"/>
      <c r="FZE3" s="390"/>
      <c r="FZF3" s="390"/>
      <c r="FZG3" s="390"/>
      <c r="FZH3" s="362"/>
      <c r="FZI3" s="362"/>
      <c r="FZJ3" s="362"/>
      <c r="FZK3" s="390"/>
      <c r="FZL3" s="390"/>
      <c r="FZM3" s="390"/>
      <c r="FZN3" s="390"/>
      <c r="FZO3" s="390"/>
      <c r="FZP3" s="362"/>
      <c r="FZQ3" s="362"/>
      <c r="FZR3" s="362"/>
      <c r="FZS3" s="390"/>
      <c r="FZT3" s="390"/>
      <c r="FZU3" s="390"/>
      <c r="FZV3" s="390"/>
      <c r="FZW3" s="390"/>
      <c r="FZX3" s="362"/>
      <c r="FZY3" s="362"/>
      <c r="FZZ3" s="362"/>
      <c r="GAA3" s="390"/>
      <c r="GAB3" s="390"/>
      <c r="GAC3" s="390"/>
      <c r="GAD3" s="390"/>
      <c r="GAE3" s="390"/>
      <c r="GAF3" s="362"/>
      <c r="GAG3" s="362"/>
      <c r="GAH3" s="362"/>
      <c r="GAI3" s="390"/>
      <c r="GAJ3" s="390"/>
      <c r="GAK3" s="390"/>
      <c r="GAL3" s="390"/>
      <c r="GAM3" s="390"/>
      <c r="GAN3" s="362"/>
      <c r="GAO3" s="362"/>
      <c r="GAP3" s="362"/>
      <c r="GAQ3" s="390"/>
      <c r="GAR3" s="390"/>
      <c r="GAS3" s="390"/>
      <c r="GAT3" s="390"/>
      <c r="GAU3" s="390"/>
      <c r="GAV3" s="362"/>
      <c r="GAW3" s="362"/>
      <c r="GAX3" s="362"/>
      <c r="GAY3" s="390"/>
      <c r="GAZ3" s="390"/>
      <c r="GBA3" s="390"/>
      <c r="GBB3" s="390"/>
      <c r="GBC3" s="390"/>
      <c r="GBD3" s="362"/>
      <c r="GBE3" s="362"/>
      <c r="GBF3" s="362"/>
      <c r="GBG3" s="390"/>
      <c r="GBH3" s="390"/>
      <c r="GBI3" s="390"/>
      <c r="GBJ3" s="390"/>
      <c r="GBK3" s="390"/>
      <c r="GBL3" s="362"/>
      <c r="GBM3" s="362"/>
      <c r="GBN3" s="362"/>
      <c r="GBO3" s="390"/>
      <c r="GBP3" s="390"/>
      <c r="GBQ3" s="390"/>
      <c r="GBR3" s="390"/>
      <c r="GBS3" s="390"/>
      <c r="GBT3" s="362"/>
      <c r="GBU3" s="362"/>
      <c r="GBV3" s="362"/>
      <c r="GBW3" s="390"/>
      <c r="GBX3" s="390"/>
      <c r="GBY3" s="390"/>
      <c r="GBZ3" s="390"/>
      <c r="GCA3" s="390"/>
      <c r="GCB3" s="362"/>
      <c r="GCC3" s="362"/>
      <c r="GCD3" s="362"/>
      <c r="GCE3" s="390"/>
      <c r="GCF3" s="390"/>
      <c r="GCG3" s="390"/>
      <c r="GCH3" s="390"/>
      <c r="GCI3" s="390"/>
      <c r="GCJ3" s="362"/>
      <c r="GCK3" s="362"/>
      <c r="GCL3" s="362"/>
      <c r="GCM3" s="390"/>
      <c r="GCN3" s="390"/>
      <c r="GCO3" s="390"/>
      <c r="GCP3" s="390"/>
      <c r="GCQ3" s="390"/>
      <c r="GCR3" s="362"/>
      <c r="GCS3" s="362"/>
      <c r="GCT3" s="362"/>
      <c r="GCU3" s="390"/>
      <c r="GCV3" s="390"/>
      <c r="GCW3" s="390"/>
      <c r="GCX3" s="390"/>
      <c r="GCY3" s="390"/>
      <c r="GCZ3" s="362"/>
      <c r="GDA3" s="362"/>
      <c r="GDB3" s="362"/>
      <c r="GDC3" s="390"/>
      <c r="GDD3" s="390"/>
      <c r="GDE3" s="390"/>
      <c r="GDF3" s="390"/>
      <c r="GDG3" s="390"/>
      <c r="GDH3" s="362"/>
      <c r="GDI3" s="362"/>
      <c r="GDJ3" s="362"/>
      <c r="GDK3" s="390"/>
      <c r="GDL3" s="390"/>
      <c r="GDM3" s="390"/>
      <c r="GDN3" s="390"/>
      <c r="GDO3" s="390"/>
      <c r="GDP3" s="362"/>
      <c r="GDQ3" s="362"/>
      <c r="GDR3" s="362"/>
      <c r="GDS3" s="390"/>
      <c r="GDT3" s="390"/>
      <c r="GDU3" s="390"/>
      <c r="GDV3" s="390"/>
      <c r="GDW3" s="390"/>
      <c r="GDX3" s="362"/>
      <c r="GDY3" s="362"/>
      <c r="GDZ3" s="362"/>
      <c r="GEA3" s="390"/>
      <c r="GEB3" s="390"/>
      <c r="GEC3" s="390"/>
      <c r="GED3" s="390"/>
      <c r="GEE3" s="390"/>
      <c r="GEF3" s="362"/>
      <c r="GEG3" s="362"/>
      <c r="GEH3" s="362"/>
      <c r="GEI3" s="390"/>
      <c r="GEJ3" s="390"/>
      <c r="GEK3" s="390"/>
      <c r="GEL3" s="390"/>
      <c r="GEM3" s="390"/>
      <c r="GEN3" s="362"/>
      <c r="GEO3" s="362"/>
      <c r="GEP3" s="362"/>
      <c r="GEQ3" s="390"/>
      <c r="GER3" s="390"/>
      <c r="GES3" s="390"/>
      <c r="GET3" s="390"/>
      <c r="GEU3" s="390"/>
      <c r="GEV3" s="362"/>
      <c r="GEW3" s="362"/>
      <c r="GEX3" s="362"/>
      <c r="GEY3" s="390"/>
      <c r="GEZ3" s="390"/>
      <c r="GFA3" s="390"/>
      <c r="GFB3" s="390"/>
      <c r="GFC3" s="390"/>
      <c r="GFD3" s="362"/>
      <c r="GFE3" s="362"/>
      <c r="GFF3" s="362"/>
      <c r="GFG3" s="390"/>
      <c r="GFH3" s="390"/>
      <c r="GFI3" s="390"/>
      <c r="GFJ3" s="390"/>
      <c r="GFK3" s="390"/>
      <c r="GFL3" s="362"/>
      <c r="GFM3" s="362"/>
      <c r="GFN3" s="362"/>
      <c r="GFO3" s="390"/>
      <c r="GFP3" s="390"/>
      <c r="GFQ3" s="390"/>
      <c r="GFR3" s="390"/>
      <c r="GFS3" s="390"/>
      <c r="GFT3" s="362"/>
      <c r="GFU3" s="362"/>
      <c r="GFV3" s="362"/>
      <c r="GFW3" s="390"/>
      <c r="GFX3" s="390"/>
      <c r="GFY3" s="390"/>
      <c r="GFZ3" s="390"/>
      <c r="GGA3" s="390"/>
      <c r="GGB3" s="362"/>
      <c r="GGC3" s="362"/>
      <c r="GGD3" s="362"/>
      <c r="GGE3" s="390"/>
      <c r="GGF3" s="390"/>
      <c r="GGG3" s="390"/>
      <c r="GGH3" s="390"/>
      <c r="GGI3" s="390"/>
      <c r="GGJ3" s="362"/>
      <c r="GGK3" s="362"/>
      <c r="GGL3" s="362"/>
      <c r="GGM3" s="390"/>
      <c r="GGN3" s="390"/>
      <c r="GGO3" s="390"/>
      <c r="GGP3" s="390"/>
      <c r="GGQ3" s="390"/>
      <c r="GGR3" s="362"/>
      <c r="GGS3" s="362"/>
      <c r="GGT3" s="362"/>
      <c r="GGU3" s="390"/>
      <c r="GGV3" s="390"/>
      <c r="GGW3" s="390"/>
      <c r="GGX3" s="390"/>
      <c r="GGY3" s="390"/>
      <c r="GGZ3" s="362"/>
      <c r="GHA3" s="362"/>
      <c r="GHB3" s="362"/>
      <c r="GHC3" s="390"/>
      <c r="GHD3" s="390"/>
      <c r="GHE3" s="390"/>
      <c r="GHF3" s="390"/>
      <c r="GHG3" s="390"/>
      <c r="GHH3" s="362"/>
      <c r="GHI3" s="362"/>
      <c r="GHJ3" s="362"/>
      <c r="GHK3" s="390"/>
      <c r="GHL3" s="390"/>
      <c r="GHM3" s="390"/>
      <c r="GHN3" s="390"/>
      <c r="GHO3" s="390"/>
      <c r="GHP3" s="362"/>
      <c r="GHQ3" s="362"/>
      <c r="GHR3" s="362"/>
      <c r="GHS3" s="390"/>
      <c r="GHT3" s="390"/>
      <c r="GHU3" s="390"/>
      <c r="GHV3" s="390"/>
      <c r="GHW3" s="390"/>
      <c r="GHX3" s="362"/>
      <c r="GHY3" s="362"/>
      <c r="GHZ3" s="362"/>
      <c r="GIA3" s="390"/>
      <c r="GIB3" s="390"/>
      <c r="GIC3" s="390"/>
      <c r="GID3" s="390"/>
      <c r="GIE3" s="390"/>
      <c r="GIF3" s="362"/>
      <c r="GIG3" s="362"/>
      <c r="GIH3" s="362"/>
      <c r="GII3" s="390"/>
      <c r="GIJ3" s="390"/>
      <c r="GIK3" s="390"/>
      <c r="GIL3" s="390"/>
      <c r="GIM3" s="390"/>
      <c r="GIN3" s="362"/>
      <c r="GIO3" s="362"/>
      <c r="GIP3" s="362"/>
      <c r="GIQ3" s="390"/>
      <c r="GIR3" s="390"/>
      <c r="GIS3" s="390"/>
      <c r="GIT3" s="390"/>
      <c r="GIU3" s="390"/>
      <c r="GIV3" s="362"/>
      <c r="GIW3" s="362"/>
      <c r="GIX3" s="362"/>
      <c r="GIY3" s="390"/>
      <c r="GIZ3" s="390"/>
      <c r="GJA3" s="390"/>
      <c r="GJB3" s="390"/>
      <c r="GJC3" s="390"/>
      <c r="GJD3" s="362"/>
      <c r="GJE3" s="362"/>
      <c r="GJF3" s="362"/>
      <c r="GJG3" s="390"/>
      <c r="GJH3" s="390"/>
      <c r="GJI3" s="390"/>
      <c r="GJJ3" s="390"/>
      <c r="GJK3" s="390"/>
      <c r="GJL3" s="362"/>
      <c r="GJM3" s="362"/>
      <c r="GJN3" s="362"/>
      <c r="GJO3" s="390"/>
      <c r="GJP3" s="390"/>
      <c r="GJQ3" s="390"/>
      <c r="GJR3" s="390"/>
      <c r="GJS3" s="390"/>
      <c r="GJT3" s="362"/>
      <c r="GJU3" s="362"/>
      <c r="GJV3" s="362"/>
      <c r="GJW3" s="390"/>
      <c r="GJX3" s="390"/>
      <c r="GJY3" s="390"/>
      <c r="GJZ3" s="390"/>
      <c r="GKA3" s="390"/>
      <c r="GKB3" s="362"/>
      <c r="GKC3" s="362"/>
      <c r="GKD3" s="362"/>
      <c r="GKE3" s="390"/>
      <c r="GKF3" s="390"/>
      <c r="GKG3" s="390"/>
      <c r="GKH3" s="390"/>
      <c r="GKI3" s="390"/>
      <c r="GKJ3" s="362"/>
      <c r="GKK3" s="362"/>
      <c r="GKL3" s="362"/>
      <c r="GKM3" s="390"/>
      <c r="GKN3" s="390"/>
      <c r="GKO3" s="390"/>
      <c r="GKP3" s="390"/>
      <c r="GKQ3" s="390"/>
      <c r="GKR3" s="362"/>
      <c r="GKS3" s="362"/>
      <c r="GKT3" s="362"/>
      <c r="GKU3" s="390"/>
      <c r="GKV3" s="390"/>
      <c r="GKW3" s="390"/>
      <c r="GKX3" s="390"/>
      <c r="GKY3" s="390"/>
      <c r="GKZ3" s="362"/>
      <c r="GLA3" s="362"/>
      <c r="GLB3" s="362"/>
      <c r="GLC3" s="390"/>
      <c r="GLD3" s="390"/>
      <c r="GLE3" s="390"/>
      <c r="GLF3" s="390"/>
      <c r="GLG3" s="390"/>
      <c r="GLH3" s="362"/>
      <c r="GLI3" s="362"/>
      <c r="GLJ3" s="362"/>
      <c r="GLK3" s="390"/>
      <c r="GLL3" s="390"/>
      <c r="GLM3" s="390"/>
      <c r="GLN3" s="390"/>
      <c r="GLO3" s="390"/>
      <c r="GLP3" s="362"/>
      <c r="GLQ3" s="362"/>
      <c r="GLR3" s="362"/>
      <c r="GLS3" s="390"/>
      <c r="GLT3" s="390"/>
      <c r="GLU3" s="390"/>
      <c r="GLV3" s="390"/>
      <c r="GLW3" s="390"/>
      <c r="GLX3" s="362"/>
      <c r="GLY3" s="362"/>
      <c r="GLZ3" s="362"/>
      <c r="GMA3" s="390"/>
      <c r="GMB3" s="390"/>
      <c r="GMC3" s="390"/>
      <c r="GMD3" s="390"/>
      <c r="GME3" s="390"/>
      <c r="GMF3" s="362"/>
      <c r="GMG3" s="362"/>
      <c r="GMH3" s="362"/>
      <c r="GMI3" s="390"/>
      <c r="GMJ3" s="390"/>
      <c r="GMK3" s="390"/>
      <c r="GML3" s="390"/>
      <c r="GMM3" s="390"/>
      <c r="GMN3" s="362"/>
      <c r="GMO3" s="362"/>
      <c r="GMP3" s="362"/>
      <c r="GMQ3" s="390"/>
      <c r="GMR3" s="390"/>
      <c r="GMS3" s="390"/>
      <c r="GMT3" s="390"/>
      <c r="GMU3" s="390"/>
      <c r="GMV3" s="362"/>
      <c r="GMW3" s="362"/>
      <c r="GMX3" s="362"/>
      <c r="GMY3" s="390"/>
      <c r="GMZ3" s="390"/>
      <c r="GNA3" s="390"/>
      <c r="GNB3" s="390"/>
      <c r="GNC3" s="390"/>
      <c r="GND3" s="362"/>
      <c r="GNE3" s="362"/>
      <c r="GNF3" s="362"/>
      <c r="GNG3" s="390"/>
      <c r="GNH3" s="390"/>
      <c r="GNI3" s="390"/>
      <c r="GNJ3" s="390"/>
      <c r="GNK3" s="390"/>
      <c r="GNL3" s="362"/>
      <c r="GNM3" s="362"/>
      <c r="GNN3" s="362"/>
      <c r="GNO3" s="390"/>
      <c r="GNP3" s="390"/>
      <c r="GNQ3" s="390"/>
      <c r="GNR3" s="390"/>
      <c r="GNS3" s="390"/>
      <c r="GNT3" s="362"/>
      <c r="GNU3" s="362"/>
      <c r="GNV3" s="362"/>
      <c r="GNW3" s="390"/>
      <c r="GNX3" s="390"/>
      <c r="GNY3" s="390"/>
      <c r="GNZ3" s="390"/>
      <c r="GOA3" s="390"/>
      <c r="GOB3" s="362"/>
      <c r="GOC3" s="362"/>
      <c r="GOD3" s="362"/>
      <c r="GOE3" s="390"/>
      <c r="GOF3" s="390"/>
      <c r="GOG3" s="390"/>
      <c r="GOH3" s="390"/>
      <c r="GOI3" s="390"/>
      <c r="GOJ3" s="362"/>
      <c r="GOK3" s="362"/>
      <c r="GOL3" s="362"/>
      <c r="GOM3" s="390"/>
      <c r="GON3" s="390"/>
      <c r="GOO3" s="390"/>
      <c r="GOP3" s="390"/>
      <c r="GOQ3" s="390"/>
      <c r="GOR3" s="362"/>
      <c r="GOS3" s="362"/>
      <c r="GOT3" s="362"/>
      <c r="GOU3" s="390"/>
      <c r="GOV3" s="390"/>
      <c r="GOW3" s="390"/>
      <c r="GOX3" s="390"/>
      <c r="GOY3" s="390"/>
      <c r="GOZ3" s="362"/>
      <c r="GPA3" s="362"/>
      <c r="GPB3" s="362"/>
      <c r="GPC3" s="390"/>
      <c r="GPD3" s="390"/>
      <c r="GPE3" s="390"/>
      <c r="GPF3" s="390"/>
      <c r="GPG3" s="390"/>
      <c r="GPH3" s="362"/>
      <c r="GPI3" s="362"/>
      <c r="GPJ3" s="362"/>
      <c r="GPK3" s="390"/>
      <c r="GPL3" s="390"/>
      <c r="GPM3" s="390"/>
      <c r="GPN3" s="390"/>
      <c r="GPO3" s="390"/>
      <c r="GPP3" s="362"/>
      <c r="GPQ3" s="362"/>
      <c r="GPR3" s="362"/>
      <c r="GPS3" s="390"/>
      <c r="GPT3" s="390"/>
      <c r="GPU3" s="390"/>
      <c r="GPV3" s="390"/>
      <c r="GPW3" s="390"/>
      <c r="GPX3" s="362"/>
      <c r="GPY3" s="362"/>
      <c r="GPZ3" s="362"/>
      <c r="GQA3" s="390"/>
      <c r="GQB3" s="390"/>
      <c r="GQC3" s="390"/>
      <c r="GQD3" s="390"/>
      <c r="GQE3" s="390"/>
      <c r="GQF3" s="362"/>
      <c r="GQG3" s="362"/>
      <c r="GQH3" s="362"/>
      <c r="GQI3" s="390"/>
      <c r="GQJ3" s="390"/>
      <c r="GQK3" s="390"/>
      <c r="GQL3" s="390"/>
      <c r="GQM3" s="390"/>
      <c r="GQN3" s="362"/>
      <c r="GQO3" s="362"/>
      <c r="GQP3" s="362"/>
      <c r="GQQ3" s="390"/>
      <c r="GQR3" s="390"/>
      <c r="GQS3" s="390"/>
      <c r="GQT3" s="390"/>
      <c r="GQU3" s="390"/>
      <c r="GQV3" s="362"/>
      <c r="GQW3" s="362"/>
      <c r="GQX3" s="362"/>
      <c r="GQY3" s="390"/>
      <c r="GQZ3" s="390"/>
      <c r="GRA3" s="390"/>
      <c r="GRB3" s="390"/>
      <c r="GRC3" s="390"/>
      <c r="GRD3" s="362"/>
      <c r="GRE3" s="362"/>
      <c r="GRF3" s="362"/>
      <c r="GRG3" s="390"/>
      <c r="GRH3" s="390"/>
      <c r="GRI3" s="390"/>
      <c r="GRJ3" s="390"/>
      <c r="GRK3" s="390"/>
      <c r="GRL3" s="362"/>
      <c r="GRM3" s="362"/>
      <c r="GRN3" s="362"/>
      <c r="GRO3" s="390"/>
      <c r="GRP3" s="390"/>
      <c r="GRQ3" s="390"/>
      <c r="GRR3" s="390"/>
      <c r="GRS3" s="390"/>
      <c r="GRT3" s="362"/>
      <c r="GRU3" s="362"/>
      <c r="GRV3" s="362"/>
      <c r="GRW3" s="390"/>
      <c r="GRX3" s="390"/>
      <c r="GRY3" s="390"/>
      <c r="GRZ3" s="390"/>
      <c r="GSA3" s="390"/>
      <c r="GSB3" s="362"/>
      <c r="GSC3" s="362"/>
      <c r="GSD3" s="362"/>
      <c r="GSE3" s="390"/>
      <c r="GSF3" s="390"/>
      <c r="GSG3" s="390"/>
      <c r="GSH3" s="390"/>
      <c r="GSI3" s="390"/>
      <c r="GSJ3" s="362"/>
      <c r="GSK3" s="362"/>
      <c r="GSL3" s="362"/>
      <c r="GSM3" s="390"/>
      <c r="GSN3" s="390"/>
      <c r="GSO3" s="390"/>
      <c r="GSP3" s="390"/>
      <c r="GSQ3" s="390"/>
      <c r="GSR3" s="362"/>
      <c r="GSS3" s="362"/>
      <c r="GST3" s="362"/>
      <c r="GSU3" s="390"/>
      <c r="GSV3" s="390"/>
      <c r="GSW3" s="390"/>
      <c r="GSX3" s="390"/>
      <c r="GSY3" s="390"/>
      <c r="GSZ3" s="362"/>
      <c r="GTA3" s="362"/>
      <c r="GTB3" s="362"/>
      <c r="GTC3" s="390"/>
      <c r="GTD3" s="390"/>
      <c r="GTE3" s="390"/>
      <c r="GTF3" s="390"/>
      <c r="GTG3" s="390"/>
      <c r="GTH3" s="362"/>
      <c r="GTI3" s="362"/>
      <c r="GTJ3" s="362"/>
      <c r="GTK3" s="390"/>
      <c r="GTL3" s="390"/>
      <c r="GTM3" s="390"/>
      <c r="GTN3" s="390"/>
      <c r="GTO3" s="390"/>
      <c r="GTP3" s="362"/>
      <c r="GTQ3" s="362"/>
      <c r="GTR3" s="362"/>
      <c r="GTS3" s="390"/>
      <c r="GTT3" s="390"/>
      <c r="GTU3" s="390"/>
      <c r="GTV3" s="390"/>
      <c r="GTW3" s="390"/>
      <c r="GTX3" s="362"/>
      <c r="GTY3" s="362"/>
      <c r="GTZ3" s="362"/>
      <c r="GUA3" s="390"/>
      <c r="GUB3" s="390"/>
      <c r="GUC3" s="390"/>
      <c r="GUD3" s="390"/>
      <c r="GUE3" s="390"/>
      <c r="GUF3" s="362"/>
      <c r="GUG3" s="362"/>
      <c r="GUH3" s="362"/>
      <c r="GUI3" s="390"/>
      <c r="GUJ3" s="390"/>
      <c r="GUK3" s="390"/>
      <c r="GUL3" s="390"/>
      <c r="GUM3" s="390"/>
      <c r="GUN3" s="362"/>
      <c r="GUO3" s="362"/>
      <c r="GUP3" s="362"/>
      <c r="GUQ3" s="390"/>
      <c r="GUR3" s="390"/>
      <c r="GUS3" s="390"/>
      <c r="GUT3" s="390"/>
      <c r="GUU3" s="390"/>
      <c r="GUV3" s="362"/>
      <c r="GUW3" s="362"/>
      <c r="GUX3" s="362"/>
      <c r="GUY3" s="390"/>
      <c r="GUZ3" s="390"/>
      <c r="GVA3" s="390"/>
      <c r="GVB3" s="390"/>
      <c r="GVC3" s="390"/>
      <c r="GVD3" s="362"/>
      <c r="GVE3" s="362"/>
      <c r="GVF3" s="362"/>
      <c r="GVG3" s="390"/>
      <c r="GVH3" s="390"/>
      <c r="GVI3" s="390"/>
      <c r="GVJ3" s="390"/>
      <c r="GVK3" s="390"/>
      <c r="GVL3" s="362"/>
      <c r="GVM3" s="362"/>
      <c r="GVN3" s="362"/>
      <c r="GVO3" s="390"/>
      <c r="GVP3" s="390"/>
      <c r="GVQ3" s="390"/>
      <c r="GVR3" s="390"/>
      <c r="GVS3" s="390"/>
      <c r="GVT3" s="362"/>
      <c r="GVU3" s="362"/>
      <c r="GVV3" s="362"/>
      <c r="GVW3" s="390"/>
      <c r="GVX3" s="390"/>
      <c r="GVY3" s="390"/>
      <c r="GVZ3" s="390"/>
      <c r="GWA3" s="390"/>
      <c r="GWB3" s="362"/>
      <c r="GWC3" s="362"/>
      <c r="GWD3" s="362"/>
      <c r="GWE3" s="390"/>
      <c r="GWF3" s="390"/>
      <c r="GWG3" s="390"/>
      <c r="GWH3" s="390"/>
      <c r="GWI3" s="390"/>
      <c r="GWJ3" s="362"/>
      <c r="GWK3" s="362"/>
      <c r="GWL3" s="362"/>
      <c r="GWM3" s="390"/>
      <c r="GWN3" s="390"/>
      <c r="GWO3" s="390"/>
      <c r="GWP3" s="390"/>
      <c r="GWQ3" s="390"/>
      <c r="GWR3" s="362"/>
      <c r="GWS3" s="362"/>
      <c r="GWT3" s="362"/>
      <c r="GWU3" s="390"/>
      <c r="GWV3" s="390"/>
      <c r="GWW3" s="390"/>
      <c r="GWX3" s="390"/>
      <c r="GWY3" s="390"/>
      <c r="GWZ3" s="362"/>
      <c r="GXA3" s="362"/>
      <c r="GXB3" s="362"/>
      <c r="GXC3" s="390"/>
      <c r="GXD3" s="390"/>
      <c r="GXE3" s="390"/>
      <c r="GXF3" s="390"/>
      <c r="GXG3" s="390"/>
      <c r="GXH3" s="362"/>
      <c r="GXI3" s="362"/>
      <c r="GXJ3" s="362"/>
      <c r="GXK3" s="390"/>
      <c r="GXL3" s="390"/>
      <c r="GXM3" s="390"/>
      <c r="GXN3" s="390"/>
      <c r="GXO3" s="390"/>
      <c r="GXP3" s="362"/>
      <c r="GXQ3" s="362"/>
      <c r="GXR3" s="362"/>
      <c r="GXS3" s="390"/>
      <c r="GXT3" s="390"/>
      <c r="GXU3" s="390"/>
      <c r="GXV3" s="390"/>
      <c r="GXW3" s="390"/>
      <c r="GXX3" s="362"/>
      <c r="GXY3" s="362"/>
      <c r="GXZ3" s="362"/>
      <c r="GYA3" s="390"/>
      <c r="GYB3" s="390"/>
      <c r="GYC3" s="390"/>
      <c r="GYD3" s="390"/>
      <c r="GYE3" s="390"/>
      <c r="GYF3" s="362"/>
      <c r="GYG3" s="362"/>
      <c r="GYH3" s="362"/>
      <c r="GYI3" s="390"/>
      <c r="GYJ3" s="390"/>
      <c r="GYK3" s="390"/>
      <c r="GYL3" s="390"/>
      <c r="GYM3" s="390"/>
      <c r="GYN3" s="362"/>
      <c r="GYO3" s="362"/>
      <c r="GYP3" s="362"/>
      <c r="GYQ3" s="390"/>
      <c r="GYR3" s="390"/>
      <c r="GYS3" s="390"/>
      <c r="GYT3" s="390"/>
      <c r="GYU3" s="390"/>
      <c r="GYV3" s="362"/>
      <c r="GYW3" s="362"/>
      <c r="GYX3" s="362"/>
      <c r="GYY3" s="390"/>
      <c r="GYZ3" s="390"/>
      <c r="GZA3" s="390"/>
      <c r="GZB3" s="390"/>
      <c r="GZC3" s="390"/>
      <c r="GZD3" s="362"/>
      <c r="GZE3" s="362"/>
      <c r="GZF3" s="362"/>
      <c r="GZG3" s="390"/>
      <c r="GZH3" s="390"/>
      <c r="GZI3" s="390"/>
      <c r="GZJ3" s="390"/>
      <c r="GZK3" s="390"/>
      <c r="GZL3" s="362"/>
      <c r="GZM3" s="362"/>
      <c r="GZN3" s="362"/>
      <c r="GZO3" s="390"/>
      <c r="GZP3" s="390"/>
      <c r="GZQ3" s="390"/>
      <c r="GZR3" s="390"/>
      <c r="GZS3" s="390"/>
      <c r="GZT3" s="362"/>
      <c r="GZU3" s="362"/>
      <c r="GZV3" s="362"/>
      <c r="GZW3" s="390"/>
      <c r="GZX3" s="390"/>
      <c r="GZY3" s="390"/>
      <c r="GZZ3" s="390"/>
      <c r="HAA3" s="390"/>
      <c r="HAB3" s="362"/>
      <c r="HAC3" s="362"/>
      <c r="HAD3" s="362"/>
      <c r="HAE3" s="390"/>
      <c r="HAF3" s="390"/>
      <c r="HAG3" s="390"/>
      <c r="HAH3" s="390"/>
      <c r="HAI3" s="390"/>
      <c r="HAJ3" s="362"/>
      <c r="HAK3" s="362"/>
      <c r="HAL3" s="362"/>
      <c r="HAM3" s="390"/>
      <c r="HAN3" s="390"/>
      <c r="HAO3" s="390"/>
      <c r="HAP3" s="390"/>
      <c r="HAQ3" s="390"/>
      <c r="HAR3" s="362"/>
      <c r="HAS3" s="362"/>
      <c r="HAT3" s="362"/>
      <c r="HAU3" s="390"/>
      <c r="HAV3" s="390"/>
      <c r="HAW3" s="390"/>
      <c r="HAX3" s="390"/>
      <c r="HAY3" s="390"/>
      <c r="HAZ3" s="362"/>
      <c r="HBA3" s="362"/>
      <c r="HBB3" s="362"/>
      <c r="HBC3" s="390"/>
      <c r="HBD3" s="390"/>
      <c r="HBE3" s="390"/>
      <c r="HBF3" s="390"/>
      <c r="HBG3" s="390"/>
      <c r="HBH3" s="362"/>
      <c r="HBI3" s="362"/>
      <c r="HBJ3" s="362"/>
      <c r="HBK3" s="390"/>
      <c r="HBL3" s="390"/>
      <c r="HBM3" s="390"/>
      <c r="HBN3" s="390"/>
      <c r="HBO3" s="390"/>
      <c r="HBP3" s="362"/>
      <c r="HBQ3" s="362"/>
      <c r="HBR3" s="362"/>
      <c r="HBS3" s="390"/>
      <c r="HBT3" s="390"/>
      <c r="HBU3" s="390"/>
      <c r="HBV3" s="390"/>
      <c r="HBW3" s="390"/>
      <c r="HBX3" s="362"/>
      <c r="HBY3" s="362"/>
      <c r="HBZ3" s="362"/>
      <c r="HCA3" s="390"/>
      <c r="HCB3" s="390"/>
      <c r="HCC3" s="390"/>
      <c r="HCD3" s="390"/>
      <c r="HCE3" s="390"/>
      <c r="HCF3" s="362"/>
      <c r="HCG3" s="362"/>
      <c r="HCH3" s="362"/>
      <c r="HCI3" s="390"/>
      <c r="HCJ3" s="390"/>
      <c r="HCK3" s="390"/>
      <c r="HCL3" s="390"/>
      <c r="HCM3" s="390"/>
      <c r="HCN3" s="362"/>
      <c r="HCO3" s="362"/>
      <c r="HCP3" s="362"/>
      <c r="HCQ3" s="390"/>
      <c r="HCR3" s="390"/>
      <c r="HCS3" s="390"/>
      <c r="HCT3" s="390"/>
      <c r="HCU3" s="390"/>
      <c r="HCV3" s="362"/>
      <c r="HCW3" s="362"/>
      <c r="HCX3" s="362"/>
      <c r="HCY3" s="390"/>
      <c r="HCZ3" s="390"/>
      <c r="HDA3" s="390"/>
      <c r="HDB3" s="390"/>
      <c r="HDC3" s="390"/>
      <c r="HDD3" s="362"/>
      <c r="HDE3" s="362"/>
      <c r="HDF3" s="362"/>
      <c r="HDG3" s="390"/>
      <c r="HDH3" s="390"/>
      <c r="HDI3" s="390"/>
      <c r="HDJ3" s="390"/>
      <c r="HDK3" s="390"/>
      <c r="HDL3" s="362"/>
      <c r="HDM3" s="362"/>
      <c r="HDN3" s="362"/>
      <c r="HDO3" s="390"/>
      <c r="HDP3" s="390"/>
      <c r="HDQ3" s="390"/>
      <c r="HDR3" s="390"/>
      <c r="HDS3" s="390"/>
      <c r="HDT3" s="362"/>
      <c r="HDU3" s="362"/>
      <c r="HDV3" s="362"/>
      <c r="HDW3" s="390"/>
      <c r="HDX3" s="390"/>
      <c r="HDY3" s="390"/>
      <c r="HDZ3" s="390"/>
      <c r="HEA3" s="390"/>
      <c r="HEB3" s="362"/>
      <c r="HEC3" s="362"/>
      <c r="HED3" s="362"/>
      <c r="HEE3" s="390"/>
      <c r="HEF3" s="390"/>
      <c r="HEG3" s="390"/>
      <c r="HEH3" s="390"/>
      <c r="HEI3" s="390"/>
      <c r="HEJ3" s="362"/>
      <c r="HEK3" s="362"/>
      <c r="HEL3" s="362"/>
      <c r="HEM3" s="390"/>
      <c r="HEN3" s="390"/>
      <c r="HEO3" s="390"/>
      <c r="HEP3" s="390"/>
      <c r="HEQ3" s="390"/>
      <c r="HER3" s="362"/>
      <c r="HES3" s="362"/>
      <c r="HET3" s="362"/>
      <c r="HEU3" s="390"/>
      <c r="HEV3" s="390"/>
      <c r="HEW3" s="390"/>
      <c r="HEX3" s="390"/>
      <c r="HEY3" s="390"/>
      <c r="HEZ3" s="362"/>
      <c r="HFA3" s="362"/>
      <c r="HFB3" s="362"/>
      <c r="HFC3" s="390"/>
      <c r="HFD3" s="390"/>
      <c r="HFE3" s="390"/>
      <c r="HFF3" s="390"/>
      <c r="HFG3" s="390"/>
      <c r="HFH3" s="362"/>
      <c r="HFI3" s="362"/>
      <c r="HFJ3" s="362"/>
      <c r="HFK3" s="390"/>
      <c r="HFL3" s="390"/>
      <c r="HFM3" s="390"/>
      <c r="HFN3" s="390"/>
      <c r="HFO3" s="390"/>
      <c r="HFP3" s="362"/>
      <c r="HFQ3" s="362"/>
      <c r="HFR3" s="362"/>
      <c r="HFS3" s="390"/>
      <c r="HFT3" s="390"/>
      <c r="HFU3" s="390"/>
      <c r="HFV3" s="390"/>
      <c r="HFW3" s="390"/>
      <c r="HFX3" s="362"/>
      <c r="HFY3" s="362"/>
      <c r="HFZ3" s="362"/>
      <c r="HGA3" s="390"/>
      <c r="HGB3" s="390"/>
      <c r="HGC3" s="390"/>
      <c r="HGD3" s="390"/>
      <c r="HGE3" s="390"/>
      <c r="HGF3" s="362"/>
      <c r="HGG3" s="362"/>
      <c r="HGH3" s="362"/>
      <c r="HGI3" s="390"/>
      <c r="HGJ3" s="390"/>
      <c r="HGK3" s="390"/>
      <c r="HGL3" s="390"/>
      <c r="HGM3" s="390"/>
      <c r="HGN3" s="362"/>
      <c r="HGO3" s="362"/>
      <c r="HGP3" s="362"/>
      <c r="HGQ3" s="390"/>
      <c r="HGR3" s="390"/>
      <c r="HGS3" s="390"/>
      <c r="HGT3" s="390"/>
      <c r="HGU3" s="390"/>
      <c r="HGV3" s="362"/>
      <c r="HGW3" s="362"/>
      <c r="HGX3" s="362"/>
      <c r="HGY3" s="390"/>
      <c r="HGZ3" s="390"/>
      <c r="HHA3" s="390"/>
      <c r="HHB3" s="390"/>
      <c r="HHC3" s="390"/>
      <c r="HHD3" s="362"/>
      <c r="HHE3" s="362"/>
      <c r="HHF3" s="362"/>
      <c r="HHG3" s="390"/>
      <c r="HHH3" s="390"/>
      <c r="HHI3" s="390"/>
      <c r="HHJ3" s="390"/>
      <c r="HHK3" s="390"/>
      <c r="HHL3" s="362"/>
      <c r="HHM3" s="362"/>
      <c r="HHN3" s="362"/>
      <c r="HHO3" s="390"/>
      <c r="HHP3" s="390"/>
      <c r="HHQ3" s="390"/>
      <c r="HHR3" s="390"/>
      <c r="HHS3" s="390"/>
      <c r="HHT3" s="362"/>
      <c r="HHU3" s="362"/>
      <c r="HHV3" s="362"/>
      <c r="HHW3" s="390"/>
      <c r="HHX3" s="390"/>
      <c r="HHY3" s="390"/>
      <c r="HHZ3" s="390"/>
      <c r="HIA3" s="390"/>
      <c r="HIB3" s="362"/>
      <c r="HIC3" s="362"/>
      <c r="HID3" s="362"/>
      <c r="HIE3" s="390"/>
      <c r="HIF3" s="390"/>
      <c r="HIG3" s="390"/>
      <c r="HIH3" s="390"/>
      <c r="HII3" s="390"/>
      <c r="HIJ3" s="362"/>
      <c r="HIK3" s="362"/>
      <c r="HIL3" s="362"/>
      <c r="HIM3" s="390"/>
      <c r="HIN3" s="390"/>
      <c r="HIO3" s="390"/>
      <c r="HIP3" s="390"/>
      <c r="HIQ3" s="390"/>
      <c r="HIR3" s="362"/>
      <c r="HIS3" s="362"/>
      <c r="HIT3" s="362"/>
      <c r="HIU3" s="390"/>
      <c r="HIV3" s="390"/>
      <c r="HIW3" s="390"/>
      <c r="HIX3" s="390"/>
      <c r="HIY3" s="390"/>
      <c r="HIZ3" s="362"/>
      <c r="HJA3" s="362"/>
      <c r="HJB3" s="362"/>
      <c r="HJC3" s="390"/>
      <c r="HJD3" s="390"/>
      <c r="HJE3" s="390"/>
      <c r="HJF3" s="390"/>
      <c r="HJG3" s="390"/>
      <c r="HJH3" s="362"/>
      <c r="HJI3" s="362"/>
      <c r="HJJ3" s="362"/>
      <c r="HJK3" s="390"/>
      <c r="HJL3" s="390"/>
      <c r="HJM3" s="390"/>
      <c r="HJN3" s="390"/>
      <c r="HJO3" s="390"/>
      <c r="HJP3" s="362"/>
      <c r="HJQ3" s="362"/>
      <c r="HJR3" s="362"/>
      <c r="HJS3" s="390"/>
      <c r="HJT3" s="390"/>
      <c r="HJU3" s="390"/>
      <c r="HJV3" s="390"/>
      <c r="HJW3" s="390"/>
      <c r="HJX3" s="362"/>
      <c r="HJY3" s="362"/>
      <c r="HJZ3" s="362"/>
      <c r="HKA3" s="390"/>
      <c r="HKB3" s="390"/>
      <c r="HKC3" s="390"/>
      <c r="HKD3" s="390"/>
      <c r="HKE3" s="390"/>
      <c r="HKF3" s="362"/>
      <c r="HKG3" s="362"/>
      <c r="HKH3" s="362"/>
      <c r="HKI3" s="390"/>
      <c r="HKJ3" s="390"/>
      <c r="HKK3" s="390"/>
      <c r="HKL3" s="390"/>
      <c r="HKM3" s="390"/>
      <c r="HKN3" s="362"/>
      <c r="HKO3" s="362"/>
      <c r="HKP3" s="362"/>
      <c r="HKQ3" s="390"/>
      <c r="HKR3" s="390"/>
      <c r="HKS3" s="390"/>
      <c r="HKT3" s="390"/>
      <c r="HKU3" s="390"/>
      <c r="HKV3" s="362"/>
      <c r="HKW3" s="362"/>
      <c r="HKX3" s="362"/>
      <c r="HKY3" s="390"/>
      <c r="HKZ3" s="390"/>
      <c r="HLA3" s="390"/>
      <c r="HLB3" s="390"/>
      <c r="HLC3" s="390"/>
      <c r="HLD3" s="362"/>
      <c r="HLE3" s="362"/>
      <c r="HLF3" s="362"/>
      <c r="HLG3" s="390"/>
      <c r="HLH3" s="390"/>
      <c r="HLI3" s="390"/>
      <c r="HLJ3" s="390"/>
      <c r="HLK3" s="390"/>
      <c r="HLL3" s="362"/>
      <c r="HLM3" s="362"/>
      <c r="HLN3" s="362"/>
      <c r="HLO3" s="390"/>
      <c r="HLP3" s="390"/>
      <c r="HLQ3" s="390"/>
      <c r="HLR3" s="390"/>
      <c r="HLS3" s="390"/>
      <c r="HLT3" s="362"/>
      <c r="HLU3" s="362"/>
      <c r="HLV3" s="362"/>
      <c r="HLW3" s="390"/>
      <c r="HLX3" s="390"/>
      <c r="HLY3" s="390"/>
      <c r="HLZ3" s="390"/>
      <c r="HMA3" s="390"/>
      <c r="HMB3" s="362"/>
      <c r="HMC3" s="362"/>
      <c r="HMD3" s="362"/>
      <c r="HME3" s="390"/>
      <c r="HMF3" s="390"/>
      <c r="HMG3" s="390"/>
      <c r="HMH3" s="390"/>
      <c r="HMI3" s="390"/>
      <c r="HMJ3" s="362"/>
      <c r="HMK3" s="362"/>
      <c r="HML3" s="362"/>
      <c r="HMM3" s="390"/>
      <c r="HMN3" s="390"/>
      <c r="HMO3" s="390"/>
      <c r="HMP3" s="390"/>
      <c r="HMQ3" s="390"/>
      <c r="HMR3" s="362"/>
      <c r="HMS3" s="362"/>
      <c r="HMT3" s="362"/>
      <c r="HMU3" s="390"/>
      <c r="HMV3" s="390"/>
      <c r="HMW3" s="390"/>
      <c r="HMX3" s="390"/>
      <c r="HMY3" s="390"/>
      <c r="HMZ3" s="362"/>
      <c r="HNA3" s="362"/>
      <c r="HNB3" s="362"/>
      <c r="HNC3" s="390"/>
      <c r="HND3" s="390"/>
      <c r="HNE3" s="390"/>
      <c r="HNF3" s="390"/>
      <c r="HNG3" s="390"/>
      <c r="HNH3" s="362"/>
      <c r="HNI3" s="362"/>
      <c r="HNJ3" s="362"/>
      <c r="HNK3" s="390"/>
      <c r="HNL3" s="390"/>
      <c r="HNM3" s="390"/>
      <c r="HNN3" s="390"/>
      <c r="HNO3" s="390"/>
      <c r="HNP3" s="362"/>
      <c r="HNQ3" s="362"/>
      <c r="HNR3" s="362"/>
      <c r="HNS3" s="390"/>
      <c r="HNT3" s="390"/>
      <c r="HNU3" s="390"/>
      <c r="HNV3" s="390"/>
      <c r="HNW3" s="390"/>
      <c r="HNX3" s="362"/>
      <c r="HNY3" s="362"/>
      <c r="HNZ3" s="362"/>
      <c r="HOA3" s="390"/>
      <c r="HOB3" s="390"/>
      <c r="HOC3" s="390"/>
      <c r="HOD3" s="390"/>
      <c r="HOE3" s="390"/>
      <c r="HOF3" s="362"/>
      <c r="HOG3" s="362"/>
      <c r="HOH3" s="362"/>
      <c r="HOI3" s="390"/>
      <c r="HOJ3" s="390"/>
      <c r="HOK3" s="390"/>
      <c r="HOL3" s="390"/>
      <c r="HOM3" s="390"/>
      <c r="HON3" s="362"/>
      <c r="HOO3" s="362"/>
      <c r="HOP3" s="362"/>
      <c r="HOQ3" s="390"/>
      <c r="HOR3" s="390"/>
      <c r="HOS3" s="390"/>
      <c r="HOT3" s="390"/>
      <c r="HOU3" s="390"/>
      <c r="HOV3" s="362"/>
      <c r="HOW3" s="362"/>
      <c r="HOX3" s="362"/>
      <c r="HOY3" s="390"/>
      <c r="HOZ3" s="390"/>
      <c r="HPA3" s="390"/>
      <c r="HPB3" s="390"/>
      <c r="HPC3" s="390"/>
      <c r="HPD3" s="362"/>
      <c r="HPE3" s="362"/>
      <c r="HPF3" s="362"/>
      <c r="HPG3" s="390"/>
      <c r="HPH3" s="390"/>
      <c r="HPI3" s="390"/>
      <c r="HPJ3" s="390"/>
      <c r="HPK3" s="390"/>
      <c r="HPL3" s="362"/>
      <c r="HPM3" s="362"/>
      <c r="HPN3" s="362"/>
      <c r="HPO3" s="390"/>
      <c r="HPP3" s="390"/>
      <c r="HPQ3" s="390"/>
      <c r="HPR3" s="390"/>
      <c r="HPS3" s="390"/>
      <c r="HPT3" s="362"/>
      <c r="HPU3" s="362"/>
      <c r="HPV3" s="362"/>
      <c r="HPW3" s="390"/>
      <c r="HPX3" s="390"/>
      <c r="HPY3" s="390"/>
      <c r="HPZ3" s="390"/>
      <c r="HQA3" s="390"/>
      <c r="HQB3" s="362"/>
      <c r="HQC3" s="362"/>
      <c r="HQD3" s="362"/>
      <c r="HQE3" s="390"/>
      <c r="HQF3" s="390"/>
      <c r="HQG3" s="390"/>
      <c r="HQH3" s="390"/>
      <c r="HQI3" s="390"/>
      <c r="HQJ3" s="362"/>
      <c r="HQK3" s="362"/>
      <c r="HQL3" s="362"/>
      <c r="HQM3" s="390"/>
      <c r="HQN3" s="390"/>
      <c r="HQO3" s="390"/>
      <c r="HQP3" s="390"/>
      <c r="HQQ3" s="390"/>
      <c r="HQR3" s="362"/>
      <c r="HQS3" s="362"/>
      <c r="HQT3" s="362"/>
      <c r="HQU3" s="390"/>
      <c r="HQV3" s="390"/>
      <c r="HQW3" s="390"/>
      <c r="HQX3" s="390"/>
      <c r="HQY3" s="390"/>
      <c r="HQZ3" s="362"/>
      <c r="HRA3" s="362"/>
      <c r="HRB3" s="362"/>
      <c r="HRC3" s="390"/>
      <c r="HRD3" s="390"/>
      <c r="HRE3" s="390"/>
      <c r="HRF3" s="390"/>
      <c r="HRG3" s="390"/>
      <c r="HRH3" s="362"/>
      <c r="HRI3" s="362"/>
      <c r="HRJ3" s="362"/>
      <c r="HRK3" s="390"/>
      <c r="HRL3" s="390"/>
      <c r="HRM3" s="390"/>
      <c r="HRN3" s="390"/>
      <c r="HRO3" s="390"/>
      <c r="HRP3" s="362"/>
      <c r="HRQ3" s="362"/>
      <c r="HRR3" s="362"/>
      <c r="HRS3" s="390"/>
      <c r="HRT3" s="390"/>
      <c r="HRU3" s="390"/>
      <c r="HRV3" s="390"/>
      <c r="HRW3" s="390"/>
      <c r="HRX3" s="362"/>
      <c r="HRY3" s="362"/>
      <c r="HRZ3" s="362"/>
      <c r="HSA3" s="390"/>
      <c r="HSB3" s="390"/>
      <c r="HSC3" s="390"/>
      <c r="HSD3" s="390"/>
      <c r="HSE3" s="390"/>
      <c r="HSF3" s="362"/>
      <c r="HSG3" s="362"/>
      <c r="HSH3" s="362"/>
      <c r="HSI3" s="390"/>
      <c r="HSJ3" s="390"/>
      <c r="HSK3" s="390"/>
      <c r="HSL3" s="390"/>
      <c r="HSM3" s="390"/>
      <c r="HSN3" s="362"/>
      <c r="HSO3" s="362"/>
      <c r="HSP3" s="362"/>
      <c r="HSQ3" s="390"/>
      <c r="HSR3" s="390"/>
      <c r="HSS3" s="390"/>
      <c r="HST3" s="390"/>
      <c r="HSU3" s="390"/>
      <c r="HSV3" s="362"/>
      <c r="HSW3" s="362"/>
      <c r="HSX3" s="362"/>
      <c r="HSY3" s="390"/>
      <c r="HSZ3" s="390"/>
      <c r="HTA3" s="390"/>
      <c r="HTB3" s="390"/>
      <c r="HTC3" s="390"/>
      <c r="HTD3" s="362"/>
      <c r="HTE3" s="362"/>
      <c r="HTF3" s="362"/>
      <c r="HTG3" s="390"/>
      <c r="HTH3" s="390"/>
      <c r="HTI3" s="390"/>
      <c r="HTJ3" s="390"/>
      <c r="HTK3" s="390"/>
      <c r="HTL3" s="362"/>
      <c r="HTM3" s="362"/>
      <c r="HTN3" s="362"/>
      <c r="HTO3" s="390"/>
      <c r="HTP3" s="390"/>
      <c r="HTQ3" s="390"/>
      <c r="HTR3" s="390"/>
      <c r="HTS3" s="390"/>
      <c r="HTT3" s="362"/>
      <c r="HTU3" s="362"/>
      <c r="HTV3" s="362"/>
      <c r="HTW3" s="390"/>
      <c r="HTX3" s="390"/>
      <c r="HTY3" s="390"/>
      <c r="HTZ3" s="390"/>
      <c r="HUA3" s="390"/>
      <c r="HUB3" s="362"/>
      <c r="HUC3" s="362"/>
      <c r="HUD3" s="362"/>
      <c r="HUE3" s="390"/>
      <c r="HUF3" s="390"/>
      <c r="HUG3" s="390"/>
      <c r="HUH3" s="390"/>
      <c r="HUI3" s="390"/>
      <c r="HUJ3" s="362"/>
      <c r="HUK3" s="362"/>
      <c r="HUL3" s="362"/>
      <c r="HUM3" s="390"/>
      <c r="HUN3" s="390"/>
      <c r="HUO3" s="390"/>
      <c r="HUP3" s="390"/>
      <c r="HUQ3" s="390"/>
      <c r="HUR3" s="362"/>
      <c r="HUS3" s="362"/>
      <c r="HUT3" s="362"/>
      <c r="HUU3" s="390"/>
      <c r="HUV3" s="390"/>
      <c r="HUW3" s="390"/>
      <c r="HUX3" s="390"/>
      <c r="HUY3" s="390"/>
      <c r="HUZ3" s="362"/>
      <c r="HVA3" s="362"/>
      <c r="HVB3" s="362"/>
      <c r="HVC3" s="390"/>
      <c r="HVD3" s="390"/>
      <c r="HVE3" s="390"/>
      <c r="HVF3" s="390"/>
      <c r="HVG3" s="390"/>
      <c r="HVH3" s="362"/>
      <c r="HVI3" s="362"/>
      <c r="HVJ3" s="362"/>
      <c r="HVK3" s="390"/>
      <c r="HVL3" s="390"/>
      <c r="HVM3" s="390"/>
      <c r="HVN3" s="390"/>
      <c r="HVO3" s="390"/>
      <c r="HVP3" s="362"/>
      <c r="HVQ3" s="362"/>
      <c r="HVR3" s="362"/>
      <c r="HVS3" s="390"/>
      <c r="HVT3" s="390"/>
      <c r="HVU3" s="390"/>
      <c r="HVV3" s="390"/>
      <c r="HVW3" s="390"/>
      <c r="HVX3" s="362"/>
      <c r="HVY3" s="362"/>
      <c r="HVZ3" s="362"/>
      <c r="HWA3" s="390"/>
      <c r="HWB3" s="390"/>
      <c r="HWC3" s="390"/>
      <c r="HWD3" s="390"/>
      <c r="HWE3" s="390"/>
      <c r="HWF3" s="362"/>
      <c r="HWG3" s="362"/>
      <c r="HWH3" s="362"/>
      <c r="HWI3" s="390"/>
      <c r="HWJ3" s="390"/>
      <c r="HWK3" s="390"/>
      <c r="HWL3" s="390"/>
      <c r="HWM3" s="390"/>
      <c r="HWN3" s="362"/>
      <c r="HWO3" s="362"/>
      <c r="HWP3" s="362"/>
      <c r="HWQ3" s="390"/>
      <c r="HWR3" s="390"/>
      <c r="HWS3" s="390"/>
      <c r="HWT3" s="390"/>
      <c r="HWU3" s="390"/>
      <c r="HWV3" s="362"/>
      <c r="HWW3" s="362"/>
      <c r="HWX3" s="362"/>
      <c r="HWY3" s="390"/>
      <c r="HWZ3" s="390"/>
      <c r="HXA3" s="390"/>
      <c r="HXB3" s="390"/>
      <c r="HXC3" s="390"/>
      <c r="HXD3" s="362"/>
      <c r="HXE3" s="362"/>
      <c r="HXF3" s="362"/>
      <c r="HXG3" s="390"/>
      <c r="HXH3" s="390"/>
      <c r="HXI3" s="390"/>
      <c r="HXJ3" s="390"/>
      <c r="HXK3" s="390"/>
      <c r="HXL3" s="362"/>
      <c r="HXM3" s="362"/>
      <c r="HXN3" s="362"/>
      <c r="HXO3" s="390"/>
      <c r="HXP3" s="390"/>
      <c r="HXQ3" s="390"/>
      <c r="HXR3" s="390"/>
      <c r="HXS3" s="390"/>
      <c r="HXT3" s="362"/>
      <c r="HXU3" s="362"/>
      <c r="HXV3" s="362"/>
      <c r="HXW3" s="390"/>
      <c r="HXX3" s="390"/>
      <c r="HXY3" s="390"/>
      <c r="HXZ3" s="390"/>
      <c r="HYA3" s="390"/>
      <c r="HYB3" s="362"/>
      <c r="HYC3" s="362"/>
      <c r="HYD3" s="362"/>
      <c r="HYE3" s="390"/>
      <c r="HYF3" s="390"/>
      <c r="HYG3" s="390"/>
      <c r="HYH3" s="390"/>
      <c r="HYI3" s="390"/>
      <c r="HYJ3" s="362"/>
      <c r="HYK3" s="362"/>
      <c r="HYL3" s="362"/>
      <c r="HYM3" s="390"/>
      <c r="HYN3" s="390"/>
      <c r="HYO3" s="390"/>
      <c r="HYP3" s="390"/>
      <c r="HYQ3" s="390"/>
      <c r="HYR3" s="362"/>
      <c r="HYS3" s="362"/>
      <c r="HYT3" s="362"/>
      <c r="HYU3" s="390"/>
      <c r="HYV3" s="390"/>
      <c r="HYW3" s="390"/>
      <c r="HYX3" s="390"/>
      <c r="HYY3" s="390"/>
      <c r="HYZ3" s="362"/>
      <c r="HZA3" s="362"/>
      <c r="HZB3" s="362"/>
      <c r="HZC3" s="390"/>
      <c r="HZD3" s="390"/>
      <c r="HZE3" s="390"/>
      <c r="HZF3" s="390"/>
      <c r="HZG3" s="390"/>
      <c r="HZH3" s="362"/>
      <c r="HZI3" s="362"/>
      <c r="HZJ3" s="362"/>
      <c r="HZK3" s="390"/>
      <c r="HZL3" s="390"/>
      <c r="HZM3" s="390"/>
      <c r="HZN3" s="390"/>
      <c r="HZO3" s="390"/>
      <c r="HZP3" s="362"/>
      <c r="HZQ3" s="362"/>
      <c r="HZR3" s="362"/>
      <c r="HZS3" s="390"/>
      <c r="HZT3" s="390"/>
      <c r="HZU3" s="390"/>
      <c r="HZV3" s="390"/>
      <c r="HZW3" s="390"/>
      <c r="HZX3" s="362"/>
      <c r="HZY3" s="362"/>
      <c r="HZZ3" s="362"/>
      <c r="IAA3" s="390"/>
      <c r="IAB3" s="390"/>
      <c r="IAC3" s="390"/>
      <c r="IAD3" s="390"/>
      <c r="IAE3" s="390"/>
      <c r="IAF3" s="362"/>
      <c r="IAG3" s="362"/>
      <c r="IAH3" s="362"/>
      <c r="IAI3" s="390"/>
      <c r="IAJ3" s="390"/>
      <c r="IAK3" s="390"/>
      <c r="IAL3" s="390"/>
      <c r="IAM3" s="390"/>
      <c r="IAN3" s="362"/>
      <c r="IAO3" s="362"/>
      <c r="IAP3" s="362"/>
      <c r="IAQ3" s="390"/>
      <c r="IAR3" s="390"/>
      <c r="IAS3" s="390"/>
      <c r="IAT3" s="390"/>
      <c r="IAU3" s="390"/>
      <c r="IAV3" s="362"/>
      <c r="IAW3" s="362"/>
      <c r="IAX3" s="362"/>
      <c r="IAY3" s="390"/>
      <c r="IAZ3" s="390"/>
      <c r="IBA3" s="390"/>
      <c r="IBB3" s="390"/>
      <c r="IBC3" s="390"/>
      <c r="IBD3" s="362"/>
      <c r="IBE3" s="362"/>
      <c r="IBF3" s="362"/>
      <c r="IBG3" s="390"/>
      <c r="IBH3" s="390"/>
      <c r="IBI3" s="390"/>
      <c r="IBJ3" s="390"/>
      <c r="IBK3" s="390"/>
      <c r="IBL3" s="362"/>
      <c r="IBM3" s="362"/>
      <c r="IBN3" s="362"/>
      <c r="IBO3" s="390"/>
      <c r="IBP3" s="390"/>
      <c r="IBQ3" s="390"/>
      <c r="IBR3" s="390"/>
      <c r="IBS3" s="390"/>
      <c r="IBT3" s="362"/>
      <c r="IBU3" s="362"/>
      <c r="IBV3" s="362"/>
      <c r="IBW3" s="390"/>
      <c r="IBX3" s="390"/>
      <c r="IBY3" s="390"/>
      <c r="IBZ3" s="390"/>
      <c r="ICA3" s="390"/>
      <c r="ICB3" s="362"/>
      <c r="ICC3" s="362"/>
      <c r="ICD3" s="362"/>
      <c r="ICE3" s="390"/>
      <c r="ICF3" s="390"/>
      <c r="ICG3" s="390"/>
      <c r="ICH3" s="390"/>
      <c r="ICI3" s="390"/>
      <c r="ICJ3" s="362"/>
      <c r="ICK3" s="362"/>
      <c r="ICL3" s="362"/>
      <c r="ICM3" s="390"/>
      <c r="ICN3" s="390"/>
      <c r="ICO3" s="390"/>
      <c r="ICP3" s="390"/>
      <c r="ICQ3" s="390"/>
      <c r="ICR3" s="362"/>
      <c r="ICS3" s="362"/>
      <c r="ICT3" s="362"/>
      <c r="ICU3" s="390"/>
      <c r="ICV3" s="390"/>
      <c r="ICW3" s="390"/>
      <c r="ICX3" s="390"/>
      <c r="ICY3" s="390"/>
      <c r="ICZ3" s="362"/>
      <c r="IDA3" s="362"/>
      <c r="IDB3" s="362"/>
      <c r="IDC3" s="390"/>
      <c r="IDD3" s="390"/>
      <c r="IDE3" s="390"/>
      <c r="IDF3" s="390"/>
      <c r="IDG3" s="390"/>
      <c r="IDH3" s="362"/>
      <c r="IDI3" s="362"/>
      <c r="IDJ3" s="362"/>
      <c r="IDK3" s="390"/>
      <c r="IDL3" s="390"/>
      <c r="IDM3" s="390"/>
      <c r="IDN3" s="390"/>
      <c r="IDO3" s="390"/>
      <c r="IDP3" s="362"/>
      <c r="IDQ3" s="362"/>
      <c r="IDR3" s="362"/>
      <c r="IDS3" s="390"/>
      <c r="IDT3" s="390"/>
      <c r="IDU3" s="390"/>
      <c r="IDV3" s="390"/>
      <c r="IDW3" s="390"/>
      <c r="IDX3" s="362"/>
      <c r="IDY3" s="362"/>
      <c r="IDZ3" s="362"/>
      <c r="IEA3" s="390"/>
      <c r="IEB3" s="390"/>
      <c r="IEC3" s="390"/>
      <c r="IED3" s="390"/>
      <c r="IEE3" s="390"/>
      <c r="IEF3" s="362"/>
      <c r="IEG3" s="362"/>
      <c r="IEH3" s="362"/>
      <c r="IEI3" s="390"/>
      <c r="IEJ3" s="390"/>
      <c r="IEK3" s="390"/>
      <c r="IEL3" s="390"/>
      <c r="IEM3" s="390"/>
      <c r="IEN3" s="362"/>
      <c r="IEO3" s="362"/>
      <c r="IEP3" s="362"/>
      <c r="IEQ3" s="390"/>
      <c r="IER3" s="390"/>
      <c r="IES3" s="390"/>
      <c r="IET3" s="390"/>
      <c r="IEU3" s="390"/>
      <c r="IEV3" s="362"/>
      <c r="IEW3" s="362"/>
      <c r="IEX3" s="362"/>
      <c r="IEY3" s="390"/>
      <c r="IEZ3" s="390"/>
      <c r="IFA3" s="390"/>
      <c r="IFB3" s="390"/>
      <c r="IFC3" s="390"/>
      <c r="IFD3" s="362"/>
      <c r="IFE3" s="362"/>
      <c r="IFF3" s="362"/>
      <c r="IFG3" s="390"/>
      <c r="IFH3" s="390"/>
      <c r="IFI3" s="390"/>
      <c r="IFJ3" s="390"/>
      <c r="IFK3" s="390"/>
      <c r="IFL3" s="362"/>
      <c r="IFM3" s="362"/>
      <c r="IFN3" s="362"/>
      <c r="IFO3" s="390"/>
      <c r="IFP3" s="390"/>
      <c r="IFQ3" s="390"/>
      <c r="IFR3" s="390"/>
      <c r="IFS3" s="390"/>
      <c r="IFT3" s="362"/>
      <c r="IFU3" s="362"/>
      <c r="IFV3" s="362"/>
      <c r="IFW3" s="390"/>
      <c r="IFX3" s="390"/>
      <c r="IFY3" s="390"/>
      <c r="IFZ3" s="390"/>
      <c r="IGA3" s="390"/>
      <c r="IGB3" s="362"/>
      <c r="IGC3" s="362"/>
      <c r="IGD3" s="362"/>
      <c r="IGE3" s="390"/>
      <c r="IGF3" s="390"/>
      <c r="IGG3" s="390"/>
      <c r="IGH3" s="390"/>
      <c r="IGI3" s="390"/>
      <c r="IGJ3" s="362"/>
      <c r="IGK3" s="362"/>
      <c r="IGL3" s="362"/>
      <c r="IGM3" s="390"/>
      <c r="IGN3" s="390"/>
      <c r="IGO3" s="390"/>
      <c r="IGP3" s="390"/>
      <c r="IGQ3" s="390"/>
      <c r="IGR3" s="362"/>
      <c r="IGS3" s="362"/>
      <c r="IGT3" s="362"/>
      <c r="IGU3" s="390"/>
      <c r="IGV3" s="390"/>
      <c r="IGW3" s="390"/>
      <c r="IGX3" s="390"/>
      <c r="IGY3" s="390"/>
      <c r="IGZ3" s="362"/>
      <c r="IHA3" s="362"/>
      <c r="IHB3" s="362"/>
      <c r="IHC3" s="390"/>
      <c r="IHD3" s="390"/>
      <c r="IHE3" s="390"/>
      <c r="IHF3" s="390"/>
      <c r="IHG3" s="390"/>
      <c r="IHH3" s="362"/>
      <c r="IHI3" s="362"/>
      <c r="IHJ3" s="362"/>
      <c r="IHK3" s="390"/>
      <c r="IHL3" s="390"/>
      <c r="IHM3" s="390"/>
      <c r="IHN3" s="390"/>
      <c r="IHO3" s="390"/>
      <c r="IHP3" s="362"/>
      <c r="IHQ3" s="362"/>
      <c r="IHR3" s="362"/>
      <c r="IHS3" s="390"/>
      <c r="IHT3" s="390"/>
      <c r="IHU3" s="390"/>
      <c r="IHV3" s="390"/>
      <c r="IHW3" s="390"/>
      <c r="IHX3" s="362"/>
      <c r="IHY3" s="362"/>
      <c r="IHZ3" s="362"/>
      <c r="IIA3" s="390"/>
      <c r="IIB3" s="390"/>
      <c r="IIC3" s="390"/>
      <c r="IID3" s="390"/>
      <c r="IIE3" s="390"/>
      <c r="IIF3" s="362"/>
      <c r="IIG3" s="362"/>
      <c r="IIH3" s="362"/>
      <c r="III3" s="390"/>
      <c r="IIJ3" s="390"/>
      <c r="IIK3" s="390"/>
      <c r="IIL3" s="390"/>
      <c r="IIM3" s="390"/>
      <c r="IIN3" s="362"/>
      <c r="IIO3" s="362"/>
      <c r="IIP3" s="362"/>
      <c r="IIQ3" s="390"/>
      <c r="IIR3" s="390"/>
      <c r="IIS3" s="390"/>
      <c r="IIT3" s="390"/>
      <c r="IIU3" s="390"/>
      <c r="IIV3" s="362"/>
      <c r="IIW3" s="362"/>
      <c r="IIX3" s="362"/>
      <c r="IIY3" s="390"/>
      <c r="IIZ3" s="390"/>
      <c r="IJA3" s="390"/>
      <c r="IJB3" s="390"/>
      <c r="IJC3" s="390"/>
      <c r="IJD3" s="362"/>
      <c r="IJE3" s="362"/>
      <c r="IJF3" s="362"/>
      <c r="IJG3" s="390"/>
      <c r="IJH3" s="390"/>
      <c r="IJI3" s="390"/>
      <c r="IJJ3" s="390"/>
      <c r="IJK3" s="390"/>
      <c r="IJL3" s="362"/>
      <c r="IJM3" s="362"/>
      <c r="IJN3" s="362"/>
      <c r="IJO3" s="390"/>
      <c r="IJP3" s="390"/>
      <c r="IJQ3" s="390"/>
      <c r="IJR3" s="390"/>
      <c r="IJS3" s="390"/>
      <c r="IJT3" s="362"/>
      <c r="IJU3" s="362"/>
      <c r="IJV3" s="362"/>
      <c r="IJW3" s="390"/>
      <c r="IJX3" s="390"/>
      <c r="IJY3" s="390"/>
      <c r="IJZ3" s="390"/>
      <c r="IKA3" s="390"/>
      <c r="IKB3" s="362"/>
      <c r="IKC3" s="362"/>
      <c r="IKD3" s="362"/>
      <c r="IKE3" s="390"/>
      <c r="IKF3" s="390"/>
      <c r="IKG3" s="390"/>
      <c r="IKH3" s="390"/>
      <c r="IKI3" s="390"/>
      <c r="IKJ3" s="362"/>
      <c r="IKK3" s="362"/>
      <c r="IKL3" s="362"/>
      <c r="IKM3" s="390"/>
      <c r="IKN3" s="390"/>
      <c r="IKO3" s="390"/>
      <c r="IKP3" s="390"/>
      <c r="IKQ3" s="390"/>
      <c r="IKR3" s="362"/>
      <c r="IKS3" s="362"/>
      <c r="IKT3" s="362"/>
      <c r="IKU3" s="390"/>
      <c r="IKV3" s="390"/>
      <c r="IKW3" s="390"/>
      <c r="IKX3" s="390"/>
      <c r="IKY3" s="390"/>
      <c r="IKZ3" s="362"/>
      <c r="ILA3" s="362"/>
      <c r="ILB3" s="362"/>
      <c r="ILC3" s="390"/>
      <c r="ILD3" s="390"/>
      <c r="ILE3" s="390"/>
      <c r="ILF3" s="390"/>
      <c r="ILG3" s="390"/>
      <c r="ILH3" s="362"/>
      <c r="ILI3" s="362"/>
      <c r="ILJ3" s="362"/>
      <c r="ILK3" s="390"/>
      <c r="ILL3" s="390"/>
      <c r="ILM3" s="390"/>
      <c r="ILN3" s="390"/>
      <c r="ILO3" s="390"/>
      <c r="ILP3" s="362"/>
      <c r="ILQ3" s="362"/>
      <c r="ILR3" s="362"/>
      <c r="ILS3" s="390"/>
      <c r="ILT3" s="390"/>
      <c r="ILU3" s="390"/>
      <c r="ILV3" s="390"/>
      <c r="ILW3" s="390"/>
      <c r="ILX3" s="362"/>
      <c r="ILY3" s="362"/>
      <c r="ILZ3" s="362"/>
      <c r="IMA3" s="390"/>
      <c r="IMB3" s="390"/>
      <c r="IMC3" s="390"/>
      <c r="IMD3" s="390"/>
      <c r="IME3" s="390"/>
      <c r="IMF3" s="362"/>
      <c r="IMG3" s="362"/>
      <c r="IMH3" s="362"/>
      <c r="IMI3" s="390"/>
      <c r="IMJ3" s="390"/>
      <c r="IMK3" s="390"/>
      <c r="IML3" s="390"/>
      <c r="IMM3" s="390"/>
      <c r="IMN3" s="362"/>
      <c r="IMO3" s="362"/>
      <c r="IMP3" s="362"/>
      <c r="IMQ3" s="390"/>
      <c r="IMR3" s="390"/>
      <c r="IMS3" s="390"/>
      <c r="IMT3" s="390"/>
      <c r="IMU3" s="390"/>
      <c r="IMV3" s="362"/>
      <c r="IMW3" s="362"/>
      <c r="IMX3" s="362"/>
      <c r="IMY3" s="390"/>
      <c r="IMZ3" s="390"/>
      <c r="INA3" s="390"/>
      <c r="INB3" s="390"/>
      <c r="INC3" s="390"/>
      <c r="IND3" s="362"/>
      <c r="INE3" s="362"/>
      <c r="INF3" s="362"/>
      <c r="ING3" s="390"/>
      <c r="INH3" s="390"/>
      <c r="INI3" s="390"/>
      <c r="INJ3" s="390"/>
      <c r="INK3" s="390"/>
      <c r="INL3" s="362"/>
      <c r="INM3" s="362"/>
      <c r="INN3" s="362"/>
      <c r="INO3" s="390"/>
      <c r="INP3" s="390"/>
      <c r="INQ3" s="390"/>
      <c r="INR3" s="390"/>
      <c r="INS3" s="390"/>
      <c r="INT3" s="362"/>
      <c r="INU3" s="362"/>
      <c r="INV3" s="362"/>
      <c r="INW3" s="390"/>
      <c r="INX3" s="390"/>
      <c r="INY3" s="390"/>
      <c r="INZ3" s="390"/>
      <c r="IOA3" s="390"/>
      <c r="IOB3" s="362"/>
      <c r="IOC3" s="362"/>
      <c r="IOD3" s="362"/>
      <c r="IOE3" s="390"/>
      <c r="IOF3" s="390"/>
      <c r="IOG3" s="390"/>
      <c r="IOH3" s="390"/>
      <c r="IOI3" s="390"/>
      <c r="IOJ3" s="362"/>
      <c r="IOK3" s="362"/>
      <c r="IOL3" s="362"/>
      <c r="IOM3" s="390"/>
      <c r="ION3" s="390"/>
      <c r="IOO3" s="390"/>
      <c r="IOP3" s="390"/>
      <c r="IOQ3" s="390"/>
      <c r="IOR3" s="362"/>
      <c r="IOS3" s="362"/>
      <c r="IOT3" s="362"/>
      <c r="IOU3" s="390"/>
      <c r="IOV3" s="390"/>
      <c r="IOW3" s="390"/>
      <c r="IOX3" s="390"/>
      <c r="IOY3" s="390"/>
      <c r="IOZ3" s="362"/>
      <c r="IPA3" s="362"/>
      <c r="IPB3" s="362"/>
      <c r="IPC3" s="390"/>
      <c r="IPD3" s="390"/>
      <c r="IPE3" s="390"/>
      <c r="IPF3" s="390"/>
      <c r="IPG3" s="390"/>
      <c r="IPH3" s="362"/>
      <c r="IPI3" s="362"/>
      <c r="IPJ3" s="362"/>
      <c r="IPK3" s="390"/>
      <c r="IPL3" s="390"/>
      <c r="IPM3" s="390"/>
      <c r="IPN3" s="390"/>
      <c r="IPO3" s="390"/>
      <c r="IPP3" s="362"/>
      <c r="IPQ3" s="362"/>
      <c r="IPR3" s="362"/>
      <c r="IPS3" s="390"/>
      <c r="IPT3" s="390"/>
      <c r="IPU3" s="390"/>
      <c r="IPV3" s="390"/>
      <c r="IPW3" s="390"/>
      <c r="IPX3" s="362"/>
      <c r="IPY3" s="362"/>
      <c r="IPZ3" s="362"/>
      <c r="IQA3" s="390"/>
      <c r="IQB3" s="390"/>
      <c r="IQC3" s="390"/>
      <c r="IQD3" s="390"/>
      <c r="IQE3" s="390"/>
      <c r="IQF3" s="362"/>
      <c r="IQG3" s="362"/>
      <c r="IQH3" s="362"/>
      <c r="IQI3" s="390"/>
      <c r="IQJ3" s="390"/>
      <c r="IQK3" s="390"/>
      <c r="IQL3" s="390"/>
      <c r="IQM3" s="390"/>
      <c r="IQN3" s="362"/>
      <c r="IQO3" s="362"/>
      <c r="IQP3" s="362"/>
      <c r="IQQ3" s="390"/>
      <c r="IQR3" s="390"/>
      <c r="IQS3" s="390"/>
      <c r="IQT3" s="390"/>
      <c r="IQU3" s="390"/>
      <c r="IQV3" s="362"/>
      <c r="IQW3" s="362"/>
      <c r="IQX3" s="362"/>
      <c r="IQY3" s="390"/>
      <c r="IQZ3" s="390"/>
      <c r="IRA3" s="390"/>
      <c r="IRB3" s="390"/>
      <c r="IRC3" s="390"/>
      <c r="IRD3" s="362"/>
      <c r="IRE3" s="362"/>
      <c r="IRF3" s="362"/>
      <c r="IRG3" s="390"/>
      <c r="IRH3" s="390"/>
      <c r="IRI3" s="390"/>
      <c r="IRJ3" s="390"/>
      <c r="IRK3" s="390"/>
      <c r="IRL3" s="362"/>
      <c r="IRM3" s="362"/>
      <c r="IRN3" s="362"/>
      <c r="IRO3" s="390"/>
      <c r="IRP3" s="390"/>
      <c r="IRQ3" s="390"/>
      <c r="IRR3" s="390"/>
      <c r="IRS3" s="390"/>
      <c r="IRT3" s="362"/>
      <c r="IRU3" s="362"/>
      <c r="IRV3" s="362"/>
      <c r="IRW3" s="390"/>
      <c r="IRX3" s="390"/>
      <c r="IRY3" s="390"/>
      <c r="IRZ3" s="390"/>
      <c r="ISA3" s="390"/>
      <c r="ISB3" s="362"/>
      <c r="ISC3" s="362"/>
      <c r="ISD3" s="362"/>
      <c r="ISE3" s="390"/>
      <c r="ISF3" s="390"/>
      <c r="ISG3" s="390"/>
      <c r="ISH3" s="390"/>
      <c r="ISI3" s="390"/>
      <c r="ISJ3" s="362"/>
      <c r="ISK3" s="362"/>
      <c r="ISL3" s="362"/>
      <c r="ISM3" s="390"/>
      <c r="ISN3" s="390"/>
      <c r="ISO3" s="390"/>
      <c r="ISP3" s="390"/>
      <c r="ISQ3" s="390"/>
      <c r="ISR3" s="362"/>
      <c r="ISS3" s="362"/>
      <c r="IST3" s="362"/>
      <c r="ISU3" s="390"/>
      <c r="ISV3" s="390"/>
      <c r="ISW3" s="390"/>
      <c r="ISX3" s="390"/>
      <c r="ISY3" s="390"/>
      <c r="ISZ3" s="362"/>
      <c r="ITA3" s="362"/>
      <c r="ITB3" s="362"/>
      <c r="ITC3" s="390"/>
      <c r="ITD3" s="390"/>
      <c r="ITE3" s="390"/>
      <c r="ITF3" s="390"/>
      <c r="ITG3" s="390"/>
      <c r="ITH3" s="362"/>
      <c r="ITI3" s="362"/>
      <c r="ITJ3" s="362"/>
      <c r="ITK3" s="390"/>
      <c r="ITL3" s="390"/>
      <c r="ITM3" s="390"/>
      <c r="ITN3" s="390"/>
      <c r="ITO3" s="390"/>
      <c r="ITP3" s="362"/>
      <c r="ITQ3" s="362"/>
      <c r="ITR3" s="362"/>
      <c r="ITS3" s="390"/>
      <c r="ITT3" s="390"/>
      <c r="ITU3" s="390"/>
      <c r="ITV3" s="390"/>
      <c r="ITW3" s="390"/>
      <c r="ITX3" s="362"/>
      <c r="ITY3" s="362"/>
      <c r="ITZ3" s="362"/>
      <c r="IUA3" s="390"/>
      <c r="IUB3" s="390"/>
      <c r="IUC3" s="390"/>
      <c r="IUD3" s="390"/>
      <c r="IUE3" s="390"/>
      <c r="IUF3" s="362"/>
      <c r="IUG3" s="362"/>
      <c r="IUH3" s="362"/>
      <c r="IUI3" s="390"/>
      <c r="IUJ3" s="390"/>
      <c r="IUK3" s="390"/>
      <c r="IUL3" s="390"/>
      <c r="IUM3" s="390"/>
      <c r="IUN3" s="362"/>
      <c r="IUO3" s="362"/>
      <c r="IUP3" s="362"/>
      <c r="IUQ3" s="390"/>
      <c r="IUR3" s="390"/>
      <c r="IUS3" s="390"/>
      <c r="IUT3" s="390"/>
      <c r="IUU3" s="390"/>
      <c r="IUV3" s="362"/>
      <c r="IUW3" s="362"/>
      <c r="IUX3" s="362"/>
      <c r="IUY3" s="390"/>
      <c r="IUZ3" s="390"/>
      <c r="IVA3" s="390"/>
      <c r="IVB3" s="390"/>
      <c r="IVC3" s="390"/>
      <c r="IVD3" s="362"/>
      <c r="IVE3" s="362"/>
      <c r="IVF3" s="362"/>
      <c r="IVG3" s="390"/>
      <c r="IVH3" s="390"/>
      <c r="IVI3" s="390"/>
      <c r="IVJ3" s="390"/>
      <c r="IVK3" s="390"/>
      <c r="IVL3" s="362"/>
      <c r="IVM3" s="362"/>
      <c r="IVN3" s="362"/>
      <c r="IVO3" s="390"/>
      <c r="IVP3" s="390"/>
      <c r="IVQ3" s="390"/>
      <c r="IVR3" s="390"/>
      <c r="IVS3" s="390"/>
      <c r="IVT3" s="362"/>
      <c r="IVU3" s="362"/>
      <c r="IVV3" s="362"/>
      <c r="IVW3" s="390"/>
      <c r="IVX3" s="390"/>
      <c r="IVY3" s="390"/>
      <c r="IVZ3" s="390"/>
      <c r="IWA3" s="390"/>
      <c r="IWB3" s="362"/>
      <c r="IWC3" s="362"/>
      <c r="IWD3" s="362"/>
      <c r="IWE3" s="390"/>
      <c r="IWF3" s="390"/>
      <c r="IWG3" s="390"/>
      <c r="IWH3" s="390"/>
      <c r="IWI3" s="390"/>
      <c r="IWJ3" s="362"/>
      <c r="IWK3" s="362"/>
      <c r="IWL3" s="362"/>
      <c r="IWM3" s="390"/>
      <c r="IWN3" s="390"/>
      <c r="IWO3" s="390"/>
      <c r="IWP3" s="390"/>
      <c r="IWQ3" s="390"/>
      <c r="IWR3" s="362"/>
      <c r="IWS3" s="362"/>
      <c r="IWT3" s="362"/>
      <c r="IWU3" s="390"/>
      <c r="IWV3" s="390"/>
      <c r="IWW3" s="390"/>
      <c r="IWX3" s="390"/>
      <c r="IWY3" s="390"/>
      <c r="IWZ3" s="362"/>
      <c r="IXA3" s="362"/>
      <c r="IXB3" s="362"/>
      <c r="IXC3" s="390"/>
      <c r="IXD3" s="390"/>
      <c r="IXE3" s="390"/>
      <c r="IXF3" s="390"/>
      <c r="IXG3" s="390"/>
      <c r="IXH3" s="362"/>
      <c r="IXI3" s="362"/>
      <c r="IXJ3" s="362"/>
      <c r="IXK3" s="390"/>
      <c r="IXL3" s="390"/>
      <c r="IXM3" s="390"/>
      <c r="IXN3" s="390"/>
      <c r="IXO3" s="390"/>
      <c r="IXP3" s="362"/>
      <c r="IXQ3" s="362"/>
      <c r="IXR3" s="362"/>
      <c r="IXS3" s="390"/>
      <c r="IXT3" s="390"/>
      <c r="IXU3" s="390"/>
      <c r="IXV3" s="390"/>
      <c r="IXW3" s="390"/>
      <c r="IXX3" s="362"/>
      <c r="IXY3" s="362"/>
      <c r="IXZ3" s="362"/>
      <c r="IYA3" s="390"/>
      <c r="IYB3" s="390"/>
      <c r="IYC3" s="390"/>
      <c r="IYD3" s="390"/>
      <c r="IYE3" s="390"/>
      <c r="IYF3" s="362"/>
      <c r="IYG3" s="362"/>
      <c r="IYH3" s="362"/>
      <c r="IYI3" s="390"/>
      <c r="IYJ3" s="390"/>
      <c r="IYK3" s="390"/>
      <c r="IYL3" s="390"/>
      <c r="IYM3" s="390"/>
      <c r="IYN3" s="362"/>
      <c r="IYO3" s="362"/>
      <c r="IYP3" s="362"/>
      <c r="IYQ3" s="390"/>
      <c r="IYR3" s="390"/>
      <c r="IYS3" s="390"/>
      <c r="IYT3" s="390"/>
      <c r="IYU3" s="390"/>
      <c r="IYV3" s="362"/>
      <c r="IYW3" s="362"/>
      <c r="IYX3" s="362"/>
      <c r="IYY3" s="390"/>
      <c r="IYZ3" s="390"/>
      <c r="IZA3" s="390"/>
      <c r="IZB3" s="390"/>
      <c r="IZC3" s="390"/>
      <c r="IZD3" s="362"/>
      <c r="IZE3" s="362"/>
      <c r="IZF3" s="362"/>
      <c r="IZG3" s="390"/>
      <c r="IZH3" s="390"/>
      <c r="IZI3" s="390"/>
      <c r="IZJ3" s="390"/>
      <c r="IZK3" s="390"/>
      <c r="IZL3" s="362"/>
      <c r="IZM3" s="362"/>
      <c r="IZN3" s="362"/>
      <c r="IZO3" s="390"/>
      <c r="IZP3" s="390"/>
      <c r="IZQ3" s="390"/>
      <c r="IZR3" s="390"/>
      <c r="IZS3" s="390"/>
      <c r="IZT3" s="362"/>
      <c r="IZU3" s="362"/>
      <c r="IZV3" s="362"/>
      <c r="IZW3" s="390"/>
      <c r="IZX3" s="390"/>
      <c r="IZY3" s="390"/>
      <c r="IZZ3" s="390"/>
      <c r="JAA3" s="390"/>
      <c r="JAB3" s="362"/>
      <c r="JAC3" s="362"/>
      <c r="JAD3" s="362"/>
      <c r="JAE3" s="390"/>
      <c r="JAF3" s="390"/>
      <c r="JAG3" s="390"/>
      <c r="JAH3" s="390"/>
      <c r="JAI3" s="390"/>
      <c r="JAJ3" s="362"/>
      <c r="JAK3" s="362"/>
      <c r="JAL3" s="362"/>
      <c r="JAM3" s="390"/>
      <c r="JAN3" s="390"/>
      <c r="JAO3" s="390"/>
      <c r="JAP3" s="390"/>
      <c r="JAQ3" s="390"/>
      <c r="JAR3" s="362"/>
      <c r="JAS3" s="362"/>
      <c r="JAT3" s="362"/>
      <c r="JAU3" s="390"/>
      <c r="JAV3" s="390"/>
      <c r="JAW3" s="390"/>
      <c r="JAX3" s="390"/>
      <c r="JAY3" s="390"/>
      <c r="JAZ3" s="362"/>
      <c r="JBA3" s="362"/>
      <c r="JBB3" s="362"/>
      <c r="JBC3" s="390"/>
      <c r="JBD3" s="390"/>
      <c r="JBE3" s="390"/>
      <c r="JBF3" s="390"/>
      <c r="JBG3" s="390"/>
      <c r="JBH3" s="362"/>
      <c r="JBI3" s="362"/>
      <c r="JBJ3" s="362"/>
      <c r="JBK3" s="390"/>
      <c r="JBL3" s="390"/>
      <c r="JBM3" s="390"/>
      <c r="JBN3" s="390"/>
      <c r="JBO3" s="390"/>
      <c r="JBP3" s="362"/>
      <c r="JBQ3" s="362"/>
      <c r="JBR3" s="362"/>
      <c r="JBS3" s="390"/>
      <c r="JBT3" s="390"/>
      <c r="JBU3" s="390"/>
      <c r="JBV3" s="390"/>
      <c r="JBW3" s="390"/>
      <c r="JBX3" s="362"/>
      <c r="JBY3" s="362"/>
      <c r="JBZ3" s="362"/>
      <c r="JCA3" s="390"/>
      <c r="JCB3" s="390"/>
      <c r="JCC3" s="390"/>
      <c r="JCD3" s="390"/>
      <c r="JCE3" s="390"/>
      <c r="JCF3" s="362"/>
      <c r="JCG3" s="362"/>
      <c r="JCH3" s="362"/>
      <c r="JCI3" s="390"/>
      <c r="JCJ3" s="390"/>
      <c r="JCK3" s="390"/>
      <c r="JCL3" s="390"/>
      <c r="JCM3" s="390"/>
      <c r="JCN3" s="362"/>
      <c r="JCO3" s="362"/>
      <c r="JCP3" s="362"/>
      <c r="JCQ3" s="390"/>
      <c r="JCR3" s="390"/>
      <c r="JCS3" s="390"/>
      <c r="JCT3" s="390"/>
      <c r="JCU3" s="390"/>
      <c r="JCV3" s="362"/>
      <c r="JCW3" s="362"/>
      <c r="JCX3" s="362"/>
      <c r="JCY3" s="390"/>
      <c r="JCZ3" s="390"/>
      <c r="JDA3" s="390"/>
      <c r="JDB3" s="390"/>
      <c r="JDC3" s="390"/>
      <c r="JDD3" s="362"/>
      <c r="JDE3" s="362"/>
      <c r="JDF3" s="362"/>
      <c r="JDG3" s="390"/>
      <c r="JDH3" s="390"/>
      <c r="JDI3" s="390"/>
      <c r="JDJ3" s="390"/>
      <c r="JDK3" s="390"/>
      <c r="JDL3" s="362"/>
      <c r="JDM3" s="362"/>
      <c r="JDN3" s="362"/>
      <c r="JDO3" s="390"/>
      <c r="JDP3" s="390"/>
      <c r="JDQ3" s="390"/>
      <c r="JDR3" s="390"/>
      <c r="JDS3" s="390"/>
      <c r="JDT3" s="362"/>
      <c r="JDU3" s="362"/>
      <c r="JDV3" s="362"/>
      <c r="JDW3" s="390"/>
      <c r="JDX3" s="390"/>
      <c r="JDY3" s="390"/>
      <c r="JDZ3" s="390"/>
      <c r="JEA3" s="390"/>
      <c r="JEB3" s="362"/>
      <c r="JEC3" s="362"/>
      <c r="JED3" s="362"/>
      <c r="JEE3" s="390"/>
      <c r="JEF3" s="390"/>
      <c r="JEG3" s="390"/>
      <c r="JEH3" s="390"/>
      <c r="JEI3" s="390"/>
      <c r="JEJ3" s="362"/>
      <c r="JEK3" s="362"/>
      <c r="JEL3" s="362"/>
      <c r="JEM3" s="390"/>
      <c r="JEN3" s="390"/>
      <c r="JEO3" s="390"/>
      <c r="JEP3" s="390"/>
      <c r="JEQ3" s="390"/>
      <c r="JER3" s="362"/>
      <c r="JES3" s="362"/>
      <c r="JET3" s="362"/>
      <c r="JEU3" s="390"/>
      <c r="JEV3" s="390"/>
      <c r="JEW3" s="390"/>
      <c r="JEX3" s="390"/>
      <c r="JEY3" s="390"/>
      <c r="JEZ3" s="362"/>
      <c r="JFA3" s="362"/>
      <c r="JFB3" s="362"/>
      <c r="JFC3" s="390"/>
      <c r="JFD3" s="390"/>
      <c r="JFE3" s="390"/>
      <c r="JFF3" s="390"/>
      <c r="JFG3" s="390"/>
      <c r="JFH3" s="362"/>
      <c r="JFI3" s="362"/>
      <c r="JFJ3" s="362"/>
      <c r="JFK3" s="390"/>
      <c r="JFL3" s="390"/>
      <c r="JFM3" s="390"/>
      <c r="JFN3" s="390"/>
      <c r="JFO3" s="390"/>
      <c r="JFP3" s="362"/>
      <c r="JFQ3" s="362"/>
      <c r="JFR3" s="362"/>
      <c r="JFS3" s="390"/>
      <c r="JFT3" s="390"/>
      <c r="JFU3" s="390"/>
      <c r="JFV3" s="390"/>
      <c r="JFW3" s="390"/>
      <c r="JFX3" s="362"/>
      <c r="JFY3" s="362"/>
      <c r="JFZ3" s="362"/>
      <c r="JGA3" s="390"/>
      <c r="JGB3" s="390"/>
      <c r="JGC3" s="390"/>
      <c r="JGD3" s="390"/>
      <c r="JGE3" s="390"/>
      <c r="JGF3" s="362"/>
      <c r="JGG3" s="362"/>
      <c r="JGH3" s="362"/>
      <c r="JGI3" s="390"/>
      <c r="JGJ3" s="390"/>
      <c r="JGK3" s="390"/>
      <c r="JGL3" s="390"/>
      <c r="JGM3" s="390"/>
      <c r="JGN3" s="362"/>
      <c r="JGO3" s="362"/>
      <c r="JGP3" s="362"/>
      <c r="JGQ3" s="390"/>
      <c r="JGR3" s="390"/>
      <c r="JGS3" s="390"/>
      <c r="JGT3" s="390"/>
      <c r="JGU3" s="390"/>
      <c r="JGV3" s="362"/>
      <c r="JGW3" s="362"/>
      <c r="JGX3" s="362"/>
      <c r="JGY3" s="390"/>
      <c r="JGZ3" s="390"/>
      <c r="JHA3" s="390"/>
      <c r="JHB3" s="390"/>
      <c r="JHC3" s="390"/>
      <c r="JHD3" s="362"/>
      <c r="JHE3" s="362"/>
      <c r="JHF3" s="362"/>
      <c r="JHG3" s="390"/>
      <c r="JHH3" s="390"/>
      <c r="JHI3" s="390"/>
      <c r="JHJ3" s="390"/>
      <c r="JHK3" s="390"/>
      <c r="JHL3" s="362"/>
      <c r="JHM3" s="362"/>
      <c r="JHN3" s="362"/>
      <c r="JHO3" s="390"/>
      <c r="JHP3" s="390"/>
      <c r="JHQ3" s="390"/>
      <c r="JHR3" s="390"/>
      <c r="JHS3" s="390"/>
      <c r="JHT3" s="362"/>
      <c r="JHU3" s="362"/>
      <c r="JHV3" s="362"/>
      <c r="JHW3" s="390"/>
      <c r="JHX3" s="390"/>
      <c r="JHY3" s="390"/>
      <c r="JHZ3" s="390"/>
      <c r="JIA3" s="390"/>
      <c r="JIB3" s="362"/>
      <c r="JIC3" s="362"/>
      <c r="JID3" s="362"/>
      <c r="JIE3" s="390"/>
      <c r="JIF3" s="390"/>
      <c r="JIG3" s="390"/>
      <c r="JIH3" s="390"/>
      <c r="JII3" s="390"/>
      <c r="JIJ3" s="362"/>
      <c r="JIK3" s="362"/>
      <c r="JIL3" s="362"/>
      <c r="JIM3" s="390"/>
      <c r="JIN3" s="390"/>
      <c r="JIO3" s="390"/>
      <c r="JIP3" s="390"/>
      <c r="JIQ3" s="390"/>
      <c r="JIR3" s="362"/>
      <c r="JIS3" s="362"/>
      <c r="JIT3" s="362"/>
      <c r="JIU3" s="390"/>
      <c r="JIV3" s="390"/>
      <c r="JIW3" s="390"/>
      <c r="JIX3" s="390"/>
      <c r="JIY3" s="390"/>
      <c r="JIZ3" s="362"/>
      <c r="JJA3" s="362"/>
      <c r="JJB3" s="362"/>
      <c r="JJC3" s="390"/>
      <c r="JJD3" s="390"/>
      <c r="JJE3" s="390"/>
      <c r="JJF3" s="390"/>
      <c r="JJG3" s="390"/>
      <c r="JJH3" s="362"/>
      <c r="JJI3" s="362"/>
      <c r="JJJ3" s="362"/>
      <c r="JJK3" s="390"/>
      <c r="JJL3" s="390"/>
      <c r="JJM3" s="390"/>
      <c r="JJN3" s="390"/>
      <c r="JJO3" s="390"/>
      <c r="JJP3" s="362"/>
      <c r="JJQ3" s="362"/>
      <c r="JJR3" s="362"/>
      <c r="JJS3" s="390"/>
      <c r="JJT3" s="390"/>
      <c r="JJU3" s="390"/>
      <c r="JJV3" s="390"/>
      <c r="JJW3" s="390"/>
      <c r="JJX3" s="362"/>
      <c r="JJY3" s="362"/>
      <c r="JJZ3" s="362"/>
      <c r="JKA3" s="390"/>
      <c r="JKB3" s="390"/>
      <c r="JKC3" s="390"/>
      <c r="JKD3" s="390"/>
      <c r="JKE3" s="390"/>
      <c r="JKF3" s="362"/>
      <c r="JKG3" s="362"/>
      <c r="JKH3" s="362"/>
      <c r="JKI3" s="390"/>
      <c r="JKJ3" s="390"/>
      <c r="JKK3" s="390"/>
      <c r="JKL3" s="390"/>
      <c r="JKM3" s="390"/>
      <c r="JKN3" s="362"/>
      <c r="JKO3" s="362"/>
      <c r="JKP3" s="362"/>
      <c r="JKQ3" s="390"/>
      <c r="JKR3" s="390"/>
      <c r="JKS3" s="390"/>
      <c r="JKT3" s="390"/>
      <c r="JKU3" s="390"/>
      <c r="JKV3" s="362"/>
      <c r="JKW3" s="362"/>
      <c r="JKX3" s="362"/>
      <c r="JKY3" s="390"/>
      <c r="JKZ3" s="390"/>
      <c r="JLA3" s="390"/>
      <c r="JLB3" s="390"/>
      <c r="JLC3" s="390"/>
      <c r="JLD3" s="362"/>
      <c r="JLE3" s="362"/>
      <c r="JLF3" s="362"/>
      <c r="JLG3" s="390"/>
      <c r="JLH3" s="390"/>
      <c r="JLI3" s="390"/>
      <c r="JLJ3" s="390"/>
      <c r="JLK3" s="390"/>
      <c r="JLL3" s="362"/>
      <c r="JLM3" s="362"/>
      <c r="JLN3" s="362"/>
      <c r="JLO3" s="390"/>
      <c r="JLP3" s="390"/>
      <c r="JLQ3" s="390"/>
      <c r="JLR3" s="390"/>
      <c r="JLS3" s="390"/>
      <c r="JLT3" s="362"/>
      <c r="JLU3" s="362"/>
      <c r="JLV3" s="362"/>
      <c r="JLW3" s="390"/>
      <c r="JLX3" s="390"/>
      <c r="JLY3" s="390"/>
      <c r="JLZ3" s="390"/>
      <c r="JMA3" s="390"/>
      <c r="JMB3" s="362"/>
      <c r="JMC3" s="362"/>
      <c r="JMD3" s="362"/>
      <c r="JME3" s="390"/>
      <c r="JMF3" s="390"/>
      <c r="JMG3" s="390"/>
      <c r="JMH3" s="390"/>
      <c r="JMI3" s="390"/>
      <c r="JMJ3" s="362"/>
      <c r="JMK3" s="362"/>
      <c r="JML3" s="362"/>
      <c r="JMM3" s="390"/>
      <c r="JMN3" s="390"/>
      <c r="JMO3" s="390"/>
      <c r="JMP3" s="390"/>
      <c r="JMQ3" s="390"/>
      <c r="JMR3" s="362"/>
      <c r="JMS3" s="362"/>
      <c r="JMT3" s="362"/>
      <c r="JMU3" s="390"/>
      <c r="JMV3" s="390"/>
      <c r="JMW3" s="390"/>
      <c r="JMX3" s="390"/>
      <c r="JMY3" s="390"/>
      <c r="JMZ3" s="362"/>
      <c r="JNA3" s="362"/>
      <c r="JNB3" s="362"/>
      <c r="JNC3" s="390"/>
      <c r="JND3" s="390"/>
      <c r="JNE3" s="390"/>
      <c r="JNF3" s="390"/>
      <c r="JNG3" s="390"/>
      <c r="JNH3" s="362"/>
      <c r="JNI3" s="362"/>
      <c r="JNJ3" s="362"/>
      <c r="JNK3" s="390"/>
      <c r="JNL3" s="390"/>
      <c r="JNM3" s="390"/>
      <c r="JNN3" s="390"/>
      <c r="JNO3" s="390"/>
      <c r="JNP3" s="362"/>
      <c r="JNQ3" s="362"/>
      <c r="JNR3" s="362"/>
      <c r="JNS3" s="390"/>
      <c r="JNT3" s="390"/>
      <c r="JNU3" s="390"/>
      <c r="JNV3" s="390"/>
      <c r="JNW3" s="390"/>
      <c r="JNX3" s="362"/>
      <c r="JNY3" s="362"/>
      <c r="JNZ3" s="362"/>
      <c r="JOA3" s="390"/>
      <c r="JOB3" s="390"/>
      <c r="JOC3" s="390"/>
      <c r="JOD3" s="390"/>
      <c r="JOE3" s="390"/>
      <c r="JOF3" s="362"/>
      <c r="JOG3" s="362"/>
      <c r="JOH3" s="362"/>
      <c r="JOI3" s="390"/>
      <c r="JOJ3" s="390"/>
      <c r="JOK3" s="390"/>
      <c r="JOL3" s="390"/>
      <c r="JOM3" s="390"/>
      <c r="JON3" s="362"/>
      <c r="JOO3" s="362"/>
      <c r="JOP3" s="362"/>
      <c r="JOQ3" s="390"/>
      <c r="JOR3" s="390"/>
      <c r="JOS3" s="390"/>
      <c r="JOT3" s="390"/>
      <c r="JOU3" s="390"/>
      <c r="JOV3" s="362"/>
      <c r="JOW3" s="362"/>
      <c r="JOX3" s="362"/>
      <c r="JOY3" s="390"/>
      <c r="JOZ3" s="390"/>
      <c r="JPA3" s="390"/>
      <c r="JPB3" s="390"/>
      <c r="JPC3" s="390"/>
      <c r="JPD3" s="362"/>
      <c r="JPE3" s="362"/>
      <c r="JPF3" s="362"/>
      <c r="JPG3" s="390"/>
      <c r="JPH3" s="390"/>
      <c r="JPI3" s="390"/>
      <c r="JPJ3" s="390"/>
      <c r="JPK3" s="390"/>
      <c r="JPL3" s="362"/>
      <c r="JPM3" s="362"/>
      <c r="JPN3" s="362"/>
      <c r="JPO3" s="390"/>
      <c r="JPP3" s="390"/>
      <c r="JPQ3" s="390"/>
      <c r="JPR3" s="390"/>
      <c r="JPS3" s="390"/>
      <c r="JPT3" s="362"/>
      <c r="JPU3" s="362"/>
      <c r="JPV3" s="362"/>
      <c r="JPW3" s="390"/>
      <c r="JPX3" s="390"/>
      <c r="JPY3" s="390"/>
      <c r="JPZ3" s="390"/>
      <c r="JQA3" s="390"/>
      <c r="JQB3" s="362"/>
      <c r="JQC3" s="362"/>
      <c r="JQD3" s="362"/>
      <c r="JQE3" s="390"/>
      <c r="JQF3" s="390"/>
      <c r="JQG3" s="390"/>
      <c r="JQH3" s="390"/>
      <c r="JQI3" s="390"/>
      <c r="JQJ3" s="362"/>
      <c r="JQK3" s="362"/>
      <c r="JQL3" s="362"/>
      <c r="JQM3" s="390"/>
      <c r="JQN3" s="390"/>
      <c r="JQO3" s="390"/>
      <c r="JQP3" s="390"/>
      <c r="JQQ3" s="390"/>
      <c r="JQR3" s="362"/>
      <c r="JQS3" s="362"/>
      <c r="JQT3" s="362"/>
      <c r="JQU3" s="390"/>
      <c r="JQV3" s="390"/>
      <c r="JQW3" s="390"/>
      <c r="JQX3" s="390"/>
      <c r="JQY3" s="390"/>
      <c r="JQZ3" s="362"/>
      <c r="JRA3" s="362"/>
      <c r="JRB3" s="362"/>
      <c r="JRC3" s="390"/>
      <c r="JRD3" s="390"/>
      <c r="JRE3" s="390"/>
      <c r="JRF3" s="390"/>
      <c r="JRG3" s="390"/>
      <c r="JRH3" s="362"/>
      <c r="JRI3" s="362"/>
      <c r="JRJ3" s="362"/>
      <c r="JRK3" s="390"/>
      <c r="JRL3" s="390"/>
      <c r="JRM3" s="390"/>
      <c r="JRN3" s="390"/>
      <c r="JRO3" s="390"/>
      <c r="JRP3" s="362"/>
      <c r="JRQ3" s="362"/>
      <c r="JRR3" s="362"/>
      <c r="JRS3" s="390"/>
      <c r="JRT3" s="390"/>
      <c r="JRU3" s="390"/>
      <c r="JRV3" s="390"/>
      <c r="JRW3" s="390"/>
      <c r="JRX3" s="362"/>
      <c r="JRY3" s="362"/>
      <c r="JRZ3" s="362"/>
      <c r="JSA3" s="390"/>
      <c r="JSB3" s="390"/>
      <c r="JSC3" s="390"/>
      <c r="JSD3" s="390"/>
      <c r="JSE3" s="390"/>
      <c r="JSF3" s="362"/>
      <c r="JSG3" s="362"/>
      <c r="JSH3" s="362"/>
      <c r="JSI3" s="390"/>
      <c r="JSJ3" s="390"/>
      <c r="JSK3" s="390"/>
      <c r="JSL3" s="390"/>
      <c r="JSM3" s="390"/>
      <c r="JSN3" s="362"/>
      <c r="JSO3" s="362"/>
      <c r="JSP3" s="362"/>
      <c r="JSQ3" s="390"/>
      <c r="JSR3" s="390"/>
      <c r="JSS3" s="390"/>
      <c r="JST3" s="390"/>
      <c r="JSU3" s="390"/>
      <c r="JSV3" s="362"/>
      <c r="JSW3" s="362"/>
      <c r="JSX3" s="362"/>
      <c r="JSY3" s="390"/>
      <c r="JSZ3" s="390"/>
      <c r="JTA3" s="390"/>
      <c r="JTB3" s="390"/>
      <c r="JTC3" s="390"/>
      <c r="JTD3" s="362"/>
      <c r="JTE3" s="362"/>
      <c r="JTF3" s="362"/>
      <c r="JTG3" s="390"/>
      <c r="JTH3" s="390"/>
      <c r="JTI3" s="390"/>
      <c r="JTJ3" s="390"/>
      <c r="JTK3" s="390"/>
      <c r="JTL3" s="362"/>
      <c r="JTM3" s="362"/>
      <c r="JTN3" s="362"/>
      <c r="JTO3" s="390"/>
      <c r="JTP3" s="390"/>
      <c r="JTQ3" s="390"/>
      <c r="JTR3" s="390"/>
      <c r="JTS3" s="390"/>
      <c r="JTT3" s="362"/>
      <c r="JTU3" s="362"/>
      <c r="JTV3" s="362"/>
      <c r="JTW3" s="390"/>
      <c r="JTX3" s="390"/>
      <c r="JTY3" s="390"/>
      <c r="JTZ3" s="390"/>
      <c r="JUA3" s="390"/>
      <c r="JUB3" s="362"/>
      <c r="JUC3" s="362"/>
      <c r="JUD3" s="362"/>
      <c r="JUE3" s="390"/>
      <c r="JUF3" s="390"/>
      <c r="JUG3" s="390"/>
      <c r="JUH3" s="390"/>
      <c r="JUI3" s="390"/>
      <c r="JUJ3" s="362"/>
      <c r="JUK3" s="362"/>
      <c r="JUL3" s="362"/>
      <c r="JUM3" s="390"/>
      <c r="JUN3" s="390"/>
      <c r="JUO3" s="390"/>
      <c r="JUP3" s="390"/>
      <c r="JUQ3" s="390"/>
      <c r="JUR3" s="362"/>
      <c r="JUS3" s="362"/>
      <c r="JUT3" s="362"/>
      <c r="JUU3" s="390"/>
      <c r="JUV3" s="390"/>
      <c r="JUW3" s="390"/>
      <c r="JUX3" s="390"/>
      <c r="JUY3" s="390"/>
      <c r="JUZ3" s="362"/>
      <c r="JVA3" s="362"/>
      <c r="JVB3" s="362"/>
      <c r="JVC3" s="390"/>
      <c r="JVD3" s="390"/>
      <c r="JVE3" s="390"/>
      <c r="JVF3" s="390"/>
      <c r="JVG3" s="390"/>
      <c r="JVH3" s="362"/>
      <c r="JVI3" s="362"/>
      <c r="JVJ3" s="362"/>
      <c r="JVK3" s="390"/>
      <c r="JVL3" s="390"/>
      <c r="JVM3" s="390"/>
      <c r="JVN3" s="390"/>
      <c r="JVO3" s="390"/>
      <c r="JVP3" s="362"/>
      <c r="JVQ3" s="362"/>
      <c r="JVR3" s="362"/>
      <c r="JVS3" s="390"/>
      <c r="JVT3" s="390"/>
      <c r="JVU3" s="390"/>
      <c r="JVV3" s="390"/>
      <c r="JVW3" s="390"/>
      <c r="JVX3" s="362"/>
      <c r="JVY3" s="362"/>
      <c r="JVZ3" s="362"/>
      <c r="JWA3" s="390"/>
      <c r="JWB3" s="390"/>
      <c r="JWC3" s="390"/>
      <c r="JWD3" s="390"/>
      <c r="JWE3" s="390"/>
      <c r="JWF3" s="362"/>
      <c r="JWG3" s="362"/>
      <c r="JWH3" s="362"/>
      <c r="JWI3" s="390"/>
      <c r="JWJ3" s="390"/>
      <c r="JWK3" s="390"/>
      <c r="JWL3" s="390"/>
      <c r="JWM3" s="390"/>
      <c r="JWN3" s="362"/>
      <c r="JWO3" s="362"/>
      <c r="JWP3" s="362"/>
      <c r="JWQ3" s="390"/>
      <c r="JWR3" s="390"/>
      <c r="JWS3" s="390"/>
      <c r="JWT3" s="390"/>
      <c r="JWU3" s="390"/>
      <c r="JWV3" s="362"/>
      <c r="JWW3" s="362"/>
      <c r="JWX3" s="362"/>
      <c r="JWY3" s="390"/>
      <c r="JWZ3" s="390"/>
      <c r="JXA3" s="390"/>
      <c r="JXB3" s="390"/>
      <c r="JXC3" s="390"/>
      <c r="JXD3" s="362"/>
      <c r="JXE3" s="362"/>
      <c r="JXF3" s="362"/>
      <c r="JXG3" s="390"/>
      <c r="JXH3" s="390"/>
      <c r="JXI3" s="390"/>
      <c r="JXJ3" s="390"/>
      <c r="JXK3" s="390"/>
      <c r="JXL3" s="362"/>
      <c r="JXM3" s="362"/>
      <c r="JXN3" s="362"/>
      <c r="JXO3" s="390"/>
      <c r="JXP3" s="390"/>
      <c r="JXQ3" s="390"/>
      <c r="JXR3" s="390"/>
      <c r="JXS3" s="390"/>
      <c r="JXT3" s="362"/>
      <c r="JXU3" s="362"/>
      <c r="JXV3" s="362"/>
      <c r="JXW3" s="390"/>
      <c r="JXX3" s="390"/>
      <c r="JXY3" s="390"/>
      <c r="JXZ3" s="390"/>
      <c r="JYA3" s="390"/>
      <c r="JYB3" s="362"/>
      <c r="JYC3" s="362"/>
      <c r="JYD3" s="362"/>
      <c r="JYE3" s="390"/>
      <c r="JYF3" s="390"/>
      <c r="JYG3" s="390"/>
      <c r="JYH3" s="390"/>
      <c r="JYI3" s="390"/>
      <c r="JYJ3" s="362"/>
      <c r="JYK3" s="362"/>
      <c r="JYL3" s="362"/>
      <c r="JYM3" s="390"/>
      <c r="JYN3" s="390"/>
      <c r="JYO3" s="390"/>
      <c r="JYP3" s="390"/>
      <c r="JYQ3" s="390"/>
      <c r="JYR3" s="362"/>
      <c r="JYS3" s="362"/>
      <c r="JYT3" s="362"/>
      <c r="JYU3" s="390"/>
      <c r="JYV3" s="390"/>
      <c r="JYW3" s="390"/>
      <c r="JYX3" s="390"/>
      <c r="JYY3" s="390"/>
      <c r="JYZ3" s="362"/>
      <c r="JZA3" s="362"/>
      <c r="JZB3" s="362"/>
      <c r="JZC3" s="390"/>
      <c r="JZD3" s="390"/>
      <c r="JZE3" s="390"/>
      <c r="JZF3" s="390"/>
      <c r="JZG3" s="390"/>
      <c r="JZH3" s="362"/>
      <c r="JZI3" s="362"/>
      <c r="JZJ3" s="362"/>
      <c r="JZK3" s="390"/>
      <c r="JZL3" s="390"/>
      <c r="JZM3" s="390"/>
      <c r="JZN3" s="390"/>
      <c r="JZO3" s="390"/>
      <c r="JZP3" s="362"/>
      <c r="JZQ3" s="362"/>
      <c r="JZR3" s="362"/>
      <c r="JZS3" s="390"/>
      <c r="JZT3" s="390"/>
      <c r="JZU3" s="390"/>
      <c r="JZV3" s="390"/>
      <c r="JZW3" s="390"/>
      <c r="JZX3" s="362"/>
      <c r="JZY3" s="362"/>
      <c r="JZZ3" s="362"/>
      <c r="KAA3" s="390"/>
      <c r="KAB3" s="390"/>
      <c r="KAC3" s="390"/>
      <c r="KAD3" s="390"/>
      <c r="KAE3" s="390"/>
      <c r="KAF3" s="362"/>
      <c r="KAG3" s="362"/>
      <c r="KAH3" s="362"/>
      <c r="KAI3" s="390"/>
      <c r="KAJ3" s="390"/>
      <c r="KAK3" s="390"/>
      <c r="KAL3" s="390"/>
      <c r="KAM3" s="390"/>
      <c r="KAN3" s="362"/>
      <c r="KAO3" s="362"/>
      <c r="KAP3" s="362"/>
      <c r="KAQ3" s="390"/>
      <c r="KAR3" s="390"/>
      <c r="KAS3" s="390"/>
      <c r="KAT3" s="390"/>
      <c r="KAU3" s="390"/>
      <c r="KAV3" s="362"/>
      <c r="KAW3" s="362"/>
      <c r="KAX3" s="362"/>
      <c r="KAY3" s="390"/>
      <c r="KAZ3" s="390"/>
      <c r="KBA3" s="390"/>
      <c r="KBB3" s="390"/>
      <c r="KBC3" s="390"/>
      <c r="KBD3" s="362"/>
      <c r="KBE3" s="362"/>
      <c r="KBF3" s="362"/>
      <c r="KBG3" s="390"/>
      <c r="KBH3" s="390"/>
      <c r="KBI3" s="390"/>
      <c r="KBJ3" s="390"/>
      <c r="KBK3" s="390"/>
      <c r="KBL3" s="362"/>
      <c r="KBM3" s="362"/>
      <c r="KBN3" s="362"/>
      <c r="KBO3" s="390"/>
      <c r="KBP3" s="390"/>
      <c r="KBQ3" s="390"/>
      <c r="KBR3" s="390"/>
      <c r="KBS3" s="390"/>
      <c r="KBT3" s="362"/>
      <c r="KBU3" s="362"/>
      <c r="KBV3" s="362"/>
      <c r="KBW3" s="390"/>
      <c r="KBX3" s="390"/>
      <c r="KBY3" s="390"/>
      <c r="KBZ3" s="390"/>
      <c r="KCA3" s="390"/>
      <c r="KCB3" s="362"/>
      <c r="KCC3" s="362"/>
      <c r="KCD3" s="362"/>
      <c r="KCE3" s="390"/>
      <c r="KCF3" s="390"/>
      <c r="KCG3" s="390"/>
      <c r="KCH3" s="390"/>
      <c r="KCI3" s="390"/>
      <c r="KCJ3" s="362"/>
      <c r="KCK3" s="362"/>
      <c r="KCL3" s="362"/>
      <c r="KCM3" s="390"/>
      <c r="KCN3" s="390"/>
      <c r="KCO3" s="390"/>
      <c r="KCP3" s="390"/>
      <c r="KCQ3" s="390"/>
      <c r="KCR3" s="362"/>
      <c r="KCS3" s="362"/>
      <c r="KCT3" s="362"/>
      <c r="KCU3" s="390"/>
      <c r="KCV3" s="390"/>
      <c r="KCW3" s="390"/>
      <c r="KCX3" s="390"/>
      <c r="KCY3" s="390"/>
      <c r="KCZ3" s="362"/>
      <c r="KDA3" s="362"/>
      <c r="KDB3" s="362"/>
      <c r="KDC3" s="390"/>
      <c r="KDD3" s="390"/>
      <c r="KDE3" s="390"/>
      <c r="KDF3" s="390"/>
      <c r="KDG3" s="390"/>
      <c r="KDH3" s="362"/>
      <c r="KDI3" s="362"/>
      <c r="KDJ3" s="362"/>
      <c r="KDK3" s="390"/>
      <c r="KDL3" s="390"/>
      <c r="KDM3" s="390"/>
      <c r="KDN3" s="390"/>
      <c r="KDO3" s="390"/>
      <c r="KDP3" s="362"/>
      <c r="KDQ3" s="362"/>
      <c r="KDR3" s="362"/>
      <c r="KDS3" s="390"/>
      <c r="KDT3" s="390"/>
      <c r="KDU3" s="390"/>
      <c r="KDV3" s="390"/>
      <c r="KDW3" s="390"/>
      <c r="KDX3" s="362"/>
      <c r="KDY3" s="362"/>
      <c r="KDZ3" s="362"/>
      <c r="KEA3" s="390"/>
      <c r="KEB3" s="390"/>
      <c r="KEC3" s="390"/>
      <c r="KED3" s="390"/>
      <c r="KEE3" s="390"/>
      <c r="KEF3" s="362"/>
      <c r="KEG3" s="362"/>
      <c r="KEH3" s="362"/>
      <c r="KEI3" s="390"/>
      <c r="KEJ3" s="390"/>
      <c r="KEK3" s="390"/>
      <c r="KEL3" s="390"/>
      <c r="KEM3" s="390"/>
      <c r="KEN3" s="362"/>
      <c r="KEO3" s="362"/>
      <c r="KEP3" s="362"/>
      <c r="KEQ3" s="390"/>
      <c r="KER3" s="390"/>
      <c r="KES3" s="390"/>
      <c r="KET3" s="390"/>
      <c r="KEU3" s="390"/>
      <c r="KEV3" s="362"/>
      <c r="KEW3" s="362"/>
      <c r="KEX3" s="362"/>
      <c r="KEY3" s="390"/>
      <c r="KEZ3" s="390"/>
      <c r="KFA3" s="390"/>
      <c r="KFB3" s="390"/>
      <c r="KFC3" s="390"/>
      <c r="KFD3" s="362"/>
      <c r="KFE3" s="362"/>
      <c r="KFF3" s="362"/>
      <c r="KFG3" s="390"/>
      <c r="KFH3" s="390"/>
      <c r="KFI3" s="390"/>
      <c r="KFJ3" s="390"/>
      <c r="KFK3" s="390"/>
      <c r="KFL3" s="362"/>
      <c r="KFM3" s="362"/>
      <c r="KFN3" s="362"/>
      <c r="KFO3" s="390"/>
      <c r="KFP3" s="390"/>
      <c r="KFQ3" s="390"/>
      <c r="KFR3" s="390"/>
      <c r="KFS3" s="390"/>
      <c r="KFT3" s="362"/>
      <c r="KFU3" s="362"/>
      <c r="KFV3" s="362"/>
      <c r="KFW3" s="390"/>
      <c r="KFX3" s="390"/>
      <c r="KFY3" s="390"/>
      <c r="KFZ3" s="390"/>
      <c r="KGA3" s="390"/>
      <c r="KGB3" s="362"/>
      <c r="KGC3" s="362"/>
      <c r="KGD3" s="362"/>
      <c r="KGE3" s="390"/>
      <c r="KGF3" s="390"/>
      <c r="KGG3" s="390"/>
      <c r="KGH3" s="390"/>
      <c r="KGI3" s="390"/>
      <c r="KGJ3" s="362"/>
      <c r="KGK3" s="362"/>
      <c r="KGL3" s="362"/>
      <c r="KGM3" s="390"/>
      <c r="KGN3" s="390"/>
      <c r="KGO3" s="390"/>
      <c r="KGP3" s="390"/>
      <c r="KGQ3" s="390"/>
      <c r="KGR3" s="362"/>
      <c r="KGS3" s="362"/>
      <c r="KGT3" s="362"/>
      <c r="KGU3" s="390"/>
      <c r="KGV3" s="390"/>
      <c r="KGW3" s="390"/>
      <c r="KGX3" s="390"/>
      <c r="KGY3" s="390"/>
      <c r="KGZ3" s="362"/>
      <c r="KHA3" s="362"/>
      <c r="KHB3" s="362"/>
      <c r="KHC3" s="390"/>
      <c r="KHD3" s="390"/>
      <c r="KHE3" s="390"/>
      <c r="KHF3" s="390"/>
      <c r="KHG3" s="390"/>
      <c r="KHH3" s="362"/>
      <c r="KHI3" s="362"/>
      <c r="KHJ3" s="362"/>
      <c r="KHK3" s="390"/>
      <c r="KHL3" s="390"/>
      <c r="KHM3" s="390"/>
      <c r="KHN3" s="390"/>
      <c r="KHO3" s="390"/>
      <c r="KHP3" s="362"/>
      <c r="KHQ3" s="362"/>
      <c r="KHR3" s="362"/>
      <c r="KHS3" s="390"/>
      <c r="KHT3" s="390"/>
      <c r="KHU3" s="390"/>
      <c r="KHV3" s="390"/>
      <c r="KHW3" s="390"/>
      <c r="KHX3" s="362"/>
      <c r="KHY3" s="362"/>
      <c r="KHZ3" s="362"/>
      <c r="KIA3" s="390"/>
      <c r="KIB3" s="390"/>
      <c r="KIC3" s="390"/>
      <c r="KID3" s="390"/>
      <c r="KIE3" s="390"/>
      <c r="KIF3" s="362"/>
      <c r="KIG3" s="362"/>
      <c r="KIH3" s="362"/>
      <c r="KII3" s="390"/>
      <c r="KIJ3" s="390"/>
      <c r="KIK3" s="390"/>
      <c r="KIL3" s="390"/>
      <c r="KIM3" s="390"/>
      <c r="KIN3" s="362"/>
      <c r="KIO3" s="362"/>
      <c r="KIP3" s="362"/>
      <c r="KIQ3" s="390"/>
      <c r="KIR3" s="390"/>
      <c r="KIS3" s="390"/>
      <c r="KIT3" s="390"/>
      <c r="KIU3" s="390"/>
      <c r="KIV3" s="362"/>
      <c r="KIW3" s="362"/>
      <c r="KIX3" s="362"/>
      <c r="KIY3" s="390"/>
      <c r="KIZ3" s="390"/>
      <c r="KJA3" s="390"/>
      <c r="KJB3" s="390"/>
      <c r="KJC3" s="390"/>
      <c r="KJD3" s="362"/>
      <c r="KJE3" s="362"/>
      <c r="KJF3" s="362"/>
      <c r="KJG3" s="390"/>
      <c r="KJH3" s="390"/>
      <c r="KJI3" s="390"/>
      <c r="KJJ3" s="390"/>
      <c r="KJK3" s="390"/>
      <c r="KJL3" s="362"/>
      <c r="KJM3" s="362"/>
      <c r="KJN3" s="362"/>
      <c r="KJO3" s="390"/>
      <c r="KJP3" s="390"/>
      <c r="KJQ3" s="390"/>
      <c r="KJR3" s="390"/>
      <c r="KJS3" s="390"/>
      <c r="KJT3" s="362"/>
      <c r="KJU3" s="362"/>
      <c r="KJV3" s="362"/>
      <c r="KJW3" s="390"/>
      <c r="KJX3" s="390"/>
      <c r="KJY3" s="390"/>
      <c r="KJZ3" s="390"/>
      <c r="KKA3" s="390"/>
      <c r="KKB3" s="362"/>
      <c r="KKC3" s="362"/>
      <c r="KKD3" s="362"/>
      <c r="KKE3" s="390"/>
      <c r="KKF3" s="390"/>
      <c r="KKG3" s="390"/>
      <c r="KKH3" s="390"/>
      <c r="KKI3" s="390"/>
      <c r="KKJ3" s="362"/>
      <c r="KKK3" s="362"/>
      <c r="KKL3" s="362"/>
      <c r="KKM3" s="390"/>
      <c r="KKN3" s="390"/>
      <c r="KKO3" s="390"/>
      <c r="KKP3" s="390"/>
      <c r="KKQ3" s="390"/>
      <c r="KKR3" s="362"/>
      <c r="KKS3" s="362"/>
      <c r="KKT3" s="362"/>
      <c r="KKU3" s="390"/>
      <c r="KKV3" s="390"/>
      <c r="KKW3" s="390"/>
      <c r="KKX3" s="390"/>
      <c r="KKY3" s="390"/>
      <c r="KKZ3" s="362"/>
      <c r="KLA3" s="362"/>
      <c r="KLB3" s="362"/>
      <c r="KLC3" s="390"/>
      <c r="KLD3" s="390"/>
      <c r="KLE3" s="390"/>
      <c r="KLF3" s="390"/>
      <c r="KLG3" s="390"/>
      <c r="KLH3" s="362"/>
      <c r="KLI3" s="362"/>
      <c r="KLJ3" s="362"/>
      <c r="KLK3" s="390"/>
      <c r="KLL3" s="390"/>
      <c r="KLM3" s="390"/>
      <c r="KLN3" s="390"/>
      <c r="KLO3" s="390"/>
      <c r="KLP3" s="362"/>
      <c r="KLQ3" s="362"/>
      <c r="KLR3" s="362"/>
      <c r="KLS3" s="390"/>
      <c r="KLT3" s="390"/>
      <c r="KLU3" s="390"/>
      <c r="KLV3" s="390"/>
      <c r="KLW3" s="390"/>
      <c r="KLX3" s="362"/>
      <c r="KLY3" s="362"/>
      <c r="KLZ3" s="362"/>
      <c r="KMA3" s="390"/>
      <c r="KMB3" s="390"/>
      <c r="KMC3" s="390"/>
      <c r="KMD3" s="390"/>
      <c r="KME3" s="390"/>
      <c r="KMF3" s="362"/>
      <c r="KMG3" s="362"/>
      <c r="KMH3" s="362"/>
      <c r="KMI3" s="390"/>
      <c r="KMJ3" s="390"/>
      <c r="KMK3" s="390"/>
      <c r="KML3" s="390"/>
      <c r="KMM3" s="390"/>
      <c r="KMN3" s="362"/>
      <c r="KMO3" s="362"/>
      <c r="KMP3" s="362"/>
      <c r="KMQ3" s="390"/>
      <c r="KMR3" s="390"/>
      <c r="KMS3" s="390"/>
      <c r="KMT3" s="390"/>
      <c r="KMU3" s="390"/>
      <c r="KMV3" s="362"/>
      <c r="KMW3" s="362"/>
      <c r="KMX3" s="362"/>
      <c r="KMY3" s="390"/>
      <c r="KMZ3" s="390"/>
      <c r="KNA3" s="390"/>
      <c r="KNB3" s="390"/>
      <c r="KNC3" s="390"/>
      <c r="KND3" s="362"/>
      <c r="KNE3" s="362"/>
      <c r="KNF3" s="362"/>
      <c r="KNG3" s="390"/>
      <c r="KNH3" s="390"/>
      <c r="KNI3" s="390"/>
      <c r="KNJ3" s="390"/>
      <c r="KNK3" s="390"/>
      <c r="KNL3" s="362"/>
      <c r="KNM3" s="362"/>
      <c r="KNN3" s="362"/>
      <c r="KNO3" s="390"/>
      <c r="KNP3" s="390"/>
      <c r="KNQ3" s="390"/>
      <c r="KNR3" s="390"/>
      <c r="KNS3" s="390"/>
      <c r="KNT3" s="362"/>
      <c r="KNU3" s="362"/>
      <c r="KNV3" s="362"/>
      <c r="KNW3" s="390"/>
      <c r="KNX3" s="390"/>
      <c r="KNY3" s="390"/>
      <c r="KNZ3" s="390"/>
      <c r="KOA3" s="390"/>
      <c r="KOB3" s="362"/>
      <c r="KOC3" s="362"/>
      <c r="KOD3" s="362"/>
      <c r="KOE3" s="390"/>
      <c r="KOF3" s="390"/>
      <c r="KOG3" s="390"/>
      <c r="KOH3" s="390"/>
      <c r="KOI3" s="390"/>
      <c r="KOJ3" s="362"/>
      <c r="KOK3" s="362"/>
      <c r="KOL3" s="362"/>
      <c r="KOM3" s="390"/>
      <c r="KON3" s="390"/>
      <c r="KOO3" s="390"/>
      <c r="KOP3" s="390"/>
      <c r="KOQ3" s="390"/>
      <c r="KOR3" s="362"/>
      <c r="KOS3" s="362"/>
      <c r="KOT3" s="362"/>
      <c r="KOU3" s="390"/>
      <c r="KOV3" s="390"/>
      <c r="KOW3" s="390"/>
      <c r="KOX3" s="390"/>
      <c r="KOY3" s="390"/>
      <c r="KOZ3" s="362"/>
      <c r="KPA3" s="362"/>
      <c r="KPB3" s="362"/>
      <c r="KPC3" s="390"/>
      <c r="KPD3" s="390"/>
      <c r="KPE3" s="390"/>
      <c r="KPF3" s="390"/>
      <c r="KPG3" s="390"/>
      <c r="KPH3" s="362"/>
      <c r="KPI3" s="362"/>
      <c r="KPJ3" s="362"/>
      <c r="KPK3" s="390"/>
      <c r="KPL3" s="390"/>
      <c r="KPM3" s="390"/>
      <c r="KPN3" s="390"/>
      <c r="KPO3" s="390"/>
      <c r="KPP3" s="362"/>
      <c r="KPQ3" s="362"/>
      <c r="KPR3" s="362"/>
      <c r="KPS3" s="390"/>
      <c r="KPT3" s="390"/>
      <c r="KPU3" s="390"/>
      <c r="KPV3" s="390"/>
      <c r="KPW3" s="390"/>
      <c r="KPX3" s="362"/>
      <c r="KPY3" s="362"/>
      <c r="KPZ3" s="362"/>
      <c r="KQA3" s="390"/>
      <c r="KQB3" s="390"/>
      <c r="KQC3" s="390"/>
      <c r="KQD3" s="390"/>
      <c r="KQE3" s="390"/>
      <c r="KQF3" s="362"/>
      <c r="KQG3" s="362"/>
      <c r="KQH3" s="362"/>
      <c r="KQI3" s="390"/>
      <c r="KQJ3" s="390"/>
      <c r="KQK3" s="390"/>
      <c r="KQL3" s="390"/>
      <c r="KQM3" s="390"/>
      <c r="KQN3" s="362"/>
      <c r="KQO3" s="362"/>
      <c r="KQP3" s="362"/>
      <c r="KQQ3" s="390"/>
      <c r="KQR3" s="390"/>
      <c r="KQS3" s="390"/>
      <c r="KQT3" s="390"/>
      <c r="KQU3" s="390"/>
      <c r="KQV3" s="362"/>
      <c r="KQW3" s="362"/>
      <c r="KQX3" s="362"/>
      <c r="KQY3" s="390"/>
      <c r="KQZ3" s="390"/>
      <c r="KRA3" s="390"/>
      <c r="KRB3" s="390"/>
      <c r="KRC3" s="390"/>
      <c r="KRD3" s="362"/>
      <c r="KRE3" s="362"/>
      <c r="KRF3" s="362"/>
      <c r="KRG3" s="390"/>
      <c r="KRH3" s="390"/>
      <c r="KRI3" s="390"/>
      <c r="KRJ3" s="390"/>
      <c r="KRK3" s="390"/>
      <c r="KRL3" s="362"/>
      <c r="KRM3" s="362"/>
      <c r="KRN3" s="362"/>
      <c r="KRO3" s="390"/>
      <c r="KRP3" s="390"/>
      <c r="KRQ3" s="390"/>
      <c r="KRR3" s="390"/>
      <c r="KRS3" s="390"/>
      <c r="KRT3" s="362"/>
      <c r="KRU3" s="362"/>
      <c r="KRV3" s="362"/>
      <c r="KRW3" s="390"/>
      <c r="KRX3" s="390"/>
      <c r="KRY3" s="390"/>
      <c r="KRZ3" s="390"/>
      <c r="KSA3" s="390"/>
      <c r="KSB3" s="362"/>
      <c r="KSC3" s="362"/>
      <c r="KSD3" s="362"/>
      <c r="KSE3" s="390"/>
      <c r="KSF3" s="390"/>
      <c r="KSG3" s="390"/>
      <c r="KSH3" s="390"/>
      <c r="KSI3" s="390"/>
      <c r="KSJ3" s="362"/>
      <c r="KSK3" s="362"/>
      <c r="KSL3" s="362"/>
      <c r="KSM3" s="390"/>
      <c r="KSN3" s="390"/>
      <c r="KSO3" s="390"/>
      <c r="KSP3" s="390"/>
      <c r="KSQ3" s="390"/>
      <c r="KSR3" s="362"/>
      <c r="KSS3" s="362"/>
      <c r="KST3" s="362"/>
      <c r="KSU3" s="390"/>
      <c r="KSV3" s="390"/>
      <c r="KSW3" s="390"/>
      <c r="KSX3" s="390"/>
      <c r="KSY3" s="390"/>
      <c r="KSZ3" s="362"/>
      <c r="KTA3" s="362"/>
      <c r="KTB3" s="362"/>
      <c r="KTC3" s="390"/>
      <c r="KTD3" s="390"/>
      <c r="KTE3" s="390"/>
      <c r="KTF3" s="390"/>
      <c r="KTG3" s="390"/>
      <c r="KTH3" s="362"/>
      <c r="KTI3" s="362"/>
      <c r="KTJ3" s="362"/>
      <c r="KTK3" s="390"/>
      <c r="KTL3" s="390"/>
      <c r="KTM3" s="390"/>
      <c r="KTN3" s="390"/>
      <c r="KTO3" s="390"/>
      <c r="KTP3" s="362"/>
      <c r="KTQ3" s="362"/>
      <c r="KTR3" s="362"/>
      <c r="KTS3" s="390"/>
      <c r="KTT3" s="390"/>
      <c r="KTU3" s="390"/>
      <c r="KTV3" s="390"/>
      <c r="KTW3" s="390"/>
      <c r="KTX3" s="362"/>
      <c r="KTY3" s="362"/>
      <c r="KTZ3" s="362"/>
      <c r="KUA3" s="390"/>
      <c r="KUB3" s="390"/>
      <c r="KUC3" s="390"/>
      <c r="KUD3" s="390"/>
      <c r="KUE3" s="390"/>
      <c r="KUF3" s="362"/>
      <c r="KUG3" s="362"/>
      <c r="KUH3" s="362"/>
      <c r="KUI3" s="390"/>
      <c r="KUJ3" s="390"/>
      <c r="KUK3" s="390"/>
      <c r="KUL3" s="390"/>
      <c r="KUM3" s="390"/>
      <c r="KUN3" s="362"/>
      <c r="KUO3" s="362"/>
      <c r="KUP3" s="362"/>
      <c r="KUQ3" s="390"/>
      <c r="KUR3" s="390"/>
      <c r="KUS3" s="390"/>
      <c r="KUT3" s="390"/>
      <c r="KUU3" s="390"/>
      <c r="KUV3" s="362"/>
      <c r="KUW3" s="362"/>
      <c r="KUX3" s="362"/>
      <c r="KUY3" s="390"/>
      <c r="KUZ3" s="390"/>
      <c r="KVA3" s="390"/>
      <c r="KVB3" s="390"/>
      <c r="KVC3" s="390"/>
      <c r="KVD3" s="362"/>
      <c r="KVE3" s="362"/>
      <c r="KVF3" s="362"/>
      <c r="KVG3" s="390"/>
      <c r="KVH3" s="390"/>
      <c r="KVI3" s="390"/>
      <c r="KVJ3" s="390"/>
      <c r="KVK3" s="390"/>
      <c r="KVL3" s="362"/>
      <c r="KVM3" s="362"/>
      <c r="KVN3" s="362"/>
      <c r="KVO3" s="390"/>
      <c r="KVP3" s="390"/>
      <c r="KVQ3" s="390"/>
      <c r="KVR3" s="390"/>
      <c r="KVS3" s="390"/>
      <c r="KVT3" s="362"/>
      <c r="KVU3" s="362"/>
      <c r="KVV3" s="362"/>
      <c r="KVW3" s="390"/>
      <c r="KVX3" s="390"/>
      <c r="KVY3" s="390"/>
      <c r="KVZ3" s="390"/>
      <c r="KWA3" s="390"/>
      <c r="KWB3" s="362"/>
      <c r="KWC3" s="362"/>
      <c r="KWD3" s="362"/>
      <c r="KWE3" s="390"/>
      <c r="KWF3" s="390"/>
      <c r="KWG3" s="390"/>
      <c r="KWH3" s="390"/>
      <c r="KWI3" s="390"/>
      <c r="KWJ3" s="362"/>
      <c r="KWK3" s="362"/>
      <c r="KWL3" s="362"/>
      <c r="KWM3" s="390"/>
      <c r="KWN3" s="390"/>
      <c r="KWO3" s="390"/>
      <c r="KWP3" s="390"/>
      <c r="KWQ3" s="390"/>
      <c r="KWR3" s="362"/>
      <c r="KWS3" s="362"/>
      <c r="KWT3" s="362"/>
      <c r="KWU3" s="390"/>
      <c r="KWV3" s="390"/>
      <c r="KWW3" s="390"/>
      <c r="KWX3" s="390"/>
      <c r="KWY3" s="390"/>
      <c r="KWZ3" s="362"/>
      <c r="KXA3" s="362"/>
      <c r="KXB3" s="362"/>
      <c r="KXC3" s="390"/>
      <c r="KXD3" s="390"/>
      <c r="KXE3" s="390"/>
      <c r="KXF3" s="390"/>
      <c r="KXG3" s="390"/>
      <c r="KXH3" s="362"/>
      <c r="KXI3" s="362"/>
      <c r="KXJ3" s="362"/>
      <c r="KXK3" s="390"/>
      <c r="KXL3" s="390"/>
      <c r="KXM3" s="390"/>
      <c r="KXN3" s="390"/>
      <c r="KXO3" s="390"/>
      <c r="KXP3" s="362"/>
      <c r="KXQ3" s="362"/>
      <c r="KXR3" s="362"/>
      <c r="KXS3" s="390"/>
      <c r="KXT3" s="390"/>
      <c r="KXU3" s="390"/>
      <c r="KXV3" s="390"/>
      <c r="KXW3" s="390"/>
      <c r="KXX3" s="362"/>
      <c r="KXY3" s="362"/>
      <c r="KXZ3" s="362"/>
      <c r="KYA3" s="390"/>
      <c r="KYB3" s="390"/>
      <c r="KYC3" s="390"/>
      <c r="KYD3" s="390"/>
      <c r="KYE3" s="390"/>
      <c r="KYF3" s="362"/>
      <c r="KYG3" s="362"/>
      <c r="KYH3" s="362"/>
      <c r="KYI3" s="390"/>
      <c r="KYJ3" s="390"/>
      <c r="KYK3" s="390"/>
      <c r="KYL3" s="390"/>
      <c r="KYM3" s="390"/>
      <c r="KYN3" s="362"/>
      <c r="KYO3" s="362"/>
      <c r="KYP3" s="362"/>
      <c r="KYQ3" s="390"/>
      <c r="KYR3" s="390"/>
      <c r="KYS3" s="390"/>
      <c r="KYT3" s="390"/>
      <c r="KYU3" s="390"/>
      <c r="KYV3" s="362"/>
      <c r="KYW3" s="362"/>
      <c r="KYX3" s="362"/>
      <c r="KYY3" s="390"/>
      <c r="KYZ3" s="390"/>
      <c r="KZA3" s="390"/>
      <c r="KZB3" s="390"/>
      <c r="KZC3" s="390"/>
      <c r="KZD3" s="362"/>
      <c r="KZE3" s="362"/>
      <c r="KZF3" s="362"/>
      <c r="KZG3" s="390"/>
      <c r="KZH3" s="390"/>
      <c r="KZI3" s="390"/>
      <c r="KZJ3" s="390"/>
      <c r="KZK3" s="390"/>
      <c r="KZL3" s="362"/>
      <c r="KZM3" s="362"/>
      <c r="KZN3" s="362"/>
      <c r="KZO3" s="390"/>
      <c r="KZP3" s="390"/>
      <c r="KZQ3" s="390"/>
      <c r="KZR3" s="390"/>
      <c r="KZS3" s="390"/>
      <c r="KZT3" s="362"/>
      <c r="KZU3" s="362"/>
      <c r="KZV3" s="362"/>
      <c r="KZW3" s="390"/>
      <c r="KZX3" s="390"/>
      <c r="KZY3" s="390"/>
      <c r="KZZ3" s="390"/>
      <c r="LAA3" s="390"/>
      <c r="LAB3" s="362"/>
      <c r="LAC3" s="362"/>
      <c r="LAD3" s="362"/>
      <c r="LAE3" s="390"/>
      <c r="LAF3" s="390"/>
      <c r="LAG3" s="390"/>
      <c r="LAH3" s="390"/>
      <c r="LAI3" s="390"/>
      <c r="LAJ3" s="362"/>
      <c r="LAK3" s="362"/>
      <c r="LAL3" s="362"/>
      <c r="LAM3" s="390"/>
      <c r="LAN3" s="390"/>
      <c r="LAO3" s="390"/>
      <c r="LAP3" s="390"/>
      <c r="LAQ3" s="390"/>
      <c r="LAR3" s="362"/>
      <c r="LAS3" s="362"/>
      <c r="LAT3" s="362"/>
      <c r="LAU3" s="390"/>
      <c r="LAV3" s="390"/>
      <c r="LAW3" s="390"/>
      <c r="LAX3" s="390"/>
      <c r="LAY3" s="390"/>
      <c r="LAZ3" s="362"/>
      <c r="LBA3" s="362"/>
      <c r="LBB3" s="362"/>
      <c r="LBC3" s="390"/>
      <c r="LBD3" s="390"/>
      <c r="LBE3" s="390"/>
      <c r="LBF3" s="390"/>
      <c r="LBG3" s="390"/>
      <c r="LBH3" s="362"/>
      <c r="LBI3" s="362"/>
      <c r="LBJ3" s="362"/>
      <c r="LBK3" s="390"/>
      <c r="LBL3" s="390"/>
      <c r="LBM3" s="390"/>
      <c r="LBN3" s="390"/>
      <c r="LBO3" s="390"/>
      <c r="LBP3" s="362"/>
      <c r="LBQ3" s="362"/>
      <c r="LBR3" s="362"/>
      <c r="LBS3" s="390"/>
      <c r="LBT3" s="390"/>
      <c r="LBU3" s="390"/>
      <c r="LBV3" s="390"/>
      <c r="LBW3" s="390"/>
      <c r="LBX3" s="362"/>
      <c r="LBY3" s="362"/>
      <c r="LBZ3" s="362"/>
      <c r="LCA3" s="390"/>
      <c r="LCB3" s="390"/>
      <c r="LCC3" s="390"/>
      <c r="LCD3" s="390"/>
      <c r="LCE3" s="390"/>
      <c r="LCF3" s="362"/>
      <c r="LCG3" s="362"/>
      <c r="LCH3" s="362"/>
      <c r="LCI3" s="390"/>
      <c r="LCJ3" s="390"/>
      <c r="LCK3" s="390"/>
      <c r="LCL3" s="390"/>
      <c r="LCM3" s="390"/>
      <c r="LCN3" s="362"/>
      <c r="LCO3" s="362"/>
      <c r="LCP3" s="362"/>
      <c r="LCQ3" s="390"/>
      <c r="LCR3" s="390"/>
      <c r="LCS3" s="390"/>
      <c r="LCT3" s="390"/>
      <c r="LCU3" s="390"/>
      <c r="LCV3" s="362"/>
      <c r="LCW3" s="362"/>
      <c r="LCX3" s="362"/>
      <c r="LCY3" s="390"/>
      <c r="LCZ3" s="390"/>
      <c r="LDA3" s="390"/>
      <c r="LDB3" s="390"/>
      <c r="LDC3" s="390"/>
      <c r="LDD3" s="362"/>
      <c r="LDE3" s="362"/>
      <c r="LDF3" s="362"/>
      <c r="LDG3" s="390"/>
      <c r="LDH3" s="390"/>
      <c r="LDI3" s="390"/>
      <c r="LDJ3" s="390"/>
      <c r="LDK3" s="390"/>
      <c r="LDL3" s="362"/>
      <c r="LDM3" s="362"/>
      <c r="LDN3" s="362"/>
      <c r="LDO3" s="390"/>
      <c r="LDP3" s="390"/>
      <c r="LDQ3" s="390"/>
      <c r="LDR3" s="390"/>
      <c r="LDS3" s="390"/>
      <c r="LDT3" s="362"/>
      <c r="LDU3" s="362"/>
      <c r="LDV3" s="362"/>
      <c r="LDW3" s="390"/>
      <c r="LDX3" s="390"/>
      <c r="LDY3" s="390"/>
      <c r="LDZ3" s="390"/>
      <c r="LEA3" s="390"/>
      <c r="LEB3" s="362"/>
      <c r="LEC3" s="362"/>
      <c r="LED3" s="362"/>
      <c r="LEE3" s="390"/>
      <c r="LEF3" s="390"/>
      <c r="LEG3" s="390"/>
      <c r="LEH3" s="390"/>
      <c r="LEI3" s="390"/>
      <c r="LEJ3" s="362"/>
      <c r="LEK3" s="362"/>
      <c r="LEL3" s="362"/>
      <c r="LEM3" s="390"/>
      <c r="LEN3" s="390"/>
      <c r="LEO3" s="390"/>
      <c r="LEP3" s="390"/>
      <c r="LEQ3" s="390"/>
      <c r="LER3" s="362"/>
      <c r="LES3" s="362"/>
      <c r="LET3" s="362"/>
      <c r="LEU3" s="390"/>
      <c r="LEV3" s="390"/>
      <c r="LEW3" s="390"/>
      <c r="LEX3" s="390"/>
      <c r="LEY3" s="390"/>
      <c r="LEZ3" s="362"/>
      <c r="LFA3" s="362"/>
      <c r="LFB3" s="362"/>
      <c r="LFC3" s="390"/>
      <c r="LFD3" s="390"/>
      <c r="LFE3" s="390"/>
      <c r="LFF3" s="390"/>
      <c r="LFG3" s="390"/>
      <c r="LFH3" s="362"/>
      <c r="LFI3" s="362"/>
      <c r="LFJ3" s="362"/>
      <c r="LFK3" s="390"/>
      <c r="LFL3" s="390"/>
      <c r="LFM3" s="390"/>
      <c r="LFN3" s="390"/>
      <c r="LFO3" s="390"/>
      <c r="LFP3" s="362"/>
      <c r="LFQ3" s="362"/>
      <c r="LFR3" s="362"/>
      <c r="LFS3" s="390"/>
      <c r="LFT3" s="390"/>
      <c r="LFU3" s="390"/>
      <c r="LFV3" s="390"/>
      <c r="LFW3" s="390"/>
      <c r="LFX3" s="362"/>
      <c r="LFY3" s="362"/>
      <c r="LFZ3" s="362"/>
      <c r="LGA3" s="390"/>
      <c r="LGB3" s="390"/>
      <c r="LGC3" s="390"/>
      <c r="LGD3" s="390"/>
      <c r="LGE3" s="390"/>
      <c r="LGF3" s="362"/>
      <c r="LGG3" s="362"/>
      <c r="LGH3" s="362"/>
      <c r="LGI3" s="390"/>
      <c r="LGJ3" s="390"/>
      <c r="LGK3" s="390"/>
      <c r="LGL3" s="390"/>
      <c r="LGM3" s="390"/>
      <c r="LGN3" s="362"/>
      <c r="LGO3" s="362"/>
      <c r="LGP3" s="362"/>
      <c r="LGQ3" s="390"/>
      <c r="LGR3" s="390"/>
      <c r="LGS3" s="390"/>
      <c r="LGT3" s="390"/>
      <c r="LGU3" s="390"/>
      <c r="LGV3" s="362"/>
      <c r="LGW3" s="362"/>
      <c r="LGX3" s="362"/>
      <c r="LGY3" s="390"/>
      <c r="LGZ3" s="390"/>
      <c r="LHA3" s="390"/>
      <c r="LHB3" s="390"/>
      <c r="LHC3" s="390"/>
      <c r="LHD3" s="362"/>
      <c r="LHE3" s="362"/>
      <c r="LHF3" s="362"/>
      <c r="LHG3" s="390"/>
      <c r="LHH3" s="390"/>
      <c r="LHI3" s="390"/>
      <c r="LHJ3" s="390"/>
      <c r="LHK3" s="390"/>
      <c r="LHL3" s="362"/>
      <c r="LHM3" s="362"/>
      <c r="LHN3" s="362"/>
      <c r="LHO3" s="390"/>
      <c r="LHP3" s="390"/>
      <c r="LHQ3" s="390"/>
      <c r="LHR3" s="390"/>
      <c r="LHS3" s="390"/>
      <c r="LHT3" s="362"/>
      <c r="LHU3" s="362"/>
      <c r="LHV3" s="362"/>
      <c r="LHW3" s="390"/>
      <c r="LHX3" s="390"/>
      <c r="LHY3" s="390"/>
      <c r="LHZ3" s="390"/>
      <c r="LIA3" s="390"/>
      <c r="LIB3" s="362"/>
      <c r="LIC3" s="362"/>
      <c r="LID3" s="362"/>
      <c r="LIE3" s="390"/>
      <c r="LIF3" s="390"/>
      <c r="LIG3" s="390"/>
      <c r="LIH3" s="390"/>
      <c r="LII3" s="390"/>
      <c r="LIJ3" s="362"/>
      <c r="LIK3" s="362"/>
      <c r="LIL3" s="362"/>
      <c r="LIM3" s="390"/>
      <c r="LIN3" s="390"/>
      <c r="LIO3" s="390"/>
      <c r="LIP3" s="390"/>
      <c r="LIQ3" s="390"/>
      <c r="LIR3" s="362"/>
      <c r="LIS3" s="362"/>
      <c r="LIT3" s="362"/>
      <c r="LIU3" s="390"/>
      <c r="LIV3" s="390"/>
      <c r="LIW3" s="390"/>
      <c r="LIX3" s="390"/>
      <c r="LIY3" s="390"/>
      <c r="LIZ3" s="362"/>
      <c r="LJA3" s="362"/>
      <c r="LJB3" s="362"/>
      <c r="LJC3" s="390"/>
      <c r="LJD3" s="390"/>
      <c r="LJE3" s="390"/>
      <c r="LJF3" s="390"/>
      <c r="LJG3" s="390"/>
      <c r="LJH3" s="362"/>
      <c r="LJI3" s="362"/>
      <c r="LJJ3" s="362"/>
      <c r="LJK3" s="390"/>
      <c r="LJL3" s="390"/>
      <c r="LJM3" s="390"/>
      <c r="LJN3" s="390"/>
      <c r="LJO3" s="390"/>
      <c r="LJP3" s="362"/>
      <c r="LJQ3" s="362"/>
      <c r="LJR3" s="362"/>
      <c r="LJS3" s="390"/>
      <c r="LJT3" s="390"/>
      <c r="LJU3" s="390"/>
      <c r="LJV3" s="390"/>
      <c r="LJW3" s="390"/>
      <c r="LJX3" s="362"/>
      <c r="LJY3" s="362"/>
      <c r="LJZ3" s="362"/>
      <c r="LKA3" s="390"/>
      <c r="LKB3" s="390"/>
      <c r="LKC3" s="390"/>
      <c r="LKD3" s="390"/>
      <c r="LKE3" s="390"/>
      <c r="LKF3" s="362"/>
      <c r="LKG3" s="362"/>
      <c r="LKH3" s="362"/>
      <c r="LKI3" s="390"/>
      <c r="LKJ3" s="390"/>
      <c r="LKK3" s="390"/>
      <c r="LKL3" s="390"/>
      <c r="LKM3" s="390"/>
      <c r="LKN3" s="362"/>
      <c r="LKO3" s="362"/>
      <c r="LKP3" s="362"/>
      <c r="LKQ3" s="390"/>
      <c r="LKR3" s="390"/>
      <c r="LKS3" s="390"/>
      <c r="LKT3" s="390"/>
      <c r="LKU3" s="390"/>
      <c r="LKV3" s="362"/>
      <c r="LKW3" s="362"/>
      <c r="LKX3" s="362"/>
      <c r="LKY3" s="390"/>
      <c r="LKZ3" s="390"/>
      <c r="LLA3" s="390"/>
      <c r="LLB3" s="390"/>
      <c r="LLC3" s="390"/>
      <c r="LLD3" s="362"/>
      <c r="LLE3" s="362"/>
      <c r="LLF3" s="362"/>
      <c r="LLG3" s="390"/>
      <c r="LLH3" s="390"/>
      <c r="LLI3" s="390"/>
      <c r="LLJ3" s="390"/>
      <c r="LLK3" s="390"/>
      <c r="LLL3" s="362"/>
      <c r="LLM3" s="362"/>
      <c r="LLN3" s="362"/>
      <c r="LLO3" s="390"/>
      <c r="LLP3" s="390"/>
      <c r="LLQ3" s="390"/>
      <c r="LLR3" s="390"/>
      <c r="LLS3" s="390"/>
      <c r="LLT3" s="362"/>
      <c r="LLU3" s="362"/>
      <c r="LLV3" s="362"/>
      <c r="LLW3" s="390"/>
      <c r="LLX3" s="390"/>
      <c r="LLY3" s="390"/>
      <c r="LLZ3" s="390"/>
      <c r="LMA3" s="390"/>
      <c r="LMB3" s="362"/>
      <c r="LMC3" s="362"/>
      <c r="LMD3" s="362"/>
      <c r="LME3" s="390"/>
      <c r="LMF3" s="390"/>
      <c r="LMG3" s="390"/>
      <c r="LMH3" s="390"/>
      <c r="LMI3" s="390"/>
      <c r="LMJ3" s="362"/>
      <c r="LMK3" s="362"/>
      <c r="LML3" s="362"/>
      <c r="LMM3" s="390"/>
      <c r="LMN3" s="390"/>
      <c r="LMO3" s="390"/>
      <c r="LMP3" s="390"/>
      <c r="LMQ3" s="390"/>
      <c r="LMR3" s="362"/>
      <c r="LMS3" s="362"/>
      <c r="LMT3" s="362"/>
      <c r="LMU3" s="390"/>
      <c r="LMV3" s="390"/>
      <c r="LMW3" s="390"/>
      <c r="LMX3" s="390"/>
      <c r="LMY3" s="390"/>
      <c r="LMZ3" s="362"/>
      <c r="LNA3" s="362"/>
      <c r="LNB3" s="362"/>
      <c r="LNC3" s="390"/>
      <c r="LND3" s="390"/>
      <c r="LNE3" s="390"/>
      <c r="LNF3" s="390"/>
      <c r="LNG3" s="390"/>
      <c r="LNH3" s="362"/>
      <c r="LNI3" s="362"/>
      <c r="LNJ3" s="362"/>
      <c r="LNK3" s="390"/>
      <c r="LNL3" s="390"/>
      <c r="LNM3" s="390"/>
      <c r="LNN3" s="390"/>
      <c r="LNO3" s="390"/>
      <c r="LNP3" s="362"/>
      <c r="LNQ3" s="362"/>
      <c r="LNR3" s="362"/>
      <c r="LNS3" s="390"/>
      <c r="LNT3" s="390"/>
      <c r="LNU3" s="390"/>
      <c r="LNV3" s="390"/>
      <c r="LNW3" s="390"/>
      <c r="LNX3" s="362"/>
      <c r="LNY3" s="362"/>
      <c r="LNZ3" s="362"/>
      <c r="LOA3" s="390"/>
      <c r="LOB3" s="390"/>
      <c r="LOC3" s="390"/>
      <c r="LOD3" s="390"/>
      <c r="LOE3" s="390"/>
      <c r="LOF3" s="362"/>
      <c r="LOG3" s="362"/>
      <c r="LOH3" s="362"/>
      <c r="LOI3" s="390"/>
      <c r="LOJ3" s="390"/>
      <c r="LOK3" s="390"/>
      <c r="LOL3" s="390"/>
      <c r="LOM3" s="390"/>
      <c r="LON3" s="362"/>
      <c r="LOO3" s="362"/>
      <c r="LOP3" s="362"/>
      <c r="LOQ3" s="390"/>
      <c r="LOR3" s="390"/>
      <c r="LOS3" s="390"/>
      <c r="LOT3" s="390"/>
      <c r="LOU3" s="390"/>
      <c r="LOV3" s="362"/>
      <c r="LOW3" s="362"/>
      <c r="LOX3" s="362"/>
      <c r="LOY3" s="390"/>
      <c r="LOZ3" s="390"/>
      <c r="LPA3" s="390"/>
      <c r="LPB3" s="390"/>
      <c r="LPC3" s="390"/>
      <c r="LPD3" s="362"/>
      <c r="LPE3" s="362"/>
      <c r="LPF3" s="362"/>
      <c r="LPG3" s="390"/>
      <c r="LPH3" s="390"/>
      <c r="LPI3" s="390"/>
      <c r="LPJ3" s="390"/>
      <c r="LPK3" s="390"/>
      <c r="LPL3" s="362"/>
      <c r="LPM3" s="362"/>
      <c r="LPN3" s="362"/>
      <c r="LPO3" s="390"/>
      <c r="LPP3" s="390"/>
      <c r="LPQ3" s="390"/>
      <c r="LPR3" s="390"/>
      <c r="LPS3" s="390"/>
      <c r="LPT3" s="362"/>
      <c r="LPU3" s="362"/>
      <c r="LPV3" s="362"/>
      <c r="LPW3" s="390"/>
      <c r="LPX3" s="390"/>
      <c r="LPY3" s="390"/>
      <c r="LPZ3" s="390"/>
      <c r="LQA3" s="390"/>
      <c r="LQB3" s="362"/>
      <c r="LQC3" s="362"/>
      <c r="LQD3" s="362"/>
      <c r="LQE3" s="390"/>
      <c r="LQF3" s="390"/>
      <c r="LQG3" s="390"/>
      <c r="LQH3" s="390"/>
      <c r="LQI3" s="390"/>
      <c r="LQJ3" s="362"/>
      <c r="LQK3" s="362"/>
      <c r="LQL3" s="362"/>
      <c r="LQM3" s="390"/>
      <c r="LQN3" s="390"/>
      <c r="LQO3" s="390"/>
      <c r="LQP3" s="390"/>
      <c r="LQQ3" s="390"/>
      <c r="LQR3" s="362"/>
      <c r="LQS3" s="362"/>
      <c r="LQT3" s="362"/>
      <c r="LQU3" s="390"/>
      <c r="LQV3" s="390"/>
      <c r="LQW3" s="390"/>
      <c r="LQX3" s="390"/>
      <c r="LQY3" s="390"/>
      <c r="LQZ3" s="362"/>
      <c r="LRA3" s="362"/>
      <c r="LRB3" s="362"/>
      <c r="LRC3" s="390"/>
      <c r="LRD3" s="390"/>
      <c r="LRE3" s="390"/>
      <c r="LRF3" s="390"/>
      <c r="LRG3" s="390"/>
      <c r="LRH3" s="362"/>
      <c r="LRI3" s="362"/>
      <c r="LRJ3" s="362"/>
      <c r="LRK3" s="390"/>
      <c r="LRL3" s="390"/>
      <c r="LRM3" s="390"/>
      <c r="LRN3" s="390"/>
      <c r="LRO3" s="390"/>
      <c r="LRP3" s="362"/>
      <c r="LRQ3" s="362"/>
      <c r="LRR3" s="362"/>
      <c r="LRS3" s="390"/>
      <c r="LRT3" s="390"/>
      <c r="LRU3" s="390"/>
      <c r="LRV3" s="390"/>
      <c r="LRW3" s="390"/>
      <c r="LRX3" s="362"/>
      <c r="LRY3" s="362"/>
      <c r="LRZ3" s="362"/>
      <c r="LSA3" s="390"/>
      <c r="LSB3" s="390"/>
      <c r="LSC3" s="390"/>
      <c r="LSD3" s="390"/>
      <c r="LSE3" s="390"/>
      <c r="LSF3" s="362"/>
      <c r="LSG3" s="362"/>
      <c r="LSH3" s="362"/>
      <c r="LSI3" s="390"/>
      <c r="LSJ3" s="390"/>
      <c r="LSK3" s="390"/>
      <c r="LSL3" s="390"/>
      <c r="LSM3" s="390"/>
      <c r="LSN3" s="362"/>
      <c r="LSO3" s="362"/>
      <c r="LSP3" s="362"/>
      <c r="LSQ3" s="390"/>
      <c r="LSR3" s="390"/>
      <c r="LSS3" s="390"/>
      <c r="LST3" s="390"/>
      <c r="LSU3" s="390"/>
      <c r="LSV3" s="362"/>
      <c r="LSW3" s="362"/>
      <c r="LSX3" s="362"/>
      <c r="LSY3" s="390"/>
      <c r="LSZ3" s="390"/>
      <c r="LTA3" s="390"/>
      <c r="LTB3" s="390"/>
      <c r="LTC3" s="390"/>
      <c r="LTD3" s="362"/>
      <c r="LTE3" s="362"/>
      <c r="LTF3" s="362"/>
      <c r="LTG3" s="390"/>
      <c r="LTH3" s="390"/>
      <c r="LTI3" s="390"/>
      <c r="LTJ3" s="390"/>
      <c r="LTK3" s="390"/>
      <c r="LTL3" s="362"/>
      <c r="LTM3" s="362"/>
      <c r="LTN3" s="362"/>
      <c r="LTO3" s="390"/>
      <c r="LTP3" s="390"/>
      <c r="LTQ3" s="390"/>
      <c r="LTR3" s="390"/>
      <c r="LTS3" s="390"/>
      <c r="LTT3" s="362"/>
      <c r="LTU3" s="362"/>
      <c r="LTV3" s="362"/>
      <c r="LTW3" s="390"/>
      <c r="LTX3" s="390"/>
      <c r="LTY3" s="390"/>
      <c r="LTZ3" s="390"/>
      <c r="LUA3" s="390"/>
      <c r="LUB3" s="362"/>
      <c r="LUC3" s="362"/>
      <c r="LUD3" s="362"/>
      <c r="LUE3" s="390"/>
      <c r="LUF3" s="390"/>
      <c r="LUG3" s="390"/>
      <c r="LUH3" s="390"/>
      <c r="LUI3" s="390"/>
      <c r="LUJ3" s="362"/>
      <c r="LUK3" s="362"/>
      <c r="LUL3" s="362"/>
      <c r="LUM3" s="390"/>
      <c r="LUN3" s="390"/>
      <c r="LUO3" s="390"/>
      <c r="LUP3" s="390"/>
      <c r="LUQ3" s="390"/>
      <c r="LUR3" s="362"/>
      <c r="LUS3" s="362"/>
      <c r="LUT3" s="362"/>
      <c r="LUU3" s="390"/>
      <c r="LUV3" s="390"/>
      <c r="LUW3" s="390"/>
      <c r="LUX3" s="390"/>
      <c r="LUY3" s="390"/>
      <c r="LUZ3" s="362"/>
      <c r="LVA3" s="362"/>
      <c r="LVB3" s="362"/>
      <c r="LVC3" s="390"/>
      <c r="LVD3" s="390"/>
      <c r="LVE3" s="390"/>
      <c r="LVF3" s="390"/>
      <c r="LVG3" s="390"/>
      <c r="LVH3" s="362"/>
      <c r="LVI3" s="362"/>
      <c r="LVJ3" s="362"/>
      <c r="LVK3" s="390"/>
      <c r="LVL3" s="390"/>
      <c r="LVM3" s="390"/>
      <c r="LVN3" s="390"/>
      <c r="LVO3" s="390"/>
      <c r="LVP3" s="362"/>
      <c r="LVQ3" s="362"/>
      <c r="LVR3" s="362"/>
      <c r="LVS3" s="390"/>
      <c r="LVT3" s="390"/>
      <c r="LVU3" s="390"/>
      <c r="LVV3" s="390"/>
      <c r="LVW3" s="390"/>
      <c r="LVX3" s="362"/>
      <c r="LVY3" s="362"/>
      <c r="LVZ3" s="362"/>
      <c r="LWA3" s="390"/>
      <c r="LWB3" s="390"/>
      <c r="LWC3" s="390"/>
      <c r="LWD3" s="390"/>
      <c r="LWE3" s="390"/>
      <c r="LWF3" s="362"/>
      <c r="LWG3" s="362"/>
      <c r="LWH3" s="362"/>
      <c r="LWI3" s="390"/>
      <c r="LWJ3" s="390"/>
      <c r="LWK3" s="390"/>
      <c r="LWL3" s="390"/>
      <c r="LWM3" s="390"/>
      <c r="LWN3" s="362"/>
      <c r="LWO3" s="362"/>
      <c r="LWP3" s="362"/>
      <c r="LWQ3" s="390"/>
      <c r="LWR3" s="390"/>
      <c r="LWS3" s="390"/>
      <c r="LWT3" s="390"/>
      <c r="LWU3" s="390"/>
      <c r="LWV3" s="362"/>
      <c r="LWW3" s="362"/>
      <c r="LWX3" s="362"/>
      <c r="LWY3" s="390"/>
      <c r="LWZ3" s="390"/>
      <c r="LXA3" s="390"/>
      <c r="LXB3" s="390"/>
      <c r="LXC3" s="390"/>
      <c r="LXD3" s="362"/>
      <c r="LXE3" s="362"/>
      <c r="LXF3" s="362"/>
      <c r="LXG3" s="390"/>
      <c r="LXH3" s="390"/>
      <c r="LXI3" s="390"/>
      <c r="LXJ3" s="390"/>
      <c r="LXK3" s="390"/>
      <c r="LXL3" s="362"/>
      <c r="LXM3" s="362"/>
      <c r="LXN3" s="362"/>
      <c r="LXO3" s="390"/>
      <c r="LXP3" s="390"/>
      <c r="LXQ3" s="390"/>
      <c r="LXR3" s="390"/>
      <c r="LXS3" s="390"/>
      <c r="LXT3" s="362"/>
      <c r="LXU3" s="362"/>
      <c r="LXV3" s="362"/>
      <c r="LXW3" s="390"/>
      <c r="LXX3" s="390"/>
      <c r="LXY3" s="390"/>
      <c r="LXZ3" s="390"/>
      <c r="LYA3" s="390"/>
      <c r="LYB3" s="362"/>
      <c r="LYC3" s="362"/>
      <c r="LYD3" s="362"/>
      <c r="LYE3" s="390"/>
      <c r="LYF3" s="390"/>
      <c r="LYG3" s="390"/>
      <c r="LYH3" s="390"/>
      <c r="LYI3" s="390"/>
      <c r="LYJ3" s="362"/>
      <c r="LYK3" s="362"/>
      <c r="LYL3" s="362"/>
      <c r="LYM3" s="390"/>
      <c r="LYN3" s="390"/>
      <c r="LYO3" s="390"/>
      <c r="LYP3" s="390"/>
      <c r="LYQ3" s="390"/>
      <c r="LYR3" s="362"/>
      <c r="LYS3" s="362"/>
      <c r="LYT3" s="362"/>
      <c r="LYU3" s="390"/>
      <c r="LYV3" s="390"/>
      <c r="LYW3" s="390"/>
      <c r="LYX3" s="390"/>
      <c r="LYY3" s="390"/>
      <c r="LYZ3" s="362"/>
      <c r="LZA3" s="362"/>
      <c r="LZB3" s="362"/>
      <c r="LZC3" s="390"/>
      <c r="LZD3" s="390"/>
      <c r="LZE3" s="390"/>
      <c r="LZF3" s="390"/>
      <c r="LZG3" s="390"/>
      <c r="LZH3" s="362"/>
      <c r="LZI3" s="362"/>
      <c r="LZJ3" s="362"/>
      <c r="LZK3" s="390"/>
      <c r="LZL3" s="390"/>
      <c r="LZM3" s="390"/>
      <c r="LZN3" s="390"/>
      <c r="LZO3" s="390"/>
      <c r="LZP3" s="362"/>
      <c r="LZQ3" s="362"/>
      <c r="LZR3" s="362"/>
      <c r="LZS3" s="390"/>
      <c r="LZT3" s="390"/>
      <c r="LZU3" s="390"/>
      <c r="LZV3" s="390"/>
      <c r="LZW3" s="390"/>
      <c r="LZX3" s="362"/>
      <c r="LZY3" s="362"/>
      <c r="LZZ3" s="362"/>
      <c r="MAA3" s="390"/>
      <c r="MAB3" s="390"/>
      <c r="MAC3" s="390"/>
      <c r="MAD3" s="390"/>
      <c r="MAE3" s="390"/>
      <c r="MAF3" s="362"/>
      <c r="MAG3" s="362"/>
      <c r="MAH3" s="362"/>
      <c r="MAI3" s="390"/>
      <c r="MAJ3" s="390"/>
      <c r="MAK3" s="390"/>
      <c r="MAL3" s="390"/>
      <c r="MAM3" s="390"/>
      <c r="MAN3" s="362"/>
      <c r="MAO3" s="362"/>
      <c r="MAP3" s="362"/>
      <c r="MAQ3" s="390"/>
      <c r="MAR3" s="390"/>
      <c r="MAS3" s="390"/>
      <c r="MAT3" s="390"/>
      <c r="MAU3" s="390"/>
      <c r="MAV3" s="362"/>
      <c r="MAW3" s="362"/>
      <c r="MAX3" s="362"/>
      <c r="MAY3" s="390"/>
      <c r="MAZ3" s="390"/>
      <c r="MBA3" s="390"/>
      <c r="MBB3" s="390"/>
      <c r="MBC3" s="390"/>
      <c r="MBD3" s="362"/>
      <c r="MBE3" s="362"/>
      <c r="MBF3" s="362"/>
      <c r="MBG3" s="390"/>
      <c r="MBH3" s="390"/>
      <c r="MBI3" s="390"/>
      <c r="MBJ3" s="390"/>
      <c r="MBK3" s="390"/>
      <c r="MBL3" s="362"/>
      <c r="MBM3" s="362"/>
      <c r="MBN3" s="362"/>
      <c r="MBO3" s="390"/>
      <c r="MBP3" s="390"/>
      <c r="MBQ3" s="390"/>
      <c r="MBR3" s="390"/>
      <c r="MBS3" s="390"/>
      <c r="MBT3" s="362"/>
      <c r="MBU3" s="362"/>
      <c r="MBV3" s="362"/>
      <c r="MBW3" s="390"/>
      <c r="MBX3" s="390"/>
      <c r="MBY3" s="390"/>
      <c r="MBZ3" s="390"/>
      <c r="MCA3" s="390"/>
      <c r="MCB3" s="362"/>
      <c r="MCC3" s="362"/>
      <c r="MCD3" s="362"/>
      <c r="MCE3" s="390"/>
      <c r="MCF3" s="390"/>
      <c r="MCG3" s="390"/>
      <c r="MCH3" s="390"/>
      <c r="MCI3" s="390"/>
      <c r="MCJ3" s="362"/>
      <c r="MCK3" s="362"/>
      <c r="MCL3" s="362"/>
      <c r="MCM3" s="390"/>
      <c r="MCN3" s="390"/>
      <c r="MCO3" s="390"/>
      <c r="MCP3" s="390"/>
      <c r="MCQ3" s="390"/>
      <c r="MCR3" s="362"/>
      <c r="MCS3" s="362"/>
      <c r="MCT3" s="362"/>
      <c r="MCU3" s="390"/>
      <c r="MCV3" s="390"/>
      <c r="MCW3" s="390"/>
      <c r="MCX3" s="390"/>
      <c r="MCY3" s="390"/>
      <c r="MCZ3" s="362"/>
      <c r="MDA3" s="362"/>
      <c r="MDB3" s="362"/>
      <c r="MDC3" s="390"/>
      <c r="MDD3" s="390"/>
      <c r="MDE3" s="390"/>
      <c r="MDF3" s="390"/>
      <c r="MDG3" s="390"/>
      <c r="MDH3" s="362"/>
      <c r="MDI3" s="362"/>
      <c r="MDJ3" s="362"/>
      <c r="MDK3" s="390"/>
      <c r="MDL3" s="390"/>
      <c r="MDM3" s="390"/>
      <c r="MDN3" s="390"/>
      <c r="MDO3" s="390"/>
      <c r="MDP3" s="362"/>
      <c r="MDQ3" s="362"/>
      <c r="MDR3" s="362"/>
      <c r="MDS3" s="390"/>
      <c r="MDT3" s="390"/>
      <c r="MDU3" s="390"/>
      <c r="MDV3" s="390"/>
      <c r="MDW3" s="390"/>
      <c r="MDX3" s="362"/>
      <c r="MDY3" s="362"/>
      <c r="MDZ3" s="362"/>
      <c r="MEA3" s="390"/>
      <c r="MEB3" s="390"/>
      <c r="MEC3" s="390"/>
      <c r="MED3" s="390"/>
      <c r="MEE3" s="390"/>
      <c r="MEF3" s="362"/>
      <c r="MEG3" s="362"/>
      <c r="MEH3" s="362"/>
      <c r="MEI3" s="390"/>
      <c r="MEJ3" s="390"/>
      <c r="MEK3" s="390"/>
      <c r="MEL3" s="390"/>
      <c r="MEM3" s="390"/>
      <c r="MEN3" s="362"/>
      <c r="MEO3" s="362"/>
      <c r="MEP3" s="362"/>
      <c r="MEQ3" s="390"/>
      <c r="MER3" s="390"/>
      <c r="MES3" s="390"/>
      <c r="MET3" s="390"/>
      <c r="MEU3" s="390"/>
      <c r="MEV3" s="362"/>
      <c r="MEW3" s="362"/>
      <c r="MEX3" s="362"/>
      <c r="MEY3" s="390"/>
      <c r="MEZ3" s="390"/>
      <c r="MFA3" s="390"/>
      <c r="MFB3" s="390"/>
      <c r="MFC3" s="390"/>
      <c r="MFD3" s="362"/>
      <c r="MFE3" s="362"/>
      <c r="MFF3" s="362"/>
      <c r="MFG3" s="390"/>
      <c r="MFH3" s="390"/>
      <c r="MFI3" s="390"/>
      <c r="MFJ3" s="390"/>
      <c r="MFK3" s="390"/>
      <c r="MFL3" s="362"/>
      <c r="MFM3" s="362"/>
      <c r="MFN3" s="362"/>
      <c r="MFO3" s="390"/>
      <c r="MFP3" s="390"/>
      <c r="MFQ3" s="390"/>
      <c r="MFR3" s="390"/>
      <c r="MFS3" s="390"/>
      <c r="MFT3" s="362"/>
      <c r="MFU3" s="362"/>
      <c r="MFV3" s="362"/>
      <c r="MFW3" s="390"/>
      <c r="MFX3" s="390"/>
      <c r="MFY3" s="390"/>
      <c r="MFZ3" s="390"/>
      <c r="MGA3" s="390"/>
      <c r="MGB3" s="362"/>
      <c r="MGC3" s="362"/>
      <c r="MGD3" s="362"/>
      <c r="MGE3" s="390"/>
      <c r="MGF3" s="390"/>
      <c r="MGG3" s="390"/>
      <c r="MGH3" s="390"/>
      <c r="MGI3" s="390"/>
      <c r="MGJ3" s="362"/>
      <c r="MGK3" s="362"/>
      <c r="MGL3" s="362"/>
      <c r="MGM3" s="390"/>
      <c r="MGN3" s="390"/>
      <c r="MGO3" s="390"/>
      <c r="MGP3" s="390"/>
      <c r="MGQ3" s="390"/>
      <c r="MGR3" s="362"/>
      <c r="MGS3" s="362"/>
      <c r="MGT3" s="362"/>
      <c r="MGU3" s="390"/>
      <c r="MGV3" s="390"/>
      <c r="MGW3" s="390"/>
      <c r="MGX3" s="390"/>
      <c r="MGY3" s="390"/>
      <c r="MGZ3" s="362"/>
      <c r="MHA3" s="362"/>
      <c r="MHB3" s="362"/>
      <c r="MHC3" s="390"/>
      <c r="MHD3" s="390"/>
      <c r="MHE3" s="390"/>
      <c r="MHF3" s="390"/>
      <c r="MHG3" s="390"/>
      <c r="MHH3" s="362"/>
      <c r="MHI3" s="362"/>
      <c r="MHJ3" s="362"/>
      <c r="MHK3" s="390"/>
      <c r="MHL3" s="390"/>
      <c r="MHM3" s="390"/>
      <c r="MHN3" s="390"/>
      <c r="MHO3" s="390"/>
      <c r="MHP3" s="362"/>
      <c r="MHQ3" s="362"/>
      <c r="MHR3" s="362"/>
      <c r="MHS3" s="390"/>
      <c r="MHT3" s="390"/>
      <c r="MHU3" s="390"/>
      <c r="MHV3" s="390"/>
      <c r="MHW3" s="390"/>
      <c r="MHX3" s="362"/>
      <c r="MHY3" s="362"/>
      <c r="MHZ3" s="362"/>
      <c r="MIA3" s="390"/>
      <c r="MIB3" s="390"/>
      <c r="MIC3" s="390"/>
      <c r="MID3" s="390"/>
      <c r="MIE3" s="390"/>
      <c r="MIF3" s="362"/>
      <c r="MIG3" s="362"/>
      <c r="MIH3" s="362"/>
      <c r="MII3" s="390"/>
      <c r="MIJ3" s="390"/>
      <c r="MIK3" s="390"/>
      <c r="MIL3" s="390"/>
      <c r="MIM3" s="390"/>
      <c r="MIN3" s="362"/>
      <c r="MIO3" s="362"/>
      <c r="MIP3" s="362"/>
      <c r="MIQ3" s="390"/>
      <c r="MIR3" s="390"/>
      <c r="MIS3" s="390"/>
      <c r="MIT3" s="390"/>
      <c r="MIU3" s="390"/>
      <c r="MIV3" s="362"/>
      <c r="MIW3" s="362"/>
      <c r="MIX3" s="362"/>
      <c r="MIY3" s="390"/>
      <c r="MIZ3" s="390"/>
      <c r="MJA3" s="390"/>
      <c r="MJB3" s="390"/>
      <c r="MJC3" s="390"/>
      <c r="MJD3" s="362"/>
      <c r="MJE3" s="362"/>
      <c r="MJF3" s="362"/>
      <c r="MJG3" s="390"/>
      <c r="MJH3" s="390"/>
      <c r="MJI3" s="390"/>
      <c r="MJJ3" s="390"/>
      <c r="MJK3" s="390"/>
      <c r="MJL3" s="362"/>
      <c r="MJM3" s="362"/>
      <c r="MJN3" s="362"/>
      <c r="MJO3" s="390"/>
      <c r="MJP3" s="390"/>
      <c r="MJQ3" s="390"/>
      <c r="MJR3" s="390"/>
      <c r="MJS3" s="390"/>
      <c r="MJT3" s="362"/>
      <c r="MJU3" s="362"/>
      <c r="MJV3" s="362"/>
      <c r="MJW3" s="390"/>
      <c r="MJX3" s="390"/>
      <c r="MJY3" s="390"/>
      <c r="MJZ3" s="390"/>
      <c r="MKA3" s="390"/>
      <c r="MKB3" s="362"/>
      <c r="MKC3" s="362"/>
      <c r="MKD3" s="362"/>
      <c r="MKE3" s="390"/>
      <c r="MKF3" s="390"/>
      <c r="MKG3" s="390"/>
      <c r="MKH3" s="390"/>
      <c r="MKI3" s="390"/>
      <c r="MKJ3" s="362"/>
      <c r="MKK3" s="362"/>
      <c r="MKL3" s="362"/>
      <c r="MKM3" s="390"/>
      <c r="MKN3" s="390"/>
      <c r="MKO3" s="390"/>
      <c r="MKP3" s="390"/>
      <c r="MKQ3" s="390"/>
      <c r="MKR3" s="362"/>
      <c r="MKS3" s="362"/>
      <c r="MKT3" s="362"/>
      <c r="MKU3" s="390"/>
      <c r="MKV3" s="390"/>
      <c r="MKW3" s="390"/>
      <c r="MKX3" s="390"/>
      <c r="MKY3" s="390"/>
      <c r="MKZ3" s="362"/>
      <c r="MLA3" s="362"/>
      <c r="MLB3" s="362"/>
      <c r="MLC3" s="390"/>
      <c r="MLD3" s="390"/>
      <c r="MLE3" s="390"/>
      <c r="MLF3" s="390"/>
      <c r="MLG3" s="390"/>
      <c r="MLH3" s="362"/>
      <c r="MLI3" s="362"/>
      <c r="MLJ3" s="362"/>
      <c r="MLK3" s="390"/>
      <c r="MLL3" s="390"/>
      <c r="MLM3" s="390"/>
      <c r="MLN3" s="390"/>
      <c r="MLO3" s="390"/>
      <c r="MLP3" s="362"/>
      <c r="MLQ3" s="362"/>
      <c r="MLR3" s="362"/>
      <c r="MLS3" s="390"/>
      <c r="MLT3" s="390"/>
      <c r="MLU3" s="390"/>
      <c r="MLV3" s="390"/>
      <c r="MLW3" s="390"/>
      <c r="MLX3" s="362"/>
      <c r="MLY3" s="362"/>
      <c r="MLZ3" s="362"/>
      <c r="MMA3" s="390"/>
      <c r="MMB3" s="390"/>
      <c r="MMC3" s="390"/>
      <c r="MMD3" s="390"/>
      <c r="MME3" s="390"/>
      <c r="MMF3" s="362"/>
      <c r="MMG3" s="362"/>
      <c r="MMH3" s="362"/>
      <c r="MMI3" s="390"/>
      <c r="MMJ3" s="390"/>
      <c r="MMK3" s="390"/>
      <c r="MML3" s="390"/>
      <c r="MMM3" s="390"/>
      <c r="MMN3" s="362"/>
      <c r="MMO3" s="362"/>
      <c r="MMP3" s="362"/>
      <c r="MMQ3" s="390"/>
      <c r="MMR3" s="390"/>
      <c r="MMS3" s="390"/>
      <c r="MMT3" s="390"/>
      <c r="MMU3" s="390"/>
      <c r="MMV3" s="362"/>
      <c r="MMW3" s="362"/>
      <c r="MMX3" s="362"/>
      <c r="MMY3" s="390"/>
      <c r="MMZ3" s="390"/>
      <c r="MNA3" s="390"/>
      <c r="MNB3" s="390"/>
      <c r="MNC3" s="390"/>
      <c r="MND3" s="362"/>
      <c r="MNE3" s="362"/>
      <c r="MNF3" s="362"/>
      <c r="MNG3" s="390"/>
      <c r="MNH3" s="390"/>
      <c r="MNI3" s="390"/>
      <c r="MNJ3" s="390"/>
      <c r="MNK3" s="390"/>
      <c r="MNL3" s="362"/>
      <c r="MNM3" s="362"/>
      <c r="MNN3" s="362"/>
      <c r="MNO3" s="390"/>
      <c r="MNP3" s="390"/>
      <c r="MNQ3" s="390"/>
      <c r="MNR3" s="390"/>
      <c r="MNS3" s="390"/>
      <c r="MNT3" s="362"/>
      <c r="MNU3" s="362"/>
      <c r="MNV3" s="362"/>
      <c r="MNW3" s="390"/>
      <c r="MNX3" s="390"/>
      <c r="MNY3" s="390"/>
      <c r="MNZ3" s="390"/>
      <c r="MOA3" s="390"/>
      <c r="MOB3" s="362"/>
      <c r="MOC3" s="362"/>
      <c r="MOD3" s="362"/>
      <c r="MOE3" s="390"/>
      <c r="MOF3" s="390"/>
      <c r="MOG3" s="390"/>
      <c r="MOH3" s="390"/>
      <c r="MOI3" s="390"/>
      <c r="MOJ3" s="362"/>
      <c r="MOK3" s="362"/>
      <c r="MOL3" s="362"/>
      <c r="MOM3" s="390"/>
      <c r="MON3" s="390"/>
      <c r="MOO3" s="390"/>
      <c r="MOP3" s="390"/>
      <c r="MOQ3" s="390"/>
      <c r="MOR3" s="362"/>
      <c r="MOS3" s="362"/>
      <c r="MOT3" s="362"/>
      <c r="MOU3" s="390"/>
      <c r="MOV3" s="390"/>
      <c r="MOW3" s="390"/>
      <c r="MOX3" s="390"/>
      <c r="MOY3" s="390"/>
      <c r="MOZ3" s="362"/>
      <c r="MPA3" s="362"/>
      <c r="MPB3" s="362"/>
      <c r="MPC3" s="390"/>
      <c r="MPD3" s="390"/>
      <c r="MPE3" s="390"/>
      <c r="MPF3" s="390"/>
      <c r="MPG3" s="390"/>
      <c r="MPH3" s="362"/>
      <c r="MPI3" s="362"/>
      <c r="MPJ3" s="362"/>
      <c r="MPK3" s="390"/>
      <c r="MPL3" s="390"/>
      <c r="MPM3" s="390"/>
      <c r="MPN3" s="390"/>
      <c r="MPO3" s="390"/>
      <c r="MPP3" s="362"/>
      <c r="MPQ3" s="362"/>
      <c r="MPR3" s="362"/>
      <c r="MPS3" s="390"/>
      <c r="MPT3" s="390"/>
      <c r="MPU3" s="390"/>
      <c r="MPV3" s="390"/>
      <c r="MPW3" s="390"/>
      <c r="MPX3" s="362"/>
      <c r="MPY3" s="362"/>
      <c r="MPZ3" s="362"/>
      <c r="MQA3" s="390"/>
      <c r="MQB3" s="390"/>
      <c r="MQC3" s="390"/>
      <c r="MQD3" s="390"/>
      <c r="MQE3" s="390"/>
      <c r="MQF3" s="362"/>
      <c r="MQG3" s="362"/>
      <c r="MQH3" s="362"/>
      <c r="MQI3" s="390"/>
      <c r="MQJ3" s="390"/>
      <c r="MQK3" s="390"/>
      <c r="MQL3" s="390"/>
      <c r="MQM3" s="390"/>
      <c r="MQN3" s="362"/>
      <c r="MQO3" s="362"/>
      <c r="MQP3" s="362"/>
      <c r="MQQ3" s="390"/>
      <c r="MQR3" s="390"/>
      <c r="MQS3" s="390"/>
      <c r="MQT3" s="390"/>
      <c r="MQU3" s="390"/>
      <c r="MQV3" s="362"/>
      <c r="MQW3" s="362"/>
      <c r="MQX3" s="362"/>
      <c r="MQY3" s="390"/>
      <c r="MQZ3" s="390"/>
      <c r="MRA3" s="390"/>
      <c r="MRB3" s="390"/>
      <c r="MRC3" s="390"/>
      <c r="MRD3" s="362"/>
      <c r="MRE3" s="362"/>
      <c r="MRF3" s="362"/>
      <c r="MRG3" s="390"/>
      <c r="MRH3" s="390"/>
      <c r="MRI3" s="390"/>
      <c r="MRJ3" s="390"/>
      <c r="MRK3" s="390"/>
      <c r="MRL3" s="362"/>
      <c r="MRM3" s="362"/>
      <c r="MRN3" s="362"/>
      <c r="MRO3" s="390"/>
      <c r="MRP3" s="390"/>
      <c r="MRQ3" s="390"/>
      <c r="MRR3" s="390"/>
      <c r="MRS3" s="390"/>
      <c r="MRT3" s="362"/>
      <c r="MRU3" s="362"/>
      <c r="MRV3" s="362"/>
      <c r="MRW3" s="390"/>
      <c r="MRX3" s="390"/>
      <c r="MRY3" s="390"/>
      <c r="MRZ3" s="390"/>
      <c r="MSA3" s="390"/>
      <c r="MSB3" s="362"/>
      <c r="MSC3" s="362"/>
      <c r="MSD3" s="362"/>
      <c r="MSE3" s="390"/>
      <c r="MSF3" s="390"/>
      <c r="MSG3" s="390"/>
      <c r="MSH3" s="390"/>
      <c r="MSI3" s="390"/>
      <c r="MSJ3" s="362"/>
      <c r="MSK3" s="362"/>
      <c r="MSL3" s="362"/>
      <c r="MSM3" s="390"/>
      <c r="MSN3" s="390"/>
      <c r="MSO3" s="390"/>
      <c r="MSP3" s="390"/>
      <c r="MSQ3" s="390"/>
      <c r="MSR3" s="362"/>
      <c r="MSS3" s="362"/>
      <c r="MST3" s="362"/>
      <c r="MSU3" s="390"/>
      <c r="MSV3" s="390"/>
      <c r="MSW3" s="390"/>
      <c r="MSX3" s="390"/>
      <c r="MSY3" s="390"/>
      <c r="MSZ3" s="362"/>
      <c r="MTA3" s="362"/>
      <c r="MTB3" s="362"/>
      <c r="MTC3" s="390"/>
      <c r="MTD3" s="390"/>
      <c r="MTE3" s="390"/>
      <c r="MTF3" s="390"/>
      <c r="MTG3" s="390"/>
      <c r="MTH3" s="362"/>
      <c r="MTI3" s="362"/>
      <c r="MTJ3" s="362"/>
      <c r="MTK3" s="390"/>
      <c r="MTL3" s="390"/>
      <c r="MTM3" s="390"/>
      <c r="MTN3" s="390"/>
      <c r="MTO3" s="390"/>
      <c r="MTP3" s="362"/>
      <c r="MTQ3" s="362"/>
      <c r="MTR3" s="362"/>
      <c r="MTS3" s="390"/>
      <c r="MTT3" s="390"/>
      <c r="MTU3" s="390"/>
      <c r="MTV3" s="390"/>
      <c r="MTW3" s="390"/>
      <c r="MTX3" s="362"/>
      <c r="MTY3" s="362"/>
      <c r="MTZ3" s="362"/>
      <c r="MUA3" s="390"/>
      <c r="MUB3" s="390"/>
      <c r="MUC3" s="390"/>
      <c r="MUD3" s="390"/>
      <c r="MUE3" s="390"/>
      <c r="MUF3" s="362"/>
      <c r="MUG3" s="362"/>
      <c r="MUH3" s="362"/>
      <c r="MUI3" s="390"/>
      <c r="MUJ3" s="390"/>
      <c r="MUK3" s="390"/>
      <c r="MUL3" s="390"/>
      <c r="MUM3" s="390"/>
      <c r="MUN3" s="362"/>
      <c r="MUO3" s="362"/>
      <c r="MUP3" s="362"/>
      <c r="MUQ3" s="390"/>
      <c r="MUR3" s="390"/>
      <c r="MUS3" s="390"/>
      <c r="MUT3" s="390"/>
      <c r="MUU3" s="390"/>
      <c r="MUV3" s="362"/>
      <c r="MUW3" s="362"/>
      <c r="MUX3" s="362"/>
      <c r="MUY3" s="390"/>
      <c r="MUZ3" s="390"/>
      <c r="MVA3" s="390"/>
      <c r="MVB3" s="390"/>
      <c r="MVC3" s="390"/>
      <c r="MVD3" s="362"/>
      <c r="MVE3" s="362"/>
      <c r="MVF3" s="362"/>
      <c r="MVG3" s="390"/>
      <c r="MVH3" s="390"/>
      <c r="MVI3" s="390"/>
      <c r="MVJ3" s="390"/>
      <c r="MVK3" s="390"/>
      <c r="MVL3" s="362"/>
      <c r="MVM3" s="362"/>
      <c r="MVN3" s="362"/>
      <c r="MVO3" s="390"/>
      <c r="MVP3" s="390"/>
      <c r="MVQ3" s="390"/>
      <c r="MVR3" s="390"/>
      <c r="MVS3" s="390"/>
      <c r="MVT3" s="362"/>
      <c r="MVU3" s="362"/>
      <c r="MVV3" s="362"/>
      <c r="MVW3" s="390"/>
      <c r="MVX3" s="390"/>
      <c r="MVY3" s="390"/>
      <c r="MVZ3" s="390"/>
      <c r="MWA3" s="390"/>
      <c r="MWB3" s="362"/>
      <c r="MWC3" s="362"/>
      <c r="MWD3" s="362"/>
      <c r="MWE3" s="390"/>
      <c r="MWF3" s="390"/>
      <c r="MWG3" s="390"/>
      <c r="MWH3" s="390"/>
      <c r="MWI3" s="390"/>
      <c r="MWJ3" s="362"/>
      <c r="MWK3" s="362"/>
      <c r="MWL3" s="362"/>
      <c r="MWM3" s="390"/>
      <c r="MWN3" s="390"/>
      <c r="MWO3" s="390"/>
      <c r="MWP3" s="390"/>
      <c r="MWQ3" s="390"/>
      <c r="MWR3" s="362"/>
      <c r="MWS3" s="362"/>
      <c r="MWT3" s="362"/>
      <c r="MWU3" s="390"/>
      <c r="MWV3" s="390"/>
      <c r="MWW3" s="390"/>
      <c r="MWX3" s="390"/>
      <c r="MWY3" s="390"/>
      <c r="MWZ3" s="362"/>
      <c r="MXA3" s="362"/>
      <c r="MXB3" s="362"/>
      <c r="MXC3" s="390"/>
      <c r="MXD3" s="390"/>
      <c r="MXE3" s="390"/>
      <c r="MXF3" s="390"/>
      <c r="MXG3" s="390"/>
      <c r="MXH3" s="362"/>
      <c r="MXI3" s="362"/>
      <c r="MXJ3" s="362"/>
      <c r="MXK3" s="390"/>
      <c r="MXL3" s="390"/>
      <c r="MXM3" s="390"/>
      <c r="MXN3" s="390"/>
      <c r="MXO3" s="390"/>
      <c r="MXP3" s="362"/>
      <c r="MXQ3" s="362"/>
      <c r="MXR3" s="362"/>
      <c r="MXS3" s="390"/>
      <c r="MXT3" s="390"/>
      <c r="MXU3" s="390"/>
      <c r="MXV3" s="390"/>
      <c r="MXW3" s="390"/>
      <c r="MXX3" s="362"/>
      <c r="MXY3" s="362"/>
      <c r="MXZ3" s="362"/>
      <c r="MYA3" s="390"/>
      <c r="MYB3" s="390"/>
      <c r="MYC3" s="390"/>
      <c r="MYD3" s="390"/>
      <c r="MYE3" s="390"/>
      <c r="MYF3" s="362"/>
      <c r="MYG3" s="362"/>
      <c r="MYH3" s="362"/>
      <c r="MYI3" s="390"/>
      <c r="MYJ3" s="390"/>
      <c r="MYK3" s="390"/>
      <c r="MYL3" s="390"/>
      <c r="MYM3" s="390"/>
      <c r="MYN3" s="362"/>
      <c r="MYO3" s="362"/>
      <c r="MYP3" s="362"/>
      <c r="MYQ3" s="390"/>
      <c r="MYR3" s="390"/>
      <c r="MYS3" s="390"/>
      <c r="MYT3" s="390"/>
      <c r="MYU3" s="390"/>
      <c r="MYV3" s="362"/>
      <c r="MYW3" s="362"/>
      <c r="MYX3" s="362"/>
      <c r="MYY3" s="390"/>
      <c r="MYZ3" s="390"/>
      <c r="MZA3" s="390"/>
      <c r="MZB3" s="390"/>
      <c r="MZC3" s="390"/>
      <c r="MZD3" s="362"/>
      <c r="MZE3" s="362"/>
      <c r="MZF3" s="362"/>
      <c r="MZG3" s="390"/>
      <c r="MZH3" s="390"/>
      <c r="MZI3" s="390"/>
      <c r="MZJ3" s="390"/>
      <c r="MZK3" s="390"/>
      <c r="MZL3" s="362"/>
      <c r="MZM3" s="362"/>
      <c r="MZN3" s="362"/>
      <c r="MZO3" s="390"/>
      <c r="MZP3" s="390"/>
      <c r="MZQ3" s="390"/>
      <c r="MZR3" s="390"/>
      <c r="MZS3" s="390"/>
      <c r="MZT3" s="362"/>
      <c r="MZU3" s="362"/>
      <c r="MZV3" s="362"/>
      <c r="MZW3" s="390"/>
      <c r="MZX3" s="390"/>
      <c r="MZY3" s="390"/>
      <c r="MZZ3" s="390"/>
      <c r="NAA3" s="390"/>
      <c r="NAB3" s="362"/>
      <c r="NAC3" s="362"/>
      <c r="NAD3" s="362"/>
      <c r="NAE3" s="390"/>
      <c r="NAF3" s="390"/>
      <c r="NAG3" s="390"/>
      <c r="NAH3" s="390"/>
      <c r="NAI3" s="390"/>
      <c r="NAJ3" s="362"/>
      <c r="NAK3" s="362"/>
      <c r="NAL3" s="362"/>
      <c r="NAM3" s="390"/>
      <c r="NAN3" s="390"/>
      <c r="NAO3" s="390"/>
      <c r="NAP3" s="390"/>
      <c r="NAQ3" s="390"/>
      <c r="NAR3" s="362"/>
      <c r="NAS3" s="362"/>
      <c r="NAT3" s="362"/>
      <c r="NAU3" s="390"/>
      <c r="NAV3" s="390"/>
      <c r="NAW3" s="390"/>
      <c r="NAX3" s="390"/>
      <c r="NAY3" s="390"/>
      <c r="NAZ3" s="362"/>
      <c r="NBA3" s="362"/>
      <c r="NBB3" s="362"/>
      <c r="NBC3" s="390"/>
      <c r="NBD3" s="390"/>
      <c r="NBE3" s="390"/>
      <c r="NBF3" s="390"/>
      <c r="NBG3" s="390"/>
      <c r="NBH3" s="362"/>
      <c r="NBI3" s="362"/>
      <c r="NBJ3" s="362"/>
      <c r="NBK3" s="390"/>
      <c r="NBL3" s="390"/>
      <c r="NBM3" s="390"/>
      <c r="NBN3" s="390"/>
      <c r="NBO3" s="390"/>
      <c r="NBP3" s="362"/>
      <c r="NBQ3" s="362"/>
      <c r="NBR3" s="362"/>
      <c r="NBS3" s="390"/>
      <c r="NBT3" s="390"/>
      <c r="NBU3" s="390"/>
      <c r="NBV3" s="390"/>
      <c r="NBW3" s="390"/>
      <c r="NBX3" s="362"/>
      <c r="NBY3" s="362"/>
      <c r="NBZ3" s="362"/>
      <c r="NCA3" s="390"/>
      <c r="NCB3" s="390"/>
      <c r="NCC3" s="390"/>
      <c r="NCD3" s="390"/>
      <c r="NCE3" s="390"/>
      <c r="NCF3" s="362"/>
      <c r="NCG3" s="362"/>
      <c r="NCH3" s="362"/>
      <c r="NCI3" s="390"/>
      <c r="NCJ3" s="390"/>
      <c r="NCK3" s="390"/>
      <c r="NCL3" s="390"/>
      <c r="NCM3" s="390"/>
      <c r="NCN3" s="362"/>
      <c r="NCO3" s="362"/>
      <c r="NCP3" s="362"/>
      <c r="NCQ3" s="390"/>
      <c r="NCR3" s="390"/>
      <c r="NCS3" s="390"/>
      <c r="NCT3" s="390"/>
      <c r="NCU3" s="390"/>
      <c r="NCV3" s="362"/>
      <c r="NCW3" s="362"/>
      <c r="NCX3" s="362"/>
      <c r="NCY3" s="390"/>
      <c r="NCZ3" s="390"/>
      <c r="NDA3" s="390"/>
      <c r="NDB3" s="390"/>
      <c r="NDC3" s="390"/>
      <c r="NDD3" s="362"/>
      <c r="NDE3" s="362"/>
      <c r="NDF3" s="362"/>
      <c r="NDG3" s="390"/>
      <c r="NDH3" s="390"/>
      <c r="NDI3" s="390"/>
      <c r="NDJ3" s="390"/>
      <c r="NDK3" s="390"/>
      <c r="NDL3" s="362"/>
      <c r="NDM3" s="362"/>
      <c r="NDN3" s="362"/>
      <c r="NDO3" s="390"/>
      <c r="NDP3" s="390"/>
      <c r="NDQ3" s="390"/>
      <c r="NDR3" s="390"/>
      <c r="NDS3" s="390"/>
      <c r="NDT3" s="362"/>
      <c r="NDU3" s="362"/>
      <c r="NDV3" s="362"/>
      <c r="NDW3" s="390"/>
      <c r="NDX3" s="390"/>
      <c r="NDY3" s="390"/>
      <c r="NDZ3" s="390"/>
      <c r="NEA3" s="390"/>
      <c r="NEB3" s="362"/>
      <c r="NEC3" s="362"/>
      <c r="NED3" s="362"/>
      <c r="NEE3" s="390"/>
      <c r="NEF3" s="390"/>
      <c r="NEG3" s="390"/>
      <c r="NEH3" s="390"/>
      <c r="NEI3" s="390"/>
      <c r="NEJ3" s="362"/>
      <c r="NEK3" s="362"/>
      <c r="NEL3" s="362"/>
      <c r="NEM3" s="390"/>
      <c r="NEN3" s="390"/>
      <c r="NEO3" s="390"/>
      <c r="NEP3" s="390"/>
      <c r="NEQ3" s="390"/>
      <c r="NER3" s="362"/>
      <c r="NES3" s="362"/>
      <c r="NET3" s="362"/>
      <c r="NEU3" s="390"/>
      <c r="NEV3" s="390"/>
      <c r="NEW3" s="390"/>
      <c r="NEX3" s="390"/>
      <c r="NEY3" s="390"/>
      <c r="NEZ3" s="362"/>
      <c r="NFA3" s="362"/>
      <c r="NFB3" s="362"/>
      <c r="NFC3" s="390"/>
      <c r="NFD3" s="390"/>
      <c r="NFE3" s="390"/>
      <c r="NFF3" s="390"/>
      <c r="NFG3" s="390"/>
      <c r="NFH3" s="362"/>
      <c r="NFI3" s="362"/>
      <c r="NFJ3" s="362"/>
      <c r="NFK3" s="390"/>
      <c r="NFL3" s="390"/>
      <c r="NFM3" s="390"/>
      <c r="NFN3" s="390"/>
      <c r="NFO3" s="390"/>
      <c r="NFP3" s="362"/>
      <c r="NFQ3" s="362"/>
      <c r="NFR3" s="362"/>
      <c r="NFS3" s="390"/>
      <c r="NFT3" s="390"/>
      <c r="NFU3" s="390"/>
      <c r="NFV3" s="390"/>
      <c r="NFW3" s="390"/>
      <c r="NFX3" s="362"/>
      <c r="NFY3" s="362"/>
      <c r="NFZ3" s="362"/>
      <c r="NGA3" s="390"/>
      <c r="NGB3" s="390"/>
      <c r="NGC3" s="390"/>
      <c r="NGD3" s="390"/>
      <c r="NGE3" s="390"/>
      <c r="NGF3" s="362"/>
      <c r="NGG3" s="362"/>
      <c r="NGH3" s="362"/>
      <c r="NGI3" s="390"/>
      <c r="NGJ3" s="390"/>
      <c r="NGK3" s="390"/>
      <c r="NGL3" s="390"/>
      <c r="NGM3" s="390"/>
      <c r="NGN3" s="362"/>
      <c r="NGO3" s="362"/>
      <c r="NGP3" s="362"/>
      <c r="NGQ3" s="390"/>
      <c r="NGR3" s="390"/>
      <c r="NGS3" s="390"/>
      <c r="NGT3" s="390"/>
      <c r="NGU3" s="390"/>
      <c r="NGV3" s="362"/>
      <c r="NGW3" s="362"/>
      <c r="NGX3" s="362"/>
      <c r="NGY3" s="390"/>
      <c r="NGZ3" s="390"/>
      <c r="NHA3" s="390"/>
      <c r="NHB3" s="390"/>
      <c r="NHC3" s="390"/>
      <c r="NHD3" s="362"/>
      <c r="NHE3" s="362"/>
      <c r="NHF3" s="362"/>
      <c r="NHG3" s="390"/>
      <c r="NHH3" s="390"/>
      <c r="NHI3" s="390"/>
      <c r="NHJ3" s="390"/>
      <c r="NHK3" s="390"/>
      <c r="NHL3" s="362"/>
      <c r="NHM3" s="362"/>
      <c r="NHN3" s="362"/>
      <c r="NHO3" s="390"/>
      <c r="NHP3" s="390"/>
      <c r="NHQ3" s="390"/>
      <c r="NHR3" s="390"/>
      <c r="NHS3" s="390"/>
      <c r="NHT3" s="362"/>
      <c r="NHU3" s="362"/>
      <c r="NHV3" s="362"/>
      <c r="NHW3" s="390"/>
      <c r="NHX3" s="390"/>
      <c r="NHY3" s="390"/>
      <c r="NHZ3" s="390"/>
      <c r="NIA3" s="390"/>
      <c r="NIB3" s="362"/>
      <c r="NIC3" s="362"/>
      <c r="NID3" s="362"/>
      <c r="NIE3" s="390"/>
      <c r="NIF3" s="390"/>
      <c r="NIG3" s="390"/>
      <c r="NIH3" s="390"/>
      <c r="NII3" s="390"/>
      <c r="NIJ3" s="362"/>
      <c r="NIK3" s="362"/>
      <c r="NIL3" s="362"/>
      <c r="NIM3" s="390"/>
      <c r="NIN3" s="390"/>
      <c r="NIO3" s="390"/>
      <c r="NIP3" s="390"/>
      <c r="NIQ3" s="390"/>
      <c r="NIR3" s="362"/>
      <c r="NIS3" s="362"/>
      <c r="NIT3" s="362"/>
      <c r="NIU3" s="390"/>
      <c r="NIV3" s="390"/>
      <c r="NIW3" s="390"/>
      <c r="NIX3" s="390"/>
      <c r="NIY3" s="390"/>
      <c r="NIZ3" s="362"/>
      <c r="NJA3" s="362"/>
      <c r="NJB3" s="362"/>
      <c r="NJC3" s="390"/>
      <c r="NJD3" s="390"/>
      <c r="NJE3" s="390"/>
      <c r="NJF3" s="390"/>
      <c r="NJG3" s="390"/>
      <c r="NJH3" s="362"/>
      <c r="NJI3" s="362"/>
      <c r="NJJ3" s="362"/>
      <c r="NJK3" s="390"/>
      <c r="NJL3" s="390"/>
      <c r="NJM3" s="390"/>
      <c r="NJN3" s="390"/>
      <c r="NJO3" s="390"/>
      <c r="NJP3" s="362"/>
      <c r="NJQ3" s="362"/>
      <c r="NJR3" s="362"/>
      <c r="NJS3" s="390"/>
      <c r="NJT3" s="390"/>
      <c r="NJU3" s="390"/>
      <c r="NJV3" s="390"/>
      <c r="NJW3" s="390"/>
      <c r="NJX3" s="362"/>
      <c r="NJY3" s="362"/>
      <c r="NJZ3" s="362"/>
      <c r="NKA3" s="390"/>
      <c r="NKB3" s="390"/>
      <c r="NKC3" s="390"/>
      <c r="NKD3" s="390"/>
      <c r="NKE3" s="390"/>
      <c r="NKF3" s="362"/>
      <c r="NKG3" s="362"/>
      <c r="NKH3" s="362"/>
      <c r="NKI3" s="390"/>
      <c r="NKJ3" s="390"/>
      <c r="NKK3" s="390"/>
      <c r="NKL3" s="390"/>
      <c r="NKM3" s="390"/>
      <c r="NKN3" s="362"/>
      <c r="NKO3" s="362"/>
      <c r="NKP3" s="362"/>
      <c r="NKQ3" s="390"/>
      <c r="NKR3" s="390"/>
      <c r="NKS3" s="390"/>
      <c r="NKT3" s="390"/>
      <c r="NKU3" s="390"/>
      <c r="NKV3" s="362"/>
      <c r="NKW3" s="362"/>
      <c r="NKX3" s="362"/>
      <c r="NKY3" s="390"/>
      <c r="NKZ3" s="390"/>
      <c r="NLA3" s="390"/>
      <c r="NLB3" s="390"/>
      <c r="NLC3" s="390"/>
      <c r="NLD3" s="362"/>
      <c r="NLE3" s="362"/>
      <c r="NLF3" s="362"/>
      <c r="NLG3" s="390"/>
      <c r="NLH3" s="390"/>
      <c r="NLI3" s="390"/>
      <c r="NLJ3" s="390"/>
      <c r="NLK3" s="390"/>
      <c r="NLL3" s="362"/>
      <c r="NLM3" s="362"/>
      <c r="NLN3" s="362"/>
      <c r="NLO3" s="390"/>
      <c r="NLP3" s="390"/>
      <c r="NLQ3" s="390"/>
      <c r="NLR3" s="390"/>
      <c r="NLS3" s="390"/>
      <c r="NLT3" s="362"/>
      <c r="NLU3" s="362"/>
      <c r="NLV3" s="362"/>
      <c r="NLW3" s="390"/>
      <c r="NLX3" s="390"/>
      <c r="NLY3" s="390"/>
      <c r="NLZ3" s="390"/>
      <c r="NMA3" s="390"/>
      <c r="NMB3" s="362"/>
      <c r="NMC3" s="362"/>
      <c r="NMD3" s="362"/>
      <c r="NME3" s="390"/>
      <c r="NMF3" s="390"/>
      <c r="NMG3" s="390"/>
      <c r="NMH3" s="390"/>
      <c r="NMI3" s="390"/>
      <c r="NMJ3" s="362"/>
      <c r="NMK3" s="362"/>
      <c r="NML3" s="362"/>
      <c r="NMM3" s="390"/>
      <c r="NMN3" s="390"/>
      <c r="NMO3" s="390"/>
      <c r="NMP3" s="390"/>
      <c r="NMQ3" s="390"/>
      <c r="NMR3" s="362"/>
      <c r="NMS3" s="362"/>
      <c r="NMT3" s="362"/>
      <c r="NMU3" s="390"/>
      <c r="NMV3" s="390"/>
      <c r="NMW3" s="390"/>
      <c r="NMX3" s="390"/>
      <c r="NMY3" s="390"/>
      <c r="NMZ3" s="362"/>
      <c r="NNA3" s="362"/>
      <c r="NNB3" s="362"/>
      <c r="NNC3" s="390"/>
      <c r="NND3" s="390"/>
      <c r="NNE3" s="390"/>
      <c r="NNF3" s="390"/>
      <c r="NNG3" s="390"/>
      <c r="NNH3" s="362"/>
      <c r="NNI3" s="362"/>
      <c r="NNJ3" s="362"/>
      <c r="NNK3" s="390"/>
      <c r="NNL3" s="390"/>
      <c r="NNM3" s="390"/>
      <c r="NNN3" s="390"/>
      <c r="NNO3" s="390"/>
      <c r="NNP3" s="362"/>
      <c r="NNQ3" s="362"/>
      <c r="NNR3" s="362"/>
      <c r="NNS3" s="390"/>
      <c r="NNT3" s="390"/>
      <c r="NNU3" s="390"/>
      <c r="NNV3" s="390"/>
      <c r="NNW3" s="390"/>
      <c r="NNX3" s="362"/>
      <c r="NNY3" s="362"/>
      <c r="NNZ3" s="362"/>
      <c r="NOA3" s="390"/>
      <c r="NOB3" s="390"/>
      <c r="NOC3" s="390"/>
      <c r="NOD3" s="390"/>
      <c r="NOE3" s="390"/>
      <c r="NOF3" s="362"/>
      <c r="NOG3" s="362"/>
      <c r="NOH3" s="362"/>
      <c r="NOI3" s="390"/>
      <c r="NOJ3" s="390"/>
      <c r="NOK3" s="390"/>
      <c r="NOL3" s="390"/>
      <c r="NOM3" s="390"/>
      <c r="NON3" s="362"/>
      <c r="NOO3" s="362"/>
      <c r="NOP3" s="362"/>
      <c r="NOQ3" s="390"/>
      <c r="NOR3" s="390"/>
      <c r="NOS3" s="390"/>
      <c r="NOT3" s="390"/>
      <c r="NOU3" s="390"/>
      <c r="NOV3" s="362"/>
      <c r="NOW3" s="362"/>
      <c r="NOX3" s="362"/>
      <c r="NOY3" s="390"/>
      <c r="NOZ3" s="390"/>
      <c r="NPA3" s="390"/>
      <c r="NPB3" s="390"/>
      <c r="NPC3" s="390"/>
      <c r="NPD3" s="362"/>
      <c r="NPE3" s="362"/>
      <c r="NPF3" s="362"/>
      <c r="NPG3" s="390"/>
      <c r="NPH3" s="390"/>
      <c r="NPI3" s="390"/>
      <c r="NPJ3" s="390"/>
      <c r="NPK3" s="390"/>
      <c r="NPL3" s="362"/>
      <c r="NPM3" s="362"/>
      <c r="NPN3" s="362"/>
      <c r="NPO3" s="390"/>
      <c r="NPP3" s="390"/>
      <c r="NPQ3" s="390"/>
      <c r="NPR3" s="390"/>
      <c r="NPS3" s="390"/>
      <c r="NPT3" s="362"/>
      <c r="NPU3" s="362"/>
      <c r="NPV3" s="362"/>
      <c r="NPW3" s="390"/>
      <c r="NPX3" s="390"/>
      <c r="NPY3" s="390"/>
      <c r="NPZ3" s="390"/>
      <c r="NQA3" s="390"/>
      <c r="NQB3" s="362"/>
      <c r="NQC3" s="362"/>
      <c r="NQD3" s="362"/>
      <c r="NQE3" s="390"/>
      <c r="NQF3" s="390"/>
      <c r="NQG3" s="390"/>
      <c r="NQH3" s="390"/>
      <c r="NQI3" s="390"/>
      <c r="NQJ3" s="362"/>
      <c r="NQK3" s="362"/>
      <c r="NQL3" s="362"/>
      <c r="NQM3" s="390"/>
      <c r="NQN3" s="390"/>
      <c r="NQO3" s="390"/>
      <c r="NQP3" s="390"/>
      <c r="NQQ3" s="390"/>
      <c r="NQR3" s="362"/>
      <c r="NQS3" s="362"/>
      <c r="NQT3" s="362"/>
      <c r="NQU3" s="390"/>
      <c r="NQV3" s="390"/>
      <c r="NQW3" s="390"/>
      <c r="NQX3" s="390"/>
      <c r="NQY3" s="390"/>
      <c r="NQZ3" s="362"/>
      <c r="NRA3" s="362"/>
      <c r="NRB3" s="362"/>
      <c r="NRC3" s="390"/>
      <c r="NRD3" s="390"/>
      <c r="NRE3" s="390"/>
      <c r="NRF3" s="390"/>
      <c r="NRG3" s="390"/>
      <c r="NRH3" s="362"/>
      <c r="NRI3" s="362"/>
      <c r="NRJ3" s="362"/>
      <c r="NRK3" s="390"/>
      <c r="NRL3" s="390"/>
      <c r="NRM3" s="390"/>
      <c r="NRN3" s="390"/>
      <c r="NRO3" s="390"/>
      <c r="NRP3" s="362"/>
      <c r="NRQ3" s="362"/>
      <c r="NRR3" s="362"/>
      <c r="NRS3" s="390"/>
      <c r="NRT3" s="390"/>
      <c r="NRU3" s="390"/>
      <c r="NRV3" s="390"/>
      <c r="NRW3" s="390"/>
      <c r="NRX3" s="362"/>
      <c r="NRY3" s="362"/>
      <c r="NRZ3" s="362"/>
      <c r="NSA3" s="390"/>
      <c r="NSB3" s="390"/>
      <c r="NSC3" s="390"/>
      <c r="NSD3" s="390"/>
      <c r="NSE3" s="390"/>
      <c r="NSF3" s="362"/>
      <c r="NSG3" s="362"/>
      <c r="NSH3" s="362"/>
      <c r="NSI3" s="390"/>
      <c r="NSJ3" s="390"/>
      <c r="NSK3" s="390"/>
      <c r="NSL3" s="390"/>
      <c r="NSM3" s="390"/>
      <c r="NSN3" s="362"/>
      <c r="NSO3" s="362"/>
      <c r="NSP3" s="362"/>
      <c r="NSQ3" s="390"/>
      <c r="NSR3" s="390"/>
      <c r="NSS3" s="390"/>
      <c r="NST3" s="390"/>
      <c r="NSU3" s="390"/>
      <c r="NSV3" s="362"/>
      <c r="NSW3" s="362"/>
      <c r="NSX3" s="362"/>
      <c r="NSY3" s="390"/>
      <c r="NSZ3" s="390"/>
      <c r="NTA3" s="390"/>
      <c r="NTB3" s="390"/>
      <c r="NTC3" s="390"/>
      <c r="NTD3" s="362"/>
      <c r="NTE3" s="362"/>
      <c r="NTF3" s="362"/>
      <c r="NTG3" s="390"/>
      <c r="NTH3" s="390"/>
      <c r="NTI3" s="390"/>
      <c r="NTJ3" s="390"/>
      <c r="NTK3" s="390"/>
      <c r="NTL3" s="362"/>
      <c r="NTM3" s="362"/>
      <c r="NTN3" s="362"/>
      <c r="NTO3" s="390"/>
      <c r="NTP3" s="390"/>
      <c r="NTQ3" s="390"/>
      <c r="NTR3" s="390"/>
      <c r="NTS3" s="390"/>
      <c r="NTT3" s="362"/>
      <c r="NTU3" s="362"/>
      <c r="NTV3" s="362"/>
      <c r="NTW3" s="390"/>
      <c r="NTX3" s="390"/>
      <c r="NTY3" s="390"/>
      <c r="NTZ3" s="390"/>
      <c r="NUA3" s="390"/>
      <c r="NUB3" s="362"/>
      <c r="NUC3" s="362"/>
      <c r="NUD3" s="362"/>
      <c r="NUE3" s="390"/>
      <c r="NUF3" s="390"/>
      <c r="NUG3" s="390"/>
      <c r="NUH3" s="390"/>
      <c r="NUI3" s="390"/>
      <c r="NUJ3" s="362"/>
      <c r="NUK3" s="362"/>
      <c r="NUL3" s="362"/>
      <c r="NUM3" s="390"/>
      <c r="NUN3" s="390"/>
      <c r="NUO3" s="390"/>
      <c r="NUP3" s="390"/>
      <c r="NUQ3" s="390"/>
      <c r="NUR3" s="362"/>
      <c r="NUS3" s="362"/>
      <c r="NUT3" s="362"/>
      <c r="NUU3" s="390"/>
      <c r="NUV3" s="390"/>
      <c r="NUW3" s="390"/>
      <c r="NUX3" s="390"/>
      <c r="NUY3" s="390"/>
      <c r="NUZ3" s="362"/>
      <c r="NVA3" s="362"/>
      <c r="NVB3" s="362"/>
      <c r="NVC3" s="390"/>
      <c r="NVD3" s="390"/>
      <c r="NVE3" s="390"/>
      <c r="NVF3" s="390"/>
      <c r="NVG3" s="390"/>
      <c r="NVH3" s="362"/>
      <c r="NVI3" s="362"/>
      <c r="NVJ3" s="362"/>
      <c r="NVK3" s="390"/>
      <c r="NVL3" s="390"/>
      <c r="NVM3" s="390"/>
      <c r="NVN3" s="390"/>
      <c r="NVO3" s="390"/>
      <c r="NVP3" s="362"/>
      <c r="NVQ3" s="362"/>
      <c r="NVR3" s="362"/>
      <c r="NVS3" s="390"/>
      <c r="NVT3" s="390"/>
      <c r="NVU3" s="390"/>
      <c r="NVV3" s="390"/>
      <c r="NVW3" s="390"/>
      <c r="NVX3" s="362"/>
      <c r="NVY3" s="362"/>
      <c r="NVZ3" s="362"/>
      <c r="NWA3" s="390"/>
      <c r="NWB3" s="390"/>
      <c r="NWC3" s="390"/>
      <c r="NWD3" s="390"/>
      <c r="NWE3" s="390"/>
      <c r="NWF3" s="362"/>
      <c r="NWG3" s="362"/>
      <c r="NWH3" s="362"/>
      <c r="NWI3" s="390"/>
      <c r="NWJ3" s="390"/>
      <c r="NWK3" s="390"/>
      <c r="NWL3" s="390"/>
      <c r="NWM3" s="390"/>
      <c r="NWN3" s="362"/>
      <c r="NWO3" s="362"/>
      <c r="NWP3" s="362"/>
      <c r="NWQ3" s="390"/>
      <c r="NWR3" s="390"/>
      <c r="NWS3" s="390"/>
      <c r="NWT3" s="390"/>
      <c r="NWU3" s="390"/>
      <c r="NWV3" s="362"/>
      <c r="NWW3" s="362"/>
      <c r="NWX3" s="362"/>
      <c r="NWY3" s="390"/>
      <c r="NWZ3" s="390"/>
      <c r="NXA3" s="390"/>
      <c r="NXB3" s="390"/>
      <c r="NXC3" s="390"/>
      <c r="NXD3" s="362"/>
      <c r="NXE3" s="362"/>
      <c r="NXF3" s="362"/>
      <c r="NXG3" s="390"/>
      <c r="NXH3" s="390"/>
      <c r="NXI3" s="390"/>
      <c r="NXJ3" s="390"/>
      <c r="NXK3" s="390"/>
      <c r="NXL3" s="362"/>
      <c r="NXM3" s="362"/>
      <c r="NXN3" s="362"/>
      <c r="NXO3" s="390"/>
      <c r="NXP3" s="390"/>
      <c r="NXQ3" s="390"/>
      <c r="NXR3" s="390"/>
      <c r="NXS3" s="390"/>
      <c r="NXT3" s="362"/>
      <c r="NXU3" s="362"/>
      <c r="NXV3" s="362"/>
      <c r="NXW3" s="390"/>
      <c r="NXX3" s="390"/>
      <c r="NXY3" s="390"/>
      <c r="NXZ3" s="390"/>
      <c r="NYA3" s="390"/>
      <c r="NYB3" s="362"/>
      <c r="NYC3" s="362"/>
      <c r="NYD3" s="362"/>
      <c r="NYE3" s="390"/>
      <c r="NYF3" s="390"/>
      <c r="NYG3" s="390"/>
      <c r="NYH3" s="390"/>
      <c r="NYI3" s="390"/>
      <c r="NYJ3" s="362"/>
      <c r="NYK3" s="362"/>
      <c r="NYL3" s="362"/>
      <c r="NYM3" s="390"/>
      <c r="NYN3" s="390"/>
      <c r="NYO3" s="390"/>
      <c r="NYP3" s="390"/>
      <c r="NYQ3" s="390"/>
      <c r="NYR3" s="362"/>
      <c r="NYS3" s="362"/>
      <c r="NYT3" s="362"/>
      <c r="NYU3" s="390"/>
      <c r="NYV3" s="390"/>
      <c r="NYW3" s="390"/>
      <c r="NYX3" s="390"/>
      <c r="NYY3" s="390"/>
      <c r="NYZ3" s="362"/>
      <c r="NZA3" s="362"/>
      <c r="NZB3" s="362"/>
      <c r="NZC3" s="390"/>
      <c r="NZD3" s="390"/>
      <c r="NZE3" s="390"/>
      <c r="NZF3" s="390"/>
      <c r="NZG3" s="390"/>
      <c r="NZH3" s="362"/>
      <c r="NZI3" s="362"/>
      <c r="NZJ3" s="362"/>
      <c r="NZK3" s="390"/>
      <c r="NZL3" s="390"/>
      <c r="NZM3" s="390"/>
      <c r="NZN3" s="390"/>
      <c r="NZO3" s="390"/>
      <c r="NZP3" s="362"/>
      <c r="NZQ3" s="362"/>
      <c r="NZR3" s="362"/>
      <c r="NZS3" s="390"/>
      <c r="NZT3" s="390"/>
      <c r="NZU3" s="390"/>
      <c r="NZV3" s="390"/>
      <c r="NZW3" s="390"/>
      <c r="NZX3" s="362"/>
      <c r="NZY3" s="362"/>
      <c r="NZZ3" s="362"/>
      <c r="OAA3" s="390"/>
      <c r="OAB3" s="390"/>
      <c r="OAC3" s="390"/>
      <c r="OAD3" s="390"/>
      <c r="OAE3" s="390"/>
      <c r="OAF3" s="362"/>
      <c r="OAG3" s="362"/>
      <c r="OAH3" s="362"/>
      <c r="OAI3" s="390"/>
      <c r="OAJ3" s="390"/>
      <c r="OAK3" s="390"/>
      <c r="OAL3" s="390"/>
      <c r="OAM3" s="390"/>
      <c r="OAN3" s="362"/>
      <c r="OAO3" s="362"/>
      <c r="OAP3" s="362"/>
      <c r="OAQ3" s="390"/>
      <c r="OAR3" s="390"/>
      <c r="OAS3" s="390"/>
      <c r="OAT3" s="390"/>
      <c r="OAU3" s="390"/>
      <c r="OAV3" s="362"/>
      <c r="OAW3" s="362"/>
      <c r="OAX3" s="362"/>
      <c r="OAY3" s="390"/>
      <c r="OAZ3" s="390"/>
      <c r="OBA3" s="390"/>
      <c r="OBB3" s="390"/>
      <c r="OBC3" s="390"/>
      <c r="OBD3" s="362"/>
      <c r="OBE3" s="362"/>
      <c r="OBF3" s="362"/>
      <c r="OBG3" s="390"/>
      <c r="OBH3" s="390"/>
      <c r="OBI3" s="390"/>
      <c r="OBJ3" s="390"/>
      <c r="OBK3" s="390"/>
      <c r="OBL3" s="362"/>
      <c r="OBM3" s="362"/>
      <c r="OBN3" s="362"/>
      <c r="OBO3" s="390"/>
      <c r="OBP3" s="390"/>
      <c r="OBQ3" s="390"/>
      <c r="OBR3" s="390"/>
      <c r="OBS3" s="390"/>
      <c r="OBT3" s="362"/>
      <c r="OBU3" s="362"/>
      <c r="OBV3" s="362"/>
      <c r="OBW3" s="390"/>
      <c r="OBX3" s="390"/>
      <c r="OBY3" s="390"/>
      <c r="OBZ3" s="390"/>
      <c r="OCA3" s="390"/>
      <c r="OCB3" s="362"/>
      <c r="OCC3" s="362"/>
      <c r="OCD3" s="362"/>
      <c r="OCE3" s="390"/>
      <c r="OCF3" s="390"/>
      <c r="OCG3" s="390"/>
      <c r="OCH3" s="390"/>
      <c r="OCI3" s="390"/>
      <c r="OCJ3" s="362"/>
      <c r="OCK3" s="362"/>
      <c r="OCL3" s="362"/>
      <c r="OCM3" s="390"/>
      <c r="OCN3" s="390"/>
      <c r="OCO3" s="390"/>
      <c r="OCP3" s="390"/>
      <c r="OCQ3" s="390"/>
      <c r="OCR3" s="362"/>
      <c r="OCS3" s="362"/>
      <c r="OCT3" s="362"/>
      <c r="OCU3" s="390"/>
      <c r="OCV3" s="390"/>
      <c r="OCW3" s="390"/>
      <c r="OCX3" s="390"/>
      <c r="OCY3" s="390"/>
      <c r="OCZ3" s="362"/>
      <c r="ODA3" s="362"/>
      <c r="ODB3" s="362"/>
      <c r="ODC3" s="390"/>
      <c r="ODD3" s="390"/>
      <c r="ODE3" s="390"/>
      <c r="ODF3" s="390"/>
      <c r="ODG3" s="390"/>
      <c r="ODH3" s="362"/>
      <c r="ODI3" s="362"/>
      <c r="ODJ3" s="362"/>
      <c r="ODK3" s="390"/>
      <c r="ODL3" s="390"/>
      <c r="ODM3" s="390"/>
      <c r="ODN3" s="390"/>
      <c r="ODO3" s="390"/>
      <c r="ODP3" s="362"/>
      <c r="ODQ3" s="362"/>
      <c r="ODR3" s="362"/>
      <c r="ODS3" s="390"/>
      <c r="ODT3" s="390"/>
      <c r="ODU3" s="390"/>
      <c r="ODV3" s="390"/>
      <c r="ODW3" s="390"/>
      <c r="ODX3" s="362"/>
      <c r="ODY3" s="362"/>
      <c r="ODZ3" s="362"/>
      <c r="OEA3" s="390"/>
      <c r="OEB3" s="390"/>
      <c r="OEC3" s="390"/>
      <c r="OED3" s="390"/>
      <c r="OEE3" s="390"/>
      <c r="OEF3" s="362"/>
      <c r="OEG3" s="362"/>
      <c r="OEH3" s="362"/>
      <c r="OEI3" s="390"/>
      <c r="OEJ3" s="390"/>
      <c r="OEK3" s="390"/>
      <c r="OEL3" s="390"/>
      <c r="OEM3" s="390"/>
      <c r="OEN3" s="362"/>
      <c r="OEO3" s="362"/>
      <c r="OEP3" s="362"/>
      <c r="OEQ3" s="390"/>
      <c r="OER3" s="390"/>
      <c r="OES3" s="390"/>
      <c r="OET3" s="390"/>
      <c r="OEU3" s="390"/>
      <c r="OEV3" s="362"/>
      <c r="OEW3" s="362"/>
      <c r="OEX3" s="362"/>
      <c r="OEY3" s="390"/>
      <c r="OEZ3" s="390"/>
      <c r="OFA3" s="390"/>
      <c r="OFB3" s="390"/>
      <c r="OFC3" s="390"/>
      <c r="OFD3" s="362"/>
      <c r="OFE3" s="362"/>
      <c r="OFF3" s="362"/>
      <c r="OFG3" s="390"/>
      <c r="OFH3" s="390"/>
      <c r="OFI3" s="390"/>
      <c r="OFJ3" s="390"/>
      <c r="OFK3" s="390"/>
      <c r="OFL3" s="362"/>
      <c r="OFM3" s="362"/>
      <c r="OFN3" s="362"/>
      <c r="OFO3" s="390"/>
      <c r="OFP3" s="390"/>
      <c r="OFQ3" s="390"/>
      <c r="OFR3" s="390"/>
      <c r="OFS3" s="390"/>
      <c r="OFT3" s="362"/>
      <c r="OFU3" s="362"/>
      <c r="OFV3" s="362"/>
      <c r="OFW3" s="390"/>
      <c r="OFX3" s="390"/>
      <c r="OFY3" s="390"/>
      <c r="OFZ3" s="390"/>
      <c r="OGA3" s="390"/>
      <c r="OGB3" s="362"/>
      <c r="OGC3" s="362"/>
      <c r="OGD3" s="362"/>
      <c r="OGE3" s="390"/>
      <c r="OGF3" s="390"/>
      <c r="OGG3" s="390"/>
      <c r="OGH3" s="390"/>
      <c r="OGI3" s="390"/>
      <c r="OGJ3" s="362"/>
      <c r="OGK3" s="362"/>
      <c r="OGL3" s="362"/>
      <c r="OGM3" s="390"/>
      <c r="OGN3" s="390"/>
      <c r="OGO3" s="390"/>
      <c r="OGP3" s="390"/>
      <c r="OGQ3" s="390"/>
      <c r="OGR3" s="362"/>
      <c r="OGS3" s="362"/>
      <c r="OGT3" s="362"/>
      <c r="OGU3" s="390"/>
      <c r="OGV3" s="390"/>
      <c r="OGW3" s="390"/>
      <c r="OGX3" s="390"/>
      <c r="OGY3" s="390"/>
      <c r="OGZ3" s="362"/>
      <c r="OHA3" s="362"/>
      <c r="OHB3" s="362"/>
      <c r="OHC3" s="390"/>
      <c r="OHD3" s="390"/>
      <c r="OHE3" s="390"/>
      <c r="OHF3" s="390"/>
      <c r="OHG3" s="390"/>
      <c r="OHH3" s="362"/>
      <c r="OHI3" s="362"/>
      <c r="OHJ3" s="362"/>
      <c r="OHK3" s="390"/>
      <c r="OHL3" s="390"/>
      <c r="OHM3" s="390"/>
      <c r="OHN3" s="390"/>
      <c r="OHO3" s="390"/>
      <c r="OHP3" s="362"/>
      <c r="OHQ3" s="362"/>
      <c r="OHR3" s="362"/>
      <c r="OHS3" s="390"/>
      <c r="OHT3" s="390"/>
      <c r="OHU3" s="390"/>
      <c r="OHV3" s="390"/>
      <c r="OHW3" s="390"/>
      <c r="OHX3" s="362"/>
      <c r="OHY3" s="362"/>
      <c r="OHZ3" s="362"/>
      <c r="OIA3" s="390"/>
      <c r="OIB3" s="390"/>
      <c r="OIC3" s="390"/>
      <c r="OID3" s="390"/>
      <c r="OIE3" s="390"/>
      <c r="OIF3" s="362"/>
      <c r="OIG3" s="362"/>
      <c r="OIH3" s="362"/>
      <c r="OII3" s="390"/>
      <c r="OIJ3" s="390"/>
      <c r="OIK3" s="390"/>
      <c r="OIL3" s="390"/>
      <c r="OIM3" s="390"/>
      <c r="OIN3" s="362"/>
      <c r="OIO3" s="362"/>
      <c r="OIP3" s="362"/>
      <c r="OIQ3" s="390"/>
      <c r="OIR3" s="390"/>
      <c r="OIS3" s="390"/>
      <c r="OIT3" s="390"/>
      <c r="OIU3" s="390"/>
      <c r="OIV3" s="362"/>
      <c r="OIW3" s="362"/>
      <c r="OIX3" s="362"/>
      <c r="OIY3" s="390"/>
      <c r="OIZ3" s="390"/>
      <c r="OJA3" s="390"/>
      <c r="OJB3" s="390"/>
      <c r="OJC3" s="390"/>
      <c r="OJD3" s="362"/>
      <c r="OJE3" s="362"/>
      <c r="OJF3" s="362"/>
      <c r="OJG3" s="390"/>
      <c r="OJH3" s="390"/>
      <c r="OJI3" s="390"/>
      <c r="OJJ3" s="390"/>
      <c r="OJK3" s="390"/>
      <c r="OJL3" s="362"/>
      <c r="OJM3" s="362"/>
      <c r="OJN3" s="362"/>
      <c r="OJO3" s="390"/>
      <c r="OJP3" s="390"/>
      <c r="OJQ3" s="390"/>
      <c r="OJR3" s="390"/>
      <c r="OJS3" s="390"/>
      <c r="OJT3" s="362"/>
      <c r="OJU3" s="362"/>
      <c r="OJV3" s="362"/>
      <c r="OJW3" s="390"/>
      <c r="OJX3" s="390"/>
      <c r="OJY3" s="390"/>
      <c r="OJZ3" s="390"/>
      <c r="OKA3" s="390"/>
      <c r="OKB3" s="362"/>
      <c r="OKC3" s="362"/>
      <c r="OKD3" s="362"/>
      <c r="OKE3" s="390"/>
      <c r="OKF3" s="390"/>
      <c r="OKG3" s="390"/>
      <c r="OKH3" s="390"/>
      <c r="OKI3" s="390"/>
      <c r="OKJ3" s="362"/>
      <c r="OKK3" s="362"/>
      <c r="OKL3" s="362"/>
      <c r="OKM3" s="390"/>
      <c r="OKN3" s="390"/>
      <c r="OKO3" s="390"/>
      <c r="OKP3" s="390"/>
      <c r="OKQ3" s="390"/>
      <c r="OKR3" s="362"/>
      <c r="OKS3" s="362"/>
      <c r="OKT3" s="362"/>
      <c r="OKU3" s="390"/>
      <c r="OKV3" s="390"/>
      <c r="OKW3" s="390"/>
      <c r="OKX3" s="390"/>
      <c r="OKY3" s="390"/>
      <c r="OKZ3" s="362"/>
      <c r="OLA3" s="362"/>
      <c r="OLB3" s="362"/>
      <c r="OLC3" s="390"/>
      <c r="OLD3" s="390"/>
      <c r="OLE3" s="390"/>
      <c r="OLF3" s="390"/>
      <c r="OLG3" s="390"/>
      <c r="OLH3" s="362"/>
      <c r="OLI3" s="362"/>
      <c r="OLJ3" s="362"/>
      <c r="OLK3" s="390"/>
      <c r="OLL3" s="390"/>
      <c r="OLM3" s="390"/>
      <c r="OLN3" s="390"/>
      <c r="OLO3" s="390"/>
      <c r="OLP3" s="362"/>
      <c r="OLQ3" s="362"/>
      <c r="OLR3" s="362"/>
      <c r="OLS3" s="390"/>
      <c r="OLT3" s="390"/>
      <c r="OLU3" s="390"/>
      <c r="OLV3" s="390"/>
      <c r="OLW3" s="390"/>
      <c r="OLX3" s="362"/>
      <c r="OLY3" s="362"/>
      <c r="OLZ3" s="362"/>
      <c r="OMA3" s="390"/>
      <c r="OMB3" s="390"/>
      <c r="OMC3" s="390"/>
      <c r="OMD3" s="390"/>
      <c r="OME3" s="390"/>
      <c r="OMF3" s="362"/>
      <c r="OMG3" s="362"/>
      <c r="OMH3" s="362"/>
      <c r="OMI3" s="390"/>
      <c r="OMJ3" s="390"/>
      <c r="OMK3" s="390"/>
      <c r="OML3" s="390"/>
      <c r="OMM3" s="390"/>
      <c r="OMN3" s="362"/>
      <c r="OMO3" s="362"/>
      <c r="OMP3" s="362"/>
      <c r="OMQ3" s="390"/>
      <c r="OMR3" s="390"/>
      <c r="OMS3" s="390"/>
      <c r="OMT3" s="390"/>
      <c r="OMU3" s="390"/>
      <c r="OMV3" s="362"/>
      <c r="OMW3" s="362"/>
      <c r="OMX3" s="362"/>
      <c r="OMY3" s="390"/>
      <c r="OMZ3" s="390"/>
      <c r="ONA3" s="390"/>
      <c r="ONB3" s="390"/>
      <c r="ONC3" s="390"/>
      <c r="OND3" s="362"/>
      <c r="ONE3" s="362"/>
      <c r="ONF3" s="362"/>
      <c r="ONG3" s="390"/>
      <c r="ONH3" s="390"/>
      <c r="ONI3" s="390"/>
      <c r="ONJ3" s="390"/>
      <c r="ONK3" s="390"/>
      <c r="ONL3" s="362"/>
      <c r="ONM3" s="362"/>
      <c r="ONN3" s="362"/>
      <c r="ONO3" s="390"/>
      <c r="ONP3" s="390"/>
      <c r="ONQ3" s="390"/>
      <c r="ONR3" s="390"/>
      <c r="ONS3" s="390"/>
      <c r="ONT3" s="362"/>
      <c r="ONU3" s="362"/>
      <c r="ONV3" s="362"/>
      <c r="ONW3" s="390"/>
      <c r="ONX3" s="390"/>
      <c r="ONY3" s="390"/>
      <c r="ONZ3" s="390"/>
      <c r="OOA3" s="390"/>
      <c r="OOB3" s="362"/>
      <c r="OOC3" s="362"/>
      <c r="OOD3" s="362"/>
      <c r="OOE3" s="390"/>
      <c r="OOF3" s="390"/>
      <c r="OOG3" s="390"/>
      <c r="OOH3" s="390"/>
      <c r="OOI3" s="390"/>
      <c r="OOJ3" s="362"/>
      <c r="OOK3" s="362"/>
      <c r="OOL3" s="362"/>
      <c r="OOM3" s="390"/>
      <c r="OON3" s="390"/>
      <c r="OOO3" s="390"/>
      <c r="OOP3" s="390"/>
      <c r="OOQ3" s="390"/>
      <c r="OOR3" s="362"/>
      <c r="OOS3" s="362"/>
      <c r="OOT3" s="362"/>
      <c r="OOU3" s="390"/>
      <c r="OOV3" s="390"/>
      <c r="OOW3" s="390"/>
      <c r="OOX3" s="390"/>
      <c r="OOY3" s="390"/>
      <c r="OOZ3" s="362"/>
      <c r="OPA3" s="362"/>
      <c r="OPB3" s="362"/>
      <c r="OPC3" s="390"/>
      <c r="OPD3" s="390"/>
      <c r="OPE3" s="390"/>
      <c r="OPF3" s="390"/>
      <c r="OPG3" s="390"/>
      <c r="OPH3" s="362"/>
      <c r="OPI3" s="362"/>
      <c r="OPJ3" s="362"/>
      <c r="OPK3" s="390"/>
      <c r="OPL3" s="390"/>
      <c r="OPM3" s="390"/>
      <c r="OPN3" s="390"/>
      <c r="OPO3" s="390"/>
      <c r="OPP3" s="362"/>
      <c r="OPQ3" s="362"/>
      <c r="OPR3" s="362"/>
      <c r="OPS3" s="390"/>
      <c r="OPT3" s="390"/>
      <c r="OPU3" s="390"/>
      <c r="OPV3" s="390"/>
      <c r="OPW3" s="390"/>
      <c r="OPX3" s="362"/>
      <c r="OPY3" s="362"/>
      <c r="OPZ3" s="362"/>
      <c r="OQA3" s="390"/>
      <c r="OQB3" s="390"/>
      <c r="OQC3" s="390"/>
      <c r="OQD3" s="390"/>
      <c r="OQE3" s="390"/>
      <c r="OQF3" s="362"/>
      <c r="OQG3" s="362"/>
      <c r="OQH3" s="362"/>
      <c r="OQI3" s="390"/>
      <c r="OQJ3" s="390"/>
      <c r="OQK3" s="390"/>
      <c r="OQL3" s="390"/>
      <c r="OQM3" s="390"/>
      <c r="OQN3" s="362"/>
      <c r="OQO3" s="362"/>
      <c r="OQP3" s="362"/>
      <c r="OQQ3" s="390"/>
      <c r="OQR3" s="390"/>
      <c r="OQS3" s="390"/>
      <c r="OQT3" s="390"/>
      <c r="OQU3" s="390"/>
      <c r="OQV3" s="362"/>
      <c r="OQW3" s="362"/>
      <c r="OQX3" s="362"/>
      <c r="OQY3" s="390"/>
      <c r="OQZ3" s="390"/>
      <c r="ORA3" s="390"/>
      <c r="ORB3" s="390"/>
      <c r="ORC3" s="390"/>
      <c r="ORD3" s="362"/>
      <c r="ORE3" s="362"/>
      <c r="ORF3" s="362"/>
      <c r="ORG3" s="390"/>
      <c r="ORH3" s="390"/>
      <c r="ORI3" s="390"/>
      <c r="ORJ3" s="390"/>
      <c r="ORK3" s="390"/>
      <c r="ORL3" s="362"/>
      <c r="ORM3" s="362"/>
      <c r="ORN3" s="362"/>
      <c r="ORO3" s="390"/>
      <c r="ORP3" s="390"/>
      <c r="ORQ3" s="390"/>
      <c r="ORR3" s="390"/>
      <c r="ORS3" s="390"/>
      <c r="ORT3" s="362"/>
      <c r="ORU3" s="362"/>
      <c r="ORV3" s="362"/>
      <c r="ORW3" s="390"/>
      <c r="ORX3" s="390"/>
      <c r="ORY3" s="390"/>
      <c r="ORZ3" s="390"/>
      <c r="OSA3" s="390"/>
      <c r="OSB3" s="362"/>
      <c r="OSC3" s="362"/>
      <c r="OSD3" s="362"/>
      <c r="OSE3" s="390"/>
      <c r="OSF3" s="390"/>
      <c r="OSG3" s="390"/>
      <c r="OSH3" s="390"/>
      <c r="OSI3" s="390"/>
      <c r="OSJ3" s="362"/>
      <c r="OSK3" s="362"/>
      <c r="OSL3" s="362"/>
      <c r="OSM3" s="390"/>
      <c r="OSN3" s="390"/>
      <c r="OSO3" s="390"/>
      <c r="OSP3" s="390"/>
      <c r="OSQ3" s="390"/>
      <c r="OSR3" s="362"/>
      <c r="OSS3" s="362"/>
      <c r="OST3" s="362"/>
      <c r="OSU3" s="390"/>
      <c r="OSV3" s="390"/>
      <c r="OSW3" s="390"/>
      <c r="OSX3" s="390"/>
      <c r="OSY3" s="390"/>
      <c r="OSZ3" s="362"/>
      <c r="OTA3" s="362"/>
      <c r="OTB3" s="362"/>
      <c r="OTC3" s="390"/>
      <c r="OTD3" s="390"/>
      <c r="OTE3" s="390"/>
      <c r="OTF3" s="390"/>
      <c r="OTG3" s="390"/>
      <c r="OTH3" s="362"/>
      <c r="OTI3" s="362"/>
      <c r="OTJ3" s="362"/>
      <c r="OTK3" s="390"/>
      <c r="OTL3" s="390"/>
      <c r="OTM3" s="390"/>
      <c r="OTN3" s="390"/>
      <c r="OTO3" s="390"/>
      <c r="OTP3" s="362"/>
      <c r="OTQ3" s="362"/>
      <c r="OTR3" s="362"/>
      <c r="OTS3" s="390"/>
      <c r="OTT3" s="390"/>
      <c r="OTU3" s="390"/>
      <c r="OTV3" s="390"/>
      <c r="OTW3" s="390"/>
      <c r="OTX3" s="362"/>
      <c r="OTY3" s="362"/>
      <c r="OTZ3" s="362"/>
      <c r="OUA3" s="390"/>
      <c r="OUB3" s="390"/>
      <c r="OUC3" s="390"/>
      <c r="OUD3" s="390"/>
      <c r="OUE3" s="390"/>
      <c r="OUF3" s="362"/>
      <c r="OUG3" s="362"/>
      <c r="OUH3" s="362"/>
      <c r="OUI3" s="390"/>
      <c r="OUJ3" s="390"/>
      <c r="OUK3" s="390"/>
      <c r="OUL3" s="390"/>
      <c r="OUM3" s="390"/>
      <c r="OUN3" s="362"/>
      <c r="OUO3" s="362"/>
      <c r="OUP3" s="362"/>
      <c r="OUQ3" s="390"/>
      <c r="OUR3" s="390"/>
      <c r="OUS3" s="390"/>
      <c r="OUT3" s="390"/>
      <c r="OUU3" s="390"/>
      <c r="OUV3" s="362"/>
      <c r="OUW3" s="362"/>
      <c r="OUX3" s="362"/>
      <c r="OUY3" s="390"/>
      <c r="OUZ3" s="390"/>
      <c r="OVA3" s="390"/>
      <c r="OVB3" s="390"/>
      <c r="OVC3" s="390"/>
      <c r="OVD3" s="362"/>
      <c r="OVE3" s="362"/>
      <c r="OVF3" s="362"/>
      <c r="OVG3" s="390"/>
      <c r="OVH3" s="390"/>
      <c r="OVI3" s="390"/>
      <c r="OVJ3" s="390"/>
      <c r="OVK3" s="390"/>
      <c r="OVL3" s="362"/>
      <c r="OVM3" s="362"/>
      <c r="OVN3" s="362"/>
      <c r="OVO3" s="390"/>
      <c r="OVP3" s="390"/>
      <c r="OVQ3" s="390"/>
      <c r="OVR3" s="390"/>
      <c r="OVS3" s="390"/>
      <c r="OVT3" s="362"/>
      <c r="OVU3" s="362"/>
      <c r="OVV3" s="362"/>
      <c r="OVW3" s="390"/>
      <c r="OVX3" s="390"/>
      <c r="OVY3" s="390"/>
      <c r="OVZ3" s="390"/>
      <c r="OWA3" s="390"/>
      <c r="OWB3" s="362"/>
      <c r="OWC3" s="362"/>
      <c r="OWD3" s="362"/>
      <c r="OWE3" s="390"/>
      <c r="OWF3" s="390"/>
      <c r="OWG3" s="390"/>
      <c r="OWH3" s="390"/>
      <c r="OWI3" s="390"/>
      <c r="OWJ3" s="362"/>
      <c r="OWK3" s="362"/>
      <c r="OWL3" s="362"/>
      <c r="OWM3" s="390"/>
      <c r="OWN3" s="390"/>
      <c r="OWO3" s="390"/>
      <c r="OWP3" s="390"/>
      <c r="OWQ3" s="390"/>
      <c r="OWR3" s="362"/>
      <c r="OWS3" s="362"/>
      <c r="OWT3" s="362"/>
      <c r="OWU3" s="390"/>
      <c r="OWV3" s="390"/>
      <c r="OWW3" s="390"/>
      <c r="OWX3" s="390"/>
      <c r="OWY3" s="390"/>
      <c r="OWZ3" s="362"/>
      <c r="OXA3" s="362"/>
      <c r="OXB3" s="362"/>
      <c r="OXC3" s="390"/>
      <c r="OXD3" s="390"/>
      <c r="OXE3" s="390"/>
      <c r="OXF3" s="390"/>
      <c r="OXG3" s="390"/>
      <c r="OXH3" s="362"/>
      <c r="OXI3" s="362"/>
      <c r="OXJ3" s="362"/>
      <c r="OXK3" s="390"/>
      <c r="OXL3" s="390"/>
      <c r="OXM3" s="390"/>
      <c r="OXN3" s="390"/>
      <c r="OXO3" s="390"/>
      <c r="OXP3" s="362"/>
      <c r="OXQ3" s="362"/>
      <c r="OXR3" s="362"/>
      <c r="OXS3" s="390"/>
      <c r="OXT3" s="390"/>
      <c r="OXU3" s="390"/>
      <c r="OXV3" s="390"/>
      <c r="OXW3" s="390"/>
      <c r="OXX3" s="362"/>
      <c r="OXY3" s="362"/>
      <c r="OXZ3" s="362"/>
      <c r="OYA3" s="390"/>
      <c r="OYB3" s="390"/>
      <c r="OYC3" s="390"/>
      <c r="OYD3" s="390"/>
      <c r="OYE3" s="390"/>
      <c r="OYF3" s="362"/>
      <c r="OYG3" s="362"/>
      <c r="OYH3" s="362"/>
      <c r="OYI3" s="390"/>
      <c r="OYJ3" s="390"/>
      <c r="OYK3" s="390"/>
      <c r="OYL3" s="390"/>
      <c r="OYM3" s="390"/>
      <c r="OYN3" s="362"/>
      <c r="OYO3" s="362"/>
      <c r="OYP3" s="362"/>
      <c r="OYQ3" s="390"/>
      <c r="OYR3" s="390"/>
      <c r="OYS3" s="390"/>
      <c r="OYT3" s="390"/>
      <c r="OYU3" s="390"/>
      <c r="OYV3" s="362"/>
      <c r="OYW3" s="362"/>
      <c r="OYX3" s="362"/>
      <c r="OYY3" s="390"/>
      <c r="OYZ3" s="390"/>
      <c r="OZA3" s="390"/>
      <c r="OZB3" s="390"/>
      <c r="OZC3" s="390"/>
      <c r="OZD3" s="362"/>
      <c r="OZE3" s="362"/>
      <c r="OZF3" s="362"/>
      <c r="OZG3" s="390"/>
      <c r="OZH3" s="390"/>
      <c r="OZI3" s="390"/>
      <c r="OZJ3" s="390"/>
      <c r="OZK3" s="390"/>
      <c r="OZL3" s="362"/>
      <c r="OZM3" s="362"/>
      <c r="OZN3" s="362"/>
      <c r="OZO3" s="390"/>
      <c r="OZP3" s="390"/>
      <c r="OZQ3" s="390"/>
      <c r="OZR3" s="390"/>
      <c r="OZS3" s="390"/>
      <c r="OZT3" s="362"/>
      <c r="OZU3" s="362"/>
      <c r="OZV3" s="362"/>
      <c r="OZW3" s="390"/>
      <c r="OZX3" s="390"/>
      <c r="OZY3" s="390"/>
      <c r="OZZ3" s="390"/>
      <c r="PAA3" s="390"/>
      <c r="PAB3" s="362"/>
      <c r="PAC3" s="362"/>
      <c r="PAD3" s="362"/>
      <c r="PAE3" s="390"/>
      <c r="PAF3" s="390"/>
      <c r="PAG3" s="390"/>
      <c r="PAH3" s="390"/>
      <c r="PAI3" s="390"/>
      <c r="PAJ3" s="362"/>
      <c r="PAK3" s="362"/>
      <c r="PAL3" s="362"/>
      <c r="PAM3" s="390"/>
      <c r="PAN3" s="390"/>
      <c r="PAO3" s="390"/>
      <c r="PAP3" s="390"/>
      <c r="PAQ3" s="390"/>
      <c r="PAR3" s="362"/>
      <c r="PAS3" s="362"/>
      <c r="PAT3" s="362"/>
      <c r="PAU3" s="390"/>
      <c r="PAV3" s="390"/>
      <c r="PAW3" s="390"/>
      <c r="PAX3" s="390"/>
      <c r="PAY3" s="390"/>
      <c r="PAZ3" s="362"/>
      <c r="PBA3" s="362"/>
      <c r="PBB3" s="362"/>
      <c r="PBC3" s="390"/>
      <c r="PBD3" s="390"/>
      <c r="PBE3" s="390"/>
      <c r="PBF3" s="390"/>
      <c r="PBG3" s="390"/>
      <c r="PBH3" s="362"/>
      <c r="PBI3" s="362"/>
      <c r="PBJ3" s="362"/>
      <c r="PBK3" s="390"/>
      <c r="PBL3" s="390"/>
      <c r="PBM3" s="390"/>
      <c r="PBN3" s="390"/>
      <c r="PBO3" s="390"/>
      <c r="PBP3" s="362"/>
      <c r="PBQ3" s="362"/>
      <c r="PBR3" s="362"/>
      <c r="PBS3" s="390"/>
      <c r="PBT3" s="390"/>
      <c r="PBU3" s="390"/>
      <c r="PBV3" s="390"/>
      <c r="PBW3" s="390"/>
      <c r="PBX3" s="362"/>
      <c r="PBY3" s="362"/>
      <c r="PBZ3" s="362"/>
      <c r="PCA3" s="390"/>
      <c r="PCB3" s="390"/>
      <c r="PCC3" s="390"/>
      <c r="PCD3" s="390"/>
      <c r="PCE3" s="390"/>
      <c r="PCF3" s="362"/>
      <c r="PCG3" s="362"/>
      <c r="PCH3" s="362"/>
      <c r="PCI3" s="390"/>
      <c r="PCJ3" s="390"/>
      <c r="PCK3" s="390"/>
      <c r="PCL3" s="390"/>
      <c r="PCM3" s="390"/>
      <c r="PCN3" s="362"/>
      <c r="PCO3" s="362"/>
      <c r="PCP3" s="362"/>
      <c r="PCQ3" s="390"/>
      <c r="PCR3" s="390"/>
      <c r="PCS3" s="390"/>
      <c r="PCT3" s="390"/>
      <c r="PCU3" s="390"/>
      <c r="PCV3" s="362"/>
      <c r="PCW3" s="362"/>
      <c r="PCX3" s="362"/>
      <c r="PCY3" s="390"/>
      <c r="PCZ3" s="390"/>
      <c r="PDA3" s="390"/>
      <c r="PDB3" s="390"/>
      <c r="PDC3" s="390"/>
      <c r="PDD3" s="362"/>
      <c r="PDE3" s="362"/>
      <c r="PDF3" s="362"/>
      <c r="PDG3" s="390"/>
      <c r="PDH3" s="390"/>
      <c r="PDI3" s="390"/>
      <c r="PDJ3" s="390"/>
      <c r="PDK3" s="390"/>
      <c r="PDL3" s="362"/>
      <c r="PDM3" s="362"/>
      <c r="PDN3" s="362"/>
      <c r="PDO3" s="390"/>
      <c r="PDP3" s="390"/>
      <c r="PDQ3" s="390"/>
      <c r="PDR3" s="390"/>
      <c r="PDS3" s="390"/>
      <c r="PDT3" s="362"/>
      <c r="PDU3" s="362"/>
      <c r="PDV3" s="362"/>
      <c r="PDW3" s="390"/>
      <c r="PDX3" s="390"/>
      <c r="PDY3" s="390"/>
      <c r="PDZ3" s="390"/>
      <c r="PEA3" s="390"/>
      <c r="PEB3" s="362"/>
      <c r="PEC3" s="362"/>
      <c r="PED3" s="362"/>
      <c r="PEE3" s="390"/>
      <c r="PEF3" s="390"/>
      <c r="PEG3" s="390"/>
      <c r="PEH3" s="390"/>
      <c r="PEI3" s="390"/>
      <c r="PEJ3" s="362"/>
      <c r="PEK3" s="362"/>
      <c r="PEL3" s="362"/>
      <c r="PEM3" s="390"/>
      <c r="PEN3" s="390"/>
      <c r="PEO3" s="390"/>
      <c r="PEP3" s="390"/>
      <c r="PEQ3" s="390"/>
      <c r="PER3" s="362"/>
      <c r="PES3" s="362"/>
      <c r="PET3" s="362"/>
      <c r="PEU3" s="390"/>
      <c r="PEV3" s="390"/>
      <c r="PEW3" s="390"/>
      <c r="PEX3" s="390"/>
      <c r="PEY3" s="390"/>
      <c r="PEZ3" s="362"/>
      <c r="PFA3" s="362"/>
      <c r="PFB3" s="362"/>
      <c r="PFC3" s="390"/>
      <c r="PFD3" s="390"/>
      <c r="PFE3" s="390"/>
      <c r="PFF3" s="390"/>
      <c r="PFG3" s="390"/>
      <c r="PFH3" s="362"/>
      <c r="PFI3" s="362"/>
      <c r="PFJ3" s="362"/>
      <c r="PFK3" s="390"/>
      <c r="PFL3" s="390"/>
      <c r="PFM3" s="390"/>
      <c r="PFN3" s="390"/>
      <c r="PFO3" s="390"/>
      <c r="PFP3" s="362"/>
      <c r="PFQ3" s="362"/>
      <c r="PFR3" s="362"/>
      <c r="PFS3" s="390"/>
      <c r="PFT3" s="390"/>
      <c r="PFU3" s="390"/>
      <c r="PFV3" s="390"/>
      <c r="PFW3" s="390"/>
      <c r="PFX3" s="362"/>
      <c r="PFY3" s="362"/>
      <c r="PFZ3" s="362"/>
      <c r="PGA3" s="390"/>
      <c r="PGB3" s="390"/>
      <c r="PGC3" s="390"/>
      <c r="PGD3" s="390"/>
      <c r="PGE3" s="390"/>
      <c r="PGF3" s="362"/>
      <c r="PGG3" s="362"/>
      <c r="PGH3" s="362"/>
      <c r="PGI3" s="390"/>
      <c r="PGJ3" s="390"/>
      <c r="PGK3" s="390"/>
      <c r="PGL3" s="390"/>
      <c r="PGM3" s="390"/>
      <c r="PGN3" s="362"/>
      <c r="PGO3" s="362"/>
      <c r="PGP3" s="362"/>
      <c r="PGQ3" s="390"/>
      <c r="PGR3" s="390"/>
      <c r="PGS3" s="390"/>
      <c r="PGT3" s="390"/>
      <c r="PGU3" s="390"/>
      <c r="PGV3" s="362"/>
      <c r="PGW3" s="362"/>
      <c r="PGX3" s="362"/>
      <c r="PGY3" s="390"/>
      <c r="PGZ3" s="390"/>
      <c r="PHA3" s="390"/>
      <c r="PHB3" s="390"/>
      <c r="PHC3" s="390"/>
      <c r="PHD3" s="362"/>
      <c r="PHE3" s="362"/>
      <c r="PHF3" s="362"/>
      <c r="PHG3" s="390"/>
      <c r="PHH3" s="390"/>
      <c r="PHI3" s="390"/>
      <c r="PHJ3" s="390"/>
      <c r="PHK3" s="390"/>
      <c r="PHL3" s="362"/>
      <c r="PHM3" s="362"/>
      <c r="PHN3" s="362"/>
      <c r="PHO3" s="390"/>
      <c r="PHP3" s="390"/>
      <c r="PHQ3" s="390"/>
      <c r="PHR3" s="390"/>
      <c r="PHS3" s="390"/>
      <c r="PHT3" s="362"/>
      <c r="PHU3" s="362"/>
      <c r="PHV3" s="362"/>
      <c r="PHW3" s="390"/>
      <c r="PHX3" s="390"/>
      <c r="PHY3" s="390"/>
      <c r="PHZ3" s="390"/>
      <c r="PIA3" s="390"/>
      <c r="PIB3" s="362"/>
      <c r="PIC3" s="362"/>
      <c r="PID3" s="362"/>
      <c r="PIE3" s="390"/>
      <c r="PIF3" s="390"/>
      <c r="PIG3" s="390"/>
      <c r="PIH3" s="390"/>
      <c r="PII3" s="390"/>
      <c r="PIJ3" s="362"/>
      <c r="PIK3" s="362"/>
      <c r="PIL3" s="362"/>
      <c r="PIM3" s="390"/>
      <c r="PIN3" s="390"/>
      <c r="PIO3" s="390"/>
      <c r="PIP3" s="390"/>
      <c r="PIQ3" s="390"/>
      <c r="PIR3" s="362"/>
      <c r="PIS3" s="362"/>
      <c r="PIT3" s="362"/>
      <c r="PIU3" s="390"/>
      <c r="PIV3" s="390"/>
      <c r="PIW3" s="390"/>
      <c r="PIX3" s="390"/>
      <c r="PIY3" s="390"/>
      <c r="PIZ3" s="362"/>
      <c r="PJA3" s="362"/>
      <c r="PJB3" s="362"/>
      <c r="PJC3" s="390"/>
      <c r="PJD3" s="390"/>
      <c r="PJE3" s="390"/>
      <c r="PJF3" s="390"/>
      <c r="PJG3" s="390"/>
      <c r="PJH3" s="362"/>
      <c r="PJI3" s="362"/>
      <c r="PJJ3" s="362"/>
      <c r="PJK3" s="390"/>
      <c r="PJL3" s="390"/>
      <c r="PJM3" s="390"/>
      <c r="PJN3" s="390"/>
      <c r="PJO3" s="390"/>
      <c r="PJP3" s="362"/>
      <c r="PJQ3" s="362"/>
      <c r="PJR3" s="362"/>
      <c r="PJS3" s="390"/>
      <c r="PJT3" s="390"/>
      <c r="PJU3" s="390"/>
      <c r="PJV3" s="390"/>
      <c r="PJW3" s="390"/>
      <c r="PJX3" s="362"/>
      <c r="PJY3" s="362"/>
      <c r="PJZ3" s="362"/>
      <c r="PKA3" s="390"/>
      <c r="PKB3" s="390"/>
      <c r="PKC3" s="390"/>
      <c r="PKD3" s="390"/>
      <c r="PKE3" s="390"/>
      <c r="PKF3" s="362"/>
      <c r="PKG3" s="362"/>
      <c r="PKH3" s="362"/>
      <c r="PKI3" s="390"/>
      <c r="PKJ3" s="390"/>
      <c r="PKK3" s="390"/>
      <c r="PKL3" s="390"/>
      <c r="PKM3" s="390"/>
      <c r="PKN3" s="362"/>
      <c r="PKO3" s="362"/>
      <c r="PKP3" s="362"/>
      <c r="PKQ3" s="390"/>
      <c r="PKR3" s="390"/>
      <c r="PKS3" s="390"/>
      <c r="PKT3" s="390"/>
      <c r="PKU3" s="390"/>
      <c r="PKV3" s="362"/>
      <c r="PKW3" s="362"/>
      <c r="PKX3" s="362"/>
      <c r="PKY3" s="390"/>
      <c r="PKZ3" s="390"/>
      <c r="PLA3" s="390"/>
      <c r="PLB3" s="390"/>
      <c r="PLC3" s="390"/>
      <c r="PLD3" s="362"/>
      <c r="PLE3" s="362"/>
      <c r="PLF3" s="362"/>
      <c r="PLG3" s="390"/>
      <c r="PLH3" s="390"/>
      <c r="PLI3" s="390"/>
      <c r="PLJ3" s="390"/>
      <c r="PLK3" s="390"/>
      <c r="PLL3" s="362"/>
      <c r="PLM3" s="362"/>
      <c r="PLN3" s="362"/>
      <c r="PLO3" s="390"/>
      <c r="PLP3" s="390"/>
      <c r="PLQ3" s="390"/>
      <c r="PLR3" s="390"/>
      <c r="PLS3" s="390"/>
      <c r="PLT3" s="362"/>
      <c r="PLU3" s="362"/>
      <c r="PLV3" s="362"/>
      <c r="PLW3" s="390"/>
      <c r="PLX3" s="390"/>
      <c r="PLY3" s="390"/>
      <c r="PLZ3" s="390"/>
      <c r="PMA3" s="390"/>
      <c r="PMB3" s="362"/>
      <c r="PMC3" s="362"/>
      <c r="PMD3" s="362"/>
      <c r="PME3" s="390"/>
      <c r="PMF3" s="390"/>
      <c r="PMG3" s="390"/>
      <c r="PMH3" s="390"/>
      <c r="PMI3" s="390"/>
      <c r="PMJ3" s="362"/>
      <c r="PMK3" s="362"/>
      <c r="PML3" s="362"/>
      <c r="PMM3" s="390"/>
      <c r="PMN3" s="390"/>
      <c r="PMO3" s="390"/>
      <c r="PMP3" s="390"/>
      <c r="PMQ3" s="390"/>
      <c r="PMR3" s="362"/>
      <c r="PMS3" s="362"/>
      <c r="PMT3" s="362"/>
      <c r="PMU3" s="390"/>
      <c r="PMV3" s="390"/>
      <c r="PMW3" s="390"/>
      <c r="PMX3" s="390"/>
      <c r="PMY3" s="390"/>
      <c r="PMZ3" s="362"/>
      <c r="PNA3" s="362"/>
      <c r="PNB3" s="362"/>
      <c r="PNC3" s="390"/>
      <c r="PND3" s="390"/>
      <c r="PNE3" s="390"/>
      <c r="PNF3" s="390"/>
      <c r="PNG3" s="390"/>
      <c r="PNH3" s="362"/>
      <c r="PNI3" s="362"/>
      <c r="PNJ3" s="362"/>
      <c r="PNK3" s="390"/>
      <c r="PNL3" s="390"/>
      <c r="PNM3" s="390"/>
      <c r="PNN3" s="390"/>
      <c r="PNO3" s="390"/>
      <c r="PNP3" s="362"/>
      <c r="PNQ3" s="362"/>
      <c r="PNR3" s="362"/>
      <c r="PNS3" s="390"/>
      <c r="PNT3" s="390"/>
      <c r="PNU3" s="390"/>
      <c r="PNV3" s="390"/>
      <c r="PNW3" s="390"/>
      <c r="PNX3" s="362"/>
      <c r="PNY3" s="362"/>
      <c r="PNZ3" s="362"/>
      <c r="POA3" s="390"/>
      <c r="POB3" s="390"/>
      <c r="POC3" s="390"/>
      <c r="POD3" s="390"/>
      <c r="POE3" s="390"/>
      <c r="POF3" s="362"/>
      <c r="POG3" s="362"/>
      <c r="POH3" s="362"/>
      <c r="POI3" s="390"/>
      <c r="POJ3" s="390"/>
      <c r="POK3" s="390"/>
      <c r="POL3" s="390"/>
      <c r="POM3" s="390"/>
      <c r="PON3" s="362"/>
      <c r="POO3" s="362"/>
      <c r="POP3" s="362"/>
      <c r="POQ3" s="390"/>
      <c r="POR3" s="390"/>
      <c r="POS3" s="390"/>
      <c r="POT3" s="390"/>
      <c r="POU3" s="390"/>
      <c r="POV3" s="362"/>
      <c r="POW3" s="362"/>
      <c r="POX3" s="362"/>
      <c r="POY3" s="390"/>
      <c r="POZ3" s="390"/>
      <c r="PPA3" s="390"/>
      <c r="PPB3" s="390"/>
      <c r="PPC3" s="390"/>
      <c r="PPD3" s="362"/>
      <c r="PPE3" s="362"/>
      <c r="PPF3" s="362"/>
      <c r="PPG3" s="390"/>
      <c r="PPH3" s="390"/>
      <c r="PPI3" s="390"/>
      <c r="PPJ3" s="390"/>
      <c r="PPK3" s="390"/>
      <c r="PPL3" s="362"/>
      <c r="PPM3" s="362"/>
      <c r="PPN3" s="362"/>
      <c r="PPO3" s="390"/>
      <c r="PPP3" s="390"/>
      <c r="PPQ3" s="390"/>
      <c r="PPR3" s="390"/>
      <c r="PPS3" s="390"/>
      <c r="PPT3" s="362"/>
      <c r="PPU3" s="362"/>
      <c r="PPV3" s="362"/>
      <c r="PPW3" s="390"/>
      <c r="PPX3" s="390"/>
      <c r="PPY3" s="390"/>
      <c r="PPZ3" s="390"/>
      <c r="PQA3" s="390"/>
      <c r="PQB3" s="362"/>
      <c r="PQC3" s="362"/>
      <c r="PQD3" s="362"/>
      <c r="PQE3" s="390"/>
      <c r="PQF3" s="390"/>
      <c r="PQG3" s="390"/>
      <c r="PQH3" s="390"/>
      <c r="PQI3" s="390"/>
      <c r="PQJ3" s="362"/>
      <c r="PQK3" s="362"/>
      <c r="PQL3" s="362"/>
      <c r="PQM3" s="390"/>
      <c r="PQN3" s="390"/>
      <c r="PQO3" s="390"/>
      <c r="PQP3" s="390"/>
      <c r="PQQ3" s="390"/>
      <c r="PQR3" s="362"/>
      <c r="PQS3" s="362"/>
      <c r="PQT3" s="362"/>
      <c r="PQU3" s="390"/>
      <c r="PQV3" s="390"/>
      <c r="PQW3" s="390"/>
      <c r="PQX3" s="390"/>
      <c r="PQY3" s="390"/>
      <c r="PQZ3" s="362"/>
      <c r="PRA3" s="362"/>
      <c r="PRB3" s="362"/>
      <c r="PRC3" s="390"/>
      <c r="PRD3" s="390"/>
      <c r="PRE3" s="390"/>
      <c r="PRF3" s="390"/>
      <c r="PRG3" s="390"/>
      <c r="PRH3" s="362"/>
      <c r="PRI3" s="362"/>
      <c r="PRJ3" s="362"/>
      <c r="PRK3" s="390"/>
      <c r="PRL3" s="390"/>
      <c r="PRM3" s="390"/>
      <c r="PRN3" s="390"/>
      <c r="PRO3" s="390"/>
      <c r="PRP3" s="362"/>
      <c r="PRQ3" s="362"/>
      <c r="PRR3" s="362"/>
      <c r="PRS3" s="390"/>
      <c r="PRT3" s="390"/>
      <c r="PRU3" s="390"/>
      <c r="PRV3" s="390"/>
      <c r="PRW3" s="390"/>
      <c r="PRX3" s="362"/>
      <c r="PRY3" s="362"/>
      <c r="PRZ3" s="362"/>
      <c r="PSA3" s="390"/>
      <c r="PSB3" s="390"/>
      <c r="PSC3" s="390"/>
      <c r="PSD3" s="390"/>
      <c r="PSE3" s="390"/>
      <c r="PSF3" s="362"/>
      <c r="PSG3" s="362"/>
      <c r="PSH3" s="362"/>
      <c r="PSI3" s="390"/>
      <c r="PSJ3" s="390"/>
      <c r="PSK3" s="390"/>
      <c r="PSL3" s="390"/>
      <c r="PSM3" s="390"/>
      <c r="PSN3" s="362"/>
      <c r="PSO3" s="362"/>
      <c r="PSP3" s="362"/>
      <c r="PSQ3" s="390"/>
      <c r="PSR3" s="390"/>
      <c r="PSS3" s="390"/>
      <c r="PST3" s="390"/>
      <c r="PSU3" s="390"/>
      <c r="PSV3" s="362"/>
      <c r="PSW3" s="362"/>
      <c r="PSX3" s="362"/>
      <c r="PSY3" s="390"/>
      <c r="PSZ3" s="390"/>
      <c r="PTA3" s="390"/>
      <c r="PTB3" s="390"/>
      <c r="PTC3" s="390"/>
      <c r="PTD3" s="362"/>
      <c r="PTE3" s="362"/>
      <c r="PTF3" s="362"/>
      <c r="PTG3" s="390"/>
      <c r="PTH3" s="390"/>
      <c r="PTI3" s="390"/>
      <c r="PTJ3" s="390"/>
      <c r="PTK3" s="390"/>
      <c r="PTL3" s="362"/>
      <c r="PTM3" s="362"/>
      <c r="PTN3" s="362"/>
      <c r="PTO3" s="390"/>
      <c r="PTP3" s="390"/>
      <c r="PTQ3" s="390"/>
      <c r="PTR3" s="390"/>
      <c r="PTS3" s="390"/>
      <c r="PTT3" s="362"/>
      <c r="PTU3" s="362"/>
      <c r="PTV3" s="362"/>
      <c r="PTW3" s="390"/>
      <c r="PTX3" s="390"/>
      <c r="PTY3" s="390"/>
      <c r="PTZ3" s="390"/>
      <c r="PUA3" s="390"/>
      <c r="PUB3" s="362"/>
      <c r="PUC3" s="362"/>
      <c r="PUD3" s="362"/>
      <c r="PUE3" s="390"/>
      <c r="PUF3" s="390"/>
      <c r="PUG3" s="390"/>
      <c r="PUH3" s="390"/>
      <c r="PUI3" s="390"/>
      <c r="PUJ3" s="362"/>
      <c r="PUK3" s="362"/>
      <c r="PUL3" s="362"/>
      <c r="PUM3" s="390"/>
      <c r="PUN3" s="390"/>
      <c r="PUO3" s="390"/>
      <c r="PUP3" s="390"/>
      <c r="PUQ3" s="390"/>
      <c r="PUR3" s="362"/>
      <c r="PUS3" s="362"/>
      <c r="PUT3" s="362"/>
      <c r="PUU3" s="390"/>
      <c r="PUV3" s="390"/>
      <c r="PUW3" s="390"/>
      <c r="PUX3" s="390"/>
      <c r="PUY3" s="390"/>
      <c r="PUZ3" s="362"/>
      <c r="PVA3" s="362"/>
      <c r="PVB3" s="362"/>
      <c r="PVC3" s="390"/>
      <c r="PVD3" s="390"/>
      <c r="PVE3" s="390"/>
      <c r="PVF3" s="390"/>
      <c r="PVG3" s="390"/>
      <c r="PVH3" s="362"/>
      <c r="PVI3" s="362"/>
      <c r="PVJ3" s="362"/>
      <c r="PVK3" s="390"/>
      <c r="PVL3" s="390"/>
      <c r="PVM3" s="390"/>
      <c r="PVN3" s="390"/>
      <c r="PVO3" s="390"/>
      <c r="PVP3" s="362"/>
      <c r="PVQ3" s="362"/>
      <c r="PVR3" s="362"/>
      <c r="PVS3" s="390"/>
      <c r="PVT3" s="390"/>
      <c r="PVU3" s="390"/>
      <c r="PVV3" s="390"/>
      <c r="PVW3" s="390"/>
      <c r="PVX3" s="362"/>
      <c r="PVY3" s="362"/>
      <c r="PVZ3" s="362"/>
      <c r="PWA3" s="390"/>
      <c r="PWB3" s="390"/>
      <c r="PWC3" s="390"/>
      <c r="PWD3" s="390"/>
      <c r="PWE3" s="390"/>
      <c r="PWF3" s="362"/>
      <c r="PWG3" s="362"/>
      <c r="PWH3" s="362"/>
      <c r="PWI3" s="390"/>
      <c r="PWJ3" s="390"/>
      <c r="PWK3" s="390"/>
      <c r="PWL3" s="390"/>
      <c r="PWM3" s="390"/>
      <c r="PWN3" s="362"/>
      <c r="PWO3" s="362"/>
      <c r="PWP3" s="362"/>
      <c r="PWQ3" s="390"/>
      <c r="PWR3" s="390"/>
      <c r="PWS3" s="390"/>
      <c r="PWT3" s="390"/>
      <c r="PWU3" s="390"/>
      <c r="PWV3" s="362"/>
      <c r="PWW3" s="362"/>
      <c r="PWX3" s="362"/>
      <c r="PWY3" s="390"/>
      <c r="PWZ3" s="390"/>
      <c r="PXA3" s="390"/>
      <c r="PXB3" s="390"/>
      <c r="PXC3" s="390"/>
      <c r="PXD3" s="362"/>
      <c r="PXE3" s="362"/>
      <c r="PXF3" s="362"/>
      <c r="PXG3" s="390"/>
      <c r="PXH3" s="390"/>
      <c r="PXI3" s="390"/>
      <c r="PXJ3" s="390"/>
      <c r="PXK3" s="390"/>
      <c r="PXL3" s="362"/>
      <c r="PXM3" s="362"/>
      <c r="PXN3" s="362"/>
      <c r="PXO3" s="390"/>
      <c r="PXP3" s="390"/>
      <c r="PXQ3" s="390"/>
      <c r="PXR3" s="390"/>
      <c r="PXS3" s="390"/>
      <c r="PXT3" s="362"/>
      <c r="PXU3" s="362"/>
      <c r="PXV3" s="362"/>
      <c r="PXW3" s="390"/>
      <c r="PXX3" s="390"/>
      <c r="PXY3" s="390"/>
      <c r="PXZ3" s="390"/>
      <c r="PYA3" s="390"/>
      <c r="PYB3" s="362"/>
      <c r="PYC3" s="362"/>
      <c r="PYD3" s="362"/>
      <c r="PYE3" s="390"/>
      <c r="PYF3" s="390"/>
      <c r="PYG3" s="390"/>
      <c r="PYH3" s="390"/>
      <c r="PYI3" s="390"/>
      <c r="PYJ3" s="362"/>
      <c r="PYK3" s="362"/>
      <c r="PYL3" s="362"/>
      <c r="PYM3" s="390"/>
      <c r="PYN3" s="390"/>
      <c r="PYO3" s="390"/>
      <c r="PYP3" s="390"/>
      <c r="PYQ3" s="390"/>
      <c r="PYR3" s="362"/>
      <c r="PYS3" s="362"/>
      <c r="PYT3" s="362"/>
      <c r="PYU3" s="390"/>
      <c r="PYV3" s="390"/>
      <c r="PYW3" s="390"/>
      <c r="PYX3" s="390"/>
      <c r="PYY3" s="390"/>
      <c r="PYZ3" s="362"/>
      <c r="PZA3" s="362"/>
      <c r="PZB3" s="362"/>
      <c r="PZC3" s="390"/>
      <c r="PZD3" s="390"/>
      <c r="PZE3" s="390"/>
      <c r="PZF3" s="390"/>
      <c r="PZG3" s="390"/>
      <c r="PZH3" s="362"/>
      <c r="PZI3" s="362"/>
      <c r="PZJ3" s="362"/>
      <c r="PZK3" s="390"/>
      <c r="PZL3" s="390"/>
      <c r="PZM3" s="390"/>
      <c r="PZN3" s="390"/>
      <c r="PZO3" s="390"/>
      <c r="PZP3" s="362"/>
      <c r="PZQ3" s="362"/>
      <c r="PZR3" s="362"/>
      <c r="PZS3" s="390"/>
      <c r="PZT3" s="390"/>
      <c r="PZU3" s="390"/>
      <c r="PZV3" s="390"/>
      <c r="PZW3" s="390"/>
      <c r="PZX3" s="362"/>
      <c r="PZY3" s="362"/>
      <c r="PZZ3" s="362"/>
      <c r="QAA3" s="390"/>
      <c r="QAB3" s="390"/>
      <c r="QAC3" s="390"/>
      <c r="QAD3" s="390"/>
      <c r="QAE3" s="390"/>
      <c r="QAF3" s="362"/>
      <c r="QAG3" s="362"/>
      <c r="QAH3" s="362"/>
      <c r="QAI3" s="390"/>
      <c r="QAJ3" s="390"/>
      <c r="QAK3" s="390"/>
      <c r="QAL3" s="390"/>
      <c r="QAM3" s="390"/>
      <c r="QAN3" s="362"/>
      <c r="QAO3" s="362"/>
      <c r="QAP3" s="362"/>
      <c r="QAQ3" s="390"/>
      <c r="QAR3" s="390"/>
      <c r="QAS3" s="390"/>
      <c r="QAT3" s="390"/>
      <c r="QAU3" s="390"/>
      <c r="QAV3" s="362"/>
      <c r="QAW3" s="362"/>
      <c r="QAX3" s="362"/>
      <c r="QAY3" s="390"/>
      <c r="QAZ3" s="390"/>
      <c r="QBA3" s="390"/>
      <c r="QBB3" s="390"/>
      <c r="QBC3" s="390"/>
      <c r="QBD3" s="362"/>
      <c r="QBE3" s="362"/>
      <c r="QBF3" s="362"/>
      <c r="QBG3" s="390"/>
      <c r="QBH3" s="390"/>
      <c r="QBI3" s="390"/>
      <c r="QBJ3" s="390"/>
      <c r="QBK3" s="390"/>
      <c r="QBL3" s="362"/>
      <c r="QBM3" s="362"/>
      <c r="QBN3" s="362"/>
      <c r="QBO3" s="390"/>
      <c r="QBP3" s="390"/>
      <c r="QBQ3" s="390"/>
      <c r="QBR3" s="390"/>
      <c r="QBS3" s="390"/>
      <c r="QBT3" s="362"/>
      <c r="QBU3" s="362"/>
      <c r="QBV3" s="362"/>
      <c r="QBW3" s="390"/>
      <c r="QBX3" s="390"/>
      <c r="QBY3" s="390"/>
      <c r="QBZ3" s="390"/>
      <c r="QCA3" s="390"/>
      <c r="QCB3" s="362"/>
      <c r="QCC3" s="362"/>
      <c r="QCD3" s="362"/>
      <c r="QCE3" s="390"/>
      <c r="QCF3" s="390"/>
      <c r="QCG3" s="390"/>
      <c r="QCH3" s="390"/>
      <c r="QCI3" s="390"/>
      <c r="QCJ3" s="362"/>
      <c r="QCK3" s="362"/>
      <c r="QCL3" s="362"/>
      <c r="QCM3" s="390"/>
      <c r="QCN3" s="390"/>
      <c r="QCO3" s="390"/>
      <c r="QCP3" s="390"/>
      <c r="QCQ3" s="390"/>
      <c r="QCR3" s="362"/>
      <c r="QCS3" s="362"/>
      <c r="QCT3" s="362"/>
      <c r="QCU3" s="390"/>
      <c r="QCV3" s="390"/>
      <c r="QCW3" s="390"/>
      <c r="QCX3" s="390"/>
      <c r="QCY3" s="390"/>
      <c r="QCZ3" s="362"/>
      <c r="QDA3" s="362"/>
      <c r="QDB3" s="362"/>
      <c r="QDC3" s="390"/>
      <c r="QDD3" s="390"/>
      <c r="QDE3" s="390"/>
      <c r="QDF3" s="390"/>
      <c r="QDG3" s="390"/>
      <c r="QDH3" s="362"/>
      <c r="QDI3" s="362"/>
      <c r="QDJ3" s="362"/>
      <c r="QDK3" s="390"/>
      <c r="QDL3" s="390"/>
      <c r="QDM3" s="390"/>
      <c r="QDN3" s="390"/>
      <c r="QDO3" s="390"/>
      <c r="QDP3" s="362"/>
      <c r="QDQ3" s="362"/>
      <c r="QDR3" s="362"/>
      <c r="QDS3" s="390"/>
      <c r="QDT3" s="390"/>
      <c r="QDU3" s="390"/>
      <c r="QDV3" s="390"/>
      <c r="QDW3" s="390"/>
      <c r="QDX3" s="362"/>
      <c r="QDY3" s="362"/>
      <c r="QDZ3" s="362"/>
      <c r="QEA3" s="390"/>
      <c r="QEB3" s="390"/>
      <c r="QEC3" s="390"/>
      <c r="QED3" s="390"/>
      <c r="QEE3" s="390"/>
      <c r="QEF3" s="362"/>
      <c r="QEG3" s="362"/>
      <c r="QEH3" s="362"/>
      <c r="QEI3" s="390"/>
      <c r="QEJ3" s="390"/>
      <c r="QEK3" s="390"/>
      <c r="QEL3" s="390"/>
      <c r="QEM3" s="390"/>
      <c r="QEN3" s="362"/>
      <c r="QEO3" s="362"/>
      <c r="QEP3" s="362"/>
      <c r="QEQ3" s="390"/>
      <c r="QER3" s="390"/>
      <c r="QES3" s="390"/>
      <c r="QET3" s="390"/>
      <c r="QEU3" s="390"/>
      <c r="QEV3" s="362"/>
      <c r="QEW3" s="362"/>
      <c r="QEX3" s="362"/>
      <c r="QEY3" s="390"/>
      <c r="QEZ3" s="390"/>
      <c r="QFA3" s="390"/>
      <c r="QFB3" s="390"/>
      <c r="QFC3" s="390"/>
      <c r="QFD3" s="362"/>
      <c r="QFE3" s="362"/>
      <c r="QFF3" s="362"/>
      <c r="QFG3" s="390"/>
      <c r="QFH3" s="390"/>
      <c r="QFI3" s="390"/>
      <c r="QFJ3" s="390"/>
      <c r="QFK3" s="390"/>
      <c r="QFL3" s="362"/>
      <c r="QFM3" s="362"/>
      <c r="QFN3" s="362"/>
      <c r="QFO3" s="390"/>
      <c r="QFP3" s="390"/>
      <c r="QFQ3" s="390"/>
      <c r="QFR3" s="390"/>
      <c r="QFS3" s="390"/>
      <c r="QFT3" s="362"/>
      <c r="QFU3" s="362"/>
      <c r="QFV3" s="362"/>
      <c r="QFW3" s="390"/>
      <c r="QFX3" s="390"/>
      <c r="QFY3" s="390"/>
      <c r="QFZ3" s="390"/>
      <c r="QGA3" s="390"/>
      <c r="QGB3" s="362"/>
      <c r="QGC3" s="362"/>
      <c r="QGD3" s="362"/>
      <c r="QGE3" s="390"/>
      <c r="QGF3" s="390"/>
      <c r="QGG3" s="390"/>
      <c r="QGH3" s="390"/>
      <c r="QGI3" s="390"/>
      <c r="QGJ3" s="362"/>
      <c r="QGK3" s="362"/>
      <c r="QGL3" s="362"/>
      <c r="QGM3" s="390"/>
      <c r="QGN3" s="390"/>
      <c r="QGO3" s="390"/>
      <c r="QGP3" s="390"/>
      <c r="QGQ3" s="390"/>
      <c r="QGR3" s="362"/>
      <c r="QGS3" s="362"/>
      <c r="QGT3" s="362"/>
      <c r="QGU3" s="390"/>
      <c r="QGV3" s="390"/>
      <c r="QGW3" s="390"/>
      <c r="QGX3" s="390"/>
      <c r="QGY3" s="390"/>
      <c r="QGZ3" s="362"/>
      <c r="QHA3" s="362"/>
      <c r="QHB3" s="362"/>
      <c r="QHC3" s="390"/>
      <c r="QHD3" s="390"/>
      <c r="QHE3" s="390"/>
      <c r="QHF3" s="390"/>
      <c r="QHG3" s="390"/>
      <c r="QHH3" s="362"/>
      <c r="QHI3" s="362"/>
      <c r="QHJ3" s="362"/>
      <c r="QHK3" s="390"/>
      <c r="QHL3" s="390"/>
      <c r="QHM3" s="390"/>
      <c r="QHN3" s="390"/>
      <c r="QHO3" s="390"/>
      <c r="QHP3" s="362"/>
      <c r="QHQ3" s="362"/>
      <c r="QHR3" s="362"/>
      <c r="QHS3" s="390"/>
      <c r="QHT3" s="390"/>
      <c r="QHU3" s="390"/>
      <c r="QHV3" s="390"/>
      <c r="QHW3" s="390"/>
      <c r="QHX3" s="362"/>
      <c r="QHY3" s="362"/>
      <c r="QHZ3" s="362"/>
      <c r="QIA3" s="390"/>
      <c r="QIB3" s="390"/>
      <c r="QIC3" s="390"/>
      <c r="QID3" s="390"/>
      <c r="QIE3" s="390"/>
      <c r="QIF3" s="362"/>
      <c r="QIG3" s="362"/>
      <c r="QIH3" s="362"/>
      <c r="QII3" s="390"/>
      <c r="QIJ3" s="390"/>
      <c r="QIK3" s="390"/>
      <c r="QIL3" s="390"/>
      <c r="QIM3" s="390"/>
      <c r="QIN3" s="362"/>
      <c r="QIO3" s="362"/>
      <c r="QIP3" s="362"/>
      <c r="QIQ3" s="390"/>
      <c r="QIR3" s="390"/>
      <c r="QIS3" s="390"/>
      <c r="QIT3" s="390"/>
      <c r="QIU3" s="390"/>
      <c r="QIV3" s="362"/>
      <c r="QIW3" s="362"/>
      <c r="QIX3" s="362"/>
      <c r="QIY3" s="390"/>
      <c r="QIZ3" s="390"/>
      <c r="QJA3" s="390"/>
      <c r="QJB3" s="390"/>
      <c r="QJC3" s="390"/>
      <c r="QJD3" s="362"/>
      <c r="QJE3" s="362"/>
      <c r="QJF3" s="362"/>
      <c r="QJG3" s="390"/>
      <c r="QJH3" s="390"/>
      <c r="QJI3" s="390"/>
      <c r="QJJ3" s="390"/>
      <c r="QJK3" s="390"/>
      <c r="QJL3" s="362"/>
      <c r="QJM3" s="362"/>
      <c r="QJN3" s="362"/>
      <c r="QJO3" s="390"/>
      <c r="QJP3" s="390"/>
      <c r="QJQ3" s="390"/>
      <c r="QJR3" s="390"/>
      <c r="QJS3" s="390"/>
      <c r="QJT3" s="362"/>
      <c r="QJU3" s="362"/>
      <c r="QJV3" s="362"/>
      <c r="QJW3" s="390"/>
      <c r="QJX3" s="390"/>
      <c r="QJY3" s="390"/>
      <c r="QJZ3" s="390"/>
      <c r="QKA3" s="390"/>
      <c r="QKB3" s="362"/>
      <c r="QKC3" s="362"/>
      <c r="QKD3" s="362"/>
      <c r="QKE3" s="390"/>
      <c r="QKF3" s="390"/>
      <c r="QKG3" s="390"/>
      <c r="QKH3" s="390"/>
      <c r="QKI3" s="390"/>
      <c r="QKJ3" s="362"/>
      <c r="QKK3" s="362"/>
      <c r="QKL3" s="362"/>
      <c r="QKM3" s="390"/>
      <c r="QKN3" s="390"/>
      <c r="QKO3" s="390"/>
      <c r="QKP3" s="390"/>
      <c r="QKQ3" s="390"/>
      <c r="QKR3" s="362"/>
      <c r="QKS3" s="362"/>
      <c r="QKT3" s="362"/>
      <c r="QKU3" s="390"/>
      <c r="QKV3" s="390"/>
      <c r="QKW3" s="390"/>
      <c r="QKX3" s="390"/>
      <c r="QKY3" s="390"/>
      <c r="QKZ3" s="362"/>
      <c r="QLA3" s="362"/>
      <c r="QLB3" s="362"/>
      <c r="QLC3" s="390"/>
      <c r="QLD3" s="390"/>
      <c r="QLE3" s="390"/>
      <c r="QLF3" s="390"/>
      <c r="QLG3" s="390"/>
      <c r="QLH3" s="362"/>
      <c r="QLI3" s="362"/>
      <c r="QLJ3" s="362"/>
      <c r="QLK3" s="390"/>
      <c r="QLL3" s="390"/>
      <c r="QLM3" s="390"/>
      <c r="QLN3" s="390"/>
      <c r="QLO3" s="390"/>
      <c r="QLP3" s="362"/>
      <c r="QLQ3" s="362"/>
      <c r="QLR3" s="362"/>
      <c r="QLS3" s="390"/>
      <c r="QLT3" s="390"/>
      <c r="QLU3" s="390"/>
      <c r="QLV3" s="390"/>
      <c r="QLW3" s="390"/>
      <c r="QLX3" s="362"/>
      <c r="QLY3" s="362"/>
      <c r="QLZ3" s="362"/>
      <c r="QMA3" s="390"/>
      <c r="QMB3" s="390"/>
      <c r="QMC3" s="390"/>
      <c r="QMD3" s="390"/>
      <c r="QME3" s="390"/>
      <c r="QMF3" s="362"/>
      <c r="QMG3" s="362"/>
      <c r="QMH3" s="362"/>
      <c r="QMI3" s="390"/>
      <c r="QMJ3" s="390"/>
      <c r="QMK3" s="390"/>
      <c r="QML3" s="390"/>
      <c r="QMM3" s="390"/>
      <c r="QMN3" s="362"/>
      <c r="QMO3" s="362"/>
      <c r="QMP3" s="362"/>
      <c r="QMQ3" s="390"/>
      <c r="QMR3" s="390"/>
      <c r="QMS3" s="390"/>
      <c r="QMT3" s="390"/>
      <c r="QMU3" s="390"/>
      <c r="QMV3" s="362"/>
      <c r="QMW3" s="362"/>
      <c r="QMX3" s="362"/>
      <c r="QMY3" s="390"/>
      <c r="QMZ3" s="390"/>
      <c r="QNA3" s="390"/>
      <c r="QNB3" s="390"/>
      <c r="QNC3" s="390"/>
      <c r="QND3" s="362"/>
      <c r="QNE3" s="362"/>
      <c r="QNF3" s="362"/>
      <c r="QNG3" s="390"/>
      <c r="QNH3" s="390"/>
      <c r="QNI3" s="390"/>
      <c r="QNJ3" s="390"/>
      <c r="QNK3" s="390"/>
      <c r="QNL3" s="362"/>
      <c r="QNM3" s="362"/>
      <c r="QNN3" s="362"/>
      <c r="QNO3" s="390"/>
      <c r="QNP3" s="390"/>
      <c r="QNQ3" s="390"/>
      <c r="QNR3" s="390"/>
      <c r="QNS3" s="390"/>
      <c r="QNT3" s="362"/>
      <c r="QNU3" s="362"/>
      <c r="QNV3" s="362"/>
      <c r="QNW3" s="390"/>
      <c r="QNX3" s="390"/>
      <c r="QNY3" s="390"/>
      <c r="QNZ3" s="390"/>
      <c r="QOA3" s="390"/>
      <c r="QOB3" s="362"/>
      <c r="QOC3" s="362"/>
      <c r="QOD3" s="362"/>
      <c r="QOE3" s="390"/>
      <c r="QOF3" s="390"/>
      <c r="QOG3" s="390"/>
      <c r="QOH3" s="390"/>
      <c r="QOI3" s="390"/>
      <c r="QOJ3" s="362"/>
      <c r="QOK3" s="362"/>
      <c r="QOL3" s="362"/>
      <c r="QOM3" s="390"/>
      <c r="QON3" s="390"/>
      <c r="QOO3" s="390"/>
      <c r="QOP3" s="390"/>
      <c r="QOQ3" s="390"/>
      <c r="QOR3" s="362"/>
      <c r="QOS3" s="362"/>
      <c r="QOT3" s="362"/>
      <c r="QOU3" s="390"/>
      <c r="QOV3" s="390"/>
      <c r="QOW3" s="390"/>
      <c r="QOX3" s="390"/>
      <c r="QOY3" s="390"/>
      <c r="QOZ3" s="362"/>
      <c r="QPA3" s="362"/>
      <c r="QPB3" s="362"/>
      <c r="QPC3" s="390"/>
      <c r="QPD3" s="390"/>
      <c r="QPE3" s="390"/>
      <c r="QPF3" s="390"/>
      <c r="QPG3" s="390"/>
      <c r="QPH3" s="362"/>
      <c r="QPI3" s="362"/>
      <c r="QPJ3" s="362"/>
      <c r="QPK3" s="390"/>
      <c r="QPL3" s="390"/>
      <c r="QPM3" s="390"/>
      <c r="QPN3" s="390"/>
      <c r="QPO3" s="390"/>
      <c r="QPP3" s="362"/>
      <c r="QPQ3" s="362"/>
      <c r="QPR3" s="362"/>
      <c r="QPS3" s="390"/>
      <c r="QPT3" s="390"/>
      <c r="QPU3" s="390"/>
      <c r="QPV3" s="390"/>
      <c r="QPW3" s="390"/>
      <c r="QPX3" s="362"/>
      <c r="QPY3" s="362"/>
      <c r="QPZ3" s="362"/>
      <c r="QQA3" s="390"/>
      <c r="QQB3" s="390"/>
      <c r="QQC3" s="390"/>
      <c r="QQD3" s="390"/>
      <c r="QQE3" s="390"/>
      <c r="QQF3" s="362"/>
      <c r="QQG3" s="362"/>
      <c r="QQH3" s="362"/>
      <c r="QQI3" s="390"/>
      <c r="QQJ3" s="390"/>
      <c r="QQK3" s="390"/>
      <c r="QQL3" s="390"/>
      <c r="QQM3" s="390"/>
      <c r="QQN3" s="362"/>
      <c r="QQO3" s="362"/>
      <c r="QQP3" s="362"/>
      <c r="QQQ3" s="390"/>
      <c r="QQR3" s="390"/>
      <c r="QQS3" s="390"/>
      <c r="QQT3" s="390"/>
      <c r="QQU3" s="390"/>
      <c r="QQV3" s="362"/>
      <c r="QQW3" s="362"/>
      <c r="QQX3" s="362"/>
      <c r="QQY3" s="390"/>
      <c r="QQZ3" s="390"/>
      <c r="QRA3" s="390"/>
      <c r="QRB3" s="390"/>
      <c r="QRC3" s="390"/>
      <c r="QRD3" s="362"/>
      <c r="QRE3" s="362"/>
      <c r="QRF3" s="362"/>
      <c r="QRG3" s="390"/>
      <c r="QRH3" s="390"/>
      <c r="QRI3" s="390"/>
      <c r="QRJ3" s="390"/>
      <c r="QRK3" s="390"/>
      <c r="QRL3" s="362"/>
      <c r="QRM3" s="362"/>
      <c r="QRN3" s="362"/>
      <c r="QRO3" s="390"/>
      <c r="QRP3" s="390"/>
      <c r="QRQ3" s="390"/>
      <c r="QRR3" s="390"/>
      <c r="QRS3" s="390"/>
      <c r="QRT3" s="362"/>
      <c r="QRU3" s="362"/>
      <c r="QRV3" s="362"/>
      <c r="QRW3" s="390"/>
      <c r="QRX3" s="390"/>
      <c r="QRY3" s="390"/>
      <c r="QRZ3" s="390"/>
      <c r="QSA3" s="390"/>
      <c r="QSB3" s="362"/>
      <c r="QSC3" s="362"/>
      <c r="QSD3" s="362"/>
      <c r="QSE3" s="390"/>
      <c r="QSF3" s="390"/>
      <c r="QSG3" s="390"/>
      <c r="QSH3" s="390"/>
      <c r="QSI3" s="390"/>
      <c r="QSJ3" s="362"/>
      <c r="QSK3" s="362"/>
      <c r="QSL3" s="362"/>
      <c r="QSM3" s="390"/>
      <c r="QSN3" s="390"/>
      <c r="QSO3" s="390"/>
      <c r="QSP3" s="390"/>
      <c r="QSQ3" s="390"/>
      <c r="QSR3" s="362"/>
      <c r="QSS3" s="362"/>
      <c r="QST3" s="362"/>
      <c r="QSU3" s="390"/>
      <c r="QSV3" s="390"/>
      <c r="QSW3" s="390"/>
      <c r="QSX3" s="390"/>
      <c r="QSY3" s="390"/>
      <c r="QSZ3" s="362"/>
      <c r="QTA3" s="362"/>
      <c r="QTB3" s="362"/>
      <c r="QTC3" s="390"/>
      <c r="QTD3" s="390"/>
      <c r="QTE3" s="390"/>
      <c r="QTF3" s="390"/>
      <c r="QTG3" s="390"/>
      <c r="QTH3" s="362"/>
      <c r="QTI3" s="362"/>
      <c r="QTJ3" s="362"/>
      <c r="QTK3" s="390"/>
      <c r="QTL3" s="390"/>
      <c r="QTM3" s="390"/>
      <c r="QTN3" s="390"/>
      <c r="QTO3" s="390"/>
      <c r="QTP3" s="362"/>
      <c r="QTQ3" s="362"/>
      <c r="QTR3" s="362"/>
      <c r="QTS3" s="390"/>
      <c r="QTT3" s="390"/>
      <c r="QTU3" s="390"/>
      <c r="QTV3" s="390"/>
      <c r="QTW3" s="390"/>
      <c r="QTX3" s="362"/>
      <c r="QTY3" s="362"/>
      <c r="QTZ3" s="362"/>
      <c r="QUA3" s="390"/>
      <c r="QUB3" s="390"/>
      <c r="QUC3" s="390"/>
      <c r="QUD3" s="390"/>
      <c r="QUE3" s="390"/>
      <c r="QUF3" s="362"/>
      <c r="QUG3" s="362"/>
      <c r="QUH3" s="362"/>
      <c r="QUI3" s="390"/>
      <c r="QUJ3" s="390"/>
      <c r="QUK3" s="390"/>
      <c r="QUL3" s="390"/>
      <c r="QUM3" s="390"/>
      <c r="QUN3" s="362"/>
      <c r="QUO3" s="362"/>
      <c r="QUP3" s="362"/>
      <c r="QUQ3" s="390"/>
      <c r="QUR3" s="390"/>
      <c r="QUS3" s="390"/>
      <c r="QUT3" s="390"/>
      <c r="QUU3" s="390"/>
      <c r="QUV3" s="362"/>
      <c r="QUW3" s="362"/>
      <c r="QUX3" s="362"/>
      <c r="QUY3" s="390"/>
      <c r="QUZ3" s="390"/>
      <c r="QVA3" s="390"/>
      <c r="QVB3" s="390"/>
      <c r="QVC3" s="390"/>
      <c r="QVD3" s="362"/>
      <c r="QVE3" s="362"/>
      <c r="QVF3" s="362"/>
      <c r="QVG3" s="390"/>
      <c r="QVH3" s="390"/>
      <c r="QVI3" s="390"/>
      <c r="QVJ3" s="390"/>
      <c r="QVK3" s="390"/>
      <c r="QVL3" s="362"/>
      <c r="QVM3" s="362"/>
      <c r="QVN3" s="362"/>
      <c r="QVO3" s="390"/>
      <c r="QVP3" s="390"/>
      <c r="QVQ3" s="390"/>
      <c r="QVR3" s="390"/>
      <c r="QVS3" s="390"/>
      <c r="QVT3" s="362"/>
      <c r="QVU3" s="362"/>
      <c r="QVV3" s="362"/>
      <c r="QVW3" s="390"/>
      <c r="QVX3" s="390"/>
      <c r="QVY3" s="390"/>
      <c r="QVZ3" s="390"/>
      <c r="QWA3" s="390"/>
      <c r="QWB3" s="362"/>
      <c r="QWC3" s="362"/>
      <c r="QWD3" s="362"/>
      <c r="QWE3" s="390"/>
      <c r="QWF3" s="390"/>
      <c r="QWG3" s="390"/>
      <c r="QWH3" s="390"/>
      <c r="QWI3" s="390"/>
      <c r="QWJ3" s="362"/>
      <c r="QWK3" s="362"/>
      <c r="QWL3" s="362"/>
      <c r="QWM3" s="390"/>
      <c r="QWN3" s="390"/>
      <c r="QWO3" s="390"/>
      <c r="QWP3" s="390"/>
      <c r="QWQ3" s="390"/>
      <c r="QWR3" s="362"/>
      <c r="QWS3" s="362"/>
      <c r="QWT3" s="362"/>
      <c r="QWU3" s="390"/>
      <c r="QWV3" s="390"/>
      <c r="QWW3" s="390"/>
      <c r="QWX3" s="390"/>
      <c r="QWY3" s="390"/>
      <c r="QWZ3" s="362"/>
      <c r="QXA3" s="362"/>
      <c r="QXB3" s="362"/>
      <c r="QXC3" s="390"/>
      <c r="QXD3" s="390"/>
      <c r="QXE3" s="390"/>
      <c r="QXF3" s="390"/>
      <c r="QXG3" s="390"/>
      <c r="QXH3" s="362"/>
      <c r="QXI3" s="362"/>
      <c r="QXJ3" s="362"/>
      <c r="QXK3" s="390"/>
      <c r="QXL3" s="390"/>
      <c r="QXM3" s="390"/>
      <c r="QXN3" s="390"/>
      <c r="QXO3" s="390"/>
      <c r="QXP3" s="362"/>
      <c r="QXQ3" s="362"/>
      <c r="QXR3" s="362"/>
      <c r="QXS3" s="390"/>
      <c r="QXT3" s="390"/>
      <c r="QXU3" s="390"/>
      <c r="QXV3" s="390"/>
      <c r="QXW3" s="390"/>
      <c r="QXX3" s="362"/>
      <c r="QXY3" s="362"/>
      <c r="QXZ3" s="362"/>
      <c r="QYA3" s="390"/>
      <c r="QYB3" s="390"/>
      <c r="QYC3" s="390"/>
      <c r="QYD3" s="390"/>
      <c r="QYE3" s="390"/>
      <c r="QYF3" s="362"/>
      <c r="QYG3" s="362"/>
      <c r="QYH3" s="362"/>
      <c r="QYI3" s="390"/>
      <c r="QYJ3" s="390"/>
      <c r="QYK3" s="390"/>
      <c r="QYL3" s="390"/>
      <c r="QYM3" s="390"/>
      <c r="QYN3" s="362"/>
      <c r="QYO3" s="362"/>
      <c r="QYP3" s="362"/>
      <c r="QYQ3" s="390"/>
      <c r="QYR3" s="390"/>
      <c r="QYS3" s="390"/>
      <c r="QYT3" s="390"/>
      <c r="QYU3" s="390"/>
      <c r="QYV3" s="362"/>
      <c r="QYW3" s="362"/>
      <c r="QYX3" s="362"/>
      <c r="QYY3" s="390"/>
      <c r="QYZ3" s="390"/>
      <c r="QZA3" s="390"/>
      <c r="QZB3" s="390"/>
      <c r="QZC3" s="390"/>
      <c r="QZD3" s="362"/>
      <c r="QZE3" s="362"/>
      <c r="QZF3" s="362"/>
      <c r="QZG3" s="390"/>
      <c r="QZH3" s="390"/>
      <c r="QZI3" s="390"/>
      <c r="QZJ3" s="390"/>
      <c r="QZK3" s="390"/>
      <c r="QZL3" s="362"/>
      <c r="QZM3" s="362"/>
      <c r="QZN3" s="362"/>
      <c r="QZO3" s="390"/>
      <c r="QZP3" s="390"/>
      <c r="QZQ3" s="390"/>
      <c r="QZR3" s="390"/>
      <c r="QZS3" s="390"/>
      <c r="QZT3" s="362"/>
      <c r="QZU3" s="362"/>
      <c r="QZV3" s="362"/>
      <c r="QZW3" s="390"/>
      <c r="QZX3" s="390"/>
      <c r="QZY3" s="390"/>
      <c r="QZZ3" s="390"/>
      <c r="RAA3" s="390"/>
      <c r="RAB3" s="362"/>
      <c r="RAC3" s="362"/>
      <c r="RAD3" s="362"/>
      <c r="RAE3" s="390"/>
      <c r="RAF3" s="390"/>
      <c r="RAG3" s="390"/>
      <c r="RAH3" s="390"/>
      <c r="RAI3" s="390"/>
      <c r="RAJ3" s="362"/>
      <c r="RAK3" s="362"/>
      <c r="RAL3" s="362"/>
      <c r="RAM3" s="390"/>
      <c r="RAN3" s="390"/>
      <c r="RAO3" s="390"/>
      <c r="RAP3" s="390"/>
      <c r="RAQ3" s="390"/>
      <c r="RAR3" s="362"/>
      <c r="RAS3" s="362"/>
      <c r="RAT3" s="362"/>
      <c r="RAU3" s="390"/>
      <c r="RAV3" s="390"/>
      <c r="RAW3" s="390"/>
      <c r="RAX3" s="390"/>
      <c r="RAY3" s="390"/>
      <c r="RAZ3" s="362"/>
      <c r="RBA3" s="362"/>
      <c r="RBB3" s="362"/>
      <c r="RBC3" s="390"/>
      <c r="RBD3" s="390"/>
      <c r="RBE3" s="390"/>
      <c r="RBF3" s="390"/>
      <c r="RBG3" s="390"/>
      <c r="RBH3" s="362"/>
      <c r="RBI3" s="362"/>
      <c r="RBJ3" s="362"/>
      <c r="RBK3" s="390"/>
      <c r="RBL3" s="390"/>
      <c r="RBM3" s="390"/>
      <c r="RBN3" s="390"/>
      <c r="RBO3" s="390"/>
      <c r="RBP3" s="362"/>
      <c r="RBQ3" s="362"/>
      <c r="RBR3" s="362"/>
      <c r="RBS3" s="390"/>
      <c r="RBT3" s="390"/>
      <c r="RBU3" s="390"/>
      <c r="RBV3" s="390"/>
      <c r="RBW3" s="390"/>
      <c r="RBX3" s="362"/>
      <c r="RBY3" s="362"/>
      <c r="RBZ3" s="362"/>
      <c r="RCA3" s="390"/>
      <c r="RCB3" s="390"/>
      <c r="RCC3" s="390"/>
      <c r="RCD3" s="390"/>
      <c r="RCE3" s="390"/>
      <c r="RCF3" s="362"/>
      <c r="RCG3" s="362"/>
      <c r="RCH3" s="362"/>
      <c r="RCI3" s="390"/>
      <c r="RCJ3" s="390"/>
      <c r="RCK3" s="390"/>
      <c r="RCL3" s="390"/>
      <c r="RCM3" s="390"/>
      <c r="RCN3" s="362"/>
      <c r="RCO3" s="362"/>
      <c r="RCP3" s="362"/>
      <c r="RCQ3" s="390"/>
      <c r="RCR3" s="390"/>
      <c r="RCS3" s="390"/>
      <c r="RCT3" s="390"/>
      <c r="RCU3" s="390"/>
      <c r="RCV3" s="362"/>
      <c r="RCW3" s="362"/>
      <c r="RCX3" s="362"/>
      <c r="RCY3" s="390"/>
      <c r="RCZ3" s="390"/>
      <c r="RDA3" s="390"/>
      <c r="RDB3" s="390"/>
      <c r="RDC3" s="390"/>
      <c r="RDD3" s="362"/>
      <c r="RDE3" s="362"/>
      <c r="RDF3" s="362"/>
      <c r="RDG3" s="390"/>
      <c r="RDH3" s="390"/>
      <c r="RDI3" s="390"/>
      <c r="RDJ3" s="390"/>
      <c r="RDK3" s="390"/>
      <c r="RDL3" s="362"/>
      <c r="RDM3" s="362"/>
      <c r="RDN3" s="362"/>
      <c r="RDO3" s="390"/>
      <c r="RDP3" s="390"/>
      <c r="RDQ3" s="390"/>
      <c r="RDR3" s="390"/>
      <c r="RDS3" s="390"/>
      <c r="RDT3" s="362"/>
      <c r="RDU3" s="362"/>
      <c r="RDV3" s="362"/>
      <c r="RDW3" s="390"/>
      <c r="RDX3" s="390"/>
      <c r="RDY3" s="390"/>
      <c r="RDZ3" s="390"/>
      <c r="REA3" s="390"/>
      <c r="REB3" s="362"/>
      <c r="REC3" s="362"/>
      <c r="RED3" s="362"/>
      <c r="REE3" s="390"/>
      <c r="REF3" s="390"/>
      <c r="REG3" s="390"/>
      <c r="REH3" s="390"/>
      <c r="REI3" s="390"/>
      <c r="REJ3" s="362"/>
      <c r="REK3" s="362"/>
      <c r="REL3" s="362"/>
      <c r="REM3" s="390"/>
      <c r="REN3" s="390"/>
      <c r="REO3" s="390"/>
      <c r="REP3" s="390"/>
      <c r="REQ3" s="390"/>
      <c r="RER3" s="362"/>
      <c r="RES3" s="362"/>
      <c r="RET3" s="362"/>
      <c r="REU3" s="390"/>
      <c r="REV3" s="390"/>
      <c r="REW3" s="390"/>
      <c r="REX3" s="390"/>
      <c r="REY3" s="390"/>
      <c r="REZ3" s="362"/>
      <c r="RFA3" s="362"/>
      <c r="RFB3" s="362"/>
      <c r="RFC3" s="390"/>
      <c r="RFD3" s="390"/>
      <c r="RFE3" s="390"/>
      <c r="RFF3" s="390"/>
      <c r="RFG3" s="390"/>
      <c r="RFH3" s="362"/>
      <c r="RFI3" s="362"/>
      <c r="RFJ3" s="362"/>
      <c r="RFK3" s="390"/>
      <c r="RFL3" s="390"/>
      <c r="RFM3" s="390"/>
      <c r="RFN3" s="390"/>
      <c r="RFO3" s="390"/>
      <c r="RFP3" s="362"/>
      <c r="RFQ3" s="362"/>
      <c r="RFR3" s="362"/>
      <c r="RFS3" s="390"/>
      <c r="RFT3" s="390"/>
      <c r="RFU3" s="390"/>
      <c r="RFV3" s="390"/>
      <c r="RFW3" s="390"/>
      <c r="RFX3" s="362"/>
      <c r="RFY3" s="362"/>
      <c r="RFZ3" s="362"/>
      <c r="RGA3" s="390"/>
      <c r="RGB3" s="390"/>
      <c r="RGC3" s="390"/>
      <c r="RGD3" s="390"/>
      <c r="RGE3" s="390"/>
      <c r="RGF3" s="362"/>
      <c r="RGG3" s="362"/>
      <c r="RGH3" s="362"/>
      <c r="RGI3" s="390"/>
      <c r="RGJ3" s="390"/>
      <c r="RGK3" s="390"/>
      <c r="RGL3" s="390"/>
      <c r="RGM3" s="390"/>
      <c r="RGN3" s="362"/>
      <c r="RGO3" s="362"/>
      <c r="RGP3" s="362"/>
      <c r="RGQ3" s="390"/>
      <c r="RGR3" s="390"/>
      <c r="RGS3" s="390"/>
      <c r="RGT3" s="390"/>
      <c r="RGU3" s="390"/>
      <c r="RGV3" s="362"/>
      <c r="RGW3" s="362"/>
      <c r="RGX3" s="362"/>
      <c r="RGY3" s="390"/>
      <c r="RGZ3" s="390"/>
      <c r="RHA3" s="390"/>
      <c r="RHB3" s="390"/>
      <c r="RHC3" s="390"/>
      <c r="RHD3" s="362"/>
      <c r="RHE3" s="362"/>
      <c r="RHF3" s="362"/>
      <c r="RHG3" s="390"/>
      <c r="RHH3" s="390"/>
      <c r="RHI3" s="390"/>
      <c r="RHJ3" s="390"/>
      <c r="RHK3" s="390"/>
      <c r="RHL3" s="362"/>
      <c r="RHM3" s="362"/>
      <c r="RHN3" s="362"/>
      <c r="RHO3" s="390"/>
      <c r="RHP3" s="390"/>
      <c r="RHQ3" s="390"/>
      <c r="RHR3" s="390"/>
      <c r="RHS3" s="390"/>
      <c r="RHT3" s="362"/>
      <c r="RHU3" s="362"/>
      <c r="RHV3" s="362"/>
      <c r="RHW3" s="390"/>
      <c r="RHX3" s="390"/>
      <c r="RHY3" s="390"/>
      <c r="RHZ3" s="390"/>
      <c r="RIA3" s="390"/>
      <c r="RIB3" s="362"/>
      <c r="RIC3" s="362"/>
      <c r="RID3" s="362"/>
      <c r="RIE3" s="390"/>
      <c r="RIF3" s="390"/>
      <c r="RIG3" s="390"/>
      <c r="RIH3" s="390"/>
      <c r="RII3" s="390"/>
      <c r="RIJ3" s="362"/>
      <c r="RIK3" s="362"/>
      <c r="RIL3" s="362"/>
      <c r="RIM3" s="390"/>
      <c r="RIN3" s="390"/>
      <c r="RIO3" s="390"/>
      <c r="RIP3" s="390"/>
      <c r="RIQ3" s="390"/>
      <c r="RIR3" s="362"/>
      <c r="RIS3" s="362"/>
      <c r="RIT3" s="362"/>
      <c r="RIU3" s="390"/>
      <c r="RIV3" s="390"/>
      <c r="RIW3" s="390"/>
      <c r="RIX3" s="390"/>
      <c r="RIY3" s="390"/>
      <c r="RIZ3" s="362"/>
      <c r="RJA3" s="362"/>
      <c r="RJB3" s="362"/>
      <c r="RJC3" s="390"/>
      <c r="RJD3" s="390"/>
      <c r="RJE3" s="390"/>
      <c r="RJF3" s="390"/>
      <c r="RJG3" s="390"/>
      <c r="RJH3" s="362"/>
      <c r="RJI3" s="362"/>
      <c r="RJJ3" s="362"/>
      <c r="RJK3" s="390"/>
      <c r="RJL3" s="390"/>
      <c r="RJM3" s="390"/>
      <c r="RJN3" s="390"/>
      <c r="RJO3" s="390"/>
      <c r="RJP3" s="362"/>
      <c r="RJQ3" s="362"/>
      <c r="RJR3" s="362"/>
      <c r="RJS3" s="390"/>
      <c r="RJT3" s="390"/>
      <c r="RJU3" s="390"/>
      <c r="RJV3" s="390"/>
      <c r="RJW3" s="390"/>
      <c r="RJX3" s="362"/>
      <c r="RJY3" s="362"/>
      <c r="RJZ3" s="362"/>
      <c r="RKA3" s="390"/>
      <c r="RKB3" s="390"/>
      <c r="RKC3" s="390"/>
      <c r="RKD3" s="390"/>
      <c r="RKE3" s="390"/>
      <c r="RKF3" s="362"/>
      <c r="RKG3" s="362"/>
      <c r="RKH3" s="362"/>
      <c r="RKI3" s="390"/>
      <c r="RKJ3" s="390"/>
      <c r="RKK3" s="390"/>
      <c r="RKL3" s="390"/>
      <c r="RKM3" s="390"/>
      <c r="RKN3" s="362"/>
      <c r="RKO3" s="362"/>
      <c r="RKP3" s="362"/>
      <c r="RKQ3" s="390"/>
      <c r="RKR3" s="390"/>
      <c r="RKS3" s="390"/>
      <c r="RKT3" s="390"/>
      <c r="RKU3" s="390"/>
      <c r="RKV3" s="362"/>
      <c r="RKW3" s="362"/>
      <c r="RKX3" s="362"/>
      <c r="RKY3" s="390"/>
      <c r="RKZ3" s="390"/>
      <c r="RLA3" s="390"/>
      <c r="RLB3" s="390"/>
      <c r="RLC3" s="390"/>
      <c r="RLD3" s="362"/>
      <c r="RLE3" s="362"/>
      <c r="RLF3" s="362"/>
      <c r="RLG3" s="390"/>
      <c r="RLH3" s="390"/>
      <c r="RLI3" s="390"/>
      <c r="RLJ3" s="390"/>
      <c r="RLK3" s="390"/>
      <c r="RLL3" s="362"/>
      <c r="RLM3" s="362"/>
      <c r="RLN3" s="362"/>
      <c r="RLO3" s="390"/>
      <c r="RLP3" s="390"/>
      <c r="RLQ3" s="390"/>
      <c r="RLR3" s="390"/>
      <c r="RLS3" s="390"/>
      <c r="RLT3" s="362"/>
      <c r="RLU3" s="362"/>
      <c r="RLV3" s="362"/>
      <c r="RLW3" s="390"/>
      <c r="RLX3" s="390"/>
      <c r="RLY3" s="390"/>
      <c r="RLZ3" s="390"/>
      <c r="RMA3" s="390"/>
      <c r="RMB3" s="362"/>
      <c r="RMC3" s="362"/>
      <c r="RMD3" s="362"/>
      <c r="RME3" s="390"/>
      <c r="RMF3" s="390"/>
      <c r="RMG3" s="390"/>
      <c r="RMH3" s="390"/>
      <c r="RMI3" s="390"/>
      <c r="RMJ3" s="362"/>
      <c r="RMK3" s="362"/>
      <c r="RML3" s="362"/>
      <c r="RMM3" s="390"/>
      <c r="RMN3" s="390"/>
      <c r="RMO3" s="390"/>
      <c r="RMP3" s="390"/>
      <c r="RMQ3" s="390"/>
      <c r="RMR3" s="362"/>
      <c r="RMS3" s="362"/>
      <c r="RMT3" s="362"/>
      <c r="RMU3" s="390"/>
      <c r="RMV3" s="390"/>
      <c r="RMW3" s="390"/>
      <c r="RMX3" s="390"/>
      <c r="RMY3" s="390"/>
      <c r="RMZ3" s="362"/>
      <c r="RNA3" s="362"/>
      <c r="RNB3" s="362"/>
      <c r="RNC3" s="390"/>
      <c r="RND3" s="390"/>
      <c r="RNE3" s="390"/>
      <c r="RNF3" s="390"/>
      <c r="RNG3" s="390"/>
      <c r="RNH3" s="362"/>
      <c r="RNI3" s="362"/>
      <c r="RNJ3" s="362"/>
      <c r="RNK3" s="390"/>
      <c r="RNL3" s="390"/>
      <c r="RNM3" s="390"/>
      <c r="RNN3" s="390"/>
      <c r="RNO3" s="390"/>
      <c r="RNP3" s="362"/>
      <c r="RNQ3" s="362"/>
      <c r="RNR3" s="362"/>
      <c r="RNS3" s="390"/>
      <c r="RNT3" s="390"/>
      <c r="RNU3" s="390"/>
      <c r="RNV3" s="390"/>
      <c r="RNW3" s="390"/>
      <c r="RNX3" s="362"/>
      <c r="RNY3" s="362"/>
      <c r="RNZ3" s="362"/>
      <c r="ROA3" s="390"/>
      <c r="ROB3" s="390"/>
      <c r="ROC3" s="390"/>
      <c r="ROD3" s="390"/>
      <c r="ROE3" s="390"/>
      <c r="ROF3" s="362"/>
      <c r="ROG3" s="362"/>
      <c r="ROH3" s="362"/>
      <c r="ROI3" s="390"/>
      <c r="ROJ3" s="390"/>
      <c r="ROK3" s="390"/>
      <c r="ROL3" s="390"/>
      <c r="ROM3" s="390"/>
      <c r="RON3" s="362"/>
      <c r="ROO3" s="362"/>
      <c r="ROP3" s="362"/>
      <c r="ROQ3" s="390"/>
      <c r="ROR3" s="390"/>
      <c r="ROS3" s="390"/>
      <c r="ROT3" s="390"/>
      <c r="ROU3" s="390"/>
      <c r="ROV3" s="362"/>
      <c r="ROW3" s="362"/>
      <c r="ROX3" s="362"/>
      <c r="ROY3" s="390"/>
      <c r="ROZ3" s="390"/>
      <c r="RPA3" s="390"/>
      <c r="RPB3" s="390"/>
      <c r="RPC3" s="390"/>
      <c r="RPD3" s="362"/>
      <c r="RPE3" s="362"/>
      <c r="RPF3" s="362"/>
      <c r="RPG3" s="390"/>
      <c r="RPH3" s="390"/>
      <c r="RPI3" s="390"/>
      <c r="RPJ3" s="390"/>
      <c r="RPK3" s="390"/>
      <c r="RPL3" s="362"/>
      <c r="RPM3" s="362"/>
      <c r="RPN3" s="362"/>
      <c r="RPO3" s="390"/>
      <c r="RPP3" s="390"/>
      <c r="RPQ3" s="390"/>
      <c r="RPR3" s="390"/>
      <c r="RPS3" s="390"/>
      <c r="RPT3" s="362"/>
      <c r="RPU3" s="362"/>
      <c r="RPV3" s="362"/>
      <c r="RPW3" s="390"/>
      <c r="RPX3" s="390"/>
      <c r="RPY3" s="390"/>
      <c r="RPZ3" s="390"/>
      <c r="RQA3" s="390"/>
      <c r="RQB3" s="362"/>
      <c r="RQC3" s="362"/>
      <c r="RQD3" s="362"/>
      <c r="RQE3" s="390"/>
      <c r="RQF3" s="390"/>
      <c r="RQG3" s="390"/>
      <c r="RQH3" s="390"/>
      <c r="RQI3" s="390"/>
      <c r="RQJ3" s="362"/>
      <c r="RQK3" s="362"/>
      <c r="RQL3" s="362"/>
      <c r="RQM3" s="390"/>
      <c r="RQN3" s="390"/>
      <c r="RQO3" s="390"/>
      <c r="RQP3" s="390"/>
      <c r="RQQ3" s="390"/>
      <c r="RQR3" s="362"/>
      <c r="RQS3" s="362"/>
      <c r="RQT3" s="362"/>
      <c r="RQU3" s="390"/>
      <c r="RQV3" s="390"/>
      <c r="RQW3" s="390"/>
      <c r="RQX3" s="390"/>
      <c r="RQY3" s="390"/>
      <c r="RQZ3" s="362"/>
      <c r="RRA3" s="362"/>
      <c r="RRB3" s="362"/>
      <c r="RRC3" s="390"/>
      <c r="RRD3" s="390"/>
      <c r="RRE3" s="390"/>
      <c r="RRF3" s="390"/>
      <c r="RRG3" s="390"/>
      <c r="RRH3" s="362"/>
      <c r="RRI3" s="362"/>
      <c r="RRJ3" s="362"/>
      <c r="RRK3" s="390"/>
      <c r="RRL3" s="390"/>
      <c r="RRM3" s="390"/>
      <c r="RRN3" s="390"/>
      <c r="RRO3" s="390"/>
      <c r="RRP3" s="362"/>
      <c r="RRQ3" s="362"/>
      <c r="RRR3" s="362"/>
      <c r="RRS3" s="390"/>
      <c r="RRT3" s="390"/>
      <c r="RRU3" s="390"/>
      <c r="RRV3" s="390"/>
      <c r="RRW3" s="390"/>
      <c r="RRX3" s="362"/>
      <c r="RRY3" s="362"/>
      <c r="RRZ3" s="362"/>
      <c r="RSA3" s="390"/>
      <c r="RSB3" s="390"/>
      <c r="RSC3" s="390"/>
      <c r="RSD3" s="390"/>
      <c r="RSE3" s="390"/>
      <c r="RSF3" s="362"/>
      <c r="RSG3" s="362"/>
      <c r="RSH3" s="362"/>
      <c r="RSI3" s="390"/>
      <c r="RSJ3" s="390"/>
      <c r="RSK3" s="390"/>
      <c r="RSL3" s="390"/>
      <c r="RSM3" s="390"/>
      <c r="RSN3" s="362"/>
      <c r="RSO3" s="362"/>
      <c r="RSP3" s="362"/>
      <c r="RSQ3" s="390"/>
      <c r="RSR3" s="390"/>
      <c r="RSS3" s="390"/>
      <c r="RST3" s="390"/>
      <c r="RSU3" s="390"/>
      <c r="RSV3" s="362"/>
      <c r="RSW3" s="362"/>
      <c r="RSX3" s="362"/>
      <c r="RSY3" s="390"/>
      <c r="RSZ3" s="390"/>
      <c r="RTA3" s="390"/>
      <c r="RTB3" s="390"/>
      <c r="RTC3" s="390"/>
      <c r="RTD3" s="362"/>
      <c r="RTE3" s="362"/>
      <c r="RTF3" s="362"/>
      <c r="RTG3" s="390"/>
      <c r="RTH3" s="390"/>
      <c r="RTI3" s="390"/>
      <c r="RTJ3" s="390"/>
      <c r="RTK3" s="390"/>
      <c r="RTL3" s="362"/>
      <c r="RTM3" s="362"/>
      <c r="RTN3" s="362"/>
      <c r="RTO3" s="390"/>
      <c r="RTP3" s="390"/>
      <c r="RTQ3" s="390"/>
      <c r="RTR3" s="390"/>
      <c r="RTS3" s="390"/>
      <c r="RTT3" s="362"/>
      <c r="RTU3" s="362"/>
      <c r="RTV3" s="362"/>
      <c r="RTW3" s="390"/>
      <c r="RTX3" s="390"/>
      <c r="RTY3" s="390"/>
      <c r="RTZ3" s="390"/>
      <c r="RUA3" s="390"/>
      <c r="RUB3" s="362"/>
      <c r="RUC3" s="362"/>
      <c r="RUD3" s="362"/>
      <c r="RUE3" s="390"/>
      <c r="RUF3" s="390"/>
      <c r="RUG3" s="390"/>
      <c r="RUH3" s="390"/>
      <c r="RUI3" s="390"/>
      <c r="RUJ3" s="362"/>
      <c r="RUK3" s="362"/>
      <c r="RUL3" s="362"/>
      <c r="RUM3" s="390"/>
      <c r="RUN3" s="390"/>
      <c r="RUO3" s="390"/>
      <c r="RUP3" s="390"/>
      <c r="RUQ3" s="390"/>
      <c r="RUR3" s="362"/>
      <c r="RUS3" s="362"/>
      <c r="RUT3" s="362"/>
      <c r="RUU3" s="390"/>
      <c r="RUV3" s="390"/>
      <c r="RUW3" s="390"/>
      <c r="RUX3" s="390"/>
      <c r="RUY3" s="390"/>
      <c r="RUZ3" s="362"/>
      <c r="RVA3" s="362"/>
      <c r="RVB3" s="362"/>
      <c r="RVC3" s="390"/>
      <c r="RVD3" s="390"/>
      <c r="RVE3" s="390"/>
      <c r="RVF3" s="390"/>
      <c r="RVG3" s="390"/>
      <c r="RVH3" s="362"/>
      <c r="RVI3" s="362"/>
      <c r="RVJ3" s="362"/>
      <c r="RVK3" s="390"/>
      <c r="RVL3" s="390"/>
      <c r="RVM3" s="390"/>
      <c r="RVN3" s="390"/>
      <c r="RVO3" s="390"/>
      <c r="RVP3" s="362"/>
      <c r="RVQ3" s="362"/>
      <c r="RVR3" s="362"/>
      <c r="RVS3" s="390"/>
      <c r="RVT3" s="390"/>
      <c r="RVU3" s="390"/>
      <c r="RVV3" s="390"/>
      <c r="RVW3" s="390"/>
      <c r="RVX3" s="362"/>
      <c r="RVY3" s="362"/>
      <c r="RVZ3" s="362"/>
      <c r="RWA3" s="390"/>
      <c r="RWB3" s="390"/>
      <c r="RWC3" s="390"/>
      <c r="RWD3" s="390"/>
      <c r="RWE3" s="390"/>
      <c r="RWF3" s="362"/>
      <c r="RWG3" s="362"/>
      <c r="RWH3" s="362"/>
      <c r="RWI3" s="390"/>
      <c r="RWJ3" s="390"/>
      <c r="RWK3" s="390"/>
      <c r="RWL3" s="390"/>
      <c r="RWM3" s="390"/>
      <c r="RWN3" s="362"/>
      <c r="RWO3" s="362"/>
      <c r="RWP3" s="362"/>
      <c r="RWQ3" s="390"/>
      <c r="RWR3" s="390"/>
      <c r="RWS3" s="390"/>
      <c r="RWT3" s="390"/>
      <c r="RWU3" s="390"/>
      <c r="RWV3" s="362"/>
      <c r="RWW3" s="362"/>
      <c r="RWX3" s="362"/>
      <c r="RWY3" s="390"/>
      <c r="RWZ3" s="390"/>
      <c r="RXA3" s="390"/>
      <c r="RXB3" s="390"/>
      <c r="RXC3" s="390"/>
      <c r="RXD3" s="362"/>
      <c r="RXE3" s="362"/>
      <c r="RXF3" s="362"/>
      <c r="RXG3" s="390"/>
      <c r="RXH3" s="390"/>
      <c r="RXI3" s="390"/>
      <c r="RXJ3" s="390"/>
      <c r="RXK3" s="390"/>
      <c r="RXL3" s="362"/>
      <c r="RXM3" s="362"/>
      <c r="RXN3" s="362"/>
      <c r="RXO3" s="390"/>
      <c r="RXP3" s="390"/>
      <c r="RXQ3" s="390"/>
      <c r="RXR3" s="390"/>
      <c r="RXS3" s="390"/>
      <c r="RXT3" s="362"/>
      <c r="RXU3" s="362"/>
      <c r="RXV3" s="362"/>
      <c r="RXW3" s="390"/>
      <c r="RXX3" s="390"/>
      <c r="RXY3" s="390"/>
      <c r="RXZ3" s="390"/>
      <c r="RYA3" s="390"/>
      <c r="RYB3" s="362"/>
      <c r="RYC3" s="362"/>
      <c r="RYD3" s="362"/>
      <c r="RYE3" s="390"/>
      <c r="RYF3" s="390"/>
      <c r="RYG3" s="390"/>
      <c r="RYH3" s="390"/>
      <c r="RYI3" s="390"/>
      <c r="RYJ3" s="362"/>
      <c r="RYK3" s="362"/>
      <c r="RYL3" s="362"/>
      <c r="RYM3" s="390"/>
      <c r="RYN3" s="390"/>
      <c r="RYO3" s="390"/>
      <c r="RYP3" s="390"/>
      <c r="RYQ3" s="390"/>
      <c r="RYR3" s="362"/>
      <c r="RYS3" s="362"/>
      <c r="RYT3" s="362"/>
      <c r="RYU3" s="390"/>
      <c r="RYV3" s="390"/>
      <c r="RYW3" s="390"/>
      <c r="RYX3" s="390"/>
      <c r="RYY3" s="390"/>
      <c r="RYZ3" s="362"/>
      <c r="RZA3" s="362"/>
      <c r="RZB3" s="362"/>
      <c r="RZC3" s="390"/>
      <c r="RZD3" s="390"/>
      <c r="RZE3" s="390"/>
      <c r="RZF3" s="390"/>
      <c r="RZG3" s="390"/>
      <c r="RZH3" s="362"/>
      <c r="RZI3" s="362"/>
      <c r="RZJ3" s="362"/>
      <c r="RZK3" s="390"/>
      <c r="RZL3" s="390"/>
      <c r="RZM3" s="390"/>
      <c r="RZN3" s="390"/>
      <c r="RZO3" s="390"/>
      <c r="RZP3" s="362"/>
      <c r="RZQ3" s="362"/>
      <c r="RZR3" s="362"/>
      <c r="RZS3" s="390"/>
      <c r="RZT3" s="390"/>
      <c r="RZU3" s="390"/>
      <c r="RZV3" s="390"/>
      <c r="RZW3" s="390"/>
      <c r="RZX3" s="362"/>
      <c r="RZY3" s="362"/>
      <c r="RZZ3" s="362"/>
      <c r="SAA3" s="390"/>
      <c r="SAB3" s="390"/>
      <c r="SAC3" s="390"/>
      <c r="SAD3" s="390"/>
      <c r="SAE3" s="390"/>
      <c r="SAF3" s="362"/>
      <c r="SAG3" s="362"/>
      <c r="SAH3" s="362"/>
      <c r="SAI3" s="390"/>
      <c r="SAJ3" s="390"/>
      <c r="SAK3" s="390"/>
      <c r="SAL3" s="390"/>
      <c r="SAM3" s="390"/>
      <c r="SAN3" s="362"/>
      <c r="SAO3" s="362"/>
      <c r="SAP3" s="362"/>
      <c r="SAQ3" s="390"/>
      <c r="SAR3" s="390"/>
      <c r="SAS3" s="390"/>
      <c r="SAT3" s="390"/>
      <c r="SAU3" s="390"/>
      <c r="SAV3" s="362"/>
      <c r="SAW3" s="362"/>
      <c r="SAX3" s="362"/>
      <c r="SAY3" s="390"/>
      <c r="SAZ3" s="390"/>
      <c r="SBA3" s="390"/>
      <c r="SBB3" s="390"/>
      <c r="SBC3" s="390"/>
      <c r="SBD3" s="362"/>
      <c r="SBE3" s="362"/>
      <c r="SBF3" s="362"/>
      <c r="SBG3" s="390"/>
      <c r="SBH3" s="390"/>
      <c r="SBI3" s="390"/>
      <c r="SBJ3" s="390"/>
      <c r="SBK3" s="390"/>
      <c r="SBL3" s="362"/>
      <c r="SBM3" s="362"/>
      <c r="SBN3" s="362"/>
      <c r="SBO3" s="390"/>
      <c r="SBP3" s="390"/>
      <c r="SBQ3" s="390"/>
      <c r="SBR3" s="390"/>
      <c r="SBS3" s="390"/>
      <c r="SBT3" s="362"/>
      <c r="SBU3" s="362"/>
      <c r="SBV3" s="362"/>
      <c r="SBW3" s="390"/>
      <c r="SBX3" s="390"/>
      <c r="SBY3" s="390"/>
      <c r="SBZ3" s="390"/>
      <c r="SCA3" s="390"/>
      <c r="SCB3" s="362"/>
      <c r="SCC3" s="362"/>
      <c r="SCD3" s="362"/>
      <c r="SCE3" s="390"/>
      <c r="SCF3" s="390"/>
      <c r="SCG3" s="390"/>
      <c r="SCH3" s="390"/>
      <c r="SCI3" s="390"/>
      <c r="SCJ3" s="362"/>
      <c r="SCK3" s="362"/>
      <c r="SCL3" s="362"/>
      <c r="SCM3" s="390"/>
      <c r="SCN3" s="390"/>
      <c r="SCO3" s="390"/>
      <c r="SCP3" s="390"/>
      <c r="SCQ3" s="390"/>
      <c r="SCR3" s="362"/>
      <c r="SCS3" s="362"/>
      <c r="SCT3" s="362"/>
      <c r="SCU3" s="390"/>
      <c r="SCV3" s="390"/>
      <c r="SCW3" s="390"/>
      <c r="SCX3" s="390"/>
      <c r="SCY3" s="390"/>
      <c r="SCZ3" s="362"/>
      <c r="SDA3" s="362"/>
      <c r="SDB3" s="362"/>
      <c r="SDC3" s="390"/>
      <c r="SDD3" s="390"/>
      <c r="SDE3" s="390"/>
      <c r="SDF3" s="390"/>
      <c r="SDG3" s="390"/>
      <c r="SDH3" s="362"/>
      <c r="SDI3" s="362"/>
      <c r="SDJ3" s="362"/>
      <c r="SDK3" s="390"/>
      <c r="SDL3" s="390"/>
      <c r="SDM3" s="390"/>
      <c r="SDN3" s="390"/>
      <c r="SDO3" s="390"/>
      <c r="SDP3" s="362"/>
      <c r="SDQ3" s="362"/>
      <c r="SDR3" s="362"/>
      <c r="SDS3" s="390"/>
      <c r="SDT3" s="390"/>
      <c r="SDU3" s="390"/>
      <c r="SDV3" s="390"/>
      <c r="SDW3" s="390"/>
      <c r="SDX3" s="362"/>
      <c r="SDY3" s="362"/>
      <c r="SDZ3" s="362"/>
      <c r="SEA3" s="390"/>
      <c r="SEB3" s="390"/>
      <c r="SEC3" s="390"/>
      <c r="SED3" s="390"/>
      <c r="SEE3" s="390"/>
      <c r="SEF3" s="362"/>
      <c r="SEG3" s="362"/>
      <c r="SEH3" s="362"/>
      <c r="SEI3" s="390"/>
      <c r="SEJ3" s="390"/>
      <c r="SEK3" s="390"/>
      <c r="SEL3" s="390"/>
      <c r="SEM3" s="390"/>
      <c r="SEN3" s="362"/>
      <c r="SEO3" s="362"/>
      <c r="SEP3" s="362"/>
      <c r="SEQ3" s="390"/>
      <c r="SER3" s="390"/>
      <c r="SES3" s="390"/>
      <c r="SET3" s="390"/>
      <c r="SEU3" s="390"/>
      <c r="SEV3" s="362"/>
      <c r="SEW3" s="362"/>
      <c r="SEX3" s="362"/>
      <c r="SEY3" s="390"/>
      <c r="SEZ3" s="390"/>
      <c r="SFA3" s="390"/>
      <c r="SFB3" s="390"/>
      <c r="SFC3" s="390"/>
      <c r="SFD3" s="362"/>
      <c r="SFE3" s="362"/>
      <c r="SFF3" s="362"/>
      <c r="SFG3" s="390"/>
      <c r="SFH3" s="390"/>
      <c r="SFI3" s="390"/>
      <c r="SFJ3" s="390"/>
      <c r="SFK3" s="390"/>
      <c r="SFL3" s="362"/>
      <c r="SFM3" s="362"/>
      <c r="SFN3" s="362"/>
      <c r="SFO3" s="390"/>
      <c r="SFP3" s="390"/>
      <c r="SFQ3" s="390"/>
      <c r="SFR3" s="390"/>
      <c r="SFS3" s="390"/>
      <c r="SFT3" s="362"/>
      <c r="SFU3" s="362"/>
      <c r="SFV3" s="362"/>
      <c r="SFW3" s="390"/>
      <c r="SFX3" s="390"/>
      <c r="SFY3" s="390"/>
      <c r="SFZ3" s="390"/>
      <c r="SGA3" s="390"/>
      <c r="SGB3" s="362"/>
      <c r="SGC3" s="362"/>
      <c r="SGD3" s="362"/>
      <c r="SGE3" s="390"/>
      <c r="SGF3" s="390"/>
      <c r="SGG3" s="390"/>
      <c r="SGH3" s="390"/>
      <c r="SGI3" s="390"/>
      <c r="SGJ3" s="362"/>
      <c r="SGK3" s="362"/>
      <c r="SGL3" s="362"/>
      <c r="SGM3" s="390"/>
      <c r="SGN3" s="390"/>
      <c r="SGO3" s="390"/>
      <c r="SGP3" s="390"/>
      <c r="SGQ3" s="390"/>
      <c r="SGR3" s="362"/>
      <c r="SGS3" s="362"/>
      <c r="SGT3" s="362"/>
      <c r="SGU3" s="390"/>
      <c r="SGV3" s="390"/>
      <c r="SGW3" s="390"/>
      <c r="SGX3" s="390"/>
      <c r="SGY3" s="390"/>
      <c r="SGZ3" s="362"/>
      <c r="SHA3" s="362"/>
      <c r="SHB3" s="362"/>
      <c r="SHC3" s="390"/>
      <c r="SHD3" s="390"/>
      <c r="SHE3" s="390"/>
      <c r="SHF3" s="390"/>
      <c r="SHG3" s="390"/>
      <c r="SHH3" s="362"/>
      <c r="SHI3" s="362"/>
      <c r="SHJ3" s="362"/>
      <c r="SHK3" s="390"/>
      <c r="SHL3" s="390"/>
      <c r="SHM3" s="390"/>
      <c r="SHN3" s="390"/>
      <c r="SHO3" s="390"/>
      <c r="SHP3" s="362"/>
      <c r="SHQ3" s="362"/>
      <c r="SHR3" s="362"/>
      <c r="SHS3" s="390"/>
      <c r="SHT3" s="390"/>
      <c r="SHU3" s="390"/>
      <c r="SHV3" s="390"/>
      <c r="SHW3" s="390"/>
      <c r="SHX3" s="362"/>
      <c r="SHY3" s="362"/>
      <c r="SHZ3" s="362"/>
      <c r="SIA3" s="390"/>
      <c r="SIB3" s="390"/>
      <c r="SIC3" s="390"/>
      <c r="SID3" s="390"/>
      <c r="SIE3" s="390"/>
      <c r="SIF3" s="362"/>
      <c r="SIG3" s="362"/>
      <c r="SIH3" s="362"/>
      <c r="SII3" s="390"/>
      <c r="SIJ3" s="390"/>
      <c r="SIK3" s="390"/>
      <c r="SIL3" s="390"/>
      <c r="SIM3" s="390"/>
      <c r="SIN3" s="362"/>
      <c r="SIO3" s="362"/>
      <c r="SIP3" s="362"/>
      <c r="SIQ3" s="390"/>
      <c r="SIR3" s="390"/>
      <c r="SIS3" s="390"/>
      <c r="SIT3" s="390"/>
      <c r="SIU3" s="390"/>
      <c r="SIV3" s="362"/>
      <c r="SIW3" s="362"/>
      <c r="SIX3" s="362"/>
      <c r="SIY3" s="390"/>
      <c r="SIZ3" s="390"/>
      <c r="SJA3" s="390"/>
      <c r="SJB3" s="390"/>
      <c r="SJC3" s="390"/>
      <c r="SJD3" s="362"/>
      <c r="SJE3" s="362"/>
      <c r="SJF3" s="362"/>
      <c r="SJG3" s="390"/>
      <c r="SJH3" s="390"/>
      <c r="SJI3" s="390"/>
      <c r="SJJ3" s="390"/>
      <c r="SJK3" s="390"/>
      <c r="SJL3" s="362"/>
      <c r="SJM3" s="362"/>
      <c r="SJN3" s="362"/>
      <c r="SJO3" s="390"/>
      <c r="SJP3" s="390"/>
      <c r="SJQ3" s="390"/>
      <c r="SJR3" s="390"/>
      <c r="SJS3" s="390"/>
      <c r="SJT3" s="362"/>
      <c r="SJU3" s="362"/>
      <c r="SJV3" s="362"/>
      <c r="SJW3" s="390"/>
      <c r="SJX3" s="390"/>
      <c r="SJY3" s="390"/>
      <c r="SJZ3" s="390"/>
      <c r="SKA3" s="390"/>
      <c r="SKB3" s="362"/>
      <c r="SKC3" s="362"/>
      <c r="SKD3" s="362"/>
      <c r="SKE3" s="390"/>
      <c r="SKF3" s="390"/>
      <c r="SKG3" s="390"/>
      <c r="SKH3" s="390"/>
      <c r="SKI3" s="390"/>
      <c r="SKJ3" s="362"/>
      <c r="SKK3" s="362"/>
      <c r="SKL3" s="362"/>
      <c r="SKM3" s="390"/>
      <c r="SKN3" s="390"/>
      <c r="SKO3" s="390"/>
      <c r="SKP3" s="390"/>
      <c r="SKQ3" s="390"/>
      <c r="SKR3" s="362"/>
      <c r="SKS3" s="362"/>
      <c r="SKT3" s="362"/>
      <c r="SKU3" s="390"/>
      <c r="SKV3" s="390"/>
      <c r="SKW3" s="390"/>
      <c r="SKX3" s="390"/>
      <c r="SKY3" s="390"/>
      <c r="SKZ3" s="362"/>
      <c r="SLA3" s="362"/>
      <c r="SLB3" s="362"/>
      <c r="SLC3" s="390"/>
      <c r="SLD3" s="390"/>
      <c r="SLE3" s="390"/>
      <c r="SLF3" s="390"/>
      <c r="SLG3" s="390"/>
      <c r="SLH3" s="362"/>
      <c r="SLI3" s="362"/>
      <c r="SLJ3" s="362"/>
      <c r="SLK3" s="390"/>
      <c r="SLL3" s="390"/>
      <c r="SLM3" s="390"/>
      <c r="SLN3" s="390"/>
      <c r="SLO3" s="390"/>
      <c r="SLP3" s="362"/>
      <c r="SLQ3" s="362"/>
      <c r="SLR3" s="362"/>
      <c r="SLS3" s="390"/>
      <c r="SLT3" s="390"/>
      <c r="SLU3" s="390"/>
      <c r="SLV3" s="390"/>
      <c r="SLW3" s="390"/>
      <c r="SLX3" s="362"/>
      <c r="SLY3" s="362"/>
      <c r="SLZ3" s="362"/>
      <c r="SMA3" s="390"/>
      <c r="SMB3" s="390"/>
      <c r="SMC3" s="390"/>
      <c r="SMD3" s="390"/>
      <c r="SME3" s="390"/>
      <c r="SMF3" s="362"/>
      <c r="SMG3" s="362"/>
      <c r="SMH3" s="362"/>
      <c r="SMI3" s="390"/>
      <c r="SMJ3" s="390"/>
      <c r="SMK3" s="390"/>
      <c r="SML3" s="390"/>
      <c r="SMM3" s="390"/>
      <c r="SMN3" s="362"/>
      <c r="SMO3" s="362"/>
      <c r="SMP3" s="362"/>
      <c r="SMQ3" s="390"/>
      <c r="SMR3" s="390"/>
      <c r="SMS3" s="390"/>
      <c r="SMT3" s="390"/>
      <c r="SMU3" s="390"/>
      <c r="SMV3" s="362"/>
      <c r="SMW3" s="362"/>
      <c r="SMX3" s="362"/>
      <c r="SMY3" s="390"/>
      <c r="SMZ3" s="390"/>
      <c r="SNA3" s="390"/>
      <c r="SNB3" s="390"/>
      <c r="SNC3" s="390"/>
      <c r="SND3" s="362"/>
      <c r="SNE3" s="362"/>
      <c r="SNF3" s="362"/>
      <c r="SNG3" s="390"/>
      <c r="SNH3" s="390"/>
      <c r="SNI3" s="390"/>
      <c r="SNJ3" s="390"/>
      <c r="SNK3" s="390"/>
      <c r="SNL3" s="362"/>
      <c r="SNM3" s="362"/>
      <c r="SNN3" s="362"/>
      <c r="SNO3" s="390"/>
      <c r="SNP3" s="390"/>
      <c r="SNQ3" s="390"/>
      <c r="SNR3" s="390"/>
      <c r="SNS3" s="390"/>
      <c r="SNT3" s="362"/>
      <c r="SNU3" s="362"/>
      <c r="SNV3" s="362"/>
      <c r="SNW3" s="390"/>
      <c r="SNX3" s="390"/>
      <c r="SNY3" s="390"/>
      <c r="SNZ3" s="390"/>
      <c r="SOA3" s="390"/>
      <c r="SOB3" s="362"/>
      <c r="SOC3" s="362"/>
      <c r="SOD3" s="362"/>
      <c r="SOE3" s="390"/>
      <c r="SOF3" s="390"/>
      <c r="SOG3" s="390"/>
      <c r="SOH3" s="390"/>
      <c r="SOI3" s="390"/>
      <c r="SOJ3" s="362"/>
      <c r="SOK3" s="362"/>
      <c r="SOL3" s="362"/>
      <c r="SOM3" s="390"/>
      <c r="SON3" s="390"/>
      <c r="SOO3" s="390"/>
      <c r="SOP3" s="390"/>
      <c r="SOQ3" s="390"/>
      <c r="SOR3" s="362"/>
      <c r="SOS3" s="362"/>
      <c r="SOT3" s="362"/>
      <c r="SOU3" s="390"/>
      <c r="SOV3" s="390"/>
      <c r="SOW3" s="390"/>
      <c r="SOX3" s="390"/>
      <c r="SOY3" s="390"/>
      <c r="SOZ3" s="362"/>
      <c r="SPA3" s="362"/>
      <c r="SPB3" s="362"/>
      <c r="SPC3" s="390"/>
      <c r="SPD3" s="390"/>
      <c r="SPE3" s="390"/>
      <c r="SPF3" s="390"/>
      <c r="SPG3" s="390"/>
      <c r="SPH3" s="362"/>
      <c r="SPI3" s="362"/>
      <c r="SPJ3" s="362"/>
      <c r="SPK3" s="390"/>
      <c r="SPL3" s="390"/>
      <c r="SPM3" s="390"/>
      <c r="SPN3" s="390"/>
      <c r="SPO3" s="390"/>
      <c r="SPP3" s="362"/>
      <c r="SPQ3" s="362"/>
      <c r="SPR3" s="362"/>
      <c r="SPS3" s="390"/>
      <c r="SPT3" s="390"/>
      <c r="SPU3" s="390"/>
      <c r="SPV3" s="390"/>
      <c r="SPW3" s="390"/>
      <c r="SPX3" s="362"/>
      <c r="SPY3" s="362"/>
      <c r="SPZ3" s="362"/>
      <c r="SQA3" s="390"/>
      <c r="SQB3" s="390"/>
      <c r="SQC3" s="390"/>
      <c r="SQD3" s="390"/>
      <c r="SQE3" s="390"/>
      <c r="SQF3" s="362"/>
      <c r="SQG3" s="362"/>
      <c r="SQH3" s="362"/>
      <c r="SQI3" s="390"/>
      <c r="SQJ3" s="390"/>
      <c r="SQK3" s="390"/>
      <c r="SQL3" s="390"/>
      <c r="SQM3" s="390"/>
      <c r="SQN3" s="362"/>
      <c r="SQO3" s="362"/>
      <c r="SQP3" s="362"/>
      <c r="SQQ3" s="390"/>
      <c r="SQR3" s="390"/>
      <c r="SQS3" s="390"/>
      <c r="SQT3" s="390"/>
      <c r="SQU3" s="390"/>
      <c r="SQV3" s="362"/>
      <c r="SQW3" s="362"/>
      <c r="SQX3" s="362"/>
      <c r="SQY3" s="390"/>
      <c r="SQZ3" s="390"/>
      <c r="SRA3" s="390"/>
      <c r="SRB3" s="390"/>
      <c r="SRC3" s="390"/>
      <c r="SRD3" s="362"/>
      <c r="SRE3" s="362"/>
      <c r="SRF3" s="362"/>
      <c r="SRG3" s="390"/>
      <c r="SRH3" s="390"/>
      <c r="SRI3" s="390"/>
      <c r="SRJ3" s="390"/>
      <c r="SRK3" s="390"/>
      <c r="SRL3" s="362"/>
      <c r="SRM3" s="362"/>
      <c r="SRN3" s="362"/>
      <c r="SRO3" s="390"/>
      <c r="SRP3" s="390"/>
      <c r="SRQ3" s="390"/>
      <c r="SRR3" s="390"/>
      <c r="SRS3" s="390"/>
      <c r="SRT3" s="362"/>
      <c r="SRU3" s="362"/>
      <c r="SRV3" s="362"/>
      <c r="SRW3" s="390"/>
      <c r="SRX3" s="390"/>
      <c r="SRY3" s="390"/>
      <c r="SRZ3" s="390"/>
      <c r="SSA3" s="390"/>
      <c r="SSB3" s="362"/>
      <c r="SSC3" s="362"/>
      <c r="SSD3" s="362"/>
      <c r="SSE3" s="390"/>
      <c r="SSF3" s="390"/>
      <c r="SSG3" s="390"/>
      <c r="SSH3" s="390"/>
      <c r="SSI3" s="390"/>
      <c r="SSJ3" s="362"/>
      <c r="SSK3" s="362"/>
      <c r="SSL3" s="362"/>
      <c r="SSM3" s="390"/>
      <c r="SSN3" s="390"/>
      <c r="SSO3" s="390"/>
      <c r="SSP3" s="390"/>
      <c r="SSQ3" s="390"/>
      <c r="SSR3" s="362"/>
      <c r="SSS3" s="362"/>
      <c r="SST3" s="362"/>
      <c r="SSU3" s="390"/>
      <c r="SSV3" s="390"/>
      <c r="SSW3" s="390"/>
      <c r="SSX3" s="390"/>
      <c r="SSY3" s="390"/>
      <c r="SSZ3" s="362"/>
      <c r="STA3" s="362"/>
      <c r="STB3" s="362"/>
      <c r="STC3" s="390"/>
      <c r="STD3" s="390"/>
      <c r="STE3" s="390"/>
      <c r="STF3" s="390"/>
      <c r="STG3" s="390"/>
      <c r="STH3" s="362"/>
      <c r="STI3" s="362"/>
      <c r="STJ3" s="362"/>
      <c r="STK3" s="390"/>
      <c r="STL3" s="390"/>
      <c r="STM3" s="390"/>
      <c r="STN3" s="390"/>
      <c r="STO3" s="390"/>
      <c r="STP3" s="362"/>
      <c r="STQ3" s="362"/>
      <c r="STR3" s="362"/>
      <c r="STS3" s="390"/>
      <c r="STT3" s="390"/>
      <c r="STU3" s="390"/>
      <c r="STV3" s="390"/>
      <c r="STW3" s="390"/>
      <c r="STX3" s="362"/>
      <c r="STY3" s="362"/>
      <c r="STZ3" s="362"/>
      <c r="SUA3" s="390"/>
      <c r="SUB3" s="390"/>
      <c r="SUC3" s="390"/>
      <c r="SUD3" s="390"/>
      <c r="SUE3" s="390"/>
      <c r="SUF3" s="362"/>
      <c r="SUG3" s="362"/>
      <c r="SUH3" s="362"/>
      <c r="SUI3" s="390"/>
      <c r="SUJ3" s="390"/>
      <c r="SUK3" s="390"/>
      <c r="SUL3" s="390"/>
      <c r="SUM3" s="390"/>
      <c r="SUN3" s="362"/>
      <c r="SUO3" s="362"/>
      <c r="SUP3" s="362"/>
      <c r="SUQ3" s="390"/>
      <c r="SUR3" s="390"/>
      <c r="SUS3" s="390"/>
      <c r="SUT3" s="390"/>
      <c r="SUU3" s="390"/>
      <c r="SUV3" s="362"/>
      <c r="SUW3" s="362"/>
      <c r="SUX3" s="362"/>
      <c r="SUY3" s="390"/>
      <c r="SUZ3" s="390"/>
      <c r="SVA3" s="390"/>
      <c r="SVB3" s="390"/>
      <c r="SVC3" s="390"/>
      <c r="SVD3" s="362"/>
      <c r="SVE3" s="362"/>
      <c r="SVF3" s="362"/>
      <c r="SVG3" s="390"/>
      <c r="SVH3" s="390"/>
      <c r="SVI3" s="390"/>
      <c r="SVJ3" s="390"/>
      <c r="SVK3" s="390"/>
      <c r="SVL3" s="362"/>
      <c r="SVM3" s="362"/>
      <c r="SVN3" s="362"/>
      <c r="SVO3" s="390"/>
      <c r="SVP3" s="390"/>
      <c r="SVQ3" s="390"/>
      <c r="SVR3" s="390"/>
      <c r="SVS3" s="390"/>
      <c r="SVT3" s="362"/>
      <c r="SVU3" s="362"/>
      <c r="SVV3" s="362"/>
      <c r="SVW3" s="390"/>
      <c r="SVX3" s="390"/>
      <c r="SVY3" s="390"/>
      <c r="SVZ3" s="390"/>
      <c r="SWA3" s="390"/>
      <c r="SWB3" s="362"/>
      <c r="SWC3" s="362"/>
      <c r="SWD3" s="362"/>
      <c r="SWE3" s="390"/>
      <c r="SWF3" s="390"/>
      <c r="SWG3" s="390"/>
      <c r="SWH3" s="390"/>
      <c r="SWI3" s="390"/>
      <c r="SWJ3" s="362"/>
      <c r="SWK3" s="362"/>
      <c r="SWL3" s="362"/>
      <c r="SWM3" s="390"/>
      <c r="SWN3" s="390"/>
      <c r="SWO3" s="390"/>
      <c r="SWP3" s="390"/>
      <c r="SWQ3" s="390"/>
      <c r="SWR3" s="362"/>
      <c r="SWS3" s="362"/>
      <c r="SWT3" s="362"/>
      <c r="SWU3" s="390"/>
      <c r="SWV3" s="390"/>
      <c r="SWW3" s="390"/>
      <c r="SWX3" s="390"/>
      <c r="SWY3" s="390"/>
      <c r="SWZ3" s="362"/>
      <c r="SXA3" s="362"/>
      <c r="SXB3" s="362"/>
      <c r="SXC3" s="390"/>
      <c r="SXD3" s="390"/>
      <c r="SXE3" s="390"/>
      <c r="SXF3" s="390"/>
      <c r="SXG3" s="390"/>
      <c r="SXH3" s="362"/>
      <c r="SXI3" s="362"/>
      <c r="SXJ3" s="362"/>
      <c r="SXK3" s="390"/>
      <c r="SXL3" s="390"/>
      <c r="SXM3" s="390"/>
      <c r="SXN3" s="390"/>
      <c r="SXO3" s="390"/>
      <c r="SXP3" s="362"/>
      <c r="SXQ3" s="362"/>
      <c r="SXR3" s="362"/>
      <c r="SXS3" s="390"/>
      <c r="SXT3" s="390"/>
      <c r="SXU3" s="390"/>
      <c r="SXV3" s="390"/>
      <c r="SXW3" s="390"/>
      <c r="SXX3" s="362"/>
      <c r="SXY3" s="362"/>
      <c r="SXZ3" s="362"/>
      <c r="SYA3" s="390"/>
      <c r="SYB3" s="390"/>
      <c r="SYC3" s="390"/>
      <c r="SYD3" s="390"/>
      <c r="SYE3" s="390"/>
      <c r="SYF3" s="362"/>
      <c r="SYG3" s="362"/>
      <c r="SYH3" s="362"/>
      <c r="SYI3" s="390"/>
      <c r="SYJ3" s="390"/>
      <c r="SYK3" s="390"/>
      <c r="SYL3" s="390"/>
      <c r="SYM3" s="390"/>
      <c r="SYN3" s="362"/>
      <c r="SYO3" s="362"/>
      <c r="SYP3" s="362"/>
      <c r="SYQ3" s="390"/>
      <c r="SYR3" s="390"/>
      <c r="SYS3" s="390"/>
      <c r="SYT3" s="390"/>
      <c r="SYU3" s="390"/>
      <c r="SYV3" s="362"/>
      <c r="SYW3" s="362"/>
      <c r="SYX3" s="362"/>
      <c r="SYY3" s="390"/>
      <c r="SYZ3" s="390"/>
      <c r="SZA3" s="390"/>
      <c r="SZB3" s="390"/>
      <c r="SZC3" s="390"/>
      <c r="SZD3" s="362"/>
      <c r="SZE3" s="362"/>
      <c r="SZF3" s="362"/>
      <c r="SZG3" s="390"/>
      <c r="SZH3" s="390"/>
      <c r="SZI3" s="390"/>
      <c r="SZJ3" s="390"/>
      <c r="SZK3" s="390"/>
      <c r="SZL3" s="362"/>
      <c r="SZM3" s="362"/>
      <c r="SZN3" s="362"/>
      <c r="SZO3" s="390"/>
      <c r="SZP3" s="390"/>
      <c r="SZQ3" s="390"/>
      <c r="SZR3" s="390"/>
      <c r="SZS3" s="390"/>
      <c r="SZT3" s="362"/>
      <c r="SZU3" s="362"/>
      <c r="SZV3" s="362"/>
      <c r="SZW3" s="390"/>
      <c r="SZX3" s="390"/>
      <c r="SZY3" s="390"/>
      <c r="SZZ3" s="390"/>
      <c r="TAA3" s="390"/>
      <c r="TAB3" s="362"/>
      <c r="TAC3" s="362"/>
      <c r="TAD3" s="362"/>
      <c r="TAE3" s="390"/>
      <c r="TAF3" s="390"/>
      <c r="TAG3" s="390"/>
      <c r="TAH3" s="390"/>
      <c r="TAI3" s="390"/>
      <c r="TAJ3" s="362"/>
      <c r="TAK3" s="362"/>
      <c r="TAL3" s="362"/>
      <c r="TAM3" s="390"/>
      <c r="TAN3" s="390"/>
      <c r="TAO3" s="390"/>
      <c r="TAP3" s="390"/>
      <c r="TAQ3" s="390"/>
      <c r="TAR3" s="362"/>
      <c r="TAS3" s="362"/>
      <c r="TAT3" s="362"/>
      <c r="TAU3" s="390"/>
      <c r="TAV3" s="390"/>
      <c r="TAW3" s="390"/>
      <c r="TAX3" s="390"/>
      <c r="TAY3" s="390"/>
      <c r="TAZ3" s="362"/>
      <c r="TBA3" s="362"/>
      <c r="TBB3" s="362"/>
      <c r="TBC3" s="390"/>
      <c r="TBD3" s="390"/>
      <c r="TBE3" s="390"/>
      <c r="TBF3" s="390"/>
      <c r="TBG3" s="390"/>
      <c r="TBH3" s="362"/>
      <c r="TBI3" s="362"/>
      <c r="TBJ3" s="362"/>
      <c r="TBK3" s="390"/>
      <c r="TBL3" s="390"/>
      <c r="TBM3" s="390"/>
      <c r="TBN3" s="390"/>
      <c r="TBO3" s="390"/>
      <c r="TBP3" s="362"/>
      <c r="TBQ3" s="362"/>
      <c r="TBR3" s="362"/>
      <c r="TBS3" s="390"/>
      <c r="TBT3" s="390"/>
      <c r="TBU3" s="390"/>
      <c r="TBV3" s="390"/>
      <c r="TBW3" s="390"/>
      <c r="TBX3" s="362"/>
      <c r="TBY3" s="362"/>
      <c r="TBZ3" s="362"/>
      <c r="TCA3" s="390"/>
      <c r="TCB3" s="390"/>
      <c r="TCC3" s="390"/>
      <c r="TCD3" s="390"/>
      <c r="TCE3" s="390"/>
      <c r="TCF3" s="362"/>
      <c r="TCG3" s="362"/>
      <c r="TCH3" s="362"/>
      <c r="TCI3" s="390"/>
      <c r="TCJ3" s="390"/>
      <c r="TCK3" s="390"/>
      <c r="TCL3" s="390"/>
      <c r="TCM3" s="390"/>
      <c r="TCN3" s="362"/>
      <c r="TCO3" s="362"/>
      <c r="TCP3" s="362"/>
      <c r="TCQ3" s="390"/>
      <c r="TCR3" s="390"/>
      <c r="TCS3" s="390"/>
      <c r="TCT3" s="390"/>
      <c r="TCU3" s="390"/>
      <c r="TCV3" s="362"/>
      <c r="TCW3" s="362"/>
      <c r="TCX3" s="362"/>
      <c r="TCY3" s="390"/>
      <c r="TCZ3" s="390"/>
      <c r="TDA3" s="390"/>
      <c r="TDB3" s="390"/>
      <c r="TDC3" s="390"/>
      <c r="TDD3" s="362"/>
      <c r="TDE3" s="362"/>
      <c r="TDF3" s="362"/>
      <c r="TDG3" s="390"/>
      <c r="TDH3" s="390"/>
      <c r="TDI3" s="390"/>
      <c r="TDJ3" s="390"/>
      <c r="TDK3" s="390"/>
      <c r="TDL3" s="362"/>
      <c r="TDM3" s="362"/>
      <c r="TDN3" s="362"/>
      <c r="TDO3" s="390"/>
      <c r="TDP3" s="390"/>
      <c r="TDQ3" s="390"/>
      <c r="TDR3" s="390"/>
      <c r="TDS3" s="390"/>
      <c r="TDT3" s="362"/>
      <c r="TDU3" s="362"/>
      <c r="TDV3" s="362"/>
      <c r="TDW3" s="390"/>
      <c r="TDX3" s="390"/>
      <c r="TDY3" s="390"/>
      <c r="TDZ3" s="390"/>
      <c r="TEA3" s="390"/>
      <c r="TEB3" s="362"/>
      <c r="TEC3" s="362"/>
      <c r="TED3" s="362"/>
      <c r="TEE3" s="390"/>
      <c r="TEF3" s="390"/>
      <c r="TEG3" s="390"/>
      <c r="TEH3" s="390"/>
      <c r="TEI3" s="390"/>
      <c r="TEJ3" s="362"/>
      <c r="TEK3" s="362"/>
      <c r="TEL3" s="362"/>
      <c r="TEM3" s="390"/>
      <c r="TEN3" s="390"/>
      <c r="TEO3" s="390"/>
      <c r="TEP3" s="390"/>
      <c r="TEQ3" s="390"/>
      <c r="TER3" s="362"/>
      <c r="TES3" s="362"/>
      <c r="TET3" s="362"/>
      <c r="TEU3" s="390"/>
      <c r="TEV3" s="390"/>
      <c r="TEW3" s="390"/>
      <c r="TEX3" s="390"/>
      <c r="TEY3" s="390"/>
      <c r="TEZ3" s="362"/>
      <c r="TFA3" s="362"/>
      <c r="TFB3" s="362"/>
      <c r="TFC3" s="390"/>
      <c r="TFD3" s="390"/>
      <c r="TFE3" s="390"/>
      <c r="TFF3" s="390"/>
      <c r="TFG3" s="390"/>
      <c r="TFH3" s="362"/>
      <c r="TFI3" s="362"/>
      <c r="TFJ3" s="362"/>
      <c r="TFK3" s="390"/>
      <c r="TFL3" s="390"/>
      <c r="TFM3" s="390"/>
      <c r="TFN3" s="390"/>
      <c r="TFO3" s="390"/>
      <c r="TFP3" s="362"/>
      <c r="TFQ3" s="362"/>
      <c r="TFR3" s="362"/>
      <c r="TFS3" s="390"/>
      <c r="TFT3" s="390"/>
      <c r="TFU3" s="390"/>
      <c r="TFV3" s="390"/>
      <c r="TFW3" s="390"/>
      <c r="TFX3" s="362"/>
      <c r="TFY3" s="362"/>
      <c r="TFZ3" s="362"/>
      <c r="TGA3" s="390"/>
      <c r="TGB3" s="390"/>
      <c r="TGC3" s="390"/>
      <c r="TGD3" s="390"/>
      <c r="TGE3" s="390"/>
      <c r="TGF3" s="362"/>
      <c r="TGG3" s="362"/>
      <c r="TGH3" s="362"/>
      <c r="TGI3" s="390"/>
      <c r="TGJ3" s="390"/>
      <c r="TGK3" s="390"/>
      <c r="TGL3" s="390"/>
      <c r="TGM3" s="390"/>
      <c r="TGN3" s="362"/>
      <c r="TGO3" s="362"/>
      <c r="TGP3" s="362"/>
      <c r="TGQ3" s="390"/>
      <c r="TGR3" s="390"/>
      <c r="TGS3" s="390"/>
      <c r="TGT3" s="390"/>
      <c r="TGU3" s="390"/>
      <c r="TGV3" s="362"/>
      <c r="TGW3" s="362"/>
      <c r="TGX3" s="362"/>
      <c r="TGY3" s="390"/>
      <c r="TGZ3" s="390"/>
      <c r="THA3" s="390"/>
      <c r="THB3" s="390"/>
      <c r="THC3" s="390"/>
      <c r="THD3" s="362"/>
      <c r="THE3" s="362"/>
      <c r="THF3" s="362"/>
      <c r="THG3" s="390"/>
      <c r="THH3" s="390"/>
      <c r="THI3" s="390"/>
      <c r="THJ3" s="390"/>
      <c r="THK3" s="390"/>
      <c r="THL3" s="362"/>
      <c r="THM3" s="362"/>
      <c r="THN3" s="362"/>
      <c r="THO3" s="390"/>
      <c r="THP3" s="390"/>
      <c r="THQ3" s="390"/>
      <c r="THR3" s="390"/>
      <c r="THS3" s="390"/>
      <c r="THT3" s="362"/>
      <c r="THU3" s="362"/>
      <c r="THV3" s="362"/>
      <c r="THW3" s="390"/>
      <c r="THX3" s="390"/>
      <c r="THY3" s="390"/>
      <c r="THZ3" s="390"/>
      <c r="TIA3" s="390"/>
      <c r="TIB3" s="362"/>
      <c r="TIC3" s="362"/>
      <c r="TID3" s="362"/>
      <c r="TIE3" s="390"/>
      <c r="TIF3" s="390"/>
      <c r="TIG3" s="390"/>
      <c r="TIH3" s="390"/>
      <c r="TII3" s="390"/>
      <c r="TIJ3" s="362"/>
      <c r="TIK3" s="362"/>
      <c r="TIL3" s="362"/>
      <c r="TIM3" s="390"/>
      <c r="TIN3" s="390"/>
      <c r="TIO3" s="390"/>
      <c r="TIP3" s="390"/>
      <c r="TIQ3" s="390"/>
      <c r="TIR3" s="362"/>
      <c r="TIS3" s="362"/>
      <c r="TIT3" s="362"/>
      <c r="TIU3" s="390"/>
      <c r="TIV3" s="390"/>
      <c r="TIW3" s="390"/>
      <c r="TIX3" s="390"/>
      <c r="TIY3" s="390"/>
      <c r="TIZ3" s="362"/>
      <c r="TJA3" s="362"/>
      <c r="TJB3" s="362"/>
      <c r="TJC3" s="390"/>
      <c r="TJD3" s="390"/>
      <c r="TJE3" s="390"/>
      <c r="TJF3" s="390"/>
      <c r="TJG3" s="390"/>
      <c r="TJH3" s="362"/>
      <c r="TJI3" s="362"/>
      <c r="TJJ3" s="362"/>
      <c r="TJK3" s="390"/>
      <c r="TJL3" s="390"/>
      <c r="TJM3" s="390"/>
      <c r="TJN3" s="390"/>
      <c r="TJO3" s="390"/>
      <c r="TJP3" s="362"/>
      <c r="TJQ3" s="362"/>
      <c r="TJR3" s="362"/>
      <c r="TJS3" s="390"/>
      <c r="TJT3" s="390"/>
      <c r="TJU3" s="390"/>
      <c r="TJV3" s="390"/>
      <c r="TJW3" s="390"/>
      <c r="TJX3" s="362"/>
      <c r="TJY3" s="362"/>
      <c r="TJZ3" s="362"/>
      <c r="TKA3" s="390"/>
      <c r="TKB3" s="390"/>
      <c r="TKC3" s="390"/>
      <c r="TKD3" s="390"/>
      <c r="TKE3" s="390"/>
      <c r="TKF3" s="362"/>
      <c r="TKG3" s="362"/>
      <c r="TKH3" s="362"/>
      <c r="TKI3" s="390"/>
      <c r="TKJ3" s="390"/>
      <c r="TKK3" s="390"/>
      <c r="TKL3" s="390"/>
      <c r="TKM3" s="390"/>
      <c r="TKN3" s="362"/>
      <c r="TKO3" s="362"/>
      <c r="TKP3" s="362"/>
      <c r="TKQ3" s="390"/>
      <c r="TKR3" s="390"/>
      <c r="TKS3" s="390"/>
      <c r="TKT3" s="390"/>
      <c r="TKU3" s="390"/>
      <c r="TKV3" s="362"/>
      <c r="TKW3" s="362"/>
      <c r="TKX3" s="362"/>
      <c r="TKY3" s="390"/>
      <c r="TKZ3" s="390"/>
      <c r="TLA3" s="390"/>
      <c r="TLB3" s="390"/>
      <c r="TLC3" s="390"/>
      <c r="TLD3" s="362"/>
      <c r="TLE3" s="362"/>
      <c r="TLF3" s="362"/>
      <c r="TLG3" s="390"/>
      <c r="TLH3" s="390"/>
      <c r="TLI3" s="390"/>
      <c r="TLJ3" s="390"/>
      <c r="TLK3" s="390"/>
      <c r="TLL3" s="362"/>
      <c r="TLM3" s="362"/>
      <c r="TLN3" s="362"/>
      <c r="TLO3" s="390"/>
      <c r="TLP3" s="390"/>
      <c r="TLQ3" s="390"/>
      <c r="TLR3" s="390"/>
      <c r="TLS3" s="390"/>
      <c r="TLT3" s="362"/>
      <c r="TLU3" s="362"/>
      <c r="TLV3" s="362"/>
      <c r="TLW3" s="390"/>
      <c r="TLX3" s="390"/>
      <c r="TLY3" s="390"/>
      <c r="TLZ3" s="390"/>
      <c r="TMA3" s="390"/>
      <c r="TMB3" s="362"/>
      <c r="TMC3" s="362"/>
      <c r="TMD3" s="362"/>
      <c r="TME3" s="390"/>
      <c r="TMF3" s="390"/>
      <c r="TMG3" s="390"/>
      <c r="TMH3" s="390"/>
      <c r="TMI3" s="390"/>
      <c r="TMJ3" s="362"/>
      <c r="TMK3" s="362"/>
      <c r="TML3" s="362"/>
      <c r="TMM3" s="390"/>
      <c r="TMN3" s="390"/>
      <c r="TMO3" s="390"/>
      <c r="TMP3" s="390"/>
      <c r="TMQ3" s="390"/>
      <c r="TMR3" s="362"/>
      <c r="TMS3" s="362"/>
      <c r="TMT3" s="362"/>
      <c r="TMU3" s="390"/>
      <c r="TMV3" s="390"/>
      <c r="TMW3" s="390"/>
      <c r="TMX3" s="390"/>
      <c r="TMY3" s="390"/>
      <c r="TMZ3" s="362"/>
      <c r="TNA3" s="362"/>
      <c r="TNB3" s="362"/>
      <c r="TNC3" s="390"/>
      <c r="TND3" s="390"/>
      <c r="TNE3" s="390"/>
      <c r="TNF3" s="390"/>
      <c r="TNG3" s="390"/>
      <c r="TNH3" s="362"/>
      <c r="TNI3" s="362"/>
      <c r="TNJ3" s="362"/>
      <c r="TNK3" s="390"/>
      <c r="TNL3" s="390"/>
      <c r="TNM3" s="390"/>
      <c r="TNN3" s="390"/>
      <c r="TNO3" s="390"/>
      <c r="TNP3" s="362"/>
      <c r="TNQ3" s="362"/>
      <c r="TNR3" s="362"/>
      <c r="TNS3" s="390"/>
      <c r="TNT3" s="390"/>
      <c r="TNU3" s="390"/>
      <c r="TNV3" s="390"/>
      <c r="TNW3" s="390"/>
      <c r="TNX3" s="362"/>
      <c r="TNY3" s="362"/>
      <c r="TNZ3" s="362"/>
      <c r="TOA3" s="390"/>
      <c r="TOB3" s="390"/>
      <c r="TOC3" s="390"/>
      <c r="TOD3" s="390"/>
      <c r="TOE3" s="390"/>
      <c r="TOF3" s="362"/>
      <c r="TOG3" s="362"/>
      <c r="TOH3" s="362"/>
      <c r="TOI3" s="390"/>
      <c r="TOJ3" s="390"/>
      <c r="TOK3" s="390"/>
      <c r="TOL3" s="390"/>
      <c r="TOM3" s="390"/>
      <c r="TON3" s="362"/>
      <c r="TOO3" s="362"/>
      <c r="TOP3" s="362"/>
      <c r="TOQ3" s="390"/>
      <c r="TOR3" s="390"/>
      <c r="TOS3" s="390"/>
      <c r="TOT3" s="390"/>
      <c r="TOU3" s="390"/>
      <c r="TOV3" s="362"/>
      <c r="TOW3" s="362"/>
      <c r="TOX3" s="362"/>
      <c r="TOY3" s="390"/>
      <c r="TOZ3" s="390"/>
      <c r="TPA3" s="390"/>
      <c r="TPB3" s="390"/>
      <c r="TPC3" s="390"/>
      <c r="TPD3" s="362"/>
      <c r="TPE3" s="362"/>
      <c r="TPF3" s="362"/>
      <c r="TPG3" s="390"/>
      <c r="TPH3" s="390"/>
      <c r="TPI3" s="390"/>
      <c r="TPJ3" s="390"/>
      <c r="TPK3" s="390"/>
      <c r="TPL3" s="362"/>
      <c r="TPM3" s="362"/>
      <c r="TPN3" s="362"/>
      <c r="TPO3" s="390"/>
      <c r="TPP3" s="390"/>
      <c r="TPQ3" s="390"/>
      <c r="TPR3" s="390"/>
      <c r="TPS3" s="390"/>
      <c r="TPT3" s="362"/>
      <c r="TPU3" s="362"/>
      <c r="TPV3" s="362"/>
      <c r="TPW3" s="390"/>
      <c r="TPX3" s="390"/>
      <c r="TPY3" s="390"/>
      <c r="TPZ3" s="390"/>
      <c r="TQA3" s="390"/>
      <c r="TQB3" s="362"/>
      <c r="TQC3" s="362"/>
      <c r="TQD3" s="362"/>
      <c r="TQE3" s="390"/>
      <c r="TQF3" s="390"/>
      <c r="TQG3" s="390"/>
      <c r="TQH3" s="390"/>
      <c r="TQI3" s="390"/>
      <c r="TQJ3" s="362"/>
      <c r="TQK3" s="362"/>
      <c r="TQL3" s="362"/>
      <c r="TQM3" s="390"/>
      <c r="TQN3" s="390"/>
      <c r="TQO3" s="390"/>
      <c r="TQP3" s="390"/>
      <c r="TQQ3" s="390"/>
      <c r="TQR3" s="362"/>
      <c r="TQS3" s="362"/>
      <c r="TQT3" s="362"/>
      <c r="TQU3" s="390"/>
      <c r="TQV3" s="390"/>
      <c r="TQW3" s="390"/>
      <c r="TQX3" s="390"/>
      <c r="TQY3" s="390"/>
      <c r="TQZ3" s="362"/>
      <c r="TRA3" s="362"/>
      <c r="TRB3" s="362"/>
      <c r="TRC3" s="390"/>
      <c r="TRD3" s="390"/>
      <c r="TRE3" s="390"/>
      <c r="TRF3" s="390"/>
      <c r="TRG3" s="390"/>
      <c r="TRH3" s="362"/>
      <c r="TRI3" s="362"/>
      <c r="TRJ3" s="362"/>
      <c r="TRK3" s="390"/>
      <c r="TRL3" s="390"/>
      <c r="TRM3" s="390"/>
      <c r="TRN3" s="390"/>
      <c r="TRO3" s="390"/>
      <c r="TRP3" s="362"/>
      <c r="TRQ3" s="362"/>
      <c r="TRR3" s="362"/>
      <c r="TRS3" s="390"/>
      <c r="TRT3" s="390"/>
      <c r="TRU3" s="390"/>
      <c r="TRV3" s="390"/>
      <c r="TRW3" s="390"/>
      <c r="TRX3" s="362"/>
      <c r="TRY3" s="362"/>
      <c r="TRZ3" s="362"/>
      <c r="TSA3" s="390"/>
      <c r="TSB3" s="390"/>
      <c r="TSC3" s="390"/>
      <c r="TSD3" s="390"/>
      <c r="TSE3" s="390"/>
      <c r="TSF3" s="362"/>
      <c r="TSG3" s="362"/>
      <c r="TSH3" s="362"/>
      <c r="TSI3" s="390"/>
      <c r="TSJ3" s="390"/>
      <c r="TSK3" s="390"/>
      <c r="TSL3" s="390"/>
      <c r="TSM3" s="390"/>
      <c r="TSN3" s="362"/>
      <c r="TSO3" s="362"/>
      <c r="TSP3" s="362"/>
      <c r="TSQ3" s="390"/>
      <c r="TSR3" s="390"/>
      <c r="TSS3" s="390"/>
      <c r="TST3" s="390"/>
      <c r="TSU3" s="390"/>
      <c r="TSV3" s="362"/>
      <c r="TSW3" s="362"/>
      <c r="TSX3" s="362"/>
      <c r="TSY3" s="390"/>
      <c r="TSZ3" s="390"/>
      <c r="TTA3" s="390"/>
      <c r="TTB3" s="390"/>
      <c r="TTC3" s="390"/>
      <c r="TTD3" s="362"/>
      <c r="TTE3" s="362"/>
      <c r="TTF3" s="362"/>
      <c r="TTG3" s="390"/>
      <c r="TTH3" s="390"/>
      <c r="TTI3" s="390"/>
      <c r="TTJ3" s="390"/>
      <c r="TTK3" s="390"/>
      <c r="TTL3" s="362"/>
      <c r="TTM3" s="362"/>
      <c r="TTN3" s="362"/>
      <c r="TTO3" s="390"/>
      <c r="TTP3" s="390"/>
      <c r="TTQ3" s="390"/>
      <c r="TTR3" s="390"/>
      <c r="TTS3" s="390"/>
      <c r="TTT3" s="362"/>
      <c r="TTU3" s="362"/>
      <c r="TTV3" s="362"/>
      <c r="TTW3" s="390"/>
      <c r="TTX3" s="390"/>
      <c r="TTY3" s="390"/>
      <c r="TTZ3" s="390"/>
      <c r="TUA3" s="390"/>
      <c r="TUB3" s="362"/>
      <c r="TUC3" s="362"/>
      <c r="TUD3" s="362"/>
      <c r="TUE3" s="390"/>
      <c r="TUF3" s="390"/>
      <c r="TUG3" s="390"/>
      <c r="TUH3" s="390"/>
      <c r="TUI3" s="390"/>
      <c r="TUJ3" s="362"/>
      <c r="TUK3" s="362"/>
      <c r="TUL3" s="362"/>
      <c r="TUM3" s="390"/>
      <c r="TUN3" s="390"/>
      <c r="TUO3" s="390"/>
      <c r="TUP3" s="390"/>
      <c r="TUQ3" s="390"/>
      <c r="TUR3" s="362"/>
      <c r="TUS3" s="362"/>
      <c r="TUT3" s="362"/>
      <c r="TUU3" s="390"/>
      <c r="TUV3" s="390"/>
      <c r="TUW3" s="390"/>
      <c r="TUX3" s="390"/>
      <c r="TUY3" s="390"/>
      <c r="TUZ3" s="362"/>
      <c r="TVA3" s="362"/>
      <c r="TVB3" s="362"/>
      <c r="TVC3" s="390"/>
      <c r="TVD3" s="390"/>
      <c r="TVE3" s="390"/>
      <c r="TVF3" s="390"/>
      <c r="TVG3" s="390"/>
      <c r="TVH3" s="362"/>
      <c r="TVI3" s="362"/>
      <c r="TVJ3" s="362"/>
      <c r="TVK3" s="390"/>
      <c r="TVL3" s="390"/>
      <c r="TVM3" s="390"/>
      <c r="TVN3" s="390"/>
      <c r="TVO3" s="390"/>
      <c r="TVP3" s="362"/>
      <c r="TVQ3" s="362"/>
      <c r="TVR3" s="362"/>
      <c r="TVS3" s="390"/>
      <c r="TVT3" s="390"/>
      <c r="TVU3" s="390"/>
      <c r="TVV3" s="390"/>
      <c r="TVW3" s="390"/>
      <c r="TVX3" s="362"/>
      <c r="TVY3" s="362"/>
      <c r="TVZ3" s="362"/>
      <c r="TWA3" s="390"/>
      <c r="TWB3" s="390"/>
      <c r="TWC3" s="390"/>
      <c r="TWD3" s="390"/>
      <c r="TWE3" s="390"/>
      <c r="TWF3" s="362"/>
      <c r="TWG3" s="362"/>
      <c r="TWH3" s="362"/>
      <c r="TWI3" s="390"/>
      <c r="TWJ3" s="390"/>
      <c r="TWK3" s="390"/>
      <c r="TWL3" s="390"/>
      <c r="TWM3" s="390"/>
      <c r="TWN3" s="362"/>
      <c r="TWO3" s="362"/>
      <c r="TWP3" s="362"/>
      <c r="TWQ3" s="390"/>
      <c r="TWR3" s="390"/>
      <c r="TWS3" s="390"/>
      <c r="TWT3" s="390"/>
      <c r="TWU3" s="390"/>
      <c r="TWV3" s="362"/>
      <c r="TWW3" s="362"/>
      <c r="TWX3" s="362"/>
      <c r="TWY3" s="390"/>
      <c r="TWZ3" s="390"/>
      <c r="TXA3" s="390"/>
      <c r="TXB3" s="390"/>
      <c r="TXC3" s="390"/>
      <c r="TXD3" s="362"/>
      <c r="TXE3" s="362"/>
      <c r="TXF3" s="362"/>
      <c r="TXG3" s="390"/>
      <c r="TXH3" s="390"/>
      <c r="TXI3" s="390"/>
      <c r="TXJ3" s="390"/>
      <c r="TXK3" s="390"/>
      <c r="TXL3" s="362"/>
      <c r="TXM3" s="362"/>
      <c r="TXN3" s="362"/>
      <c r="TXO3" s="390"/>
      <c r="TXP3" s="390"/>
      <c r="TXQ3" s="390"/>
      <c r="TXR3" s="390"/>
      <c r="TXS3" s="390"/>
      <c r="TXT3" s="362"/>
      <c r="TXU3" s="362"/>
      <c r="TXV3" s="362"/>
      <c r="TXW3" s="390"/>
      <c r="TXX3" s="390"/>
      <c r="TXY3" s="390"/>
      <c r="TXZ3" s="390"/>
      <c r="TYA3" s="390"/>
      <c r="TYB3" s="362"/>
      <c r="TYC3" s="362"/>
      <c r="TYD3" s="362"/>
      <c r="TYE3" s="390"/>
      <c r="TYF3" s="390"/>
      <c r="TYG3" s="390"/>
      <c r="TYH3" s="390"/>
      <c r="TYI3" s="390"/>
      <c r="TYJ3" s="362"/>
      <c r="TYK3" s="362"/>
      <c r="TYL3" s="362"/>
      <c r="TYM3" s="390"/>
      <c r="TYN3" s="390"/>
      <c r="TYO3" s="390"/>
      <c r="TYP3" s="390"/>
      <c r="TYQ3" s="390"/>
      <c r="TYR3" s="362"/>
      <c r="TYS3" s="362"/>
      <c r="TYT3" s="362"/>
      <c r="TYU3" s="390"/>
      <c r="TYV3" s="390"/>
      <c r="TYW3" s="390"/>
      <c r="TYX3" s="390"/>
      <c r="TYY3" s="390"/>
      <c r="TYZ3" s="362"/>
      <c r="TZA3" s="362"/>
      <c r="TZB3" s="362"/>
      <c r="TZC3" s="390"/>
      <c r="TZD3" s="390"/>
      <c r="TZE3" s="390"/>
      <c r="TZF3" s="390"/>
      <c r="TZG3" s="390"/>
      <c r="TZH3" s="362"/>
      <c r="TZI3" s="362"/>
      <c r="TZJ3" s="362"/>
      <c r="TZK3" s="390"/>
      <c r="TZL3" s="390"/>
      <c r="TZM3" s="390"/>
      <c r="TZN3" s="390"/>
      <c r="TZO3" s="390"/>
      <c r="TZP3" s="362"/>
      <c r="TZQ3" s="362"/>
      <c r="TZR3" s="362"/>
      <c r="TZS3" s="390"/>
      <c r="TZT3" s="390"/>
      <c r="TZU3" s="390"/>
      <c r="TZV3" s="390"/>
      <c r="TZW3" s="390"/>
      <c r="TZX3" s="362"/>
      <c r="TZY3" s="362"/>
      <c r="TZZ3" s="362"/>
      <c r="UAA3" s="390"/>
      <c r="UAB3" s="390"/>
      <c r="UAC3" s="390"/>
      <c r="UAD3" s="390"/>
      <c r="UAE3" s="390"/>
      <c r="UAF3" s="362"/>
      <c r="UAG3" s="362"/>
      <c r="UAH3" s="362"/>
      <c r="UAI3" s="390"/>
      <c r="UAJ3" s="390"/>
      <c r="UAK3" s="390"/>
      <c r="UAL3" s="390"/>
      <c r="UAM3" s="390"/>
      <c r="UAN3" s="362"/>
      <c r="UAO3" s="362"/>
      <c r="UAP3" s="362"/>
      <c r="UAQ3" s="390"/>
      <c r="UAR3" s="390"/>
      <c r="UAS3" s="390"/>
      <c r="UAT3" s="390"/>
      <c r="UAU3" s="390"/>
      <c r="UAV3" s="362"/>
      <c r="UAW3" s="362"/>
      <c r="UAX3" s="362"/>
      <c r="UAY3" s="390"/>
      <c r="UAZ3" s="390"/>
      <c r="UBA3" s="390"/>
      <c r="UBB3" s="390"/>
      <c r="UBC3" s="390"/>
      <c r="UBD3" s="362"/>
      <c r="UBE3" s="362"/>
      <c r="UBF3" s="362"/>
      <c r="UBG3" s="390"/>
      <c r="UBH3" s="390"/>
      <c r="UBI3" s="390"/>
      <c r="UBJ3" s="390"/>
      <c r="UBK3" s="390"/>
      <c r="UBL3" s="362"/>
      <c r="UBM3" s="362"/>
      <c r="UBN3" s="362"/>
      <c r="UBO3" s="390"/>
      <c r="UBP3" s="390"/>
      <c r="UBQ3" s="390"/>
      <c r="UBR3" s="390"/>
      <c r="UBS3" s="390"/>
      <c r="UBT3" s="362"/>
      <c r="UBU3" s="362"/>
      <c r="UBV3" s="362"/>
      <c r="UBW3" s="390"/>
      <c r="UBX3" s="390"/>
      <c r="UBY3" s="390"/>
      <c r="UBZ3" s="390"/>
      <c r="UCA3" s="390"/>
      <c r="UCB3" s="362"/>
      <c r="UCC3" s="362"/>
      <c r="UCD3" s="362"/>
      <c r="UCE3" s="390"/>
      <c r="UCF3" s="390"/>
      <c r="UCG3" s="390"/>
      <c r="UCH3" s="390"/>
      <c r="UCI3" s="390"/>
      <c r="UCJ3" s="362"/>
      <c r="UCK3" s="362"/>
      <c r="UCL3" s="362"/>
      <c r="UCM3" s="390"/>
      <c r="UCN3" s="390"/>
      <c r="UCO3" s="390"/>
      <c r="UCP3" s="390"/>
      <c r="UCQ3" s="390"/>
      <c r="UCR3" s="362"/>
      <c r="UCS3" s="362"/>
      <c r="UCT3" s="362"/>
      <c r="UCU3" s="390"/>
      <c r="UCV3" s="390"/>
      <c r="UCW3" s="390"/>
      <c r="UCX3" s="390"/>
      <c r="UCY3" s="390"/>
      <c r="UCZ3" s="362"/>
      <c r="UDA3" s="362"/>
      <c r="UDB3" s="362"/>
      <c r="UDC3" s="390"/>
      <c r="UDD3" s="390"/>
      <c r="UDE3" s="390"/>
      <c r="UDF3" s="390"/>
      <c r="UDG3" s="390"/>
      <c r="UDH3" s="362"/>
      <c r="UDI3" s="362"/>
      <c r="UDJ3" s="362"/>
      <c r="UDK3" s="390"/>
      <c r="UDL3" s="390"/>
      <c r="UDM3" s="390"/>
      <c r="UDN3" s="390"/>
      <c r="UDO3" s="390"/>
      <c r="UDP3" s="362"/>
      <c r="UDQ3" s="362"/>
      <c r="UDR3" s="362"/>
      <c r="UDS3" s="390"/>
      <c r="UDT3" s="390"/>
      <c r="UDU3" s="390"/>
      <c r="UDV3" s="390"/>
      <c r="UDW3" s="390"/>
      <c r="UDX3" s="362"/>
      <c r="UDY3" s="362"/>
      <c r="UDZ3" s="362"/>
      <c r="UEA3" s="390"/>
      <c r="UEB3" s="390"/>
      <c r="UEC3" s="390"/>
      <c r="UED3" s="390"/>
      <c r="UEE3" s="390"/>
      <c r="UEF3" s="362"/>
      <c r="UEG3" s="362"/>
      <c r="UEH3" s="362"/>
      <c r="UEI3" s="390"/>
      <c r="UEJ3" s="390"/>
      <c r="UEK3" s="390"/>
      <c r="UEL3" s="390"/>
      <c r="UEM3" s="390"/>
      <c r="UEN3" s="362"/>
      <c r="UEO3" s="362"/>
      <c r="UEP3" s="362"/>
      <c r="UEQ3" s="390"/>
      <c r="UER3" s="390"/>
      <c r="UES3" s="390"/>
      <c r="UET3" s="390"/>
      <c r="UEU3" s="390"/>
      <c r="UEV3" s="362"/>
      <c r="UEW3" s="362"/>
      <c r="UEX3" s="362"/>
      <c r="UEY3" s="390"/>
      <c r="UEZ3" s="390"/>
      <c r="UFA3" s="390"/>
      <c r="UFB3" s="390"/>
      <c r="UFC3" s="390"/>
      <c r="UFD3" s="362"/>
      <c r="UFE3" s="362"/>
      <c r="UFF3" s="362"/>
      <c r="UFG3" s="390"/>
      <c r="UFH3" s="390"/>
      <c r="UFI3" s="390"/>
      <c r="UFJ3" s="390"/>
      <c r="UFK3" s="390"/>
      <c r="UFL3" s="362"/>
      <c r="UFM3" s="362"/>
      <c r="UFN3" s="362"/>
      <c r="UFO3" s="390"/>
      <c r="UFP3" s="390"/>
      <c r="UFQ3" s="390"/>
      <c r="UFR3" s="390"/>
      <c r="UFS3" s="390"/>
      <c r="UFT3" s="362"/>
      <c r="UFU3" s="362"/>
      <c r="UFV3" s="362"/>
      <c r="UFW3" s="390"/>
      <c r="UFX3" s="390"/>
      <c r="UFY3" s="390"/>
      <c r="UFZ3" s="390"/>
      <c r="UGA3" s="390"/>
      <c r="UGB3" s="362"/>
      <c r="UGC3" s="362"/>
      <c r="UGD3" s="362"/>
      <c r="UGE3" s="390"/>
      <c r="UGF3" s="390"/>
      <c r="UGG3" s="390"/>
      <c r="UGH3" s="390"/>
      <c r="UGI3" s="390"/>
      <c r="UGJ3" s="362"/>
      <c r="UGK3" s="362"/>
      <c r="UGL3" s="362"/>
      <c r="UGM3" s="390"/>
      <c r="UGN3" s="390"/>
      <c r="UGO3" s="390"/>
      <c r="UGP3" s="390"/>
      <c r="UGQ3" s="390"/>
      <c r="UGR3" s="362"/>
      <c r="UGS3" s="362"/>
      <c r="UGT3" s="362"/>
      <c r="UGU3" s="390"/>
      <c r="UGV3" s="390"/>
      <c r="UGW3" s="390"/>
      <c r="UGX3" s="390"/>
      <c r="UGY3" s="390"/>
      <c r="UGZ3" s="362"/>
      <c r="UHA3" s="362"/>
      <c r="UHB3" s="362"/>
      <c r="UHC3" s="390"/>
      <c r="UHD3" s="390"/>
      <c r="UHE3" s="390"/>
      <c r="UHF3" s="390"/>
      <c r="UHG3" s="390"/>
      <c r="UHH3" s="362"/>
      <c r="UHI3" s="362"/>
      <c r="UHJ3" s="362"/>
      <c r="UHK3" s="390"/>
      <c r="UHL3" s="390"/>
      <c r="UHM3" s="390"/>
      <c r="UHN3" s="390"/>
      <c r="UHO3" s="390"/>
      <c r="UHP3" s="362"/>
      <c r="UHQ3" s="362"/>
      <c r="UHR3" s="362"/>
      <c r="UHS3" s="390"/>
      <c r="UHT3" s="390"/>
      <c r="UHU3" s="390"/>
      <c r="UHV3" s="390"/>
      <c r="UHW3" s="390"/>
      <c r="UHX3" s="362"/>
      <c r="UHY3" s="362"/>
      <c r="UHZ3" s="362"/>
      <c r="UIA3" s="390"/>
      <c r="UIB3" s="390"/>
      <c r="UIC3" s="390"/>
      <c r="UID3" s="390"/>
      <c r="UIE3" s="390"/>
      <c r="UIF3" s="362"/>
      <c r="UIG3" s="362"/>
      <c r="UIH3" s="362"/>
      <c r="UII3" s="390"/>
      <c r="UIJ3" s="390"/>
      <c r="UIK3" s="390"/>
      <c r="UIL3" s="390"/>
      <c r="UIM3" s="390"/>
      <c r="UIN3" s="362"/>
      <c r="UIO3" s="362"/>
      <c r="UIP3" s="362"/>
      <c r="UIQ3" s="390"/>
      <c r="UIR3" s="390"/>
      <c r="UIS3" s="390"/>
      <c r="UIT3" s="390"/>
      <c r="UIU3" s="390"/>
      <c r="UIV3" s="362"/>
      <c r="UIW3" s="362"/>
      <c r="UIX3" s="362"/>
      <c r="UIY3" s="390"/>
      <c r="UIZ3" s="390"/>
      <c r="UJA3" s="390"/>
      <c r="UJB3" s="390"/>
      <c r="UJC3" s="390"/>
      <c r="UJD3" s="362"/>
      <c r="UJE3" s="362"/>
      <c r="UJF3" s="362"/>
      <c r="UJG3" s="390"/>
      <c r="UJH3" s="390"/>
      <c r="UJI3" s="390"/>
      <c r="UJJ3" s="390"/>
      <c r="UJK3" s="390"/>
      <c r="UJL3" s="362"/>
      <c r="UJM3" s="362"/>
      <c r="UJN3" s="362"/>
      <c r="UJO3" s="390"/>
      <c r="UJP3" s="390"/>
      <c r="UJQ3" s="390"/>
      <c r="UJR3" s="390"/>
      <c r="UJS3" s="390"/>
      <c r="UJT3" s="362"/>
      <c r="UJU3" s="362"/>
      <c r="UJV3" s="362"/>
      <c r="UJW3" s="390"/>
      <c r="UJX3" s="390"/>
      <c r="UJY3" s="390"/>
      <c r="UJZ3" s="390"/>
      <c r="UKA3" s="390"/>
      <c r="UKB3" s="362"/>
      <c r="UKC3" s="362"/>
      <c r="UKD3" s="362"/>
      <c r="UKE3" s="390"/>
      <c r="UKF3" s="390"/>
      <c r="UKG3" s="390"/>
      <c r="UKH3" s="390"/>
      <c r="UKI3" s="390"/>
      <c r="UKJ3" s="362"/>
      <c r="UKK3" s="362"/>
      <c r="UKL3" s="362"/>
      <c r="UKM3" s="390"/>
      <c r="UKN3" s="390"/>
      <c r="UKO3" s="390"/>
      <c r="UKP3" s="390"/>
      <c r="UKQ3" s="390"/>
      <c r="UKR3" s="362"/>
      <c r="UKS3" s="362"/>
      <c r="UKT3" s="362"/>
      <c r="UKU3" s="390"/>
      <c r="UKV3" s="390"/>
      <c r="UKW3" s="390"/>
      <c r="UKX3" s="390"/>
      <c r="UKY3" s="390"/>
      <c r="UKZ3" s="362"/>
      <c r="ULA3" s="362"/>
      <c r="ULB3" s="362"/>
      <c r="ULC3" s="390"/>
      <c r="ULD3" s="390"/>
      <c r="ULE3" s="390"/>
      <c r="ULF3" s="390"/>
      <c r="ULG3" s="390"/>
      <c r="ULH3" s="362"/>
      <c r="ULI3" s="362"/>
      <c r="ULJ3" s="362"/>
      <c r="ULK3" s="390"/>
      <c r="ULL3" s="390"/>
      <c r="ULM3" s="390"/>
      <c r="ULN3" s="390"/>
      <c r="ULO3" s="390"/>
      <c r="ULP3" s="362"/>
      <c r="ULQ3" s="362"/>
      <c r="ULR3" s="362"/>
      <c r="ULS3" s="390"/>
      <c r="ULT3" s="390"/>
      <c r="ULU3" s="390"/>
      <c r="ULV3" s="390"/>
      <c r="ULW3" s="390"/>
      <c r="ULX3" s="362"/>
      <c r="ULY3" s="362"/>
      <c r="ULZ3" s="362"/>
      <c r="UMA3" s="390"/>
      <c r="UMB3" s="390"/>
      <c r="UMC3" s="390"/>
      <c r="UMD3" s="390"/>
      <c r="UME3" s="390"/>
      <c r="UMF3" s="362"/>
      <c r="UMG3" s="362"/>
      <c r="UMH3" s="362"/>
      <c r="UMI3" s="390"/>
      <c r="UMJ3" s="390"/>
      <c r="UMK3" s="390"/>
      <c r="UML3" s="390"/>
      <c r="UMM3" s="390"/>
      <c r="UMN3" s="362"/>
      <c r="UMO3" s="362"/>
      <c r="UMP3" s="362"/>
      <c r="UMQ3" s="390"/>
      <c r="UMR3" s="390"/>
      <c r="UMS3" s="390"/>
      <c r="UMT3" s="390"/>
      <c r="UMU3" s="390"/>
      <c r="UMV3" s="362"/>
      <c r="UMW3" s="362"/>
      <c r="UMX3" s="362"/>
      <c r="UMY3" s="390"/>
      <c r="UMZ3" s="390"/>
      <c r="UNA3" s="390"/>
      <c r="UNB3" s="390"/>
      <c r="UNC3" s="390"/>
      <c r="UND3" s="362"/>
      <c r="UNE3" s="362"/>
      <c r="UNF3" s="362"/>
      <c r="UNG3" s="390"/>
      <c r="UNH3" s="390"/>
      <c r="UNI3" s="390"/>
      <c r="UNJ3" s="390"/>
      <c r="UNK3" s="390"/>
      <c r="UNL3" s="362"/>
      <c r="UNM3" s="362"/>
      <c r="UNN3" s="362"/>
      <c r="UNO3" s="390"/>
      <c r="UNP3" s="390"/>
      <c r="UNQ3" s="390"/>
      <c r="UNR3" s="390"/>
      <c r="UNS3" s="390"/>
      <c r="UNT3" s="362"/>
      <c r="UNU3" s="362"/>
      <c r="UNV3" s="362"/>
      <c r="UNW3" s="390"/>
      <c r="UNX3" s="390"/>
      <c r="UNY3" s="390"/>
      <c r="UNZ3" s="390"/>
      <c r="UOA3" s="390"/>
      <c r="UOB3" s="362"/>
      <c r="UOC3" s="362"/>
      <c r="UOD3" s="362"/>
      <c r="UOE3" s="390"/>
      <c r="UOF3" s="390"/>
      <c r="UOG3" s="390"/>
      <c r="UOH3" s="390"/>
      <c r="UOI3" s="390"/>
      <c r="UOJ3" s="362"/>
      <c r="UOK3" s="362"/>
      <c r="UOL3" s="362"/>
      <c r="UOM3" s="390"/>
      <c r="UON3" s="390"/>
      <c r="UOO3" s="390"/>
      <c r="UOP3" s="390"/>
      <c r="UOQ3" s="390"/>
      <c r="UOR3" s="362"/>
      <c r="UOS3" s="362"/>
      <c r="UOT3" s="362"/>
      <c r="UOU3" s="390"/>
      <c r="UOV3" s="390"/>
      <c r="UOW3" s="390"/>
      <c r="UOX3" s="390"/>
      <c r="UOY3" s="390"/>
      <c r="UOZ3" s="362"/>
      <c r="UPA3" s="362"/>
      <c r="UPB3" s="362"/>
      <c r="UPC3" s="390"/>
      <c r="UPD3" s="390"/>
      <c r="UPE3" s="390"/>
      <c r="UPF3" s="390"/>
      <c r="UPG3" s="390"/>
      <c r="UPH3" s="362"/>
      <c r="UPI3" s="362"/>
      <c r="UPJ3" s="362"/>
      <c r="UPK3" s="390"/>
      <c r="UPL3" s="390"/>
      <c r="UPM3" s="390"/>
      <c r="UPN3" s="390"/>
      <c r="UPO3" s="390"/>
      <c r="UPP3" s="362"/>
      <c r="UPQ3" s="362"/>
      <c r="UPR3" s="362"/>
      <c r="UPS3" s="390"/>
      <c r="UPT3" s="390"/>
      <c r="UPU3" s="390"/>
      <c r="UPV3" s="390"/>
      <c r="UPW3" s="390"/>
      <c r="UPX3" s="362"/>
      <c r="UPY3" s="362"/>
      <c r="UPZ3" s="362"/>
      <c r="UQA3" s="390"/>
      <c r="UQB3" s="390"/>
      <c r="UQC3" s="390"/>
      <c r="UQD3" s="390"/>
      <c r="UQE3" s="390"/>
      <c r="UQF3" s="362"/>
      <c r="UQG3" s="362"/>
      <c r="UQH3" s="362"/>
      <c r="UQI3" s="390"/>
      <c r="UQJ3" s="390"/>
      <c r="UQK3" s="390"/>
      <c r="UQL3" s="390"/>
      <c r="UQM3" s="390"/>
      <c r="UQN3" s="362"/>
      <c r="UQO3" s="362"/>
      <c r="UQP3" s="362"/>
      <c r="UQQ3" s="390"/>
      <c r="UQR3" s="390"/>
      <c r="UQS3" s="390"/>
      <c r="UQT3" s="390"/>
      <c r="UQU3" s="390"/>
      <c r="UQV3" s="362"/>
      <c r="UQW3" s="362"/>
      <c r="UQX3" s="362"/>
      <c r="UQY3" s="390"/>
      <c r="UQZ3" s="390"/>
      <c r="URA3" s="390"/>
      <c r="URB3" s="390"/>
      <c r="URC3" s="390"/>
      <c r="URD3" s="362"/>
      <c r="URE3" s="362"/>
      <c r="URF3" s="362"/>
      <c r="URG3" s="390"/>
      <c r="URH3" s="390"/>
      <c r="URI3" s="390"/>
      <c r="URJ3" s="390"/>
      <c r="URK3" s="390"/>
      <c r="URL3" s="362"/>
      <c r="URM3" s="362"/>
      <c r="URN3" s="362"/>
      <c r="URO3" s="390"/>
      <c r="URP3" s="390"/>
      <c r="URQ3" s="390"/>
      <c r="URR3" s="390"/>
      <c r="URS3" s="390"/>
      <c r="URT3" s="362"/>
      <c r="URU3" s="362"/>
      <c r="URV3" s="362"/>
      <c r="URW3" s="390"/>
      <c r="URX3" s="390"/>
      <c r="URY3" s="390"/>
      <c r="URZ3" s="390"/>
      <c r="USA3" s="390"/>
      <c r="USB3" s="362"/>
      <c r="USC3" s="362"/>
      <c r="USD3" s="362"/>
      <c r="USE3" s="390"/>
      <c r="USF3" s="390"/>
      <c r="USG3" s="390"/>
      <c r="USH3" s="390"/>
      <c r="USI3" s="390"/>
      <c r="USJ3" s="362"/>
      <c r="USK3" s="362"/>
      <c r="USL3" s="362"/>
      <c r="USM3" s="390"/>
      <c r="USN3" s="390"/>
      <c r="USO3" s="390"/>
      <c r="USP3" s="390"/>
      <c r="USQ3" s="390"/>
      <c r="USR3" s="362"/>
      <c r="USS3" s="362"/>
      <c r="UST3" s="362"/>
      <c r="USU3" s="390"/>
      <c r="USV3" s="390"/>
      <c r="USW3" s="390"/>
      <c r="USX3" s="390"/>
      <c r="USY3" s="390"/>
      <c r="USZ3" s="362"/>
      <c r="UTA3" s="362"/>
      <c r="UTB3" s="362"/>
      <c r="UTC3" s="390"/>
      <c r="UTD3" s="390"/>
      <c r="UTE3" s="390"/>
      <c r="UTF3" s="390"/>
      <c r="UTG3" s="390"/>
      <c r="UTH3" s="362"/>
      <c r="UTI3" s="362"/>
      <c r="UTJ3" s="362"/>
      <c r="UTK3" s="390"/>
      <c r="UTL3" s="390"/>
      <c r="UTM3" s="390"/>
      <c r="UTN3" s="390"/>
      <c r="UTO3" s="390"/>
      <c r="UTP3" s="362"/>
      <c r="UTQ3" s="362"/>
      <c r="UTR3" s="362"/>
      <c r="UTS3" s="390"/>
      <c r="UTT3" s="390"/>
      <c r="UTU3" s="390"/>
      <c r="UTV3" s="390"/>
      <c r="UTW3" s="390"/>
      <c r="UTX3" s="362"/>
      <c r="UTY3" s="362"/>
      <c r="UTZ3" s="362"/>
      <c r="UUA3" s="390"/>
      <c r="UUB3" s="390"/>
      <c r="UUC3" s="390"/>
      <c r="UUD3" s="390"/>
      <c r="UUE3" s="390"/>
      <c r="UUF3" s="362"/>
      <c r="UUG3" s="362"/>
      <c r="UUH3" s="362"/>
      <c r="UUI3" s="390"/>
      <c r="UUJ3" s="390"/>
      <c r="UUK3" s="390"/>
      <c r="UUL3" s="390"/>
      <c r="UUM3" s="390"/>
      <c r="UUN3" s="362"/>
      <c r="UUO3" s="362"/>
      <c r="UUP3" s="362"/>
      <c r="UUQ3" s="390"/>
      <c r="UUR3" s="390"/>
      <c r="UUS3" s="390"/>
      <c r="UUT3" s="390"/>
      <c r="UUU3" s="390"/>
      <c r="UUV3" s="362"/>
      <c r="UUW3" s="362"/>
      <c r="UUX3" s="362"/>
      <c r="UUY3" s="390"/>
      <c r="UUZ3" s="390"/>
      <c r="UVA3" s="390"/>
      <c r="UVB3" s="390"/>
      <c r="UVC3" s="390"/>
      <c r="UVD3" s="362"/>
      <c r="UVE3" s="362"/>
      <c r="UVF3" s="362"/>
      <c r="UVG3" s="390"/>
      <c r="UVH3" s="390"/>
      <c r="UVI3" s="390"/>
      <c r="UVJ3" s="390"/>
      <c r="UVK3" s="390"/>
      <c r="UVL3" s="362"/>
      <c r="UVM3" s="362"/>
      <c r="UVN3" s="362"/>
      <c r="UVO3" s="390"/>
      <c r="UVP3" s="390"/>
      <c r="UVQ3" s="390"/>
      <c r="UVR3" s="390"/>
      <c r="UVS3" s="390"/>
      <c r="UVT3" s="362"/>
      <c r="UVU3" s="362"/>
      <c r="UVV3" s="362"/>
      <c r="UVW3" s="390"/>
      <c r="UVX3" s="390"/>
      <c r="UVY3" s="390"/>
      <c r="UVZ3" s="390"/>
      <c r="UWA3" s="390"/>
      <c r="UWB3" s="362"/>
      <c r="UWC3" s="362"/>
      <c r="UWD3" s="362"/>
      <c r="UWE3" s="390"/>
      <c r="UWF3" s="390"/>
      <c r="UWG3" s="390"/>
      <c r="UWH3" s="390"/>
      <c r="UWI3" s="390"/>
      <c r="UWJ3" s="362"/>
      <c r="UWK3" s="362"/>
      <c r="UWL3" s="362"/>
      <c r="UWM3" s="390"/>
      <c r="UWN3" s="390"/>
      <c r="UWO3" s="390"/>
      <c r="UWP3" s="390"/>
      <c r="UWQ3" s="390"/>
      <c r="UWR3" s="362"/>
      <c r="UWS3" s="362"/>
      <c r="UWT3" s="362"/>
      <c r="UWU3" s="390"/>
      <c r="UWV3" s="390"/>
      <c r="UWW3" s="390"/>
      <c r="UWX3" s="390"/>
      <c r="UWY3" s="390"/>
      <c r="UWZ3" s="362"/>
      <c r="UXA3" s="362"/>
      <c r="UXB3" s="362"/>
      <c r="UXC3" s="390"/>
      <c r="UXD3" s="390"/>
      <c r="UXE3" s="390"/>
      <c r="UXF3" s="390"/>
      <c r="UXG3" s="390"/>
      <c r="UXH3" s="362"/>
      <c r="UXI3" s="362"/>
      <c r="UXJ3" s="362"/>
      <c r="UXK3" s="390"/>
      <c r="UXL3" s="390"/>
      <c r="UXM3" s="390"/>
      <c r="UXN3" s="390"/>
      <c r="UXO3" s="390"/>
      <c r="UXP3" s="362"/>
      <c r="UXQ3" s="362"/>
      <c r="UXR3" s="362"/>
      <c r="UXS3" s="390"/>
      <c r="UXT3" s="390"/>
      <c r="UXU3" s="390"/>
      <c r="UXV3" s="390"/>
      <c r="UXW3" s="390"/>
      <c r="UXX3" s="362"/>
      <c r="UXY3" s="362"/>
      <c r="UXZ3" s="362"/>
      <c r="UYA3" s="390"/>
      <c r="UYB3" s="390"/>
      <c r="UYC3" s="390"/>
      <c r="UYD3" s="390"/>
      <c r="UYE3" s="390"/>
      <c r="UYF3" s="362"/>
      <c r="UYG3" s="362"/>
      <c r="UYH3" s="362"/>
      <c r="UYI3" s="390"/>
      <c r="UYJ3" s="390"/>
      <c r="UYK3" s="390"/>
      <c r="UYL3" s="390"/>
      <c r="UYM3" s="390"/>
      <c r="UYN3" s="362"/>
      <c r="UYO3" s="362"/>
      <c r="UYP3" s="362"/>
      <c r="UYQ3" s="390"/>
      <c r="UYR3" s="390"/>
      <c r="UYS3" s="390"/>
      <c r="UYT3" s="390"/>
      <c r="UYU3" s="390"/>
      <c r="UYV3" s="362"/>
      <c r="UYW3" s="362"/>
      <c r="UYX3" s="362"/>
      <c r="UYY3" s="390"/>
      <c r="UYZ3" s="390"/>
      <c r="UZA3" s="390"/>
      <c r="UZB3" s="390"/>
      <c r="UZC3" s="390"/>
      <c r="UZD3" s="362"/>
      <c r="UZE3" s="362"/>
      <c r="UZF3" s="362"/>
      <c r="UZG3" s="390"/>
      <c r="UZH3" s="390"/>
      <c r="UZI3" s="390"/>
      <c r="UZJ3" s="390"/>
      <c r="UZK3" s="390"/>
      <c r="UZL3" s="362"/>
      <c r="UZM3" s="362"/>
      <c r="UZN3" s="362"/>
      <c r="UZO3" s="390"/>
      <c r="UZP3" s="390"/>
      <c r="UZQ3" s="390"/>
      <c r="UZR3" s="390"/>
      <c r="UZS3" s="390"/>
      <c r="UZT3" s="362"/>
      <c r="UZU3" s="362"/>
      <c r="UZV3" s="362"/>
      <c r="UZW3" s="390"/>
      <c r="UZX3" s="390"/>
      <c r="UZY3" s="390"/>
      <c r="UZZ3" s="390"/>
      <c r="VAA3" s="390"/>
      <c r="VAB3" s="362"/>
      <c r="VAC3" s="362"/>
      <c r="VAD3" s="362"/>
      <c r="VAE3" s="390"/>
      <c r="VAF3" s="390"/>
      <c r="VAG3" s="390"/>
      <c r="VAH3" s="390"/>
      <c r="VAI3" s="390"/>
      <c r="VAJ3" s="362"/>
      <c r="VAK3" s="362"/>
      <c r="VAL3" s="362"/>
      <c r="VAM3" s="390"/>
      <c r="VAN3" s="390"/>
      <c r="VAO3" s="390"/>
      <c r="VAP3" s="390"/>
      <c r="VAQ3" s="390"/>
      <c r="VAR3" s="362"/>
      <c r="VAS3" s="362"/>
      <c r="VAT3" s="362"/>
      <c r="VAU3" s="390"/>
      <c r="VAV3" s="390"/>
      <c r="VAW3" s="390"/>
      <c r="VAX3" s="390"/>
      <c r="VAY3" s="390"/>
      <c r="VAZ3" s="362"/>
      <c r="VBA3" s="362"/>
      <c r="VBB3" s="362"/>
      <c r="VBC3" s="390"/>
      <c r="VBD3" s="390"/>
      <c r="VBE3" s="390"/>
      <c r="VBF3" s="390"/>
      <c r="VBG3" s="390"/>
      <c r="VBH3" s="362"/>
      <c r="VBI3" s="362"/>
      <c r="VBJ3" s="362"/>
      <c r="VBK3" s="390"/>
      <c r="VBL3" s="390"/>
      <c r="VBM3" s="390"/>
      <c r="VBN3" s="390"/>
      <c r="VBO3" s="390"/>
      <c r="VBP3" s="362"/>
      <c r="VBQ3" s="362"/>
      <c r="VBR3" s="362"/>
      <c r="VBS3" s="390"/>
      <c r="VBT3" s="390"/>
      <c r="VBU3" s="390"/>
      <c r="VBV3" s="390"/>
      <c r="VBW3" s="390"/>
      <c r="VBX3" s="362"/>
      <c r="VBY3" s="362"/>
      <c r="VBZ3" s="362"/>
      <c r="VCA3" s="390"/>
      <c r="VCB3" s="390"/>
      <c r="VCC3" s="390"/>
      <c r="VCD3" s="390"/>
      <c r="VCE3" s="390"/>
      <c r="VCF3" s="362"/>
      <c r="VCG3" s="362"/>
      <c r="VCH3" s="362"/>
      <c r="VCI3" s="390"/>
      <c r="VCJ3" s="390"/>
      <c r="VCK3" s="390"/>
      <c r="VCL3" s="390"/>
      <c r="VCM3" s="390"/>
      <c r="VCN3" s="362"/>
      <c r="VCO3" s="362"/>
      <c r="VCP3" s="362"/>
      <c r="VCQ3" s="390"/>
      <c r="VCR3" s="390"/>
      <c r="VCS3" s="390"/>
      <c r="VCT3" s="390"/>
      <c r="VCU3" s="390"/>
      <c r="VCV3" s="362"/>
      <c r="VCW3" s="362"/>
      <c r="VCX3" s="362"/>
      <c r="VCY3" s="390"/>
      <c r="VCZ3" s="390"/>
      <c r="VDA3" s="390"/>
      <c r="VDB3" s="390"/>
      <c r="VDC3" s="390"/>
      <c r="VDD3" s="362"/>
      <c r="VDE3" s="362"/>
      <c r="VDF3" s="362"/>
      <c r="VDG3" s="390"/>
      <c r="VDH3" s="390"/>
      <c r="VDI3" s="390"/>
      <c r="VDJ3" s="390"/>
      <c r="VDK3" s="390"/>
      <c r="VDL3" s="362"/>
      <c r="VDM3" s="362"/>
      <c r="VDN3" s="362"/>
      <c r="VDO3" s="390"/>
      <c r="VDP3" s="390"/>
      <c r="VDQ3" s="390"/>
      <c r="VDR3" s="390"/>
      <c r="VDS3" s="390"/>
      <c r="VDT3" s="362"/>
      <c r="VDU3" s="362"/>
      <c r="VDV3" s="362"/>
      <c r="VDW3" s="390"/>
      <c r="VDX3" s="390"/>
      <c r="VDY3" s="390"/>
      <c r="VDZ3" s="390"/>
      <c r="VEA3" s="390"/>
      <c r="VEB3" s="362"/>
      <c r="VEC3" s="362"/>
      <c r="VED3" s="362"/>
      <c r="VEE3" s="390"/>
      <c r="VEF3" s="390"/>
      <c r="VEG3" s="390"/>
      <c r="VEH3" s="390"/>
      <c r="VEI3" s="390"/>
      <c r="VEJ3" s="362"/>
      <c r="VEK3" s="362"/>
      <c r="VEL3" s="362"/>
      <c r="VEM3" s="390"/>
      <c r="VEN3" s="390"/>
      <c r="VEO3" s="390"/>
      <c r="VEP3" s="390"/>
      <c r="VEQ3" s="390"/>
      <c r="VER3" s="362"/>
      <c r="VES3" s="362"/>
      <c r="VET3" s="362"/>
      <c r="VEU3" s="390"/>
      <c r="VEV3" s="390"/>
      <c r="VEW3" s="390"/>
      <c r="VEX3" s="390"/>
      <c r="VEY3" s="390"/>
      <c r="VEZ3" s="362"/>
      <c r="VFA3" s="362"/>
      <c r="VFB3" s="362"/>
      <c r="VFC3" s="390"/>
      <c r="VFD3" s="390"/>
      <c r="VFE3" s="390"/>
      <c r="VFF3" s="390"/>
      <c r="VFG3" s="390"/>
      <c r="VFH3" s="362"/>
      <c r="VFI3" s="362"/>
      <c r="VFJ3" s="362"/>
      <c r="VFK3" s="390"/>
      <c r="VFL3" s="390"/>
      <c r="VFM3" s="390"/>
      <c r="VFN3" s="390"/>
      <c r="VFO3" s="390"/>
      <c r="VFP3" s="362"/>
      <c r="VFQ3" s="362"/>
      <c r="VFR3" s="362"/>
      <c r="VFS3" s="390"/>
      <c r="VFT3" s="390"/>
      <c r="VFU3" s="390"/>
      <c r="VFV3" s="390"/>
      <c r="VFW3" s="390"/>
      <c r="VFX3" s="362"/>
      <c r="VFY3" s="362"/>
      <c r="VFZ3" s="362"/>
      <c r="VGA3" s="390"/>
      <c r="VGB3" s="390"/>
      <c r="VGC3" s="390"/>
      <c r="VGD3" s="390"/>
      <c r="VGE3" s="390"/>
      <c r="VGF3" s="362"/>
      <c r="VGG3" s="362"/>
      <c r="VGH3" s="362"/>
      <c r="VGI3" s="390"/>
      <c r="VGJ3" s="390"/>
      <c r="VGK3" s="390"/>
      <c r="VGL3" s="390"/>
      <c r="VGM3" s="390"/>
      <c r="VGN3" s="362"/>
      <c r="VGO3" s="362"/>
      <c r="VGP3" s="362"/>
      <c r="VGQ3" s="390"/>
      <c r="VGR3" s="390"/>
      <c r="VGS3" s="390"/>
      <c r="VGT3" s="390"/>
      <c r="VGU3" s="390"/>
      <c r="VGV3" s="362"/>
      <c r="VGW3" s="362"/>
      <c r="VGX3" s="362"/>
      <c r="VGY3" s="390"/>
      <c r="VGZ3" s="390"/>
      <c r="VHA3" s="390"/>
      <c r="VHB3" s="390"/>
      <c r="VHC3" s="390"/>
      <c r="VHD3" s="362"/>
      <c r="VHE3" s="362"/>
      <c r="VHF3" s="362"/>
      <c r="VHG3" s="390"/>
      <c r="VHH3" s="390"/>
      <c r="VHI3" s="390"/>
      <c r="VHJ3" s="390"/>
      <c r="VHK3" s="390"/>
      <c r="VHL3" s="362"/>
      <c r="VHM3" s="362"/>
      <c r="VHN3" s="362"/>
      <c r="VHO3" s="390"/>
      <c r="VHP3" s="390"/>
      <c r="VHQ3" s="390"/>
      <c r="VHR3" s="390"/>
      <c r="VHS3" s="390"/>
      <c r="VHT3" s="362"/>
      <c r="VHU3" s="362"/>
      <c r="VHV3" s="362"/>
      <c r="VHW3" s="390"/>
      <c r="VHX3" s="390"/>
      <c r="VHY3" s="390"/>
      <c r="VHZ3" s="390"/>
      <c r="VIA3" s="390"/>
      <c r="VIB3" s="362"/>
      <c r="VIC3" s="362"/>
      <c r="VID3" s="362"/>
      <c r="VIE3" s="390"/>
      <c r="VIF3" s="390"/>
      <c r="VIG3" s="390"/>
      <c r="VIH3" s="390"/>
      <c r="VII3" s="390"/>
      <c r="VIJ3" s="362"/>
      <c r="VIK3" s="362"/>
      <c r="VIL3" s="362"/>
      <c r="VIM3" s="390"/>
      <c r="VIN3" s="390"/>
      <c r="VIO3" s="390"/>
      <c r="VIP3" s="390"/>
      <c r="VIQ3" s="390"/>
      <c r="VIR3" s="362"/>
      <c r="VIS3" s="362"/>
      <c r="VIT3" s="362"/>
      <c r="VIU3" s="390"/>
      <c r="VIV3" s="390"/>
      <c r="VIW3" s="390"/>
      <c r="VIX3" s="390"/>
      <c r="VIY3" s="390"/>
      <c r="VIZ3" s="362"/>
      <c r="VJA3" s="362"/>
      <c r="VJB3" s="362"/>
      <c r="VJC3" s="390"/>
      <c r="VJD3" s="390"/>
      <c r="VJE3" s="390"/>
      <c r="VJF3" s="390"/>
      <c r="VJG3" s="390"/>
      <c r="VJH3" s="362"/>
      <c r="VJI3" s="362"/>
      <c r="VJJ3" s="362"/>
      <c r="VJK3" s="390"/>
      <c r="VJL3" s="390"/>
      <c r="VJM3" s="390"/>
      <c r="VJN3" s="390"/>
      <c r="VJO3" s="390"/>
      <c r="VJP3" s="362"/>
      <c r="VJQ3" s="362"/>
      <c r="VJR3" s="362"/>
      <c r="VJS3" s="390"/>
      <c r="VJT3" s="390"/>
      <c r="VJU3" s="390"/>
      <c r="VJV3" s="390"/>
      <c r="VJW3" s="390"/>
      <c r="VJX3" s="362"/>
      <c r="VJY3" s="362"/>
      <c r="VJZ3" s="362"/>
      <c r="VKA3" s="390"/>
      <c r="VKB3" s="390"/>
      <c r="VKC3" s="390"/>
      <c r="VKD3" s="390"/>
      <c r="VKE3" s="390"/>
      <c r="VKF3" s="362"/>
      <c r="VKG3" s="362"/>
      <c r="VKH3" s="362"/>
      <c r="VKI3" s="390"/>
      <c r="VKJ3" s="390"/>
      <c r="VKK3" s="390"/>
      <c r="VKL3" s="390"/>
      <c r="VKM3" s="390"/>
      <c r="VKN3" s="362"/>
      <c r="VKO3" s="362"/>
      <c r="VKP3" s="362"/>
      <c r="VKQ3" s="390"/>
      <c r="VKR3" s="390"/>
      <c r="VKS3" s="390"/>
      <c r="VKT3" s="390"/>
      <c r="VKU3" s="390"/>
      <c r="VKV3" s="362"/>
      <c r="VKW3" s="362"/>
      <c r="VKX3" s="362"/>
      <c r="VKY3" s="390"/>
      <c r="VKZ3" s="390"/>
      <c r="VLA3" s="390"/>
      <c r="VLB3" s="390"/>
      <c r="VLC3" s="390"/>
      <c r="VLD3" s="362"/>
      <c r="VLE3" s="362"/>
      <c r="VLF3" s="362"/>
      <c r="VLG3" s="390"/>
      <c r="VLH3" s="390"/>
      <c r="VLI3" s="390"/>
      <c r="VLJ3" s="390"/>
      <c r="VLK3" s="390"/>
      <c r="VLL3" s="362"/>
      <c r="VLM3" s="362"/>
      <c r="VLN3" s="362"/>
      <c r="VLO3" s="390"/>
      <c r="VLP3" s="390"/>
      <c r="VLQ3" s="390"/>
      <c r="VLR3" s="390"/>
      <c r="VLS3" s="390"/>
      <c r="VLT3" s="362"/>
      <c r="VLU3" s="362"/>
      <c r="VLV3" s="362"/>
      <c r="VLW3" s="390"/>
      <c r="VLX3" s="390"/>
      <c r="VLY3" s="390"/>
      <c r="VLZ3" s="390"/>
      <c r="VMA3" s="390"/>
      <c r="VMB3" s="362"/>
      <c r="VMC3" s="362"/>
      <c r="VMD3" s="362"/>
      <c r="VME3" s="390"/>
      <c r="VMF3" s="390"/>
      <c r="VMG3" s="390"/>
      <c r="VMH3" s="390"/>
      <c r="VMI3" s="390"/>
      <c r="VMJ3" s="362"/>
      <c r="VMK3" s="362"/>
      <c r="VML3" s="362"/>
      <c r="VMM3" s="390"/>
      <c r="VMN3" s="390"/>
      <c r="VMO3" s="390"/>
      <c r="VMP3" s="390"/>
      <c r="VMQ3" s="390"/>
      <c r="VMR3" s="362"/>
      <c r="VMS3" s="362"/>
      <c r="VMT3" s="362"/>
      <c r="VMU3" s="390"/>
      <c r="VMV3" s="390"/>
      <c r="VMW3" s="390"/>
      <c r="VMX3" s="390"/>
      <c r="VMY3" s="390"/>
      <c r="VMZ3" s="362"/>
      <c r="VNA3" s="362"/>
      <c r="VNB3" s="362"/>
      <c r="VNC3" s="390"/>
      <c r="VND3" s="390"/>
      <c r="VNE3" s="390"/>
      <c r="VNF3" s="390"/>
      <c r="VNG3" s="390"/>
      <c r="VNH3" s="362"/>
      <c r="VNI3" s="362"/>
      <c r="VNJ3" s="362"/>
      <c r="VNK3" s="390"/>
      <c r="VNL3" s="390"/>
      <c r="VNM3" s="390"/>
      <c r="VNN3" s="390"/>
      <c r="VNO3" s="390"/>
      <c r="VNP3" s="362"/>
      <c r="VNQ3" s="362"/>
      <c r="VNR3" s="362"/>
      <c r="VNS3" s="390"/>
      <c r="VNT3" s="390"/>
      <c r="VNU3" s="390"/>
      <c r="VNV3" s="390"/>
      <c r="VNW3" s="390"/>
      <c r="VNX3" s="362"/>
      <c r="VNY3" s="362"/>
      <c r="VNZ3" s="362"/>
      <c r="VOA3" s="390"/>
      <c r="VOB3" s="390"/>
      <c r="VOC3" s="390"/>
      <c r="VOD3" s="390"/>
      <c r="VOE3" s="390"/>
      <c r="VOF3" s="362"/>
      <c r="VOG3" s="362"/>
      <c r="VOH3" s="362"/>
      <c r="VOI3" s="390"/>
      <c r="VOJ3" s="390"/>
      <c r="VOK3" s="390"/>
      <c r="VOL3" s="390"/>
      <c r="VOM3" s="390"/>
      <c r="VON3" s="362"/>
      <c r="VOO3" s="362"/>
      <c r="VOP3" s="362"/>
      <c r="VOQ3" s="390"/>
      <c r="VOR3" s="390"/>
      <c r="VOS3" s="390"/>
      <c r="VOT3" s="390"/>
      <c r="VOU3" s="390"/>
      <c r="VOV3" s="362"/>
      <c r="VOW3" s="362"/>
      <c r="VOX3" s="362"/>
      <c r="VOY3" s="390"/>
      <c r="VOZ3" s="390"/>
      <c r="VPA3" s="390"/>
      <c r="VPB3" s="390"/>
      <c r="VPC3" s="390"/>
      <c r="VPD3" s="362"/>
      <c r="VPE3" s="362"/>
      <c r="VPF3" s="362"/>
      <c r="VPG3" s="390"/>
      <c r="VPH3" s="390"/>
      <c r="VPI3" s="390"/>
      <c r="VPJ3" s="390"/>
      <c r="VPK3" s="390"/>
      <c r="VPL3" s="362"/>
      <c r="VPM3" s="362"/>
      <c r="VPN3" s="362"/>
      <c r="VPO3" s="390"/>
      <c r="VPP3" s="390"/>
      <c r="VPQ3" s="390"/>
      <c r="VPR3" s="390"/>
      <c r="VPS3" s="390"/>
      <c r="VPT3" s="362"/>
      <c r="VPU3" s="362"/>
      <c r="VPV3" s="362"/>
      <c r="VPW3" s="390"/>
      <c r="VPX3" s="390"/>
      <c r="VPY3" s="390"/>
      <c r="VPZ3" s="390"/>
      <c r="VQA3" s="390"/>
      <c r="VQB3" s="362"/>
      <c r="VQC3" s="362"/>
      <c r="VQD3" s="362"/>
      <c r="VQE3" s="390"/>
      <c r="VQF3" s="390"/>
      <c r="VQG3" s="390"/>
      <c r="VQH3" s="390"/>
      <c r="VQI3" s="390"/>
      <c r="VQJ3" s="362"/>
      <c r="VQK3" s="362"/>
      <c r="VQL3" s="362"/>
      <c r="VQM3" s="390"/>
      <c r="VQN3" s="390"/>
      <c r="VQO3" s="390"/>
      <c r="VQP3" s="390"/>
      <c r="VQQ3" s="390"/>
      <c r="VQR3" s="362"/>
      <c r="VQS3" s="362"/>
      <c r="VQT3" s="362"/>
      <c r="VQU3" s="390"/>
      <c r="VQV3" s="390"/>
      <c r="VQW3" s="390"/>
      <c r="VQX3" s="390"/>
      <c r="VQY3" s="390"/>
      <c r="VQZ3" s="362"/>
      <c r="VRA3" s="362"/>
      <c r="VRB3" s="362"/>
      <c r="VRC3" s="390"/>
      <c r="VRD3" s="390"/>
      <c r="VRE3" s="390"/>
      <c r="VRF3" s="390"/>
      <c r="VRG3" s="390"/>
      <c r="VRH3" s="362"/>
      <c r="VRI3" s="362"/>
      <c r="VRJ3" s="362"/>
      <c r="VRK3" s="390"/>
      <c r="VRL3" s="390"/>
      <c r="VRM3" s="390"/>
      <c r="VRN3" s="390"/>
      <c r="VRO3" s="390"/>
      <c r="VRP3" s="362"/>
      <c r="VRQ3" s="362"/>
      <c r="VRR3" s="362"/>
      <c r="VRS3" s="390"/>
      <c r="VRT3" s="390"/>
      <c r="VRU3" s="390"/>
      <c r="VRV3" s="390"/>
      <c r="VRW3" s="390"/>
      <c r="VRX3" s="362"/>
      <c r="VRY3" s="362"/>
      <c r="VRZ3" s="362"/>
      <c r="VSA3" s="390"/>
      <c r="VSB3" s="390"/>
      <c r="VSC3" s="390"/>
      <c r="VSD3" s="390"/>
      <c r="VSE3" s="390"/>
      <c r="VSF3" s="362"/>
      <c r="VSG3" s="362"/>
      <c r="VSH3" s="362"/>
      <c r="VSI3" s="390"/>
      <c r="VSJ3" s="390"/>
      <c r="VSK3" s="390"/>
      <c r="VSL3" s="390"/>
      <c r="VSM3" s="390"/>
      <c r="VSN3" s="362"/>
      <c r="VSO3" s="362"/>
      <c r="VSP3" s="362"/>
      <c r="VSQ3" s="390"/>
      <c r="VSR3" s="390"/>
      <c r="VSS3" s="390"/>
      <c r="VST3" s="390"/>
      <c r="VSU3" s="390"/>
      <c r="VSV3" s="362"/>
      <c r="VSW3" s="362"/>
      <c r="VSX3" s="362"/>
      <c r="VSY3" s="390"/>
      <c r="VSZ3" s="390"/>
      <c r="VTA3" s="390"/>
      <c r="VTB3" s="390"/>
      <c r="VTC3" s="390"/>
      <c r="VTD3" s="362"/>
      <c r="VTE3" s="362"/>
      <c r="VTF3" s="362"/>
      <c r="VTG3" s="390"/>
      <c r="VTH3" s="390"/>
      <c r="VTI3" s="390"/>
      <c r="VTJ3" s="390"/>
      <c r="VTK3" s="390"/>
      <c r="VTL3" s="362"/>
      <c r="VTM3" s="362"/>
      <c r="VTN3" s="362"/>
      <c r="VTO3" s="390"/>
      <c r="VTP3" s="390"/>
      <c r="VTQ3" s="390"/>
      <c r="VTR3" s="390"/>
      <c r="VTS3" s="390"/>
      <c r="VTT3" s="362"/>
      <c r="VTU3" s="362"/>
      <c r="VTV3" s="362"/>
      <c r="VTW3" s="390"/>
      <c r="VTX3" s="390"/>
      <c r="VTY3" s="390"/>
      <c r="VTZ3" s="390"/>
      <c r="VUA3" s="390"/>
      <c r="VUB3" s="362"/>
      <c r="VUC3" s="362"/>
      <c r="VUD3" s="362"/>
      <c r="VUE3" s="390"/>
      <c r="VUF3" s="390"/>
      <c r="VUG3" s="390"/>
      <c r="VUH3" s="390"/>
      <c r="VUI3" s="390"/>
      <c r="VUJ3" s="362"/>
      <c r="VUK3" s="362"/>
      <c r="VUL3" s="362"/>
      <c r="VUM3" s="390"/>
      <c r="VUN3" s="390"/>
      <c r="VUO3" s="390"/>
      <c r="VUP3" s="390"/>
      <c r="VUQ3" s="390"/>
      <c r="VUR3" s="362"/>
      <c r="VUS3" s="362"/>
      <c r="VUT3" s="362"/>
      <c r="VUU3" s="390"/>
      <c r="VUV3" s="390"/>
      <c r="VUW3" s="390"/>
      <c r="VUX3" s="390"/>
      <c r="VUY3" s="390"/>
      <c r="VUZ3" s="362"/>
      <c r="VVA3" s="362"/>
      <c r="VVB3" s="362"/>
      <c r="VVC3" s="390"/>
      <c r="VVD3" s="390"/>
      <c r="VVE3" s="390"/>
      <c r="VVF3" s="390"/>
      <c r="VVG3" s="390"/>
      <c r="VVH3" s="362"/>
      <c r="VVI3" s="362"/>
      <c r="VVJ3" s="362"/>
      <c r="VVK3" s="390"/>
      <c r="VVL3" s="390"/>
      <c r="VVM3" s="390"/>
      <c r="VVN3" s="390"/>
      <c r="VVO3" s="390"/>
      <c r="VVP3" s="362"/>
      <c r="VVQ3" s="362"/>
      <c r="VVR3" s="362"/>
      <c r="VVS3" s="390"/>
      <c r="VVT3" s="390"/>
      <c r="VVU3" s="390"/>
      <c r="VVV3" s="390"/>
      <c r="VVW3" s="390"/>
      <c r="VVX3" s="362"/>
      <c r="VVY3" s="362"/>
      <c r="VVZ3" s="362"/>
      <c r="VWA3" s="390"/>
      <c r="VWB3" s="390"/>
      <c r="VWC3" s="390"/>
      <c r="VWD3" s="390"/>
      <c r="VWE3" s="390"/>
      <c r="VWF3" s="362"/>
      <c r="VWG3" s="362"/>
      <c r="VWH3" s="362"/>
      <c r="VWI3" s="390"/>
      <c r="VWJ3" s="390"/>
      <c r="VWK3" s="390"/>
      <c r="VWL3" s="390"/>
      <c r="VWM3" s="390"/>
      <c r="VWN3" s="362"/>
      <c r="VWO3" s="362"/>
      <c r="VWP3" s="362"/>
      <c r="VWQ3" s="390"/>
      <c r="VWR3" s="390"/>
      <c r="VWS3" s="390"/>
      <c r="VWT3" s="390"/>
      <c r="VWU3" s="390"/>
      <c r="VWV3" s="362"/>
      <c r="VWW3" s="362"/>
      <c r="VWX3" s="362"/>
      <c r="VWY3" s="390"/>
      <c r="VWZ3" s="390"/>
      <c r="VXA3" s="390"/>
      <c r="VXB3" s="390"/>
      <c r="VXC3" s="390"/>
      <c r="VXD3" s="362"/>
      <c r="VXE3" s="362"/>
      <c r="VXF3" s="362"/>
      <c r="VXG3" s="390"/>
      <c r="VXH3" s="390"/>
      <c r="VXI3" s="390"/>
      <c r="VXJ3" s="390"/>
      <c r="VXK3" s="390"/>
      <c r="VXL3" s="362"/>
      <c r="VXM3" s="362"/>
      <c r="VXN3" s="362"/>
      <c r="VXO3" s="390"/>
      <c r="VXP3" s="390"/>
      <c r="VXQ3" s="390"/>
      <c r="VXR3" s="390"/>
      <c r="VXS3" s="390"/>
      <c r="VXT3" s="362"/>
      <c r="VXU3" s="362"/>
      <c r="VXV3" s="362"/>
      <c r="VXW3" s="390"/>
      <c r="VXX3" s="390"/>
      <c r="VXY3" s="390"/>
      <c r="VXZ3" s="390"/>
      <c r="VYA3" s="390"/>
      <c r="VYB3" s="362"/>
      <c r="VYC3" s="362"/>
      <c r="VYD3" s="362"/>
      <c r="VYE3" s="390"/>
      <c r="VYF3" s="390"/>
      <c r="VYG3" s="390"/>
      <c r="VYH3" s="390"/>
      <c r="VYI3" s="390"/>
      <c r="VYJ3" s="362"/>
      <c r="VYK3" s="362"/>
      <c r="VYL3" s="362"/>
      <c r="VYM3" s="390"/>
      <c r="VYN3" s="390"/>
      <c r="VYO3" s="390"/>
      <c r="VYP3" s="390"/>
      <c r="VYQ3" s="390"/>
      <c r="VYR3" s="362"/>
      <c r="VYS3" s="362"/>
      <c r="VYT3" s="362"/>
      <c r="VYU3" s="390"/>
      <c r="VYV3" s="390"/>
      <c r="VYW3" s="390"/>
      <c r="VYX3" s="390"/>
      <c r="VYY3" s="390"/>
      <c r="VYZ3" s="362"/>
      <c r="VZA3" s="362"/>
      <c r="VZB3" s="362"/>
      <c r="VZC3" s="390"/>
      <c r="VZD3" s="390"/>
      <c r="VZE3" s="390"/>
      <c r="VZF3" s="390"/>
      <c r="VZG3" s="390"/>
      <c r="VZH3" s="362"/>
      <c r="VZI3" s="362"/>
      <c r="VZJ3" s="362"/>
      <c r="VZK3" s="390"/>
      <c r="VZL3" s="390"/>
      <c r="VZM3" s="390"/>
      <c r="VZN3" s="390"/>
      <c r="VZO3" s="390"/>
      <c r="VZP3" s="362"/>
      <c r="VZQ3" s="362"/>
      <c r="VZR3" s="362"/>
      <c r="VZS3" s="390"/>
      <c r="VZT3" s="390"/>
      <c r="VZU3" s="390"/>
      <c r="VZV3" s="390"/>
      <c r="VZW3" s="390"/>
      <c r="VZX3" s="362"/>
      <c r="VZY3" s="362"/>
      <c r="VZZ3" s="362"/>
      <c r="WAA3" s="390"/>
      <c r="WAB3" s="390"/>
      <c r="WAC3" s="390"/>
      <c r="WAD3" s="390"/>
      <c r="WAE3" s="390"/>
      <c r="WAF3" s="362"/>
      <c r="WAG3" s="362"/>
      <c r="WAH3" s="362"/>
      <c r="WAI3" s="390"/>
      <c r="WAJ3" s="390"/>
      <c r="WAK3" s="390"/>
      <c r="WAL3" s="390"/>
      <c r="WAM3" s="390"/>
      <c r="WAN3" s="362"/>
      <c r="WAO3" s="362"/>
      <c r="WAP3" s="362"/>
      <c r="WAQ3" s="390"/>
      <c r="WAR3" s="390"/>
      <c r="WAS3" s="390"/>
      <c r="WAT3" s="390"/>
      <c r="WAU3" s="390"/>
      <c r="WAV3" s="362"/>
      <c r="WAW3" s="362"/>
      <c r="WAX3" s="362"/>
      <c r="WAY3" s="390"/>
      <c r="WAZ3" s="390"/>
      <c r="WBA3" s="390"/>
      <c r="WBB3" s="390"/>
      <c r="WBC3" s="390"/>
      <c r="WBD3" s="362"/>
      <c r="WBE3" s="362"/>
      <c r="WBF3" s="362"/>
      <c r="WBG3" s="390"/>
      <c r="WBH3" s="390"/>
      <c r="WBI3" s="390"/>
      <c r="WBJ3" s="390"/>
      <c r="WBK3" s="390"/>
      <c r="WBL3" s="362"/>
      <c r="WBM3" s="362"/>
      <c r="WBN3" s="362"/>
      <c r="WBO3" s="390"/>
      <c r="WBP3" s="390"/>
      <c r="WBQ3" s="390"/>
      <c r="WBR3" s="390"/>
      <c r="WBS3" s="390"/>
      <c r="WBT3" s="362"/>
      <c r="WBU3" s="362"/>
      <c r="WBV3" s="362"/>
      <c r="WBW3" s="390"/>
      <c r="WBX3" s="390"/>
      <c r="WBY3" s="390"/>
      <c r="WBZ3" s="390"/>
      <c r="WCA3" s="390"/>
      <c r="WCB3" s="362"/>
      <c r="WCC3" s="362"/>
      <c r="WCD3" s="362"/>
      <c r="WCE3" s="390"/>
      <c r="WCF3" s="390"/>
      <c r="WCG3" s="390"/>
      <c r="WCH3" s="390"/>
      <c r="WCI3" s="390"/>
      <c r="WCJ3" s="362"/>
      <c r="WCK3" s="362"/>
      <c r="WCL3" s="362"/>
      <c r="WCM3" s="390"/>
      <c r="WCN3" s="390"/>
      <c r="WCO3" s="390"/>
      <c r="WCP3" s="390"/>
      <c r="WCQ3" s="390"/>
      <c r="WCR3" s="362"/>
      <c r="WCS3" s="362"/>
      <c r="WCT3" s="362"/>
      <c r="WCU3" s="390"/>
      <c r="WCV3" s="390"/>
      <c r="WCW3" s="390"/>
      <c r="WCX3" s="390"/>
      <c r="WCY3" s="390"/>
      <c r="WCZ3" s="362"/>
      <c r="WDA3" s="362"/>
      <c r="WDB3" s="362"/>
      <c r="WDC3" s="390"/>
      <c r="WDD3" s="390"/>
      <c r="WDE3" s="390"/>
      <c r="WDF3" s="390"/>
      <c r="WDG3" s="390"/>
      <c r="WDH3" s="362"/>
      <c r="WDI3" s="362"/>
      <c r="WDJ3" s="362"/>
      <c r="WDK3" s="390"/>
      <c r="WDL3" s="390"/>
      <c r="WDM3" s="390"/>
      <c r="WDN3" s="390"/>
      <c r="WDO3" s="390"/>
      <c r="WDP3" s="362"/>
      <c r="WDQ3" s="362"/>
      <c r="WDR3" s="362"/>
      <c r="WDS3" s="390"/>
      <c r="WDT3" s="390"/>
      <c r="WDU3" s="390"/>
      <c r="WDV3" s="390"/>
      <c r="WDW3" s="390"/>
      <c r="WDX3" s="362"/>
      <c r="WDY3" s="362"/>
      <c r="WDZ3" s="362"/>
      <c r="WEA3" s="390"/>
      <c r="WEB3" s="390"/>
      <c r="WEC3" s="390"/>
      <c r="WED3" s="390"/>
      <c r="WEE3" s="390"/>
      <c r="WEF3" s="362"/>
      <c r="WEG3" s="362"/>
      <c r="WEH3" s="362"/>
      <c r="WEI3" s="390"/>
      <c r="WEJ3" s="390"/>
      <c r="WEK3" s="390"/>
      <c r="WEL3" s="390"/>
      <c r="WEM3" s="390"/>
      <c r="WEN3" s="362"/>
      <c r="WEO3" s="362"/>
      <c r="WEP3" s="362"/>
      <c r="WEQ3" s="390"/>
      <c r="WER3" s="390"/>
      <c r="WES3" s="390"/>
      <c r="WET3" s="390"/>
      <c r="WEU3" s="390"/>
      <c r="WEV3" s="362"/>
      <c r="WEW3" s="362"/>
      <c r="WEX3" s="362"/>
      <c r="WEY3" s="390"/>
      <c r="WEZ3" s="390"/>
      <c r="WFA3" s="390"/>
      <c r="WFB3" s="390"/>
      <c r="WFC3" s="390"/>
      <c r="WFD3" s="362"/>
      <c r="WFE3" s="362"/>
      <c r="WFF3" s="362"/>
      <c r="WFG3" s="390"/>
      <c r="WFH3" s="390"/>
      <c r="WFI3" s="390"/>
      <c r="WFJ3" s="390"/>
      <c r="WFK3" s="390"/>
      <c r="WFL3" s="362"/>
      <c r="WFM3" s="362"/>
      <c r="WFN3" s="362"/>
      <c r="WFO3" s="390"/>
      <c r="WFP3" s="390"/>
      <c r="WFQ3" s="390"/>
      <c r="WFR3" s="390"/>
      <c r="WFS3" s="390"/>
      <c r="WFT3" s="362"/>
      <c r="WFU3" s="362"/>
      <c r="WFV3" s="362"/>
      <c r="WFW3" s="390"/>
      <c r="WFX3" s="390"/>
      <c r="WFY3" s="390"/>
      <c r="WFZ3" s="390"/>
      <c r="WGA3" s="390"/>
      <c r="WGB3" s="362"/>
      <c r="WGC3" s="362"/>
      <c r="WGD3" s="362"/>
      <c r="WGE3" s="390"/>
      <c r="WGF3" s="390"/>
      <c r="WGG3" s="390"/>
      <c r="WGH3" s="390"/>
      <c r="WGI3" s="390"/>
      <c r="WGJ3" s="362"/>
      <c r="WGK3" s="362"/>
      <c r="WGL3" s="362"/>
      <c r="WGM3" s="390"/>
      <c r="WGN3" s="390"/>
      <c r="WGO3" s="390"/>
      <c r="WGP3" s="390"/>
      <c r="WGQ3" s="390"/>
      <c r="WGR3" s="362"/>
      <c r="WGS3" s="362"/>
      <c r="WGT3" s="362"/>
      <c r="WGU3" s="390"/>
      <c r="WGV3" s="390"/>
      <c r="WGW3" s="390"/>
      <c r="WGX3" s="390"/>
      <c r="WGY3" s="390"/>
      <c r="WGZ3" s="362"/>
      <c r="WHA3" s="362"/>
      <c r="WHB3" s="362"/>
      <c r="WHC3" s="390"/>
      <c r="WHD3" s="390"/>
      <c r="WHE3" s="390"/>
      <c r="WHF3" s="390"/>
      <c r="WHG3" s="390"/>
      <c r="WHH3" s="362"/>
      <c r="WHI3" s="362"/>
      <c r="WHJ3" s="362"/>
      <c r="WHK3" s="390"/>
      <c r="WHL3" s="390"/>
      <c r="WHM3" s="390"/>
      <c r="WHN3" s="390"/>
      <c r="WHO3" s="390"/>
      <c r="WHP3" s="362"/>
      <c r="WHQ3" s="362"/>
      <c r="WHR3" s="362"/>
      <c r="WHS3" s="390"/>
      <c r="WHT3" s="390"/>
      <c r="WHU3" s="390"/>
      <c r="WHV3" s="390"/>
      <c r="WHW3" s="390"/>
      <c r="WHX3" s="362"/>
      <c r="WHY3" s="362"/>
      <c r="WHZ3" s="362"/>
      <c r="WIA3" s="390"/>
      <c r="WIB3" s="390"/>
      <c r="WIC3" s="390"/>
      <c r="WID3" s="390"/>
      <c r="WIE3" s="390"/>
      <c r="WIF3" s="362"/>
      <c r="WIG3" s="362"/>
      <c r="WIH3" s="362"/>
      <c r="WII3" s="390"/>
      <c r="WIJ3" s="390"/>
      <c r="WIK3" s="390"/>
      <c r="WIL3" s="390"/>
      <c r="WIM3" s="390"/>
      <c r="WIN3" s="362"/>
      <c r="WIO3" s="362"/>
      <c r="WIP3" s="362"/>
      <c r="WIQ3" s="390"/>
      <c r="WIR3" s="390"/>
      <c r="WIS3" s="390"/>
      <c r="WIT3" s="390"/>
      <c r="WIU3" s="390"/>
      <c r="WIV3" s="362"/>
      <c r="WIW3" s="362"/>
      <c r="WIX3" s="362"/>
      <c r="WIY3" s="390"/>
      <c r="WIZ3" s="390"/>
      <c r="WJA3" s="390"/>
      <c r="WJB3" s="390"/>
      <c r="WJC3" s="390"/>
      <c r="WJD3" s="362"/>
      <c r="WJE3" s="362"/>
      <c r="WJF3" s="362"/>
      <c r="WJG3" s="390"/>
      <c r="WJH3" s="390"/>
      <c r="WJI3" s="390"/>
      <c r="WJJ3" s="390"/>
      <c r="WJK3" s="390"/>
      <c r="WJL3" s="362"/>
      <c r="WJM3" s="362"/>
      <c r="WJN3" s="362"/>
      <c r="WJO3" s="390"/>
      <c r="WJP3" s="390"/>
      <c r="WJQ3" s="390"/>
      <c r="WJR3" s="390"/>
      <c r="WJS3" s="390"/>
      <c r="WJT3" s="362"/>
      <c r="WJU3" s="362"/>
      <c r="WJV3" s="362"/>
      <c r="WJW3" s="390"/>
      <c r="WJX3" s="390"/>
      <c r="WJY3" s="390"/>
      <c r="WJZ3" s="390"/>
      <c r="WKA3" s="390"/>
      <c r="WKB3" s="362"/>
      <c r="WKC3" s="362"/>
      <c r="WKD3" s="362"/>
      <c r="WKE3" s="390"/>
      <c r="WKF3" s="390"/>
      <c r="WKG3" s="390"/>
      <c r="WKH3" s="390"/>
      <c r="WKI3" s="390"/>
      <c r="WKJ3" s="362"/>
      <c r="WKK3" s="362"/>
      <c r="WKL3" s="362"/>
      <c r="WKM3" s="390"/>
      <c r="WKN3" s="390"/>
      <c r="WKO3" s="390"/>
      <c r="WKP3" s="390"/>
      <c r="WKQ3" s="390"/>
      <c r="WKR3" s="362"/>
      <c r="WKS3" s="362"/>
      <c r="WKT3" s="362"/>
      <c r="WKU3" s="390"/>
      <c r="WKV3" s="390"/>
      <c r="WKW3" s="390"/>
      <c r="WKX3" s="390"/>
      <c r="WKY3" s="390"/>
      <c r="WKZ3" s="362"/>
      <c r="WLA3" s="362"/>
      <c r="WLB3" s="362"/>
      <c r="WLC3" s="390"/>
      <c r="WLD3" s="390"/>
      <c r="WLE3" s="390"/>
      <c r="WLF3" s="390"/>
      <c r="WLG3" s="390"/>
      <c r="WLH3" s="362"/>
      <c r="WLI3" s="362"/>
      <c r="WLJ3" s="362"/>
      <c r="WLK3" s="390"/>
      <c r="WLL3" s="390"/>
      <c r="WLM3" s="390"/>
      <c r="WLN3" s="390"/>
      <c r="WLO3" s="390"/>
      <c r="WLP3" s="362"/>
      <c r="WLQ3" s="362"/>
      <c r="WLR3" s="362"/>
      <c r="WLS3" s="390"/>
      <c r="WLT3" s="390"/>
      <c r="WLU3" s="390"/>
      <c r="WLV3" s="390"/>
      <c r="WLW3" s="390"/>
      <c r="WLX3" s="362"/>
      <c r="WLY3" s="362"/>
      <c r="WLZ3" s="362"/>
      <c r="WMA3" s="390"/>
      <c r="WMB3" s="390"/>
      <c r="WMC3" s="390"/>
      <c r="WMD3" s="390"/>
      <c r="WME3" s="390"/>
      <c r="WMF3" s="362"/>
      <c r="WMG3" s="362"/>
      <c r="WMH3" s="362"/>
      <c r="WMI3" s="390"/>
      <c r="WMJ3" s="390"/>
      <c r="WMK3" s="390"/>
      <c r="WML3" s="390"/>
      <c r="WMM3" s="390"/>
      <c r="WMN3" s="362"/>
      <c r="WMO3" s="362"/>
      <c r="WMP3" s="362"/>
      <c r="WMQ3" s="390"/>
      <c r="WMR3" s="390"/>
      <c r="WMS3" s="390"/>
      <c r="WMT3" s="390"/>
      <c r="WMU3" s="390"/>
      <c r="WMV3" s="362"/>
      <c r="WMW3" s="362"/>
      <c r="WMX3" s="362"/>
      <c r="WMY3" s="390"/>
      <c r="WMZ3" s="390"/>
      <c r="WNA3" s="390"/>
      <c r="WNB3" s="390"/>
      <c r="WNC3" s="390"/>
      <c r="WND3" s="362"/>
      <c r="WNE3" s="362"/>
      <c r="WNF3" s="362"/>
      <c r="WNG3" s="390"/>
      <c r="WNH3" s="390"/>
      <c r="WNI3" s="390"/>
      <c r="WNJ3" s="390"/>
      <c r="WNK3" s="390"/>
      <c r="WNL3" s="362"/>
      <c r="WNM3" s="362"/>
      <c r="WNN3" s="362"/>
      <c r="WNO3" s="390"/>
      <c r="WNP3" s="390"/>
      <c r="WNQ3" s="390"/>
      <c r="WNR3" s="390"/>
      <c r="WNS3" s="390"/>
      <c r="WNT3" s="362"/>
      <c r="WNU3" s="362"/>
      <c r="WNV3" s="362"/>
      <c r="WNW3" s="390"/>
      <c r="WNX3" s="390"/>
      <c r="WNY3" s="390"/>
      <c r="WNZ3" s="390"/>
      <c r="WOA3" s="390"/>
      <c r="WOB3" s="362"/>
      <c r="WOC3" s="362"/>
      <c r="WOD3" s="362"/>
      <c r="WOE3" s="390"/>
      <c r="WOF3" s="390"/>
      <c r="WOG3" s="390"/>
      <c r="WOH3" s="390"/>
      <c r="WOI3" s="390"/>
      <c r="WOJ3" s="362"/>
      <c r="WOK3" s="362"/>
      <c r="WOL3" s="362"/>
      <c r="WOM3" s="390"/>
      <c r="WON3" s="390"/>
      <c r="WOO3" s="390"/>
      <c r="WOP3" s="390"/>
      <c r="WOQ3" s="390"/>
      <c r="WOR3" s="362"/>
      <c r="WOS3" s="362"/>
      <c r="WOT3" s="362"/>
      <c r="WOU3" s="390"/>
      <c r="WOV3" s="390"/>
      <c r="WOW3" s="390"/>
      <c r="WOX3" s="390"/>
      <c r="WOY3" s="390"/>
      <c r="WOZ3" s="362"/>
      <c r="WPA3" s="362"/>
      <c r="WPB3" s="362"/>
      <c r="WPC3" s="390"/>
      <c r="WPD3" s="390"/>
      <c r="WPE3" s="390"/>
      <c r="WPF3" s="390"/>
      <c r="WPG3" s="390"/>
      <c r="WPH3" s="362"/>
      <c r="WPI3" s="362"/>
      <c r="WPJ3" s="362"/>
      <c r="WPK3" s="390"/>
      <c r="WPL3" s="390"/>
      <c r="WPM3" s="390"/>
      <c r="WPN3" s="390"/>
      <c r="WPO3" s="390"/>
      <c r="WPP3" s="362"/>
      <c r="WPQ3" s="362"/>
      <c r="WPR3" s="362"/>
      <c r="WPS3" s="390"/>
      <c r="WPT3" s="390"/>
      <c r="WPU3" s="390"/>
      <c r="WPV3" s="390"/>
      <c r="WPW3" s="390"/>
      <c r="WPX3" s="362"/>
      <c r="WPY3" s="362"/>
      <c r="WPZ3" s="362"/>
      <c r="WQA3" s="390"/>
      <c r="WQB3" s="390"/>
      <c r="WQC3" s="390"/>
      <c r="WQD3" s="390"/>
      <c r="WQE3" s="390"/>
      <c r="WQF3" s="362"/>
      <c r="WQG3" s="362"/>
      <c r="WQH3" s="362"/>
      <c r="WQI3" s="390"/>
      <c r="WQJ3" s="390"/>
      <c r="WQK3" s="390"/>
      <c r="WQL3" s="390"/>
      <c r="WQM3" s="390"/>
      <c r="WQN3" s="362"/>
      <c r="WQO3" s="362"/>
      <c r="WQP3" s="362"/>
      <c r="WQQ3" s="390"/>
      <c r="WQR3" s="390"/>
      <c r="WQS3" s="390"/>
      <c r="WQT3" s="390"/>
      <c r="WQU3" s="390"/>
      <c r="WQV3" s="362"/>
      <c r="WQW3" s="362"/>
      <c r="WQX3" s="362"/>
      <c r="WQY3" s="390"/>
      <c r="WQZ3" s="390"/>
      <c r="WRA3" s="390"/>
      <c r="WRB3" s="390"/>
      <c r="WRC3" s="390"/>
      <c r="WRD3" s="362"/>
      <c r="WRE3" s="362"/>
      <c r="WRF3" s="362"/>
      <c r="WRG3" s="390"/>
      <c r="WRH3" s="390"/>
      <c r="WRI3" s="390"/>
      <c r="WRJ3" s="390"/>
      <c r="WRK3" s="390"/>
      <c r="WRL3" s="362"/>
      <c r="WRM3" s="362"/>
      <c r="WRN3" s="362"/>
      <c r="WRO3" s="390"/>
      <c r="WRP3" s="390"/>
      <c r="WRQ3" s="390"/>
      <c r="WRR3" s="390"/>
      <c r="WRS3" s="390"/>
      <c r="WRT3" s="362"/>
      <c r="WRU3" s="362"/>
      <c r="WRV3" s="362"/>
      <c r="WRW3" s="390"/>
      <c r="WRX3" s="390"/>
      <c r="WRY3" s="390"/>
      <c r="WRZ3" s="390"/>
      <c r="WSA3" s="390"/>
      <c r="WSB3" s="362"/>
      <c r="WSC3" s="362"/>
      <c r="WSD3" s="362"/>
      <c r="WSE3" s="390"/>
      <c r="WSF3" s="390"/>
      <c r="WSG3" s="390"/>
      <c r="WSH3" s="390"/>
      <c r="WSI3" s="390"/>
      <c r="WSJ3" s="362"/>
      <c r="WSK3" s="362"/>
      <c r="WSL3" s="362"/>
      <c r="WSM3" s="390"/>
      <c r="WSN3" s="390"/>
      <c r="WSO3" s="390"/>
      <c r="WSP3" s="390"/>
      <c r="WSQ3" s="390"/>
      <c r="WSR3" s="362"/>
      <c r="WSS3" s="362"/>
      <c r="WST3" s="362"/>
      <c r="WSU3" s="390"/>
      <c r="WSV3" s="390"/>
      <c r="WSW3" s="390"/>
      <c r="WSX3" s="390"/>
      <c r="WSY3" s="390"/>
      <c r="WSZ3" s="362"/>
      <c r="WTA3" s="362"/>
      <c r="WTB3" s="362"/>
      <c r="WTC3" s="390"/>
      <c r="WTD3" s="390"/>
      <c r="WTE3" s="390"/>
      <c r="WTF3" s="390"/>
      <c r="WTG3" s="390"/>
      <c r="WTH3" s="362"/>
      <c r="WTI3" s="362"/>
      <c r="WTJ3" s="362"/>
      <c r="WTK3" s="390"/>
      <c r="WTL3" s="390"/>
      <c r="WTM3" s="390"/>
      <c r="WTN3" s="390"/>
      <c r="WTO3" s="390"/>
      <c r="WTP3" s="362"/>
      <c r="WTQ3" s="362"/>
      <c r="WTR3" s="362"/>
      <c r="WTS3" s="390"/>
      <c r="WTT3" s="390"/>
      <c r="WTU3" s="390"/>
      <c r="WTV3" s="390"/>
      <c r="WTW3" s="390"/>
      <c r="WTX3" s="362"/>
      <c r="WTY3" s="362"/>
      <c r="WTZ3" s="362"/>
      <c r="WUA3" s="390"/>
      <c r="WUB3" s="390"/>
      <c r="WUC3" s="390"/>
      <c r="WUD3" s="390"/>
      <c r="WUE3" s="390"/>
      <c r="WUF3" s="362"/>
      <c r="WUG3" s="362"/>
      <c r="WUH3" s="362"/>
      <c r="WUI3" s="390"/>
      <c r="WUJ3" s="390"/>
      <c r="WUK3" s="390"/>
      <c r="WUL3" s="390"/>
      <c r="WUM3" s="390"/>
      <c r="WUN3" s="362"/>
      <c r="WUO3" s="362"/>
      <c r="WUP3" s="362"/>
      <c r="WUQ3" s="390"/>
      <c r="WUR3" s="390"/>
      <c r="WUS3" s="390"/>
      <c r="WUT3" s="390"/>
      <c r="WUU3" s="390"/>
      <c r="WUV3" s="362"/>
      <c r="WUW3" s="362"/>
      <c r="WUX3" s="362"/>
      <c r="WUY3" s="390"/>
      <c r="WUZ3" s="390"/>
      <c r="WVA3" s="390"/>
      <c r="WVB3" s="390"/>
      <c r="WVC3" s="390"/>
      <c r="WVD3" s="362"/>
      <c r="WVE3" s="362"/>
      <c r="WVF3" s="362"/>
      <c r="WVG3" s="390"/>
      <c r="WVH3" s="390"/>
      <c r="WVI3" s="390"/>
      <c r="WVJ3" s="390"/>
      <c r="WVK3" s="390"/>
      <c r="WVL3" s="362"/>
      <c r="WVM3" s="362"/>
      <c r="WVN3" s="362"/>
      <c r="WVO3" s="390"/>
      <c r="WVP3" s="390"/>
      <c r="WVQ3" s="390"/>
      <c r="WVR3" s="390"/>
      <c r="WVS3" s="390"/>
      <c r="WVT3" s="362"/>
      <c r="WVU3" s="362"/>
      <c r="WVV3" s="362"/>
      <c r="WVW3" s="390"/>
      <c r="WVX3" s="390"/>
      <c r="WVY3" s="390"/>
      <c r="WVZ3" s="390"/>
      <c r="WWA3" s="390"/>
      <c r="WWB3" s="362"/>
      <c r="WWC3" s="362"/>
      <c r="WWD3" s="362"/>
      <c r="WWE3" s="390"/>
      <c r="WWF3" s="390"/>
      <c r="WWG3" s="390"/>
      <c r="WWH3" s="390"/>
      <c r="WWI3" s="390"/>
      <c r="WWJ3" s="362"/>
      <c r="WWK3" s="362"/>
      <c r="WWL3" s="362"/>
      <c r="WWM3" s="390"/>
      <c r="WWN3" s="390"/>
      <c r="WWO3" s="390"/>
      <c r="WWP3" s="390"/>
      <c r="WWQ3" s="390"/>
      <c r="WWR3" s="362"/>
      <c r="WWS3" s="362"/>
      <c r="WWT3" s="362"/>
      <c r="WWU3" s="390"/>
      <c r="WWV3" s="390"/>
      <c r="WWW3" s="390"/>
      <c r="WWX3" s="390"/>
      <c r="WWY3" s="390"/>
      <c r="WWZ3" s="362"/>
      <c r="WXA3" s="362"/>
      <c r="WXB3" s="362"/>
      <c r="WXC3" s="390"/>
      <c r="WXD3" s="390"/>
      <c r="WXE3" s="390"/>
      <c r="WXF3" s="390"/>
      <c r="WXG3" s="390"/>
      <c r="WXH3" s="362"/>
      <c r="WXI3" s="362"/>
      <c r="WXJ3" s="362"/>
      <c r="WXK3" s="390"/>
      <c r="WXL3" s="390"/>
      <c r="WXM3" s="390"/>
      <c r="WXN3" s="390"/>
      <c r="WXO3" s="390"/>
      <c r="WXP3" s="362"/>
      <c r="WXQ3" s="362"/>
      <c r="WXR3" s="362"/>
      <c r="WXS3" s="390"/>
      <c r="WXT3" s="390"/>
      <c r="WXU3" s="390"/>
      <c r="WXV3" s="390"/>
      <c r="WXW3" s="390"/>
      <c r="WXX3" s="362"/>
      <c r="WXY3" s="362"/>
      <c r="WXZ3" s="362"/>
      <c r="WYA3" s="390"/>
      <c r="WYB3" s="390"/>
      <c r="WYC3" s="390"/>
      <c r="WYD3" s="390"/>
      <c r="WYE3" s="390"/>
      <c r="WYF3" s="362"/>
      <c r="WYG3" s="362"/>
      <c r="WYH3" s="362"/>
      <c r="WYI3" s="390"/>
      <c r="WYJ3" s="390"/>
      <c r="WYK3" s="390"/>
      <c r="WYL3" s="390"/>
      <c r="WYM3" s="390"/>
      <c r="WYN3" s="362"/>
      <c r="WYO3" s="362"/>
      <c r="WYP3" s="362"/>
      <c r="WYQ3" s="390"/>
      <c r="WYR3" s="390"/>
      <c r="WYS3" s="390"/>
      <c r="WYT3" s="390"/>
      <c r="WYU3" s="390"/>
      <c r="WYV3" s="362"/>
      <c r="WYW3" s="362"/>
      <c r="WYX3" s="362"/>
      <c r="WYY3" s="390"/>
      <c r="WYZ3" s="390"/>
      <c r="WZA3" s="390"/>
      <c r="WZB3" s="390"/>
      <c r="WZC3" s="390"/>
      <c r="WZD3" s="362"/>
      <c r="WZE3" s="362"/>
      <c r="WZF3" s="362"/>
      <c r="WZG3" s="390"/>
      <c r="WZH3" s="390"/>
      <c r="WZI3" s="390"/>
      <c r="WZJ3" s="390"/>
      <c r="WZK3" s="390"/>
      <c r="WZL3" s="362"/>
      <c r="WZM3" s="362"/>
      <c r="WZN3" s="362"/>
      <c r="WZO3" s="390"/>
      <c r="WZP3" s="390"/>
      <c r="WZQ3" s="390"/>
      <c r="WZR3" s="390"/>
      <c r="WZS3" s="390"/>
      <c r="WZT3" s="362"/>
      <c r="WZU3" s="362"/>
      <c r="WZV3" s="362"/>
      <c r="WZW3" s="390"/>
      <c r="WZX3" s="390"/>
      <c r="WZY3" s="390"/>
      <c r="WZZ3" s="390"/>
      <c r="XAA3" s="390"/>
      <c r="XAB3" s="362"/>
      <c r="XAC3" s="362"/>
      <c r="XAD3" s="362"/>
      <c r="XAE3" s="390"/>
      <c r="XAF3" s="390"/>
      <c r="XAG3" s="390"/>
      <c r="XAH3" s="390"/>
      <c r="XAI3" s="390"/>
      <c r="XAJ3" s="362"/>
      <c r="XAK3" s="362"/>
      <c r="XAL3" s="362"/>
      <c r="XAM3" s="390"/>
      <c r="XAN3" s="390"/>
      <c r="XAO3" s="390"/>
      <c r="XAP3" s="390"/>
      <c r="XAQ3" s="390"/>
      <c r="XAR3" s="362"/>
      <c r="XAS3" s="362"/>
      <c r="XAT3" s="362"/>
      <c r="XAU3" s="390"/>
      <c r="XAV3" s="390"/>
      <c r="XAW3" s="390"/>
      <c r="XAX3" s="390"/>
      <c r="XAY3" s="390"/>
      <c r="XAZ3" s="362"/>
      <c r="XBA3" s="362"/>
      <c r="XBB3" s="362"/>
      <c r="XBC3" s="390"/>
      <c r="XBD3" s="390"/>
      <c r="XBE3" s="390"/>
      <c r="XBF3" s="390"/>
      <c r="XBG3" s="390"/>
      <c r="XBH3" s="362"/>
      <c r="XBI3" s="362"/>
      <c r="XBJ3" s="362"/>
      <c r="XBK3" s="390"/>
      <c r="XBL3" s="390"/>
      <c r="XBM3" s="390"/>
      <c r="XBN3" s="390"/>
      <c r="XBO3" s="390"/>
      <c r="XBP3" s="362"/>
      <c r="XBQ3" s="362"/>
      <c r="XBR3" s="362"/>
      <c r="XBS3" s="390"/>
      <c r="XBT3" s="390"/>
      <c r="XBU3" s="390"/>
      <c r="XBV3" s="390"/>
      <c r="XBW3" s="390"/>
      <c r="XBX3" s="362"/>
      <c r="XBY3" s="362"/>
      <c r="XBZ3" s="362"/>
      <c r="XCA3" s="390"/>
      <c r="XCB3" s="390"/>
      <c r="XCC3" s="390"/>
      <c r="XCD3" s="390"/>
      <c r="XCE3" s="390"/>
      <c r="XCF3" s="362"/>
      <c r="XCG3" s="362"/>
      <c r="XCH3" s="362"/>
      <c r="XCI3" s="390"/>
      <c r="XCJ3" s="390"/>
      <c r="XCK3" s="390"/>
      <c r="XCL3" s="390"/>
      <c r="XCM3" s="390"/>
      <c r="XCN3" s="362"/>
      <c r="XCO3" s="362"/>
      <c r="XCP3" s="362"/>
      <c r="XCQ3" s="390"/>
      <c r="XCR3" s="390"/>
      <c r="XCS3" s="390"/>
      <c r="XCT3" s="390"/>
      <c r="XCU3" s="390"/>
      <c r="XCV3" s="362"/>
      <c r="XCW3" s="362"/>
      <c r="XCX3" s="362"/>
      <c r="XCY3" s="390"/>
      <c r="XCZ3" s="390"/>
      <c r="XDA3" s="390"/>
      <c r="XDB3" s="390"/>
      <c r="XDC3" s="390"/>
      <c r="XDD3" s="362"/>
      <c r="XDE3" s="362"/>
      <c r="XDF3" s="362"/>
      <c r="XDG3" s="390"/>
      <c r="XDH3" s="390"/>
      <c r="XDI3" s="390"/>
      <c r="XDJ3" s="390"/>
      <c r="XDK3" s="390"/>
      <c r="XDL3" s="362"/>
      <c r="XDM3" s="362"/>
      <c r="XDN3" s="362"/>
      <c r="XDO3" s="390"/>
      <c r="XDP3" s="390"/>
      <c r="XDQ3" s="390"/>
      <c r="XDR3" s="390"/>
      <c r="XDS3" s="390"/>
      <c r="XDT3" s="362"/>
      <c r="XDU3" s="362"/>
      <c r="XDV3" s="362"/>
      <c r="XDW3" s="390"/>
      <c r="XDX3" s="390"/>
      <c r="XDY3" s="390"/>
      <c r="XDZ3" s="390"/>
      <c r="XEA3" s="390"/>
      <c r="XEB3" s="362"/>
      <c r="XEC3" s="362"/>
      <c r="XED3" s="362"/>
      <c r="XEE3" s="390"/>
      <c r="XEF3" s="390"/>
      <c r="XEG3" s="390"/>
      <c r="XEH3" s="390"/>
      <c r="XEI3" s="390"/>
      <c r="XEJ3" s="362"/>
      <c r="XEK3" s="362"/>
      <c r="XEL3" s="362"/>
      <c r="XEM3" s="390"/>
      <c r="XEN3" s="390"/>
      <c r="XEO3" s="390"/>
      <c r="XEP3" s="390"/>
      <c r="XEQ3" s="390"/>
      <c r="XER3" s="362"/>
      <c r="XES3" s="362"/>
      <c r="XET3" s="362"/>
      <c r="XEU3" s="390"/>
      <c r="XEV3" s="390"/>
      <c r="XEW3" s="390"/>
      <c r="XEX3" s="390"/>
      <c r="XEY3" s="390"/>
      <c r="XEZ3" s="362"/>
      <c r="XFA3" s="362"/>
      <c r="XFB3" s="362"/>
      <c r="XFC3" s="390"/>
      <c r="XFD3" s="390"/>
    </row>
    <row r="4" spans="1:16384" s="385" customFormat="1" ht="18" customHeight="1">
      <c r="A4" s="362" t="s">
        <v>256</v>
      </c>
      <c r="B4" s="362" t="s">
        <v>175</v>
      </c>
      <c r="C4" s="512" t="s">
        <v>67</v>
      </c>
      <c r="D4" s="390">
        <v>5431</v>
      </c>
      <c r="E4" s="390">
        <v>372</v>
      </c>
      <c r="F4" s="390">
        <v>2835</v>
      </c>
      <c r="G4" s="390">
        <v>1863</v>
      </c>
      <c r="H4" s="390">
        <v>361</v>
      </c>
      <c r="I4" s="390"/>
      <c r="J4" s="390"/>
      <c r="K4" s="390"/>
      <c r="L4" s="362"/>
      <c r="M4" s="362"/>
      <c r="N4" s="362"/>
      <c r="O4" s="390"/>
      <c r="P4" s="390"/>
      <c r="Q4" s="390"/>
      <c r="R4" s="390"/>
      <c r="S4" s="390"/>
      <c r="T4" s="362"/>
      <c r="U4" s="362"/>
      <c r="V4" s="362"/>
      <c r="W4" s="390"/>
      <c r="X4" s="390"/>
      <c r="Y4" s="390"/>
      <c r="Z4" s="390"/>
      <c r="AA4" s="390"/>
      <c r="AB4" s="362"/>
      <c r="AC4" s="362"/>
      <c r="AD4" s="362"/>
      <c r="AE4" s="390"/>
      <c r="AF4" s="390"/>
      <c r="AG4" s="390"/>
      <c r="AH4" s="390"/>
      <c r="AI4" s="390"/>
      <c r="AJ4" s="362"/>
      <c r="AK4" s="362"/>
      <c r="AL4" s="362"/>
      <c r="AM4" s="390"/>
      <c r="AN4" s="390"/>
      <c r="AO4" s="390"/>
      <c r="AP4" s="390"/>
      <c r="AQ4" s="390"/>
      <c r="AR4" s="362"/>
      <c r="AS4" s="362"/>
      <c r="AT4" s="362"/>
      <c r="AU4" s="390"/>
      <c r="AV4" s="390"/>
      <c r="AW4" s="390"/>
      <c r="AX4" s="390"/>
      <c r="AY4" s="390"/>
      <c r="AZ4" s="362"/>
      <c r="BA4" s="362"/>
      <c r="BB4" s="362"/>
      <c r="BC4" s="390"/>
      <c r="BD4" s="390"/>
      <c r="BE4" s="390"/>
      <c r="BF4" s="390"/>
      <c r="BG4" s="390"/>
      <c r="BH4" s="362"/>
      <c r="BI4" s="362"/>
      <c r="BJ4" s="362"/>
      <c r="BK4" s="390"/>
      <c r="BL4" s="390"/>
      <c r="BM4" s="390"/>
      <c r="BN4" s="390"/>
      <c r="BO4" s="390"/>
      <c r="BP4" s="362"/>
      <c r="BQ4" s="362"/>
      <c r="BR4" s="362"/>
      <c r="BS4" s="390"/>
      <c r="BT4" s="390"/>
      <c r="BU4" s="390"/>
      <c r="BV4" s="390"/>
      <c r="BW4" s="390"/>
      <c r="BX4" s="362"/>
      <c r="BY4" s="362"/>
      <c r="BZ4" s="362"/>
      <c r="CA4" s="390"/>
      <c r="CB4" s="390"/>
      <c r="CC4" s="390"/>
      <c r="CD4" s="390"/>
      <c r="CE4" s="390"/>
      <c r="CF4" s="362"/>
      <c r="CG4" s="362"/>
      <c r="CH4" s="362"/>
      <c r="CI4" s="390"/>
      <c r="CJ4" s="390"/>
      <c r="CK4" s="390"/>
      <c r="CL4" s="390"/>
      <c r="CM4" s="390"/>
      <c r="CN4" s="362"/>
      <c r="CO4" s="362"/>
      <c r="CP4" s="362"/>
      <c r="CQ4" s="390"/>
      <c r="CR4" s="390"/>
      <c r="CS4" s="390"/>
      <c r="CT4" s="390"/>
      <c r="CU4" s="390"/>
      <c r="CV4" s="362"/>
      <c r="CW4" s="362"/>
      <c r="CX4" s="362"/>
      <c r="CY4" s="390"/>
      <c r="CZ4" s="390"/>
      <c r="DA4" s="390"/>
      <c r="DB4" s="390"/>
      <c r="DC4" s="390"/>
      <c r="DD4" s="362"/>
      <c r="DE4" s="362"/>
      <c r="DF4" s="362"/>
      <c r="DG4" s="390"/>
      <c r="DH4" s="390"/>
      <c r="DI4" s="390"/>
      <c r="DJ4" s="390"/>
      <c r="DK4" s="390"/>
      <c r="DL4" s="362"/>
      <c r="DM4" s="362"/>
      <c r="DN4" s="362"/>
      <c r="DO4" s="390"/>
      <c r="DP4" s="390"/>
      <c r="DQ4" s="390"/>
      <c r="DR4" s="390"/>
      <c r="DS4" s="390"/>
      <c r="DT4" s="362"/>
      <c r="DU4" s="362"/>
      <c r="DV4" s="362"/>
      <c r="DW4" s="390"/>
      <c r="DX4" s="390"/>
      <c r="DY4" s="390"/>
      <c r="DZ4" s="390"/>
      <c r="EA4" s="390"/>
      <c r="EB4" s="362"/>
      <c r="EC4" s="362"/>
      <c r="ED4" s="362"/>
      <c r="EE4" s="390"/>
      <c r="EF4" s="390"/>
      <c r="EG4" s="390"/>
      <c r="EH4" s="390"/>
      <c r="EI4" s="390"/>
      <c r="EJ4" s="362"/>
      <c r="EK4" s="362"/>
      <c r="EL4" s="362"/>
      <c r="EM4" s="390"/>
      <c r="EN4" s="390"/>
      <c r="EO4" s="390"/>
      <c r="EP4" s="390"/>
      <c r="EQ4" s="390"/>
      <c r="ER4" s="362"/>
      <c r="ES4" s="362"/>
      <c r="ET4" s="362"/>
      <c r="EU4" s="390"/>
      <c r="EV4" s="390"/>
      <c r="EW4" s="390"/>
      <c r="EX4" s="390"/>
      <c r="EY4" s="390"/>
      <c r="EZ4" s="362"/>
      <c r="FA4" s="362"/>
      <c r="FB4" s="362"/>
      <c r="FC4" s="390"/>
      <c r="FD4" s="390"/>
      <c r="FE4" s="390"/>
      <c r="FF4" s="390"/>
      <c r="FG4" s="390"/>
      <c r="FH4" s="362"/>
      <c r="FI4" s="362"/>
      <c r="FJ4" s="362"/>
      <c r="FK4" s="390"/>
      <c r="FL4" s="390"/>
      <c r="FM4" s="390"/>
      <c r="FN4" s="390"/>
      <c r="FO4" s="390"/>
      <c r="FP4" s="362"/>
      <c r="FQ4" s="362"/>
      <c r="FR4" s="362"/>
      <c r="FS4" s="390"/>
      <c r="FT4" s="390"/>
      <c r="FU4" s="390"/>
      <c r="FV4" s="390"/>
      <c r="FW4" s="390"/>
      <c r="FX4" s="362"/>
      <c r="FY4" s="362"/>
      <c r="FZ4" s="362"/>
      <c r="GA4" s="390"/>
      <c r="GB4" s="390"/>
      <c r="GC4" s="390"/>
      <c r="GD4" s="390"/>
      <c r="GE4" s="390"/>
      <c r="GF4" s="362"/>
      <c r="GG4" s="362"/>
      <c r="GH4" s="362"/>
      <c r="GI4" s="390"/>
      <c r="GJ4" s="390"/>
      <c r="GK4" s="390"/>
      <c r="GL4" s="390"/>
      <c r="GM4" s="390"/>
      <c r="GN4" s="362"/>
      <c r="GO4" s="362"/>
      <c r="GP4" s="362"/>
      <c r="GQ4" s="390"/>
      <c r="GR4" s="390"/>
      <c r="GS4" s="390"/>
      <c r="GT4" s="390"/>
      <c r="GU4" s="390"/>
      <c r="GV4" s="362"/>
      <c r="GW4" s="362"/>
      <c r="GX4" s="362"/>
      <c r="GY4" s="390"/>
      <c r="GZ4" s="390"/>
      <c r="HA4" s="390"/>
      <c r="HB4" s="390"/>
      <c r="HC4" s="390"/>
      <c r="HD4" s="362"/>
      <c r="HE4" s="362"/>
      <c r="HF4" s="362"/>
      <c r="HG4" s="390"/>
      <c r="HH4" s="390"/>
      <c r="HI4" s="390"/>
      <c r="HJ4" s="390"/>
      <c r="HK4" s="390"/>
      <c r="HL4" s="362"/>
      <c r="HM4" s="362"/>
      <c r="HN4" s="362"/>
      <c r="HO4" s="390"/>
      <c r="HP4" s="390"/>
      <c r="HQ4" s="390"/>
      <c r="HR4" s="390"/>
      <c r="HS4" s="390"/>
      <c r="HT4" s="362"/>
      <c r="HU4" s="362"/>
      <c r="HV4" s="362"/>
      <c r="HW4" s="390"/>
      <c r="HX4" s="390"/>
      <c r="HY4" s="390"/>
      <c r="HZ4" s="390"/>
      <c r="IA4" s="390"/>
      <c r="IB4" s="362"/>
      <c r="IC4" s="362"/>
      <c r="ID4" s="362"/>
      <c r="IE4" s="390"/>
      <c r="IF4" s="390"/>
      <c r="IG4" s="390"/>
      <c r="IH4" s="390"/>
      <c r="II4" s="390"/>
      <c r="IJ4" s="362"/>
      <c r="IK4" s="362"/>
      <c r="IL4" s="362"/>
      <c r="IM4" s="390"/>
      <c r="IN4" s="390"/>
      <c r="IO4" s="390"/>
      <c r="IP4" s="390"/>
      <c r="IQ4" s="390"/>
      <c r="IR4" s="362"/>
      <c r="IS4" s="362"/>
      <c r="IT4" s="362"/>
      <c r="IU4" s="390"/>
      <c r="IV4" s="390"/>
      <c r="IW4" s="390"/>
      <c r="IX4" s="390"/>
      <c r="IY4" s="390"/>
      <c r="IZ4" s="362"/>
      <c r="JA4" s="362"/>
      <c r="JB4" s="362"/>
      <c r="JC4" s="390"/>
      <c r="JD4" s="390"/>
      <c r="JE4" s="390"/>
      <c r="JF4" s="390"/>
      <c r="JG4" s="390"/>
      <c r="JH4" s="362"/>
      <c r="JI4" s="362"/>
      <c r="JJ4" s="362"/>
      <c r="JK4" s="390"/>
      <c r="JL4" s="390"/>
      <c r="JM4" s="390"/>
      <c r="JN4" s="390"/>
      <c r="JO4" s="390"/>
      <c r="JP4" s="362"/>
      <c r="JQ4" s="362"/>
      <c r="JR4" s="362"/>
      <c r="JS4" s="390"/>
      <c r="JT4" s="390"/>
      <c r="JU4" s="390"/>
      <c r="JV4" s="390"/>
      <c r="JW4" s="390"/>
      <c r="JX4" s="362"/>
      <c r="JY4" s="362"/>
      <c r="JZ4" s="362"/>
      <c r="KA4" s="390"/>
      <c r="KB4" s="390"/>
      <c r="KC4" s="390"/>
      <c r="KD4" s="390"/>
      <c r="KE4" s="390"/>
      <c r="KF4" s="362"/>
      <c r="KG4" s="362"/>
      <c r="KH4" s="362"/>
      <c r="KI4" s="390"/>
      <c r="KJ4" s="390"/>
      <c r="KK4" s="390"/>
      <c r="KL4" s="390"/>
      <c r="KM4" s="390"/>
      <c r="KN4" s="362"/>
      <c r="KO4" s="362"/>
      <c r="KP4" s="362"/>
      <c r="KQ4" s="390"/>
      <c r="KR4" s="390"/>
      <c r="KS4" s="390"/>
      <c r="KT4" s="390"/>
      <c r="KU4" s="390"/>
      <c r="KV4" s="362"/>
      <c r="KW4" s="362"/>
      <c r="KX4" s="362"/>
      <c r="KY4" s="390"/>
      <c r="KZ4" s="390"/>
      <c r="LA4" s="390"/>
      <c r="LB4" s="390"/>
      <c r="LC4" s="390"/>
      <c r="LD4" s="362"/>
      <c r="LE4" s="362"/>
      <c r="LF4" s="362"/>
      <c r="LG4" s="390"/>
      <c r="LH4" s="390"/>
      <c r="LI4" s="390"/>
      <c r="LJ4" s="390"/>
      <c r="LK4" s="390"/>
      <c r="LL4" s="362"/>
      <c r="LM4" s="362"/>
      <c r="LN4" s="362"/>
      <c r="LO4" s="390"/>
      <c r="LP4" s="390"/>
      <c r="LQ4" s="390"/>
      <c r="LR4" s="390"/>
      <c r="LS4" s="390"/>
      <c r="LT4" s="362"/>
      <c r="LU4" s="362"/>
      <c r="LV4" s="362"/>
      <c r="LW4" s="390"/>
      <c r="LX4" s="390"/>
      <c r="LY4" s="390"/>
      <c r="LZ4" s="390"/>
      <c r="MA4" s="390"/>
      <c r="MB4" s="362"/>
      <c r="MC4" s="362"/>
      <c r="MD4" s="362"/>
      <c r="ME4" s="390"/>
      <c r="MF4" s="390"/>
      <c r="MG4" s="390"/>
      <c r="MH4" s="390"/>
      <c r="MI4" s="390"/>
      <c r="MJ4" s="362"/>
      <c r="MK4" s="362"/>
      <c r="ML4" s="362"/>
      <c r="MM4" s="390"/>
      <c r="MN4" s="390"/>
      <c r="MO4" s="390"/>
      <c r="MP4" s="390"/>
      <c r="MQ4" s="390"/>
      <c r="MR4" s="362"/>
      <c r="MS4" s="362"/>
      <c r="MT4" s="362"/>
      <c r="MU4" s="390"/>
      <c r="MV4" s="390"/>
      <c r="MW4" s="390"/>
      <c r="MX4" s="390"/>
      <c r="MY4" s="390"/>
      <c r="MZ4" s="362"/>
      <c r="NA4" s="362"/>
      <c r="NB4" s="362"/>
      <c r="NC4" s="390"/>
      <c r="ND4" s="390"/>
      <c r="NE4" s="390"/>
      <c r="NF4" s="390"/>
      <c r="NG4" s="390"/>
      <c r="NH4" s="362"/>
      <c r="NI4" s="362"/>
      <c r="NJ4" s="362"/>
      <c r="NK4" s="390"/>
      <c r="NL4" s="390"/>
      <c r="NM4" s="390"/>
      <c r="NN4" s="390"/>
      <c r="NO4" s="390"/>
      <c r="NP4" s="362"/>
      <c r="NQ4" s="362"/>
      <c r="NR4" s="362"/>
      <c r="NS4" s="390"/>
      <c r="NT4" s="390"/>
      <c r="NU4" s="390"/>
      <c r="NV4" s="390"/>
      <c r="NW4" s="390"/>
      <c r="NX4" s="362"/>
      <c r="NY4" s="362"/>
      <c r="NZ4" s="362"/>
      <c r="OA4" s="390"/>
      <c r="OB4" s="390"/>
      <c r="OC4" s="390"/>
      <c r="OD4" s="390"/>
      <c r="OE4" s="390"/>
      <c r="OF4" s="362"/>
      <c r="OG4" s="362"/>
      <c r="OH4" s="362"/>
      <c r="OI4" s="390"/>
      <c r="OJ4" s="390"/>
      <c r="OK4" s="390"/>
      <c r="OL4" s="390"/>
      <c r="OM4" s="390"/>
      <c r="ON4" s="362"/>
      <c r="OO4" s="362"/>
      <c r="OP4" s="362"/>
      <c r="OQ4" s="390"/>
      <c r="OR4" s="390"/>
      <c r="OS4" s="390"/>
      <c r="OT4" s="390"/>
      <c r="OU4" s="390"/>
      <c r="OV4" s="362"/>
      <c r="OW4" s="362"/>
      <c r="OX4" s="362"/>
      <c r="OY4" s="390"/>
      <c r="OZ4" s="390"/>
      <c r="PA4" s="390"/>
      <c r="PB4" s="390"/>
      <c r="PC4" s="390"/>
      <c r="PD4" s="362"/>
      <c r="PE4" s="362"/>
      <c r="PF4" s="362"/>
      <c r="PG4" s="390"/>
      <c r="PH4" s="390"/>
      <c r="PI4" s="390"/>
      <c r="PJ4" s="390"/>
      <c r="PK4" s="390"/>
      <c r="PL4" s="362"/>
      <c r="PM4" s="362"/>
      <c r="PN4" s="362"/>
      <c r="PO4" s="390"/>
      <c r="PP4" s="390"/>
      <c r="PQ4" s="390"/>
      <c r="PR4" s="390"/>
      <c r="PS4" s="390"/>
      <c r="PT4" s="362"/>
      <c r="PU4" s="362"/>
      <c r="PV4" s="362"/>
      <c r="PW4" s="390"/>
      <c r="PX4" s="390"/>
      <c r="PY4" s="390"/>
      <c r="PZ4" s="390"/>
      <c r="QA4" s="390"/>
      <c r="QB4" s="362"/>
      <c r="QC4" s="362"/>
      <c r="QD4" s="362"/>
      <c r="QE4" s="390"/>
      <c r="QF4" s="390"/>
      <c r="QG4" s="390"/>
      <c r="QH4" s="390"/>
      <c r="QI4" s="390"/>
      <c r="QJ4" s="362"/>
      <c r="QK4" s="362"/>
      <c r="QL4" s="362"/>
      <c r="QM4" s="390"/>
      <c r="QN4" s="390"/>
      <c r="QO4" s="390"/>
      <c r="QP4" s="390"/>
      <c r="QQ4" s="390"/>
      <c r="QR4" s="362"/>
      <c r="QS4" s="362"/>
      <c r="QT4" s="362"/>
      <c r="QU4" s="390"/>
      <c r="QV4" s="390"/>
      <c r="QW4" s="390"/>
      <c r="QX4" s="390"/>
      <c r="QY4" s="390"/>
      <c r="QZ4" s="362"/>
      <c r="RA4" s="362"/>
      <c r="RB4" s="362"/>
      <c r="RC4" s="390"/>
      <c r="RD4" s="390"/>
      <c r="RE4" s="390"/>
      <c r="RF4" s="390"/>
      <c r="RG4" s="390"/>
      <c r="RH4" s="362"/>
      <c r="RI4" s="362"/>
      <c r="RJ4" s="362"/>
      <c r="RK4" s="390"/>
      <c r="RL4" s="390"/>
      <c r="RM4" s="390"/>
      <c r="RN4" s="390"/>
      <c r="RO4" s="390"/>
      <c r="RP4" s="362"/>
      <c r="RQ4" s="362"/>
      <c r="RR4" s="362"/>
      <c r="RS4" s="390"/>
      <c r="RT4" s="390"/>
      <c r="RU4" s="390"/>
      <c r="RV4" s="390"/>
      <c r="RW4" s="390"/>
      <c r="RX4" s="362"/>
      <c r="RY4" s="362"/>
      <c r="RZ4" s="362"/>
      <c r="SA4" s="390"/>
      <c r="SB4" s="390"/>
      <c r="SC4" s="390"/>
      <c r="SD4" s="390"/>
      <c r="SE4" s="390"/>
      <c r="SF4" s="362"/>
      <c r="SG4" s="362"/>
      <c r="SH4" s="362"/>
      <c r="SI4" s="390"/>
      <c r="SJ4" s="390"/>
      <c r="SK4" s="390"/>
      <c r="SL4" s="390"/>
      <c r="SM4" s="390"/>
      <c r="SN4" s="362"/>
      <c r="SO4" s="362"/>
      <c r="SP4" s="362"/>
      <c r="SQ4" s="390"/>
      <c r="SR4" s="390"/>
      <c r="SS4" s="390"/>
      <c r="ST4" s="390"/>
      <c r="SU4" s="390"/>
      <c r="SV4" s="362"/>
      <c r="SW4" s="362"/>
      <c r="SX4" s="362"/>
      <c r="SY4" s="390"/>
      <c r="SZ4" s="390"/>
      <c r="TA4" s="390"/>
      <c r="TB4" s="390"/>
      <c r="TC4" s="390"/>
      <c r="TD4" s="362"/>
      <c r="TE4" s="362"/>
      <c r="TF4" s="362"/>
      <c r="TG4" s="390"/>
      <c r="TH4" s="390"/>
      <c r="TI4" s="390"/>
      <c r="TJ4" s="390"/>
      <c r="TK4" s="390"/>
      <c r="TL4" s="362"/>
      <c r="TM4" s="362"/>
      <c r="TN4" s="362"/>
      <c r="TO4" s="390"/>
      <c r="TP4" s="390"/>
      <c r="TQ4" s="390"/>
      <c r="TR4" s="390"/>
      <c r="TS4" s="390"/>
      <c r="TT4" s="362"/>
      <c r="TU4" s="362"/>
      <c r="TV4" s="362"/>
      <c r="TW4" s="390"/>
      <c r="TX4" s="390"/>
      <c r="TY4" s="390"/>
      <c r="TZ4" s="390"/>
      <c r="UA4" s="390"/>
      <c r="UB4" s="362"/>
      <c r="UC4" s="362"/>
      <c r="UD4" s="362"/>
      <c r="UE4" s="390"/>
      <c r="UF4" s="390"/>
      <c r="UG4" s="390"/>
      <c r="UH4" s="390"/>
      <c r="UI4" s="390"/>
      <c r="UJ4" s="362"/>
      <c r="UK4" s="362"/>
      <c r="UL4" s="362"/>
      <c r="UM4" s="390"/>
      <c r="UN4" s="390"/>
      <c r="UO4" s="390"/>
      <c r="UP4" s="390"/>
      <c r="UQ4" s="390"/>
      <c r="UR4" s="362"/>
      <c r="US4" s="362"/>
      <c r="UT4" s="362"/>
      <c r="UU4" s="390"/>
      <c r="UV4" s="390"/>
      <c r="UW4" s="390"/>
      <c r="UX4" s="390"/>
      <c r="UY4" s="390"/>
      <c r="UZ4" s="362"/>
      <c r="VA4" s="362"/>
      <c r="VB4" s="362"/>
      <c r="VC4" s="390"/>
      <c r="VD4" s="390"/>
      <c r="VE4" s="390"/>
      <c r="VF4" s="390"/>
      <c r="VG4" s="390"/>
      <c r="VH4" s="362"/>
      <c r="VI4" s="362"/>
      <c r="VJ4" s="362"/>
      <c r="VK4" s="390"/>
      <c r="VL4" s="390"/>
      <c r="VM4" s="390"/>
      <c r="VN4" s="390"/>
      <c r="VO4" s="390"/>
      <c r="VP4" s="362"/>
      <c r="VQ4" s="362"/>
      <c r="VR4" s="362"/>
      <c r="VS4" s="390"/>
      <c r="VT4" s="390"/>
      <c r="VU4" s="390"/>
      <c r="VV4" s="390"/>
      <c r="VW4" s="390"/>
      <c r="VX4" s="362"/>
      <c r="VY4" s="362"/>
      <c r="VZ4" s="362"/>
      <c r="WA4" s="390"/>
      <c r="WB4" s="390"/>
      <c r="WC4" s="390"/>
      <c r="WD4" s="390"/>
      <c r="WE4" s="390"/>
      <c r="WF4" s="362"/>
      <c r="WG4" s="362"/>
      <c r="WH4" s="362"/>
      <c r="WI4" s="390"/>
      <c r="WJ4" s="390"/>
      <c r="WK4" s="390"/>
      <c r="WL4" s="390"/>
      <c r="WM4" s="390"/>
      <c r="WN4" s="362"/>
      <c r="WO4" s="362"/>
      <c r="WP4" s="362"/>
      <c r="WQ4" s="390"/>
      <c r="WR4" s="390"/>
      <c r="WS4" s="390"/>
      <c r="WT4" s="390"/>
      <c r="WU4" s="390"/>
      <c r="WV4" s="362"/>
      <c r="WW4" s="362"/>
      <c r="WX4" s="362"/>
      <c r="WY4" s="390"/>
      <c r="WZ4" s="390"/>
      <c r="XA4" s="390"/>
      <c r="XB4" s="390"/>
      <c r="XC4" s="390"/>
      <c r="XD4" s="362"/>
      <c r="XE4" s="362"/>
      <c r="XF4" s="362"/>
      <c r="XG4" s="390"/>
      <c r="XH4" s="390"/>
      <c r="XI4" s="390"/>
      <c r="XJ4" s="390"/>
      <c r="XK4" s="390"/>
      <c r="XL4" s="362"/>
      <c r="XM4" s="362"/>
      <c r="XN4" s="362"/>
      <c r="XO4" s="390"/>
      <c r="XP4" s="390"/>
      <c r="XQ4" s="390"/>
      <c r="XR4" s="390"/>
      <c r="XS4" s="390"/>
      <c r="XT4" s="362"/>
      <c r="XU4" s="362"/>
      <c r="XV4" s="362"/>
      <c r="XW4" s="390"/>
      <c r="XX4" s="390"/>
      <c r="XY4" s="390"/>
      <c r="XZ4" s="390"/>
      <c r="YA4" s="390"/>
      <c r="YB4" s="362"/>
      <c r="YC4" s="362"/>
      <c r="YD4" s="362"/>
      <c r="YE4" s="390"/>
      <c r="YF4" s="390"/>
      <c r="YG4" s="390"/>
      <c r="YH4" s="390"/>
      <c r="YI4" s="390"/>
      <c r="YJ4" s="362"/>
      <c r="YK4" s="362"/>
      <c r="YL4" s="362"/>
      <c r="YM4" s="390"/>
      <c r="YN4" s="390"/>
      <c r="YO4" s="390"/>
      <c r="YP4" s="390"/>
      <c r="YQ4" s="390"/>
      <c r="YR4" s="362"/>
      <c r="YS4" s="362"/>
      <c r="YT4" s="362"/>
      <c r="YU4" s="390"/>
      <c r="YV4" s="390"/>
      <c r="YW4" s="390"/>
      <c r="YX4" s="390"/>
      <c r="YY4" s="390"/>
      <c r="YZ4" s="362"/>
      <c r="ZA4" s="362"/>
      <c r="ZB4" s="362"/>
      <c r="ZC4" s="390"/>
      <c r="ZD4" s="390"/>
      <c r="ZE4" s="390"/>
      <c r="ZF4" s="390"/>
      <c r="ZG4" s="390"/>
      <c r="ZH4" s="362"/>
      <c r="ZI4" s="362"/>
      <c r="ZJ4" s="362"/>
      <c r="ZK4" s="390"/>
      <c r="ZL4" s="390"/>
      <c r="ZM4" s="390"/>
      <c r="ZN4" s="390"/>
      <c r="ZO4" s="390"/>
      <c r="ZP4" s="362"/>
      <c r="ZQ4" s="362"/>
      <c r="ZR4" s="362"/>
      <c r="ZS4" s="390"/>
      <c r="ZT4" s="390"/>
      <c r="ZU4" s="390"/>
      <c r="ZV4" s="390"/>
      <c r="ZW4" s="390"/>
      <c r="ZX4" s="362"/>
      <c r="ZY4" s="362"/>
      <c r="ZZ4" s="362"/>
      <c r="AAA4" s="390"/>
      <c r="AAB4" s="390"/>
      <c r="AAC4" s="390"/>
      <c r="AAD4" s="390"/>
      <c r="AAE4" s="390"/>
      <c r="AAF4" s="362"/>
      <c r="AAG4" s="362"/>
      <c r="AAH4" s="362"/>
      <c r="AAI4" s="390"/>
      <c r="AAJ4" s="390"/>
      <c r="AAK4" s="390"/>
      <c r="AAL4" s="390"/>
      <c r="AAM4" s="390"/>
      <c r="AAN4" s="362"/>
      <c r="AAO4" s="362"/>
      <c r="AAP4" s="362"/>
      <c r="AAQ4" s="390"/>
      <c r="AAR4" s="390"/>
      <c r="AAS4" s="390"/>
      <c r="AAT4" s="390"/>
      <c r="AAU4" s="390"/>
      <c r="AAV4" s="362"/>
      <c r="AAW4" s="362"/>
      <c r="AAX4" s="362"/>
      <c r="AAY4" s="390"/>
      <c r="AAZ4" s="390"/>
      <c r="ABA4" s="390"/>
      <c r="ABB4" s="390"/>
      <c r="ABC4" s="390"/>
      <c r="ABD4" s="362"/>
      <c r="ABE4" s="362"/>
      <c r="ABF4" s="362"/>
      <c r="ABG4" s="390"/>
      <c r="ABH4" s="390"/>
      <c r="ABI4" s="390"/>
      <c r="ABJ4" s="390"/>
      <c r="ABK4" s="390"/>
      <c r="ABL4" s="362"/>
      <c r="ABM4" s="362"/>
      <c r="ABN4" s="362"/>
      <c r="ABO4" s="390"/>
      <c r="ABP4" s="390"/>
      <c r="ABQ4" s="390"/>
      <c r="ABR4" s="390"/>
      <c r="ABS4" s="390"/>
      <c r="ABT4" s="362"/>
      <c r="ABU4" s="362"/>
      <c r="ABV4" s="362"/>
      <c r="ABW4" s="390"/>
      <c r="ABX4" s="390"/>
      <c r="ABY4" s="390"/>
      <c r="ABZ4" s="390"/>
      <c r="ACA4" s="390"/>
      <c r="ACB4" s="362"/>
      <c r="ACC4" s="362"/>
      <c r="ACD4" s="362"/>
      <c r="ACE4" s="390"/>
      <c r="ACF4" s="390"/>
      <c r="ACG4" s="390"/>
      <c r="ACH4" s="390"/>
      <c r="ACI4" s="390"/>
      <c r="ACJ4" s="362"/>
      <c r="ACK4" s="362"/>
      <c r="ACL4" s="362"/>
      <c r="ACM4" s="390"/>
      <c r="ACN4" s="390"/>
      <c r="ACO4" s="390"/>
      <c r="ACP4" s="390"/>
      <c r="ACQ4" s="390"/>
      <c r="ACR4" s="362"/>
      <c r="ACS4" s="362"/>
      <c r="ACT4" s="362"/>
      <c r="ACU4" s="390"/>
      <c r="ACV4" s="390"/>
      <c r="ACW4" s="390"/>
      <c r="ACX4" s="390"/>
      <c r="ACY4" s="390"/>
      <c r="ACZ4" s="362"/>
      <c r="ADA4" s="362"/>
      <c r="ADB4" s="362"/>
      <c r="ADC4" s="390"/>
      <c r="ADD4" s="390"/>
      <c r="ADE4" s="390"/>
      <c r="ADF4" s="390"/>
      <c r="ADG4" s="390"/>
      <c r="ADH4" s="362"/>
      <c r="ADI4" s="362"/>
      <c r="ADJ4" s="362"/>
      <c r="ADK4" s="390"/>
      <c r="ADL4" s="390"/>
      <c r="ADM4" s="390"/>
      <c r="ADN4" s="390"/>
      <c r="ADO4" s="390"/>
      <c r="ADP4" s="362"/>
      <c r="ADQ4" s="362"/>
      <c r="ADR4" s="362"/>
      <c r="ADS4" s="390"/>
      <c r="ADT4" s="390"/>
      <c r="ADU4" s="390"/>
      <c r="ADV4" s="390"/>
      <c r="ADW4" s="390"/>
      <c r="ADX4" s="362"/>
      <c r="ADY4" s="362"/>
      <c r="ADZ4" s="362"/>
      <c r="AEA4" s="390"/>
      <c r="AEB4" s="390"/>
      <c r="AEC4" s="390"/>
      <c r="AED4" s="390"/>
      <c r="AEE4" s="390"/>
      <c r="AEF4" s="362"/>
      <c r="AEG4" s="362"/>
      <c r="AEH4" s="362"/>
      <c r="AEI4" s="390"/>
      <c r="AEJ4" s="390"/>
      <c r="AEK4" s="390"/>
      <c r="AEL4" s="390"/>
      <c r="AEM4" s="390"/>
      <c r="AEN4" s="362"/>
      <c r="AEO4" s="362"/>
      <c r="AEP4" s="362"/>
      <c r="AEQ4" s="390"/>
      <c r="AER4" s="390"/>
      <c r="AES4" s="390"/>
      <c r="AET4" s="390"/>
      <c r="AEU4" s="390"/>
      <c r="AEV4" s="362"/>
      <c r="AEW4" s="362"/>
      <c r="AEX4" s="362"/>
      <c r="AEY4" s="390"/>
      <c r="AEZ4" s="390"/>
      <c r="AFA4" s="390"/>
      <c r="AFB4" s="390"/>
      <c r="AFC4" s="390"/>
      <c r="AFD4" s="362"/>
      <c r="AFE4" s="362"/>
      <c r="AFF4" s="362"/>
      <c r="AFG4" s="390"/>
      <c r="AFH4" s="390"/>
      <c r="AFI4" s="390"/>
      <c r="AFJ4" s="390"/>
      <c r="AFK4" s="390"/>
      <c r="AFL4" s="362"/>
      <c r="AFM4" s="362"/>
      <c r="AFN4" s="362"/>
      <c r="AFO4" s="390"/>
      <c r="AFP4" s="390"/>
      <c r="AFQ4" s="390"/>
      <c r="AFR4" s="390"/>
      <c r="AFS4" s="390"/>
      <c r="AFT4" s="362"/>
      <c r="AFU4" s="362"/>
      <c r="AFV4" s="362"/>
      <c r="AFW4" s="390"/>
      <c r="AFX4" s="390"/>
      <c r="AFY4" s="390"/>
      <c r="AFZ4" s="390"/>
      <c r="AGA4" s="390"/>
      <c r="AGB4" s="362"/>
      <c r="AGC4" s="362"/>
      <c r="AGD4" s="362"/>
      <c r="AGE4" s="390"/>
      <c r="AGF4" s="390"/>
      <c r="AGG4" s="390"/>
      <c r="AGH4" s="390"/>
      <c r="AGI4" s="390"/>
      <c r="AGJ4" s="362"/>
      <c r="AGK4" s="362"/>
      <c r="AGL4" s="362"/>
      <c r="AGM4" s="390"/>
      <c r="AGN4" s="390"/>
      <c r="AGO4" s="390"/>
      <c r="AGP4" s="390"/>
      <c r="AGQ4" s="390"/>
      <c r="AGR4" s="362"/>
      <c r="AGS4" s="362"/>
      <c r="AGT4" s="362"/>
      <c r="AGU4" s="390"/>
      <c r="AGV4" s="390"/>
      <c r="AGW4" s="390"/>
      <c r="AGX4" s="390"/>
      <c r="AGY4" s="390"/>
      <c r="AGZ4" s="362"/>
      <c r="AHA4" s="362"/>
      <c r="AHB4" s="362"/>
      <c r="AHC4" s="390"/>
      <c r="AHD4" s="390"/>
      <c r="AHE4" s="390"/>
      <c r="AHF4" s="390"/>
      <c r="AHG4" s="390"/>
      <c r="AHH4" s="362"/>
      <c r="AHI4" s="362"/>
      <c r="AHJ4" s="362"/>
      <c r="AHK4" s="390"/>
      <c r="AHL4" s="390"/>
      <c r="AHM4" s="390"/>
      <c r="AHN4" s="390"/>
      <c r="AHO4" s="390"/>
      <c r="AHP4" s="362"/>
      <c r="AHQ4" s="362"/>
      <c r="AHR4" s="362"/>
      <c r="AHS4" s="390"/>
      <c r="AHT4" s="390"/>
      <c r="AHU4" s="390"/>
      <c r="AHV4" s="390"/>
      <c r="AHW4" s="390"/>
      <c r="AHX4" s="362"/>
      <c r="AHY4" s="362"/>
      <c r="AHZ4" s="362"/>
      <c r="AIA4" s="390"/>
      <c r="AIB4" s="390"/>
      <c r="AIC4" s="390"/>
      <c r="AID4" s="390"/>
      <c r="AIE4" s="390"/>
      <c r="AIF4" s="362"/>
      <c r="AIG4" s="362"/>
      <c r="AIH4" s="362"/>
      <c r="AII4" s="390"/>
      <c r="AIJ4" s="390"/>
      <c r="AIK4" s="390"/>
      <c r="AIL4" s="390"/>
      <c r="AIM4" s="390"/>
      <c r="AIN4" s="362"/>
      <c r="AIO4" s="362"/>
      <c r="AIP4" s="362"/>
      <c r="AIQ4" s="390"/>
      <c r="AIR4" s="390"/>
      <c r="AIS4" s="390"/>
      <c r="AIT4" s="390"/>
      <c r="AIU4" s="390"/>
      <c r="AIV4" s="362"/>
      <c r="AIW4" s="362"/>
      <c r="AIX4" s="362"/>
      <c r="AIY4" s="390"/>
      <c r="AIZ4" s="390"/>
      <c r="AJA4" s="390"/>
      <c r="AJB4" s="390"/>
      <c r="AJC4" s="390"/>
      <c r="AJD4" s="362"/>
      <c r="AJE4" s="362"/>
      <c r="AJF4" s="362"/>
      <c r="AJG4" s="390"/>
      <c r="AJH4" s="390"/>
      <c r="AJI4" s="390"/>
      <c r="AJJ4" s="390"/>
      <c r="AJK4" s="390"/>
      <c r="AJL4" s="362"/>
      <c r="AJM4" s="362"/>
      <c r="AJN4" s="362"/>
      <c r="AJO4" s="390"/>
      <c r="AJP4" s="390"/>
      <c r="AJQ4" s="390"/>
      <c r="AJR4" s="390"/>
      <c r="AJS4" s="390"/>
      <c r="AJT4" s="362"/>
      <c r="AJU4" s="362"/>
      <c r="AJV4" s="362"/>
      <c r="AJW4" s="390"/>
      <c r="AJX4" s="390"/>
      <c r="AJY4" s="390"/>
      <c r="AJZ4" s="390"/>
      <c r="AKA4" s="390"/>
      <c r="AKB4" s="362"/>
      <c r="AKC4" s="362"/>
      <c r="AKD4" s="362"/>
      <c r="AKE4" s="390"/>
      <c r="AKF4" s="390"/>
      <c r="AKG4" s="390"/>
      <c r="AKH4" s="390"/>
      <c r="AKI4" s="390"/>
      <c r="AKJ4" s="362"/>
      <c r="AKK4" s="362"/>
      <c r="AKL4" s="362"/>
      <c r="AKM4" s="390"/>
      <c r="AKN4" s="390"/>
      <c r="AKO4" s="390"/>
      <c r="AKP4" s="390"/>
      <c r="AKQ4" s="390"/>
      <c r="AKR4" s="362"/>
      <c r="AKS4" s="362"/>
      <c r="AKT4" s="362"/>
      <c r="AKU4" s="390"/>
      <c r="AKV4" s="390"/>
      <c r="AKW4" s="390"/>
      <c r="AKX4" s="390"/>
      <c r="AKY4" s="390"/>
      <c r="AKZ4" s="362"/>
      <c r="ALA4" s="362"/>
      <c r="ALB4" s="362"/>
      <c r="ALC4" s="390"/>
      <c r="ALD4" s="390"/>
      <c r="ALE4" s="390"/>
      <c r="ALF4" s="390"/>
      <c r="ALG4" s="390"/>
      <c r="ALH4" s="362"/>
      <c r="ALI4" s="362"/>
      <c r="ALJ4" s="362"/>
      <c r="ALK4" s="390"/>
      <c r="ALL4" s="390"/>
      <c r="ALM4" s="390"/>
      <c r="ALN4" s="390"/>
      <c r="ALO4" s="390"/>
      <c r="ALP4" s="362"/>
      <c r="ALQ4" s="362"/>
      <c r="ALR4" s="362"/>
      <c r="ALS4" s="390"/>
      <c r="ALT4" s="390"/>
      <c r="ALU4" s="390"/>
      <c r="ALV4" s="390"/>
      <c r="ALW4" s="390"/>
      <c r="ALX4" s="362"/>
      <c r="ALY4" s="362"/>
      <c r="ALZ4" s="362"/>
      <c r="AMA4" s="390"/>
      <c r="AMB4" s="390"/>
      <c r="AMC4" s="390"/>
      <c r="AMD4" s="390"/>
      <c r="AME4" s="390"/>
      <c r="AMF4" s="362"/>
      <c r="AMG4" s="362"/>
      <c r="AMH4" s="362"/>
      <c r="AMI4" s="390"/>
      <c r="AMJ4" s="390"/>
      <c r="AMK4" s="390"/>
      <c r="AML4" s="390"/>
      <c r="AMM4" s="390"/>
      <c r="AMN4" s="362"/>
      <c r="AMO4" s="362"/>
      <c r="AMP4" s="362"/>
      <c r="AMQ4" s="390"/>
      <c r="AMR4" s="390"/>
      <c r="AMS4" s="390"/>
      <c r="AMT4" s="390"/>
      <c r="AMU4" s="390"/>
      <c r="AMV4" s="362"/>
      <c r="AMW4" s="362"/>
      <c r="AMX4" s="362"/>
      <c r="AMY4" s="390"/>
      <c r="AMZ4" s="390"/>
      <c r="ANA4" s="390"/>
      <c r="ANB4" s="390"/>
      <c r="ANC4" s="390"/>
      <c r="AND4" s="362"/>
      <c r="ANE4" s="362"/>
      <c r="ANF4" s="362"/>
      <c r="ANG4" s="390"/>
      <c r="ANH4" s="390"/>
      <c r="ANI4" s="390"/>
      <c r="ANJ4" s="390"/>
      <c r="ANK4" s="390"/>
      <c r="ANL4" s="362"/>
      <c r="ANM4" s="362"/>
      <c r="ANN4" s="362"/>
      <c r="ANO4" s="390"/>
      <c r="ANP4" s="390"/>
      <c r="ANQ4" s="390"/>
      <c r="ANR4" s="390"/>
      <c r="ANS4" s="390"/>
      <c r="ANT4" s="362"/>
      <c r="ANU4" s="362"/>
      <c r="ANV4" s="362"/>
      <c r="ANW4" s="390"/>
      <c r="ANX4" s="390"/>
      <c r="ANY4" s="390"/>
      <c r="ANZ4" s="390"/>
      <c r="AOA4" s="390"/>
      <c r="AOB4" s="362"/>
      <c r="AOC4" s="362"/>
      <c r="AOD4" s="362"/>
      <c r="AOE4" s="390"/>
      <c r="AOF4" s="390"/>
      <c r="AOG4" s="390"/>
      <c r="AOH4" s="390"/>
      <c r="AOI4" s="390"/>
      <c r="AOJ4" s="362"/>
      <c r="AOK4" s="362"/>
      <c r="AOL4" s="362"/>
      <c r="AOM4" s="390"/>
      <c r="AON4" s="390"/>
      <c r="AOO4" s="390"/>
      <c r="AOP4" s="390"/>
      <c r="AOQ4" s="390"/>
      <c r="AOR4" s="362"/>
      <c r="AOS4" s="362"/>
      <c r="AOT4" s="362"/>
      <c r="AOU4" s="390"/>
      <c r="AOV4" s="390"/>
      <c r="AOW4" s="390"/>
      <c r="AOX4" s="390"/>
      <c r="AOY4" s="390"/>
      <c r="AOZ4" s="362"/>
      <c r="APA4" s="362"/>
      <c r="APB4" s="362"/>
      <c r="APC4" s="390"/>
      <c r="APD4" s="390"/>
      <c r="APE4" s="390"/>
      <c r="APF4" s="390"/>
      <c r="APG4" s="390"/>
      <c r="APH4" s="362"/>
      <c r="API4" s="362"/>
      <c r="APJ4" s="362"/>
      <c r="APK4" s="390"/>
      <c r="APL4" s="390"/>
      <c r="APM4" s="390"/>
      <c r="APN4" s="390"/>
      <c r="APO4" s="390"/>
      <c r="APP4" s="362"/>
      <c r="APQ4" s="362"/>
      <c r="APR4" s="362"/>
      <c r="APS4" s="390"/>
      <c r="APT4" s="390"/>
      <c r="APU4" s="390"/>
      <c r="APV4" s="390"/>
      <c r="APW4" s="390"/>
      <c r="APX4" s="362"/>
      <c r="APY4" s="362"/>
      <c r="APZ4" s="362"/>
      <c r="AQA4" s="390"/>
      <c r="AQB4" s="390"/>
      <c r="AQC4" s="390"/>
      <c r="AQD4" s="390"/>
      <c r="AQE4" s="390"/>
      <c r="AQF4" s="362"/>
      <c r="AQG4" s="362"/>
      <c r="AQH4" s="362"/>
      <c r="AQI4" s="390"/>
      <c r="AQJ4" s="390"/>
      <c r="AQK4" s="390"/>
      <c r="AQL4" s="390"/>
      <c r="AQM4" s="390"/>
      <c r="AQN4" s="362"/>
      <c r="AQO4" s="362"/>
      <c r="AQP4" s="362"/>
      <c r="AQQ4" s="390"/>
      <c r="AQR4" s="390"/>
      <c r="AQS4" s="390"/>
      <c r="AQT4" s="390"/>
      <c r="AQU4" s="390"/>
      <c r="AQV4" s="362"/>
      <c r="AQW4" s="362"/>
      <c r="AQX4" s="362"/>
      <c r="AQY4" s="390"/>
      <c r="AQZ4" s="390"/>
      <c r="ARA4" s="390"/>
      <c r="ARB4" s="390"/>
      <c r="ARC4" s="390"/>
      <c r="ARD4" s="362"/>
      <c r="ARE4" s="362"/>
      <c r="ARF4" s="362"/>
      <c r="ARG4" s="390"/>
      <c r="ARH4" s="390"/>
      <c r="ARI4" s="390"/>
      <c r="ARJ4" s="390"/>
      <c r="ARK4" s="390"/>
      <c r="ARL4" s="362"/>
      <c r="ARM4" s="362"/>
      <c r="ARN4" s="362"/>
      <c r="ARO4" s="390"/>
      <c r="ARP4" s="390"/>
      <c r="ARQ4" s="390"/>
      <c r="ARR4" s="390"/>
      <c r="ARS4" s="390"/>
      <c r="ART4" s="362"/>
      <c r="ARU4" s="362"/>
      <c r="ARV4" s="362"/>
      <c r="ARW4" s="390"/>
      <c r="ARX4" s="390"/>
      <c r="ARY4" s="390"/>
      <c r="ARZ4" s="390"/>
      <c r="ASA4" s="390"/>
      <c r="ASB4" s="362"/>
      <c r="ASC4" s="362"/>
      <c r="ASD4" s="362"/>
      <c r="ASE4" s="390"/>
      <c r="ASF4" s="390"/>
      <c r="ASG4" s="390"/>
      <c r="ASH4" s="390"/>
      <c r="ASI4" s="390"/>
      <c r="ASJ4" s="362"/>
      <c r="ASK4" s="362"/>
      <c r="ASL4" s="362"/>
      <c r="ASM4" s="390"/>
      <c r="ASN4" s="390"/>
      <c r="ASO4" s="390"/>
      <c r="ASP4" s="390"/>
      <c r="ASQ4" s="390"/>
      <c r="ASR4" s="362"/>
      <c r="ASS4" s="362"/>
      <c r="AST4" s="362"/>
      <c r="ASU4" s="390"/>
      <c r="ASV4" s="390"/>
      <c r="ASW4" s="390"/>
      <c r="ASX4" s="390"/>
      <c r="ASY4" s="390"/>
      <c r="ASZ4" s="362"/>
      <c r="ATA4" s="362"/>
      <c r="ATB4" s="362"/>
      <c r="ATC4" s="390"/>
      <c r="ATD4" s="390"/>
      <c r="ATE4" s="390"/>
      <c r="ATF4" s="390"/>
      <c r="ATG4" s="390"/>
      <c r="ATH4" s="362"/>
      <c r="ATI4" s="362"/>
      <c r="ATJ4" s="362"/>
      <c r="ATK4" s="390"/>
      <c r="ATL4" s="390"/>
      <c r="ATM4" s="390"/>
      <c r="ATN4" s="390"/>
      <c r="ATO4" s="390"/>
      <c r="ATP4" s="362"/>
      <c r="ATQ4" s="362"/>
      <c r="ATR4" s="362"/>
      <c r="ATS4" s="390"/>
      <c r="ATT4" s="390"/>
      <c r="ATU4" s="390"/>
      <c r="ATV4" s="390"/>
      <c r="ATW4" s="390"/>
      <c r="ATX4" s="362"/>
      <c r="ATY4" s="362"/>
      <c r="ATZ4" s="362"/>
      <c r="AUA4" s="390"/>
      <c r="AUB4" s="390"/>
      <c r="AUC4" s="390"/>
      <c r="AUD4" s="390"/>
      <c r="AUE4" s="390"/>
      <c r="AUF4" s="362"/>
      <c r="AUG4" s="362"/>
      <c r="AUH4" s="362"/>
      <c r="AUI4" s="390"/>
      <c r="AUJ4" s="390"/>
      <c r="AUK4" s="390"/>
      <c r="AUL4" s="390"/>
      <c r="AUM4" s="390"/>
      <c r="AUN4" s="362"/>
      <c r="AUO4" s="362"/>
      <c r="AUP4" s="362"/>
      <c r="AUQ4" s="390"/>
      <c r="AUR4" s="390"/>
      <c r="AUS4" s="390"/>
      <c r="AUT4" s="390"/>
      <c r="AUU4" s="390"/>
      <c r="AUV4" s="362"/>
      <c r="AUW4" s="362"/>
      <c r="AUX4" s="362"/>
      <c r="AUY4" s="390"/>
      <c r="AUZ4" s="390"/>
      <c r="AVA4" s="390"/>
      <c r="AVB4" s="390"/>
      <c r="AVC4" s="390"/>
      <c r="AVD4" s="362"/>
      <c r="AVE4" s="362"/>
      <c r="AVF4" s="362"/>
      <c r="AVG4" s="390"/>
      <c r="AVH4" s="390"/>
      <c r="AVI4" s="390"/>
      <c r="AVJ4" s="390"/>
      <c r="AVK4" s="390"/>
      <c r="AVL4" s="362"/>
      <c r="AVM4" s="362"/>
      <c r="AVN4" s="362"/>
      <c r="AVO4" s="390"/>
      <c r="AVP4" s="390"/>
      <c r="AVQ4" s="390"/>
      <c r="AVR4" s="390"/>
      <c r="AVS4" s="390"/>
      <c r="AVT4" s="362"/>
      <c r="AVU4" s="362"/>
      <c r="AVV4" s="362"/>
      <c r="AVW4" s="390"/>
      <c r="AVX4" s="390"/>
      <c r="AVY4" s="390"/>
      <c r="AVZ4" s="390"/>
      <c r="AWA4" s="390"/>
      <c r="AWB4" s="362"/>
      <c r="AWC4" s="362"/>
      <c r="AWD4" s="362"/>
      <c r="AWE4" s="390"/>
      <c r="AWF4" s="390"/>
      <c r="AWG4" s="390"/>
      <c r="AWH4" s="390"/>
      <c r="AWI4" s="390"/>
      <c r="AWJ4" s="362"/>
      <c r="AWK4" s="362"/>
      <c r="AWL4" s="362"/>
      <c r="AWM4" s="390"/>
      <c r="AWN4" s="390"/>
      <c r="AWO4" s="390"/>
      <c r="AWP4" s="390"/>
      <c r="AWQ4" s="390"/>
      <c r="AWR4" s="362"/>
      <c r="AWS4" s="362"/>
      <c r="AWT4" s="362"/>
      <c r="AWU4" s="390"/>
      <c r="AWV4" s="390"/>
      <c r="AWW4" s="390"/>
      <c r="AWX4" s="390"/>
      <c r="AWY4" s="390"/>
      <c r="AWZ4" s="362"/>
      <c r="AXA4" s="362"/>
      <c r="AXB4" s="362"/>
      <c r="AXC4" s="390"/>
      <c r="AXD4" s="390"/>
      <c r="AXE4" s="390"/>
      <c r="AXF4" s="390"/>
      <c r="AXG4" s="390"/>
      <c r="AXH4" s="362"/>
      <c r="AXI4" s="362"/>
      <c r="AXJ4" s="362"/>
      <c r="AXK4" s="390"/>
      <c r="AXL4" s="390"/>
      <c r="AXM4" s="390"/>
      <c r="AXN4" s="390"/>
      <c r="AXO4" s="390"/>
      <c r="AXP4" s="362"/>
      <c r="AXQ4" s="362"/>
      <c r="AXR4" s="362"/>
      <c r="AXS4" s="390"/>
      <c r="AXT4" s="390"/>
      <c r="AXU4" s="390"/>
      <c r="AXV4" s="390"/>
      <c r="AXW4" s="390"/>
      <c r="AXX4" s="362"/>
      <c r="AXY4" s="362"/>
      <c r="AXZ4" s="362"/>
      <c r="AYA4" s="390"/>
      <c r="AYB4" s="390"/>
      <c r="AYC4" s="390"/>
      <c r="AYD4" s="390"/>
      <c r="AYE4" s="390"/>
      <c r="AYF4" s="362"/>
      <c r="AYG4" s="362"/>
      <c r="AYH4" s="362"/>
      <c r="AYI4" s="390"/>
      <c r="AYJ4" s="390"/>
      <c r="AYK4" s="390"/>
      <c r="AYL4" s="390"/>
      <c r="AYM4" s="390"/>
      <c r="AYN4" s="362"/>
      <c r="AYO4" s="362"/>
      <c r="AYP4" s="362"/>
      <c r="AYQ4" s="390"/>
      <c r="AYR4" s="390"/>
      <c r="AYS4" s="390"/>
      <c r="AYT4" s="390"/>
      <c r="AYU4" s="390"/>
      <c r="AYV4" s="362"/>
      <c r="AYW4" s="362"/>
      <c r="AYX4" s="362"/>
      <c r="AYY4" s="390"/>
      <c r="AYZ4" s="390"/>
      <c r="AZA4" s="390"/>
      <c r="AZB4" s="390"/>
      <c r="AZC4" s="390"/>
      <c r="AZD4" s="362"/>
      <c r="AZE4" s="362"/>
      <c r="AZF4" s="362"/>
      <c r="AZG4" s="390"/>
      <c r="AZH4" s="390"/>
      <c r="AZI4" s="390"/>
      <c r="AZJ4" s="390"/>
      <c r="AZK4" s="390"/>
      <c r="AZL4" s="362"/>
      <c r="AZM4" s="362"/>
      <c r="AZN4" s="362"/>
      <c r="AZO4" s="390"/>
      <c r="AZP4" s="390"/>
      <c r="AZQ4" s="390"/>
      <c r="AZR4" s="390"/>
      <c r="AZS4" s="390"/>
      <c r="AZT4" s="362"/>
      <c r="AZU4" s="362"/>
      <c r="AZV4" s="362"/>
      <c r="AZW4" s="390"/>
      <c r="AZX4" s="390"/>
      <c r="AZY4" s="390"/>
      <c r="AZZ4" s="390"/>
      <c r="BAA4" s="390"/>
      <c r="BAB4" s="362"/>
      <c r="BAC4" s="362"/>
      <c r="BAD4" s="362"/>
      <c r="BAE4" s="390"/>
      <c r="BAF4" s="390"/>
      <c r="BAG4" s="390"/>
      <c r="BAH4" s="390"/>
      <c r="BAI4" s="390"/>
      <c r="BAJ4" s="362"/>
      <c r="BAK4" s="362"/>
      <c r="BAL4" s="362"/>
      <c r="BAM4" s="390"/>
      <c r="BAN4" s="390"/>
      <c r="BAO4" s="390"/>
      <c r="BAP4" s="390"/>
      <c r="BAQ4" s="390"/>
      <c r="BAR4" s="362"/>
      <c r="BAS4" s="362"/>
      <c r="BAT4" s="362"/>
      <c r="BAU4" s="390"/>
      <c r="BAV4" s="390"/>
      <c r="BAW4" s="390"/>
      <c r="BAX4" s="390"/>
      <c r="BAY4" s="390"/>
      <c r="BAZ4" s="362"/>
      <c r="BBA4" s="362"/>
      <c r="BBB4" s="362"/>
      <c r="BBC4" s="390"/>
      <c r="BBD4" s="390"/>
      <c r="BBE4" s="390"/>
      <c r="BBF4" s="390"/>
      <c r="BBG4" s="390"/>
      <c r="BBH4" s="362"/>
      <c r="BBI4" s="362"/>
      <c r="BBJ4" s="362"/>
      <c r="BBK4" s="390"/>
      <c r="BBL4" s="390"/>
      <c r="BBM4" s="390"/>
      <c r="BBN4" s="390"/>
      <c r="BBO4" s="390"/>
      <c r="BBP4" s="362"/>
      <c r="BBQ4" s="362"/>
      <c r="BBR4" s="362"/>
      <c r="BBS4" s="390"/>
      <c r="BBT4" s="390"/>
      <c r="BBU4" s="390"/>
      <c r="BBV4" s="390"/>
      <c r="BBW4" s="390"/>
      <c r="BBX4" s="362"/>
      <c r="BBY4" s="362"/>
      <c r="BBZ4" s="362"/>
      <c r="BCA4" s="390"/>
      <c r="BCB4" s="390"/>
      <c r="BCC4" s="390"/>
      <c r="BCD4" s="390"/>
      <c r="BCE4" s="390"/>
      <c r="BCF4" s="362"/>
      <c r="BCG4" s="362"/>
      <c r="BCH4" s="362"/>
      <c r="BCI4" s="390"/>
      <c r="BCJ4" s="390"/>
      <c r="BCK4" s="390"/>
      <c r="BCL4" s="390"/>
      <c r="BCM4" s="390"/>
      <c r="BCN4" s="362"/>
      <c r="BCO4" s="362"/>
      <c r="BCP4" s="362"/>
      <c r="BCQ4" s="390"/>
      <c r="BCR4" s="390"/>
      <c r="BCS4" s="390"/>
      <c r="BCT4" s="390"/>
      <c r="BCU4" s="390"/>
      <c r="BCV4" s="362"/>
      <c r="BCW4" s="362"/>
      <c r="BCX4" s="362"/>
      <c r="BCY4" s="390"/>
      <c r="BCZ4" s="390"/>
      <c r="BDA4" s="390"/>
      <c r="BDB4" s="390"/>
      <c r="BDC4" s="390"/>
      <c r="BDD4" s="362"/>
      <c r="BDE4" s="362"/>
      <c r="BDF4" s="362"/>
      <c r="BDG4" s="390"/>
      <c r="BDH4" s="390"/>
      <c r="BDI4" s="390"/>
      <c r="BDJ4" s="390"/>
      <c r="BDK4" s="390"/>
      <c r="BDL4" s="362"/>
      <c r="BDM4" s="362"/>
      <c r="BDN4" s="362"/>
      <c r="BDO4" s="390"/>
      <c r="BDP4" s="390"/>
      <c r="BDQ4" s="390"/>
      <c r="BDR4" s="390"/>
      <c r="BDS4" s="390"/>
      <c r="BDT4" s="362"/>
      <c r="BDU4" s="362"/>
      <c r="BDV4" s="362"/>
      <c r="BDW4" s="390"/>
      <c r="BDX4" s="390"/>
      <c r="BDY4" s="390"/>
      <c r="BDZ4" s="390"/>
      <c r="BEA4" s="390"/>
      <c r="BEB4" s="362"/>
      <c r="BEC4" s="362"/>
      <c r="BED4" s="362"/>
      <c r="BEE4" s="390"/>
      <c r="BEF4" s="390"/>
      <c r="BEG4" s="390"/>
      <c r="BEH4" s="390"/>
      <c r="BEI4" s="390"/>
      <c r="BEJ4" s="362"/>
      <c r="BEK4" s="362"/>
      <c r="BEL4" s="362"/>
      <c r="BEM4" s="390"/>
      <c r="BEN4" s="390"/>
      <c r="BEO4" s="390"/>
      <c r="BEP4" s="390"/>
      <c r="BEQ4" s="390"/>
      <c r="BER4" s="362"/>
      <c r="BES4" s="362"/>
      <c r="BET4" s="362"/>
      <c r="BEU4" s="390"/>
      <c r="BEV4" s="390"/>
      <c r="BEW4" s="390"/>
      <c r="BEX4" s="390"/>
      <c r="BEY4" s="390"/>
      <c r="BEZ4" s="362"/>
      <c r="BFA4" s="362"/>
      <c r="BFB4" s="362"/>
      <c r="BFC4" s="390"/>
      <c r="BFD4" s="390"/>
      <c r="BFE4" s="390"/>
      <c r="BFF4" s="390"/>
      <c r="BFG4" s="390"/>
      <c r="BFH4" s="362"/>
      <c r="BFI4" s="362"/>
      <c r="BFJ4" s="362"/>
      <c r="BFK4" s="390"/>
      <c r="BFL4" s="390"/>
      <c r="BFM4" s="390"/>
      <c r="BFN4" s="390"/>
      <c r="BFO4" s="390"/>
      <c r="BFP4" s="362"/>
      <c r="BFQ4" s="362"/>
      <c r="BFR4" s="362"/>
      <c r="BFS4" s="390"/>
      <c r="BFT4" s="390"/>
      <c r="BFU4" s="390"/>
      <c r="BFV4" s="390"/>
      <c r="BFW4" s="390"/>
      <c r="BFX4" s="362"/>
      <c r="BFY4" s="362"/>
      <c r="BFZ4" s="362"/>
      <c r="BGA4" s="390"/>
      <c r="BGB4" s="390"/>
      <c r="BGC4" s="390"/>
      <c r="BGD4" s="390"/>
      <c r="BGE4" s="390"/>
      <c r="BGF4" s="362"/>
      <c r="BGG4" s="362"/>
      <c r="BGH4" s="362"/>
      <c r="BGI4" s="390"/>
      <c r="BGJ4" s="390"/>
      <c r="BGK4" s="390"/>
      <c r="BGL4" s="390"/>
      <c r="BGM4" s="390"/>
      <c r="BGN4" s="362"/>
      <c r="BGO4" s="362"/>
      <c r="BGP4" s="362"/>
      <c r="BGQ4" s="390"/>
      <c r="BGR4" s="390"/>
      <c r="BGS4" s="390"/>
      <c r="BGT4" s="390"/>
      <c r="BGU4" s="390"/>
      <c r="BGV4" s="362"/>
      <c r="BGW4" s="362"/>
      <c r="BGX4" s="362"/>
      <c r="BGY4" s="390"/>
      <c r="BGZ4" s="390"/>
      <c r="BHA4" s="390"/>
      <c r="BHB4" s="390"/>
      <c r="BHC4" s="390"/>
      <c r="BHD4" s="362"/>
      <c r="BHE4" s="362"/>
      <c r="BHF4" s="362"/>
      <c r="BHG4" s="390"/>
      <c r="BHH4" s="390"/>
      <c r="BHI4" s="390"/>
      <c r="BHJ4" s="390"/>
      <c r="BHK4" s="390"/>
      <c r="BHL4" s="362"/>
      <c r="BHM4" s="362"/>
      <c r="BHN4" s="362"/>
      <c r="BHO4" s="390"/>
      <c r="BHP4" s="390"/>
      <c r="BHQ4" s="390"/>
      <c r="BHR4" s="390"/>
      <c r="BHS4" s="390"/>
      <c r="BHT4" s="362"/>
      <c r="BHU4" s="362"/>
      <c r="BHV4" s="362"/>
      <c r="BHW4" s="390"/>
      <c r="BHX4" s="390"/>
      <c r="BHY4" s="390"/>
      <c r="BHZ4" s="390"/>
      <c r="BIA4" s="390"/>
      <c r="BIB4" s="362"/>
      <c r="BIC4" s="362"/>
      <c r="BID4" s="362"/>
      <c r="BIE4" s="390"/>
      <c r="BIF4" s="390"/>
      <c r="BIG4" s="390"/>
      <c r="BIH4" s="390"/>
      <c r="BII4" s="390"/>
      <c r="BIJ4" s="362"/>
      <c r="BIK4" s="362"/>
      <c r="BIL4" s="362"/>
      <c r="BIM4" s="390"/>
      <c r="BIN4" s="390"/>
      <c r="BIO4" s="390"/>
      <c r="BIP4" s="390"/>
      <c r="BIQ4" s="390"/>
      <c r="BIR4" s="362"/>
      <c r="BIS4" s="362"/>
      <c r="BIT4" s="362"/>
      <c r="BIU4" s="390"/>
      <c r="BIV4" s="390"/>
      <c r="BIW4" s="390"/>
      <c r="BIX4" s="390"/>
      <c r="BIY4" s="390"/>
      <c r="BIZ4" s="362"/>
      <c r="BJA4" s="362"/>
      <c r="BJB4" s="362"/>
      <c r="BJC4" s="390"/>
      <c r="BJD4" s="390"/>
      <c r="BJE4" s="390"/>
      <c r="BJF4" s="390"/>
      <c r="BJG4" s="390"/>
      <c r="BJH4" s="362"/>
      <c r="BJI4" s="362"/>
      <c r="BJJ4" s="362"/>
      <c r="BJK4" s="390"/>
      <c r="BJL4" s="390"/>
      <c r="BJM4" s="390"/>
      <c r="BJN4" s="390"/>
      <c r="BJO4" s="390"/>
      <c r="BJP4" s="362"/>
      <c r="BJQ4" s="362"/>
      <c r="BJR4" s="362"/>
      <c r="BJS4" s="390"/>
      <c r="BJT4" s="390"/>
      <c r="BJU4" s="390"/>
      <c r="BJV4" s="390"/>
      <c r="BJW4" s="390"/>
      <c r="BJX4" s="362"/>
      <c r="BJY4" s="362"/>
      <c r="BJZ4" s="362"/>
      <c r="BKA4" s="390"/>
      <c r="BKB4" s="390"/>
      <c r="BKC4" s="390"/>
      <c r="BKD4" s="390"/>
      <c r="BKE4" s="390"/>
      <c r="BKF4" s="362"/>
      <c r="BKG4" s="362"/>
      <c r="BKH4" s="362"/>
      <c r="BKI4" s="390"/>
      <c r="BKJ4" s="390"/>
      <c r="BKK4" s="390"/>
      <c r="BKL4" s="390"/>
      <c r="BKM4" s="390"/>
      <c r="BKN4" s="362"/>
      <c r="BKO4" s="362"/>
      <c r="BKP4" s="362"/>
      <c r="BKQ4" s="390"/>
      <c r="BKR4" s="390"/>
      <c r="BKS4" s="390"/>
      <c r="BKT4" s="390"/>
      <c r="BKU4" s="390"/>
      <c r="BKV4" s="362"/>
      <c r="BKW4" s="362"/>
      <c r="BKX4" s="362"/>
      <c r="BKY4" s="390"/>
      <c r="BKZ4" s="390"/>
      <c r="BLA4" s="390"/>
      <c r="BLB4" s="390"/>
      <c r="BLC4" s="390"/>
      <c r="BLD4" s="362"/>
      <c r="BLE4" s="362"/>
      <c r="BLF4" s="362"/>
      <c r="BLG4" s="390"/>
      <c r="BLH4" s="390"/>
      <c r="BLI4" s="390"/>
      <c r="BLJ4" s="390"/>
      <c r="BLK4" s="390"/>
      <c r="BLL4" s="362"/>
      <c r="BLM4" s="362"/>
      <c r="BLN4" s="362"/>
      <c r="BLO4" s="390"/>
      <c r="BLP4" s="390"/>
      <c r="BLQ4" s="390"/>
      <c r="BLR4" s="390"/>
      <c r="BLS4" s="390"/>
      <c r="BLT4" s="362"/>
      <c r="BLU4" s="362"/>
      <c r="BLV4" s="362"/>
      <c r="BLW4" s="390"/>
      <c r="BLX4" s="390"/>
      <c r="BLY4" s="390"/>
      <c r="BLZ4" s="390"/>
      <c r="BMA4" s="390"/>
      <c r="BMB4" s="362"/>
      <c r="BMC4" s="362"/>
      <c r="BMD4" s="362"/>
      <c r="BME4" s="390"/>
      <c r="BMF4" s="390"/>
      <c r="BMG4" s="390"/>
      <c r="BMH4" s="390"/>
      <c r="BMI4" s="390"/>
      <c r="BMJ4" s="362"/>
      <c r="BMK4" s="362"/>
      <c r="BML4" s="362"/>
      <c r="BMM4" s="390"/>
      <c r="BMN4" s="390"/>
      <c r="BMO4" s="390"/>
      <c r="BMP4" s="390"/>
      <c r="BMQ4" s="390"/>
      <c r="BMR4" s="362"/>
      <c r="BMS4" s="362"/>
      <c r="BMT4" s="362"/>
      <c r="BMU4" s="390"/>
      <c r="BMV4" s="390"/>
      <c r="BMW4" s="390"/>
      <c r="BMX4" s="390"/>
      <c r="BMY4" s="390"/>
      <c r="BMZ4" s="362"/>
      <c r="BNA4" s="362"/>
      <c r="BNB4" s="362"/>
      <c r="BNC4" s="390"/>
      <c r="BND4" s="390"/>
      <c r="BNE4" s="390"/>
      <c r="BNF4" s="390"/>
      <c r="BNG4" s="390"/>
      <c r="BNH4" s="362"/>
      <c r="BNI4" s="362"/>
      <c r="BNJ4" s="362"/>
      <c r="BNK4" s="390"/>
      <c r="BNL4" s="390"/>
      <c r="BNM4" s="390"/>
      <c r="BNN4" s="390"/>
      <c r="BNO4" s="390"/>
      <c r="BNP4" s="362"/>
      <c r="BNQ4" s="362"/>
      <c r="BNR4" s="362"/>
      <c r="BNS4" s="390"/>
      <c r="BNT4" s="390"/>
      <c r="BNU4" s="390"/>
      <c r="BNV4" s="390"/>
      <c r="BNW4" s="390"/>
      <c r="BNX4" s="362"/>
      <c r="BNY4" s="362"/>
      <c r="BNZ4" s="362"/>
      <c r="BOA4" s="390"/>
      <c r="BOB4" s="390"/>
      <c r="BOC4" s="390"/>
      <c r="BOD4" s="390"/>
      <c r="BOE4" s="390"/>
      <c r="BOF4" s="362"/>
      <c r="BOG4" s="362"/>
      <c r="BOH4" s="362"/>
      <c r="BOI4" s="390"/>
      <c r="BOJ4" s="390"/>
      <c r="BOK4" s="390"/>
      <c r="BOL4" s="390"/>
      <c r="BOM4" s="390"/>
      <c r="BON4" s="362"/>
      <c r="BOO4" s="362"/>
      <c r="BOP4" s="362"/>
      <c r="BOQ4" s="390"/>
      <c r="BOR4" s="390"/>
      <c r="BOS4" s="390"/>
      <c r="BOT4" s="390"/>
      <c r="BOU4" s="390"/>
      <c r="BOV4" s="362"/>
      <c r="BOW4" s="362"/>
      <c r="BOX4" s="362"/>
      <c r="BOY4" s="390"/>
      <c r="BOZ4" s="390"/>
      <c r="BPA4" s="390"/>
      <c r="BPB4" s="390"/>
      <c r="BPC4" s="390"/>
      <c r="BPD4" s="362"/>
      <c r="BPE4" s="362"/>
      <c r="BPF4" s="362"/>
      <c r="BPG4" s="390"/>
      <c r="BPH4" s="390"/>
      <c r="BPI4" s="390"/>
      <c r="BPJ4" s="390"/>
      <c r="BPK4" s="390"/>
      <c r="BPL4" s="362"/>
      <c r="BPM4" s="362"/>
      <c r="BPN4" s="362"/>
      <c r="BPO4" s="390"/>
      <c r="BPP4" s="390"/>
      <c r="BPQ4" s="390"/>
      <c r="BPR4" s="390"/>
      <c r="BPS4" s="390"/>
      <c r="BPT4" s="362"/>
      <c r="BPU4" s="362"/>
      <c r="BPV4" s="362"/>
      <c r="BPW4" s="390"/>
      <c r="BPX4" s="390"/>
      <c r="BPY4" s="390"/>
      <c r="BPZ4" s="390"/>
      <c r="BQA4" s="390"/>
      <c r="BQB4" s="362"/>
      <c r="BQC4" s="362"/>
      <c r="BQD4" s="362"/>
      <c r="BQE4" s="390"/>
      <c r="BQF4" s="390"/>
      <c r="BQG4" s="390"/>
      <c r="BQH4" s="390"/>
      <c r="BQI4" s="390"/>
      <c r="BQJ4" s="362"/>
      <c r="BQK4" s="362"/>
      <c r="BQL4" s="362"/>
      <c r="BQM4" s="390"/>
      <c r="BQN4" s="390"/>
      <c r="BQO4" s="390"/>
      <c r="BQP4" s="390"/>
      <c r="BQQ4" s="390"/>
      <c r="BQR4" s="362"/>
      <c r="BQS4" s="362"/>
      <c r="BQT4" s="362"/>
      <c r="BQU4" s="390"/>
      <c r="BQV4" s="390"/>
      <c r="BQW4" s="390"/>
      <c r="BQX4" s="390"/>
      <c r="BQY4" s="390"/>
      <c r="BQZ4" s="362"/>
      <c r="BRA4" s="362"/>
      <c r="BRB4" s="362"/>
      <c r="BRC4" s="390"/>
      <c r="BRD4" s="390"/>
      <c r="BRE4" s="390"/>
      <c r="BRF4" s="390"/>
      <c r="BRG4" s="390"/>
      <c r="BRH4" s="362"/>
      <c r="BRI4" s="362"/>
      <c r="BRJ4" s="362"/>
      <c r="BRK4" s="390"/>
      <c r="BRL4" s="390"/>
      <c r="BRM4" s="390"/>
      <c r="BRN4" s="390"/>
      <c r="BRO4" s="390"/>
      <c r="BRP4" s="362"/>
      <c r="BRQ4" s="362"/>
      <c r="BRR4" s="362"/>
      <c r="BRS4" s="390"/>
      <c r="BRT4" s="390"/>
      <c r="BRU4" s="390"/>
      <c r="BRV4" s="390"/>
      <c r="BRW4" s="390"/>
      <c r="BRX4" s="362"/>
      <c r="BRY4" s="362"/>
      <c r="BRZ4" s="362"/>
      <c r="BSA4" s="390"/>
      <c r="BSB4" s="390"/>
      <c r="BSC4" s="390"/>
      <c r="BSD4" s="390"/>
      <c r="BSE4" s="390"/>
      <c r="BSF4" s="362"/>
      <c r="BSG4" s="362"/>
      <c r="BSH4" s="362"/>
      <c r="BSI4" s="390"/>
      <c r="BSJ4" s="390"/>
      <c r="BSK4" s="390"/>
      <c r="BSL4" s="390"/>
      <c r="BSM4" s="390"/>
      <c r="BSN4" s="362"/>
      <c r="BSO4" s="362"/>
      <c r="BSP4" s="362"/>
      <c r="BSQ4" s="390"/>
      <c r="BSR4" s="390"/>
      <c r="BSS4" s="390"/>
      <c r="BST4" s="390"/>
      <c r="BSU4" s="390"/>
      <c r="BSV4" s="362"/>
      <c r="BSW4" s="362"/>
      <c r="BSX4" s="362"/>
      <c r="BSY4" s="390"/>
      <c r="BSZ4" s="390"/>
      <c r="BTA4" s="390"/>
      <c r="BTB4" s="390"/>
      <c r="BTC4" s="390"/>
      <c r="BTD4" s="362"/>
      <c r="BTE4" s="362"/>
      <c r="BTF4" s="362"/>
      <c r="BTG4" s="390"/>
      <c r="BTH4" s="390"/>
      <c r="BTI4" s="390"/>
      <c r="BTJ4" s="390"/>
      <c r="BTK4" s="390"/>
      <c r="BTL4" s="362"/>
      <c r="BTM4" s="362"/>
      <c r="BTN4" s="362"/>
      <c r="BTO4" s="390"/>
      <c r="BTP4" s="390"/>
      <c r="BTQ4" s="390"/>
      <c r="BTR4" s="390"/>
      <c r="BTS4" s="390"/>
      <c r="BTT4" s="362"/>
      <c r="BTU4" s="362"/>
      <c r="BTV4" s="362"/>
      <c r="BTW4" s="390"/>
      <c r="BTX4" s="390"/>
      <c r="BTY4" s="390"/>
      <c r="BTZ4" s="390"/>
      <c r="BUA4" s="390"/>
      <c r="BUB4" s="362"/>
      <c r="BUC4" s="362"/>
      <c r="BUD4" s="362"/>
      <c r="BUE4" s="390"/>
      <c r="BUF4" s="390"/>
      <c r="BUG4" s="390"/>
      <c r="BUH4" s="390"/>
      <c r="BUI4" s="390"/>
      <c r="BUJ4" s="362"/>
      <c r="BUK4" s="362"/>
      <c r="BUL4" s="362"/>
      <c r="BUM4" s="390"/>
      <c r="BUN4" s="390"/>
      <c r="BUO4" s="390"/>
      <c r="BUP4" s="390"/>
      <c r="BUQ4" s="390"/>
      <c r="BUR4" s="362"/>
      <c r="BUS4" s="362"/>
      <c r="BUT4" s="362"/>
      <c r="BUU4" s="390"/>
      <c r="BUV4" s="390"/>
      <c r="BUW4" s="390"/>
      <c r="BUX4" s="390"/>
      <c r="BUY4" s="390"/>
      <c r="BUZ4" s="362"/>
      <c r="BVA4" s="362"/>
      <c r="BVB4" s="362"/>
      <c r="BVC4" s="390"/>
      <c r="BVD4" s="390"/>
      <c r="BVE4" s="390"/>
      <c r="BVF4" s="390"/>
      <c r="BVG4" s="390"/>
      <c r="BVH4" s="362"/>
      <c r="BVI4" s="362"/>
      <c r="BVJ4" s="362"/>
      <c r="BVK4" s="390"/>
      <c r="BVL4" s="390"/>
      <c r="BVM4" s="390"/>
      <c r="BVN4" s="390"/>
      <c r="BVO4" s="390"/>
      <c r="BVP4" s="362"/>
      <c r="BVQ4" s="362"/>
      <c r="BVR4" s="362"/>
      <c r="BVS4" s="390"/>
      <c r="BVT4" s="390"/>
      <c r="BVU4" s="390"/>
      <c r="BVV4" s="390"/>
      <c r="BVW4" s="390"/>
      <c r="BVX4" s="362"/>
      <c r="BVY4" s="362"/>
      <c r="BVZ4" s="362"/>
      <c r="BWA4" s="390"/>
      <c r="BWB4" s="390"/>
      <c r="BWC4" s="390"/>
      <c r="BWD4" s="390"/>
      <c r="BWE4" s="390"/>
      <c r="BWF4" s="362"/>
      <c r="BWG4" s="362"/>
      <c r="BWH4" s="362"/>
      <c r="BWI4" s="390"/>
      <c r="BWJ4" s="390"/>
      <c r="BWK4" s="390"/>
      <c r="BWL4" s="390"/>
      <c r="BWM4" s="390"/>
      <c r="BWN4" s="362"/>
      <c r="BWO4" s="362"/>
      <c r="BWP4" s="362"/>
      <c r="BWQ4" s="390"/>
      <c r="BWR4" s="390"/>
      <c r="BWS4" s="390"/>
      <c r="BWT4" s="390"/>
      <c r="BWU4" s="390"/>
      <c r="BWV4" s="362"/>
      <c r="BWW4" s="362"/>
      <c r="BWX4" s="362"/>
      <c r="BWY4" s="390"/>
      <c r="BWZ4" s="390"/>
      <c r="BXA4" s="390"/>
      <c r="BXB4" s="390"/>
      <c r="BXC4" s="390"/>
      <c r="BXD4" s="362"/>
      <c r="BXE4" s="362"/>
      <c r="BXF4" s="362"/>
      <c r="BXG4" s="390"/>
      <c r="BXH4" s="390"/>
      <c r="BXI4" s="390"/>
      <c r="BXJ4" s="390"/>
      <c r="BXK4" s="390"/>
      <c r="BXL4" s="362"/>
      <c r="BXM4" s="362"/>
      <c r="BXN4" s="362"/>
      <c r="BXO4" s="390"/>
      <c r="BXP4" s="390"/>
      <c r="BXQ4" s="390"/>
      <c r="BXR4" s="390"/>
      <c r="BXS4" s="390"/>
      <c r="BXT4" s="362"/>
      <c r="BXU4" s="362"/>
      <c r="BXV4" s="362"/>
      <c r="BXW4" s="390"/>
      <c r="BXX4" s="390"/>
      <c r="BXY4" s="390"/>
      <c r="BXZ4" s="390"/>
      <c r="BYA4" s="390"/>
      <c r="BYB4" s="362"/>
      <c r="BYC4" s="362"/>
      <c r="BYD4" s="362"/>
      <c r="BYE4" s="390"/>
      <c r="BYF4" s="390"/>
      <c r="BYG4" s="390"/>
      <c r="BYH4" s="390"/>
      <c r="BYI4" s="390"/>
      <c r="BYJ4" s="362"/>
      <c r="BYK4" s="362"/>
      <c r="BYL4" s="362"/>
      <c r="BYM4" s="390"/>
      <c r="BYN4" s="390"/>
      <c r="BYO4" s="390"/>
      <c r="BYP4" s="390"/>
      <c r="BYQ4" s="390"/>
      <c r="BYR4" s="362"/>
      <c r="BYS4" s="362"/>
      <c r="BYT4" s="362"/>
      <c r="BYU4" s="390"/>
      <c r="BYV4" s="390"/>
      <c r="BYW4" s="390"/>
      <c r="BYX4" s="390"/>
      <c r="BYY4" s="390"/>
      <c r="BYZ4" s="362"/>
      <c r="BZA4" s="362"/>
      <c r="BZB4" s="362"/>
      <c r="BZC4" s="390"/>
      <c r="BZD4" s="390"/>
      <c r="BZE4" s="390"/>
      <c r="BZF4" s="390"/>
      <c r="BZG4" s="390"/>
      <c r="BZH4" s="362"/>
      <c r="BZI4" s="362"/>
      <c r="BZJ4" s="362"/>
      <c r="BZK4" s="390"/>
      <c r="BZL4" s="390"/>
      <c r="BZM4" s="390"/>
      <c r="BZN4" s="390"/>
      <c r="BZO4" s="390"/>
      <c r="BZP4" s="362"/>
      <c r="BZQ4" s="362"/>
      <c r="BZR4" s="362"/>
      <c r="BZS4" s="390"/>
      <c r="BZT4" s="390"/>
      <c r="BZU4" s="390"/>
      <c r="BZV4" s="390"/>
      <c r="BZW4" s="390"/>
      <c r="BZX4" s="362"/>
      <c r="BZY4" s="362"/>
      <c r="BZZ4" s="362"/>
      <c r="CAA4" s="390"/>
      <c r="CAB4" s="390"/>
      <c r="CAC4" s="390"/>
      <c r="CAD4" s="390"/>
      <c r="CAE4" s="390"/>
      <c r="CAF4" s="362"/>
      <c r="CAG4" s="362"/>
      <c r="CAH4" s="362"/>
      <c r="CAI4" s="390"/>
      <c r="CAJ4" s="390"/>
      <c r="CAK4" s="390"/>
      <c r="CAL4" s="390"/>
      <c r="CAM4" s="390"/>
      <c r="CAN4" s="362"/>
      <c r="CAO4" s="362"/>
      <c r="CAP4" s="362"/>
      <c r="CAQ4" s="390"/>
      <c r="CAR4" s="390"/>
      <c r="CAS4" s="390"/>
      <c r="CAT4" s="390"/>
      <c r="CAU4" s="390"/>
      <c r="CAV4" s="362"/>
      <c r="CAW4" s="362"/>
      <c r="CAX4" s="362"/>
      <c r="CAY4" s="390"/>
      <c r="CAZ4" s="390"/>
      <c r="CBA4" s="390"/>
      <c r="CBB4" s="390"/>
      <c r="CBC4" s="390"/>
      <c r="CBD4" s="362"/>
      <c r="CBE4" s="362"/>
      <c r="CBF4" s="362"/>
      <c r="CBG4" s="390"/>
      <c r="CBH4" s="390"/>
      <c r="CBI4" s="390"/>
      <c r="CBJ4" s="390"/>
      <c r="CBK4" s="390"/>
      <c r="CBL4" s="362"/>
      <c r="CBM4" s="362"/>
      <c r="CBN4" s="362"/>
      <c r="CBO4" s="390"/>
      <c r="CBP4" s="390"/>
      <c r="CBQ4" s="390"/>
      <c r="CBR4" s="390"/>
      <c r="CBS4" s="390"/>
      <c r="CBT4" s="362"/>
      <c r="CBU4" s="362"/>
      <c r="CBV4" s="362"/>
      <c r="CBW4" s="390"/>
      <c r="CBX4" s="390"/>
      <c r="CBY4" s="390"/>
      <c r="CBZ4" s="390"/>
      <c r="CCA4" s="390"/>
      <c r="CCB4" s="362"/>
      <c r="CCC4" s="362"/>
      <c r="CCD4" s="362"/>
      <c r="CCE4" s="390"/>
      <c r="CCF4" s="390"/>
      <c r="CCG4" s="390"/>
      <c r="CCH4" s="390"/>
      <c r="CCI4" s="390"/>
      <c r="CCJ4" s="362"/>
      <c r="CCK4" s="362"/>
      <c r="CCL4" s="362"/>
      <c r="CCM4" s="390"/>
      <c r="CCN4" s="390"/>
      <c r="CCO4" s="390"/>
      <c r="CCP4" s="390"/>
      <c r="CCQ4" s="390"/>
      <c r="CCR4" s="362"/>
      <c r="CCS4" s="362"/>
      <c r="CCT4" s="362"/>
      <c r="CCU4" s="390"/>
      <c r="CCV4" s="390"/>
      <c r="CCW4" s="390"/>
      <c r="CCX4" s="390"/>
      <c r="CCY4" s="390"/>
      <c r="CCZ4" s="362"/>
      <c r="CDA4" s="362"/>
      <c r="CDB4" s="362"/>
      <c r="CDC4" s="390"/>
      <c r="CDD4" s="390"/>
      <c r="CDE4" s="390"/>
      <c r="CDF4" s="390"/>
      <c r="CDG4" s="390"/>
      <c r="CDH4" s="362"/>
      <c r="CDI4" s="362"/>
      <c r="CDJ4" s="362"/>
      <c r="CDK4" s="390"/>
      <c r="CDL4" s="390"/>
      <c r="CDM4" s="390"/>
      <c r="CDN4" s="390"/>
      <c r="CDO4" s="390"/>
      <c r="CDP4" s="362"/>
      <c r="CDQ4" s="362"/>
      <c r="CDR4" s="362"/>
      <c r="CDS4" s="390"/>
      <c r="CDT4" s="390"/>
      <c r="CDU4" s="390"/>
      <c r="CDV4" s="390"/>
      <c r="CDW4" s="390"/>
      <c r="CDX4" s="362"/>
      <c r="CDY4" s="362"/>
      <c r="CDZ4" s="362"/>
      <c r="CEA4" s="390"/>
      <c r="CEB4" s="390"/>
      <c r="CEC4" s="390"/>
      <c r="CED4" s="390"/>
      <c r="CEE4" s="390"/>
      <c r="CEF4" s="362"/>
      <c r="CEG4" s="362"/>
      <c r="CEH4" s="362"/>
      <c r="CEI4" s="390"/>
      <c r="CEJ4" s="390"/>
      <c r="CEK4" s="390"/>
      <c r="CEL4" s="390"/>
      <c r="CEM4" s="390"/>
      <c r="CEN4" s="362"/>
      <c r="CEO4" s="362"/>
      <c r="CEP4" s="362"/>
      <c r="CEQ4" s="390"/>
      <c r="CER4" s="390"/>
      <c r="CES4" s="390"/>
      <c r="CET4" s="390"/>
      <c r="CEU4" s="390"/>
      <c r="CEV4" s="362"/>
      <c r="CEW4" s="362"/>
      <c r="CEX4" s="362"/>
      <c r="CEY4" s="390"/>
      <c r="CEZ4" s="390"/>
      <c r="CFA4" s="390"/>
      <c r="CFB4" s="390"/>
      <c r="CFC4" s="390"/>
      <c r="CFD4" s="362"/>
      <c r="CFE4" s="362"/>
      <c r="CFF4" s="362"/>
      <c r="CFG4" s="390"/>
      <c r="CFH4" s="390"/>
      <c r="CFI4" s="390"/>
      <c r="CFJ4" s="390"/>
      <c r="CFK4" s="390"/>
      <c r="CFL4" s="362"/>
      <c r="CFM4" s="362"/>
      <c r="CFN4" s="362"/>
      <c r="CFO4" s="390"/>
      <c r="CFP4" s="390"/>
      <c r="CFQ4" s="390"/>
      <c r="CFR4" s="390"/>
      <c r="CFS4" s="390"/>
      <c r="CFT4" s="362"/>
      <c r="CFU4" s="362"/>
      <c r="CFV4" s="362"/>
      <c r="CFW4" s="390"/>
      <c r="CFX4" s="390"/>
      <c r="CFY4" s="390"/>
      <c r="CFZ4" s="390"/>
      <c r="CGA4" s="390"/>
      <c r="CGB4" s="362"/>
      <c r="CGC4" s="362"/>
      <c r="CGD4" s="362"/>
      <c r="CGE4" s="390"/>
      <c r="CGF4" s="390"/>
      <c r="CGG4" s="390"/>
      <c r="CGH4" s="390"/>
      <c r="CGI4" s="390"/>
      <c r="CGJ4" s="362"/>
      <c r="CGK4" s="362"/>
      <c r="CGL4" s="362"/>
      <c r="CGM4" s="390"/>
      <c r="CGN4" s="390"/>
      <c r="CGO4" s="390"/>
      <c r="CGP4" s="390"/>
      <c r="CGQ4" s="390"/>
      <c r="CGR4" s="362"/>
      <c r="CGS4" s="362"/>
      <c r="CGT4" s="362"/>
      <c r="CGU4" s="390"/>
      <c r="CGV4" s="390"/>
      <c r="CGW4" s="390"/>
      <c r="CGX4" s="390"/>
      <c r="CGY4" s="390"/>
      <c r="CGZ4" s="362"/>
      <c r="CHA4" s="362"/>
      <c r="CHB4" s="362"/>
      <c r="CHC4" s="390"/>
      <c r="CHD4" s="390"/>
      <c r="CHE4" s="390"/>
      <c r="CHF4" s="390"/>
      <c r="CHG4" s="390"/>
      <c r="CHH4" s="362"/>
      <c r="CHI4" s="362"/>
      <c r="CHJ4" s="362"/>
      <c r="CHK4" s="390"/>
      <c r="CHL4" s="390"/>
      <c r="CHM4" s="390"/>
      <c r="CHN4" s="390"/>
      <c r="CHO4" s="390"/>
      <c r="CHP4" s="362"/>
      <c r="CHQ4" s="362"/>
      <c r="CHR4" s="362"/>
      <c r="CHS4" s="390"/>
      <c r="CHT4" s="390"/>
      <c r="CHU4" s="390"/>
      <c r="CHV4" s="390"/>
      <c r="CHW4" s="390"/>
      <c r="CHX4" s="362"/>
      <c r="CHY4" s="362"/>
      <c r="CHZ4" s="362"/>
      <c r="CIA4" s="390"/>
      <c r="CIB4" s="390"/>
      <c r="CIC4" s="390"/>
      <c r="CID4" s="390"/>
      <c r="CIE4" s="390"/>
      <c r="CIF4" s="362"/>
      <c r="CIG4" s="362"/>
      <c r="CIH4" s="362"/>
      <c r="CII4" s="390"/>
      <c r="CIJ4" s="390"/>
      <c r="CIK4" s="390"/>
      <c r="CIL4" s="390"/>
      <c r="CIM4" s="390"/>
      <c r="CIN4" s="362"/>
      <c r="CIO4" s="362"/>
      <c r="CIP4" s="362"/>
      <c r="CIQ4" s="390"/>
      <c r="CIR4" s="390"/>
      <c r="CIS4" s="390"/>
      <c r="CIT4" s="390"/>
      <c r="CIU4" s="390"/>
      <c r="CIV4" s="362"/>
      <c r="CIW4" s="362"/>
      <c r="CIX4" s="362"/>
      <c r="CIY4" s="390"/>
      <c r="CIZ4" s="390"/>
      <c r="CJA4" s="390"/>
      <c r="CJB4" s="390"/>
      <c r="CJC4" s="390"/>
      <c r="CJD4" s="362"/>
      <c r="CJE4" s="362"/>
      <c r="CJF4" s="362"/>
      <c r="CJG4" s="390"/>
      <c r="CJH4" s="390"/>
      <c r="CJI4" s="390"/>
      <c r="CJJ4" s="390"/>
      <c r="CJK4" s="390"/>
      <c r="CJL4" s="362"/>
      <c r="CJM4" s="362"/>
      <c r="CJN4" s="362"/>
      <c r="CJO4" s="390"/>
      <c r="CJP4" s="390"/>
      <c r="CJQ4" s="390"/>
      <c r="CJR4" s="390"/>
      <c r="CJS4" s="390"/>
      <c r="CJT4" s="362"/>
      <c r="CJU4" s="362"/>
      <c r="CJV4" s="362"/>
      <c r="CJW4" s="390"/>
      <c r="CJX4" s="390"/>
      <c r="CJY4" s="390"/>
      <c r="CJZ4" s="390"/>
      <c r="CKA4" s="390"/>
      <c r="CKB4" s="362"/>
      <c r="CKC4" s="362"/>
      <c r="CKD4" s="362"/>
      <c r="CKE4" s="390"/>
      <c r="CKF4" s="390"/>
      <c r="CKG4" s="390"/>
      <c r="CKH4" s="390"/>
      <c r="CKI4" s="390"/>
      <c r="CKJ4" s="362"/>
      <c r="CKK4" s="362"/>
      <c r="CKL4" s="362"/>
      <c r="CKM4" s="390"/>
      <c r="CKN4" s="390"/>
      <c r="CKO4" s="390"/>
      <c r="CKP4" s="390"/>
      <c r="CKQ4" s="390"/>
      <c r="CKR4" s="362"/>
      <c r="CKS4" s="362"/>
      <c r="CKT4" s="362"/>
      <c r="CKU4" s="390"/>
      <c r="CKV4" s="390"/>
      <c r="CKW4" s="390"/>
      <c r="CKX4" s="390"/>
      <c r="CKY4" s="390"/>
      <c r="CKZ4" s="362"/>
      <c r="CLA4" s="362"/>
      <c r="CLB4" s="362"/>
      <c r="CLC4" s="390"/>
      <c r="CLD4" s="390"/>
      <c r="CLE4" s="390"/>
      <c r="CLF4" s="390"/>
      <c r="CLG4" s="390"/>
      <c r="CLH4" s="362"/>
      <c r="CLI4" s="362"/>
      <c r="CLJ4" s="362"/>
      <c r="CLK4" s="390"/>
      <c r="CLL4" s="390"/>
      <c r="CLM4" s="390"/>
      <c r="CLN4" s="390"/>
      <c r="CLO4" s="390"/>
      <c r="CLP4" s="362"/>
      <c r="CLQ4" s="362"/>
      <c r="CLR4" s="362"/>
      <c r="CLS4" s="390"/>
      <c r="CLT4" s="390"/>
      <c r="CLU4" s="390"/>
      <c r="CLV4" s="390"/>
      <c r="CLW4" s="390"/>
      <c r="CLX4" s="362"/>
      <c r="CLY4" s="362"/>
      <c r="CLZ4" s="362"/>
      <c r="CMA4" s="390"/>
      <c r="CMB4" s="390"/>
      <c r="CMC4" s="390"/>
      <c r="CMD4" s="390"/>
      <c r="CME4" s="390"/>
      <c r="CMF4" s="362"/>
      <c r="CMG4" s="362"/>
      <c r="CMH4" s="362"/>
      <c r="CMI4" s="390"/>
      <c r="CMJ4" s="390"/>
      <c r="CMK4" s="390"/>
      <c r="CML4" s="390"/>
      <c r="CMM4" s="390"/>
      <c r="CMN4" s="362"/>
      <c r="CMO4" s="362"/>
      <c r="CMP4" s="362"/>
      <c r="CMQ4" s="390"/>
      <c r="CMR4" s="390"/>
      <c r="CMS4" s="390"/>
      <c r="CMT4" s="390"/>
      <c r="CMU4" s="390"/>
      <c r="CMV4" s="362"/>
      <c r="CMW4" s="362"/>
      <c r="CMX4" s="362"/>
      <c r="CMY4" s="390"/>
      <c r="CMZ4" s="390"/>
      <c r="CNA4" s="390"/>
      <c r="CNB4" s="390"/>
      <c r="CNC4" s="390"/>
      <c r="CND4" s="362"/>
      <c r="CNE4" s="362"/>
      <c r="CNF4" s="362"/>
      <c r="CNG4" s="390"/>
      <c r="CNH4" s="390"/>
      <c r="CNI4" s="390"/>
      <c r="CNJ4" s="390"/>
      <c r="CNK4" s="390"/>
      <c r="CNL4" s="362"/>
      <c r="CNM4" s="362"/>
      <c r="CNN4" s="362"/>
      <c r="CNO4" s="390"/>
      <c r="CNP4" s="390"/>
      <c r="CNQ4" s="390"/>
      <c r="CNR4" s="390"/>
      <c r="CNS4" s="390"/>
      <c r="CNT4" s="362"/>
      <c r="CNU4" s="362"/>
      <c r="CNV4" s="362"/>
      <c r="CNW4" s="390"/>
      <c r="CNX4" s="390"/>
      <c r="CNY4" s="390"/>
      <c r="CNZ4" s="390"/>
      <c r="COA4" s="390"/>
      <c r="COB4" s="362"/>
      <c r="COC4" s="362"/>
      <c r="COD4" s="362"/>
      <c r="COE4" s="390"/>
      <c r="COF4" s="390"/>
      <c r="COG4" s="390"/>
      <c r="COH4" s="390"/>
      <c r="COI4" s="390"/>
      <c r="COJ4" s="362"/>
      <c r="COK4" s="362"/>
      <c r="COL4" s="362"/>
      <c r="COM4" s="390"/>
      <c r="CON4" s="390"/>
      <c r="COO4" s="390"/>
      <c r="COP4" s="390"/>
      <c r="COQ4" s="390"/>
      <c r="COR4" s="362"/>
      <c r="COS4" s="362"/>
      <c r="COT4" s="362"/>
      <c r="COU4" s="390"/>
      <c r="COV4" s="390"/>
      <c r="COW4" s="390"/>
      <c r="COX4" s="390"/>
      <c r="COY4" s="390"/>
      <c r="COZ4" s="362"/>
      <c r="CPA4" s="362"/>
      <c r="CPB4" s="362"/>
      <c r="CPC4" s="390"/>
      <c r="CPD4" s="390"/>
      <c r="CPE4" s="390"/>
      <c r="CPF4" s="390"/>
      <c r="CPG4" s="390"/>
      <c r="CPH4" s="362"/>
      <c r="CPI4" s="362"/>
      <c r="CPJ4" s="362"/>
      <c r="CPK4" s="390"/>
      <c r="CPL4" s="390"/>
      <c r="CPM4" s="390"/>
      <c r="CPN4" s="390"/>
      <c r="CPO4" s="390"/>
      <c r="CPP4" s="362"/>
      <c r="CPQ4" s="362"/>
      <c r="CPR4" s="362"/>
      <c r="CPS4" s="390"/>
      <c r="CPT4" s="390"/>
      <c r="CPU4" s="390"/>
      <c r="CPV4" s="390"/>
      <c r="CPW4" s="390"/>
      <c r="CPX4" s="362"/>
      <c r="CPY4" s="362"/>
      <c r="CPZ4" s="362"/>
      <c r="CQA4" s="390"/>
      <c r="CQB4" s="390"/>
      <c r="CQC4" s="390"/>
      <c r="CQD4" s="390"/>
      <c r="CQE4" s="390"/>
      <c r="CQF4" s="362"/>
      <c r="CQG4" s="362"/>
      <c r="CQH4" s="362"/>
      <c r="CQI4" s="390"/>
      <c r="CQJ4" s="390"/>
      <c r="CQK4" s="390"/>
      <c r="CQL4" s="390"/>
      <c r="CQM4" s="390"/>
      <c r="CQN4" s="362"/>
      <c r="CQO4" s="362"/>
      <c r="CQP4" s="362"/>
      <c r="CQQ4" s="390"/>
      <c r="CQR4" s="390"/>
      <c r="CQS4" s="390"/>
      <c r="CQT4" s="390"/>
      <c r="CQU4" s="390"/>
      <c r="CQV4" s="362"/>
      <c r="CQW4" s="362"/>
      <c r="CQX4" s="362"/>
      <c r="CQY4" s="390"/>
      <c r="CQZ4" s="390"/>
      <c r="CRA4" s="390"/>
      <c r="CRB4" s="390"/>
      <c r="CRC4" s="390"/>
      <c r="CRD4" s="362"/>
      <c r="CRE4" s="362"/>
      <c r="CRF4" s="362"/>
      <c r="CRG4" s="390"/>
      <c r="CRH4" s="390"/>
      <c r="CRI4" s="390"/>
      <c r="CRJ4" s="390"/>
      <c r="CRK4" s="390"/>
      <c r="CRL4" s="362"/>
      <c r="CRM4" s="362"/>
      <c r="CRN4" s="362"/>
      <c r="CRO4" s="390"/>
      <c r="CRP4" s="390"/>
      <c r="CRQ4" s="390"/>
      <c r="CRR4" s="390"/>
      <c r="CRS4" s="390"/>
      <c r="CRT4" s="362"/>
      <c r="CRU4" s="362"/>
      <c r="CRV4" s="362"/>
      <c r="CRW4" s="390"/>
      <c r="CRX4" s="390"/>
      <c r="CRY4" s="390"/>
      <c r="CRZ4" s="390"/>
      <c r="CSA4" s="390"/>
      <c r="CSB4" s="362"/>
      <c r="CSC4" s="362"/>
      <c r="CSD4" s="362"/>
      <c r="CSE4" s="390"/>
      <c r="CSF4" s="390"/>
      <c r="CSG4" s="390"/>
      <c r="CSH4" s="390"/>
      <c r="CSI4" s="390"/>
      <c r="CSJ4" s="362"/>
      <c r="CSK4" s="362"/>
      <c r="CSL4" s="362"/>
      <c r="CSM4" s="390"/>
      <c r="CSN4" s="390"/>
      <c r="CSO4" s="390"/>
      <c r="CSP4" s="390"/>
      <c r="CSQ4" s="390"/>
      <c r="CSR4" s="362"/>
      <c r="CSS4" s="362"/>
      <c r="CST4" s="362"/>
      <c r="CSU4" s="390"/>
      <c r="CSV4" s="390"/>
      <c r="CSW4" s="390"/>
      <c r="CSX4" s="390"/>
      <c r="CSY4" s="390"/>
      <c r="CSZ4" s="362"/>
      <c r="CTA4" s="362"/>
      <c r="CTB4" s="362"/>
      <c r="CTC4" s="390"/>
      <c r="CTD4" s="390"/>
      <c r="CTE4" s="390"/>
      <c r="CTF4" s="390"/>
      <c r="CTG4" s="390"/>
      <c r="CTH4" s="362"/>
      <c r="CTI4" s="362"/>
      <c r="CTJ4" s="362"/>
      <c r="CTK4" s="390"/>
      <c r="CTL4" s="390"/>
      <c r="CTM4" s="390"/>
      <c r="CTN4" s="390"/>
      <c r="CTO4" s="390"/>
      <c r="CTP4" s="362"/>
      <c r="CTQ4" s="362"/>
      <c r="CTR4" s="362"/>
      <c r="CTS4" s="390"/>
      <c r="CTT4" s="390"/>
      <c r="CTU4" s="390"/>
      <c r="CTV4" s="390"/>
      <c r="CTW4" s="390"/>
      <c r="CTX4" s="362"/>
      <c r="CTY4" s="362"/>
      <c r="CTZ4" s="362"/>
      <c r="CUA4" s="390"/>
      <c r="CUB4" s="390"/>
      <c r="CUC4" s="390"/>
      <c r="CUD4" s="390"/>
      <c r="CUE4" s="390"/>
      <c r="CUF4" s="362"/>
      <c r="CUG4" s="362"/>
      <c r="CUH4" s="362"/>
      <c r="CUI4" s="390"/>
      <c r="CUJ4" s="390"/>
      <c r="CUK4" s="390"/>
      <c r="CUL4" s="390"/>
      <c r="CUM4" s="390"/>
      <c r="CUN4" s="362"/>
      <c r="CUO4" s="362"/>
      <c r="CUP4" s="362"/>
      <c r="CUQ4" s="390"/>
      <c r="CUR4" s="390"/>
      <c r="CUS4" s="390"/>
      <c r="CUT4" s="390"/>
      <c r="CUU4" s="390"/>
      <c r="CUV4" s="362"/>
      <c r="CUW4" s="362"/>
      <c r="CUX4" s="362"/>
      <c r="CUY4" s="390"/>
      <c r="CUZ4" s="390"/>
      <c r="CVA4" s="390"/>
      <c r="CVB4" s="390"/>
      <c r="CVC4" s="390"/>
      <c r="CVD4" s="362"/>
      <c r="CVE4" s="362"/>
      <c r="CVF4" s="362"/>
      <c r="CVG4" s="390"/>
      <c r="CVH4" s="390"/>
      <c r="CVI4" s="390"/>
      <c r="CVJ4" s="390"/>
      <c r="CVK4" s="390"/>
      <c r="CVL4" s="362"/>
      <c r="CVM4" s="362"/>
      <c r="CVN4" s="362"/>
      <c r="CVO4" s="390"/>
      <c r="CVP4" s="390"/>
      <c r="CVQ4" s="390"/>
      <c r="CVR4" s="390"/>
      <c r="CVS4" s="390"/>
      <c r="CVT4" s="362"/>
      <c r="CVU4" s="362"/>
      <c r="CVV4" s="362"/>
      <c r="CVW4" s="390"/>
      <c r="CVX4" s="390"/>
      <c r="CVY4" s="390"/>
      <c r="CVZ4" s="390"/>
      <c r="CWA4" s="390"/>
      <c r="CWB4" s="362"/>
      <c r="CWC4" s="362"/>
      <c r="CWD4" s="362"/>
      <c r="CWE4" s="390"/>
      <c r="CWF4" s="390"/>
      <c r="CWG4" s="390"/>
      <c r="CWH4" s="390"/>
      <c r="CWI4" s="390"/>
      <c r="CWJ4" s="362"/>
      <c r="CWK4" s="362"/>
      <c r="CWL4" s="362"/>
      <c r="CWM4" s="390"/>
      <c r="CWN4" s="390"/>
      <c r="CWO4" s="390"/>
      <c r="CWP4" s="390"/>
      <c r="CWQ4" s="390"/>
      <c r="CWR4" s="362"/>
      <c r="CWS4" s="362"/>
      <c r="CWT4" s="362"/>
      <c r="CWU4" s="390"/>
      <c r="CWV4" s="390"/>
      <c r="CWW4" s="390"/>
      <c r="CWX4" s="390"/>
      <c r="CWY4" s="390"/>
      <c r="CWZ4" s="362"/>
      <c r="CXA4" s="362"/>
      <c r="CXB4" s="362"/>
      <c r="CXC4" s="390"/>
      <c r="CXD4" s="390"/>
      <c r="CXE4" s="390"/>
      <c r="CXF4" s="390"/>
      <c r="CXG4" s="390"/>
      <c r="CXH4" s="362"/>
      <c r="CXI4" s="362"/>
      <c r="CXJ4" s="362"/>
      <c r="CXK4" s="390"/>
      <c r="CXL4" s="390"/>
      <c r="CXM4" s="390"/>
      <c r="CXN4" s="390"/>
      <c r="CXO4" s="390"/>
      <c r="CXP4" s="362"/>
      <c r="CXQ4" s="362"/>
      <c r="CXR4" s="362"/>
      <c r="CXS4" s="390"/>
      <c r="CXT4" s="390"/>
      <c r="CXU4" s="390"/>
      <c r="CXV4" s="390"/>
      <c r="CXW4" s="390"/>
      <c r="CXX4" s="362"/>
      <c r="CXY4" s="362"/>
      <c r="CXZ4" s="362"/>
      <c r="CYA4" s="390"/>
      <c r="CYB4" s="390"/>
      <c r="CYC4" s="390"/>
      <c r="CYD4" s="390"/>
      <c r="CYE4" s="390"/>
      <c r="CYF4" s="362"/>
      <c r="CYG4" s="362"/>
      <c r="CYH4" s="362"/>
      <c r="CYI4" s="390"/>
      <c r="CYJ4" s="390"/>
      <c r="CYK4" s="390"/>
      <c r="CYL4" s="390"/>
      <c r="CYM4" s="390"/>
      <c r="CYN4" s="362"/>
      <c r="CYO4" s="362"/>
      <c r="CYP4" s="362"/>
      <c r="CYQ4" s="390"/>
      <c r="CYR4" s="390"/>
      <c r="CYS4" s="390"/>
      <c r="CYT4" s="390"/>
      <c r="CYU4" s="390"/>
      <c r="CYV4" s="362"/>
      <c r="CYW4" s="362"/>
      <c r="CYX4" s="362"/>
      <c r="CYY4" s="390"/>
      <c r="CYZ4" s="390"/>
      <c r="CZA4" s="390"/>
      <c r="CZB4" s="390"/>
      <c r="CZC4" s="390"/>
      <c r="CZD4" s="362"/>
      <c r="CZE4" s="362"/>
      <c r="CZF4" s="362"/>
      <c r="CZG4" s="390"/>
      <c r="CZH4" s="390"/>
      <c r="CZI4" s="390"/>
      <c r="CZJ4" s="390"/>
      <c r="CZK4" s="390"/>
      <c r="CZL4" s="362"/>
      <c r="CZM4" s="362"/>
      <c r="CZN4" s="362"/>
      <c r="CZO4" s="390"/>
      <c r="CZP4" s="390"/>
      <c r="CZQ4" s="390"/>
      <c r="CZR4" s="390"/>
      <c r="CZS4" s="390"/>
      <c r="CZT4" s="362"/>
      <c r="CZU4" s="362"/>
      <c r="CZV4" s="362"/>
      <c r="CZW4" s="390"/>
      <c r="CZX4" s="390"/>
      <c r="CZY4" s="390"/>
      <c r="CZZ4" s="390"/>
      <c r="DAA4" s="390"/>
      <c r="DAB4" s="362"/>
      <c r="DAC4" s="362"/>
      <c r="DAD4" s="362"/>
      <c r="DAE4" s="390"/>
      <c r="DAF4" s="390"/>
      <c r="DAG4" s="390"/>
      <c r="DAH4" s="390"/>
      <c r="DAI4" s="390"/>
      <c r="DAJ4" s="362"/>
      <c r="DAK4" s="362"/>
      <c r="DAL4" s="362"/>
      <c r="DAM4" s="390"/>
      <c r="DAN4" s="390"/>
      <c r="DAO4" s="390"/>
      <c r="DAP4" s="390"/>
      <c r="DAQ4" s="390"/>
      <c r="DAR4" s="362"/>
      <c r="DAS4" s="362"/>
      <c r="DAT4" s="362"/>
      <c r="DAU4" s="390"/>
      <c r="DAV4" s="390"/>
      <c r="DAW4" s="390"/>
      <c r="DAX4" s="390"/>
      <c r="DAY4" s="390"/>
      <c r="DAZ4" s="362"/>
      <c r="DBA4" s="362"/>
      <c r="DBB4" s="362"/>
      <c r="DBC4" s="390"/>
      <c r="DBD4" s="390"/>
      <c r="DBE4" s="390"/>
      <c r="DBF4" s="390"/>
      <c r="DBG4" s="390"/>
      <c r="DBH4" s="362"/>
      <c r="DBI4" s="362"/>
      <c r="DBJ4" s="362"/>
      <c r="DBK4" s="390"/>
      <c r="DBL4" s="390"/>
      <c r="DBM4" s="390"/>
      <c r="DBN4" s="390"/>
      <c r="DBO4" s="390"/>
      <c r="DBP4" s="362"/>
      <c r="DBQ4" s="362"/>
      <c r="DBR4" s="362"/>
      <c r="DBS4" s="390"/>
      <c r="DBT4" s="390"/>
      <c r="DBU4" s="390"/>
      <c r="DBV4" s="390"/>
      <c r="DBW4" s="390"/>
      <c r="DBX4" s="362"/>
      <c r="DBY4" s="362"/>
      <c r="DBZ4" s="362"/>
      <c r="DCA4" s="390"/>
      <c r="DCB4" s="390"/>
      <c r="DCC4" s="390"/>
      <c r="DCD4" s="390"/>
      <c r="DCE4" s="390"/>
      <c r="DCF4" s="362"/>
      <c r="DCG4" s="362"/>
      <c r="DCH4" s="362"/>
      <c r="DCI4" s="390"/>
      <c r="DCJ4" s="390"/>
      <c r="DCK4" s="390"/>
      <c r="DCL4" s="390"/>
      <c r="DCM4" s="390"/>
      <c r="DCN4" s="362"/>
      <c r="DCO4" s="362"/>
      <c r="DCP4" s="362"/>
      <c r="DCQ4" s="390"/>
      <c r="DCR4" s="390"/>
      <c r="DCS4" s="390"/>
      <c r="DCT4" s="390"/>
      <c r="DCU4" s="390"/>
      <c r="DCV4" s="362"/>
      <c r="DCW4" s="362"/>
      <c r="DCX4" s="362"/>
      <c r="DCY4" s="390"/>
      <c r="DCZ4" s="390"/>
      <c r="DDA4" s="390"/>
      <c r="DDB4" s="390"/>
      <c r="DDC4" s="390"/>
      <c r="DDD4" s="362"/>
      <c r="DDE4" s="362"/>
      <c r="DDF4" s="362"/>
      <c r="DDG4" s="390"/>
      <c r="DDH4" s="390"/>
      <c r="DDI4" s="390"/>
      <c r="DDJ4" s="390"/>
      <c r="DDK4" s="390"/>
      <c r="DDL4" s="362"/>
      <c r="DDM4" s="362"/>
      <c r="DDN4" s="362"/>
      <c r="DDO4" s="390"/>
      <c r="DDP4" s="390"/>
      <c r="DDQ4" s="390"/>
      <c r="DDR4" s="390"/>
      <c r="DDS4" s="390"/>
      <c r="DDT4" s="362"/>
      <c r="DDU4" s="362"/>
      <c r="DDV4" s="362"/>
      <c r="DDW4" s="390"/>
      <c r="DDX4" s="390"/>
      <c r="DDY4" s="390"/>
      <c r="DDZ4" s="390"/>
      <c r="DEA4" s="390"/>
      <c r="DEB4" s="362"/>
      <c r="DEC4" s="362"/>
      <c r="DED4" s="362"/>
      <c r="DEE4" s="390"/>
      <c r="DEF4" s="390"/>
      <c r="DEG4" s="390"/>
      <c r="DEH4" s="390"/>
      <c r="DEI4" s="390"/>
      <c r="DEJ4" s="362"/>
      <c r="DEK4" s="362"/>
      <c r="DEL4" s="362"/>
      <c r="DEM4" s="390"/>
      <c r="DEN4" s="390"/>
      <c r="DEO4" s="390"/>
      <c r="DEP4" s="390"/>
      <c r="DEQ4" s="390"/>
      <c r="DER4" s="362"/>
      <c r="DES4" s="362"/>
      <c r="DET4" s="362"/>
      <c r="DEU4" s="390"/>
      <c r="DEV4" s="390"/>
      <c r="DEW4" s="390"/>
      <c r="DEX4" s="390"/>
      <c r="DEY4" s="390"/>
      <c r="DEZ4" s="362"/>
      <c r="DFA4" s="362"/>
      <c r="DFB4" s="362"/>
      <c r="DFC4" s="390"/>
      <c r="DFD4" s="390"/>
      <c r="DFE4" s="390"/>
      <c r="DFF4" s="390"/>
      <c r="DFG4" s="390"/>
      <c r="DFH4" s="362"/>
      <c r="DFI4" s="362"/>
      <c r="DFJ4" s="362"/>
      <c r="DFK4" s="390"/>
      <c r="DFL4" s="390"/>
      <c r="DFM4" s="390"/>
      <c r="DFN4" s="390"/>
      <c r="DFO4" s="390"/>
      <c r="DFP4" s="362"/>
      <c r="DFQ4" s="362"/>
      <c r="DFR4" s="362"/>
      <c r="DFS4" s="390"/>
      <c r="DFT4" s="390"/>
      <c r="DFU4" s="390"/>
      <c r="DFV4" s="390"/>
      <c r="DFW4" s="390"/>
      <c r="DFX4" s="362"/>
      <c r="DFY4" s="362"/>
      <c r="DFZ4" s="362"/>
      <c r="DGA4" s="390"/>
      <c r="DGB4" s="390"/>
      <c r="DGC4" s="390"/>
      <c r="DGD4" s="390"/>
      <c r="DGE4" s="390"/>
      <c r="DGF4" s="362"/>
      <c r="DGG4" s="362"/>
      <c r="DGH4" s="362"/>
      <c r="DGI4" s="390"/>
      <c r="DGJ4" s="390"/>
      <c r="DGK4" s="390"/>
      <c r="DGL4" s="390"/>
      <c r="DGM4" s="390"/>
      <c r="DGN4" s="362"/>
      <c r="DGO4" s="362"/>
      <c r="DGP4" s="362"/>
      <c r="DGQ4" s="390"/>
      <c r="DGR4" s="390"/>
      <c r="DGS4" s="390"/>
      <c r="DGT4" s="390"/>
      <c r="DGU4" s="390"/>
      <c r="DGV4" s="362"/>
      <c r="DGW4" s="362"/>
      <c r="DGX4" s="362"/>
      <c r="DGY4" s="390"/>
      <c r="DGZ4" s="390"/>
      <c r="DHA4" s="390"/>
      <c r="DHB4" s="390"/>
      <c r="DHC4" s="390"/>
      <c r="DHD4" s="362"/>
      <c r="DHE4" s="362"/>
      <c r="DHF4" s="362"/>
      <c r="DHG4" s="390"/>
      <c r="DHH4" s="390"/>
      <c r="DHI4" s="390"/>
      <c r="DHJ4" s="390"/>
      <c r="DHK4" s="390"/>
      <c r="DHL4" s="362"/>
      <c r="DHM4" s="362"/>
      <c r="DHN4" s="362"/>
      <c r="DHO4" s="390"/>
      <c r="DHP4" s="390"/>
      <c r="DHQ4" s="390"/>
      <c r="DHR4" s="390"/>
      <c r="DHS4" s="390"/>
      <c r="DHT4" s="362"/>
      <c r="DHU4" s="362"/>
      <c r="DHV4" s="362"/>
      <c r="DHW4" s="390"/>
      <c r="DHX4" s="390"/>
      <c r="DHY4" s="390"/>
      <c r="DHZ4" s="390"/>
      <c r="DIA4" s="390"/>
      <c r="DIB4" s="362"/>
      <c r="DIC4" s="362"/>
      <c r="DID4" s="362"/>
      <c r="DIE4" s="390"/>
      <c r="DIF4" s="390"/>
      <c r="DIG4" s="390"/>
      <c r="DIH4" s="390"/>
      <c r="DII4" s="390"/>
      <c r="DIJ4" s="362"/>
      <c r="DIK4" s="362"/>
      <c r="DIL4" s="362"/>
      <c r="DIM4" s="390"/>
      <c r="DIN4" s="390"/>
      <c r="DIO4" s="390"/>
      <c r="DIP4" s="390"/>
      <c r="DIQ4" s="390"/>
      <c r="DIR4" s="362"/>
      <c r="DIS4" s="362"/>
      <c r="DIT4" s="362"/>
      <c r="DIU4" s="390"/>
      <c r="DIV4" s="390"/>
      <c r="DIW4" s="390"/>
      <c r="DIX4" s="390"/>
      <c r="DIY4" s="390"/>
      <c r="DIZ4" s="362"/>
      <c r="DJA4" s="362"/>
      <c r="DJB4" s="362"/>
      <c r="DJC4" s="390"/>
      <c r="DJD4" s="390"/>
      <c r="DJE4" s="390"/>
      <c r="DJF4" s="390"/>
      <c r="DJG4" s="390"/>
      <c r="DJH4" s="362"/>
      <c r="DJI4" s="362"/>
      <c r="DJJ4" s="362"/>
      <c r="DJK4" s="390"/>
      <c r="DJL4" s="390"/>
      <c r="DJM4" s="390"/>
      <c r="DJN4" s="390"/>
      <c r="DJO4" s="390"/>
      <c r="DJP4" s="362"/>
      <c r="DJQ4" s="362"/>
      <c r="DJR4" s="362"/>
      <c r="DJS4" s="390"/>
      <c r="DJT4" s="390"/>
      <c r="DJU4" s="390"/>
      <c r="DJV4" s="390"/>
      <c r="DJW4" s="390"/>
      <c r="DJX4" s="362"/>
      <c r="DJY4" s="362"/>
      <c r="DJZ4" s="362"/>
      <c r="DKA4" s="390"/>
      <c r="DKB4" s="390"/>
      <c r="DKC4" s="390"/>
      <c r="DKD4" s="390"/>
      <c r="DKE4" s="390"/>
      <c r="DKF4" s="362"/>
      <c r="DKG4" s="362"/>
      <c r="DKH4" s="362"/>
      <c r="DKI4" s="390"/>
      <c r="DKJ4" s="390"/>
      <c r="DKK4" s="390"/>
      <c r="DKL4" s="390"/>
      <c r="DKM4" s="390"/>
      <c r="DKN4" s="362"/>
      <c r="DKO4" s="362"/>
      <c r="DKP4" s="362"/>
      <c r="DKQ4" s="390"/>
      <c r="DKR4" s="390"/>
      <c r="DKS4" s="390"/>
      <c r="DKT4" s="390"/>
      <c r="DKU4" s="390"/>
      <c r="DKV4" s="362"/>
      <c r="DKW4" s="362"/>
      <c r="DKX4" s="362"/>
      <c r="DKY4" s="390"/>
      <c r="DKZ4" s="390"/>
      <c r="DLA4" s="390"/>
      <c r="DLB4" s="390"/>
      <c r="DLC4" s="390"/>
      <c r="DLD4" s="362"/>
      <c r="DLE4" s="362"/>
      <c r="DLF4" s="362"/>
      <c r="DLG4" s="390"/>
      <c r="DLH4" s="390"/>
      <c r="DLI4" s="390"/>
      <c r="DLJ4" s="390"/>
      <c r="DLK4" s="390"/>
      <c r="DLL4" s="362"/>
      <c r="DLM4" s="362"/>
      <c r="DLN4" s="362"/>
      <c r="DLO4" s="390"/>
      <c r="DLP4" s="390"/>
      <c r="DLQ4" s="390"/>
      <c r="DLR4" s="390"/>
      <c r="DLS4" s="390"/>
      <c r="DLT4" s="362"/>
      <c r="DLU4" s="362"/>
      <c r="DLV4" s="362"/>
      <c r="DLW4" s="390"/>
      <c r="DLX4" s="390"/>
      <c r="DLY4" s="390"/>
      <c r="DLZ4" s="390"/>
      <c r="DMA4" s="390"/>
      <c r="DMB4" s="362"/>
      <c r="DMC4" s="362"/>
      <c r="DMD4" s="362"/>
      <c r="DME4" s="390"/>
      <c r="DMF4" s="390"/>
      <c r="DMG4" s="390"/>
      <c r="DMH4" s="390"/>
      <c r="DMI4" s="390"/>
      <c r="DMJ4" s="362"/>
      <c r="DMK4" s="362"/>
      <c r="DML4" s="362"/>
      <c r="DMM4" s="390"/>
      <c r="DMN4" s="390"/>
      <c r="DMO4" s="390"/>
      <c r="DMP4" s="390"/>
      <c r="DMQ4" s="390"/>
      <c r="DMR4" s="362"/>
      <c r="DMS4" s="362"/>
      <c r="DMT4" s="362"/>
      <c r="DMU4" s="390"/>
      <c r="DMV4" s="390"/>
      <c r="DMW4" s="390"/>
      <c r="DMX4" s="390"/>
      <c r="DMY4" s="390"/>
      <c r="DMZ4" s="362"/>
      <c r="DNA4" s="362"/>
      <c r="DNB4" s="362"/>
      <c r="DNC4" s="390"/>
      <c r="DND4" s="390"/>
      <c r="DNE4" s="390"/>
      <c r="DNF4" s="390"/>
      <c r="DNG4" s="390"/>
      <c r="DNH4" s="362"/>
      <c r="DNI4" s="362"/>
      <c r="DNJ4" s="362"/>
      <c r="DNK4" s="390"/>
      <c r="DNL4" s="390"/>
      <c r="DNM4" s="390"/>
      <c r="DNN4" s="390"/>
      <c r="DNO4" s="390"/>
      <c r="DNP4" s="362"/>
      <c r="DNQ4" s="362"/>
      <c r="DNR4" s="362"/>
      <c r="DNS4" s="390"/>
      <c r="DNT4" s="390"/>
      <c r="DNU4" s="390"/>
      <c r="DNV4" s="390"/>
      <c r="DNW4" s="390"/>
      <c r="DNX4" s="362"/>
      <c r="DNY4" s="362"/>
      <c r="DNZ4" s="362"/>
      <c r="DOA4" s="390"/>
      <c r="DOB4" s="390"/>
      <c r="DOC4" s="390"/>
      <c r="DOD4" s="390"/>
      <c r="DOE4" s="390"/>
      <c r="DOF4" s="362"/>
      <c r="DOG4" s="362"/>
      <c r="DOH4" s="362"/>
      <c r="DOI4" s="390"/>
      <c r="DOJ4" s="390"/>
      <c r="DOK4" s="390"/>
      <c r="DOL4" s="390"/>
      <c r="DOM4" s="390"/>
      <c r="DON4" s="362"/>
      <c r="DOO4" s="362"/>
      <c r="DOP4" s="362"/>
      <c r="DOQ4" s="390"/>
      <c r="DOR4" s="390"/>
      <c r="DOS4" s="390"/>
      <c r="DOT4" s="390"/>
      <c r="DOU4" s="390"/>
      <c r="DOV4" s="362"/>
      <c r="DOW4" s="362"/>
      <c r="DOX4" s="362"/>
      <c r="DOY4" s="390"/>
      <c r="DOZ4" s="390"/>
      <c r="DPA4" s="390"/>
      <c r="DPB4" s="390"/>
      <c r="DPC4" s="390"/>
      <c r="DPD4" s="362"/>
      <c r="DPE4" s="362"/>
      <c r="DPF4" s="362"/>
      <c r="DPG4" s="390"/>
      <c r="DPH4" s="390"/>
      <c r="DPI4" s="390"/>
      <c r="DPJ4" s="390"/>
      <c r="DPK4" s="390"/>
      <c r="DPL4" s="362"/>
      <c r="DPM4" s="362"/>
      <c r="DPN4" s="362"/>
      <c r="DPO4" s="390"/>
      <c r="DPP4" s="390"/>
      <c r="DPQ4" s="390"/>
      <c r="DPR4" s="390"/>
      <c r="DPS4" s="390"/>
      <c r="DPT4" s="362"/>
      <c r="DPU4" s="362"/>
      <c r="DPV4" s="362"/>
      <c r="DPW4" s="390"/>
      <c r="DPX4" s="390"/>
      <c r="DPY4" s="390"/>
      <c r="DPZ4" s="390"/>
      <c r="DQA4" s="390"/>
      <c r="DQB4" s="362"/>
      <c r="DQC4" s="362"/>
      <c r="DQD4" s="362"/>
      <c r="DQE4" s="390"/>
      <c r="DQF4" s="390"/>
      <c r="DQG4" s="390"/>
      <c r="DQH4" s="390"/>
      <c r="DQI4" s="390"/>
      <c r="DQJ4" s="362"/>
      <c r="DQK4" s="362"/>
      <c r="DQL4" s="362"/>
      <c r="DQM4" s="390"/>
      <c r="DQN4" s="390"/>
      <c r="DQO4" s="390"/>
      <c r="DQP4" s="390"/>
      <c r="DQQ4" s="390"/>
      <c r="DQR4" s="362"/>
      <c r="DQS4" s="362"/>
      <c r="DQT4" s="362"/>
      <c r="DQU4" s="390"/>
      <c r="DQV4" s="390"/>
      <c r="DQW4" s="390"/>
      <c r="DQX4" s="390"/>
      <c r="DQY4" s="390"/>
      <c r="DQZ4" s="362"/>
      <c r="DRA4" s="362"/>
      <c r="DRB4" s="362"/>
      <c r="DRC4" s="390"/>
      <c r="DRD4" s="390"/>
      <c r="DRE4" s="390"/>
      <c r="DRF4" s="390"/>
      <c r="DRG4" s="390"/>
      <c r="DRH4" s="362"/>
      <c r="DRI4" s="362"/>
      <c r="DRJ4" s="362"/>
      <c r="DRK4" s="390"/>
      <c r="DRL4" s="390"/>
      <c r="DRM4" s="390"/>
      <c r="DRN4" s="390"/>
      <c r="DRO4" s="390"/>
      <c r="DRP4" s="362"/>
      <c r="DRQ4" s="362"/>
      <c r="DRR4" s="362"/>
      <c r="DRS4" s="390"/>
      <c r="DRT4" s="390"/>
      <c r="DRU4" s="390"/>
      <c r="DRV4" s="390"/>
      <c r="DRW4" s="390"/>
      <c r="DRX4" s="362"/>
      <c r="DRY4" s="362"/>
      <c r="DRZ4" s="362"/>
      <c r="DSA4" s="390"/>
      <c r="DSB4" s="390"/>
      <c r="DSC4" s="390"/>
      <c r="DSD4" s="390"/>
      <c r="DSE4" s="390"/>
      <c r="DSF4" s="362"/>
      <c r="DSG4" s="362"/>
      <c r="DSH4" s="362"/>
      <c r="DSI4" s="390"/>
      <c r="DSJ4" s="390"/>
      <c r="DSK4" s="390"/>
      <c r="DSL4" s="390"/>
      <c r="DSM4" s="390"/>
      <c r="DSN4" s="362"/>
      <c r="DSO4" s="362"/>
      <c r="DSP4" s="362"/>
      <c r="DSQ4" s="390"/>
      <c r="DSR4" s="390"/>
      <c r="DSS4" s="390"/>
      <c r="DST4" s="390"/>
      <c r="DSU4" s="390"/>
      <c r="DSV4" s="362"/>
      <c r="DSW4" s="362"/>
      <c r="DSX4" s="362"/>
      <c r="DSY4" s="390"/>
      <c r="DSZ4" s="390"/>
      <c r="DTA4" s="390"/>
      <c r="DTB4" s="390"/>
      <c r="DTC4" s="390"/>
      <c r="DTD4" s="362"/>
      <c r="DTE4" s="362"/>
      <c r="DTF4" s="362"/>
      <c r="DTG4" s="390"/>
      <c r="DTH4" s="390"/>
      <c r="DTI4" s="390"/>
      <c r="DTJ4" s="390"/>
      <c r="DTK4" s="390"/>
      <c r="DTL4" s="362"/>
      <c r="DTM4" s="362"/>
      <c r="DTN4" s="362"/>
      <c r="DTO4" s="390"/>
      <c r="DTP4" s="390"/>
      <c r="DTQ4" s="390"/>
      <c r="DTR4" s="390"/>
      <c r="DTS4" s="390"/>
      <c r="DTT4" s="362"/>
      <c r="DTU4" s="362"/>
      <c r="DTV4" s="362"/>
      <c r="DTW4" s="390"/>
      <c r="DTX4" s="390"/>
      <c r="DTY4" s="390"/>
      <c r="DTZ4" s="390"/>
      <c r="DUA4" s="390"/>
      <c r="DUB4" s="362"/>
      <c r="DUC4" s="362"/>
      <c r="DUD4" s="362"/>
      <c r="DUE4" s="390"/>
      <c r="DUF4" s="390"/>
      <c r="DUG4" s="390"/>
      <c r="DUH4" s="390"/>
      <c r="DUI4" s="390"/>
      <c r="DUJ4" s="362"/>
      <c r="DUK4" s="362"/>
      <c r="DUL4" s="362"/>
      <c r="DUM4" s="390"/>
      <c r="DUN4" s="390"/>
      <c r="DUO4" s="390"/>
      <c r="DUP4" s="390"/>
      <c r="DUQ4" s="390"/>
      <c r="DUR4" s="362"/>
      <c r="DUS4" s="362"/>
      <c r="DUT4" s="362"/>
      <c r="DUU4" s="390"/>
      <c r="DUV4" s="390"/>
      <c r="DUW4" s="390"/>
      <c r="DUX4" s="390"/>
      <c r="DUY4" s="390"/>
      <c r="DUZ4" s="362"/>
      <c r="DVA4" s="362"/>
      <c r="DVB4" s="362"/>
      <c r="DVC4" s="390"/>
      <c r="DVD4" s="390"/>
      <c r="DVE4" s="390"/>
      <c r="DVF4" s="390"/>
      <c r="DVG4" s="390"/>
      <c r="DVH4" s="362"/>
      <c r="DVI4" s="362"/>
      <c r="DVJ4" s="362"/>
      <c r="DVK4" s="390"/>
      <c r="DVL4" s="390"/>
      <c r="DVM4" s="390"/>
      <c r="DVN4" s="390"/>
      <c r="DVO4" s="390"/>
      <c r="DVP4" s="362"/>
      <c r="DVQ4" s="362"/>
      <c r="DVR4" s="362"/>
      <c r="DVS4" s="390"/>
      <c r="DVT4" s="390"/>
      <c r="DVU4" s="390"/>
      <c r="DVV4" s="390"/>
      <c r="DVW4" s="390"/>
      <c r="DVX4" s="362"/>
      <c r="DVY4" s="362"/>
      <c r="DVZ4" s="362"/>
      <c r="DWA4" s="390"/>
      <c r="DWB4" s="390"/>
      <c r="DWC4" s="390"/>
      <c r="DWD4" s="390"/>
      <c r="DWE4" s="390"/>
      <c r="DWF4" s="362"/>
      <c r="DWG4" s="362"/>
      <c r="DWH4" s="362"/>
      <c r="DWI4" s="390"/>
      <c r="DWJ4" s="390"/>
      <c r="DWK4" s="390"/>
      <c r="DWL4" s="390"/>
      <c r="DWM4" s="390"/>
      <c r="DWN4" s="362"/>
      <c r="DWO4" s="362"/>
      <c r="DWP4" s="362"/>
      <c r="DWQ4" s="390"/>
      <c r="DWR4" s="390"/>
      <c r="DWS4" s="390"/>
      <c r="DWT4" s="390"/>
      <c r="DWU4" s="390"/>
      <c r="DWV4" s="362"/>
      <c r="DWW4" s="362"/>
      <c r="DWX4" s="362"/>
      <c r="DWY4" s="390"/>
      <c r="DWZ4" s="390"/>
      <c r="DXA4" s="390"/>
      <c r="DXB4" s="390"/>
      <c r="DXC4" s="390"/>
      <c r="DXD4" s="362"/>
      <c r="DXE4" s="362"/>
      <c r="DXF4" s="362"/>
      <c r="DXG4" s="390"/>
      <c r="DXH4" s="390"/>
      <c r="DXI4" s="390"/>
      <c r="DXJ4" s="390"/>
      <c r="DXK4" s="390"/>
      <c r="DXL4" s="362"/>
      <c r="DXM4" s="362"/>
      <c r="DXN4" s="362"/>
      <c r="DXO4" s="390"/>
      <c r="DXP4" s="390"/>
      <c r="DXQ4" s="390"/>
      <c r="DXR4" s="390"/>
      <c r="DXS4" s="390"/>
      <c r="DXT4" s="362"/>
      <c r="DXU4" s="362"/>
      <c r="DXV4" s="362"/>
      <c r="DXW4" s="390"/>
      <c r="DXX4" s="390"/>
      <c r="DXY4" s="390"/>
      <c r="DXZ4" s="390"/>
      <c r="DYA4" s="390"/>
      <c r="DYB4" s="362"/>
      <c r="DYC4" s="362"/>
      <c r="DYD4" s="362"/>
      <c r="DYE4" s="390"/>
      <c r="DYF4" s="390"/>
      <c r="DYG4" s="390"/>
      <c r="DYH4" s="390"/>
      <c r="DYI4" s="390"/>
      <c r="DYJ4" s="362"/>
      <c r="DYK4" s="362"/>
      <c r="DYL4" s="362"/>
      <c r="DYM4" s="390"/>
      <c r="DYN4" s="390"/>
      <c r="DYO4" s="390"/>
      <c r="DYP4" s="390"/>
      <c r="DYQ4" s="390"/>
      <c r="DYR4" s="362"/>
      <c r="DYS4" s="362"/>
      <c r="DYT4" s="362"/>
      <c r="DYU4" s="390"/>
      <c r="DYV4" s="390"/>
      <c r="DYW4" s="390"/>
      <c r="DYX4" s="390"/>
      <c r="DYY4" s="390"/>
      <c r="DYZ4" s="362"/>
      <c r="DZA4" s="362"/>
      <c r="DZB4" s="362"/>
      <c r="DZC4" s="390"/>
      <c r="DZD4" s="390"/>
      <c r="DZE4" s="390"/>
      <c r="DZF4" s="390"/>
      <c r="DZG4" s="390"/>
      <c r="DZH4" s="362"/>
      <c r="DZI4" s="362"/>
      <c r="DZJ4" s="362"/>
      <c r="DZK4" s="390"/>
      <c r="DZL4" s="390"/>
      <c r="DZM4" s="390"/>
      <c r="DZN4" s="390"/>
      <c r="DZO4" s="390"/>
      <c r="DZP4" s="362"/>
      <c r="DZQ4" s="362"/>
      <c r="DZR4" s="362"/>
      <c r="DZS4" s="390"/>
      <c r="DZT4" s="390"/>
      <c r="DZU4" s="390"/>
      <c r="DZV4" s="390"/>
      <c r="DZW4" s="390"/>
      <c r="DZX4" s="362"/>
      <c r="DZY4" s="362"/>
      <c r="DZZ4" s="362"/>
      <c r="EAA4" s="390"/>
      <c r="EAB4" s="390"/>
      <c r="EAC4" s="390"/>
      <c r="EAD4" s="390"/>
      <c r="EAE4" s="390"/>
      <c r="EAF4" s="362"/>
      <c r="EAG4" s="362"/>
      <c r="EAH4" s="362"/>
      <c r="EAI4" s="390"/>
      <c r="EAJ4" s="390"/>
      <c r="EAK4" s="390"/>
      <c r="EAL4" s="390"/>
      <c r="EAM4" s="390"/>
      <c r="EAN4" s="362"/>
      <c r="EAO4" s="362"/>
      <c r="EAP4" s="362"/>
      <c r="EAQ4" s="390"/>
      <c r="EAR4" s="390"/>
      <c r="EAS4" s="390"/>
      <c r="EAT4" s="390"/>
      <c r="EAU4" s="390"/>
      <c r="EAV4" s="362"/>
      <c r="EAW4" s="362"/>
      <c r="EAX4" s="362"/>
      <c r="EAY4" s="390"/>
      <c r="EAZ4" s="390"/>
      <c r="EBA4" s="390"/>
      <c r="EBB4" s="390"/>
      <c r="EBC4" s="390"/>
      <c r="EBD4" s="362"/>
      <c r="EBE4" s="362"/>
      <c r="EBF4" s="362"/>
      <c r="EBG4" s="390"/>
      <c r="EBH4" s="390"/>
      <c r="EBI4" s="390"/>
      <c r="EBJ4" s="390"/>
      <c r="EBK4" s="390"/>
      <c r="EBL4" s="362"/>
      <c r="EBM4" s="362"/>
      <c r="EBN4" s="362"/>
      <c r="EBO4" s="390"/>
      <c r="EBP4" s="390"/>
      <c r="EBQ4" s="390"/>
      <c r="EBR4" s="390"/>
      <c r="EBS4" s="390"/>
      <c r="EBT4" s="362"/>
      <c r="EBU4" s="362"/>
      <c r="EBV4" s="362"/>
      <c r="EBW4" s="390"/>
      <c r="EBX4" s="390"/>
      <c r="EBY4" s="390"/>
      <c r="EBZ4" s="390"/>
      <c r="ECA4" s="390"/>
      <c r="ECB4" s="362"/>
      <c r="ECC4" s="362"/>
      <c r="ECD4" s="362"/>
      <c r="ECE4" s="390"/>
      <c r="ECF4" s="390"/>
      <c r="ECG4" s="390"/>
      <c r="ECH4" s="390"/>
      <c r="ECI4" s="390"/>
      <c r="ECJ4" s="362"/>
      <c r="ECK4" s="362"/>
      <c r="ECL4" s="362"/>
      <c r="ECM4" s="390"/>
      <c r="ECN4" s="390"/>
      <c r="ECO4" s="390"/>
      <c r="ECP4" s="390"/>
      <c r="ECQ4" s="390"/>
      <c r="ECR4" s="362"/>
      <c r="ECS4" s="362"/>
      <c r="ECT4" s="362"/>
      <c r="ECU4" s="390"/>
      <c r="ECV4" s="390"/>
      <c r="ECW4" s="390"/>
      <c r="ECX4" s="390"/>
      <c r="ECY4" s="390"/>
      <c r="ECZ4" s="362"/>
      <c r="EDA4" s="362"/>
      <c r="EDB4" s="362"/>
      <c r="EDC4" s="390"/>
      <c r="EDD4" s="390"/>
      <c r="EDE4" s="390"/>
      <c r="EDF4" s="390"/>
      <c r="EDG4" s="390"/>
      <c r="EDH4" s="362"/>
      <c r="EDI4" s="362"/>
      <c r="EDJ4" s="362"/>
      <c r="EDK4" s="390"/>
      <c r="EDL4" s="390"/>
      <c r="EDM4" s="390"/>
      <c r="EDN4" s="390"/>
      <c r="EDO4" s="390"/>
      <c r="EDP4" s="362"/>
      <c r="EDQ4" s="362"/>
      <c r="EDR4" s="362"/>
      <c r="EDS4" s="390"/>
      <c r="EDT4" s="390"/>
      <c r="EDU4" s="390"/>
      <c r="EDV4" s="390"/>
      <c r="EDW4" s="390"/>
      <c r="EDX4" s="362"/>
      <c r="EDY4" s="362"/>
      <c r="EDZ4" s="362"/>
      <c r="EEA4" s="390"/>
      <c r="EEB4" s="390"/>
      <c r="EEC4" s="390"/>
      <c r="EED4" s="390"/>
      <c r="EEE4" s="390"/>
      <c r="EEF4" s="362"/>
      <c r="EEG4" s="362"/>
      <c r="EEH4" s="362"/>
      <c r="EEI4" s="390"/>
      <c r="EEJ4" s="390"/>
      <c r="EEK4" s="390"/>
      <c r="EEL4" s="390"/>
      <c r="EEM4" s="390"/>
      <c r="EEN4" s="362"/>
      <c r="EEO4" s="362"/>
      <c r="EEP4" s="362"/>
      <c r="EEQ4" s="390"/>
      <c r="EER4" s="390"/>
      <c r="EES4" s="390"/>
      <c r="EET4" s="390"/>
      <c r="EEU4" s="390"/>
      <c r="EEV4" s="362"/>
      <c r="EEW4" s="362"/>
      <c r="EEX4" s="362"/>
      <c r="EEY4" s="390"/>
      <c r="EEZ4" s="390"/>
      <c r="EFA4" s="390"/>
      <c r="EFB4" s="390"/>
      <c r="EFC4" s="390"/>
      <c r="EFD4" s="362"/>
      <c r="EFE4" s="362"/>
      <c r="EFF4" s="362"/>
      <c r="EFG4" s="390"/>
      <c r="EFH4" s="390"/>
      <c r="EFI4" s="390"/>
      <c r="EFJ4" s="390"/>
      <c r="EFK4" s="390"/>
      <c r="EFL4" s="362"/>
      <c r="EFM4" s="362"/>
      <c r="EFN4" s="362"/>
      <c r="EFO4" s="390"/>
      <c r="EFP4" s="390"/>
      <c r="EFQ4" s="390"/>
      <c r="EFR4" s="390"/>
      <c r="EFS4" s="390"/>
      <c r="EFT4" s="362"/>
      <c r="EFU4" s="362"/>
      <c r="EFV4" s="362"/>
      <c r="EFW4" s="390"/>
      <c r="EFX4" s="390"/>
      <c r="EFY4" s="390"/>
      <c r="EFZ4" s="390"/>
      <c r="EGA4" s="390"/>
      <c r="EGB4" s="362"/>
      <c r="EGC4" s="362"/>
      <c r="EGD4" s="362"/>
      <c r="EGE4" s="390"/>
      <c r="EGF4" s="390"/>
      <c r="EGG4" s="390"/>
      <c r="EGH4" s="390"/>
      <c r="EGI4" s="390"/>
      <c r="EGJ4" s="362"/>
      <c r="EGK4" s="362"/>
      <c r="EGL4" s="362"/>
      <c r="EGM4" s="390"/>
      <c r="EGN4" s="390"/>
      <c r="EGO4" s="390"/>
      <c r="EGP4" s="390"/>
      <c r="EGQ4" s="390"/>
      <c r="EGR4" s="362"/>
      <c r="EGS4" s="362"/>
      <c r="EGT4" s="362"/>
      <c r="EGU4" s="390"/>
      <c r="EGV4" s="390"/>
      <c r="EGW4" s="390"/>
      <c r="EGX4" s="390"/>
      <c r="EGY4" s="390"/>
      <c r="EGZ4" s="362"/>
      <c r="EHA4" s="362"/>
      <c r="EHB4" s="362"/>
      <c r="EHC4" s="390"/>
      <c r="EHD4" s="390"/>
      <c r="EHE4" s="390"/>
      <c r="EHF4" s="390"/>
      <c r="EHG4" s="390"/>
      <c r="EHH4" s="362"/>
      <c r="EHI4" s="362"/>
      <c r="EHJ4" s="362"/>
      <c r="EHK4" s="390"/>
      <c r="EHL4" s="390"/>
      <c r="EHM4" s="390"/>
      <c r="EHN4" s="390"/>
      <c r="EHO4" s="390"/>
      <c r="EHP4" s="362"/>
      <c r="EHQ4" s="362"/>
      <c r="EHR4" s="362"/>
      <c r="EHS4" s="390"/>
      <c r="EHT4" s="390"/>
      <c r="EHU4" s="390"/>
      <c r="EHV4" s="390"/>
      <c r="EHW4" s="390"/>
      <c r="EHX4" s="362"/>
      <c r="EHY4" s="362"/>
      <c r="EHZ4" s="362"/>
      <c r="EIA4" s="390"/>
      <c r="EIB4" s="390"/>
      <c r="EIC4" s="390"/>
      <c r="EID4" s="390"/>
      <c r="EIE4" s="390"/>
      <c r="EIF4" s="362"/>
      <c r="EIG4" s="362"/>
      <c r="EIH4" s="362"/>
      <c r="EII4" s="390"/>
      <c r="EIJ4" s="390"/>
      <c r="EIK4" s="390"/>
      <c r="EIL4" s="390"/>
      <c r="EIM4" s="390"/>
      <c r="EIN4" s="362"/>
      <c r="EIO4" s="362"/>
      <c r="EIP4" s="362"/>
      <c r="EIQ4" s="390"/>
      <c r="EIR4" s="390"/>
      <c r="EIS4" s="390"/>
      <c r="EIT4" s="390"/>
      <c r="EIU4" s="390"/>
      <c r="EIV4" s="362"/>
      <c r="EIW4" s="362"/>
      <c r="EIX4" s="362"/>
      <c r="EIY4" s="390"/>
      <c r="EIZ4" s="390"/>
      <c r="EJA4" s="390"/>
      <c r="EJB4" s="390"/>
      <c r="EJC4" s="390"/>
      <c r="EJD4" s="362"/>
      <c r="EJE4" s="362"/>
      <c r="EJF4" s="362"/>
      <c r="EJG4" s="390"/>
      <c r="EJH4" s="390"/>
      <c r="EJI4" s="390"/>
      <c r="EJJ4" s="390"/>
      <c r="EJK4" s="390"/>
      <c r="EJL4" s="362"/>
      <c r="EJM4" s="362"/>
      <c r="EJN4" s="362"/>
      <c r="EJO4" s="390"/>
      <c r="EJP4" s="390"/>
      <c r="EJQ4" s="390"/>
      <c r="EJR4" s="390"/>
      <c r="EJS4" s="390"/>
      <c r="EJT4" s="362"/>
      <c r="EJU4" s="362"/>
      <c r="EJV4" s="362"/>
      <c r="EJW4" s="390"/>
      <c r="EJX4" s="390"/>
      <c r="EJY4" s="390"/>
      <c r="EJZ4" s="390"/>
      <c r="EKA4" s="390"/>
      <c r="EKB4" s="362"/>
      <c r="EKC4" s="362"/>
      <c r="EKD4" s="362"/>
      <c r="EKE4" s="390"/>
      <c r="EKF4" s="390"/>
      <c r="EKG4" s="390"/>
      <c r="EKH4" s="390"/>
      <c r="EKI4" s="390"/>
      <c r="EKJ4" s="362"/>
      <c r="EKK4" s="362"/>
      <c r="EKL4" s="362"/>
      <c r="EKM4" s="390"/>
      <c r="EKN4" s="390"/>
      <c r="EKO4" s="390"/>
      <c r="EKP4" s="390"/>
      <c r="EKQ4" s="390"/>
      <c r="EKR4" s="362"/>
      <c r="EKS4" s="362"/>
      <c r="EKT4" s="362"/>
      <c r="EKU4" s="390"/>
      <c r="EKV4" s="390"/>
      <c r="EKW4" s="390"/>
      <c r="EKX4" s="390"/>
      <c r="EKY4" s="390"/>
      <c r="EKZ4" s="362"/>
      <c r="ELA4" s="362"/>
      <c r="ELB4" s="362"/>
      <c r="ELC4" s="390"/>
      <c r="ELD4" s="390"/>
      <c r="ELE4" s="390"/>
      <c r="ELF4" s="390"/>
      <c r="ELG4" s="390"/>
      <c r="ELH4" s="362"/>
      <c r="ELI4" s="362"/>
      <c r="ELJ4" s="362"/>
      <c r="ELK4" s="390"/>
      <c r="ELL4" s="390"/>
      <c r="ELM4" s="390"/>
      <c r="ELN4" s="390"/>
      <c r="ELO4" s="390"/>
      <c r="ELP4" s="362"/>
      <c r="ELQ4" s="362"/>
      <c r="ELR4" s="362"/>
      <c r="ELS4" s="390"/>
      <c r="ELT4" s="390"/>
      <c r="ELU4" s="390"/>
      <c r="ELV4" s="390"/>
      <c r="ELW4" s="390"/>
      <c r="ELX4" s="362"/>
      <c r="ELY4" s="362"/>
      <c r="ELZ4" s="362"/>
      <c r="EMA4" s="390"/>
      <c r="EMB4" s="390"/>
      <c r="EMC4" s="390"/>
      <c r="EMD4" s="390"/>
      <c r="EME4" s="390"/>
      <c r="EMF4" s="362"/>
      <c r="EMG4" s="362"/>
      <c r="EMH4" s="362"/>
      <c r="EMI4" s="390"/>
      <c r="EMJ4" s="390"/>
      <c r="EMK4" s="390"/>
      <c r="EML4" s="390"/>
      <c r="EMM4" s="390"/>
      <c r="EMN4" s="362"/>
      <c r="EMO4" s="362"/>
      <c r="EMP4" s="362"/>
      <c r="EMQ4" s="390"/>
      <c r="EMR4" s="390"/>
      <c r="EMS4" s="390"/>
      <c r="EMT4" s="390"/>
      <c r="EMU4" s="390"/>
      <c r="EMV4" s="362"/>
      <c r="EMW4" s="362"/>
      <c r="EMX4" s="362"/>
      <c r="EMY4" s="390"/>
      <c r="EMZ4" s="390"/>
      <c r="ENA4" s="390"/>
      <c r="ENB4" s="390"/>
      <c r="ENC4" s="390"/>
      <c r="END4" s="362"/>
      <c r="ENE4" s="362"/>
      <c r="ENF4" s="362"/>
      <c r="ENG4" s="390"/>
      <c r="ENH4" s="390"/>
      <c r="ENI4" s="390"/>
      <c r="ENJ4" s="390"/>
      <c r="ENK4" s="390"/>
      <c r="ENL4" s="362"/>
      <c r="ENM4" s="362"/>
      <c r="ENN4" s="362"/>
      <c r="ENO4" s="390"/>
      <c r="ENP4" s="390"/>
      <c r="ENQ4" s="390"/>
      <c r="ENR4" s="390"/>
      <c r="ENS4" s="390"/>
      <c r="ENT4" s="362"/>
      <c r="ENU4" s="362"/>
      <c r="ENV4" s="362"/>
      <c r="ENW4" s="390"/>
      <c r="ENX4" s="390"/>
      <c r="ENY4" s="390"/>
      <c r="ENZ4" s="390"/>
      <c r="EOA4" s="390"/>
      <c r="EOB4" s="362"/>
      <c r="EOC4" s="362"/>
      <c r="EOD4" s="362"/>
      <c r="EOE4" s="390"/>
      <c r="EOF4" s="390"/>
      <c r="EOG4" s="390"/>
      <c r="EOH4" s="390"/>
      <c r="EOI4" s="390"/>
      <c r="EOJ4" s="362"/>
      <c r="EOK4" s="362"/>
      <c r="EOL4" s="362"/>
      <c r="EOM4" s="390"/>
      <c r="EON4" s="390"/>
      <c r="EOO4" s="390"/>
      <c r="EOP4" s="390"/>
      <c r="EOQ4" s="390"/>
      <c r="EOR4" s="362"/>
      <c r="EOS4" s="362"/>
      <c r="EOT4" s="362"/>
      <c r="EOU4" s="390"/>
      <c r="EOV4" s="390"/>
      <c r="EOW4" s="390"/>
      <c r="EOX4" s="390"/>
      <c r="EOY4" s="390"/>
      <c r="EOZ4" s="362"/>
      <c r="EPA4" s="362"/>
      <c r="EPB4" s="362"/>
      <c r="EPC4" s="390"/>
      <c r="EPD4" s="390"/>
      <c r="EPE4" s="390"/>
      <c r="EPF4" s="390"/>
      <c r="EPG4" s="390"/>
      <c r="EPH4" s="362"/>
      <c r="EPI4" s="362"/>
      <c r="EPJ4" s="362"/>
      <c r="EPK4" s="390"/>
      <c r="EPL4" s="390"/>
      <c r="EPM4" s="390"/>
      <c r="EPN4" s="390"/>
      <c r="EPO4" s="390"/>
      <c r="EPP4" s="362"/>
      <c r="EPQ4" s="362"/>
      <c r="EPR4" s="362"/>
      <c r="EPS4" s="390"/>
      <c r="EPT4" s="390"/>
      <c r="EPU4" s="390"/>
      <c r="EPV4" s="390"/>
      <c r="EPW4" s="390"/>
      <c r="EPX4" s="362"/>
      <c r="EPY4" s="362"/>
      <c r="EPZ4" s="362"/>
      <c r="EQA4" s="390"/>
      <c r="EQB4" s="390"/>
      <c r="EQC4" s="390"/>
      <c r="EQD4" s="390"/>
      <c r="EQE4" s="390"/>
      <c r="EQF4" s="362"/>
      <c r="EQG4" s="362"/>
      <c r="EQH4" s="362"/>
      <c r="EQI4" s="390"/>
      <c r="EQJ4" s="390"/>
      <c r="EQK4" s="390"/>
      <c r="EQL4" s="390"/>
      <c r="EQM4" s="390"/>
      <c r="EQN4" s="362"/>
      <c r="EQO4" s="362"/>
      <c r="EQP4" s="362"/>
      <c r="EQQ4" s="390"/>
      <c r="EQR4" s="390"/>
      <c r="EQS4" s="390"/>
      <c r="EQT4" s="390"/>
      <c r="EQU4" s="390"/>
      <c r="EQV4" s="362"/>
      <c r="EQW4" s="362"/>
      <c r="EQX4" s="362"/>
      <c r="EQY4" s="390"/>
      <c r="EQZ4" s="390"/>
      <c r="ERA4" s="390"/>
      <c r="ERB4" s="390"/>
      <c r="ERC4" s="390"/>
      <c r="ERD4" s="362"/>
      <c r="ERE4" s="362"/>
      <c r="ERF4" s="362"/>
      <c r="ERG4" s="390"/>
      <c r="ERH4" s="390"/>
      <c r="ERI4" s="390"/>
      <c r="ERJ4" s="390"/>
      <c r="ERK4" s="390"/>
      <c r="ERL4" s="362"/>
      <c r="ERM4" s="362"/>
      <c r="ERN4" s="362"/>
      <c r="ERO4" s="390"/>
      <c r="ERP4" s="390"/>
      <c r="ERQ4" s="390"/>
      <c r="ERR4" s="390"/>
      <c r="ERS4" s="390"/>
      <c r="ERT4" s="362"/>
      <c r="ERU4" s="362"/>
      <c r="ERV4" s="362"/>
      <c r="ERW4" s="390"/>
      <c r="ERX4" s="390"/>
      <c r="ERY4" s="390"/>
      <c r="ERZ4" s="390"/>
      <c r="ESA4" s="390"/>
      <c r="ESB4" s="362"/>
      <c r="ESC4" s="362"/>
      <c r="ESD4" s="362"/>
      <c r="ESE4" s="390"/>
      <c r="ESF4" s="390"/>
      <c r="ESG4" s="390"/>
      <c r="ESH4" s="390"/>
      <c r="ESI4" s="390"/>
      <c r="ESJ4" s="362"/>
      <c r="ESK4" s="362"/>
      <c r="ESL4" s="362"/>
      <c r="ESM4" s="390"/>
      <c r="ESN4" s="390"/>
      <c r="ESO4" s="390"/>
      <c r="ESP4" s="390"/>
      <c r="ESQ4" s="390"/>
      <c r="ESR4" s="362"/>
      <c r="ESS4" s="362"/>
      <c r="EST4" s="362"/>
      <c r="ESU4" s="390"/>
      <c r="ESV4" s="390"/>
      <c r="ESW4" s="390"/>
      <c r="ESX4" s="390"/>
      <c r="ESY4" s="390"/>
      <c r="ESZ4" s="362"/>
      <c r="ETA4" s="362"/>
      <c r="ETB4" s="362"/>
      <c r="ETC4" s="390"/>
      <c r="ETD4" s="390"/>
      <c r="ETE4" s="390"/>
      <c r="ETF4" s="390"/>
      <c r="ETG4" s="390"/>
      <c r="ETH4" s="362"/>
      <c r="ETI4" s="362"/>
      <c r="ETJ4" s="362"/>
      <c r="ETK4" s="390"/>
      <c r="ETL4" s="390"/>
      <c r="ETM4" s="390"/>
      <c r="ETN4" s="390"/>
      <c r="ETO4" s="390"/>
      <c r="ETP4" s="362"/>
      <c r="ETQ4" s="362"/>
      <c r="ETR4" s="362"/>
      <c r="ETS4" s="390"/>
      <c r="ETT4" s="390"/>
      <c r="ETU4" s="390"/>
      <c r="ETV4" s="390"/>
      <c r="ETW4" s="390"/>
      <c r="ETX4" s="362"/>
      <c r="ETY4" s="362"/>
      <c r="ETZ4" s="362"/>
      <c r="EUA4" s="390"/>
      <c r="EUB4" s="390"/>
      <c r="EUC4" s="390"/>
      <c r="EUD4" s="390"/>
      <c r="EUE4" s="390"/>
      <c r="EUF4" s="362"/>
      <c r="EUG4" s="362"/>
      <c r="EUH4" s="362"/>
      <c r="EUI4" s="390"/>
      <c r="EUJ4" s="390"/>
      <c r="EUK4" s="390"/>
      <c r="EUL4" s="390"/>
      <c r="EUM4" s="390"/>
      <c r="EUN4" s="362"/>
      <c r="EUO4" s="362"/>
      <c r="EUP4" s="362"/>
      <c r="EUQ4" s="390"/>
      <c r="EUR4" s="390"/>
      <c r="EUS4" s="390"/>
      <c r="EUT4" s="390"/>
      <c r="EUU4" s="390"/>
      <c r="EUV4" s="362"/>
      <c r="EUW4" s="362"/>
      <c r="EUX4" s="362"/>
      <c r="EUY4" s="390"/>
      <c r="EUZ4" s="390"/>
      <c r="EVA4" s="390"/>
      <c r="EVB4" s="390"/>
      <c r="EVC4" s="390"/>
      <c r="EVD4" s="362"/>
      <c r="EVE4" s="362"/>
      <c r="EVF4" s="362"/>
      <c r="EVG4" s="390"/>
      <c r="EVH4" s="390"/>
      <c r="EVI4" s="390"/>
      <c r="EVJ4" s="390"/>
      <c r="EVK4" s="390"/>
      <c r="EVL4" s="362"/>
      <c r="EVM4" s="362"/>
      <c r="EVN4" s="362"/>
      <c r="EVO4" s="390"/>
      <c r="EVP4" s="390"/>
      <c r="EVQ4" s="390"/>
      <c r="EVR4" s="390"/>
      <c r="EVS4" s="390"/>
      <c r="EVT4" s="362"/>
      <c r="EVU4" s="362"/>
      <c r="EVV4" s="362"/>
      <c r="EVW4" s="390"/>
      <c r="EVX4" s="390"/>
      <c r="EVY4" s="390"/>
      <c r="EVZ4" s="390"/>
      <c r="EWA4" s="390"/>
      <c r="EWB4" s="362"/>
      <c r="EWC4" s="362"/>
      <c r="EWD4" s="362"/>
      <c r="EWE4" s="390"/>
      <c r="EWF4" s="390"/>
      <c r="EWG4" s="390"/>
      <c r="EWH4" s="390"/>
      <c r="EWI4" s="390"/>
      <c r="EWJ4" s="362"/>
      <c r="EWK4" s="362"/>
      <c r="EWL4" s="362"/>
      <c r="EWM4" s="390"/>
      <c r="EWN4" s="390"/>
      <c r="EWO4" s="390"/>
      <c r="EWP4" s="390"/>
      <c r="EWQ4" s="390"/>
      <c r="EWR4" s="362"/>
      <c r="EWS4" s="362"/>
      <c r="EWT4" s="362"/>
      <c r="EWU4" s="390"/>
      <c r="EWV4" s="390"/>
      <c r="EWW4" s="390"/>
      <c r="EWX4" s="390"/>
      <c r="EWY4" s="390"/>
      <c r="EWZ4" s="362"/>
      <c r="EXA4" s="362"/>
      <c r="EXB4" s="362"/>
      <c r="EXC4" s="390"/>
      <c r="EXD4" s="390"/>
      <c r="EXE4" s="390"/>
      <c r="EXF4" s="390"/>
      <c r="EXG4" s="390"/>
      <c r="EXH4" s="362"/>
      <c r="EXI4" s="362"/>
      <c r="EXJ4" s="362"/>
      <c r="EXK4" s="390"/>
      <c r="EXL4" s="390"/>
      <c r="EXM4" s="390"/>
      <c r="EXN4" s="390"/>
      <c r="EXO4" s="390"/>
      <c r="EXP4" s="362"/>
      <c r="EXQ4" s="362"/>
      <c r="EXR4" s="362"/>
      <c r="EXS4" s="390"/>
      <c r="EXT4" s="390"/>
      <c r="EXU4" s="390"/>
      <c r="EXV4" s="390"/>
      <c r="EXW4" s="390"/>
      <c r="EXX4" s="362"/>
      <c r="EXY4" s="362"/>
      <c r="EXZ4" s="362"/>
      <c r="EYA4" s="390"/>
      <c r="EYB4" s="390"/>
      <c r="EYC4" s="390"/>
      <c r="EYD4" s="390"/>
      <c r="EYE4" s="390"/>
      <c r="EYF4" s="362"/>
      <c r="EYG4" s="362"/>
      <c r="EYH4" s="362"/>
      <c r="EYI4" s="390"/>
      <c r="EYJ4" s="390"/>
      <c r="EYK4" s="390"/>
      <c r="EYL4" s="390"/>
      <c r="EYM4" s="390"/>
      <c r="EYN4" s="362"/>
      <c r="EYO4" s="362"/>
      <c r="EYP4" s="362"/>
      <c r="EYQ4" s="390"/>
      <c r="EYR4" s="390"/>
      <c r="EYS4" s="390"/>
      <c r="EYT4" s="390"/>
      <c r="EYU4" s="390"/>
      <c r="EYV4" s="362"/>
      <c r="EYW4" s="362"/>
      <c r="EYX4" s="362"/>
      <c r="EYY4" s="390"/>
      <c r="EYZ4" s="390"/>
      <c r="EZA4" s="390"/>
      <c r="EZB4" s="390"/>
      <c r="EZC4" s="390"/>
      <c r="EZD4" s="362"/>
      <c r="EZE4" s="362"/>
      <c r="EZF4" s="362"/>
      <c r="EZG4" s="390"/>
      <c r="EZH4" s="390"/>
      <c r="EZI4" s="390"/>
      <c r="EZJ4" s="390"/>
      <c r="EZK4" s="390"/>
      <c r="EZL4" s="362"/>
      <c r="EZM4" s="362"/>
      <c r="EZN4" s="362"/>
      <c r="EZO4" s="390"/>
      <c r="EZP4" s="390"/>
      <c r="EZQ4" s="390"/>
      <c r="EZR4" s="390"/>
      <c r="EZS4" s="390"/>
      <c r="EZT4" s="362"/>
      <c r="EZU4" s="362"/>
      <c r="EZV4" s="362"/>
      <c r="EZW4" s="390"/>
      <c r="EZX4" s="390"/>
      <c r="EZY4" s="390"/>
      <c r="EZZ4" s="390"/>
      <c r="FAA4" s="390"/>
      <c r="FAB4" s="362"/>
      <c r="FAC4" s="362"/>
      <c r="FAD4" s="362"/>
      <c r="FAE4" s="390"/>
      <c r="FAF4" s="390"/>
      <c r="FAG4" s="390"/>
      <c r="FAH4" s="390"/>
      <c r="FAI4" s="390"/>
      <c r="FAJ4" s="362"/>
      <c r="FAK4" s="362"/>
      <c r="FAL4" s="362"/>
      <c r="FAM4" s="390"/>
      <c r="FAN4" s="390"/>
      <c r="FAO4" s="390"/>
      <c r="FAP4" s="390"/>
      <c r="FAQ4" s="390"/>
      <c r="FAR4" s="362"/>
      <c r="FAS4" s="362"/>
      <c r="FAT4" s="362"/>
      <c r="FAU4" s="390"/>
      <c r="FAV4" s="390"/>
      <c r="FAW4" s="390"/>
      <c r="FAX4" s="390"/>
      <c r="FAY4" s="390"/>
      <c r="FAZ4" s="362"/>
      <c r="FBA4" s="362"/>
      <c r="FBB4" s="362"/>
      <c r="FBC4" s="390"/>
      <c r="FBD4" s="390"/>
      <c r="FBE4" s="390"/>
      <c r="FBF4" s="390"/>
      <c r="FBG4" s="390"/>
      <c r="FBH4" s="362"/>
      <c r="FBI4" s="362"/>
      <c r="FBJ4" s="362"/>
      <c r="FBK4" s="390"/>
      <c r="FBL4" s="390"/>
      <c r="FBM4" s="390"/>
      <c r="FBN4" s="390"/>
      <c r="FBO4" s="390"/>
      <c r="FBP4" s="362"/>
      <c r="FBQ4" s="362"/>
      <c r="FBR4" s="362"/>
      <c r="FBS4" s="390"/>
      <c r="FBT4" s="390"/>
      <c r="FBU4" s="390"/>
      <c r="FBV4" s="390"/>
      <c r="FBW4" s="390"/>
      <c r="FBX4" s="362"/>
      <c r="FBY4" s="362"/>
      <c r="FBZ4" s="362"/>
      <c r="FCA4" s="390"/>
      <c r="FCB4" s="390"/>
      <c r="FCC4" s="390"/>
      <c r="FCD4" s="390"/>
      <c r="FCE4" s="390"/>
      <c r="FCF4" s="362"/>
      <c r="FCG4" s="362"/>
      <c r="FCH4" s="362"/>
      <c r="FCI4" s="390"/>
      <c r="FCJ4" s="390"/>
      <c r="FCK4" s="390"/>
      <c r="FCL4" s="390"/>
      <c r="FCM4" s="390"/>
      <c r="FCN4" s="362"/>
      <c r="FCO4" s="362"/>
      <c r="FCP4" s="362"/>
      <c r="FCQ4" s="390"/>
      <c r="FCR4" s="390"/>
      <c r="FCS4" s="390"/>
      <c r="FCT4" s="390"/>
      <c r="FCU4" s="390"/>
      <c r="FCV4" s="362"/>
      <c r="FCW4" s="362"/>
      <c r="FCX4" s="362"/>
      <c r="FCY4" s="390"/>
      <c r="FCZ4" s="390"/>
      <c r="FDA4" s="390"/>
      <c r="FDB4" s="390"/>
      <c r="FDC4" s="390"/>
      <c r="FDD4" s="362"/>
      <c r="FDE4" s="362"/>
      <c r="FDF4" s="362"/>
      <c r="FDG4" s="390"/>
      <c r="FDH4" s="390"/>
      <c r="FDI4" s="390"/>
      <c r="FDJ4" s="390"/>
      <c r="FDK4" s="390"/>
      <c r="FDL4" s="362"/>
      <c r="FDM4" s="362"/>
      <c r="FDN4" s="362"/>
      <c r="FDO4" s="390"/>
      <c r="FDP4" s="390"/>
      <c r="FDQ4" s="390"/>
      <c r="FDR4" s="390"/>
      <c r="FDS4" s="390"/>
      <c r="FDT4" s="362"/>
      <c r="FDU4" s="362"/>
      <c r="FDV4" s="362"/>
      <c r="FDW4" s="390"/>
      <c r="FDX4" s="390"/>
      <c r="FDY4" s="390"/>
      <c r="FDZ4" s="390"/>
      <c r="FEA4" s="390"/>
      <c r="FEB4" s="362"/>
      <c r="FEC4" s="362"/>
      <c r="FED4" s="362"/>
      <c r="FEE4" s="390"/>
      <c r="FEF4" s="390"/>
      <c r="FEG4" s="390"/>
      <c r="FEH4" s="390"/>
      <c r="FEI4" s="390"/>
      <c r="FEJ4" s="362"/>
      <c r="FEK4" s="362"/>
      <c r="FEL4" s="362"/>
      <c r="FEM4" s="390"/>
      <c r="FEN4" s="390"/>
      <c r="FEO4" s="390"/>
      <c r="FEP4" s="390"/>
      <c r="FEQ4" s="390"/>
      <c r="FER4" s="362"/>
      <c r="FES4" s="362"/>
      <c r="FET4" s="362"/>
      <c r="FEU4" s="390"/>
      <c r="FEV4" s="390"/>
      <c r="FEW4" s="390"/>
      <c r="FEX4" s="390"/>
      <c r="FEY4" s="390"/>
      <c r="FEZ4" s="362"/>
      <c r="FFA4" s="362"/>
      <c r="FFB4" s="362"/>
      <c r="FFC4" s="390"/>
      <c r="FFD4" s="390"/>
      <c r="FFE4" s="390"/>
      <c r="FFF4" s="390"/>
      <c r="FFG4" s="390"/>
      <c r="FFH4" s="362"/>
      <c r="FFI4" s="362"/>
      <c r="FFJ4" s="362"/>
      <c r="FFK4" s="390"/>
      <c r="FFL4" s="390"/>
      <c r="FFM4" s="390"/>
      <c r="FFN4" s="390"/>
      <c r="FFO4" s="390"/>
      <c r="FFP4" s="362"/>
      <c r="FFQ4" s="362"/>
      <c r="FFR4" s="362"/>
      <c r="FFS4" s="390"/>
      <c r="FFT4" s="390"/>
      <c r="FFU4" s="390"/>
      <c r="FFV4" s="390"/>
      <c r="FFW4" s="390"/>
      <c r="FFX4" s="362"/>
      <c r="FFY4" s="362"/>
      <c r="FFZ4" s="362"/>
      <c r="FGA4" s="390"/>
      <c r="FGB4" s="390"/>
      <c r="FGC4" s="390"/>
      <c r="FGD4" s="390"/>
      <c r="FGE4" s="390"/>
      <c r="FGF4" s="362"/>
      <c r="FGG4" s="362"/>
      <c r="FGH4" s="362"/>
      <c r="FGI4" s="390"/>
      <c r="FGJ4" s="390"/>
      <c r="FGK4" s="390"/>
      <c r="FGL4" s="390"/>
      <c r="FGM4" s="390"/>
      <c r="FGN4" s="362"/>
      <c r="FGO4" s="362"/>
      <c r="FGP4" s="362"/>
      <c r="FGQ4" s="390"/>
      <c r="FGR4" s="390"/>
      <c r="FGS4" s="390"/>
      <c r="FGT4" s="390"/>
      <c r="FGU4" s="390"/>
      <c r="FGV4" s="362"/>
      <c r="FGW4" s="362"/>
      <c r="FGX4" s="362"/>
      <c r="FGY4" s="390"/>
      <c r="FGZ4" s="390"/>
      <c r="FHA4" s="390"/>
      <c r="FHB4" s="390"/>
      <c r="FHC4" s="390"/>
      <c r="FHD4" s="362"/>
      <c r="FHE4" s="362"/>
      <c r="FHF4" s="362"/>
      <c r="FHG4" s="390"/>
      <c r="FHH4" s="390"/>
      <c r="FHI4" s="390"/>
      <c r="FHJ4" s="390"/>
      <c r="FHK4" s="390"/>
      <c r="FHL4" s="362"/>
      <c r="FHM4" s="362"/>
      <c r="FHN4" s="362"/>
      <c r="FHO4" s="390"/>
      <c r="FHP4" s="390"/>
      <c r="FHQ4" s="390"/>
      <c r="FHR4" s="390"/>
      <c r="FHS4" s="390"/>
      <c r="FHT4" s="362"/>
      <c r="FHU4" s="362"/>
      <c r="FHV4" s="362"/>
      <c r="FHW4" s="390"/>
      <c r="FHX4" s="390"/>
      <c r="FHY4" s="390"/>
      <c r="FHZ4" s="390"/>
      <c r="FIA4" s="390"/>
      <c r="FIB4" s="362"/>
      <c r="FIC4" s="362"/>
      <c r="FID4" s="362"/>
      <c r="FIE4" s="390"/>
      <c r="FIF4" s="390"/>
      <c r="FIG4" s="390"/>
      <c r="FIH4" s="390"/>
      <c r="FII4" s="390"/>
      <c r="FIJ4" s="362"/>
      <c r="FIK4" s="362"/>
      <c r="FIL4" s="362"/>
      <c r="FIM4" s="390"/>
      <c r="FIN4" s="390"/>
      <c r="FIO4" s="390"/>
      <c r="FIP4" s="390"/>
      <c r="FIQ4" s="390"/>
      <c r="FIR4" s="362"/>
      <c r="FIS4" s="362"/>
      <c r="FIT4" s="362"/>
      <c r="FIU4" s="390"/>
      <c r="FIV4" s="390"/>
      <c r="FIW4" s="390"/>
      <c r="FIX4" s="390"/>
      <c r="FIY4" s="390"/>
      <c r="FIZ4" s="362"/>
      <c r="FJA4" s="362"/>
      <c r="FJB4" s="362"/>
      <c r="FJC4" s="390"/>
      <c r="FJD4" s="390"/>
      <c r="FJE4" s="390"/>
      <c r="FJF4" s="390"/>
      <c r="FJG4" s="390"/>
      <c r="FJH4" s="362"/>
      <c r="FJI4" s="362"/>
      <c r="FJJ4" s="362"/>
      <c r="FJK4" s="390"/>
      <c r="FJL4" s="390"/>
      <c r="FJM4" s="390"/>
      <c r="FJN4" s="390"/>
      <c r="FJO4" s="390"/>
      <c r="FJP4" s="362"/>
      <c r="FJQ4" s="362"/>
      <c r="FJR4" s="362"/>
      <c r="FJS4" s="390"/>
      <c r="FJT4" s="390"/>
      <c r="FJU4" s="390"/>
      <c r="FJV4" s="390"/>
      <c r="FJW4" s="390"/>
      <c r="FJX4" s="362"/>
      <c r="FJY4" s="362"/>
      <c r="FJZ4" s="362"/>
      <c r="FKA4" s="390"/>
      <c r="FKB4" s="390"/>
      <c r="FKC4" s="390"/>
      <c r="FKD4" s="390"/>
      <c r="FKE4" s="390"/>
      <c r="FKF4" s="362"/>
      <c r="FKG4" s="362"/>
      <c r="FKH4" s="362"/>
      <c r="FKI4" s="390"/>
      <c r="FKJ4" s="390"/>
      <c r="FKK4" s="390"/>
      <c r="FKL4" s="390"/>
      <c r="FKM4" s="390"/>
      <c r="FKN4" s="362"/>
      <c r="FKO4" s="362"/>
      <c r="FKP4" s="362"/>
      <c r="FKQ4" s="390"/>
      <c r="FKR4" s="390"/>
      <c r="FKS4" s="390"/>
      <c r="FKT4" s="390"/>
      <c r="FKU4" s="390"/>
      <c r="FKV4" s="362"/>
      <c r="FKW4" s="362"/>
      <c r="FKX4" s="362"/>
      <c r="FKY4" s="390"/>
      <c r="FKZ4" s="390"/>
      <c r="FLA4" s="390"/>
      <c r="FLB4" s="390"/>
      <c r="FLC4" s="390"/>
      <c r="FLD4" s="362"/>
      <c r="FLE4" s="362"/>
      <c r="FLF4" s="362"/>
      <c r="FLG4" s="390"/>
      <c r="FLH4" s="390"/>
      <c r="FLI4" s="390"/>
      <c r="FLJ4" s="390"/>
      <c r="FLK4" s="390"/>
      <c r="FLL4" s="362"/>
      <c r="FLM4" s="362"/>
      <c r="FLN4" s="362"/>
      <c r="FLO4" s="390"/>
      <c r="FLP4" s="390"/>
      <c r="FLQ4" s="390"/>
      <c r="FLR4" s="390"/>
      <c r="FLS4" s="390"/>
      <c r="FLT4" s="362"/>
      <c r="FLU4" s="362"/>
      <c r="FLV4" s="362"/>
      <c r="FLW4" s="390"/>
      <c r="FLX4" s="390"/>
      <c r="FLY4" s="390"/>
      <c r="FLZ4" s="390"/>
      <c r="FMA4" s="390"/>
      <c r="FMB4" s="362"/>
      <c r="FMC4" s="362"/>
      <c r="FMD4" s="362"/>
      <c r="FME4" s="390"/>
      <c r="FMF4" s="390"/>
      <c r="FMG4" s="390"/>
      <c r="FMH4" s="390"/>
      <c r="FMI4" s="390"/>
      <c r="FMJ4" s="362"/>
      <c r="FMK4" s="362"/>
      <c r="FML4" s="362"/>
      <c r="FMM4" s="390"/>
      <c r="FMN4" s="390"/>
      <c r="FMO4" s="390"/>
      <c r="FMP4" s="390"/>
      <c r="FMQ4" s="390"/>
      <c r="FMR4" s="362"/>
      <c r="FMS4" s="362"/>
      <c r="FMT4" s="362"/>
      <c r="FMU4" s="390"/>
      <c r="FMV4" s="390"/>
      <c r="FMW4" s="390"/>
      <c r="FMX4" s="390"/>
      <c r="FMY4" s="390"/>
      <c r="FMZ4" s="362"/>
      <c r="FNA4" s="362"/>
      <c r="FNB4" s="362"/>
      <c r="FNC4" s="390"/>
      <c r="FND4" s="390"/>
      <c r="FNE4" s="390"/>
      <c r="FNF4" s="390"/>
      <c r="FNG4" s="390"/>
      <c r="FNH4" s="362"/>
      <c r="FNI4" s="362"/>
      <c r="FNJ4" s="362"/>
      <c r="FNK4" s="390"/>
      <c r="FNL4" s="390"/>
      <c r="FNM4" s="390"/>
      <c r="FNN4" s="390"/>
      <c r="FNO4" s="390"/>
      <c r="FNP4" s="362"/>
      <c r="FNQ4" s="362"/>
      <c r="FNR4" s="362"/>
      <c r="FNS4" s="390"/>
      <c r="FNT4" s="390"/>
      <c r="FNU4" s="390"/>
      <c r="FNV4" s="390"/>
      <c r="FNW4" s="390"/>
      <c r="FNX4" s="362"/>
      <c r="FNY4" s="362"/>
      <c r="FNZ4" s="362"/>
      <c r="FOA4" s="390"/>
      <c r="FOB4" s="390"/>
      <c r="FOC4" s="390"/>
      <c r="FOD4" s="390"/>
      <c r="FOE4" s="390"/>
      <c r="FOF4" s="362"/>
      <c r="FOG4" s="362"/>
      <c r="FOH4" s="362"/>
      <c r="FOI4" s="390"/>
      <c r="FOJ4" s="390"/>
      <c r="FOK4" s="390"/>
      <c r="FOL4" s="390"/>
      <c r="FOM4" s="390"/>
      <c r="FON4" s="362"/>
      <c r="FOO4" s="362"/>
      <c r="FOP4" s="362"/>
      <c r="FOQ4" s="390"/>
      <c r="FOR4" s="390"/>
      <c r="FOS4" s="390"/>
      <c r="FOT4" s="390"/>
      <c r="FOU4" s="390"/>
      <c r="FOV4" s="362"/>
      <c r="FOW4" s="362"/>
      <c r="FOX4" s="362"/>
      <c r="FOY4" s="390"/>
      <c r="FOZ4" s="390"/>
      <c r="FPA4" s="390"/>
      <c r="FPB4" s="390"/>
      <c r="FPC4" s="390"/>
      <c r="FPD4" s="362"/>
      <c r="FPE4" s="362"/>
      <c r="FPF4" s="362"/>
      <c r="FPG4" s="390"/>
      <c r="FPH4" s="390"/>
      <c r="FPI4" s="390"/>
      <c r="FPJ4" s="390"/>
      <c r="FPK4" s="390"/>
      <c r="FPL4" s="362"/>
      <c r="FPM4" s="362"/>
      <c r="FPN4" s="362"/>
      <c r="FPO4" s="390"/>
      <c r="FPP4" s="390"/>
      <c r="FPQ4" s="390"/>
      <c r="FPR4" s="390"/>
      <c r="FPS4" s="390"/>
      <c r="FPT4" s="362"/>
      <c r="FPU4" s="362"/>
      <c r="FPV4" s="362"/>
      <c r="FPW4" s="390"/>
      <c r="FPX4" s="390"/>
      <c r="FPY4" s="390"/>
      <c r="FPZ4" s="390"/>
      <c r="FQA4" s="390"/>
      <c r="FQB4" s="362"/>
      <c r="FQC4" s="362"/>
      <c r="FQD4" s="362"/>
      <c r="FQE4" s="390"/>
      <c r="FQF4" s="390"/>
      <c r="FQG4" s="390"/>
      <c r="FQH4" s="390"/>
      <c r="FQI4" s="390"/>
      <c r="FQJ4" s="362"/>
      <c r="FQK4" s="362"/>
      <c r="FQL4" s="362"/>
      <c r="FQM4" s="390"/>
      <c r="FQN4" s="390"/>
      <c r="FQO4" s="390"/>
      <c r="FQP4" s="390"/>
      <c r="FQQ4" s="390"/>
      <c r="FQR4" s="362"/>
      <c r="FQS4" s="362"/>
      <c r="FQT4" s="362"/>
      <c r="FQU4" s="390"/>
      <c r="FQV4" s="390"/>
      <c r="FQW4" s="390"/>
      <c r="FQX4" s="390"/>
      <c r="FQY4" s="390"/>
      <c r="FQZ4" s="362"/>
      <c r="FRA4" s="362"/>
      <c r="FRB4" s="362"/>
      <c r="FRC4" s="390"/>
      <c r="FRD4" s="390"/>
      <c r="FRE4" s="390"/>
      <c r="FRF4" s="390"/>
      <c r="FRG4" s="390"/>
      <c r="FRH4" s="362"/>
      <c r="FRI4" s="362"/>
      <c r="FRJ4" s="362"/>
      <c r="FRK4" s="390"/>
      <c r="FRL4" s="390"/>
      <c r="FRM4" s="390"/>
      <c r="FRN4" s="390"/>
      <c r="FRO4" s="390"/>
      <c r="FRP4" s="362"/>
      <c r="FRQ4" s="362"/>
      <c r="FRR4" s="362"/>
      <c r="FRS4" s="390"/>
      <c r="FRT4" s="390"/>
      <c r="FRU4" s="390"/>
      <c r="FRV4" s="390"/>
      <c r="FRW4" s="390"/>
      <c r="FRX4" s="362"/>
      <c r="FRY4" s="362"/>
      <c r="FRZ4" s="362"/>
      <c r="FSA4" s="390"/>
      <c r="FSB4" s="390"/>
      <c r="FSC4" s="390"/>
      <c r="FSD4" s="390"/>
      <c r="FSE4" s="390"/>
      <c r="FSF4" s="362"/>
      <c r="FSG4" s="362"/>
      <c r="FSH4" s="362"/>
      <c r="FSI4" s="390"/>
      <c r="FSJ4" s="390"/>
      <c r="FSK4" s="390"/>
      <c r="FSL4" s="390"/>
      <c r="FSM4" s="390"/>
      <c r="FSN4" s="362"/>
      <c r="FSO4" s="362"/>
      <c r="FSP4" s="362"/>
      <c r="FSQ4" s="390"/>
      <c r="FSR4" s="390"/>
      <c r="FSS4" s="390"/>
      <c r="FST4" s="390"/>
      <c r="FSU4" s="390"/>
      <c r="FSV4" s="362"/>
      <c r="FSW4" s="362"/>
      <c r="FSX4" s="362"/>
      <c r="FSY4" s="390"/>
      <c r="FSZ4" s="390"/>
      <c r="FTA4" s="390"/>
      <c r="FTB4" s="390"/>
      <c r="FTC4" s="390"/>
      <c r="FTD4" s="362"/>
      <c r="FTE4" s="362"/>
      <c r="FTF4" s="362"/>
      <c r="FTG4" s="390"/>
      <c r="FTH4" s="390"/>
      <c r="FTI4" s="390"/>
      <c r="FTJ4" s="390"/>
      <c r="FTK4" s="390"/>
      <c r="FTL4" s="362"/>
      <c r="FTM4" s="362"/>
      <c r="FTN4" s="362"/>
      <c r="FTO4" s="390"/>
      <c r="FTP4" s="390"/>
      <c r="FTQ4" s="390"/>
      <c r="FTR4" s="390"/>
      <c r="FTS4" s="390"/>
      <c r="FTT4" s="362"/>
      <c r="FTU4" s="362"/>
      <c r="FTV4" s="362"/>
      <c r="FTW4" s="390"/>
      <c r="FTX4" s="390"/>
      <c r="FTY4" s="390"/>
      <c r="FTZ4" s="390"/>
      <c r="FUA4" s="390"/>
      <c r="FUB4" s="362"/>
      <c r="FUC4" s="362"/>
      <c r="FUD4" s="362"/>
      <c r="FUE4" s="390"/>
      <c r="FUF4" s="390"/>
      <c r="FUG4" s="390"/>
      <c r="FUH4" s="390"/>
      <c r="FUI4" s="390"/>
      <c r="FUJ4" s="362"/>
      <c r="FUK4" s="362"/>
      <c r="FUL4" s="362"/>
      <c r="FUM4" s="390"/>
      <c r="FUN4" s="390"/>
      <c r="FUO4" s="390"/>
      <c r="FUP4" s="390"/>
      <c r="FUQ4" s="390"/>
      <c r="FUR4" s="362"/>
      <c r="FUS4" s="362"/>
      <c r="FUT4" s="362"/>
      <c r="FUU4" s="390"/>
      <c r="FUV4" s="390"/>
      <c r="FUW4" s="390"/>
      <c r="FUX4" s="390"/>
      <c r="FUY4" s="390"/>
      <c r="FUZ4" s="362"/>
      <c r="FVA4" s="362"/>
      <c r="FVB4" s="362"/>
      <c r="FVC4" s="390"/>
      <c r="FVD4" s="390"/>
      <c r="FVE4" s="390"/>
      <c r="FVF4" s="390"/>
      <c r="FVG4" s="390"/>
      <c r="FVH4" s="362"/>
      <c r="FVI4" s="362"/>
      <c r="FVJ4" s="362"/>
      <c r="FVK4" s="390"/>
      <c r="FVL4" s="390"/>
      <c r="FVM4" s="390"/>
      <c r="FVN4" s="390"/>
      <c r="FVO4" s="390"/>
      <c r="FVP4" s="362"/>
      <c r="FVQ4" s="362"/>
      <c r="FVR4" s="362"/>
      <c r="FVS4" s="390"/>
      <c r="FVT4" s="390"/>
      <c r="FVU4" s="390"/>
      <c r="FVV4" s="390"/>
      <c r="FVW4" s="390"/>
      <c r="FVX4" s="362"/>
      <c r="FVY4" s="362"/>
      <c r="FVZ4" s="362"/>
      <c r="FWA4" s="390"/>
      <c r="FWB4" s="390"/>
      <c r="FWC4" s="390"/>
      <c r="FWD4" s="390"/>
      <c r="FWE4" s="390"/>
      <c r="FWF4" s="362"/>
      <c r="FWG4" s="362"/>
      <c r="FWH4" s="362"/>
      <c r="FWI4" s="390"/>
      <c r="FWJ4" s="390"/>
      <c r="FWK4" s="390"/>
      <c r="FWL4" s="390"/>
      <c r="FWM4" s="390"/>
      <c r="FWN4" s="362"/>
      <c r="FWO4" s="362"/>
      <c r="FWP4" s="362"/>
      <c r="FWQ4" s="390"/>
      <c r="FWR4" s="390"/>
      <c r="FWS4" s="390"/>
      <c r="FWT4" s="390"/>
      <c r="FWU4" s="390"/>
      <c r="FWV4" s="362"/>
      <c r="FWW4" s="362"/>
      <c r="FWX4" s="362"/>
      <c r="FWY4" s="390"/>
      <c r="FWZ4" s="390"/>
      <c r="FXA4" s="390"/>
      <c r="FXB4" s="390"/>
      <c r="FXC4" s="390"/>
      <c r="FXD4" s="362"/>
      <c r="FXE4" s="362"/>
      <c r="FXF4" s="362"/>
      <c r="FXG4" s="390"/>
      <c r="FXH4" s="390"/>
      <c r="FXI4" s="390"/>
      <c r="FXJ4" s="390"/>
      <c r="FXK4" s="390"/>
      <c r="FXL4" s="362"/>
      <c r="FXM4" s="362"/>
      <c r="FXN4" s="362"/>
      <c r="FXO4" s="390"/>
      <c r="FXP4" s="390"/>
      <c r="FXQ4" s="390"/>
      <c r="FXR4" s="390"/>
      <c r="FXS4" s="390"/>
      <c r="FXT4" s="362"/>
      <c r="FXU4" s="362"/>
      <c r="FXV4" s="362"/>
      <c r="FXW4" s="390"/>
      <c r="FXX4" s="390"/>
      <c r="FXY4" s="390"/>
      <c r="FXZ4" s="390"/>
      <c r="FYA4" s="390"/>
      <c r="FYB4" s="362"/>
      <c r="FYC4" s="362"/>
      <c r="FYD4" s="362"/>
      <c r="FYE4" s="390"/>
      <c r="FYF4" s="390"/>
      <c r="FYG4" s="390"/>
      <c r="FYH4" s="390"/>
      <c r="FYI4" s="390"/>
      <c r="FYJ4" s="362"/>
      <c r="FYK4" s="362"/>
      <c r="FYL4" s="362"/>
      <c r="FYM4" s="390"/>
      <c r="FYN4" s="390"/>
      <c r="FYO4" s="390"/>
      <c r="FYP4" s="390"/>
      <c r="FYQ4" s="390"/>
      <c r="FYR4" s="362"/>
      <c r="FYS4" s="362"/>
      <c r="FYT4" s="362"/>
      <c r="FYU4" s="390"/>
      <c r="FYV4" s="390"/>
      <c r="FYW4" s="390"/>
      <c r="FYX4" s="390"/>
      <c r="FYY4" s="390"/>
      <c r="FYZ4" s="362"/>
      <c r="FZA4" s="362"/>
      <c r="FZB4" s="362"/>
      <c r="FZC4" s="390"/>
      <c r="FZD4" s="390"/>
      <c r="FZE4" s="390"/>
      <c r="FZF4" s="390"/>
      <c r="FZG4" s="390"/>
      <c r="FZH4" s="362"/>
      <c r="FZI4" s="362"/>
      <c r="FZJ4" s="362"/>
      <c r="FZK4" s="390"/>
      <c r="FZL4" s="390"/>
      <c r="FZM4" s="390"/>
      <c r="FZN4" s="390"/>
      <c r="FZO4" s="390"/>
      <c r="FZP4" s="362"/>
      <c r="FZQ4" s="362"/>
      <c r="FZR4" s="362"/>
      <c r="FZS4" s="390"/>
      <c r="FZT4" s="390"/>
      <c r="FZU4" s="390"/>
      <c r="FZV4" s="390"/>
      <c r="FZW4" s="390"/>
      <c r="FZX4" s="362"/>
      <c r="FZY4" s="362"/>
      <c r="FZZ4" s="362"/>
      <c r="GAA4" s="390"/>
      <c r="GAB4" s="390"/>
      <c r="GAC4" s="390"/>
      <c r="GAD4" s="390"/>
      <c r="GAE4" s="390"/>
      <c r="GAF4" s="362"/>
      <c r="GAG4" s="362"/>
      <c r="GAH4" s="362"/>
      <c r="GAI4" s="390"/>
      <c r="GAJ4" s="390"/>
      <c r="GAK4" s="390"/>
      <c r="GAL4" s="390"/>
      <c r="GAM4" s="390"/>
      <c r="GAN4" s="362"/>
      <c r="GAO4" s="362"/>
      <c r="GAP4" s="362"/>
      <c r="GAQ4" s="390"/>
      <c r="GAR4" s="390"/>
      <c r="GAS4" s="390"/>
      <c r="GAT4" s="390"/>
      <c r="GAU4" s="390"/>
      <c r="GAV4" s="362"/>
      <c r="GAW4" s="362"/>
      <c r="GAX4" s="362"/>
      <c r="GAY4" s="390"/>
      <c r="GAZ4" s="390"/>
      <c r="GBA4" s="390"/>
      <c r="GBB4" s="390"/>
      <c r="GBC4" s="390"/>
      <c r="GBD4" s="362"/>
      <c r="GBE4" s="362"/>
      <c r="GBF4" s="362"/>
      <c r="GBG4" s="390"/>
      <c r="GBH4" s="390"/>
      <c r="GBI4" s="390"/>
      <c r="GBJ4" s="390"/>
      <c r="GBK4" s="390"/>
      <c r="GBL4" s="362"/>
      <c r="GBM4" s="362"/>
      <c r="GBN4" s="362"/>
      <c r="GBO4" s="390"/>
      <c r="GBP4" s="390"/>
      <c r="GBQ4" s="390"/>
      <c r="GBR4" s="390"/>
      <c r="GBS4" s="390"/>
      <c r="GBT4" s="362"/>
      <c r="GBU4" s="362"/>
      <c r="GBV4" s="362"/>
      <c r="GBW4" s="390"/>
      <c r="GBX4" s="390"/>
      <c r="GBY4" s="390"/>
      <c r="GBZ4" s="390"/>
      <c r="GCA4" s="390"/>
      <c r="GCB4" s="362"/>
      <c r="GCC4" s="362"/>
      <c r="GCD4" s="362"/>
      <c r="GCE4" s="390"/>
      <c r="GCF4" s="390"/>
      <c r="GCG4" s="390"/>
      <c r="GCH4" s="390"/>
      <c r="GCI4" s="390"/>
      <c r="GCJ4" s="362"/>
      <c r="GCK4" s="362"/>
      <c r="GCL4" s="362"/>
      <c r="GCM4" s="390"/>
      <c r="GCN4" s="390"/>
      <c r="GCO4" s="390"/>
      <c r="GCP4" s="390"/>
      <c r="GCQ4" s="390"/>
      <c r="GCR4" s="362"/>
      <c r="GCS4" s="362"/>
      <c r="GCT4" s="362"/>
      <c r="GCU4" s="390"/>
      <c r="GCV4" s="390"/>
      <c r="GCW4" s="390"/>
      <c r="GCX4" s="390"/>
      <c r="GCY4" s="390"/>
      <c r="GCZ4" s="362"/>
      <c r="GDA4" s="362"/>
      <c r="GDB4" s="362"/>
      <c r="GDC4" s="390"/>
      <c r="GDD4" s="390"/>
      <c r="GDE4" s="390"/>
      <c r="GDF4" s="390"/>
      <c r="GDG4" s="390"/>
      <c r="GDH4" s="362"/>
      <c r="GDI4" s="362"/>
      <c r="GDJ4" s="362"/>
      <c r="GDK4" s="390"/>
      <c r="GDL4" s="390"/>
      <c r="GDM4" s="390"/>
      <c r="GDN4" s="390"/>
      <c r="GDO4" s="390"/>
      <c r="GDP4" s="362"/>
      <c r="GDQ4" s="362"/>
      <c r="GDR4" s="362"/>
      <c r="GDS4" s="390"/>
      <c r="GDT4" s="390"/>
      <c r="GDU4" s="390"/>
      <c r="GDV4" s="390"/>
      <c r="GDW4" s="390"/>
      <c r="GDX4" s="362"/>
      <c r="GDY4" s="362"/>
      <c r="GDZ4" s="362"/>
      <c r="GEA4" s="390"/>
      <c r="GEB4" s="390"/>
      <c r="GEC4" s="390"/>
      <c r="GED4" s="390"/>
      <c r="GEE4" s="390"/>
      <c r="GEF4" s="362"/>
      <c r="GEG4" s="362"/>
      <c r="GEH4" s="362"/>
      <c r="GEI4" s="390"/>
      <c r="GEJ4" s="390"/>
      <c r="GEK4" s="390"/>
      <c r="GEL4" s="390"/>
      <c r="GEM4" s="390"/>
      <c r="GEN4" s="362"/>
      <c r="GEO4" s="362"/>
      <c r="GEP4" s="362"/>
      <c r="GEQ4" s="390"/>
      <c r="GER4" s="390"/>
      <c r="GES4" s="390"/>
      <c r="GET4" s="390"/>
      <c r="GEU4" s="390"/>
      <c r="GEV4" s="362"/>
      <c r="GEW4" s="362"/>
      <c r="GEX4" s="362"/>
      <c r="GEY4" s="390"/>
      <c r="GEZ4" s="390"/>
      <c r="GFA4" s="390"/>
      <c r="GFB4" s="390"/>
      <c r="GFC4" s="390"/>
      <c r="GFD4" s="362"/>
      <c r="GFE4" s="362"/>
      <c r="GFF4" s="362"/>
      <c r="GFG4" s="390"/>
      <c r="GFH4" s="390"/>
      <c r="GFI4" s="390"/>
      <c r="GFJ4" s="390"/>
      <c r="GFK4" s="390"/>
      <c r="GFL4" s="362"/>
      <c r="GFM4" s="362"/>
      <c r="GFN4" s="362"/>
      <c r="GFO4" s="390"/>
      <c r="GFP4" s="390"/>
      <c r="GFQ4" s="390"/>
      <c r="GFR4" s="390"/>
      <c r="GFS4" s="390"/>
      <c r="GFT4" s="362"/>
      <c r="GFU4" s="362"/>
      <c r="GFV4" s="362"/>
      <c r="GFW4" s="390"/>
      <c r="GFX4" s="390"/>
      <c r="GFY4" s="390"/>
      <c r="GFZ4" s="390"/>
      <c r="GGA4" s="390"/>
      <c r="GGB4" s="362"/>
      <c r="GGC4" s="362"/>
      <c r="GGD4" s="362"/>
      <c r="GGE4" s="390"/>
      <c r="GGF4" s="390"/>
      <c r="GGG4" s="390"/>
      <c r="GGH4" s="390"/>
      <c r="GGI4" s="390"/>
      <c r="GGJ4" s="362"/>
      <c r="GGK4" s="362"/>
      <c r="GGL4" s="362"/>
      <c r="GGM4" s="390"/>
      <c r="GGN4" s="390"/>
      <c r="GGO4" s="390"/>
      <c r="GGP4" s="390"/>
      <c r="GGQ4" s="390"/>
      <c r="GGR4" s="362"/>
      <c r="GGS4" s="362"/>
      <c r="GGT4" s="362"/>
      <c r="GGU4" s="390"/>
      <c r="GGV4" s="390"/>
      <c r="GGW4" s="390"/>
      <c r="GGX4" s="390"/>
      <c r="GGY4" s="390"/>
      <c r="GGZ4" s="362"/>
      <c r="GHA4" s="362"/>
      <c r="GHB4" s="362"/>
      <c r="GHC4" s="390"/>
      <c r="GHD4" s="390"/>
      <c r="GHE4" s="390"/>
      <c r="GHF4" s="390"/>
      <c r="GHG4" s="390"/>
      <c r="GHH4" s="362"/>
      <c r="GHI4" s="362"/>
      <c r="GHJ4" s="362"/>
      <c r="GHK4" s="390"/>
      <c r="GHL4" s="390"/>
      <c r="GHM4" s="390"/>
      <c r="GHN4" s="390"/>
      <c r="GHO4" s="390"/>
      <c r="GHP4" s="362"/>
      <c r="GHQ4" s="362"/>
      <c r="GHR4" s="362"/>
      <c r="GHS4" s="390"/>
      <c r="GHT4" s="390"/>
      <c r="GHU4" s="390"/>
      <c r="GHV4" s="390"/>
      <c r="GHW4" s="390"/>
      <c r="GHX4" s="362"/>
      <c r="GHY4" s="362"/>
      <c r="GHZ4" s="362"/>
      <c r="GIA4" s="390"/>
      <c r="GIB4" s="390"/>
      <c r="GIC4" s="390"/>
      <c r="GID4" s="390"/>
      <c r="GIE4" s="390"/>
      <c r="GIF4" s="362"/>
      <c r="GIG4" s="362"/>
      <c r="GIH4" s="362"/>
      <c r="GII4" s="390"/>
      <c r="GIJ4" s="390"/>
      <c r="GIK4" s="390"/>
      <c r="GIL4" s="390"/>
      <c r="GIM4" s="390"/>
      <c r="GIN4" s="362"/>
      <c r="GIO4" s="362"/>
      <c r="GIP4" s="362"/>
      <c r="GIQ4" s="390"/>
      <c r="GIR4" s="390"/>
      <c r="GIS4" s="390"/>
      <c r="GIT4" s="390"/>
      <c r="GIU4" s="390"/>
      <c r="GIV4" s="362"/>
      <c r="GIW4" s="362"/>
      <c r="GIX4" s="362"/>
      <c r="GIY4" s="390"/>
      <c r="GIZ4" s="390"/>
      <c r="GJA4" s="390"/>
      <c r="GJB4" s="390"/>
      <c r="GJC4" s="390"/>
      <c r="GJD4" s="362"/>
      <c r="GJE4" s="362"/>
      <c r="GJF4" s="362"/>
      <c r="GJG4" s="390"/>
      <c r="GJH4" s="390"/>
      <c r="GJI4" s="390"/>
      <c r="GJJ4" s="390"/>
      <c r="GJK4" s="390"/>
      <c r="GJL4" s="362"/>
      <c r="GJM4" s="362"/>
      <c r="GJN4" s="362"/>
      <c r="GJO4" s="390"/>
      <c r="GJP4" s="390"/>
      <c r="GJQ4" s="390"/>
      <c r="GJR4" s="390"/>
      <c r="GJS4" s="390"/>
      <c r="GJT4" s="362"/>
      <c r="GJU4" s="362"/>
      <c r="GJV4" s="362"/>
      <c r="GJW4" s="390"/>
      <c r="GJX4" s="390"/>
      <c r="GJY4" s="390"/>
      <c r="GJZ4" s="390"/>
      <c r="GKA4" s="390"/>
      <c r="GKB4" s="362"/>
      <c r="GKC4" s="362"/>
      <c r="GKD4" s="362"/>
      <c r="GKE4" s="390"/>
      <c r="GKF4" s="390"/>
      <c r="GKG4" s="390"/>
      <c r="GKH4" s="390"/>
      <c r="GKI4" s="390"/>
      <c r="GKJ4" s="362"/>
      <c r="GKK4" s="362"/>
      <c r="GKL4" s="362"/>
      <c r="GKM4" s="390"/>
      <c r="GKN4" s="390"/>
      <c r="GKO4" s="390"/>
      <c r="GKP4" s="390"/>
      <c r="GKQ4" s="390"/>
      <c r="GKR4" s="362"/>
      <c r="GKS4" s="362"/>
      <c r="GKT4" s="362"/>
      <c r="GKU4" s="390"/>
      <c r="GKV4" s="390"/>
      <c r="GKW4" s="390"/>
      <c r="GKX4" s="390"/>
      <c r="GKY4" s="390"/>
      <c r="GKZ4" s="362"/>
      <c r="GLA4" s="362"/>
      <c r="GLB4" s="362"/>
      <c r="GLC4" s="390"/>
      <c r="GLD4" s="390"/>
      <c r="GLE4" s="390"/>
      <c r="GLF4" s="390"/>
      <c r="GLG4" s="390"/>
      <c r="GLH4" s="362"/>
      <c r="GLI4" s="362"/>
      <c r="GLJ4" s="362"/>
      <c r="GLK4" s="390"/>
      <c r="GLL4" s="390"/>
      <c r="GLM4" s="390"/>
      <c r="GLN4" s="390"/>
      <c r="GLO4" s="390"/>
      <c r="GLP4" s="362"/>
      <c r="GLQ4" s="362"/>
      <c r="GLR4" s="362"/>
      <c r="GLS4" s="390"/>
      <c r="GLT4" s="390"/>
      <c r="GLU4" s="390"/>
      <c r="GLV4" s="390"/>
      <c r="GLW4" s="390"/>
      <c r="GLX4" s="362"/>
      <c r="GLY4" s="362"/>
      <c r="GLZ4" s="362"/>
      <c r="GMA4" s="390"/>
      <c r="GMB4" s="390"/>
      <c r="GMC4" s="390"/>
      <c r="GMD4" s="390"/>
      <c r="GME4" s="390"/>
      <c r="GMF4" s="362"/>
      <c r="GMG4" s="362"/>
      <c r="GMH4" s="362"/>
      <c r="GMI4" s="390"/>
      <c r="GMJ4" s="390"/>
      <c r="GMK4" s="390"/>
      <c r="GML4" s="390"/>
      <c r="GMM4" s="390"/>
      <c r="GMN4" s="362"/>
      <c r="GMO4" s="362"/>
      <c r="GMP4" s="362"/>
      <c r="GMQ4" s="390"/>
      <c r="GMR4" s="390"/>
      <c r="GMS4" s="390"/>
      <c r="GMT4" s="390"/>
      <c r="GMU4" s="390"/>
      <c r="GMV4" s="362"/>
      <c r="GMW4" s="362"/>
      <c r="GMX4" s="362"/>
      <c r="GMY4" s="390"/>
      <c r="GMZ4" s="390"/>
      <c r="GNA4" s="390"/>
      <c r="GNB4" s="390"/>
      <c r="GNC4" s="390"/>
      <c r="GND4" s="362"/>
      <c r="GNE4" s="362"/>
      <c r="GNF4" s="362"/>
      <c r="GNG4" s="390"/>
      <c r="GNH4" s="390"/>
      <c r="GNI4" s="390"/>
      <c r="GNJ4" s="390"/>
      <c r="GNK4" s="390"/>
      <c r="GNL4" s="362"/>
      <c r="GNM4" s="362"/>
      <c r="GNN4" s="362"/>
      <c r="GNO4" s="390"/>
      <c r="GNP4" s="390"/>
      <c r="GNQ4" s="390"/>
      <c r="GNR4" s="390"/>
      <c r="GNS4" s="390"/>
      <c r="GNT4" s="362"/>
      <c r="GNU4" s="362"/>
      <c r="GNV4" s="362"/>
      <c r="GNW4" s="390"/>
      <c r="GNX4" s="390"/>
      <c r="GNY4" s="390"/>
      <c r="GNZ4" s="390"/>
      <c r="GOA4" s="390"/>
      <c r="GOB4" s="362"/>
      <c r="GOC4" s="362"/>
      <c r="GOD4" s="362"/>
      <c r="GOE4" s="390"/>
      <c r="GOF4" s="390"/>
      <c r="GOG4" s="390"/>
      <c r="GOH4" s="390"/>
      <c r="GOI4" s="390"/>
      <c r="GOJ4" s="362"/>
      <c r="GOK4" s="362"/>
      <c r="GOL4" s="362"/>
      <c r="GOM4" s="390"/>
      <c r="GON4" s="390"/>
      <c r="GOO4" s="390"/>
      <c r="GOP4" s="390"/>
      <c r="GOQ4" s="390"/>
      <c r="GOR4" s="362"/>
      <c r="GOS4" s="362"/>
      <c r="GOT4" s="362"/>
      <c r="GOU4" s="390"/>
      <c r="GOV4" s="390"/>
      <c r="GOW4" s="390"/>
      <c r="GOX4" s="390"/>
      <c r="GOY4" s="390"/>
      <c r="GOZ4" s="362"/>
      <c r="GPA4" s="362"/>
      <c r="GPB4" s="362"/>
      <c r="GPC4" s="390"/>
      <c r="GPD4" s="390"/>
      <c r="GPE4" s="390"/>
      <c r="GPF4" s="390"/>
      <c r="GPG4" s="390"/>
      <c r="GPH4" s="362"/>
      <c r="GPI4" s="362"/>
      <c r="GPJ4" s="362"/>
      <c r="GPK4" s="390"/>
      <c r="GPL4" s="390"/>
      <c r="GPM4" s="390"/>
      <c r="GPN4" s="390"/>
      <c r="GPO4" s="390"/>
      <c r="GPP4" s="362"/>
      <c r="GPQ4" s="362"/>
      <c r="GPR4" s="362"/>
      <c r="GPS4" s="390"/>
      <c r="GPT4" s="390"/>
      <c r="GPU4" s="390"/>
      <c r="GPV4" s="390"/>
      <c r="GPW4" s="390"/>
      <c r="GPX4" s="362"/>
      <c r="GPY4" s="362"/>
      <c r="GPZ4" s="362"/>
      <c r="GQA4" s="390"/>
      <c r="GQB4" s="390"/>
      <c r="GQC4" s="390"/>
      <c r="GQD4" s="390"/>
      <c r="GQE4" s="390"/>
      <c r="GQF4" s="362"/>
      <c r="GQG4" s="362"/>
      <c r="GQH4" s="362"/>
      <c r="GQI4" s="390"/>
      <c r="GQJ4" s="390"/>
      <c r="GQK4" s="390"/>
      <c r="GQL4" s="390"/>
      <c r="GQM4" s="390"/>
      <c r="GQN4" s="362"/>
      <c r="GQO4" s="362"/>
      <c r="GQP4" s="362"/>
      <c r="GQQ4" s="390"/>
      <c r="GQR4" s="390"/>
      <c r="GQS4" s="390"/>
      <c r="GQT4" s="390"/>
      <c r="GQU4" s="390"/>
      <c r="GQV4" s="362"/>
      <c r="GQW4" s="362"/>
      <c r="GQX4" s="362"/>
      <c r="GQY4" s="390"/>
      <c r="GQZ4" s="390"/>
      <c r="GRA4" s="390"/>
      <c r="GRB4" s="390"/>
      <c r="GRC4" s="390"/>
      <c r="GRD4" s="362"/>
      <c r="GRE4" s="362"/>
      <c r="GRF4" s="362"/>
      <c r="GRG4" s="390"/>
      <c r="GRH4" s="390"/>
      <c r="GRI4" s="390"/>
      <c r="GRJ4" s="390"/>
      <c r="GRK4" s="390"/>
      <c r="GRL4" s="362"/>
      <c r="GRM4" s="362"/>
      <c r="GRN4" s="362"/>
      <c r="GRO4" s="390"/>
      <c r="GRP4" s="390"/>
      <c r="GRQ4" s="390"/>
      <c r="GRR4" s="390"/>
      <c r="GRS4" s="390"/>
      <c r="GRT4" s="362"/>
      <c r="GRU4" s="362"/>
      <c r="GRV4" s="362"/>
      <c r="GRW4" s="390"/>
      <c r="GRX4" s="390"/>
      <c r="GRY4" s="390"/>
      <c r="GRZ4" s="390"/>
      <c r="GSA4" s="390"/>
      <c r="GSB4" s="362"/>
      <c r="GSC4" s="362"/>
      <c r="GSD4" s="362"/>
      <c r="GSE4" s="390"/>
      <c r="GSF4" s="390"/>
      <c r="GSG4" s="390"/>
      <c r="GSH4" s="390"/>
      <c r="GSI4" s="390"/>
      <c r="GSJ4" s="362"/>
      <c r="GSK4" s="362"/>
      <c r="GSL4" s="362"/>
      <c r="GSM4" s="390"/>
      <c r="GSN4" s="390"/>
      <c r="GSO4" s="390"/>
      <c r="GSP4" s="390"/>
      <c r="GSQ4" s="390"/>
      <c r="GSR4" s="362"/>
      <c r="GSS4" s="362"/>
      <c r="GST4" s="362"/>
      <c r="GSU4" s="390"/>
      <c r="GSV4" s="390"/>
      <c r="GSW4" s="390"/>
      <c r="GSX4" s="390"/>
      <c r="GSY4" s="390"/>
      <c r="GSZ4" s="362"/>
      <c r="GTA4" s="362"/>
      <c r="GTB4" s="362"/>
      <c r="GTC4" s="390"/>
      <c r="GTD4" s="390"/>
      <c r="GTE4" s="390"/>
      <c r="GTF4" s="390"/>
      <c r="GTG4" s="390"/>
      <c r="GTH4" s="362"/>
      <c r="GTI4" s="362"/>
      <c r="GTJ4" s="362"/>
      <c r="GTK4" s="390"/>
      <c r="GTL4" s="390"/>
      <c r="GTM4" s="390"/>
      <c r="GTN4" s="390"/>
      <c r="GTO4" s="390"/>
      <c r="GTP4" s="362"/>
      <c r="GTQ4" s="362"/>
      <c r="GTR4" s="362"/>
      <c r="GTS4" s="390"/>
      <c r="GTT4" s="390"/>
      <c r="GTU4" s="390"/>
      <c r="GTV4" s="390"/>
      <c r="GTW4" s="390"/>
      <c r="GTX4" s="362"/>
      <c r="GTY4" s="362"/>
      <c r="GTZ4" s="362"/>
      <c r="GUA4" s="390"/>
      <c r="GUB4" s="390"/>
      <c r="GUC4" s="390"/>
      <c r="GUD4" s="390"/>
      <c r="GUE4" s="390"/>
      <c r="GUF4" s="362"/>
      <c r="GUG4" s="362"/>
      <c r="GUH4" s="362"/>
      <c r="GUI4" s="390"/>
      <c r="GUJ4" s="390"/>
      <c r="GUK4" s="390"/>
      <c r="GUL4" s="390"/>
      <c r="GUM4" s="390"/>
      <c r="GUN4" s="362"/>
      <c r="GUO4" s="362"/>
      <c r="GUP4" s="362"/>
      <c r="GUQ4" s="390"/>
      <c r="GUR4" s="390"/>
      <c r="GUS4" s="390"/>
      <c r="GUT4" s="390"/>
      <c r="GUU4" s="390"/>
      <c r="GUV4" s="362"/>
      <c r="GUW4" s="362"/>
      <c r="GUX4" s="362"/>
      <c r="GUY4" s="390"/>
      <c r="GUZ4" s="390"/>
      <c r="GVA4" s="390"/>
      <c r="GVB4" s="390"/>
      <c r="GVC4" s="390"/>
      <c r="GVD4" s="362"/>
      <c r="GVE4" s="362"/>
      <c r="GVF4" s="362"/>
      <c r="GVG4" s="390"/>
      <c r="GVH4" s="390"/>
      <c r="GVI4" s="390"/>
      <c r="GVJ4" s="390"/>
      <c r="GVK4" s="390"/>
      <c r="GVL4" s="362"/>
      <c r="GVM4" s="362"/>
      <c r="GVN4" s="362"/>
      <c r="GVO4" s="390"/>
      <c r="GVP4" s="390"/>
      <c r="GVQ4" s="390"/>
      <c r="GVR4" s="390"/>
      <c r="GVS4" s="390"/>
      <c r="GVT4" s="362"/>
      <c r="GVU4" s="362"/>
      <c r="GVV4" s="362"/>
      <c r="GVW4" s="390"/>
      <c r="GVX4" s="390"/>
      <c r="GVY4" s="390"/>
      <c r="GVZ4" s="390"/>
      <c r="GWA4" s="390"/>
      <c r="GWB4" s="362"/>
      <c r="GWC4" s="362"/>
      <c r="GWD4" s="362"/>
      <c r="GWE4" s="390"/>
      <c r="GWF4" s="390"/>
      <c r="GWG4" s="390"/>
      <c r="GWH4" s="390"/>
      <c r="GWI4" s="390"/>
      <c r="GWJ4" s="362"/>
      <c r="GWK4" s="362"/>
      <c r="GWL4" s="362"/>
      <c r="GWM4" s="390"/>
      <c r="GWN4" s="390"/>
      <c r="GWO4" s="390"/>
      <c r="GWP4" s="390"/>
      <c r="GWQ4" s="390"/>
      <c r="GWR4" s="362"/>
      <c r="GWS4" s="362"/>
      <c r="GWT4" s="362"/>
      <c r="GWU4" s="390"/>
      <c r="GWV4" s="390"/>
      <c r="GWW4" s="390"/>
      <c r="GWX4" s="390"/>
      <c r="GWY4" s="390"/>
      <c r="GWZ4" s="362"/>
      <c r="GXA4" s="362"/>
      <c r="GXB4" s="362"/>
      <c r="GXC4" s="390"/>
      <c r="GXD4" s="390"/>
      <c r="GXE4" s="390"/>
      <c r="GXF4" s="390"/>
      <c r="GXG4" s="390"/>
      <c r="GXH4" s="362"/>
      <c r="GXI4" s="362"/>
      <c r="GXJ4" s="362"/>
      <c r="GXK4" s="390"/>
      <c r="GXL4" s="390"/>
      <c r="GXM4" s="390"/>
      <c r="GXN4" s="390"/>
      <c r="GXO4" s="390"/>
      <c r="GXP4" s="362"/>
      <c r="GXQ4" s="362"/>
      <c r="GXR4" s="362"/>
      <c r="GXS4" s="390"/>
      <c r="GXT4" s="390"/>
      <c r="GXU4" s="390"/>
      <c r="GXV4" s="390"/>
      <c r="GXW4" s="390"/>
      <c r="GXX4" s="362"/>
      <c r="GXY4" s="362"/>
      <c r="GXZ4" s="362"/>
      <c r="GYA4" s="390"/>
      <c r="GYB4" s="390"/>
      <c r="GYC4" s="390"/>
      <c r="GYD4" s="390"/>
      <c r="GYE4" s="390"/>
      <c r="GYF4" s="362"/>
      <c r="GYG4" s="362"/>
      <c r="GYH4" s="362"/>
      <c r="GYI4" s="390"/>
      <c r="GYJ4" s="390"/>
      <c r="GYK4" s="390"/>
      <c r="GYL4" s="390"/>
      <c r="GYM4" s="390"/>
      <c r="GYN4" s="362"/>
      <c r="GYO4" s="362"/>
      <c r="GYP4" s="362"/>
      <c r="GYQ4" s="390"/>
      <c r="GYR4" s="390"/>
      <c r="GYS4" s="390"/>
      <c r="GYT4" s="390"/>
      <c r="GYU4" s="390"/>
      <c r="GYV4" s="362"/>
      <c r="GYW4" s="362"/>
      <c r="GYX4" s="362"/>
      <c r="GYY4" s="390"/>
      <c r="GYZ4" s="390"/>
      <c r="GZA4" s="390"/>
      <c r="GZB4" s="390"/>
      <c r="GZC4" s="390"/>
      <c r="GZD4" s="362"/>
      <c r="GZE4" s="362"/>
      <c r="GZF4" s="362"/>
      <c r="GZG4" s="390"/>
      <c r="GZH4" s="390"/>
      <c r="GZI4" s="390"/>
      <c r="GZJ4" s="390"/>
      <c r="GZK4" s="390"/>
      <c r="GZL4" s="362"/>
      <c r="GZM4" s="362"/>
      <c r="GZN4" s="362"/>
      <c r="GZO4" s="390"/>
      <c r="GZP4" s="390"/>
      <c r="GZQ4" s="390"/>
      <c r="GZR4" s="390"/>
      <c r="GZS4" s="390"/>
      <c r="GZT4" s="362"/>
      <c r="GZU4" s="362"/>
      <c r="GZV4" s="362"/>
      <c r="GZW4" s="390"/>
      <c r="GZX4" s="390"/>
      <c r="GZY4" s="390"/>
      <c r="GZZ4" s="390"/>
      <c r="HAA4" s="390"/>
      <c r="HAB4" s="362"/>
      <c r="HAC4" s="362"/>
      <c r="HAD4" s="362"/>
      <c r="HAE4" s="390"/>
      <c r="HAF4" s="390"/>
      <c r="HAG4" s="390"/>
      <c r="HAH4" s="390"/>
      <c r="HAI4" s="390"/>
      <c r="HAJ4" s="362"/>
      <c r="HAK4" s="362"/>
      <c r="HAL4" s="362"/>
      <c r="HAM4" s="390"/>
      <c r="HAN4" s="390"/>
      <c r="HAO4" s="390"/>
      <c r="HAP4" s="390"/>
      <c r="HAQ4" s="390"/>
      <c r="HAR4" s="362"/>
      <c r="HAS4" s="362"/>
      <c r="HAT4" s="362"/>
      <c r="HAU4" s="390"/>
      <c r="HAV4" s="390"/>
      <c r="HAW4" s="390"/>
      <c r="HAX4" s="390"/>
      <c r="HAY4" s="390"/>
      <c r="HAZ4" s="362"/>
      <c r="HBA4" s="362"/>
      <c r="HBB4" s="362"/>
      <c r="HBC4" s="390"/>
      <c r="HBD4" s="390"/>
      <c r="HBE4" s="390"/>
      <c r="HBF4" s="390"/>
      <c r="HBG4" s="390"/>
      <c r="HBH4" s="362"/>
      <c r="HBI4" s="362"/>
      <c r="HBJ4" s="362"/>
      <c r="HBK4" s="390"/>
      <c r="HBL4" s="390"/>
      <c r="HBM4" s="390"/>
      <c r="HBN4" s="390"/>
      <c r="HBO4" s="390"/>
      <c r="HBP4" s="362"/>
      <c r="HBQ4" s="362"/>
      <c r="HBR4" s="362"/>
      <c r="HBS4" s="390"/>
      <c r="HBT4" s="390"/>
      <c r="HBU4" s="390"/>
      <c r="HBV4" s="390"/>
      <c r="HBW4" s="390"/>
      <c r="HBX4" s="362"/>
      <c r="HBY4" s="362"/>
      <c r="HBZ4" s="362"/>
      <c r="HCA4" s="390"/>
      <c r="HCB4" s="390"/>
      <c r="HCC4" s="390"/>
      <c r="HCD4" s="390"/>
      <c r="HCE4" s="390"/>
      <c r="HCF4" s="362"/>
      <c r="HCG4" s="362"/>
      <c r="HCH4" s="362"/>
      <c r="HCI4" s="390"/>
      <c r="HCJ4" s="390"/>
      <c r="HCK4" s="390"/>
      <c r="HCL4" s="390"/>
      <c r="HCM4" s="390"/>
      <c r="HCN4" s="362"/>
      <c r="HCO4" s="362"/>
      <c r="HCP4" s="362"/>
      <c r="HCQ4" s="390"/>
      <c r="HCR4" s="390"/>
      <c r="HCS4" s="390"/>
      <c r="HCT4" s="390"/>
      <c r="HCU4" s="390"/>
      <c r="HCV4" s="362"/>
      <c r="HCW4" s="362"/>
      <c r="HCX4" s="362"/>
      <c r="HCY4" s="390"/>
      <c r="HCZ4" s="390"/>
      <c r="HDA4" s="390"/>
      <c r="HDB4" s="390"/>
      <c r="HDC4" s="390"/>
      <c r="HDD4" s="362"/>
      <c r="HDE4" s="362"/>
      <c r="HDF4" s="362"/>
      <c r="HDG4" s="390"/>
      <c r="HDH4" s="390"/>
      <c r="HDI4" s="390"/>
      <c r="HDJ4" s="390"/>
      <c r="HDK4" s="390"/>
      <c r="HDL4" s="362"/>
      <c r="HDM4" s="362"/>
      <c r="HDN4" s="362"/>
      <c r="HDO4" s="390"/>
      <c r="HDP4" s="390"/>
      <c r="HDQ4" s="390"/>
      <c r="HDR4" s="390"/>
      <c r="HDS4" s="390"/>
      <c r="HDT4" s="362"/>
      <c r="HDU4" s="362"/>
      <c r="HDV4" s="362"/>
      <c r="HDW4" s="390"/>
      <c r="HDX4" s="390"/>
      <c r="HDY4" s="390"/>
      <c r="HDZ4" s="390"/>
      <c r="HEA4" s="390"/>
      <c r="HEB4" s="362"/>
      <c r="HEC4" s="362"/>
      <c r="HED4" s="362"/>
      <c r="HEE4" s="390"/>
      <c r="HEF4" s="390"/>
      <c r="HEG4" s="390"/>
      <c r="HEH4" s="390"/>
      <c r="HEI4" s="390"/>
      <c r="HEJ4" s="362"/>
      <c r="HEK4" s="362"/>
      <c r="HEL4" s="362"/>
      <c r="HEM4" s="390"/>
      <c r="HEN4" s="390"/>
      <c r="HEO4" s="390"/>
      <c r="HEP4" s="390"/>
      <c r="HEQ4" s="390"/>
      <c r="HER4" s="362"/>
      <c r="HES4" s="362"/>
      <c r="HET4" s="362"/>
      <c r="HEU4" s="390"/>
      <c r="HEV4" s="390"/>
      <c r="HEW4" s="390"/>
      <c r="HEX4" s="390"/>
      <c r="HEY4" s="390"/>
      <c r="HEZ4" s="362"/>
      <c r="HFA4" s="362"/>
      <c r="HFB4" s="362"/>
      <c r="HFC4" s="390"/>
      <c r="HFD4" s="390"/>
      <c r="HFE4" s="390"/>
      <c r="HFF4" s="390"/>
      <c r="HFG4" s="390"/>
      <c r="HFH4" s="362"/>
      <c r="HFI4" s="362"/>
      <c r="HFJ4" s="362"/>
      <c r="HFK4" s="390"/>
      <c r="HFL4" s="390"/>
      <c r="HFM4" s="390"/>
      <c r="HFN4" s="390"/>
      <c r="HFO4" s="390"/>
      <c r="HFP4" s="362"/>
      <c r="HFQ4" s="362"/>
      <c r="HFR4" s="362"/>
      <c r="HFS4" s="390"/>
      <c r="HFT4" s="390"/>
      <c r="HFU4" s="390"/>
      <c r="HFV4" s="390"/>
      <c r="HFW4" s="390"/>
      <c r="HFX4" s="362"/>
      <c r="HFY4" s="362"/>
      <c r="HFZ4" s="362"/>
      <c r="HGA4" s="390"/>
      <c r="HGB4" s="390"/>
      <c r="HGC4" s="390"/>
      <c r="HGD4" s="390"/>
      <c r="HGE4" s="390"/>
      <c r="HGF4" s="362"/>
      <c r="HGG4" s="362"/>
      <c r="HGH4" s="362"/>
      <c r="HGI4" s="390"/>
      <c r="HGJ4" s="390"/>
      <c r="HGK4" s="390"/>
      <c r="HGL4" s="390"/>
      <c r="HGM4" s="390"/>
      <c r="HGN4" s="362"/>
      <c r="HGO4" s="362"/>
      <c r="HGP4" s="362"/>
      <c r="HGQ4" s="390"/>
      <c r="HGR4" s="390"/>
      <c r="HGS4" s="390"/>
      <c r="HGT4" s="390"/>
      <c r="HGU4" s="390"/>
      <c r="HGV4" s="362"/>
      <c r="HGW4" s="362"/>
      <c r="HGX4" s="362"/>
      <c r="HGY4" s="390"/>
      <c r="HGZ4" s="390"/>
      <c r="HHA4" s="390"/>
      <c r="HHB4" s="390"/>
      <c r="HHC4" s="390"/>
      <c r="HHD4" s="362"/>
      <c r="HHE4" s="362"/>
      <c r="HHF4" s="362"/>
      <c r="HHG4" s="390"/>
      <c r="HHH4" s="390"/>
      <c r="HHI4" s="390"/>
      <c r="HHJ4" s="390"/>
      <c r="HHK4" s="390"/>
      <c r="HHL4" s="362"/>
      <c r="HHM4" s="362"/>
      <c r="HHN4" s="362"/>
      <c r="HHO4" s="390"/>
      <c r="HHP4" s="390"/>
      <c r="HHQ4" s="390"/>
      <c r="HHR4" s="390"/>
      <c r="HHS4" s="390"/>
      <c r="HHT4" s="362"/>
      <c r="HHU4" s="362"/>
      <c r="HHV4" s="362"/>
      <c r="HHW4" s="390"/>
      <c r="HHX4" s="390"/>
      <c r="HHY4" s="390"/>
      <c r="HHZ4" s="390"/>
      <c r="HIA4" s="390"/>
      <c r="HIB4" s="362"/>
      <c r="HIC4" s="362"/>
      <c r="HID4" s="362"/>
      <c r="HIE4" s="390"/>
      <c r="HIF4" s="390"/>
      <c r="HIG4" s="390"/>
      <c r="HIH4" s="390"/>
      <c r="HII4" s="390"/>
      <c r="HIJ4" s="362"/>
      <c r="HIK4" s="362"/>
      <c r="HIL4" s="362"/>
      <c r="HIM4" s="390"/>
      <c r="HIN4" s="390"/>
      <c r="HIO4" s="390"/>
      <c r="HIP4" s="390"/>
      <c r="HIQ4" s="390"/>
      <c r="HIR4" s="362"/>
      <c r="HIS4" s="362"/>
      <c r="HIT4" s="362"/>
      <c r="HIU4" s="390"/>
      <c r="HIV4" s="390"/>
      <c r="HIW4" s="390"/>
      <c r="HIX4" s="390"/>
      <c r="HIY4" s="390"/>
      <c r="HIZ4" s="362"/>
      <c r="HJA4" s="362"/>
      <c r="HJB4" s="362"/>
      <c r="HJC4" s="390"/>
      <c r="HJD4" s="390"/>
      <c r="HJE4" s="390"/>
      <c r="HJF4" s="390"/>
      <c r="HJG4" s="390"/>
      <c r="HJH4" s="362"/>
      <c r="HJI4" s="362"/>
      <c r="HJJ4" s="362"/>
      <c r="HJK4" s="390"/>
      <c r="HJL4" s="390"/>
      <c r="HJM4" s="390"/>
      <c r="HJN4" s="390"/>
      <c r="HJO4" s="390"/>
      <c r="HJP4" s="362"/>
      <c r="HJQ4" s="362"/>
      <c r="HJR4" s="362"/>
      <c r="HJS4" s="390"/>
      <c r="HJT4" s="390"/>
      <c r="HJU4" s="390"/>
      <c r="HJV4" s="390"/>
      <c r="HJW4" s="390"/>
      <c r="HJX4" s="362"/>
      <c r="HJY4" s="362"/>
      <c r="HJZ4" s="362"/>
      <c r="HKA4" s="390"/>
      <c r="HKB4" s="390"/>
      <c r="HKC4" s="390"/>
      <c r="HKD4" s="390"/>
      <c r="HKE4" s="390"/>
      <c r="HKF4" s="362"/>
      <c r="HKG4" s="362"/>
      <c r="HKH4" s="362"/>
      <c r="HKI4" s="390"/>
      <c r="HKJ4" s="390"/>
      <c r="HKK4" s="390"/>
      <c r="HKL4" s="390"/>
      <c r="HKM4" s="390"/>
      <c r="HKN4" s="362"/>
      <c r="HKO4" s="362"/>
      <c r="HKP4" s="362"/>
      <c r="HKQ4" s="390"/>
      <c r="HKR4" s="390"/>
      <c r="HKS4" s="390"/>
      <c r="HKT4" s="390"/>
      <c r="HKU4" s="390"/>
      <c r="HKV4" s="362"/>
      <c r="HKW4" s="362"/>
      <c r="HKX4" s="362"/>
      <c r="HKY4" s="390"/>
      <c r="HKZ4" s="390"/>
      <c r="HLA4" s="390"/>
      <c r="HLB4" s="390"/>
      <c r="HLC4" s="390"/>
      <c r="HLD4" s="362"/>
      <c r="HLE4" s="362"/>
      <c r="HLF4" s="362"/>
      <c r="HLG4" s="390"/>
      <c r="HLH4" s="390"/>
      <c r="HLI4" s="390"/>
      <c r="HLJ4" s="390"/>
      <c r="HLK4" s="390"/>
      <c r="HLL4" s="362"/>
      <c r="HLM4" s="362"/>
      <c r="HLN4" s="362"/>
      <c r="HLO4" s="390"/>
      <c r="HLP4" s="390"/>
      <c r="HLQ4" s="390"/>
      <c r="HLR4" s="390"/>
      <c r="HLS4" s="390"/>
      <c r="HLT4" s="362"/>
      <c r="HLU4" s="362"/>
      <c r="HLV4" s="362"/>
      <c r="HLW4" s="390"/>
      <c r="HLX4" s="390"/>
      <c r="HLY4" s="390"/>
      <c r="HLZ4" s="390"/>
      <c r="HMA4" s="390"/>
      <c r="HMB4" s="362"/>
      <c r="HMC4" s="362"/>
      <c r="HMD4" s="362"/>
      <c r="HME4" s="390"/>
      <c r="HMF4" s="390"/>
      <c r="HMG4" s="390"/>
      <c r="HMH4" s="390"/>
      <c r="HMI4" s="390"/>
      <c r="HMJ4" s="362"/>
      <c r="HMK4" s="362"/>
      <c r="HML4" s="362"/>
      <c r="HMM4" s="390"/>
      <c r="HMN4" s="390"/>
      <c r="HMO4" s="390"/>
      <c r="HMP4" s="390"/>
      <c r="HMQ4" s="390"/>
      <c r="HMR4" s="362"/>
      <c r="HMS4" s="362"/>
      <c r="HMT4" s="362"/>
      <c r="HMU4" s="390"/>
      <c r="HMV4" s="390"/>
      <c r="HMW4" s="390"/>
      <c r="HMX4" s="390"/>
      <c r="HMY4" s="390"/>
      <c r="HMZ4" s="362"/>
      <c r="HNA4" s="362"/>
      <c r="HNB4" s="362"/>
      <c r="HNC4" s="390"/>
      <c r="HND4" s="390"/>
      <c r="HNE4" s="390"/>
      <c r="HNF4" s="390"/>
      <c r="HNG4" s="390"/>
      <c r="HNH4" s="362"/>
      <c r="HNI4" s="362"/>
      <c r="HNJ4" s="362"/>
      <c r="HNK4" s="390"/>
      <c r="HNL4" s="390"/>
      <c r="HNM4" s="390"/>
      <c r="HNN4" s="390"/>
      <c r="HNO4" s="390"/>
      <c r="HNP4" s="362"/>
      <c r="HNQ4" s="362"/>
      <c r="HNR4" s="362"/>
      <c r="HNS4" s="390"/>
      <c r="HNT4" s="390"/>
      <c r="HNU4" s="390"/>
      <c r="HNV4" s="390"/>
      <c r="HNW4" s="390"/>
      <c r="HNX4" s="362"/>
      <c r="HNY4" s="362"/>
      <c r="HNZ4" s="362"/>
      <c r="HOA4" s="390"/>
      <c r="HOB4" s="390"/>
      <c r="HOC4" s="390"/>
      <c r="HOD4" s="390"/>
      <c r="HOE4" s="390"/>
      <c r="HOF4" s="362"/>
      <c r="HOG4" s="362"/>
      <c r="HOH4" s="362"/>
      <c r="HOI4" s="390"/>
      <c r="HOJ4" s="390"/>
      <c r="HOK4" s="390"/>
      <c r="HOL4" s="390"/>
      <c r="HOM4" s="390"/>
      <c r="HON4" s="362"/>
      <c r="HOO4" s="362"/>
      <c r="HOP4" s="362"/>
      <c r="HOQ4" s="390"/>
      <c r="HOR4" s="390"/>
      <c r="HOS4" s="390"/>
      <c r="HOT4" s="390"/>
      <c r="HOU4" s="390"/>
      <c r="HOV4" s="362"/>
      <c r="HOW4" s="362"/>
      <c r="HOX4" s="362"/>
      <c r="HOY4" s="390"/>
      <c r="HOZ4" s="390"/>
      <c r="HPA4" s="390"/>
      <c r="HPB4" s="390"/>
      <c r="HPC4" s="390"/>
      <c r="HPD4" s="362"/>
      <c r="HPE4" s="362"/>
      <c r="HPF4" s="362"/>
      <c r="HPG4" s="390"/>
      <c r="HPH4" s="390"/>
      <c r="HPI4" s="390"/>
      <c r="HPJ4" s="390"/>
      <c r="HPK4" s="390"/>
      <c r="HPL4" s="362"/>
      <c r="HPM4" s="362"/>
      <c r="HPN4" s="362"/>
      <c r="HPO4" s="390"/>
      <c r="HPP4" s="390"/>
      <c r="HPQ4" s="390"/>
      <c r="HPR4" s="390"/>
      <c r="HPS4" s="390"/>
      <c r="HPT4" s="362"/>
      <c r="HPU4" s="362"/>
      <c r="HPV4" s="362"/>
      <c r="HPW4" s="390"/>
      <c r="HPX4" s="390"/>
      <c r="HPY4" s="390"/>
      <c r="HPZ4" s="390"/>
      <c r="HQA4" s="390"/>
      <c r="HQB4" s="362"/>
      <c r="HQC4" s="362"/>
      <c r="HQD4" s="362"/>
      <c r="HQE4" s="390"/>
      <c r="HQF4" s="390"/>
      <c r="HQG4" s="390"/>
      <c r="HQH4" s="390"/>
      <c r="HQI4" s="390"/>
      <c r="HQJ4" s="362"/>
      <c r="HQK4" s="362"/>
      <c r="HQL4" s="362"/>
      <c r="HQM4" s="390"/>
      <c r="HQN4" s="390"/>
      <c r="HQO4" s="390"/>
      <c r="HQP4" s="390"/>
      <c r="HQQ4" s="390"/>
      <c r="HQR4" s="362"/>
      <c r="HQS4" s="362"/>
      <c r="HQT4" s="362"/>
      <c r="HQU4" s="390"/>
      <c r="HQV4" s="390"/>
      <c r="HQW4" s="390"/>
      <c r="HQX4" s="390"/>
      <c r="HQY4" s="390"/>
      <c r="HQZ4" s="362"/>
      <c r="HRA4" s="362"/>
      <c r="HRB4" s="362"/>
      <c r="HRC4" s="390"/>
      <c r="HRD4" s="390"/>
      <c r="HRE4" s="390"/>
      <c r="HRF4" s="390"/>
      <c r="HRG4" s="390"/>
      <c r="HRH4" s="362"/>
      <c r="HRI4" s="362"/>
      <c r="HRJ4" s="362"/>
      <c r="HRK4" s="390"/>
      <c r="HRL4" s="390"/>
      <c r="HRM4" s="390"/>
      <c r="HRN4" s="390"/>
      <c r="HRO4" s="390"/>
      <c r="HRP4" s="362"/>
      <c r="HRQ4" s="362"/>
      <c r="HRR4" s="362"/>
      <c r="HRS4" s="390"/>
      <c r="HRT4" s="390"/>
      <c r="HRU4" s="390"/>
      <c r="HRV4" s="390"/>
      <c r="HRW4" s="390"/>
      <c r="HRX4" s="362"/>
      <c r="HRY4" s="362"/>
      <c r="HRZ4" s="362"/>
      <c r="HSA4" s="390"/>
      <c r="HSB4" s="390"/>
      <c r="HSC4" s="390"/>
      <c r="HSD4" s="390"/>
      <c r="HSE4" s="390"/>
      <c r="HSF4" s="362"/>
      <c r="HSG4" s="362"/>
      <c r="HSH4" s="362"/>
      <c r="HSI4" s="390"/>
      <c r="HSJ4" s="390"/>
      <c r="HSK4" s="390"/>
      <c r="HSL4" s="390"/>
      <c r="HSM4" s="390"/>
      <c r="HSN4" s="362"/>
      <c r="HSO4" s="362"/>
      <c r="HSP4" s="362"/>
      <c r="HSQ4" s="390"/>
      <c r="HSR4" s="390"/>
      <c r="HSS4" s="390"/>
      <c r="HST4" s="390"/>
      <c r="HSU4" s="390"/>
      <c r="HSV4" s="362"/>
      <c r="HSW4" s="362"/>
      <c r="HSX4" s="362"/>
      <c r="HSY4" s="390"/>
      <c r="HSZ4" s="390"/>
      <c r="HTA4" s="390"/>
      <c r="HTB4" s="390"/>
      <c r="HTC4" s="390"/>
      <c r="HTD4" s="362"/>
      <c r="HTE4" s="362"/>
      <c r="HTF4" s="362"/>
      <c r="HTG4" s="390"/>
      <c r="HTH4" s="390"/>
      <c r="HTI4" s="390"/>
      <c r="HTJ4" s="390"/>
      <c r="HTK4" s="390"/>
      <c r="HTL4" s="362"/>
      <c r="HTM4" s="362"/>
      <c r="HTN4" s="362"/>
      <c r="HTO4" s="390"/>
      <c r="HTP4" s="390"/>
      <c r="HTQ4" s="390"/>
      <c r="HTR4" s="390"/>
      <c r="HTS4" s="390"/>
      <c r="HTT4" s="362"/>
      <c r="HTU4" s="362"/>
      <c r="HTV4" s="362"/>
      <c r="HTW4" s="390"/>
      <c r="HTX4" s="390"/>
      <c r="HTY4" s="390"/>
      <c r="HTZ4" s="390"/>
      <c r="HUA4" s="390"/>
      <c r="HUB4" s="362"/>
      <c r="HUC4" s="362"/>
      <c r="HUD4" s="362"/>
      <c r="HUE4" s="390"/>
      <c r="HUF4" s="390"/>
      <c r="HUG4" s="390"/>
      <c r="HUH4" s="390"/>
      <c r="HUI4" s="390"/>
      <c r="HUJ4" s="362"/>
      <c r="HUK4" s="362"/>
      <c r="HUL4" s="362"/>
      <c r="HUM4" s="390"/>
      <c r="HUN4" s="390"/>
      <c r="HUO4" s="390"/>
      <c r="HUP4" s="390"/>
      <c r="HUQ4" s="390"/>
      <c r="HUR4" s="362"/>
      <c r="HUS4" s="362"/>
      <c r="HUT4" s="362"/>
      <c r="HUU4" s="390"/>
      <c r="HUV4" s="390"/>
      <c r="HUW4" s="390"/>
      <c r="HUX4" s="390"/>
      <c r="HUY4" s="390"/>
      <c r="HUZ4" s="362"/>
      <c r="HVA4" s="362"/>
      <c r="HVB4" s="362"/>
      <c r="HVC4" s="390"/>
      <c r="HVD4" s="390"/>
      <c r="HVE4" s="390"/>
      <c r="HVF4" s="390"/>
      <c r="HVG4" s="390"/>
      <c r="HVH4" s="362"/>
      <c r="HVI4" s="362"/>
      <c r="HVJ4" s="362"/>
      <c r="HVK4" s="390"/>
      <c r="HVL4" s="390"/>
      <c r="HVM4" s="390"/>
      <c r="HVN4" s="390"/>
      <c r="HVO4" s="390"/>
      <c r="HVP4" s="362"/>
      <c r="HVQ4" s="362"/>
      <c r="HVR4" s="362"/>
      <c r="HVS4" s="390"/>
      <c r="HVT4" s="390"/>
      <c r="HVU4" s="390"/>
      <c r="HVV4" s="390"/>
      <c r="HVW4" s="390"/>
      <c r="HVX4" s="362"/>
      <c r="HVY4" s="362"/>
      <c r="HVZ4" s="362"/>
      <c r="HWA4" s="390"/>
      <c r="HWB4" s="390"/>
      <c r="HWC4" s="390"/>
      <c r="HWD4" s="390"/>
      <c r="HWE4" s="390"/>
      <c r="HWF4" s="362"/>
      <c r="HWG4" s="362"/>
      <c r="HWH4" s="362"/>
      <c r="HWI4" s="390"/>
      <c r="HWJ4" s="390"/>
      <c r="HWK4" s="390"/>
      <c r="HWL4" s="390"/>
      <c r="HWM4" s="390"/>
      <c r="HWN4" s="362"/>
      <c r="HWO4" s="362"/>
      <c r="HWP4" s="362"/>
      <c r="HWQ4" s="390"/>
      <c r="HWR4" s="390"/>
      <c r="HWS4" s="390"/>
      <c r="HWT4" s="390"/>
      <c r="HWU4" s="390"/>
      <c r="HWV4" s="362"/>
      <c r="HWW4" s="362"/>
      <c r="HWX4" s="362"/>
      <c r="HWY4" s="390"/>
      <c r="HWZ4" s="390"/>
      <c r="HXA4" s="390"/>
      <c r="HXB4" s="390"/>
      <c r="HXC4" s="390"/>
      <c r="HXD4" s="362"/>
      <c r="HXE4" s="362"/>
      <c r="HXF4" s="362"/>
      <c r="HXG4" s="390"/>
      <c r="HXH4" s="390"/>
      <c r="HXI4" s="390"/>
      <c r="HXJ4" s="390"/>
      <c r="HXK4" s="390"/>
      <c r="HXL4" s="362"/>
      <c r="HXM4" s="362"/>
      <c r="HXN4" s="362"/>
      <c r="HXO4" s="390"/>
      <c r="HXP4" s="390"/>
      <c r="HXQ4" s="390"/>
      <c r="HXR4" s="390"/>
      <c r="HXS4" s="390"/>
      <c r="HXT4" s="362"/>
      <c r="HXU4" s="362"/>
      <c r="HXV4" s="362"/>
      <c r="HXW4" s="390"/>
      <c r="HXX4" s="390"/>
      <c r="HXY4" s="390"/>
      <c r="HXZ4" s="390"/>
      <c r="HYA4" s="390"/>
      <c r="HYB4" s="362"/>
      <c r="HYC4" s="362"/>
      <c r="HYD4" s="362"/>
      <c r="HYE4" s="390"/>
      <c r="HYF4" s="390"/>
      <c r="HYG4" s="390"/>
      <c r="HYH4" s="390"/>
      <c r="HYI4" s="390"/>
      <c r="HYJ4" s="362"/>
      <c r="HYK4" s="362"/>
      <c r="HYL4" s="362"/>
      <c r="HYM4" s="390"/>
      <c r="HYN4" s="390"/>
      <c r="HYO4" s="390"/>
      <c r="HYP4" s="390"/>
      <c r="HYQ4" s="390"/>
      <c r="HYR4" s="362"/>
      <c r="HYS4" s="362"/>
      <c r="HYT4" s="362"/>
      <c r="HYU4" s="390"/>
      <c r="HYV4" s="390"/>
      <c r="HYW4" s="390"/>
      <c r="HYX4" s="390"/>
      <c r="HYY4" s="390"/>
      <c r="HYZ4" s="362"/>
      <c r="HZA4" s="362"/>
      <c r="HZB4" s="362"/>
      <c r="HZC4" s="390"/>
      <c r="HZD4" s="390"/>
      <c r="HZE4" s="390"/>
      <c r="HZF4" s="390"/>
      <c r="HZG4" s="390"/>
      <c r="HZH4" s="362"/>
      <c r="HZI4" s="362"/>
      <c r="HZJ4" s="362"/>
      <c r="HZK4" s="390"/>
      <c r="HZL4" s="390"/>
      <c r="HZM4" s="390"/>
      <c r="HZN4" s="390"/>
      <c r="HZO4" s="390"/>
      <c r="HZP4" s="362"/>
      <c r="HZQ4" s="362"/>
      <c r="HZR4" s="362"/>
      <c r="HZS4" s="390"/>
      <c r="HZT4" s="390"/>
      <c r="HZU4" s="390"/>
      <c r="HZV4" s="390"/>
      <c r="HZW4" s="390"/>
      <c r="HZX4" s="362"/>
      <c r="HZY4" s="362"/>
      <c r="HZZ4" s="362"/>
      <c r="IAA4" s="390"/>
      <c r="IAB4" s="390"/>
      <c r="IAC4" s="390"/>
      <c r="IAD4" s="390"/>
      <c r="IAE4" s="390"/>
      <c r="IAF4" s="362"/>
      <c r="IAG4" s="362"/>
      <c r="IAH4" s="362"/>
      <c r="IAI4" s="390"/>
      <c r="IAJ4" s="390"/>
      <c r="IAK4" s="390"/>
      <c r="IAL4" s="390"/>
      <c r="IAM4" s="390"/>
      <c r="IAN4" s="362"/>
      <c r="IAO4" s="362"/>
      <c r="IAP4" s="362"/>
      <c r="IAQ4" s="390"/>
      <c r="IAR4" s="390"/>
      <c r="IAS4" s="390"/>
      <c r="IAT4" s="390"/>
      <c r="IAU4" s="390"/>
      <c r="IAV4" s="362"/>
      <c r="IAW4" s="362"/>
      <c r="IAX4" s="362"/>
      <c r="IAY4" s="390"/>
      <c r="IAZ4" s="390"/>
      <c r="IBA4" s="390"/>
      <c r="IBB4" s="390"/>
      <c r="IBC4" s="390"/>
      <c r="IBD4" s="362"/>
      <c r="IBE4" s="362"/>
      <c r="IBF4" s="362"/>
      <c r="IBG4" s="390"/>
      <c r="IBH4" s="390"/>
      <c r="IBI4" s="390"/>
      <c r="IBJ4" s="390"/>
      <c r="IBK4" s="390"/>
      <c r="IBL4" s="362"/>
      <c r="IBM4" s="362"/>
      <c r="IBN4" s="362"/>
      <c r="IBO4" s="390"/>
      <c r="IBP4" s="390"/>
      <c r="IBQ4" s="390"/>
      <c r="IBR4" s="390"/>
      <c r="IBS4" s="390"/>
      <c r="IBT4" s="362"/>
      <c r="IBU4" s="362"/>
      <c r="IBV4" s="362"/>
      <c r="IBW4" s="390"/>
      <c r="IBX4" s="390"/>
      <c r="IBY4" s="390"/>
      <c r="IBZ4" s="390"/>
      <c r="ICA4" s="390"/>
      <c r="ICB4" s="362"/>
      <c r="ICC4" s="362"/>
      <c r="ICD4" s="362"/>
      <c r="ICE4" s="390"/>
      <c r="ICF4" s="390"/>
      <c r="ICG4" s="390"/>
      <c r="ICH4" s="390"/>
      <c r="ICI4" s="390"/>
      <c r="ICJ4" s="362"/>
      <c r="ICK4" s="362"/>
      <c r="ICL4" s="362"/>
      <c r="ICM4" s="390"/>
      <c r="ICN4" s="390"/>
      <c r="ICO4" s="390"/>
      <c r="ICP4" s="390"/>
      <c r="ICQ4" s="390"/>
      <c r="ICR4" s="362"/>
      <c r="ICS4" s="362"/>
      <c r="ICT4" s="362"/>
      <c r="ICU4" s="390"/>
      <c r="ICV4" s="390"/>
      <c r="ICW4" s="390"/>
      <c r="ICX4" s="390"/>
      <c r="ICY4" s="390"/>
      <c r="ICZ4" s="362"/>
      <c r="IDA4" s="362"/>
      <c r="IDB4" s="362"/>
      <c r="IDC4" s="390"/>
      <c r="IDD4" s="390"/>
      <c r="IDE4" s="390"/>
      <c r="IDF4" s="390"/>
      <c r="IDG4" s="390"/>
      <c r="IDH4" s="362"/>
      <c r="IDI4" s="362"/>
      <c r="IDJ4" s="362"/>
      <c r="IDK4" s="390"/>
      <c r="IDL4" s="390"/>
      <c r="IDM4" s="390"/>
      <c r="IDN4" s="390"/>
      <c r="IDO4" s="390"/>
      <c r="IDP4" s="362"/>
      <c r="IDQ4" s="362"/>
      <c r="IDR4" s="362"/>
      <c r="IDS4" s="390"/>
      <c r="IDT4" s="390"/>
      <c r="IDU4" s="390"/>
      <c r="IDV4" s="390"/>
      <c r="IDW4" s="390"/>
      <c r="IDX4" s="362"/>
      <c r="IDY4" s="362"/>
      <c r="IDZ4" s="362"/>
      <c r="IEA4" s="390"/>
      <c r="IEB4" s="390"/>
      <c r="IEC4" s="390"/>
      <c r="IED4" s="390"/>
      <c r="IEE4" s="390"/>
      <c r="IEF4" s="362"/>
      <c r="IEG4" s="362"/>
      <c r="IEH4" s="362"/>
      <c r="IEI4" s="390"/>
      <c r="IEJ4" s="390"/>
      <c r="IEK4" s="390"/>
      <c r="IEL4" s="390"/>
      <c r="IEM4" s="390"/>
      <c r="IEN4" s="362"/>
      <c r="IEO4" s="362"/>
      <c r="IEP4" s="362"/>
      <c r="IEQ4" s="390"/>
      <c r="IER4" s="390"/>
      <c r="IES4" s="390"/>
      <c r="IET4" s="390"/>
      <c r="IEU4" s="390"/>
      <c r="IEV4" s="362"/>
      <c r="IEW4" s="362"/>
      <c r="IEX4" s="362"/>
      <c r="IEY4" s="390"/>
      <c r="IEZ4" s="390"/>
      <c r="IFA4" s="390"/>
      <c r="IFB4" s="390"/>
      <c r="IFC4" s="390"/>
      <c r="IFD4" s="362"/>
      <c r="IFE4" s="362"/>
      <c r="IFF4" s="362"/>
      <c r="IFG4" s="390"/>
      <c r="IFH4" s="390"/>
      <c r="IFI4" s="390"/>
      <c r="IFJ4" s="390"/>
      <c r="IFK4" s="390"/>
      <c r="IFL4" s="362"/>
      <c r="IFM4" s="362"/>
      <c r="IFN4" s="362"/>
      <c r="IFO4" s="390"/>
      <c r="IFP4" s="390"/>
      <c r="IFQ4" s="390"/>
      <c r="IFR4" s="390"/>
      <c r="IFS4" s="390"/>
      <c r="IFT4" s="362"/>
      <c r="IFU4" s="362"/>
      <c r="IFV4" s="362"/>
      <c r="IFW4" s="390"/>
      <c r="IFX4" s="390"/>
      <c r="IFY4" s="390"/>
      <c r="IFZ4" s="390"/>
      <c r="IGA4" s="390"/>
      <c r="IGB4" s="362"/>
      <c r="IGC4" s="362"/>
      <c r="IGD4" s="362"/>
      <c r="IGE4" s="390"/>
      <c r="IGF4" s="390"/>
      <c r="IGG4" s="390"/>
      <c r="IGH4" s="390"/>
      <c r="IGI4" s="390"/>
      <c r="IGJ4" s="362"/>
      <c r="IGK4" s="362"/>
      <c r="IGL4" s="362"/>
      <c r="IGM4" s="390"/>
      <c r="IGN4" s="390"/>
      <c r="IGO4" s="390"/>
      <c r="IGP4" s="390"/>
      <c r="IGQ4" s="390"/>
      <c r="IGR4" s="362"/>
      <c r="IGS4" s="362"/>
      <c r="IGT4" s="362"/>
      <c r="IGU4" s="390"/>
      <c r="IGV4" s="390"/>
      <c r="IGW4" s="390"/>
      <c r="IGX4" s="390"/>
      <c r="IGY4" s="390"/>
      <c r="IGZ4" s="362"/>
      <c r="IHA4" s="362"/>
      <c r="IHB4" s="362"/>
      <c r="IHC4" s="390"/>
      <c r="IHD4" s="390"/>
      <c r="IHE4" s="390"/>
      <c r="IHF4" s="390"/>
      <c r="IHG4" s="390"/>
      <c r="IHH4" s="362"/>
      <c r="IHI4" s="362"/>
      <c r="IHJ4" s="362"/>
      <c r="IHK4" s="390"/>
      <c r="IHL4" s="390"/>
      <c r="IHM4" s="390"/>
      <c r="IHN4" s="390"/>
      <c r="IHO4" s="390"/>
      <c r="IHP4" s="362"/>
      <c r="IHQ4" s="362"/>
      <c r="IHR4" s="362"/>
      <c r="IHS4" s="390"/>
      <c r="IHT4" s="390"/>
      <c r="IHU4" s="390"/>
      <c r="IHV4" s="390"/>
      <c r="IHW4" s="390"/>
      <c r="IHX4" s="362"/>
      <c r="IHY4" s="362"/>
      <c r="IHZ4" s="362"/>
      <c r="IIA4" s="390"/>
      <c r="IIB4" s="390"/>
      <c r="IIC4" s="390"/>
      <c r="IID4" s="390"/>
      <c r="IIE4" s="390"/>
      <c r="IIF4" s="362"/>
      <c r="IIG4" s="362"/>
      <c r="IIH4" s="362"/>
      <c r="III4" s="390"/>
      <c r="IIJ4" s="390"/>
      <c r="IIK4" s="390"/>
      <c r="IIL4" s="390"/>
      <c r="IIM4" s="390"/>
      <c r="IIN4" s="362"/>
      <c r="IIO4" s="362"/>
      <c r="IIP4" s="362"/>
      <c r="IIQ4" s="390"/>
      <c r="IIR4" s="390"/>
      <c r="IIS4" s="390"/>
      <c r="IIT4" s="390"/>
      <c r="IIU4" s="390"/>
      <c r="IIV4" s="362"/>
      <c r="IIW4" s="362"/>
      <c r="IIX4" s="362"/>
      <c r="IIY4" s="390"/>
      <c r="IIZ4" s="390"/>
      <c r="IJA4" s="390"/>
      <c r="IJB4" s="390"/>
      <c r="IJC4" s="390"/>
      <c r="IJD4" s="362"/>
      <c r="IJE4" s="362"/>
      <c r="IJF4" s="362"/>
      <c r="IJG4" s="390"/>
      <c r="IJH4" s="390"/>
      <c r="IJI4" s="390"/>
      <c r="IJJ4" s="390"/>
      <c r="IJK4" s="390"/>
      <c r="IJL4" s="362"/>
      <c r="IJM4" s="362"/>
      <c r="IJN4" s="362"/>
      <c r="IJO4" s="390"/>
      <c r="IJP4" s="390"/>
      <c r="IJQ4" s="390"/>
      <c r="IJR4" s="390"/>
      <c r="IJS4" s="390"/>
      <c r="IJT4" s="362"/>
      <c r="IJU4" s="362"/>
      <c r="IJV4" s="362"/>
      <c r="IJW4" s="390"/>
      <c r="IJX4" s="390"/>
      <c r="IJY4" s="390"/>
      <c r="IJZ4" s="390"/>
      <c r="IKA4" s="390"/>
      <c r="IKB4" s="362"/>
      <c r="IKC4" s="362"/>
      <c r="IKD4" s="362"/>
      <c r="IKE4" s="390"/>
      <c r="IKF4" s="390"/>
      <c r="IKG4" s="390"/>
      <c r="IKH4" s="390"/>
      <c r="IKI4" s="390"/>
      <c r="IKJ4" s="362"/>
      <c r="IKK4" s="362"/>
      <c r="IKL4" s="362"/>
      <c r="IKM4" s="390"/>
      <c r="IKN4" s="390"/>
      <c r="IKO4" s="390"/>
      <c r="IKP4" s="390"/>
      <c r="IKQ4" s="390"/>
      <c r="IKR4" s="362"/>
      <c r="IKS4" s="362"/>
      <c r="IKT4" s="362"/>
      <c r="IKU4" s="390"/>
      <c r="IKV4" s="390"/>
      <c r="IKW4" s="390"/>
      <c r="IKX4" s="390"/>
      <c r="IKY4" s="390"/>
      <c r="IKZ4" s="362"/>
      <c r="ILA4" s="362"/>
      <c r="ILB4" s="362"/>
      <c r="ILC4" s="390"/>
      <c r="ILD4" s="390"/>
      <c r="ILE4" s="390"/>
      <c r="ILF4" s="390"/>
      <c r="ILG4" s="390"/>
      <c r="ILH4" s="362"/>
      <c r="ILI4" s="362"/>
      <c r="ILJ4" s="362"/>
      <c r="ILK4" s="390"/>
      <c r="ILL4" s="390"/>
      <c r="ILM4" s="390"/>
      <c r="ILN4" s="390"/>
      <c r="ILO4" s="390"/>
      <c r="ILP4" s="362"/>
      <c r="ILQ4" s="362"/>
      <c r="ILR4" s="362"/>
      <c r="ILS4" s="390"/>
      <c r="ILT4" s="390"/>
      <c r="ILU4" s="390"/>
      <c r="ILV4" s="390"/>
      <c r="ILW4" s="390"/>
      <c r="ILX4" s="362"/>
      <c r="ILY4" s="362"/>
      <c r="ILZ4" s="362"/>
      <c r="IMA4" s="390"/>
      <c r="IMB4" s="390"/>
      <c r="IMC4" s="390"/>
      <c r="IMD4" s="390"/>
      <c r="IME4" s="390"/>
      <c r="IMF4" s="362"/>
      <c r="IMG4" s="362"/>
      <c r="IMH4" s="362"/>
      <c r="IMI4" s="390"/>
      <c r="IMJ4" s="390"/>
      <c r="IMK4" s="390"/>
      <c r="IML4" s="390"/>
      <c r="IMM4" s="390"/>
      <c r="IMN4" s="362"/>
      <c r="IMO4" s="362"/>
      <c r="IMP4" s="362"/>
      <c r="IMQ4" s="390"/>
      <c r="IMR4" s="390"/>
      <c r="IMS4" s="390"/>
      <c r="IMT4" s="390"/>
      <c r="IMU4" s="390"/>
      <c r="IMV4" s="362"/>
      <c r="IMW4" s="362"/>
      <c r="IMX4" s="362"/>
      <c r="IMY4" s="390"/>
      <c r="IMZ4" s="390"/>
      <c r="INA4" s="390"/>
      <c r="INB4" s="390"/>
      <c r="INC4" s="390"/>
      <c r="IND4" s="362"/>
      <c r="INE4" s="362"/>
      <c r="INF4" s="362"/>
      <c r="ING4" s="390"/>
      <c r="INH4" s="390"/>
      <c r="INI4" s="390"/>
      <c r="INJ4" s="390"/>
      <c r="INK4" s="390"/>
      <c r="INL4" s="362"/>
      <c r="INM4" s="362"/>
      <c r="INN4" s="362"/>
      <c r="INO4" s="390"/>
      <c r="INP4" s="390"/>
      <c r="INQ4" s="390"/>
      <c r="INR4" s="390"/>
      <c r="INS4" s="390"/>
      <c r="INT4" s="362"/>
      <c r="INU4" s="362"/>
      <c r="INV4" s="362"/>
      <c r="INW4" s="390"/>
      <c r="INX4" s="390"/>
      <c r="INY4" s="390"/>
      <c r="INZ4" s="390"/>
      <c r="IOA4" s="390"/>
      <c r="IOB4" s="362"/>
      <c r="IOC4" s="362"/>
      <c r="IOD4" s="362"/>
      <c r="IOE4" s="390"/>
      <c r="IOF4" s="390"/>
      <c r="IOG4" s="390"/>
      <c r="IOH4" s="390"/>
      <c r="IOI4" s="390"/>
      <c r="IOJ4" s="362"/>
      <c r="IOK4" s="362"/>
      <c r="IOL4" s="362"/>
      <c r="IOM4" s="390"/>
      <c r="ION4" s="390"/>
      <c r="IOO4" s="390"/>
      <c r="IOP4" s="390"/>
      <c r="IOQ4" s="390"/>
      <c r="IOR4" s="362"/>
      <c r="IOS4" s="362"/>
      <c r="IOT4" s="362"/>
      <c r="IOU4" s="390"/>
      <c r="IOV4" s="390"/>
      <c r="IOW4" s="390"/>
      <c r="IOX4" s="390"/>
      <c r="IOY4" s="390"/>
      <c r="IOZ4" s="362"/>
      <c r="IPA4" s="362"/>
      <c r="IPB4" s="362"/>
      <c r="IPC4" s="390"/>
      <c r="IPD4" s="390"/>
      <c r="IPE4" s="390"/>
      <c r="IPF4" s="390"/>
      <c r="IPG4" s="390"/>
      <c r="IPH4" s="362"/>
      <c r="IPI4" s="362"/>
      <c r="IPJ4" s="362"/>
      <c r="IPK4" s="390"/>
      <c r="IPL4" s="390"/>
      <c r="IPM4" s="390"/>
      <c r="IPN4" s="390"/>
      <c r="IPO4" s="390"/>
      <c r="IPP4" s="362"/>
      <c r="IPQ4" s="362"/>
      <c r="IPR4" s="362"/>
      <c r="IPS4" s="390"/>
      <c r="IPT4" s="390"/>
      <c r="IPU4" s="390"/>
      <c r="IPV4" s="390"/>
      <c r="IPW4" s="390"/>
      <c r="IPX4" s="362"/>
      <c r="IPY4" s="362"/>
      <c r="IPZ4" s="362"/>
      <c r="IQA4" s="390"/>
      <c r="IQB4" s="390"/>
      <c r="IQC4" s="390"/>
      <c r="IQD4" s="390"/>
      <c r="IQE4" s="390"/>
      <c r="IQF4" s="362"/>
      <c r="IQG4" s="362"/>
      <c r="IQH4" s="362"/>
      <c r="IQI4" s="390"/>
      <c r="IQJ4" s="390"/>
      <c r="IQK4" s="390"/>
      <c r="IQL4" s="390"/>
      <c r="IQM4" s="390"/>
      <c r="IQN4" s="362"/>
      <c r="IQO4" s="362"/>
      <c r="IQP4" s="362"/>
      <c r="IQQ4" s="390"/>
      <c r="IQR4" s="390"/>
      <c r="IQS4" s="390"/>
      <c r="IQT4" s="390"/>
      <c r="IQU4" s="390"/>
      <c r="IQV4" s="362"/>
      <c r="IQW4" s="362"/>
      <c r="IQX4" s="362"/>
      <c r="IQY4" s="390"/>
      <c r="IQZ4" s="390"/>
      <c r="IRA4" s="390"/>
      <c r="IRB4" s="390"/>
      <c r="IRC4" s="390"/>
      <c r="IRD4" s="362"/>
      <c r="IRE4" s="362"/>
      <c r="IRF4" s="362"/>
      <c r="IRG4" s="390"/>
      <c r="IRH4" s="390"/>
      <c r="IRI4" s="390"/>
      <c r="IRJ4" s="390"/>
      <c r="IRK4" s="390"/>
      <c r="IRL4" s="362"/>
      <c r="IRM4" s="362"/>
      <c r="IRN4" s="362"/>
      <c r="IRO4" s="390"/>
      <c r="IRP4" s="390"/>
      <c r="IRQ4" s="390"/>
      <c r="IRR4" s="390"/>
      <c r="IRS4" s="390"/>
      <c r="IRT4" s="362"/>
      <c r="IRU4" s="362"/>
      <c r="IRV4" s="362"/>
      <c r="IRW4" s="390"/>
      <c r="IRX4" s="390"/>
      <c r="IRY4" s="390"/>
      <c r="IRZ4" s="390"/>
      <c r="ISA4" s="390"/>
      <c r="ISB4" s="362"/>
      <c r="ISC4" s="362"/>
      <c r="ISD4" s="362"/>
      <c r="ISE4" s="390"/>
      <c r="ISF4" s="390"/>
      <c r="ISG4" s="390"/>
      <c r="ISH4" s="390"/>
      <c r="ISI4" s="390"/>
      <c r="ISJ4" s="362"/>
      <c r="ISK4" s="362"/>
      <c r="ISL4" s="362"/>
      <c r="ISM4" s="390"/>
      <c r="ISN4" s="390"/>
      <c r="ISO4" s="390"/>
      <c r="ISP4" s="390"/>
      <c r="ISQ4" s="390"/>
      <c r="ISR4" s="362"/>
      <c r="ISS4" s="362"/>
      <c r="IST4" s="362"/>
      <c r="ISU4" s="390"/>
      <c r="ISV4" s="390"/>
      <c r="ISW4" s="390"/>
      <c r="ISX4" s="390"/>
      <c r="ISY4" s="390"/>
      <c r="ISZ4" s="362"/>
      <c r="ITA4" s="362"/>
      <c r="ITB4" s="362"/>
      <c r="ITC4" s="390"/>
      <c r="ITD4" s="390"/>
      <c r="ITE4" s="390"/>
      <c r="ITF4" s="390"/>
      <c r="ITG4" s="390"/>
      <c r="ITH4" s="362"/>
      <c r="ITI4" s="362"/>
      <c r="ITJ4" s="362"/>
      <c r="ITK4" s="390"/>
      <c r="ITL4" s="390"/>
      <c r="ITM4" s="390"/>
      <c r="ITN4" s="390"/>
      <c r="ITO4" s="390"/>
      <c r="ITP4" s="362"/>
      <c r="ITQ4" s="362"/>
      <c r="ITR4" s="362"/>
      <c r="ITS4" s="390"/>
      <c r="ITT4" s="390"/>
      <c r="ITU4" s="390"/>
      <c r="ITV4" s="390"/>
      <c r="ITW4" s="390"/>
      <c r="ITX4" s="362"/>
      <c r="ITY4" s="362"/>
      <c r="ITZ4" s="362"/>
      <c r="IUA4" s="390"/>
      <c r="IUB4" s="390"/>
      <c r="IUC4" s="390"/>
      <c r="IUD4" s="390"/>
      <c r="IUE4" s="390"/>
      <c r="IUF4" s="362"/>
      <c r="IUG4" s="362"/>
      <c r="IUH4" s="362"/>
      <c r="IUI4" s="390"/>
      <c r="IUJ4" s="390"/>
      <c r="IUK4" s="390"/>
      <c r="IUL4" s="390"/>
      <c r="IUM4" s="390"/>
      <c r="IUN4" s="362"/>
      <c r="IUO4" s="362"/>
      <c r="IUP4" s="362"/>
      <c r="IUQ4" s="390"/>
      <c r="IUR4" s="390"/>
      <c r="IUS4" s="390"/>
      <c r="IUT4" s="390"/>
      <c r="IUU4" s="390"/>
      <c r="IUV4" s="362"/>
      <c r="IUW4" s="362"/>
      <c r="IUX4" s="362"/>
      <c r="IUY4" s="390"/>
      <c r="IUZ4" s="390"/>
      <c r="IVA4" s="390"/>
      <c r="IVB4" s="390"/>
      <c r="IVC4" s="390"/>
      <c r="IVD4" s="362"/>
      <c r="IVE4" s="362"/>
      <c r="IVF4" s="362"/>
      <c r="IVG4" s="390"/>
      <c r="IVH4" s="390"/>
      <c r="IVI4" s="390"/>
      <c r="IVJ4" s="390"/>
      <c r="IVK4" s="390"/>
      <c r="IVL4" s="362"/>
      <c r="IVM4" s="362"/>
      <c r="IVN4" s="362"/>
      <c r="IVO4" s="390"/>
      <c r="IVP4" s="390"/>
      <c r="IVQ4" s="390"/>
      <c r="IVR4" s="390"/>
      <c r="IVS4" s="390"/>
      <c r="IVT4" s="362"/>
      <c r="IVU4" s="362"/>
      <c r="IVV4" s="362"/>
      <c r="IVW4" s="390"/>
      <c r="IVX4" s="390"/>
      <c r="IVY4" s="390"/>
      <c r="IVZ4" s="390"/>
      <c r="IWA4" s="390"/>
      <c r="IWB4" s="362"/>
      <c r="IWC4" s="362"/>
      <c r="IWD4" s="362"/>
      <c r="IWE4" s="390"/>
      <c r="IWF4" s="390"/>
      <c r="IWG4" s="390"/>
      <c r="IWH4" s="390"/>
      <c r="IWI4" s="390"/>
      <c r="IWJ4" s="362"/>
      <c r="IWK4" s="362"/>
      <c r="IWL4" s="362"/>
      <c r="IWM4" s="390"/>
      <c r="IWN4" s="390"/>
      <c r="IWO4" s="390"/>
      <c r="IWP4" s="390"/>
      <c r="IWQ4" s="390"/>
      <c r="IWR4" s="362"/>
      <c r="IWS4" s="362"/>
      <c r="IWT4" s="362"/>
      <c r="IWU4" s="390"/>
      <c r="IWV4" s="390"/>
      <c r="IWW4" s="390"/>
      <c r="IWX4" s="390"/>
      <c r="IWY4" s="390"/>
      <c r="IWZ4" s="362"/>
      <c r="IXA4" s="362"/>
      <c r="IXB4" s="362"/>
      <c r="IXC4" s="390"/>
      <c r="IXD4" s="390"/>
      <c r="IXE4" s="390"/>
      <c r="IXF4" s="390"/>
      <c r="IXG4" s="390"/>
      <c r="IXH4" s="362"/>
      <c r="IXI4" s="362"/>
      <c r="IXJ4" s="362"/>
      <c r="IXK4" s="390"/>
      <c r="IXL4" s="390"/>
      <c r="IXM4" s="390"/>
      <c r="IXN4" s="390"/>
      <c r="IXO4" s="390"/>
      <c r="IXP4" s="362"/>
      <c r="IXQ4" s="362"/>
      <c r="IXR4" s="362"/>
      <c r="IXS4" s="390"/>
      <c r="IXT4" s="390"/>
      <c r="IXU4" s="390"/>
      <c r="IXV4" s="390"/>
      <c r="IXW4" s="390"/>
      <c r="IXX4" s="362"/>
      <c r="IXY4" s="362"/>
      <c r="IXZ4" s="362"/>
      <c r="IYA4" s="390"/>
      <c r="IYB4" s="390"/>
      <c r="IYC4" s="390"/>
      <c r="IYD4" s="390"/>
      <c r="IYE4" s="390"/>
      <c r="IYF4" s="362"/>
      <c r="IYG4" s="362"/>
      <c r="IYH4" s="362"/>
      <c r="IYI4" s="390"/>
      <c r="IYJ4" s="390"/>
      <c r="IYK4" s="390"/>
      <c r="IYL4" s="390"/>
      <c r="IYM4" s="390"/>
      <c r="IYN4" s="362"/>
      <c r="IYO4" s="362"/>
      <c r="IYP4" s="362"/>
      <c r="IYQ4" s="390"/>
      <c r="IYR4" s="390"/>
      <c r="IYS4" s="390"/>
      <c r="IYT4" s="390"/>
      <c r="IYU4" s="390"/>
      <c r="IYV4" s="362"/>
      <c r="IYW4" s="362"/>
      <c r="IYX4" s="362"/>
      <c r="IYY4" s="390"/>
      <c r="IYZ4" s="390"/>
      <c r="IZA4" s="390"/>
      <c r="IZB4" s="390"/>
      <c r="IZC4" s="390"/>
      <c r="IZD4" s="362"/>
      <c r="IZE4" s="362"/>
      <c r="IZF4" s="362"/>
      <c r="IZG4" s="390"/>
      <c r="IZH4" s="390"/>
      <c r="IZI4" s="390"/>
      <c r="IZJ4" s="390"/>
      <c r="IZK4" s="390"/>
      <c r="IZL4" s="362"/>
      <c r="IZM4" s="362"/>
      <c r="IZN4" s="362"/>
      <c r="IZO4" s="390"/>
      <c r="IZP4" s="390"/>
      <c r="IZQ4" s="390"/>
      <c r="IZR4" s="390"/>
      <c r="IZS4" s="390"/>
      <c r="IZT4" s="362"/>
      <c r="IZU4" s="362"/>
      <c r="IZV4" s="362"/>
      <c r="IZW4" s="390"/>
      <c r="IZX4" s="390"/>
      <c r="IZY4" s="390"/>
      <c r="IZZ4" s="390"/>
      <c r="JAA4" s="390"/>
      <c r="JAB4" s="362"/>
      <c r="JAC4" s="362"/>
      <c r="JAD4" s="362"/>
      <c r="JAE4" s="390"/>
      <c r="JAF4" s="390"/>
      <c r="JAG4" s="390"/>
      <c r="JAH4" s="390"/>
      <c r="JAI4" s="390"/>
      <c r="JAJ4" s="362"/>
      <c r="JAK4" s="362"/>
      <c r="JAL4" s="362"/>
      <c r="JAM4" s="390"/>
      <c r="JAN4" s="390"/>
      <c r="JAO4" s="390"/>
      <c r="JAP4" s="390"/>
      <c r="JAQ4" s="390"/>
      <c r="JAR4" s="362"/>
      <c r="JAS4" s="362"/>
      <c r="JAT4" s="362"/>
      <c r="JAU4" s="390"/>
      <c r="JAV4" s="390"/>
      <c r="JAW4" s="390"/>
      <c r="JAX4" s="390"/>
      <c r="JAY4" s="390"/>
      <c r="JAZ4" s="362"/>
      <c r="JBA4" s="362"/>
      <c r="JBB4" s="362"/>
      <c r="JBC4" s="390"/>
      <c r="JBD4" s="390"/>
      <c r="JBE4" s="390"/>
      <c r="JBF4" s="390"/>
      <c r="JBG4" s="390"/>
      <c r="JBH4" s="362"/>
      <c r="JBI4" s="362"/>
      <c r="JBJ4" s="362"/>
      <c r="JBK4" s="390"/>
      <c r="JBL4" s="390"/>
      <c r="JBM4" s="390"/>
      <c r="JBN4" s="390"/>
      <c r="JBO4" s="390"/>
      <c r="JBP4" s="362"/>
      <c r="JBQ4" s="362"/>
      <c r="JBR4" s="362"/>
      <c r="JBS4" s="390"/>
      <c r="JBT4" s="390"/>
      <c r="JBU4" s="390"/>
      <c r="JBV4" s="390"/>
      <c r="JBW4" s="390"/>
      <c r="JBX4" s="362"/>
      <c r="JBY4" s="362"/>
      <c r="JBZ4" s="362"/>
      <c r="JCA4" s="390"/>
      <c r="JCB4" s="390"/>
      <c r="JCC4" s="390"/>
      <c r="JCD4" s="390"/>
      <c r="JCE4" s="390"/>
      <c r="JCF4" s="362"/>
      <c r="JCG4" s="362"/>
      <c r="JCH4" s="362"/>
      <c r="JCI4" s="390"/>
      <c r="JCJ4" s="390"/>
      <c r="JCK4" s="390"/>
      <c r="JCL4" s="390"/>
      <c r="JCM4" s="390"/>
      <c r="JCN4" s="362"/>
      <c r="JCO4" s="362"/>
      <c r="JCP4" s="362"/>
      <c r="JCQ4" s="390"/>
      <c r="JCR4" s="390"/>
      <c r="JCS4" s="390"/>
      <c r="JCT4" s="390"/>
      <c r="JCU4" s="390"/>
      <c r="JCV4" s="362"/>
      <c r="JCW4" s="362"/>
      <c r="JCX4" s="362"/>
      <c r="JCY4" s="390"/>
      <c r="JCZ4" s="390"/>
      <c r="JDA4" s="390"/>
      <c r="JDB4" s="390"/>
      <c r="JDC4" s="390"/>
      <c r="JDD4" s="362"/>
      <c r="JDE4" s="362"/>
      <c r="JDF4" s="362"/>
      <c r="JDG4" s="390"/>
      <c r="JDH4" s="390"/>
      <c r="JDI4" s="390"/>
      <c r="JDJ4" s="390"/>
      <c r="JDK4" s="390"/>
      <c r="JDL4" s="362"/>
      <c r="JDM4" s="362"/>
      <c r="JDN4" s="362"/>
      <c r="JDO4" s="390"/>
      <c r="JDP4" s="390"/>
      <c r="JDQ4" s="390"/>
      <c r="JDR4" s="390"/>
      <c r="JDS4" s="390"/>
      <c r="JDT4" s="362"/>
      <c r="JDU4" s="362"/>
      <c r="JDV4" s="362"/>
      <c r="JDW4" s="390"/>
      <c r="JDX4" s="390"/>
      <c r="JDY4" s="390"/>
      <c r="JDZ4" s="390"/>
      <c r="JEA4" s="390"/>
      <c r="JEB4" s="362"/>
      <c r="JEC4" s="362"/>
      <c r="JED4" s="362"/>
      <c r="JEE4" s="390"/>
      <c r="JEF4" s="390"/>
      <c r="JEG4" s="390"/>
      <c r="JEH4" s="390"/>
      <c r="JEI4" s="390"/>
      <c r="JEJ4" s="362"/>
      <c r="JEK4" s="362"/>
      <c r="JEL4" s="362"/>
      <c r="JEM4" s="390"/>
      <c r="JEN4" s="390"/>
      <c r="JEO4" s="390"/>
      <c r="JEP4" s="390"/>
      <c r="JEQ4" s="390"/>
      <c r="JER4" s="362"/>
      <c r="JES4" s="362"/>
      <c r="JET4" s="362"/>
      <c r="JEU4" s="390"/>
      <c r="JEV4" s="390"/>
      <c r="JEW4" s="390"/>
      <c r="JEX4" s="390"/>
      <c r="JEY4" s="390"/>
      <c r="JEZ4" s="362"/>
      <c r="JFA4" s="362"/>
      <c r="JFB4" s="362"/>
      <c r="JFC4" s="390"/>
      <c r="JFD4" s="390"/>
      <c r="JFE4" s="390"/>
      <c r="JFF4" s="390"/>
      <c r="JFG4" s="390"/>
      <c r="JFH4" s="362"/>
      <c r="JFI4" s="362"/>
      <c r="JFJ4" s="362"/>
      <c r="JFK4" s="390"/>
      <c r="JFL4" s="390"/>
      <c r="JFM4" s="390"/>
      <c r="JFN4" s="390"/>
      <c r="JFO4" s="390"/>
      <c r="JFP4" s="362"/>
      <c r="JFQ4" s="362"/>
      <c r="JFR4" s="362"/>
      <c r="JFS4" s="390"/>
      <c r="JFT4" s="390"/>
      <c r="JFU4" s="390"/>
      <c r="JFV4" s="390"/>
      <c r="JFW4" s="390"/>
      <c r="JFX4" s="362"/>
      <c r="JFY4" s="362"/>
      <c r="JFZ4" s="362"/>
      <c r="JGA4" s="390"/>
      <c r="JGB4" s="390"/>
      <c r="JGC4" s="390"/>
      <c r="JGD4" s="390"/>
      <c r="JGE4" s="390"/>
      <c r="JGF4" s="362"/>
      <c r="JGG4" s="362"/>
      <c r="JGH4" s="362"/>
      <c r="JGI4" s="390"/>
      <c r="JGJ4" s="390"/>
      <c r="JGK4" s="390"/>
      <c r="JGL4" s="390"/>
      <c r="JGM4" s="390"/>
      <c r="JGN4" s="362"/>
      <c r="JGO4" s="362"/>
      <c r="JGP4" s="362"/>
      <c r="JGQ4" s="390"/>
      <c r="JGR4" s="390"/>
      <c r="JGS4" s="390"/>
      <c r="JGT4" s="390"/>
      <c r="JGU4" s="390"/>
      <c r="JGV4" s="362"/>
      <c r="JGW4" s="362"/>
      <c r="JGX4" s="362"/>
      <c r="JGY4" s="390"/>
      <c r="JGZ4" s="390"/>
      <c r="JHA4" s="390"/>
      <c r="JHB4" s="390"/>
      <c r="JHC4" s="390"/>
      <c r="JHD4" s="362"/>
      <c r="JHE4" s="362"/>
      <c r="JHF4" s="362"/>
      <c r="JHG4" s="390"/>
      <c r="JHH4" s="390"/>
      <c r="JHI4" s="390"/>
      <c r="JHJ4" s="390"/>
      <c r="JHK4" s="390"/>
      <c r="JHL4" s="362"/>
      <c r="JHM4" s="362"/>
      <c r="JHN4" s="362"/>
      <c r="JHO4" s="390"/>
      <c r="JHP4" s="390"/>
      <c r="JHQ4" s="390"/>
      <c r="JHR4" s="390"/>
      <c r="JHS4" s="390"/>
      <c r="JHT4" s="362"/>
      <c r="JHU4" s="362"/>
      <c r="JHV4" s="362"/>
      <c r="JHW4" s="390"/>
      <c r="JHX4" s="390"/>
      <c r="JHY4" s="390"/>
      <c r="JHZ4" s="390"/>
      <c r="JIA4" s="390"/>
      <c r="JIB4" s="362"/>
      <c r="JIC4" s="362"/>
      <c r="JID4" s="362"/>
      <c r="JIE4" s="390"/>
      <c r="JIF4" s="390"/>
      <c r="JIG4" s="390"/>
      <c r="JIH4" s="390"/>
      <c r="JII4" s="390"/>
      <c r="JIJ4" s="362"/>
      <c r="JIK4" s="362"/>
      <c r="JIL4" s="362"/>
      <c r="JIM4" s="390"/>
      <c r="JIN4" s="390"/>
      <c r="JIO4" s="390"/>
      <c r="JIP4" s="390"/>
      <c r="JIQ4" s="390"/>
      <c r="JIR4" s="362"/>
      <c r="JIS4" s="362"/>
      <c r="JIT4" s="362"/>
      <c r="JIU4" s="390"/>
      <c r="JIV4" s="390"/>
      <c r="JIW4" s="390"/>
      <c r="JIX4" s="390"/>
      <c r="JIY4" s="390"/>
      <c r="JIZ4" s="362"/>
      <c r="JJA4" s="362"/>
      <c r="JJB4" s="362"/>
      <c r="JJC4" s="390"/>
      <c r="JJD4" s="390"/>
      <c r="JJE4" s="390"/>
      <c r="JJF4" s="390"/>
      <c r="JJG4" s="390"/>
      <c r="JJH4" s="362"/>
      <c r="JJI4" s="362"/>
      <c r="JJJ4" s="362"/>
      <c r="JJK4" s="390"/>
      <c r="JJL4" s="390"/>
      <c r="JJM4" s="390"/>
      <c r="JJN4" s="390"/>
      <c r="JJO4" s="390"/>
      <c r="JJP4" s="362"/>
      <c r="JJQ4" s="362"/>
      <c r="JJR4" s="362"/>
      <c r="JJS4" s="390"/>
      <c r="JJT4" s="390"/>
      <c r="JJU4" s="390"/>
      <c r="JJV4" s="390"/>
      <c r="JJW4" s="390"/>
      <c r="JJX4" s="362"/>
      <c r="JJY4" s="362"/>
      <c r="JJZ4" s="362"/>
      <c r="JKA4" s="390"/>
      <c r="JKB4" s="390"/>
      <c r="JKC4" s="390"/>
      <c r="JKD4" s="390"/>
      <c r="JKE4" s="390"/>
      <c r="JKF4" s="362"/>
      <c r="JKG4" s="362"/>
      <c r="JKH4" s="362"/>
      <c r="JKI4" s="390"/>
      <c r="JKJ4" s="390"/>
      <c r="JKK4" s="390"/>
      <c r="JKL4" s="390"/>
      <c r="JKM4" s="390"/>
      <c r="JKN4" s="362"/>
      <c r="JKO4" s="362"/>
      <c r="JKP4" s="362"/>
      <c r="JKQ4" s="390"/>
      <c r="JKR4" s="390"/>
      <c r="JKS4" s="390"/>
      <c r="JKT4" s="390"/>
      <c r="JKU4" s="390"/>
      <c r="JKV4" s="362"/>
      <c r="JKW4" s="362"/>
      <c r="JKX4" s="362"/>
      <c r="JKY4" s="390"/>
      <c r="JKZ4" s="390"/>
      <c r="JLA4" s="390"/>
      <c r="JLB4" s="390"/>
      <c r="JLC4" s="390"/>
      <c r="JLD4" s="362"/>
      <c r="JLE4" s="362"/>
      <c r="JLF4" s="362"/>
      <c r="JLG4" s="390"/>
      <c r="JLH4" s="390"/>
      <c r="JLI4" s="390"/>
      <c r="JLJ4" s="390"/>
      <c r="JLK4" s="390"/>
      <c r="JLL4" s="362"/>
      <c r="JLM4" s="362"/>
      <c r="JLN4" s="362"/>
      <c r="JLO4" s="390"/>
      <c r="JLP4" s="390"/>
      <c r="JLQ4" s="390"/>
      <c r="JLR4" s="390"/>
      <c r="JLS4" s="390"/>
      <c r="JLT4" s="362"/>
      <c r="JLU4" s="362"/>
      <c r="JLV4" s="362"/>
      <c r="JLW4" s="390"/>
      <c r="JLX4" s="390"/>
      <c r="JLY4" s="390"/>
      <c r="JLZ4" s="390"/>
      <c r="JMA4" s="390"/>
      <c r="JMB4" s="362"/>
      <c r="JMC4" s="362"/>
      <c r="JMD4" s="362"/>
      <c r="JME4" s="390"/>
      <c r="JMF4" s="390"/>
      <c r="JMG4" s="390"/>
      <c r="JMH4" s="390"/>
      <c r="JMI4" s="390"/>
      <c r="JMJ4" s="362"/>
      <c r="JMK4" s="362"/>
      <c r="JML4" s="362"/>
      <c r="JMM4" s="390"/>
      <c r="JMN4" s="390"/>
      <c r="JMO4" s="390"/>
      <c r="JMP4" s="390"/>
      <c r="JMQ4" s="390"/>
      <c r="JMR4" s="362"/>
      <c r="JMS4" s="362"/>
      <c r="JMT4" s="362"/>
      <c r="JMU4" s="390"/>
      <c r="JMV4" s="390"/>
      <c r="JMW4" s="390"/>
      <c r="JMX4" s="390"/>
      <c r="JMY4" s="390"/>
      <c r="JMZ4" s="362"/>
      <c r="JNA4" s="362"/>
      <c r="JNB4" s="362"/>
      <c r="JNC4" s="390"/>
      <c r="JND4" s="390"/>
      <c r="JNE4" s="390"/>
      <c r="JNF4" s="390"/>
      <c r="JNG4" s="390"/>
      <c r="JNH4" s="362"/>
      <c r="JNI4" s="362"/>
      <c r="JNJ4" s="362"/>
      <c r="JNK4" s="390"/>
      <c r="JNL4" s="390"/>
      <c r="JNM4" s="390"/>
      <c r="JNN4" s="390"/>
      <c r="JNO4" s="390"/>
      <c r="JNP4" s="362"/>
      <c r="JNQ4" s="362"/>
      <c r="JNR4" s="362"/>
      <c r="JNS4" s="390"/>
      <c r="JNT4" s="390"/>
      <c r="JNU4" s="390"/>
      <c r="JNV4" s="390"/>
      <c r="JNW4" s="390"/>
      <c r="JNX4" s="362"/>
      <c r="JNY4" s="362"/>
      <c r="JNZ4" s="362"/>
      <c r="JOA4" s="390"/>
      <c r="JOB4" s="390"/>
      <c r="JOC4" s="390"/>
      <c r="JOD4" s="390"/>
      <c r="JOE4" s="390"/>
      <c r="JOF4" s="362"/>
      <c r="JOG4" s="362"/>
      <c r="JOH4" s="362"/>
      <c r="JOI4" s="390"/>
      <c r="JOJ4" s="390"/>
      <c r="JOK4" s="390"/>
      <c r="JOL4" s="390"/>
      <c r="JOM4" s="390"/>
      <c r="JON4" s="362"/>
      <c r="JOO4" s="362"/>
      <c r="JOP4" s="362"/>
      <c r="JOQ4" s="390"/>
      <c r="JOR4" s="390"/>
      <c r="JOS4" s="390"/>
      <c r="JOT4" s="390"/>
      <c r="JOU4" s="390"/>
      <c r="JOV4" s="362"/>
      <c r="JOW4" s="362"/>
      <c r="JOX4" s="362"/>
      <c r="JOY4" s="390"/>
      <c r="JOZ4" s="390"/>
      <c r="JPA4" s="390"/>
      <c r="JPB4" s="390"/>
      <c r="JPC4" s="390"/>
      <c r="JPD4" s="362"/>
      <c r="JPE4" s="362"/>
      <c r="JPF4" s="362"/>
      <c r="JPG4" s="390"/>
      <c r="JPH4" s="390"/>
      <c r="JPI4" s="390"/>
      <c r="JPJ4" s="390"/>
      <c r="JPK4" s="390"/>
      <c r="JPL4" s="362"/>
      <c r="JPM4" s="362"/>
      <c r="JPN4" s="362"/>
      <c r="JPO4" s="390"/>
      <c r="JPP4" s="390"/>
      <c r="JPQ4" s="390"/>
      <c r="JPR4" s="390"/>
      <c r="JPS4" s="390"/>
      <c r="JPT4" s="362"/>
      <c r="JPU4" s="362"/>
      <c r="JPV4" s="362"/>
      <c r="JPW4" s="390"/>
      <c r="JPX4" s="390"/>
      <c r="JPY4" s="390"/>
      <c r="JPZ4" s="390"/>
      <c r="JQA4" s="390"/>
      <c r="JQB4" s="362"/>
      <c r="JQC4" s="362"/>
      <c r="JQD4" s="362"/>
      <c r="JQE4" s="390"/>
      <c r="JQF4" s="390"/>
      <c r="JQG4" s="390"/>
      <c r="JQH4" s="390"/>
      <c r="JQI4" s="390"/>
      <c r="JQJ4" s="362"/>
      <c r="JQK4" s="362"/>
      <c r="JQL4" s="362"/>
      <c r="JQM4" s="390"/>
      <c r="JQN4" s="390"/>
      <c r="JQO4" s="390"/>
      <c r="JQP4" s="390"/>
      <c r="JQQ4" s="390"/>
      <c r="JQR4" s="362"/>
      <c r="JQS4" s="362"/>
      <c r="JQT4" s="362"/>
      <c r="JQU4" s="390"/>
      <c r="JQV4" s="390"/>
      <c r="JQW4" s="390"/>
      <c r="JQX4" s="390"/>
      <c r="JQY4" s="390"/>
      <c r="JQZ4" s="362"/>
      <c r="JRA4" s="362"/>
      <c r="JRB4" s="362"/>
      <c r="JRC4" s="390"/>
      <c r="JRD4" s="390"/>
      <c r="JRE4" s="390"/>
      <c r="JRF4" s="390"/>
      <c r="JRG4" s="390"/>
      <c r="JRH4" s="362"/>
      <c r="JRI4" s="362"/>
      <c r="JRJ4" s="362"/>
      <c r="JRK4" s="390"/>
      <c r="JRL4" s="390"/>
      <c r="JRM4" s="390"/>
      <c r="JRN4" s="390"/>
      <c r="JRO4" s="390"/>
      <c r="JRP4" s="362"/>
      <c r="JRQ4" s="362"/>
      <c r="JRR4" s="362"/>
      <c r="JRS4" s="390"/>
      <c r="JRT4" s="390"/>
      <c r="JRU4" s="390"/>
      <c r="JRV4" s="390"/>
      <c r="JRW4" s="390"/>
      <c r="JRX4" s="362"/>
      <c r="JRY4" s="362"/>
      <c r="JRZ4" s="362"/>
      <c r="JSA4" s="390"/>
      <c r="JSB4" s="390"/>
      <c r="JSC4" s="390"/>
      <c r="JSD4" s="390"/>
      <c r="JSE4" s="390"/>
      <c r="JSF4" s="362"/>
      <c r="JSG4" s="362"/>
      <c r="JSH4" s="362"/>
      <c r="JSI4" s="390"/>
      <c r="JSJ4" s="390"/>
      <c r="JSK4" s="390"/>
      <c r="JSL4" s="390"/>
      <c r="JSM4" s="390"/>
      <c r="JSN4" s="362"/>
      <c r="JSO4" s="362"/>
      <c r="JSP4" s="362"/>
      <c r="JSQ4" s="390"/>
      <c r="JSR4" s="390"/>
      <c r="JSS4" s="390"/>
      <c r="JST4" s="390"/>
      <c r="JSU4" s="390"/>
      <c r="JSV4" s="362"/>
      <c r="JSW4" s="362"/>
      <c r="JSX4" s="362"/>
      <c r="JSY4" s="390"/>
      <c r="JSZ4" s="390"/>
      <c r="JTA4" s="390"/>
      <c r="JTB4" s="390"/>
      <c r="JTC4" s="390"/>
      <c r="JTD4" s="362"/>
      <c r="JTE4" s="362"/>
      <c r="JTF4" s="362"/>
      <c r="JTG4" s="390"/>
      <c r="JTH4" s="390"/>
      <c r="JTI4" s="390"/>
      <c r="JTJ4" s="390"/>
      <c r="JTK4" s="390"/>
      <c r="JTL4" s="362"/>
      <c r="JTM4" s="362"/>
      <c r="JTN4" s="362"/>
      <c r="JTO4" s="390"/>
      <c r="JTP4" s="390"/>
      <c r="JTQ4" s="390"/>
      <c r="JTR4" s="390"/>
      <c r="JTS4" s="390"/>
      <c r="JTT4" s="362"/>
      <c r="JTU4" s="362"/>
      <c r="JTV4" s="362"/>
      <c r="JTW4" s="390"/>
      <c r="JTX4" s="390"/>
      <c r="JTY4" s="390"/>
      <c r="JTZ4" s="390"/>
      <c r="JUA4" s="390"/>
      <c r="JUB4" s="362"/>
      <c r="JUC4" s="362"/>
      <c r="JUD4" s="362"/>
      <c r="JUE4" s="390"/>
      <c r="JUF4" s="390"/>
      <c r="JUG4" s="390"/>
      <c r="JUH4" s="390"/>
      <c r="JUI4" s="390"/>
      <c r="JUJ4" s="362"/>
      <c r="JUK4" s="362"/>
      <c r="JUL4" s="362"/>
      <c r="JUM4" s="390"/>
      <c r="JUN4" s="390"/>
      <c r="JUO4" s="390"/>
      <c r="JUP4" s="390"/>
      <c r="JUQ4" s="390"/>
      <c r="JUR4" s="362"/>
      <c r="JUS4" s="362"/>
      <c r="JUT4" s="362"/>
      <c r="JUU4" s="390"/>
      <c r="JUV4" s="390"/>
      <c r="JUW4" s="390"/>
      <c r="JUX4" s="390"/>
      <c r="JUY4" s="390"/>
      <c r="JUZ4" s="362"/>
      <c r="JVA4" s="362"/>
      <c r="JVB4" s="362"/>
      <c r="JVC4" s="390"/>
      <c r="JVD4" s="390"/>
      <c r="JVE4" s="390"/>
      <c r="JVF4" s="390"/>
      <c r="JVG4" s="390"/>
      <c r="JVH4" s="362"/>
      <c r="JVI4" s="362"/>
      <c r="JVJ4" s="362"/>
      <c r="JVK4" s="390"/>
      <c r="JVL4" s="390"/>
      <c r="JVM4" s="390"/>
      <c r="JVN4" s="390"/>
      <c r="JVO4" s="390"/>
      <c r="JVP4" s="362"/>
      <c r="JVQ4" s="362"/>
      <c r="JVR4" s="362"/>
      <c r="JVS4" s="390"/>
      <c r="JVT4" s="390"/>
      <c r="JVU4" s="390"/>
      <c r="JVV4" s="390"/>
      <c r="JVW4" s="390"/>
      <c r="JVX4" s="362"/>
      <c r="JVY4" s="362"/>
      <c r="JVZ4" s="362"/>
      <c r="JWA4" s="390"/>
      <c r="JWB4" s="390"/>
      <c r="JWC4" s="390"/>
      <c r="JWD4" s="390"/>
      <c r="JWE4" s="390"/>
      <c r="JWF4" s="362"/>
      <c r="JWG4" s="362"/>
      <c r="JWH4" s="362"/>
      <c r="JWI4" s="390"/>
      <c r="JWJ4" s="390"/>
      <c r="JWK4" s="390"/>
      <c r="JWL4" s="390"/>
      <c r="JWM4" s="390"/>
      <c r="JWN4" s="362"/>
      <c r="JWO4" s="362"/>
      <c r="JWP4" s="362"/>
      <c r="JWQ4" s="390"/>
      <c r="JWR4" s="390"/>
      <c r="JWS4" s="390"/>
      <c r="JWT4" s="390"/>
      <c r="JWU4" s="390"/>
      <c r="JWV4" s="362"/>
      <c r="JWW4" s="362"/>
      <c r="JWX4" s="362"/>
      <c r="JWY4" s="390"/>
      <c r="JWZ4" s="390"/>
      <c r="JXA4" s="390"/>
      <c r="JXB4" s="390"/>
      <c r="JXC4" s="390"/>
      <c r="JXD4" s="362"/>
      <c r="JXE4" s="362"/>
      <c r="JXF4" s="362"/>
      <c r="JXG4" s="390"/>
      <c r="JXH4" s="390"/>
      <c r="JXI4" s="390"/>
      <c r="JXJ4" s="390"/>
      <c r="JXK4" s="390"/>
      <c r="JXL4" s="362"/>
      <c r="JXM4" s="362"/>
      <c r="JXN4" s="362"/>
      <c r="JXO4" s="390"/>
      <c r="JXP4" s="390"/>
      <c r="JXQ4" s="390"/>
      <c r="JXR4" s="390"/>
      <c r="JXS4" s="390"/>
      <c r="JXT4" s="362"/>
      <c r="JXU4" s="362"/>
      <c r="JXV4" s="362"/>
      <c r="JXW4" s="390"/>
      <c r="JXX4" s="390"/>
      <c r="JXY4" s="390"/>
      <c r="JXZ4" s="390"/>
      <c r="JYA4" s="390"/>
      <c r="JYB4" s="362"/>
      <c r="JYC4" s="362"/>
      <c r="JYD4" s="362"/>
      <c r="JYE4" s="390"/>
      <c r="JYF4" s="390"/>
      <c r="JYG4" s="390"/>
      <c r="JYH4" s="390"/>
      <c r="JYI4" s="390"/>
      <c r="JYJ4" s="362"/>
      <c r="JYK4" s="362"/>
      <c r="JYL4" s="362"/>
      <c r="JYM4" s="390"/>
      <c r="JYN4" s="390"/>
      <c r="JYO4" s="390"/>
      <c r="JYP4" s="390"/>
      <c r="JYQ4" s="390"/>
      <c r="JYR4" s="362"/>
      <c r="JYS4" s="362"/>
      <c r="JYT4" s="362"/>
      <c r="JYU4" s="390"/>
      <c r="JYV4" s="390"/>
      <c r="JYW4" s="390"/>
      <c r="JYX4" s="390"/>
      <c r="JYY4" s="390"/>
      <c r="JYZ4" s="362"/>
      <c r="JZA4" s="362"/>
      <c r="JZB4" s="362"/>
      <c r="JZC4" s="390"/>
      <c r="JZD4" s="390"/>
      <c r="JZE4" s="390"/>
      <c r="JZF4" s="390"/>
      <c r="JZG4" s="390"/>
      <c r="JZH4" s="362"/>
      <c r="JZI4" s="362"/>
      <c r="JZJ4" s="362"/>
      <c r="JZK4" s="390"/>
      <c r="JZL4" s="390"/>
      <c r="JZM4" s="390"/>
      <c r="JZN4" s="390"/>
      <c r="JZO4" s="390"/>
      <c r="JZP4" s="362"/>
      <c r="JZQ4" s="362"/>
      <c r="JZR4" s="362"/>
      <c r="JZS4" s="390"/>
      <c r="JZT4" s="390"/>
      <c r="JZU4" s="390"/>
      <c r="JZV4" s="390"/>
      <c r="JZW4" s="390"/>
      <c r="JZX4" s="362"/>
      <c r="JZY4" s="362"/>
      <c r="JZZ4" s="362"/>
      <c r="KAA4" s="390"/>
      <c r="KAB4" s="390"/>
      <c r="KAC4" s="390"/>
      <c r="KAD4" s="390"/>
      <c r="KAE4" s="390"/>
      <c r="KAF4" s="362"/>
      <c r="KAG4" s="362"/>
      <c r="KAH4" s="362"/>
      <c r="KAI4" s="390"/>
      <c r="KAJ4" s="390"/>
      <c r="KAK4" s="390"/>
      <c r="KAL4" s="390"/>
      <c r="KAM4" s="390"/>
      <c r="KAN4" s="362"/>
      <c r="KAO4" s="362"/>
      <c r="KAP4" s="362"/>
      <c r="KAQ4" s="390"/>
      <c r="KAR4" s="390"/>
      <c r="KAS4" s="390"/>
      <c r="KAT4" s="390"/>
      <c r="KAU4" s="390"/>
      <c r="KAV4" s="362"/>
      <c r="KAW4" s="362"/>
      <c r="KAX4" s="362"/>
      <c r="KAY4" s="390"/>
      <c r="KAZ4" s="390"/>
      <c r="KBA4" s="390"/>
      <c r="KBB4" s="390"/>
      <c r="KBC4" s="390"/>
      <c r="KBD4" s="362"/>
      <c r="KBE4" s="362"/>
      <c r="KBF4" s="362"/>
      <c r="KBG4" s="390"/>
      <c r="KBH4" s="390"/>
      <c r="KBI4" s="390"/>
      <c r="KBJ4" s="390"/>
      <c r="KBK4" s="390"/>
      <c r="KBL4" s="362"/>
      <c r="KBM4" s="362"/>
      <c r="KBN4" s="362"/>
      <c r="KBO4" s="390"/>
      <c r="KBP4" s="390"/>
      <c r="KBQ4" s="390"/>
      <c r="KBR4" s="390"/>
      <c r="KBS4" s="390"/>
      <c r="KBT4" s="362"/>
      <c r="KBU4" s="362"/>
      <c r="KBV4" s="362"/>
      <c r="KBW4" s="390"/>
      <c r="KBX4" s="390"/>
      <c r="KBY4" s="390"/>
      <c r="KBZ4" s="390"/>
      <c r="KCA4" s="390"/>
      <c r="KCB4" s="362"/>
      <c r="KCC4" s="362"/>
      <c r="KCD4" s="362"/>
      <c r="KCE4" s="390"/>
      <c r="KCF4" s="390"/>
      <c r="KCG4" s="390"/>
      <c r="KCH4" s="390"/>
      <c r="KCI4" s="390"/>
      <c r="KCJ4" s="362"/>
      <c r="KCK4" s="362"/>
      <c r="KCL4" s="362"/>
      <c r="KCM4" s="390"/>
      <c r="KCN4" s="390"/>
      <c r="KCO4" s="390"/>
      <c r="KCP4" s="390"/>
      <c r="KCQ4" s="390"/>
      <c r="KCR4" s="362"/>
      <c r="KCS4" s="362"/>
      <c r="KCT4" s="362"/>
      <c r="KCU4" s="390"/>
      <c r="KCV4" s="390"/>
      <c r="KCW4" s="390"/>
      <c r="KCX4" s="390"/>
      <c r="KCY4" s="390"/>
      <c r="KCZ4" s="362"/>
      <c r="KDA4" s="362"/>
      <c r="KDB4" s="362"/>
      <c r="KDC4" s="390"/>
      <c r="KDD4" s="390"/>
      <c r="KDE4" s="390"/>
      <c r="KDF4" s="390"/>
      <c r="KDG4" s="390"/>
      <c r="KDH4" s="362"/>
      <c r="KDI4" s="362"/>
      <c r="KDJ4" s="362"/>
      <c r="KDK4" s="390"/>
      <c r="KDL4" s="390"/>
      <c r="KDM4" s="390"/>
      <c r="KDN4" s="390"/>
      <c r="KDO4" s="390"/>
      <c r="KDP4" s="362"/>
      <c r="KDQ4" s="362"/>
      <c r="KDR4" s="362"/>
      <c r="KDS4" s="390"/>
      <c r="KDT4" s="390"/>
      <c r="KDU4" s="390"/>
      <c r="KDV4" s="390"/>
      <c r="KDW4" s="390"/>
      <c r="KDX4" s="362"/>
      <c r="KDY4" s="362"/>
      <c r="KDZ4" s="362"/>
      <c r="KEA4" s="390"/>
      <c r="KEB4" s="390"/>
      <c r="KEC4" s="390"/>
      <c r="KED4" s="390"/>
      <c r="KEE4" s="390"/>
      <c r="KEF4" s="362"/>
      <c r="KEG4" s="362"/>
      <c r="KEH4" s="362"/>
      <c r="KEI4" s="390"/>
      <c r="KEJ4" s="390"/>
      <c r="KEK4" s="390"/>
      <c r="KEL4" s="390"/>
      <c r="KEM4" s="390"/>
      <c r="KEN4" s="362"/>
      <c r="KEO4" s="362"/>
      <c r="KEP4" s="362"/>
      <c r="KEQ4" s="390"/>
      <c r="KER4" s="390"/>
      <c r="KES4" s="390"/>
      <c r="KET4" s="390"/>
      <c r="KEU4" s="390"/>
      <c r="KEV4" s="362"/>
      <c r="KEW4" s="362"/>
      <c r="KEX4" s="362"/>
      <c r="KEY4" s="390"/>
      <c r="KEZ4" s="390"/>
      <c r="KFA4" s="390"/>
      <c r="KFB4" s="390"/>
      <c r="KFC4" s="390"/>
      <c r="KFD4" s="362"/>
      <c r="KFE4" s="362"/>
      <c r="KFF4" s="362"/>
      <c r="KFG4" s="390"/>
      <c r="KFH4" s="390"/>
      <c r="KFI4" s="390"/>
      <c r="KFJ4" s="390"/>
      <c r="KFK4" s="390"/>
      <c r="KFL4" s="362"/>
      <c r="KFM4" s="362"/>
      <c r="KFN4" s="362"/>
      <c r="KFO4" s="390"/>
      <c r="KFP4" s="390"/>
      <c r="KFQ4" s="390"/>
      <c r="KFR4" s="390"/>
      <c r="KFS4" s="390"/>
      <c r="KFT4" s="362"/>
      <c r="KFU4" s="362"/>
      <c r="KFV4" s="362"/>
      <c r="KFW4" s="390"/>
      <c r="KFX4" s="390"/>
      <c r="KFY4" s="390"/>
      <c r="KFZ4" s="390"/>
      <c r="KGA4" s="390"/>
      <c r="KGB4" s="362"/>
      <c r="KGC4" s="362"/>
      <c r="KGD4" s="362"/>
      <c r="KGE4" s="390"/>
      <c r="KGF4" s="390"/>
      <c r="KGG4" s="390"/>
      <c r="KGH4" s="390"/>
      <c r="KGI4" s="390"/>
      <c r="KGJ4" s="362"/>
      <c r="KGK4" s="362"/>
      <c r="KGL4" s="362"/>
      <c r="KGM4" s="390"/>
      <c r="KGN4" s="390"/>
      <c r="KGO4" s="390"/>
      <c r="KGP4" s="390"/>
      <c r="KGQ4" s="390"/>
      <c r="KGR4" s="362"/>
      <c r="KGS4" s="362"/>
      <c r="KGT4" s="362"/>
      <c r="KGU4" s="390"/>
      <c r="KGV4" s="390"/>
      <c r="KGW4" s="390"/>
      <c r="KGX4" s="390"/>
      <c r="KGY4" s="390"/>
      <c r="KGZ4" s="362"/>
      <c r="KHA4" s="362"/>
      <c r="KHB4" s="362"/>
      <c r="KHC4" s="390"/>
      <c r="KHD4" s="390"/>
      <c r="KHE4" s="390"/>
      <c r="KHF4" s="390"/>
      <c r="KHG4" s="390"/>
      <c r="KHH4" s="362"/>
      <c r="KHI4" s="362"/>
      <c r="KHJ4" s="362"/>
      <c r="KHK4" s="390"/>
      <c r="KHL4" s="390"/>
      <c r="KHM4" s="390"/>
      <c r="KHN4" s="390"/>
      <c r="KHO4" s="390"/>
      <c r="KHP4" s="362"/>
      <c r="KHQ4" s="362"/>
      <c r="KHR4" s="362"/>
      <c r="KHS4" s="390"/>
      <c r="KHT4" s="390"/>
      <c r="KHU4" s="390"/>
      <c r="KHV4" s="390"/>
      <c r="KHW4" s="390"/>
      <c r="KHX4" s="362"/>
      <c r="KHY4" s="362"/>
      <c r="KHZ4" s="362"/>
      <c r="KIA4" s="390"/>
      <c r="KIB4" s="390"/>
      <c r="KIC4" s="390"/>
      <c r="KID4" s="390"/>
      <c r="KIE4" s="390"/>
      <c r="KIF4" s="362"/>
      <c r="KIG4" s="362"/>
      <c r="KIH4" s="362"/>
      <c r="KII4" s="390"/>
      <c r="KIJ4" s="390"/>
      <c r="KIK4" s="390"/>
      <c r="KIL4" s="390"/>
      <c r="KIM4" s="390"/>
      <c r="KIN4" s="362"/>
      <c r="KIO4" s="362"/>
      <c r="KIP4" s="362"/>
      <c r="KIQ4" s="390"/>
      <c r="KIR4" s="390"/>
      <c r="KIS4" s="390"/>
      <c r="KIT4" s="390"/>
      <c r="KIU4" s="390"/>
      <c r="KIV4" s="362"/>
      <c r="KIW4" s="362"/>
      <c r="KIX4" s="362"/>
      <c r="KIY4" s="390"/>
      <c r="KIZ4" s="390"/>
      <c r="KJA4" s="390"/>
      <c r="KJB4" s="390"/>
      <c r="KJC4" s="390"/>
      <c r="KJD4" s="362"/>
      <c r="KJE4" s="362"/>
      <c r="KJF4" s="362"/>
      <c r="KJG4" s="390"/>
      <c r="KJH4" s="390"/>
      <c r="KJI4" s="390"/>
      <c r="KJJ4" s="390"/>
      <c r="KJK4" s="390"/>
      <c r="KJL4" s="362"/>
      <c r="KJM4" s="362"/>
      <c r="KJN4" s="362"/>
      <c r="KJO4" s="390"/>
      <c r="KJP4" s="390"/>
      <c r="KJQ4" s="390"/>
      <c r="KJR4" s="390"/>
      <c r="KJS4" s="390"/>
      <c r="KJT4" s="362"/>
      <c r="KJU4" s="362"/>
      <c r="KJV4" s="362"/>
      <c r="KJW4" s="390"/>
      <c r="KJX4" s="390"/>
      <c r="KJY4" s="390"/>
      <c r="KJZ4" s="390"/>
      <c r="KKA4" s="390"/>
      <c r="KKB4" s="362"/>
      <c r="KKC4" s="362"/>
      <c r="KKD4" s="362"/>
      <c r="KKE4" s="390"/>
      <c r="KKF4" s="390"/>
      <c r="KKG4" s="390"/>
      <c r="KKH4" s="390"/>
      <c r="KKI4" s="390"/>
      <c r="KKJ4" s="362"/>
      <c r="KKK4" s="362"/>
      <c r="KKL4" s="362"/>
      <c r="KKM4" s="390"/>
      <c r="KKN4" s="390"/>
      <c r="KKO4" s="390"/>
      <c r="KKP4" s="390"/>
      <c r="KKQ4" s="390"/>
      <c r="KKR4" s="362"/>
      <c r="KKS4" s="362"/>
      <c r="KKT4" s="362"/>
      <c r="KKU4" s="390"/>
      <c r="KKV4" s="390"/>
      <c r="KKW4" s="390"/>
      <c r="KKX4" s="390"/>
      <c r="KKY4" s="390"/>
      <c r="KKZ4" s="362"/>
      <c r="KLA4" s="362"/>
      <c r="KLB4" s="362"/>
      <c r="KLC4" s="390"/>
      <c r="KLD4" s="390"/>
      <c r="KLE4" s="390"/>
      <c r="KLF4" s="390"/>
      <c r="KLG4" s="390"/>
      <c r="KLH4" s="362"/>
      <c r="KLI4" s="362"/>
      <c r="KLJ4" s="362"/>
      <c r="KLK4" s="390"/>
      <c r="KLL4" s="390"/>
      <c r="KLM4" s="390"/>
      <c r="KLN4" s="390"/>
      <c r="KLO4" s="390"/>
      <c r="KLP4" s="362"/>
      <c r="KLQ4" s="362"/>
      <c r="KLR4" s="362"/>
      <c r="KLS4" s="390"/>
      <c r="KLT4" s="390"/>
      <c r="KLU4" s="390"/>
      <c r="KLV4" s="390"/>
      <c r="KLW4" s="390"/>
      <c r="KLX4" s="362"/>
      <c r="KLY4" s="362"/>
      <c r="KLZ4" s="362"/>
      <c r="KMA4" s="390"/>
      <c r="KMB4" s="390"/>
      <c r="KMC4" s="390"/>
      <c r="KMD4" s="390"/>
      <c r="KME4" s="390"/>
      <c r="KMF4" s="362"/>
      <c r="KMG4" s="362"/>
      <c r="KMH4" s="362"/>
      <c r="KMI4" s="390"/>
      <c r="KMJ4" s="390"/>
      <c r="KMK4" s="390"/>
      <c r="KML4" s="390"/>
      <c r="KMM4" s="390"/>
      <c r="KMN4" s="362"/>
      <c r="KMO4" s="362"/>
      <c r="KMP4" s="362"/>
      <c r="KMQ4" s="390"/>
      <c r="KMR4" s="390"/>
      <c r="KMS4" s="390"/>
      <c r="KMT4" s="390"/>
      <c r="KMU4" s="390"/>
      <c r="KMV4" s="362"/>
      <c r="KMW4" s="362"/>
      <c r="KMX4" s="362"/>
      <c r="KMY4" s="390"/>
      <c r="KMZ4" s="390"/>
      <c r="KNA4" s="390"/>
      <c r="KNB4" s="390"/>
      <c r="KNC4" s="390"/>
      <c r="KND4" s="362"/>
      <c r="KNE4" s="362"/>
      <c r="KNF4" s="362"/>
      <c r="KNG4" s="390"/>
      <c r="KNH4" s="390"/>
      <c r="KNI4" s="390"/>
      <c r="KNJ4" s="390"/>
      <c r="KNK4" s="390"/>
      <c r="KNL4" s="362"/>
      <c r="KNM4" s="362"/>
      <c r="KNN4" s="362"/>
      <c r="KNO4" s="390"/>
      <c r="KNP4" s="390"/>
      <c r="KNQ4" s="390"/>
      <c r="KNR4" s="390"/>
      <c r="KNS4" s="390"/>
      <c r="KNT4" s="362"/>
      <c r="KNU4" s="362"/>
      <c r="KNV4" s="362"/>
      <c r="KNW4" s="390"/>
      <c r="KNX4" s="390"/>
      <c r="KNY4" s="390"/>
      <c r="KNZ4" s="390"/>
      <c r="KOA4" s="390"/>
      <c r="KOB4" s="362"/>
      <c r="KOC4" s="362"/>
      <c r="KOD4" s="362"/>
      <c r="KOE4" s="390"/>
      <c r="KOF4" s="390"/>
      <c r="KOG4" s="390"/>
      <c r="KOH4" s="390"/>
      <c r="KOI4" s="390"/>
      <c r="KOJ4" s="362"/>
      <c r="KOK4" s="362"/>
      <c r="KOL4" s="362"/>
      <c r="KOM4" s="390"/>
      <c r="KON4" s="390"/>
      <c r="KOO4" s="390"/>
      <c r="KOP4" s="390"/>
      <c r="KOQ4" s="390"/>
      <c r="KOR4" s="362"/>
      <c r="KOS4" s="362"/>
      <c r="KOT4" s="362"/>
      <c r="KOU4" s="390"/>
      <c r="KOV4" s="390"/>
      <c r="KOW4" s="390"/>
      <c r="KOX4" s="390"/>
      <c r="KOY4" s="390"/>
      <c r="KOZ4" s="362"/>
      <c r="KPA4" s="362"/>
      <c r="KPB4" s="362"/>
      <c r="KPC4" s="390"/>
      <c r="KPD4" s="390"/>
      <c r="KPE4" s="390"/>
      <c r="KPF4" s="390"/>
      <c r="KPG4" s="390"/>
      <c r="KPH4" s="362"/>
      <c r="KPI4" s="362"/>
      <c r="KPJ4" s="362"/>
      <c r="KPK4" s="390"/>
      <c r="KPL4" s="390"/>
      <c r="KPM4" s="390"/>
      <c r="KPN4" s="390"/>
      <c r="KPO4" s="390"/>
      <c r="KPP4" s="362"/>
      <c r="KPQ4" s="362"/>
      <c r="KPR4" s="362"/>
      <c r="KPS4" s="390"/>
      <c r="KPT4" s="390"/>
      <c r="KPU4" s="390"/>
      <c r="KPV4" s="390"/>
      <c r="KPW4" s="390"/>
      <c r="KPX4" s="362"/>
      <c r="KPY4" s="362"/>
      <c r="KPZ4" s="362"/>
      <c r="KQA4" s="390"/>
      <c r="KQB4" s="390"/>
      <c r="KQC4" s="390"/>
      <c r="KQD4" s="390"/>
      <c r="KQE4" s="390"/>
      <c r="KQF4" s="362"/>
      <c r="KQG4" s="362"/>
      <c r="KQH4" s="362"/>
      <c r="KQI4" s="390"/>
      <c r="KQJ4" s="390"/>
      <c r="KQK4" s="390"/>
      <c r="KQL4" s="390"/>
      <c r="KQM4" s="390"/>
      <c r="KQN4" s="362"/>
      <c r="KQO4" s="362"/>
      <c r="KQP4" s="362"/>
      <c r="KQQ4" s="390"/>
      <c r="KQR4" s="390"/>
      <c r="KQS4" s="390"/>
      <c r="KQT4" s="390"/>
      <c r="KQU4" s="390"/>
      <c r="KQV4" s="362"/>
      <c r="KQW4" s="362"/>
      <c r="KQX4" s="362"/>
      <c r="KQY4" s="390"/>
      <c r="KQZ4" s="390"/>
      <c r="KRA4" s="390"/>
      <c r="KRB4" s="390"/>
      <c r="KRC4" s="390"/>
      <c r="KRD4" s="362"/>
      <c r="KRE4" s="362"/>
      <c r="KRF4" s="362"/>
      <c r="KRG4" s="390"/>
      <c r="KRH4" s="390"/>
      <c r="KRI4" s="390"/>
      <c r="KRJ4" s="390"/>
      <c r="KRK4" s="390"/>
      <c r="KRL4" s="362"/>
      <c r="KRM4" s="362"/>
      <c r="KRN4" s="362"/>
      <c r="KRO4" s="390"/>
      <c r="KRP4" s="390"/>
      <c r="KRQ4" s="390"/>
      <c r="KRR4" s="390"/>
      <c r="KRS4" s="390"/>
      <c r="KRT4" s="362"/>
      <c r="KRU4" s="362"/>
      <c r="KRV4" s="362"/>
      <c r="KRW4" s="390"/>
      <c r="KRX4" s="390"/>
      <c r="KRY4" s="390"/>
      <c r="KRZ4" s="390"/>
      <c r="KSA4" s="390"/>
      <c r="KSB4" s="362"/>
      <c r="KSC4" s="362"/>
      <c r="KSD4" s="362"/>
      <c r="KSE4" s="390"/>
      <c r="KSF4" s="390"/>
      <c r="KSG4" s="390"/>
      <c r="KSH4" s="390"/>
      <c r="KSI4" s="390"/>
      <c r="KSJ4" s="362"/>
      <c r="KSK4" s="362"/>
      <c r="KSL4" s="362"/>
      <c r="KSM4" s="390"/>
      <c r="KSN4" s="390"/>
      <c r="KSO4" s="390"/>
      <c r="KSP4" s="390"/>
      <c r="KSQ4" s="390"/>
      <c r="KSR4" s="362"/>
      <c r="KSS4" s="362"/>
      <c r="KST4" s="362"/>
      <c r="KSU4" s="390"/>
      <c r="KSV4" s="390"/>
      <c r="KSW4" s="390"/>
      <c r="KSX4" s="390"/>
      <c r="KSY4" s="390"/>
      <c r="KSZ4" s="362"/>
      <c r="KTA4" s="362"/>
      <c r="KTB4" s="362"/>
      <c r="KTC4" s="390"/>
      <c r="KTD4" s="390"/>
      <c r="KTE4" s="390"/>
      <c r="KTF4" s="390"/>
      <c r="KTG4" s="390"/>
      <c r="KTH4" s="362"/>
      <c r="KTI4" s="362"/>
      <c r="KTJ4" s="362"/>
      <c r="KTK4" s="390"/>
      <c r="KTL4" s="390"/>
      <c r="KTM4" s="390"/>
      <c r="KTN4" s="390"/>
      <c r="KTO4" s="390"/>
      <c r="KTP4" s="362"/>
      <c r="KTQ4" s="362"/>
      <c r="KTR4" s="362"/>
      <c r="KTS4" s="390"/>
      <c r="KTT4" s="390"/>
      <c r="KTU4" s="390"/>
      <c r="KTV4" s="390"/>
      <c r="KTW4" s="390"/>
      <c r="KTX4" s="362"/>
      <c r="KTY4" s="362"/>
      <c r="KTZ4" s="362"/>
      <c r="KUA4" s="390"/>
      <c r="KUB4" s="390"/>
      <c r="KUC4" s="390"/>
      <c r="KUD4" s="390"/>
      <c r="KUE4" s="390"/>
      <c r="KUF4" s="362"/>
      <c r="KUG4" s="362"/>
      <c r="KUH4" s="362"/>
      <c r="KUI4" s="390"/>
      <c r="KUJ4" s="390"/>
      <c r="KUK4" s="390"/>
      <c r="KUL4" s="390"/>
      <c r="KUM4" s="390"/>
      <c r="KUN4" s="362"/>
      <c r="KUO4" s="362"/>
      <c r="KUP4" s="362"/>
      <c r="KUQ4" s="390"/>
      <c r="KUR4" s="390"/>
      <c r="KUS4" s="390"/>
      <c r="KUT4" s="390"/>
      <c r="KUU4" s="390"/>
      <c r="KUV4" s="362"/>
      <c r="KUW4" s="362"/>
      <c r="KUX4" s="362"/>
      <c r="KUY4" s="390"/>
      <c r="KUZ4" s="390"/>
      <c r="KVA4" s="390"/>
      <c r="KVB4" s="390"/>
      <c r="KVC4" s="390"/>
      <c r="KVD4" s="362"/>
      <c r="KVE4" s="362"/>
      <c r="KVF4" s="362"/>
      <c r="KVG4" s="390"/>
      <c r="KVH4" s="390"/>
      <c r="KVI4" s="390"/>
      <c r="KVJ4" s="390"/>
      <c r="KVK4" s="390"/>
      <c r="KVL4" s="362"/>
      <c r="KVM4" s="362"/>
      <c r="KVN4" s="362"/>
      <c r="KVO4" s="390"/>
      <c r="KVP4" s="390"/>
      <c r="KVQ4" s="390"/>
      <c r="KVR4" s="390"/>
      <c r="KVS4" s="390"/>
      <c r="KVT4" s="362"/>
      <c r="KVU4" s="362"/>
      <c r="KVV4" s="362"/>
      <c r="KVW4" s="390"/>
      <c r="KVX4" s="390"/>
      <c r="KVY4" s="390"/>
      <c r="KVZ4" s="390"/>
      <c r="KWA4" s="390"/>
      <c r="KWB4" s="362"/>
      <c r="KWC4" s="362"/>
      <c r="KWD4" s="362"/>
      <c r="KWE4" s="390"/>
      <c r="KWF4" s="390"/>
      <c r="KWG4" s="390"/>
      <c r="KWH4" s="390"/>
      <c r="KWI4" s="390"/>
      <c r="KWJ4" s="362"/>
      <c r="KWK4" s="362"/>
      <c r="KWL4" s="362"/>
      <c r="KWM4" s="390"/>
      <c r="KWN4" s="390"/>
      <c r="KWO4" s="390"/>
      <c r="KWP4" s="390"/>
      <c r="KWQ4" s="390"/>
      <c r="KWR4" s="362"/>
      <c r="KWS4" s="362"/>
      <c r="KWT4" s="362"/>
      <c r="KWU4" s="390"/>
      <c r="KWV4" s="390"/>
      <c r="KWW4" s="390"/>
      <c r="KWX4" s="390"/>
      <c r="KWY4" s="390"/>
      <c r="KWZ4" s="362"/>
      <c r="KXA4" s="362"/>
      <c r="KXB4" s="362"/>
      <c r="KXC4" s="390"/>
      <c r="KXD4" s="390"/>
      <c r="KXE4" s="390"/>
      <c r="KXF4" s="390"/>
      <c r="KXG4" s="390"/>
      <c r="KXH4" s="362"/>
      <c r="KXI4" s="362"/>
      <c r="KXJ4" s="362"/>
      <c r="KXK4" s="390"/>
      <c r="KXL4" s="390"/>
      <c r="KXM4" s="390"/>
      <c r="KXN4" s="390"/>
      <c r="KXO4" s="390"/>
      <c r="KXP4" s="362"/>
      <c r="KXQ4" s="362"/>
      <c r="KXR4" s="362"/>
      <c r="KXS4" s="390"/>
      <c r="KXT4" s="390"/>
      <c r="KXU4" s="390"/>
      <c r="KXV4" s="390"/>
      <c r="KXW4" s="390"/>
      <c r="KXX4" s="362"/>
      <c r="KXY4" s="362"/>
      <c r="KXZ4" s="362"/>
      <c r="KYA4" s="390"/>
      <c r="KYB4" s="390"/>
      <c r="KYC4" s="390"/>
      <c r="KYD4" s="390"/>
      <c r="KYE4" s="390"/>
      <c r="KYF4" s="362"/>
      <c r="KYG4" s="362"/>
      <c r="KYH4" s="362"/>
      <c r="KYI4" s="390"/>
      <c r="KYJ4" s="390"/>
      <c r="KYK4" s="390"/>
      <c r="KYL4" s="390"/>
      <c r="KYM4" s="390"/>
      <c r="KYN4" s="362"/>
      <c r="KYO4" s="362"/>
      <c r="KYP4" s="362"/>
      <c r="KYQ4" s="390"/>
      <c r="KYR4" s="390"/>
      <c r="KYS4" s="390"/>
      <c r="KYT4" s="390"/>
      <c r="KYU4" s="390"/>
      <c r="KYV4" s="362"/>
      <c r="KYW4" s="362"/>
      <c r="KYX4" s="362"/>
      <c r="KYY4" s="390"/>
      <c r="KYZ4" s="390"/>
      <c r="KZA4" s="390"/>
      <c r="KZB4" s="390"/>
      <c r="KZC4" s="390"/>
      <c r="KZD4" s="362"/>
      <c r="KZE4" s="362"/>
      <c r="KZF4" s="362"/>
      <c r="KZG4" s="390"/>
      <c r="KZH4" s="390"/>
      <c r="KZI4" s="390"/>
      <c r="KZJ4" s="390"/>
      <c r="KZK4" s="390"/>
      <c r="KZL4" s="362"/>
      <c r="KZM4" s="362"/>
      <c r="KZN4" s="362"/>
      <c r="KZO4" s="390"/>
      <c r="KZP4" s="390"/>
      <c r="KZQ4" s="390"/>
      <c r="KZR4" s="390"/>
      <c r="KZS4" s="390"/>
      <c r="KZT4" s="362"/>
      <c r="KZU4" s="362"/>
      <c r="KZV4" s="362"/>
      <c r="KZW4" s="390"/>
      <c r="KZX4" s="390"/>
      <c r="KZY4" s="390"/>
      <c r="KZZ4" s="390"/>
      <c r="LAA4" s="390"/>
      <c r="LAB4" s="362"/>
      <c r="LAC4" s="362"/>
      <c r="LAD4" s="362"/>
      <c r="LAE4" s="390"/>
      <c r="LAF4" s="390"/>
      <c r="LAG4" s="390"/>
      <c r="LAH4" s="390"/>
      <c r="LAI4" s="390"/>
      <c r="LAJ4" s="362"/>
      <c r="LAK4" s="362"/>
      <c r="LAL4" s="362"/>
      <c r="LAM4" s="390"/>
      <c r="LAN4" s="390"/>
      <c r="LAO4" s="390"/>
      <c r="LAP4" s="390"/>
      <c r="LAQ4" s="390"/>
      <c r="LAR4" s="362"/>
      <c r="LAS4" s="362"/>
      <c r="LAT4" s="362"/>
      <c r="LAU4" s="390"/>
      <c r="LAV4" s="390"/>
      <c r="LAW4" s="390"/>
      <c r="LAX4" s="390"/>
      <c r="LAY4" s="390"/>
      <c r="LAZ4" s="362"/>
      <c r="LBA4" s="362"/>
      <c r="LBB4" s="362"/>
      <c r="LBC4" s="390"/>
      <c r="LBD4" s="390"/>
      <c r="LBE4" s="390"/>
      <c r="LBF4" s="390"/>
      <c r="LBG4" s="390"/>
      <c r="LBH4" s="362"/>
      <c r="LBI4" s="362"/>
      <c r="LBJ4" s="362"/>
      <c r="LBK4" s="390"/>
      <c r="LBL4" s="390"/>
      <c r="LBM4" s="390"/>
      <c r="LBN4" s="390"/>
      <c r="LBO4" s="390"/>
      <c r="LBP4" s="362"/>
      <c r="LBQ4" s="362"/>
      <c r="LBR4" s="362"/>
      <c r="LBS4" s="390"/>
      <c r="LBT4" s="390"/>
      <c r="LBU4" s="390"/>
      <c r="LBV4" s="390"/>
      <c r="LBW4" s="390"/>
      <c r="LBX4" s="362"/>
      <c r="LBY4" s="362"/>
      <c r="LBZ4" s="362"/>
      <c r="LCA4" s="390"/>
      <c r="LCB4" s="390"/>
      <c r="LCC4" s="390"/>
      <c r="LCD4" s="390"/>
      <c r="LCE4" s="390"/>
      <c r="LCF4" s="362"/>
      <c r="LCG4" s="362"/>
      <c r="LCH4" s="362"/>
      <c r="LCI4" s="390"/>
      <c r="LCJ4" s="390"/>
      <c r="LCK4" s="390"/>
      <c r="LCL4" s="390"/>
      <c r="LCM4" s="390"/>
      <c r="LCN4" s="362"/>
      <c r="LCO4" s="362"/>
      <c r="LCP4" s="362"/>
      <c r="LCQ4" s="390"/>
      <c r="LCR4" s="390"/>
      <c r="LCS4" s="390"/>
      <c r="LCT4" s="390"/>
      <c r="LCU4" s="390"/>
      <c r="LCV4" s="362"/>
      <c r="LCW4" s="362"/>
      <c r="LCX4" s="362"/>
      <c r="LCY4" s="390"/>
      <c r="LCZ4" s="390"/>
      <c r="LDA4" s="390"/>
      <c r="LDB4" s="390"/>
      <c r="LDC4" s="390"/>
      <c r="LDD4" s="362"/>
      <c r="LDE4" s="362"/>
      <c r="LDF4" s="362"/>
      <c r="LDG4" s="390"/>
      <c r="LDH4" s="390"/>
      <c r="LDI4" s="390"/>
      <c r="LDJ4" s="390"/>
      <c r="LDK4" s="390"/>
      <c r="LDL4" s="362"/>
      <c r="LDM4" s="362"/>
      <c r="LDN4" s="362"/>
      <c r="LDO4" s="390"/>
      <c r="LDP4" s="390"/>
      <c r="LDQ4" s="390"/>
      <c r="LDR4" s="390"/>
      <c r="LDS4" s="390"/>
      <c r="LDT4" s="362"/>
      <c r="LDU4" s="362"/>
      <c r="LDV4" s="362"/>
      <c r="LDW4" s="390"/>
      <c r="LDX4" s="390"/>
      <c r="LDY4" s="390"/>
      <c r="LDZ4" s="390"/>
      <c r="LEA4" s="390"/>
      <c r="LEB4" s="362"/>
      <c r="LEC4" s="362"/>
      <c r="LED4" s="362"/>
      <c r="LEE4" s="390"/>
      <c r="LEF4" s="390"/>
      <c r="LEG4" s="390"/>
      <c r="LEH4" s="390"/>
      <c r="LEI4" s="390"/>
      <c r="LEJ4" s="362"/>
      <c r="LEK4" s="362"/>
      <c r="LEL4" s="362"/>
      <c r="LEM4" s="390"/>
      <c r="LEN4" s="390"/>
      <c r="LEO4" s="390"/>
      <c r="LEP4" s="390"/>
      <c r="LEQ4" s="390"/>
      <c r="LER4" s="362"/>
      <c r="LES4" s="362"/>
      <c r="LET4" s="362"/>
      <c r="LEU4" s="390"/>
      <c r="LEV4" s="390"/>
      <c r="LEW4" s="390"/>
      <c r="LEX4" s="390"/>
      <c r="LEY4" s="390"/>
      <c r="LEZ4" s="362"/>
      <c r="LFA4" s="362"/>
      <c r="LFB4" s="362"/>
      <c r="LFC4" s="390"/>
      <c r="LFD4" s="390"/>
      <c r="LFE4" s="390"/>
      <c r="LFF4" s="390"/>
      <c r="LFG4" s="390"/>
      <c r="LFH4" s="362"/>
      <c r="LFI4" s="362"/>
      <c r="LFJ4" s="362"/>
      <c r="LFK4" s="390"/>
      <c r="LFL4" s="390"/>
      <c r="LFM4" s="390"/>
      <c r="LFN4" s="390"/>
      <c r="LFO4" s="390"/>
      <c r="LFP4" s="362"/>
      <c r="LFQ4" s="362"/>
      <c r="LFR4" s="362"/>
      <c r="LFS4" s="390"/>
      <c r="LFT4" s="390"/>
      <c r="LFU4" s="390"/>
      <c r="LFV4" s="390"/>
      <c r="LFW4" s="390"/>
      <c r="LFX4" s="362"/>
      <c r="LFY4" s="362"/>
      <c r="LFZ4" s="362"/>
      <c r="LGA4" s="390"/>
      <c r="LGB4" s="390"/>
      <c r="LGC4" s="390"/>
      <c r="LGD4" s="390"/>
      <c r="LGE4" s="390"/>
      <c r="LGF4" s="362"/>
      <c r="LGG4" s="362"/>
      <c r="LGH4" s="362"/>
      <c r="LGI4" s="390"/>
      <c r="LGJ4" s="390"/>
      <c r="LGK4" s="390"/>
      <c r="LGL4" s="390"/>
      <c r="LGM4" s="390"/>
      <c r="LGN4" s="362"/>
      <c r="LGO4" s="362"/>
      <c r="LGP4" s="362"/>
      <c r="LGQ4" s="390"/>
      <c r="LGR4" s="390"/>
      <c r="LGS4" s="390"/>
      <c r="LGT4" s="390"/>
      <c r="LGU4" s="390"/>
      <c r="LGV4" s="362"/>
      <c r="LGW4" s="362"/>
      <c r="LGX4" s="362"/>
      <c r="LGY4" s="390"/>
      <c r="LGZ4" s="390"/>
      <c r="LHA4" s="390"/>
      <c r="LHB4" s="390"/>
      <c r="LHC4" s="390"/>
      <c r="LHD4" s="362"/>
      <c r="LHE4" s="362"/>
      <c r="LHF4" s="362"/>
      <c r="LHG4" s="390"/>
      <c r="LHH4" s="390"/>
      <c r="LHI4" s="390"/>
      <c r="LHJ4" s="390"/>
      <c r="LHK4" s="390"/>
      <c r="LHL4" s="362"/>
      <c r="LHM4" s="362"/>
      <c r="LHN4" s="362"/>
      <c r="LHO4" s="390"/>
      <c r="LHP4" s="390"/>
      <c r="LHQ4" s="390"/>
      <c r="LHR4" s="390"/>
      <c r="LHS4" s="390"/>
      <c r="LHT4" s="362"/>
      <c r="LHU4" s="362"/>
      <c r="LHV4" s="362"/>
      <c r="LHW4" s="390"/>
      <c r="LHX4" s="390"/>
      <c r="LHY4" s="390"/>
      <c r="LHZ4" s="390"/>
      <c r="LIA4" s="390"/>
      <c r="LIB4" s="362"/>
      <c r="LIC4" s="362"/>
      <c r="LID4" s="362"/>
      <c r="LIE4" s="390"/>
      <c r="LIF4" s="390"/>
      <c r="LIG4" s="390"/>
      <c r="LIH4" s="390"/>
      <c r="LII4" s="390"/>
      <c r="LIJ4" s="362"/>
      <c r="LIK4" s="362"/>
      <c r="LIL4" s="362"/>
      <c r="LIM4" s="390"/>
      <c r="LIN4" s="390"/>
      <c r="LIO4" s="390"/>
      <c r="LIP4" s="390"/>
      <c r="LIQ4" s="390"/>
      <c r="LIR4" s="362"/>
      <c r="LIS4" s="362"/>
      <c r="LIT4" s="362"/>
      <c r="LIU4" s="390"/>
      <c r="LIV4" s="390"/>
      <c r="LIW4" s="390"/>
      <c r="LIX4" s="390"/>
      <c r="LIY4" s="390"/>
      <c r="LIZ4" s="362"/>
      <c r="LJA4" s="362"/>
      <c r="LJB4" s="362"/>
      <c r="LJC4" s="390"/>
      <c r="LJD4" s="390"/>
      <c r="LJE4" s="390"/>
      <c r="LJF4" s="390"/>
      <c r="LJG4" s="390"/>
      <c r="LJH4" s="362"/>
      <c r="LJI4" s="362"/>
      <c r="LJJ4" s="362"/>
      <c r="LJK4" s="390"/>
      <c r="LJL4" s="390"/>
      <c r="LJM4" s="390"/>
      <c r="LJN4" s="390"/>
      <c r="LJO4" s="390"/>
      <c r="LJP4" s="362"/>
      <c r="LJQ4" s="362"/>
      <c r="LJR4" s="362"/>
      <c r="LJS4" s="390"/>
      <c r="LJT4" s="390"/>
      <c r="LJU4" s="390"/>
      <c r="LJV4" s="390"/>
      <c r="LJW4" s="390"/>
      <c r="LJX4" s="362"/>
      <c r="LJY4" s="362"/>
      <c r="LJZ4" s="362"/>
      <c r="LKA4" s="390"/>
      <c r="LKB4" s="390"/>
      <c r="LKC4" s="390"/>
      <c r="LKD4" s="390"/>
      <c r="LKE4" s="390"/>
      <c r="LKF4" s="362"/>
      <c r="LKG4" s="362"/>
      <c r="LKH4" s="362"/>
      <c r="LKI4" s="390"/>
      <c r="LKJ4" s="390"/>
      <c r="LKK4" s="390"/>
      <c r="LKL4" s="390"/>
      <c r="LKM4" s="390"/>
      <c r="LKN4" s="362"/>
      <c r="LKO4" s="362"/>
      <c r="LKP4" s="362"/>
      <c r="LKQ4" s="390"/>
      <c r="LKR4" s="390"/>
      <c r="LKS4" s="390"/>
      <c r="LKT4" s="390"/>
      <c r="LKU4" s="390"/>
      <c r="LKV4" s="362"/>
      <c r="LKW4" s="362"/>
      <c r="LKX4" s="362"/>
      <c r="LKY4" s="390"/>
      <c r="LKZ4" s="390"/>
      <c r="LLA4" s="390"/>
      <c r="LLB4" s="390"/>
      <c r="LLC4" s="390"/>
      <c r="LLD4" s="362"/>
      <c r="LLE4" s="362"/>
      <c r="LLF4" s="362"/>
      <c r="LLG4" s="390"/>
      <c r="LLH4" s="390"/>
      <c r="LLI4" s="390"/>
      <c r="LLJ4" s="390"/>
      <c r="LLK4" s="390"/>
      <c r="LLL4" s="362"/>
      <c r="LLM4" s="362"/>
      <c r="LLN4" s="362"/>
      <c r="LLO4" s="390"/>
      <c r="LLP4" s="390"/>
      <c r="LLQ4" s="390"/>
      <c r="LLR4" s="390"/>
      <c r="LLS4" s="390"/>
      <c r="LLT4" s="362"/>
      <c r="LLU4" s="362"/>
      <c r="LLV4" s="362"/>
      <c r="LLW4" s="390"/>
      <c r="LLX4" s="390"/>
      <c r="LLY4" s="390"/>
      <c r="LLZ4" s="390"/>
      <c r="LMA4" s="390"/>
      <c r="LMB4" s="362"/>
      <c r="LMC4" s="362"/>
      <c r="LMD4" s="362"/>
      <c r="LME4" s="390"/>
      <c r="LMF4" s="390"/>
      <c r="LMG4" s="390"/>
      <c r="LMH4" s="390"/>
      <c r="LMI4" s="390"/>
      <c r="LMJ4" s="362"/>
      <c r="LMK4" s="362"/>
      <c r="LML4" s="362"/>
      <c r="LMM4" s="390"/>
      <c r="LMN4" s="390"/>
      <c r="LMO4" s="390"/>
      <c r="LMP4" s="390"/>
      <c r="LMQ4" s="390"/>
      <c r="LMR4" s="362"/>
      <c r="LMS4" s="362"/>
      <c r="LMT4" s="362"/>
      <c r="LMU4" s="390"/>
      <c r="LMV4" s="390"/>
      <c r="LMW4" s="390"/>
      <c r="LMX4" s="390"/>
      <c r="LMY4" s="390"/>
      <c r="LMZ4" s="362"/>
      <c r="LNA4" s="362"/>
      <c r="LNB4" s="362"/>
      <c r="LNC4" s="390"/>
      <c r="LND4" s="390"/>
      <c r="LNE4" s="390"/>
      <c r="LNF4" s="390"/>
      <c r="LNG4" s="390"/>
      <c r="LNH4" s="362"/>
      <c r="LNI4" s="362"/>
      <c r="LNJ4" s="362"/>
      <c r="LNK4" s="390"/>
      <c r="LNL4" s="390"/>
      <c r="LNM4" s="390"/>
      <c r="LNN4" s="390"/>
      <c r="LNO4" s="390"/>
      <c r="LNP4" s="362"/>
      <c r="LNQ4" s="362"/>
      <c r="LNR4" s="362"/>
      <c r="LNS4" s="390"/>
      <c r="LNT4" s="390"/>
      <c r="LNU4" s="390"/>
      <c r="LNV4" s="390"/>
      <c r="LNW4" s="390"/>
      <c r="LNX4" s="362"/>
      <c r="LNY4" s="362"/>
      <c r="LNZ4" s="362"/>
      <c r="LOA4" s="390"/>
      <c r="LOB4" s="390"/>
      <c r="LOC4" s="390"/>
      <c r="LOD4" s="390"/>
      <c r="LOE4" s="390"/>
      <c r="LOF4" s="362"/>
      <c r="LOG4" s="362"/>
      <c r="LOH4" s="362"/>
      <c r="LOI4" s="390"/>
      <c r="LOJ4" s="390"/>
      <c r="LOK4" s="390"/>
      <c r="LOL4" s="390"/>
      <c r="LOM4" s="390"/>
      <c r="LON4" s="362"/>
      <c r="LOO4" s="362"/>
      <c r="LOP4" s="362"/>
      <c r="LOQ4" s="390"/>
      <c r="LOR4" s="390"/>
      <c r="LOS4" s="390"/>
      <c r="LOT4" s="390"/>
      <c r="LOU4" s="390"/>
      <c r="LOV4" s="362"/>
      <c r="LOW4" s="362"/>
      <c r="LOX4" s="362"/>
      <c r="LOY4" s="390"/>
      <c r="LOZ4" s="390"/>
      <c r="LPA4" s="390"/>
      <c r="LPB4" s="390"/>
      <c r="LPC4" s="390"/>
      <c r="LPD4" s="362"/>
      <c r="LPE4" s="362"/>
      <c r="LPF4" s="362"/>
      <c r="LPG4" s="390"/>
      <c r="LPH4" s="390"/>
      <c r="LPI4" s="390"/>
      <c r="LPJ4" s="390"/>
      <c r="LPK4" s="390"/>
      <c r="LPL4" s="362"/>
      <c r="LPM4" s="362"/>
      <c r="LPN4" s="362"/>
      <c r="LPO4" s="390"/>
      <c r="LPP4" s="390"/>
      <c r="LPQ4" s="390"/>
      <c r="LPR4" s="390"/>
      <c r="LPS4" s="390"/>
      <c r="LPT4" s="362"/>
      <c r="LPU4" s="362"/>
      <c r="LPV4" s="362"/>
      <c r="LPW4" s="390"/>
      <c r="LPX4" s="390"/>
      <c r="LPY4" s="390"/>
      <c r="LPZ4" s="390"/>
      <c r="LQA4" s="390"/>
      <c r="LQB4" s="362"/>
      <c r="LQC4" s="362"/>
      <c r="LQD4" s="362"/>
      <c r="LQE4" s="390"/>
      <c r="LQF4" s="390"/>
      <c r="LQG4" s="390"/>
      <c r="LQH4" s="390"/>
      <c r="LQI4" s="390"/>
      <c r="LQJ4" s="362"/>
      <c r="LQK4" s="362"/>
      <c r="LQL4" s="362"/>
      <c r="LQM4" s="390"/>
      <c r="LQN4" s="390"/>
      <c r="LQO4" s="390"/>
      <c r="LQP4" s="390"/>
      <c r="LQQ4" s="390"/>
      <c r="LQR4" s="362"/>
      <c r="LQS4" s="362"/>
      <c r="LQT4" s="362"/>
      <c r="LQU4" s="390"/>
      <c r="LQV4" s="390"/>
      <c r="LQW4" s="390"/>
      <c r="LQX4" s="390"/>
      <c r="LQY4" s="390"/>
      <c r="LQZ4" s="362"/>
      <c r="LRA4" s="362"/>
      <c r="LRB4" s="362"/>
      <c r="LRC4" s="390"/>
      <c r="LRD4" s="390"/>
      <c r="LRE4" s="390"/>
      <c r="LRF4" s="390"/>
      <c r="LRG4" s="390"/>
      <c r="LRH4" s="362"/>
      <c r="LRI4" s="362"/>
      <c r="LRJ4" s="362"/>
      <c r="LRK4" s="390"/>
      <c r="LRL4" s="390"/>
      <c r="LRM4" s="390"/>
      <c r="LRN4" s="390"/>
      <c r="LRO4" s="390"/>
      <c r="LRP4" s="362"/>
      <c r="LRQ4" s="362"/>
      <c r="LRR4" s="362"/>
      <c r="LRS4" s="390"/>
      <c r="LRT4" s="390"/>
      <c r="LRU4" s="390"/>
      <c r="LRV4" s="390"/>
      <c r="LRW4" s="390"/>
      <c r="LRX4" s="362"/>
      <c r="LRY4" s="362"/>
      <c r="LRZ4" s="362"/>
      <c r="LSA4" s="390"/>
      <c r="LSB4" s="390"/>
      <c r="LSC4" s="390"/>
      <c r="LSD4" s="390"/>
      <c r="LSE4" s="390"/>
      <c r="LSF4" s="362"/>
      <c r="LSG4" s="362"/>
      <c r="LSH4" s="362"/>
      <c r="LSI4" s="390"/>
      <c r="LSJ4" s="390"/>
      <c r="LSK4" s="390"/>
      <c r="LSL4" s="390"/>
      <c r="LSM4" s="390"/>
      <c r="LSN4" s="362"/>
      <c r="LSO4" s="362"/>
      <c r="LSP4" s="362"/>
      <c r="LSQ4" s="390"/>
      <c r="LSR4" s="390"/>
      <c r="LSS4" s="390"/>
      <c r="LST4" s="390"/>
      <c r="LSU4" s="390"/>
      <c r="LSV4" s="362"/>
      <c r="LSW4" s="362"/>
      <c r="LSX4" s="362"/>
      <c r="LSY4" s="390"/>
      <c r="LSZ4" s="390"/>
      <c r="LTA4" s="390"/>
      <c r="LTB4" s="390"/>
      <c r="LTC4" s="390"/>
      <c r="LTD4" s="362"/>
      <c r="LTE4" s="362"/>
      <c r="LTF4" s="362"/>
      <c r="LTG4" s="390"/>
      <c r="LTH4" s="390"/>
      <c r="LTI4" s="390"/>
      <c r="LTJ4" s="390"/>
      <c r="LTK4" s="390"/>
      <c r="LTL4" s="362"/>
      <c r="LTM4" s="362"/>
      <c r="LTN4" s="362"/>
      <c r="LTO4" s="390"/>
      <c r="LTP4" s="390"/>
      <c r="LTQ4" s="390"/>
      <c r="LTR4" s="390"/>
      <c r="LTS4" s="390"/>
      <c r="LTT4" s="362"/>
      <c r="LTU4" s="362"/>
      <c r="LTV4" s="362"/>
      <c r="LTW4" s="390"/>
      <c r="LTX4" s="390"/>
      <c r="LTY4" s="390"/>
      <c r="LTZ4" s="390"/>
      <c r="LUA4" s="390"/>
      <c r="LUB4" s="362"/>
      <c r="LUC4" s="362"/>
      <c r="LUD4" s="362"/>
      <c r="LUE4" s="390"/>
      <c r="LUF4" s="390"/>
      <c r="LUG4" s="390"/>
      <c r="LUH4" s="390"/>
      <c r="LUI4" s="390"/>
      <c r="LUJ4" s="362"/>
      <c r="LUK4" s="362"/>
      <c r="LUL4" s="362"/>
      <c r="LUM4" s="390"/>
      <c r="LUN4" s="390"/>
      <c r="LUO4" s="390"/>
      <c r="LUP4" s="390"/>
      <c r="LUQ4" s="390"/>
      <c r="LUR4" s="362"/>
      <c r="LUS4" s="362"/>
      <c r="LUT4" s="362"/>
      <c r="LUU4" s="390"/>
      <c r="LUV4" s="390"/>
      <c r="LUW4" s="390"/>
      <c r="LUX4" s="390"/>
      <c r="LUY4" s="390"/>
      <c r="LUZ4" s="362"/>
      <c r="LVA4" s="362"/>
      <c r="LVB4" s="362"/>
      <c r="LVC4" s="390"/>
      <c r="LVD4" s="390"/>
      <c r="LVE4" s="390"/>
      <c r="LVF4" s="390"/>
      <c r="LVG4" s="390"/>
      <c r="LVH4" s="362"/>
      <c r="LVI4" s="362"/>
      <c r="LVJ4" s="362"/>
      <c r="LVK4" s="390"/>
      <c r="LVL4" s="390"/>
      <c r="LVM4" s="390"/>
      <c r="LVN4" s="390"/>
      <c r="LVO4" s="390"/>
      <c r="LVP4" s="362"/>
      <c r="LVQ4" s="362"/>
      <c r="LVR4" s="362"/>
      <c r="LVS4" s="390"/>
      <c r="LVT4" s="390"/>
      <c r="LVU4" s="390"/>
      <c r="LVV4" s="390"/>
      <c r="LVW4" s="390"/>
      <c r="LVX4" s="362"/>
      <c r="LVY4" s="362"/>
      <c r="LVZ4" s="362"/>
      <c r="LWA4" s="390"/>
      <c r="LWB4" s="390"/>
      <c r="LWC4" s="390"/>
      <c r="LWD4" s="390"/>
      <c r="LWE4" s="390"/>
      <c r="LWF4" s="362"/>
      <c r="LWG4" s="362"/>
      <c r="LWH4" s="362"/>
      <c r="LWI4" s="390"/>
      <c r="LWJ4" s="390"/>
      <c r="LWK4" s="390"/>
      <c r="LWL4" s="390"/>
      <c r="LWM4" s="390"/>
      <c r="LWN4" s="362"/>
      <c r="LWO4" s="362"/>
      <c r="LWP4" s="362"/>
      <c r="LWQ4" s="390"/>
      <c r="LWR4" s="390"/>
      <c r="LWS4" s="390"/>
      <c r="LWT4" s="390"/>
      <c r="LWU4" s="390"/>
      <c r="LWV4" s="362"/>
      <c r="LWW4" s="362"/>
      <c r="LWX4" s="362"/>
      <c r="LWY4" s="390"/>
      <c r="LWZ4" s="390"/>
      <c r="LXA4" s="390"/>
      <c r="LXB4" s="390"/>
      <c r="LXC4" s="390"/>
      <c r="LXD4" s="362"/>
      <c r="LXE4" s="362"/>
      <c r="LXF4" s="362"/>
      <c r="LXG4" s="390"/>
      <c r="LXH4" s="390"/>
      <c r="LXI4" s="390"/>
      <c r="LXJ4" s="390"/>
      <c r="LXK4" s="390"/>
      <c r="LXL4" s="362"/>
      <c r="LXM4" s="362"/>
      <c r="LXN4" s="362"/>
      <c r="LXO4" s="390"/>
      <c r="LXP4" s="390"/>
      <c r="LXQ4" s="390"/>
      <c r="LXR4" s="390"/>
      <c r="LXS4" s="390"/>
      <c r="LXT4" s="362"/>
      <c r="LXU4" s="362"/>
      <c r="LXV4" s="362"/>
      <c r="LXW4" s="390"/>
      <c r="LXX4" s="390"/>
      <c r="LXY4" s="390"/>
      <c r="LXZ4" s="390"/>
      <c r="LYA4" s="390"/>
      <c r="LYB4" s="362"/>
      <c r="LYC4" s="362"/>
      <c r="LYD4" s="362"/>
      <c r="LYE4" s="390"/>
      <c r="LYF4" s="390"/>
      <c r="LYG4" s="390"/>
      <c r="LYH4" s="390"/>
      <c r="LYI4" s="390"/>
      <c r="LYJ4" s="362"/>
      <c r="LYK4" s="362"/>
      <c r="LYL4" s="362"/>
      <c r="LYM4" s="390"/>
      <c r="LYN4" s="390"/>
      <c r="LYO4" s="390"/>
      <c r="LYP4" s="390"/>
      <c r="LYQ4" s="390"/>
      <c r="LYR4" s="362"/>
      <c r="LYS4" s="362"/>
      <c r="LYT4" s="362"/>
      <c r="LYU4" s="390"/>
      <c r="LYV4" s="390"/>
      <c r="LYW4" s="390"/>
      <c r="LYX4" s="390"/>
      <c r="LYY4" s="390"/>
      <c r="LYZ4" s="362"/>
      <c r="LZA4" s="362"/>
      <c r="LZB4" s="362"/>
      <c r="LZC4" s="390"/>
      <c r="LZD4" s="390"/>
      <c r="LZE4" s="390"/>
      <c r="LZF4" s="390"/>
      <c r="LZG4" s="390"/>
      <c r="LZH4" s="362"/>
      <c r="LZI4" s="362"/>
      <c r="LZJ4" s="362"/>
      <c r="LZK4" s="390"/>
      <c r="LZL4" s="390"/>
      <c r="LZM4" s="390"/>
      <c r="LZN4" s="390"/>
      <c r="LZO4" s="390"/>
      <c r="LZP4" s="362"/>
      <c r="LZQ4" s="362"/>
      <c r="LZR4" s="362"/>
      <c r="LZS4" s="390"/>
      <c r="LZT4" s="390"/>
      <c r="LZU4" s="390"/>
      <c r="LZV4" s="390"/>
      <c r="LZW4" s="390"/>
      <c r="LZX4" s="362"/>
      <c r="LZY4" s="362"/>
      <c r="LZZ4" s="362"/>
      <c r="MAA4" s="390"/>
      <c r="MAB4" s="390"/>
      <c r="MAC4" s="390"/>
      <c r="MAD4" s="390"/>
      <c r="MAE4" s="390"/>
      <c r="MAF4" s="362"/>
      <c r="MAG4" s="362"/>
      <c r="MAH4" s="362"/>
      <c r="MAI4" s="390"/>
      <c r="MAJ4" s="390"/>
      <c r="MAK4" s="390"/>
      <c r="MAL4" s="390"/>
      <c r="MAM4" s="390"/>
      <c r="MAN4" s="362"/>
      <c r="MAO4" s="362"/>
      <c r="MAP4" s="362"/>
      <c r="MAQ4" s="390"/>
      <c r="MAR4" s="390"/>
      <c r="MAS4" s="390"/>
      <c r="MAT4" s="390"/>
      <c r="MAU4" s="390"/>
      <c r="MAV4" s="362"/>
      <c r="MAW4" s="362"/>
      <c r="MAX4" s="362"/>
      <c r="MAY4" s="390"/>
      <c r="MAZ4" s="390"/>
      <c r="MBA4" s="390"/>
      <c r="MBB4" s="390"/>
      <c r="MBC4" s="390"/>
      <c r="MBD4" s="362"/>
      <c r="MBE4" s="362"/>
      <c r="MBF4" s="362"/>
      <c r="MBG4" s="390"/>
      <c r="MBH4" s="390"/>
      <c r="MBI4" s="390"/>
      <c r="MBJ4" s="390"/>
      <c r="MBK4" s="390"/>
      <c r="MBL4" s="362"/>
      <c r="MBM4" s="362"/>
      <c r="MBN4" s="362"/>
      <c r="MBO4" s="390"/>
      <c r="MBP4" s="390"/>
      <c r="MBQ4" s="390"/>
      <c r="MBR4" s="390"/>
      <c r="MBS4" s="390"/>
      <c r="MBT4" s="362"/>
      <c r="MBU4" s="362"/>
      <c r="MBV4" s="362"/>
      <c r="MBW4" s="390"/>
      <c r="MBX4" s="390"/>
      <c r="MBY4" s="390"/>
      <c r="MBZ4" s="390"/>
      <c r="MCA4" s="390"/>
      <c r="MCB4" s="362"/>
      <c r="MCC4" s="362"/>
      <c r="MCD4" s="362"/>
      <c r="MCE4" s="390"/>
      <c r="MCF4" s="390"/>
      <c r="MCG4" s="390"/>
      <c r="MCH4" s="390"/>
      <c r="MCI4" s="390"/>
      <c r="MCJ4" s="362"/>
      <c r="MCK4" s="362"/>
      <c r="MCL4" s="362"/>
      <c r="MCM4" s="390"/>
      <c r="MCN4" s="390"/>
      <c r="MCO4" s="390"/>
      <c r="MCP4" s="390"/>
      <c r="MCQ4" s="390"/>
      <c r="MCR4" s="362"/>
      <c r="MCS4" s="362"/>
      <c r="MCT4" s="362"/>
      <c r="MCU4" s="390"/>
      <c r="MCV4" s="390"/>
      <c r="MCW4" s="390"/>
      <c r="MCX4" s="390"/>
      <c r="MCY4" s="390"/>
      <c r="MCZ4" s="362"/>
      <c r="MDA4" s="362"/>
      <c r="MDB4" s="362"/>
      <c r="MDC4" s="390"/>
      <c r="MDD4" s="390"/>
      <c r="MDE4" s="390"/>
      <c r="MDF4" s="390"/>
      <c r="MDG4" s="390"/>
      <c r="MDH4" s="362"/>
      <c r="MDI4" s="362"/>
      <c r="MDJ4" s="362"/>
      <c r="MDK4" s="390"/>
      <c r="MDL4" s="390"/>
      <c r="MDM4" s="390"/>
      <c r="MDN4" s="390"/>
      <c r="MDO4" s="390"/>
      <c r="MDP4" s="362"/>
      <c r="MDQ4" s="362"/>
      <c r="MDR4" s="362"/>
      <c r="MDS4" s="390"/>
      <c r="MDT4" s="390"/>
      <c r="MDU4" s="390"/>
      <c r="MDV4" s="390"/>
      <c r="MDW4" s="390"/>
      <c r="MDX4" s="362"/>
      <c r="MDY4" s="362"/>
      <c r="MDZ4" s="362"/>
      <c r="MEA4" s="390"/>
      <c r="MEB4" s="390"/>
      <c r="MEC4" s="390"/>
      <c r="MED4" s="390"/>
      <c r="MEE4" s="390"/>
      <c r="MEF4" s="362"/>
      <c r="MEG4" s="362"/>
      <c r="MEH4" s="362"/>
      <c r="MEI4" s="390"/>
      <c r="MEJ4" s="390"/>
      <c r="MEK4" s="390"/>
      <c r="MEL4" s="390"/>
      <c r="MEM4" s="390"/>
      <c r="MEN4" s="362"/>
      <c r="MEO4" s="362"/>
      <c r="MEP4" s="362"/>
      <c r="MEQ4" s="390"/>
      <c r="MER4" s="390"/>
      <c r="MES4" s="390"/>
      <c r="MET4" s="390"/>
      <c r="MEU4" s="390"/>
      <c r="MEV4" s="362"/>
      <c r="MEW4" s="362"/>
      <c r="MEX4" s="362"/>
      <c r="MEY4" s="390"/>
      <c r="MEZ4" s="390"/>
      <c r="MFA4" s="390"/>
      <c r="MFB4" s="390"/>
      <c r="MFC4" s="390"/>
      <c r="MFD4" s="362"/>
      <c r="MFE4" s="362"/>
      <c r="MFF4" s="362"/>
      <c r="MFG4" s="390"/>
      <c r="MFH4" s="390"/>
      <c r="MFI4" s="390"/>
      <c r="MFJ4" s="390"/>
      <c r="MFK4" s="390"/>
      <c r="MFL4" s="362"/>
      <c r="MFM4" s="362"/>
      <c r="MFN4" s="362"/>
      <c r="MFO4" s="390"/>
      <c r="MFP4" s="390"/>
      <c r="MFQ4" s="390"/>
      <c r="MFR4" s="390"/>
      <c r="MFS4" s="390"/>
      <c r="MFT4" s="362"/>
      <c r="MFU4" s="362"/>
      <c r="MFV4" s="362"/>
      <c r="MFW4" s="390"/>
      <c r="MFX4" s="390"/>
      <c r="MFY4" s="390"/>
      <c r="MFZ4" s="390"/>
      <c r="MGA4" s="390"/>
      <c r="MGB4" s="362"/>
      <c r="MGC4" s="362"/>
      <c r="MGD4" s="362"/>
      <c r="MGE4" s="390"/>
      <c r="MGF4" s="390"/>
      <c r="MGG4" s="390"/>
      <c r="MGH4" s="390"/>
      <c r="MGI4" s="390"/>
      <c r="MGJ4" s="362"/>
      <c r="MGK4" s="362"/>
      <c r="MGL4" s="362"/>
      <c r="MGM4" s="390"/>
      <c r="MGN4" s="390"/>
      <c r="MGO4" s="390"/>
      <c r="MGP4" s="390"/>
      <c r="MGQ4" s="390"/>
      <c r="MGR4" s="362"/>
      <c r="MGS4" s="362"/>
      <c r="MGT4" s="362"/>
      <c r="MGU4" s="390"/>
      <c r="MGV4" s="390"/>
      <c r="MGW4" s="390"/>
      <c r="MGX4" s="390"/>
      <c r="MGY4" s="390"/>
      <c r="MGZ4" s="362"/>
      <c r="MHA4" s="362"/>
      <c r="MHB4" s="362"/>
      <c r="MHC4" s="390"/>
      <c r="MHD4" s="390"/>
      <c r="MHE4" s="390"/>
      <c r="MHF4" s="390"/>
      <c r="MHG4" s="390"/>
      <c r="MHH4" s="362"/>
      <c r="MHI4" s="362"/>
      <c r="MHJ4" s="362"/>
      <c r="MHK4" s="390"/>
      <c r="MHL4" s="390"/>
      <c r="MHM4" s="390"/>
      <c r="MHN4" s="390"/>
      <c r="MHO4" s="390"/>
      <c r="MHP4" s="362"/>
      <c r="MHQ4" s="362"/>
      <c r="MHR4" s="362"/>
      <c r="MHS4" s="390"/>
      <c r="MHT4" s="390"/>
      <c r="MHU4" s="390"/>
      <c r="MHV4" s="390"/>
      <c r="MHW4" s="390"/>
      <c r="MHX4" s="362"/>
      <c r="MHY4" s="362"/>
      <c r="MHZ4" s="362"/>
      <c r="MIA4" s="390"/>
      <c r="MIB4" s="390"/>
      <c r="MIC4" s="390"/>
      <c r="MID4" s="390"/>
      <c r="MIE4" s="390"/>
      <c r="MIF4" s="362"/>
      <c r="MIG4" s="362"/>
      <c r="MIH4" s="362"/>
      <c r="MII4" s="390"/>
      <c r="MIJ4" s="390"/>
      <c r="MIK4" s="390"/>
      <c r="MIL4" s="390"/>
      <c r="MIM4" s="390"/>
      <c r="MIN4" s="362"/>
      <c r="MIO4" s="362"/>
      <c r="MIP4" s="362"/>
      <c r="MIQ4" s="390"/>
      <c r="MIR4" s="390"/>
      <c r="MIS4" s="390"/>
      <c r="MIT4" s="390"/>
      <c r="MIU4" s="390"/>
      <c r="MIV4" s="362"/>
      <c r="MIW4" s="362"/>
      <c r="MIX4" s="362"/>
      <c r="MIY4" s="390"/>
      <c r="MIZ4" s="390"/>
      <c r="MJA4" s="390"/>
      <c r="MJB4" s="390"/>
      <c r="MJC4" s="390"/>
      <c r="MJD4" s="362"/>
      <c r="MJE4" s="362"/>
      <c r="MJF4" s="362"/>
      <c r="MJG4" s="390"/>
      <c r="MJH4" s="390"/>
      <c r="MJI4" s="390"/>
      <c r="MJJ4" s="390"/>
      <c r="MJK4" s="390"/>
      <c r="MJL4" s="362"/>
      <c r="MJM4" s="362"/>
      <c r="MJN4" s="362"/>
      <c r="MJO4" s="390"/>
      <c r="MJP4" s="390"/>
      <c r="MJQ4" s="390"/>
      <c r="MJR4" s="390"/>
      <c r="MJS4" s="390"/>
      <c r="MJT4" s="362"/>
      <c r="MJU4" s="362"/>
      <c r="MJV4" s="362"/>
      <c r="MJW4" s="390"/>
      <c r="MJX4" s="390"/>
      <c r="MJY4" s="390"/>
      <c r="MJZ4" s="390"/>
      <c r="MKA4" s="390"/>
      <c r="MKB4" s="362"/>
      <c r="MKC4" s="362"/>
      <c r="MKD4" s="362"/>
      <c r="MKE4" s="390"/>
      <c r="MKF4" s="390"/>
      <c r="MKG4" s="390"/>
      <c r="MKH4" s="390"/>
      <c r="MKI4" s="390"/>
      <c r="MKJ4" s="362"/>
      <c r="MKK4" s="362"/>
      <c r="MKL4" s="362"/>
      <c r="MKM4" s="390"/>
      <c r="MKN4" s="390"/>
      <c r="MKO4" s="390"/>
      <c r="MKP4" s="390"/>
      <c r="MKQ4" s="390"/>
      <c r="MKR4" s="362"/>
      <c r="MKS4" s="362"/>
      <c r="MKT4" s="362"/>
      <c r="MKU4" s="390"/>
      <c r="MKV4" s="390"/>
      <c r="MKW4" s="390"/>
      <c r="MKX4" s="390"/>
      <c r="MKY4" s="390"/>
      <c r="MKZ4" s="362"/>
      <c r="MLA4" s="362"/>
      <c r="MLB4" s="362"/>
      <c r="MLC4" s="390"/>
      <c r="MLD4" s="390"/>
      <c r="MLE4" s="390"/>
      <c r="MLF4" s="390"/>
      <c r="MLG4" s="390"/>
      <c r="MLH4" s="362"/>
      <c r="MLI4" s="362"/>
      <c r="MLJ4" s="362"/>
      <c r="MLK4" s="390"/>
      <c r="MLL4" s="390"/>
      <c r="MLM4" s="390"/>
      <c r="MLN4" s="390"/>
      <c r="MLO4" s="390"/>
      <c r="MLP4" s="362"/>
      <c r="MLQ4" s="362"/>
      <c r="MLR4" s="362"/>
      <c r="MLS4" s="390"/>
      <c r="MLT4" s="390"/>
      <c r="MLU4" s="390"/>
      <c r="MLV4" s="390"/>
      <c r="MLW4" s="390"/>
      <c r="MLX4" s="362"/>
      <c r="MLY4" s="362"/>
      <c r="MLZ4" s="362"/>
      <c r="MMA4" s="390"/>
      <c r="MMB4" s="390"/>
      <c r="MMC4" s="390"/>
      <c r="MMD4" s="390"/>
      <c r="MME4" s="390"/>
      <c r="MMF4" s="362"/>
      <c r="MMG4" s="362"/>
      <c r="MMH4" s="362"/>
      <c r="MMI4" s="390"/>
      <c r="MMJ4" s="390"/>
      <c r="MMK4" s="390"/>
      <c r="MML4" s="390"/>
      <c r="MMM4" s="390"/>
      <c r="MMN4" s="362"/>
      <c r="MMO4" s="362"/>
      <c r="MMP4" s="362"/>
      <c r="MMQ4" s="390"/>
      <c r="MMR4" s="390"/>
      <c r="MMS4" s="390"/>
      <c r="MMT4" s="390"/>
      <c r="MMU4" s="390"/>
      <c r="MMV4" s="362"/>
      <c r="MMW4" s="362"/>
      <c r="MMX4" s="362"/>
      <c r="MMY4" s="390"/>
      <c r="MMZ4" s="390"/>
      <c r="MNA4" s="390"/>
      <c r="MNB4" s="390"/>
      <c r="MNC4" s="390"/>
      <c r="MND4" s="362"/>
      <c r="MNE4" s="362"/>
      <c r="MNF4" s="362"/>
      <c r="MNG4" s="390"/>
      <c r="MNH4" s="390"/>
      <c r="MNI4" s="390"/>
      <c r="MNJ4" s="390"/>
      <c r="MNK4" s="390"/>
      <c r="MNL4" s="362"/>
      <c r="MNM4" s="362"/>
      <c r="MNN4" s="362"/>
      <c r="MNO4" s="390"/>
      <c r="MNP4" s="390"/>
      <c r="MNQ4" s="390"/>
      <c r="MNR4" s="390"/>
      <c r="MNS4" s="390"/>
      <c r="MNT4" s="362"/>
      <c r="MNU4" s="362"/>
      <c r="MNV4" s="362"/>
      <c r="MNW4" s="390"/>
      <c r="MNX4" s="390"/>
      <c r="MNY4" s="390"/>
      <c r="MNZ4" s="390"/>
      <c r="MOA4" s="390"/>
      <c r="MOB4" s="362"/>
      <c r="MOC4" s="362"/>
      <c r="MOD4" s="362"/>
      <c r="MOE4" s="390"/>
      <c r="MOF4" s="390"/>
      <c r="MOG4" s="390"/>
      <c r="MOH4" s="390"/>
      <c r="MOI4" s="390"/>
      <c r="MOJ4" s="362"/>
      <c r="MOK4" s="362"/>
      <c r="MOL4" s="362"/>
      <c r="MOM4" s="390"/>
      <c r="MON4" s="390"/>
      <c r="MOO4" s="390"/>
      <c r="MOP4" s="390"/>
      <c r="MOQ4" s="390"/>
      <c r="MOR4" s="362"/>
      <c r="MOS4" s="362"/>
      <c r="MOT4" s="362"/>
      <c r="MOU4" s="390"/>
      <c r="MOV4" s="390"/>
      <c r="MOW4" s="390"/>
      <c r="MOX4" s="390"/>
      <c r="MOY4" s="390"/>
      <c r="MOZ4" s="362"/>
      <c r="MPA4" s="362"/>
      <c r="MPB4" s="362"/>
      <c r="MPC4" s="390"/>
      <c r="MPD4" s="390"/>
      <c r="MPE4" s="390"/>
      <c r="MPF4" s="390"/>
      <c r="MPG4" s="390"/>
      <c r="MPH4" s="362"/>
      <c r="MPI4" s="362"/>
      <c r="MPJ4" s="362"/>
      <c r="MPK4" s="390"/>
      <c r="MPL4" s="390"/>
      <c r="MPM4" s="390"/>
      <c r="MPN4" s="390"/>
      <c r="MPO4" s="390"/>
      <c r="MPP4" s="362"/>
      <c r="MPQ4" s="362"/>
      <c r="MPR4" s="362"/>
      <c r="MPS4" s="390"/>
      <c r="MPT4" s="390"/>
      <c r="MPU4" s="390"/>
      <c r="MPV4" s="390"/>
      <c r="MPW4" s="390"/>
      <c r="MPX4" s="362"/>
      <c r="MPY4" s="362"/>
      <c r="MPZ4" s="362"/>
      <c r="MQA4" s="390"/>
      <c r="MQB4" s="390"/>
      <c r="MQC4" s="390"/>
      <c r="MQD4" s="390"/>
      <c r="MQE4" s="390"/>
      <c r="MQF4" s="362"/>
      <c r="MQG4" s="362"/>
      <c r="MQH4" s="362"/>
      <c r="MQI4" s="390"/>
      <c r="MQJ4" s="390"/>
      <c r="MQK4" s="390"/>
      <c r="MQL4" s="390"/>
      <c r="MQM4" s="390"/>
      <c r="MQN4" s="362"/>
      <c r="MQO4" s="362"/>
      <c r="MQP4" s="362"/>
      <c r="MQQ4" s="390"/>
      <c r="MQR4" s="390"/>
      <c r="MQS4" s="390"/>
      <c r="MQT4" s="390"/>
      <c r="MQU4" s="390"/>
      <c r="MQV4" s="362"/>
      <c r="MQW4" s="362"/>
      <c r="MQX4" s="362"/>
      <c r="MQY4" s="390"/>
      <c r="MQZ4" s="390"/>
      <c r="MRA4" s="390"/>
      <c r="MRB4" s="390"/>
      <c r="MRC4" s="390"/>
      <c r="MRD4" s="362"/>
      <c r="MRE4" s="362"/>
      <c r="MRF4" s="362"/>
      <c r="MRG4" s="390"/>
      <c r="MRH4" s="390"/>
      <c r="MRI4" s="390"/>
      <c r="MRJ4" s="390"/>
      <c r="MRK4" s="390"/>
      <c r="MRL4" s="362"/>
      <c r="MRM4" s="362"/>
      <c r="MRN4" s="362"/>
      <c r="MRO4" s="390"/>
      <c r="MRP4" s="390"/>
      <c r="MRQ4" s="390"/>
      <c r="MRR4" s="390"/>
      <c r="MRS4" s="390"/>
      <c r="MRT4" s="362"/>
      <c r="MRU4" s="362"/>
      <c r="MRV4" s="362"/>
      <c r="MRW4" s="390"/>
      <c r="MRX4" s="390"/>
      <c r="MRY4" s="390"/>
      <c r="MRZ4" s="390"/>
      <c r="MSA4" s="390"/>
      <c r="MSB4" s="362"/>
      <c r="MSC4" s="362"/>
      <c r="MSD4" s="362"/>
      <c r="MSE4" s="390"/>
      <c r="MSF4" s="390"/>
      <c r="MSG4" s="390"/>
      <c r="MSH4" s="390"/>
      <c r="MSI4" s="390"/>
      <c r="MSJ4" s="362"/>
      <c r="MSK4" s="362"/>
      <c r="MSL4" s="362"/>
      <c r="MSM4" s="390"/>
      <c r="MSN4" s="390"/>
      <c r="MSO4" s="390"/>
      <c r="MSP4" s="390"/>
      <c r="MSQ4" s="390"/>
      <c r="MSR4" s="362"/>
      <c r="MSS4" s="362"/>
      <c r="MST4" s="362"/>
      <c r="MSU4" s="390"/>
      <c r="MSV4" s="390"/>
      <c r="MSW4" s="390"/>
      <c r="MSX4" s="390"/>
      <c r="MSY4" s="390"/>
      <c r="MSZ4" s="362"/>
      <c r="MTA4" s="362"/>
      <c r="MTB4" s="362"/>
      <c r="MTC4" s="390"/>
      <c r="MTD4" s="390"/>
      <c r="MTE4" s="390"/>
      <c r="MTF4" s="390"/>
      <c r="MTG4" s="390"/>
      <c r="MTH4" s="362"/>
      <c r="MTI4" s="362"/>
      <c r="MTJ4" s="362"/>
      <c r="MTK4" s="390"/>
      <c r="MTL4" s="390"/>
      <c r="MTM4" s="390"/>
      <c r="MTN4" s="390"/>
      <c r="MTO4" s="390"/>
      <c r="MTP4" s="362"/>
      <c r="MTQ4" s="362"/>
      <c r="MTR4" s="362"/>
      <c r="MTS4" s="390"/>
      <c r="MTT4" s="390"/>
      <c r="MTU4" s="390"/>
      <c r="MTV4" s="390"/>
      <c r="MTW4" s="390"/>
      <c r="MTX4" s="362"/>
      <c r="MTY4" s="362"/>
      <c r="MTZ4" s="362"/>
      <c r="MUA4" s="390"/>
      <c r="MUB4" s="390"/>
      <c r="MUC4" s="390"/>
      <c r="MUD4" s="390"/>
      <c r="MUE4" s="390"/>
      <c r="MUF4" s="362"/>
      <c r="MUG4" s="362"/>
      <c r="MUH4" s="362"/>
      <c r="MUI4" s="390"/>
      <c r="MUJ4" s="390"/>
      <c r="MUK4" s="390"/>
      <c r="MUL4" s="390"/>
      <c r="MUM4" s="390"/>
      <c r="MUN4" s="362"/>
      <c r="MUO4" s="362"/>
      <c r="MUP4" s="362"/>
      <c r="MUQ4" s="390"/>
      <c r="MUR4" s="390"/>
      <c r="MUS4" s="390"/>
      <c r="MUT4" s="390"/>
      <c r="MUU4" s="390"/>
      <c r="MUV4" s="362"/>
      <c r="MUW4" s="362"/>
      <c r="MUX4" s="362"/>
      <c r="MUY4" s="390"/>
      <c r="MUZ4" s="390"/>
      <c r="MVA4" s="390"/>
      <c r="MVB4" s="390"/>
      <c r="MVC4" s="390"/>
      <c r="MVD4" s="362"/>
      <c r="MVE4" s="362"/>
      <c r="MVF4" s="362"/>
      <c r="MVG4" s="390"/>
      <c r="MVH4" s="390"/>
      <c r="MVI4" s="390"/>
      <c r="MVJ4" s="390"/>
      <c r="MVK4" s="390"/>
      <c r="MVL4" s="362"/>
      <c r="MVM4" s="362"/>
      <c r="MVN4" s="362"/>
      <c r="MVO4" s="390"/>
      <c r="MVP4" s="390"/>
      <c r="MVQ4" s="390"/>
      <c r="MVR4" s="390"/>
      <c r="MVS4" s="390"/>
      <c r="MVT4" s="362"/>
      <c r="MVU4" s="362"/>
      <c r="MVV4" s="362"/>
      <c r="MVW4" s="390"/>
      <c r="MVX4" s="390"/>
      <c r="MVY4" s="390"/>
      <c r="MVZ4" s="390"/>
      <c r="MWA4" s="390"/>
      <c r="MWB4" s="362"/>
      <c r="MWC4" s="362"/>
      <c r="MWD4" s="362"/>
      <c r="MWE4" s="390"/>
      <c r="MWF4" s="390"/>
      <c r="MWG4" s="390"/>
      <c r="MWH4" s="390"/>
      <c r="MWI4" s="390"/>
      <c r="MWJ4" s="362"/>
      <c r="MWK4" s="362"/>
      <c r="MWL4" s="362"/>
      <c r="MWM4" s="390"/>
      <c r="MWN4" s="390"/>
      <c r="MWO4" s="390"/>
      <c r="MWP4" s="390"/>
      <c r="MWQ4" s="390"/>
      <c r="MWR4" s="362"/>
      <c r="MWS4" s="362"/>
      <c r="MWT4" s="362"/>
      <c r="MWU4" s="390"/>
      <c r="MWV4" s="390"/>
      <c r="MWW4" s="390"/>
      <c r="MWX4" s="390"/>
      <c r="MWY4" s="390"/>
      <c r="MWZ4" s="362"/>
      <c r="MXA4" s="362"/>
      <c r="MXB4" s="362"/>
      <c r="MXC4" s="390"/>
      <c r="MXD4" s="390"/>
      <c r="MXE4" s="390"/>
      <c r="MXF4" s="390"/>
      <c r="MXG4" s="390"/>
      <c r="MXH4" s="362"/>
      <c r="MXI4" s="362"/>
      <c r="MXJ4" s="362"/>
      <c r="MXK4" s="390"/>
      <c r="MXL4" s="390"/>
      <c r="MXM4" s="390"/>
      <c r="MXN4" s="390"/>
      <c r="MXO4" s="390"/>
      <c r="MXP4" s="362"/>
      <c r="MXQ4" s="362"/>
      <c r="MXR4" s="362"/>
      <c r="MXS4" s="390"/>
      <c r="MXT4" s="390"/>
      <c r="MXU4" s="390"/>
      <c r="MXV4" s="390"/>
      <c r="MXW4" s="390"/>
      <c r="MXX4" s="362"/>
      <c r="MXY4" s="362"/>
      <c r="MXZ4" s="362"/>
      <c r="MYA4" s="390"/>
      <c r="MYB4" s="390"/>
      <c r="MYC4" s="390"/>
      <c r="MYD4" s="390"/>
      <c r="MYE4" s="390"/>
      <c r="MYF4" s="362"/>
      <c r="MYG4" s="362"/>
      <c r="MYH4" s="362"/>
      <c r="MYI4" s="390"/>
      <c r="MYJ4" s="390"/>
      <c r="MYK4" s="390"/>
      <c r="MYL4" s="390"/>
      <c r="MYM4" s="390"/>
      <c r="MYN4" s="362"/>
      <c r="MYO4" s="362"/>
      <c r="MYP4" s="362"/>
      <c r="MYQ4" s="390"/>
      <c r="MYR4" s="390"/>
      <c r="MYS4" s="390"/>
      <c r="MYT4" s="390"/>
      <c r="MYU4" s="390"/>
      <c r="MYV4" s="362"/>
      <c r="MYW4" s="362"/>
      <c r="MYX4" s="362"/>
      <c r="MYY4" s="390"/>
      <c r="MYZ4" s="390"/>
      <c r="MZA4" s="390"/>
      <c r="MZB4" s="390"/>
      <c r="MZC4" s="390"/>
      <c r="MZD4" s="362"/>
      <c r="MZE4" s="362"/>
      <c r="MZF4" s="362"/>
      <c r="MZG4" s="390"/>
      <c r="MZH4" s="390"/>
      <c r="MZI4" s="390"/>
      <c r="MZJ4" s="390"/>
      <c r="MZK4" s="390"/>
      <c r="MZL4" s="362"/>
      <c r="MZM4" s="362"/>
      <c r="MZN4" s="362"/>
      <c r="MZO4" s="390"/>
      <c r="MZP4" s="390"/>
      <c r="MZQ4" s="390"/>
      <c r="MZR4" s="390"/>
      <c r="MZS4" s="390"/>
      <c r="MZT4" s="362"/>
      <c r="MZU4" s="362"/>
      <c r="MZV4" s="362"/>
      <c r="MZW4" s="390"/>
      <c r="MZX4" s="390"/>
      <c r="MZY4" s="390"/>
      <c r="MZZ4" s="390"/>
      <c r="NAA4" s="390"/>
      <c r="NAB4" s="362"/>
      <c r="NAC4" s="362"/>
      <c r="NAD4" s="362"/>
      <c r="NAE4" s="390"/>
      <c r="NAF4" s="390"/>
      <c r="NAG4" s="390"/>
      <c r="NAH4" s="390"/>
      <c r="NAI4" s="390"/>
      <c r="NAJ4" s="362"/>
      <c r="NAK4" s="362"/>
      <c r="NAL4" s="362"/>
      <c r="NAM4" s="390"/>
      <c r="NAN4" s="390"/>
      <c r="NAO4" s="390"/>
      <c r="NAP4" s="390"/>
      <c r="NAQ4" s="390"/>
      <c r="NAR4" s="362"/>
      <c r="NAS4" s="362"/>
      <c r="NAT4" s="362"/>
      <c r="NAU4" s="390"/>
      <c r="NAV4" s="390"/>
      <c r="NAW4" s="390"/>
      <c r="NAX4" s="390"/>
      <c r="NAY4" s="390"/>
      <c r="NAZ4" s="362"/>
      <c r="NBA4" s="362"/>
      <c r="NBB4" s="362"/>
      <c r="NBC4" s="390"/>
      <c r="NBD4" s="390"/>
      <c r="NBE4" s="390"/>
      <c r="NBF4" s="390"/>
      <c r="NBG4" s="390"/>
      <c r="NBH4" s="362"/>
      <c r="NBI4" s="362"/>
      <c r="NBJ4" s="362"/>
      <c r="NBK4" s="390"/>
      <c r="NBL4" s="390"/>
      <c r="NBM4" s="390"/>
      <c r="NBN4" s="390"/>
      <c r="NBO4" s="390"/>
      <c r="NBP4" s="362"/>
      <c r="NBQ4" s="362"/>
      <c r="NBR4" s="362"/>
      <c r="NBS4" s="390"/>
      <c r="NBT4" s="390"/>
      <c r="NBU4" s="390"/>
      <c r="NBV4" s="390"/>
      <c r="NBW4" s="390"/>
      <c r="NBX4" s="362"/>
      <c r="NBY4" s="362"/>
      <c r="NBZ4" s="362"/>
      <c r="NCA4" s="390"/>
      <c r="NCB4" s="390"/>
      <c r="NCC4" s="390"/>
      <c r="NCD4" s="390"/>
      <c r="NCE4" s="390"/>
      <c r="NCF4" s="362"/>
      <c r="NCG4" s="362"/>
      <c r="NCH4" s="362"/>
      <c r="NCI4" s="390"/>
      <c r="NCJ4" s="390"/>
      <c r="NCK4" s="390"/>
      <c r="NCL4" s="390"/>
      <c r="NCM4" s="390"/>
      <c r="NCN4" s="362"/>
      <c r="NCO4" s="362"/>
      <c r="NCP4" s="362"/>
      <c r="NCQ4" s="390"/>
      <c r="NCR4" s="390"/>
      <c r="NCS4" s="390"/>
      <c r="NCT4" s="390"/>
      <c r="NCU4" s="390"/>
      <c r="NCV4" s="362"/>
      <c r="NCW4" s="362"/>
      <c r="NCX4" s="362"/>
      <c r="NCY4" s="390"/>
      <c r="NCZ4" s="390"/>
      <c r="NDA4" s="390"/>
      <c r="NDB4" s="390"/>
      <c r="NDC4" s="390"/>
      <c r="NDD4" s="362"/>
      <c r="NDE4" s="362"/>
      <c r="NDF4" s="362"/>
      <c r="NDG4" s="390"/>
      <c r="NDH4" s="390"/>
      <c r="NDI4" s="390"/>
      <c r="NDJ4" s="390"/>
      <c r="NDK4" s="390"/>
      <c r="NDL4" s="362"/>
      <c r="NDM4" s="362"/>
      <c r="NDN4" s="362"/>
      <c r="NDO4" s="390"/>
      <c r="NDP4" s="390"/>
      <c r="NDQ4" s="390"/>
      <c r="NDR4" s="390"/>
      <c r="NDS4" s="390"/>
      <c r="NDT4" s="362"/>
      <c r="NDU4" s="362"/>
      <c r="NDV4" s="362"/>
      <c r="NDW4" s="390"/>
      <c r="NDX4" s="390"/>
      <c r="NDY4" s="390"/>
      <c r="NDZ4" s="390"/>
      <c r="NEA4" s="390"/>
      <c r="NEB4" s="362"/>
      <c r="NEC4" s="362"/>
      <c r="NED4" s="362"/>
      <c r="NEE4" s="390"/>
      <c r="NEF4" s="390"/>
      <c r="NEG4" s="390"/>
      <c r="NEH4" s="390"/>
      <c r="NEI4" s="390"/>
      <c r="NEJ4" s="362"/>
      <c r="NEK4" s="362"/>
      <c r="NEL4" s="362"/>
      <c r="NEM4" s="390"/>
      <c r="NEN4" s="390"/>
      <c r="NEO4" s="390"/>
      <c r="NEP4" s="390"/>
      <c r="NEQ4" s="390"/>
      <c r="NER4" s="362"/>
      <c r="NES4" s="362"/>
      <c r="NET4" s="362"/>
      <c r="NEU4" s="390"/>
      <c r="NEV4" s="390"/>
      <c r="NEW4" s="390"/>
      <c r="NEX4" s="390"/>
      <c r="NEY4" s="390"/>
      <c r="NEZ4" s="362"/>
      <c r="NFA4" s="362"/>
      <c r="NFB4" s="362"/>
      <c r="NFC4" s="390"/>
      <c r="NFD4" s="390"/>
      <c r="NFE4" s="390"/>
      <c r="NFF4" s="390"/>
      <c r="NFG4" s="390"/>
      <c r="NFH4" s="362"/>
      <c r="NFI4" s="362"/>
      <c r="NFJ4" s="362"/>
      <c r="NFK4" s="390"/>
      <c r="NFL4" s="390"/>
      <c r="NFM4" s="390"/>
      <c r="NFN4" s="390"/>
      <c r="NFO4" s="390"/>
      <c r="NFP4" s="362"/>
      <c r="NFQ4" s="362"/>
      <c r="NFR4" s="362"/>
      <c r="NFS4" s="390"/>
      <c r="NFT4" s="390"/>
      <c r="NFU4" s="390"/>
      <c r="NFV4" s="390"/>
      <c r="NFW4" s="390"/>
      <c r="NFX4" s="362"/>
      <c r="NFY4" s="362"/>
      <c r="NFZ4" s="362"/>
      <c r="NGA4" s="390"/>
      <c r="NGB4" s="390"/>
      <c r="NGC4" s="390"/>
      <c r="NGD4" s="390"/>
      <c r="NGE4" s="390"/>
      <c r="NGF4" s="362"/>
      <c r="NGG4" s="362"/>
      <c r="NGH4" s="362"/>
      <c r="NGI4" s="390"/>
      <c r="NGJ4" s="390"/>
      <c r="NGK4" s="390"/>
      <c r="NGL4" s="390"/>
      <c r="NGM4" s="390"/>
      <c r="NGN4" s="362"/>
      <c r="NGO4" s="362"/>
      <c r="NGP4" s="362"/>
      <c r="NGQ4" s="390"/>
      <c r="NGR4" s="390"/>
      <c r="NGS4" s="390"/>
      <c r="NGT4" s="390"/>
      <c r="NGU4" s="390"/>
      <c r="NGV4" s="362"/>
      <c r="NGW4" s="362"/>
      <c r="NGX4" s="362"/>
      <c r="NGY4" s="390"/>
      <c r="NGZ4" s="390"/>
      <c r="NHA4" s="390"/>
      <c r="NHB4" s="390"/>
      <c r="NHC4" s="390"/>
      <c r="NHD4" s="362"/>
      <c r="NHE4" s="362"/>
      <c r="NHF4" s="362"/>
      <c r="NHG4" s="390"/>
      <c r="NHH4" s="390"/>
      <c r="NHI4" s="390"/>
      <c r="NHJ4" s="390"/>
      <c r="NHK4" s="390"/>
      <c r="NHL4" s="362"/>
      <c r="NHM4" s="362"/>
      <c r="NHN4" s="362"/>
      <c r="NHO4" s="390"/>
      <c r="NHP4" s="390"/>
      <c r="NHQ4" s="390"/>
      <c r="NHR4" s="390"/>
      <c r="NHS4" s="390"/>
      <c r="NHT4" s="362"/>
      <c r="NHU4" s="362"/>
      <c r="NHV4" s="362"/>
      <c r="NHW4" s="390"/>
      <c r="NHX4" s="390"/>
      <c r="NHY4" s="390"/>
      <c r="NHZ4" s="390"/>
      <c r="NIA4" s="390"/>
      <c r="NIB4" s="362"/>
      <c r="NIC4" s="362"/>
      <c r="NID4" s="362"/>
      <c r="NIE4" s="390"/>
      <c r="NIF4" s="390"/>
      <c r="NIG4" s="390"/>
      <c r="NIH4" s="390"/>
      <c r="NII4" s="390"/>
      <c r="NIJ4" s="362"/>
      <c r="NIK4" s="362"/>
      <c r="NIL4" s="362"/>
      <c r="NIM4" s="390"/>
      <c r="NIN4" s="390"/>
      <c r="NIO4" s="390"/>
      <c r="NIP4" s="390"/>
      <c r="NIQ4" s="390"/>
      <c r="NIR4" s="362"/>
      <c r="NIS4" s="362"/>
      <c r="NIT4" s="362"/>
      <c r="NIU4" s="390"/>
      <c r="NIV4" s="390"/>
      <c r="NIW4" s="390"/>
      <c r="NIX4" s="390"/>
      <c r="NIY4" s="390"/>
      <c r="NIZ4" s="362"/>
      <c r="NJA4" s="362"/>
      <c r="NJB4" s="362"/>
      <c r="NJC4" s="390"/>
      <c r="NJD4" s="390"/>
      <c r="NJE4" s="390"/>
      <c r="NJF4" s="390"/>
      <c r="NJG4" s="390"/>
      <c r="NJH4" s="362"/>
      <c r="NJI4" s="362"/>
      <c r="NJJ4" s="362"/>
      <c r="NJK4" s="390"/>
      <c r="NJL4" s="390"/>
      <c r="NJM4" s="390"/>
      <c r="NJN4" s="390"/>
      <c r="NJO4" s="390"/>
      <c r="NJP4" s="362"/>
      <c r="NJQ4" s="362"/>
      <c r="NJR4" s="362"/>
      <c r="NJS4" s="390"/>
      <c r="NJT4" s="390"/>
      <c r="NJU4" s="390"/>
      <c r="NJV4" s="390"/>
      <c r="NJW4" s="390"/>
      <c r="NJX4" s="362"/>
      <c r="NJY4" s="362"/>
      <c r="NJZ4" s="362"/>
      <c r="NKA4" s="390"/>
      <c r="NKB4" s="390"/>
      <c r="NKC4" s="390"/>
      <c r="NKD4" s="390"/>
      <c r="NKE4" s="390"/>
      <c r="NKF4" s="362"/>
      <c r="NKG4" s="362"/>
      <c r="NKH4" s="362"/>
      <c r="NKI4" s="390"/>
      <c r="NKJ4" s="390"/>
      <c r="NKK4" s="390"/>
      <c r="NKL4" s="390"/>
      <c r="NKM4" s="390"/>
      <c r="NKN4" s="362"/>
      <c r="NKO4" s="362"/>
      <c r="NKP4" s="362"/>
      <c r="NKQ4" s="390"/>
      <c r="NKR4" s="390"/>
      <c r="NKS4" s="390"/>
      <c r="NKT4" s="390"/>
      <c r="NKU4" s="390"/>
      <c r="NKV4" s="362"/>
      <c r="NKW4" s="362"/>
      <c r="NKX4" s="362"/>
      <c r="NKY4" s="390"/>
      <c r="NKZ4" s="390"/>
      <c r="NLA4" s="390"/>
      <c r="NLB4" s="390"/>
      <c r="NLC4" s="390"/>
      <c r="NLD4" s="362"/>
      <c r="NLE4" s="362"/>
      <c r="NLF4" s="362"/>
      <c r="NLG4" s="390"/>
      <c r="NLH4" s="390"/>
      <c r="NLI4" s="390"/>
      <c r="NLJ4" s="390"/>
      <c r="NLK4" s="390"/>
      <c r="NLL4" s="362"/>
      <c r="NLM4" s="362"/>
      <c r="NLN4" s="362"/>
      <c r="NLO4" s="390"/>
      <c r="NLP4" s="390"/>
      <c r="NLQ4" s="390"/>
      <c r="NLR4" s="390"/>
      <c r="NLS4" s="390"/>
      <c r="NLT4" s="362"/>
      <c r="NLU4" s="362"/>
      <c r="NLV4" s="362"/>
      <c r="NLW4" s="390"/>
      <c r="NLX4" s="390"/>
      <c r="NLY4" s="390"/>
      <c r="NLZ4" s="390"/>
      <c r="NMA4" s="390"/>
      <c r="NMB4" s="362"/>
      <c r="NMC4" s="362"/>
      <c r="NMD4" s="362"/>
      <c r="NME4" s="390"/>
      <c r="NMF4" s="390"/>
      <c r="NMG4" s="390"/>
      <c r="NMH4" s="390"/>
      <c r="NMI4" s="390"/>
      <c r="NMJ4" s="362"/>
      <c r="NMK4" s="362"/>
      <c r="NML4" s="362"/>
      <c r="NMM4" s="390"/>
      <c r="NMN4" s="390"/>
      <c r="NMO4" s="390"/>
      <c r="NMP4" s="390"/>
      <c r="NMQ4" s="390"/>
      <c r="NMR4" s="362"/>
      <c r="NMS4" s="362"/>
      <c r="NMT4" s="362"/>
      <c r="NMU4" s="390"/>
      <c r="NMV4" s="390"/>
      <c r="NMW4" s="390"/>
      <c r="NMX4" s="390"/>
      <c r="NMY4" s="390"/>
      <c r="NMZ4" s="362"/>
      <c r="NNA4" s="362"/>
      <c r="NNB4" s="362"/>
      <c r="NNC4" s="390"/>
      <c r="NND4" s="390"/>
      <c r="NNE4" s="390"/>
      <c r="NNF4" s="390"/>
      <c r="NNG4" s="390"/>
      <c r="NNH4" s="362"/>
      <c r="NNI4" s="362"/>
      <c r="NNJ4" s="362"/>
      <c r="NNK4" s="390"/>
      <c r="NNL4" s="390"/>
      <c r="NNM4" s="390"/>
      <c r="NNN4" s="390"/>
      <c r="NNO4" s="390"/>
      <c r="NNP4" s="362"/>
      <c r="NNQ4" s="362"/>
      <c r="NNR4" s="362"/>
      <c r="NNS4" s="390"/>
      <c r="NNT4" s="390"/>
      <c r="NNU4" s="390"/>
      <c r="NNV4" s="390"/>
      <c r="NNW4" s="390"/>
      <c r="NNX4" s="362"/>
      <c r="NNY4" s="362"/>
      <c r="NNZ4" s="362"/>
      <c r="NOA4" s="390"/>
      <c r="NOB4" s="390"/>
      <c r="NOC4" s="390"/>
      <c r="NOD4" s="390"/>
      <c r="NOE4" s="390"/>
      <c r="NOF4" s="362"/>
      <c r="NOG4" s="362"/>
      <c r="NOH4" s="362"/>
      <c r="NOI4" s="390"/>
      <c r="NOJ4" s="390"/>
      <c r="NOK4" s="390"/>
      <c r="NOL4" s="390"/>
      <c r="NOM4" s="390"/>
      <c r="NON4" s="362"/>
      <c r="NOO4" s="362"/>
      <c r="NOP4" s="362"/>
      <c r="NOQ4" s="390"/>
      <c r="NOR4" s="390"/>
      <c r="NOS4" s="390"/>
      <c r="NOT4" s="390"/>
      <c r="NOU4" s="390"/>
      <c r="NOV4" s="362"/>
      <c r="NOW4" s="362"/>
      <c r="NOX4" s="362"/>
      <c r="NOY4" s="390"/>
      <c r="NOZ4" s="390"/>
      <c r="NPA4" s="390"/>
      <c r="NPB4" s="390"/>
      <c r="NPC4" s="390"/>
      <c r="NPD4" s="362"/>
      <c r="NPE4" s="362"/>
      <c r="NPF4" s="362"/>
      <c r="NPG4" s="390"/>
      <c r="NPH4" s="390"/>
      <c r="NPI4" s="390"/>
      <c r="NPJ4" s="390"/>
      <c r="NPK4" s="390"/>
      <c r="NPL4" s="362"/>
      <c r="NPM4" s="362"/>
      <c r="NPN4" s="362"/>
      <c r="NPO4" s="390"/>
      <c r="NPP4" s="390"/>
      <c r="NPQ4" s="390"/>
      <c r="NPR4" s="390"/>
      <c r="NPS4" s="390"/>
      <c r="NPT4" s="362"/>
      <c r="NPU4" s="362"/>
      <c r="NPV4" s="362"/>
      <c r="NPW4" s="390"/>
      <c r="NPX4" s="390"/>
      <c r="NPY4" s="390"/>
      <c r="NPZ4" s="390"/>
      <c r="NQA4" s="390"/>
      <c r="NQB4" s="362"/>
      <c r="NQC4" s="362"/>
      <c r="NQD4" s="362"/>
      <c r="NQE4" s="390"/>
      <c r="NQF4" s="390"/>
      <c r="NQG4" s="390"/>
      <c r="NQH4" s="390"/>
      <c r="NQI4" s="390"/>
      <c r="NQJ4" s="362"/>
      <c r="NQK4" s="362"/>
      <c r="NQL4" s="362"/>
      <c r="NQM4" s="390"/>
      <c r="NQN4" s="390"/>
      <c r="NQO4" s="390"/>
      <c r="NQP4" s="390"/>
      <c r="NQQ4" s="390"/>
      <c r="NQR4" s="362"/>
      <c r="NQS4" s="362"/>
      <c r="NQT4" s="362"/>
      <c r="NQU4" s="390"/>
      <c r="NQV4" s="390"/>
      <c r="NQW4" s="390"/>
      <c r="NQX4" s="390"/>
      <c r="NQY4" s="390"/>
      <c r="NQZ4" s="362"/>
      <c r="NRA4" s="362"/>
      <c r="NRB4" s="362"/>
      <c r="NRC4" s="390"/>
      <c r="NRD4" s="390"/>
      <c r="NRE4" s="390"/>
      <c r="NRF4" s="390"/>
      <c r="NRG4" s="390"/>
      <c r="NRH4" s="362"/>
      <c r="NRI4" s="362"/>
      <c r="NRJ4" s="362"/>
      <c r="NRK4" s="390"/>
      <c r="NRL4" s="390"/>
      <c r="NRM4" s="390"/>
      <c r="NRN4" s="390"/>
      <c r="NRO4" s="390"/>
      <c r="NRP4" s="362"/>
      <c r="NRQ4" s="362"/>
      <c r="NRR4" s="362"/>
      <c r="NRS4" s="390"/>
      <c r="NRT4" s="390"/>
      <c r="NRU4" s="390"/>
      <c r="NRV4" s="390"/>
      <c r="NRW4" s="390"/>
      <c r="NRX4" s="362"/>
      <c r="NRY4" s="362"/>
      <c r="NRZ4" s="362"/>
      <c r="NSA4" s="390"/>
      <c r="NSB4" s="390"/>
      <c r="NSC4" s="390"/>
      <c r="NSD4" s="390"/>
      <c r="NSE4" s="390"/>
      <c r="NSF4" s="362"/>
      <c r="NSG4" s="362"/>
      <c r="NSH4" s="362"/>
      <c r="NSI4" s="390"/>
      <c r="NSJ4" s="390"/>
      <c r="NSK4" s="390"/>
      <c r="NSL4" s="390"/>
      <c r="NSM4" s="390"/>
      <c r="NSN4" s="362"/>
      <c r="NSO4" s="362"/>
      <c r="NSP4" s="362"/>
      <c r="NSQ4" s="390"/>
      <c r="NSR4" s="390"/>
      <c r="NSS4" s="390"/>
      <c r="NST4" s="390"/>
      <c r="NSU4" s="390"/>
      <c r="NSV4" s="362"/>
      <c r="NSW4" s="362"/>
      <c r="NSX4" s="362"/>
      <c r="NSY4" s="390"/>
      <c r="NSZ4" s="390"/>
      <c r="NTA4" s="390"/>
      <c r="NTB4" s="390"/>
      <c r="NTC4" s="390"/>
      <c r="NTD4" s="362"/>
      <c r="NTE4" s="362"/>
      <c r="NTF4" s="362"/>
      <c r="NTG4" s="390"/>
      <c r="NTH4" s="390"/>
      <c r="NTI4" s="390"/>
      <c r="NTJ4" s="390"/>
      <c r="NTK4" s="390"/>
      <c r="NTL4" s="362"/>
      <c r="NTM4" s="362"/>
      <c r="NTN4" s="362"/>
      <c r="NTO4" s="390"/>
      <c r="NTP4" s="390"/>
      <c r="NTQ4" s="390"/>
      <c r="NTR4" s="390"/>
      <c r="NTS4" s="390"/>
      <c r="NTT4" s="362"/>
      <c r="NTU4" s="362"/>
      <c r="NTV4" s="362"/>
      <c r="NTW4" s="390"/>
      <c r="NTX4" s="390"/>
      <c r="NTY4" s="390"/>
      <c r="NTZ4" s="390"/>
      <c r="NUA4" s="390"/>
      <c r="NUB4" s="362"/>
      <c r="NUC4" s="362"/>
      <c r="NUD4" s="362"/>
      <c r="NUE4" s="390"/>
      <c r="NUF4" s="390"/>
      <c r="NUG4" s="390"/>
      <c r="NUH4" s="390"/>
      <c r="NUI4" s="390"/>
      <c r="NUJ4" s="362"/>
      <c r="NUK4" s="362"/>
      <c r="NUL4" s="362"/>
      <c r="NUM4" s="390"/>
      <c r="NUN4" s="390"/>
      <c r="NUO4" s="390"/>
      <c r="NUP4" s="390"/>
      <c r="NUQ4" s="390"/>
      <c r="NUR4" s="362"/>
      <c r="NUS4" s="362"/>
      <c r="NUT4" s="362"/>
      <c r="NUU4" s="390"/>
      <c r="NUV4" s="390"/>
      <c r="NUW4" s="390"/>
      <c r="NUX4" s="390"/>
      <c r="NUY4" s="390"/>
      <c r="NUZ4" s="362"/>
      <c r="NVA4" s="362"/>
      <c r="NVB4" s="362"/>
      <c r="NVC4" s="390"/>
      <c r="NVD4" s="390"/>
      <c r="NVE4" s="390"/>
      <c r="NVF4" s="390"/>
      <c r="NVG4" s="390"/>
      <c r="NVH4" s="362"/>
      <c r="NVI4" s="362"/>
      <c r="NVJ4" s="362"/>
      <c r="NVK4" s="390"/>
      <c r="NVL4" s="390"/>
      <c r="NVM4" s="390"/>
      <c r="NVN4" s="390"/>
      <c r="NVO4" s="390"/>
      <c r="NVP4" s="362"/>
      <c r="NVQ4" s="362"/>
      <c r="NVR4" s="362"/>
      <c r="NVS4" s="390"/>
      <c r="NVT4" s="390"/>
      <c r="NVU4" s="390"/>
      <c r="NVV4" s="390"/>
      <c r="NVW4" s="390"/>
      <c r="NVX4" s="362"/>
      <c r="NVY4" s="362"/>
      <c r="NVZ4" s="362"/>
      <c r="NWA4" s="390"/>
      <c r="NWB4" s="390"/>
      <c r="NWC4" s="390"/>
      <c r="NWD4" s="390"/>
      <c r="NWE4" s="390"/>
      <c r="NWF4" s="362"/>
      <c r="NWG4" s="362"/>
      <c r="NWH4" s="362"/>
      <c r="NWI4" s="390"/>
      <c r="NWJ4" s="390"/>
      <c r="NWK4" s="390"/>
      <c r="NWL4" s="390"/>
      <c r="NWM4" s="390"/>
      <c r="NWN4" s="362"/>
      <c r="NWO4" s="362"/>
      <c r="NWP4" s="362"/>
      <c r="NWQ4" s="390"/>
      <c r="NWR4" s="390"/>
      <c r="NWS4" s="390"/>
      <c r="NWT4" s="390"/>
      <c r="NWU4" s="390"/>
      <c r="NWV4" s="362"/>
      <c r="NWW4" s="362"/>
      <c r="NWX4" s="362"/>
      <c r="NWY4" s="390"/>
      <c r="NWZ4" s="390"/>
      <c r="NXA4" s="390"/>
      <c r="NXB4" s="390"/>
      <c r="NXC4" s="390"/>
      <c r="NXD4" s="362"/>
      <c r="NXE4" s="362"/>
      <c r="NXF4" s="362"/>
      <c r="NXG4" s="390"/>
      <c r="NXH4" s="390"/>
      <c r="NXI4" s="390"/>
      <c r="NXJ4" s="390"/>
      <c r="NXK4" s="390"/>
      <c r="NXL4" s="362"/>
      <c r="NXM4" s="362"/>
      <c r="NXN4" s="362"/>
      <c r="NXO4" s="390"/>
      <c r="NXP4" s="390"/>
      <c r="NXQ4" s="390"/>
      <c r="NXR4" s="390"/>
      <c r="NXS4" s="390"/>
      <c r="NXT4" s="362"/>
      <c r="NXU4" s="362"/>
      <c r="NXV4" s="362"/>
      <c r="NXW4" s="390"/>
      <c r="NXX4" s="390"/>
      <c r="NXY4" s="390"/>
      <c r="NXZ4" s="390"/>
      <c r="NYA4" s="390"/>
      <c r="NYB4" s="362"/>
      <c r="NYC4" s="362"/>
      <c r="NYD4" s="362"/>
      <c r="NYE4" s="390"/>
      <c r="NYF4" s="390"/>
      <c r="NYG4" s="390"/>
      <c r="NYH4" s="390"/>
      <c r="NYI4" s="390"/>
      <c r="NYJ4" s="362"/>
      <c r="NYK4" s="362"/>
      <c r="NYL4" s="362"/>
      <c r="NYM4" s="390"/>
      <c r="NYN4" s="390"/>
      <c r="NYO4" s="390"/>
      <c r="NYP4" s="390"/>
      <c r="NYQ4" s="390"/>
      <c r="NYR4" s="362"/>
      <c r="NYS4" s="362"/>
      <c r="NYT4" s="362"/>
      <c r="NYU4" s="390"/>
      <c r="NYV4" s="390"/>
      <c r="NYW4" s="390"/>
      <c r="NYX4" s="390"/>
      <c r="NYY4" s="390"/>
      <c r="NYZ4" s="362"/>
      <c r="NZA4" s="362"/>
      <c r="NZB4" s="362"/>
      <c r="NZC4" s="390"/>
      <c r="NZD4" s="390"/>
      <c r="NZE4" s="390"/>
      <c r="NZF4" s="390"/>
      <c r="NZG4" s="390"/>
      <c r="NZH4" s="362"/>
      <c r="NZI4" s="362"/>
      <c r="NZJ4" s="362"/>
      <c r="NZK4" s="390"/>
      <c r="NZL4" s="390"/>
      <c r="NZM4" s="390"/>
      <c r="NZN4" s="390"/>
      <c r="NZO4" s="390"/>
      <c r="NZP4" s="362"/>
      <c r="NZQ4" s="362"/>
      <c r="NZR4" s="362"/>
      <c r="NZS4" s="390"/>
      <c r="NZT4" s="390"/>
      <c r="NZU4" s="390"/>
      <c r="NZV4" s="390"/>
      <c r="NZW4" s="390"/>
      <c r="NZX4" s="362"/>
      <c r="NZY4" s="362"/>
      <c r="NZZ4" s="362"/>
      <c r="OAA4" s="390"/>
      <c r="OAB4" s="390"/>
      <c r="OAC4" s="390"/>
      <c r="OAD4" s="390"/>
      <c r="OAE4" s="390"/>
      <c r="OAF4" s="362"/>
      <c r="OAG4" s="362"/>
      <c r="OAH4" s="362"/>
      <c r="OAI4" s="390"/>
      <c r="OAJ4" s="390"/>
      <c r="OAK4" s="390"/>
      <c r="OAL4" s="390"/>
      <c r="OAM4" s="390"/>
      <c r="OAN4" s="362"/>
      <c r="OAO4" s="362"/>
      <c r="OAP4" s="362"/>
      <c r="OAQ4" s="390"/>
      <c r="OAR4" s="390"/>
      <c r="OAS4" s="390"/>
      <c r="OAT4" s="390"/>
      <c r="OAU4" s="390"/>
      <c r="OAV4" s="362"/>
      <c r="OAW4" s="362"/>
      <c r="OAX4" s="362"/>
      <c r="OAY4" s="390"/>
      <c r="OAZ4" s="390"/>
      <c r="OBA4" s="390"/>
      <c r="OBB4" s="390"/>
      <c r="OBC4" s="390"/>
      <c r="OBD4" s="362"/>
      <c r="OBE4" s="362"/>
      <c r="OBF4" s="362"/>
      <c r="OBG4" s="390"/>
      <c r="OBH4" s="390"/>
      <c r="OBI4" s="390"/>
      <c r="OBJ4" s="390"/>
      <c r="OBK4" s="390"/>
      <c r="OBL4" s="362"/>
      <c r="OBM4" s="362"/>
      <c r="OBN4" s="362"/>
      <c r="OBO4" s="390"/>
      <c r="OBP4" s="390"/>
      <c r="OBQ4" s="390"/>
      <c r="OBR4" s="390"/>
      <c r="OBS4" s="390"/>
      <c r="OBT4" s="362"/>
      <c r="OBU4" s="362"/>
      <c r="OBV4" s="362"/>
      <c r="OBW4" s="390"/>
      <c r="OBX4" s="390"/>
      <c r="OBY4" s="390"/>
      <c r="OBZ4" s="390"/>
      <c r="OCA4" s="390"/>
      <c r="OCB4" s="362"/>
      <c r="OCC4" s="362"/>
      <c r="OCD4" s="362"/>
      <c r="OCE4" s="390"/>
      <c r="OCF4" s="390"/>
      <c r="OCG4" s="390"/>
      <c r="OCH4" s="390"/>
      <c r="OCI4" s="390"/>
      <c r="OCJ4" s="362"/>
      <c r="OCK4" s="362"/>
      <c r="OCL4" s="362"/>
      <c r="OCM4" s="390"/>
      <c r="OCN4" s="390"/>
      <c r="OCO4" s="390"/>
      <c r="OCP4" s="390"/>
      <c r="OCQ4" s="390"/>
      <c r="OCR4" s="362"/>
      <c r="OCS4" s="362"/>
      <c r="OCT4" s="362"/>
      <c r="OCU4" s="390"/>
      <c r="OCV4" s="390"/>
      <c r="OCW4" s="390"/>
      <c r="OCX4" s="390"/>
      <c r="OCY4" s="390"/>
      <c r="OCZ4" s="362"/>
      <c r="ODA4" s="362"/>
      <c r="ODB4" s="362"/>
      <c r="ODC4" s="390"/>
      <c r="ODD4" s="390"/>
      <c r="ODE4" s="390"/>
      <c r="ODF4" s="390"/>
      <c r="ODG4" s="390"/>
      <c r="ODH4" s="362"/>
      <c r="ODI4" s="362"/>
      <c r="ODJ4" s="362"/>
      <c r="ODK4" s="390"/>
      <c r="ODL4" s="390"/>
      <c r="ODM4" s="390"/>
      <c r="ODN4" s="390"/>
      <c r="ODO4" s="390"/>
      <c r="ODP4" s="362"/>
      <c r="ODQ4" s="362"/>
      <c r="ODR4" s="362"/>
      <c r="ODS4" s="390"/>
      <c r="ODT4" s="390"/>
      <c r="ODU4" s="390"/>
      <c r="ODV4" s="390"/>
      <c r="ODW4" s="390"/>
      <c r="ODX4" s="362"/>
      <c r="ODY4" s="362"/>
      <c r="ODZ4" s="362"/>
      <c r="OEA4" s="390"/>
      <c r="OEB4" s="390"/>
      <c r="OEC4" s="390"/>
      <c r="OED4" s="390"/>
      <c r="OEE4" s="390"/>
      <c r="OEF4" s="362"/>
      <c r="OEG4" s="362"/>
      <c r="OEH4" s="362"/>
      <c r="OEI4" s="390"/>
      <c r="OEJ4" s="390"/>
      <c r="OEK4" s="390"/>
      <c r="OEL4" s="390"/>
      <c r="OEM4" s="390"/>
      <c r="OEN4" s="362"/>
      <c r="OEO4" s="362"/>
      <c r="OEP4" s="362"/>
      <c r="OEQ4" s="390"/>
      <c r="OER4" s="390"/>
      <c r="OES4" s="390"/>
      <c r="OET4" s="390"/>
      <c r="OEU4" s="390"/>
      <c r="OEV4" s="362"/>
      <c r="OEW4" s="362"/>
      <c r="OEX4" s="362"/>
      <c r="OEY4" s="390"/>
      <c r="OEZ4" s="390"/>
      <c r="OFA4" s="390"/>
      <c r="OFB4" s="390"/>
      <c r="OFC4" s="390"/>
      <c r="OFD4" s="362"/>
      <c r="OFE4" s="362"/>
      <c r="OFF4" s="362"/>
      <c r="OFG4" s="390"/>
      <c r="OFH4" s="390"/>
      <c r="OFI4" s="390"/>
      <c r="OFJ4" s="390"/>
      <c r="OFK4" s="390"/>
      <c r="OFL4" s="362"/>
      <c r="OFM4" s="362"/>
      <c r="OFN4" s="362"/>
      <c r="OFO4" s="390"/>
      <c r="OFP4" s="390"/>
      <c r="OFQ4" s="390"/>
      <c r="OFR4" s="390"/>
      <c r="OFS4" s="390"/>
      <c r="OFT4" s="362"/>
      <c r="OFU4" s="362"/>
      <c r="OFV4" s="362"/>
      <c r="OFW4" s="390"/>
      <c r="OFX4" s="390"/>
      <c r="OFY4" s="390"/>
      <c r="OFZ4" s="390"/>
      <c r="OGA4" s="390"/>
      <c r="OGB4" s="362"/>
      <c r="OGC4" s="362"/>
      <c r="OGD4" s="362"/>
      <c r="OGE4" s="390"/>
      <c r="OGF4" s="390"/>
      <c r="OGG4" s="390"/>
      <c r="OGH4" s="390"/>
      <c r="OGI4" s="390"/>
      <c r="OGJ4" s="362"/>
      <c r="OGK4" s="362"/>
      <c r="OGL4" s="362"/>
      <c r="OGM4" s="390"/>
      <c r="OGN4" s="390"/>
      <c r="OGO4" s="390"/>
      <c r="OGP4" s="390"/>
      <c r="OGQ4" s="390"/>
      <c r="OGR4" s="362"/>
      <c r="OGS4" s="362"/>
      <c r="OGT4" s="362"/>
      <c r="OGU4" s="390"/>
      <c r="OGV4" s="390"/>
      <c r="OGW4" s="390"/>
      <c r="OGX4" s="390"/>
      <c r="OGY4" s="390"/>
      <c r="OGZ4" s="362"/>
      <c r="OHA4" s="362"/>
      <c r="OHB4" s="362"/>
      <c r="OHC4" s="390"/>
      <c r="OHD4" s="390"/>
      <c r="OHE4" s="390"/>
      <c r="OHF4" s="390"/>
      <c r="OHG4" s="390"/>
      <c r="OHH4" s="362"/>
      <c r="OHI4" s="362"/>
      <c r="OHJ4" s="362"/>
      <c r="OHK4" s="390"/>
      <c r="OHL4" s="390"/>
      <c r="OHM4" s="390"/>
      <c r="OHN4" s="390"/>
      <c r="OHO4" s="390"/>
      <c r="OHP4" s="362"/>
      <c r="OHQ4" s="362"/>
      <c r="OHR4" s="362"/>
      <c r="OHS4" s="390"/>
      <c r="OHT4" s="390"/>
      <c r="OHU4" s="390"/>
      <c r="OHV4" s="390"/>
      <c r="OHW4" s="390"/>
      <c r="OHX4" s="362"/>
      <c r="OHY4" s="362"/>
      <c r="OHZ4" s="362"/>
      <c r="OIA4" s="390"/>
      <c r="OIB4" s="390"/>
      <c r="OIC4" s="390"/>
      <c r="OID4" s="390"/>
      <c r="OIE4" s="390"/>
      <c r="OIF4" s="362"/>
      <c r="OIG4" s="362"/>
      <c r="OIH4" s="362"/>
      <c r="OII4" s="390"/>
      <c r="OIJ4" s="390"/>
      <c r="OIK4" s="390"/>
      <c r="OIL4" s="390"/>
      <c r="OIM4" s="390"/>
      <c r="OIN4" s="362"/>
      <c r="OIO4" s="362"/>
      <c r="OIP4" s="362"/>
      <c r="OIQ4" s="390"/>
      <c r="OIR4" s="390"/>
      <c r="OIS4" s="390"/>
      <c r="OIT4" s="390"/>
      <c r="OIU4" s="390"/>
      <c r="OIV4" s="362"/>
      <c r="OIW4" s="362"/>
      <c r="OIX4" s="362"/>
      <c r="OIY4" s="390"/>
      <c r="OIZ4" s="390"/>
      <c r="OJA4" s="390"/>
      <c r="OJB4" s="390"/>
      <c r="OJC4" s="390"/>
      <c r="OJD4" s="362"/>
      <c r="OJE4" s="362"/>
      <c r="OJF4" s="362"/>
      <c r="OJG4" s="390"/>
      <c r="OJH4" s="390"/>
      <c r="OJI4" s="390"/>
      <c r="OJJ4" s="390"/>
      <c r="OJK4" s="390"/>
      <c r="OJL4" s="362"/>
      <c r="OJM4" s="362"/>
      <c r="OJN4" s="362"/>
      <c r="OJO4" s="390"/>
      <c r="OJP4" s="390"/>
      <c r="OJQ4" s="390"/>
      <c r="OJR4" s="390"/>
      <c r="OJS4" s="390"/>
      <c r="OJT4" s="362"/>
      <c r="OJU4" s="362"/>
      <c r="OJV4" s="362"/>
      <c r="OJW4" s="390"/>
      <c r="OJX4" s="390"/>
      <c r="OJY4" s="390"/>
      <c r="OJZ4" s="390"/>
      <c r="OKA4" s="390"/>
      <c r="OKB4" s="362"/>
      <c r="OKC4" s="362"/>
      <c r="OKD4" s="362"/>
      <c r="OKE4" s="390"/>
      <c r="OKF4" s="390"/>
      <c r="OKG4" s="390"/>
      <c r="OKH4" s="390"/>
      <c r="OKI4" s="390"/>
      <c r="OKJ4" s="362"/>
      <c r="OKK4" s="362"/>
      <c r="OKL4" s="362"/>
      <c r="OKM4" s="390"/>
      <c r="OKN4" s="390"/>
      <c r="OKO4" s="390"/>
      <c r="OKP4" s="390"/>
      <c r="OKQ4" s="390"/>
      <c r="OKR4" s="362"/>
      <c r="OKS4" s="362"/>
      <c r="OKT4" s="362"/>
      <c r="OKU4" s="390"/>
      <c r="OKV4" s="390"/>
      <c r="OKW4" s="390"/>
      <c r="OKX4" s="390"/>
      <c r="OKY4" s="390"/>
      <c r="OKZ4" s="362"/>
      <c r="OLA4" s="362"/>
      <c r="OLB4" s="362"/>
      <c r="OLC4" s="390"/>
      <c r="OLD4" s="390"/>
      <c r="OLE4" s="390"/>
      <c r="OLF4" s="390"/>
      <c r="OLG4" s="390"/>
      <c r="OLH4" s="362"/>
      <c r="OLI4" s="362"/>
      <c r="OLJ4" s="362"/>
      <c r="OLK4" s="390"/>
      <c r="OLL4" s="390"/>
      <c r="OLM4" s="390"/>
      <c r="OLN4" s="390"/>
      <c r="OLO4" s="390"/>
      <c r="OLP4" s="362"/>
      <c r="OLQ4" s="362"/>
      <c r="OLR4" s="362"/>
      <c r="OLS4" s="390"/>
      <c r="OLT4" s="390"/>
      <c r="OLU4" s="390"/>
      <c r="OLV4" s="390"/>
      <c r="OLW4" s="390"/>
      <c r="OLX4" s="362"/>
      <c r="OLY4" s="362"/>
      <c r="OLZ4" s="362"/>
      <c r="OMA4" s="390"/>
      <c r="OMB4" s="390"/>
      <c r="OMC4" s="390"/>
      <c r="OMD4" s="390"/>
      <c r="OME4" s="390"/>
      <c r="OMF4" s="362"/>
      <c r="OMG4" s="362"/>
      <c r="OMH4" s="362"/>
      <c r="OMI4" s="390"/>
      <c r="OMJ4" s="390"/>
      <c r="OMK4" s="390"/>
      <c r="OML4" s="390"/>
      <c r="OMM4" s="390"/>
      <c r="OMN4" s="362"/>
      <c r="OMO4" s="362"/>
      <c r="OMP4" s="362"/>
      <c r="OMQ4" s="390"/>
      <c r="OMR4" s="390"/>
      <c r="OMS4" s="390"/>
      <c r="OMT4" s="390"/>
      <c r="OMU4" s="390"/>
      <c r="OMV4" s="362"/>
      <c r="OMW4" s="362"/>
      <c r="OMX4" s="362"/>
      <c r="OMY4" s="390"/>
      <c r="OMZ4" s="390"/>
      <c r="ONA4" s="390"/>
      <c r="ONB4" s="390"/>
      <c r="ONC4" s="390"/>
      <c r="OND4" s="362"/>
      <c r="ONE4" s="362"/>
      <c r="ONF4" s="362"/>
      <c r="ONG4" s="390"/>
      <c r="ONH4" s="390"/>
      <c r="ONI4" s="390"/>
      <c r="ONJ4" s="390"/>
      <c r="ONK4" s="390"/>
      <c r="ONL4" s="362"/>
      <c r="ONM4" s="362"/>
      <c r="ONN4" s="362"/>
      <c r="ONO4" s="390"/>
      <c r="ONP4" s="390"/>
      <c r="ONQ4" s="390"/>
      <c r="ONR4" s="390"/>
      <c r="ONS4" s="390"/>
      <c r="ONT4" s="362"/>
      <c r="ONU4" s="362"/>
      <c r="ONV4" s="362"/>
      <c r="ONW4" s="390"/>
      <c r="ONX4" s="390"/>
      <c r="ONY4" s="390"/>
      <c r="ONZ4" s="390"/>
      <c r="OOA4" s="390"/>
      <c r="OOB4" s="362"/>
      <c r="OOC4" s="362"/>
      <c r="OOD4" s="362"/>
      <c r="OOE4" s="390"/>
      <c r="OOF4" s="390"/>
      <c r="OOG4" s="390"/>
      <c r="OOH4" s="390"/>
      <c r="OOI4" s="390"/>
      <c r="OOJ4" s="362"/>
      <c r="OOK4" s="362"/>
      <c r="OOL4" s="362"/>
      <c r="OOM4" s="390"/>
      <c r="OON4" s="390"/>
      <c r="OOO4" s="390"/>
      <c r="OOP4" s="390"/>
      <c r="OOQ4" s="390"/>
      <c r="OOR4" s="362"/>
      <c r="OOS4" s="362"/>
      <c r="OOT4" s="362"/>
      <c r="OOU4" s="390"/>
      <c r="OOV4" s="390"/>
      <c r="OOW4" s="390"/>
      <c r="OOX4" s="390"/>
      <c r="OOY4" s="390"/>
      <c r="OOZ4" s="362"/>
      <c r="OPA4" s="362"/>
      <c r="OPB4" s="362"/>
      <c r="OPC4" s="390"/>
      <c r="OPD4" s="390"/>
      <c r="OPE4" s="390"/>
      <c r="OPF4" s="390"/>
      <c r="OPG4" s="390"/>
      <c r="OPH4" s="362"/>
      <c r="OPI4" s="362"/>
      <c r="OPJ4" s="362"/>
      <c r="OPK4" s="390"/>
      <c r="OPL4" s="390"/>
      <c r="OPM4" s="390"/>
      <c r="OPN4" s="390"/>
      <c r="OPO4" s="390"/>
      <c r="OPP4" s="362"/>
      <c r="OPQ4" s="362"/>
      <c r="OPR4" s="362"/>
      <c r="OPS4" s="390"/>
      <c r="OPT4" s="390"/>
      <c r="OPU4" s="390"/>
      <c r="OPV4" s="390"/>
      <c r="OPW4" s="390"/>
      <c r="OPX4" s="362"/>
      <c r="OPY4" s="362"/>
      <c r="OPZ4" s="362"/>
      <c r="OQA4" s="390"/>
      <c r="OQB4" s="390"/>
      <c r="OQC4" s="390"/>
      <c r="OQD4" s="390"/>
      <c r="OQE4" s="390"/>
      <c r="OQF4" s="362"/>
      <c r="OQG4" s="362"/>
      <c r="OQH4" s="362"/>
      <c r="OQI4" s="390"/>
      <c r="OQJ4" s="390"/>
      <c r="OQK4" s="390"/>
      <c r="OQL4" s="390"/>
      <c r="OQM4" s="390"/>
      <c r="OQN4" s="362"/>
      <c r="OQO4" s="362"/>
      <c r="OQP4" s="362"/>
      <c r="OQQ4" s="390"/>
      <c r="OQR4" s="390"/>
      <c r="OQS4" s="390"/>
      <c r="OQT4" s="390"/>
      <c r="OQU4" s="390"/>
      <c r="OQV4" s="362"/>
      <c r="OQW4" s="362"/>
      <c r="OQX4" s="362"/>
      <c r="OQY4" s="390"/>
      <c r="OQZ4" s="390"/>
      <c r="ORA4" s="390"/>
      <c r="ORB4" s="390"/>
      <c r="ORC4" s="390"/>
      <c r="ORD4" s="362"/>
      <c r="ORE4" s="362"/>
      <c r="ORF4" s="362"/>
      <c r="ORG4" s="390"/>
      <c r="ORH4" s="390"/>
      <c r="ORI4" s="390"/>
      <c r="ORJ4" s="390"/>
      <c r="ORK4" s="390"/>
      <c r="ORL4" s="362"/>
      <c r="ORM4" s="362"/>
      <c r="ORN4" s="362"/>
      <c r="ORO4" s="390"/>
      <c r="ORP4" s="390"/>
      <c r="ORQ4" s="390"/>
      <c r="ORR4" s="390"/>
      <c r="ORS4" s="390"/>
      <c r="ORT4" s="362"/>
      <c r="ORU4" s="362"/>
      <c r="ORV4" s="362"/>
      <c r="ORW4" s="390"/>
      <c r="ORX4" s="390"/>
      <c r="ORY4" s="390"/>
      <c r="ORZ4" s="390"/>
      <c r="OSA4" s="390"/>
      <c r="OSB4" s="362"/>
      <c r="OSC4" s="362"/>
      <c r="OSD4" s="362"/>
      <c r="OSE4" s="390"/>
      <c r="OSF4" s="390"/>
      <c r="OSG4" s="390"/>
      <c r="OSH4" s="390"/>
      <c r="OSI4" s="390"/>
      <c r="OSJ4" s="362"/>
      <c r="OSK4" s="362"/>
      <c r="OSL4" s="362"/>
      <c r="OSM4" s="390"/>
      <c r="OSN4" s="390"/>
      <c r="OSO4" s="390"/>
      <c r="OSP4" s="390"/>
      <c r="OSQ4" s="390"/>
      <c r="OSR4" s="362"/>
      <c r="OSS4" s="362"/>
      <c r="OST4" s="362"/>
      <c r="OSU4" s="390"/>
      <c r="OSV4" s="390"/>
      <c r="OSW4" s="390"/>
      <c r="OSX4" s="390"/>
      <c r="OSY4" s="390"/>
      <c r="OSZ4" s="362"/>
      <c r="OTA4" s="362"/>
      <c r="OTB4" s="362"/>
      <c r="OTC4" s="390"/>
      <c r="OTD4" s="390"/>
      <c r="OTE4" s="390"/>
      <c r="OTF4" s="390"/>
      <c r="OTG4" s="390"/>
      <c r="OTH4" s="362"/>
      <c r="OTI4" s="362"/>
      <c r="OTJ4" s="362"/>
      <c r="OTK4" s="390"/>
      <c r="OTL4" s="390"/>
      <c r="OTM4" s="390"/>
      <c r="OTN4" s="390"/>
      <c r="OTO4" s="390"/>
      <c r="OTP4" s="362"/>
      <c r="OTQ4" s="362"/>
      <c r="OTR4" s="362"/>
      <c r="OTS4" s="390"/>
      <c r="OTT4" s="390"/>
      <c r="OTU4" s="390"/>
      <c r="OTV4" s="390"/>
      <c r="OTW4" s="390"/>
      <c r="OTX4" s="362"/>
      <c r="OTY4" s="362"/>
      <c r="OTZ4" s="362"/>
      <c r="OUA4" s="390"/>
      <c r="OUB4" s="390"/>
      <c r="OUC4" s="390"/>
      <c r="OUD4" s="390"/>
      <c r="OUE4" s="390"/>
      <c r="OUF4" s="362"/>
      <c r="OUG4" s="362"/>
      <c r="OUH4" s="362"/>
      <c r="OUI4" s="390"/>
      <c r="OUJ4" s="390"/>
      <c r="OUK4" s="390"/>
      <c r="OUL4" s="390"/>
      <c r="OUM4" s="390"/>
      <c r="OUN4" s="362"/>
      <c r="OUO4" s="362"/>
      <c r="OUP4" s="362"/>
      <c r="OUQ4" s="390"/>
      <c r="OUR4" s="390"/>
      <c r="OUS4" s="390"/>
      <c r="OUT4" s="390"/>
      <c r="OUU4" s="390"/>
      <c r="OUV4" s="362"/>
      <c r="OUW4" s="362"/>
      <c r="OUX4" s="362"/>
      <c r="OUY4" s="390"/>
      <c r="OUZ4" s="390"/>
      <c r="OVA4" s="390"/>
      <c r="OVB4" s="390"/>
      <c r="OVC4" s="390"/>
      <c r="OVD4" s="362"/>
      <c r="OVE4" s="362"/>
      <c r="OVF4" s="362"/>
      <c r="OVG4" s="390"/>
      <c r="OVH4" s="390"/>
      <c r="OVI4" s="390"/>
      <c r="OVJ4" s="390"/>
      <c r="OVK4" s="390"/>
      <c r="OVL4" s="362"/>
      <c r="OVM4" s="362"/>
      <c r="OVN4" s="362"/>
      <c r="OVO4" s="390"/>
      <c r="OVP4" s="390"/>
      <c r="OVQ4" s="390"/>
      <c r="OVR4" s="390"/>
      <c r="OVS4" s="390"/>
      <c r="OVT4" s="362"/>
      <c r="OVU4" s="362"/>
      <c r="OVV4" s="362"/>
      <c r="OVW4" s="390"/>
      <c r="OVX4" s="390"/>
      <c r="OVY4" s="390"/>
      <c r="OVZ4" s="390"/>
      <c r="OWA4" s="390"/>
      <c r="OWB4" s="362"/>
      <c r="OWC4" s="362"/>
      <c r="OWD4" s="362"/>
      <c r="OWE4" s="390"/>
      <c r="OWF4" s="390"/>
      <c r="OWG4" s="390"/>
      <c r="OWH4" s="390"/>
      <c r="OWI4" s="390"/>
      <c r="OWJ4" s="362"/>
      <c r="OWK4" s="362"/>
      <c r="OWL4" s="362"/>
      <c r="OWM4" s="390"/>
      <c r="OWN4" s="390"/>
      <c r="OWO4" s="390"/>
      <c r="OWP4" s="390"/>
      <c r="OWQ4" s="390"/>
      <c r="OWR4" s="362"/>
      <c r="OWS4" s="362"/>
      <c r="OWT4" s="362"/>
      <c r="OWU4" s="390"/>
      <c r="OWV4" s="390"/>
      <c r="OWW4" s="390"/>
      <c r="OWX4" s="390"/>
      <c r="OWY4" s="390"/>
      <c r="OWZ4" s="362"/>
      <c r="OXA4" s="362"/>
      <c r="OXB4" s="362"/>
      <c r="OXC4" s="390"/>
      <c r="OXD4" s="390"/>
      <c r="OXE4" s="390"/>
      <c r="OXF4" s="390"/>
      <c r="OXG4" s="390"/>
      <c r="OXH4" s="362"/>
      <c r="OXI4" s="362"/>
      <c r="OXJ4" s="362"/>
      <c r="OXK4" s="390"/>
      <c r="OXL4" s="390"/>
      <c r="OXM4" s="390"/>
      <c r="OXN4" s="390"/>
      <c r="OXO4" s="390"/>
      <c r="OXP4" s="362"/>
      <c r="OXQ4" s="362"/>
      <c r="OXR4" s="362"/>
      <c r="OXS4" s="390"/>
      <c r="OXT4" s="390"/>
      <c r="OXU4" s="390"/>
      <c r="OXV4" s="390"/>
      <c r="OXW4" s="390"/>
      <c r="OXX4" s="362"/>
      <c r="OXY4" s="362"/>
      <c r="OXZ4" s="362"/>
      <c r="OYA4" s="390"/>
      <c r="OYB4" s="390"/>
      <c r="OYC4" s="390"/>
      <c r="OYD4" s="390"/>
      <c r="OYE4" s="390"/>
      <c r="OYF4" s="362"/>
      <c r="OYG4" s="362"/>
      <c r="OYH4" s="362"/>
      <c r="OYI4" s="390"/>
      <c r="OYJ4" s="390"/>
      <c r="OYK4" s="390"/>
      <c r="OYL4" s="390"/>
      <c r="OYM4" s="390"/>
      <c r="OYN4" s="362"/>
      <c r="OYO4" s="362"/>
      <c r="OYP4" s="362"/>
      <c r="OYQ4" s="390"/>
      <c r="OYR4" s="390"/>
      <c r="OYS4" s="390"/>
      <c r="OYT4" s="390"/>
      <c r="OYU4" s="390"/>
      <c r="OYV4" s="362"/>
      <c r="OYW4" s="362"/>
      <c r="OYX4" s="362"/>
      <c r="OYY4" s="390"/>
      <c r="OYZ4" s="390"/>
      <c r="OZA4" s="390"/>
      <c r="OZB4" s="390"/>
      <c r="OZC4" s="390"/>
      <c r="OZD4" s="362"/>
      <c r="OZE4" s="362"/>
      <c r="OZF4" s="362"/>
      <c r="OZG4" s="390"/>
      <c r="OZH4" s="390"/>
      <c r="OZI4" s="390"/>
      <c r="OZJ4" s="390"/>
      <c r="OZK4" s="390"/>
      <c r="OZL4" s="362"/>
      <c r="OZM4" s="362"/>
      <c r="OZN4" s="362"/>
      <c r="OZO4" s="390"/>
      <c r="OZP4" s="390"/>
      <c r="OZQ4" s="390"/>
      <c r="OZR4" s="390"/>
      <c r="OZS4" s="390"/>
      <c r="OZT4" s="362"/>
      <c r="OZU4" s="362"/>
      <c r="OZV4" s="362"/>
      <c r="OZW4" s="390"/>
      <c r="OZX4" s="390"/>
      <c r="OZY4" s="390"/>
      <c r="OZZ4" s="390"/>
      <c r="PAA4" s="390"/>
      <c r="PAB4" s="362"/>
      <c r="PAC4" s="362"/>
      <c r="PAD4" s="362"/>
      <c r="PAE4" s="390"/>
      <c r="PAF4" s="390"/>
      <c r="PAG4" s="390"/>
      <c r="PAH4" s="390"/>
      <c r="PAI4" s="390"/>
      <c r="PAJ4" s="362"/>
      <c r="PAK4" s="362"/>
      <c r="PAL4" s="362"/>
      <c r="PAM4" s="390"/>
      <c r="PAN4" s="390"/>
      <c r="PAO4" s="390"/>
      <c r="PAP4" s="390"/>
      <c r="PAQ4" s="390"/>
      <c r="PAR4" s="362"/>
      <c r="PAS4" s="362"/>
      <c r="PAT4" s="362"/>
      <c r="PAU4" s="390"/>
      <c r="PAV4" s="390"/>
      <c r="PAW4" s="390"/>
      <c r="PAX4" s="390"/>
      <c r="PAY4" s="390"/>
      <c r="PAZ4" s="362"/>
      <c r="PBA4" s="362"/>
      <c r="PBB4" s="362"/>
      <c r="PBC4" s="390"/>
      <c r="PBD4" s="390"/>
      <c r="PBE4" s="390"/>
      <c r="PBF4" s="390"/>
      <c r="PBG4" s="390"/>
      <c r="PBH4" s="362"/>
      <c r="PBI4" s="362"/>
      <c r="PBJ4" s="362"/>
      <c r="PBK4" s="390"/>
      <c r="PBL4" s="390"/>
      <c r="PBM4" s="390"/>
      <c r="PBN4" s="390"/>
      <c r="PBO4" s="390"/>
      <c r="PBP4" s="362"/>
      <c r="PBQ4" s="362"/>
      <c r="PBR4" s="362"/>
      <c r="PBS4" s="390"/>
      <c r="PBT4" s="390"/>
      <c r="PBU4" s="390"/>
      <c r="PBV4" s="390"/>
      <c r="PBW4" s="390"/>
      <c r="PBX4" s="362"/>
      <c r="PBY4" s="362"/>
      <c r="PBZ4" s="362"/>
      <c r="PCA4" s="390"/>
      <c r="PCB4" s="390"/>
      <c r="PCC4" s="390"/>
      <c r="PCD4" s="390"/>
      <c r="PCE4" s="390"/>
      <c r="PCF4" s="362"/>
      <c r="PCG4" s="362"/>
      <c r="PCH4" s="362"/>
      <c r="PCI4" s="390"/>
      <c r="PCJ4" s="390"/>
      <c r="PCK4" s="390"/>
      <c r="PCL4" s="390"/>
      <c r="PCM4" s="390"/>
      <c r="PCN4" s="362"/>
      <c r="PCO4" s="362"/>
      <c r="PCP4" s="362"/>
      <c r="PCQ4" s="390"/>
      <c r="PCR4" s="390"/>
      <c r="PCS4" s="390"/>
      <c r="PCT4" s="390"/>
      <c r="PCU4" s="390"/>
      <c r="PCV4" s="362"/>
      <c r="PCW4" s="362"/>
      <c r="PCX4" s="362"/>
      <c r="PCY4" s="390"/>
      <c r="PCZ4" s="390"/>
      <c r="PDA4" s="390"/>
      <c r="PDB4" s="390"/>
      <c r="PDC4" s="390"/>
      <c r="PDD4" s="362"/>
      <c r="PDE4" s="362"/>
      <c r="PDF4" s="362"/>
      <c r="PDG4" s="390"/>
      <c r="PDH4" s="390"/>
      <c r="PDI4" s="390"/>
      <c r="PDJ4" s="390"/>
      <c r="PDK4" s="390"/>
      <c r="PDL4" s="362"/>
      <c r="PDM4" s="362"/>
      <c r="PDN4" s="362"/>
      <c r="PDO4" s="390"/>
      <c r="PDP4" s="390"/>
      <c r="PDQ4" s="390"/>
      <c r="PDR4" s="390"/>
      <c r="PDS4" s="390"/>
      <c r="PDT4" s="362"/>
      <c r="PDU4" s="362"/>
      <c r="PDV4" s="362"/>
      <c r="PDW4" s="390"/>
      <c r="PDX4" s="390"/>
      <c r="PDY4" s="390"/>
      <c r="PDZ4" s="390"/>
      <c r="PEA4" s="390"/>
      <c r="PEB4" s="362"/>
      <c r="PEC4" s="362"/>
      <c r="PED4" s="362"/>
      <c r="PEE4" s="390"/>
      <c r="PEF4" s="390"/>
      <c r="PEG4" s="390"/>
      <c r="PEH4" s="390"/>
      <c r="PEI4" s="390"/>
      <c r="PEJ4" s="362"/>
      <c r="PEK4" s="362"/>
      <c r="PEL4" s="362"/>
      <c r="PEM4" s="390"/>
      <c r="PEN4" s="390"/>
      <c r="PEO4" s="390"/>
      <c r="PEP4" s="390"/>
      <c r="PEQ4" s="390"/>
      <c r="PER4" s="362"/>
      <c r="PES4" s="362"/>
      <c r="PET4" s="362"/>
      <c r="PEU4" s="390"/>
      <c r="PEV4" s="390"/>
      <c r="PEW4" s="390"/>
      <c r="PEX4" s="390"/>
      <c r="PEY4" s="390"/>
      <c r="PEZ4" s="362"/>
      <c r="PFA4" s="362"/>
      <c r="PFB4" s="362"/>
      <c r="PFC4" s="390"/>
      <c r="PFD4" s="390"/>
      <c r="PFE4" s="390"/>
      <c r="PFF4" s="390"/>
      <c r="PFG4" s="390"/>
      <c r="PFH4" s="362"/>
      <c r="PFI4" s="362"/>
      <c r="PFJ4" s="362"/>
      <c r="PFK4" s="390"/>
      <c r="PFL4" s="390"/>
      <c r="PFM4" s="390"/>
      <c r="PFN4" s="390"/>
      <c r="PFO4" s="390"/>
      <c r="PFP4" s="362"/>
      <c r="PFQ4" s="362"/>
      <c r="PFR4" s="362"/>
      <c r="PFS4" s="390"/>
      <c r="PFT4" s="390"/>
      <c r="PFU4" s="390"/>
      <c r="PFV4" s="390"/>
      <c r="PFW4" s="390"/>
      <c r="PFX4" s="362"/>
      <c r="PFY4" s="362"/>
      <c r="PFZ4" s="362"/>
      <c r="PGA4" s="390"/>
      <c r="PGB4" s="390"/>
      <c r="PGC4" s="390"/>
      <c r="PGD4" s="390"/>
      <c r="PGE4" s="390"/>
      <c r="PGF4" s="362"/>
      <c r="PGG4" s="362"/>
      <c r="PGH4" s="362"/>
      <c r="PGI4" s="390"/>
      <c r="PGJ4" s="390"/>
      <c r="PGK4" s="390"/>
      <c r="PGL4" s="390"/>
      <c r="PGM4" s="390"/>
      <c r="PGN4" s="362"/>
      <c r="PGO4" s="362"/>
      <c r="PGP4" s="362"/>
      <c r="PGQ4" s="390"/>
      <c r="PGR4" s="390"/>
      <c r="PGS4" s="390"/>
      <c r="PGT4" s="390"/>
      <c r="PGU4" s="390"/>
      <c r="PGV4" s="362"/>
      <c r="PGW4" s="362"/>
      <c r="PGX4" s="362"/>
      <c r="PGY4" s="390"/>
      <c r="PGZ4" s="390"/>
      <c r="PHA4" s="390"/>
      <c r="PHB4" s="390"/>
      <c r="PHC4" s="390"/>
      <c r="PHD4" s="362"/>
      <c r="PHE4" s="362"/>
      <c r="PHF4" s="362"/>
      <c r="PHG4" s="390"/>
      <c r="PHH4" s="390"/>
      <c r="PHI4" s="390"/>
      <c r="PHJ4" s="390"/>
      <c r="PHK4" s="390"/>
      <c r="PHL4" s="362"/>
      <c r="PHM4" s="362"/>
      <c r="PHN4" s="362"/>
      <c r="PHO4" s="390"/>
      <c r="PHP4" s="390"/>
      <c r="PHQ4" s="390"/>
      <c r="PHR4" s="390"/>
      <c r="PHS4" s="390"/>
      <c r="PHT4" s="362"/>
      <c r="PHU4" s="362"/>
      <c r="PHV4" s="362"/>
      <c r="PHW4" s="390"/>
      <c r="PHX4" s="390"/>
      <c r="PHY4" s="390"/>
      <c r="PHZ4" s="390"/>
      <c r="PIA4" s="390"/>
      <c r="PIB4" s="362"/>
      <c r="PIC4" s="362"/>
      <c r="PID4" s="362"/>
      <c r="PIE4" s="390"/>
      <c r="PIF4" s="390"/>
      <c r="PIG4" s="390"/>
      <c r="PIH4" s="390"/>
      <c r="PII4" s="390"/>
      <c r="PIJ4" s="362"/>
      <c r="PIK4" s="362"/>
      <c r="PIL4" s="362"/>
      <c r="PIM4" s="390"/>
      <c r="PIN4" s="390"/>
      <c r="PIO4" s="390"/>
      <c r="PIP4" s="390"/>
      <c r="PIQ4" s="390"/>
      <c r="PIR4" s="362"/>
      <c r="PIS4" s="362"/>
      <c r="PIT4" s="362"/>
      <c r="PIU4" s="390"/>
      <c r="PIV4" s="390"/>
      <c r="PIW4" s="390"/>
      <c r="PIX4" s="390"/>
      <c r="PIY4" s="390"/>
      <c r="PIZ4" s="362"/>
      <c r="PJA4" s="362"/>
      <c r="PJB4" s="362"/>
      <c r="PJC4" s="390"/>
      <c r="PJD4" s="390"/>
      <c r="PJE4" s="390"/>
      <c r="PJF4" s="390"/>
      <c r="PJG4" s="390"/>
      <c r="PJH4" s="362"/>
      <c r="PJI4" s="362"/>
      <c r="PJJ4" s="362"/>
      <c r="PJK4" s="390"/>
      <c r="PJL4" s="390"/>
      <c r="PJM4" s="390"/>
      <c r="PJN4" s="390"/>
      <c r="PJO4" s="390"/>
      <c r="PJP4" s="362"/>
      <c r="PJQ4" s="362"/>
      <c r="PJR4" s="362"/>
      <c r="PJS4" s="390"/>
      <c r="PJT4" s="390"/>
      <c r="PJU4" s="390"/>
      <c r="PJV4" s="390"/>
      <c r="PJW4" s="390"/>
      <c r="PJX4" s="362"/>
      <c r="PJY4" s="362"/>
      <c r="PJZ4" s="362"/>
      <c r="PKA4" s="390"/>
      <c r="PKB4" s="390"/>
      <c r="PKC4" s="390"/>
      <c r="PKD4" s="390"/>
      <c r="PKE4" s="390"/>
      <c r="PKF4" s="362"/>
      <c r="PKG4" s="362"/>
      <c r="PKH4" s="362"/>
      <c r="PKI4" s="390"/>
      <c r="PKJ4" s="390"/>
      <c r="PKK4" s="390"/>
      <c r="PKL4" s="390"/>
      <c r="PKM4" s="390"/>
      <c r="PKN4" s="362"/>
      <c r="PKO4" s="362"/>
      <c r="PKP4" s="362"/>
      <c r="PKQ4" s="390"/>
      <c r="PKR4" s="390"/>
      <c r="PKS4" s="390"/>
      <c r="PKT4" s="390"/>
      <c r="PKU4" s="390"/>
      <c r="PKV4" s="362"/>
      <c r="PKW4" s="362"/>
      <c r="PKX4" s="362"/>
      <c r="PKY4" s="390"/>
      <c r="PKZ4" s="390"/>
      <c r="PLA4" s="390"/>
      <c r="PLB4" s="390"/>
      <c r="PLC4" s="390"/>
      <c r="PLD4" s="362"/>
      <c r="PLE4" s="362"/>
      <c r="PLF4" s="362"/>
      <c r="PLG4" s="390"/>
      <c r="PLH4" s="390"/>
      <c r="PLI4" s="390"/>
      <c r="PLJ4" s="390"/>
      <c r="PLK4" s="390"/>
      <c r="PLL4" s="362"/>
      <c r="PLM4" s="362"/>
      <c r="PLN4" s="362"/>
      <c r="PLO4" s="390"/>
      <c r="PLP4" s="390"/>
      <c r="PLQ4" s="390"/>
      <c r="PLR4" s="390"/>
      <c r="PLS4" s="390"/>
      <c r="PLT4" s="362"/>
      <c r="PLU4" s="362"/>
      <c r="PLV4" s="362"/>
      <c r="PLW4" s="390"/>
      <c r="PLX4" s="390"/>
      <c r="PLY4" s="390"/>
      <c r="PLZ4" s="390"/>
      <c r="PMA4" s="390"/>
      <c r="PMB4" s="362"/>
      <c r="PMC4" s="362"/>
      <c r="PMD4" s="362"/>
      <c r="PME4" s="390"/>
      <c r="PMF4" s="390"/>
      <c r="PMG4" s="390"/>
      <c r="PMH4" s="390"/>
      <c r="PMI4" s="390"/>
      <c r="PMJ4" s="362"/>
      <c r="PMK4" s="362"/>
      <c r="PML4" s="362"/>
      <c r="PMM4" s="390"/>
      <c r="PMN4" s="390"/>
      <c r="PMO4" s="390"/>
      <c r="PMP4" s="390"/>
      <c r="PMQ4" s="390"/>
      <c r="PMR4" s="362"/>
      <c r="PMS4" s="362"/>
      <c r="PMT4" s="362"/>
      <c r="PMU4" s="390"/>
      <c r="PMV4" s="390"/>
      <c r="PMW4" s="390"/>
      <c r="PMX4" s="390"/>
      <c r="PMY4" s="390"/>
      <c r="PMZ4" s="362"/>
      <c r="PNA4" s="362"/>
      <c r="PNB4" s="362"/>
      <c r="PNC4" s="390"/>
      <c r="PND4" s="390"/>
      <c r="PNE4" s="390"/>
      <c r="PNF4" s="390"/>
      <c r="PNG4" s="390"/>
      <c r="PNH4" s="362"/>
      <c r="PNI4" s="362"/>
      <c r="PNJ4" s="362"/>
      <c r="PNK4" s="390"/>
      <c r="PNL4" s="390"/>
      <c r="PNM4" s="390"/>
      <c r="PNN4" s="390"/>
      <c r="PNO4" s="390"/>
      <c r="PNP4" s="362"/>
      <c r="PNQ4" s="362"/>
      <c r="PNR4" s="362"/>
      <c r="PNS4" s="390"/>
      <c r="PNT4" s="390"/>
      <c r="PNU4" s="390"/>
      <c r="PNV4" s="390"/>
      <c r="PNW4" s="390"/>
      <c r="PNX4" s="362"/>
      <c r="PNY4" s="362"/>
      <c r="PNZ4" s="362"/>
      <c r="POA4" s="390"/>
      <c r="POB4" s="390"/>
      <c r="POC4" s="390"/>
      <c r="POD4" s="390"/>
      <c r="POE4" s="390"/>
      <c r="POF4" s="362"/>
      <c r="POG4" s="362"/>
      <c r="POH4" s="362"/>
      <c r="POI4" s="390"/>
      <c r="POJ4" s="390"/>
      <c r="POK4" s="390"/>
      <c r="POL4" s="390"/>
      <c r="POM4" s="390"/>
      <c r="PON4" s="362"/>
      <c r="POO4" s="362"/>
      <c r="POP4" s="362"/>
      <c r="POQ4" s="390"/>
      <c r="POR4" s="390"/>
      <c r="POS4" s="390"/>
      <c r="POT4" s="390"/>
      <c r="POU4" s="390"/>
      <c r="POV4" s="362"/>
      <c r="POW4" s="362"/>
      <c r="POX4" s="362"/>
      <c r="POY4" s="390"/>
      <c r="POZ4" s="390"/>
      <c r="PPA4" s="390"/>
      <c r="PPB4" s="390"/>
      <c r="PPC4" s="390"/>
      <c r="PPD4" s="362"/>
      <c r="PPE4" s="362"/>
      <c r="PPF4" s="362"/>
      <c r="PPG4" s="390"/>
      <c r="PPH4" s="390"/>
      <c r="PPI4" s="390"/>
      <c r="PPJ4" s="390"/>
      <c r="PPK4" s="390"/>
      <c r="PPL4" s="362"/>
      <c r="PPM4" s="362"/>
      <c r="PPN4" s="362"/>
      <c r="PPO4" s="390"/>
      <c r="PPP4" s="390"/>
      <c r="PPQ4" s="390"/>
      <c r="PPR4" s="390"/>
      <c r="PPS4" s="390"/>
      <c r="PPT4" s="362"/>
      <c r="PPU4" s="362"/>
      <c r="PPV4" s="362"/>
      <c r="PPW4" s="390"/>
      <c r="PPX4" s="390"/>
      <c r="PPY4" s="390"/>
      <c r="PPZ4" s="390"/>
      <c r="PQA4" s="390"/>
      <c r="PQB4" s="362"/>
      <c r="PQC4" s="362"/>
      <c r="PQD4" s="362"/>
      <c r="PQE4" s="390"/>
      <c r="PQF4" s="390"/>
      <c r="PQG4" s="390"/>
      <c r="PQH4" s="390"/>
      <c r="PQI4" s="390"/>
      <c r="PQJ4" s="362"/>
      <c r="PQK4" s="362"/>
      <c r="PQL4" s="362"/>
      <c r="PQM4" s="390"/>
      <c r="PQN4" s="390"/>
      <c r="PQO4" s="390"/>
      <c r="PQP4" s="390"/>
      <c r="PQQ4" s="390"/>
      <c r="PQR4" s="362"/>
      <c r="PQS4" s="362"/>
      <c r="PQT4" s="362"/>
      <c r="PQU4" s="390"/>
      <c r="PQV4" s="390"/>
      <c r="PQW4" s="390"/>
      <c r="PQX4" s="390"/>
      <c r="PQY4" s="390"/>
      <c r="PQZ4" s="362"/>
      <c r="PRA4" s="362"/>
      <c r="PRB4" s="362"/>
      <c r="PRC4" s="390"/>
      <c r="PRD4" s="390"/>
      <c r="PRE4" s="390"/>
      <c r="PRF4" s="390"/>
      <c r="PRG4" s="390"/>
      <c r="PRH4" s="362"/>
      <c r="PRI4" s="362"/>
      <c r="PRJ4" s="362"/>
      <c r="PRK4" s="390"/>
      <c r="PRL4" s="390"/>
      <c r="PRM4" s="390"/>
      <c r="PRN4" s="390"/>
      <c r="PRO4" s="390"/>
      <c r="PRP4" s="362"/>
      <c r="PRQ4" s="362"/>
      <c r="PRR4" s="362"/>
      <c r="PRS4" s="390"/>
      <c r="PRT4" s="390"/>
      <c r="PRU4" s="390"/>
      <c r="PRV4" s="390"/>
      <c r="PRW4" s="390"/>
      <c r="PRX4" s="362"/>
      <c r="PRY4" s="362"/>
      <c r="PRZ4" s="362"/>
      <c r="PSA4" s="390"/>
      <c r="PSB4" s="390"/>
      <c r="PSC4" s="390"/>
      <c r="PSD4" s="390"/>
      <c r="PSE4" s="390"/>
      <c r="PSF4" s="362"/>
      <c r="PSG4" s="362"/>
      <c r="PSH4" s="362"/>
      <c r="PSI4" s="390"/>
      <c r="PSJ4" s="390"/>
      <c r="PSK4" s="390"/>
      <c r="PSL4" s="390"/>
      <c r="PSM4" s="390"/>
      <c r="PSN4" s="362"/>
      <c r="PSO4" s="362"/>
      <c r="PSP4" s="362"/>
      <c r="PSQ4" s="390"/>
      <c r="PSR4" s="390"/>
      <c r="PSS4" s="390"/>
      <c r="PST4" s="390"/>
      <c r="PSU4" s="390"/>
      <c r="PSV4" s="362"/>
      <c r="PSW4" s="362"/>
      <c r="PSX4" s="362"/>
      <c r="PSY4" s="390"/>
      <c r="PSZ4" s="390"/>
      <c r="PTA4" s="390"/>
      <c r="PTB4" s="390"/>
      <c r="PTC4" s="390"/>
      <c r="PTD4" s="362"/>
      <c r="PTE4" s="362"/>
      <c r="PTF4" s="362"/>
      <c r="PTG4" s="390"/>
      <c r="PTH4" s="390"/>
      <c r="PTI4" s="390"/>
      <c r="PTJ4" s="390"/>
      <c r="PTK4" s="390"/>
      <c r="PTL4" s="362"/>
      <c r="PTM4" s="362"/>
      <c r="PTN4" s="362"/>
      <c r="PTO4" s="390"/>
      <c r="PTP4" s="390"/>
      <c r="PTQ4" s="390"/>
      <c r="PTR4" s="390"/>
      <c r="PTS4" s="390"/>
      <c r="PTT4" s="362"/>
      <c r="PTU4" s="362"/>
      <c r="PTV4" s="362"/>
      <c r="PTW4" s="390"/>
      <c r="PTX4" s="390"/>
      <c r="PTY4" s="390"/>
      <c r="PTZ4" s="390"/>
      <c r="PUA4" s="390"/>
      <c r="PUB4" s="362"/>
      <c r="PUC4" s="362"/>
      <c r="PUD4" s="362"/>
      <c r="PUE4" s="390"/>
      <c r="PUF4" s="390"/>
      <c r="PUG4" s="390"/>
      <c r="PUH4" s="390"/>
      <c r="PUI4" s="390"/>
      <c r="PUJ4" s="362"/>
      <c r="PUK4" s="362"/>
      <c r="PUL4" s="362"/>
      <c r="PUM4" s="390"/>
      <c r="PUN4" s="390"/>
      <c r="PUO4" s="390"/>
      <c r="PUP4" s="390"/>
      <c r="PUQ4" s="390"/>
      <c r="PUR4" s="362"/>
      <c r="PUS4" s="362"/>
      <c r="PUT4" s="362"/>
      <c r="PUU4" s="390"/>
      <c r="PUV4" s="390"/>
      <c r="PUW4" s="390"/>
      <c r="PUX4" s="390"/>
      <c r="PUY4" s="390"/>
      <c r="PUZ4" s="362"/>
      <c r="PVA4" s="362"/>
      <c r="PVB4" s="362"/>
      <c r="PVC4" s="390"/>
      <c r="PVD4" s="390"/>
      <c r="PVE4" s="390"/>
      <c r="PVF4" s="390"/>
      <c r="PVG4" s="390"/>
      <c r="PVH4" s="362"/>
      <c r="PVI4" s="362"/>
      <c r="PVJ4" s="362"/>
      <c r="PVK4" s="390"/>
      <c r="PVL4" s="390"/>
      <c r="PVM4" s="390"/>
      <c r="PVN4" s="390"/>
      <c r="PVO4" s="390"/>
      <c r="PVP4" s="362"/>
      <c r="PVQ4" s="362"/>
      <c r="PVR4" s="362"/>
      <c r="PVS4" s="390"/>
      <c r="PVT4" s="390"/>
      <c r="PVU4" s="390"/>
      <c r="PVV4" s="390"/>
      <c r="PVW4" s="390"/>
      <c r="PVX4" s="362"/>
      <c r="PVY4" s="362"/>
      <c r="PVZ4" s="362"/>
      <c r="PWA4" s="390"/>
      <c r="PWB4" s="390"/>
      <c r="PWC4" s="390"/>
      <c r="PWD4" s="390"/>
      <c r="PWE4" s="390"/>
      <c r="PWF4" s="362"/>
      <c r="PWG4" s="362"/>
      <c r="PWH4" s="362"/>
      <c r="PWI4" s="390"/>
      <c r="PWJ4" s="390"/>
      <c r="PWK4" s="390"/>
      <c r="PWL4" s="390"/>
      <c r="PWM4" s="390"/>
      <c r="PWN4" s="362"/>
      <c r="PWO4" s="362"/>
      <c r="PWP4" s="362"/>
      <c r="PWQ4" s="390"/>
      <c r="PWR4" s="390"/>
      <c r="PWS4" s="390"/>
      <c r="PWT4" s="390"/>
      <c r="PWU4" s="390"/>
      <c r="PWV4" s="362"/>
      <c r="PWW4" s="362"/>
      <c r="PWX4" s="362"/>
      <c r="PWY4" s="390"/>
      <c r="PWZ4" s="390"/>
      <c r="PXA4" s="390"/>
      <c r="PXB4" s="390"/>
      <c r="PXC4" s="390"/>
      <c r="PXD4" s="362"/>
      <c r="PXE4" s="362"/>
      <c r="PXF4" s="362"/>
      <c r="PXG4" s="390"/>
      <c r="PXH4" s="390"/>
      <c r="PXI4" s="390"/>
      <c r="PXJ4" s="390"/>
      <c r="PXK4" s="390"/>
      <c r="PXL4" s="362"/>
      <c r="PXM4" s="362"/>
      <c r="PXN4" s="362"/>
      <c r="PXO4" s="390"/>
      <c r="PXP4" s="390"/>
      <c r="PXQ4" s="390"/>
      <c r="PXR4" s="390"/>
      <c r="PXS4" s="390"/>
      <c r="PXT4" s="362"/>
      <c r="PXU4" s="362"/>
      <c r="PXV4" s="362"/>
      <c r="PXW4" s="390"/>
      <c r="PXX4" s="390"/>
      <c r="PXY4" s="390"/>
      <c r="PXZ4" s="390"/>
      <c r="PYA4" s="390"/>
      <c r="PYB4" s="362"/>
      <c r="PYC4" s="362"/>
      <c r="PYD4" s="362"/>
      <c r="PYE4" s="390"/>
      <c r="PYF4" s="390"/>
      <c r="PYG4" s="390"/>
      <c r="PYH4" s="390"/>
      <c r="PYI4" s="390"/>
      <c r="PYJ4" s="362"/>
      <c r="PYK4" s="362"/>
      <c r="PYL4" s="362"/>
      <c r="PYM4" s="390"/>
      <c r="PYN4" s="390"/>
      <c r="PYO4" s="390"/>
      <c r="PYP4" s="390"/>
      <c r="PYQ4" s="390"/>
      <c r="PYR4" s="362"/>
      <c r="PYS4" s="362"/>
      <c r="PYT4" s="362"/>
      <c r="PYU4" s="390"/>
      <c r="PYV4" s="390"/>
      <c r="PYW4" s="390"/>
      <c r="PYX4" s="390"/>
      <c r="PYY4" s="390"/>
      <c r="PYZ4" s="362"/>
      <c r="PZA4" s="362"/>
      <c r="PZB4" s="362"/>
      <c r="PZC4" s="390"/>
      <c r="PZD4" s="390"/>
      <c r="PZE4" s="390"/>
      <c r="PZF4" s="390"/>
      <c r="PZG4" s="390"/>
      <c r="PZH4" s="362"/>
      <c r="PZI4" s="362"/>
      <c r="PZJ4" s="362"/>
      <c r="PZK4" s="390"/>
      <c r="PZL4" s="390"/>
      <c r="PZM4" s="390"/>
      <c r="PZN4" s="390"/>
      <c r="PZO4" s="390"/>
      <c r="PZP4" s="362"/>
      <c r="PZQ4" s="362"/>
      <c r="PZR4" s="362"/>
      <c r="PZS4" s="390"/>
      <c r="PZT4" s="390"/>
      <c r="PZU4" s="390"/>
      <c r="PZV4" s="390"/>
      <c r="PZW4" s="390"/>
      <c r="PZX4" s="362"/>
      <c r="PZY4" s="362"/>
      <c r="PZZ4" s="362"/>
      <c r="QAA4" s="390"/>
      <c r="QAB4" s="390"/>
      <c r="QAC4" s="390"/>
      <c r="QAD4" s="390"/>
      <c r="QAE4" s="390"/>
      <c r="QAF4" s="362"/>
      <c r="QAG4" s="362"/>
      <c r="QAH4" s="362"/>
      <c r="QAI4" s="390"/>
      <c r="QAJ4" s="390"/>
      <c r="QAK4" s="390"/>
      <c r="QAL4" s="390"/>
      <c r="QAM4" s="390"/>
      <c r="QAN4" s="362"/>
      <c r="QAO4" s="362"/>
      <c r="QAP4" s="362"/>
      <c r="QAQ4" s="390"/>
      <c r="QAR4" s="390"/>
      <c r="QAS4" s="390"/>
      <c r="QAT4" s="390"/>
      <c r="QAU4" s="390"/>
      <c r="QAV4" s="362"/>
      <c r="QAW4" s="362"/>
      <c r="QAX4" s="362"/>
      <c r="QAY4" s="390"/>
      <c r="QAZ4" s="390"/>
      <c r="QBA4" s="390"/>
      <c r="QBB4" s="390"/>
      <c r="QBC4" s="390"/>
      <c r="QBD4" s="362"/>
      <c r="QBE4" s="362"/>
      <c r="QBF4" s="362"/>
      <c r="QBG4" s="390"/>
      <c r="QBH4" s="390"/>
      <c r="QBI4" s="390"/>
      <c r="QBJ4" s="390"/>
      <c r="QBK4" s="390"/>
      <c r="QBL4" s="362"/>
      <c r="QBM4" s="362"/>
      <c r="QBN4" s="362"/>
      <c r="QBO4" s="390"/>
      <c r="QBP4" s="390"/>
      <c r="QBQ4" s="390"/>
      <c r="QBR4" s="390"/>
      <c r="QBS4" s="390"/>
      <c r="QBT4" s="362"/>
      <c r="QBU4" s="362"/>
      <c r="QBV4" s="362"/>
      <c r="QBW4" s="390"/>
      <c r="QBX4" s="390"/>
      <c r="QBY4" s="390"/>
      <c r="QBZ4" s="390"/>
      <c r="QCA4" s="390"/>
      <c r="QCB4" s="362"/>
      <c r="QCC4" s="362"/>
      <c r="QCD4" s="362"/>
      <c r="QCE4" s="390"/>
      <c r="QCF4" s="390"/>
      <c r="QCG4" s="390"/>
      <c r="QCH4" s="390"/>
      <c r="QCI4" s="390"/>
      <c r="QCJ4" s="362"/>
      <c r="QCK4" s="362"/>
      <c r="QCL4" s="362"/>
      <c r="QCM4" s="390"/>
      <c r="QCN4" s="390"/>
      <c r="QCO4" s="390"/>
      <c r="QCP4" s="390"/>
      <c r="QCQ4" s="390"/>
      <c r="QCR4" s="362"/>
      <c r="QCS4" s="362"/>
      <c r="QCT4" s="362"/>
      <c r="QCU4" s="390"/>
      <c r="QCV4" s="390"/>
      <c r="QCW4" s="390"/>
      <c r="QCX4" s="390"/>
      <c r="QCY4" s="390"/>
      <c r="QCZ4" s="362"/>
      <c r="QDA4" s="362"/>
      <c r="QDB4" s="362"/>
      <c r="QDC4" s="390"/>
      <c r="QDD4" s="390"/>
      <c r="QDE4" s="390"/>
      <c r="QDF4" s="390"/>
      <c r="QDG4" s="390"/>
      <c r="QDH4" s="362"/>
      <c r="QDI4" s="362"/>
      <c r="QDJ4" s="362"/>
      <c r="QDK4" s="390"/>
      <c r="QDL4" s="390"/>
      <c r="QDM4" s="390"/>
      <c r="QDN4" s="390"/>
      <c r="QDO4" s="390"/>
      <c r="QDP4" s="362"/>
      <c r="QDQ4" s="362"/>
      <c r="QDR4" s="362"/>
      <c r="QDS4" s="390"/>
      <c r="QDT4" s="390"/>
      <c r="QDU4" s="390"/>
      <c r="QDV4" s="390"/>
      <c r="QDW4" s="390"/>
      <c r="QDX4" s="362"/>
      <c r="QDY4" s="362"/>
      <c r="QDZ4" s="362"/>
      <c r="QEA4" s="390"/>
      <c r="QEB4" s="390"/>
      <c r="QEC4" s="390"/>
      <c r="QED4" s="390"/>
      <c r="QEE4" s="390"/>
      <c r="QEF4" s="362"/>
      <c r="QEG4" s="362"/>
      <c r="QEH4" s="362"/>
      <c r="QEI4" s="390"/>
      <c r="QEJ4" s="390"/>
      <c r="QEK4" s="390"/>
      <c r="QEL4" s="390"/>
      <c r="QEM4" s="390"/>
      <c r="QEN4" s="362"/>
      <c r="QEO4" s="362"/>
      <c r="QEP4" s="362"/>
      <c r="QEQ4" s="390"/>
      <c r="QER4" s="390"/>
      <c r="QES4" s="390"/>
      <c r="QET4" s="390"/>
      <c r="QEU4" s="390"/>
      <c r="QEV4" s="362"/>
      <c r="QEW4" s="362"/>
      <c r="QEX4" s="362"/>
      <c r="QEY4" s="390"/>
      <c r="QEZ4" s="390"/>
      <c r="QFA4" s="390"/>
      <c r="QFB4" s="390"/>
      <c r="QFC4" s="390"/>
      <c r="QFD4" s="362"/>
      <c r="QFE4" s="362"/>
      <c r="QFF4" s="362"/>
      <c r="QFG4" s="390"/>
      <c r="QFH4" s="390"/>
      <c r="QFI4" s="390"/>
      <c r="QFJ4" s="390"/>
      <c r="QFK4" s="390"/>
      <c r="QFL4" s="362"/>
      <c r="QFM4" s="362"/>
      <c r="QFN4" s="362"/>
      <c r="QFO4" s="390"/>
      <c r="QFP4" s="390"/>
      <c r="QFQ4" s="390"/>
      <c r="QFR4" s="390"/>
      <c r="QFS4" s="390"/>
      <c r="QFT4" s="362"/>
      <c r="QFU4" s="362"/>
      <c r="QFV4" s="362"/>
      <c r="QFW4" s="390"/>
      <c r="QFX4" s="390"/>
      <c r="QFY4" s="390"/>
      <c r="QFZ4" s="390"/>
      <c r="QGA4" s="390"/>
      <c r="QGB4" s="362"/>
      <c r="QGC4" s="362"/>
      <c r="QGD4" s="362"/>
      <c r="QGE4" s="390"/>
      <c r="QGF4" s="390"/>
      <c r="QGG4" s="390"/>
      <c r="QGH4" s="390"/>
      <c r="QGI4" s="390"/>
      <c r="QGJ4" s="362"/>
      <c r="QGK4" s="362"/>
      <c r="QGL4" s="362"/>
      <c r="QGM4" s="390"/>
      <c r="QGN4" s="390"/>
      <c r="QGO4" s="390"/>
      <c r="QGP4" s="390"/>
      <c r="QGQ4" s="390"/>
      <c r="QGR4" s="362"/>
      <c r="QGS4" s="362"/>
      <c r="QGT4" s="362"/>
      <c r="QGU4" s="390"/>
      <c r="QGV4" s="390"/>
      <c r="QGW4" s="390"/>
      <c r="QGX4" s="390"/>
      <c r="QGY4" s="390"/>
      <c r="QGZ4" s="362"/>
      <c r="QHA4" s="362"/>
      <c r="QHB4" s="362"/>
      <c r="QHC4" s="390"/>
      <c r="QHD4" s="390"/>
      <c r="QHE4" s="390"/>
      <c r="QHF4" s="390"/>
      <c r="QHG4" s="390"/>
      <c r="QHH4" s="362"/>
      <c r="QHI4" s="362"/>
      <c r="QHJ4" s="362"/>
      <c r="QHK4" s="390"/>
      <c r="QHL4" s="390"/>
      <c r="QHM4" s="390"/>
      <c r="QHN4" s="390"/>
      <c r="QHO4" s="390"/>
      <c r="QHP4" s="362"/>
      <c r="QHQ4" s="362"/>
      <c r="QHR4" s="362"/>
      <c r="QHS4" s="390"/>
      <c r="QHT4" s="390"/>
      <c r="QHU4" s="390"/>
      <c r="QHV4" s="390"/>
      <c r="QHW4" s="390"/>
      <c r="QHX4" s="362"/>
      <c r="QHY4" s="362"/>
      <c r="QHZ4" s="362"/>
      <c r="QIA4" s="390"/>
      <c r="QIB4" s="390"/>
      <c r="QIC4" s="390"/>
      <c r="QID4" s="390"/>
      <c r="QIE4" s="390"/>
      <c r="QIF4" s="362"/>
      <c r="QIG4" s="362"/>
      <c r="QIH4" s="362"/>
      <c r="QII4" s="390"/>
      <c r="QIJ4" s="390"/>
      <c r="QIK4" s="390"/>
      <c r="QIL4" s="390"/>
      <c r="QIM4" s="390"/>
      <c r="QIN4" s="362"/>
      <c r="QIO4" s="362"/>
      <c r="QIP4" s="362"/>
      <c r="QIQ4" s="390"/>
      <c r="QIR4" s="390"/>
      <c r="QIS4" s="390"/>
      <c r="QIT4" s="390"/>
      <c r="QIU4" s="390"/>
      <c r="QIV4" s="362"/>
      <c r="QIW4" s="362"/>
      <c r="QIX4" s="362"/>
      <c r="QIY4" s="390"/>
      <c r="QIZ4" s="390"/>
      <c r="QJA4" s="390"/>
      <c r="QJB4" s="390"/>
      <c r="QJC4" s="390"/>
      <c r="QJD4" s="362"/>
      <c r="QJE4" s="362"/>
      <c r="QJF4" s="362"/>
      <c r="QJG4" s="390"/>
      <c r="QJH4" s="390"/>
      <c r="QJI4" s="390"/>
      <c r="QJJ4" s="390"/>
      <c r="QJK4" s="390"/>
      <c r="QJL4" s="362"/>
      <c r="QJM4" s="362"/>
      <c r="QJN4" s="362"/>
      <c r="QJO4" s="390"/>
      <c r="QJP4" s="390"/>
      <c r="QJQ4" s="390"/>
      <c r="QJR4" s="390"/>
      <c r="QJS4" s="390"/>
      <c r="QJT4" s="362"/>
      <c r="QJU4" s="362"/>
      <c r="QJV4" s="362"/>
      <c r="QJW4" s="390"/>
      <c r="QJX4" s="390"/>
      <c r="QJY4" s="390"/>
      <c r="QJZ4" s="390"/>
      <c r="QKA4" s="390"/>
      <c r="QKB4" s="362"/>
      <c r="QKC4" s="362"/>
      <c r="QKD4" s="362"/>
      <c r="QKE4" s="390"/>
      <c r="QKF4" s="390"/>
      <c r="QKG4" s="390"/>
      <c r="QKH4" s="390"/>
      <c r="QKI4" s="390"/>
      <c r="QKJ4" s="362"/>
      <c r="QKK4" s="362"/>
      <c r="QKL4" s="362"/>
      <c r="QKM4" s="390"/>
      <c r="QKN4" s="390"/>
      <c r="QKO4" s="390"/>
      <c r="QKP4" s="390"/>
      <c r="QKQ4" s="390"/>
      <c r="QKR4" s="362"/>
      <c r="QKS4" s="362"/>
      <c r="QKT4" s="362"/>
      <c r="QKU4" s="390"/>
      <c r="QKV4" s="390"/>
      <c r="QKW4" s="390"/>
      <c r="QKX4" s="390"/>
      <c r="QKY4" s="390"/>
      <c r="QKZ4" s="362"/>
      <c r="QLA4" s="362"/>
      <c r="QLB4" s="362"/>
      <c r="QLC4" s="390"/>
      <c r="QLD4" s="390"/>
      <c r="QLE4" s="390"/>
      <c r="QLF4" s="390"/>
      <c r="QLG4" s="390"/>
      <c r="QLH4" s="362"/>
      <c r="QLI4" s="362"/>
      <c r="QLJ4" s="362"/>
      <c r="QLK4" s="390"/>
      <c r="QLL4" s="390"/>
      <c r="QLM4" s="390"/>
      <c r="QLN4" s="390"/>
      <c r="QLO4" s="390"/>
      <c r="QLP4" s="362"/>
      <c r="QLQ4" s="362"/>
      <c r="QLR4" s="362"/>
      <c r="QLS4" s="390"/>
      <c r="QLT4" s="390"/>
      <c r="QLU4" s="390"/>
      <c r="QLV4" s="390"/>
      <c r="QLW4" s="390"/>
      <c r="QLX4" s="362"/>
      <c r="QLY4" s="362"/>
      <c r="QLZ4" s="362"/>
      <c r="QMA4" s="390"/>
      <c r="QMB4" s="390"/>
      <c r="QMC4" s="390"/>
      <c r="QMD4" s="390"/>
      <c r="QME4" s="390"/>
      <c r="QMF4" s="362"/>
      <c r="QMG4" s="362"/>
      <c r="QMH4" s="362"/>
      <c r="QMI4" s="390"/>
      <c r="QMJ4" s="390"/>
      <c r="QMK4" s="390"/>
      <c r="QML4" s="390"/>
      <c r="QMM4" s="390"/>
      <c r="QMN4" s="362"/>
      <c r="QMO4" s="362"/>
      <c r="QMP4" s="362"/>
      <c r="QMQ4" s="390"/>
      <c r="QMR4" s="390"/>
      <c r="QMS4" s="390"/>
      <c r="QMT4" s="390"/>
      <c r="QMU4" s="390"/>
      <c r="QMV4" s="362"/>
      <c r="QMW4" s="362"/>
      <c r="QMX4" s="362"/>
      <c r="QMY4" s="390"/>
      <c r="QMZ4" s="390"/>
      <c r="QNA4" s="390"/>
      <c r="QNB4" s="390"/>
      <c r="QNC4" s="390"/>
      <c r="QND4" s="362"/>
      <c r="QNE4" s="362"/>
      <c r="QNF4" s="362"/>
      <c r="QNG4" s="390"/>
      <c r="QNH4" s="390"/>
      <c r="QNI4" s="390"/>
      <c r="QNJ4" s="390"/>
      <c r="QNK4" s="390"/>
      <c r="QNL4" s="362"/>
      <c r="QNM4" s="362"/>
      <c r="QNN4" s="362"/>
      <c r="QNO4" s="390"/>
      <c r="QNP4" s="390"/>
      <c r="QNQ4" s="390"/>
      <c r="QNR4" s="390"/>
      <c r="QNS4" s="390"/>
      <c r="QNT4" s="362"/>
      <c r="QNU4" s="362"/>
      <c r="QNV4" s="362"/>
      <c r="QNW4" s="390"/>
      <c r="QNX4" s="390"/>
      <c r="QNY4" s="390"/>
      <c r="QNZ4" s="390"/>
      <c r="QOA4" s="390"/>
      <c r="QOB4" s="362"/>
      <c r="QOC4" s="362"/>
      <c r="QOD4" s="362"/>
      <c r="QOE4" s="390"/>
      <c r="QOF4" s="390"/>
      <c r="QOG4" s="390"/>
      <c r="QOH4" s="390"/>
      <c r="QOI4" s="390"/>
      <c r="QOJ4" s="362"/>
      <c r="QOK4" s="362"/>
      <c r="QOL4" s="362"/>
      <c r="QOM4" s="390"/>
      <c r="QON4" s="390"/>
      <c r="QOO4" s="390"/>
      <c r="QOP4" s="390"/>
      <c r="QOQ4" s="390"/>
      <c r="QOR4" s="362"/>
      <c r="QOS4" s="362"/>
      <c r="QOT4" s="362"/>
      <c r="QOU4" s="390"/>
      <c r="QOV4" s="390"/>
      <c r="QOW4" s="390"/>
      <c r="QOX4" s="390"/>
      <c r="QOY4" s="390"/>
      <c r="QOZ4" s="362"/>
      <c r="QPA4" s="362"/>
      <c r="QPB4" s="362"/>
      <c r="QPC4" s="390"/>
      <c r="QPD4" s="390"/>
      <c r="QPE4" s="390"/>
      <c r="QPF4" s="390"/>
      <c r="QPG4" s="390"/>
      <c r="QPH4" s="362"/>
      <c r="QPI4" s="362"/>
      <c r="QPJ4" s="362"/>
      <c r="QPK4" s="390"/>
      <c r="QPL4" s="390"/>
      <c r="QPM4" s="390"/>
      <c r="QPN4" s="390"/>
      <c r="QPO4" s="390"/>
      <c r="QPP4" s="362"/>
      <c r="QPQ4" s="362"/>
      <c r="QPR4" s="362"/>
      <c r="QPS4" s="390"/>
      <c r="QPT4" s="390"/>
      <c r="QPU4" s="390"/>
      <c r="QPV4" s="390"/>
      <c r="QPW4" s="390"/>
      <c r="QPX4" s="362"/>
      <c r="QPY4" s="362"/>
      <c r="QPZ4" s="362"/>
      <c r="QQA4" s="390"/>
      <c r="QQB4" s="390"/>
      <c r="QQC4" s="390"/>
      <c r="QQD4" s="390"/>
      <c r="QQE4" s="390"/>
      <c r="QQF4" s="362"/>
      <c r="QQG4" s="362"/>
      <c r="QQH4" s="362"/>
      <c r="QQI4" s="390"/>
      <c r="QQJ4" s="390"/>
      <c r="QQK4" s="390"/>
      <c r="QQL4" s="390"/>
      <c r="QQM4" s="390"/>
      <c r="QQN4" s="362"/>
      <c r="QQO4" s="362"/>
      <c r="QQP4" s="362"/>
      <c r="QQQ4" s="390"/>
      <c r="QQR4" s="390"/>
      <c r="QQS4" s="390"/>
      <c r="QQT4" s="390"/>
      <c r="QQU4" s="390"/>
      <c r="QQV4" s="362"/>
      <c r="QQW4" s="362"/>
      <c r="QQX4" s="362"/>
      <c r="QQY4" s="390"/>
      <c r="QQZ4" s="390"/>
      <c r="QRA4" s="390"/>
      <c r="QRB4" s="390"/>
      <c r="QRC4" s="390"/>
      <c r="QRD4" s="362"/>
      <c r="QRE4" s="362"/>
      <c r="QRF4" s="362"/>
      <c r="QRG4" s="390"/>
      <c r="QRH4" s="390"/>
      <c r="QRI4" s="390"/>
      <c r="QRJ4" s="390"/>
      <c r="QRK4" s="390"/>
      <c r="QRL4" s="362"/>
      <c r="QRM4" s="362"/>
      <c r="QRN4" s="362"/>
      <c r="QRO4" s="390"/>
      <c r="QRP4" s="390"/>
      <c r="QRQ4" s="390"/>
      <c r="QRR4" s="390"/>
      <c r="QRS4" s="390"/>
      <c r="QRT4" s="362"/>
      <c r="QRU4" s="362"/>
      <c r="QRV4" s="362"/>
      <c r="QRW4" s="390"/>
      <c r="QRX4" s="390"/>
      <c r="QRY4" s="390"/>
      <c r="QRZ4" s="390"/>
      <c r="QSA4" s="390"/>
      <c r="QSB4" s="362"/>
      <c r="QSC4" s="362"/>
      <c r="QSD4" s="362"/>
      <c r="QSE4" s="390"/>
      <c r="QSF4" s="390"/>
      <c r="QSG4" s="390"/>
      <c r="QSH4" s="390"/>
      <c r="QSI4" s="390"/>
      <c r="QSJ4" s="362"/>
      <c r="QSK4" s="362"/>
      <c r="QSL4" s="362"/>
      <c r="QSM4" s="390"/>
      <c r="QSN4" s="390"/>
      <c r="QSO4" s="390"/>
      <c r="QSP4" s="390"/>
      <c r="QSQ4" s="390"/>
      <c r="QSR4" s="362"/>
      <c r="QSS4" s="362"/>
      <c r="QST4" s="362"/>
      <c r="QSU4" s="390"/>
      <c r="QSV4" s="390"/>
      <c r="QSW4" s="390"/>
      <c r="QSX4" s="390"/>
      <c r="QSY4" s="390"/>
      <c r="QSZ4" s="362"/>
      <c r="QTA4" s="362"/>
      <c r="QTB4" s="362"/>
      <c r="QTC4" s="390"/>
      <c r="QTD4" s="390"/>
      <c r="QTE4" s="390"/>
      <c r="QTF4" s="390"/>
      <c r="QTG4" s="390"/>
      <c r="QTH4" s="362"/>
      <c r="QTI4" s="362"/>
      <c r="QTJ4" s="362"/>
      <c r="QTK4" s="390"/>
      <c r="QTL4" s="390"/>
      <c r="QTM4" s="390"/>
      <c r="QTN4" s="390"/>
      <c r="QTO4" s="390"/>
      <c r="QTP4" s="362"/>
      <c r="QTQ4" s="362"/>
      <c r="QTR4" s="362"/>
      <c r="QTS4" s="390"/>
      <c r="QTT4" s="390"/>
      <c r="QTU4" s="390"/>
      <c r="QTV4" s="390"/>
      <c r="QTW4" s="390"/>
      <c r="QTX4" s="362"/>
      <c r="QTY4" s="362"/>
      <c r="QTZ4" s="362"/>
      <c r="QUA4" s="390"/>
      <c r="QUB4" s="390"/>
      <c r="QUC4" s="390"/>
      <c r="QUD4" s="390"/>
      <c r="QUE4" s="390"/>
      <c r="QUF4" s="362"/>
      <c r="QUG4" s="362"/>
      <c r="QUH4" s="362"/>
      <c r="QUI4" s="390"/>
      <c r="QUJ4" s="390"/>
      <c r="QUK4" s="390"/>
      <c r="QUL4" s="390"/>
      <c r="QUM4" s="390"/>
      <c r="QUN4" s="362"/>
      <c r="QUO4" s="362"/>
      <c r="QUP4" s="362"/>
      <c r="QUQ4" s="390"/>
      <c r="QUR4" s="390"/>
      <c r="QUS4" s="390"/>
      <c r="QUT4" s="390"/>
      <c r="QUU4" s="390"/>
      <c r="QUV4" s="362"/>
      <c r="QUW4" s="362"/>
      <c r="QUX4" s="362"/>
      <c r="QUY4" s="390"/>
      <c r="QUZ4" s="390"/>
      <c r="QVA4" s="390"/>
      <c r="QVB4" s="390"/>
      <c r="QVC4" s="390"/>
      <c r="QVD4" s="362"/>
      <c r="QVE4" s="362"/>
      <c r="QVF4" s="362"/>
      <c r="QVG4" s="390"/>
      <c r="QVH4" s="390"/>
      <c r="QVI4" s="390"/>
      <c r="QVJ4" s="390"/>
      <c r="QVK4" s="390"/>
      <c r="QVL4" s="362"/>
      <c r="QVM4" s="362"/>
      <c r="QVN4" s="362"/>
      <c r="QVO4" s="390"/>
      <c r="QVP4" s="390"/>
      <c r="QVQ4" s="390"/>
      <c r="QVR4" s="390"/>
      <c r="QVS4" s="390"/>
      <c r="QVT4" s="362"/>
      <c r="QVU4" s="362"/>
      <c r="QVV4" s="362"/>
      <c r="QVW4" s="390"/>
      <c r="QVX4" s="390"/>
      <c r="QVY4" s="390"/>
      <c r="QVZ4" s="390"/>
      <c r="QWA4" s="390"/>
      <c r="QWB4" s="362"/>
      <c r="QWC4" s="362"/>
      <c r="QWD4" s="362"/>
      <c r="QWE4" s="390"/>
      <c r="QWF4" s="390"/>
      <c r="QWG4" s="390"/>
      <c r="QWH4" s="390"/>
      <c r="QWI4" s="390"/>
      <c r="QWJ4" s="362"/>
      <c r="QWK4" s="362"/>
      <c r="QWL4" s="362"/>
      <c r="QWM4" s="390"/>
      <c r="QWN4" s="390"/>
      <c r="QWO4" s="390"/>
      <c r="QWP4" s="390"/>
      <c r="QWQ4" s="390"/>
      <c r="QWR4" s="362"/>
      <c r="QWS4" s="362"/>
      <c r="QWT4" s="362"/>
      <c r="QWU4" s="390"/>
      <c r="QWV4" s="390"/>
      <c r="QWW4" s="390"/>
      <c r="QWX4" s="390"/>
      <c r="QWY4" s="390"/>
      <c r="QWZ4" s="362"/>
      <c r="QXA4" s="362"/>
      <c r="QXB4" s="362"/>
      <c r="QXC4" s="390"/>
      <c r="QXD4" s="390"/>
      <c r="QXE4" s="390"/>
      <c r="QXF4" s="390"/>
      <c r="QXG4" s="390"/>
      <c r="QXH4" s="362"/>
      <c r="QXI4" s="362"/>
      <c r="QXJ4" s="362"/>
      <c r="QXK4" s="390"/>
      <c r="QXL4" s="390"/>
      <c r="QXM4" s="390"/>
      <c r="QXN4" s="390"/>
      <c r="QXO4" s="390"/>
      <c r="QXP4" s="362"/>
      <c r="QXQ4" s="362"/>
      <c r="QXR4" s="362"/>
      <c r="QXS4" s="390"/>
      <c r="QXT4" s="390"/>
      <c r="QXU4" s="390"/>
      <c r="QXV4" s="390"/>
      <c r="QXW4" s="390"/>
      <c r="QXX4" s="362"/>
      <c r="QXY4" s="362"/>
      <c r="QXZ4" s="362"/>
      <c r="QYA4" s="390"/>
      <c r="QYB4" s="390"/>
      <c r="QYC4" s="390"/>
      <c r="QYD4" s="390"/>
      <c r="QYE4" s="390"/>
      <c r="QYF4" s="362"/>
      <c r="QYG4" s="362"/>
      <c r="QYH4" s="362"/>
      <c r="QYI4" s="390"/>
      <c r="QYJ4" s="390"/>
      <c r="QYK4" s="390"/>
      <c r="QYL4" s="390"/>
      <c r="QYM4" s="390"/>
      <c r="QYN4" s="362"/>
      <c r="QYO4" s="362"/>
      <c r="QYP4" s="362"/>
      <c r="QYQ4" s="390"/>
      <c r="QYR4" s="390"/>
      <c r="QYS4" s="390"/>
      <c r="QYT4" s="390"/>
      <c r="QYU4" s="390"/>
      <c r="QYV4" s="362"/>
      <c r="QYW4" s="362"/>
      <c r="QYX4" s="362"/>
      <c r="QYY4" s="390"/>
      <c r="QYZ4" s="390"/>
      <c r="QZA4" s="390"/>
      <c r="QZB4" s="390"/>
      <c r="QZC4" s="390"/>
      <c r="QZD4" s="362"/>
      <c r="QZE4" s="362"/>
      <c r="QZF4" s="362"/>
      <c r="QZG4" s="390"/>
      <c r="QZH4" s="390"/>
      <c r="QZI4" s="390"/>
      <c r="QZJ4" s="390"/>
      <c r="QZK4" s="390"/>
      <c r="QZL4" s="362"/>
      <c r="QZM4" s="362"/>
      <c r="QZN4" s="362"/>
      <c r="QZO4" s="390"/>
      <c r="QZP4" s="390"/>
      <c r="QZQ4" s="390"/>
      <c r="QZR4" s="390"/>
      <c r="QZS4" s="390"/>
      <c r="QZT4" s="362"/>
      <c r="QZU4" s="362"/>
      <c r="QZV4" s="362"/>
      <c r="QZW4" s="390"/>
      <c r="QZX4" s="390"/>
      <c r="QZY4" s="390"/>
      <c r="QZZ4" s="390"/>
      <c r="RAA4" s="390"/>
      <c r="RAB4" s="362"/>
      <c r="RAC4" s="362"/>
      <c r="RAD4" s="362"/>
      <c r="RAE4" s="390"/>
      <c r="RAF4" s="390"/>
      <c r="RAG4" s="390"/>
      <c r="RAH4" s="390"/>
      <c r="RAI4" s="390"/>
      <c r="RAJ4" s="362"/>
      <c r="RAK4" s="362"/>
      <c r="RAL4" s="362"/>
      <c r="RAM4" s="390"/>
      <c r="RAN4" s="390"/>
      <c r="RAO4" s="390"/>
      <c r="RAP4" s="390"/>
      <c r="RAQ4" s="390"/>
      <c r="RAR4" s="362"/>
      <c r="RAS4" s="362"/>
      <c r="RAT4" s="362"/>
      <c r="RAU4" s="390"/>
      <c r="RAV4" s="390"/>
      <c r="RAW4" s="390"/>
      <c r="RAX4" s="390"/>
      <c r="RAY4" s="390"/>
      <c r="RAZ4" s="362"/>
      <c r="RBA4" s="362"/>
      <c r="RBB4" s="362"/>
      <c r="RBC4" s="390"/>
      <c r="RBD4" s="390"/>
      <c r="RBE4" s="390"/>
      <c r="RBF4" s="390"/>
      <c r="RBG4" s="390"/>
      <c r="RBH4" s="362"/>
      <c r="RBI4" s="362"/>
      <c r="RBJ4" s="362"/>
      <c r="RBK4" s="390"/>
      <c r="RBL4" s="390"/>
      <c r="RBM4" s="390"/>
      <c r="RBN4" s="390"/>
      <c r="RBO4" s="390"/>
      <c r="RBP4" s="362"/>
      <c r="RBQ4" s="362"/>
      <c r="RBR4" s="362"/>
      <c r="RBS4" s="390"/>
      <c r="RBT4" s="390"/>
      <c r="RBU4" s="390"/>
      <c r="RBV4" s="390"/>
      <c r="RBW4" s="390"/>
      <c r="RBX4" s="362"/>
      <c r="RBY4" s="362"/>
      <c r="RBZ4" s="362"/>
      <c r="RCA4" s="390"/>
      <c r="RCB4" s="390"/>
      <c r="RCC4" s="390"/>
      <c r="RCD4" s="390"/>
      <c r="RCE4" s="390"/>
      <c r="RCF4" s="362"/>
      <c r="RCG4" s="362"/>
      <c r="RCH4" s="362"/>
      <c r="RCI4" s="390"/>
      <c r="RCJ4" s="390"/>
      <c r="RCK4" s="390"/>
      <c r="RCL4" s="390"/>
      <c r="RCM4" s="390"/>
      <c r="RCN4" s="362"/>
      <c r="RCO4" s="362"/>
      <c r="RCP4" s="362"/>
      <c r="RCQ4" s="390"/>
      <c r="RCR4" s="390"/>
      <c r="RCS4" s="390"/>
      <c r="RCT4" s="390"/>
      <c r="RCU4" s="390"/>
      <c r="RCV4" s="362"/>
      <c r="RCW4" s="362"/>
      <c r="RCX4" s="362"/>
      <c r="RCY4" s="390"/>
      <c r="RCZ4" s="390"/>
      <c r="RDA4" s="390"/>
      <c r="RDB4" s="390"/>
      <c r="RDC4" s="390"/>
      <c r="RDD4" s="362"/>
      <c r="RDE4" s="362"/>
      <c r="RDF4" s="362"/>
      <c r="RDG4" s="390"/>
      <c r="RDH4" s="390"/>
      <c r="RDI4" s="390"/>
      <c r="RDJ4" s="390"/>
      <c r="RDK4" s="390"/>
      <c r="RDL4" s="362"/>
      <c r="RDM4" s="362"/>
      <c r="RDN4" s="362"/>
      <c r="RDO4" s="390"/>
      <c r="RDP4" s="390"/>
      <c r="RDQ4" s="390"/>
      <c r="RDR4" s="390"/>
      <c r="RDS4" s="390"/>
      <c r="RDT4" s="362"/>
      <c r="RDU4" s="362"/>
      <c r="RDV4" s="362"/>
      <c r="RDW4" s="390"/>
      <c r="RDX4" s="390"/>
      <c r="RDY4" s="390"/>
      <c r="RDZ4" s="390"/>
      <c r="REA4" s="390"/>
      <c r="REB4" s="362"/>
      <c r="REC4" s="362"/>
      <c r="RED4" s="362"/>
      <c r="REE4" s="390"/>
      <c r="REF4" s="390"/>
      <c r="REG4" s="390"/>
      <c r="REH4" s="390"/>
      <c r="REI4" s="390"/>
      <c r="REJ4" s="362"/>
      <c r="REK4" s="362"/>
      <c r="REL4" s="362"/>
      <c r="REM4" s="390"/>
      <c r="REN4" s="390"/>
      <c r="REO4" s="390"/>
      <c r="REP4" s="390"/>
      <c r="REQ4" s="390"/>
      <c r="RER4" s="362"/>
      <c r="RES4" s="362"/>
      <c r="RET4" s="362"/>
      <c r="REU4" s="390"/>
      <c r="REV4" s="390"/>
      <c r="REW4" s="390"/>
      <c r="REX4" s="390"/>
      <c r="REY4" s="390"/>
      <c r="REZ4" s="362"/>
      <c r="RFA4" s="362"/>
      <c r="RFB4" s="362"/>
      <c r="RFC4" s="390"/>
      <c r="RFD4" s="390"/>
      <c r="RFE4" s="390"/>
      <c r="RFF4" s="390"/>
      <c r="RFG4" s="390"/>
      <c r="RFH4" s="362"/>
      <c r="RFI4" s="362"/>
      <c r="RFJ4" s="362"/>
      <c r="RFK4" s="390"/>
      <c r="RFL4" s="390"/>
      <c r="RFM4" s="390"/>
      <c r="RFN4" s="390"/>
      <c r="RFO4" s="390"/>
      <c r="RFP4" s="362"/>
      <c r="RFQ4" s="362"/>
      <c r="RFR4" s="362"/>
      <c r="RFS4" s="390"/>
      <c r="RFT4" s="390"/>
      <c r="RFU4" s="390"/>
      <c r="RFV4" s="390"/>
      <c r="RFW4" s="390"/>
      <c r="RFX4" s="362"/>
      <c r="RFY4" s="362"/>
      <c r="RFZ4" s="362"/>
      <c r="RGA4" s="390"/>
      <c r="RGB4" s="390"/>
      <c r="RGC4" s="390"/>
      <c r="RGD4" s="390"/>
      <c r="RGE4" s="390"/>
      <c r="RGF4" s="362"/>
      <c r="RGG4" s="362"/>
      <c r="RGH4" s="362"/>
      <c r="RGI4" s="390"/>
      <c r="RGJ4" s="390"/>
      <c r="RGK4" s="390"/>
      <c r="RGL4" s="390"/>
      <c r="RGM4" s="390"/>
      <c r="RGN4" s="362"/>
      <c r="RGO4" s="362"/>
      <c r="RGP4" s="362"/>
      <c r="RGQ4" s="390"/>
      <c r="RGR4" s="390"/>
      <c r="RGS4" s="390"/>
      <c r="RGT4" s="390"/>
      <c r="RGU4" s="390"/>
      <c r="RGV4" s="362"/>
      <c r="RGW4" s="362"/>
      <c r="RGX4" s="362"/>
      <c r="RGY4" s="390"/>
      <c r="RGZ4" s="390"/>
      <c r="RHA4" s="390"/>
      <c r="RHB4" s="390"/>
      <c r="RHC4" s="390"/>
      <c r="RHD4" s="362"/>
      <c r="RHE4" s="362"/>
      <c r="RHF4" s="362"/>
      <c r="RHG4" s="390"/>
      <c r="RHH4" s="390"/>
      <c r="RHI4" s="390"/>
      <c r="RHJ4" s="390"/>
      <c r="RHK4" s="390"/>
      <c r="RHL4" s="362"/>
      <c r="RHM4" s="362"/>
      <c r="RHN4" s="362"/>
      <c r="RHO4" s="390"/>
      <c r="RHP4" s="390"/>
      <c r="RHQ4" s="390"/>
      <c r="RHR4" s="390"/>
      <c r="RHS4" s="390"/>
      <c r="RHT4" s="362"/>
      <c r="RHU4" s="362"/>
      <c r="RHV4" s="362"/>
      <c r="RHW4" s="390"/>
      <c r="RHX4" s="390"/>
      <c r="RHY4" s="390"/>
      <c r="RHZ4" s="390"/>
      <c r="RIA4" s="390"/>
      <c r="RIB4" s="362"/>
      <c r="RIC4" s="362"/>
      <c r="RID4" s="362"/>
      <c r="RIE4" s="390"/>
      <c r="RIF4" s="390"/>
      <c r="RIG4" s="390"/>
      <c r="RIH4" s="390"/>
      <c r="RII4" s="390"/>
      <c r="RIJ4" s="362"/>
      <c r="RIK4" s="362"/>
      <c r="RIL4" s="362"/>
      <c r="RIM4" s="390"/>
      <c r="RIN4" s="390"/>
      <c r="RIO4" s="390"/>
      <c r="RIP4" s="390"/>
      <c r="RIQ4" s="390"/>
      <c r="RIR4" s="362"/>
      <c r="RIS4" s="362"/>
      <c r="RIT4" s="362"/>
      <c r="RIU4" s="390"/>
      <c r="RIV4" s="390"/>
      <c r="RIW4" s="390"/>
      <c r="RIX4" s="390"/>
      <c r="RIY4" s="390"/>
      <c r="RIZ4" s="362"/>
      <c r="RJA4" s="362"/>
      <c r="RJB4" s="362"/>
      <c r="RJC4" s="390"/>
      <c r="RJD4" s="390"/>
      <c r="RJE4" s="390"/>
      <c r="RJF4" s="390"/>
      <c r="RJG4" s="390"/>
      <c r="RJH4" s="362"/>
      <c r="RJI4" s="362"/>
      <c r="RJJ4" s="362"/>
      <c r="RJK4" s="390"/>
      <c r="RJL4" s="390"/>
      <c r="RJM4" s="390"/>
      <c r="RJN4" s="390"/>
      <c r="RJO4" s="390"/>
      <c r="RJP4" s="362"/>
      <c r="RJQ4" s="362"/>
      <c r="RJR4" s="362"/>
      <c r="RJS4" s="390"/>
      <c r="RJT4" s="390"/>
      <c r="RJU4" s="390"/>
      <c r="RJV4" s="390"/>
      <c r="RJW4" s="390"/>
      <c r="RJX4" s="362"/>
      <c r="RJY4" s="362"/>
      <c r="RJZ4" s="362"/>
      <c r="RKA4" s="390"/>
      <c r="RKB4" s="390"/>
      <c r="RKC4" s="390"/>
      <c r="RKD4" s="390"/>
      <c r="RKE4" s="390"/>
      <c r="RKF4" s="362"/>
      <c r="RKG4" s="362"/>
      <c r="RKH4" s="362"/>
      <c r="RKI4" s="390"/>
      <c r="RKJ4" s="390"/>
      <c r="RKK4" s="390"/>
      <c r="RKL4" s="390"/>
      <c r="RKM4" s="390"/>
      <c r="RKN4" s="362"/>
      <c r="RKO4" s="362"/>
      <c r="RKP4" s="362"/>
      <c r="RKQ4" s="390"/>
      <c r="RKR4" s="390"/>
      <c r="RKS4" s="390"/>
      <c r="RKT4" s="390"/>
      <c r="RKU4" s="390"/>
      <c r="RKV4" s="362"/>
      <c r="RKW4" s="362"/>
      <c r="RKX4" s="362"/>
      <c r="RKY4" s="390"/>
      <c r="RKZ4" s="390"/>
      <c r="RLA4" s="390"/>
      <c r="RLB4" s="390"/>
      <c r="RLC4" s="390"/>
      <c r="RLD4" s="362"/>
      <c r="RLE4" s="362"/>
      <c r="RLF4" s="362"/>
      <c r="RLG4" s="390"/>
      <c r="RLH4" s="390"/>
      <c r="RLI4" s="390"/>
      <c r="RLJ4" s="390"/>
      <c r="RLK4" s="390"/>
      <c r="RLL4" s="362"/>
      <c r="RLM4" s="362"/>
      <c r="RLN4" s="362"/>
      <c r="RLO4" s="390"/>
      <c r="RLP4" s="390"/>
      <c r="RLQ4" s="390"/>
      <c r="RLR4" s="390"/>
      <c r="RLS4" s="390"/>
      <c r="RLT4" s="362"/>
      <c r="RLU4" s="362"/>
      <c r="RLV4" s="362"/>
      <c r="RLW4" s="390"/>
      <c r="RLX4" s="390"/>
      <c r="RLY4" s="390"/>
      <c r="RLZ4" s="390"/>
      <c r="RMA4" s="390"/>
      <c r="RMB4" s="362"/>
      <c r="RMC4" s="362"/>
      <c r="RMD4" s="362"/>
      <c r="RME4" s="390"/>
      <c r="RMF4" s="390"/>
      <c r="RMG4" s="390"/>
      <c r="RMH4" s="390"/>
      <c r="RMI4" s="390"/>
      <c r="RMJ4" s="362"/>
      <c r="RMK4" s="362"/>
      <c r="RML4" s="362"/>
      <c r="RMM4" s="390"/>
      <c r="RMN4" s="390"/>
      <c r="RMO4" s="390"/>
      <c r="RMP4" s="390"/>
      <c r="RMQ4" s="390"/>
      <c r="RMR4" s="362"/>
      <c r="RMS4" s="362"/>
      <c r="RMT4" s="362"/>
      <c r="RMU4" s="390"/>
      <c r="RMV4" s="390"/>
      <c r="RMW4" s="390"/>
      <c r="RMX4" s="390"/>
      <c r="RMY4" s="390"/>
      <c r="RMZ4" s="362"/>
      <c r="RNA4" s="362"/>
      <c r="RNB4" s="362"/>
      <c r="RNC4" s="390"/>
      <c r="RND4" s="390"/>
      <c r="RNE4" s="390"/>
      <c r="RNF4" s="390"/>
      <c r="RNG4" s="390"/>
      <c r="RNH4" s="362"/>
      <c r="RNI4" s="362"/>
      <c r="RNJ4" s="362"/>
      <c r="RNK4" s="390"/>
      <c r="RNL4" s="390"/>
      <c r="RNM4" s="390"/>
      <c r="RNN4" s="390"/>
      <c r="RNO4" s="390"/>
      <c r="RNP4" s="362"/>
      <c r="RNQ4" s="362"/>
      <c r="RNR4" s="362"/>
      <c r="RNS4" s="390"/>
      <c r="RNT4" s="390"/>
      <c r="RNU4" s="390"/>
      <c r="RNV4" s="390"/>
      <c r="RNW4" s="390"/>
      <c r="RNX4" s="362"/>
      <c r="RNY4" s="362"/>
      <c r="RNZ4" s="362"/>
      <c r="ROA4" s="390"/>
      <c r="ROB4" s="390"/>
      <c r="ROC4" s="390"/>
      <c r="ROD4" s="390"/>
      <c r="ROE4" s="390"/>
      <c r="ROF4" s="362"/>
      <c r="ROG4" s="362"/>
      <c r="ROH4" s="362"/>
      <c r="ROI4" s="390"/>
      <c r="ROJ4" s="390"/>
      <c r="ROK4" s="390"/>
      <c r="ROL4" s="390"/>
      <c r="ROM4" s="390"/>
      <c r="RON4" s="362"/>
      <c r="ROO4" s="362"/>
      <c r="ROP4" s="362"/>
      <c r="ROQ4" s="390"/>
      <c r="ROR4" s="390"/>
      <c r="ROS4" s="390"/>
      <c r="ROT4" s="390"/>
      <c r="ROU4" s="390"/>
      <c r="ROV4" s="362"/>
      <c r="ROW4" s="362"/>
      <c r="ROX4" s="362"/>
      <c r="ROY4" s="390"/>
      <c r="ROZ4" s="390"/>
      <c r="RPA4" s="390"/>
      <c r="RPB4" s="390"/>
      <c r="RPC4" s="390"/>
      <c r="RPD4" s="362"/>
      <c r="RPE4" s="362"/>
      <c r="RPF4" s="362"/>
      <c r="RPG4" s="390"/>
      <c r="RPH4" s="390"/>
      <c r="RPI4" s="390"/>
      <c r="RPJ4" s="390"/>
      <c r="RPK4" s="390"/>
      <c r="RPL4" s="362"/>
      <c r="RPM4" s="362"/>
      <c r="RPN4" s="362"/>
      <c r="RPO4" s="390"/>
      <c r="RPP4" s="390"/>
      <c r="RPQ4" s="390"/>
      <c r="RPR4" s="390"/>
      <c r="RPS4" s="390"/>
      <c r="RPT4" s="362"/>
      <c r="RPU4" s="362"/>
      <c r="RPV4" s="362"/>
      <c r="RPW4" s="390"/>
      <c r="RPX4" s="390"/>
      <c r="RPY4" s="390"/>
      <c r="RPZ4" s="390"/>
      <c r="RQA4" s="390"/>
      <c r="RQB4" s="362"/>
      <c r="RQC4" s="362"/>
      <c r="RQD4" s="362"/>
      <c r="RQE4" s="390"/>
      <c r="RQF4" s="390"/>
      <c r="RQG4" s="390"/>
      <c r="RQH4" s="390"/>
      <c r="RQI4" s="390"/>
      <c r="RQJ4" s="362"/>
      <c r="RQK4" s="362"/>
      <c r="RQL4" s="362"/>
      <c r="RQM4" s="390"/>
      <c r="RQN4" s="390"/>
      <c r="RQO4" s="390"/>
      <c r="RQP4" s="390"/>
      <c r="RQQ4" s="390"/>
      <c r="RQR4" s="362"/>
      <c r="RQS4" s="362"/>
      <c r="RQT4" s="362"/>
      <c r="RQU4" s="390"/>
      <c r="RQV4" s="390"/>
      <c r="RQW4" s="390"/>
      <c r="RQX4" s="390"/>
      <c r="RQY4" s="390"/>
      <c r="RQZ4" s="362"/>
      <c r="RRA4" s="362"/>
      <c r="RRB4" s="362"/>
      <c r="RRC4" s="390"/>
      <c r="RRD4" s="390"/>
      <c r="RRE4" s="390"/>
      <c r="RRF4" s="390"/>
      <c r="RRG4" s="390"/>
      <c r="RRH4" s="362"/>
      <c r="RRI4" s="362"/>
      <c r="RRJ4" s="362"/>
      <c r="RRK4" s="390"/>
      <c r="RRL4" s="390"/>
      <c r="RRM4" s="390"/>
      <c r="RRN4" s="390"/>
      <c r="RRO4" s="390"/>
      <c r="RRP4" s="362"/>
      <c r="RRQ4" s="362"/>
      <c r="RRR4" s="362"/>
      <c r="RRS4" s="390"/>
      <c r="RRT4" s="390"/>
      <c r="RRU4" s="390"/>
      <c r="RRV4" s="390"/>
      <c r="RRW4" s="390"/>
      <c r="RRX4" s="362"/>
      <c r="RRY4" s="362"/>
      <c r="RRZ4" s="362"/>
      <c r="RSA4" s="390"/>
      <c r="RSB4" s="390"/>
      <c r="RSC4" s="390"/>
      <c r="RSD4" s="390"/>
      <c r="RSE4" s="390"/>
      <c r="RSF4" s="362"/>
      <c r="RSG4" s="362"/>
      <c r="RSH4" s="362"/>
      <c r="RSI4" s="390"/>
      <c r="RSJ4" s="390"/>
      <c r="RSK4" s="390"/>
      <c r="RSL4" s="390"/>
      <c r="RSM4" s="390"/>
      <c r="RSN4" s="362"/>
      <c r="RSO4" s="362"/>
      <c r="RSP4" s="362"/>
      <c r="RSQ4" s="390"/>
      <c r="RSR4" s="390"/>
      <c r="RSS4" s="390"/>
      <c r="RST4" s="390"/>
      <c r="RSU4" s="390"/>
      <c r="RSV4" s="362"/>
      <c r="RSW4" s="362"/>
      <c r="RSX4" s="362"/>
      <c r="RSY4" s="390"/>
      <c r="RSZ4" s="390"/>
      <c r="RTA4" s="390"/>
      <c r="RTB4" s="390"/>
      <c r="RTC4" s="390"/>
      <c r="RTD4" s="362"/>
      <c r="RTE4" s="362"/>
      <c r="RTF4" s="362"/>
      <c r="RTG4" s="390"/>
      <c r="RTH4" s="390"/>
      <c r="RTI4" s="390"/>
      <c r="RTJ4" s="390"/>
      <c r="RTK4" s="390"/>
      <c r="RTL4" s="362"/>
      <c r="RTM4" s="362"/>
      <c r="RTN4" s="362"/>
      <c r="RTO4" s="390"/>
      <c r="RTP4" s="390"/>
      <c r="RTQ4" s="390"/>
      <c r="RTR4" s="390"/>
      <c r="RTS4" s="390"/>
      <c r="RTT4" s="362"/>
      <c r="RTU4" s="362"/>
      <c r="RTV4" s="362"/>
      <c r="RTW4" s="390"/>
      <c r="RTX4" s="390"/>
      <c r="RTY4" s="390"/>
      <c r="RTZ4" s="390"/>
      <c r="RUA4" s="390"/>
      <c r="RUB4" s="362"/>
      <c r="RUC4" s="362"/>
      <c r="RUD4" s="362"/>
      <c r="RUE4" s="390"/>
      <c r="RUF4" s="390"/>
      <c r="RUG4" s="390"/>
      <c r="RUH4" s="390"/>
      <c r="RUI4" s="390"/>
      <c r="RUJ4" s="362"/>
      <c r="RUK4" s="362"/>
      <c r="RUL4" s="362"/>
      <c r="RUM4" s="390"/>
      <c r="RUN4" s="390"/>
      <c r="RUO4" s="390"/>
      <c r="RUP4" s="390"/>
      <c r="RUQ4" s="390"/>
      <c r="RUR4" s="362"/>
      <c r="RUS4" s="362"/>
      <c r="RUT4" s="362"/>
      <c r="RUU4" s="390"/>
      <c r="RUV4" s="390"/>
      <c r="RUW4" s="390"/>
      <c r="RUX4" s="390"/>
      <c r="RUY4" s="390"/>
      <c r="RUZ4" s="362"/>
      <c r="RVA4" s="362"/>
      <c r="RVB4" s="362"/>
      <c r="RVC4" s="390"/>
      <c r="RVD4" s="390"/>
      <c r="RVE4" s="390"/>
      <c r="RVF4" s="390"/>
      <c r="RVG4" s="390"/>
      <c r="RVH4" s="362"/>
      <c r="RVI4" s="362"/>
      <c r="RVJ4" s="362"/>
      <c r="RVK4" s="390"/>
      <c r="RVL4" s="390"/>
      <c r="RVM4" s="390"/>
      <c r="RVN4" s="390"/>
      <c r="RVO4" s="390"/>
      <c r="RVP4" s="362"/>
      <c r="RVQ4" s="362"/>
      <c r="RVR4" s="362"/>
      <c r="RVS4" s="390"/>
      <c r="RVT4" s="390"/>
      <c r="RVU4" s="390"/>
      <c r="RVV4" s="390"/>
      <c r="RVW4" s="390"/>
      <c r="RVX4" s="362"/>
      <c r="RVY4" s="362"/>
      <c r="RVZ4" s="362"/>
      <c r="RWA4" s="390"/>
      <c r="RWB4" s="390"/>
      <c r="RWC4" s="390"/>
      <c r="RWD4" s="390"/>
      <c r="RWE4" s="390"/>
      <c r="RWF4" s="362"/>
      <c r="RWG4" s="362"/>
      <c r="RWH4" s="362"/>
      <c r="RWI4" s="390"/>
      <c r="RWJ4" s="390"/>
      <c r="RWK4" s="390"/>
      <c r="RWL4" s="390"/>
      <c r="RWM4" s="390"/>
      <c r="RWN4" s="362"/>
      <c r="RWO4" s="362"/>
      <c r="RWP4" s="362"/>
      <c r="RWQ4" s="390"/>
      <c r="RWR4" s="390"/>
      <c r="RWS4" s="390"/>
      <c r="RWT4" s="390"/>
      <c r="RWU4" s="390"/>
      <c r="RWV4" s="362"/>
      <c r="RWW4" s="362"/>
      <c r="RWX4" s="362"/>
      <c r="RWY4" s="390"/>
      <c r="RWZ4" s="390"/>
      <c r="RXA4" s="390"/>
      <c r="RXB4" s="390"/>
      <c r="RXC4" s="390"/>
      <c r="RXD4" s="362"/>
      <c r="RXE4" s="362"/>
      <c r="RXF4" s="362"/>
      <c r="RXG4" s="390"/>
      <c r="RXH4" s="390"/>
      <c r="RXI4" s="390"/>
      <c r="RXJ4" s="390"/>
      <c r="RXK4" s="390"/>
      <c r="RXL4" s="362"/>
      <c r="RXM4" s="362"/>
      <c r="RXN4" s="362"/>
      <c r="RXO4" s="390"/>
      <c r="RXP4" s="390"/>
      <c r="RXQ4" s="390"/>
      <c r="RXR4" s="390"/>
      <c r="RXS4" s="390"/>
      <c r="RXT4" s="362"/>
      <c r="RXU4" s="362"/>
      <c r="RXV4" s="362"/>
      <c r="RXW4" s="390"/>
      <c r="RXX4" s="390"/>
      <c r="RXY4" s="390"/>
      <c r="RXZ4" s="390"/>
      <c r="RYA4" s="390"/>
      <c r="RYB4" s="362"/>
      <c r="RYC4" s="362"/>
      <c r="RYD4" s="362"/>
      <c r="RYE4" s="390"/>
      <c r="RYF4" s="390"/>
      <c r="RYG4" s="390"/>
      <c r="RYH4" s="390"/>
      <c r="RYI4" s="390"/>
      <c r="RYJ4" s="362"/>
      <c r="RYK4" s="362"/>
      <c r="RYL4" s="362"/>
      <c r="RYM4" s="390"/>
      <c r="RYN4" s="390"/>
      <c r="RYO4" s="390"/>
      <c r="RYP4" s="390"/>
      <c r="RYQ4" s="390"/>
      <c r="RYR4" s="362"/>
      <c r="RYS4" s="362"/>
      <c r="RYT4" s="362"/>
      <c r="RYU4" s="390"/>
      <c r="RYV4" s="390"/>
      <c r="RYW4" s="390"/>
      <c r="RYX4" s="390"/>
      <c r="RYY4" s="390"/>
      <c r="RYZ4" s="362"/>
      <c r="RZA4" s="362"/>
      <c r="RZB4" s="362"/>
      <c r="RZC4" s="390"/>
      <c r="RZD4" s="390"/>
      <c r="RZE4" s="390"/>
      <c r="RZF4" s="390"/>
      <c r="RZG4" s="390"/>
      <c r="RZH4" s="362"/>
      <c r="RZI4" s="362"/>
      <c r="RZJ4" s="362"/>
      <c r="RZK4" s="390"/>
      <c r="RZL4" s="390"/>
      <c r="RZM4" s="390"/>
      <c r="RZN4" s="390"/>
      <c r="RZO4" s="390"/>
      <c r="RZP4" s="362"/>
      <c r="RZQ4" s="362"/>
      <c r="RZR4" s="362"/>
      <c r="RZS4" s="390"/>
      <c r="RZT4" s="390"/>
      <c r="RZU4" s="390"/>
      <c r="RZV4" s="390"/>
      <c r="RZW4" s="390"/>
      <c r="RZX4" s="362"/>
      <c r="RZY4" s="362"/>
      <c r="RZZ4" s="362"/>
      <c r="SAA4" s="390"/>
      <c r="SAB4" s="390"/>
      <c r="SAC4" s="390"/>
      <c r="SAD4" s="390"/>
      <c r="SAE4" s="390"/>
      <c r="SAF4" s="362"/>
      <c r="SAG4" s="362"/>
      <c r="SAH4" s="362"/>
      <c r="SAI4" s="390"/>
      <c r="SAJ4" s="390"/>
      <c r="SAK4" s="390"/>
      <c r="SAL4" s="390"/>
      <c r="SAM4" s="390"/>
      <c r="SAN4" s="362"/>
      <c r="SAO4" s="362"/>
      <c r="SAP4" s="362"/>
      <c r="SAQ4" s="390"/>
      <c r="SAR4" s="390"/>
      <c r="SAS4" s="390"/>
      <c r="SAT4" s="390"/>
      <c r="SAU4" s="390"/>
      <c r="SAV4" s="362"/>
      <c r="SAW4" s="362"/>
      <c r="SAX4" s="362"/>
      <c r="SAY4" s="390"/>
      <c r="SAZ4" s="390"/>
      <c r="SBA4" s="390"/>
      <c r="SBB4" s="390"/>
      <c r="SBC4" s="390"/>
      <c r="SBD4" s="362"/>
      <c r="SBE4" s="362"/>
      <c r="SBF4" s="362"/>
      <c r="SBG4" s="390"/>
      <c r="SBH4" s="390"/>
      <c r="SBI4" s="390"/>
      <c r="SBJ4" s="390"/>
      <c r="SBK4" s="390"/>
      <c r="SBL4" s="362"/>
      <c r="SBM4" s="362"/>
      <c r="SBN4" s="362"/>
      <c r="SBO4" s="390"/>
      <c r="SBP4" s="390"/>
      <c r="SBQ4" s="390"/>
      <c r="SBR4" s="390"/>
      <c r="SBS4" s="390"/>
      <c r="SBT4" s="362"/>
      <c r="SBU4" s="362"/>
      <c r="SBV4" s="362"/>
      <c r="SBW4" s="390"/>
      <c r="SBX4" s="390"/>
      <c r="SBY4" s="390"/>
      <c r="SBZ4" s="390"/>
      <c r="SCA4" s="390"/>
      <c r="SCB4" s="362"/>
      <c r="SCC4" s="362"/>
      <c r="SCD4" s="362"/>
      <c r="SCE4" s="390"/>
      <c r="SCF4" s="390"/>
      <c r="SCG4" s="390"/>
      <c r="SCH4" s="390"/>
      <c r="SCI4" s="390"/>
      <c r="SCJ4" s="362"/>
      <c r="SCK4" s="362"/>
      <c r="SCL4" s="362"/>
      <c r="SCM4" s="390"/>
      <c r="SCN4" s="390"/>
      <c r="SCO4" s="390"/>
      <c r="SCP4" s="390"/>
      <c r="SCQ4" s="390"/>
      <c r="SCR4" s="362"/>
      <c r="SCS4" s="362"/>
      <c r="SCT4" s="362"/>
      <c r="SCU4" s="390"/>
      <c r="SCV4" s="390"/>
      <c r="SCW4" s="390"/>
      <c r="SCX4" s="390"/>
      <c r="SCY4" s="390"/>
      <c r="SCZ4" s="362"/>
      <c r="SDA4" s="362"/>
      <c r="SDB4" s="362"/>
      <c r="SDC4" s="390"/>
      <c r="SDD4" s="390"/>
      <c r="SDE4" s="390"/>
      <c r="SDF4" s="390"/>
      <c r="SDG4" s="390"/>
      <c r="SDH4" s="362"/>
      <c r="SDI4" s="362"/>
      <c r="SDJ4" s="362"/>
      <c r="SDK4" s="390"/>
      <c r="SDL4" s="390"/>
      <c r="SDM4" s="390"/>
      <c r="SDN4" s="390"/>
      <c r="SDO4" s="390"/>
      <c r="SDP4" s="362"/>
      <c r="SDQ4" s="362"/>
      <c r="SDR4" s="362"/>
      <c r="SDS4" s="390"/>
      <c r="SDT4" s="390"/>
      <c r="SDU4" s="390"/>
      <c r="SDV4" s="390"/>
      <c r="SDW4" s="390"/>
      <c r="SDX4" s="362"/>
      <c r="SDY4" s="362"/>
      <c r="SDZ4" s="362"/>
      <c r="SEA4" s="390"/>
      <c r="SEB4" s="390"/>
      <c r="SEC4" s="390"/>
      <c r="SED4" s="390"/>
      <c r="SEE4" s="390"/>
      <c r="SEF4" s="362"/>
      <c r="SEG4" s="362"/>
      <c r="SEH4" s="362"/>
      <c r="SEI4" s="390"/>
      <c r="SEJ4" s="390"/>
      <c r="SEK4" s="390"/>
      <c r="SEL4" s="390"/>
      <c r="SEM4" s="390"/>
      <c r="SEN4" s="362"/>
      <c r="SEO4" s="362"/>
      <c r="SEP4" s="362"/>
      <c r="SEQ4" s="390"/>
      <c r="SER4" s="390"/>
      <c r="SES4" s="390"/>
      <c r="SET4" s="390"/>
      <c r="SEU4" s="390"/>
      <c r="SEV4" s="362"/>
      <c r="SEW4" s="362"/>
      <c r="SEX4" s="362"/>
      <c r="SEY4" s="390"/>
      <c r="SEZ4" s="390"/>
      <c r="SFA4" s="390"/>
      <c r="SFB4" s="390"/>
      <c r="SFC4" s="390"/>
      <c r="SFD4" s="362"/>
      <c r="SFE4" s="362"/>
      <c r="SFF4" s="362"/>
      <c r="SFG4" s="390"/>
      <c r="SFH4" s="390"/>
      <c r="SFI4" s="390"/>
      <c r="SFJ4" s="390"/>
      <c r="SFK4" s="390"/>
      <c r="SFL4" s="362"/>
      <c r="SFM4" s="362"/>
      <c r="SFN4" s="362"/>
      <c r="SFO4" s="390"/>
      <c r="SFP4" s="390"/>
      <c r="SFQ4" s="390"/>
      <c r="SFR4" s="390"/>
      <c r="SFS4" s="390"/>
      <c r="SFT4" s="362"/>
      <c r="SFU4" s="362"/>
      <c r="SFV4" s="362"/>
      <c r="SFW4" s="390"/>
      <c r="SFX4" s="390"/>
      <c r="SFY4" s="390"/>
      <c r="SFZ4" s="390"/>
      <c r="SGA4" s="390"/>
      <c r="SGB4" s="362"/>
      <c r="SGC4" s="362"/>
      <c r="SGD4" s="362"/>
      <c r="SGE4" s="390"/>
      <c r="SGF4" s="390"/>
      <c r="SGG4" s="390"/>
      <c r="SGH4" s="390"/>
      <c r="SGI4" s="390"/>
      <c r="SGJ4" s="362"/>
      <c r="SGK4" s="362"/>
      <c r="SGL4" s="362"/>
      <c r="SGM4" s="390"/>
      <c r="SGN4" s="390"/>
      <c r="SGO4" s="390"/>
      <c r="SGP4" s="390"/>
      <c r="SGQ4" s="390"/>
      <c r="SGR4" s="362"/>
      <c r="SGS4" s="362"/>
      <c r="SGT4" s="362"/>
      <c r="SGU4" s="390"/>
      <c r="SGV4" s="390"/>
      <c r="SGW4" s="390"/>
      <c r="SGX4" s="390"/>
      <c r="SGY4" s="390"/>
      <c r="SGZ4" s="362"/>
      <c r="SHA4" s="362"/>
      <c r="SHB4" s="362"/>
      <c r="SHC4" s="390"/>
      <c r="SHD4" s="390"/>
      <c r="SHE4" s="390"/>
      <c r="SHF4" s="390"/>
      <c r="SHG4" s="390"/>
      <c r="SHH4" s="362"/>
      <c r="SHI4" s="362"/>
      <c r="SHJ4" s="362"/>
      <c r="SHK4" s="390"/>
      <c r="SHL4" s="390"/>
      <c r="SHM4" s="390"/>
      <c r="SHN4" s="390"/>
      <c r="SHO4" s="390"/>
      <c r="SHP4" s="362"/>
      <c r="SHQ4" s="362"/>
      <c r="SHR4" s="362"/>
      <c r="SHS4" s="390"/>
      <c r="SHT4" s="390"/>
      <c r="SHU4" s="390"/>
      <c r="SHV4" s="390"/>
      <c r="SHW4" s="390"/>
      <c r="SHX4" s="362"/>
      <c r="SHY4" s="362"/>
      <c r="SHZ4" s="362"/>
      <c r="SIA4" s="390"/>
      <c r="SIB4" s="390"/>
      <c r="SIC4" s="390"/>
      <c r="SID4" s="390"/>
      <c r="SIE4" s="390"/>
      <c r="SIF4" s="362"/>
      <c r="SIG4" s="362"/>
      <c r="SIH4" s="362"/>
      <c r="SII4" s="390"/>
      <c r="SIJ4" s="390"/>
      <c r="SIK4" s="390"/>
      <c r="SIL4" s="390"/>
      <c r="SIM4" s="390"/>
      <c r="SIN4" s="362"/>
      <c r="SIO4" s="362"/>
      <c r="SIP4" s="362"/>
      <c r="SIQ4" s="390"/>
      <c r="SIR4" s="390"/>
      <c r="SIS4" s="390"/>
      <c r="SIT4" s="390"/>
      <c r="SIU4" s="390"/>
      <c r="SIV4" s="362"/>
      <c r="SIW4" s="362"/>
      <c r="SIX4" s="362"/>
      <c r="SIY4" s="390"/>
      <c r="SIZ4" s="390"/>
      <c r="SJA4" s="390"/>
      <c r="SJB4" s="390"/>
      <c r="SJC4" s="390"/>
      <c r="SJD4" s="362"/>
      <c r="SJE4" s="362"/>
      <c r="SJF4" s="362"/>
      <c r="SJG4" s="390"/>
      <c r="SJH4" s="390"/>
      <c r="SJI4" s="390"/>
      <c r="SJJ4" s="390"/>
      <c r="SJK4" s="390"/>
      <c r="SJL4" s="362"/>
      <c r="SJM4" s="362"/>
      <c r="SJN4" s="362"/>
      <c r="SJO4" s="390"/>
      <c r="SJP4" s="390"/>
      <c r="SJQ4" s="390"/>
      <c r="SJR4" s="390"/>
      <c r="SJS4" s="390"/>
      <c r="SJT4" s="362"/>
      <c r="SJU4" s="362"/>
      <c r="SJV4" s="362"/>
      <c r="SJW4" s="390"/>
      <c r="SJX4" s="390"/>
      <c r="SJY4" s="390"/>
      <c r="SJZ4" s="390"/>
      <c r="SKA4" s="390"/>
      <c r="SKB4" s="362"/>
      <c r="SKC4" s="362"/>
      <c r="SKD4" s="362"/>
      <c r="SKE4" s="390"/>
      <c r="SKF4" s="390"/>
      <c r="SKG4" s="390"/>
      <c r="SKH4" s="390"/>
      <c r="SKI4" s="390"/>
      <c r="SKJ4" s="362"/>
      <c r="SKK4" s="362"/>
      <c r="SKL4" s="362"/>
      <c r="SKM4" s="390"/>
      <c r="SKN4" s="390"/>
      <c r="SKO4" s="390"/>
      <c r="SKP4" s="390"/>
      <c r="SKQ4" s="390"/>
      <c r="SKR4" s="362"/>
      <c r="SKS4" s="362"/>
      <c r="SKT4" s="362"/>
      <c r="SKU4" s="390"/>
      <c r="SKV4" s="390"/>
      <c r="SKW4" s="390"/>
      <c r="SKX4" s="390"/>
      <c r="SKY4" s="390"/>
      <c r="SKZ4" s="362"/>
      <c r="SLA4" s="362"/>
      <c r="SLB4" s="362"/>
      <c r="SLC4" s="390"/>
      <c r="SLD4" s="390"/>
      <c r="SLE4" s="390"/>
      <c r="SLF4" s="390"/>
      <c r="SLG4" s="390"/>
      <c r="SLH4" s="362"/>
      <c r="SLI4" s="362"/>
      <c r="SLJ4" s="362"/>
      <c r="SLK4" s="390"/>
      <c r="SLL4" s="390"/>
      <c r="SLM4" s="390"/>
      <c r="SLN4" s="390"/>
      <c r="SLO4" s="390"/>
      <c r="SLP4" s="362"/>
      <c r="SLQ4" s="362"/>
      <c r="SLR4" s="362"/>
      <c r="SLS4" s="390"/>
      <c r="SLT4" s="390"/>
      <c r="SLU4" s="390"/>
      <c r="SLV4" s="390"/>
      <c r="SLW4" s="390"/>
      <c r="SLX4" s="362"/>
      <c r="SLY4" s="362"/>
      <c r="SLZ4" s="362"/>
      <c r="SMA4" s="390"/>
      <c r="SMB4" s="390"/>
      <c r="SMC4" s="390"/>
      <c r="SMD4" s="390"/>
      <c r="SME4" s="390"/>
      <c r="SMF4" s="362"/>
      <c r="SMG4" s="362"/>
      <c r="SMH4" s="362"/>
      <c r="SMI4" s="390"/>
      <c r="SMJ4" s="390"/>
      <c r="SMK4" s="390"/>
      <c r="SML4" s="390"/>
      <c r="SMM4" s="390"/>
      <c r="SMN4" s="362"/>
      <c r="SMO4" s="362"/>
      <c r="SMP4" s="362"/>
      <c r="SMQ4" s="390"/>
      <c r="SMR4" s="390"/>
      <c r="SMS4" s="390"/>
      <c r="SMT4" s="390"/>
      <c r="SMU4" s="390"/>
      <c r="SMV4" s="362"/>
      <c r="SMW4" s="362"/>
      <c r="SMX4" s="362"/>
      <c r="SMY4" s="390"/>
      <c r="SMZ4" s="390"/>
      <c r="SNA4" s="390"/>
      <c r="SNB4" s="390"/>
      <c r="SNC4" s="390"/>
      <c r="SND4" s="362"/>
      <c r="SNE4" s="362"/>
      <c r="SNF4" s="362"/>
      <c r="SNG4" s="390"/>
      <c r="SNH4" s="390"/>
      <c r="SNI4" s="390"/>
      <c r="SNJ4" s="390"/>
      <c r="SNK4" s="390"/>
      <c r="SNL4" s="362"/>
      <c r="SNM4" s="362"/>
      <c r="SNN4" s="362"/>
      <c r="SNO4" s="390"/>
      <c r="SNP4" s="390"/>
      <c r="SNQ4" s="390"/>
      <c r="SNR4" s="390"/>
      <c r="SNS4" s="390"/>
      <c r="SNT4" s="362"/>
      <c r="SNU4" s="362"/>
      <c r="SNV4" s="362"/>
      <c r="SNW4" s="390"/>
      <c r="SNX4" s="390"/>
      <c r="SNY4" s="390"/>
      <c r="SNZ4" s="390"/>
      <c r="SOA4" s="390"/>
      <c r="SOB4" s="362"/>
      <c r="SOC4" s="362"/>
      <c r="SOD4" s="362"/>
      <c r="SOE4" s="390"/>
      <c r="SOF4" s="390"/>
      <c r="SOG4" s="390"/>
      <c r="SOH4" s="390"/>
      <c r="SOI4" s="390"/>
      <c r="SOJ4" s="362"/>
      <c r="SOK4" s="362"/>
      <c r="SOL4" s="362"/>
      <c r="SOM4" s="390"/>
      <c r="SON4" s="390"/>
      <c r="SOO4" s="390"/>
      <c r="SOP4" s="390"/>
      <c r="SOQ4" s="390"/>
      <c r="SOR4" s="362"/>
      <c r="SOS4" s="362"/>
      <c r="SOT4" s="362"/>
      <c r="SOU4" s="390"/>
      <c r="SOV4" s="390"/>
      <c r="SOW4" s="390"/>
      <c r="SOX4" s="390"/>
      <c r="SOY4" s="390"/>
      <c r="SOZ4" s="362"/>
      <c r="SPA4" s="362"/>
      <c r="SPB4" s="362"/>
      <c r="SPC4" s="390"/>
      <c r="SPD4" s="390"/>
      <c r="SPE4" s="390"/>
      <c r="SPF4" s="390"/>
      <c r="SPG4" s="390"/>
      <c r="SPH4" s="362"/>
      <c r="SPI4" s="362"/>
      <c r="SPJ4" s="362"/>
      <c r="SPK4" s="390"/>
      <c r="SPL4" s="390"/>
      <c r="SPM4" s="390"/>
      <c r="SPN4" s="390"/>
      <c r="SPO4" s="390"/>
      <c r="SPP4" s="362"/>
      <c r="SPQ4" s="362"/>
      <c r="SPR4" s="362"/>
      <c r="SPS4" s="390"/>
      <c r="SPT4" s="390"/>
      <c r="SPU4" s="390"/>
      <c r="SPV4" s="390"/>
      <c r="SPW4" s="390"/>
      <c r="SPX4" s="362"/>
      <c r="SPY4" s="362"/>
      <c r="SPZ4" s="362"/>
      <c r="SQA4" s="390"/>
      <c r="SQB4" s="390"/>
      <c r="SQC4" s="390"/>
      <c r="SQD4" s="390"/>
      <c r="SQE4" s="390"/>
      <c r="SQF4" s="362"/>
      <c r="SQG4" s="362"/>
      <c r="SQH4" s="362"/>
      <c r="SQI4" s="390"/>
      <c r="SQJ4" s="390"/>
      <c r="SQK4" s="390"/>
      <c r="SQL4" s="390"/>
      <c r="SQM4" s="390"/>
      <c r="SQN4" s="362"/>
      <c r="SQO4" s="362"/>
      <c r="SQP4" s="362"/>
      <c r="SQQ4" s="390"/>
      <c r="SQR4" s="390"/>
      <c r="SQS4" s="390"/>
      <c r="SQT4" s="390"/>
      <c r="SQU4" s="390"/>
      <c r="SQV4" s="362"/>
      <c r="SQW4" s="362"/>
      <c r="SQX4" s="362"/>
      <c r="SQY4" s="390"/>
      <c r="SQZ4" s="390"/>
      <c r="SRA4" s="390"/>
      <c r="SRB4" s="390"/>
      <c r="SRC4" s="390"/>
      <c r="SRD4" s="362"/>
      <c r="SRE4" s="362"/>
      <c r="SRF4" s="362"/>
      <c r="SRG4" s="390"/>
      <c r="SRH4" s="390"/>
      <c r="SRI4" s="390"/>
      <c r="SRJ4" s="390"/>
      <c r="SRK4" s="390"/>
      <c r="SRL4" s="362"/>
      <c r="SRM4" s="362"/>
      <c r="SRN4" s="362"/>
      <c r="SRO4" s="390"/>
      <c r="SRP4" s="390"/>
      <c r="SRQ4" s="390"/>
      <c r="SRR4" s="390"/>
      <c r="SRS4" s="390"/>
      <c r="SRT4" s="362"/>
      <c r="SRU4" s="362"/>
      <c r="SRV4" s="362"/>
      <c r="SRW4" s="390"/>
      <c r="SRX4" s="390"/>
      <c r="SRY4" s="390"/>
      <c r="SRZ4" s="390"/>
      <c r="SSA4" s="390"/>
      <c r="SSB4" s="362"/>
      <c r="SSC4" s="362"/>
      <c r="SSD4" s="362"/>
      <c r="SSE4" s="390"/>
      <c r="SSF4" s="390"/>
      <c r="SSG4" s="390"/>
      <c r="SSH4" s="390"/>
      <c r="SSI4" s="390"/>
      <c r="SSJ4" s="362"/>
      <c r="SSK4" s="362"/>
      <c r="SSL4" s="362"/>
      <c r="SSM4" s="390"/>
      <c r="SSN4" s="390"/>
      <c r="SSO4" s="390"/>
      <c r="SSP4" s="390"/>
      <c r="SSQ4" s="390"/>
      <c r="SSR4" s="362"/>
      <c r="SSS4" s="362"/>
      <c r="SST4" s="362"/>
      <c r="SSU4" s="390"/>
      <c r="SSV4" s="390"/>
      <c r="SSW4" s="390"/>
      <c r="SSX4" s="390"/>
      <c r="SSY4" s="390"/>
      <c r="SSZ4" s="362"/>
      <c r="STA4" s="362"/>
      <c r="STB4" s="362"/>
      <c r="STC4" s="390"/>
      <c r="STD4" s="390"/>
      <c r="STE4" s="390"/>
      <c r="STF4" s="390"/>
      <c r="STG4" s="390"/>
      <c r="STH4" s="362"/>
      <c r="STI4" s="362"/>
      <c r="STJ4" s="362"/>
      <c r="STK4" s="390"/>
      <c r="STL4" s="390"/>
      <c r="STM4" s="390"/>
      <c r="STN4" s="390"/>
      <c r="STO4" s="390"/>
      <c r="STP4" s="362"/>
      <c r="STQ4" s="362"/>
      <c r="STR4" s="362"/>
      <c r="STS4" s="390"/>
      <c r="STT4" s="390"/>
      <c r="STU4" s="390"/>
      <c r="STV4" s="390"/>
      <c r="STW4" s="390"/>
      <c r="STX4" s="362"/>
      <c r="STY4" s="362"/>
      <c r="STZ4" s="362"/>
      <c r="SUA4" s="390"/>
      <c r="SUB4" s="390"/>
      <c r="SUC4" s="390"/>
      <c r="SUD4" s="390"/>
      <c r="SUE4" s="390"/>
      <c r="SUF4" s="362"/>
      <c r="SUG4" s="362"/>
      <c r="SUH4" s="362"/>
      <c r="SUI4" s="390"/>
      <c r="SUJ4" s="390"/>
      <c r="SUK4" s="390"/>
      <c r="SUL4" s="390"/>
      <c r="SUM4" s="390"/>
      <c r="SUN4" s="362"/>
      <c r="SUO4" s="362"/>
      <c r="SUP4" s="362"/>
      <c r="SUQ4" s="390"/>
      <c r="SUR4" s="390"/>
      <c r="SUS4" s="390"/>
      <c r="SUT4" s="390"/>
      <c r="SUU4" s="390"/>
      <c r="SUV4" s="362"/>
      <c r="SUW4" s="362"/>
      <c r="SUX4" s="362"/>
      <c r="SUY4" s="390"/>
      <c r="SUZ4" s="390"/>
      <c r="SVA4" s="390"/>
      <c r="SVB4" s="390"/>
      <c r="SVC4" s="390"/>
      <c r="SVD4" s="362"/>
      <c r="SVE4" s="362"/>
      <c r="SVF4" s="362"/>
      <c r="SVG4" s="390"/>
      <c r="SVH4" s="390"/>
      <c r="SVI4" s="390"/>
      <c r="SVJ4" s="390"/>
      <c r="SVK4" s="390"/>
      <c r="SVL4" s="362"/>
      <c r="SVM4" s="362"/>
      <c r="SVN4" s="362"/>
      <c r="SVO4" s="390"/>
      <c r="SVP4" s="390"/>
      <c r="SVQ4" s="390"/>
      <c r="SVR4" s="390"/>
      <c r="SVS4" s="390"/>
      <c r="SVT4" s="362"/>
      <c r="SVU4" s="362"/>
      <c r="SVV4" s="362"/>
      <c r="SVW4" s="390"/>
      <c r="SVX4" s="390"/>
      <c r="SVY4" s="390"/>
      <c r="SVZ4" s="390"/>
      <c r="SWA4" s="390"/>
      <c r="SWB4" s="362"/>
      <c r="SWC4" s="362"/>
      <c r="SWD4" s="362"/>
      <c r="SWE4" s="390"/>
      <c r="SWF4" s="390"/>
      <c r="SWG4" s="390"/>
      <c r="SWH4" s="390"/>
      <c r="SWI4" s="390"/>
      <c r="SWJ4" s="362"/>
      <c r="SWK4" s="362"/>
      <c r="SWL4" s="362"/>
      <c r="SWM4" s="390"/>
      <c r="SWN4" s="390"/>
      <c r="SWO4" s="390"/>
      <c r="SWP4" s="390"/>
      <c r="SWQ4" s="390"/>
      <c r="SWR4" s="362"/>
      <c r="SWS4" s="362"/>
      <c r="SWT4" s="362"/>
      <c r="SWU4" s="390"/>
      <c r="SWV4" s="390"/>
      <c r="SWW4" s="390"/>
      <c r="SWX4" s="390"/>
      <c r="SWY4" s="390"/>
      <c r="SWZ4" s="362"/>
      <c r="SXA4" s="362"/>
      <c r="SXB4" s="362"/>
      <c r="SXC4" s="390"/>
      <c r="SXD4" s="390"/>
      <c r="SXE4" s="390"/>
      <c r="SXF4" s="390"/>
      <c r="SXG4" s="390"/>
      <c r="SXH4" s="362"/>
      <c r="SXI4" s="362"/>
      <c r="SXJ4" s="362"/>
      <c r="SXK4" s="390"/>
      <c r="SXL4" s="390"/>
      <c r="SXM4" s="390"/>
      <c r="SXN4" s="390"/>
      <c r="SXO4" s="390"/>
      <c r="SXP4" s="362"/>
      <c r="SXQ4" s="362"/>
      <c r="SXR4" s="362"/>
      <c r="SXS4" s="390"/>
      <c r="SXT4" s="390"/>
      <c r="SXU4" s="390"/>
      <c r="SXV4" s="390"/>
      <c r="SXW4" s="390"/>
      <c r="SXX4" s="362"/>
      <c r="SXY4" s="362"/>
      <c r="SXZ4" s="362"/>
      <c r="SYA4" s="390"/>
      <c r="SYB4" s="390"/>
      <c r="SYC4" s="390"/>
      <c r="SYD4" s="390"/>
      <c r="SYE4" s="390"/>
      <c r="SYF4" s="362"/>
      <c r="SYG4" s="362"/>
      <c r="SYH4" s="362"/>
      <c r="SYI4" s="390"/>
      <c r="SYJ4" s="390"/>
      <c r="SYK4" s="390"/>
      <c r="SYL4" s="390"/>
      <c r="SYM4" s="390"/>
      <c r="SYN4" s="362"/>
      <c r="SYO4" s="362"/>
      <c r="SYP4" s="362"/>
      <c r="SYQ4" s="390"/>
      <c r="SYR4" s="390"/>
      <c r="SYS4" s="390"/>
      <c r="SYT4" s="390"/>
      <c r="SYU4" s="390"/>
      <c r="SYV4" s="362"/>
      <c r="SYW4" s="362"/>
      <c r="SYX4" s="362"/>
      <c r="SYY4" s="390"/>
      <c r="SYZ4" s="390"/>
      <c r="SZA4" s="390"/>
      <c r="SZB4" s="390"/>
      <c r="SZC4" s="390"/>
      <c r="SZD4" s="362"/>
      <c r="SZE4" s="362"/>
      <c r="SZF4" s="362"/>
      <c r="SZG4" s="390"/>
      <c r="SZH4" s="390"/>
      <c r="SZI4" s="390"/>
      <c r="SZJ4" s="390"/>
      <c r="SZK4" s="390"/>
      <c r="SZL4" s="362"/>
      <c r="SZM4" s="362"/>
      <c r="SZN4" s="362"/>
      <c r="SZO4" s="390"/>
      <c r="SZP4" s="390"/>
      <c r="SZQ4" s="390"/>
      <c r="SZR4" s="390"/>
      <c r="SZS4" s="390"/>
      <c r="SZT4" s="362"/>
      <c r="SZU4" s="362"/>
      <c r="SZV4" s="362"/>
      <c r="SZW4" s="390"/>
      <c r="SZX4" s="390"/>
      <c r="SZY4" s="390"/>
      <c r="SZZ4" s="390"/>
      <c r="TAA4" s="390"/>
      <c r="TAB4" s="362"/>
      <c r="TAC4" s="362"/>
      <c r="TAD4" s="362"/>
      <c r="TAE4" s="390"/>
      <c r="TAF4" s="390"/>
      <c r="TAG4" s="390"/>
      <c r="TAH4" s="390"/>
      <c r="TAI4" s="390"/>
      <c r="TAJ4" s="362"/>
      <c r="TAK4" s="362"/>
      <c r="TAL4" s="362"/>
      <c r="TAM4" s="390"/>
      <c r="TAN4" s="390"/>
      <c r="TAO4" s="390"/>
      <c r="TAP4" s="390"/>
      <c r="TAQ4" s="390"/>
      <c r="TAR4" s="362"/>
      <c r="TAS4" s="362"/>
      <c r="TAT4" s="362"/>
      <c r="TAU4" s="390"/>
      <c r="TAV4" s="390"/>
      <c r="TAW4" s="390"/>
      <c r="TAX4" s="390"/>
      <c r="TAY4" s="390"/>
      <c r="TAZ4" s="362"/>
      <c r="TBA4" s="362"/>
      <c r="TBB4" s="362"/>
      <c r="TBC4" s="390"/>
      <c r="TBD4" s="390"/>
      <c r="TBE4" s="390"/>
      <c r="TBF4" s="390"/>
      <c r="TBG4" s="390"/>
      <c r="TBH4" s="362"/>
      <c r="TBI4" s="362"/>
      <c r="TBJ4" s="362"/>
      <c r="TBK4" s="390"/>
      <c r="TBL4" s="390"/>
      <c r="TBM4" s="390"/>
      <c r="TBN4" s="390"/>
      <c r="TBO4" s="390"/>
      <c r="TBP4" s="362"/>
      <c r="TBQ4" s="362"/>
      <c r="TBR4" s="362"/>
      <c r="TBS4" s="390"/>
      <c r="TBT4" s="390"/>
      <c r="TBU4" s="390"/>
      <c r="TBV4" s="390"/>
      <c r="TBW4" s="390"/>
      <c r="TBX4" s="362"/>
      <c r="TBY4" s="362"/>
      <c r="TBZ4" s="362"/>
      <c r="TCA4" s="390"/>
      <c r="TCB4" s="390"/>
      <c r="TCC4" s="390"/>
      <c r="TCD4" s="390"/>
      <c r="TCE4" s="390"/>
      <c r="TCF4" s="362"/>
      <c r="TCG4" s="362"/>
      <c r="TCH4" s="362"/>
      <c r="TCI4" s="390"/>
      <c r="TCJ4" s="390"/>
      <c r="TCK4" s="390"/>
      <c r="TCL4" s="390"/>
      <c r="TCM4" s="390"/>
      <c r="TCN4" s="362"/>
      <c r="TCO4" s="362"/>
      <c r="TCP4" s="362"/>
      <c r="TCQ4" s="390"/>
      <c r="TCR4" s="390"/>
      <c r="TCS4" s="390"/>
      <c r="TCT4" s="390"/>
      <c r="TCU4" s="390"/>
      <c r="TCV4" s="362"/>
      <c r="TCW4" s="362"/>
      <c r="TCX4" s="362"/>
      <c r="TCY4" s="390"/>
      <c r="TCZ4" s="390"/>
      <c r="TDA4" s="390"/>
      <c r="TDB4" s="390"/>
      <c r="TDC4" s="390"/>
      <c r="TDD4" s="362"/>
      <c r="TDE4" s="362"/>
      <c r="TDF4" s="362"/>
      <c r="TDG4" s="390"/>
      <c r="TDH4" s="390"/>
      <c r="TDI4" s="390"/>
      <c r="TDJ4" s="390"/>
      <c r="TDK4" s="390"/>
      <c r="TDL4" s="362"/>
      <c r="TDM4" s="362"/>
      <c r="TDN4" s="362"/>
      <c r="TDO4" s="390"/>
      <c r="TDP4" s="390"/>
      <c r="TDQ4" s="390"/>
      <c r="TDR4" s="390"/>
      <c r="TDS4" s="390"/>
      <c r="TDT4" s="362"/>
      <c r="TDU4" s="362"/>
      <c r="TDV4" s="362"/>
      <c r="TDW4" s="390"/>
      <c r="TDX4" s="390"/>
      <c r="TDY4" s="390"/>
      <c r="TDZ4" s="390"/>
      <c r="TEA4" s="390"/>
      <c r="TEB4" s="362"/>
      <c r="TEC4" s="362"/>
      <c r="TED4" s="362"/>
      <c r="TEE4" s="390"/>
      <c r="TEF4" s="390"/>
      <c r="TEG4" s="390"/>
      <c r="TEH4" s="390"/>
      <c r="TEI4" s="390"/>
      <c r="TEJ4" s="362"/>
      <c r="TEK4" s="362"/>
      <c r="TEL4" s="362"/>
      <c r="TEM4" s="390"/>
      <c r="TEN4" s="390"/>
      <c r="TEO4" s="390"/>
      <c r="TEP4" s="390"/>
      <c r="TEQ4" s="390"/>
      <c r="TER4" s="362"/>
      <c r="TES4" s="362"/>
      <c r="TET4" s="362"/>
      <c r="TEU4" s="390"/>
      <c r="TEV4" s="390"/>
      <c r="TEW4" s="390"/>
      <c r="TEX4" s="390"/>
      <c r="TEY4" s="390"/>
      <c r="TEZ4" s="362"/>
      <c r="TFA4" s="362"/>
      <c r="TFB4" s="362"/>
      <c r="TFC4" s="390"/>
      <c r="TFD4" s="390"/>
      <c r="TFE4" s="390"/>
      <c r="TFF4" s="390"/>
      <c r="TFG4" s="390"/>
      <c r="TFH4" s="362"/>
      <c r="TFI4" s="362"/>
      <c r="TFJ4" s="362"/>
      <c r="TFK4" s="390"/>
      <c r="TFL4" s="390"/>
      <c r="TFM4" s="390"/>
      <c r="TFN4" s="390"/>
      <c r="TFO4" s="390"/>
      <c r="TFP4" s="362"/>
      <c r="TFQ4" s="362"/>
      <c r="TFR4" s="362"/>
      <c r="TFS4" s="390"/>
      <c r="TFT4" s="390"/>
      <c r="TFU4" s="390"/>
      <c r="TFV4" s="390"/>
      <c r="TFW4" s="390"/>
      <c r="TFX4" s="362"/>
      <c r="TFY4" s="362"/>
      <c r="TFZ4" s="362"/>
      <c r="TGA4" s="390"/>
      <c r="TGB4" s="390"/>
      <c r="TGC4" s="390"/>
      <c r="TGD4" s="390"/>
      <c r="TGE4" s="390"/>
      <c r="TGF4" s="362"/>
      <c r="TGG4" s="362"/>
      <c r="TGH4" s="362"/>
      <c r="TGI4" s="390"/>
      <c r="TGJ4" s="390"/>
      <c r="TGK4" s="390"/>
      <c r="TGL4" s="390"/>
      <c r="TGM4" s="390"/>
      <c r="TGN4" s="362"/>
      <c r="TGO4" s="362"/>
      <c r="TGP4" s="362"/>
      <c r="TGQ4" s="390"/>
      <c r="TGR4" s="390"/>
      <c r="TGS4" s="390"/>
      <c r="TGT4" s="390"/>
      <c r="TGU4" s="390"/>
      <c r="TGV4" s="362"/>
      <c r="TGW4" s="362"/>
      <c r="TGX4" s="362"/>
      <c r="TGY4" s="390"/>
      <c r="TGZ4" s="390"/>
      <c r="THA4" s="390"/>
      <c r="THB4" s="390"/>
      <c r="THC4" s="390"/>
      <c r="THD4" s="362"/>
      <c r="THE4" s="362"/>
      <c r="THF4" s="362"/>
      <c r="THG4" s="390"/>
      <c r="THH4" s="390"/>
      <c r="THI4" s="390"/>
      <c r="THJ4" s="390"/>
      <c r="THK4" s="390"/>
      <c r="THL4" s="362"/>
      <c r="THM4" s="362"/>
      <c r="THN4" s="362"/>
      <c r="THO4" s="390"/>
      <c r="THP4" s="390"/>
      <c r="THQ4" s="390"/>
      <c r="THR4" s="390"/>
      <c r="THS4" s="390"/>
      <c r="THT4" s="362"/>
      <c r="THU4" s="362"/>
      <c r="THV4" s="362"/>
      <c r="THW4" s="390"/>
      <c r="THX4" s="390"/>
      <c r="THY4" s="390"/>
      <c r="THZ4" s="390"/>
      <c r="TIA4" s="390"/>
      <c r="TIB4" s="362"/>
      <c r="TIC4" s="362"/>
      <c r="TID4" s="362"/>
      <c r="TIE4" s="390"/>
      <c r="TIF4" s="390"/>
      <c r="TIG4" s="390"/>
      <c r="TIH4" s="390"/>
      <c r="TII4" s="390"/>
      <c r="TIJ4" s="362"/>
      <c r="TIK4" s="362"/>
      <c r="TIL4" s="362"/>
      <c r="TIM4" s="390"/>
      <c r="TIN4" s="390"/>
      <c r="TIO4" s="390"/>
      <c r="TIP4" s="390"/>
      <c r="TIQ4" s="390"/>
      <c r="TIR4" s="362"/>
      <c r="TIS4" s="362"/>
      <c r="TIT4" s="362"/>
      <c r="TIU4" s="390"/>
      <c r="TIV4" s="390"/>
      <c r="TIW4" s="390"/>
      <c r="TIX4" s="390"/>
      <c r="TIY4" s="390"/>
      <c r="TIZ4" s="362"/>
      <c r="TJA4" s="362"/>
      <c r="TJB4" s="362"/>
      <c r="TJC4" s="390"/>
      <c r="TJD4" s="390"/>
      <c r="TJE4" s="390"/>
      <c r="TJF4" s="390"/>
      <c r="TJG4" s="390"/>
      <c r="TJH4" s="362"/>
      <c r="TJI4" s="362"/>
      <c r="TJJ4" s="362"/>
      <c r="TJK4" s="390"/>
      <c r="TJL4" s="390"/>
      <c r="TJM4" s="390"/>
      <c r="TJN4" s="390"/>
      <c r="TJO4" s="390"/>
      <c r="TJP4" s="362"/>
      <c r="TJQ4" s="362"/>
      <c r="TJR4" s="362"/>
      <c r="TJS4" s="390"/>
      <c r="TJT4" s="390"/>
      <c r="TJU4" s="390"/>
      <c r="TJV4" s="390"/>
      <c r="TJW4" s="390"/>
      <c r="TJX4" s="362"/>
      <c r="TJY4" s="362"/>
      <c r="TJZ4" s="362"/>
      <c r="TKA4" s="390"/>
      <c r="TKB4" s="390"/>
      <c r="TKC4" s="390"/>
      <c r="TKD4" s="390"/>
      <c r="TKE4" s="390"/>
      <c r="TKF4" s="362"/>
      <c r="TKG4" s="362"/>
      <c r="TKH4" s="362"/>
      <c r="TKI4" s="390"/>
      <c r="TKJ4" s="390"/>
      <c r="TKK4" s="390"/>
      <c r="TKL4" s="390"/>
      <c r="TKM4" s="390"/>
      <c r="TKN4" s="362"/>
      <c r="TKO4" s="362"/>
      <c r="TKP4" s="362"/>
      <c r="TKQ4" s="390"/>
      <c r="TKR4" s="390"/>
      <c r="TKS4" s="390"/>
      <c r="TKT4" s="390"/>
      <c r="TKU4" s="390"/>
      <c r="TKV4" s="362"/>
      <c r="TKW4" s="362"/>
      <c r="TKX4" s="362"/>
      <c r="TKY4" s="390"/>
      <c r="TKZ4" s="390"/>
      <c r="TLA4" s="390"/>
      <c r="TLB4" s="390"/>
      <c r="TLC4" s="390"/>
      <c r="TLD4" s="362"/>
      <c r="TLE4" s="362"/>
      <c r="TLF4" s="362"/>
      <c r="TLG4" s="390"/>
      <c r="TLH4" s="390"/>
      <c r="TLI4" s="390"/>
      <c r="TLJ4" s="390"/>
      <c r="TLK4" s="390"/>
      <c r="TLL4" s="362"/>
      <c r="TLM4" s="362"/>
      <c r="TLN4" s="362"/>
      <c r="TLO4" s="390"/>
      <c r="TLP4" s="390"/>
      <c r="TLQ4" s="390"/>
      <c r="TLR4" s="390"/>
      <c r="TLS4" s="390"/>
      <c r="TLT4" s="362"/>
      <c r="TLU4" s="362"/>
      <c r="TLV4" s="362"/>
      <c r="TLW4" s="390"/>
      <c r="TLX4" s="390"/>
      <c r="TLY4" s="390"/>
      <c r="TLZ4" s="390"/>
      <c r="TMA4" s="390"/>
      <c r="TMB4" s="362"/>
      <c r="TMC4" s="362"/>
      <c r="TMD4" s="362"/>
      <c r="TME4" s="390"/>
      <c r="TMF4" s="390"/>
      <c r="TMG4" s="390"/>
      <c r="TMH4" s="390"/>
      <c r="TMI4" s="390"/>
      <c r="TMJ4" s="362"/>
      <c r="TMK4" s="362"/>
      <c r="TML4" s="362"/>
      <c r="TMM4" s="390"/>
      <c r="TMN4" s="390"/>
      <c r="TMO4" s="390"/>
      <c r="TMP4" s="390"/>
      <c r="TMQ4" s="390"/>
      <c r="TMR4" s="362"/>
      <c r="TMS4" s="362"/>
      <c r="TMT4" s="362"/>
      <c r="TMU4" s="390"/>
      <c r="TMV4" s="390"/>
      <c r="TMW4" s="390"/>
      <c r="TMX4" s="390"/>
      <c r="TMY4" s="390"/>
      <c r="TMZ4" s="362"/>
      <c r="TNA4" s="362"/>
      <c r="TNB4" s="362"/>
      <c r="TNC4" s="390"/>
      <c r="TND4" s="390"/>
      <c r="TNE4" s="390"/>
      <c r="TNF4" s="390"/>
      <c r="TNG4" s="390"/>
      <c r="TNH4" s="362"/>
      <c r="TNI4" s="362"/>
      <c r="TNJ4" s="362"/>
      <c r="TNK4" s="390"/>
      <c r="TNL4" s="390"/>
      <c r="TNM4" s="390"/>
      <c r="TNN4" s="390"/>
      <c r="TNO4" s="390"/>
      <c r="TNP4" s="362"/>
      <c r="TNQ4" s="362"/>
      <c r="TNR4" s="362"/>
      <c r="TNS4" s="390"/>
      <c r="TNT4" s="390"/>
      <c r="TNU4" s="390"/>
      <c r="TNV4" s="390"/>
      <c r="TNW4" s="390"/>
      <c r="TNX4" s="362"/>
      <c r="TNY4" s="362"/>
      <c r="TNZ4" s="362"/>
      <c r="TOA4" s="390"/>
      <c r="TOB4" s="390"/>
      <c r="TOC4" s="390"/>
      <c r="TOD4" s="390"/>
      <c r="TOE4" s="390"/>
      <c r="TOF4" s="362"/>
      <c r="TOG4" s="362"/>
      <c r="TOH4" s="362"/>
      <c r="TOI4" s="390"/>
      <c r="TOJ4" s="390"/>
      <c r="TOK4" s="390"/>
      <c r="TOL4" s="390"/>
      <c r="TOM4" s="390"/>
      <c r="TON4" s="362"/>
      <c r="TOO4" s="362"/>
      <c r="TOP4" s="362"/>
      <c r="TOQ4" s="390"/>
      <c r="TOR4" s="390"/>
      <c r="TOS4" s="390"/>
      <c r="TOT4" s="390"/>
      <c r="TOU4" s="390"/>
      <c r="TOV4" s="362"/>
      <c r="TOW4" s="362"/>
      <c r="TOX4" s="362"/>
      <c r="TOY4" s="390"/>
      <c r="TOZ4" s="390"/>
      <c r="TPA4" s="390"/>
      <c r="TPB4" s="390"/>
      <c r="TPC4" s="390"/>
      <c r="TPD4" s="362"/>
      <c r="TPE4" s="362"/>
      <c r="TPF4" s="362"/>
      <c r="TPG4" s="390"/>
      <c r="TPH4" s="390"/>
      <c r="TPI4" s="390"/>
      <c r="TPJ4" s="390"/>
      <c r="TPK4" s="390"/>
      <c r="TPL4" s="362"/>
      <c r="TPM4" s="362"/>
      <c r="TPN4" s="362"/>
      <c r="TPO4" s="390"/>
      <c r="TPP4" s="390"/>
      <c r="TPQ4" s="390"/>
      <c r="TPR4" s="390"/>
      <c r="TPS4" s="390"/>
      <c r="TPT4" s="362"/>
      <c r="TPU4" s="362"/>
      <c r="TPV4" s="362"/>
      <c r="TPW4" s="390"/>
      <c r="TPX4" s="390"/>
      <c r="TPY4" s="390"/>
      <c r="TPZ4" s="390"/>
      <c r="TQA4" s="390"/>
      <c r="TQB4" s="362"/>
      <c r="TQC4" s="362"/>
      <c r="TQD4" s="362"/>
      <c r="TQE4" s="390"/>
      <c r="TQF4" s="390"/>
      <c r="TQG4" s="390"/>
      <c r="TQH4" s="390"/>
      <c r="TQI4" s="390"/>
      <c r="TQJ4" s="362"/>
      <c r="TQK4" s="362"/>
      <c r="TQL4" s="362"/>
      <c r="TQM4" s="390"/>
      <c r="TQN4" s="390"/>
      <c r="TQO4" s="390"/>
      <c r="TQP4" s="390"/>
      <c r="TQQ4" s="390"/>
      <c r="TQR4" s="362"/>
      <c r="TQS4" s="362"/>
      <c r="TQT4" s="362"/>
      <c r="TQU4" s="390"/>
      <c r="TQV4" s="390"/>
      <c r="TQW4" s="390"/>
      <c r="TQX4" s="390"/>
      <c r="TQY4" s="390"/>
      <c r="TQZ4" s="362"/>
      <c r="TRA4" s="362"/>
      <c r="TRB4" s="362"/>
      <c r="TRC4" s="390"/>
      <c r="TRD4" s="390"/>
      <c r="TRE4" s="390"/>
      <c r="TRF4" s="390"/>
      <c r="TRG4" s="390"/>
      <c r="TRH4" s="362"/>
      <c r="TRI4" s="362"/>
      <c r="TRJ4" s="362"/>
      <c r="TRK4" s="390"/>
      <c r="TRL4" s="390"/>
      <c r="TRM4" s="390"/>
      <c r="TRN4" s="390"/>
      <c r="TRO4" s="390"/>
      <c r="TRP4" s="362"/>
      <c r="TRQ4" s="362"/>
      <c r="TRR4" s="362"/>
      <c r="TRS4" s="390"/>
      <c r="TRT4" s="390"/>
      <c r="TRU4" s="390"/>
      <c r="TRV4" s="390"/>
      <c r="TRW4" s="390"/>
      <c r="TRX4" s="362"/>
      <c r="TRY4" s="362"/>
      <c r="TRZ4" s="362"/>
      <c r="TSA4" s="390"/>
      <c r="TSB4" s="390"/>
      <c r="TSC4" s="390"/>
      <c r="TSD4" s="390"/>
      <c r="TSE4" s="390"/>
      <c r="TSF4" s="362"/>
      <c r="TSG4" s="362"/>
      <c r="TSH4" s="362"/>
      <c r="TSI4" s="390"/>
      <c r="TSJ4" s="390"/>
      <c r="TSK4" s="390"/>
      <c r="TSL4" s="390"/>
      <c r="TSM4" s="390"/>
      <c r="TSN4" s="362"/>
      <c r="TSO4" s="362"/>
      <c r="TSP4" s="362"/>
      <c r="TSQ4" s="390"/>
      <c r="TSR4" s="390"/>
      <c r="TSS4" s="390"/>
      <c r="TST4" s="390"/>
      <c r="TSU4" s="390"/>
      <c r="TSV4" s="362"/>
      <c r="TSW4" s="362"/>
      <c r="TSX4" s="362"/>
      <c r="TSY4" s="390"/>
      <c r="TSZ4" s="390"/>
      <c r="TTA4" s="390"/>
      <c r="TTB4" s="390"/>
      <c r="TTC4" s="390"/>
      <c r="TTD4" s="362"/>
      <c r="TTE4" s="362"/>
      <c r="TTF4" s="362"/>
      <c r="TTG4" s="390"/>
      <c r="TTH4" s="390"/>
      <c r="TTI4" s="390"/>
      <c r="TTJ4" s="390"/>
      <c r="TTK4" s="390"/>
      <c r="TTL4" s="362"/>
      <c r="TTM4" s="362"/>
      <c r="TTN4" s="362"/>
      <c r="TTO4" s="390"/>
      <c r="TTP4" s="390"/>
      <c r="TTQ4" s="390"/>
      <c r="TTR4" s="390"/>
      <c r="TTS4" s="390"/>
      <c r="TTT4" s="362"/>
      <c r="TTU4" s="362"/>
      <c r="TTV4" s="362"/>
      <c r="TTW4" s="390"/>
      <c r="TTX4" s="390"/>
      <c r="TTY4" s="390"/>
      <c r="TTZ4" s="390"/>
      <c r="TUA4" s="390"/>
      <c r="TUB4" s="362"/>
      <c r="TUC4" s="362"/>
      <c r="TUD4" s="362"/>
      <c r="TUE4" s="390"/>
      <c r="TUF4" s="390"/>
      <c r="TUG4" s="390"/>
      <c r="TUH4" s="390"/>
      <c r="TUI4" s="390"/>
      <c r="TUJ4" s="362"/>
      <c r="TUK4" s="362"/>
      <c r="TUL4" s="362"/>
      <c r="TUM4" s="390"/>
      <c r="TUN4" s="390"/>
      <c r="TUO4" s="390"/>
      <c r="TUP4" s="390"/>
      <c r="TUQ4" s="390"/>
      <c r="TUR4" s="362"/>
      <c r="TUS4" s="362"/>
      <c r="TUT4" s="362"/>
      <c r="TUU4" s="390"/>
      <c r="TUV4" s="390"/>
      <c r="TUW4" s="390"/>
      <c r="TUX4" s="390"/>
      <c r="TUY4" s="390"/>
      <c r="TUZ4" s="362"/>
      <c r="TVA4" s="362"/>
      <c r="TVB4" s="362"/>
      <c r="TVC4" s="390"/>
      <c r="TVD4" s="390"/>
      <c r="TVE4" s="390"/>
      <c r="TVF4" s="390"/>
      <c r="TVG4" s="390"/>
      <c r="TVH4" s="362"/>
      <c r="TVI4" s="362"/>
      <c r="TVJ4" s="362"/>
      <c r="TVK4" s="390"/>
      <c r="TVL4" s="390"/>
      <c r="TVM4" s="390"/>
      <c r="TVN4" s="390"/>
      <c r="TVO4" s="390"/>
      <c r="TVP4" s="362"/>
      <c r="TVQ4" s="362"/>
      <c r="TVR4" s="362"/>
      <c r="TVS4" s="390"/>
      <c r="TVT4" s="390"/>
      <c r="TVU4" s="390"/>
      <c r="TVV4" s="390"/>
      <c r="TVW4" s="390"/>
      <c r="TVX4" s="362"/>
      <c r="TVY4" s="362"/>
      <c r="TVZ4" s="362"/>
      <c r="TWA4" s="390"/>
      <c r="TWB4" s="390"/>
      <c r="TWC4" s="390"/>
      <c r="TWD4" s="390"/>
      <c r="TWE4" s="390"/>
      <c r="TWF4" s="362"/>
      <c r="TWG4" s="362"/>
      <c r="TWH4" s="362"/>
      <c r="TWI4" s="390"/>
      <c r="TWJ4" s="390"/>
      <c r="TWK4" s="390"/>
      <c r="TWL4" s="390"/>
      <c r="TWM4" s="390"/>
      <c r="TWN4" s="362"/>
      <c r="TWO4" s="362"/>
      <c r="TWP4" s="362"/>
      <c r="TWQ4" s="390"/>
      <c r="TWR4" s="390"/>
      <c r="TWS4" s="390"/>
      <c r="TWT4" s="390"/>
      <c r="TWU4" s="390"/>
      <c r="TWV4" s="362"/>
      <c r="TWW4" s="362"/>
      <c r="TWX4" s="362"/>
      <c r="TWY4" s="390"/>
      <c r="TWZ4" s="390"/>
      <c r="TXA4" s="390"/>
      <c r="TXB4" s="390"/>
      <c r="TXC4" s="390"/>
      <c r="TXD4" s="362"/>
      <c r="TXE4" s="362"/>
      <c r="TXF4" s="362"/>
      <c r="TXG4" s="390"/>
      <c r="TXH4" s="390"/>
      <c r="TXI4" s="390"/>
      <c r="TXJ4" s="390"/>
      <c r="TXK4" s="390"/>
      <c r="TXL4" s="362"/>
      <c r="TXM4" s="362"/>
      <c r="TXN4" s="362"/>
      <c r="TXO4" s="390"/>
      <c r="TXP4" s="390"/>
      <c r="TXQ4" s="390"/>
      <c r="TXR4" s="390"/>
      <c r="TXS4" s="390"/>
      <c r="TXT4" s="362"/>
      <c r="TXU4" s="362"/>
      <c r="TXV4" s="362"/>
      <c r="TXW4" s="390"/>
      <c r="TXX4" s="390"/>
      <c r="TXY4" s="390"/>
      <c r="TXZ4" s="390"/>
      <c r="TYA4" s="390"/>
      <c r="TYB4" s="362"/>
      <c r="TYC4" s="362"/>
      <c r="TYD4" s="362"/>
      <c r="TYE4" s="390"/>
      <c r="TYF4" s="390"/>
      <c r="TYG4" s="390"/>
      <c r="TYH4" s="390"/>
      <c r="TYI4" s="390"/>
      <c r="TYJ4" s="362"/>
      <c r="TYK4" s="362"/>
      <c r="TYL4" s="362"/>
      <c r="TYM4" s="390"/>
      <c r="TYN4" s="390"/>
      <c r="TYO4" s="390"/>
      <c r="TYP4" s="390"/>
      <c r="TYQ4" s="390"/>
      <c r="TYR4" s="362"/>
      <c r="TYS4" s="362"/>
      <c r="TYT4" s="362"/>
      <c r="TYU4" s="390"/>
      <c r="TYV4" s="390"/>
      <c r="TYW4" s="390"/>
      <c r="TYX4" s="390"/>
      <c r="TYY4" s="390"/>
      <c r="TYZ4" s="362"/>
      <c r="TZA4" s="362"/>
      <c r="TZB4" s="362"/>
      <c r="TZC4" s="390"/>
      <c r="TZD4" s="390"/>
      <c r="TZE4" s="390"/>
      <c r="TZF4" s="390"/>
      <c r="TZG4" s="390"/>
      <c r="TZH4" s="362"/>
      <c r="TZI4" s="362"/>
      <c r="TZJ4" s="362"/>
      <c r="TZK4" s="390"/>
      <c r="TZL4" s="390"/>
      <c r="TZM4" s="390"/>
      <c r="TZN4" s="390"/>
      <c r="TZO4" s="390"/>
      <c r="TZP4" s="362"/>
      <c r="TZQ4" s="362"/>
      <c r="TZR4" s="362"/>
      <c r="TZS4" s="390"/>
      <c r="TZT4" s="390"/>
      <c r="TZU4" s="390"/>
      <c r="TZV4" s="390"/>
      <c r="TZW4" s="390"/>
      <c r="TZX4" s="362"/>
      <c r="TZY4" s="362"/>
      <c r="TZZ4" s="362"/>
      <c r="UAA4" s="390"/>
      <c r="UAB4" s="390"/>
      <c r="UAC4" s="390"/>
      <c r="UAD4" s="390"/>
      <c r="UAE4" s="390"/>
      <c r="UAF4" s="362"/>
      <c r="UAG4" s="362"/>
      <c r="UAH4" s="362"/>
      <c r="UAI4" s="390"/>
      <c r="UAJ4" s="390"/>
      <c r="UAK4" s="390"/>
      <c r="UAL4" s="390"/>
      <c r="UAM4" s="390"/>
      <c r="UAN4" s="362"/>
      <c r="UAO4" s="362"/>
      <c r="UAP4" s="362"/>
      <c r="UAQ4" s="390"/>
      <c r="UAR4" s="390"/>
      <c r="UAS4" s="390"/>
      <c r="UAT4" s="390"/>
      <c r="UAU4" s="390"/>
      <c r="UAV4" s="362"/>
      <c r="UAW4" s="362"/>
      <c r="UAX4" s="362"/>
      <c r="UAY4" s="390"/>
      <c r="UAZ4" s="390"/>
      <c r="UBA4" s="390"/>
      <c r="UBB4" s="390"/>
      <c r="UBC4" s="390"/>
      <c r="UBD4" s="362"/>
      <c r="UBE4" s="362"/>
      <c r="UBF4" s="362"/>
      <c r="UBG4" s="390"/>
      <c r="UBH4" s="390"/>
      <c r="UBI4" s="390"/>
      <c r="UBJ4" s="390"/>
      <c r="UBK4" s="390"/>
      <c r="UBL4" s="362"/>
      <c r="UBM4" s="362"/>
      <c r="UBN4" s="362"/>
      <c r="UBO4" s="390"/>
      <c r="UBP4" s="390"/>
      <c r="UBQ4" s="390"/>
      <c r="UBR4" s="390"/>
      <c r="UBS4" s="390"/>
      <c r="UBT4" s="362"/>
      <c r="UBU4" s="362"/>
      <c r="UBV4" s="362"/>
      <c r="UBW4" s="390"/>
      <c r="UBX4" s="390"/>
      <c r="UBY4" s="390"/>
      <c r="UBZ4" s="390"/>
      <c r="UCA4" s="390"/>
      <c r="UCB4" s="362"/>
      <c r="UCC4" s="362"/>
      <c r="UCD4" s="362"/>
      <c r="UCE4" s="390"/>
      <c r="UCF4" s="390"/>
      <c r="UCG4" s="390"/>
      <c r="UCH4" s="390"/>
      <c r="UCI4" s="390"/>
      <c r="UCJ4" s="362"/>
      <c r="UCK4" s="362"/>
      <c r="UCL4" s="362"/>
      <c r="UCM4" s="390"/>
      <c r="UCN4" s="390"/>
      <c r="UCO4" s="390"/>
      <c r="UCP4" s="390"/>
      <c r="UCQ4" s="390"/>
      <c r="UCR4" s="362"/>
      <c r="UCS4" s="362"/>
      <c r="UCT4" s="362"/>
      <c r="UCU4" s="390"/>
      <c r="UCV4" s="390"/>
      <c r="UCW4" s="390"/>
      <c r="UCX4" s="390"/>
      <c r="UCY4" s="390"/>
      <c r="UCZ4" s="362"/>
      <c r="UDA4" s="362"/>
      <c r="UDB4" s="362"/>
      <c r="UDC4" s="390"/>
      <c r="UDD4" s="390"/>
      <c r="UDE4" s="390"/>
      <c r="UDF4" s="390"/>
      <c r="UDG4" s="390"/>
      <c r="UDH4" s="362"/>
      <c r="UDI4" s="362"/>
      <c r="UDJ4" s="362"/>
      <c r="UDK4" s="390"/>
      <c r="UDL4" s="390"/>
      <c r="UDM4" s="390"/>
      <c r="UDN4" s="390"/>
      <c r="UDO4" s="390"/>
      <c r="UDP4" s="362"/>
      <c r="UDQ4" s="362"/>
      <c r="UDR4" s="362"/>
      <c r="UDS4" s="390"/>
      <c r="UDT4" s="390"/>
      <c r="UDU4" s="390"/>
      <c r="UDV4" s="390"/>
      <c r="UDW4" s="390"/>
      <c r="UDX4" s="362"/>
      <c r="UDY4" s="362"/>
      <c r="UDZ4" s="362"/>
      <c r="UEA4" s="390"/>
      <c r="UEB4" s="390"/>
      <c r="UEC4" s="390"/>
      <c r="UED4" s="390"/>
      <c r="UEE4" s="390"/>
      <c r="UEF4" s="362"/>
      <c r="UEG4" s="362"/>
      <c r="UEH4" s="362"/>
      <c r="UEI4" s="390"/>
      <c r="UEJ4" s="390"/>
      <c r="UEK4" s="390"/>
      <c r="UEL4" s="390"/>
      <c r="UEM4" s="390"/>
      <c r="UEN4" s="362"/>
      <c r="UEO4" s="362"/>
      <c r="UEP4" s="362"/>
      <c r="UEQ4" s="390"/>
      <c r="UER4" s="390"/>
      <c r="UES4" s="390"/>
      <c r="UET4" s="390"/>
      <c r="UEU4" s="390"/>
      <c r="UEV4" s="362"/>
      <c r="UEW4" s="362"/>
      <c r="UEX4" s="362"/>
      <c r="UEY4" s="390"/>
      <c r="UEZ4" s="390"/>
      <c r="UFA4" s="390"/>
      <c r="UFB4" s="390"/>
      <c r="UFC4" s="390"/>
      <c r="UFD4" s="362"/>
      <c r="UFE4" s="362"/>
      <c r="UFF4" s="362"/>
      <c r="UFG4" s="390"/>
      <c r="UFH4" s="390"/>
      <c r="UFI4" s="390"/>
      <c r="UFJ4" s="390"/>
      <c r="UFK4" s="390"/>
      <c r="UFL4" s="362"/>
      <c r="UFM4" s="362"/>
      <c r="UFN4" s="362"/>
      <c r="UFO4" s="390"/>
      <c r="UFP4" s="390"/>
      <c r="UFQ4" s="390"/>
      <c r="UFR4" s="390"/>
      <c r="UFS4" s="390"/>
      <c r="UFT4" s="362"/>
      <c r="UFU4" s="362"/>
      <c r="UFV4" s="362"/>
      <c r="UFW4" s="390"/>
      <c r="UFX4" s="390"/>
      <c r="UFY4" s="390"/>
      <c r="UFZ4" s="390"/>
      <c r="UGA4" s="390"/>
      <c r="UGB4" s="362"/>
      <c r="UGC4" s="362"/>
      <c r="UGD4" s="362"/>
      <c r="UGE4" s="390"/>
      <c r="UGF4" s="390"/>
      <c r="UGG4" s="390"/>
      <c r="UGH4" s="390"/>
      <c r="UGI4" s="390"/>
      <c r="UGJ4" s="362"/>
      <c r="UGK4" s="362"/>
      <c r="UGL4" s="362"/>
      <c r="UGM4" s="390"/>
      <c r="UGN4" s="390"/>
      <c r="UGO4" s="390"/>
      <c r="UGP4" s="390"/>
      <c r="UGQ4" s="390"/>
      <c r="UGR4" s="362"/>
      <c r="UGS4" s="362"/>
      <c r="UGT4" s="362"/>
      <c r="UGU4" s="390"/>
      <c r="UGV4" s="390"/>
      <c r="UGW4" s="390"/>
      <c r="UGX4" s="390"/>
      <c r="UGY4" s="390"/>
      <c r="UGZ4" s="362"/>
      <c r="UHA4" s="362"/>
      <c r="UHB4" s="362"/>
      <c r="UHC4" s="390"/>
      <c r="UHD4" s="390"/>
      <c r="UHE4" s="390"/>
      <c r="UHF4" s="390"/>
      <c r="UHG4" s="390"/>
      <c r="UHH4" s="362"/>
      <c r="UHI4" s="362"/>
      <c r="UHJ4" s="362"/>
      <c r="UHK4" s="390"/>
      <c r="UHL4" s="390"/>
      <c r="UHM4" s="390"/>
      <c r="UHN4" s="390"/>
      <c r="UHO4" s="390"/>
      <c r="UHP4" s="362"/>
      <c r="UHQ4" s="362"/>
      <c r="UHR4" s="362"/>
      <c r="UHS4" s="390"/>
      <c r="UHT4" s="390"/>
      <c r="UHU4" s="390"/>
      <c r="UHV4" s="390"/>
      <c r="UHW4" s="390"/>
      <c r="UHX4" s="362"/>
      <c r="UHY4" s="362"/>
      <c r="UHZ4" s="362"/>
      <c r="UIA4" s="390"/>
      <c r="UIB4" s="390"/>
      <c r="UIC4" s="390"/>
      <c r="UID4" s="390"/>
      <c r="UIE4" s="390"/>
      <c r="UIF4" s="362"/>
      <c r="UIG4" s="362"/>
      <c r="UIH4" s="362"/>
      <c r="UII4" s="390"/>
      <c r="UIJ4" s="390"/>
      <c r="UIK4" s="390"/>
      <c r="UIL4" s="390"/>
      <c r="UIM4" s="390"/>
      <c r="UIN4" s="362"/>
      <c r="UIO4" s="362"/>
      <c r="UIP4" s="362"/>
      <c r="UIQ4" s="390"/>
      <c r="UIR4" s="390"/>
      <c r="UIS4" s="390"/>
      <c r="UIT4" s="390"/>
      <c r="UIU4" s="390"/>
      <c r="UIV4" s="362"/>
      <c r="UIW4" s="362"/>
      <c r="UIX4" s="362"/>
      <c r="UIY4" s="390"/>
      <c r="UIZ4" s="390"/>
      <c r="UJA4" s="390"/>
      <c r="UJB4" s="390"/>
      <c r="UJC4" s="390"/>
      <c r="UJD4" s="362"/>
      <c r="UJE4" s="362"/>
      <c r="UJF4" s="362"/>
      <c r="UJG4" s="390"/>
      <c r="UJH4" s="390"/>
      <c r="UJI4" s="390"/>
      <c r="UJJ4" s="390"/>
      <c r="UJK4" s="390"/>
      <c r="UJL4" s="362"/>
      <c r="UJM4" s="362"/>
      <c r="UJN4" s="362"/>
      <c r="UJO4" s="390"/>
      <c r="UJP4" s="390"/>
      <c r="UJQ4" s="390"/>
      <c r="UJR4" s="390"/>
      <c r="UJS4" s="390"/>
      <c r="UJT4" s="362"/>
      <c r="UJU4" s="362"/>
      <c r="UJV4" s="362"/>
      <c r="UJW4" s="390"/>
      <c r="UJX4" s="390"/>
      <c r="UJY4" s="390"/>
      <c r="UJZ4" s="390"/>
      <c r="UKA4" s="390"/>
      <c r="UKB4" s="362"/>
      <c r="UKC4" s="362"/>
      <c r="UKD4" s="362"/>
      <c r="UKE4" s="390"/>
      <c r="UKF4" s="390"/>
      <c r="UKG4" s="390"/>
      <c r="UKH4" s="390"/>
      <c r="UKI4" s="390"/>
      <c r="UKJ4" s="362"/>
      <c r="UKK4" s="362"/>
      <c r="UKL4" s="362"/>
      <c r="UKM4" s="390"/>
      <c r="UKN4" s="390"/>
      <c r="UKO4" s="390"/>
      <c r="UKP4" s="390"/>
      <c r="UKQ4" s="390"/>
      <c r="UKR4" s="362"/>
      <c r="UKS4" s="362"/>
      <c r="UKT4" s="362"/>
      <c r="UKU4" s="390"/>
      <c r="UKV4" s="390"/>
      <c r="UKW4" s="390"/>
      <c r="UKX4" s="390"/>
      <c r="UKY4" s="390"/>
      <c r="UKZ4" s="362"/>
      <c r="ULA4" s="362"/>
      <c r="ULB4" s="362"/>
      <c r="ULC4" s="390"/>
      <c r="ULD4" s="390"/>
      <c r="ULE4" s="390"/>
      <c r="ULF4" s="390"/>
      <c r="ULG4" s="390"/>
      <c r="ULH4" s="362"/>
      <c r="ULI4" s="362"/>
      <c r="ULJ4" s="362"/>
      <c r="ULK4" s="390"/>
      <c r="ULL4" s="390"/>
      <c r="ULM4" s="390"/>
      <c r="ULN4" s="390"/>
      <c r="ULO4" s="390"/>
      <c r="ULP4" s="362"/>
      <c r="ULQ4" s="362"/>
      <c r="ULR4" s="362"/>
      <c r="ULS4" s="390"/>
      <c r="ULT4" s="390"/>
      <c r="ULU4" s="390"/>
      <c r="ULV4" s="390"/>
      <c r="ULW4" s="390"/>
      <c r="ULX4" s="362"/>
      <c r="ULY4" s="362"/>
      <c r="ULZ4" s="362"/>
      <c r="UMA4" s="390"/>
      <c r="UMB4" s="390"/>
      <c r="UMC4" s="390"/>
      <c r="UMD4" s="390"/>
      <c r="UME4" s="390"/>
      <c r="UMF4" s="362"/>
      <c r="UMG4" s="362"/>
      <c r="UMH4" s="362"/>
      <c r="UMI4" s="390"/>
      <c r="UMJ4" s="390"/>
      <c r="UMK4" s="390"/>
      <c r="UML4" s="390"/>
      <c r="UMM4" s="390"/>
      <c r="UMN4" s="362"/>
      <c r="UMO4" s="362"/>
      <c r="UMP4" s="362"/>
      <c r="UMQ4" s="390"/>
      <c r="UMR4" s="390"/>
      <c r="UMS4" s="390"/>
      <c r="UMT4" s="390"/>
      <c r="UMU4" s="390"/>
      <c r="UMV4" s="362"/>
      <c r="UMW4" s="362"/>
      <c r="UMX4" s="362"/>
      <c r="UMY4" s="390"/>
      <c r="UMZ4" s="390"/>
      <c r="UNA4" s="390"/>
      <c r="UNB4" s="390"/>
      <c r="UNC4" s="390"/>
      <c r="UND4" s="362"/>
      <c r="UNE4" s="362"/>
      <c r="UNF4" s="362"/>
      <c r="UNG4" s="390"/>
      <c r="UNH4" s="390"/>
      <c r="UNI4" s="390"/>
      <c r="UNJ4" s="390"/>
      <c r="UNK4" s="390"/>
      <c r="UNL4" s="362"/>
      <c r="UNM4" s="362"/>
      <c r="UNN4" s="362"/>
      <c r="UNO4" s="390"/>
      <c r="UNP4" s="390"/>
      <c r="UNQ4" s="390"/>
      <c r="UNR4" s="390"/>
      <c r="UNS4" s="390"/>
      <c r="UNT4" s="362"/>
      <c r="UNU4" s="362"/>
      <c r="UNV4" s="362"/>
      <c r="UNW4" s="390"/>
      <c r="UNX4" s="390"/>
      <c r="UNY4" s="390"/>
      <c r="UNZ4" s="390"/>
      <c r="UOA4" s="390"/>
      <c r="UOB4" s="362"/>
      <c r="UOC4" s="362"/>
      <c r="UOD4" s="362"/>
      <c r="UOE4" s="390"/>
      <c r="UOF4" s="390"/>
      <c r="UOG4" s="390"/>
      <c r="UOH4" s="390"/>
      <c r="UOI4" s="390"/>
      <c r="UOJ4" s="362"/>
      <c r="UOK4" s="362"/>
      <c r="UOL4" s="362"/>
      <c r="UOM4" s="390"/>
      <c r="UON4" s="390"/>
      <c r="UOO4" s="390"/>
      <c r="UOP4" s="390"/>
      <c r="UOQ4" s="390"/>
      <c r="UOR4" s="362"/>
      <c r="UOS4" s="362"/>
      <c r="UOT4" s="362"/>
      <c r="UOU4" s="390"/>
      <c r="UOV4" s="390"/>
      <c r="UOW4" s="390"/>
      <c r="UOX4" s="390"/>
      <c r="UOY4" s="390"/>
      <c r="UOZ4" s="362"/>
      <c r="UPA4" s="362"/>
      <c r="UPB4" s="362"/>
      <c r="UPC4" s="390"/>
      <c r="UPD4" s="390"/>
      <c r="UPE4" s="390"/>
      <c r="UPF4" s="390"/>
      <c r="UPG4" s="390"/>
      <c r="UPH4" s="362"/>
      <c r="UPI4" s="362"/>
      <c r="UPJ4" s="362"/>
      <c r="UPK4" s="390"/>
      <c r="UPL4" s="390"/>
      <c r="UPM4" s="390"/>
      <c r="UPN4" s="390"/>
      <c r="UPO4" s="390"/>
      <c r="UPP4" s="362"/>
      <c r="UPQ4" s="362"/>
      <c r="UPR4" s="362"/>
      <c r="UPS4" s="390"/>
      <c r="UPT4" s="390"/>
      <c r="UPU4" s="390"/>
      <c r="UPV4" s="390"/>
      <c r="UPW4" s="390"/>
      <c r="UPX4" s="362"/>
      <c r="UPY4" s="362"/>
      <c r="UPZ4" s="362"/>
      <c r="UQA4" s="390"/>
      <c r="UQB4" s="390"/>
      <c r="UQC4" s="390"/>
      <c r="UQD4" s="390"/>
      <c r="UQE4" s="390"/>
      <c r="UQF4" s="362"/>
      <c r="UQG4" s="362"/>
      <c r="UQH4" s="362"/>
      <c r="UQI4" s="390"/>
      <c r="UQJ4" s="390"/>
      <c r="UQK4" s="390"/>
      <c r="UQL4" s="390"/>
      <c r="UQM4" s="390"/>
      <c r="UQN4" s="362"/>
      <c r="UQO4" s="362"/>
      <c r="UQP4" s="362"/>
      <c r="UQQ4" s="390"/>
      <c r="UQR4" s="390"/>
      <c r="UQS4" s="390"/>
      <c r="UQT4" s="390"/>
      <c r="UQU4" s="390"/>
      <c r="UQV4" s="362"/>
      <c r="UQW4" s="362"/>
      <c r="UQX4" s="362"/>
      <c r="UQY4" s="390"/>
      <c r="UQZ4" s="390"/>
      <c r="URA4" s="390"/>
      <c r="URB4" s="390"/>
      <c r="URC4" s="390"/>
      <c r="URD4" s="362"/>
      <c r="URE4" s="362"/>
      <c r="URF4" s="362"/>
      <c r="URG4" s="390"/>
      <c r="URH4" s="390"/>
      <c r="URI4" s="390"/>
      <c r="URJ4" s="390"/>
      <c r="URK4" s="390"/>
      <c r="URL4" s="362"/>
      <c r="URM4" s="362"/>
      <c r="URN4" s="362"/>
      <c r="URO4" s="390"/>
      <c r="URP4" s="390"/>
      <c r="URQ4" s="390"/>
      <c r="URR4" s="390"/>
      <c r="URS4" s="390"/>
      <c r="URT4" s="362"/>
      <c r="URU4" s="362"/>
      <c r="URV4" s="362"/>
      <c r="URW4" s="390"/>
      <c r="URX4" s="390"/>
      <c r="URY4" s="390"/>
      <c r="URZ4" s="390"/>
      <c r="USA4" s="390"/>
      <c r="USB4" s="362"/>
      <c r="USC4" s="362"/>
      <c r="USD4" s="362"/>
      <c r="USE4" s="390"/>
      <c r="USF4" s="390"/>
      <c r="USG4" s="390"/>
      <c r="USH4" s="390"/>
      <c r="USI4" s="390"/>
      <c r="USJ4" s="362"/>
      <c r="USK4" s="362"/>
      <c r="USL4" s="362"/>
      <c r="USM4" s="390"/>
      <c r="USN4" s="390"/>
      <c r="USO4" s="390"/>
      <c r="USP4" s="390"/>
      <c r="USQ4" s="390"/>
      <c r="USR4" s="362"/>
      <c r="USS4" s="362"/>
      <c r="UST4" s="362"/>
      <c r="USU4" s="390"/>
      <c r="USV4" s="390"/>
      <c r="USW4" s="390"/>
      <c r="USX4" s="390"/>
      <c r="USY4" s="390"/>
      <c r="USZ4" s="362"/>
      <c r="UTA4" s="362"/>
      <c r="UTB4" s="362"/>
      <c r="UTC4" s="390"/>
      <c r="UTD4" s="390"/>
      <c r="UTE4" s="390"/>
      <c r="UTF4" s="390"/>
      <c r="UTG4" s="390"/>
      <c r="UTH4" s="362"/>
      <c r="UTI4" s="362"/>
      <c r="UTJ4" s="362"/>
      <c r="UTK4" s="390"/>
      <c r="UTL4" s="390"/>
      <c r="UTM4" s="390"/>
      <c r="UTN4" s="390"/>
      <c r="UTO4" s="390"/>
      <c r="UTP4" s="362"/>
      <c r="UTQ4" s="362"/>
      <c r="UTR4" s="362"/>
      <c r="UTS4" s="390"/>
      <c r="UTT4" s="390"/>
      <c r="UTU4" s="390"/>
      <c r="UTV4" s="390"/>
      <c r="UTW4" s="390"/>
      <c r="UTX4" s="362"/>
      <c r="UTY4" s="362"/>
      <c r="UTZ4" s="362"/>
      <c r="UUA4" s="390"/>
      <c r="UUB4" s="390"/>
      <c r="UUC4" s="390"/>
      <c r="UUD4" s="390"/>
      <c r="UUE4" s="390"/>
      <c r="UUF4" s="362"/>
      <c r="UUG4" s="362"/>
      <c r="UUH4" s="362"/>
      <c r="UUI4" s="390"/>
      <c r="UUJ4" s="390"/>
      <c r="UUK4" s="390"/>
      <c r="UUL4" s="390"/>
      <c r="UUM4" s="390"/>
      <c r="UUN4" s="362"/>
      <c r="UUO4" s="362"/>
      <c r="UUP4" s="362"/>
      <c r="UUQ4" s="390"/>
      <c r="UUR4" s="390"/>
      <c r="UUS4" s="390"/>
      <c r="UUT4" s="390"/>
      <c r="UUU4" s="390"/>
      <c r="UUV4" s="362"/>
      <c r="UUW4" s="362"/>
      <c r="UUX4" s="362"/>
      <c r="UUY4" s="390"/>
      <c r="UUZ4" s="390"/>
      <c r="UVA4" s="390"/>
      <c r="UVB4" s="390"/>
      <c r="UVC4" s="390"/>
      <c r="UVD4" s="362"/>
      <c r="UVE4" s="362"/>
      <c r="UVF4" s="362"/>
      <c r="UVG4" s="390"/>
      <c r="UVH4" s="390"/>
      <c r="UVI4" s="390"/>
      <c r="UVJ4" s="390"/>
      <c r="UVK4" s="390"/>
      <c r="UVL4" s="362"/>
      <c r="UVM4" s="362"/>
      <c r="UVN4" s="362"/>
      <c r="UVO4" s="390"/>
      <c r="UVP4" s="390"/>
      <c r="UVQ4" s="390"/>
      <c r="UVR4" s="390"/>
      <c r="UVS4" s="390"/>
      <c r="UVT4" s="362"/>
      <c r="UVU4" s="362"/>
      <c r="UVV4" s="362"/>
      <c r="UVW4" s="390"/>
      <c r="UVX4" s="390"/>
      <c r="UVY4" s="390"/>
      <c r="UVZ4" s="390"/>
      <c r="UWA4" s="390"/>
      <c r="UWB4" s="362"/>
      <c r="UWC4" s="362"/>
      <c r="UWD4" s="362"/>
      <c r="UWE4" s="390"/>
      <c r="UWF4" s="390"/>
      <c r="UWG4" s="390"/>
      <c r="UWH4" s="390"/>
      <c r="UWI4" s="390"/>
      <c r="UWJ4" s="362"/>
      <c r="UWK4" s="362"/>
      <c r="UWL4" s="362"/>
      <c r="UWM4" s="390"/>
      <c r="UWN4" s="390"/>
      <c r="UWO4" s="390"/>
      <c r="UWP4" s="390"/>
      <c r="UWQ4" s="390"/>
      <c r="UWR4" s="362"/>
      <c r="UWS4" s="362"/>
      <c r="UWT4" s="362"/>
      <c r="UWU4" s="390"/>
      <c r="UWV4" s="390"/>
      <c r="UWW4" s="390"/>
      <c r="UWX4" s="390"/>
      <c r="UWY4" s="390"/>
      <c r="UWZ4" s="362"/>
      <c r="UXA4" s="362"/>
      <c r="UXB4" s="362"/>
      <c r="UXC4" s="390"/>
      <c r="UXD4" s="390"/>
      <c r="UXE4" s="390"/>
      <c r="UXF4" s="390"/>
      <c r="UXG4" s="390"/>
      <c r="UXH4" s="362"/>
      <c r="UXI4" s="362"/>
      <c r="UXJ4" s="362"/>
      <c r="UXK4" s="390"/>
      <c r="UXL4" s="390"/>
      <c r="UXM4" s="390"/>
      <c r="UXN4" s="390"/>
      <c r="UXO4" s="390"/>
      <c r="UXP4" s="362"/>
      <c r="UXQ4" s="362"/>
      <c r="UXR4" s="362"/>
      <c r="UXS4" s="390"/>
      <c r="UXT4" s="390"/>
      <c r="UXU4" s="390"/>
      <c r="UXV4" s="390"/>
      <c r="UXW4" s="390"/>
      <c r="UXX4" s="362"/>
      <c r="UXY4" s="362"/>
      <c r="UXZ4" s="362"/>
      <c r="UYA4" s="390"/>
      <c r="UYB4" s="390"/>
      <c r="UYC4" s="390"/>
      <c r="UYD4" s="390"/>
      <c r="UYE4" s="390"/>
      <c r="UYF4" s="362"/>
      <c r="UYG4" s="362"/>
      <c r="UYH4" s="362"/>
      <c r="UYI4" s="390"/>
      <c r="UYJ4" s="390"/>
      <c r="UYK4" s="390"/>
      <c r="UYL4" s="390"/>
      <c r="UYM4" s="390"/>
      <c r="UYN4" s="362"/>
      <c r="UYO4" s="362"/>
      <c r="UYP4" s="362"/>
      <c r="UYQ4" s="390"/>
      <c r="UYR4" s="390"/>
      <c r="UYS4" s="390"/>
      <c r="UYT4" s="390"/>
      <c r="UYU4" s="390"/>
      <c r="UYV4" s="362"/>
      <c r="UYW4" s="362"/>
      <c r="UYX4" s="362"/>
      <c r="UYY4" s="390"/>
      <c r="UYZ4" s="390"/>
      <c r="UZA4" s="390"/>
      <c r="UZB4" s="390"/>
      <c r="UZC4" s="390"/>
      <c r="UZD4" s="362"/>
      <c r="UZE4" s="362"/>
      <c r="UZF4" s="362"/>
      <c r="UZG4" s="390"/>
      <c r="UZH4" s="390"/>
      <c r="UZI4" s="390"/>
      <c r="UZJ4" s="390"/>
      <c r="UZK4" s="390"/>
      <c r="UZL4" s="362"/>
      <c r="UZM4" s="362"/>
      <c r="UZN4" s="362"/>
      <c r="UZO4" s="390"/>
      <c r="UZP4" s="390"/>
      <c r="UZQ4" s="390"/>
      <c r="UZR4" s="390"/>
      <c r="UZS4" s="390"/>
      <c r="UZT4" s="362"/>
      <c r="UZU4" s="362"/>
      <c r="UZV4" s="362"/>
      <c r="UZW4" s="390"/>
      <c r="UZX4" s="390"/>
      <c r="UZY4" s="390"/>
      <c r="UZZ4" s="390"/>
      <c r="VAA4" s="390"/>
      <c r="VAB4" s="362"/>
      <c r="VAC4" s="362"/>
      <c r="VAD4" s="362"/>
      <c r="VAE4" s="390"/>
      <c r="VAF4" s="390"/>
      <c r="VAG4" s="390"/>
      <c r="VAH4" s="390"/>
      <c r="VAI4" s="390"/>
      <c r="VAJ4" s="362"/>
      <c r="VAK4" s="362"/>
      <c r="VAL4" s="362"/>
      <c r="VAM4" s="390"/>
      <c r="VAN4" s="390"/>
      <c r="VAO4" s="390"/>
      <c r="VAP4" s="390"/>
      <c r="VAQ4" s="390"/>
      <c r="VAR4" s="362"/>
      <c r="VAS4" s="362"/>
      <c r="VAT4" s="362"/>
      <c r="VAU4" s="390"/>
      <c r="VAV4" s="390"/>
      <c r="VAW4" s="390"/>
      <c r="VAX4" s="390"/>
      <c r="VAY4" s="390"/>
      <c r="VAZ4" s="362"/>
      <c r="VBA4" s="362"/>
      <c r="VBB4" s="362"/>
      <c r="VBC4" s="390"/>
      <c r="VBD4" s="390"/>
      <c r="VBE4" s="390"/>
      <c r="VBF4" s="390"/>
      <c r="VBG4" s="390"/>
      <c r="VBH4" s="362"/>
      <c r="VBI4" s="362"/>
      <c r="VBJ4" s="362"/>
      <c r="VBK4" s="390"/>
      <c r="VBL4" s="390"/>
      <c r="VBM4" s="390"/>
      <c r="VBN4" s="390"/>
      <c r="VBO4" s="390"/>
      <c r="VBP4" s="362"/>
      <c r="VBQ4" s="362"/>
      <c r="VBR4" s="362"/>
      <c r="VBS4" s="390"/>
      <c r="VBT4" s="390"/>
      <c r="VBU4" s="390"/>
      <c r="VBV4" s="390"/>
      <c r="VBW4" s="390"/>
      <c r="VBX4" s="362"/>
      <c r="VBY4" s="362"/>
      <c r="VBZ4" s="362"/>
      <c r="VCA4" s="390"/>
      <c r="VCB4" s="390"/>
      <c r="VCC4" s="390"/>
      <c r="VCD4" s="390"/>
      <c r="VCE4" s="390"/>
      <c r="VCF4" s="362"/>
      <c r="VCG4" s="362"/>
      <c r="VCH4" s="362"/>
      <c r="VCI4" s="390"/>
      <c r="VCJ4" s="390"/>
      <c r="VCK4" s="390"/>
      <c r="VCL4" s="390"/>
      <c r="VCM4" s="390"/>
      <c r="VCN4" s="362"/>
      <c r="VCO4" s="362"/>
      <c r="VCP4" s="362"/>
      <c r="VCQ4" s="390"/>
      <c r="VCR4" s="390"/>
      <c r="VCS4" s="390"/>
      <c r="VCT4" s="390"/>
      <c r="VCU4" s="390"/>
      <c r="VCV4" s="362"/>
      <c r="VCW4" s="362"/>
      <c r="VCX4" s="362"/>
      <c r="VCY4" s="390"/>
      <c r="VCZ4" s="390"/>
      <c r="VDA4" s="390"/>
      <c r="VDB4" s="390"/>
      <c r="VDC4" s="390"/>
      <c r="VDD4" s="362"/>
      <c r="VDE4" s="362"/>
      <c r="VDF4" s="362"/>
      <c r="VDG4" s="390"/>
      <c r="VDH4" s="390"/>
      <c r="VDI4" s="390"/>
      <c r="VDJ4" s="390"/>
      <c r="VDK4" s="390"/>
      <c r="VDL4" s="362"/>
      <c r="VDM4" s="362"/>
      <c r="VDN4" s="362"/>
      <c r="VDO4" s="390"/>
      <c r="VDP4" s="390"/>
      <c r="VDQ4" s="390"/>
      <c r="VDR4" s="390"/>
      <c r="VDS4" s="390"/>
      <c r="VDT4" s="362"/>
      <c r="VDU4" s="362"/>
      <c r="VDV4" s="362"/>
      <c r="VDW4" s="390"/>
      <c r="VDX4" s="390"/>
      <c r="VDY4" s="390"/>
      <c r="VDZ4" s="390"/>
      <c r="VEA4" s="390"/>
      <c r="VEB4" s="362"/>
      <c r="VEC4" s="362"/>
      <c r="VED4" s="362"/>
      <c r="VEE4" s="390"/>
      <c r="VEF4" s="390"/>
      <c r="VEG4" s="390"/>
      <c r="VEH4" s="390"/>
      <c r="VEI4" s="390"/>
      <c r="VEJ4" s="362"/>
      <c r="VEK4" s="362"/>
      <c r="VEL4" s="362"/>
      <c r="VEM4" s="390"/>
      <c r="VEN4" s="390"/>
      <c r="VEO4" s="390"/>
      <c r="VEP4" s="390"/>
      <c r="VEQ4" s="390"/>
      <c r="VER4" s="362"/>
      <c r="VES4" s="362"/>
      <c r="VET4" s="362"/>
      <c r="VEU4" s="390"/>
      <c r="VEV4" s="390"/>
      <c r="VEW4" s="390"/>
      <c r="VEX4" s="390"/>
      <c r="VEY4" s="390"/>
      <c r="VEZ4" s="362"/>
      <c r="VFA4" s="362"/>
      <c r="VFB4" s="362"/>
      <c r="VFC4" s="390"/>
      <c r="VFD4" s="390"/>
      <c r="VFE4" s="390"/>
      <c r="VFF4" s="390"/>
      <c r="VFG4" s="390"/>
      <c r="VFH4" s="362"/>
      <c r="VFI4" s="362"/>
      <c r="VFJ4" s="362"/>
      <c r="VFK4" s="390"/>
      <c r="VFL4" s="390"/>
      <c r="VFM4" s="390"/>
      <c r="VFN4" s="390"/>
      <c r="VFO4" s="390"/>
      <c r="VFP4" s="362"/>
      <c r="VFQ4" s="362"/>
      <c r="VFR4" s="362"/>
      <c r="VFS4" s="390"/>
      <c r="VFT4" s="390"/>
      <c r="VFU4" s="390"/>
      <c r="VFV4" s="390"/>
      <c r="VFW4" s="390"/>
      <c r="VFX4" s="362"/>
      <c r="VFY4" s="362"/>
      <c r="VFZ4" s="362"/>
      <c r="VGA4" s="390"/>
      <c r="VGB4" s="390"/>
      <c r="VGC4" s="390"/>
      <c r="VGD4" s="390"/>
      <c r="VGE4" s="390"/>
      <c r="VGF4" s="362"/>
      <c r="VGG4" s="362"/>
      <c r="VGH4" s="362"/>
      <c r="VGI4" s="390"/>
      <c r="VGJ4" s="390"/>
      <c r="VGK4" s="390"/>
      <c r="VGL4" s="390"/>
      <c r="VGM4" s="390"/>
      <c r="VGN4" s="362"/>
      <c r="VGO4" s="362"/>
      <c r="VGP4" s="362"/>
      <c r="VGQ4" s="390"/>
      <c r="VGR4" s="390"/>
      <c r="VGS4" s="390"/>
      <c r="VGT4" s="390"/>
      <c r="VGU4" s="390"/>
      <c r="VGV4" s="362"/>
      <c r="VGW4" s="362"/>
      <c r="VGX4" s="362"/>
      <c r="VGY4" s="390"/>
      <c r="VGZ4" s="390"/>
      <c r="VHA4" s="390"/>
      <c r="VHB4" s="390"/>
      <c r="VHC4" s="390"/>
      <c r="VHD4" s="362"/>
      <c r="VHE4" s="362"/>
      <c r="VHF4" s="362"/>
      <c r="VHG4" s="390"/>
      <c r="VHH4" s="390"/>
      <c r="VHI4" s="390"/>
      <c r="VHJ4" s="390"/>
      <c r="VHK4" s="390"/>
      <c r="VHL4" s="362"/>
      <c r="VHM4" s="362"/>
      <c r="VHN4" s="362"/>
      <c r="VHO4" s="390"/>
      <c r="VHP4" s="390"/>
      <c r="VHQ4" s="390"/>
      <c r="VHR4" s="390"/>
      <c r="VHS4" s="390"/>
      <c r="VHT4" s="362"/>
      <c r="VHU4" s="362"/>
      <c r="VHV4" s="362"/>
      <c r="VHW4" s="390"/>
      <c r="VHX4" s="390"/>
      <c r="VHY4" s="390"/>
      <c r="VHZ4" s="390"/>
      <c r="VIA4" s="390"/>
      <c r="VIB4" s="362"/>
      <c r="VIC4" s="362"/>
      <c r="VID4" s="362"/>
      <c r="VIE4" s="390"/>
      <c r="VIF4" s="390"/>
      <c r="VIG4" s="390"/>
      <c r="VIH4" s="390"/>
      <c r="VII4" s="390"/>
      <c r="VIJ4" s="362"/>
      <c r="VIK4" s="362"/>
      <c r="VIL4" s="362"/>
      <c r="VIM4" s="390"/>
      <c r="VIN4" s="390"/>
      <c r="VIO4" s="390"/>
      <c r="VIP4" s="390"/>
      <c r="VIQ4" s="390"/>
      <c r="VIR4" s="362"/>
      <c r="VIS4" s="362"/>
      <c r="VIT4" s="362"/>
      <c r="VIU4" s="390"/>
      <c r="VIV4" s="390"/>
      <c r="VIW4" s="390"/>
      <c r="VIX4" s="390"/>
      <c r="VIY4" s="390"/>
      <c r="VIZ4" s="362"/>
      <c r="VJA4" s="362"/>
      <c r="VJB4" s="362"/>
      <c r="VJC4" s="390"/>
      <c r="VJD4" s="390"/>
      <c r="VJE4" s="390"/>
      <c r="VJF4" s="390"/>
      <c r="VJG4" s="390"/>
      <c r="VJH4" s="362"/>
      <c r="VJI4" s="362"/>
      <c r="VJJ4" s="362"/>
      <c r="VJK4" s="390"/>
      <c r="VJL4" s="390"/>
      <c r="VJM4" s="390"/>
      <c r="VJN4" s="390"/>
      <c r="VJO4" s="390"/>
      <c r="VJP4" s="362"/>
      <c r="VJQ4" s="362"/>
      <c r="VJR4" s="362"/>
      <c r="VJS4" s="390"/>
      <c r="VJT4" s="390"/>
      <c r="VJU4" s="390"/>
      <c r="VJV4" s="390"/>
      <c r="VJW4" s="390"/>
      <c r="VJX4" s="362"/>
      <c r="VJY4" s="362"/>
      <c r="VJZ4" s="362"/>
      <c r="VKA4" s="390"/>
      <c r="VKB4" s="390"/>
      <c r="VKC4" s="390"/>
      <c r="VKD4" s="390"/>
      <c r="VKE4" s="390"/>
      <c r="VKF4" s="362"/>
      <c r="VKG4" s="362"/>
      <c r="VKH4" s="362"/>
      <c r="VKI4" s="390"/>
      <c r="VKJ4" s="390"/>
      <c r="VKK4" s="390"/>
      <c r="VKL4" s="390"/>
      <c r="VKM4" s="390"/>
      <c r="VKN4" s="362"/>
      <c r="VKO4" s="362"/>
      <c r="VKP4" s="362"/>
      <c r="VKQ4" s="390"/>
      <c r="VKR4" s="390"/>
      <c r="VKS4" s="390"/>
      <c r="VKT4" s="390"/>
      <c r="VKU4" s="390"/>
      <c r="VKV4" s="362"/>
      <c r="VKW4" s="362"/>
      <c r="VKX4" s="362"/>
      <c r="VKY4" s="390"/>
      <c r="VKZ4" s="390"/>
      <c r="VLA4" s="390"/>
      <c r="VLB4" s="390"/>
      <c r="VLC4" s="390"/>
      <c r="VLD4" s="362"/>
      <c r="VLE4" s="362"/>
      <c r="VLF4" s="362"/>
      <c r="VLG4" s="390"/>
      <c r="VLH4" s="390"/>
      <c r="VLI4" s="390"/>
      <c r="VLJ4" s="390"/>
      <c r="VLK4" s="390"/>
      <c r="VLL4" s="362"/>
      <c r="VLM4" s="362"/>
      <c r="VLN4" s="362"/>
      <c r="VLO4" s="390"/>
      <c r="VLP4" s="390"/>
      <c r="VLQ4" s="390"/>
      <c r="VLR4" s="390"/>
      <c r="VLS4" s="390"/>
      <c r="VLT4" s="362"/>
      <c r="VLU4" s="362"/>
      <c r="VLV4" s="362"/>
      <c r="VLW4" s="390"/>
      <c r="VLX4" s="390"/>
      <c r="VLY4" s="390"/>
      <c r="VLZ4" s="390"/>
      <c r="VMA4" s="390"/>
      <c r="VMB4" s="362"/>
      <c r="VMC4" s="362"/>
      <c r="VMD4" s="362"/>
      <c r="VME4" s="390"/>
      <c r="VMF4" s="390"/>
      <c r="VMG4" s="390"/>
      <c r="VMH4" s="390"/>
      <c r="VMI4" s="390"/>
      <c r="VMJ4" s="362"/>
      <c r="VMK4" s="362"/>
      <c r="VML4" s="362"/>
      <c r="VMM4" s="390"/>
      <c r="VMN4" s="390"/>
      <c r="VMO4" s="390"/>
      <c r="VMP4" s="390"/>
      <c r="VMQ4" s="390"/>
      <c r="VMR4" s="362"/>
      <c r="VMS4" s="362"/>
      <c r="VMT4" s="362"/>
      <c r="VMU4" s="390"/>
      <c r="VMV4" s="390"/>
      <c r="VMW4" s="390"/>
      <c r="VMX4" s="390"/>
      <c r="VMY4" s="390"/>
      <c r="VMZ4" s="362"/>
      <c r="VNA4" s="362"/>
      <c r="VNB4" s="362"/>
      <c r="VNC4" s="390"/>
      <c r="VND4" s="390"/>
      <c r="VNE4" s="390"/>
      <c r="VNF4" s="390"/>
      <c r="VNG4" s="390"/>
      <c r="VNH4" s="362"/>
      <c r="VNI4" s="362"/>
      <c r="VNJ4" s="362"/>
      <c r="VNK4" s="390"/>
      <c r="VNL4" s="390"/>
      <c r="VNM4" s="390"/>
      <c r="VNN4" s="390"/>
      <c r="VNO4" s="390"/>
      <c r="VNP4" s="362"/>
      <c r="VNQ4" s="362"/>
      <c r="VNR4" s="362"/>
      <c r="VNS4" s="390"/>
      <c r="VNT4" s="390"/>
      <c r="VNU4" s="390"/>
      <c r="VNV4" s="390"/>
      <c r="VNW4" s="390"/>
      <c r="VNX4" s="362"/>
      <c r="VNY4" s="362"/>
      <c r="VNZ4" s="362"/>
      <c r="VOA4" s="390"/>
      <c r="VOB4" s="390"/>
      <c r="VOC4" s="390"/>
      <c r="VOD4" s="390"/>
      <c r="VOE4" s="390"/>
      <c r="VOF4" s="362"/>
      <c r="VOG4" s="362"/>
      <c r="VOH4" s="362"/>
      <c r="VOI4" s="390"/>
      <c r="VOJ4" s="390"/>
      <c r="VOK4" s="390"/>
      <c r="VOL4" s="390"/>
      <c r="VOM4" s="390"/>
      <c r="VON4" s="362"/>
      <c r="VOO4" s="362"/>
      <c r="VOP4" s="362"/>
      <c r="VOQ4" s="390"/>
      <c r="VOR4" s="390"/>
      <c r="VOS4" s="390"/>
      <c r="VOT4" s="390"/>
      <c r="VOU4" s="390"/>
      <c r="VOV4" s="362"/>
      <c r="VOW4" s="362"/>
      <c r="VOX4" s="362"/>
      <c r="VOY4" s="390"/>
      <c r="VOZ4" s="390"/>
      <c r="VPA4" s="390"/>
      <c r="VPB4" s="390"/>
      <c r="VPC4" s="390"/>
      <c r="VPD4" s="362"/>
      <c r="VPE4" s="362"/>
      <c r="VPF4" s="362"/>
      <c r="VPG4" s="390"/>
      <c r="VPH4" s="390"/>
      <c r="VPI4" s="390"/>
      <c r="VPJ4" s="390"/>
      <c r="VPK4" s="390"/>
      <c r="VPL4" s="362"/>
      <c r="VPM4" s="362"/>
      <c r="VPN4" s="362"/>
      <c r="VPO4" s="390"/>
      <c r="VPP4" s="390"/>
      <c r="VPQ4" s="390"/>
      <c r="VPR4" s="390"/>
      <c r="VPS4" s="390"/>
      <c r="VPT4" s="362"/>
      <c r="VPU4" s="362"/>
      <c r="VPV4" s="362"/>
      <c r="VPW4" s="390"/>
      <c r="VPX4" s="390"/>
      <c r="VPY4" s="390"/>
      <c r="VPZ4" s="390"/>
      <c r="VQA4" s="390"/>
      <c r="VQB4" s="362"/>
      <c r="VQC4" s="362"/>
      <c r="VQD4" s="362"/>
      <c r="VQE4" s="390"/>
      <c r="VQF4" s="390"/>
      <c r="VQG4" s="390"/>
      <c r="VQH4" s="390"/>
      <c r="VQI4" s="390"/>
      <c r="VQJ4" s="362"/>
      <c r="VQK4" s="362"/>
      <c r="VQL4" s="362"/>
      <c r="VQM4" s="390"/>
      <c r="VQN4" s="390"/>
      <c r="VQO4" s="390"/>
      <c r="VQP4" s="390"/>
      <c r="VQQ4" s="390"/>
      <c r="VQR4" s="362"/>
      <c r="VQS4" s="362"/>
      <c r="VQT4" s="362"/>
      <c r="VQU4" s="390"/>
      <c r="VQV4" s="390"/>
      <c r="VQW4" s="390"/>
      <c r="VQX4" s="390"/>
      <c r="VQY4" s="390"/>
      <c r="VQZ4" s="362"/>
      <c r="VRA4" s="362"/>
      <c r="VRB4" s="362"/>
      <c r="VRC4" s="390"/>
      <c r="VRD4" s="390"/>
      <c r="VRE4" s="390"/>
      <c r="VRF4" s="390"/>
      <c r="VRG4" s="390"/>
      <c r="VRH4" s="362"/>
      <c r="VRI4" s="362"/>
      <c r="VRJ4" s="362"/>
      <c r="VRK4" s="390"/>
      <c r="VRL4" s="390"/>
      <c r="VRM4" s="390"/>
      <c r="VRN4" s="390"/>
      <c r="VRO4" s="390"/>
      <c r="VRP4" s="362"/>
      <c r="VRQ4" s="362"/>
      <c r="VRR4" s="362"/>
      <c r="VRS4" s="390"/>
      <c r="VRT4" s="390"/>
      <c r="VRU4" s="390"/>
      <c r="VRV4" s="390"/>
      <c r="VRW4" s="390"/>
      <c r="VRX4" s="362"/>
      <c r="VRY4" s="362"/>
      <c r="VRZ4" s="362"/>
      <c r="VSA4" s="390"/>
      <c r="VSB4" s="390"/>
      <c r="VSC4" s="390"/>
      <c r="VSD4" s="390"/>
      <c r="VSE4" s="390"/>
      <c r="VSF4" s="362"/>
      <c r="VSG4" s="362"/>
      <c r="VSH4" s="362"/>
      <c r="VSI4" s="390"/>
      <c r="VSJ4" s="390"/>
      <c r="VSK4" s="390"/>
      <c r="VSL4" s="390"/>
      <c r="VSM4" s="390"/>
      <c r="VSN4" s="362"/>
      <c r="VSO4" s="362"/>
      <c r="VSP4" s="362"/>
      <c r="VSQ4" s="390"/>
      <c r="VSR4" s="390"/>
      <c r="VSS4" s="390"/>
      <c r="VST4" s="390"/>
      <c r="VSU4" s="390"/>
      <c r="VSV4" s="362"/>
      <c r="VSW4" s="362"/>
      <c r="VSX4" s="362"/>
      <c r="VSY4" s="390"/>
      <c r="VSZ4" s="390"/>
      <c r="VTA4" s="390"/>
      <c r="VTB4" s="390"/>
      <c r="VTC4" s="390"/>
      <c r="VTD4" s="362"/>
      <c r="VTE4" s="362"/>
      <c r="VTF4" s="362"/>
      <c r="VTG4" s="390"/>
      <c r="VTH4" s="390"/>
      <c r="VTI4" s="390"/>
      <c r="VTJ4" s="390"/>
      <c r="VTK4" s="390"/>
      <c r="VTL4" s="362"/>
      <c r="VTM4" s="362"/>
      <c r="VTN4" s="362"/>
      <c r="VTO4" s="390"/>
      <c r="VTP4" s="390"/>
      <c r="VTQ4" s="390"/>
      <c r="VTR4" s="390"/>
      <c r="VTS4" s="390"/>
      <c r="VTT4" s="362"/>
      <c r="VTU4" s="362"/>
      <c r="VTV4" s="362"/>
      <c r="VTW4" s="390"/>
      <c r="VTX4" s="390"/>
      <c r="VTY4" s="390"/>
      <c r="VTZ4" s="390"/>
      <c r="VUA4" s="390"/>
      <c r="VUB4" s="362"/>
      <c r="VUC4" s="362"/>
      <c r="VUD4" s="362"/>
      <c r="VUE4" s="390"/>
      <c r="VUF4" s="390"/>
      <c r="VUG4" s="390"/>
      <c r="VUH4" s="390"/>
      <c r="VUI4" s="390"/>
      <c r="VUJ4" s="362"/>
      <c r="VUK4" s="362"/>
      <c r="VUL4" s="362"/>
      <c r="VUM4" s="390"/>
      <c r="VUN4" s="390"/>
      <c r="VUO4" s="390"/>
      <c r="VUP4" s="390"/>
      <c r="VUQ4" s="390"/>
      <c r="VUR4" s="362"/>
      <c r="VUS4" s="362"/>
      <c r="VUT4" s="362"/>
      <c r="VUU4" s="390"/>
      <c r="VUV4" s="390"/>
      <c r="VUW4" s="390"/>
      <c r="VUX4" s="390"/>
      <c r="VUY4" s="390"/>
      <c r="VUZ4" s="362"/>
      <c r="VVA4" s="362"/>
      <c r="VVB4" s="362"/>
      <c r="VVC4" s="390"/>
      <c r="VVD4" s="390"/>
      <c r="VVE4" s="390"/>
      <c r="VVF4" s="390"/>
      <c r="VVG4" s="390"/>
      <c r="VVH4" s="362"/>
      <c r="VVI4" s="362"/>
      <c r="VVJ4" s="362"/>
      <c r="VVK4" s="390"/>
      <c r="VVL4" s="390"/>
      <c r="VVM4" s="390"/>
      <c r="VVN4" s="390"/>
      <c r="VVO4" s="390"/>
      <c r="VVP4" s="362"/>
      <c r="VVQ4" s="362"/>
      <c r="VVR4" s="362"/>
      <c r="VVS4" s="390"/>
      <c r="VVT4" s="390"/>
      <c r="VVU4" s="390"/>
      <c r="VVV4" s="390"/>
      <c r="VVW4" s="390"/>
      <c r="VVX4" s="362"/>
      <c r="VVY4" s="362"/>
      <c r="VVZ4" s="362"/>
      <c r="VWA4" s="390"/>
      <c r="VWB4" s="390"/>
      <c r="VWC4" s="390"/>
      <c r="VWD4" s="390"/>
      <c r="VWE4" s="390"/>
      <c r="VWF4" s="362"/>
      <c r="VWG4" s="362"/>
      <c r="VWH4" s="362"/>
      <c r="VWI4" s="390"/>
      <c r="VWJ4" s="390"/>
      <c r="VWK4" s="390"/>
      <c r="VWL4" s="390"/>
      <c r="VWM4" s="390"/>
      <c r="VWN4" s="362"/>
      <c r="VWO4" s="362"/>
      <c r="VWP4" s="362"/>
      <c r="VWQ4" s="390"/>
      <c r="VWR4" s="390"/>
      <c r="VWS4" s="390"/>
      <c r="VWT4" s="390"/>
      <c r="VWU4" s="390"/>
      <c r="VWV4" s="362"/>
      <c r="VWW4" s="362"/>
      <c r="VWX4" s="362"/>
      <c r="VWY4" s="390"/>
      <c r="VWZ4" s="390"/>
      <c r="VXA4" s="390"/>
      <c r="VXB4" s="390"/>
      <c r="VXC4" s="390"/>
      <c r="VXD4" s="362"/>
      <c r="VXE4" s="362"/>
      <c r="VXF4" s="362"/>
      <c r="VXG4" s="390"/>
      <c r="VXH4" s="390"/>
      <c r="VXI4" s="390"/>
      <c r="VXJ4" s="390"/>
      <c r="VXK4" s="390"/>
      <c r="VXL4" s="362"/>
      <c r="VXM4" s="362"/>
      <c r="VXN4" s="362"/>
      <c r="VXO4" s="390"/>
      <c r="VXP4" s="390"/>
      <c r="VXQ4" s="390"/>
      <c r="VXR4" s="390"/>
      <c r="VXS4" s="390"/>
      <c r="VXT4" s="362"/>
      <c r="VXU4" s="362"/>
      <c r="VXV4" s="362"/>
      <c r="VXW4" s="390"/>
      <c r="VXX4" s="390"/>
      <c r="VXY4" s="390"/>
      <c r="VXZ4" s="390"/>
      <c r="VYA4" s="390"/>
      <c r="VYB4" s="362"/>
      <c r="VYC4" s="362"/>
      <c r="VYD4" s="362"/>
      <c r="VYE4" s="390"/>
      <c r="VYF4" s="390"/>
      <c r="VYG4" s="390"/>
      <c r="VYH4" s="390"/>
      <c r="VYI4" s="390"/>
      <c r="VYJ4" s="362"/>
      <c r="VYK4" s="362"/>
      <c r="VYL4" s="362"/>
      <c r="VYM4" s="390"/>
      <c r="VYN4" s="390"/>
      <c r="VYO4" s="390"/>
      <c r="VYP4" s="390"/>
      <c r="VYQ4" s="390"/>
      <c r="VYR4" s="362"/>
      <c r="VYS4" s="362"/>
      <c r="VYT4" s="362"/>
      <c r="VYU4" s="390"/>
      <c r="VYV4" s="390"/>
      <c r="VYW4" s="390"/>
      <c r="VYX4" s="390"/>
      <c r="VYY4" s="390"/>
      <c r="VYZ4" s="362"/>
      <c r="VZA4" s="362"/>
      <c r="VZB4" s="362"/>
      <c r="VZC4" s="390"/>
      <c r="VZD4" s="390"/>
      <c r="VZE4" s="390"/>
      <c r="VZF4" s="390"/>
      <c r="VZG4" s="390"/>
      <c r="VZH4" s="362"/>
      <c r="VZI4" s="362"/>
      <c r="VZJ4" s="362"/>
      <c r="VZK4" s="390"/>
      <c r="VZL4" s="390"/>
      <c r="VZM4" s="390"/>
      <c r="VZN4" s="390"/>
      <c r="VZO4" s="390"/>
      <c r="VZP4" s="362"/>
      <c r="VZQ4" s="362"/>
      <c r="VZR4" s="362"/>
      <c r="VZS4" s="390"/>
      <c r="VZT4" s="390"/>
      <c r="VZU4" s="390"/>
      <c r="VZV4" s="390"/>
      <c r="VZW4" s="390"/>
      <c r="VZX4" s="362"/>
      <c r="VZY4" s="362"/>
      <c r="VZZ4" s="362"/>
      <c r="WAA4" s="390"/>
      <c r="WAB4" s="390"/>
      <c r="WAC4" s="390"/>
      <c r="WAD4" s="390"/>
      <c r="WAE4" s="390"/>
      <c r="WAF4" s="362"/>
      <c r="WAG4" s="362"/>
      <c r="WAH4" s="362"/>
      <c r="WAI4" s="390"/>
      <c r="WAJ4" s="390"/>
      <c r="WAK4" s="390"/>
      <c r="WAL4" s="390"/>
      <c r="WAM4" s="390"/>
      <c r="WAN4" s="362"/>
      <c r="WAO4" s="362"/>
      <c r="WAP4" s="362"/>
      <c r="WAQ4" s="390"/>
      <c r="WAR4" s="390"/>
      <c r="WAS4" s="390"/>
      <c r="WAT4" s="390"/>
      <c r="WAU4" s="390"/>
      <c r="WAV4" s="362"/>
      <c r="WAW4" s="362"/>
      <c r="WAX4" s="362"/>
      <c r="WAY4" s="390"/>
      <c r="WAZ4" s="390"/>
      <c r="WBA4" s="390"/>
      <c r="WBB4" s="390"/>
      <c r="WBC4" s="390"/>
      <c r="WBD4" s="362"/>
      <c r="WBE4" s="362"/>
      <c r="WBF4" s="362"/>
      <c r="WBG4" s="390"/>
      <c r="WBH4" s="390"/>
      <c r="WBI4" s="390"/>
      <c r="WBJ4" s="390"/>
      <c r="WBK4" s="390"/>
      <c r="WBL4" s="362"/>
      <c r="WBM4" s="362"/>
      <c r="WBN4" s="362"/>
      <c r="WBO4" s="390"/>
      <c r="WBP4" s="390"/>
      <c r="WBQ4" s="390"/>
      <c r="WBR4" s="390"/>
      <c r="WBS4" s="390"/>
      <c r="WBT4" s="362"/>
      <c r="WBU4" s="362"/>
      <c r="WBV4" s="362"/>
      <c r="WBW4" s="390"/>
      <c r="WBX4" s="390"/>
      <c r="WBY4" s="390"/>
      <c r="WBZ4" s="390"/>
      <c r="WCA4" s="390"/>
      <c r="WCB4" s="362"/>
      <c r="WCC4" s="362"/>
      <c r="WCD4" s="362"/>
      <c r="WCE4" s="390"/>
      <c r="WCF4" s="390"/>
      <c r="WCG4" s="390"/>
      <c r="WCH4" s="390"/>
      <c r="WCI4" s="390"/>
      <c r="WCJ4" s="362"/>
      <c r="WCK4" s="362"/>
      <c r="WCL4" s="362"/>
      <c r="WCM4" s="390"/>
      <c r="WCN4" s="390"/>
      <c r="WCO4" s="390"/>
      <c r="WCP4" s="390"/>
      <c r="WCQ4" s="390"/>
      <c r="WCR4" s="362"/>
      <c r="WCS4" s="362"/>
      <c r="WCT4" s="362"/>
      <c r="WCU4" s="390"/>
      <c r="WCV4" s="390"/>
      <c r="WCW4" s="390"/>
      <c r="WCX4" s="390"/>
      <c r="WCY4" s="390"/>
      <c r="WCZ4" s="362"/>
      <c r="WDA4" s="362"/>
      <c r="WDB4" s="362"/>
      <c r="WDC4" s="390"/>
      <c r="WDD4" s="390"/>
      <c r="WDE4" s="390"/>
      <c r="WDF4" s="390"/>
      <c r="WDG4" s="390"/>
      <c r="WDH4" s="362"/>
      <c r="WDI4" s="362"/>
      <c r="WDJ4" s="362"/>
      <c r="WDK4" s="390"/>
      <c r="WDL4" s="390"/>
      <c r="WDM4" s="390"/>
      <c r="WDN4" s="390"/>
      <c r="WDO4" s="390"/>
      <c r="WDP4" s="362"/>
      <c r="WDQ4" s="362"/>
      <c r="WDR4" s="362"/>
      <c r="WDS4" s="390"/>
      <c r="WDT4" s="390"/>
      <c r="WDU4" s="390"/>
      <c r="WDV4" s="390"/>
      <c r="WDW4" s="390"/>
      <c r="WDX4" s="362"/>
      <c r="WDY4" s="362"/>
      <c r="WDZ4" s="362"/>
      <c r="WEA4" s="390"/>
      <c r="WEB4" s="390"/>
      <c r="WEC4" s="390"/>
      <c r="WED4" s="390"/>
      <c r="WEE4" s="390"/>
      <c r="WEF4" s="362"/>
      <c r="WEG4" s="362"/>
      <c r="WEH4" s="362"/>
      <c r="WEI4" s="390"/>
      <c r="WEJ4" s="390"/>
      <c r="WEK4" s="390"/>
      <c r="WEL4" s="390"/>
      <c r="WEM4" s="390"/>
      <c r="WEN4" s="362"/>
      <c r="WEO4" s="362"/>
      <c r="WEP4" s="362"/>
      <c r="WEQ4" s="390"/>
      <c r="WER4" s="390"/>
      <c r="WES4" s="390"/>
      <c r="WET4" s="390"/>
      <c r="WEU4" s="390"/>
      <c r="WEV4" s="362"/>
      <c r="WEW4" s="362"/>
      <c r="WEX4" s="362"/>
      <c r="WEY4" s="390"/>
      <c r="WEZ4" s="390"/>
      <c r="WFA4" s="390"/>
      <c r="WFB4" s="390"/>
      <c r="WFC4" s="390"/>
      <c r="WFD4" s="362"/>
      <c r="WFE4" s="362"/>
      <c r="WFF4" s="362"/>
      <c r="WFG4" s="390"/>
      <c r="WFH4" s="390"/>
      <c r="WFI4" s="390"/>
      <c r="WFJ4" s="390"/>
      <c r="WFK4" s="390"/>
      <c r="WFL4" s="362"/>
      <c r="WFM4" s="362"/>
      <c r="WFN4" s="362"/>
      <c r="WFO4" s="390"/>
      <c r="WFP4" s="390"/>
      <c r="WFQ4" s="390"/>
      <c r="WFR4" s="390"/>
      <c r="WFS4" s="390"/>
      <c r="WFT4" s="362"/>
      <c r="WFU4" s="362"/>
      <c r="WFV4" s="362"/>
      <c r="WFW4" s="390"/>
      <c r="WFX4" s="390"/>
      <c r="WFY4" s="390"/>
      <c r="WFZ4" s="390"/>
      <c r="WGA4" s="390"/>
      <c r="WGB4" s="362"/>
      <c r="WGC4" s="362"/>
      <c r="WGD4" s="362"/>
      <c r="WGE4" s="390"/>
      <c r="WGF4" s="390"/>
      <c r="WGG4" s="390"/>
      <c r="WGH4" s="390"/>
      <c r="WGI4" s="390"/>
      <c r="WGJ4" s="362"/>
      <c r="WGK4" s="362"/>
      <c r="WGL4" s="362"/>
      <c r="WGM4" s="390"/>
      <c r="WGN4" s="390"/>
      <c r="WGO4" s="390"/>
      <c r="WGP4" s="390"/>
      <c r="WGQ4" s="390"/>
      <c r="WGR4" s="362"/>
      <c r="WGS4" s="362"/>
      <c r="WGT4" s="362"/>
      <c r="WGU4" s="390"/>
      <c r="WGV4" s="390"/>
      <c r="WGW4" s="390"/>
      <c r="WGX4" s="390"/>
      <c r="WGY4" s="390"/>
      <c r="WGZ4" s="362"/>
      <c r="WHA4" s="362"/>
      <c r="WHB4" s="362"/>
      <c r="WHC4" s="390"/>
      <c r="WHD4" s="390"/>
      <c r="WHE4" s="390"/>
      <c r="WHF4" s="390"/>
      <c r="WHG4" s="390"/>
      <c r="WHH4" s="362"/>
      <c r="WHI4" s="362"/>
      <c r="WHJ4" s="362"/>
      <c r="WHK4" s="390"/>
      <c r="WHL4" s="390"/>
      <c r="WHM4" s="390"/>
      <c r="WHN4" s="390"/>
      <c r="WHO4" s="390"/>
      <c r="WHP4" s="362"/>
      <c r="WHQ4" s="362"/>
      <c r="WHR4" s="362"/>
      <c r="WHS4" s="390"/>
      <c r="WHT4" s="390"/>
      <c r="WHU4" s="390"/>
      <c r="WHV4" s="390"/>
      <c r="WHW4" s="390"/>
      <c r="WHX4" s="362"/>
      <c r="WHY4" s="362"/>
      <c r="WHZ4" s="362"/>
      <c r="WIA4" s="390"/>
      <c r="WIB4" s="390"/>
      <c r="WIC4" s="390"/>
      <c r="WID4" s="390"/>
      <c r="WIE4" s="390"/>
      <c r="WIF4" s="362"/>
      <c r="WIG4" s="362"/>
      <c r="WIH4" s="362"/>
      <c r="WII4" s="390"/>
      <c r="WIJ4" s="390"/>
      <c r="WIK4" s="390"/>
      <c r="WIL4" s="390"/>
      <c r="WIM4" s="390"/>
      <c r="WIN4" s="362"/>
      <c r="WIO4" s="362"/>
      <c r="WIP4" s="362"/>
      <c r="WIQ4" s="390"/>
      <c r="WIR4" s="390"/>
      <c r="WIS4" s="390"/>
      <c r="WIT4" s="390"/>
      <c r="WIU4" s="390"/>
      <c r="WIV4" s="362"/>
      <c r="WIW4" s="362"/>
      <c r="WIX4" s="362"/>
      <c r="WIY4" s="390"/>
      <c r="WIZ4" s="390"/>
      <c r="WJA4" s="390"/>
      <c r="WJB4" s="390"/>
      <c r="WJC4" s="390"/>
      <c r="WJD4" s="362"/>
      <c r="WJE4" s="362"/>
      <c r="WJF4" s="362"/>
      <c r="WJG4" s="390"/>
      <c r="WJH4" s="390"/>
      <c r="WJI4" s="390"/>
      <c r="WJJ4" s="390"/>
      <c r="WJK4" s="390"/>
      <c r="WJL4" s="362"/>
      <c r="WJM4" s="362"/>
      <c r="WJN4" s="362"/>
      <c r="WJO4" s="390"/>
      <c r="WJP4" s="390"/>
      <c r="WJQ4" s="390"/>
      <c r="WJR4" s="390"/>
      <c r="WJS4" s="390"/>
      <c r="WJT4" s="362"/>
      <c r="WJU4" s="362"/>
      <c r="WJV4" s="362"/>
      <c r="WJW4" s="390"/>
      <c r="WJX4" s="390"/>
      <c r="WJY4" s="390"/>
      <c r="WJZ4" s="390"/>
      <c r="WKA4" s="390"/>
      <c r="WKB4" s="362"/>
      <c r="WKC4" s="362"/>
      <c r="WKD4" s="362"/>
      <c r="WKE4" s="390"/>
      <c r="WKF4" s="390"/>
      <c r="WKG4" s="390"/>
      <c r="WKH4" s="390"/>
      <c r="WKI4" s="390"/>
      <c r="WKJ4" s="362"/>
      <c r="WKK4" s="362"/>
      <c r="WKL4" s="362"/>
      <c r="WKM4" s="390"/>
      <c r="WKN4" s="390"/>
      <c r="WKO4" s="390"/>
      <c r="WKP4" s="390"/>
      <c r="WKQ4" s="390"/>
      <c r="WKR4" s="362"/>
      <c r="WKS4" s="362"/>
      <c r="WKT4" s="362"/>
      <c r="WKU4" s="390"/>
      <c r="WKV4" s="390"/>
      <c r="WKW4" s="390"/>
      <c r="WKX4" s="390"/>
      <c r="WKY4" s="390"/>
      <c r="WKZ4" s="362"/>
      <c r="WLA4" s="362"/>
      <c r="WLB4" s="362"/>
      <c r="WLC4" s="390"/>
      <c r="WLD4" s="390"/>
      <c r="WLE4" s="390"/>
      <c r="WLF4" s="390"/>
      <c r="WLG4" s="390"/>
      <c r="WLH4" s="362"/>
      <c r="WLI4" s="362"/>
      <c r="WLJ4" s="362"/>
      <c r="WLK4" s="390"/>
      <c r="WLL4" s="390"/>
      <c r="WLM4" s="390"/>
      <c r="WLN4" s="390"/>
      <c r="WLO4" s="390"/>
      <c r="WLP4" s="362"/>
      <c r="WLQ4" s="362"/>
      <c r="WLR4" s="362"/>
      <c r="WLS4" s="390"/>
      <c r="WLT4" s="390"/>
      <c r="WLU4" s="390"/>
      <c r="WLV4" s="390"/>
      <c r="WLW4" s="390"/>
      <c r="WLX4" s="362"/>
      <c r="WLY4" s="362"/>
      <c r="WLZ4" s="362"/>
      <c r="WMA4" s="390"/>
      <c r="WMB4" s="390"/>
      <c r="WMC4" s="390"/>
      <c r="WMD4" s="390"/>
      <c r="WME4" s="390"/>
      <c r="WMF4" s="362"/>
      <c r="WMG4" s="362"/>
      <c r="WMH4" s="362"/>
      <c r="WMI4" s="390"/>
      <c r="WMJ4" s="390"/>
      <c r="WMK4" s="390"/>
      <c r="WML4" s="390"/>
      <c r="WMM4" s="390"/>
      <c r="WMN4" s="362"/>
      <c r="WMO4" s="362"/>
      <c r="WMP4" s="362"/>
      <c r="WMQ4" s="390"/>
      <c r="WMR4" s="390"/>
      <c r="WMS4" s="390"/>
      <c r="WMT4" s="390"/>
      <c r="WMU4" s="390"/>
      <c r="WMV4" s="362"/>
      <c r="WMW4" s="362"/>
      <c r="WMX4" s="362"/>
      <c r="WMY4" s="390"/>
      <c r="WMZ4" s="390"/>
      <c r="WNA4" s="390"/>
      <c r="WNB4" s="390"/>
      <c r="WNC4" s="390"/>
      <c r="WND4" s="362"/>
      <c r="WNE4" s="362"/>
      <c r="WNF4" s="362"/>
      <c r="WNG4" s="390"/>
      <c r="WNH4" s="390"/>
      <c r="WNI4" s="390"/>
      <c r="WNJ4" s="390"/>
      <c r="WNK4" s="390"/>
      <c r="WNL4" s="362"/>
      <c r="WNM4" s="362"/>
      <c r="WNN4" s="362"/>
      <c r="WNO4" s="390"/>
      <c r="WNP4" s="390"/>
      <c r="WNQ4" s="390"/>
      <c r="WNR4" s="390"/>
      <c r="WNS4" s="390"/>
      <c r="WNT4" s="362"/>
      <c r="WNU4" s="362"/>
      <c r="WNV4" s="362"/>
      <c r="WNW4" s="390"/>
      <c r="WNX4" s="390"/>
      <c r="WNY4" s="390"/>
      <c r="WNZ4" s="390"/>
      <c r="WOA4" s="390"/>
      <c r="WOB4" s="362"/>
      <c r="WOC4" s="362"/>
      <c r="WOD4" s="362"/>
      <c r="WOE4" s="390"/>
      <c r="WOF4" s="390"/>
      <c r="WOG4" s="390"/>
      <c r="WOH4" s="390"/>
      <c r="WOI4" s="390"/>
      <c r="WOJ4" s="362"/>
      <c r="WOK4" s="362"/>
      <c r="WOL4" s="362"/>
      <c r="WOM4" s="390"/>
      <c r="WON4" s="390"/>
      <c r="WOO4" s="390"/>
      <c r="WOP4" s="390"/>
      <c r="WOQ4" s="390"/>
      <c r="WOR4" s="362"/>
      <c r="WOS4" s="362"/>
      <c r="WOT4" s="362"/>
      <c r="WOU4" s="390"/>
      <c r="WOV4" s="390"/>
      <c r="WOW4" s="390"/>
      <c r="WOX4" s="390"/>
      <c r="WOY4" s="390"/>
      <c r="WOZ4" s="362"/>
      <c r="WPA4" s="362"/>
      <c r="WPB4" s="362"/>
      <c r="WPC4" s="390"/>
      <c r="WPD4" s="390"/>
      <c r="WPE4" s="390"/>
      <c r="WPF4" s="390"/>
      <c r="WPG4" s="390"/>
      <c r="WPH4" s="362"/>
      <c r="WPI4" s="362"/>
      <c r="WPJ4" s="362"/>
      <c r="WPK4" s="390"/>
      <c r="WPL4" s="390"/>
      <c r="WPM4" s="390"/>
      <c r="WPN4" s="390"/>
      <c r="WPO4" s="390"/>
      <c r="WPP4" s="362"/>
      <c r="WPQ4" s="362"/>
      <c r="WPR4" s="362"/>
      <c r="WPS4" s="390"/>
      <c r="WPT4" s="390"/>
      <c r="WPU4" s="390"/>
      <c r="WPV4" s="390"/>
      <c r="WPW4" s="390"/>
      <c r="WPX4" s="362"/>
      <c r="WPY4" s="362"/>
      <c r="WPZ4" s="362"/>
      <c r="WQA4" s="390"/>
      <c r="WQB4" s="390"/>
      <c r="WQC4" s="390"/>
      <c r="WQD4" s="390"/>
      <c r="WQE4" s="390"/>
      <c r="WQF4" s="362"/>
      <c r="WQG4" s="362"/>
      <c r="WQH4" s="362"/>
      <c r="WQI4" s="390"/>
      <c r="WQJ4" s="390"/>
      <c r="WQK4" s="390"/>
      <c r="WQL4" s="390"/>
      <c r="WQM4" s="390"/>
      <c r="WQN4" s="362"/>
      <c r="WQO4" s="362"/>
      <c r="WQP4" s="362"/>
      <c r="WQQ4" s="390"/>
      <c r="WQR4" s="390"/>
      <c r="WQS4" s="390"/>
      <c r="WQT4" s="390"/>
      <c r="WQU4" s="390"/>
      <c r="WQV4" s="362"/>
      <c r="WQW4" s="362"/>
      <c r="WQX4" s="362"/>
      <c r="WQY4" s="390"/>
      <c r="WQZ4" s="390"/>
      <c r="WRA4" s="390"/>
      <c r="WRB4" s="390"/>
      <c r="WRC4" s="390"/>
      <c r="WRD4" s="362"/>
      <c r="WRE4" s="362"/>
      <c r="WRF4" s="362"/>
      <c r="WRG4" s="390"/>
      <c r="WRH4" s="390"/>
      <c r="WRI4" s="390"/>
      <c r="WRJ4" s="390"/>
      <c r="WRK4" s="390"/>
      <c r="WRL4" s="362"/>
      <c r="WRM4" s="362"/>
      <c r="WRN4" s="362"/>
      <c r="WRO4" s="390"/>
      <c r="WRP4" s="390"/>
      <c r="WRQ4" s="390"/>
      <c r="WRR4" s="390"/>
      <c r="WRS4" s="390"/>
      <c r="WRT4" s="362"/>
      <c r="WRU4" s="362"/>
      <c r="WRV4" s="362"/>
      <c r="WRW4" s="390"/>
      <c r="WRX4" s="390"/>
      <c r="WRY4" s="390"/>
      <c r="WRZ4" s="390"/>
      <c r="WSA4" s="390"/>
      <c r="WSB4" s="362"/>
      <c r="WSC4" s="362"/>
      <c r="WSD4" s="362"/>
      <c r="WSE4" s="390"/>
      <c r="WSF4" s="390"/>
      <c r="WSG4" s="390"/>
      <c r="WSH4" s="390"/>
      <c r="WSI4" s="390"/>
      <c r="WSJ4" s="362"/>
      <c r="WSK4" s="362"/>
      <c r="WSL4" s="362"/>
      <c r="WSM4" s="390"/>
      <c r="WSN4" s="390"/>
      <c r="WSO4" s="390"/>
      <c r="WSP4" s="390"/>
      <c r="WSQ4" s="390"/>
      <c r="WSR4" s="362"/>
      <c r="WSS4" s="362"/>
      <c r="WST4" s="362"/>
      <c r="WSU4" s="390"/>
      <c r="WSV4" s="390"/>
      <c r="WSW4" s="390"/>
      <c r="WSX4" s="390"/>
      <c r="WSY4" s="390"/>
      <c r="WSZ4" s="362"/>
      <c r="WTA4" s="362"/>
      <c r="WTB4" s="362"/>
      <c r="WTC4" s="390"/>
      <c r="WTD4" s="390"/>
      <c r="WTE4" s="390"/>
      <c r="WTF4" s="390"/>
      <c r="WTG4" s="390"/>
      <c r="WTH4" s="362"/>
      <c r="WTI4" s="362"/>
      <c r="WTJ4" s="362"/>
      <c r="WTK4" s="390"/>
      <c r="WTL4" s="390"/>
      <c r="WTM4" s="390"/>
      <c r="WTN4" s="390"/>
      <c r="WTO4" s="390"/>
      <c r="WTP4" s="362"/>
      <c r="WTQ4" s="362"/>
      <c r="WTR4" s="362"/>
      <c r="WTS4" s="390"/>
      <c r="WTT4" s="390"/>
      <c r="WTU4" s="390"/>
      <c r="WTV4" s="390"/>
      <c r="WTW4" s="390"/>
      <c r="WTX4" s="362"/>
      <c r="WTY4" s="362"/>
      <c r="WTZ4" s="362"/>
      <c r="WUA4" s="390"/>
      <c r="WUB4" s="390"/>
      <c r="WUC4" s="390"/>
      <c r="WUD4" s="390"/>
      <c r="WUE4" s="390"/>
      <c r="WUF4" s="362"/>
      <c r="WUG4" s="362"/>
      <c r="WUH4" s="362"/>
      <c r="WUI4" s="390"/>
      <c r="WUJ4" s="390"/>
      <c r="WUK4" s="390"/>
      <c r="WUL4" s="390"/>
      <c r="WUM4" s="390"/>
      <c r="WUN4" s="362"/>
      <c r="WUO4" s="362"/>
      <c r="WUP4" s="362"/>
      <c r="WUQ4" s="390"/>
      <c r="WUR4" s="390"/>
      <c r="WUS4" s="390"/>
      <c r="WUT4" s="390"/>
      <c r="WUU4" s="390"/>
      <c r="WUV4" s="362"/>
      <c r="WUW4" s="362"/>
      <c r="WUX4" s="362"/>
      <c r="WUY4" s="390"/>
      <c r="WUZ4" s="390"/>
      <c r="WVA4" s="390"/>
      <c r="WVB4" s="390"/>
      <c r="WVC4" s="390"/>
      <c r="WVD4" s="362"/>
      <c r="WVE4" s="362"/>
      <c r="WVF4" s="362"/>
      <c r="WVG4" s="390"/>
      <c r="WVH4" s="390"/>
      <c r="WVI4" s="390"/>
      <c r="WVJ4" s="390"/>
      <c r="WVK4" s="390"/>
      <c r="WVL4" s="362"/>
      <c r="WVM4" s="362"/>
      <c r="WVN4" s="362"/>
      <c r="WVO4" s="390"/>
      <c r="WVP4" s="390"/>
      <c r="WVQ4" s="390"/>
      <c r="WVR4" s="390"/>
      <c r="WVS4" s="390"/>
      <c r="WVT4" s="362"/>
      <c r="WVU4" s="362"/>
      <c r="WVV4" s="362"/>
      <c r="WVW4" s="390"/>
      <c r="WVX4" s="390"/>
      <c r="WVY4" s="390"/>
      <c r="WVZ4" s="390"/>
      <c r="WWA4" s="390"/>
      <c r="WWB4" s="362"/>
      <c r="WWC4" s="362"/>
      <c r="WWD4" s="362"/>
      <c r="WWE4" s="390"/>
      <c r="WWF4" s="390"/>
      <c r="WWG4" s="390"/>
      <c r="WWH4" s="390"/>
      <c r="WWI4" s="390"/>
      <c r="WWJ4" s="362"/>
      <c r="WWK4" s="362"/>
      <c r="WWL4" s="362"/>
      <c r="WWM4" s="390"/>
      <c r="WWN4" s="390"/>
      <c r="WWO4" s="390"/>
      <c r="WWP4" s="390"/>
      <c r="WWQ4" s="390"/>
      <c r="WWR4" s="362"/>
      <c r="WWS4" s="362"/>
      <c r="WWT4" s="362"/>
      <c r="WWU4" s="390"/>
      <c r="WWV4" s="390"/>
      <c r="WWW4" s="390"/>
      <c r="WWX4" s="390"/>
      <c r="WWY4" s="390"/>
      <c r="WWZ4" s="362"/>
      <c r="WXA4" s="362"/>
      <c r="WXB4" s="362"/>
      <c r="WXC4" s="390"/>
      <c r="WXD4" s="390"/>
      <c r="WXE4" s="390"/>
      <c r="WXF4" s="390"/>
      <c r="WXG4" s="390"/>
      <c r="WXH4" s="362"/>
      <c r="WXI4" s="362"/>
      <c r="WXJ4" s="362"/>
      <c r="WXK4" s="390"/>
      <c r="WXL4" s="390"/>
      <c r="WXM4" s="390"/>
      <c r="WXN4" s="390"/>
      <c r="WXO4" s="390"/>
      <c r="WXP4" s="362"/>
      <c r="WXQ4" s="362"/>
      <c r="WXR4" s="362"/>
      <c r="WXS4" s="390"/>
      <c r="WXT4" s="390"/>
      <c r="WXU4" s="390"/>
      <c r="WXV4" s="390"/>
      <c r="WXW4" s="390"/>
      <c r="WXX4" s="362"/>
      <c r="WXY4" s="362"/>
      <c r="WXZ4" s="362"/>
      <c r="WYA4" s="390"/>
      <c r="WYB4" s="390"/>
      <c r="WYC4" s="390"/>
      <c r="WYD4" s="390"/>
      <c r="WYE4" s="390"/>
      <c r="WYF4" s="362"/>
      <c r="WYG4" s="362"/>
      <c r="WYH4" s="362"/>
      <c r="WYI4" s="390"/>
      <c r="WYJ4" s="390"/>
      <c r="WYK4" s="390"/>
      <c r="WYL4" s="390"/>
      <c r="WYM4" s="390"/>
      <c r="WYN4" s="362"/>
      <c r="WYO4" s="362"/>
      <c r="WYP4" s="362"/>
      <c r="WYQ4" s="390"/>
      <c r="WYR4" s="390"/>
      <c r="WYS4" s="390"/>
      <c r="WYT4" s="390"/>
      <c r="WYU4" s="390"/>
      <c r="WYV4" s="362"/>
      <c r="WYW4" s="362"/>
      <c r="WYX4" s="362"/>
      <c r="WYY4" s="390"/>
      <c r="WYZ4" s="390"/>
      <c r="WZA4" s="390"/>
      <c r="WZB4" s="390"/>
      <c r="WZC4" s="390"/>
      <c r="WZD4" s="362"/>
      <c r="WZE4" s="362"/>
      <c r="WZF4" s="362"/>
      <c r="WZG4" s="390"/>
      <c r="WZH4" s="390"/>
      <c r="WZI4" s="390"/>
      <c r="WZJ4" s="390"/>
      <c r="WZK4" s="390"/>
      <c r="WZL4" s="362"/>
      <c r="WZM4" s="362"/>
      <c r="WZN4" s="362"/>
      <c r="WZO4" s="390"/>
      <c r="WZP4" s="390"/>
      <c r="WZQ4" s="390"/>
      <c r="WZR4" s="390"/>
      <c r="WZS4" s="390"/>
      <c r="WZT4" s="362"/>
      <c r="WZU4" s="362"/>
      <c r="WZV4" s="362"/>
      <c r="WZW4" s="390"/>
      <c r="WZX4" s="390"/>
      <c r="WZY4" s="390"/>
      <c r="WZZ4" s="390"/>
      <c r="XAA4" s="390"/>
      <c r="XAB4" s="362"/>
      <c r="XAC4" s="362"/>
      <c r="XAD4" s="362"/>
      <c r="XAE4" s="390"/>
      <c r="XAF4" s="390"/>
      <c r="XAG4" s="390"/>
      <c r="XAH4" s="390"/>
      <c r="XAI4" s="390"/>
      <c r="XAJ4" s="362"/>
      <c r="XAK4" s="362"/>
      <c r="XAL4" s="362"/>
      <c r="XAM4" s="390"/>
      <c r="XAN4" s="390"/>
      <c r="XAO4" s="390"/>
      <c r="XAP4" s="390"/>
      <c r="XAQ4" s="390"/>
      <c r="XAR4" s="362"/>
      <c r="XAS4" s="362"/>
      <c r="XAT4" s="362"/>
      <c r="XAU4" s="390"/>
      <c r="XAV4" s="390"/>
      <c r="XAW4" s="390"/>
      <c r="XAX4" s="390"/>
      <c r="XAY4" s="390"/>
      <c r="XAZ4" s="362"/>
      <c r="XBA4" s="362"/>
      <c r="XBB4" s="362"/>
      <c r="XBC4" s="390"/>
      <c r="XBD4" s="390"/>
      <c r="XBE4" s="390"/>
      <c r="XBF4" s="390"/>
      <c r="XBG4" s="390"/>
      <c r="XBH4" s="362"/>
      <c r="XBI4" s="362"/>
      <c r="XBJ4" s="362"/>
      <c r="XBK4" s="390"/>
      <c r="XBL4" s="390"/>
      <c r="XBM4" s="390"/>
      <c r="XBN4" s="390"/>
      <c r="XBO4" s="390"/>
      <c r="XBP4" s="362"/>
      <c r="XBQ4" s="362"/>
      <c r="XBR4" s="362"/>
      <c r="XBS4" s="390"/>
      <c r="XBT4" s="390"/>
      <c r="XBU4" s="390"/>
      <c r="XBV4" s="390"/>
      <c r="XBW4" s="390"/>
      <c r="XBX4" s="362"/>
      <c r="XBY4" s="362"/>
      <c r="XBZ4" s="362"/>
      <c r="XCA4" s="390"/>
      <c r="XCB4" s="390"/>
      <c r="XCC4" s="390"/>
      <c r="XCD4" s="390"/>
      <c r="XCE4" s="390"/>
      <c r="XCF4" s="362"/>
      <c r="XCG4" s="362"/>
      <c r="XCH4" s="362"/>
      <c r="XCI4" s="390"/>
      <c r="XCJ4" s="390"/>
      <c r="XCK4" s="390"/>
      <c r="XCL4" s="390"/>
      <c r="XCM4" s="390"/>
      <c r="XCN4" s="362"/>
      <c r="XCO4" s="362"/>
      <c r="XCP4" s="362"/>
      <c r="XCQ4" s="390"/>
      <c r="XCR4" s="390"/>
      <c r="XCS4" s="390"/>
      <c r="XCT4" s="390"/>
      <c r="XCU4" s="390"/>
      <c r="XCV4" s="362"/>
      <c r="XCW4" s="362"/>
      <c r="XCX4" s="362"/>
      <c r="XCY4" s="390"/>
      <c r="XCZ4" s="390"/>
      <c r="XDA4" s="390"/>
      <c r="XDB4" s="390"/>
      <c r="XDC4" s="390"/>
      <c r="XDD4" s="362"/>
      <c r="XDE4" s="362"/>
      <c r="XDF4" s="362"/>
      <c r="XDG4" s="390"/>
      <c r="XDH4" s="390"/>
      <c r="XDI4" s="390"/>
      <c r="XDJ4" s="390"/>
      <c r="XDK4" s="390"/>
      <c r="XDL4" s="362"/>
      <c r="XDM4" s="362"/>
      <c r="XDN4" s="362"/>
      <c r="XDO4" s="390"/>
      <c r="XDP4" s="390"/>
      <c r="XDQ4" s="390"/>
      <c r="XDR4" s="390"/>
      <c r="XDS4" s="390"/>
      <c r="XDT4" s="362"/>
      <c r="XDU4" s="362"/>
      <c r="XDV4" s="362"/>
      <c r="XDW4" s="390"/>
      <c r="XDX4" s="390"/>
      <c r="XDY4" s="390"/>
      <c r="XDZ4" s="390"/>
      <c r="XEA4" s="390"/>
      <c r="XEB4" s="362"/>
      <c r="XEC4" s="362"/>
      <c r="XED4" s="362"/>
      <c r="XEE4" s="390"/>
      <c r="XEF4" s="390"/>
      <c r="XEG4" s="390"/>
      <c r="XEH4" s="390"/>
      <c r="XEI4" s="390"/>
      <c r="XEJ4" s="362"/>
      <c r="XEK4" s="362"/>
      <c r="XEL4" s="362"/>
      <c r="XEM4" s="390"/>
      <c r="XEN4" s="390"/>
      <c r="XEO4" s="390"/>
      <c r="XEP4" s="390"/>
      <c r="XEQ4" s="390"/>
      <c r="XER4" s="362"/>
      <c r="XES4" s="362"/>
      <c r="XET4" s="362"/>
      <c r="XEU4" s="390"/>
      <c r="XEV4" s="390"/>
      <c r="XEW4" s="390"/>
      <c r="XEX4" s="390"/>
      <c r="XEY4" s="390"/>
      <c r="XEZ4" s="362"/>
      <c r="XFA4" s="362"/>
      <c r="XFB4" s="362"/>
      <c r="XFC4" s="390"/>
      <c r="XFD4" s="390"/>
    </row>
    <row r="5" spans="1:16384" s="385" customFormat="1">
      <c r="A5" s="362" t="s">
        <v>257</v>
      </c>
      <c r="B5" s="362" t="s">
        <v>144</v>
      </c>
      <c r="C5" s="512" t="s">
        <v>67</v>
      </c>
      <c r="D5" s="390">
        <v>10350</v>
      </c>
      <c r="E5" s="390">
        <v>604</v>
      </c>
      <c r="F5" s="390">
        <v>5243</v>
      </c>
      <c r="G5" s="390">
        <v>3885</v>
      </c>
      <c r="H5" s="390">
        <v>618</v>
      </c>
      <c r="I5" s="390"/>
      <c r="J5" s="384"/>
    </row>
    <row r="6" spans="1:16384">
      <c r="A6" s="362"/>
      <c r="B6" s="362"/>
      <c r="C6" s="362"/>
      <c r="D6" s="390"/>
      <c r="E6" s="390"/>
      <c r="F6" s="390"/>
      <c r="G6" s="390"/>
      <c r="H6" s="390"/>
    </row>
    <row r="7" spans="1:16384">
      <c r="A7" s="362"/>
      <c r="B7" s="362"/>
      <c r="C7" s="362"/>
      <c r="D7" s="390"/>
      <c r="E7" s="390"/>
      <c r="F7" s="390"/>
      <c r="G7" s="390"/>
      <c r="H7" s="390"/>
    </row>
    <row r="8" spans="1:16384">
      <c r="A8" s="362"/>
      <c r="B8" s="362"/>
      <c r="C8" s="362"/>
      <c r="D8" s="390"/>
      <c r="E8" s="390"/>
      <c r="F8" s="390"/>
      <c r="G8" s="390"/>
      <c r="H8" s="390"/>
    </row>
    <row r="9" spans="1:16384">
      <c r="A9" s="362"/>
      <c r="B9" s="362"/>
      <c r="C9" s="362"/>
      <c r="D9" s="364"/>
      <c r="E9" s="364"/>
      <c r="F9" s="364"/>
      <c r="G9" s="364"/>
      <c r="H9" s="364"/>
    </row>
    <row r="10" spans="1:16384">
      <c r="A10" s="362"/>
      <c r="B10" s="362"/>
      <c r="C10" s="362"/>
      <c r="D10" s="364"/>
      <c r="E10" s="364"/>
      <c r="F10" s="364"/>
      <c r="G10" s="364"/>
      <c r="H10" s="364"/>
    </row>
    <row r="11" spans="1:16384">
      <c r="A11" s="362"/>
      <c r="B11" s="362"/>
      <c r="C11" s="362"/>
      <c r="D11" s="364"/>
      <c r="E11" s="364"/>
      <c r="F11" s="364"/>
      <c r="G11" s="364"/>
      <c r="H11" s="364"/>
    </row>
    <row r="12" spans="1:16384">
      <c r="A12" s="362"/>
      <c r="B12" s="362"/>
      <c r="C12" s="362"/>
      <c r="D12" s="364"/>
      <c r="E12" s="364"/>
      <c r="F12" s="364"/>
      <c r="G12" s="364"/>
      <c r="H12" s="364"/>
    </row>
    <row r="13" spans="1:16384">
      <c r="A13" s="362"/>
      <c r="B13" s="362"/>
      <c r="C13" s="362"/>
      <c r="D13" s="364"/>
      <c r="E13" s="364"/>
      <c r="F13" s="364"/>
      <c r="G13" s="364"/>
      <c r="H13" s="364"/>
    </row>
    <row r="14" spans="1:16384">
      <c r="A14" s="362"/>
      <c r="B14" s="362"/>
      <c r="C14" s="362"/>
      <c r="D14" s="364"/>
      <c r="E14" s="364"/>
      <c r="F14" s="364"/>
      <c r="G14" s="364"/>
      <c r="H14" s="364"/>
    </row>
    <row r="15" spans="1:16384">
      <c r="A15" s="362"/>
      <c r="B15" s="362"/>
      <c r="C15" s="362"/>
      <c r="D15" s="364"/>
      <c r="E15" s="364"/>
      <c r="F15" s="364"/>
      <c r="G15" s="364"/>
      <c r="H15" s="364"/>
    </row>
    <row r="16" spans="1:16384">
      <c r="A16" s="362"/>
      <c r="B16" s="362"/>
      <c r="C16" s="362"/>
      <c r="D16" s="364"/>
      <c r="E16" s="364"/>
      <c r="F16" s="364"/>
      <c r="G16" s="364"/>
      <c r="H16" s="364"/>
    </row>
    <row r="17" spans="1:8">
      <c r="A17" s="362"/>
      <c r="B17" s="362"/>
      <c r="C17" s="362"/>
      <c r="D17" s="364"/>
      <c r="E17" s="364"/>
      <c r="F17" s="364"/>
      <c r="G17" s="364"/>
      <c r="H17" s="364"/>
    </row>
    <row r="18" spans="1:8">
      <c r="A18" s="362"/>
      <c r="B18" s="362"/>
      <c r="C18" s="362"/>
      <c r="D18" s="364"/>
      <c r="E18" s="364"/>
      <c r="F18" s="364"/>
      <c r="G18" s="364"/>
      <c r="H18" s="364"/>
    </row>
    <row r="19" spans="1:8">
      <c r="A19" s="362"/>
      <c r="B19" s="362"/>
      <c r="C19" s="362"/>
      <c r="D19" s="364"/>
      <c r="E19" s="364"/>
      <c r="F19" s="364"/>
      <c r="G19" s="364"/>
      <c r="H19" s="364"/>
    </row>
    <row r="20" spans="1:8">
      <c r="A20" s="362"/>
      <c r="B20" s="362"/>
      <c r="C20" s="362"/>
      <c r="D20" s="364"/>
      <c r="E20" s="364"/>
      <c r="F20" s="364"/>
      <c r="G20" s="364"/>
      <c r="H20" s="364"/>
    </row>
    <row r="21" spans="1:8">
      <c r="A21" s="362"/>
      <c r="B21" s="362"/>
      <c r="C21" s="362"/>
      <c r="D21" s="364"/>
      <c r="E21" s="364"/>
      <c r="F21" s="364"/>
      <c r="G21" s="364"/>
      <c r="H21" s="364"/>
    </row>
    <row r="22" spans="1:8">
      <c r="A22" s="362"/>
      <c r="B22" s="362"/>
      <c r="C22" s="362"/>
      <c r="D22" s="364"/>
      <c r="E22" s="364"/>
      <c r="F22" s="364"/>
      <c r="G22" s="364"/>
      <c r="H22" s="364"/>
    </row>
    <row r="23" spans="1:8">
      <c r="A23" s="362"/>
      <c r="B23" s="362"/>
      <c r="C23" s="185"/>
      <c r="D23" s="364"/>
      <c r="E23" s="364"/>
      <c r="F23" s="364"/>
      <c r="G23" s="364"/>
      <c r="H23" s="364"/>
    </row>
    <row r="24" spans="1:8">
      <c r="A24" s="362"/>
      <c r="B24" s="362"/>
      <c r="C24" s="362"/>
      <c r="D24" s="364"/>
      <c r="E24" s="364"/>
      <c r="F24" s="364"/>
      <c r="G24" s="364"/>
      <c r="H24" s="364"/>
    </row>
    <row r="25" spans="1:8">
      <c r="A25" s="362"/>
      <c r="B25" s="362"/>
      <c r="C25" s="362"/>
      <c r="D25" s="364"/>
      <c r="E25" s="364"/>
      <c r="F25" s="364"/>
      <c r="G25" s="364"/>
      <c r="H25" s="364"/>
    </row>
    <row r="26" spans="1:8">
      <c r="A26" s="362"/>
      <c r="B26" s="362"/>
      <c r="C26" s="362"/>
      <c r="D26" s="364"/>
      <c r="E26" s="364"/>
      <c r="F26" s="364"/>
      <c r="G26" s="364"/>
      <c r="H26" s="364"/>
    </row>
    <row r="27" spans="1:8">
      <c r="A27" s="362"/>
      <c r="B27" s="362"/>
      <c r="C27" s="362"/>
      <c r="D27" s="364"/>
      <c r="E27" s="364"/>
      <c r="F27" s="364"/>
      <c r="G27" s="364"/>
      <c r="H27" s="364"/>
    </row>
    <row r="28" spans="1:8">
      <c r="A28" s="362"/>
      <c r="B28" s="362"/>
      <c r="C28" s="362"/>
      <c r="D28" s="364"/>
      <c r="E28" s="364"/>
      <c r="F28" s="364"/>
      <c r="G28" s="364"/>
      <c r="H28" s="364"/>
    </row>
    <row r="29" spans="1:8">
      <c r="A29" s="362"/>
      <c r="B29" s="362"/>
      <c r="C29" s="362"/>
      <c r="D29" s="364"/>
      <c r="E29" s="364"/>
      <c r="F29" s="364"/>
      <c r="G29" s="364"/>
      <c r="H29" s="364"/>
    </row>
    <row r="30" spans="1:8">
      <c r="A30" s="362"/>
      <c r="B30" s="362"/>
      <c r="C30" s="362"/>
      <c r="D30" s="364"/>
      <c r="E30" s="364"/>
      <c r="F30" s="364"/>
      <c r="G30" s="364"/>
      <c r="H30" s="364"/>
    </row>
    <row r="31" spans="1:8">
      <c r="A31" s="362"/>
      <c r="B31" s="362"/>
      <c r="C31" s="362"/>
      <c r="D31" s="364"/>
      <c r="E31" s="364"/>
      <c r="F31" s="364"/>
      <c r="G31" s="364"/>
      <c r="H31" s="364"/>
    </row>
    <row r="32" spans="1:8">
      <c r="A32" s="362"/>
      <c r="B32" s="362"/>
      <c r="C32" s="362"/>
      <c r="D32" s="364"/>
      <c r="E32" s="364"/>
      <c r="F32" s="364"/>
      <c r="G32" s="364"/>
      <c r="H32" s="364"/>
    </row>
    <row r="33" spans="1:8">
      <c r="A33" s="362"/>
      <c r="B33" s="362"/>
      <c r="C33" s="362"/>
      <c r="D33" s="364"/>
      <c r="E33" s="364"/>
      <c r="F33" s="364"/>
      <c r="G33" s="364"/>
      <c r="H33" s="364"/>
    </row>
    <row r="34" spans="1:8">
      <c r="A34" s="362"/>
      <c r="B34" s="362"/>
      <c r="C34" s="362"/>
      <c r="D34" s="364"/>
      <c r="E34" s="364"/>
      <c r="F34" s="364"/>
      <c r="G34" s="364"/>
      <c r="H34" s="364"/>
    </row>
    <row r="35" spans="1:8">
      <c r="A35" s="362"/>
      <c r="B35" s="362"/>
      <c r="C35" s="362"/>
      <c r="D35" s="364"/>
      <c r="E35" s="364"/>
      <c r="F35" s="364"/>
      <c r="G35" s="364"/>
      <c r="H35" s="364"/>
    </row>
    <row r="36" spans="1:8">
      <c r="A36" s="362"/>
      <c r="B36" s="362"/>
      <c r="C36" s="362"/>
      <c r="D36" s="364"/>
      <c r="E36" s="364"/>
      <c r="F36" s="364"/>
      <c r="G36" s="364"/>
      <c r="H36" s="364"/>
    </row>
    <row r="37" spans="1:8">
      <c r="A37" s="362"/>
      <c r="B37" s="362"/>
      <c r="C37" s="362"/>
      <c r="D37" s="364"/>
      <c r="E37" s="364"/>
      <c r="F37" s="364"/>
      <c r="G37" s="364"/>
      <c r="H37" s="364"/>
    </row>
    <row r="38" spans="1:8">
      <c r="A38" s="362"/>
      <c r="B38" s="362"/>
      <c r="C38" s="362"/>
      <c r="D38" s="364"/>
      <c r="E38" s="364"/>
      <c r="F38" s="364"/>
      <c r="G38" s="364"/>
      <c r="H38" s="364"/>
    </row>
    <row r="39" spans="1:8">
      <c r="A39" s="362"/>
      <c r="B39" s="362"/>
      <c r="C39" s="362"/>
      <c r="D39" s="364"/>
      <c r="E39" s="364"/>
      <c r="F39" s="364"/>
      <c r="G39" s="364"/>
      <c r="H39" s="364"/>
    </row>
    <row r="40" spans="1:8">
      <c r="A40" s="362"/>
      <c r="B40" s="362"/>
      <c r="C40" s="362"/>
      <c r="D40" s="364"/>
      <c r="E40" s="364"/>
      <c r="F40" s="364"/>
      <c r="G40" s="364"/>
      <c r="H40" s="364"/>
    </row>
    <row r="41" spans="1:8">
      <c r="A41" s="362"/>
      <c r="B41" s="362"/>
      <c r="C41" s="362"/>
      <c r="D41" s="364"/>
      <c r="E41" s="364"/>
      <c r="F41" s="364"/>
      <c r="G41" s="364"/>
      <c r="H41" s="364"/>
    </row>
    <row r="42" spans="1:8">
      <c r="A42" s="362"/>
      <c r="B42" s="362"/>
      <c r="C42" s="362"/>
      <c r="D42" s="364"/>
      <c r="E42" s="364"/>
      <c r="F42" s="364"/>
      <c r="G42" s="364"/>
      <c r="H42" s="364"/>
    </row>
    <row r="43" spans="1:8">
      <c r="A43" s="362"/>
      <c r="B43" s="362"/>
      <c r="C43" s="362"/>
      <c r="D43" s="364"/>
      <c r="E43" s="364"/>
      <c r="F43" s="364"/>
      <c r="G43" s="364"/>
      <c r="H43" s="364"/>
    </row>
    <row r="44" spans="1:8">
      <c r="A44" s="362"/>
      <c r="B44" s="362"/>
      <c r="C44" s="363"/>
      <c r="D44" s="364"/>
      <c r="E44" s="364"/>
      <c r="F44" s="364"/>
      <c r="G44" s="364"/>
      <c r="H44" s="364"/>
    </row>
    <row r="45" spans="1:8">
      <c r="A45" s="362"/>
      <c r="B45" s="362"/>
      <c r="C45" s="362"/>
      <c r="D45" s="364"/>
      <c r="E45" s="364"/>
      <c r="F45" s="364"/>
      <c r="G45" s="364"/>
      <c r="H45" s="364"/>
    </row>
    <row r="46" spans="1:8">
      <c r="A46" s="362"/>
      <c r="B46" s="362"/>
      <c r="C46" s="362"/>
      <c r="D46" s="364"/>
      <c r="E46" s="364"/>
      <c r="F46" s="364"/>
      <c r="G46" s="364"/>
      <c r="H46" s="364"/>
    </row>
    <row r="47" spans="1:8">
      <c r="A47" s="362"/>
      <c r="B47" s="362"/>
      <c r="C47" s="362"/>
      <c r="D47" s="364"/>
      <c r="E47" s="364"/>
      <c r="F47" s="364"/>
      <c r="G47" s="364"/>
      <c r="H47" s="364"/>
    </row>
    <row r="48" spans="1:8">
      <c r="A48" s="362"/>
      <c r="B48" s="362"/>
      <c r="C48" s="362"/>
      <c r="D48" s="364"/>
      <c r="E48" s="364"/>
      <c r="F48" s="364"/>
      <c r="G48" s="364"/>
      <c r="H48" s="364"/>
    </row>
    <row r="49" spans="1:8">
      <c r="A49" s="362"/>
      <c r="B49" s="362"/>
      <c r="C49" s="362"/>
      <c r="D49" s="364"/>
      <c r="E49" s="364"/>
      <c r="F49" s="364"/>
      <c r="G49" s="364"/>
      <c r="H49" s="364"/>
    </row>
    <row r="50" spans="1:8">
      <c r="A50" s="362"/>
      <c r="B50" s="362"/>
      <c r="C50" s="362"/>
      <c r="D50" s="364"/>
      <c r="E50" s="364"/>
      <c r="F50" s="364"/>
      <c r="G50" s="364"/>
      <c r="H50" s="364"/>
    </row>
    <row r="51" spans="1:8">
      <c r="A51" s="362"/>
      <c r="B51" s="362"/>
      <c r="C51" s="362"/>
      <c r="D51" s="364"/>
      <c r="E51" s="364"/>
      <c r="F51" s="364"/>
      <c r="G51" s="364"/>
      <c r="H51" s="364"/>
    </row>
    <row r="52" spans="1:8">
      <c r="A52" s="362"/>
      <c r="B52" s="362"/>
      <c r="C52" s="362"/>
      <c r="D52" s="364"/>
      <c r="E52" s="364"/>
      <c r="F52" s="364"/>
      <c r="G52" s="364"/>
      <c r="H52" s="364"/>
    </row>
    <row r="53" spans="1:8">
      <c r="A53" s="362"/>
      <c r="B53" s="362"/>
      <c r="C53" s="362"/>
      <c r="D53" s="364"/>
      <c r="E53" s="364"/>
      <c r="F53" s="364"/>
      <c r="G53" s="364"/>
      <c r="H53" s="364"/>
    </row>
    <row r="54" spans="1:8">
      <c r="A54" s="362"/>
      <c r="B54" s="362"/>
      <c r="C54" s="362"/>
      <c r="D54" s="364"/>
      <c r="E54" s="364"/>
      <c r="F54" s="364"/>
      <c r="G54" s="364"/>
      <c r="H54" s="364"/>
    </row>
    <row r="55" spans="1:8">
      <c r="A55" s="362"/>
      <c r="B55" s="362"/>
      <c r="C55" s="362"/>
      <c r="D55" s="364"/>
      <c r="E55" s="364"/>
      <c r="F55" s="364"/>
      <c r="G55" s="364"/>
      <c r="H55" s="364"/>
    </row>
    <row r="56" spans="1:8">
      <c r="A56" s="362"/>
      <c r="B56" s="362"/>
      <c r="C56" s="362"/>
      <c r="D56" s="364"/>
      <c r="E56" s="364"/>
      <c r="F56" s="364"/>
      <c r="G56" s="364"/>
      <c r="H56" s="364"/>
    </row>
    <row r="57" spans="1:8">
      <c r="A57" s="362"/>
      <c r="B57" s="362"/>
      <c r="C57" s="362"/>
      <c r="D57" s="364"/>
      <c r="E57" s="364"/>
      <c r="F57" s="364"/>
      <c r="G57" s="364"/>
      <c r="H57" s="364"/>
    </row>
    <row r="58" spans="1:8">
      <c r="A58" s="362"/>
      <c r="B58" s="362"/>
      <c r="C58" s="362"/>
      <c r="D58" s="364"/>
      <c r="E58" s="364"/>
      <c r="F58" s="364"/>
      <c r="G58" s="364"/>
      <c r="H58" s="364"/>
    </row>
    <row r="59" spans="1:8">
      <c r="A59" s="362"/>
      <c r="B59" s="362"/>
      <c r="C59" s="362"/>
      <c r="D59" s="364"/>
      <c r="E59" s="364"/>
      <c r="F59" s="364"/>
      <c r="G59" s="364"/>
      <c r="H59" s="364"/>
    </row>
    <row r="60" spans="1:8">
      <c r="A60" s="362"/>
      <c r="B60" s="362"/>
      <c r="C60" s="362"/>
      <c r="D60" s="364"/>
      <c r="E60" s="364"/>
      <c r="F60" s="364"/>
      <c r="G60" s="364"/>
      <c r="H60" s="364"/>
    </row>
    <row r="61" spans="1:8">
      <c r="A61" s="362"/>
      <c r="B61" s="362"/>
      <c r="C61" s="362"/>
      <c r="D61" s="364"/>
      <c r="E61" s="364"/>
      <c r="F61" s="364"/>
      <c r="G61" s="364"/>
      <c r="H61" s="364"/>
    </row>
    <row r="62" spans="1:8">
      <c r="A62" s="362"/>
      <c r="B62" s="362"/>
      <c r="C62" s="362"/>
      <c r="D62" s="364"/>
      <c r="E62" s="364"/>
      <c r="F62" s="364"/>
      <c r="G62" s="364"/>
      <c r="H62" s="364"/>
    </row>
    <row r="63" spans="1:8">
      <c r="A63" s="362"/>
      <c r="B63" s="362"/>
      <c r="C63" s="362"/>
      <c r="D63" s="364"/>
      <c r="E63" s="364"/>
      <c r="F63" s="364"/>
      <c r="G63" s="364"/>
      <c r="H63" s="364"/>
    </row>
    <row r="64" spans="1:8">
      <c r="A64" s="362"/>
      <c r="B64" s="362"/>
      <c r="C64" s="362"/>
      <c r="D64" s="364"/>
      <c r="E64" s="364"/>
      <c r="F64" s="364"/>
      <c r="G64" s="364"/>
      <c r="H64" s="364"/>
    </row>
    <row r="65" spans="1:8">
      <c r="A65" s="362"/>
      <c r="B65" s="362"/>
      <c r="C65" s="362"/>
      <c r="D65" s="364"/>
      <c r="E65" s="364"/>
      <c r="F65" s="364"/>
      <c r="G65" s="364"/>
      <c r="H65" s="364"/>
    </row>
    <row r="66" spans="1:8">
      <c r="A66" s="362"/>
      <c r="B66" s="362"/>
      <c r="C66" s="362"/>
      <c r="D66" s="364"/>
      <c r="E66" s="364"/>
      <c r="F66" s="364"/>
      <c r="G66" s="364"/>
      <c r="H66" s="364"/>
    </row>
    <row r="67" spans="1:8">
      <c r="A67" s="362"/>
      <c r="B67" s="362"/>
      <c r="C67" s="362"/>
      <c r="D67" s="364"/>
      <c r="E67" s="364"/>
      <c r="F67" s="364"/>
      <c r="G67" s="364"/>
      <c r="H67" s="364"/>
    </row>
    <row r="68" spans="1:8">
      <c r="A68" s="362"/>
      <c r="B68" s="362"/>
      <c r="C68" s="362"/>
      <c r="D68" s="364"/>
      <c r="E68" s="364"/>
      <c r="F68" s="364"/>
      <c r="G68" s="364"/>
      <c r="H68" s="364"/>
    </row>
    <row r="69" spans="1:8">
      <c r="A69" s="362"/>
      <c r="B69" s="362"/>
      <c r="C69" s="362"/>
      <c r="D69" s="364"/>
      <c r="E69" s="364"/>
      <c r="F69" s="364"/>
      <c r="G69" s="364"/>
      <c r="H69" s="364"/>
    </row>
    <row r="70" spans="1:8">
      <c r="A70" s="362"/>
      <c r="B70" s="362"/>
      <c r="C70" s="362"/>
      <c r="D70" s="364"/>
      <c r="E70" s="364"/>
      <c r="F70" s="364"/>
      <c r="G70" s="364"/>
      <c r="H70" s="364"/>
    </row>
    <row r="71" spans="1:8">
      <c r="A71" s="362"/>
      <c r="B71" s="362"/>
      <c r="C71" s="362"/>
      <c r="D71" s="364"/>
      <c r="E71" s="364"/>
      <c r="F71" s="364"/>
      <c r="G71" s="364"/>
      <c r="H71" s="364"/>
    </row>
    <row r="72" spans="1:8">
      <c r="A72" s="362"/>
      <c r="B72" s="362"/>
      <c r="C72" s="362"/>
      <c r="D72" s="364"/>
      <c r="E72" s="364"/>
      <c r="F72" s="364"/>
      <c r="G72" s="364"/>
      <c r="H72" s="364"/>
    </row>
    <row r="73" spans="1:8">
      <c r="A73" s="362"/>
      <c r="B73" s="362"/>
      <c r="C73" s="362"/>
      <c r="D73" s="364"/>
      <c r="E73" s="364"/>
      <c r="F73" s="364"/>
      <c r="G73" s="364"/>
      <c r="H73" s="364"/>
    </row>
    <row r="74" spans="1:8">
      <c r="A74" s="362"/>
      <c r="B74" s="362"/>
      <c r="C74" s="362"/>
      <c r="D74" s="364"/>
      <c r="E74" s="364"/>
      <c r="F74" s="364"/>
      <c r="G74" s="364"/>
      <c r="H74" s="364"/>
    </row>
    <row r="75" spans="1:8">
      <c r="A75" s="362"/>
      <c r="B75" s="362"/>
      <c r="C75" s="362"/>
      <c r="D75" s="364"/>
      <c r="E75" s="364"/>
      <c r="F75" s="364"/>
      <c r="G75" s="364"/>
      <c r="H75" s="364"/>
    </row>
    <row r="76" spans="1:8">
      <c r="A76" s="362"/>
      <c r="B76" s="362"/>
      <c r="C76" s="362"/>
      <c r="D76" s="364"/>
      <c r="E76" s="364"/>
      <c r="F76" s="364"/>
      <c r="G76" s="364"/>
      <c r="H76" s="364"/>
    </row>
    <row r="77" spans="1:8">
      <c r="A77" s="362"/>
      <c r="B77" s="362"/>
      <c r="C77" s="362"/>
      <c r="D77" s="364"/>
      <c r="E77" s="364"/>
      <c r="F77" s="364"/>
      <c r="G77" s="364"/>
      <c r="H77" s="364"/>
    </row>
    <row r="78" spans="1:8">
      <c r="A78" s="362"/>
      <c r="B78" s="362"/>
      <c r="C78" s="362"/>
      <c r="D78" s="364"/>
      <c r="E78" s="364"/>
      <c r="F78" s="364"/>
      <c r="G78" s="364"/>
      <c r="H78" s="364"/>
    </row>
    <row r="79" spans="1:8">
      <c r="A79" s="362"/>
      <c r="B79" s="362"/>
      <c r="C79" s="362"/>
      <c r="D79" s="364"/>
      <c r="E79" s="364"/>
      <c r="F79" s="364"/>
      <c r="G79" s="364"/>
      <c r="H79" s="364"/>
    </row>
    <row r="80" spans="1:8">
      <c r="A80" s="362"/>
      <c r="B80" s="362"/>
      <c r="C80" s="362"/>
      <c r="D80" s="364"/>
      <c r="E80" s="364"/>
      <c r="F80" s="364"/>
      <c r="G80" s="364"/>
      <c r="H80" s="364"/>
    </row>
    <row r="81" spans="1:8">
      <c r="A81" s="362"/>
      <c r="B81" s="362"/>
      <c r="C81" s="362"/>
      <c r="D81" s="364"/>
      <c r="E81" s="364"/>
      <c r="F81" s="364"/>
      <c r="G81" s="364"/>
      <c r="H81" s="364"/>
    </row>
    <row r="82" spans="1:8">
      <c r="A82" s="362"/>
      <c r="B82" s="362"/>
      <c r="C82" s="362"/>
      <c r="D82" s="364"/>
      <c r="E82" s="364"/>
      <c r="F82" s="364"/>
      <c r="G82" s="364"/>
      <c r="H82" s="364"/>
    </row>
    <row r="83" spans="1:8">
      <c r="A83" s="362"/>
      <c r="B83" s="362"/>
      <c r="C83" s="362"/>
      <c r="D83" s="364"/>
      <c r="E83" s="364"/>
      <c r="F83" s="364"/>
      <c r="G83" s="364"/>
      <c r="H83" s="364"/>
    </row>
    <row r="84" spans="1:8">
      <c r="A84" s="362"/>
      <c r="B84" s="362"/>
      <c r="C84" s="362"/>
      <c r="D84" s="364"/>
      <c r="E84" s="364"/>
      <c r="F84" s="364"/>
      <c r="G84" s="364"/>
      <c r="H84" s="364"/>
    </row>
    <row r="85" spans="1:8">
      <c r="A85" s="362"/>
      <c r="B85" s="362"/>
      <c r="C85" s="362"/>
      <c r="D85" s="364"/>
      <c r="E85" s="364"/>
      <c r="F85" s="364"/>
      <c r="G85" s="364"/>
      <c r="H85" s="364"/>
    </row>
    <row r="86" spans="1:8">
      <c r="A86" s="362"/>
      <c r="B86" s="362"/>
      <c r="C86" s="362"/>
      <c r="D86" s="364"/>
      <c r="E86" s="364"/>
      <c r="F86" s="364"/>
      <c r="G86" s="364"/>
      <c r="H86" s="364"/>
    </row>
    <row r="87" spans="1:8">
      <c r="A87" s="362"/>
      <c r="B87" s="362"/>
      <c r="C87" s="362"/>
      <c r="D87" s="364"/>
      <c r="E87" s="364"/>
      <c r="F87" s="364"/>
      <c r="G87" s="364"/>
      <c r="H87" s="364"/>
    </row>
    <row r="88" spans="1:8">
      <c r="A88" s="362"/>
      <c r="B88" s="362"/>
      <c r="C88" s="362"/>
      <c r="D88" s="364"/>
      <c r="E88" s="364"/>
      <c r="F88" s="364"/>
      <c r="G88" s="364"/>
      <c r="H88" s="364"/>
    </row>
    <row r="89" spans="1:8">
      <c r="A89" s="362"/>
      <c r="B89" s="362"/>
      <c r="C89" s="362"/>
      <c r="D89" s="364"/>
      <c r="E89" s="364"/>
      <c r="F89" s="364"/>
      <c r="G89" s="364"/>
      <c r="H89" s="364"/>
    </row>
    <row r="90" spans="1:8">
      <c r="A90" s="362"/>
      <c r="B90" s="362"/>
      <c r="C90" s="362"/>
      <c r="D90" s="364"/>
      <c r="E90" s="364"/>
      <c r="F90" s="364"/>
      <c r="G90" s="364"/>
      <c r="H90" s="364"/>
    </row>
    <row r="91" spans="1:8">
      <c r="A91" s="362"/>
      <c r="B91" s="362"/>
      <c r="C91" s="362"/>
      <c r="D91" s="364"/>
      <c r="E91" s="364"/>
      <c r="F91" s="364"/>
      <c r="G91" s="364"/>
      <c r="H91" s="364"/>
    </row>
    <row r="92" spans="1:8">
      <c r="A92" s="362"/>
      <c r="B92" s="362"/>
      <c r="C92" s="362"/>
      <c r="D92" s="364"/>
      <c r="E92" s="364"/>
      <c r="F92" s="364"/>
      <c r="G92" s="364"/>
      <c r="H92" s="364"/>
    </row>
    <row r="93" spans="1:8">
      <c r="A93" s="362"/>
      <c r="B93" s="362"/>
      <c r="C93" s="362"/>
      <c r="D93" s="364"/>
      <c r="E93" s="364"/>
      <c r="F93" s="364"/>
      <c r="G93" s="364"/>
      <c r="H93" s="364"/>
    </row>
    <row r="94" spans="1:8">
      <c r="A94" s="362"/>
      <c r="B94" s="362"/>
      <c r="C94" s="362"/>
      <c r="D94" s="364"/>
      <c r="E94" s="364"/>
      <c r="F94" s="364"/>
      <c r="G94" s="364"/>
      <c r="H94" s="364"/>
    </row>
    <row r="95" spans="1:8">
      <c r="A95" s="362"/>
      <c r="B95" s="362"/>
      <c r="C95" s="362"/>
      <c r="D95" s="364"/>
      <c r="E95" s="364"/>
      <c r="F95" s="364"/>
      <c r="G95" s="364"/>
      <c r="H95" s="364"/>
    </row>
    <row r="96" spans="1:8">
      <c r="A96" s="362"/>
      <c r="B96" s="362"/>
      <c r="C96" s="362"/>
      <c r="D96" s="364"/>
      <c r="E96" s="364"/>
      <c r="F96" s="364"/>
      <c r="G96" s="364"/>
      <c r="H96" s="364"/>
    </row>
    <row r="97" spans="1:8">
      <c r="A97" s="362"/>
      <c r="B97" s="362"/>
      <c r="C97" s="362"/>
      <c r="D97" s="364"/>
      <c r="E97" s="364"/>
      <c r="F97" s="364"/>
      <c r="G97" s="364"/>
      <c r="H97" s="364"/>
    </row>
    <row r="98" spans="1:8">
      <c r="A98" s="362"/>
      <c r="B98" s="362"/>
      <c r="C98" s="362"/>
      <c r="D98" s="364"/>
      <c r="E98" s="364"/>
      <c r="F98" s="364"/>
      <c r="G98" s="364"/>
      <c r="H98" s="364"/>
    </row>
    <row r="99" spans="1:8">
      <c r="A99" s="362"/>
      <c r="B99" s="362"/>
      <c r="C99" s="362"/>
      <c r="D99" s="364"/>
      <c r="E99" s="364"/>
      <c r="F99" s="364"/>
      <c r="G99" s="364"/>
      <c r="H99" s="364"/>
    </row>
    <row r="100" spans="1:8">
      <c r="A100" s="362"/>
      <c r="B100" s="362"/>
      <c r="C100" s="362"/>
      <c r="D100" s="364"/>
      <c r="E100" s="364"/>
      <c r="F100" s="364"/>
      <c r="G100" s="364"/>
      <c r="H100" s="364"/>
    </row>
    <row r="101" spans="1:8">
      <c r="A101" s="362"/>
      <c r="B101" s="362"/>
      <c r="C101" s="362"/>
      <c r="D101" s="364"/>
      <c r="E101" s="364"/>
      <c r="F101" s="364"/>
      <c r="G101" s="364"/>
      <c r="H101" s="364"/>
    </row>
    <row r="102" spans="1:8">
      <c r="A102" s="362"/>
      <c r="B102" s="362"/>
      <c r="C102" s="362"/>
      <c r="D102" s="364"/>
      <c r="E102" s="364"/>
      <c r="F102" s="364"/>
      <c r="G102" s="364"/>
      <c r="H102" s="364"/>
    </row>
    <row r="103" spans="1:8">
      <c r="A103" s="362"/>
      <c r="B103" s="362"/>
      <c r="C103" s="362"/>
      <c r="D103" s="364"/>
      <c r="E103" s="364"/>
      <c r="F103" s="364"/>
      <c r="G103" s="364"/>
      <c r="H103" s="364"/>
    </row>
    <row r="104" spans="1:8">
      <c r="A104" s="362"/>
      <c r="B104" s="362"/>
      <c r="C104" s="362"/>
      <c r="D104" s="364"/>
      <c r="E104" s="364"/>
      <c r="F104" s="364"/>
      <c r="G104" s="364"/>
      <c r="H104" s="364"/>
    </row>
    <row r="105" spans="1:8">
      <c r="A105" s="362"/>
      <c r="B105" s="362"/>
      <c r="C105" s="362"/>
      <c r="D105" s="364"/>
      <c r="E105" s="364"/>
      <c r="F105" s="364"/>
      <c r="G105" s="364"/>
      <c r="H105" s="364"/>
    </row>
    <row r="106" spans="1:8">
      <c r="A106" s="362"/>
      <c r="B106" s="362"/>
      <c r="C106" s="362"/>
      <c r="D106" s="364"/>
      <c r="E106" s="364"/>
      <c r="F106" s="364"/>
      <c r="G106" s="364"/>
      <c r="H106" s="364"/>
    </row>
    <row r="107" spans="1:8">
      <c r="A107" s="362"/>
      <c r="B107" s="362"/>
      <c r="C107" s="362"/>
      <c r="D107" s="364"/>
      <c r="E107" s="364"/>
      <c r="F107" s="364"/>
      <c r="G107" s="364"/>
      <c r="H107" s="364"/>
    </row>
    <row r="108" spans="1:8">
      <c r="A108" s="362"/>
      <c r="B108" s="362"/>
      <c r="C108" s="362"/>
      <c r="D108" s="364"/>
      <c r="E108" s="364"/>
      <c r="F108" s="364"/>
      <c r="G108" s="364"/>
      <c r="H108" s="364"/>
    </row>
    <row r="109" spans="1:8">
      <c r="A109" s="362"/>
      <c r="B109" s="362"/>
      <c r="C109" s="362"/>
      <c r="D109" s="364"/>
      <c r="E109" s="364"/>
      <c r="F109" s="364"/>
      <c r="G109" s="364"/>
      <c r="H109" s="364"/>
    </row>
    <row r="110" spans="1:8">
      <c r="A110" s="362"/>
      <c r="B110" s="362"/>
      <c r="C110" s="362"/>
      <c r="D110" s="364"/>
      <c r="E110" s="364"/>
      <c r="F110" s="364"/>
      <c r="G110" s="364"/>
      <c r="H110" s="364"/>
    </row>
    <row r="111" spans="1:8">
      <c r="A111" s="362"/>
      <c r="B111" s="362"/>
      <c r="C111" s="362"/>
      <c r="D111" s="364"/>
      <c r="E111" s="364"/>
      <c r="F111" s="364"/>
      <c r="G111" s="364"/>
      <c r="H111" s="364"/>
    </row>
    <row r="112" spans="1:8">
      <c r="A112" s="362"/>
      <c r="B112" s="362"/>
      <c r="C112" s="362"/>
      <c r="D112" s="364"/>
      <c r="E112" s="364"/>
      <c r="F112" s="364"/>
      <c r="G112" s="364"/>
      <c r="H112" s="364"/>
    </row>
    <row r="113" spans="1:8">
      <c r="A113" s="362"/>
      <c r="B113" s="362"/>
      <c r="C113" s="362"/>
      <c r="D113" s="364"/>
      <c r="E113" s="364"/>
      <c r="F113" s="364"/>
      <c r="G113" s="364"/>
      <c r="H113" s="364"/>
    </row>
    <row r="114" spans="1:8">
      <c r="A114" s="362"/>
      <c r="B114" s="362"/>
      <c r="C114" s="362"/>
      <c r="D114" s="364"/>
      <c r="E114" s="364"/>
      <c r="F114" s="364"/>
      <c r="G114" s="364"/>
      <c r="H114" s="364"/>
    </row>
    <row r="115" spans="1:8">
      <c r="A115" s="362"/>
      <c r="B115" s="362"/>
      <c r="C115" s="362"/>
      <c r="D115" s="364"/>
      <c r="E115" s="364"/>
      <c r="F115" s="364"/>
      <c r="G115" s="364"/>
      <c r="H115" s="364"/>
    </row>
    <row r="116" spans="1:8">
      <c r="A116" s="362"/>
      <c r="B116" s="362"/>
      <c r="C116" s="362"/>
      <c r="D116" s="364"/>
      <c r="E116" s="364"/>
      <c r="F116" s="364"/>
      <c r="G116" s="364"/>
      <c r="H116" s="364"/>
    </row>
    <row r="117" spans="1:8">
      <c r="A117" s="362"/>
      <c r="B117" s="362"/>
      <c r="C117" s="362"/>
      <c r="D117" s="364"/>
      <c r="E117" s="364"/>
      <c r="F117" s="364"/>
      <c r="G117" s="364"/>
      <c r="H117" s="364"/>
    </row>
    <row r="118" spans="1:8">
      <c r="A118" s="362"/>
      <c r="B118" s="362"/>
      <c r="C118" s="362"/>
      <c r="D118" s="364"/>
      <c r="E118" s="364"/>
      <c r="F118" s="364"/>
      <c r="G118" s="364"/>
      <c r="H118" s="364"/>
    </row>
    <row r="119" spans="1:8">
      <c r="A119" s="362"/>
      <c r="B119" s="362"/>
      <c r="C119" s="362"/>
      <c r="D119" s="364"/>
      <c r="E119" s="364"/>
      <c r="F119" s="364"/>
      <c r="G119" s="364"/>
      <c r="H119" s="364"/>
    </row>
    <row r="120" spans="1:8">
      <c r="A120" s="362"/>
      <c r="B120" s="362"/>
      <c r="C120" s="362"/>
      <c r="D120" s="364"/>
      <c r="E120" s="364"/>
      <c r="F120" s="364"/>
      <c r="G120" s="364"/>
      <c r="H120" s="364"/>
    </row>
    <row r="121" spans="1:8">
      <c r="A121" s="362"/>
      <c r="B121" s="362"/>
      <c r="C121" s="362"/>
      <c r="D121" s="364"/>
      <c r="E121" s="364"/>
      <c r="F121" s="364"/>
      <c r="G121" s="364"/>
      <c r="H121" s="364"/>
    </row>
    <row r="122" spans="1:8">
      <c r="A122" s="362"/>
      <c r="B122" s="362"/>
      <c r="C122" s="362"/>
      <c r="D122" s="364"/>
      <c r="E122" s="364"/>
      <c r="F122" s="364"/>
      <c r="G122" s="364"/>
      <c r="H122" s="364"/>
    </row>
    <row r="123" spans="1:8">
      <c r="A123" s="362"/>
      <c r="B123" s="362"/>
      <c r="C123" s="362"/>
      <c r="D123" s="364"/>
      <c r="E123" s="364"/>
      <c r="F123" s="364"/>
      <c r="G123" s="364"/>
      <c r="H123" s="364"/>
    </row>
    <row r="124" spans="1:8">
      <c r="A124" s="362"/>
      <c r="B124" s="362"/>
      <c r="C124" s="362"/>
      <c r="D124" s="364"/>
      <c r="E124" s="364"/>
      <c r="F124" s="364"/>
      <c r="G124" s="364"/>
      <c r="H124" s="364"/>
    </row>
    <row r="125" spans="1:8">
      <c r="A125" s="362"/>
      <c r="B125" s="362"/>
      <c r="C125" s="362"/>
      <c r="D125" s="364"/>
      <c r="E125" s="364"/>
      <c r="F125" s="364"/>
      <c r="G125" s="364"/>
      <c r="H125" s="364"/>
    </row>
    <row r="126" spans="1:8">
      <c r="A126" s="362"/>
      <c r="B126" s="362"/>
      <c r="C126" s="362"/>
      <c r="D126" s="364"/>
      <c r="E126" s="364"/>
      <c r="F126" s="364"/>
      <c r="G126" s="364"/>
      <c r="H126" s="364"/>
    </row>
    <row r="127" spans="1:8">
      <c r="A127" s="362"/>
      <c r="B127" s="362"/>
      <c r="C127" s="362"/>
      <c r="D127" s="364"/>
      <c r="E127" s="364"/>
      <c r="F127" s="364"/>
      <c r="G127" s="364"/>
      <c r="H127" s="364"/>
    </row>
    <row r="128" spans="1:8">
      <c r="A128" s="362"/>
      <c r="B128" s="362"/>
      <c r="C128" s="362"/>
      <c r="D128" s="364"/>
      <c r="E128" s="364"/>
      <c r="F128" s="364"/>
      <c r="G128" s="364"/>
      <c r="H128" s="364"/>
    </row>
    <row r="129" spans="1:8">
      <c r="A129" s="362"/>
      <c r="B129" s="362"/>
      <c r="C129" s="362"/>
      <c r="D129" s="364"/>
      <c r="E129" s="364"/>
      <c r="F129" s="364"/>
      <c r="G129" s="364"/>
      <c r="H129" s="364"/>
    </row>
    <row r="130" spans="1:8">
      <c r="A130" s="362"/>
      <c r="B130" s="362"/>
      <c r="C130" s="362"/>
      <c r="D130" s="364"/>
      <c r="E130" s="364"/>
      <c r="F130" s="364"/>
      <c r="G130" s="364"/>
      <c r="H130" s="364"/>
    </row>
    <row r="131" spans="1:8">
      <c r="A131" s="362"/>
      <c r="B131" s="362"/>
      <c r="C131" s="362"/>
      <c r="D131" s="364"/>
      <c r="E131" s="364"/>
      <c r="F131" s="364"/>
      <c r="G131" s="364"/>
      <c r="H131" s="364"/>
    </row>
    <row r="132" spans="1:8">
      <c r="A132" s="362"/>
      <c r="B132" s="362"/>
      <c r="C132" s="362"/>
      <c r="D132" s="364"/>
      <c r="E132" s="364"/>
      <c r="F132" s="364"/>
      <c r="G132" s="364"/>
      <c r="H132" s="364"/>
    </row>
    <row r="133" spans="1:8">
      <c r="A133" s="362"/>
      <c r="B133" s="362"/>
      <c r="C133" s="362"/>
      <c r="D133" s="364"/>
      <c r="E133" s="364"/>
      <c r="F133" s="364"/>
      <c r="G133" s="364"/>
      <c r="H133" s="364"/>
    </row>
    <row r="134" spans="1:8">
      <c r="A134" s="362"/>
      <c r="B134" s="362"/>
      <c r="C134" s="362"/>
      <c r="D134" s="364"/>
      <c r="E134" s="364"/>
      <c r="F134" s="364"/>
      <c r="G134" s="364"/>
      <c r="H134" s="364"/>
    </row>
    <row r="135" spans="1:8">
      <c r="A135" s="362"/>
      <c r="B135" s="362"/>
      <c r="C135" s="362"/>
      <c r="D135" s="364"/>
      <c r="E135" s="364"/>
      <c r="F135" s="364"/>
      <c r="G135" s="364"/>
      <c r="H135" s="364"/>
    </row>
    <row r="136" spans="1:8">
      <c r="A136" s="362"/>
      <c r="B136" s="362"/>
      <c r="C136" s="362"/>
      <c r="D136" s="364"/>
      <c r="E136" s="364"/>
      <c r="F136" s="364"/>
      <c r="G136" s="364"/>
      <c r="H136" s="364"/>
    </row>
    <row r="137" spans="1:8">
      <c r="A137" s="362"/>
      <c r="B137" s="362"/>
      <c r="C137" s="362"/>
      <c r="D137" s="364"/>
      <c r="E137" s="364"/>
      <c r="F137" s="364"/>
      <c r="G137" s="364"/>
      <c r="H137" s="364"/>
    </row>
    <row r="138" spans="1:8">
      <c r="A138" s="362"/>
      <c r="B138" s="362"/>
      <c r="C138" s="362"/>
      <c r="D138" s="364"/>
      <c r="E138" s="364"/>
      <c r="F138" s="364"/>
      <c r="G138" s="364"/>
      <c r="H138" s="364"/>
    </row>
    <row r="139" spans="1:8">
      <c r="A139" s="362"/>
      <c r="B139" s="362"/>
      <c r="C139" s="362"/>
      <c r="D139" s="364"/>
      <c r="E139" s="364"/>
      <c r="F139" s="364"/>
      <c r="G139" s="364"/>
      <c r="H139" s="364"/>
    </row>
    <row r="140" spans="1:8">
      <c r="A140" s="362"/>
      <c r="B140" s="362"/>
      <c r="C140" s="362"/>
      <c r="D140" s="364"/>
      <c r="E140" s="364"/>
      <c r="F140" s="364"/>
      <c r="G140" s="364"/>
      <c r="H140" s="364"/>
    </row>
    <row r="141" spans="1:8">
      <c r="A141" s="362"/>
      <c r="B141" s="362"/>
      <c r="C141" s="362"/>
      <c r="D141" s="364"/>
      <c r="E141" s="364"/>
      <c r="F141" s="364"/>
      <c r="G141" s="364"/>
      <c r="H141" s="364"/>
    </row>
    <row r="142" spans="1:8">
      <c r="A142" s="362"/>
      <c r="B142" s="362"/>
      <c r="C142" s="362"/>
      <c r="D142" s="364"/>
      <c r="E142" s="364"/>
      <c r="F142" s="364"/>
      <c r="G142" s="364"/>
      <c r="H142" s="364"/>
    </row>
    <row r="143" spans="1:8">
      <c r="A143" s="362"/>
      <c r="B143" s="362"/>
      <c r="C143" s="362"/>
      <c r="D143" s="364"/>
      <c r="E143" s="364"/>
      <c r="F143" s="364"/>
      <c r="G143" s="364"/>
      <c r="H143" s="364"/>
    </row>
    <row r="144" spans="1:8">
      <c r="A144" s="362"/>
      <c r="B144" s="362"/>
      <c r="C144" s="362"/>
      <c r="D144" s="364"/>
      <c r="E144" s="364"/>
      <c r="F144" s="364"/>
      <c r="G144" s="364"/>
      <c r="H144" s="364"/>
    </row>
    <row r="145" spans="1:8">
      <c r="A145" s="362"/>
      <c r="B145" s="362"/>
      <c r="C145" s="362"/>
      <c r="D145" s="364"/>
      <c r="E145" s="364"/>
      <c r="F145" s="364"/>
      <c r="G145" s="364"/>
      <c r="H145" s="364"/>
    </row>
    <row r="146" spans="1:8">
      <c r="A146" s="362"/>
      <c r="B146" s="362"/>
      <c r="C146" s="362"/>
      <c r="D146" s="364"/>
      <c r="E146" s="364"/>
      <c r="F146" s="364"/>
      <c r="G146" s="364"/>
      <c r="H146" s="364"/>
    </row>
    <row r="147" spans="1:8">
      <c r="A147" s="362"/>
      <c r="B147" s="362"/>
      <c r="C147" s="362"/>
      <c r="D147" s="364"/>
      <c r="E147" s="364"/>
      <c r="F147" s="364"/>
      <c r="G147" s="364"/>
      <c r="H147" s="364"/>
    </row>
    <row r="148" spans="1:8">
      <c r="A148" s="362"/>
      <c r="B148" s="362"/>
      <c r="C148" s="362"/>
      <c r="D148" s="364"/>
      <c r="E148" s="364"/>
      <c r="F148" s="364"/>
      <c r="G148" s="364"/>
      <c r="H148" s="364"/>
    </row>
    <row r="149" spans="1:8">
      <c r="A149" s="362"/>
      <c r="B149" s="362"/>
      <c r="C149" s="362"/>
      <c r="D149" s="364"/>
      <c r="E149" s="364"/>
      <c r="F149" s="364"/>
      <c r="G149" s="364"/>
      <c r="H149" s="364"/>
    </row>
    <row r="150" spans="1:8">
      <c r="A150" s="362"/>
      <c r="B150" s="362"/>
      <c r="C150" s="362"/>
      <c r="D150" s="364"/>
      <c r="E150" s="364"/>
      <c r="F150" s="364"/>
      <c r="G150" s="364"/>
      <c r="H150" s="364"/>
    </row>
    <row r="151" spans="1:8">
      <c r="A151" s="362"/>
      <c r="B151" s="362"/>
      <c r="C151" s="362"/>
      <c r="D151" s="364"/>
      <c r="E151" s="364"/>
      <c r="F151" s="364"/>
      <c r="G151" s="364"/>
      <c r="H151" s="364"/>
    </row>
    <row r="152" spans="1:8">
      <c r="A152" s="362"/>
      <c r="B152" s="362"/>
      <c r="C152" s="362"/>
      <c r="D152" s="364"/>
      <c r="E152" s="364"/>
      <c r="F152" s="364"/>
      <c r="G152" s="364"/>
      <c r="H152" s="364"/>
    </row>
    <row r="153" spans="1:8">
      <c r="A153" s="362"/>
      <c r="B153" s="362"/>
      <c r="C153" s="362"/>
      <c r="D153" s="364"/>
      <c r="E153" s="364"/>
      <c r="F153" s="364"/>
      <c r="G153" s="364"/>
      <c r="H153" s="364"/>
    </row>
    <row r="154" spans="1:8">
      <c r="A154" s="362"/>
      <c r="B154" s="362"/>
      <c r="C154" s="362"/>
      <c r="D154" s="364"/>
      <c r="E154" s="364"/>
      <c r="F154" s="364"/>
      <c r="G154" s="364"/>
      <c r="H154" s="364"/>
    </row>
    <row r="155" spans="1:8">
      <c r="A155" s="362"/>
      <c r="B155" s="362"/>
      <c r="C155" s="362"/>
      <c r="D155" s="364"/>
      <c r="E155" s="364"/>
      <c r="F155" s="364"/>
      <c r="G155" s="364"/>
      <c r="H155" s="364"/>
    </row>
    <row r="156" spans="1:8">
      <c r="A156" s="362"/>
      <c r="B156" s="362"/>
      <c r="C156" s="363"/>
      <c r="D156" s="364"/>
      <c r="E156" s="364"/>
      <c r="F156" s="364"/>
      <c r="G156" s="364"/>
      <c r="H156" s="364"/>
    </row>
    <row r="157" spans="1:8">
      <c r="A157" s="362"/>
      <c r="B157" s="362"/>
      <c r="C157" s="363"/>
      <c r="D157" s="364"/>
      <c r="E157" s="364"/>
      <c r="F157" s="364"/>
      <c r="G157" s="364"/>
      <c r="H157" s="364"/>
    </row>
    <row r="158" spans="1:8">
      <c r="A158" s="362"/>
      <c r="B158" s="362"/>
      <c r="C158" s="363"/>
      <c r="D158" s="364"/>
      <c r="E158" s="364"/>
      <c r="F158" s="364"/>
      <c r="G158" s="364"/>
      <c r="H158" s="364"/>
    </row>
    <row r="159" spans="1:8" ht="409.6" hidden="1" customHeight="1"/>
    <row r="160" spans="1:8">
      <c r="A160" s="362"/>
      <c r="B160" s="362"/>
      <c r="C160" s="362"/>
      <c r="D160" s="364"/>
      <c r="E160" s="364"/>
      <c r="F160" s="364"/>
      <c r="G160" s="364"/>
      <c r="H160" s="364"/>
    </row>
    <row r="161" spans="1:8">
      <c r="A161" s="362"/>
      <c r="B161" s="362"/>
      <c r="C161" s="362"/>
      <c r="D161" s="364"/>
      <c r="E161" s="364"/>
      <c r="F161" s="364"/>
      <c r="G161" s="364"/>
      <c r="H161" s="364"/>
    </row>
    <row r="162" spans="1:8">
      <c r="A162" s="362"/>
      <c r="B162" s="362"/>
      <c r="C162" s="362"/>
      <c r="D162" s="364"/>
      <c r="E162" s="364"/>
      <c r="F162" s="364"/>
      <c r="G162" s="364"/>
      <c r="H162" s="364"/>
    </row>
    <row r="163" spans="1:8">
      <c r="A163" s="362"/>
      <c r="B163" s="362"/>
      <c r="C163" s="362"/>
      <c r="D163" s="364"/>
      <c r="E163" s="364"/>
      <c r="F163" s="364"/>
      <c r="G163" s="364"/>
      <c r="H163" s="364"/>
    </row>
    <row r="164" spans="1:8">
      <c r="A164" s="362"/>
      <c r="B164" s="362"/>
      <c r="C164" s="362"/>
      <c r="D164" s="364"/>
      <c r="E164" s="364"/>
      <c r="F164" s="364"/>
      <c r="G164" s="364"/>
      <c r="H164" s="364"/>
    </row>
    <row r="165" spans="1:8">
      <c r="A165" s="362"/>
      <c r="B165" s="362"/>
      <c r="C165" s="362"/>
      <c r="D165" s="364"/>
      <c r="E165" s="364"/>
      <c r="F165" s="364"/>
      <c r="G165" s="364"/>
      <c r="H165" s="364"/>
    </row>
    <row r="166" spans="1:8">
      <c r="A166" s="362"/>
      <c r="B166" s="362"/>
      <c r="C166" s="362"/>
      <c r="D166" s="364"/>
      <c r="E166" s="364"/>
      <c r="F166" s="364"/>
      <c r="G166" s="364"/>
      <c r="H166" s="364"/>
    </row>
    <row r="167" spans="1:8">
      <c r="A167" s="362"/>
      <c r="B167" s="362"/>
      <c r="C167" s="362"/>
      <c r="D167" s="364"/>
      <c r="E167" s="364"/>
      <c r="F167" s="364"/>
      <c r="G167" s="364"/>
      <c r="H167" s="364"/>
    </row>
    <row r="168" spans="1:8">
      <c r="A168" s="362"/>
      <c r="B168" s="362"/>
      <c r="C168" s="362"/>
      <c r="D168" s="364"/>
      <c r="E168" s="364"/>
      <c r="F168" s="364"/>
      <c r="G168" s="364"/>
      <c r="H168" s="364"/>
    </row>
    <row r="169" spans="1:8">
      <c r="A169" s="362"/>
      <c r="B169" s="362"/>
      <c r="C169" s="362"/>
      <c r="D169" s="364"/>
      <c r="E169" s="364"/>
      <c r="F169" s="364"/>
      <c r="G169" s="364"/>
      <c r="H169" s="364"/>
    </row>
    <row r="170" spans="1:8">
      <c r="A170" s="362"/>
      <c r="B170" s="362"/>
      <c r="C170" s="362"/>
      <c r="D170" s="364"/>
      <c r="E170" s="364"/>
      <c r="F170" s="364"/>
      <c r="G170" s="364"/>
      <c r="H170" s="364"/>
    </row>
    <row r="171" spans="1:8">
      <c r="A171" s="362"/>
      <c r="B171" s="362"/>
      <c r="C171" s="362"/>
      <c r="D171" s="364"/>
      <c r="E171" s="364"/>
      <c r="F171" s="364"/>
      <c r="G171" s="364"/>
      <c r="H171" s="364"/>
    </row>
    <row r="172" spans="1:8">
      <c r="A172" s="362"/>
      <c r="B172" s="362"/>
      <c r="C172" s="362"/>
      <c r="D172" s="364"/>
      <c r="E172" s="364"/>
      <c r="F172" s="364"/>
      <c r="G172" s="364"/>
      <c r="H172" s="364"/>
    </row>
    <row r="173" spans="1:8">
      <c r="A173" s="362"/>
      <c r="B173" s="362"/>
      <c r="C173" s="362"/>
      <c r="D173" s="364"/>
      <c r="E173" s="364"/>
      <c r="F173" s="364"/>
      <c r="G173" s="364"/>
      <c r="H173" s="364"/>
    </row>
    <row r="174" spans="1:8">
      <c r="A174" s="362"/>
      <c r="B174" s="362"/>
      <c r="C174" s="362"/>
      <c r="D174" s="364"/>
      <c r="E174" s="364"/>
      <c r="F174" s="364"/>
      <c r="G174" s="364"/>
      <c r="H174" s="364"/>
    </row>
    <row r="175" spans="1:8">
      <c r="A175" s="362"/>
      <c r="B175" s="362"/>
      <c r="C175" s="362"/>
      <c r="D175" s="364"/>
      <c r="E175" s="364"/>
      <c r="F175" s="364"/>
      <c r="G175" s="364"/>
      <c r="H175" s="364"/>
    </row>
    <row r="176" spans="1:8">
      <c r="A176" s="362"/>
      <c r="B176" s="362"/>
      <c r="C176" s="362"/>
      <c r="D176" s="364"/>
      <c r="E176" s="364"/>
      <c r="F176" s="364"/>
      <c r="G176" s="364"/>
      <c r="H176" s="364"/>
    </row>
    <row r="177" spans="1:8">
      <c r="A177" s="362"/>
      <c r="B177" s="362"/>
      <c r="C177" s="362"/>
      <c r="D177" s="364"/>
      <c r="E177" s="364"/>
      <c r="F177" s="364"/>
      <c r="G177" s="364"/>
      <c r="H177" s="364"/>
    </row>
    <row r="178" spans="1:8">
      <c r="A178" s="362"/>
      <c r="B178" s="362"/>
      <c r="C178" s="362"/>
      <c r="D178" s="364"/>
      <c r="E178" s="364"/>
      <c r="F178" s="364"/>
      <c r="G178" s="364"/>
      <c r="H178" s="364"/>
    </row>
    <row r="179" spans="1:8">
      <c r="A179" s="362"/>
      <c r="B179" s="362"/>
      <c r="C179" s="362"/>
      <c r="D179" s="364"/>
      <c r="E179" s="364"/>
      <c r="F179" s="364"/>
      <c r="G179" s="364"/>
      <c r="H179" s="364"/>
    </row>
    <row r="180" spans="1:8">
      <c r="A180" s="362"/>
      <c r="B180" s="362"/>
      <c r="C180" s="362"/>
      <c r="D180" s="364"/>
      <c r="E180" s="364"/>
      <c r="F180" s="364"/>
      <c r="G180" s="364"/>
      <c r="H180" s="364"/>
    </row>
    <row r="181" spans="1:8">
      <c r="A181" s="362"/>
      <c r="B181" s="362"/>
      <c r="C181" s="362"/>
      <c r="D181" s="364"/>
      <c r="E181" s="364"/>
      <c r="F181" s="364"/>
      <c r="G181" s="364"/>
      <c r="H181" s="364"/>
    </row>
    <row r="182" spans="1:8">
      <c r="A182" s="362"/>
      <c r="B182" s="362"/>
      <c r="C182" s="362"/>
      <c r="D182" s="364"/>
      <c r="E182" s="364"/>
      <c r="F182" s="364"/>
      <c r="G182" s="364"/>
      <c r="H182" s="364"/>
    </row>
    <row r="183" spans="1:8">
      <c r="A183" s="362"/>
      <c r="B183" s="362"/>
      <c r="C183" s="362"/>
      <c r="D183" s="364"/>
      <c r="E183" s="364"/>
      <c r="F183" s="364"/>
      <c r="G183" s="364"/>
      <c r="H183" s="364"/>
    </row>
    <row r="184" spans="1:8">
      <c r="A184" s="362"/>
      <c r="B184" s="362"/>
      <c r="C184" s="362"/>
      <c r="D184" s="364"/>
      <c r="E184" s="364"/>
      <c r="F184" s="364"/>
      <c r="G184" s="364"/>
      <c r="H184" s="364"/>
    </row>
    <row r="185" spans="1:8">
      <c r="A185" s="362"/>
      <c r="B185" s="362"/>
      <c r="C185" s="362"/>
      <c r="D185" s="364"/>
      <c r="E185" s="364"/>
      <c r="F185" s="364"/>
      <c r="G185" s="364"/>
      <c r="H185" s="364"/>
    </row>
    <row r="186" spans="1:8">
      <c r="A186" s="362"/>
      <c r="B186" s="362"/>
      <c r="C186" s="362"/>
      <c r="D186" s="364"/>
      <c r="E186" s="364"/>
      <c r="F186" s="364"/>
      <c r="G186" s="364"/>
      <c r="H186" s="364"/>
    </row>
    <row r="187" spans="1:8">
      <c r="A187" s="362"/>
      <c r="B187" s="362"/>
      <c r="C187" s="362"/>
      <c r="D187" s="364"/>
      <c r="E187" s="364"/>
      <c r="F187" s="364"/>
      <c r="G187" s="364"/>
      <c r="H187" s="364"/>
    </row>
    <row r="188" spans="1:8">
      <c r="A188" s="362"/>
      <c r="B188" s="362"/>
      <c r="C188" s="362"/>
      <c r="D188" s="364"/>
      <c r="E188" s="364"/>
      <c r="F188" s="364"/>
      <c r="G188" s="364"/>
      <c r="H188" s="364"/>
    </row>
    <row r="189" spans="1:8">
      <c r="A189" s="362"/>
      <c r="B189" s="362"/>
      <c r="C189" s="362"/>
      <c r="D189" s="364"/>
      <c r="E189" s="364"/>
      <c r="F189" s="364"/>
      <c r="G189" s="364"/>
      <c r="H189" s="364"/>
    </row>
    <row r="190" spans="1:8">
      <c r="A190" s="362"/>
      <c r="B190" s="362"/>
      <c r="C190" s="362"/>
      <c r="D190" s="364"/>
      <c r="E190" s="364"/>
      <c r="F190" s="364"/>
      <c r="G190" s="364"/>
      <c r="H190" s="364"/>
    </row>
    <row r="191" spans="1:8">
      <c r="A191" s="362"/>
      <c r="B191" s="362"/>
      <c r="C191" s="362"/>
      <c r="D191" s="364"/>
      <c r="E191" s="364"/>
      <c r="F191" s="364"/>
      <c r="G191" s="364"/>
      <c r="H191" s="364"/>
    </row>
    <row r="192" spans="1:8">
      <c r="A192" s="362"/>
      <c r="B192" s="362"/>
      <c r="C192" s="362"/>
      <c r="D192" s="364"/>
      <c r="E192" s="364"/>
      <c r="F192" s="364"/>
      <c r="G192" s="364"/>
      <c r="H192" s="364"/>
    </row>
    <row r="193" spans="1:8">
      <c r="A193" s="362"/>
      <c r="B193" s="362"/>
      <c r="C193" s="362"/>
      <c r="D193" s="364"/>
      <c r="E193" s="364"/>
      <c r="F193" s="364"/>
      <c r="G193" s="364"/>
      <c r="H193" s="364"/>
    </row>
    <row r="194" spans="1:8">
      <c r="A194" s="362"/>
      <c r="B194" s="362"/>
      <c r="C194" s="362"/>
      <c r="D194" s="364"/>
      <c r="E194" s="364"/>
      <c r="F194" s="364"/>
      <c r="G194" s="364"/>
      <c r="H194" s="364"/>
    </row>
    <row r="195" spans="1:8">
      <c r="A195" s="362"/>
      <c r="B195" s="362"/>
      <c r="C195" s="362"/>
      <c r="D195" s="364"/>
      <c r="E195" s="364"/>
      <c r="F195" s="364"/>
      <c r="G195" s="364"/>
      <c r="H195" s="364"/>
    </row>
    <row r="196" spans="1:8">
      <c r="A196" s="362"/>
      <c r="B196" s="362"/>
      <c r="C196" s="362"/>
      <c r="D196" s="364"/>
      <c r="E196" s="364"/>
      <c r="F196" s="364"/>
      <c r="G196" s="364"/>
      <c r="H196" s="364"/>
    </row>
    <row r="197" spans="1:8">
      <c r="A197" s="362"/>
      <c r="B197" s="362"/>
      <c r="C197" s="362"/>
      <c r="D197" s="364"/>
      <c r="E197" s="364"/>
      <c r="F197" s="364"/>
      <c r="G197" s="364"/>
      <c r="H197" s="364"/>
    </row>
    <row r="198" spans="1:8">
      <c r="A198" s="362"/>
      <c r="B198" s="362"/>
      <c r="C198" s="362"/>
      <c r="D198" s="364"/>
      <c r="E198" s="364"/>
      <c r="F198" s="364"/>
      <c r="G198" s="364"/>
      <c r="H198" s="364"/>
    </row>
    <row r="199" spans="1:8">
      <c r="A199" s="362"/>
      <c r="B199" s="362"/>
      <c r="C199" s="362"/>
      <c r="D199" s="364"/>
      <c r="E199" s="364"/>
      <c r="F199" s="364"/>
      <c r="G199" s="364"/>
      <c r="H199" s="364"/>
    </row>
    <row r="200" spans="1:8">
      <c r="A200" s="362"/>
      <c r="B200" s="362"/>
      <c r="C200" s="362"/>
      <c r="D200" s="364"/>
      <c r="E200" s="364"/>
      <c r="F200" s="364"/>
      <c r="G200" s="364"/>
      <c r="H200" s="364"/>
    </row>
    <row r="201" spans="1:8">
      <c r="A201" s="362"/>
      <c r="B201" s="362"/>
      <c r="C201" s="362"/>
      <c r="D201" s="364"/>
      <c r="E201" s="364"/>
      <c r="F201" s="364"/>
      <c r="G201" s="364"/>
      <c r="H201" s="364"/>
    </row>
    <row r="202" spans="1:8">
      <c r="A202" s="362"/>
      <c r="B202" s="362"/>
      <c r="C202" s="362"/>
      <c r="D202" s="364"/>
      <c r="E202" s="364"/>
      <c r="F202" s="364"/>
      <c r="G202" s="364"/>
      <c r="H202" s="364"/>
    </row>
    <row r="203" spans="1:8">
      <c r="A203" s="362"/>
      <c r="B203" s="362"/>
      <c r="C203" s="362"/>
      <c r="D203" s="364"/>
      <c r="E203" s="364"/>
      <c r="F203" s="364"/>
      <c r="G203" s="364"/>
      <c r="H203" s="364"/>
    </row>
    <row r="204" spans="1:8">
      <c r="A204" s="362"/>
      <c r="B204" s="362"/>
      <c r="C204" s="362"/>
      <c r="D204" s="364"/>
      <c r="E204" s="364"/>
      <c r="F204" s="364"/>
      <c r="G204" s="364"/>
      <c r="H204" s="364"/>
    </row>
    <row r="205" spans="1:8">
      <c r="A205" s="362"/>
      <c r="B205" s="362"/>
      <c r="C205" s="362"/>
      <c r="D205" s="364"/>
      <c r="E205" s="364"/>
      <c r="F205" s="364"/>
      <c r="G205" s="364"/>
      <c r="H205" s="364"/>
    </row>
    <row r="206" spans="1:8">
      <c r="A206" s="362"/>
      <c r="B206" s="362"/>
      <c r="C206" s="362"/>
      <c r="D206" s="364"/>
      <c r="E206" s="364"/>
      <c r="F206" s="364"/>
      <c r="G206" s="364"/>
      <c r="H206" s="364"/>
    </row>
    <row r="207" spans="1:8">
      <c r="A207" s="362"/>
      <c r="B207" s="362"/>
      <c r="C207" s="362"/>
      <c r="D207" s="364"/>
      <c r="E207" s="364"/>
      <c r="F207" s="364"/>
      <c r="G207" s="364"/>
      <c r="H207" s="364"/>
    </row>
    <row r="208" spans="1:8">
      <c r="A208" s="362"/>
      <c r="B208" s="362"/>
      <c r="C208" s="362"/>
      <c r="D208" s="364"/>
      <c r="E208" s="364"/>
      <c r="F208" s="364"/>
      <c r="G208" s="364"/>
      <c r="H208" s="364"/>
    </row>
    <row r="209" spans="1:8">
      <c r="A209" s="362"/>
      <c r="B209" s="362"/>
      <c r="C209" s="362"/>
      <c r="D209" s="364"/>
      <c r="E209" s="364"/>
      <c r="F209" s="364"/>
      <c r="G209" s="364"/>
      <c r="H209" s="364"/>
    </row>
    <row r="210" spans="1:8">
      <c r="A210" s="362"/>
      <c r="B210" s="362"/>
      <c r="C210" s="362"/>
      <c r="D210" s="364"/>
      <c r="E210" s="364"/>
      <c r="F210" s="364"/>
      <c r="G210" s="364"/>
      <c r="H210" s="364"/>
    </row>
    <row r="211" spans="1:8">
      <c r="A211" s="362"/>
      <c r="B211" s="362"/>
      <c r="C211" s="362"/>
      <c r="D211" s="364"/>
      <c r="E211" s="364"/>
      <c r="F211" s="364"/>
      <c r="G211" s="364"/>
      <c r="H211" s="364"/>
    </row>
    <row r="212" spans="1:8">
      <c r="A212" s="362"/>
      <c r="B212" s="362"/>
      <c r="C212" s="362"/>
      <c r="D212" s="364"/>
      <c r="E212" s="364"/>
      <c r="F212" s="364"/>
      <c r="G212" s="364"/>
      <c r="H212" s="364"/>
    </row>
    <row r="213" spans="1:8">
      <c r="A213" s="362"/>
      <c r="B213" s="362"/>
      <c r="C213" s="362"/>
      <c r="D213" s="364"/>
      <c r="E213" s="364"/>
      <c r="F213" s="364"/>
      <c r="G213" s="364"/>
      <c r="H213" s="364"/>
    </row>
    <row r="214" spans="1:8">
      <c r="A214" s="362"/>
      <c r="B214" s="362"/>
      <c r="C214" s="362"/>
      <c r="D214" s="364"/>
      <c r="E214" s="364"/>
      <c r="F214" s="364"/>
      <c r="G214" s="364"/>
      <c r="H214" s="364"/>
    </row>
    <row r="215" spans="1:8">
      <c r="A215" s="362"/>
      <c r="B215" s="362"/>
      <c r="C215" s="362"/>
      <c r="D215" s="364"/>
      <c r="E215" s="364"/>
      <c r="F215" s="364"/>
      <c r="G215" s="364"/>
      <c r="H215" s="364"/>
    </row>
    <row r="216" spans="1:8">
      <c r="A216" s="362"/>
      <c r="B216" s="362"/>
      <c r="C216" s="362"/>
      <c r="D216" s="364"/>
      <c r="E216" s="364"/>
      <c r="F216" s="364"/>
      <c r="G216" s="364"/>
      <c r="H216" s="364"/>
    </row>
    <row r="217" spans="1:8">
      <c r="A217" s="362"/>
      <c r="B217" s="362"/>
      <c r="C217" s="362"/>
      <c r="D217" s="364"/>
      <c r="E217" s="364"/>
      <c r="F217" s="364"/>
      <c r="G217" s="364"/>
      <c r="H217" s="364"/>
    </row>
    <row r="218" spans="1:8">
      <c r="A218" s="362"/>
      <c r="B218" s="362"/>
      <c r="C218" s="362"/>
      <c r="D218" s="364"/>
      <c r="E218" s="364"/>
      <c r="F218" s="364"/>
      <c r="G218" s="364"/>
      <c r="H218" s="364"/>
    </row>
    <row r="219" spans="1:8">
      <c r="A219" s="362"/>
      <c r="B219" s="362"/>
      <c r="C219" s="362"/>
      <c r="D219" s="364"/>
      <c r="E219" s="364"/>
      <c r="F219" s="364"/>
      <c r="G219" s="364"/>
      <c r="H219" s="364"/>
    </row>
    <row r="220" spans="1:8">
      <c r="A220" s="362"/>
      <c r="B220" s="362"/>
      <c r="C220" s="362"/>
      <c r="D220" s="364"/>
      <c r="E220" s="364"/>
      <c r="F220" s="364"/>
      <c r="G220" s="364"/>
      <c r="H220" s="364"/>
    </row>
    <row r="221" spans="1:8">
      <c r="A221" s="362"/>
      <c r="B221" s="362"/>
      <c r="C221" s="362"/>
      <c r="D221" s="364"/>
      <c r="E221" s="364"/>
      <c r="F221" s="364"/>
      <c r="G221" s="364"/>
      <c r="H221" s="364"/>
    </row>
    <row r="222" spans="1:8">
      <c r="A222" s="362"/>
      <c r="B222" s="362"/>
      <c r="C222" s="362"/>
      <c r="D222" s="364"/>
      <c r="E222" s="364"/>
      <c r="F222" s="364"/>
      <c r="G222" s="364"/>
      <c r="H222" s="364"/>
    </row>
    <row r="223" spans="1:8">
      <c r="A223" s="362"/>
      <c r="B223" s="362"/>
      <c r="C223" s="362"/>
      <c r="D223" s="364"/>
      <c r="E223" s="364"/>
      <c r="F223" s="364"/>
      <c r="G223" s="364"/>
      <c r="H223" s="364"/>
    </row>
    <row r="224" spans="1:8">
      <c r="A224" s="362"/>
      <c r="B224" s="362"/>
      <c r="C224" s="362"/>
      <c r="D224" s="364"/>
      <c r="E224" s="364"/>
      <c r="F224" s="364"/>
      <c r="G224" s="364"/>
      <c r="H224" s="364"/>
    </row>
    <row r="225" spans="1:8">
      <c r="A225" s="362"/>
      <c r="B225" s="362"/>
      <c r="C225" s="362"/>
      <c r="D225" s="364"/>
      <c r="E225" s="364"/>
      <c r="F225" s="364"/>
      <c r="G225" s="364"/>
      <c r="H225" s="364"/>
    </row>
    <row r="226" spans="1:8">
      <c r="A226" s="362"/>
      <c r="B226" s="362"/>
      <c r="C226" s="362"/>
      <c r="D226" s="364"/>
      <c r="E226" s="364"/>
      <c r="F226" s="364"/>
      <c r="G226" s="364"/>
      <c r="H226" s="364"/>
    </row>
    <row r="227" spans="1:8">
      <c r="A227" s="362"/>
      <c r="B227" s="362"/>
      <c r="C227" s="362"/>
      <c r="D227" s="364"/>
      <c r="E227" s="364"/>
      <c r="F227" s="364"/>
      <c r="G227" s="364"/>
      <c r="H227" s="364"/>
    </row>
    <row r="228" spans="1:8">
      <c r="A228" s="362"/>
      <c r="B228" s="362"/>
      <c r="C228" s="362"/>
      <c r="D228" s="364"/>
      <c r="E228" s="364"/>
      <c r="F228" s="364"/>
      <c r="G228" s="364"/>
      <c r="H228" s="364"/>
    </row>
    <row r="229" spans="1:8">
      <c r="A229" s="362"/>
      <c r="B229" s="362"/>
      <c r="C229" s="362"/>
      <c r="D229" s="364"/>
      <c r="E229" s="364"/>
      <c r="F229" s="364"/>
      <c r="G229" s="364"/>
      <c r="H229" s="364"/>
    </row>
    <row r="230" spans="1:8">
      <c r="A230" s="362"/>
      <c r="B230" s="362"/>
      <c r="C230" s="362"/>
      <c r="D230" s="364"/>
      <c r="E230" s="364"/>
      <c r="F230" s="364"/>
      <c r="G230" s="364"/>
      <c r="H230" s="364"/>
    </row>
    <row r="231" spans="1:8">
      <c r="A231" s="362"/>
      <c r="B231" s="362"/>
      <c r="C231" s="362"/>
      <c r="D231" s="364"/>
      <c r="E231" s="364"/>
      <c r="F231" s="364"/>
      <c r="G231" s="364"/>
      <c r="H231" s="364"/>
    </row>
    <row r="232" spans="1:8">
      <c r="A232" s="362"/>
      <c r="B232" s="362"/>
      <c r="C232" s="362"/>
      <c r="D232" s="364"/>
      <c r="E232" s="364"/>
      <c r="F232" s="364"/>
      <c r="G232" s="364"/>
      <c r="H232" s="364"/>
    </row>
    <row r="233" spans="1:8">
      <c r="A233" s="362"/>
      <c r="B233" s="362"/>
      <c r="C233" s="362"/>
      <c r="D233" s="364"/>
      <c r="E233" s="364"/>
      <c r="F233" s="364"/>
      <c r="G233" s="364"/>
      <c r="H233" s="364"/>
    </row>
    <row r="234" spans="1:8">
      <c r="A234" s="362"/>
      <c r="B234" s="362"/>
      <c r="C234" s="362"/>
      <c r="D234" s="364"/>
      <c r="E234" s="364"/>
      <c r="F234" s="364"/>
      <c r="G234" s="364"/>
      <c r="H234" s="364"/>
    </row>
    <row r="235" spans="1:8">
      <c r="A235" s="362"/>
      <c r="B235" s="362"/>
      <c r="C235" s="362"/>
      <c r="D235" s="364"/>
      <c r="E235" s="364"/>
      <c r="F235" s="364"/>
      <c r="G235" s="364"/>
      <c r="H235" s="364"/>
    </row>
    <row r="236" spans="1:8">
      <c r="A236" s="362"/>
      <c r="B236" s="362"/>
      <c r="C236" s="362"/>
      <c r="D236" s="364"/>
      <c r="E236" s="364"/>
      <c r="F236" s="364"/>
      <c r="G236" s="364"/>
      <c r="H236" s="364"/>
    </row>
    <row r="237" spans="1:8">
      <c r="A237" s="362"/>
      <c r="B237" s="362"/>
      <c r="C237" s="362"/>
      <c r="D237" s="364"/>
      <c r="E237" s="364"/>
      <c r="F237" s="364"/>
      <c r="G237" s="364"/>
      <c r="H237" s="364"/>
    </row>
    <row r="238" spans="1:8">
      <c r="A238" s="362"/>
      <c r="B238" s="362"/>
      <c r="C238" s="362"/>
      <c r="D238" s="364"/>
      <c r="E238" s="364"/>
      <c r="F238" s="364"/>
      <c r="G238" s="364"/>
      <c r="H238" s="364"/>
    </row>
    <row r="239" spans="1:8">
      <c r="A239" s="362"/>
      <c r="B239" s="362"/>
      <c r="C239" s="362"/>
      <c r="D239" s="364"/>
      <c r="E239" s="364"/>
      <c r="F239" s="364"/>
      <c r="G239" s="364"/>
      <c r="H239" s="364"/>
    </row>
    <row r="240" spans="1:8">
      <c r="A240" s="362"/>
      <c r="B240" s="362"/>
      <c r="C240" s="362"/>
      <c r="D240" s="364"/>
      <c r="E240" s="364"/>
      <c r="F240" s="364"/>
      <c r="G240" s="364"/>
      <c r="H240" s="364"/>
    </row>
    <row r="241" spans="1:8">
      <c r="A241" s="362"/>
      <c r="B241" s="362"/>
      <c r="C241" s="362"/>
      <c r="D241" s="364"/>
      <c r="E241" s="364"/>
      <c r="F241" s="364"/>
      <c r="G241" s="364"/>
      <c r="H241" s="364"/>
    </row>
    <row r="242" spans="1:8">
      <c r="A242" s="362"/>
      <c r="B242" s="362"/>
      <c r="C242" s="362"/>
      <c r="D242" s="364"/>
      <c r="E242" s="364"/>
      <c r="F242" s="364"/>
      <c r="G242" s="364"/>
      <c r="H242" s="364"/>
    </row>
    <row r="243" spans="1:8">
      <c r="A243" s="362"/>
      <c r="B243" s="362"/>
      <c r="C243" s="362"/>
      <c r="D243" s="364"/>
      <c r="E243" s="364"/>
      <c r="F243" s="364"/>
      <c r="G243" s="364"/>
      <c r="H243" s="364"/>
    </row>
    <row r="244" spans="1:8">
      <c r="A244" s="362"/>
      <c r="B244" s="362"/>
      <c r="C244" s="362"/>
      <c r="D244" s="364"/>
      <c r="E244" s="364"/>
      <c r="F244" s="364"/>
      <c r="G244" s="364"/>
      <c r="H244" s="364"/>
    </row>
    <row r="245" spans="1:8">
      <c r="A245" s="362"/>
      <c r="B245" s="362"/>
      <c r="C245" s="362"/>
      <c r="D245" s="364"/>
      <c r="E245" s="364"/>
      <c r="F245" s="364"/>
      <c r="G245" s="364"/>
      <c r="H245" s="364"/>
    </row>
    <row r="246" spans="1:8">
      <c r="A246" s="362"/>
      <c r="B246" s="362"/>
      <c r="C246" s="362"/>
      <c r="D246" s="364"/>
      <c r="E246" s="364"/>
      <c r="F246" s="364"/>
      <c r="G246" s="364"/>
      <c r="H246" s="364"/>
    </row>
    <row r="247" spans="1:8">
      <c r="A247" s="362"/>
      <c r="B247" s="362"/>
      <c r="C247" s="362"/>
      <c r="D247" s="364"/>
      <c r="E247" s="364"/>
      <c r="F247" s="364"/>
      <c r="G247" s="364"/>
      <c r="H247" s="364"/>
    </row>
    <row r="248" spans="1:8">
      <c r="A248" s="362"/>
      <c r="B248" s="362"/>
      <c r="C248" s="362"/>
      <c r="D248" s="364"/>
      <c r="E248" s="364"/>
      <c r="F248" s="364"/>
      <c r="G248" s="364"/>
      <c r="H248" s="364"/>
    </row>
    <row r="249" spans="1:8">
      <c r="A249" s="362"/>
      <c r="B249" s="362"/>
      <c r="C249" s="362"/>
      <c r="D249" s="364"/>
      <c r="E249" s="364"/>
      <c r="F249" s="364"/>
      <c r="G249" s="364"/>
      <c r="H249" s="364"/>
    </row>
    <row r="250" spans="1:8">
      <c r="A250" s="362"/>
      <c r="B250" s="362"/>
      <c r="C250" s="362"/>
      <c r="D250" s="364"/>
      <c r="E250" s="364"/>
      <c r="F250" s="364"/>
      <c r="G250" s="364"/>
      <c r="H250" s="364"/>
    </row>
    <row r="251" spans="1:8">
      <c r="A251" s="362"/>
      <c r="B251" s="362"/>
      <c r="C251" s="362"/>
      <c r="D251" s="364"/>
      <c r="E251" s="364"/>
      <c r="F251" s="364"/>
      <c r="G251" s="364"/>
      <c r="H251" s="364"/>
    </row>
    <row r="252" spans="1:8">
      <c r="A252" s="362"/>
      <c r="B252" s="362"/>
      <c r="C252" s="362"/>
      <c r="D252" s="364"/>
      <c r="E252" s="364"/>
      <c r="F252" s="364"/>
      <c r="G252" s="364"/>
      <c r="H252" s="364"/>
    </row>
    <row r="253" spans="1:8">
      <c r="A253" s="362"/>
      <c r="B253" s="362"/>
      <c r="C253" s="362"/>
      <c r="D253" s="364"/>
      <c r="E253" s="364"/>
      <c r="F253" s="364"/>
      <c r="G253" s="364"/>
      <c r="H253" s="364"/>
    </row>
    <row r="254" spans="1:8">
      <c r="A254" s="362"/>
      <c r="B254" s="362"/>
      <c r="C254" s="362"/>
      <c r="D254" s="364"/>
      <c r="E254" s="364"/>
      <c r="F254" s="364"/>
      <c r="G254" s="364"/>
      <c r="H254" s="364"/>
    </row>
    <row r="255" spans="1:8">
      <c r="A255" s="362"/>
      <c r="B255" s="362"/>
      <c r="C255" s="362"/>
      <c r="D255" s="364"/>
      <c r="E255" s="364"/>
      <c r="F255" s="364"/>
      <c r="G255" s="364"/>
      <c r="H255" s="364"/>
    </row>
    <row r="256" spans="1:8">
      <c r="A256" s="362"/>
      <c r="B256" s="362"/>
      <c r="C256" s="362"/>
      <c r="D256" s="364"/>
      <c r="E256" s="364"/>
      <c r="F256" s="364"/>
      <c r="G256" s="364"/>
      <c r="H256" s="364"/>
    </row>
    <row r="257" spans="1:8">
      <c r="A257" s="362"/>
      <c r="B257" s="362"/>
      <c r="C257" s="362"/>
      <c r="D257" s="364"/>
      <c r="E257" s="364"/>
      <c r="F257" s="364"/>
      <c r="G257" s="364"/>
      <c r="H257" s="364"/>
    </row>
    <row r="258" spans="1:8">
      <c r="A258" s="362"/>
      <c r="B258" s="362"/>
      <c r="C258" s="362"/>
      <c r="D258" s="364"/>
      <c r="E258" s="364"/>
      <c r="F258" s="364"/>
      <c r="G258" s="364"/>
      <c r="H258" s="364"/>
    </row>
    <row r="259" spans="1:8">
      <c r="A259" s="362"/>
      <c r="B259" s="362"/>
      <c r="C259" s="362"/>
      <c r="D259" s="364"/>
      <c r="E259" s="364"/>
      <c r="F259" s="364"/>
      <c r="G259" s="364"/>
      <c r="H259" s="364"/>
    </row>
    <row r="260" spans="1:8">
      <c r="A260" s="362"/>
      <c r="B260" s="362"/>
      <c r="C260" s="362"/>
      <c r="D260" s="364"/>
      <c r="E260" s="364"/>
      <c r="F260" s="364"/>
      <c r="G260" s="364"/>
      <c r="H260" s="364"/>
    </row>
    <row r="261" spans="1:8">
      <c r="A261" s="362"/>
      <c r="B261" s="362"/>
      <c r="C261" s="362"/>
      <c r="D261" s="364"/>
      <c r="E261" s="364"/>
      <c r="F261" s="364"/>
      <c r="G261" s="364"/>
      <c r="H261" s="364"/>
    </row>
    <row r="262" spans="1:8">
      <c r="A262" s="362"/>
      <c r="B262" s="362"/>
      <c r="C262" s="362"/>
      <c r="D262" s="364"/>
      <c r="E262" s="364"/>
      <c r="F262" s="364"/>
      <c r="G262" s="364"/>
      <c r="H262" s="364"/>
    </row>
    <row r="263" spans="1:8">
      <c r="A263" s="362"/>
      <c r="B263" s="362"/>
      <c r="C263" s="362"/>
      <c r="D263" s="364"/>
      <c r="E263" s="364"/>
      <c r="F263" s="364"/>
      <c r="G263" s="364"/>
      <c r="H263" s="364"/>
    </row>
    <row r="264" spans="1:8">
      <c r="A264" s="362"/>
      <c r="B264" s="362"/>
      <c r="C264" s="362"/>
      <c r="D264" s="364"/>
      <c r="E264" s="364"/>
      <c r="F264" s="364"/>
      <c r="G264" s="364"/>
      <c r="H264" s="364"/>
    </row>
    <row r="265" spans="1:8">
      <c r="A265" s="362"/>
      <c r="B265" s="362"/>
      <c r="C265" s="362"/>
      <c r="D265" s="364"/>
      <c r="E265" s="364"/>
      <c r="F265" s="364"/>
      <c r="G265" s="364"/>
      <c r="H265" s="364"/>
    </row>
    <row r="266" spans="1:8">
      <c r="A266" s="362"/>
      <c r="B266" s="362"/>
      <c r="C266" s="362"/>
      <c r="D266" s="364"/>
      <c r="E266" s="364"/>
      <c r="F266" s="364"/>
      <c r="G266" s="364"/>
      <c r="H266" s="364"/>
    </row>
    <row r="267" spans="1:8">
      <c r="A267" s="362"/>
      <c r="B267" s="362"/>
      <c r="C267" s="362"/>
      <c r="D267" s="364"/>
      <c r="E267" s="364"/>
      <c r="F267" s="364"/>
      <c r="G267" s="364"/>
      <c r="H267" s="364"/>
    </row>
    <row r="268" spans="1:8">
      <c r="A268" s="362"/>
      <c r="B268" s="362"/>
      <c r="C268" s="362"/>
      <c r="D268" s="364"/>
      <c r="E268" s="364"/>
      <c r="F268" s="364"/>
      <c r="G268" s="364"/>
      <c r="H268" s="364"/>
    </row>
    <row r="269" spans="1:8">
      <c r="A269" s="362"/>
      <c r="B269" s="362"/>
      <c r="C269" s="362"/>
      <c r="D269" s="364"/>
      <c r="E269" s="364"/>
      <c r="F269" s="364"/>
      <c r="G269" s="364"/>
      <c r="H269" s="364"/>
    </row>
    <row r="270" spans="1:8">
      <c r="A270" s="362"/>
      <c r="B270" s="362"/>
      <c r="C270" s="362"/>
      <c r="D270" s="364"/>
      <c r="E270" s="364"/>
      <c r="F270" s="364"/>
      <c r="G270" s="364"/>
      <c r="H270" s="364"/>
    </row>
    <row r="271" spans="1:8">
      <c r="A271" s="362"/>
      <c r="B271" s="362"/>
      <c r="C271" s="362"/>
      <c r="D271" s="364"/>
      <c r="E271" s="364"/>
      <c r="F271" s="364"/>
      <c r="G271" s="364"/>
      <c r="H271" s="364"/>
    </row>
    <row r="272" spans="1:8">
      <c r="A272" s="362"/>
      <c r="B272" s="362"/>
      <c r="C272" s="362"/>
      <c r="D272" s="364"/>
      <c r="E272" s="364"/>
      <c r="F272" s="364"/>
      <c r="G272" s="364"/>
      <c r="H272" s="364"/>
    </row>
    <row r="273" spans="1:8">
      <c r="A273" s="362"/>
      <c r="B273" s="362"/>
      <c r="C273" s="362"/>
      <c r="D273" s="364"/>
      <c r="E273" s="364"/>
      <c r="F273" s="364"/>
      <c r="G273" s="364"/>
      <c r="H273" s="364"/>
    </row>
    <row r="274" spans="1:8">
      <c r="A274" s="362"/>
      <c r="B274" s="362"/>
      <c r="C274" s="362"/>
      <c r="D274" s="364"/>
      <c r="E274" s="364"/>
      <c r="F274" s="364"/>
      <c r="G274" s="364"/>
      <c r="H274" s="364"/>
    </row>
    <row r="275" spans="1:8">
      <c r="A275" s="362"/>
      <c r="B275" s="362"/>
      <c r="C275" s="362"/>
      <c r="D275" s="364"/>
      <c r="E275" s="364"/>
      <c r="F275" s="364"/>
      <c r="G275" s="364"/>
      <c r="H275" s="364"/>
    </row>
    <row r="276" spans="1:8">
      <c r="A276" s="362"/>
      <c r="B276" s="362"/>
      <c r="C276" s="362"/>
      <c r="D276" s="364"/>
      <c r="E276" s="364"/>
      <c r="F276" s="364"/>
      <c r="G276" s="364"/>
      <c r="H276" s="364"/>
    </row>
    <row r="277" spans="1:8">
      <c r="A277" s="362"/>
      <c r="B277" s="362"/>
      <c r="C277" s="362"/>
      <c r="D277" s="364"/>
      <c r="E277" s="364"/>
      <c r="F277" s="364"/>
      <c r="G277" s="364"/>
      <c r="H277" s="364"/>
    </row>
    <row r="278" spans="1:8">
      <c r="A278" s="362"/>
      <c r="B278" s="362"/>
      <c r="C278" s="362"/>
      <c r="D278" s="364"/>
      <c r="E278" s="364"/>
      <c r="F278" s="364"/>
      <c r="G278" s="364"/>
      <c r="H278" s="364"/>
    </row>
    <row r="279" spans="1:8">
      <c r="A279" s="362"/>
      <c r="B279" s="362"/>
      <c r="C279" s="362"/>
      <c r="D279" s="364"/>
      <c r="E279" s="364"/>
      <c r="F279" s="364"/>
      <c r="G279" s="364"/>
      <c r="H279" s="364"/>
    </row>
    <row r="280" spans="1:8">
      <c r="A280" s="362"/>
      <c r="B280" s="362"/>
      <c r="C280" s="362"/>
      <c r="D280" s="364"/>
      <c r="E280" s="364"/>
      <c r="F280" s="364"/>
      <c r="G280" s="364"/>
      <c r="H280" s="364"/>
    </row>
    <row r="281" spans="1:8">
      <c r="A281" s="362"/>
      <c r="B281" s="362"/>
      <c r="C281" s="362"/>
      <c r="D281" s="364"/>
      <c r="E281" s="364"/>
      <c r="F281" s="364"/>
      <c r="G281" s="364"/>
      <c r="H281" s="364"/>
    </row>
    <row r="282" spans="1:8">
      <c r="A282" s="362"/>
      <c r="B282" s="362"/>
      <c r="C282" s="362"/>
      <c r="D282" s="364"/>
      <c r="E282" s="364"/>
      <c r="F282" s="364"/>
      <c r="G282" s="364"/>
      <c r="H282" s="364"/>
    </row>
    <row r="283" spans="1:8">
      <c r="A283" s="362"/>
      <c r="B283" s="362"/>
      <c r="C283" s="362"/>
      <c r="D283" s="364"/>
      <c r="E283" s="364"/>
      <c r="F283" s="364"/>
      <c r="G283" s="364"/>
      <c r="H283" s="364"/>
    </row>
    <row r="284" spans="1:8">
      <c r="A284" s="362"/>
      <c r="B284" s="362"/>
      <c r="C284" s="362"/>
      <c r="D284" s="364"/>
      <c r="E284" s="364"/>
      <c r="F284" s="364"/>
      <c r="G284" s="364"/>
      <c r="H284" s="364"/>
    </row>
    <row r="285" spans="1:8">
      <c r="A285" s="362"/>
      <c r="B285" s="362"/>
      <c r="C285" s="362"/>
      <c r="D285" s="364"/>
      <c r="E285" s="364"/>
      <c r="F285" s="364"/>
      <c r="G285" s="364"/>
      <c r="H285" s="364"/>
    </row>
    <row r="286" spans="1:8">
      <c r="A286" s="362"/>
      <c r="B286" s="362"/>
      <c r="C286" s="362"/>
      <c r="D286" s="364"/>
      <c r="E286" s="364"/>
      <c r="F286" s="364"/>
      <c r="G286" s="364"/>
      <c r="H286" s="364"/>
    </row>
    <row r="287" spans="1:8">
      <c r="A287" s="362"/>
      <c r="B287" s="362"/>
      <c r="C287" s="362"/>
      <c r="D287" s="364"/>
      <c r="E287" s="364"/>
      <c r="F287" s="364"/>
      <c r="G287" s="364"/>
      <c r="H287" s="364"/>
    </row>
    <row r="288" spans="1:8">
      <c r="A288" s="362"/>
      <c r="B288" s="362"/>
      <c r="C288" s="362"/>
      <c r="D288" s="364"/>
      <c r="E288" s="364"/>
      <c r="F288" s="364"/>
      <c r="G288" s="364"/>
      <c r="H288" s="364"/>
    </row>
    <row r="289" spans="1:8">
      <c r="A289" s="362"/>
      <c r="B289" s="362"/>
      <c r="C289" s="362"/>
      <c r="D289" s="364"/>
      <c r="E289" s="364"/>
      <c r="F289" s="364"/>
      <c r="G289" s="364"/>
      <c r="H289" s="364"/>
    </row>
    <row r="290" spans="1:8">
      <c r="A290" s="362"/>
      <c r="B290" s="362"/>
      <c r="C290" s="362"/>
      <c r="D290" s="364"/>
      <c r="E290" s="364"/>
      <c r="F290" s="364"/>
      <c r="G290" s="364"/>
      <c r="H290" s="364"/>
    </row>
    <row r="291" spans="1:8">
      <c r="A291" s="362"/>
      <c r="B291" s="362"/>
      <c r="C291" s="362"/>
      <c r="D291" s="364"/>
      <c r="E291" s="364"/>
      <c r="F291" s="364"/>
      <c r="G291" s="364"/>
      <c r="H291" s="364"/>
    </row>
    <row r="292" spans="1:8">
      <c r="A292" s="362"/>
      <c r="B292" s="362"/>
      <c r="C292" s="362"/>
      <c r="D292" s="364"/>
      <c r="E292" s="364"/>
      <c r="F292" s="364"/>
      <c r="G292" s="364"/>
      <c r="H292" s="364"/>
    </row>
    <row r="293" spans="1:8">
      <c r="A293" s="362"/>
      <c r="B293" s="362"/>
      <c r="C293" s="362"/>
      <c r="D293" s="364"/>
      <c r="E293" s="364"/>
      <c r="F293" s="364"/>
      <c r="G293" s="364"/>
      <c r="H293" s="364"/>
    </row>
    <row r="294" spans="1:8">
      <c r="A294" s="362"/>
      <c r="B294" s="362"/>
      <c r="C294" s="362"/>
      <c r="D294" s="364"/>
      <c r="E294" s="364"/>
      <c r="F294" s="364"/>
      <c r="G294" s="364"/>
      <c r="H294" s="364"/>
    </row>
    <row r="295" spans="1:8">
      <c r="A295" s="362"/>
      <c r="B295" s="362"/>
      <c r="C295" s="362"/>
      <c r="D295" s="364"/>
      <c r="E295" s="364"/>
      <c r="F295" s="364"/>
      <c r="G295" s="364"/>
      <c r="H295" s="364"/>
    </row>
    <row r="296" spans="1:8">
      <c r="A296" s="362"/>
      <c r="B296" s="362"/>
      <c r="C296" s="362"/>
      <c r="D296" s="364"/>
      <c r="E296" s="364"/>
      <c r="F296" s="364"/>
      <c r="G296" s="364"/>
      <c r="H296" s="364"/>
    </row>
    <row r="297" spans="1:8">
      <c r="A297" s="362"/>
      <c r="B297" s="362"/>
      <c r="C297" s="362"/>
      <c r="D297" s="364"/>
      <c r="E297" s="364"/>
      <c r="F297" s="364"/>
      <c r="G297" s="364"/>
      <c r="H297" s="364"/>
    </row>
    <row r="298" spans="1:8">
      <c r="A298" s="362"/>
      <c r="B298" s="362"/>
      <c r="C298" s="362"/>
      <c r="D298" s="364"/>
      <c r="E298" s="364"/>
      <c r="F298" s="364"/>
      <c r="G298" s="364"/>
      <c r="H298" s="364"/>
    </row>
    <row r="299" spans="1:8">
      <c r="A299" s="362"/>
      <c r="B299" s="362"/>
      <c r="C299" s="362"/>
      <c r="D299" s="364"/>
      <c r="E299" s="364"/>
      <c r="F299" s="364"/>
      <c r="G299" s="364"/>
      <c r="H299" s="364"/>
    </row>
    <row r="300" spans="1:8">
      <c r="A300" s="362"/>
      <c r="B300" s="362"/>
      <c r="C300" s="362"/>
      <c r="D300" s="364"/>
      <c r="E300" s="364"/>
      <c r="F300" s="364"/>
      <c r="G300" s="364"/>
      <c r="H300" s="364"/>
    </row>
    <row r="301" spans="1:8">
      <c r="A301" s="362"/>
      <c r="B301" s="362"/>
      <c r="C301" s="362"/>
      <c r="D301" s="364"/>
      <c r="E301" s="364"/>
      <c r="F301" s="364"/>
      <c r="G301" s="364"/>
      <c r="H301" s="364"/>
    </row>
    <row r="302" spans="1:8">
      <c r="A302" s="362"/>
      <c r="B302" s="362"/>
      <c r="C302" s="362"/>
      <c r="D302" s="364"/>
      <c r="E302" s="364"/>
      <c r="F302" s="364"/>
      <c r="G302" s="364"/>
      <c r="H302" s="364"/>
    </row>
    <row r="303" spans="1:8">
      <c r="A303" s="362"/>
      <c r="B303" s="362"/>
      <c r="C303" s="362"/>
      <c r="D303" s="364"/>
      <c r="E303" s="364"/>
      <c r="F303" s="364"/>
      <c r="G303" s="364"/>
      <c r="H303" s="364"/>
    </row>
    <row r="304" spans="1:8">
      <c r="A304" s="362"/>
      <c r="B304" s="362"/>
      <c r="C304" s="362"/>
      <c r="D304" s="364"/>
      <c r="E304" s="364"/>
      <c r="F304" s="364"/>
      <c r="G304" s="364"/>
      <c r="H304" s="364"/>
    </row>
    <row r="305" spans="1:8">
      <c r="A305" s="362"/>
      <c r="B305" s="362"/>
      <c r="C305" s="362"/>
      <c r="D305" s="364"/>
      <c r="E305" s="364"/>
      <c r="F305" s="364"/>
      <c r="G305" s="364"/>
      <c r="H305" s="364"/>
    </row>
    <row r="306" spans="1:8">
      <c r="A306" s="362"/>
      <c r="B306" s="362"/>
      <c r="C306" s="362"/>
      <c r="D306" s="364"/>
      <c r="E306" s="364"/>
      <c r="F306" s="364"/>
      <c r="G306" s="364"/>
      <c r="H306" s="364"/>
    </row>
    <row r="307" spans="1:8">
      <c r="A307" s="362"/>
      <c r="B307" s="362"/>
      <c r="C307" s="362"/>
      <c r="D307" s="364"/>
      <c r="E307" s="364"/>
      <c r="F307" s="364"/>
      <c r="G307" s="364"/>
      <c r="H307" s="364"/>
    </row>
    <row r="308" spans="1:8">
      <c r="A308" s="362"/>
      <c r="B308" s="362"/>
      <c r="C308" s="362"/>
      <c r="D308" s="364"/>
      <c r="E308" s="364"/>
      <c r="F308" s="364"/>
      <c r="G308" s="364"/>
      <c r="H308" s="364"/>
    </row>
    <row r="309" spans="1:8">
      <c r="A309" s="362"/>
      <c r="B309" s="362"/>
      <c r="C309" s="362"/>
      <c r="D309" s="364"/>
      <c r="E309" s="364"/>
      <c r="F309" s="364"/>
      <c r="G309" s="364"/>
      <c r="H309" s="364"/>
    </row>
    <row r="310" spans="1:8">
      <c r="A310" s="362"/>
      <c r="B310" s="362"/>
      <c r="C310" s="362"/>
      <c r="D310" s="364"/>
      <c r="E310" s="364"/>
      <c r="F310" s="364"/>
      <c r="G310" s="364"/>
      <c r="H310" s="364"/>
    </row>
    <row r="311" spans="1:8">
      <c r="A311" s="362"/>
      <c r="B311" s="362"/>
      <c r="C311" s="362"/>
      <c r="D311" s="364"/>
      <c r="E311" s="364"/>
      <c r="F311" s="364"/>
      <c r="G311" s="364"/>
      <c r="H311" s="364"/>
    </row>
    <row r="312" spans="1:8">
      <c r="A312" s="362"/>
      <c r="B312" s="362"/>
      <c r="C312" s="362"/>
      <c r="D312" s="364"/>
      <c r="E312" s="364"/>
      <c r="F312" s="364"/>
      <c r="G312" s="364"/>
      <c r="H312" s="364"/>
    </row>
    <row r="313" spans="1:8">
      <c r="A313" s="362"/>
      <c r="B313" s="362"/>
      <c r="C313" s="362"/>
      <c r="D313" s="364"/>
      <c r="E313" s="364"/>
      <c r="F313" s="364"/>
      <c r="G313" s="364"/>
      <c r="H313" s="364"/>
    </row>
    <row r="314" spans="1:8">
      <c r="A314" s="362"/>
      <c r="B314" s="362"/>
      <c r="C314" s="362"/>
      <c r="D314" s="364"/>
      <c r="E314" s="364"/>
      <c r="F314" s="364"/>
      <c r="G314" s="364"/>
      <c r="H314" s="364"/>
    </row>
    <row r="315" spans="1:8">
      <c r="A315" s="362"/>
      <c r="B315" s="362"/>
      <c r="C315" s="362"/>
      <c r="D315" s="364"/>
      <c r="E315" s="364"/>
      <c r="F315" s="364"/>
      <c r="G315" s="364"/>
      <c r="H315" s="364"/>
    </row>
    <row r="316" spans="1:8">
      <c r="A316" s="362"/>
      <c r="B316" s="362"/>
      <c r="C316" s="362"/>
      <c r="D316" s="364"/>
      <c r="E316" s="364"/>
      <c r="F316" s="364"/>
      <c r="G316" s="364"/>
      <c r="H316" s="364"/>
    </row>
    <row r="317" spans="1:8">
      <c r="A317" s="362"/>
      <c r="B317" s="362"/>
      <c r="C317" s="362"/>
      <c r="D317" s="364"/>
      <c r="E317" s="364"/>
      <c r="F317" s="364"/>
      <c r="G317" s="364"/>
      <c r="H317" s="364"/>
    </row>
    <row r="318" spans="1:8">
      <c r="A318" s="362"/>
      <c r="B318" s="362"/>
      <c r="C318" s="362"/>
      <c r="D318" s="364"/>
      <c r="E318" s="364"/>
      <c r="F318" s="364"/>
      <c r="G318" s="364"/>
      <c r="H318" s="364"/>
    </row>
    <row r="319" spans="1:8">
      <c r="A319" s="362"/>
      <c r="B319" s="362"/>
      <c r="C319" s="362"/>
      <c r="D319" s="364"/>
      <c r="E319" s="364"/>
      <c r="F319" s="364"/>
      <c r="G319" s="364"/>
      <c r="H319" s="364"/>
    </row>
    <row r="320" spans="1:8">
      <c r="A320" s="362"/>
      <c r="B320" s="362"/>
      <c r="C320" s="362"/>
      <c r="D320" s="364"/>
      <c r="E320" s="364"/>
      <c r="F320" s="364"/>
      <c r="G320" s="364"/>
      <c r="H320" s="364"/>
    </row>
    <row r="321" spans="1:8">
      <c r="A321" s="362"/>
      <c r="B321" s="362"/>
      <c r="C321" s="362"/>
      <c r="D321" s="364"/>
      <c r="E321" s="364"/>
      <c r="F321" s="364"/>
      <c r="G321" s="364"/>
      <c r="H321" s="364"/>
    </row>
    <row r="322" spans="1:8">
      <c r="A322" s="362"/>
      <c r="B322" s="362"/>
      <c r="C322" s="362"/>
      <c r="D322" s="364"/>
      <c r="E322" s="364"/>
      <c r="F322" s="364"/>
      <c r="G322" s="364"/>
      <c r="H322" s="364"/>
    </row>
    <row r="323" spans="1:8">
      <c r="A323" s="362"/>
      <c r="B323" s="362"/>
      <c r="C323" s="362"/>
      <c r="D323" s="364"/>
      <c r="E323" s="364"/>
      <c r="F323" s="364"/>
      <c r="G323" s="364"/>
      <c r="H323" s="364"/>
    </row>
    <row r="324" spans="1:8">
      <c r="A324" s="362"/>
      <c r="B324" s="362"/>
      <c r="C324" s="362"/>
      <c r="D324" s="364"/>
      <c r="E324" s="364"/>
      <c r="F324" s="364"/>
      <c r="G324" s="364"/>
      <c r="H324" s="364"/>
    </row>
    <row r="325" spans="1:8">
      <c r="A325" s="362"/>
      <c r="B325" s="362"/>
      <c r="C325" s="362"/>
      <c r="D325" s="364"/>
      <c r="E325" s="364"/>
      <c r="F325" s="364"/>
      <c r="G325" s="364"/>
      <c r="H325" s="364"/>
    </row>
    <row r="326" spans="1:8">
      <c r="A326" s="362"/>
      <c r="B326" s="362"/>
      <c r="C326" s="362"/>
      <c r="D326" s="364"/>
      <c r="E326" s="364"/>
      <c r="F326" s="364"/>
      <c r="G326" s="364"/>
      <c r="H326" s="364"/>
    </row>
    <row r="327" spans="1:8">
      <c r="A327" s="362"/>
      <c r="B327" s="362"/>
      <c r="C327" s="362"/>
      <c r="D327" s="364"/>
      <c r="E327" s="364"/>
      <c r="F327" s="364"/>
      <c r="G327" s="364"/>
      <c r="H327" s="364"/>
    </row>
    <row r="328" spans="1:8">
      <c r="A328" s="362"/>
      <c r="B328" s="362"/>
      <c r="C328" s="362"/>
      <c r="D328" s="364"/>
      <c r="E328" s="364"/>
      <c r="F328" s="364"/>
      <c r="G328" s="364"/>
      <c r="H328" s="364"/>
    </row>
    <row r="329" spans="1:8">
      <c r="A329" s="362"/>
      <c r="B329" s="362"/>
      <c r="C329" s="362"/>
      <c r="D329" s="364"/>
      <c r="E329" s="364"/>
      <c r="F329" s="364"/>
      <c r="G329" s="364"/>
      <c r="H329" s="364"/>
    </row>
    <row r="330" spans="1:8">
      <c r="A330" s="362"/>
      <c r="B330" s="362"/>
      <c r="C330" s="362"/>
      <c r="D330" s="364"/>
      <c r="E330" s="364"/>
      <c r="F330" s="364"/>
      <c r="G330" s="364"/>
      <c r="H330" s="364"/>
    </row>
    <row r="331" spans="1:8">
      <c r="A331" s="362"/>
      <c r="B331" s="362"/>
      <c r="C331" s="362"/>
      <c r="D331" s="364"/>
      <c r="E331" s="364"/>
      <c r="F331" s="364"/>
      <c r="G331" s="364"/>
      <c r="H331" s="364"/>
    </row>
    <row r="332" spans="1:8">
      <c r="A332" s="362"/>
      <c r="B332" s="362"/>
      <c r="C332" s="362"/>
      <c r="D332" s="364"/>
      <c r="E332" s="364"/>
      <c r="F332" s="364"/>
      <c r="G332" s="364"/>
      <c r="H332" s="364"/>
    </row>
    <row r="333" spans="1:8">
      <c r="A333" s="362"/>
      <c r="B333" s="362"/>
      <c r="C333" s="362"/>
      <c r="D333" s="364"/>
      <c r="E333" s="364"/>
      <c r="F333" s="364"/>
      <c r="G333" s="364"/>
      <c r="H333" s="364"/>
    </row>
    <row r="334" spans="1:8">
      <c r="A334" s="362"/>
      <c r="B334" s="362"/>
      <c r="C334" s="362"/>
      <c r="D334" s="364"/>
      <c r="E334" s="364"/>
      <c r="F334" s="364"/>
      <c r="G334" s="364"/>
      <c r="H334" s="364"/>
    </row>
    <row r="335" spans="1:8">
      <c r="A335" s="362"/>
      <c r="B335" s="362"/>
      <c r="C335" s="362"/>
      <c r="D335" s="364"/>
      <c r="E335" s="364"/>
      <c r="F335" s="364"/>
      <c r="G335" s="364"/>
      <c r="H335" s="364"/>
    </row>
    <row r="336" spans="1:8">
      <c r="A336" s="362"/>
      <c r="B336" s="362"/>
      <c r="C336" s="362"/>
      <c r="D336" s="364"/>
      <c r="E336" s="364"/>
      <c r="F336" s="364"/>
      <c r="G336" s="364"/>
      <c r="H336" s="364"/>
    </row>
    <row r="337" spans="1:8">
      <c r="A337" s="362"/>
      <c r="B337" s="362"/>
      <c r="C337" s="362"/>
      <c r="D337" s="364"/>
      <c r="E337" s="364"/>
      <c r="F337" s="364"/>
      <c r="G337" s="364"/>
      <c r="H337" s="364"/>
    </row>
    <row r="338" spans="1:8">
      <c r="A338" s="362"/>
      <c r="B338" s="362"/>
      <c r="C338" s="362"/>
      <c r="D338" s="364"/>
      <c r="E338" s="364"/>
      <c r="F338" s="364"/>
      <c r="G338" s="364"/>
      <c r="H338" s="364"/>
    </row>
    <row r="339" spans="1:8">
      <c r="A339" s="362"/>
      <c r="B339" s="362"/>
      <c r="C339" s="362"/>
      <c r="D339" s="364"/>
      <c r="E339" s="364"/>
      <c r="F339" s="364"/>
      <c r="G339" s="364"/>
      <c r="H339" s="364"/>
    </row>
    <row r="340" spans="1:8">
      <c r="A340" s="362"/>
      <c r="B340" s="362"/>
      <c r="C340" s="362"/>
      <c r="D340" s="364"/>
      <c r="E340" s="364"/>
      <c r="F340" s="364"/>
      <c r="G340" s="364"/>
      <c r="H340" s="364"/>
    </row>
    <row r="341" spans="1:8">
      <c r="A341" s="362"/>
      <c r="B341" s="362"/>
      <c r="C341" s="362"/>
      <c r="D341" s="364"/>
      <c r="E341" s="364"/>
      <c r="F341" s="364"/>
      <c r="G341" s="364"/>
      <c r="H341" s="364"/>
    </row>
    <row r="342" spans="1:8">
      <c r="A342" s="362"/>
      <c r="B342" s="362"/>
      <c r="C342" s="362"/>
      <c r="D342" s="364"/>
      <c r="E342" s="364"/>
      <c r="F342" s="364"/>
      <c r="G342" s="364"/>
      <c r="H342" s="364"/>
    </row>
    <row r="343" spans="1:8">
      <c r="A343" s="362"/>
      <c r="B343" s="362"/>
      <c r="C343" s="362"/>
      <c r="D343" s="364"/>
      <c r="E343" s="364"/>
      <c r="F343" s="364"/>
      <c r="G343" s="364"/>
      <c r="H343" s="364"/>
    </row>
    <row r="344" spans="1:8">
      <c r="A344" s="362"/>
      <c r="B344" s="362"/>
      <c r="C344" s="362"/>
      <c r="D344" s="364"/>
      <c r="E344" s="364"/>
      <c r="F344" s="364"/>
      <c r="G344" s="364"/>
      <c r="H344" s="364"/>
    </row>
    <row r="345" spans="1:8">
      <c r="A345" s="362"/>
      <c r="B345" s="362"/>
      <c r="C345" s="362"/>
      <c r="D345" s="364"/>
      <c r="E345" s="364"/>
      <c r="F345" s="364"/>
      <c r="G345" s="364"/>
      <c r="H345" s="364"/>
    </row>
    <row r="346" spans="1:8">
      <c r="A346" s="362"/>
      <c r="B346" s="362"/>
      <c r="C346" s="362"/>
      <c r="D346" s="364"/>
      <c r="E346" s="364"/>
      <c r="F346" s="364"/>
      <c r="G346" s="364"/>
      <c r="H346" s="364"/>
    </row>
    <row r="347" spans="1:8">
      <c r="A347" s="362"/>
      <c r="B347" s="362"/>
      <c r="C347" s="362"/>
      <c r="D347" s="364"/>
      <c r="E347" s="364"/>
      <c r="F347" s="364"/>
      <c r="G347" s="364"/>
      <c r="H347" s="364"/>
    </row>
    <row r="348" spans="1:8">
      <c r="A348" s="362"/>
      <c r="B348" s="362"/>
      <c r="C348" s="362"/>
      <c r="D348" s="364"/>
      <c r="E348" s="364"/>
      <c r="F348" s="364"/>
      <c r="G348" s="364"/>
      <c r="H348" s="364"/>
    </row>
    <row r="349" spans="1:8">
      <c r="A349" s="362"/>
      <c r="B349" s="362"/>
      <c r="C349" s="362"/>
      <c r="D349" s="364"/>
      <c r="E349" s="364"/>
      <c r="F349" s="364"/>
      <c r="G349" s="364"/>
      <c r="H349" s="364"/>
    </row>
    <row r="350" spans="1:8">
      <c r="A350" s="362"/>
      <c r="B350" s="362"/>
      <c r="C350" s="362"/>
      <c r="D350" s="364"/>
      <c r="E350" s="364"/>
      <c r="F350" s="364"/>
      <c r="G350" s="364"/>
      <c r="H350" s="364"/>
    </row>
    <row r="351" spans="1:8">
      <c r="A351" s="362"/>
      <c r="B351" s="362"/>
      <c r="C351" s="362"/>
      <c r="D351" s="364"/>
      <c r="E351" s="364"/>
      <c r="F351" s="364"/>
      <c r="G351" s="364"/>
      <c r="H351" s="364"/>
    </row>
    <row r="352" spans="1:8">
      <c r="A352" s="362"/>
      <c r="B352" s="362"/>
      <c r="C352" s="362"/>
      <c r="D352" s="364"/>
      <c r="E352" s="364"/>
      <c r="F352" s="364"/>
      <c r="G352" s="364"/>
      <c r="H352" s="364"/>
    </row>
    <row r="353" spans="1:8">
      <c r="A353" s="362"/>
      <c r="B353" s="362"/>
      <c r="C353" s="362"/>
      <c r="D353" s="364"/>
      <c r="E353" s="364"/>
      <c r="F353" s="364"/>
      <c r="G353" s="364"/>
      <c r="H353" s="364"/>
    </row>
    <row r="354" spans="1:8">
      <c r="A354" s="362"/>
      <c r="B354" s="362"/>
      <c r="C354" s="362"/>
      <c r="D354" s="364"/>
      <c r="E354" s="364"/>
      <c r="F354" s="364"/>
      <c r="G354" s="364"/>
      <c r="H354" s="364"/>
    </row>
    <row r="355" spans="1:8">
      <c r="A355" s="362"/>
      <c r="B355" s="362"/>
      <c r="C355" s="362"/>
      <c r="D355" s="364"/>
      <c r="E355" s="364"/>
      <c r="F355" s="364"/>
      <c r="G355" s="364"/>
      <c r="H355" s="364"/>
    </row>
    <row r="356" spans="1:8">
      <c r="A356" s="362"/>
      <c r="B356" s="362"/>
      <c r="C356" s="362"/>
      <c r="D356" s="364"/>
      <c r="E356" s="364"/>
      <c r="F356" s="364"/>
      <c r="G356" s="364"/>
      <c r="H356" s="364"/>
    </row>
    <row r="357" spans="1:8">
      <c r="A357" s="362"/>
      <c r="B357" s="362"/>
      <c r="C357" s="362"/>
      <c r="D357" s="364"/>
      <c r="E357" s="364"/>
      <c r="F357" s="364"/>
      <c r="G357" s="364"/>
      <c r="H357" s="364"/>
    </row>
    <row r="358" spans="1:8">
      <c r="A358" s="362"/>
      <c r="B358" s="362"/>
      <c r="C358" s="362"/>
      <c r="D358" s="364"/>
      <c r="E358" s="364"/>
      <c r="F358" s="364"/>
      <c r="G358" s="364"/>
      <c r="H358" s="364"/>
    </row>
    <row r="359" spans="1:8">
      <c r="A359" s="362"/>
      <c r="B359" s="362"/>
      <c r="C359" s="362"/>
      <c r="D359" s="364"/>
      <c r="E359" s="364"/>
      <c r="F359" s="364"/>
      <c r="G359" s="364"/>
      <c r="H359" s="364"/>
    </row>
    <row r="360" spans="1:8">
      <c r="A360" s="362"/>
      <c r="B360" s="362"/>
      <c r="C360" s="362"/>
      <c r="D360" s="364"/>
      <c r="E360" s="364"/>
      <c r="F360" s="364"/>
      <c r="G360" s="364"/>
      <c r="H360" s="364"/>
    </row>
    <row r="361" spans="1:8">
      <c r="A361" s="362"/>
      <c r="B361" s="362"/>
      <c r="C361" s="362"/>
      <c r="D361" s="364"/>
      <c r="E361" s="364"/>
      <c r="F361" s="364"/>
      <c r="G361" s="364"/>
      <c r="H361" s="364"/>
    </row>
    <row r="362" spans="1:8">
      <c r="A362" s="362"/>
      <c r="B362" s="362"/>
      <c r="C362" s="362"/>
      <c r="D362" s="364"/>
      <c r="E362" s="364"/>
      <c r="F362" s="364"/>
      <c r="G362" s="364"/>
      <c r="H362" s="364"/>
    </row>
    <row r="363" spans="1:8">
      <c r="A363" s="362"/>
      <c r="B363" s="362"/>
      <c r="C363" s="362"/>
      <c r="D363" s="364"/>
      <c r="E363" s="364"/>
      <c r="F363" s="364"/>
      <c r="G363" s="364"/>
      <c r="H363" s="364"/>
    </row>
    <row r="364" spans="1:8">
      <c r="A364" s="362"/>
      <c r="B364" s="362"/>
      <c r="C364" s="362"/>
      <c r="D364" s="364"/>
      <c r="E364" s="364"/>
      <c r="F364" s="364"/>
      <c r="G364" s="364"/>
      <c r="H364" s="364"/>
    </row>
    <row r="365" spans="1:8">
      <c r="A365" s="362"/>
      <c r="B365" s="362"/>
      <c r="C365" s="362"/>
      <c r="D365" s="364"/>
      <c r="E365" s="364"/>
      <c r="F365" s="364"/>
      <c r="G365" s="364"/>
      <c r="H365" s="364"/>
    </row>
    <row r="366" spans="1:8">
      <c r="A366" s="362"/>
      <c r="B366" s="362"/>
      <c r="C366" s="362"/>
      <c r="D366" s="364"/>
      <c r="E366" s="364"/>
      <c r="F366" s="364"/>
      <c r="G366" s="364"/>
      <c r="H366" s="364"/>
    </row>
    <row r="367" spans="1:8">
      <c r="A367" s="362"/>
      <c r="B367" s="362"/>
      <c r="C367" s="362"/>
      <c r="D367" s="364"/>
      <c r="E367" s="364"/>
      <c r="F367" s="364"/>
      <c r="G367" s="364"/>
      <c r="H367" s="364"/>
    </row>
    <row r="368" spans="1:8">
      <c r="A368" s="362"/>
      <c r="B368" s="362"/>
      <c r="C368" s="362"/>
      <c r="D368" s="364"/>
      <c r="E368" s="364"/>
      <c r="F368" s="364"/>
      <c r="G368" s="364"/>
      <c r="H368" s="364"/>
    </row>
    <row r="369" spans="1:8">
      <c r="A369" s="362"/>
      <c r="B369" s="362"/>
      <c r="C369" s="362"/>
      <c r="D369" s="364"/>
      <c r="E369" s="364"/>
      <c r="F369" s="364"/>
      <c r="G369" s="364"/>
      <c r="H369" s="364"/>
    </row>
    <row r="370" spans="1:8">
      <c r="A370" s="362"/>
      <c r="B370" s="362"/>
      <c r="C370" s="362"/>
      <c r="D370" s="364"/>
      <c r="E370" s="364"/>
      <c r="F370" s="364"/>
      <c r="G370" s="364"/>
      <c r="H370" s="364"/>
    </row>
    <row r="371" spans="1:8">
      <c r="A371" s="362"/>
      <c r="B371" s="362"/>
      <c r="C371" s="362"/>
      <c r="D371" s="364"/>
      <c r="E371" s="364"/>
      <c r="F371" s="364"/>
      <c r="G371" s="364"/>
      <c r="H371" s="364"/>
    </row>
    <row r="372" spans="1:8">
      <c r="A372" s="362"/>
      <c r="B372" s="362"/>
      <c r="C372" s="362"/>
      <c r="D372" s="364"/>
      <c r="E372" s="364"/>
      <c r="F372" s="364"/>
      <c r="G372" s="364"/>
      <c r="H372" s="364"/>
    </row>
    <row r="373" spans="1:8">
      <c r="A373" s="362"/>
      <c r="B373" s="362"/>
      <c r="C373" s="362"/>
      <c r="D373" s="364"/>
      <c r="E373" s="364"/>
      <c r="F373" s="364"/>
      <c r="G373" s="364"/>
      <c r="H373" s="364"/>
    </row>
    <row r="374" spans="1:8">
      <c r="A374" s="362"/>
      <c r="B374" s="362"/>
      <c r="C374" s="362"/>
      <c r="D374" s="364"/>
      <c r="E374" s="364"/>
      <c r="F374" s="364"/>
      <c r="G374" s="364"/>
      <c r="H374" s="364"/>
    </row>
    <row r="375" spans="1:8">
      <c r="A375" s="362"/>
      <c r="B375" s="362"/>
      <c r="C375" s="362"/>
      <c r="D375" s="364"/>
      <c r="E375" s="364"/>
      <c r="F375" s="364"/>
      <c r="G375" s="364"/>
      <c r="H375" s="364"/>
    </row>
    <row r="376" spans="1:8">
      <c r="A376" s="362"/>
      <c r="B376" s="362"/>
      <c r="C376" s="362"/>
      <c r="D376" s="364"/>
      <c r="E376" s="364"/>
      <c r="F376" s="364"/>
      <c r="G376" s="364"/>
      <c r="H376" s="364"/>
    </row>
    <row r="377" spans="1:8">
      <c r="A377" s="362"/>
      <c r="B377" s="362"/>
      <c r="C377" s="362"/>
      <c r="D377" s="364"/>
      <c r="E377" s="364"/>
      <c r="F377" s="364"/>
      <c r="G377" s="364"/>
      <c r="H377" s="364"/>
    </row>
    <row r="378" spans="1:8">
      <c r="A378" s="362"/>
      <c r="B378" s="362"/>
      <c r="C378" s="362"/>
      <c r="D378" s="364"/>
      <c r="E378" s="364"/>
      <c r="F378" s="364"/>
      <c r="G378" s="364"/>
      <c r="H378" s="364"/>
    </row>
    <row r="379" spans="1:8">
      <c r="A379" s="362"/>
      <c r="B379" s="362"/>
      <c r="C379" s="362"/>
      <c r="D379" s="364"/>
      <c r="E379" s="364"/>
      <c r="F379" s="364"/>
      <c r="G379" s="364"/>
      <c r="H379" s="364"/>
    </row>
    <row r="380" spans="1:8">
      <c r="A380" s="362"/>
      <c r="B380" s="362"/>
      <c r="C380" s="362"/>
      <c r="D380" s="364"/>
      <c r="E380" s="364"/>
      <c r="F380" s="364"/>
      <c r="G380" s="364"/>
      <c r="H380" s="364"/>
    </row>
    <row r="381" spans="1:8">
      <c r="A381" s="362"/>
      <c r="B381" s="362"/>
      <c r="C381" s="362"/>
      <c r="D381" s="364"/>
      <c r="E381" s="364"/>
      <c r="F381" s="364"/>
      <c r="G381" s="364"/>
      <c r="H381" s="364"/>
    </row>
    <row r="382" spans="1:8">
      <c r="A382" s="362"/>
      <c r="B382" s="362"/>
      <c r="C382" s="362"/>
      <c r="D382" s="364"/>
      <c r="E382" s="364"/>
      <c r="F382" s="364"/>
      <c r="G382" s="364"/>
      <c r="H382" s="364"/>
    </row>
    <row r="383" spans="1:8">
      <c r="A383" s="362"/>
      <c r="B383" s="362"/>
      <c r="C383" s="362"/>
      <c r="D383" s="364"/>
      <c r="E383" s="364"/>
      <c r="F383" s="364"/>
      <c r="G383" s="364"/>
      <c r="H383" s="364"/>
    </row>
    <row r="384" spans="1:8">
      <c r="A384" s="362"/>
      <c r="B384" s="362"/>
      <c r="C384" s="362"/>
      <c r="D384" s="364"/>
      <c r="E384" s="364"/>
      <c r="F384" s="364"/>
      <c r="G384" s="364"/>
      <c r="H384" s="364"/>
    </row>
    <row r="385" spans="1:8">
      <c r="A385" s="362"/>
      <c r="B385" s="362"/>
      <c r="C385" s="362"/>
      <c r="D385" s="364"/>
      <c r="E385" s="364"/>
      <c r="F385" s="364"/>
      <c r="G385" s="364"/>
      <c r="H385" s="364"/>
    </row>
    <row r="386" spans="1:8">
      <c r="A386" s="362"/>
      <c r="B386" s="362"/>
      <c r="C386" s="362"/>
      <c r="D386" s="364"/>
      <c r="E386" s="364"/>
      <c r="F386" s="364"/>
      <c r="G386" s="364"/>
      <c r="H386" s="364"/>
    </row>
    <row r="387" spans="1:8">
      <c r="A387" s="362"/>
      <c r="B387" s="362"/>
      <c r="C387" s="362"/>
      <c r="D387" s="364"/>
      <c r="E387" s="364"/>
      <c r="F387" s="364"/>
      <c r="G387" s="364"/>
      <c r="H387" s="364"/>
    </row>
    <row r="388" spans="1:8">
      <c r="A388" s="362"/>
      <c r="B388" s="362"/>
      <c r="C388" s="362"/>
      <c r="D388" s="364"/>
      <c r="E388" s="364"/>
      <c r="F388" s="364"/>
      <c r="G388" s="364"/>
      <c r="H388" s="364"/>
    </row>
    <row r="389" spans="1:8">
      <c r="A389" s="362"/>
      <c r="B389" s="362"/>
      <c r="C389" s="362"/>
      <c r="D389" s="364"/>
      <c r="E389" s="364"/>
      <c r="F389" s="364"/>
      <c r="G389" s="364"/>
      <c r="H389" s="364"/>
    </row>
    <row r="390" spans="1:8">
      <c r="A390" s="362"/>
      <c r="B390" s="362"/>
      <c r="C390" s="362"/>
      <c r="D390" s="364"/>
      <c r="E390" s="364"/>
      <c r="F390" s="364"/>
      <c r="G390" s="364"/>
      <c r="H390" s="364"/>
    </row>
    <row r="391" spans="1:8">
      <c r="A391" s="362"/>
      <c r="B391" s="362"/>
      <c r="C391" s="362"/>
      <c r="D391" s="364"/>
      <c r="E391" s="364"/>
      <c r="F391" s="364"/>
      <c r="G391" s="364"/>
      <c r="H391" s="364"/>
    </row>
    <row r="392" spans="1:8">
      <c r="A392" s="362"/>
      <c r="B392" s="362"/>
      <c r="C392" s="362"/>
      <c r="D392" s="364"/>
      <c r="E392" s="364"/>
      <c r="F392" s="364"/>
      <c r="G392" s="364"/>
      <c r="H392" s="364"/>
    </row>
    <row r="393" spans="1:8">
      <c r="A393" s="362"/>
      <c r="B393" s="362"/>
      <c r="C393" s="362"/>
      <c r="D393" s="364"/>
      <c r="E393" s="364"/>
      <c r="F393" s="364"/>
      <c r="G393" s="364"/>
      <c r="H393" s="364"/>
    </row>
    <row r="394" spans="1:8">
      <c r="A394" s="362"/>
      <c r="B394" s="362"/>
      <c r="C394" s="362"/>
      <c r="D394" s="364"/>
      <c r="E394" s="364"/>
      <c r="F394" s="364"/>
      <c r="G394" s="364"/>
      <c r="H394" s="364"/>
    </row>
    <row r="395" spans="1:8">
      <c r="A395" s="362"/>
      <c r="B395" s="362"/>
      <c r="C395" s="362"/>
      <c r="D395" s="364"/>
      <c r="E395" s="364"/>
      <c r="F395" s="364"/>
      <c r="G395" s="364"/>
      <c r="H395" s="364"/>
    </row>
    <row r="396" spans="1:8">
      <c r="A396" s="362"/>
      <c r="B396" s="362"/>
      <c r="C396" s="362"/>
      <c r="D396" s="364"/>
      <c r="E396" s="364"/>
      <c r="F396" s="364"/>
      <c r="G396" s="364"/>
      <c r="H396" s="364"/>
    </row>
    <row r="397" spans="1:8">
      <c r="A397" s="362"/>
      <c r="B397" s="362"/>
      <c r="C397" s="362"/>
      <c r="D397" s="364"/>
      <c r="E397" s="364"/>
      <c r="F397" s="364"/>
      <c r="G397" s="364"/>
      <c r="H397" s="364"/>
    </row>
    <row r="398" spans="1:8">
      <c r="A398" s="362"/>
      <c r="B398" s="362"/>
      <c r="C398" s="362"/>
      <c r="D398" s="364"/>
      <c r="E398" s="364"/>
      <c r="F398" s="364"/>
      <c r="G398" s="364"/>
      <c r="H398" s="364"/>
    </row>
    <row r="399" spans="1:8">
      <c r="A399" s="362"/>
      <c r="B399" s="362"/>
      <c r="C399" s="362"/>
      <c r="D399" s="364"/>
      <c r="E399" s="364"/>
      <c r="F399" s="364"/>
      <c r="G399" s="364"/>
      <c r="H399" s="364"/>
    </row>
    <row r="400" spans="1:8">
      <c r="A400" s="362"/>
      <c r="B400" s="362"/>
      <c r="C400" s="362"/>
      <c r="D400" s="364"/>
      <c r="E400" s="364"/>
      <c r="F400" s="364"/>
      <c r="G400" s="364"/>
      <c r="H400" s="364"/>
    </row>
    <row r="401" spans="1:8">
      <c r="A401" s="362"/>
      <c r="B401" s="362"/>
      <c r="C401" s="362"/>
      <c r="D401" s="364"/>
      <c r="E401" s="364"/>
      <c r="F401" s="364"/>
      <c r="G401" s="364"/>
      <c r="H401" s="364"/>
    </row>
    <row r="402" spans="1:8">
      <c r="A402" s="362"/>
      <c r="B402" s="362"/>
      <c r="C402" s="362"/>
      <c r="D402" s="364"/>
      <c r="E402" s="364"/>
      <c r="F402" s="364"/>
      <c r="G402" s="364"/>
      <c r="H402" s="364"/>
    </row>
    <row r="403" spans="1:8">
      <c r="A403" s="362"/>
      <c r="B403" s="362"/>
      <c r="C403" s="362"/>
      <c r="D403" s="364"/>
      <c r="E403" s="364"/>
      <c r="F403" s="364"/>
      <c r="G403" s="364"/>
      <c r="H403" s="364"/>
    </row>
    <row r="404" spans="1:8">
      <c r="A404" s="362"/>
      <c r="B404" s="362"/>
      <c r="C404" s="362"/>
      <c r="D404" s="364"/>
      <c r="E404" s="364"/>
      <c r="F404" s="364"/>
      <c r="G404" s="364"/>
      <c r="H404" s="364"/>
    </row>
    <row r="405" spans="1:8">
      <c r="A405" s="362"/>
      <c r="B405" s="362"/>
      <c r="C405" s="362"/>
      <c r="D405" s="364"/>
      <c r="E405" s="364"/>
      <c r="F405" s="364"/>
      <c r="G405" s="364"/>
      <c r="H405" s="364"/>
    </row>
    <row r="406" spans="1:8">
      <c r="A406" s="362"/>
      <c r="B406" s="362"/>
      <c r="C406" s="362"/>
      <c r="D406" s="364"/>
      <c r="E406" s="364"/>
      <c r="F406" s="364"/>
      <c r="G406" s="364"/>
      <c r="H406" s="364"/>
    </row>
    <row r="407" spans="1:8">
      <c r="A407" s="362"/>
      <c r="B407" s="362"/>
      <c r="C407" s="362"/>
      <c r="D407" s="364"/>
      <c r="E407" s="364"/>
      <c r="F407" s="364"/>
      <c r="G407" s="364"/>
      <c r="H407" s="364"/>
    </row>
    <row r="408" spans="1:8">
      <c r="A408" s="362"/>
      <c r="B408" s="362"/>
      <c r="C408" s="362"/>
      <c r="D408" s="364"/>
      <c r="E408" s="364"/>
      <c r="F408" s="364"/>
      <c r="G408" s="364"/>
      <c r="H408" s="364"/>
    </row>
    <row r="409" spans="1:8">
      <c r="A409" s="362"/>
      <c r="B409" s="362"/>
      <c r="C409" s="362"/>
      <c r="D409" s="364"/>
      <c r="E409" s="364"/>
      <c r="F409" s="364"/>
      <c r="G409" s="364"/>
      <c r="H409" s="364"/>
    </row>
    <row r="410" spans="1:8">
      <c r="A410" s="362"/>
      <c r="B410" s="362"/>
      <c r="C410" s="362"/>
      <c r="D410" s="364"/>
      <c r="E410" s="364"/>
      <c r="F410" s="364"/>
      <c r="G410" s="364"/>
      <c r="H410" s="364"/>
    </row>
    <row r="411" spans="1:8">
      <c r="A411" s="362"/>
      <c r="B411" s="362"/>
      <c r="C411" s="362"/>
      <c r="D411" s="364"/>
      <c r="E411" s="364"/>
      <c r="F411" s="364"/>
      <c r="G411" s="364"/>
      <c r="H411" s="364"/>
    </row>
    <row r="412" spans="1:8">
      <c r="A412" s="362"/>
      <c r="B412" s="362"/>
      <c r="C412" s="362"/>
      <c r="D412" s="364"/>
      <c r="E412" s="364"/>
      <c r="F412" s="364"/>
      <c r="G412" s="364"/>
      <c r="H412" s="364"/>
    </row>
    <row r="413" spans="1:8">
      <c r="A413" s="362"/>
      <c r="B413" s="362"/>
      <c r="C413" s="362"/>
      <c r="D413" s="364"/>
      <c r="E413" s="364"/>
      <c r="F413" s="364"/>
      <c r="G413" s="364"/>
      <c r="H413" s="364"/>
    </row>
    <row r="414" spans="1:8">
      <c r="A414" s="362"/>
      <c r="B414" s="362"/>
      <c r="C414" s="362"/>
      <c r="D414" s="364"/>
      <c r="E414" s="364"/>
      <c r="F414" s="364"/>
      <c r="G414" s="364"/>
      <c r="H414" s="364"/>
    </row>
    <row r="415" spans="1:8">
      <c r="A415" s="362"/>
      <c r="B415" s="362"/>
      <c r="C415" s="362"/>
      <c r="D415" s="364"/>
      <c r="E415" s="364"/>
      <c r="F415" s="364"/>
      <c r="G415" s="364"/>
      <c r="H415" s="364"/>
    </row>
    <row r="416" spans="1:8">
      <c r="A416" s="362"/>
      <c r="B416" s="362"/>
      <c r="C416" s="362"/>
      <c r="D416" s="364"/>
      <c r="E416" s="364"/>
      <c r="F416" s="364"/>
      <c r="G416" s="364"/>
      <c r="H416" s="364"/>
    </row>
    <row r="417" spans="1:8">
      <c r="A417" s="362"/>
      <c r="B417" s="362"/>
      <c r="C417" s="362"/>
      <c r="D417" s="364"/>
      <c r="E417" s="364"/>
      <c r="F417" s="364"/>
      <c r="G417" s="364"/>
      <c r="H417" s="364"/>
    </row>
    <row r="418" spans="1:8">
      <c r="A418" s="362"/>
      <c r="B418" s="362"/>
      <c r="C418" s="362"/>
      <c r="D418" s="364"/>
      <c r="E418" s="364"/>
      <c r="F418" s="364"/>
      <c r="G418" s="364"/>
      <c r="H418" s="364"/>
    </row>
    <row r="419" spans="1:8">
      <c r="A419" s="362"/>
      <c r="B419" s="362"/>
      <c r="C419" s="362"/>
      <c r="D419" s="364"/>
      <c r="E419" s="364"/>
      <c r="F419" s="364"/>
      <c r="G419" s="364"/>
      <c r="H419" s="364"/>
    </row>
    <row r="420" spans="1:8">
      <c r="A420" s="362"/>
      <c r="B420" s="362"/>
      <c r="C420" s="362"/>
      <c r="D420" s="364"/>
      <c r="E420" s="364"/>
      <c r="F420" s="364"/>
      <c r="G420" s="364"/>
      <c r="H420" s="364"/>
    </row>
    <row r="421" spans="1:8">
      <c r="A421" s="362"/>
      <c r="B421" s="362"/>
      <c r="C421" s="362"/>
      <c r="D421" s="364"/>
      <c r="E421" s="364"/>
      <c r="F421" s="364"/>
      <c r="G421" s="364"/>
      <c r="H421" s="364"/>
    </row>
    <row r="422" spans="1:8">
      <c r="A422" s="362"/>
      <c r="B422" s="362"/>
      <c r="C422" s="362"/>
      <c r="D422" s="364"/>
      <c r="E422" s="364"/>
      <c r="F422" s="364"/>
      <c r="G422" s="364"/>
      <c r="H422" s="364"/>
    </row>
    <row r="423" spans="1:8">
      <c r="A423" s="362"/>
      <c r="B423" s="362"/>
      <c r="C423" s="362"/>
      <c r="D423" s="364"/>
      <c r="E423" s="364"/>
      <c r="F423" s="364"/>
      <c r="G423" s="364"/>
      <c r="H423" s="364"/>
    </row>
    <row r="424" spans="1:8">
      <c r="A424" s="362"/>
      <c r="B424" s="362"/>
      <c r="C424" s="362"/>
      <c r="D424" s="364"/>
      <c r="E424" s="364"/>
      <c r="F424" s="364"/>
      <c r="G424" s="364"/>
      <c r="H424" s="364"/>
    </row>
    <row r="425" spans="1:8">
      <c r="A425" s="362"/>
      <c r="B425" s="362"/>
      <c r="C425" s="362"/>
      <c r="D425" s="364"/>
      <c r="E425" s="364"/>
      <c r="F425" s="364"/>
      <c r="G425" s="364"/>
      <c r="H425" s="364"/>
    </row>
    <row r="426" spans="1:8">
      <c r="A426" s="362"/>
      <c r="B426" s="362"/>
      <c r="C426" s="362"/>
      <c r="D426" s="364"/>
      <c r="E426" s="364"/>
      <c r="F426" s="364"/>
      <c r="G426" s="364"/>
      <c r="H426" s="364"/>
    </row>
    <row r="427" spans="1:8">
      <c r="A427" s="362"/>
      <c r="B427" s="362"/>
      <c r="C427" s="362"/>
      <c r="D427" s="364"/>
      <c r="E427" s="364"/>
      <c r="F427" s="364"/>
      <c r="G427" s="364"/>
      <c r="H427" s="364"/>
    </row>
    <row r="428" spans="1:8">
      <c r="A428" s="362"/>
      <c r="B428" s="362"/>
      <c r="C428" s="362"/>
      <c r="D428" s="364"/>
      <c r="E428" s="364"/>
      <c r="F428" s="364"/>
      <c r="G428" s="364"/>
      <c r="H428" s="364"/>
    </row>
    <row r="429" spans="1:8">
      <c r="A429" s="362"/>
      <c r="B429" s="362"/>
      <c r="C429" s="362"/>
      <c r="D429" s="364"/>
      <c r="E429" s="364"/>
      <c r="F429" s="364"/>
      <c r="G429" s="364"/>
      <c r="H429" s="364"/>
    </row>
    <row r="430" spans="1:8">
      <c r="A430" s="362"/>
      <c r="B430" s="362"/>
      <c r="C430" s="362"/>
      <c r="D430" s="364"/>
      <c r="E430" s="364"/>
      <c r="F430" s="364"/>
      <c r="G430" s="364"/>
      <c r="H430" s="364"/>
    </row>
    <row r="431" spans="1:8">
      <c r="A431" s="362"/>
      <c r="B431" s="362"/>
      <c r="C431" s="362"/>
      <c r="D431" s="364"/>
      <c r="E431" s="364"/>
      <c r="F431" s="364"/>
      <c r="G431" s="364"/>
      <c r="H431" s="364"/>
    </row>
    <row r="432" spans="1:8">
      <c r="A432" s="362"/>
      <c r="B432" s="362"/>
      <c r="C432" s="362"/>
      <c r="D432" s="364"/>
      <c r="E432" s="364"/>
      <c r="F432" s="364"/>
      <c r="G432" s="364"/>
      <c r="H432" s="364"/>
    </row>
    <row r="433" spans="1:8">
      <c r="A433" s="362"/>
      <c r="B433" s="362"/>
      <c r="C433" s="362"/>
      <c r="D433" s="364"/>
      <c r="E433" s="364"/>
      <c r="F433" s="364"/>
      <c r="G433" s="364"/>
      <c r="H433" s="364"/>
    </row>
    <row r="434" spans="1:8">
      <c r="A434" s="362"/>
      <c r="B434" s="362"/>
      <c r="C434" s="362"/>
      <c r="D434" s="364"/>
      <c r="E434" s="364"/>
      <c r="F434" s="364"/>
      <c r="G434" s="364"/>
      <c r="H434" s="364"/>
    </row>
    <row r="435" spans="1:8">
      <c r="A435" s="362"/>
      <c r="B435" s="362"/>
      <c r="C435" s="362"/>
      <c r="D435" s="364"/>
      <c r="E435" s="364"/>
      <c r="F435" s="364"/>
      <c r="G435" s="364"/>
      <c r="H435" s="364"/>
    </row>
    <row r="436" spans="1:8">
      <c r="A436" s="362"/>
      <c r="B436" s="362"/>
      <c r="C436" s="362"/>
      <c r="D436" s="364"/>
      <c r="E436" s="364"/>
      <c r="F436" s="364"/>
      <c r="G436" s="364"/>
      <c r="H436" s="364"/>
    </row>
    <row r="437" spans="1:8">
      <c r="A437" s="362"/>
      <c r="B437" s="362"/>
      <c r="C437" s="362"/>
      <c r="D437" s="364"/>
      <c r="E437" s="364"/>
      <c r="F437" s="364"/>
      <c r="G437" s="364"/>
      <c r="H437" s="364"/>
    </row>
    <row r="438" spans="1:8">
      <c r="A438" s="362"/>
      <c r="B438" s="362"/>
      <c r="C438" s="362"/>
      <c r="D438" s="364"/>
      <c r="E438" s="364"/>
      <c r="F438" s="364"/>
      <c r="G438" s="364"/>
      <c r="H438" s="364"/>
    </row>
    <row r="439" spans="1:8">
      <c r="A439" s="362"/>
      <c r="B439" s="362"/>
      <c r="C439" s="362"/>
      <c r="D439" s="364"/>
      <c r="E439" s="364"/>
      <c r="F439" s="364"/>
      <c r="G439" s="364"/>
      <c r="H439" s="364"/>
    </row>
    <row r="440" spans="1:8">
      <c r="A440" s="362"/>
      <c r="B440" s="362"/>
      <c r="C440" s="362"/>
      <c r="D440" s="364"/>
      <c r="E440" s="364"/>
      <c r="F440" s="364"/>
      <c r="G440" s="364"/>
      <c r="H440" s="364"/>
    </row>
    <row r="441" spans="1:8">
      <c r="A441" s="362"/>
      <c r="B441" s="362"/>
      <c r="C441" s="362"/>
      <c r="D441" s="364"/>
      <c r="E441" s="364"/>
      <c r="F441" s="364"/>
      <c r="G441" s="364"/>
      <c r="H441" s="364"/>
    </row>
    <row r="442" spans="1:8">
      <c r="A442" s="362"/>
      <c r="B442" s="362"/>
      <c r="C442" s="362"/>
      <c r="D442" s="364"/>
      <c r="E442" s="364"/>
      <c r="F442" s="364"/>
      <c r="G442" s="364"/>
      <c r="H442" s="364"/>
    </row>
    <row r="443" spans="1:8">
      <c r="A443" s="362"/>
      <c r="B443" s="362"/>
      <c r="C443" s="362"/>
      <c r="D443" s="364"/>
      <c r="E443" s="364"/>
      <c r="F443" s="364"/>
      <c r="G443" s="364"/>
      <c r="H443" s="364"/>
    </row>
    <row r="444" spans="1:8">
      <c r="A444" s="362"/>
      <c r="B444" s="362"/>
      <c r="C444" s="362"/>
      <c r="D444" s="364"/>
      <c r="E444" s="364"/>
      <c r="F444" s="364"/>
      <c r="G444" s="364"/>
      <c r="H444" s="364"/>
    </row>
    <row r="445" spans="1:8">
      <c r="A445" s="362"/>
      <c r="B445" s="362"/>
      <c r="C445" s="362"/>
      <c r="D445" s="364"/>
      <c r="E445" s="364"/>
      <c r="F445" s="364"/>
      <c r="G445" s="364"/>
      <c r="H445" s="364"/>
    </row>
    <row r="446" spans="1:8">
      <c r="A446" s="362"/>
      <c r="B446" s="362"/>
      <c r="C446" s="362"/>
      <c r="D446" s="364"/>
      <c r="E446" s="364"/>
      <c r="F446" s="364"/>
      <c r="G446" s="364"/>
      <c r="H446" s="364"/>
    </row>
    <row r="447" spans="1:8">
      <c r="A447" s="362"/>
      <c r="B447" s="362"/>
      <c r="C447" s="362"/>
      <c r="D447" s="364"/>
      <c r="E447" s="364"/>
      <c r="F447" s="364"/>
      <c r="G447" s="364"/>
      <c r="H447" s="364"/>
    </row>
    <row r="448" spans="1:8">
      <c r="A448" s="362"/>
      <c r="B448" s="362"/>
      <c r="C448" s="362"/>
      <c r="D448" s="364"/>
      <c r="E448" s="364"/>
      <c r="F448" s="364"/>
      <c r="G448" s="364"/>
      <c r="H448" s="364"/>
    </row>
    <row r="449" spans="1:8">
      <c r="A449" s="362"/>
      <c r="B449" s="362"/>
      <c r="C449" s="362"/>
      <c r="D449" s="364"/>
      <c r="E449" s="364"/>
      <c r="F449" s="364"/>
      <c r="G449" s="364"/>
      <c r="H449" s="364"/>
    </row>
    <row r="450" spans="1:8">
      <c r="A450" s="362"/>
      <c r="B450" s="362"/>
      <c r="C450" s="362"/>
      <c r="D450" s="364"/>
      <c r="E450" s="364"/>
      <c r="F450" s="364"/>
      <c r="G450" s="364"/>
      <c r="H450" s="364"/>
    </row>
    <row r="451" spans="1:8">
      <c r="A451" s="362"/>
      <c r="B451" s="362"/>
      <c r="C451" s="362"/>
      <c r="D451" s="364"/>
      <c r="E451" s="364"/>
      <c r="F451" s="364"/>
      <c r="G451" s="364"/>
      <c r="H451" s="364"/>
    </row>
    <row r="452" spans="1:8">
      <c r="A452" s="362"/>
      <c r="B452" s="362"/>
      <c r="C452" s="362"/>
      <c r="D452" s="364"/>
      <c r="E452" s="364"/>
      <c r="F452" s="364"/>
      <c r="G452" s="364"/>
      <c r="H452" s="364"/>
    </row>
    <row r="453" spans="1:8">
      <c r="A453" s="362"/>
      <c r="B453" s="362"/>
      <c r="C453" s="362"/>
      <c r="D453" s="364"/>
      <c r="E453" s="364"/>
      <c r="F453" s="364"/>
      <c r="G453" s="364"/>
      <c r="H453" s="364"/>
    </row>
    <row r="454" spans="1:8">
      <c r="A454" s="362"/>
      <c r="B454" s="362"/>
      <c r="C454" s="362"/>
      <c r="D454" s="364"/>
      <c r="E454" s="364"/>
      <c r="F454" s="364"/>
      <c r="G454" s="364"/>
      <c r="H454" s="364"/>
    </row>
    <row r="455" spans="1:8">
      <c r="A455" s="362"/>
      <c r="B455" s="362"/>
      <c r="C455" s="362"/>
      <c r="D455" s="364"/>
      <c r="E455" s="364"/>
      <c r="F455" s="364"/>
      <c r="G455" s="364"/>
      <c r="H455" s="364"/>
    </row>
    <row r="456" spans="1:8">
      <c r="A456" s="362"/>
      <c r="B456" s="362"/>
      <c r="C456" s="362"/>
      <c r="D456" s="364"/>
      <c r="E456" s="364"/>
      <c r="F456" s="364"/>
      <c r="G456" s="364"/>
      <c r="H456" s="364"/>
    </row>
    <row r="457" spans="1:8">
      <c r="A457" s="362"/>
      <c r="B457" s="362"/>
      <c r="C457" s="362"/>
      <c r="D457" s="364"/>
      <c r="E457" s="364"/>
      <c r="F457" s="364"/>
      <c r="G457" s="364"/>
      <c r="H457" s="364"/>
    </row>
    <row r="458" spans="1:8">
      <c r="A458" s="362"/>
      <c r="B458" s="362"/>
      <c r="C458" s="362"/>
      <c r="D458" s="364"/>
      <c r="E458" s="364"/>
      <c r="F458" s="364"/>
      <c r="G458" s="364"/>
      <c r="H458" s="364"/>
    </row>
    <row r="459" spans="1:8">
      <c r="A459" s="362"/>
      <c r="B459" s="362"/>
      <c r="C459" s="362"/>
      <c r="D459" s="364"/>
      <c r="E459" s="364"/>
      <c r="F459" s="364"/>
      <c r="G459" s="364"/>
      <c r="H459" s="364"/>
    </row>
    <row r="460" spans="1:8">
      <c r="A460" s="362"/>
      <c r="B460" s="362"/>
      <c r="C460" s="362"/>
      <c r="D460" s="364"/>
      <c r="E460" s="364"/>
      <c r="F460" s="364"/>
      <c r="G460" s="364"/>
      <c r="H460" s="364"/>
    </row>
    <row r="461" spans="1:8">
      <c r="A461" s="362"/>
      <c r="B461" s="362"/>
      <c r="C461" s="362"/>
      <c r="D461" s="364"/>
      <c r="E461" s="364"/>
      <c r="F461" s="364"/>
      <c r="G461" s="364"/>
      <c r="H461" s="364"/>
    </row>
    <row r="462" spans="1:8">
      <c r="A462" s="362"/>
      <c r="B462" s="362"/>
      <c r="C462" s="362"/>
      <c r="D462" s="364"/>
      <c r="E462" s="364"/>
      <c r="F462" s="364"/>
      <c r="G462" s="364"/>
      <c r="H462" s="364"/>
    </row>
    <row r="463" spans="1:8">
      <c r="A463" s="362"/>
      <c r="B463" s="362"/>
      <c r="C463" s="362"/>
      <c r="D463" s="364"/>
      <c r="E463" s="364"/>
      <c r="F463" s="364"/>
      <c r="G463" s="364"/>
      <c r="H463" s="364"/>
    </row>
    <row r="464" spans="1:8">
      <c r="A464" s="362"/>
      <c r="B464" s="362"/>
      <c r="C464" s="362"/>
      <c r="D464" s="364"/>
      <c r="E464" s="364"/>
      <c r="F464" s="364"/>
      <c r="G464" s="364"/>
      <c r="H464" s="364"/>
    </row>
    <row r="465" spans="1:8">
      <c r="A465" s="362"/>
      <c r="B465" s="362"/>
      <c r="C465" s="362"/>
      <c r="D465" s="364"/>
      <c r="E465" s="364"/>
      <c r="F465" s="364"/>
      <c r="G465" s="364"/>
      <c r="H465" s="364"/>
    </row>
    <row r="475" spans="1:8" ht="5.65" customHeight="1"/>
  </sheetData>
  <sheetProtection sheet="1" objects="1" scenarios="1"/>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2" enableFormatConditionsCalculation="0">
    <tabColor theme="6" tint="0.39997558519241921"/>
  </sheetPr>
  <dimension ref="A1:I9197"/>
  <sheetViews>
    <sheetView zoomScale="80" zoomScaleNormal="80" workbookViewId="0"/>
  </sheetViews>
  <sheetFormatPr defaultRowHeight="12.75"/>
  <cols>
    <col min="1" max="1" width="34.28515625" customWidth="1"/>
    <col min="2" max="2" width="29.28515625" customWidth="1"/>
    <col min="3" max="3" width="28.42578125" customWidth="1"/>
    <col min="4" max="4" width="62.5703125" customWidth="1"/>
    <col min="5" max="5" width="15.7109375" customWidth="1"/>
    <col min="6" max="6" width="16.42578125" customWidth="1"/>
    <col min="7" max="7" width="15.7109375" customWidth="1"/>
    <col min="8" max="9" width="14.5703125" customWidth="1"/>
    <col min="256" max="256" width="34.28515625" customWidth="1"/>
    <col min="257" max="257" width="29.28515625" customWidth="1"/>
    <col min="258" max="258" width="28.42578125" customWidth="1"/>
    <col min="259" max="259" width="62.5703125" customWidth="1"/>
    <col min="260" max="260" width="15.7109375" customWidth="1"/>
    <col min="261" max="261" width="16.42578125" customWidth="1"/>
    <col min="262" max="262" width="15.7109375" customWidth="1"/>
    <col min="263" max="264" width="14.5703125" customWidth="1"/>
    <col min="265" max="265" width="1.42578125" customWidth="1"/>
    <col min="512" max="512" width="34.28515625" customWidth="1"/>
    <col min="513" max="513" width="29.28515625" customWidth="1"/>
    <col min="514" max="514" width="28.42578125" customWidth="1"/>
    <col min="515" max="515" width="62.5703125" customWidth="1"/>
    <col min="516" max="516" width="15.7109375" customWidth="1"/>
    <col min="517" max="517" width="16.42578125" customWidth="1"/>
    <col min="518" max="518" width="15.7109375" customWidth="1"/>
    <col min="519" max="520" width="14.5703125" customWidth="1"/>
    <col min="521" max="521" width="1.42578125" customWidth="1"/>
    <col min="768" max="768" width="34.28515625" customWidth="1"/>
    <col min="769" max="769" width="29.28515625" customWidth="1"/>
    <col min="770" max="770" width="28.42578125" customWidth="1"/>
    <col min="771" max="771" width="62.5703125" customWidth="1"/>
    <col min="772" max="772" width="15.7109375" customWidth="1"/>
    <col min="773" max="773" width="16.42578125" customWidth="1"/>
    <col min="774" max="774" width="15.7109375" customWidth="1"/>
    <col min="775" max="776" width="14.5703125" customWidth="1"/>
    <col min="777" max="777" width="1.42578125" customWidth="1"/>
    <col min="1024" max="1024" width="34.28515625" customWidth="1"/>
    <col min="1025" max="1025" width="29.28515625" customWidth="1"/>
    <col min="1026" max="1026" width="28.42578125" customWidth="1"/>
    <col min="1027" max="1027" width="62.5703125" customWidth="1"/>
    <col min="1028" max="1028" width="15.7109375" customWidth="1"/>
    <col min="1029" max="1029" width="16.42578125" customWidth="1"/>
    <col min="1030" max="1030" width="15.7109375" customWidth="1"/>
    <col min="1031" max="1032" width="14.5703125" customWidth="1"/>
    <col min="1033" max="1033" width="1.42578125" customWidth="1"/>
    <col min="1280" max="1280" width="34.28515625" customWidth="1"/>
    <col min="1281" max="1281" width="29.28515625" customWidth="1"/>
    <col min="1282" max="1282" width="28.42578125" customWidth="1"/>
    <col min="1283" max="1283" width="62.5703125" customWidth="1"/>
    <col min="1284" max="1284" width="15.7109375" customWidth="1"/>
    <col min="1285" max="1285" width="16.42578125" customWidth="1"/>
    <col min="1286" max="1286" width="15.7109375" customWidth="1"/>
    <col min="1287" max="1288" width="14.5703125" customWidth="1"/>
    <col min="1289" max="1289" width="1.42578125" customWidth="1"/>
    <col min="1536" max="1536" width="34.28515625" customWidth="1"/>
    <col min="1537" max="1537" width="29.28515625" customWidth="1"/>
    <col min="1538" max="1538" width="28.42578125" customWidth="1"/>
    <col min="1539" max="1539" width="62.5703125" customWidth="1"/>
    <col min="1540" max="1540" width="15.7109375" customWidth="1"/>
    <col min="1541" max="1541" width="16.42578125" customWidth="1"/>
    <col min="1542" max="1542" width="15.7109375" customWidth="1"/>
    <col min="1543" max="1544" width="14.5703125" customWidth="1"/>
    <col min="1545" max="1545" width="1.42578125" customWidth="1"/>
    <col min="1792" max="1792" width="34.28515625" customWidth="1"/>
    <col min="1793" max="1793" width="29.28515625" customWidth="1"/>
    <col min="1794" max="1794" width="28.42578125" customWidth="1"/>
    <col min="1795" max="1795" width="62.5703125" customWidth="1"/>
    <col min="1796" max="1796" width="15.7109375" customWidth="1"/>
    <col min="1797" max="1797" width="16.42578125" customWidth="1"/>
    <col min="1798" max="1798" width="15.7109375" customWidth="1"/>
    <col min="1799" max="1800" width="14.5703125" customWidth="1"/>
    <col min="1801" max="1801" width="1.42578125" customWidth="1"/>
    <col min="2048" max="2048" width="34.28515625" customWidth="1"/>
    <col min="2049" max="2049" width="29.28515625" customWidth="1"/>
    <col min="2050" max="2050" width="28.42578125" customWidth="1"/>
    <col min="2051" max="2051" width="62.5703125" customWidth="1"/>
    <col min="2052" max="2052" width="15.7109375" customWidth="1"/>
    <col min="2053" max="2053" width="16.42578125" customWidth="1"/>
    <col min="2054" max="2054" width="15.7109375" customWidth="1"/>
    <col min="2055" max="2056" width="14.5703125" customWidth="1"/>
    <col min="2057" max="2057" width="1.42578125" customWidth="1"/>
    <col min="2304" max="2304" width="34.28515625" customWidth="1"/>
    <col min="2305" max="2305" width="29.28515625" customWidth="1"/>
    <col min="2306" max="2306" width="28.42578125" customWidth="1"/>
    <col min="2307" max="2307" width="62.5703125" customWidth="1"/>
    <col min="2308" max="2308" width="15.7109375" customWidth="1"/>
    <col min="2309" max="2309" width="16.42578125" customWidth="1"/>
    <col min="2310" max="2310" width="15.7109375" customWidth="1"/>
    <col min="2311" max="2312" width="14.5703125" customWidth="1"/>
    <col min="2313" max="2313" width="1.42578125" customWidth="1"/>
    <col min="2560" max="2560" width="34.28515625" customWidth="1"/>
    <col min="2561" max="2561" width="29.28515625" customWidth="1"/>
    <col min="2562" max="2562" width="28.42578125" customWidth="1"/>
    <col min="2563" max="2563" width="62.5703125" customWidth="1"/>
    <col min="2564" max="2564" width="15.7109375" customWidth="1"/>
    <col min="2565" max="2565" width="16.42578125" customWidth="1"/>
    <col min="2566" max="2566" width="15.7109375" customWidth="1"/>
    <col min="2567" max="2568" width="14.5703125" customWidth="1"/>
    <col min="2569" max="2569" width="1.42578125" customWidth="1"/>
    <col min="2816" max="2816" width="34.28515625" customWidth="1"/>
    <col min="2817" max="2817" width="29.28515625" customWidth="1"/>
    <col min="2818" max="2818" width="28.42578125" customWidth="1"/>
    <col min="2819" max="2819" width="62.5703125" customWidth="1"/>
    <col min="2820" max="2820" width="15.7109375" customWidth="1"/>
    <col min="2821" max="2821" width="16.42578125" customWidth="1"/>
    <col min="2822" max="2822" width="15.7109375" customWidth="1"/>
    <col min="2823" max="2824" width="14.5703125" customWidth="1"/>
    <col min="2825" max="2825" width="1.42578125" customWidth="1"/>
    <col min="3072" max="3072" width="34.28515625" customWidth="1"/>
    <col min="3073" max="3073" width="29.28515625" customWidth="1"/>
    <col min="3074" max="3074" width="28.42578125" customWidth="1"/>
    <col min="3075" max="3075" width="62.5703125" customWidth="1"/>
    <col min="3076" max="3076" width="15.7109375" customWidth="1"/>
    <col min="3077" max="3077" width="16.42578125" customWidth="1"/>
    <col min="3078" max="3078" width="15.7109375" customWidth="1"/>
    <col min="3079" max="3080" width="14.5703125" customWidth="1"/>
    <col min="3081" max="3081" width="1.42578125" customWidth="1"/>
    <col min="3328" max="3328" width="34.28515625" customWidth="1"/>
    <col min="3329" max="3329" width="29.28515625" customWidth="1"/>
    <col min="3330" max="3330" width="28.42578125" customWidth="1"/>
    <col min="3331" max="3331" width="62.5703125" customWidth="1"/>
    <col min="3332" max="3332" width="15.7109375" customWidth="1"/>
    <col min="3333" max="3333" width="16.42578125" customWidth="1"/>
    <col min="3334" max="3334" width="15.7109375" customWidth="1"/>
    <col min="3335" max="3336" width="14.5703125" customWidth="1"/>
    <col min="3337" max="3337" width="1.42578125" customWidth="1"/>
    <col min="3584" max="3584" width="34.28515625" customWidth="1"/>
    <col min="3585" max="3585" width="29.28515625" customWidth="1"/>
    <col min="3586" max="3586" width="28.42578125" customWidth="1"/>
    <col min="3587" max="3587" width="62.5703125" customWidth="1"/>
    <col min="3588" max="3588" width="15.7109375" customWidth="1"/>
    <col min="3589" max="3589" width="16.42578125" customWidth="1"/>
    <col min="3590" max="3590" width="15.7109375" customWidth="1"/>
    <col min="3591" max="3592" width="14.5703125" customWidth="1"/>
    <col min="3593" max="3593" width="1.42578125" customWidth="1"/>
    <col min="3840" max="3840" width="34.28515625" customWidth="1"/>
    <col min="3841" max="3841" width="29.28515625" customWidth="1"/>
    <col min="3842" max="3842" width="28.42578125" customWidth="1"/>
    <col min="3843" max="3843" width="62.5703125" customWidth="1"/>
    <col min="3844" max="3844" width="15.7109375" customWidth="1"/>
    <col min="3845" max="3845" width="16.42578125" customWidth="1"/>
    <col min="3846" max="3846" width="15.7109375" customWidth="1"/>
    <col min="3847" max="3848" width="14.5703125" customWidth="1"/>
    <col min="3849" max="3849" width="1.42578125" customWidth="1"/>
    <col min="4096" max="4096" width="34.28515625" customWidth="1"/>
    <col min="4097" max="4097" width="29.28515625" customWidth="1"/>
    <col min="4098" max="4098" width="28.42578125" customWidth="1"/>
    <col min="4099" max="4099" width="62.5703125" customWidth="1"/>
    <col min="4100" max="4100" width="15.7109375" customWidth="1"/>
    <col min="4101" max="4101" width="16.42578125" customWidth="1"/>
    <col min="4102" max="4102" width="15.7109375" customWidth="1"/>
    <col min="4103" max="4104" width="14.5703125" customWidth="1"/>
    <col min="4105" max="4105" width="1.42578125" customWidth="1"/>
    <col min="4352" max="4352" width="34.28515625" customWidth="1"/>
    <col min="4353" max="4353" width="29.28515625" customWidth="1"/>
    <col min="4354" max="4354" width="28.42578125" customWidth="1"/>
    <col min="4355" max="4355" width="62.5703125" customWidth="1"/>
    <col min="4356" max="4356" width="15.7109375" customWidth="1"/>
    <col min="4357" max="4357" width="16.42578125" customWidth="1"/>
    <col min="4358" max="4358" width="15.7109375" customWidth="1"/>
    <col min="4359" max="4360" width="14.5703125" customWidth="1"/>
    <col min="4361" max="4361" width="1.42578125" customWidth="1"/>
    <col min="4608" max="4608" width="34.28515625" customWidth="1"/>
    <col min="4609" max="4609" width="29.28515625" customWidth="1"/>
    <col min="4610" max="4610" width="28.42578125" customWidth="1"/>
    <col min="4611" max="4611" width="62.5703125" customWidth="1"/>
    <col min="4612" max="4612" width="15.7109375" customWidth="1"/>
    <col min="4613" max="4613" width="16.42578125" customWidth="1"/>
    <col min="4614" max="4614" width="15.7109375" customWidth="1"/>
    <col min="4615" max="4616" width="14.5703125" customWidth="1"/>
    <col min="4617" max="4617" width="1.42578125" customWidth="1"/>
    <col min="4864" max="4864" width="34.28515625" customWidth="1"/>
    <col min="4865" max="4865" width="29.28515625" customWidth="1"/>
    <col min="4866" max="4866" width="28.42578125" customWidth="1"/>
    <col min="4867" max="4867" width="62.5703125" customWidth="1"/>
    <col min="4868" max="4868" width="15.7109375" customWidth="1"/>
    <col min="4869" max="4869" width="16.42578125" customWidth="1"/>
    <col min="4870" max="4870" width="15.7109375" customWidth="1"/>
    <col min="4871" max="4872" width="14.5703125" customWidth="1"/>
    <col min="4873" max="4873" width="1.42578125" customWidth="1"/>
    <col min="5120" max="5120" width="34.28515625" customWidth="1"/>
    <col min="5121" max="5121" width="29.28515625" customWidth="1"/>
    <col min="5122" max="5122" width="28.42578125" customWidth="1"/>
    <col min="5123" max="5123" width="62.5703125" customWidth="1"/>
    <col min="5124" max="5124" width="15.7109375" customWidth="1"/>
    <col min="5125" max="5125" width="16.42578125" customWidth="1"/>
    <col min="5126" max="5126" width="15.7109375" customWidth="1"/>
    <col min="5127" max="5128" width="14.5703125" customWidth="1"/>
    <col min="5129" max="5129" width="1.42578125" customWidth="1"/>
    <col min="5376" max="5376" width="34.28515625" customWidth="1"/>
    <col min="5377" max="5377" width="29.28515625" customWidth="1"/>
    <col min="5378" max="5378" width="28.42578125" customWidth="1"/>
    <col min="5379" max="5379" width="62.5703125" customWidth="1"/>
    <col min="5380" max="5380" width="15.7109375" customWidth="1"/>
    <col min="5381" max="5381" width="16.42578125" customWidth="1"/>
    <col min="5382" max="5382" width="15.7109375" customWidth="1"/>
    <col min="5383" max="5384" width="14.5703125" customWidth="1"/>
    <col min="5385" max="5385" width="1.42578125" customWidth="1"/>
    <col min="5632" max="5632" width="34.28515625" customWidth="1"/>
    <col min="5633" max="5633" width="29.28515625" customWidth="1"/>
    <col min="5634" max="5634" width="28.42578125" customWidth="1"/>
    <col min="5635" max="5635" width="62.5703125" customWidth="1"/>
    <col min="5636" max="5636" width="15.7109375" customWidth="1"/>
    <col min="5637" max="5637" width="16.42578125" customWidth="1"/>
    <col min="5638" max="5638" width="15.7109375" customWidth="1"/>
    <col min="5639" max="5640" width="14.5703125" customWidth="1"/>
    <col min="5641" max="5641" width="1.42578125" customWidth="1"/>
    <col min="5888" max="5888" width="34.28515625" customWidth="1"/>
    <col min="5889" max="5889" width="29.28515625" customWidth="1"/>
    <col min="5890" max="5890" width="28.42578125" customWidth="1"/>
    <col min="5891" max="5891" width="62.5703125" customWidth="1"/>
    <col min="5892" max="5892" width="15.7109375" customWidth="1"/>
    <col min="5893" max="5893" width="16.42578125" customWidth="1"/>
    <col min="5894" max="5894" width="15.7109375" customWidth="1"/>
    <col min="5895" max="5896" width="14.5703125" customWidth="1"/>
    <col min="5897" max="5897" width="1.42578125" customWidth="1"/>
    <col min="6144" max="6144" width="34.28515625" customWidth="1"/>
    <col min="6145" max="6145" width="29.28515625" customWidth="1"/>
    <col min="6146" max="6146" width="28.42578125" customWidth="1"/>
    <col min="6147" max="6147" width="62.5703125" customWidth="1"/>
    <col min="6148" max="6148" width="15.7109375" customWidth="1"/>
    <col min="6149" max="6149" width="16.42578125" customWidth="1"/>
    <col min="6150" max="6150" width="15.7109375" customWidth="1"/>
    <col min="6151" max="6152" width="14.5703125" customWidth="1"/>
    <col min="6153" max="6153" width="1.42578125" customWidth="1"/>
    <col min="6400" max="6400" width="34.28515625" customWidth="1"/>
    <col min="6401" max="6401" width="29.28515625" customWidth="1"/>
    <col min="6402" max="6402" width="28.42578125" customWidth="1"/>
    <col min="6403" max="6403" width="62.5703125" customWidth="1"/>
    <col min="6404" max="6404" width="15.7109375" customWidth="1"/>
    <col min="6405" max="6405" width="16.42578125" customWidth="1"/>
    <col min="6406" max="6406" width="15.7109375" customWidth="1"/>
    <col min="6407" max="6408" width="14.5703125" customWidth="1"/>
    <col min="6409" max="6409" width="1.42578125" customWidth="1"/>
    <col min="6656" max="6656" width="34.28515625" customWidth="1"/>
    <col min="6657" max="6657" width="29.28515625" customWidth="1"/>
    <col min="6658" max="6658" width="28.42578125" customWidth="1"/>
    <col min="6659" max="6659" width="62.5703125" customWidth="1"/>
    <col min="6660" max="6660" width="15.7109375" customWidth="1"/>
    <col min="6661" max="6661" width="16.42578125" customWidth="1"/>
    <col min="6662" max="6662" width="15.7109375" customWidth="1"/>
    <col min="6663" max="6664" width="14.5703125" customWidth="1"/>
    <col min="6665" max="6665" width="1.42578125" customWidth="1"/>
    <col min="6912" max="6912" width="34.28515625" customWidth="1"/>
    <col min="6913" max="6913" width="29.28515625" customWidth="1"/>
    <col min="6914" max="6914" width="28.42578125" customWidth="1"/>
    <col min="6915" max="6915" width="62.5703125" customWidth="1"/>
    <col min="6916" max="6916" width="15.7109375" customWidth="1"/>
    <col min="6917" max="6917" width="16.42578125" customWidth="1"/>
    <col min="6918" max="6918" width="15.7109375" customWidth="1"/>
    <col min="6919" max="6920" width="14.5703125" customWidth="1"/>
    <col min="6921" max="6921" width="1.42578125" customWidth="1"/>
    <col min="7168" max="7168" width="34.28515625" customWidth="1"/>
    <col min="7169" max="7169" width="29.28515625" customWidth="1"/>
    <col min="7170" max="7170" width="28.42578125" customWidth="1"/>
    <col min="7171" max="7171" width="62.5703125" customWidth="1"/>
    <col min="7172" max="7172" width="15.7109375" customWidth="1"/>
    <col min="7173" max="7173" width="16.42578125" customWidth="1"/>
    <col min="7174" max="7174" width="15.7109375" customWidth="1"/>
    <col min="7175" max="7176" width="14.5703125" customWidth="1"/>
    <col min="7177" max="7177" width="1.42578125" customWidth="1"/>
    <col min="7424" max="7424" width="34.28515625" customWidth="1"/>
    <col min="7425" max="7425" width="29.28515625" customWidth="1"/>
    <col min="7426" max="7426" width="28.42578125" customWidth="1"/>
    <col min="7427" max="7427" width="62.5703125" customWidth="1"/>
    <col min="7428" max="7428" width="15.7109375" customWidth="1"/>
    <col min="7429" max="7429" width="16.42578125" customWidth="1"/>
    <col min="7430" max="7430" width="15.7109375" customWidth="1"/>
    <col min="7431" max="7432" width="14.5703125" customWidth="1"/>
    <col min="7433" max="7433" width="1.42578125" customWidth="1"/>
    <col min="7680" max="7680" width="34.28515625" customWidth="1"/>
    <col min="7681" max="7681" width="29.28515625" customWidth="1"/>
    <col min="7682" max="7682" width="28.42578125" customWidth="1"/>
    <col min="7683" max="7683" width="62.5703125" customWidth="1"/>
    <col min="7684" max="7684" width="15.7109375" customWidth="1"/>
    <col min="7685" max="7685" width="16.42578125" customWidth="1"/>
    <col min="7686" max="7686" width="15.7109375" customWidth="1"/>
    <col min="7687" max="7688" width="14.5703125" customWidth="1"/>
    <col min="7689" max="7689" width="1.42578125" customWidth="1"/>
    <col min="7936" max="7936" width="34.28515625" customWidth="1"/>
    <col min="7937" max="7937" width="29.28515625" customWidth="1"/>
    <col min="7938" max="7938" width="28.42578125" customWidth="1"/>
    <col min="7939" max="7939" width="62.5703125" customWidth="1"/>
    <col min="7940" max="7940" width="15.7109375" customWidth="1"/>
    <col min="7941" max="7941" width="16.42578125" customWidth="1"/>
    <col min="7942" max="7942" width="15.7109375" customWidth="1"/>
    <col min="7943" max="7944" width="14.5703125" customWidth="1"/>
    <col min="7945" max="7945" width="1.42578125" customWidth="1"/>
    <col min="8192" max="8192" width="34.28515625" customWidth="1"/>
    <col min="8193" max="8193" width="29.28515625" customWidth="1"/>
    <col min="8194" max="8194" width="28.42578125" customWidth="1"/>
    <col min="8195" max="8195" width="62.5703125" customWidth="1"/>
    <col min="8196" max="8196" width="15.7109375" customWidth="1"/>
    <col min="8197" max="8197" width="16.42578125" customWidth="1"/>
    <col min="8198" max="8198" width="15.7109375" customWidth="1"/>
    <col min="8199" max="8200" width="14.5703125" customWidth="1"/>
    <col min="8201" max="8201" width="1.42578125" customWidth="1"/>
    <col min="8448" max="8448" width="34.28515625" customWidth="1"/>
    <col min="8449" max="8449" width="29.28515625" customWidth="1"/>
    <col min="8450" max="8450" width="28.42578125" customWidth="1"/>
    <col min="8451" max="8451" width="62.5703125" customWidth="1"/>
    <col min="8452" max="8452" width="15.7109375" customWidth="1"/>
    <col min="8453" max="8453" width="16.42578125" customWidth="1"/>
    <col min="8454" max="8454" width="15.7109375" customWidth="1"/>
    <col min="8455" max="8456" width="14.5703125" customWidth="1"/>
    <col min="8457" max="8457" width="1.42578125" customWidth="1"/>
    <col min="8704" max="8704" width="34.28515625" customWidth="1"/>
    <col min="8705" max="8705" width="29.28515625" customWidth="1"/>
    <col min="8706" max="8706" width="28.42578125" customWidth="1"/>
    <col min="8707" max="8707" width="62.5703125" customWidth="1"/>
    <col min="8708" max="8708" width="15.7109375" customWidth="1"/>
    <col min="8709" max="8709" width="16.42578125" customWidth="1"/>
    <col min="8710" max="8710" width="15.7109375" customWidth="1"/>
    <col min="8711" max="8712" width="14.5703125" customWidth="1"/>
    <col min="8713" max="8713" width="1.42578125" customWidth="1"/>
    <col min="8960" max="8960" width="34.28515625" customWidth="1"/>
    <col min="8961" max="8961" width="29.28515625" customWidth="1"/>
    <col min="8962" max="8962" width="28.42578125" customWidth="1"/>
    <col min="8963" max="8963" width="62.5703125" customWidth="1"/>
    <col min="8964" max="8964" width="15.7109375" customWidth="1"/>
    <col min="8965" max="8965" width="16.42578125" customWidth="1"/>
    <col min="8966" max="8966" width="15.7109375" customWidth="1"/>
    <col min="8967" max="8968" width="14.5703125" customWidth="1"/>
    <col min="8969" max="8969" width="1.42578125" customWidth="1"/>
    <col min="9216" max="9216" width="34.28515625" customWidth="1"/>
    <col min="9217" max="9217" width="29.28515625" customWidth="1"/>
    <col min="9218" max="9218" width="28.42578125" customWidth="1"/>
    <col min="9219" max="9219" width="62.5703125" customWidth="1"/>
    <col min="9220" max="9220" width="15.7109375" customWidth="1"/>
    <col min="9221" max="9221" width="16.42578125" customWidth="1"/>
    <col min="9222" max="9222" width="15.7109375" customWidth="1"/>
    <col min="9223" max="9224" width="14.5703125" customWidth="1"/>
    <col min="9225" max="9225" width="1.42578125" customWidth="1"/>
    <col min="9472" max="9472" width="34.28515625" customWidth="1"/>
    <col min="9473" max="9473" width="29.28515625" customWidth="1"/>
    <col min="9474" max="9474" width="28.42578125" customWidth="1"/>
    <col min="9475" max="9475" width="62.5703125" customWidth="1"/>
    <col min="9476" max="9476" width="15.7109375" customWidth="1"/>
    <col min="9477" max="9477" width="16.42578125" customWidth="1"/>
    <col min="9478" max="9478" width="15.7109375" customWidth="1"/>
    <col min="9479" max="9480" width="14.5703125" customWidth="1"/>
    <col min="9481" max="9481" width="1.42578125" customWidth="1"/>
    <col min="9728" max="9728" width="34.28515625" customWidth="1"/>
    <col min="9729" max="9729" width="29.28515625" customWidth="1"/>
    <col min="9730" max="9730" width="28.42578125" customWidth="1"/>
    <col min="9731" max="9731" width="62.5703125" customWidth="1"/>
    <col min="9732" max="9732" width="15.7109375" customWidth="1"/>
    <col min="9733" max="9733" width="16.42578125" customWidth="1"/>
    <col min="9734" max="9734" width="15.7109375" customWidth="1"/>
    <col min="9735" max="9736" width="14.5703125" customWidth="1"/>
    <col min="9737" max="9737" width="1.42578125" customWidth="1"/>
    <col min="9984" max="9984" width="34.28515625" customWidth="1"/>
    <col min="9985" max="9985" width="29.28515625" customWidth="1"/>
    <col min="9986" max="9986" width="28.42578125" customWidth="1"/>
    <col min="9987" max="9987" width="62.5703125" customWidth="1"/>
    <col min="9988" max="9988" width="15.7109375" customWidth="1"/>
    <col min="9989" max="9989" width="16.42578125" customWidth="1"/>
    <col min="9990" max="9990" width="15.7109375" customWidth="1"/>
    <col min="9991" max="9992" width="14.5703125" customWidth="1"/>
    <col min="9993" max="9993" width="1.42578125" customWidth="1"/>
    <col min="10240" max="10240" width="34.28515625" customWidth="1"/>
    <col min="10241" max="10241" width="29.28515625" customWidth="1"/>
    <col min="10242" max="10242" width="28.42578125" customWidth="1"/>
    <col min="10243" max="10243" width="62.5703125" customWidth="1"/>
    <col min="10244" max="10244" width="15.7109375" customWidth="1"/>
    <col min="10245" max="10245" width="16.42578125" customWidth="1"/>
    <col min="10246" max="10246" width="15.7109375" customWidth="1"/>
    <col min="10247" max="10248" width="14.5703125" customWidth="1"/>
    <col min="10249" max="10249" width="1.42578125" customWidth="1"/>
    <col min="10496" max="10496" width="34.28515625" customWidth="1"/>
    <col min="10497" max="10497" width="29.28515625" customWidth="1"/>
    <col min="10498" max="10498" width="28.42578125" customWidth="1"/>
    <col min="10499" max="10499" width="62.5703125" customWidth="1"/>
    <col min="10500" max="10500" width="15.7109375" customWidth="1"/>
    <col min="10501" max="10501" width="16.42578125" customWidth="1"/>
    <col min="10502" max="10502" width="15.7109375" customWidth="1"/>
    <col min="10503" max="10504" width="14.5703125" customWidth="1"/>
    <col min="10505" max="10505" width="1.42578125" customWidth="1"/>
    <col min="10752" max="10752" width="34.28515625" customWidth="1"/>
    <col min="10753" max="10753" width="29.28515625" customWidth="1"/>
    <col min="10754" max="10754" width="28.42578125" customWidth="1"/>
    <col min="10755" max="10755" width="62.5703125" customWidth="1"/>
    <col min="10756" max="10756" width="15.7109375" customWidth="1"/>
    <col min="10757" max="10757" width="16.42578125" customWidth="1"/>
    <col min="10758" max="10758" width="15.7109375" customWidth="1"/>
    <col min="10759" max="10760" width="14.5703125" customWidth="1"/>
    <col min="10761" max="10761" width="1.42578125" customWidth="1"/>
    <col min="11008" max="11008" width="34.28515625" customWidth="1"/>
    <col min="11009" max="11009" width="29.28515625" customWidth="1"/>
    <col min="11010" max="11010" width="28.42578125" customWidth="1"/>
    <col min="11011" max="11011" width="62.5703125" customWidth="1"/>
    <col min="11012" max="11012" width="15.7109375" customWidth="1"/>
    <col min="11013" max="11013" width="16.42578125" customWidth="1"/>
    <col min="11014" max="11014" width="15.7109375" customWidth="1"/>
    <col min="11015" max="11016" width="14.5703125" customWidth="1"/>
    <col min="11017" max="11017" width="1.42578125" customWidth="1"/>
    <col min="11264" max="11264" width="34.28515625" customWidth="1"/>
    <col min="11265" max="11265" width="29.28515625" customWidth="1"/>
    <col min="11266" max="11266" width="28.42578125" customWidth="1"/>
    <col min="11267" max="11267" width="62.5703125" customWidth="1"/>
    <col min="11268" max="11268" width="15.7109375" customWidth="1"/>
    <col min="11269" max="11269" width="16.42578125" customWidth="1"/>
    <col min="11270" max="11270" width="15.7109375" customWidth="1"/>
    <col min="11271" max="11272" width="14.5703125" customWidth="1"/>
    <col min="11273" max="11273" width="1.42578125" customWidth="1"/>
    <col min="11520" max="11520" width="34.28515625" customWidth="1"/>
    <col min="11521" max="11521" width="29.28515625" customWidth="1"/>
    <col min="11522" max="11522" width="28.42578125" customWidth="1"/>
    <col min="11523" max="11523" width="62.5703125" customWidth="1"/>
    <col min="11524" max="11524" width="15.7109375" customWidth="1"/>
    <col min="11525" max="11525" width="16.42578125" customWidth="1"/>
    <col min="11526" max="11526" width="15.7109375" customWidth="1"/>
    <col min="11527" max="11528" width="14.5703125" customWidth="1"/>
    <col min="11529" max="11529" width="1.42578125" customWidth="1"/>
    <col min="11776" max="11776" width="34.28515625" customWidth="1"/>
    <col min="11777" max="11777" width="29.28515625" customWidth="1"/>
    <col min="11778" max="11778" width="28.42578125" customWidth="1"/>
    <col min="11779" max="11779" width="62.5703125" customWidth="1"/>
    <col min="11780" max="11780" width="15.7109375" customWidth="1"/>
    <col min="11781" max="11781" width="16.42578125" customWidth="1"/>
    <col min="11782" max="11782" width="15.7109375" customWidth="1"/>
    <col min="11783" max="11784" width="14.5703125" customWidth="1"/>
    <col min="11785" max="11785" width="1.42578125" customWidth="1"/>
    <col min="12032" max="12032" width="34.28515625" customWidth="1"/>
    <col min="12033" max="12033" width="29.28515625" customWidth="1"/>
    <col min="12034" max="12034" width="28.42578125" customWidth="1"/>
    <col min="12035" max="12035" width="62.5703125" customWidth="1"/>
    <col min="12036" max="12036" width="15.7109375" customWidth="1"/>
    <col min="12037" max="12037" width="16.42578125" customWidth="1"/>
    <col min="12038" max="12038" width="15.7109375" customWidth="1"/>
    <col min="12039" max="12040" width="14.5703125" customWidth="1"/>
    <col min="12041" max="12041" width="1.42578125" customWidth="1"/>
    <col min="12288" max="12288" width="34.28515625" customWidth="1"/>
    <col min="12289" max="12289" width="29.28515625" customWidth="1"/>
    <col min="12290" max="12290" width="28.42578125" customWidth="1"/>
    <col min="12291" max="12291" width="62.5703125" customWidth="1"/>
    <col min="12292" max="12292" width="15.7109375" customWidth="1"/>
    <col min="12293" max="12293" width="16.42578125" customWidth="1"/>
    <col min="12294" max="12294" width="15.7109375" customWidth="1"/>
    <col min="12295" max="12296" width="14.5703125" customWidth="1"/>
    <col min="12297" max="12297" width="1.42578125" customWidth="1"/>
    <col min="12544" max="12544" width="34.28515625" customWidth="1"/>
    <col min="12545" max="12545" width="29.28515625" customWidth="1"/>
    <col min="12546" max="12546" width="28.42578125" customWidth="1"/>
    <col min="12547" max="12547" width="62.5703125" customWidth="1"/>
    <col min="12548" max="12548" width="15.7109375" customWidth="1"/>
    <col min="12549" max="12549" width="16.42578125" customWidth="1"/>
    <col min="12550" max="12550" width="15.7109375" customWidth="1"/>
    <col min="12551" max="12552" width="14.5703125" customWidth="1"/>
    <col min="12553" max="12553" width="1.42578125" customWidth="1"/>
    <col min="12800" max="12800" width="34.28515625" customWidth="1"/>
    <col min="12801" max="12801" width="29.28515625" customWidth="1"/>
    <col min="12802" max="12802" width="28.42578125" customWidth="1"/>
    <col min="12803" max="12803" width="62.5703125" customWidth="1"/>
    <col min="12804" max="12804" width="15.7109375" customWidth="1"/>
    <col min="12805" max="12805" width="16.42578125" customWidth="1"/>
    <col min="12806" max="12806" width="15.7109375" customWidth="1"/>
    <col min="12807" max="12808" width="14.5703125" customWidth="1"/>
    <col min="12809" max="12809" width="1.42578125" customWidth="1"/>
    <col min="13056" max="13056" width="34.28515625" customWidth="1"/>
    <col min="13057" max="13057" width="29.28515625" customWidth="1"/>
    <col min="13058" max="13058" width="28.42578125" customWidth="1"/>
    <col min="13059" max="13059" width="62.5703125" customWidth="1"/>
    <col min="13060" max="13060" width="15.7109375" customWidth="1"/>
    <col min="13061" max="13061" width="16.42578125" customWidth="1"/>
    <col min="13062" max="13062" width="15.7109375" customWidth="1"/>
    <col min="13063" max="13064" width="14.5703125" customWidth="1"/>
    <col min="13065" max="13065" width="1.42578125" customWidth="1"/>
    <col min="13312" max="13312" width="34.28515625" customWidth="1"/>
    <col min="13313" max="13313" width="29.28515625" customWidth="1"/>
    <col min="13314" max="13314" width="28.42578125" customWidth="1"/>
    <col min="13315" max="13315" width="62.5703125" customWidth="1"/>
    <col min="13316" max="13316" width="15.7109375" customWidth="1"/>
    <col min="13317" max="13317" width="16.42578125" customWidth="1"/>
    <col min="13318" max="13318" width="15.7109375" customWidth="1"/>
    <col min="13319" max="13320" width="14.5703125" customWidth="1"/>
    <col min="13321" max="13321" width="1.42578125" customWidth="1"/>
    <col min="13568" max="13568" width="34.28515625" customWidth="1"/>
    <col min="13569" max="13569" width="29.28515625" customWidth="1"/>
    <col min="13570" max="13570" width="28.42578125" customWidth="1"/>
    <col min="13571" max="13571" width="62.5703125" customWidth="1"/>
    <col min="13572" max="13572" width="15.7109375" customWidth="1"/>
    <col min="13573" max="13573" width="16.42578125" customWidth="1"/>
    <col min="13574" max="13574" width="15.7109375" customWidth="1"/>
    <col min="13575" max="13576" width="14.5703125" customWidth="1"/>
    <col min="13577" max="13577" width="1.42578125" customWidth="1"/>
    <col min="13824" max="13824" width="34.28515625" customWidth="1"/>
    <col min="13825" max="13825" width="29.28515625" customWidth="1"/>
    <col min="13826" max="13826" width="28.42578125" customWidth="1"/>
    <col min="13827" max="13827" width="62.5703125" customWidth="1"/>
    <col min="13828" max="13828" width="15.7109375" customWidth="1"/>
    <col min="13829" max="13829" width="16.42578125" customWidth="1"/>
    <col min="13830" max="13830" width="15.7109375" customWidth="1"/>
    <col min="13831" max="13832" width="14.5703125" customWidth="1"/>
    <col min="13833" max="13833" width="1.42578125" customWidth="1"/>
    <col min="14080" max="14080" width="34.28515625" customWidth="1"/>
    <col min="14081" max="14081" width="29.28515625" customWidth="1"/>
    <col min="14082" max="14082" width="28.42578125" customWidth="1"/>
    <col min="14083" max="14083" width="62.5703125" customWidth="1"/>
    <col min="14084" max="14084" width="15.7109375" customWidth="1"/>
    <col min="14085" max="14085" width="16.42578125" customWidth="1"/>
    <col min="14086" max="14086" width="15.7109375" customWidth="1"/>
    <col min="14087" max="14088" width="14.5703125" customWidth="1"/>
    <col min="14089" max="14089" width="1.42578125" customWidth="1"/>
    <col min="14336" max="14336" width="34.28515625" customWidth="1"/>
    <col min="14337" max="14337" width="29.28515625" customWidth="1"/>
    <col min="14338" max="14338" width="28.42578125" customWidth="1"/>
    <col min="14339" max="14339" width="62.5703125" customWidth="1"/>
    <col min="14340" max="14340" width="15.7109375" customWidth="1"/>
    <col min="14341" max="14341" width="16.42578125" customWidth="1"/>
    <col min="14342" max="14342" width="15.7109375" customWidth="1"/>
    <col min="14343" max="14344" width="14.5703125" customWidth="1"/>
    <col min="14345" max="14345" width="1.42578125" customWidth="1"/>
    <col min="14592" max="14592" width="34.28515625" customWidth="1"/>
    <col min="14593" max="14593" width="29.28515625" customWidth="1"/>
    <col min="14594" max="14594" width="28.42578125" customWidth="1"/>
    <col min="14595" max="14595" width="62.5703125" customWidth="1"/>
    <col min="14596" max="14596" width="15.7109375" customWidth="1"/>
    <col min="14597" max="14597" width="16.42578125" customWidth="1"/>
    <col min="14598" max="14598" width="15.7109375" customWidth="1"/>
    <col min="14599" max="14600" width="14.5703125" customWidth="1"/>
    <col min="14601" max="14601" width="1.42578125" customWidth="1"/>
    <col min="14848" max="14848" width="34.28515625" customWidth="1"/>
    <col min="14849" max="14849" width="29.28515625" customWidth="1"/>
    <col min="14850" max="14850" width="28.42578125" customWidth="1"/>
    <col min="14851" max="14851" width="62.5703125" customWidth="1"/>
    <col min="14852" max="14852" width="15.7109375" customWidth="1"/>
    <col min="14853" max="14853" width="16.42578125" customWidth="1"/>
    <col min="14854" max="14854" width="15.7109375" customWidth="1"/>
    <col min="14855" max="14856" width="14.5703125" customWidth="1"/>
    <col min="14857" max="14857" width="1.42578125" customWidth="1"/>
    <col min="15104" max="15104" width="34.28515625" customWidth="1"/>
    <col min="15105" max="15105" width="29.28515625" customWidth="1"/>
    <col min="15106" max="15106" width="28.42578125" customWidth="1"/>
    <col min="15107" max="15107" width="62.5703125" customWidth="1"/>
    <col min="15108" max="15108" width="15.7109375" customWidth="1"/>
    <col min="15109" max="15109" width="16.42578125" customWidth="1"/>
    <col min="15110" max="15110" width="15.7109375" customWidth="1"/>
    <col min="15111" max="15112" width="14.5703125" customWidth="1"/>
    <col min="15113" max="15113" width="1.42578125" customWidth="1"/>
    <col min="15360" max="15360" width="34.28515625" customWidth="1"/>
    <col min="15361" max="15361" width="29.28515625" customWidth="1"/>
    <col min="15362" max="15362" width="28.42578125" customWidth="1"/>
    <col min="15363" max="15363" width="62.5703125" customWidth="1"/>
    <col min="15364" max="15364" width="15.7109375" customWidth="1"/>
    <col min="15365" max="15365" width="16.42578125" customWidth="1"/>
    <col min="15366" max="15366" width="15.7109375" customWidth="1"/>
    <col min="15367" max="15368" width="14.5703125" customWidth="1"/>
    <col min="15369" max="15369" width="1.42578125" customWidth="1"/>
    <col min="15616" max="15616" width="34.28515625" customWidth="1"/>
    <col min="15617" max="15617" width="29.28515625" customWidth="1"/>
    <col min="15618" max="15618" width="28.42578125" customWidth="1"/>
    <col min="15619" max="15619" width="62.5703125" customWidth="1"/>
    <col min="15620" max="15620" width="15.7109375" customWidth="1"/>
    <col min="15621" max="15621" width="16.42578125" customWidth="1"/>
    <col min="15622" max="15622" width="15.7109375" customWidth="1"/>
    <col min="15623" max="15624" width="14.5703125" customWidth="1"/>
    <col min="15625" max="15625" width="1.42578125" customWidth="1"/>
    <col min="15872" max="15872" width="34.28515625" customWidth="1"/>
    <col min="15873" max="15873" width="29.28515625" customWidth="1"/>
    <col min="15874" max="15874" width="28.42578125" customWidth="1"/>
    <col min="15875" max="15875" width="62.5703125" customWidth="1"/>
    <col min="15876" max="15876" width="15.7109375" customWidth="1"/>
    <col min="15877" max="15877" width="16.42578125" customWidth="1"/>
    <col min="15878" max="15878" width="15.7109375" customWidth="1"/>
    <col min="15879" max="15880" width="14.5703125" customWidth="1"/>
    <col min="15881" max="15881" width="1.42578125" customWidth="1"/>
    <col min="16128" max="16128" width="34.28515625" customWidth="1"/>
    <col min="16129" max="16129" width="29.28515625" customWidth="1"/>
    <col min="16130" max="16130" width="28.42578125" customWidth="1"/>
    <col min="16131" max="16131" width="62.5703125" customWidth="1"/>
    <col min="16132" max="16132" width="15.7109375" customWidth="1"/>
    <col min="16133" max="16133" width="16.42578125" customWidth="1"/>
    <col min="16134" max="16134" width="15.7109375" customWidth="1"/>
    <col min="16135" max="16136" width="14.5703125" customWidth="1"/>
    <col min="16137" max="16137" width="1.42578125" customWidth="1"/>
  </cols>
  <sheetData>
    <row r="1" spans="1:9">
      <c r="A1" s="509" t="s">
        <v>250</v>
      </c>
      <c r="B1" s="509" t="s">
        <v>251</v>
      </c>
      <c r="C1" s="509" t="s">
        <v>249</v>
      </c>
      <c r="D1" s="509" t="s">
        <v>1228</v>
      </c>
      <c r="E1" s="510" t="s">
        <v>253</v>
      </c>
      <c r="F1" s="510" t="s">
        <v>73</v>
      </c>
      <c r="G1" s="510" t="s">
        <v>74</v>
      </c>
      <c r="H1" s="510" t="s">
        <v>75</v>
      </c>
      <c r="I1" s="510" t="s">
        <v>76</v>
      </c>
    </row>
    <row r="2" spans="1:9" s="538" customFormat="1">
      <c r="A2" s="383" t="s">
        <v>7092</v>
      </c>
      <c r="B2" s="383" t="s">
        <v>172</v>
      </c>
      <c r="C2" s="383" t="s">
        <v>66</v>
      </c>
      <c r="D2" s="383" t="s">
        <v>1208</v>
      </c>
      <c r="E2" s="537">
        <v>7511</v>
      </c>
      <c r="F2" s="537">
        <v>417</v>
      </c>
      <c r="G2" s="537">
        <v>4768</v>
      </c>
      <c r="H2" s="537">
        <v>1975</v>
      </c>
      <c r="I2" s="537">
        <v>351</v>
      </c>
    </row>
    <row r="3" spans="1:9" s="538" customFormat="1">
      <c r="A3" s="383" t="s">
        <v>6642</v>
      </c>
      <c r="B3" s="383" t="s">
        <v>172</v>
      </c>
      <c r="C3" s="383" t="s">
        <v>97</v>
      </c>
      <c r="D3" s="383" t="s">
        <v>1208</v>
      </c>
      <c r="E3" s="384">
        <v>25</v>
      </c>
      <c r="F3" s="384">
        <v>1</v>
      </c>
      <c r="G3" s="384">
        <v>15</v>
      </c>
      <c r="H3" s="384">
        <v>8</v>
      </c>
      <c r="I3" s="384">
        <v>1</v>
      </c>
    </row>
    <row r="4" spans="1:9" s="538" customFormat="1">
      <c r="A4" s="383" t="s">
        <v>6643</v>
      </c>
      <c r="B4" s="383" t="s">
        <v>172</v>
      </c>
      <c r="C4" s="383" t="s">
        <v>98</v>
      </c>
      <c r="D4" s="539" t="s">
        <v>1208</v>
      </c>
      <c r="E4" s="384">
        <v>43</v>
      </c>
      <c r="F4" s="384">
        <v>2</v>
      </c>
      <c r="G4" s="384">
        <v>30</v>
      </c>
      <c r="H4" s="384">
        <v>10</v>
      </c>
      <c r="I4" s="384">
        <v>1</v>
      </c>
    </row>
    <row r="5" spans="1:9" s="538" customFormat="1">
      <c r="A5" s="383" t="s">
        <v>6644</v>
      </c>
      <c r="B5" s="383" t="s">
        <v>172</v>
      </c>
      <c r="C5" s="540" t="s">
        <v>230</v>
      </c>
      <c r="D5" s="540" t="s">
        <v>1208</v>
      </c>
      <c r="E5" s="384">
        <v>17</v>
      </c>
      <c r="F5" s="384">
        <v>0</v>
      </c>
      <c r="G5" s="384">
        <v>12</v>
      </c>
      <c r="H5" s="384">
        <v>4</v>
      </c>
      <c r="I5" s="384">
        <v>1</v>
      </c>
    </row>
    <row r="6" spans="1:9" s="538" customFormat="1">
      <c r="A6" s="383" t="s">
        <v>6645</v>
      </c>
      <c r="B6" s="383" t="s">
        <v>172</v>
      </c>
      <c r="C6" s="383" t="s">
        <v>200</v>
      </c>
      <c r="D6" s="539" t="s">
        <v>1208</v>
      </c>
      <c r="E6" s="384">
        <v>31</v>
      </c>
      <c r="F6" s="384">
        <v>8</v>
      </c>
      <c r="G6" s="384">
        <v>20</v>
      </c>
      <c r="H6" s="384">
        <v>3</v>
      </c>
      <c r="I6" s="384">
        <v>0</v>
      </c>
    </row>
    <row r="7" spans="1:9" s="538" customFormat="1">
      <c r="A7" s="383" t="s">
        <v>6646</v>
      </c>
      <c r="B7" s="383" t="s">
        <v>172</v>
      </c>
      <c r="C7" s="383" t="s">
        <v>86</v>
      </c>
      <c r="D7" s="383" t="s">
        <v>1208</v>
      </c>
      <c r="E7" s="384">
        <v>31</v>
      </c>
      <c r="F7" s="384">
        <v>2</v>
      </c>
      <c r="G7" s="384">
        <v>21</v>
      </c>
      <c r="H7" s="384">
        <v>8</v>
      </c>
      <c r="I7" s="384">
        <v>0</v>
      </c>
    </row>
    <row r="8" spans="1:9" s="538" customFormat="1">
      <c r="A8" s="383" t="s">
        <v>6647</v>
      </c>
      <c r="B8" s="383" t="s">
        <v>172</v>
      </c>
      <c r="C8" s="383" t="s">
        <v>99</v>
      </c>
      <c r="D8" s="539" t="s">
        <v>1208</v>
      </c>
      <c r="E8" s="384">
        <v>37</v>
      </c>
      <c r="F8" s="384">
        <v>6</v>
      </c>
      <c r="G8" s="384">
        <v>21</v>
      </c>
      <c r="H8" s="384">
        <v>6</v>
      </c>
      <c r="I8" s="384">
        <v>4</v>
      </c>
    </row>
    <row r="9" spans="1:9" s="538" customFormat="1">
      <c r="A9" s="383" t="s">
        <v>6648</v>
      </c>
      <c r="B9" s="383" t="s">
        <v>172</v>
      </c>
      <c r="C9" s="383" t="s">
        <v>216</v>
      </c>
      <c r="D9" s="383" t="s">
        <v>1208</v>
      </c>
      <c r="E9" s="384">
        <v>182</v>
      </c>
      <c r="F9" s="384">
        <v>12</v>
      </c>
      <c r="G9" s="384">
        <v>91</v>
      </c>
      <c r="H9" s="384">
        <v>64</v>
      </c>
      <c r="I9" s="384">
        <v>15</v>
      </c>
    </row>
    <row r="10" spans="1:9" s="538" customFormat="1">
      <c r="A10" s="383" t="s">
        <v>6649</v>
      </c>
      <c r="B10" s="383" t="s">
        <v>172</v>
      </c>
      <c r="C10" s="383" t="s">
        <v>23</v>
      </c>
      <c r="D10" s="539" t="s">
        <v>1208</v>
      </c>
      <c r="E10" s="384">
        <v>23</v>
      </c>
      <c r="F10" s="384">
        <v>4</v>
      </c>
      <c r="G10" s="384">
        <v>15</v>
      </c>
      <c r="H10" s="384">
        <v>4</v>
      </c>
      <c r="I10" s="384">
        <v>0</v>
      </c>
    </row>
    <row r="11" spans="1:9" s="538" customFormat="1">
      <c r="A11" s="383" t="s">
        <v>6650</v>
      </c>
      <c r="B11" s="383" t="s">
        <v>172</v>
      </c>
      <c r="C11" s="383" t="s">
        <v>24</v>
      </c>
      <c r="D11" s="539" t="s">
        <v>1208</v>
      </c>
      <c r="E11" s="384">
        <v>14</v>
      </c>
      <c r="F11" s="384">
        <v>2</v>
      </c>
      <c r="G11" s="384">
        <v>8</v>
      </c>
      <c r="H11" s="384">
        <v>4</v>
      </c>
      <c r="I11" s="384">
        <v>0</v>
      </c>
    </row>
    <row r="12" spans="1:9" s="538" customFormat="1">
      <c r="A12" s="383" t="s">
        <v>6651</v>
      </c>
      <c r="B12" s="383" t="s">
        <v>172</v>
      </c>
      <c r="C12" s="383" t="s">
        <v>25</v>
      </c>
      <c r="D12" s="383" t="s">
        <v>1208</v>
      </c>
      <c r="E12" s="384">
        <v>34</v>
      </c>
      <c r="F12" s="384">
        <v>2</v>
      </c>
      <c r="G12" s="384">
        <v>21</v>
      </c>
      <c r="H12" s="384">
        <v>11</v>
      </c>
      <c r="I12" s="384">
        <v>0</v>
      </c>
    </row>
    <row r="13" spans="1:9" s="538" customFormat="1">
      <c r="A13" s="383" t="s">
        <v>6652</v>
      </c>
      <c r="B13" s="383" t="s">
        <v>172</v>
      </c>
      <c r="C13" s="383" t="s">
        <v>201</v>
      </c>
      <c r="D13" s="383" t="s">
        <v>1208</v>
      </c>
      <c r="E13" s="384">
        <v>28</v>
      </c>
      <c r="F13" s="384">
        <v>0</v>
      </c>
      <c r="G13" s="384">
        <v>21</v>
      </c>
      <c r="H13" s="384">
        <v>6</v>
      </c>
      <c r="I13" s="384">
        <v>1</v>
      </c>
    </row>
    <row r="14" spans="1:9" s="538" customFormat="1">
      <c r="A14" s="383" t="s">
        <v>6653</v>
      </c>
      <c r="B14" s="383" t="s">
        <v>172</v>
      </c>
      <c r="C14" s="383" t="s">
        <v>181</v>
      </c>
      <c r="D14" s="539" t="s">
        <v>1208</v>
      </c>
      <c r="E14" s="384">
        <v>31</v>
      </c>
      <c r="F14" s="384">
        <v>0</v>
      </c>
      <c r="G14" s="384">
        <v>28</v>
      </c>
      <c r="H14" s="384">
        <v>2</v>
      </c>
      <c r="I14" s="384">
        <v>1</v>
      </c>
    </row>
    <row r="15" spans="1:9" s="538" customFormat="1">
      <c r="A15" s="383" t="s">
        <v>6654</v>
      </c>
      <c r="B15" s="383" t="s">
        <v>172</v>
      </c>
      <c r="C15" s="383" t="s">
        <v>231</v>
      </c>
      <c r="D15" s="383" t="s">
        <v>1208</v>
      </c>
      <c r="E15" s="384">
        <v>72</v>
      </c>
      <c r="F15" s="384">
        <v>2</v>
      </c>
      <c r="G15" s="384">
        <v>45</v>
      </c>
      <c r="H15" s="384">
        <v>21</v>
      </c>
      <c r="I15" s="384">
        <v>4</v>
      </c>
    </row>
    <row r="16" spans="1:9" s="538" customFormat="1">
      <c r="A16" s="383" t="s">
        <v>6655</v>
      </c>
      <c r="B16" s="383" t="s">
        <v>172</v>
      </c>
      <c r="C16" s="383" t="s">
        <v>100</v>
      </c>
      <c r="D16" s="539" t="s">
        <v>1208</v>
      </c>
      <c r="E16" s="384">
        <v>28</v>
      </c>
      <c r="F16" s="384">
        <v>1</v>
      </c>
      <c r="G16" s="384">
        <v>15</v>
      </c>
      <c r="H16" s="384">
        <v>8</v>
      </c>
      <c r="I16" s="384">
        <v>4</v>
      </c>
    </row>
    <row r="17" spans="1:9" s="538" customFormat="1">
      <c r="A17" s="383" t="s">
        <v>6656</v>
      </c>
      <c r="B17" s="383" t="s">
        <v>172</v>
      </c>
      <c r="C17" s="383" t="s">
        <v>182</v>
      </c>
      <c r="D17" s="539" t="s">
        <v>1208</v>
      </c>
      <c r="E17" s="384">
        <v>30</v>
      </c>
      <c r="F17" s="384">
        <v>3</v>
      </c>
      <c r="G17" s="384">
        <v>21</v>
      </c>
      <c r="H17" s="384">
        <v>4</v>
      </c>
      <c r="I17" s="384">
        <v>2</v>
      </c>
    </row>
    <row r="18" spans="1:9" s="538" customFormat="1">
      <c r="A18" s="383" t="s">
        <v>6657</v>
      </c>
      <c r="B18" s="383" t="s">
        <v>172</v>
      </c>
      <c r="C18" s="383" t="s">
        <v>202</v>
      </c>
      <c r="D18" s="383" t="s">
        <v>1208</v>
      </c>
      <c r="E18" s="384">
        <v>56</v>
      </c>
      <c r="F18" s="384">
        <v>4</v>
      </c>
      <c r="G18" s="384">
        <v>36</v>
      </c>
      <c r="H18" s="384">
        <v>15</v>
      </c>
      <c r="I18" s="384">
        <v>1</v>
      </c>
    </row>
    <row r="19" spans="1:9" s="538" customFormat="1">
      <c r="A19" s="383" t="s">
        <v>6658</v>
      </c>
      <c r="B19" s="383" t="s">
        <v>172</v>
      </c>
      <c r="C19" s="383" t="s">
        <v>101</v>
      </c>
      <c r="D19" s="539" t="s">
        <v>1208</v>
      </c>
      <c r="E19" s="384">
        <v>64</v>
      </c>
      <c r="F19" s="384">
        <v>4</v>
      </c>
      <c r="G19" s="384">
        <v>46</v>
      </c>
      <c r="H19" s="384">
        <v>9</v>
      </c>
      <c r="I19" s="384">
        <v>5</v>
      </c>
    </row>
    <row r="20" spans="1:9" s="538" customFormat="1">
      <c r="A20" s="383" t="s">
        <v>6659</v>
      </c>
      <c r="B20" s="383" t="s">
        <v>172</v>
      </c>
      <c r="C20" s="383" t="s">
        <v>183</v>
      </c>
      <c r="D20" s="539" t="s">
        <v>1208</v>
      </c>
      <c r="E20" s="384">
        <v>129</v>
      </c>
      <c r="F20" s="384">
        <v>9</v>
      </c>
      <c r="G20" s="384">
        <v>91</v>
      </c>
      <c r="H20" s="384">
        <v>24</v>
      </c>
      <c r="I20" s="384">
        <v>5</v>
      </c>
    </row>
    <row r="21" spans="1:9" s="538" customFormat="1">
      <c r="A21" s="383" t="s">
        <v>6660</v>
      </c>
      <c r="B21" s="383" t="s">
        <v>172</v>
      </c>
      <c r="C21" s="383" t="s">
        <v>26</v>
      </c>
      <c r="D21" s="539" t="s">
        <v>1208</v>
      </c>
      <c r="E21" s="384">
        <v>26</v>
      </c>
      <c r="F21" s="384">
        <v>2</v>
      </c>
      <c r="G21" s="384">
        <v>12</v>
      </c>
      <c r="H21" s="384">
        <v>7</v>
      </c>
      <c r="I21" s="384">
        <v>5</v>
      </c>
    </row>
    <row r="22" spans="1:9" s="538" customFormat="1">
      <c r="A22" s="383" t="s">
        <v>6661</v>
      </c>
      <c r="B22" s="383" t="s">
        <v>172</v>
      </c>
      <c r="C22" s="383" t="s">
        <v>232</v>
      </c>
      <c r="D22" s="539" t="s">
        <v>1208</v>
      </c>
      <c r="E22" s="384">
        <v>22</v>
      </c>
      <c r="F22" s="384">
        <v>1</v>
      </c>
      <c r="G22" s="384">
        <v>11</v>
      </c>
      <c r="H22" s="384">
        <v>10</v>
      </c>
      <c r="I22" s="384">
        <v>0</v>
      </c>
    </row>
    <row r="23" spans="1:9" s="538" customFormat="1">
      <c r="A23" s="383" t="s">
        <v>6662</v>
      </c>
      <c r="B23" s="383" t="s">
        <v>172</v>
      </c>
      <c r="C23" s="383" t="s">
        <v>87</v>
      </c>
      <c r="D23" s="539" t="s">
        <v>1208</v>
      </c>
      <c r="E23" s="384">
        <v>121</v>
      </c>
      <c r="F23" s="384">
        <v>7</v>
      </c>
      <c r="G23" s="384">
        <v>79</v>
      </c>
      <c r="H23" s="384">
        <v>29</v>
      </c>
      <c r="I23" s="384">
        <v>6</v>
      </c>
    </row>
    <row r="24" spans="1:9" s="538" customFormat="1">
      <c r="A24" s="383" t="s">
        <v>6663</v>
      </c>
      <c r="B24" s="383" t="s">
        <v>172</v>
      </c>
      <c r="C24" s="383" t="s">
        <v>102</v>
      </c>
      <c r="D24" s="539" t="s">
        <v>1208</v>
      </c>
      <c r="E24" s="384">
        <v>16</v>
      </c>
      <c r="F24" s="384">
        <v>1</v>
      </c>
      <c r="G24" s="384">
        <v>11</v>
      </c>
      <c r="H24" s="384">
        <v>4</v>
      </c>
      <c r="I24" s="384">
        <v>0</v>
      </c>
    </row>
    <row r="25" spans="1:9" s="538" customFormat="1">
      <c r="A25" s="383" t="s">
        <v>6664</v>
      </c>
      <c r="B25" s="383" t="s">
        <v>172</v>
      </c>
      <c r="C25" s="383" t="s">
        <v>88</v>
      </c>
      <c r="D25" s="383" t="s">
        <v>1208</v>
      </c>
      <c r="E25" s="384">
        <v>77</v>
      </c>
      <c r="F25" s="384">
        <v>1</v>
      </c>
      <c r="G25" s="384">
        <v>55</v>
      </c>
      <c r="H25" s="384">
        <v>19</v>
      </c>
      <c r="I25" s="384">
        <v>2</v>
      </c>
    </row>
    <row r="26" spans="1:9" s="538" customFormat="1">
      <c r="A26" s="383" t="s">
        <v>6665</v>
      </c>
      <c r="B26" s="383" t="s">
        <v>172</v>
      </c>
      <c r="C26" s="383" t="s">
        <v>27</v>
      </c>
      <c r="D26" s="539" t="s">
        <v>1208</v>
      </c>
      <c r="E26" s="384">
        <v>51</v>
      </c>
      <c r="F26" s="384">
        <v>5</v>
      </c>
      <c r="G26" s="384">
        <v>32</v>
      </c>
      <c r="H26" s="384">
        <v>11</v>
      </c>
      <c r="I26" s="384">
        <v>3</v>
      </c>
    </row>
    <row r="27" spans="1:9" s="538" customFormat="1">
      <c r="A27" s="383" t="s">
        <v>6666</v>
      </c>
      <c r="B27" s="383" t="s">
        <v>172</v>
      </c>
      <c r="C27" s="383" t="s">
        <v>28</v>
      </c>
      <c r="D27" s="539" t="s">
        <v>1208</v>
      </c>
      <c r="E27" s="384">
        <v>47</v>
      </c>
      <c r="F27" s="384">
        <v>0</v>
      </c>
      <c r="G27" s="384">
        <v>27</v>
      </c>
      <c r="H27" s="384">
        <v>17</v>
      </c>
      <c r="I27" s="384">
        <v>3</v>
      </c>
    </row>
    <row r="28" spans="1:9" s="538" customFormat="1">
      <c r="A28" s="383" t="s">
        <v>7093</v>
      </c>
      <c r="B28" s="383" t="s">
        <v>172</v>
      </c>
      <c r="C28" s="383" t="s">
        <v>103</v>
      </c>
      <c r="D28" s="539" t="s">
        <v>1208</v>
      </c>
      <c r="E28" s="384">
        <v>0</v>
      </c>
      <c r="F28" s="384">
        <v>0</v>
      </c>
      <c r="G28" s="384">
        <v>0</v>
      </c>
      <c r="H28" s="384">
        <v>0</v>
      </c>
      <c r="I28" s="384">
        <v>0</v>
      </c>
    </row>
    <row r="29" spans="1:9" s="538" customFormat="1">
      <c r="A29" s="383" t="s">
        <v>6667</v>
      </c>
      <c r="B29" s="383" t="s">
        <v>172</v>
      </c>
      <c r="C29" s="383" t="s">
        <v>203</v>
      </c>
      <c r="D29" s="383" t="s">
        <v>1208</v>
      </c>
      <c r="E29" s="384">
        <v>48</v>
      </c>
      <c r="F29" s="384">
        <v>4</v>
      </c>
      <c r="G29" s="384">
        <v>39</v>
      </c>
      <c r="H29" s="384">
        <v>5</v>
      </c>
      <c r="I29" s="384">
        <v>0</v>
      </c>
    </row>
    <row r="30" spans="1:9" s="538" customFormat="1">
      <c r="A30" s="383" t="s">
        <v>6668</v>
      </c>
      <c r="B30" s="383" t="s">
        <v>172</v>
      </c>
      <c r="C30" s="383" t="s">
        <v>217</v>
      </c>
      <c r="D30" s="539" t="s">
        <v>1208</v>
      </c>
      <c r="E30" s="384">
        <v>83</v>
      </c>
      <c r="F30" s="384">
        <v>5</v>
      </c>
      <c r="G30" s="384">
        <v>35</v>
      </c>
      <c r="H30" s="384">
        <v>41</v>
      </c>
      <c r="I30" s="384">
        <v>2</v>
      </c>
    </row>
    <row r="31" spans="1:9" s="538" customFormat="1">
      <c r="A31" s="383" t="s">
        <v>6669</v>
      </c>
      <c r="B31" s="383" t="s">
        <v>172</v>
      </c>
      <c r="C31" s="383" t="s">
        <v>104</v>
      </c>
      <c r="D31" s="539" t="s">
        <v>1208</v>
      </c>
      <c r="E31" s="384">
        <v>63</v>
      </c>
      <c r="F31" s="384">
        <v>2</v>
      </c>
      <c r="G31" s="384">
        <v>39</v>
      </c>
      <c r="H31" s="384">
        <v>14</v>
      </c>
      <c r="I31" s="384">
        <v>8</v>
      </c>
    </row>
    <row r="32" spans="1:9" s="538" customFormat="1">
      <c r="A32" s="383" t="s">
        <v>6670</v>
      </c>
      <c r="B32" s="383" t="s">
        <v>172</v>
      </c>
      <c r="C32" s="383" t="s">
        <v>29</v>
      </c>
      <c r="D32" s="539" t="s">
        <v>1208</v>
      </c>
      <c r="E32" s="384">
        <v>78</v>
      </c>
      <c r="F32" s="384">
        <v>3</v>
      </c>
      <c r="G32" s="384">
        <v>50</v>
      </c>
      <c r="H32" s="384">
        <v>22</v>
      </c>
      <c r="I32" s="384">
        <v>3</v>
      </c>
    </row>
    <row r="33" spans="1:9" s="538" customFormat="1">
      <c r="A33" s="383" t="s">
        <v>6671</v>
      </c>
      <c r="B33" s="383" t="s">
        <v>172</v>
      </c>
      <c r="C33" s="383" t="s">
        <v>160</v>
      </c>
      <c r="D33" s="383" t="s">
        <v>1208</v>
      </c>
      <c r="E33" s="384">
        <v>17</v>
      </c>
      <c r="F33" s="384">
        <v>1</v>
      </c>
      <c r="G33" s="384">
        <v>12</v>
      </c>
      <c r="H33" s="384">
        <v>4</v>
      </c>
      <c r="I33" s="384">
        <v>0</v>
      </c>
    </row>
    <row r="34" spans="1:9" s="538" customFormat="1">
      <c r="A34" s="383" t="s">
        <v>6672</v>
      </c>
      <c r="B34" s="383" t="s">
        <v>172</v>
      </c>
      <c r="C34" s="383" t="s">
        <v>77</v>
      </c>
      <c r="D34" s="539" t="s">
        <v>1208</v>
      </c>
      <c r="E34" s="384">
        <v>25</v>
      </c>
      <c r="F34" s="384">
        <v>0</v>
      </c>
      <c r="G34" s="384">
        <v>15</v>
      </c>
      <c r="H34" s="384">
        <v>9</v>
      </c>
      <c r="I34" s="384">
        <v>1</v>
      </c>
    </row>
    <row r="35" spans="1:9" s="538" customFormat="1">
      <c r="A35" s="383" t="s">
        <v>6673</v>
      </c>
      <c r="B35" s="383" t="s">
        <v>172</v>
      </c>
      <c r="C35" s="383" t="s">
        <v>78</v>
      </c>
      <c r="D35" s="383" t="s">
        <v>1208</v>
      </c>
      <c r="E35" s="384">
        <v>82</v>
      </c>
      <c r="F35" s="384">
        <v>4</v>
      </c>
      <c r="G35" s="384">
        <v>55</v>
      </c>
      <c r="H35" s="384">
        <v>22</v>
      </c>
      <c r="I35" s="384">
        <v>1</v>
      </c>
    </row>
    <row r="36" spans="1:9" s="538" customFormat="1">
      <c r="A36" s="383" t="s">
        <v>6674</v>
      </c>
      <c r="B36" s="383" t="s">
        <v>172</v>
      </c>
      <c r="C36" s="383" t="s">
        <v>204</v>
      </c>
      <c r="D36" s="383" t="s">
        <v>1208</v>
      </c>
      <c r="E36" s="384">
        <v>110</v>
      </c>
      <c r="F36" s="384">
        <v>7</v>
      </c>
      <c r="G36" s="384">
        <v>71</v>
      </c>
      <c r="H36" s="384">
        <v>26</v>
      </c>
      <c r="I36" s="384">
        <v>6</v>
      </c>
    </row>
    <row r="37" spans="1:9" s="538" customFormat="1">
      <c r="A37" s="383" t="s">
        <v>6675</v>
      </c>
      <c r="B37" s="383" t="s">
        <v>172</v>
      </c>
      <c r="C37" s="383" t="s">
        <v>233</v>
      </c>
      <c r="D37" s="539" t="s">
        <v>1208</v>
      </c>
      <c r="E37" s="384">
        <v>27</v>
      </c>
      <c r="F37" s="384">
        <v>0</v>
      </c>
      <c r="G37" s="384">
        <v>19</v>
      </c>
      <c r="H37" s="384">
        <v>7</v>
      </c>
      <c r="I37" s="384">
        <v>1</v>
      </c>
    </row>
    <row r="38" spans="1:9" s="538" customFormat="1">
      <c r="A38" s="383" t="s">
        <v>6676</v>
      </c>
      <c r="B38" s="383" t="s">
        <v>172</v>
      </c>
      <c r="C38" s="383" t="s">
        <v>205</v>
      </c>
      <c r="D38" s="539" t="s">
        <v>1208</v>
      </c>
      <c r="E38" s="384">
        <v>70</v>
      </c>
      <c r="F38" s="384">
        <v>3</v>
      </c>
      <c r="G38" s="384">
        <v>47</v>
      </c>
      <c r="H38" s="384">
        <v>17</v>
      </c>
      <c r="I38" s="384">
        <v>3</v>
      </c>
    </row>
    <row r="39" spans="1:9" s="538" customFormat="1">
      <c r="A39" s="383" t="s">
        <v>6677</v>
      </c>
      <c r="B39" s="383" t="s">
        <v>172</v>
      </c>
      <c r="C39" s="383" t="s">
        <v>218</v>
      </c>
      <c r="D39" s="539" t="s">
        <v>1208</v>
      </c>
      <c r="E39" s="384">
        <v>25</v>
      </c>
      <c r="F39" s="384">
        <v>6</v>
      </c>
      <c r="G39" s="384">
        <v>15</v>
      </c>
      <c r="H39" s="384">
        <v>4</v>
      </c>
      <c r="I39" s="384">
        <v>0</v>
      </c>
    </row>
    <row r="40" spans="1:9" s="538" customFormat="1">
      <c r="A40" s="383" t="s">
        <v>6678</v>
      </c>
      <c r="B40" s="383" t="s">
        <v>172</v>
      </c>
      <c r="C40" s="383" t="s">
        <v>161</v>
      </c>
      <c r="D40" s="539" t="s">
        <v>1208</v>
      </c>
      <c r="E40" s="384">
        <v>82</v>
      </c>
      <c r="F40" s="384">
        <v>4</v>
      </c>
      <c r="G40" s="384">
        <v>56</v>
      </c>
      <c r="H40" s="384">
        <v>19</v>
      </c>
      <c r="I40" s="384">
        <v>3</v>
      </c>
    </row>
    <row r="41" spans="1:9" s="538" customFormat="1">
      <c r="A41" s="383" t="s">
        <v>6679</v>
      </c>
      <c r="B41" s="383" t="s">
        <v>172</v>
      </c>
      <c r="C41" s="383" t="s">
        <v>105</v>
      </c>
      <c r="D41" s="383" t="s">
        <v>1208</v>
      </c>
      <c r="E41" s="384">
        <v>35</v>
      </c>
      <c r="F41" s="384">
        <v>1</v>
      </c>
      <c r="G41" s="384">
        <v>19</v>
      </c>
      <c r="H41" s="384">
        <v>12</v>
      </c>
      <c r="I41" s="384">
        <v>3</v>
      </c>
    </row>
    <row r="42" spans="1:9" s="538" customFormat="1">
      <c r="A42" s="383" t="s">
        <v>6680</v>
      </c>
      <c r="B42" s="383" t="s">
        <v>172</v>
      </c>
      <c r="C42" s="383" t="s">
        <v>234</v>
      </c>
      <c r="D42" s="539" t="s">
        <v>1208</v>
      </c>
      <c r="E42" s="384">
        <v>54</v>
      </c>
      <c r="F42" s="384">
        <v>2</v>
      </c>
      <c r="G42" s="384">
        <v>38</v>
      </c>
      <c r="H42" s="384">
        <v>12</v>
      </c>
      <c r="I42" s="384">
        <v>2</v>
      </c>
    </row>
    <row r="43" spans="1:9" s="538" customFormat="1">
      <c r="A43" s="383" t="s">
        <v>6681</v>
      </c>
      <c r="B43" s="383" t="s">
        <v>172</v>
      </c>
      <c r="C43" s="383" t="s">
        <v>184</v>
      </c>
      <c r="D43" s="539" t="s">
        <v>1208</v>
      </c>
      <c r="E43" s="384">
        <v>61</v>
      </c>
      <c r="F43" s="384">
        <v>3</v>
      </c>
      <c r="G43" s="384">
        <v>40</v>
      </c>
      <c r="H43" s="384">
        <v>15</v>
      </c>
      <c r="I43" s="384">
        <v>3</v>
      </c>
    </row>
    <row r="44" spans="1:9" s="538" customFormat="1">
      <c r="A44" s="383" t="s">
        <v>6682</v>
      </c>
      <c r="B44" s="383" t="s">
        <v>172</v>
      </c>
      <c r="C44" s="383" t="s">
        <v>106</v>
      </c>
      <c r="D44" s="539" t="s">
        <v>1208</v>
      </c>
      <c r="E44" s="384">
        <v>35</v>
      </c>
      <c r="F44" s="384">
        <v>1</v>
      </c>
      <c r="G44" s="384">
        <v>25</v>
      </c>
      <c r="H44" s="384">
        <v>6</v>
      </c>
      <c r="I44" s="384">
        <v>3</v>
      </c>
    </row>
    <row r="45" spans="1:9" s="538" customFormat="1">
      <c r="A45" s="383" t="s">
        <v>6683</v>
      </c>
      <c r="B45" s="383" t="s">
        <v>172</v>
      </c>
      <c r="C45" s="383" t="s">
        <v>89</v>
      </c>
      <c r="D45" s="539" t="s">
        <v>1208</v>
      </c>
      <c r="E45" s="384">
        <v>163</v>
      </c>
      <c r="F45" s="384">
        <v>9</v>
      </c>
      <c r="G45" s="384">
        <v>91</v>
      </c>
      <c r="H45" s="384">
        <v>53</v>
      </c>
      <c r="I45" s="384">
        <v>10</v>
      </c>
    </row>
    <row r="46" spans="1:9" s="538" customFormat="1">
      <c r="A46" s="383" t="s">
        <v>6684</v>
      </c>
      <c r="B46" s="383" t="s">
        <v>172</v>
      </c>
      <c r="C46" s="383" t="s">
        <v>162</v>
      </c>
      <c r="D46" s="539" t="s">
        <v>1208</v>
      </c>
      <c r="E46" s="384">
        <v>37</v>
      </c>
      <c r="F46" s="384">
        <v>2</v>
      </c>
      <c r="G46" s="384">
        <v>23</v>
      </c>
      <c r="H46" s="384">
        <v>11</v>
      </c>
      <c r="I46" s="384">
        <v>1</v>
      </c>
    </row>
    <row r="47" spans="1:9" s="538" customFormat="1">
      <c r="A47" s="383" t="s">
        <v>6685</v>
      </c>
      <c r="B47" s="383" t="s">
        <v>172</v>
      </c>
      <c r="C47" s="383" t="s">
        <v>206</v>
      </c>
      <c r="D47" s="539" t="s">
        <v>1208</v>
      </c>
      <c r="E47" s="384">
        <v>91</v>
      </c>
      <c r="F47" s="384">
        <v>5</v>
      </c>
      <c r="G47" s="384">
        <v>66</v>
      </c>
      <c r="H47" s="384">
        <v>16</v>
      </c>
      <c r="I47" s="384">
        <v>4</v>
      </c>
    </row>
    <row r="48" spans="1:9" s="538" customFormat="1">
      <c r="A48" s="383" t="s">
        <v>6686</v>
      </c>
      <c r="B48" s="383" t="s">
        <v>172</v>
      </c>
      <c r="C48" s="383" t="s">
        <v>107</v>
      </c>
      <c r="D48" s="539" t="s">
        <v>1208</v>
      </c>
      <c r="E48" s="384">
        <v>32</v>
      </c>
      <c r="F48" s="384">
        <v>2</v>
      </c>
      <c r="G48" s="384">
        <v>19</v>
      </c>
      <c r="H48" s="384">
        <v>10</v>
      </c>
      <c r="I48" s="384">
        <v>1</v>
      </c>
    </row>
    <row r="49" spans="1:9" s="538" customFormat="1">
      <c r="A49" s="383" t="s">
        <v>6687</v>
      </c>
      <c r="B49" s="383" t="s">
        <v>172</v>
      </c>
      <c r="C49" s="383" t="s">
        <v>108</v>
      </c>
      <c r="D49" s="539" t="s">
        <v>1208</v>
      </c>
      <c r="E49" s="384">
        <v>25</v>
      </c>
      <c r="F49" s="384">
        <v>0</v>
      </c>
      <c r="G49" s="384">
        <v>17</v>
      </c>
      <c r="H49" s="384">
        <v>7</v>
      </c>
      <c r="I49" s="384">
        <v>1</v>
      </c>
    </row>
    <row r="50" spans="1:9" s="538" customFormat="1">
      <c r="A50" s="383" t="s">
        <v>6688</v>
      </c>
      <c r="B50" s="383" t="s">
        <v>172</v>
      </c>
      <c r="C50" s="383" t="s">
        <v>30</v>
      </c>
      <c r="D50" s="383" t="s">
        <v>1208</v>
      </c>
      <c r="E50" s="384">
        <v>20</v>
      </c>
      <c r="F50" s="384">
        <v>1</v>
      </c>
      <c r="G50" s="384">
        <v>11</v>
      </c>
      <c r="H50" s="384">
        <v>6</v>
      </c>
      <c r="I50" s="384">
        <v>2</v>
      </c>
    </row>
    <row r="51" spans="1:9" s="538" customFormat="1">
      <c r="A51" s="383" t="s">
        <v>6689</v>
      </c>
      <c r="B51" s="383" t="s">
        <v>172</v>
      </c>
      <c r="C51" s="383" t="s">
        <v>109</v>
      </c>
      <c r="D51" s="539" t="s">
        <v>1208</v>
      </c>
      <c r="E51" s="384">
        <v>16</v>
      </c>
      <c r="F51" s="384">
        <v>2</v>
      </c>
      <c r="G51" s="384">
        <v>9</v>
      </c>
      <c r="H51" s="384">
        <v>4</v>
      </c>
      <c r="I51" s="384">
        <v>1</v>
      </c>
    </row>
    <row r="52" spans="1:9" s="538" customFormat="1">
      <c r="A52" s="383" t="s">
        <v>6690</v>
      </c>
      <c r="B52" s="383" t="s">
        <v>172</v>
      </c>
      <c r="C52" s="383" t="s">
        <v>185</v>
      </c>
      <c r="D52" s="539" t="s">
        <v>1208</v>
      </c>
      <c r="E52" s="384">
        <v>200</v>
      </c>
      <c r="F52" s="384">
        <v>16</v>
      </c>
      <c r="G52" s="384">
        <v>138</v>
      </c>
      <c r="H52" s="384">
        <v>36</v>
      </c>
      <c r="I52" s="384">
        <v>10</v>
      </c>
    </row>
    <row r="53" spans="1:9" s="538" customFormat="1">
      <c r="A53" s="383" t="s">
        <v>6691</v>
      </c>
      <c r="B53" s="383" t="s">
        <v>172</v>
      </c>
      <c r="C53" s="383" t="s">
        <v>110</v>
      </c>
      <c r="D53" s="539" t="s">
        <v>1208</v>
      </c>
      <c r="E53" s="384">
        <v>33</v>
      </c>
      <c r="F53" s="384">
        <v>0</v>
      </c>
      <c r="G53" s="384">
        <v>20</v>
      </c>
      <c r="H53" s="384">
        <v>10</v>
      </c>
      <c r="I53" s="384">
        <v>3</v>
      </c>
    </row>
    <row r="54" spans="1:9" s="538" customFormat="1">
      <c r="A54" s="383" t="s">
        <v>6692</v>
      </c>
      <c r="B54" s="383" t="s">
        <v>172</v>
      </c>
      <c r="C54" s="383" t="s">
        <v>111</v>
      </c>
      <c r="D54" s="539" t="s">
        <v>1208</v>
      </c>
      <c r="E54" s="384">
        <v>27</v>
      </c>
      <c r="F54" s="384">
        <v>3</v>
      </c>
      <c r="G54" s="384">
        <v>14</v>
      </c>
      <c r="H54" s="384">
        <v>8</v>
      </c>
      <c r="I54" s="384">
        <v>2</v>
      </c>
    </row>
    <row r="55" spans="1:9" s="538" customFormat="1">
      <c r="A55" s="383" t="s">
        <v>6693</v>
      </c>
      <c r="B55" s="383" t="s">
        <v>172</v>
      </c>
      <c r="C55" s="383" t="s">
        <v>163</v>
      </c>
      <c r="D55" s="539" t="s">
        <v>1208</v>
      </c>
      <c r="E55" s="384">
        <v>6</v>
      </c>
      <c r="F55" s="384">
        <v>0</v>
      </c>
      <c r="G55" s="384">
        <v>4</v>
      </c>
      <c r="H55" s="384">
        <v>2</v>
      </c>
      <c r="I55" s="384">
        <v>0</v>
      </c>
    </row>
    <row r="56" spans="1:9" s="538" customFormat="1">
      <c r="A56" s="383" t="s">
        <v>6694</v>
      </c>
      <c r="B56" s="383" t="s">
        <v>172</v>
      </c>
      <c r="C56" s="383" t="s">
        <v>112</v>
      </c>
      <c r="D56" s="383" t="s">
        <v>1208</v>
      </c>
      <c r="E56" s="384">
        <v>43</v>
      </c>
      <c r="F56" s="384">
        <v>0</v>
      </c>
      <c r="G56" s="384">
        <v>31</v>
      </c>
      <c r="H56" s="384">
        <v>12</v>
      </c>
      <c r="I56" s="384">
        <v>0</v>
      </c>
    </row>
    <row r="57" spans="1:9" s="538" customFormat="1">
      <c r="A57" s="383" t="s">
        <v>6695</v>
      </c>
      <c r="B57" s="383" t="s">
        <v>172</v>
      </c>
      <c r="C57" s="383" t="s">
        <v>219</v>
      </c>
      <c r="D57" s="539" t="s">
        <v>1208</v>
      </c>
      <c r="E57" s="384">
        <v>29</v>
      </c>
      <c r="F57" s="384">
        <v>5</v>
      </c>
      <c r="G57" s="384">
        <v>12</v>
      </c>
      <c r="H57" s="384">
        <v>11</v>
      </c>
      <c r="I57" s="384">
        <v>1</v>
      </c>
    </row>
    <row r="58" spans="1:9" s="538" customFormat="1">
      <c r="A58" s="383" t="s">
        <v>6696</v>
      </c>
      <c r="B58" s="383" t="s">
        <v>172</v>
      </c>
      <c r="C58" s="383" t="s">
        <v>90</v>
      </c>
      <c r="D58" s="383" t="s">
        <v>1208</v>
      </c>
      <c r="E58" s="384">
        <v>267</v>
      </c>
      <c r="F58" s="384">
        <v>10</v>
      </c>
      <c r="G58" s="384">
        <v>179</v>
      </c>
      <c r="H58" s="384">
        <v>70</v>
      </c>
      <c r="I58" s="384">
        <v>8</v>
      </c>
    </row>
    <row r="59" spans="1:9" s="538" customFormat="1">
      <c r="A59" s="383" t="s">
        <v>6697</v>
      </c>
      <c r="B59" s="383" t="s">
        <v>172</v>
      </c>
      <c r="C59" s="383" t="s">
        <v>113</v>
      </c>
      <c r="D59" s="539" t="s">
        <v>1208</v>
      </c>
      <c r="E59" s="384">
        <v>26</v>
      </c>
      <c r="F59" s="384">
        <v>0</v>
      </c>
      <c r="G59" s="384">
        <v>18</v>
      </c>
      <c r="H59" s="384">
        <v>6</v>
      </c>
      <c r="I59" s="384">
        <v>2</v>
      </c>
    </row>
    <row r="60" spans="1:9" s="538" customFormat="1">
      <c r="A60" s="383" t="s">
        <v>6698</v>
      </c>
      <c r="B60" s="383" t="s">
        <v>172</v>
      </c>
      <c r="C60" s="383" t="s">
        <v>114</v>
      </c>
      <c r="D60" s="539" t="s">
        <v>1208</v>
      </c>
      <c r="E60" s="384">
        <v>26</v>
      </c>
      <c r="F60" s="384">
        <v>1</v>
      </c>
      <c r="G60" s="384">
        <v>13</v>
      </c>
      <c r="H60" s="384">
        <v>10</v>
      </c>
      <c r="I60" s="384">
        <v>2</v>
      </c>
    </row>
    <row r="61" spans="1:9" s="538" customFormat="1">
      <c r="A61" s="383" t="s">
        <v>6699</v>
      </c>
      <c r="B61" s="383" t="s">
        <v>172</v>
      </c>
      <c r="C61" s="383" t="s">
        <v>186</v>
      </c>
      <c r="D61" s="539" t="s">
        <v>1208</v>
      </c>
      <c r="E61" s="384">
        <v>9</v>
      </c>
      <c r="F61" s="384">
        <v>1</v>
      </c>
      <c r="G61" s="384">
        <v>7</v>
      </c>
      <c r="H61" s="384">
        <v>1</v>
      </c>
      <c r="I61" s="384">
        <v>0</v>
      </c>
    </row>
    <row r="62" spans="1:9" s="538" customFormat="1">
      <c r="A62" s="383" t="s">
        <v>7094</v>
      </c>
      <c r="B62" s="383" t="s">
        <v>172</v>
      </c>
      <c r="C62" s="383" t="s">
        <v>207</v>
      </c>
      <c r="D62" s="539" t="s">
        <v>1208</v>
      </c>
      <c r="E62" s="384">
        <v>0</v>
      </c>
      <c r="F62" s="384">
        <v>0</v>
      </c>
      <c r="G62" s="384">
        <v>0</v>
      </c>
      <c r="H62" s="384">
        <v>0</v>
      </c>
      <c r="I62" s="384">
        <v>0</v>
      </c>
    </row>
    <row r="63" spans="1:9" s="538" customFormat="1">
      <c r="A63" s="383" t="s">
        <v>6700</v>
      </c>
      <c r="B63" s="383" t="s">
        <v>172</v>
      </c>
      <c r="C63" s="383" t="s">
        <v>115</v>
      </c>
      <c r="D63" s="539" t="s">
        <v>1208</v>
      </c>
      <c r="E63" s="384">
        <v>20</v>
      </c>
      <c r="F63" s="384">
        <v>1</v>
      </c>
      <c r="G63" s="384">
        <v>15</v>
      </c>
      <c r="H63" s="384">
        <v>3</v>
      </c>
      <c r="I63" s="384">
        <v>1</v>
      </c>
    </row>
    <row r="64" spans="1:9" s="538" customFormat="1">
      <c r="A64" s="383" t="s">
        <v>6701</v>
      </c>
      <c r="B64" s="383" t="s">
        <v>172</v>
      </c>
      <c r="C64" s="540" t="s">
        <v>146</v>
      </c>
      <c r="D64" s="540" t="s">
        <v>1208</v>
      </c>
      <c r="E64" s="384">
        <v>11</v>
      </c>
      <c r="F64" s="384">
        <v>2</v>
      </c>
      <c r="G64" s="384">
        <v>6</v>
      </c>
      <c r="H64" s="384">
        <v>3</v>
      </c>
      <c r="I64" s="384">
        <v>0</v>
      </c>
    </row>
    <row r="65" spans="1:9" s="538" customFormat="1">
      <c r="A65" s="383" t="s">
        <v>6702</v>
      </c>
      <c r="B65" s="383" t="s">
        <v>172</v>
      </c>
      <c r="C65" s="383" t="s">
        <v>187</v>
      </c>
      <c r="D65" s="539" t="s">
        <v>1208</v>
      </c>
      <c r="E65" s="384">
        <v>206</v>
      </c>
      <c r="F65" s="384">
        <v>22</v>
      </c>
      <c r="G65" s="384">
        <v>142</v>
      </c>
      <c r="H65" s="384">
        <v>39</v>
      </c>
      <c r="I65" s="384">
        <v>3</v>
      </c>
    </row>
    <row r="66" spans="1:9" s="538" customFormat="1">
      <c r="A66" s="383" t="s">
        <v>6703</v>
      </c>
      <c r="B66" s="383" t="s">
        <v>172</v>
      </c>
      <c r="C66" s="383" t="s">
        <v>235</v>
      </c>
      <c r="D66" s="383" t="s">
        <v>1208</v>
      </c>
      <c r="E66" s="384">
        <v>30</v>
      </c>
      <c r="F66" s="384">
        <v>0</v>
      </c>
      <c r="G66" s="384">
        <v>22</v>
      </c>
      <c r="H66" s="384">
        <v>8</v>
      </c>
      <c r="I66" s="384">
        <v>0</v>
      </c>
    </row>
    <row r="67" spans="1:9" s="538" customFormat="1">
      <c r="A67" s="383" t="s">
        <v>6704</v>
      </c>
      <c r="B67" s="383" t="s">
        <v>172</v>
      </c>
      <c r="C67" s="383" t="s">
        <v>147</v>
      </c>
      <c r="D67" s="539" t="s">
        <v>1208</v>
      </c>
      <c r="E67" s="384">
        <v>26</v>
      </c>
      <c r="F67" s="384">
        <v>1</v>
      </c>
      <c r="G67" s="384">
        <v>21</v>
      </c>
      <c r="H67" s="384">
        <v>4</v>
      </c>
      <c r="I67" s="384">
        <v>0</v>
      </c>
    </row>
    <row r="68" spans="1:9" s="538" customFormat="1">
      <c r="A68" s="383" t="s">
        <v>6705</v>
      </c>
      <c r="B68" s="383" t="s">
        <v>172</v>
      </c>
      <c r="C68" s="383" t="s">
        <v>118</v>
      </c>
      <c r="D68" s="383" t="s">
        <v>1208</v>
      </c>
      <c r="E68" s="384">
        <v>42</v>
      </c>
      <c r="F68" s="384">
        <v>3</v>
      </c>
      <c r="G68" s="384">
        <v>19</v>
      </c>
      <c r="H68" s="384">
        <v>16</v>
      </c>
      <c r="I68" s="384">
        <v>4</v>
      </c>
    </row>
    <row r="69" spans="1:9" s="538" customFormat="1">
      <c r="A69" s="383" t="s">
        <v>6706</v>
      </c>
      <c r="B69" s="383" t="s">
        <v>172</v>
      </c>
      <c r="C69" s="383" t="s">
        <v>31</v>
      </c>
      <c r="D69" s="539" t="s">
        <v>1208</v>
      </c>
      <c r="E69" s="384">
        <v>15</v>
      </c>
      <c r="F69" s="384">
        <v>2</v>
      </c>
      <c r="G69" s="384">
        <v>9</v>
      </c>
      <c r="H69" s="384">
        <v>3</v>
      </c>
      <c r="I69" s="384">
        <v>1</v>
      </c>
    </row>
    <row r="70" spans="1:9" s="538" customFormat="1">
      <c r="A70" s="383" t="s">
        <v>6707</v>
      </c>
      <c r="B70" s="383" t="s">
        <v>172</v>
      </c>
      <c r="C70" s="383" t="s">
        <v>148</v>
      </c>
      <c r="D70" s="539" t="s">
        <v>1208</v>
      </c>
      <c r="E70" s="384">
        <v>36</v>
      </c>
      <c r="F70" s="384">
        <v>1</v>
      </c>
      <c r="G70" s="384">
        <v>18</v>
      </c>
      <c r="H70" s="384">
        <v>14</v>
      </c>
      <c r="I70" s="384">
        <v>3</v>
      </c>
    </row>
    <row r="71" spans="1:9" s="538" customFormat="1">
      <c r="A71" s="383" t="s">
        <v>6708</v>
      </c>
      <c r="B71" s="383" t="s">
        <v>172</v>
      </c>
      <c r="C71" s="383" t="s">
        <v>32</v>
      </c>
      <c r="D71" s="539" t="s">
        <v>1208</v>
      </c>
      <c r="E71" s="384">
        <v>146</v>
      </c>
      <c r="F71" s="384">
        <v>11</v>
      </c>
      <c r="G71" s="384">
        <v>84</v>
      </c>
      <c r="H71" s="384">
        <v>44</v>
      </c>
      <c r="I71" s="384">
        <v>7</v>
      </c>
    </row>
    <row r="72" spans="1:9" s="538" customFormat="1">
      <c r="A72" s="383" t="s">
        <v>6709</v>
      </c>
      <c r="B72" s="383" t="s">
        <v>172</v>
      </c>
      <c r="C72" s="383" t="s">
        <v>119</v>
      </c>
      <c r="D72" s="383" t="s">
        <v>1208</v>
      </c>
      <c r="E72" s="384">
        <v>107</v>
      </c>
      <c r="F72" s="384">
        <v>4</v>
      </c>
      <c r="G72" s="384">
        <v>68</v>
      </c>
      <c r="H72" s="384">
        <v>32</v>
      </c>
      <c r="I72" s="384">
        <v>3</v>
      </c>
    </row>
    <row r="73" spans="1:9" s="538" customFormat="1">
      <c r="A73" s="383" t="s">
        <v>6710</v>
      </c>
      <c r="B73" s="383" t="s">
        <v>172</v>
      </c>
      <c r="C73" s="383" t="s">
        <v>79</v>
      </c>
      <c r="D73" s="539" t="s">
        <v>1208</v>
      </c>
      <c r="E73" s="384">
        <v>23</v>
      </c>
      <c r="F73" s="384">
        <v>0</v>
      </c>
      <c r="G73" s="384">
        <v>10</v>
      </c>
      <c r="H73" s="384">
        <v>9</v>
      </c>
      <c r="I73" s="384">
        <v>4</v>
      </c>
    </row>
    <row r="74" spans="1:9" s="538" customFormat="1">
      <c r="A74" s="383" t="s">
        <v>6711</v>
      </c>
      <c r="B74" s="383" t="s">
        <v>172</v>
      </c>
      <c r="C74" s="383" t="s">
        <v>80</v>
      </c>
      <c r="D74" s="539" t="s">
        <v>1208</v>
      </c>
      <c r="E74" s="384">
        <v>106</v>
      </c>
      <c r="F74" s="384">
        <v>6</v>
      </c>
      <c r="G74" s="384">
        <v>64</v>
      </c>
      <c r="H74" s="384">
        <v>32</v>
      </c>
      <c r="I74" s="384">
        <v>4</v>
      </c>
    </row>
    <row r="75" spans="1:9" s="538" customFormat="1">
      <c r="A75" s="383" t="s">
        <v>6712</v>
      </c>
      <c r="B75" s="383" t="s">
        <v>172</v>
      </c>
      <c r="C75" s="383" t="s">
        <v>149</v>
      </c>
      <c r="D75" s="383" t="s">
        <v>1208</v>
      </c>
      <c r="E75" s="384">
        <v>61</v>
      </c>
      <c r="F75" s="384">
        <v>2</v>
      </c>
      <c r="G75" s="384">
        <v>36</v>
      </c>
      <c r="H75" s="384">
        <v>15</v>
      </c>
      <c r="I75" s="384">
        <v>8</v>
      </c>
    </row>
    <row r="76" spans="1:9" s="538" customFormat="1">
      <c r="A76" s="383" t="s">
        <v>6713</v>
      </c>
      <c r="B76" s="383" t="s">
        <v>172</v>
      </c>
      <c r="C76" s="383" t="s">
        <v>81</v>
      </c>
      <c r="D76" s="383" t="s">
        <v>1208</v>
      </c>
      <c r="E76" s="384">
        <v>109</v>
      </c>
      <c r="F76" s="384">
        <v>6</v>
      </c>
      <c r="G76" s="384">
        <v>64</v>
      </c>
      <c r="H76" s="384">
        <v>33</v>
      </c>
      <c r="I76" s="384">
        <v>6</v>
      </c>
    </row>
    <row r="77" spans="1:9" s="538" customFormat="1">
      <c r="A77" s="383" t="s">
        <v>6714</v>
      </c>
      <c r="B77" s="383" t="s">
        <v>172</v>
      </c>
      <c r="C77" s="383" t="s">
        <v>33</v>
      </c>
      <c r="D77" s="383" t="s">
        <v>1208</v>
      </c>
      <c r="E77" s="384">
        <v>30</v>
      </c>
      <c r="F77" s="384">
        <v>0</v>
      </c>
      <c r="G77" s="384">
        <v>24</v>
      </c>
      <c r="H77" s="384">
        <v>4</v>
      </c>
      <c r="I77" s="384">
        <v>2</v>
      </c>
    </row>
    <row r="78" spans="1:9" s="538" customFormat="1">
      <c r="A78" s="383" t="s">
        <v>7095</v>
      </c>
      <c r="B78" s="383" t="s">
        <v>172</v>
      </c>
      <c r="C78" s="383" t="s">
        <v>179</v>
      </c>
      <c r="D78" s="539" t="s">
        <v>1208</v>
      </c>
      <c r="E78" s="384">
        <v>5</v>
      </c>
      <c r="F78" s="384">
        <v>1</v>
      </c>
      <c r="G78" s="384">
        <v>2</v>
      </c>
      <c r="H78" s="384">
        <v>2</v>
      </c>
      <c r="I78" s="384">
        <v>0</v>
      </c>
    </row>
    <row r="79" spans="1:9" s="538" customFormat="1" ht="409.6" customHeight="1">
      <c r="A79" s="538" t="s">
        <v>6715</v>
      </c>
      <c r="B79" s="538" t="s">
        <v>172</v>
      </c>
      <c r="C79" s="538" t="s">
        <v>91</v>
      </c>
      <c r="D79" s="538" t="s">
        <v>1208</v>
      </c>
      <c r="E79" s="538">
        <v>35</v>
      </c>
      <c r="F79" s="538">
        <v>2</v>
      </c>
      <c r="G79" s="538">
        <v>18</v>
      </c>
      <c r="H79" s="538">
        <v>11</v>
      </c>
      <c r="I79" s="538">
        <v>4</v>
      </c>
    </row>
    <row r="80" spans="1:9" s="538" customFormat="1">
      <c r="A80" s="383" t="s">
        <v>6716</v>
      </c>
      <c r="B80" s="383" t="s">
        <v>172</v>
      </c>
      <c r="C80" s="540" t="s">
        <v>34</v>
      </c>
      <c r="D80" s="540" t="s">
        <v>1208</v>
      </c>
      <c r="E80" s="384">
        <v>78</v>
      </c>
      <c r="F80" s="384">
        <v>2</v>
      </c>
      <c r="G80" s="384">
        <v>48</v>
      </c>
      <c r="H80" s="384">
        <v>24</v>
      </c>
      <c r="I80" s="384">
        <v>4</v>
      </c>
    </row>
    <row r="81" spans="1:9" s="538" customFormat="1">
      <c r="A81" s="383" t="s">
        <v>6717</v>
      </c>
      <c r="B81" s="383" t="s">
        <v>172</v>
      </c>
      <c r="C81" s="383" t="s">
        <v>188</v>
      </c>
      <c r="D81" s="539" t="s">
        <v>1208</v>
      </c>
      <c r="E81" s="384">
        <v>35</v>
      </c>
      <c r="F81" s="384">
        <v>0</v>
      </c>
      <c r="G81" s="384">
        <v>24</v>
      </c>
      <c r="H81" s="384">
        <v>9</v>
      </c>
      <c r="I81" s="384">
        <v>2</v>
      </c>
    </row>
    <row r="82" spans="1:9" s="538" customFormat="1">
      <c r="A82" s="383" t="s">
        <v>6718</v>
      </c>
      <c r="B82" s="383" t="s">
        <v>172</v>
      </c>
      <c r="C82" s="383" t="s">
        <v>150</v>
      </c>
      <c r="D82" s="383" t="s">
        <v>1208</v>
      </c>
      <c r="E82" s="384">
        <v>34</v>
      </c>
      <c r="F82" s="384">
        <v>0</v>
      </c>
      <c r="G82" s="384">
        <v>24</v>
      </c>
      <c r="H82" s="384">
        <v>8</v>
      </c>
      <c r="I82" s="384">
        <v>2</v>
      </c>
    </row>
    <row r="83" spans="1:9" s="538" customFormat="1">
      <c r="A83" s="383" t="s">
        <v>6719</v>
      </c>
      <c r="B83" s="383" t="s">
        <v>172</v>
      </c>
      <c r="C83" s="383" t="s">
        <v>164</v>
      </c>
      <c r="D83" s="539" t="s">
        <v>1208</v>
      </c>
      <c r="E83" s="384">
        <v>12</v>
      </c>
      <c r="F83" s="384">
        <v>0</v>
      </c>
      <c r="G83" s="384">
        <v>6</v>
      </c>
      <c r="H83" s="384">
        <v>6</v>
      </c>
      <c r="I83" s="384">
        <v>0</v>
      </c>
    </row>
    <row r="84" spans="1:9" s="538" customFormat="1">
      <c r="A84" s="383" t="s">
        <v>6720</v>
      </c>
      <c r="B84" s="383" t="s">
        <v>172</v>
      </c>
      <c r="C84" s="383" t="s">
        <v>189</v>
      </c>
      <c r="D84" s="383" t="s">
        <v>1208</v>
      </c>
      <c r="E84" s="384">
        <v>76</v>
      </c>
      <c r="F84" s="384">
        <v>3</v>
      </c>
      <c r="G84" s="384">
        <v>53</v>
      </c>
      <c r="H84" s="384">
        <v>18</v>
      </c>
      <c r="I84" s="384">
        <v>2</v>
      </c>
    </row>
    <row r="85" spans="1:9" s="538" customFormat="1">
      <c r="A85" s="383" t="s">
        <v>6721</v>
      </c>
      <c r="B85" s="383" t="s">
        <v>172</v>
      </c>
      <c r="C85" s="383" t="s">
        <v>165</v>
      </c>
      <c r="D85" s="383" t="s">
        <v>1208</v>
      </c>
      <c r="E85" s="384">
        <v>29</v>
      </c>
      <c r="F85" s="384">
        <v>0</v>
      </c>
      <c r="G85" s="384">
        <v>14</v>
      </c>
      <c r="H85" s="384">
        <v>14</v>
      </c>
      <c r="I85" s="384">
        <v>1</v>
      </c>
    </row>
    <row r="86" spans="1:9" s="538" customFormat="1">
      <c r="A86" s="383" t="s">
        <v>6722</v>
      </c>
      <c r="B86" s="383" t="s">
        <v>172</v>
      </c>
      <c r="C86" s="383" t="s">
        <v>151</v>
      </c>
      <c r="D86" s="539" t="s">
        <v>1208</v>
      </c>
      <c r="E86" s="384">
        <v>24</v>
      </c>
      <c r="F86" s="384">
        <v>0</v>
      </c>
      <c r="G86" s="384">
        <v>10</v>
      </c>
      <c r="H86" s="384">
        <v>12</v>
      </c>
      <c r="I86" s="384">
        <v>2</v>
      </c>
    </row>
    <row r="87" spans="1:9" s="538" customFormat="1">
      <c r="A87" s="383" t="s">
        <v>6723</v>
      </c>
      <c r="B87" s="383" t="s">
        <v>172</v>
      </c>
      <c r="C87" s="383" t="s">
        <v>92</v>
      </c>
      <c r="D87" s="383" t="s">
        <v>1208</v>
      </c>
      <c r="E87" s="384">
        <v>86</v>
      </c>
      <c r="F87" s="384">
        <v>1</v>
      </c>
      <c r="G87" s="384">
        <v>57</v>
      </c>
      <c r="H87" s="384">
        <v>26</v>
      </c>
      <c r="I87" s="384">
        <v>2</v>
      </c>
    </row>
    <row r="88" spans="1:9" s="538" customFormat="1">
      <c r="A88" s="383" t="s">
        <v>6724</v>
      </c>
      <c r="B88" s="383" t="s">
        <v>172</v>
      </c>
      <c r="C88" s="383" t="s">
        <v>59</v>
      </c>
      <c r="D88" s="539" t="s">
        <v>1208</v>
      </c>
      <c r="E88" s="384">
        <v>13</v>
      </c>
      <c r="F88" s="384">
        <v>1</v>
      </c>
      <c r="G88" s="384">
        <v>10</v>
      </c>
      <c r="H88" s="384">
        <v>2</v>
      </c>
      <c r="I88" s="384">
        <v>0</v>
      </c>
    </row>
    <row r="89" spans="1:9" s="538" customFormat="1">
      <c r="A89" s="383" t="s">
        <v>6725</v>
      </c>
      <c r="B89" s="383" t="s">
        <v>172</v>
      </c>
      <c r="C89" s="383" t="s">
        <v>60</v>
      </c>
      <c r="D89" s="539" t="s">
        <v>1208</v>
      </c>
      <c r="E89" s="384">
        <v>16</v>
      </c>
      <c r="F89" s="384">
        <v>0</v>
      </c>
      <c r="G89" s="384">
        <v>10</v>
      </c>
      <c r="H89" s="384">
        <v>6</v>
      </c>
      <c r="I89" s="384">
        <v>0</v>
      </c>
    </row>
    <row r="90" spans="1:9" s="538" customFormat="1">
      <c r="A90" s="383" t="s">
        <v>6726</v>
      </c>
      <c r="B90" s="383" t="s">
        <v>172</v>
      </c>
      <c r="C90" s="383" t="s">
        <v>208</v>
      </c>
      <c r="D90" s="539" t="s">
        <v>1208</v>
      </c>
      <c r="E90" s="384">
        <v>31</v>
      </c>
      <c r="F90" s="384">
        <v>1</v>
      </c>
      <c r="G90" s="384">
        <v>24</v>
      </c>
      <c r="H90" s="384">
        <v>6</v>
      </c>
      <c r="I90" s="384">
        <v>0</v>
      </c>
    </row>
    <row r="91" spans="1:9" s="538" customFormat="1">
      <c r="A91" s="383" t="s">
        <v>6727</v>
      </c>
      <c r="B91" s="383" t="s">
        <v>172</v>
      </c>
      <c r="C91" s="383" t="s">
        <v>166</v>
      </c>
      <c r="D91" s="539" t="s">
        <v>1208</v>
      </c>
      <c r="E91" s="384">
        <v>27</v>
      </c>
      <c r="F91" s="384">
        <v>2</v>
      </c>
      <c r="G91" s="384">
        <v>18</v>
      </c>
      <c r="H91" s="384">
        <v>7</v>
      </c>
      <c r="I91" s="384">
        <v>0</v>
      </c>
    </row>
    <row r="92" spans="1:9" s="538" customFormat="1">
      <c r="A92" s="383" t="s">
        <v>6728</v>
      </c>
      <c r="B92" s="383" t="s">
        <v>172</v>
      </c>
      <c r="C92" s="383" t="s">
        <v>61</v>
      </c>
      <c r="D92" s="539" t="s">
        <v>1208</v>
      </c>
      <c r="E92" s="384">
        <v>90</v>
      </c>
      <c r="F92" s="384">
        <v>4</v>
      </c>
      <c r="G92" s="384">
        <v>63</v>
      </c>
      <c r="H92" s="384">
        <v>18</v>
      </c>
      <c r="I92" s="384">
        <v>5</v>
      </c>
    </row>
    <row r="93" spans="1:9" s="538" customFormat="1">
      <c r="A93" s="383" t="s">
        <v>6729</v>
      </c>
      <c r="B93" s="383" t="s">
        <v>172</v>
      </c>
      <c r="C93" s="383" t="s">
        <v>82</v>
      </c>
      <c r="D93" s="383" t="s">
        <v>1208</v>
      </c>
      <c r="E93" s="384">
        <v>150</v>
      </c>
      <c r="F93" s="384">
        <v>6</v>
      </c>
      <c r="G93" s="384">
        <v>77</v>
      </c>
      <c r="H93" s="384">
        <v>62</v>
      </c>
      <c r="I93" s="384">
        <v>5</v>
      </c>
    </row>
    <row r="94" spans="1:9" s="538" customFormat="1">
      <c r="A94" s="383" t="s">
        <v>6730</v>
      </c>
      <c r="B94" s="383" t="s">
        <v>172</v>
      </c>
      <c r="C94" s="383" t="s">
        <v>167</v>
      </c>
      <c r="D94" s="539" t="s">
        <v>1208</v>
      </c>
      <c r="E94" s="384">
        <v>37</v>
      </c>
      <c r="F94" s="384">
        <v>1</v>
      </c>
      <c r="G94" s="384">
        <v>21</v>
      </c>
      <c r="H94" s="384">
        <v>14</v>
      </c>
      <c r="I94" s="384">
        <v>1</v>
      </c>
    </row>
    <row r="95" spans="1:9" s="538" customFormat="1">
      <c r="A95" s="383" t="s">
        <v>6731</v>
      </c>
      <c r="B95" s="383" t="s">
        <v>172</v>
      </c>
      <c r="C95" s="383" t="s">
        <v>83</v>
      </c>
      <c r="D95" s="539" t="s">
        <v>1208</v>
      </c>
      <c r="E95" s="384">
        <v>23</v>
      </c>
      <c r="F95" s="384">
        <v>0</v>
      </c>
      <c r="G95" s="384">
        <v>11</v>
      </c>
      <c r="H95" s="384">
        <v>11</v>
      </c>
      <c r="I95" s="384">
        <v>1</v>
      </c>
    </row>
    <row r="96" spans="1:9" s="538" customFormat="1">
      <c r="A96" s="383" t="s">
        <v>6732</v>
      </c>
      <c r="B96" s="383" t="s">
        <v>172</v>
      </c>
      <c r="C96" s="383" t="s">
        <v>84</v>
      </c>
      <c r="D96" s="539" t="s">
        <v>1208</v>
      </c>
      <c r="E96" s="384">
        <v>74</v>
      </c>
      <c r="F96" s="384">
        <v>3</v>
      </c>
      <c r="G96" s="384">
        <v>39</v>
      </c>
      <c r="H96" s="384">
        <v>23</v>
      </c>
      <c r="I96" s="384">
        <v>9</v>
      </c>
    </row>
    <row r="97" spans="1:9" s="538" customFormat="1">
      <c r="A97" s="383" t="s">
        <v>6733</v>
      </c>
      <c r="B97" s="383" t="s">
        <v>172</v>
      </c>
      <c r="C97" s="383" t="s">
        <v>35</v>
      </c>
      <c r="D97" s="539" t="s">
        <v>1208</v>
      </c>
      <c r="E97" s="384">
        <v>40</v>
      </c>
      <c r="F97" s="384">
        <v>3</v>
      </c>
      <c r="G97" s="384">
        <v>21</v>
      </c>
      <c r="H97" s="384">
        <v>13</v>
      </c>
      <c r="I97" s="384">
        <v>3</v>
      </c>
    </row>
    <row r="98" spans="1:9" s="538" customFormat="1">
      <c r="A98" s="383" t="s">
        <v>6734</v>
      </c>
      <c r="B98" s="383" t="s">
        <v>172</v>
      </c>
      <c r="C98" s="383" t="s">
        <v>190</v>
      </c>
      <c r="D98" s="539" t="s">
        <v>1208</v>
      </c>
      <c r="E98" s="384">
        <v>108</v>
      </c>
      <c r="F98" s="384">
        <v>4</v>
      </c>
      <c r="G98" s="384">
        <v>73</v>
      </c>
      <c r="H98" s="384">
        <v>29</v>
      </c>
      <c r="I98" s="384">
        <v>2</v>
      </c>
    </row>
    <row r="99" spans="1:9" s="538" customFormat="1">
      <c r="A99" s="383" t="s">
        <v>6735</v>
      </c>
      <c r="B99" s="383" t="s">
        <v>172</v>
      </c>
      <c r="C99" s="383" t="s">
        <v>93</v>
      </c>
      <c r="D99" s="383" t="s">
        <v>1208</v>
      </c>
      <c r="E99" s="384">
        <v>51</v>
      </c>
      <c r="F99" s="384">
        <v>1</v>
      </c>
      <c r="G99" s="384">
        <v>34</v>
      </c>
      <c r="H99" s="384">
        <v>15</v>
      </c>
      <c r="I99" s="384">
        <v>1</v>
      </c>
    </row>
    <row r="100" spans="1:9" s="538" customFormat="1">
      <c r="A100" s="383" t="s">
        <v>6736</v>
      </c>
      <c r="B100" s="383" t="s">
        <v>172</v>
      </c>
      <c r="C100" s="383" t="s">
        <v>209</v>
      </c>
      <c r="D100" s="539" t="s">
        <v>1208</v>
      </c>
      <c r="E100" s="384">
        <v>26</v>
      </c>
      <c r="F100" s="384">
        <v>0</v>
      </c>
      <c r="G100" s="384">
        <v>23</v>
      </c>
      <c r="H100" s="384">
        <v>3</v>
      </c>
      <c r="I100" s="384">
        <v>0</v>
      </c>
    </row>
    <row r="101" spans="1:9" s="538" customFormat="1">
      <c r="A101" s="383" t="s">
        <v>6737</v>
      </c>
      <c r="B101" s="383" t="s">
        <v>172</v>
      </c>
      <c r="C101" s="383" t="s">
        <v>210</v>
      </c>
      <c r="D101" s="539" t="s">
        <v>1208</v>
      </c>
      <c r="E101" s="384">
        <v>18</v>
      </c>
      <c r="F101" s="384">
        <v>3</v>
      </c>
      <c r="G101" s="384">
        <v>8</v>
      </c>
      <c r="H101" s="384">
        <v>7</v>
      </c>
      <c r="I101" s="384">
        <v>0</v>
      </c>
    </row>
    <row r="102" spans="1:9" s="538" customFormat="1">
      <c r="A102" s="383" t="s">
        <v>6738</v>
      </c>
      <c r="B102" s="383" t="s">
        <v>172</v>
      </c>
      <c r="C102" s="383" t="s">
        <v>191</v>
      </c>
      <c r="D102" s="539" t="s">
        <v>1208</v>
      </c>
      <c r="E102" s="384">
        <v>16</v>
      </c>
      <c r="F102" s="384">
        <v>2</v>
      </c>
      <c r="G102" s="384">
        <v>9</v>
      </c>
      <c r="H102" s="384">
        <v>5</v>
      </c>
      <c r="I102" s="384">
        <v>0</v>
      </c>
    </row>
    <row r="103" spans="1:9" s="538" customFormat="1">
      <c r="A103" s="383" t="s">
        <v>6739</v>
      </c>
      <c r="B103" s="383" t="s">
        <v>172</v>
      </c>
      <c r="C103" s="383" t="s">
        <v>192</v>
      </c>
      <c r="D103" s="539" t="s">
        <v>1208</v>
      </c>
      <c r="E103" s="384">
        <v>22</v>
      </c>
      <c r="F103" s="384">
        <v>1</v>
      </c>
      <c r="G103" s="384">
        <v>14</v>
      </c>
      <c r="H103" s="384">
        <v>5</v>
      </c>
      <c r="I103" s="384">
        <v>2</v>
      </c>
    </row>
    <row r="104" spans="1:9" s="538" customFormat="1">
      <c r="A104" s="383" t="s">
        <v>6740</v>
      </c>
      <c r="B104" s="383" t="s">
        <v>172</v>
      </c>
      <c r="C104" s="383" t="s">
        <v>152</v>
      </c>
      <c r="D104" s="539" t="s">
        <v>1208</v>
      </c>
      <c r="E104" s="384">
        <v>32</v>
      </c>
      <c r="F104" s="384">
        <v>2</v>
      </c>
      <c r="G104" s="384">
        <v>22</v>
      </c>
      <c r="H104" s="384">
        <v>7</v>
      </c>
      <c r="I104" s="384">
        <v>1</v>
      </c>
    </row>
    <row r="105" spans="1:9" s="538" customFormat="1">
      <c r="A105" s="383" t="s">
        <v>6741</v>
      </c>
      <c r="B105" s="383" t="s">
        <v>172</v>
      </c>
      <c r="C105" s="383" t="s">
        <v>168</v>
      </c>
      <c r="D105" s="539" t="s">
        <v>1208</v>
      </c>
      <c r="E105" s="384">
        <v>9</v>
      </c>
      <c r="F105" s="384">
        <v>0</v>
      </c>
      <c r="G105" s="384">
        <v>6</v>
      </c>
      <c r="H105" s="384">
        <v>3</v>
      </c>
      <c r="I105" s="384">
        <v>0</v>
      </c>
    </row>
    <row r="106" spans="1:9" s="538" customFormat="1">
      <c r="A106" s="383" t="s">
        <v>6742</v>
      </c>
      <c r="B106" s="383" t="s">
        <v>172</v>
      </c>
      <c r="C106" s="383" t="s">
        <v>153</v>
      </c>
      <c r="D106" s="539" t="s">
        <v>1208</v>
      </c>
      <c r="E106" s="384">
        <v>39</v>
      </c>
      <c r="F106" s="384">
        <v>1</v>
      </c>
      <c r="G106" s="384">
        <v>26</v>
      </c>
      <c r="H106" s="384">
        <v>11</v>
      </c>
      <c r="I106" s="384">
        <v>1</v>
      </c>
    </row>
    <row r="107" spans="1:9" s="538" customFormat="1">
      <c r="A107" s="383" t="s">
        <v>6743</v>
      </c>
      <c r="B107" s="383" t="s">
        <v>172</v>
      </c>
      <c r="C107" s="383" t="s">
        <v>36</v>
      </c>
      <c r="D107" s="383" t="s">
        <v>1208</v>
      </c>
      <c r="E107" s="384">
        <v>24</v>
      </c>
      <c r="F107" s="384">
        <v>2</v>
      </c>
      <c r="G107" s="384">
        <v>17</v>
      </c>
      <c r="H107" s="384">
        <v>3</v>
      </c>
      <c r="I107" s="384">
        <v>2</v>
      </c>
    </row>
    <row r="108" spans="1:9" s="538" customFormat="1">
      <c r="A108" s="383" t="s">
        <v>6744</v>
      </c>
      <c r="B108" s="383" t="s">
        <v>172</v>
      </c>
      <c r="C108" s="383" t="s">
        <v>62</v>
      </c>
      <c r="D108" s="383" t="s">
        <v>1208</v>
      </c>
      <c r="E108" s="384">
        <v>25</v>
      </c>
      <c r="F108" s="384">
        <v>2</v>
      </c>
      <c r="G108" s="384">
        <v>12</v>
      </c>
      <c r="H108" s="384">
        <v>11</v>
      </c>
      <c r="I108" s="384">
        <v>0</v>
      </c>
    </row>
    <row r="109" spans="1:9" s="538" customFormat="1">
      <c r="A109" s="383" t="s">
        <v>7096</v>
      </c>
      <c r="B109" s="383" t="s">
        <v>172</v>
      </c>
      <c r="C109" s="383" t="s">
        <v>85</v>
      </c>
      <c r="D109" s="383" t="s">
        <v>1208</v>
      </c>
      <c r="E109" s="384">
        <v>8</v>
      </c>
      <c r="F109" s="384">
        <v>2</v>
      </c>
      <c r="G109" s="384">
        <v>3</v>
      </c>
      <c r="H109" s="384">
        <v>3</v>
      </c>
      <c r="I109" s="384">
        <v>0</v>
      </c>
    </row>
    <row r="110" spans="1:9" s="538" customFormat="1">
      <c r="A110" s="383" t="s">
        <v>6745</v>
      </c>
      <c r="B110" s="383" t="s">
        <v>172</v>
      </c>
      <c r="C110" s="383" t="s">
        <v>37</v>
      </c>
      <c r="D110" s="383" t="s">
        <v>1208</v>
      </c>
      <c r="E110" s="384">
        <v>25</v>
      </c>
      <c r="F110" s="384">
        <v>1</v>
      </c>
      <c r="G110" s="384">
        <v>14</v>
      </c>
      <c r="H110" s="384">
        <v>8</v>
      </c>
      <c r="I110" s="384">
        <v>2</v>
      </c>
    </row>
    <row r="111" spans="1:9" s="538" customFormat="1">
      <c r="A111" s="383" t="s">
        <v>6746</v>
      </c>
      <c r="B111" s="383" t="s">
        <v>172</v>
      </c>
      <c r="C111" s="383" t="s">
        <v>220</v>
      </c>
      <c r="D111" s="383" t="s">
        <v>1208</v>
      </c>
      <c r="E111" s="384">
        <v>42</v>
      </c>
      <c r="F111" s="384">
        <v>1</v>
      </c>
      <c r="G111" s="384">
        <v>22</v>
      </c>
      <c r="H111" s="384">
        <v>11</v>
      </c>
      <c r="I111" s="384">
        <v>8</v>
      </c>
    </row>
    <row r="112" spans="1:9" s="538" customFormat="1">
      <c r="A112" s="383" t="s">
        <v>6747</v>
      </c>
      <c r="B112" s="383" t="s">
        <v>172</v>
      </c>
      <c r="C112" s="383" t="s">
        <v>38</v>
      </c>
      <c r="D112" s="383" t="s">
        <v>1208</v>
      </c>
      <c r="E112" s="384">
        <v>20</v>
      </c>
      <c r="F112" s="384">
        <v>1</v>
      </c>
      <c r="G112" s="384">
        <v>10</v>
      </c>
      <c r="H112" s="384">
        <v>9</v>
      </c>
      <c r="I112" s="384">
        <v>0</v>
      </c>
    </row>
    <row r="113" spans="1:9" s="538" customFormat="1">
      <c r="A113" s="383" t="s">
        <v>6748</v>
      </c>
      <c r="B113" s="383" t="s">
        <v>172</v>
      </c>
      <c r="C113" s="383" t="s">
        <v>63</v>
      </c>
      <c r="D113" s="383" t="s">
        <v>1208</v>
      </c>
      <c r="E113" s="384">
        <v>36</v>
      </c>
      <c r="F113" s="384">
        <v>1</v>
      </c>
      <c r="G113" s="384">
        <v>21</v>
      </c>
      <c r="H113" s="384">
        <v>13</v>
      </c>
      <c r="I113" s="384">
        <v>1</v>
      </c>
    </row>
    <row r="114" spans="1:9" s="538" customFormat="1">
      <c r="A114" s="383" t="s">
        <v>6749</v>
      </c>
      <c r="B114" s="383" t="s">
        <v>172</v>
      </c>
      <c r="C114" s="383" t="s">
        <v>221</v>
      </c>
      <c r="D114" s="539" t="s">
        <v>1208</v>
      </c>
      <c r="E114" s="384">
        <v>27</v>
      </c>
      <c r="F114" s="384">
        <v>3</v>
      </c>
      <c r="G114" s="384">
        <v>19</v>
      </c>
      <c r="H114" s="384">
        <v>5</v>
      </c>
      <c r="I114" s="384">
        <v>0</v>
      </c>
    </row>
    <row r="115" spans="1:9" s="538" customFormat="1">
      <c r="A115" s="383" t="s">
        <v>6750</v>
      </c>
      <c r="B115" s="383" t="s">
        <v>172</v>
      </c>
      <c r="C115" s="383" t="s">
        <v>193</v>
      </c>
      <c r="D115" s="539" t="s">
        <v>1208</v>
      </c>
      <c r="E115" s="384">
        <v>24</v>
      </c>
      <c r="F115" s="384">
        <v>2</v>
      </c>
      <c r="G115" s="384">
        <v>18</v>
      </c>
      <c r="H115" s="384">
        <v>4</v>
      </c>
      <c r="I115" s="384">
        <v>0</v>
      </c>
    </row>
    <row r="116" spans="1:9" s="538" customFormat="1">
      <c r="A116" s="383" t="s">
        <v>6751</v>
      </c>
      <c r="B116" s="383" t="s">
        <v>172</v>
      </c>
      <c r="C116" s="383" t="s">
        <v>222</v>
      </c>
      <c r="D116" s="383" t="s">
        <v>1208</v>
      </c>
      <c r="E116" s="384">
        <v>45</v>
      </c>
      <c r="F116" s="384">
        <v>3</v>
      </c>
      <c r="G116" s="384">
        <v>19</v>
      </c>
      <c r="H116" s="384">
        <v>18</v>
      </c>
      <c r="I116" s="384">
        <v>5</v>
      </c>
    </row>
    <row r="117" spans="1:9" s="538" customFormat="1">
      <c r="A117" s="383" t="s">
        <v>6752</v>
      </c>
      <c r="B117" s="383" t="s">
        <v>172</v>
      </c>
      <c r="C117" s="383" t="s">
        <v>211</v>
      </c>
      <c r="D117" s="539" t="s">
        <v>1208</v>
      </c>
      <c r="E117" s="384">
        <v>76</v>
      </c>
      <c r="F117" s="384">
        <v>1</v>
      </c>
      <c r="G117" s="384">
        <v>45</v>
      </c>
      <c r="H117" s="384">
        <v>27</v>
      </c>
      <c r="I117" s="384">
        <v>3</v>
      </c>
    </row>
    <row r="118" spans="1:9" s="538" customFormat="1">
      <c r="A118" s="383" t="s">
        <v>6753</v>
      </c>
      <c r="B118" s="383" t="s">
        <v>172</v>
      </c>
      <c r="C118" s="383" t="s">
        <v>212</v>
      </c>
      <c r="D118" s="539" t="s">
        <v>1208</v>
      </c>
      <c r="E118" s="384">
        <v>28</v>
      </c>
      <c r="F118" s="384">
        <v>1</v>
      </c>
      <c r="G118" s="384">
        <v>21</v>
      </c>
      <c r="H118" s="384">
        <v>6</v>
      </c>
      <c r="I118" s="384">
        <v>0</v>
      </c>
    </row>
    <row r="119" spans="1:9" s="538" customFormat="1">
      <c r="A119" s="383" t="s">
        <v>6754</v>
      </c>
      <c r="B119" s="383" t="s">
        <v>172</v>
      </c>
      <c r="C119" s="383" t="s">
        <v>169</v>
      </c>
      <c r="D119" s="539" t="s">
        <v>1208</v>
      </c>
      <c r="E119" s="384">
        <v>18</v>
      </c>
      <c r="F119" s="384">
        <v>0</v>
      </c>
      <c r="G119" s="384">
        <v>9</v>
      </c>
      <c r="H119" s="384">
        <v>9</v>
      </c>
      <c r="I119" s="384">
        <v>0</v>
      </c>
    </row>
    <row r="120" spans="1:9" s="538" customFormat="1">
      <c r="A120" s="383" t="s">
        <v>6755</v>
      </c>
      <c r="B120" s="383" t="s">
        <v>172</v>
      </c>
      <c r="C120" s="383" t="s">
        <v>194</v>
      </c>
      <c r="D120" s="539" t="s">
        <v>1208</v>
      </c>
      <c r="E120" s="384">
        <v>42</v>
      </c>
      <c r="F120" s="384">
        <v>3</v>
      </c>
      <c r="G120" s="384">
        <v>24</v>
      </c>
      <c r="H120" s="384">
        <v>12</v>
      </c>
      <c r="I120" s="384">
        <v>3</v>
      </c>
    </row>
    <row r="121" spans="1:9" s="538" customFormat="1">
      <c r="A121" s="383" t="s">
        <v>6756</v>
      </c>
      <c r="B121" s="383" t="s">
        <v>172</v>
      </c>
      <c r="C121" s="383" t="s">
        <v>94</v>
      </c>
      <c r="D121" s="539" t="s">
        <v>1208</v>
      </c>
      <c r="E121" s="384">
        <v>15</v>
      </c>
      <c r="F121" s="384">
        <v>0</v>
      </c>
      <c r="G121" s="384">
        <v>9</v>
      </c>
      <c r="H121" s="384">
        <v>5</v>
      </c>
      <c r="I121" s="384">
        <v>1</v>
      </c>
    </row>
    <row r="122" spans="1:9" s="538" customFormat="1">
      <c r="A122" s="383" t="s">
        <v>6757</v>
      </c>
      <c r="B122" s="383" t="s">
        <v>172</v>
      </c>
      <c r="C122" s="383" t="s">
        <v>154</v>
      </c>
      <c r="D122" s="539" t="s">
        <v>1208</v>
      </c>
      <c r="E122" s="384">
        <v>49</v>
      </c>
      <c r="F122" s="384">
        <v>2</v>
      </c>
      <c r="G122" s="384">
        <v>36</v>
      </c>
      <c r="H122" s="384">
        <v>7</v>
      </c>
      <c r="I122" s="384">
        <v>4</v>
      </c>
    </row>
    <row r="123" spans="1:9" s="538" customFormat="1">
      <c r="A123" s="383" t="s">
        <v>6758</v>
      </c>
      <c r="B123" s="383" t="s">
        <v>172</v>
      </c>
      <c r="C123" s="383" t="s">
        <v>39</v>
      </c>
      <c r="D123" s="383" t="s">
        <v>1208</v>
      </c>
      <c r="E123" s="384">
        <v>22</v>
      </c>
      <c r="F123" s="384">
        <v>2</v>
      </c>
      <c r="G123" s="384">
        <v>17</v>
      </c>
      <c r="H123" s="384">
        <v>2</v>
      </c>
      <c r="I123" s="384">
        <v>1</v>
      </c>
    </row>
    <row r="124" spans="1:9" s="538" customFormat="1">
      <c r="A124" s="383" t="s">
        <v>6759</v>
      </c>
      <c r="B124" s="383" t="s">
        <v>172</v>
      </c>
      <c r="C124" s="383" t="s">
        <v>223</v>
      </c>
      <c r="D124" s="539" t="s">
        <v>1208</v>
      </c>
      <c r="E124" s="384">
        <v>130</v>
      </c>
      <c r="F124" s="384">
        <v>8</v>
      </c>
      <c r="G124" s="384">
        <v>88</v>
      </c>
      <c r="H124" s="384">
        <v>25</v>
      </c>
      <c r="I124" s="384">
        <v>9</v>
      </c>
    </row>
    <row r="125" spans="1:9" s="538" customFormat="1">
      <c r="A125" s="383" t="s">
        <v>6760</v>
      </c>
      <c r="B125" s="383" t="s">
        <v>172</v>
      </c>
      <c r="C125" s="383" t="s">
        <v>40</v>
      </c>
      <c r="D125" s="539" t="s">
        <v>1208</v>
      </c>
      <c r="E125" s="384">
        <v>27</v>
      </c>
      <c r="F125" s="384">
        <v>2</v>
      </c>
      <c r="G125" s="384">
        <v>22</v>
      </c>
      <c r="H125" s="384">
        <v>3</v>
      </c>
      <c r="I125" s="384">
        <v>0</v>
      </c>
    </row>
    <row r="126" spans="1:9" s="538" customFormat="1">
      <c r="A126" s="383" t="s">
        <v>6761</v>
      </c>
      <c r="B126" s="383" t="s">
        <v>172</v>
      </c>
      <c r="C126" s="383" t="s">
        <v>21</v>
      </c>
      <c r="D126" s="539" t="s">
        <v>1208</v>
      </c>
      <c r="E126" s="384">
        <v>17</v>
      </c>
      <c r="F126" s="384">
        <v>1</v>
      </c>
      <c r="G126" s="384">
        <v>12</v>
      </c>
      <c r="H126" s="384">
        <v>3</v>
      </c>
      <c r="I126" s="384">
        <v>1</v>
      </c>
    </row>
    <row r="127" spans="1:9" s="538" customFormat="1">
      <c r="A127" s="383" t="s">
        <v>6762</v>
      </c>
      <c r="B127" s="383" t="s">
        <v>172</v>
      </c>
      <c r="C127" s="383" t="s">
        <v>224</v>
      </c>
      <c r="D127" s="383" t="s">
        <v>1208</v>
      </c>
      <c r="E127" s="384">
        <v>16</v>
      </c>
      <c r="F127" s="384">
        <v>0</v>
      </c>
      <c r="G127" s="384">
        <v>13</v>
      </c>
      <c r="H127" s="384">
        <v>3</v>
      </c>
      <c r="I127" s="384">
        <v>0</v>
      </c>
    </row>
    <row r="128" spans="1:9" s="538" customFormat="1">
      <c r="A128" s="383" t="s">
        <v>6763</v>
      </c>
      <c r="B128" s="383" t="s">
        <v>172</v>
      </c>
      <c r="C128" s="383" t="s">
        <v>95</v>
      </c>
      <c r="D128" s="539" t="s">
        <v>1208</v>
      </c>
      <c r="E128" s="384">
        <v>80</v>
      </c>
      <c r="F128" s="384">
        <v>3</v>
      </c>
      <c r="G128" s="384">
        <v>46</v>
      </c>
      <c r="H128" s="384">
        <v>23</v>
      </c>
      <c r="I128" s="384">
        <v>8</v>
      </c>
    </row>
    <row r="129" spans="1:9" s="538" customFormat="1">
      <c r="A129" s="383" t="s">
        <v>6764</v>
      </c>
      <c r="B129" s="383" t="s">
        <v>172</v>
      </c>
      <c r="C129" s="383" t="s">
        <v>22</v>
      </c>
      <c r="D129" s="539" t="s">
        <v>1208</v>
      </c>
      <c r="E129" s="384">
        <v>39</v>
      </c>
      <c r="F129" s="384">
        <v>4</v>
      </c>
      <c r="G129" s="384">
        <v>25</v>
      </c>
      <c r="H129" s="384">
        <v>7</v>
      </c>
      <c r="I129" s="384">
        <v>3</v>
      </c>
    </row>
    <row r="130" spans="1:9" s="538" customFormat="1">
      <c r="A130" s="383" t="s">
        <v>6765</v>
      </c>
      <c r="B130" s="383" t="s">
        <v>172</v>
      </c>
      <c r="C130" s="383" t="s">
        <v>195</v>
      </c>
      <c r="D130" s="539" t="s">
        <v>1208</v>
      </c>
      <c r="E130" s="384">
        <v>223</v>
      </c>
      <c r="F130" s="384">
        <v>10</v>
      </c>
      <c r="G130" s="384">
        <v>167</v>
      </c>
      <c r="H130" s="384">
        <v>39</v>
      </c>
      <c r="I130" s="384">
        <v>7</v>
      </c>
    </row>
    <row r="131" spans="1:9" s="538" customFormat="1">
      <c r="A131" s="383" t="s">
        <v>6766</v>
      </c>
      <c r="B131" s="383" t="s">
        <v>172</v>
      </c>
      <c r="C131" s="383" t="s">
        <v>155</v>
      </c>
      <c r="D131" s="539" t="s">
        <v>1208</v>
      </c>
      <c r="E131" s="384">
        <v>34</v>
      </c>
      <c r="F131" s="384">
        <v>0</v>
      </c>
      <c r="G131" s="384">
        <v>21</v>
      </c>
      <c r="H131" s="384">
        <v>12</v>
      </c>
      <c r="I131" s="384">
        <v>1</v>
      </c>
    </row>
    <row r="132" spans="1:9" s="538" customFormat="1">
      <c r="A132" s="383" t="s">
        <v>6767</v>
      </c>
      <c r="B132" s="383" t="s">
        <v>172</v>
      </c>
      <c r="C132" s="383" t="s">
        <v>213</v>
      </c>
      <c r="D132" s="539" t="s">
        <v>1208</v>
      </c>
      <c r="E132" s="384">
        <v>40</v>
      </c>
      <c r="F132" s="384">
        <v>2</v>
      </c>
      <c r="G132" s="384">
        <v>24</v>
      </c>
      <c r="H132" s="384">
        <v>14</v>
      </c>
      <c r="I132" s="384">
        <v>0</v>
      </c>
    </row>
    <row r="133" spans="1:9" s="538" customFormat="1">
      <c r="A133" s="383" t="s">
        <v>6768</v>
      </c>
      <c r="B133" s="383" t="s">
        <v>172</v>
      </c>
      <c r="C133" s="383" t="s">
        <v>41</v>
      </c>
      <c r="D133" s="539" t="s">
        <v>1208</v>
      </c>
      <c r="E133" s="384">
        <v>37</v>
      </c>
      <c r="F133" s="384">
        <v>1</v>
      </c>
      <c r="G133" s="384">
        <v>18</v>
      </c>
      <c r="H133" s="384">
        <v>17</v>
      </c>
      <c r="I133" s="384">
        <v>1</v>
      </c>
    </row>
    <row r="134" spans="1:9" s="538" customFormat="1">
      <c r="A134" s="383" t="s">
        <v>6769</v>
      </c>
      <c r="B134" s="383" t="s">
        <v>172</v>
      </c>
      <c r="C134" s="383" t="s">
        <v>225</v>
      </c>
      <c r="D134" s="383" t="s">
        <v>1208</v>
      </c>
      <c r="E134" s="384">
        <v>18</v>
      </c>
      <c r="F134" s="384">
        <v>3</v>
      </c>
      <c r="G134" s="384">
        <v>11</v>
      </c>
      <c r="H134" s="384">
        <v>4</v>
      </c>
      <c r="I134" s="384">
        <v>0</v>
      </c>
    </row>
    <row r="135" spans="1:9" s="538" customFormat="1">
      <c r="A135" s="383" t="s">
        <v>6770</v>
      </c>
      <c r="B135" s="383" t="s">
        <v>172</v>
      </c>
      <c r="C135" s="383" t="s">
        <v>96</v>
      </c>
      <c r="D135" s="539" t="s">
        <v>1208</v>
      </c>
      <c r="E135" s="384">
        <v>16</v>
      </c>
      <c r="F135" s="384">
        <v>0</v>
      </c>
      <c r="G135" s="384">
        <v>8</v>
      </c>
      <c r="H135" s="384">
        <v>7</v>
      </c>
      <c r="I135" s="384">
        <v>1</v>
      </c>
    </row>
    <row r="136" spans="1:9" s="538" customFormat="1">
      <c r="A136" s="383" t="s">
        <v>6771</v>
      </c>
      <c r="B136" s="383" t="s">
        <v>172</v>
      </c>
      <c r="C136" s="383" t="s">
        <v>214</v>
      </c>
      <c r="D136" s="539" t="s">
        <v>1208</v>
      </c>
      <c r="E136" s="384">
        <v>15</v>
      </c>
      <c r="F136" s="384">
        <v>3</v>
      </c>
      <c r="G136" s="384">
        <v>10</v>
      </c>
      <c r="H136" s="384">
        <v>2</v>
      </c>
      <c r="I136" s="384">
        <v>0</v>
      </c>
    </row>
    <row r="137" spans="1:9" s="538" customFormat="1">
      <c r="A137" s="383" t="s">
        <v>6772</v>
      </c>
      <c r="B137" s="383" t="s">
        <v>172</v>
      </c>
      <c r="C137" s="383" t="s">
        <v>156</v>
      </c>
      <c r="D137" s="539" t="s">
        <v>1208</v>
      </c>
      <c r="E137" s="384">
        <v>23</v>
      </c>
      <c r="F137" s="384">
        <v>0</v>
      </c>
      <c r="G137" s="384">
        <v>17</v>
      </c>
      <c r="H137" s="384">
        <v>6</v>
      </c>
      <c r="I137" s="384">
        <v>0</v>
      </c>
    </row>
    <row r="138" spans="1:9" s="538" customFormat="1">
      <c r="A138" s="383" t="s">
        <v>6773</v>
      </c>
      <c r="B138" s="383" t="s">
        <v>172</v>
      </c>
      <c r="C138" s="383" t="s">
        <v>42</v>
      </c>
      <c r="D138" s="383" t="s">
        <v>1208</v>
      </c>
      <c r="E138" s="384">
        <v>40</v>
      </c>
      <c r="F138" s="384">
        <v>5</v>
      </c>
      <c r="G138" s="384">
        <v>25</v>
      </c>
      <c r="H138" s="384">
        <v>10</v>
      </c>
      <c r="I138" s="384">
        <v>0</v>
      </c>
    </row>
    <row r="139" spans="1:9" s="538" customFormat="1">
      <c r="A139" s="383" t="s">
        <v>6774</v>
      </c>
      <c r="B139" s="383" t="s">
        <v>172</v>
      </c>
      <c r="C139" s="383" t="s">
        <v>64</v>
      </c>
      <c r="D139" s="383" t="s">
        <v>1208</v>
      </c>
      <c r="E139" s="384">
        <v>41</v>
      </c>
      <c r="F139" s="384">
        <v>4</v>
      </c>
      <c r="G139" s="384">
        <v>22</v>
      </c>
      <c r="H139" s="384">
        <v>13</v>
      </c>
      <c r="I139" s="384">
        <v>2</v>
      </c>
    </row>
    <row r="140" spans="1:9" s="538" customFormat="1">
      <c r="A140" s="383" t="s">
        <v>6775</v>
      </c>
      <c r="B140" s="383" t="s">
        <v>172</v>
      </c>
      <c r="C140" s="383" t="s">
        <v>226</v>
      </c>
      <c r="D140" s="539" t="s">
        <v>1208</v>
      </c>
      <c r="E140" s="384">
        <v>35</v>
      </c>
      <c r="F140" s="384">
        <v>3</v>
      </c>
      <c r="G140" s="384">
        <v>27</v>
      </c>
      <c r="H140" s="384">
        <v>4</v>
      </c>
      <c r="I140" s="384">
        <v>1</v>
      </c>
    </row>
    <row r="141" spans="1:9" s="538" customFormat="1">
      <c r="A141" s="383" t="s">
        <v>6776</v>
      </c>
      <c r="B141" s="383" t="s">
        <v>172</v>
      </c>
      <c r="C141" s="383" t="s">
        <v>157</v>
      </c>
      <c r="D141" s="539" t="s">
        <v>1208</v>
      </c>
      <c r="E141" s="384">
        <v>40</v>
      </c>
      <c r="F141" s="384">
        <v>0</v>
      </c>
      <c r="G141" s="384">
        <v>29</v>
      </c>
      <c r="H141" s="384">
        <v>9</v>
      </c>
      <c r="I141" s="384">
        <v>2</v>
      </c>
    </row>
    <row r="142" spans="1:9" s="538" customFormat="1">
      <c r="A142" s="383" t="s">
        <v>6777</v>
      </c>
      <c r="B142" s="383" t="s">
        <v>172</v>
      </c>
      <c r="C142" s="383" t="s">
        <v>158</v>
      </c>
      <c r="D142" s="383" t="s">
        <v>1208</v>
      </c>
      <c r="E142" s="384">
        <v>50</v>
      </c>
      <c r="F142" s="384">
        <v>1</v>
      </c>
      <c r="G142" s="384">
        <v>34</v>
      </c>
      <c r="H142" s="384">
        <v>11</v>
      </c>
      <c r="I142" s="384">
        <v>4</v>
      </c>
    </row>
    <row r="143" spans="1:9" s="538" customFormat="1">
      <c r="A143" s="383" t="s">
        <v>6778</v>
      </c>
      <c r="B143" s="383" t="s">
        <v>172</v>
      </c>
      <c r="C143" s="383" t="s">
        <v>43</v>
      </c>
      <c r="D143" s="539" t="s">
        <v>1208</v>
      </c>
      <c r="E143" s="384">
        <v>31</v>
      </c>
      <c r="F143" s="384">
        <v>3</v>
      </c>
      <c r="G143" s="384">
        <v>18</v>
      </c>
      <c r="H143" s="384">
        <v>8</v>
      </c>
      <c r="I143" s="384">
        <v>2</v>
      </c>
    </row>
    <row r="144" spans="1:9" s="538" customFormat="1">
      <c r="A144" s="383" t="s">
        <v>6779</v>
      </c>
      <c r="B144" s="383" t="s">
        <v>172</v>
      </c>
      <c r="C144" s="383" t="s">
        <v>227</v>
      </c>
      <c r="D144" s="383" t="s">
        <v>1208</v>
      </c>
      <c r="E144" s="384">
        <v>107</v>
      </c>
      <c r="F144" s="384">
        <v>6</v>
      </c>
      <c r="G144" s="384">
        <v>63</v>
      </c>
      <c r="H144" s="384">
        <v>34</v>
      </c>
      <c r="I144" s="384">
        <v>4</v>
      </c>
    </row>
    <row r="145" spans="1:9" s="538" customFormat="1">
      <c r="A145" s="383" t="s">
        <v>6780</v>
      </c>
      <c r="B145" s="383" t="s">
        <v>172</v>
      </c>
      <c r="C145" s="383" t="s">
        <v>196</v>
      </c>
      <c r="D145" s="383" t="s">
        <v>1208</v>
      </c>
      <c r="E145" s="384">
        <v>49</v>
      </c>
      <c r="F145" s="384">
        <v>7</v>
      </c>
      <c r="G145" s="384">
        <v>29</v>
      </c>
      <c r="H145" s="384">
        <v>8</v>
      </c>
      <c r="I145" s="384">
        <v>5</v>
      </c>
    </row>
    <row r="146" spans="1:9" s="538" customFormat="1">
      <c r="A146" s="383" t="s">
        <v>6781</v>
      </c>
      <c r="B146" s="383" t="s">
        <v>172</v>
      </c>
      <c r="C146" s="383" t="s">
        <v>197</v>
      </c>
      <c r="D146" s="539" t="s">
        <v>1208</v>
      </c>
      <c r="E146" s="384">
        <v>127</v>
      </c>
      <c r="F146" s="384">
        <v>9</v>
      </c>
      <c r="G146" s="384">
        <v>93</v>
      </c>
      <c r="H146" s="384">
        <v>16</v>
      </c>
      <c r="I146" s="384">
        <v>9</v>
      </c>
    </row>
    <row r="147" spans="1:9" s="538" customFormat="1">
      <c r="A147" s="383" t="s">
        <v>6782</v>
      </c>
      <c r="B147" s="383" t="s">
        <v>172</v>
      </c>
      <c r="C147" s="383" t="s">
        <v>159</v>
      </c>
      <c r="D147" s="383" t="s">
        <v>1208</v>
      </c>
      <c r="E147" s="384">
        <v>14</v>
      </c>
      <c r="F147" s="384">
        <v>3</v>
      </c>
      <c r="G147" s="384">
        <v>6</v>
      </c>
      <c r="H147" s="384">
        <v>4</v>
      </c>
      <c r="I147" s="384">
        <v>1</v>
      </c>
    </row>
    <row r="148" spans="1:9" s="538" customFormat="1">
      <c r="A148" s="383" t="s">
        <v>6783</v>
      </c>
      <c r="B148" s="383" t="s">
        <v>172</v>
      </c>
      <c r="C148" s="383" t="s">
        <v>44</v>
      </c>
      <c r="D148" s="383" t="s">
        <v>1208</v>
      </c>
      <c r="E148" s="384">
        <v>20</v>
      </c>
      <c r="F148" s="384">
        <v>2</v>
      </c>
      <c r="G148" s="384">
        <v>14</v>
      </c>
      <c r="H148" s="384">
        <v>3</v>
      </c>
      <c r="I148" s="384">
        <v>1</v>
      </c>
    </row>
    <row r="149" spans="1:9" s="538" customFormat="1">
      <c r="A149" s="383" t="s">
        <v>6784</v>
      </c>
      <c r="B149" s="383" t="s">
        <v>172</v>
      </c>
      <c r="C149" s="383" t="s">
        <v>215</v>
      </c>
      <c r="D149" s="539" t="s">
        <v>1208</v>
      </c>
      <c r="E149" s="384">
        <v>79</v>
      </c>
      <c r="F149" s="384">
        <v>7</v>
      </c>
      <c r="G149" s="384">
        <v>49</v>
      </c>
      <c r="H149" s="384">
        <v>22</v>
      </c>
      <c r="I149" s="384">
        <v>1</v>
      </c>
    </row>
    <row r="150" spans="1:9" s="538" customFormat="1">
      <c r="A150" s="383" t="s">
        <v>6785</v>
      </c>
      <c r="B150" s="383" t="s">
        <v>172</v>
      </c>
      <c r="C150" s="383" t="s">
        <v>198</v>
      </c>
      <c r="D150" s="383" t="s">
        <v>1208</v>
      </c>
      <c r="E150" s="384">
        <v>30</v>
      </c>
      <c r="F150" s="384">
        <v>5</v>
      </c>
      <c r="G150" s="384">
        <v>19</v>
      </c>
      <c r="H150" s="384">
        <v>5</v>
      </c>
      <c r="I150" s="384">
        <v>1</v>
      </c>
    </row>
    <row r="151" spans="1:9" s="538" customFormat="1">
      <c r="A151" s="383" t="s">
        <v>6786</v>
      </c>
      <c r="B151" s="383" t="s">
        <v>172</v>
      </c>
      <c r="C151" s="383" t="s">
        <v>180</v>
      </c>
      <c r="D151" s="383" t="s">
        <v>1208</v>
      </c>
      <c r="E151" s="384">
        <v>35</v>
      </c>
      <c r="F151" s="384">
        <v>2</v>
      </c>
      <c r="G151" s="384">
        <v>23</v>
      </c>
      <c r="H151" s="384">
        <v>8</v>
      </c>
      <c r="I151" s="384">
        <v>2</v>
      </c>
    </row>
    <row r="152" spans="1:9" s="538" customFormat="1">
      <c r="A152" s="383" t="s">
        <v>6787</v>
      </c>
      <c r="B152" s="383" t="s">
        <v>172</v>
      </c>
      <c r="C152" s="383" t="s">
        <v>199</v>
      </c>
      <c r="D152" s="539" t="s">
        <v>1208</v>
      </c>
      <c r="E152" s="384">
        <v>40</v>
      </c>
      <c r="F152" s="384">
        <v>2</v>
      </c>
      <c r="G152" s="384">
        <v>31</v>
      </c>
      <c r="H152" s="384">
        <v>6</v>
      </c>
      <c r="I152" s="384">
        <v>1</v>
      </c>
    </row>
    <row r="153" spans="1:9" s="538" customFormat="1">
      <c r="A153" s="383" t="s">
        <v>6788</v>
      </c>
      <c r="B153" s="383" t="s">
        <v>172</v>
      </c>
      <c r="C153" s="383" t="s">
        <v>228</v>
      </c>
      <c r="D153" s="539" t="s">
        <v>1208</v>
      </c>
      <c r="E153" s="384">
        <v>24</v>
      </c>
      <c r="F153" s="384">
        <v>1</v>
      </c>
      <c r="G153" s="384">
        <v>14</v>
      </c>
      <c r="H153" s="384">
        <v>7</v>
      </c>
      <c r="I153" s="384">
        <v>2</v>
      </c>
    </row>
    <row r="154" spans="1:9" s="538" customFormat="1">
      <c r="A154" s="383" t="s">
        <v>6789</v>
      </c>
      <c r="B154" s="383" t="s">
        <v>172</v>
      </c>
      <c r="C154" s="383" t="s">
        <v>229</v>
      </c>
      <c r="D154" s="383" t="s">
        <v>1208</v>
      </c>
      <c r="E154" s="384">
        <v>78</v>
      </c>
      <c r="F154" s="384">
        <v>6</v>
      </c>
      <c r="G154" s="384">
        <v>46</v>
      </c>
      <c r="H154" s="384">
        <v>22</v>
      </c>
      <c r="I154" s="384">
        <v>4</v>
      </c>
    </row>
    <row r="155" spans="1:9" s="538" customFormat="1">
      <c r="A155" s="383" t="s">
        <v>6790</v>
      </c>
      <c r="B155" s="383" t="s">
        <v>172</v>
      </c>
      <c r="C155" s="383" t="s">
        <v>65</v>
      </c>
      <c r="D155" s="539" t="s">
        <v>1208</v>
      </c>
      <c r="E155" s="384">
        <v>46</v>
      </c>
      <c r="F155" s="384">
        <v>0</v>
      </c>
      <c r="G155" s="384">
        <v>30</v>
      </c>
      <c r="H155" s="384">
        <v>15</v>
      </c>
      <c r="I155" s="384">
        <v>1</v>
      </c>
    </row>
    <row r="156" spans="1:9" s="538" customFormat="1">
      <c r="A156" s="383" t="s">
        <v>7097</v>
      </c>
      <c r="B156" s="383" t="s">
        <v>172</v>
      </c>
      <c r="C156" s="383" t="s">
        <v>66</v>
      </c>
      <c r="D156" s="539" t="s">
        <v>1229</v>
      </c>
      <c r="E156" s="384">
        <v>67673</v>
      </c>
      <c r="F156" s="384">
        <v>7848</v>
      </c>
      <c r="G156" s="384">
        <v>43806</v>
      </c>
      <c r="H156" s="384">
        <v>15365</v>
      </c>
      <c r="I156" s="384">
        <v>654</v>
      </c>
    </row>
    <row r="157" spans="1:9" s="538" customFormat="1">
      <c r="A157" s="383" t="s">
        <v>1233</v>
      </c>
      <c r="B157" s="383" t="s">
        <v>172</v>
      </c>
      <c r="C157" s="383" t="s">
        <v>97</v>
      </c>
      <c r="D157" s="539" t="s">
        <v>1229</v>
      </c>
      <c r="E157" s="384">
        <v>227</v>
      </c>
      <c r="F157" s="384">
        <v>17</v>
      </c>
      <c r="G157" s="384">
        <v>150</v>
      </c>
      <c r="H157" s="384">
        <v>58</v>
      </c>
      <c r="I157" s="384">
        <v>2</v>
      </c>
    </row>
    <row r="158" spans="1:9" s="538" customFormat="1">
      <c r="A158" s="383" t="s">
        <v>1236</v>
      </c>
      <c r="B158" s="383" t="s">
        <v>172</v>
      </c>
      <c r="C158" s="383" t="s">
        <v>98</v>
      </c>
      <c r="D158" s="383" t="s">
        <v>1229</v>
      </c>
      <c r="E158" s="384">
        <v>401</v>
      </c>
      <c r="F158" s="384">
        <v>56</v>
      </c>
      <c r="G158" s="384">
        <v>250</v>
      </c>
      <c r="H158" s="384">
        <v>92</v>
      </c>
      <c r="I158" s="384">
        <v>3</v>
      </c>
    </row>
    <row r="159" spans="1:9" s="538" customFormat="1">
      <c r="A159" s="383" t="s">
        <v>1239</v>
      </c>
      <c r="B159" s="383" t="s">
        <v>172</v>
      </c>
      <c r="C159" s="383" t="s">
        <v>230</v>
      </c>
      <c r="D159" s="539" t="s">
        <v>1229</v>
      </c>
      <c r="E159" s="384">
        <v>214</v>
      </c>
      <c r="F159" s="384">
        <v>16</v>
      </c>
      <c r="G159" s="384">
        <v>151</v>
      </c>
      <c r="H159" s="384">
        <v>46</v>
      </c>
      <c r="I159" s="384">
        <v>1</v>
      </c>
    </row>
    <row r="160" spans="1:9" s="538" customFormat="1">
      <c r="A160" s="383" t="s">
        <v>1242</v>
      </c>
      <c r="B160" s="383" t="s">
        <v>172</v>
      </c>
      <c r="C160" s="383" t="s">
        <v>200</v>
      </c>
      <c r="D160" s="539" t="s">
        <v>1229</v>
      </c>
      <c r="E160" s="384">
        <v>253</v>
      </c>
      <c r="F160" s="384">
        <v>45</v>
      </c>
      <c r="G160" s="384">
        <v>154</v>
      </c>
      <c r="H160" s="384">
        <v>53</v>
      </c>
      <c r="I160" s="384">
        <v>1</v>
      </c>
    </row>
    <row r="161" spans="1:9" s="538" customFormat="1">
      <c r="A161" s="383" t="s">
        <v>1245</v>
      </c>
      <c r="B161" s="383" t="s">
        <v>172</v>
      </c>
      <c r="C161" s="383" t="s">
        <v>86</v>
      </c>
      <c r="D161" s="539" t="s">
        <v>1229</v>
      </c>
      <c r="E161" s="384">
        <v>197</v>
      </c>
      <c r="F161" s="384">
        <v>32</v>
      </c>
      <c r="G161" s="384">
        <v>134</v>
      </c>
      <c r="H161" s="384">
        <v>31</v>
      </c>
      <c r="I161" s="384">
        <v>0</v>
      </c>
    </row>
    <row r="162" spans="1:9" s="538" customFormat="1">
      <c r="A162" s="383" t="s">
        <v>1248</v>
      </c>
      <c r="B162" s="383" t="s">
        <v>172</v>
      </c>
      <c r="C162" s="383" t="s">
        <v>99</v>
      </c>
      <c r="D162" s="383" t="s">
        <v>1229</v>
      </c>
      <c r="E162" s="384">
        <v>418</v>
      </c>
      <c r="F162" s="384">
        <v>78</v>
      </c>
      <c r="G162" s="384">
        <v>245</v>
      </c>
      <c r="H162" s="384">
        <v>88</v>
      </c>
      <c r="I162" s="384">
        <v>7</v>
      </c>
    </row>
    <row r="163" spans="1:9" s="538" customFormat="1">
      <c r="A163" s="383" t="s">
        <v>1251</v>
      </c>
      <c r="B163" s="383" t="s">
        <v>172</v>
      </c>
      <c r="C163" s="383" t="s">
        <v>216</v>
      </c>
      <c r="D163" s="539" t="s">
        <v>1229</v>
      </c>
      <c r="E163" s="384">
        <v>1012</v>
      </c>
      <c r="F163" s="384">
        <v>89</v>
      </c>
      <c r="G163" s="384">
        <v>656</v>
      </c>
      <c r="H163" s="384">
        <v>242</v>
      </c>
      <c r="I163" s="384">
        <v>25</v>
      </c>
    </row>
    <row r="164" spans="1:9" s="538" customFormat="1">
      <c r="A164" s="383" t="s">
        <v>1254</v>
      </c>
      <c r="B164" s="383" t="s">
        <v>172</v>
      </c>
      <c r="C164" s="383" t="s">
        <v>23</v>
      </c>
      <c r="D164" s="539" t="s">
        <v>1229</v>
      </c>
      <c r="E164" s="384">
        <v>161</v>
      </c>
      <c r="F164" s="384">
        <v>23</v>
      </c>
      <c r="G164" s="384">
        <v>95</v>
      </c>
      <c r="H164" s="384">
        <v>42</v>
      </c>
      <c r="I164" s="384">
        <v>1</v>
      </c>
    </row>
    <row r="165" spans="1:9" s="538" customFormat="1">
      <c r="A165" s="383" t="s">
        <v>1257</v>
      </c>
      <c r="B165" s="383" t="s">
        <v>172</v>
      </c>
      <c r="C165" s="383" t="s">
        <v>24</v>
      </c>
      <c r="D165" s="383" t="s">
        <v>1229</v>
      </c>
      <c r="E165" s="384">
        <v>114</v>
      </c>
      <c r="F165" s="384">
        <v>29</v>
      </c>
      <c r="G165" s="384">
        <v>65</v>
      </c>
      <c r="H165" s="384">
        <v>20</v>
      </c>
      <c r="I165" s="384">
        <v>0</v>
      </c>
    </row>
    <row r="166" spans="1:9" s="538" customFormat="1">
      <c r="A166" s="383" t="s">
        <v>1260</v>
      </c>
      <c r="B166" s="383" t="s">
        <v>172</v>
      </c>
      <c r="C166" s="540" t="s">
        <v>25</v>
      </c>
      <c r="D166" s="540" t="s">
        <v>1229</v>
      </c>
      <c r="E166" s="384">
        <v>290</v>
      </c>
      <c r="F166" s="384">
        <v>31</v>
      </c>
      <c r="G166" s="384">
        <v>184</v>
      </c>
      <c r="H166" s="384">
        <v>73</v>
      </c>
      <c r="I166" s="384">
        <v>2</v>
      </c>
    </row>
    <row r="167" spans="1:9" s="538" customFormat="1">
      <c r="A167" s="383" t="s">
        <v>1263</v>
      </c>
      <c r="B167" s="383" t="s">
        <v>172</v>
      </c>
      <c r="C167" s="383" t="s">
        <v>201</v>
      </c>
      <c r="D167" s="383" t="s">
        <v>1229</v>
      </c>
      <c r="E167" s="384">
        <v>207</v>
      </c>
      <c r="F167" s="384">
        <v>24</v>
      </c>
      <c r="G167" s="384">
        <v>130</v>
      </c>
      <c r="H167" s="384">
        <v>52</v>
      </c>
      <c r="I167" s="384">
        <v>1</v>
      </c>
    </row>
    <row r="168" spans="1:9" s="538" customFormat="1">
      <c r="A168" s="383" t="s">
        <v>1266</v>
      </c>
      <c r="B168" s="383" t="s">
        <v>172</v>
      </c>
      <c r="C168" s="383" t="s">
        <v>181</v>
      </c>
      <c r="D168" s="383" t="s">
        <v>1229</v>
      </c>
      <c r="E168" s="384">
        <v>285</v>
      </c>
      <c r="F168" s="384">
        <v>40</v>
      </c>
      <c r="G168" s="384">
        <v>206</v>
      </c>
      <c r="H168" s="384">
        <v>37</v>
      </c>
      <c r="I168" s="384">
        <v>2</v>
      </c>
    </row>
    <row r="169" spans="1:9" s="538" customFormat="1">
      <c r="A169" s="383" t="s">
        <v>1269</v>
      </c>
      <c r="B169" s="383" t="s">
        <v>172</v>
      </c>
      <c r="C169" s="383" t="s">
        <v>231</v>
      </c>
      <c r="D169" s="539" t="s">
        <v>1229</v>
      </c>
      <c r="E169" s="384">
        <v>656</v>
      </c>
      <c r="F169" s="384">
        <v>61</v>
      </c>
      <c r="G169" s="384">
        <v>395</v>
      </c>
      <c r="H169" s="384">
        <v>192</v>
      </c>
      <c r="I169" s="384">
        <v>8</v>
      </c>
    </row>
    <row r="170" spans="1:9" s="538" customFormat="1">
      <c r="A170" s="383" t="s">
        <v>1272</v>
      </c>
      <c r="B170" s="383" t="s">
        <v>172</v>
      </c>
      <c r="C170" s="383" t="s">
        <v>100</v>
      </c>
      <c r="D170" s="539" t="s">
        <v>1229</v>
      </c>
      <c r="E170" s="384">
        <v>255</v>
      </c>
      <c r="F170" s="384">
        <v>22</v>
      </c>
      <c r="G170" s="384">
        <v>140</v>
      </c>
      <c r="H170" s="384">
        <v>87</v>
      </c>
      <c r="I170" s="384">
        <v>6</v>
      </c>
    </row>
    <row r="171" spans="1:9" s="538" customFormat="1">
      <c r="A171" s="383" t="s">
        <v>1275</v>
      </c>
      <c r="B171" s="383" t="s">
        <v>172</v>
      </c>
      <c r="C171" s="383" t="s">
        <v>182</v>
      </c>
      <c r="D171" s="539" t="s">
        <v>1229</v>
      </c>
      <c r="E171" s="384">
        <v>296</v>
      </c>
      <c r="F171" s="384">
        <v>64</v>
      </c>
      <c r="G171" s="384">
        <v>196</v>
      </c>
      <c r="H171" s="384">
        <v>33</v>
      </c>
      <c r="I171" s="384">
        <v>3</v>
      </c>
    </row>
    <row r="172" spans="1:9" s="538" customFormat="1">
      <c r="A172" s="383" t="s">
        <v>1278</v>
      </c>
      <c r="B172" s="383" t="s">
        <v>172</v>
      </c>
      <c r="C172" s="383" t="s">
        <v>202</v>
      </c>
      <c r="D172" s="383" t="s">
        <v>1229</v>
      </c>
      <c r="E172" s="384">
        <v>487</v>
      </c>
      <c r="F172" s="384">
        <v>43</v>
      </c>
      <c r="G172" s="384">
        <v>289</v>
      </c>
      <c r="H172" s="384">
        <v>152</v>
      </c>
      <c r="I172" s="384">
        <v>3</v>
      </c>
    </row>
    <row r="173" spans="1:9" s="538" customFormat="1">
      <c r="A173" s="383" t="s">
        <v>1281</v>
      </c>
      <c r="B173" s="383" t="s">
        <v>172</v>
      </c>
      <c r="C173" s="383" t="s">
        <v>101</v>
      </c>
      <c r="D173" s="539" t="s">
        <v>1229</v>
      </c>
      <c r="E173" s="384">
        <v>639</v>
      </c>
      <c r="F173" s="384">
        <v>121</v>
      </c>
      <c r="G173" s="384">
        <v>434</v>
      </c>
      <c r="H173" s="384">
        <v>75</v>
      </c>
      <c r="I173" s="384">
        <v>9</v>
      </c>
    </row>
    <row r="174" spans="1:9" s="538" customFormat="1">
      <c r="A174" s="383" t="s">
        <v>1284</v>
      </c>
      <c r="B174" s="383" t="s">
        <v>172</v>
      </c>
      <c r="C174" s="383" t="s">
        <v>183</v>
      </c>
      <c r="D174" s="539" t="s">
        <v>1229</v>
      </c>
      <c r="E174" s="384">
        <v>957</v>
      </c>
      <c r="F174" s="384">
        <v>128</v>
      </c>
      <c r="G174" s="384">
        <v>639</v>
      </c>
      <c r="H174" s="384">
        <v>184</v>
      </c>
      <c r="I174" s="384">
        <v>6</v>
      </c>
    </row>
    <row r="175" spans="1:9" s="538" customFormat="1">
      <c r="A175" s="383" t="s">
        <v>1287</v>
      </c>
      <c r="B175" s="383" t="s">
        <v>172</v>
      </c>
      <c r="C175" s="383" t="s">
        <v>26</v>
      </c>
      <c r="D175" s="383" t="s">
        <v>1229</v>
      </c>
      <c r="E175" s="384">
        <v>226</v>
      </c>
      <c r="F175" s="384">
        <v>23</v>
      </c>
      <c r="G175" s="384">
        <v>111</v>
      </c>
      <c r="H175" s="384">
        <v>84</v>
      </c>
      <c r="I175" s="384">
        <v>8</v>
      </c>
    </row>
    <row r="176" spans="1:9" s="538" customFormat="1">
      <c r="A176" s="383" t="s">
        <v>1290</v>
      </c>
      <c r="B176" s="383" t="s">
        <v>172</v>
      </c>
      <c r="C176" s="383" t="s">
        <v>232</v>
      </c>
      <c r="D176" s="539" t="s">
        <v>1229</v>
      </c>
      <c r="E176" s="384">
        <v>282</v>
      </c>
      <c r="F176" s="384">
        <v>27</v>
      </c>
      <c r="G176" s="384">
        <v>163</v>
      </c>
      <c r="H176" s="384">
        <v>91</v>
      </c>
      <c r="I176" s="384">
        <v>1</v>
      </c>
    </row>
    <row r="177" spans="1:9" s="538" customFormat="1">
      <c r="A177" s="383" t="s">
        <v>1293</v>
      </c>
      <c r="B177" s="383" t="s">
        <v>172</v>
      </c>
      <c r="C177" s="383" t="s">
        <v>87</v>
      </c>
      <c r="D177" s="539" t="s">
        <v>1229</v>
      </c>
      <c r="E177" s="384">
        <v>1024</v>
      </c>
      <c r="F177" s="384">
        <v>93</v>
      </c>
      <c r="G177" s="384">
        <v>716</v>
      </c>
      <c r="H177" s="384">
        <v>207</v>
      </c>
      <c r="I177" s="384">
        <v>8</v>
      </c>
    </row>
    <row r="178" spans="1:9" s="538" customFormat="1">
      <c r="A178" s="383" t="s">
        <v>1296</v>
      </c>
      <c r="B178" s="383" t="s">
        <v>172</v>
      </c>
      <c r="C178" s="383" t="s">
        <v>102</v>
      </c>
      <c r="D178" s="539" t="s">
        <v>1229</v>
      </c>
      <c r="E178" s="384">
        <v>218</v>
      </c>
      <c r="F178" s="384">
        <v>22</v>
      </c>
      <c r="G178" s="384">
        <v>143</v>
      </c>
      <c r="H178" s="384">
        <v>52</v>
      </c>
      <c r="I178" s="384">
        <v>1</v>
      </c>
    </row>
    <row r="179" spans="1:9" s="538" customFormat="1">
      <c r="A179" s="383" t="s">
        <v>1299</v>
      </c>
      <c r="B179" s="383" t="s">
        <v>172</v>
      </c>
      <c r="C179" s="383" t="s">
        <v>88</v>
      </c>
      <c r="D179" s="539" t="s">
        <v>1229</v>
      </c>
      <c r="E179" s="384">
        <v>475</v>
      </c>
      <c r="F179" s="384">
        <v>51</v>
      </c>
      <c r="G179" s="384">
        <v>335</v>
      </c>
      <c r="H179" s="384">
        <v>87</v>
      </c>
      <c r="I179" s="384">
        <v>2</v>
      </c>
    </row>
    <row r="180" spans="1:9" s="538" customFormat="1">
      <c r="A180" s="383" t="s">
        <v>1302</v>
      </c>
      <c r="B180" s="383" t="s">
        <v>172</v>
      </c>
      <c r="C180" s="383" t="s">
        <v>27</v>
      </c>
      <c r="D180" s="539" t="s">
        <v>1229</v>
      </c>
      <c r="E180" s="384">
        <v>469</v>
      </c>
      <c r="F180" s="384">
        <v>56</v>
      </c>
      <c r="G180" s="384">
        <v>299</v>
      </c>
      <c r="H180" s="384">
        <v>110</v>
      </c>
      <c r="I180" s="384">
        <v>4</v>
      </c>
    </row>
    <row r="181" spans="1:9" s="538" customFormat="1">
      <c r="A181" s="383" t="s">
        <v>1305</v>
      </c>
      <c r="B181" s="383" t="s">
        <v>172</v>
      </c>
      <c r="C181" s="383" t="s">
        <v>28</v>
      </c>
      <c r="D181" s="383" t="s">
        <v>1229</v>
      </c>
      <c r="E181" s="384">
        <v>456</v>
      </c>
      <c r="F181" s="384">
        <v>39</v>
      </c>
      <c r="G181" s="384">
        <v>300</v>
      </c>
      <c r="H181" s="384">
        <v>113</v>
      </c>
      <c r="I181" s="384">
        <v>4</v>
      </c>
    </row>
    <row r="182" spans="1:9" s="538" customFormat="1">
      <c r="A182" s="383" t="s">
        <v>7098</v>
      </c>
      <c r="B182" s="383" t="s">
        <v>172</v>
      </c>
      <c r="C182" s="383" t="s">
        <v>103</v>
      </c>
      <c r="D182" s="539" t="s">
        <v>1229</v>
      </c>
      <c r="E182" s="384">
        <v>7</v>
      </c>
      <c r="F182" s="384">
        <v>2</v>
      </c>
      <c r="G182" s="384">
        <v>5</v>
      </c>
      <c r="H182" s="384">
        <v>0</v>
      </c>
      <c r="I182" s="384">
        <v>0</v>
      </c>
    </row>
    <row r="183" spans="1:9" s="538" customFormat="1">
      <c r="A183" s="383" t="s">
        <v>1308</v>
      </c>
      <c r="B183" s="383" t="s">
        <v>172</v>
      </c>
      <c r="C183" s="383" t="s">
        <v>203</v>
      </c>
      <c r="D183" s="539" t="s">
        <v>1229</v>
      </c>
      <c r="E183" s="384">
        <v>571</v>
      </c>
      <c r="F183" s="384">
        <v>91</v>
      </c>
      <c r="G183" s="384">
        <v>394</v>
      </c>
      <c r="H183" s="384">
        <v>84</v>
      </c>
      <c r="I183" s="384">
        <v>2</v>
      </c>
    </row>
    <row r="184" spans="1:9" s="538" customFormat="1">
      <c r="A184" s="383" t="s">
        <v>1311</v>
      </c>
      <c r="B184" s="383" t="s">
        <v>172</v>
      </c>
      <c r="C184" s="383" t="s">
        <v>217</v>
      </c>
      <c r="D184" s="539" t="s">
        <v>1229</v>
      </c>
      <c r="E184" s="384">
        <v>453</v>
      </c>
      <c r="F184" s="384">
        <v>42</v>
      </c>
      <c r="G184" s="384">
        <v>289</v>
      </c>
      <c r="H184" s="384">
        <v>120</v>
      </c>
      <c r="I184" s="384">
        <v>2</v>
      </c>
    </row>
    <row r="185" spans="1:9" s="538" customFormat="1">
      <c r="A185" s="383" t="s">
        <v>1314</v>
      </c>
      <c r="B185" s="383" t="s">
        <v>172</v>
      </c>
      <c r="C185" s="383" t="s">
        <v>104</v>
      </c>
      <c r="D185" s="383" t="s">
        <v>1229</v>
      </c>
      <c r="E185" s="384">
        <v>507</v>
      </c>
      <c r="F185" s="384">
        <v>62</v>
      </c>
      <c r="G185" s="384">
        <v>337</v>
      </c>
      <c r="H185" s="384">
        <v>95</v>
      </c>
      <c r="I185" s="384">
        <v>13</v>
      </c>
    </row>
    <row r="186" spans="1:9" s="538" customFormat="1">
      <c r="A186" s="383" t="s">
        <v>1317</v>
      </c>
      <c r="B186" s="383" t="s">
        <v>172</v>
      </c>
      <c r="C186" s="383" t="s">
        <v>29</v>
      </c>
      <c r="D186" s="539" t="s">
        <v>1229</v>
      </c>
      <c r="E186" s="384">
        <v>456</v>
      </c>
      <c r="F186" s="384">
        <v>48</v>
      </c>
      <c r="G186" s="384">
        <v>330</v>
      </c>
      <c r="H186" s="384">
        <v>75</v>
      </c>
      <c r="I186" s="384">
        <v>3</v>
      </c>
    </row>
    <row r="187" spans="1:9" s="538" customFormat="1">
      <c r="A187" s="383" t="s">
        <v>1320</v>
      </c>
      <c r="B187" s="383" t="s">
        <v>172</v>
      </c>
      <c r="C187" s="383" t="s">
        <v>160</v>
      </c>
      <c r="D187" s="539" t="s">
        <v>1229</v>
      </c>
      <c r="E187" s="384">
        <v>135</v>
      </c>
      <c r="F187" s="384">
        <v>8</v>
      </c>
      <c r="G187" s="384">
        <v>81</v>
      </c>
      <c r="H187" s="384">
        <v>46</v>
      </c>
      <c r="I187" s="384">
        <v>0</v>
      </c>
    </row>
    <row r="188" spans="1:9" s="538" customFormat="1">
      <c r="A188" s="383" t="s">
        <v>1323</v>
      </c>
      <c r="B188" s="383" t="s">
        <v>172</v>
      </c>
      <c r="C188" s="540" t="s">
        <v>77</v>
      </c>
      <c r="D188" s="539" t="s">
        <v>1229</v>
      </c>
      <c r="E188" s="384">
        <v>247</v>
      </c>
      <c r="F188" s="384">
        <v>22</v>
      </c>
      <c r="G188" s="384">
        <v>141</v>
      </c>
      <c r="H188" s="384">
        <v>82</v>
      </c>
      <c r="I188" s="384">
        <v>2</v>
      </c>
    </row>
    <row r="189" spans="1:9" s="538" customFormat="1">
      <c r="A189" s="383" t="s">
        <v>1326</v>
      </c>
      <c r="B189" s="383" t="s">
        <v>172</v>
      </c>
      <c r="C189" s="383" t="s">
        <v>78</v>
      </c>
      <c r="D189" s="539" t="s">
        <v>1229</v>
      </c>
      <c r="E189" s="384">
        <v>896</v>
      </c>
      <c r="F189" s="384">
        <v>88</v>
      </c>
      <c r="G189" s="384">
        <v>608</v>
      </c>
      <c r="H189" s="384">
        <v>198</v>
      </c>
      <c r="I189" s="384">
        <v>2</v>
      </c>
    </row>
    <row r="190" spans="1:9" s="538" customFormat="1">
      <c r="A190" s="383" t="s">
        <v>1329</v>
      </c>
      <c r="B190" s="383" t="s">
        <v>172</v>
      </c>
      <c r="C190" s="383" t="s">
        <v>204</v>
      </c>
      <c r="D190" s="539" t="s">
        <v>1229</v>
      </c>
      <c r="E190" s="384">
        <v>1047</v>
      </c>
      <c r="F190" s="384">
        <v>202</v>
      </c>
      <c r="G190" s="384">
        <v>677</v>
      </c>
      <c r="H190" s="384">
        <v>156</v>
      </c>
      <c r="I190" s="384">
        <v>12</v>
      </c>
    </row>
    <row r="191" spans="1:9" s="538" customFormat="1">
      <c r="A191" s="383" t="s">
        <v>1332</v>
      </c>
      <c r="B191" s="383" t="s">
        <v>172</v>
      </c>
      <c r="C191" s="383" t="s">
        <v>233</v>
      </c>
      <c r="D191" s="539" t="s">
        <v>1229</v>
      </c>
      <c r="E191" s="384">
        <v>367</v>
      </c>
      <c r="F191" s="384">
        <v>35</v>
      </c>
      <c r="G191" s="384">
        <v>219</v>
      </c>
      <c r="H191" s="384">
        <v>112</v>
      </c>
      <c r="I191" s="384">
        <v>1</v>
      </c>
    </row>
    <row r="192" spans="1:9" s="538" customFormat="1">
      <c r="A192" s="383" t="s">
        <v>1335</v>
      </c>
      <c r="B192" s="383" t="s">
        <v>172</v>
      </c>
      <c r="C192" s="383" t="s">
        <v>205</v>
      </c>
      <c r="D192" s="383" t="s">
        <v>1229</v>
      </c>
      <c r="E192" s="384">
        <v>463</v>
      </c>
      <c r="F192" s="384">
        <v>58</v>
      </c>
      <c r="G192" s="384">
        <v>289</v>
      </c>
      <c r="H192" s="384">
        <v>112</v>
      </c>
      <c r="I192" s="384">
        <v>4</v>
      </c>
    </row>
    <row r="193" spans="1:9" s="538" customFormat="1">
      <c r="A193" s="383" t="s">
        <v>1338</v>
      </c>
      <c r="B193" s="383" t="s">
        <v>172</v>
      </c>
      <c r="C193" s="383" t="s">
        <v>218</v>
      </c>
      <c r="D193" s="539" t="s">
        <v>1229</v>
      </c>
      <c r="E193" s="384">
        <v>232</v>
      </c>
      <c r="F193" s="384">
        <v>58</v>
      </c>
      <c r="G193" s="384">
        <v>143</v>
      </c>
      <c r="H193" s="384">
        <v>31</v>
      </c>
      <c r="I193" s="384">
        <v>0</v>
      </c>
    </row>
    <row r="194" spans="1:9" s="538" customFormat="1">
      <c r="A194" s="383" t="s">
        <v>1341</v>
      </c>
      <c r="B194" s="383" t="s">
        <v>172</v>
      </c>
      <c r="C194" s="383" t="s">
        <v>161</v>
      </c>
      <c r="D194" s="539" t="s">
        <v>1229</v>
      </c>
      <c r="E194" s="384">
        <v>498</v>
      </c>
      <c r="F194" s="384">
        <v>29</v>
      </c>
      <c r="G194" s="384">
        <v>306</v>
      </c>
      <c r="H194" s="384">
        <v>157</v>
      </c>
      <c r="I194" s="384">
        <v>6</v>
      </c>
    </row>
    <row r="195" spans="1:9" s="538" customFormat="1">
      <c r="A195" s="383" t="s">
        <v>1344</v>
      </c>
      <c r="B195" s="383" t="s">
        <v>172</v>
      </c>
      <c r="C195" s="383" t="s">
        <v>105</v>
      </c>
      <c r="D195" s="383" t="s">
        <v>1229</v>
      </c>
      <c r="E195" s="384">
        <v>403</v>
      </c>
      <c r="F195" s="384">
        <v>38</v>
      </c>
      <c r="G195" s="384">
        <v>248</v>
      </c>
      <c r="H195" s="384">
        <v>113</v>
      </c>
      <c r="I195" s="384">
        <v>4</v>
      </c>
    </row>
    <row r="196" spans="1:9" s="538" customFormat="1">
      <c r="A196" s="383" t="s">
        <v>1347</v>
      </c>
      <c r="B196" s="383" t="s">
        <v>172</v>
      </c>
      <c r="C196" s="383" t="s">
        <v>234</v>
      </c>
      <c r="D196" s="383" t="s">
        <v>1229</v>
      </c>
      <c r="E196" s="384">
        <v>404</v>
      </c>
      <c r="F196" s="384">
        <v>26</v>
      </c>
      <c r="G196" s="384">
        <v>316</v>
      </c>
      <c r="H196" s="384">
        <v>59</v>
      </c>
      <c r="I196" s="384">
        <v>3</v>
      </c>
    </row>
    <row r="197" spans="1:9" s="538" customFormat="1">
      <c r="A197" s="383" t="s">
        <v>1350</v>
      </c>
      <c r="B197" s="383" t="s">
        <v>172</v>
      </c>
      <c r="C197" s="383" t="s">
        <v>184</v>
      </c>
      <c r="D197" s="383" t="s">
        <v>1229</v>
      </c>
      <c r="E197" s="384">
        <v>536</v>
      </c>
      <c r="F197" s="384">
        <v>67</v>
      </c>
      <c r="G197" s="384">
        <v>343</v>
      </c>
      <c r="H197" s="384">
        <v>122</v>
      </c>
      <c r="I197" s="384">
        <v>4</v>
      </c>
    </row>
    <row r="198" spans="1:9" s="538" customFormat="1">
      <c r="A198" s="383" t="s">
        <v>1353</v>
      </c>
      <c r="B198" s="383" t="s">
        <v>172</v>
      </c>
      <c r="C198" s="383" t="s">
        <v>106</v>
      </c>
      <c r="D198" s="383" t="s">
        <v>1229</v>
      </c>
      <c r="E198" s="384">
        <v>394</v>
      </c>
      <c r="F198" s="384">
        <v>24</v>
      </c>
      <c r="G198" s="384">
        <v>251</v>
      </c>
      <c r="H198" s="384">
        <v>114</v>
      </c>
      <c r="I198" s="384">
        <v>5</v>
      </c>
    </row>
    <row r="199" spans="1:9" s="538" customFormat="1">
      <c r="A199" s="383" t="s">
        <v>1356</v>
      </c>
      <c r="B199" s="383" t="s">
        <v>172</v>
      </c>
      <c r="C199" s="383" t="s">
        <v>89</v>
      </c>
      <c r="D199" s="539" t="s">
        <v>1229</v>
      </c>
      <c r="E199" s="384">
        <v>1656</v>
      </c>
      <c r="F199" s="384">
        <v>249</v>
      </c>
      <c r="G199" s="384">
        <v>1092</v>
      </c>
      <c r="H199" s="384">
        <v>299</v>
      </c>
      <c r="I199" s="384">
        <v>16</v>
      </c>
    </row>
    <row r="200" spans="1:9" s="538" customFormat="1">
      <c r="A200" s="383" t="s">
        <v>1359</v>
      </c>
      <c r="B200" s="383" t="s">
        <v>172</v>
      </c>
      <c r="C200" s="383" t="s">
        <v>162</v>
      </c>
      <c r="D200" s="539" t="s">
        <v>1229</v>
      </c>
      <c r="E200" s="384">
        <v>198</v>
      </c>
      <c r="F200" s="384">
        <v>15</v>
      </c>
      <c r="G200" s="384">
        <v>131</v>
      </c>
      <c r="H200" s="384">
        <v>50</v>
      </c>
      <c r="I200" s="384">
        <v>2</v>
      </c>
    </row>
    <row r="201" spans="1:9" s="538" customFormat="1">
      <c r="A201" s="383" t="s">
        <v>1362</v>
      </c>
      <c r="B201" s="383" t="s">
        <v>172</v>
      </c>
      <c r="C201" s="383" t="s">
        <v>206</v>
      </c>
      <c r="D201" s="383" t="s">
        <v>1229</v>
      </c>
      <c r="E201" s="384">
        <v>835</v>
      </c>
      <c r="F201" s="384">
        <v>102</v>
      </c>
      <c r="G201" s="384">
        <v>537</v>
      </c>
      <c r="H201" s="384">
        <v>190</v>
      </c>
      <c r="I201" s="384">
        <v>6</v>
      </c>
    </row>
    <row r="202" spans="1:9" s="538" customFormat="1">
      <c r="A202" s="383" t="s">
        <v>1365</v>
      </c>
      <c r="B202" s="383" t="s">
        <v>172</v>
      </c>
      <c r="C202" s="383" t="s">
        <v>107</v>
      </c>
      <c r="D202" s="539" t="s">
        <v>1229</v>
      </c>
      <c r="E202" s="384">
        <v>387</v>
      </c>
      <c r="F202" s="384">
        <v>51</v>
      </c>
      <c r="G202" s="384">
        <v>256</v>
      </c>
      <c r="H202" s="384">
        <v>76</v>
      </c>
      <c r="I202" s="384">
        <v>4</v>
      </c>
    </row>
    <row r="203" spans="1:9" s="538" customFormat="1">
      <c r="A203" s="383" t="s">
        <v>1368</v>
      </c>
      <c r="B203" s="383" t="s">
        <v>172</v>
      </c>
      <c r="C203" s="383" t="s">
        <v>108</v>
      </c>
      <c r="D203" s="539" t="s">
        <v>1229</v>
      </c>
      <c r="E203" s="384">
        <v>217</v>
      </c>
      <c r="F203" s="384">
        <v>13</v>
      </c>
      <c r="G203" s="384">
        <v>155</v>
      </c>
      <c r="H203" s="384">
        <v>46</v>
      </c>
      <c r="I203" s="384">
        <v>3</v>
      </c>
    </row>
    <row r="204" spans="1:9" s="538" customFormat="1">
      <c r="A204" s="383" t="s">
        <v>1371</v>
      </c>
      <c r="B204" s="383" t="s">
        <v>172</v>
      </c>
      <c r="C204" s="383" t="s">
        <v>30</v>
      </c>
      <c r="D204" s="539" t="s">
        <v>1229</v>
      </c>
      <c r="E204" s="384">
        <v>159</v>
      </c>
      <c r="F204" s="384">
        <v>11</v>
      </c>
      <c r="G204" s="384">
        <v>102</v>
      </c>
      <c r="H204" s="384">
        <v>43</v>
      </c>
      <c r="I204" s="384">
        <v>3</v>
      </c>
    </row>
    <row r="205" spans="1:9" s="538" customFormat="1">
      <c r="A205" s="383" t="s">
        <v>1374</v>
      </c>
      <c r="B205" s="383" t="s">
        <v>172</v>
      </c>
      <c r="C205" s="383" t="s">
        <v>109</v>
      </c>
      <c r="D205" s="383" t="s">
        <v>1229</v>
      </c>
      <c r="E205" s="384">
        <v>157</v>
      </c>
      <c r="F205" s="384">
        <v>18</v>
      </c>
      <c r="G205" s="384">
        <v>87</v>
      </c>
      <c r="H205" s="384">
        <v>49</v>
      </c>
      <c r="I205" s="384">
        <v>3</v>
      </c>
    </row>
    <row r="206" spans="1:9" s="538" customFormat="1">
      <c r="A206" s="383" t="s">
        <v>1377</v>
      </c>
      <c r="B206" s="383" t="s">
        <v>172</v>
      </c>
      <c r="C206" s="383" t="s">
        <v>185</v>
      </c>
      <c r="D206" s="539" t="s">
        <v>1229</v>
      </c>
      <c r="E206" s="384">
        <v>2247</v>
      </c>
      <c r="F206" s="384">
        <v>344</v>
      </c>
      <c r="G206" s="384">
        <v>1432</v>
      </c>
      <c r="H206" s="384">
        <v>457</v>
      </c>
      <c r="I206" s="384">
        <v>14</v>
      </c>
    </row>
    <row r="207" spans="1:9" s="538" customFormat="1">
      <c r="A207" s="383" t="s">
        <v>1380</v>
      </c>
      <c r="B207" s="383" t="s">
        <v>172</v>
      </c>
      <c r="C207" s="383" t="s">
        <v>110</v>
      </c>
      <c r="D207" s="383" t="s">
        <v>1229</v>
      </c>
      <c r="E207" s="384">
        <v>291</v>
      </c>
      <c r="F207" s="384">
        <v>10</v>
      </c>
      <c r="G207" s="384">
        <v>167</v>
      </c>
      <c r="H207" s="384">
        <v>107</v>
      </c>
      <c r="I207" s="384">
        <v>7</v>
      </c>
    </row>
    <row r="208" spans="1:9" s="538" customFormat="1">
      <c r="A208" s="383" t="s">
        <v>1383</v>
      </c>
      <c r="B208" s="383" t="s">
        <v>172</v>
      </c>
      <c r="C208" s="383" t="s">
        <v>111</v>
      </c>
      <c r="D208" s="383" t="s">
        <v>1229</v>
      </c>
      <c r="E208" s="384">
        <v>274</v>
      </c>
      <c r="F208" s="384">
        <v>26</v>
      </c>
      <c r="G208" s="384">
        <v>163</v>
      </c>
      <c r="H208" s="384">
        <v>83</v>
      </c>
      <c r="I208" s="384">
        <v>2</v>
      </c>
    </row>
    <row r="209" spans="1:9" s="538" customFormat="1">
      <c r="A209" s="383" t="s">
        <v>1386</v>
      </c>
      <c r="B209" s="383" t="s">
        <v>172</v>
      </c>
      <c r="C209" s="383" t="s">
        <v>163</v>
      </c>
      <c r="D209" s="539" t="s">
        <v>1229</v>
      </c>
      <c r="E209" s="384">
        <v>79</v>
      </c>
      <c r="F209" s="384">
        <v>8</v>
      </c>
      <c r="G209" s="384">
        <v>51</v>
      </c>
      <c r="H209" s="384">
        <v>20</v>
      </c>
      <c r="I209" s="384">
        <v>0</v>
      </c>
    </row>
    <row r="210" spans="1:9" s="538" customFormat="1">
      <c r="A210" s="383" t="s">
        <v>1389</v>
      </c>
      <c r="B210" s="383" t="s">
        <v>172</v>
      </c>
      <c r="C210" s="383" t="s">
        <v>112</v>
      </c>
      <c r="D210" s="539" t="s">
        <v>1229</v>
      </c>
      <c r="E210" s="384">
        <v>309</v>
      </c>
      <c r="F210" s="384">
        <v>37</v>
      </c>
      <c r="G210" s="384">
        <v>198</v>
      </c>
      <c r="H210" s="384">
        <v>71</v>
      </c>
      <c r="I210" s="384">
        <v>3</v>
      </c>
    </row>
    <row r="211" spans="1:9" s="538" customFormat="1">
      <c r="A211" s="383" t="s">
        <v>1392</v>
      </c>
      <c r="B211" s="383" t="s">
        <v>172</v>
      </c>
      <c r="C211" s="383" t="s">
        <v>219</v>
      </c>
      <c r="D211" s="539" t="s">
        <v>1229</v>
      </c>
      <c r="E211" s="384">
        <v>209</v>
      </c>
      <c r="F211" s="384">
        <v>34</v>
      </c>
      <c r="G211" s="384">
        <v>131</v>
      </c>
      <c r="H211" s="384">
        <v>43</v>
      </c>
      <c r="I211" s="384">
        <v>1</v>
      </c>
    </row>
    <row r="212" spans="1:9" s="538" customFormat="1">
      <c r="A212" s="383" t="s">
        <v>1395</v>
      </c>
      <c r="B212" s="383" t="s">
        <v>172</v>
      </c>
      <c r="C212" s="383" t="s">
        <v>90</v>
      </c>
      <c r="D212" s="539" t="s">
        <v>1229</v>
      </c>
      <c r="E212" s="384">
        <v>1976</v>
      </c>
      <c r="F212" s="384">
        <v>260</v>
      </c>
      <c r="G212" s="384">
        <v>1339</v>
      </c>
      <c r="H212" s="384">
        <v>359</v>
      </c>
      <c r="I212" s="384">
        <v>18</v>
      </c>
    </row>
    <row r="213" spans="1:9" s="538" customFormat="1">
      <c r="A213" s="383" t="s">
        <v>1398</v>
      </c>
      <c r="B213" s="383" t="s">
        <v>172</v>
      </c>
      <c r="C213" s="383" t="s">
        <v>113</v>
      </c>
      <c r="D213" s="539" t="s">
        <v>1229</v>
      </c>
      <c r="E213" s="384">
        <v>377</v>
      </c>
      <c r="F213" s="384">
        <v>26</v>
      </c>
      <c r="G213" s="384">
        <v>226</v>
      </c>
      <c r="H213" s="384">
        <v>119</v>
      </c>
      <c r="I213" s="384">
        <v>6</v>
      </c>
    </row>
    <row r="214" spans="1:9" s="538" customFormat="1">
      <c r="A214" s="383" t="s">
        <v>1401</v>
      </c>
      <c r="B214" s="383" t="s">
        <v>172</v>
      </c>
      <c r="C214" s="383" t="s">
        <v>114</v>
      </c>
      <c r="D214" s="539" t="s">
        <v>1229</v>
      </c>
      <c r="E214" s="384">
        <v>290</v>
      </c>
      <c r="F214" s="384">
        <v>14</v>
      </c>
      <c r="G214" s="384">
        <v>187</v>
      </c>
      <c r="H214" s="384">
        <v>82</v>
      </c>
      <c r="I214" s="384">
        <v>7</v>
      </c>
    </row>
    <row r="215" spans="1:9" s="538" customFormat="1">
      <c r="A215" s="383" t="s">
        <v>1404</v>
      </c>
      <c r="B215" s="383" t="s">
        <v>172</v>
      </c>
      <c r="C215" s="383" t="s">
        <v>186</v>
      </c>
      <c r="D215" s="539" t="s">
        <v>1229</v>
      </c>
      <c r="E215" s="384">
        <v>101</v>
      </c>
      <c r="F215" s="384">
        <v>25</v>
      </c>
      <c r="G215" s="384">
        <v>57</v>
      </c>
      <c r="H215" s="384">
        <v>19</v>
      </c>
      <c r="I215" s="384">
        <v>0</v>
      </c>
    </row>
    <row r="216" spans="1:9" s="538" customFormat="1">
      <c r="A216" s="383" t="s">
        <v>7099</v>
      </c>
      <c r="B216" s="383" t="s">
        <v>172</v>
      </c>
      <c r="C216" s="383" t="s">
        <v>207</v>
      </c>
      <c r="D216" s="539" t="s">
        <v>1229</v>
      </c>
      <c r="E216" s="384">
        <v>4</v>
      </c>
      <c r="F216" s="384">
        <v>2</v>
      </c>
      <c r="G216" s="384">
        <v>2</v>
      </c>
      <c r="H216" s="384">
        <v>0</v>
      </c>
      <c r="I216" s="384">
        <v>0</v>
      </c>
    </row>
    <row r="217" spans="1:9" s="538" customFormat="1">
      <c r="A217" s="383" t="s">
        <v>1407</v>
      </c>
      <c r="B217" s="383" t="s">
        <v>172</v>
      </c>
      <c r="C217" s="383" t="s">
        <v>115</v>
      </c>
      <c r="D217" s="539" t="s">
        <v>1229</v>
      </c>
      <c r="E217" s="384">
        <v>222</v>
      </c>
      <c r="F217" s="384">
        <v>15</v>
      </c>
      <c r="G217" s="384">
        <v>149</v>
      </c>
      <c r="H217" s="384">
        <v>55</v>
      </c>
      <c r="I217" s="384">
        <v>3</v>
      </c>
    </row>
    <row r="218" spans="1:9" s="538" customFormat="1">
      <c r="A218" s="383" t="s">
        <v>1410</v>
      </c>
      <c r="B218" s="383" t="s">
        <v>172</v>
      </c>
      <c r="C218" s="383" t="s">
        <v>146</v>
      </c>
      <c r="D218" s="539" t="s">
        <v>1229</v>
      </c>
      <c r="E218" s="384">
        <v>112</v>
      </c>
      <c r="F218" s="384">
        <v>17</v>
      </c>
      <c r="G218" s="384">
        <v>69</v>
      </c>
      <c r="H218" s="384">
        <v>26</v>
      </c>
      <c r="I218" s="384">
        <v>0</v>
      </c>
    </row>
    <row r="219" spans="1:9" s="538" customFormat="1">
      <c r="A219" s="383" t="s">
        <v>1413</v>
      </c>
      <c r="B219" s="383" t="s">
        <v>172</v>
      </c>
      <c r="C219" s="383" t="s">
        <v>187</v>
      </c>
      <c r="D219" s="539" t="s">
        <v>1229</v>
      </c>
      <c r="E219" s="384">
        <v>1938</v>
      </c>
      <c r="F219" s="384">
        <v>279</v>
      </c>
      <c r="G219" s="384">
        <v>1290</v>
      </c>
      <c r="H219" s="384">
        <v>362</v>
      </c>
      <c r="I219" s="384">
        <v>7</v>
      </c>
    </row>
    <row r="220" spans="1:9" s="538" customFormat="1">
      <c r="A220" s="383" t="s">
        <v>1416</v>
      </c>
      <c r="B220" s="383" t="s">
        <v>172</v>
      </c>
      <c r="C220" s="383" t="s">
        <v>235</v>
      </c>
      <c r="D220" s="539" t="s">
        <v>1229</v>
      </c>
      <c r="E220" s="384">
        <v>174</v>
      </c>
      <c r="F220" s="384">
        <v>5</v>
      </c>
      <c r="G220" s="384">
        <v>127</v>
      </c>
      <c r="H220" s="384">
        <v>41</v>
      </c>
      <c r="I220" s="384">
        <v>1</v>
      </c>
    </row>
    <row r="221" spans="1:9" s="538" customFormat="1">
      <c r="A221" s="383" t="s">
        <v>1419</v>
      </c>
      <c r="B221" s="383" t="s">
        <v>172</v>
      </c>
      <c r="C221" s="383" t="s">
        <v>147</v>
      </c>
      <c r="D221" s="383" t="s">
        <v>1229</v>
      </c>
      <c r="E221" s="384">
        <v>307</v>
      </c>
      <c r="F221" s="384">
        <v>40</v>
      </c>
      <c r="G221" s="384">
        <v>223</v>
      </c>
      <c r="H221" s="384">
        <v>44</v>
      </c>
      <c r="I221" s="384">
        <v>0</v>
      </c>
    </row>
    <row r="222" spans="1:9" s="538" customFormat="1">
      <c r="A222" s="383" t="s">
        <v>1422</v>
      </c>
      <c r="B222" s="383" t="s">
        <v>172</v>
      </c>
      <c r="C222" s="383" t="s">
        <v>118</v>
      </c>
      <c r="D222" s="539" t="s">
        <v>1229</v>
      </c>
      <c r="E222" s="384">
        <v>542</v>
      </c>
      <c r="F222" s="384">
        <v>51</v>
      </c>
      <c r="G222" s="384">
        <v>331</v>
      </c>
      <c r="H222" s="384">
        <v>153</v>
      </c>
      <c r="I222" s="384">
        <v>7</v>
      </c>
    </row>
    <row r="223" spans="1:9" s="538" customFormat="1">
      <c r="A223" s="383" t="s">
        <v>1425</v>
      </c>
      <c r="B223" s="383" t="s">
        <v>172</v>
      </c>
      <c r="C223" s="383" t="s">
        <v>31</v>
      </c>
      <c r="D223" s="383" t="s">
        <v>1229</v>
      </c>
      <c r="E223" s="384">
        <v>129</v>
      </c>
      <c r="F223" s="384">
        <v>13</v>
      </c>
      <c r="G223" s="384">
        <v>87</v>
      </c>
      <c r="H223" s="384">
        <v>28</v>
      </c>
      <c r="I223" s="384">
        <v>1</v>
      </c>
    </row>
    <row r="224" spans="1:9" s="538" customFormat="1">
      <c r="A224" s="383" t="s">
        <v>1428</v>
      </c>
      <c r="B224" s="383" t="s">
        <v>172</v>
      </c>
      <c r="C224" s="383" t="s">
        <v>148</v>
      </c>
      <c r="D224" s="539" t="s">
        <v>1229</v>
      </c>
      <c r="E224" s="384">
        <v>343</v>
      </c>
      <c r="F224" s="384">
        <v>27</v>
      </c>
      <c r="G224" s="384">
        <v>213</v>
      </c>
      <c r="H224" s="384">
        <v>91</v>
      </c>
      <c r="I224" s="384">
        <v>12</v>
      </c>
    </row>
    <row r="225" spans="1:9" s="538" customFormat="1">
      <c r="A225" s="383" t="s">
        <v>1431</v>
      </c>
      <c r="B225" s="383" t="s">
        <v>172</v>
      </c>
      <c r="C225" s="383" t="s">
        <v>32</v>
      </c>
      <c r="D225" s="539" t="s">
        <v>1229</v>
      </c>
      <c r="E225" s="384">
        <v>1419</v>
      </c>
      <c r="F225" s="384">
        <v>172</v>
      </c>
      <c r="G225" s="384">
        <v>891</v>
      </c>
      <c r="H225" s="384">
        <v>347</v>
      </c>
      <c r="I225" s="384">
        <v>9</v>
      </c>
    </row>
    <row r="226" spans="1:9" s="538" customFormat="1">
      <c r="A226" s="383" t="s">
        <v>1434</v>
      </c>
      <c r="B226" s="383" t="s">
        <v>172</v>
      </c>
      <c r="C226" s="383" t="s">
        <v>119</v>
      </c>
      <c r="D226" s="383" t="s">
        <v>1229</v>
      </c>
      <c r="E226" s="384">
        <v>1102</v>
      </c>
      <c r="F226" s="384">
        <v>97</v>
      </c>
      <c r="G226" s="384">
        <v>677</v>
      </c>
      <c r="H226" s="384">
        <v>320</v>
      </c>
      <c r="I226" s="384">
        <v>8</v>
      </c>
    </row>
    <row r="227" spans="1:9" s="538" customFormat="1">
      <c r="A227" s="383" t="s">
        <v>1437</v>
      </c>
      <c r="B227" s="383" t="s">
        <v>172</v>
      </c>
      <c r="C227" s="383" t="s">
        <v>79</v>
      </c>
      <c r="D227" s="539" t="s">
        <v>1229</v>
      </c>
      <c r="E227" s="384">
        <v>283</v>
      </c>
      <c r="F227" s="384">
        <v>14</v>
      </c>
      <c r="G227" s="384">
        <v>164</v>
      </c>
      <c r="H227" s="384">
        <v>96</v>
      </c>
      <c r="I227" s="384">
        <v>9</v>
      </c>
    </row>
    <row r="228" spans="1:9" s="538" customFormat="1">
      <c r="A228" s="383" t="s">
        <v>1440</v>
      </c>
      <c r="B228" s="383" t="s">
        <v>172</v>
      </c>
      <c r="C228" s="383" t="s">
        <v>80</v>
      </c>
      <c r="D228" s="383" t="s">
        <v>1229</v>
      </c>
      <c r="E228" s="384">
        <v>1024</v>
      </c>
      <c r="F228" s="384">
        <v>89</v>
      </c>
      <c r="G228" s="384">
        <v>654</v>
      </c>
      <c r="H228" s="384">
        <v>266</v>
      </c>
      <c r="I228" s="384">
        <v>15</v>
      </c>
    </row>
    <row r="229" spans="1:9" s="538" customFormat="1">
      <c r="A229" s="383" t="s">
        <v>1443</v>
      </c>
      <c r="B229" s="383" t="s">
        <v>172</v>
      </c>
      <c r="C229" s="383" t="s">
        <v>149</v>
      </c>
      <c r="D229" s="539" t="s">
        <v>1229</v>
      </c>
      <c r="E229" s="384">
        <v>486</v>
      </c>
      <c r="F229" s="384">
        <v>51</v>
      </c>
      <c r="G229" s="384">
        <v>294</v>
      </c>
      <c r="H229" s="384">
        <v>126</v>
      </c>
      <c r="I229" s="384">
        <v>15</v>
      </c>
    </row>
    <row r="230" spans="1:9" s="538" customFormat="1">
      <c r="A230" s="383" t="s">
        <v>1446</v>
      </c>
      <c r="B230" s="383" t="s">
        <v>172</v>
      </c>
      <c r="C230" s="383" t="s">
        <v>81</v>
      </c>
      <c r="D230" s="383" t="s">
        <v>1229</v>
      </c>
      <c r="E230" s="384">
        <v>962</v>
      </c>
      <c r="F230" s="384">
        <v>83</v>
      </c>
      <c r="G230" s="384">
        <v>637</v>
      </c>
      <c r="H230" s="384">
        <v>233</v>
      </c>
      <c r="I230" s="384">
        <v>9</v>
      </c>
    </row>
    <row r="231" spans="1:9" s="538" customFormat="1">
      <c r="A231" s="383" t="s">
        <v>1449</v>
      </c>
      <c r="B231" s="383" t="s">
        <v>172</v>
      </c>
      <c r="C231" s="383" t="s">
        <v>33</v>
      </c>
      <c r="D231" s="539" t="s">
        <v>1229</v>
      </c>
      <c r="E231" s="384">
        <v>346</v>
      </c>
      <c r="F231" s="384">
        <v>23</v>
      </c>
      <c r="G231" s="384">
        <v>240</v>
      </c>
      <c r="H231" s="384">
        <v>78</v>
      </c>
      <c r="I231" s="384">
        <v>5</v>
      </c>
    </row>
    <row r="232" spans="1:9" s="538" customFormat="1">
      <c r="A232" s="383" t="s">
        <v>7100</v>
      </c>
      <c r="B232" s="383" t="s">
        <v>172</v>
      </c>
      <c r="C232" s="383" t="s">
        <v>179</v>
      </c>
      <c r="D232" s="539" t="s">
        <v>1229</v>
      </c>
      <c r="E232" s="384">
        <v>31</v>
      </c>
      <c r="F232" s="384">
        <v>3</v>
      </c>
      <c r="G232" s="384">
        <v>20</v>
      </c>
      <c r="H232" s="384">
        <v>8</v>
      </c>
      <c r="I232" s="384">
        <v>0</v>
      </c>
    </row>
    <row r="233" spans="1:9" s="538" customFormat="1">
      <c r="A233" s="383" t="s">
        <v>1452</v>
      </c>
      <c r="B233" s="383" t="s">
        <v>172</v>
      </c>
      <c r="C233" s="383" t="s">
        <v>91</v>
      </c>
      <c r="D233" s="539" t="s">
        <v>1229</v>
      </c>
      <c r="E233" s="384">
        <v>223</v>
      </c>
      <c r="F233" s="384">
        <v>26</v>
      </c>
      <c r="G233" s="384">
        <v>145</v>
      </c>
      <c r="H233" s="384">
        <v>48</v>
      </c>
      <c r="I233" s="384">
        <v>4</v>
      </c>
    </row>
    <row r="234" spans="1:9" s="538" customFormat="1">
      <c r="A234" s="383" t="s">
        <v>1455</v>
      </c>
      <c r="B234" s="383" t="s">
        <v>172</v>
      </c>
      <c r="C234" s="383" t="s">
        <v>34</v>
      </c>
      <c r="D234" s="539" t="s">
        <v>1229</v>
      </c>
      <c r="E234" s="384">
        <v>498</v>
      </c>
      <c r="F234" s="384">
        <v>26</v>
      </c>
      <c r="G234" s="384">
        <v>278</v>
      </c>
      <c r="H234" s="384">
        <v>181</v>
      </c>
      <c r="I234" s="384">
        <v>13</v>
      </c>
    </row>
    <row r="235" spans="1:9" s="538" customFormat="1">
      <c r="A235" s="383" t="s">
        <v>1458</v>
      </c>
      <c r="B235" s="383" t="s">
        <v>172</v>
      </c>
      <c r="C235" s="383" t="s">
        <v>188</v>
      </c>
      <c r="D235" s="383" t="s">
        <v>1229</v>
      </c>
      <c r="E235" s="384">
        <v>329</v>
      </c>
      <c r="F235" s="384">
        <v>34</v>
      </c>
      <c r="G235" s="384">
        <v>186</v>
      </c>
      <c r="H235" s="384">
        <v>105</v>
      </c>
      <c r="I235" s="384">
        <v>4</v>
      </c>
    </row>
    <row r="236" spans="1:9" s="538" customFormat="1">
      <c r="A236" s="383" t="s">
        <v>1461</v>
      </c>
      <c r="B236" s="383" t="s">
        <v>172</v>
      </c>
      <c r="C236" s="383" t="s">
        <v>150</v>
      </c>
      <c r="D236" s="383" t="s">
        <v>1229</v>
      </c>
      <c r="E236" s="384">
        <v>332</v>
      </c>
      <c r="F236" s="384">
        <v>36</v>
      </c>
      <c r="G236" s="384">
        <v>222</v>
      </c>
      <c r="H236" s="384">
        <v>71</v>
      </c>
      <c r="I236" s="384">
        <v>3</v>
      </c>
    </row>
    <row r="237" spans="1:9" s="538" customFormat="1">
      <c r="A237" s="383" t="s">
        <v>1464</v>
      </c>
      <c r="B237" s="383" t="s">
        <v>172</v>
      </c>
      <c r="C237" s="540" t="s">
        <v>164</v>
      </c>
      <c r="D237" s="540" t="s">
        <v>1229</v>
      </c>
      <c r="E237" s="384">
        <v>109</v>
      </c>
      <c r="F237" s="384">
        <v>8</v>
      </c>
      <c r="G237" s="384">
        <v>71</v>
      </c>
      <c r="H237" s="384">
        <v>29</v>
      </c>
      <c r="I237" s="384">
        <v>1</v>
      </c>
    </row>
    <row r="238" spans="1:9" s="538" customFormat="1">
      <c r="A238" s="383" t="s">
        <v>1467</v>
      </c>
      <c r="B238" s="383" t="s">
        <v>172</v>
      </c>
      <c r="C238" s="540" t="s">
        <v>189</v>
      </c>
      <c r="D238" s="540" t="s">
        <v>1229</v>
      </c>
      <c r="E238" s="384">
        <v>429</v>
      </c>
      <c r="F238" s="384">
        <v>40</v>
      </c>
      <c r="G238" s="384">
        <v>283</v>
      </c>
      <c r="H238" s="384">
        <v>102</v>
      </c>
      <c r="I238" s="384">
        <v>4</v>
      </c>
    </row>
    <row r="239" spans="1:9" s="538" customFormat="1">
      <c r="A239" s="383" t="s">
        <v>1470</v>
      </c>
      <c r="B239" s="383" t="s">
        <v>172</v>
      </c>
      <c r="C239" s="383" t="s">
        <v>165</v>
      </c>
      <c r="D239" s="539" t="s">
        <v>1229</v>
      </c>
      <c r="E239" s="384">
        <v>289</v>
      </c>
      <c r="F239" s="384">
        <v>34</v>
      </c>
      <c r="G239" s="384">
        <v>198</v>
      </c>
      <c r="H239" s="384">
        <v>54</v>
      </c>
      <c r="I239" s="384">
        <v>3</v>
      </c>
    </row>
    <row r="240" spans="1:9" s="538" customFormat="1">
      <c r="A240" s="383" t="s">
        <v>1473</v>
      </c>
      <c r="B240" s="383" t="s">
        <v>172</v>
      </c>
      <c r="C240" s="383" t="s">
        <v>151</v>
      </c>
      <c r="D240" s="539" t="s">
        <v>1229</v>
      </c>
      <c r="E240" s="384">
        <v>233</v>
      </c>
      <c r="F240" s="384">
        <v>8</v>
      </c>
      <c r="G240" s="384">
        <v>121</v>
      </c>
      <c r="H240" s="384">
        <v>95</v>
      </c>
      <c r="I240" s="384">
        <v>9</v>
      </c>
    </row>
    <row r="241" spans="1:9" s="538" customFormat="1">
      <c r="A241" s="383" t="s">
        <v>1476</v>
      </c>
      <c r="B241" s="383" t="s">
        <v>172</v>
      </c>
      <c r="C241" s="383" t="s">
        <v>92</v>
      </c>
      <c r="D241" s="383" t="s">
        <v>1229</v>
      </c>
      <c r="E241" s="384">
        <v>933</v>
      </c>
      <c r="F241" s="384">
        <v>98</v>
      </c>
      <c r="G241" s="384">
        <v>638</v>
      </c>
      <c r="H241" s="384">
        <v>193</v>
      </c>
      <c r="I241" s="384">
        <v>4</v>
      </c>
    </row>
    <row r="242" spans="1:9" s="538" customFormat="1">
      <c r="A242" s="383" t="s">
        <v>1479</v>
      </c>
      <c r="B242" s="383" t="s">
        <v>172</v>
      </c>
      <c r="C242" s="383" t="s">
        <v>59</v>
      </c>
      <c r="D242" s="539" t="s">
        <v>1229</v>
      </c>
      <c r="E242" s="384">
        <v>123</v>
      </c>
      <c r="F242" s="384">
        <v>9</v>
      </c>
      <c r="G242" s="384">
        <v>80</v>
      </c>
      <c r="H242" s="384">
        <v>34</v>
      </c>
      <c r="I242" s="384">
        <v>0</v>
      </c>
    </row>
    <row r="243" spans="1:9" s="538" customFormat="1">
      <c r="A243" s="383" t="s">
        <v>1482</v>
      </c>
      <c r="B243" s="383" t="s">
        <v>172</v>
      </c>
      <c r="C243" s="383" t="s">
        <v>60</v>
      </c>
      <c r="D243" s="539" t="s">
        <v>1229</v>
      </c>
      <c r="E243" s="384">
        <v>188</v>
      </c>
      <c r="F243" s="384">
        <v>13</v>
      </c>
      <c r="G243" s="384">
        <v>109</v>
      </c>
      <c r="H243" s="384">
        <v>66</v>
      </c>
      <c r="I243" s="384">
        <v>0</v>
      </c>
    </row>
    <row r="244" spans="1:9" s="538" customFormat="1">
      <c r="A244" s="383" t="s">
        <v>1485</v>
      </c>
      <c r="B244" s="383" t="s">
        <v>172</v>
      </c>
      <c r="C244" s="383" t="s">
        <v>208</v>
      </c>
      <c r="D244" s="539" t="s">
        <v>1229</v>
      </c>
      <c r="E244" s="384">
        <v>321</v>
      </c>
      <c r="F244" s="384">
        <v>63</v>
      </c>
      <c r="G244" s="384">
        <v>180</v>
      </c>
      <c r="H244" s="384">
        <v>78</v>
      </c>
      <c r="I244" s="384">
        <v>0</v>
      </c>
    </row>
    <row r="245" spans="1:9" s="538" customFormat="1">
      <c r="A245" s="383" t="s">
        <v>1488</v>
      </c>
      <c r="B245" s="383" t="s">
        <v>172</v>
      </c>
      <c r="C245" s="383" t="s">
        <v>166</v>
      </c>
      <c r="D245" s="539" t="s">
        <v>1229</v>
      </c>
      <c r="E245" s="384">
        <v>210</v>
      </c>
      <c r="F245" s="384">
        <v>47</v>
      </c>
      <c r="G245" s="384">
        <v>127</v>
      </c>
      <c r="H245" s="384">
        <v>36</v>
      </c>
      <c r="I245" s="384">
        <v>0</v>
      </c>
    </row>
    <row r="246" spans="1:9" s="538" customFormat="1">
      <c r="A246" s="383" t="s">
        <v>1491</v>
      </c>
      <c r="B246" s="383" t="s">
        <v>172</v>
      </c>
      <c r="C246" s="383" t="s">
        <v>61</v>
      </c>
      <c r="D246" s="539" t="s">
        <v>1229</v>
      </c>
      <c r="E246" s="384">
        <v>820</v>
      </c>
      <c r="F246" s="384">
        <v>75</v>
      </c>
      <c r="G246" s="384">
        <v>586</v>
      </c>
      <c r="H246" s="384">
        <v>153</v>
      </c>
      <c r="I246" s="384">
        <v>6</v>
      </c>
    </row>
    <row r="247" spans="1:9" s="538" customFormat="1">
      <c r="A247" s="383" t="s">
        <v>1494</v>
      </c>
      <c r="B247" s="383" t="s">
        <v>172</v>
      </c>
      <c r="C247" s="383" t="s">
        <v>82</v>
      </c>
      <c r="D247" s="383" t="s">
        <v>1229</v>
      </c>
      <c r="E247" s="384">
        <v>1148</v>
      </c>
      <c r="F247" s="384">
        <v>149</v>
      </c>
      <c r="G247" s="384">
        <v>696</v>
      </c>
      <c r="H247" s="384">
        <v>293</v>
      </c>
      <c r="I247" s="384">
        <v>10</v>
      </c>
    </row>
    <row r="248" spans="1:9" s="538" customFormat="1">
      <c r="A248" s="383" t="s">
        <v>1497</v>
      </c>
      <c r="B248" s="383" t="s">
        <v>172</v>
      </c>
      <c r="C248" s="383" t="s">
        <v>167</v>
      </c>
      <c r="D248" s="539" t="s">
        <v>1229</v>
      </c>
      <c r="E248" s="384">
        <v>392</v>
      </c>
      <c r="F248" s="384">
        <v>44</v>
      </c>
      <c r="G248" s="384">
        <v>236</v>
      </c>
      <c r="H248" s="384">
        <v>108</v>
      </c>
      <c r="I248" s="384">
        <v>4</v>
      </c>
    </row>
    <row r="249" spans="1:9" s="538" customFormat="1">
      <c r="A249" s="383" t="s">
        <v>1500</v>
      </c>
      <c r="B249" s="383" t="s">
        <v>172</v>
      </c>
      <c r="C249" s="383" t="s">
        <v>83</v>
      </c>
      <c r="D249" s="383" t="s">
        <v>1229</v>
      </c>
      <c r="E249" s="384">
        <v>260</v>
      </c>
      <c r="F249" s="384">
        <v>16</v>
      </c>
      <c r="G249" s="384">
        <v>149</v>
      </c>
      <c r="H249" s="384">
        <v>94</v>
      </c>
      <c r="I249" s="384">
        <v>1</v>
      </c>
    </row>
    <row r="250" spans="1:9" s="538" customFormat="1">
      <c r="A250" s="383" t="s">
        <v>1503</v>
      </c>
      <c r="B250" s="383" t="s">
        <v>172</v>
      </c>
      <c r="C250" s="383" t="s">
        <v>84</v>
      </c>
      <c r="D250" s="539" t="s">
        <v>1229</v>
      </c>
      <c r="E250" s="384">
        <v>1099</v>
      </c>
      <c r="F250" s="384">
        <v>84</v>
      </c>
      <c r="G250" s="384">
        <v>689</v>
      </c>
      <c r="H250" s="384">
        <v>311</v>
      </c>
      <c r="I250" s="384">
        <v>15</v>
      </c>
    </row>
    <row r="251" spans="1:9" s="538" customFormat="1">
      <c r="A251" s="383" t="s">
        <v>1506</v>
      </c>
      <c r="B251" s="383" t="s">
        <v>172</v>
      </c>
      <c r="C251" s="383" t="s">
        <v>35</v>
      </c>
      <c r="D251" s="539" t="s">
        <v>1229</v>
      </c>
      <c r="E251" s="384">
        <v>268</v>
      </c>
      <c r="F251" s="384">
        <v>21</v>
      </c>
      <c r="G251" s="384">
        <v>162</v>
      </c>
      <c r="H251" s="384">
        <v>79</v>
      </c>
      <c r="I251" s="384">
        <v>6</v>
      </c>
    </row>
    <row r="252" spans="1:9" s="538" customFormat="1">
      <c r="A252" s="383" t="s">
        <v>1509</v>
      </c>
      <c r="B252" s="383" t="s">
        <v>172</v>
      </c>
      <c r="C252" s="383" t="s">
        <v>190</v>
      </c>
      <c r="D252" s="539" t="s">
        <v>1229</v>
      </c>
      <c r="E252" s="384">
        <v>1029</v>
      </c>
      <c r="F252" s="384">
        <v>113</v>
      </c>
      <c r="G252" s="384">
        <v>654</v>
      </c>
      <c r="H252" s="384">
        <v>258</v>
      </c>
      <c r="I252" s="384">
        <v>4</v>
      </c>
    </row>
    <row r="253" spans="1:9" s="538" customFormat="1">
      <c r="A253" s="383" t="s">
        <v>1512</v>
      </c>
      <c r="B253" s="383" t="s">
        <v>172</v>
      </c>
      <c r="C253" s="383" t="s">
        <v>93</v>
      </c>
      <c r="D253" s="383" t="s">
        <v>1229</v>
      </c>
      <c r="E253" s="384">
        <v>290</v>
      </c>
      <c r="F253" s="384">
        <v>31</v>
      </c>
      <c r="G253" s="384">
        <v>184</v>
      </c>
      <c r="H253" s="384">
        <v>73</v>
      </c>
      <c r="I253" s="384">
        <v>2</v>
      </c>
    </row>
    <row r="254" spans="1:9" s="538" customFormat="1">
      <c r="A254" s="383" t="s">
        <v>1515</v>
      </c>
      <c r="B254" s="383" t="s">
        <v>172</v>
      </c>
      <c r="C254" s="383" t="s">
        <v>209</v>
      </c>
      <c r="D254" s="383" t="s">
        <v>1229</v>
      </c>
      <c r="E254" s="384">
        <v>260</v>
      </c>
      <c r="F254" s="384">
        <v>35</v>
      </c>
      <c r="G254" s="384">
        <v>184</v>
      </c>
      <c r="H254" s="384">
        <v>40</v>
      </c>
      <c r="I254" s="384">
        <v>1</v>
      </c>
    </row>
    <row r="255" spans="1:9" s="538" customFormat="1">
      <c r="A255" s="383" t="s">
        <v>1518</v>
      </c>
      <c r="B255" s="383" t="s">
        <v>172</v>
      </c>
      <c r="C255" s="383" t="s">
        <v>210</v>
      </c>
      <c r="D255" s="539" t="s">
        <v>1229</v>
      </c>
      <c r="E255" s="384">
        <v>185</v>
      </c>
      <c r="F255" s="384">
        <v>37</v>
      </c>
      <c r="G255" s="384">
        <v>110</v>
      </c>
      <c r="H255" s="384">
        <v>38</v>
      </c>
      <c r="I255" s="384">
        <v>0</v>
      </c>
    </row>
    <row r="256" spans="1:9" s="538" customFormat="1">
      <c r="A256" s="383" t="s">
        <v>1521</v>
      </c>
      <c r="B256" s="383" t="s">
        <v>172</v>
      </c>
      <c r="C256" s="383" t="s">
        <v>191</v>
      </c>
      <c r="D256" s="539" t="s">
        <v>1229</v>
      </c>
      <c r="E256" s="384">
        <v>213</v>
      </c>
      <c r="F256" s="384">
        <v>33</v>
      </c>
      <c r="G256" s="384">
        <v>129</v>
      </c>
      <c r="H256" s="384">
        <v>50</v>
      </c>
      <c r="I256" s="384">
        <v>1</v>
      </c>
    </row>
    <row r="257" spans="1:9" s="538" customFormat="1">
      <c r="A257" s="383" t="s">
        <v>1524</v>
      </c>
      <c r="B257" s="383" t="s">
        <v>172</v>
      </c>
      <c r="C257" s="383" t="s">
        <v>192</v>
      </c>
      <c r="D257" s="539" t="s">
        <v>1229</v>
      </c>
      <c r="E257" s="384">
        <v>196</v>
      </c>
      <c r="F257" s="384">
        <v>44</v>
      </c>
      <c r="G257" s="384">
        <v>123</v>
      </c>
      <c r="H257" s="384">
        <v>27</v>
      </c>
      <c r="I257" s="384">
        <v>2</v>
      </c>
    </row>
    <row r="258" spans="1:9" s="538" customFormat="1">
      <c r="A258" s="383" t="s">
        <v>1527</v>
      </c>
      <c r="B258" s="383" t="s">
        <v>172</v>
      </c>
      <c r="C258" s="383" t="s">
        <v>152</v>
      </c>
      <c r="D258" s="539" t="s">
        <v>1229</v>
      </c>
      <c r="E258" s="384">
        <v>290</v>
      </c>
      <c r="F258" s="384">
        <v>28</v>
      </c>
      <c r="G258" s="384">
        <v>197</v>
      </c>
      <c r="H258" s="384">
        <v>62</v>
      </c>
      <c r="I258" s="384">
        <v>3</v>
      </c>
    </row>
    <row r="259" spans="1:9" s="538" customFormat="1">
      <c r="A259" s="383" t="s">
        <v>1530</v>
      </c>
      <c r="B259" s="383" t="s">
        <v>172</v>
      </c>
      <c r="C259" s="383" t="s">
        <v>168</v>
      </c>
      <c r="D259" s="539" t="s">
        <v>1229</v>
      </c>
      <c r="E259" s="384">
        <v>151</v>
      </c>
      <c r="F259" s="384">
        <v>9</v>
      </c>
      <c r="G259" s="384">
        <v>85</v>
      </c>
      <c r="H259" s="384">
        <v>56</v>
      </c>
      <c r="I259" s="384">
        <v>1</v>
      </c>
    </row>
    <row r="260" spans="1:9" s="538" customFormat="1">
      <c r="A260" s="383" t="s">
        <v>1533</v>
      </c>
      <c r="B260" s="383" t="s">
        <v>172</v>
      </c>
      <c r="C260" s="383" t="s">
        <v>153</v>
      </c>
      <c r="D260" s="383" t="s">
        <v>1229</v>
      </c>
      <c r="E260" s="384">
        <v>406</v>
      </c>
      <c r="F260" s="384">
        <v>57</v>
      </c>
      <c r="G260" s="384">
        <v>291</v>
      </c>
      <c r="H260" s="384">
        <v>56</v>
      </c>
      <c r="I260" s="384">
        <v>2</v>
      </c>
    </row>
    <row r="261" spans="1:9" s="538" customFormat="1">
      <c r="A261" s="383" t="s">
        <v>1536</v>
      </c>
      <c r="B261" s="383" t="s">
        <v>172</v>
      </c>
      <c r="C261" s="383" t="s">
        <v>36</v>
      </c>
      <c r="D261" s="539" t="s">
        <v>1229</v>
      </c>
      <c r="E261" s="384">
        <v>261</v>
      </c>
      <c r="F261" s="384">
        <v>31</v>
      </c>
      <c r="G261" s="384">
        <v>154</v>
      </c>
      <c r="H261" s="384">
        <v>70</v>
      </c>
      <c r="I261" s="384">
        <v>6</v>
      </c>
    </row>
    <row r="262" spans="1:9" s="538" customFormat="1">
      <c r="A262" s="383" t="s">
        <v>1539</v>
      </c>
      <c r="B262" s="383" t="s">
        <v>172</v>
      </c>
      <c r="C262" s="383" t="s">
        <v>62</v>
      </c>
      <c r="D262" s="383" t="s">
        <v>1229</v>
      </c>
      <c r="E262" s="384">
        <v>294</v>
      </c>
      <c r="F262" s="384">
        <v>24</v>
      </c>
      <c r="G262" s="384">
        <v>182</v>
      </c>
      <c r="H262" s="384">
        <v>87</v>
      </c>
      <c r="I262" s="384">
        <v>1</v>
      </c>
    </row>
    <row r="263" spans="1:9" s="538" customFormat="1">
      <c r="A263" s="383" t="s">
        <v>7101</v>
      </c>
      <c r="B263" s="383" t="s">
        <v>172</v>
      </c>
      <c r="C263" s="383" t="s">
        <v>85</v>
      </c>
      <c r="D263" s="383" t="s">
        <v>1229</v>
      </c>
      <c r="E263" s="384">
        <v>42</v>
      </c>
      <c r="F263" s="384">
        <v>8</v>
      </c>
      <c r="G263" s="384">
        <v>27</v>
      </c>
      <c r="H263" s="384">
        <v>6</v>
      </c>
      <c r="I263" s="384">
        <v>1</v>
      </c>
    </row>
    <row r="264" spans="1:9" s="538" customFormat="1">
      <c r="A264" s="383" t="s">
        <v>1542</v>
      </c>
      <c r="B264" s="383" t="s">
        <v>172</v>
      </c>
      <c r="C264" s="383" t="s">
        <v>37</v>
      </c>
      <c r="D264" s="383" t="s">
        <v>1229</v>
      </c>
      <c r="E264" s="384">
        <v>286</v>
      </c>
      <c r="F264" s="384">
        <v>19</v>
      </c>
      <c r="G264" s="384">
        <v>169</v>
      </c>
      <c r="H264" s="384">
        <v>94</v>
      </c>
      <c r="I264" s="384">
        <v>4</v>
      </c>
    </row>
    <row r="265" spans="1:9" s="538" customFormat="1">
      <c r="A265" s="383" t="s">
        <v>1545</v>
      </c>
      <c r="B265" s="383" t="s">
        <v>172</v>
      </c>
      <c r="C265" s="383" t="s">
        <v>220</v>
      </c>
      <c r="D265" s="383" t="s">
        <v>1229</v>
      </c>
      <c r="E265" s="384">
        <v>230</v>
      </c>
      <c r="F265" s="384">
        <v>17</v>
      </c>
      <c r="G265" s="384">
        <v>144</v>
      </c>
      <c r="H265" s="384">
        <v>60</v>
      </c>
      <c r="I265" s="384">
        <v>9</v>
      </c>
    </row>
    <row r="266" spans="1:9" s="538" customFormat="1">
      <c r="A266" s="383" t="s">
        <v>1548</v>
      </c>
      <c r="B266" s="383" t="s">
        <v>172</v>
      </c>
      <c r="C266" s="383" t="s">
        <v>38</v>
      </c>
      <c r="D266" s="539" t="s">
        <v>1229</v>
      </c>
      <c r="E266" s="384">
        <v>219</v>
      </c>
      <c r="F266" s="384">
        <v>37</v>
      </c>
      <c r="G266" s="384">
        <v>141</v>
      </c>
      <c r="H266" s="384">
        <v>41</v>
      </c>
      <c r="I266" s="384">
        <v>0</v>
      </c>
    </row>
    <row r="267" spans="1:9" s="538" customFormat="1">
      <c r="A267" s="383" t="s">
        <v>1551</v>
      </c>
      <c r="B267" s="383" t="s">
        <v>172</v>
      </c>
      <c r="C267" s="383" t="s">
        <v>63</v>
      </c>
      <c r="D267" s="539" t="s">
        <v>1229</v>
      </c>
      <c r="E267" s="384">
        <v>571</v>
      </c>
      <c r="F267" s="384">
        <v>34</v>
      </c>
      <c r="G267" s="384">
        <v>358</v>
      </c>
      <c r="H267" s="384">
        <v>175</v>
      </c>
      <c r="I267" s="384">
        <v>4</v>
      </c>
    </row>
    <row r="268" spans="1:9" s="538" customFormat="1">
      <c r="A268" s="383" t="s">
        <v>1554</v>
      </c>
      <c r="B268" s="383" t="s">
        <v>172</v>
      </c>
      <c r="C268" s="383" t="s">
        <v>221</v>
      </c>
      <c r="D268" s="383" t="s">
        <v>1229</v>
      </c>
      <c r="E268" s="384">
        <v>375</v>
      </c>
      <c r="F268" s="384">
        <v>52</v>
      </c>
      <c r="G268" s="384">
        <v>256</v>
      </c>
      <c r="H268" s="384">
        <v>66</v>
      </c>
      <c r="I268" s="384">
        <v>1</v>
      </c>
    </row>
    <row r="269" spans="1:9" s="538" customFormat="1">
      <c r="A269" s="383" t="s">
        <v>1557</v>
      </c>
      <c r="B269" s="383" t="s">
        <v>172</v>
      </c>
      <c r="C269" s="383" t="s">
        <v>193</v>
      </c>
      <c r="D269" s="539" t="s">
        <v>1229</v>
      </c>
      <c r="E269" s="384">
        <v>169</v>
      </c>
      <c r="F269" s="384">
        <v>23</v>
      </c>
      <c r="G269" s="384">
        <v>97</v>
      </c>
      <c r="H269" s="384">
        <v>49</v>
      </c>
      <c r="I269" s="384">
        <v>0</v>
      </c>
    </row>
    <row r="270" spans="1:9" s="538" customFormat="1">
      <c r="A270" s="383" t="s">
        <v>1560</v>
      </c>
      <c r="B270" s="383" t="s">
        <v>172</v>
      </c>
      <c r="C270" s="383" t="s">
        <v>222</v>
      </c>
      <c r="D270" s="539" t="s">
        <v>1229</v>
      </c>
      <c r="E270" s="384">
        <v>285</v>
      </c>
      <c r="F270" s="384">
        <v>29</v>
      </c>
      <c r="G270" s="384">
        <v>184</v>
      </c>
      <c r="H270" s="384">
        <v>65</v>
      </c>
      <c r="I270" s="384">
        <v>7</v>
      </c>
    </row>
    <row r="271" spans="1:9" s="538" customFormat="1">
      <c r="A271" s="383" t="s">
        <v>1563</v>
      </c>
      <c r="B271" s="383" t="s">
        <v>172</v>
      </c>
      <c r="C271" s="383" t="s">
        <v>211</v>
      </c>
      <c r="D271" s="539" t="s">
        <v>1229</v>
      </c>
      <c r="E271" s="384">
        <v>636</v>
      </c>
      <c r="F271" s="384">
        <v>105</v>
      </c>
      <c r="G271" s="384">
        <v>404</v>
      </c>
      <c r="H271" s="384">
        <v>124</v>
      </c>
      <c r="I271" s="384">
        <v>3</v>
      </c>
    </row>
    <row r="272" spans="1:9" s="538" customFormat="1">
      <c r="A272" s="383" t="s">
        <v>1566</v>
      </c>
      <c r="B272" s="383" t="s">
        <v>172</v>
      </c>
      <c r="C272" s="383" t="s">
        <v>212</v>
      </c>
      <c r="D272" s="539" t="s">
        <v>1229</v>
      </c>
      <c r="E272" s="384">
        <v>402</v>
      </c>
      <c r="F272" s="384">
        <v>42</v>
      </c>
      <c r="G272" s="384">
        <v>246</v>
      </c>
      <c r="H272" s="384">
        <v>114</v>
      </c>
      <c r="I272" s="384">
        <v>0</v>
      </c>
    </row>
    <row r="273" spans="1:9" s="538" customFormat="1">
      <c r="A273" s="383" t="s">
        <v>1569</v>
      </c>
      <c r="B273" s="383" t="s">
        <v>172</v>
      </c>
      <c r="C273" s="383" t="s">
        <v>169</v>
      </c>
      <c r="D273" s="539" t="s">
        <v>1229</v>
      </c>
      <c r="E273" s="384">
        <v>137</v>
      </c>
      <c r="F273" s="384">
        <v>4</v>
      </c>
      <c r="G273" s="384">
        <v>84</v>
      </c>
      <c r="H273" s="384">
        <v>48</v>
      </c>
      <c r="I273" s="384">
        <v>1</v>
      </c>
    </row>
    <row r="274" spans="1:9" s="538" customFormat="1">
      <c r="A274" s="383" t="s">
        <v>1572</v>
      </c>
      <c r="B274" s="383" t="s">
        <v>172</v>
      </c>
      <c r="C274" s="383" t="s">
        <v>194</v>
      </c>
      <c r="D274" s="383" t="s">
        <v>1229</v>
      </c>
      <c r="E274" s="384">
        <v>311</v>
      </c>
      <c r="F274" s="384">
        <v>45</v>
      </c>
      <c r="G274" s="384">
        <v>190</v>
      </c>
      <c r="H274" s="384">
        <v>72</v>
      </c>
      <c r="I274" s="384">
        <v>4</v>
      </c>
    </row>
    <row r="275" spans="1:9" s="538" customFormat="1">
      <c r="A275" s="383" t="s">
        <v>1575</v>
      </c>
      <c r="B275" s="383" t="s">
        <v>172</v>
      </c>
      <c r="C275" s="383" t="s">
        <v>94</v>
      </c>
      <c r="D275" s="383" t="s">
        <v>1229</v>
      </c>
      <c r="E275" s="384">
        <v>210</v>
      </c>
      <c r="F275" s="384">
        <v>33</v>
      </c>
      <c r="G275" s="384">
        <v>144</v>
      </c>
      <c r="H275" s="384">
        <v>31</v>
      </c>
      <c r="I275" s="384">
        <v>2</v>
      </c>
    </row>
    <row r="276" spans="1:9" s="538" customFormat="1">
      <c r="A276" s="383" t="s">
        <v>1578</v>
      </c>
      <c r="B276" s="383" t="s">
        <v>172</v>
      </c>
      <c r="C276" s="383" t="s">
        <v>154</v>
      </c>
      <c r="D276" s="383" t="s">
        <v>1229</v>
      </c>
      <c r="E276" s="384">
        <v>411</v>
      </c>
      <c r="F276" s="384">
        <v>34</v>
      </c>
      <c r="G276" s="384">
        <v>261</v>
      </c>
      <c r="H276" s="384">
        <v>107</v>
      </c>
      <c r="I276" s="384">
        <v>9</v>
      </c>
    </row>
    <row r="277" spans="1:9" s="538" customFormat="1">
      <c r="A277" s="383" t="s">
        <v>1581</v>
      </c>
      <c r="B277" s="383" t="s">
        <v>172</v>
      </c>
      <c r="C277" s="383" t="s">
        <v>39</v>
      </c>
      <c r="D277" s="383" t="s">
        <v>1229</v>
      </c>
      <c r="E277" s="384">
        <v>142</v>
      </c>
      <c r="F277" s="384">
        <v>13</v>
      </c>
      <c r="G277" s="384">
        <v>100</v>
      </c>
      <c r="H277" s="384">
        <v>28</v>
      </c>
      <c r="I277" s="384">
        <v>1</v>
      </c>
    </row>
    <row r="278" spans="1:9" s="538" customFormat="1">
      <c r="A278" s="383" t="s">
        <v>1584</v>
      </c>
      <c r="B278" s="383" t="s">
        <v>172</v>
      </c>
      <c r="C278" s="383" t="s">
        <v>223</v>
      </c>
      <c r="D278" s="383" t="s">
        <v>1229</v>
      </c>
      <c r="E278" s="384">
        <v>1039</v>
      </c>
      <c r="F278" s="384">
        <v>115</v>
      </c>
      <c r="G278" s="384">
        <v>748</v>
      </c>
      <c r="H278" s="384">
        <v>161</v>
      </c>
      <c r="I278" s="384">
        <v>15</v>
      </c>
    </row>
    <row r="279" spans="1:9" s="538" customFormat="1">
      <c r="A279" s="383" t="s">
        <v>1587</v>
      </c>
      <c r="B279" s="383" t="s">
        <v>172</v>
      </c>
      <c r="C279" s="383" t="s">
        <v>40</v>
      </c>
      <c r="D279" s="383" t="s">
        <v>1229</v>
      </c>
      <c r="E279" s="384">
        <v>514</v>
      </c>
      <c r="F279" s="384">
        <v>35</v>
      </c>
      <c r="G279" s="384">
        <v>346</v>
      </c>
      <c r="H279" s="384">
        <v>130</v>
      </c>
      <c r="I279" s="384">
        <v>3</v>
      </c>
    </row>
    <row r="280" spans="1:9" s="538" customFormat="1">
      <c r="A280" s="383" t="s">
        <v>1590</v>
      </c>
      <c r="B280" s="383" t="s">
        <v>172</v>
      </c>
      <c r="C280" s="383" t="s">
        <v>21</v>
      </c>
      <c r="D280" s="539" t="s">
        <v>1229</v>
      </c>
      <c r="E280" s="384">
        <v>220</v>
      </c>
      <c r="F280" s="384">
        <v>16</v>
      </c>
      <c r="G280" s="384">
        <v>130</v>
      </c>
      <c r="H280" s="384">
        <v>73</v>
      </c>
      <c r="I280" s="384">
        <v>1</v>
      </c>
    </row>
    <row r="281" spans="1:9" s="538" customFormat="1">
      <c r="A281" s="383" t="s">
        <v>1593</v>
      </c>
      <c r="B281" s="383" t="s">
        <v>172</v>
      </c>
      <c r="C281" s="383" t="s">
        <v>224</v>
      </c>
      <c r="D281" s="539" t="s">
        <v>1229</v>
      </c>
      <c r="E281" s="384">
        <v>205</v>
      </c>
      <c r="F281" s="384">
        <v>24</v>
      </c>
      <c r="G281" s="384">
        <v>147</v>
      </c>
      <c r="H281" s="384">
        <v>34</v>
      </c>
      <c r="I281" s="384">
        <v>0</v>
      </c>
    </row>
    <row r="282" spans="1:9" s="538" customFormat="1">
      <c r="A282" s="383" t="s">
        <v>1596</v>
      </c>
      <c r="B282" s="383" t="s">
        <v>172</v>
      </c>
      <c r="C282" s="383" t="s">
        <v>95</v>
      </c>
      <c r="D282" s="539" t="s">
        <v>1229</v>
      </c>
      <c r="E282" s="384">
        <v>831</v>
      </c>
      <c r="F282" s="384">
        <v>89</v>
      </c>
      <c r="G282" s="384">
        <v>595</v>
      </c>
      <c r="H282" s="384">
        <v>134</v>
      </c>
      <c r="I282" s="384">
        <v>13</v>
      </c>
    </row>
    <row r="283" spans="1:9" s="538" customFormat="1">
      <c r="A283" s="383" t="s">
        <v>1599</v>
      </c>
      <c r="B283" s="383" t="s">
        <v>172</v>
      </c>
      <c r="C283" s="383" t="s">
        <v>22</v>
      </c>
      <c r="D283" s="539" t="s">
        <v>1229</v>
      </c>
      <c r="E283" s="384">
        <v>229</v>
      </c>
      <c r="F283" s="384">
        <v>19</v>
      </c>
      <c r="G283" s="384">
        <v>139</v>
      </c>
      <c r="H283" s="384">
        <v>68</v>
      </c>
      <c r="I283" s="384">
        <v>3</v>
      </c>
    </row>
    <row r="284" spans="1:9" s="538" customFormat="1">
      <c r="A284" s="383" t="s">
        <v>1602</v>
      </c>
      <c r="B284" s="383" t="s">
        <v>172</v>
      </c>
      <c r="C284" s="383" t="s">
        <v>195</v>
      </c>
      <c r="D284" s="539" t="s">
        <v>1229</v>
      </c>
      <c r="E284" s="384">
        <v>2039</v>
      </c>
      <c r="F284" s="384">
        <v>291</v>
      </c>
      <c r="G284" s="384">
        <v>1419</v>
      </c>
      <c r="H284" s="384">
        <v>317</v>
      </c>
      <c r="I284" s="384">
        <v>12</v>
      </c>
    </row>
    <row r="285" spans="1:9" s="538" customFormat="1">
      <c r="A285" s="383" t="s">
        <v>1605</v>
      </c>
      <c r="B285" s="383" t="s">
        <v>172</v>
      </c>
      <c r="C285" s="383" t="s">
        <v>155</v>
      </c>
      <c r="D285" s="383" t="s">
        <v>1229</v>
      </c>
      <c r="E285" s="384">
        <v>321</v>
      </c>
      <c r="F285" s="384">
        <v>28</v>
      </c>
      <c r="G285" s="384">
        <v>239</v>
      </c>
      <c r="H285" s="384">
        <v>51</v>
      </c>
      <c r="I285" s="384">
        <v>3</v>
      </c>
    </row>
    <row r="286" spans="1:9" s="538" customFormat="1">
      <c r="A286" s="383" t="s">
        <v>1608</v>
      </c>
      <c r="B286" s="383" t="s">
        <v>172</v>
      </c>
      <c r="C286" s="383" t="s">
        <v>213</v>
      </c>
      <c r="D286" s="383" t="s">
        <v>1229</v>
      </c>
      <c r="E286" s="384">
        <v>369</v>
      </c>
      <c r="F286" s="384">
        <v>28</v>
      </c>
      <c r="G286" s="384">
        <v>234</v>
      </c>
      <c r="H286" s="384">
        <v>103</v>
      </c>
      <c r="I286" s="384">
        <v>4</v>
      </c>
    </row>
    <row r="287" spans="1:9" s="538" customFormat="1">
      <c r="A287" s="383" t="s">
        <v>1611</v>
      </c>
      <c r="B287" s="383" t="s">
        <v>172</v>
      </c>
      <c r="C287" s="383" t="s">
        <v>41</v>
      </c>
      <c r="D287" s="539" t="s">
        <v>1229</v>
      </c>
      <c r="E287" s="384">
        <v>359</v>
      </c>
      <c r="F287" s="384">
        <v>14</v>
      </c>
      <c r="G287" s="384">
        <v>212</v>
      </c>
      <c r="H287" s="384">
        <v>130</v>
      </c>
      <c r="I287" s="384">
        <v>3</v>
      </c>
    </row>
    <row r="288" spans="1:9" s="538" customFormat="1">
      <c r="A288" s="383" t="s">
        <v>1614</v>
      </c>
      <c r="B288" s="383" t="s">
        <v>172</v>
      </c>
      <c r="C288" s="383" t="s">
        <v>225</v>
      </c>
      <c r="D288" s="539" t="s">
        <v>1229</v>
      </c>
      <c r="E288" s="384">
        <v>200</v>
      </c>
      <c r="F288" s="384">
        <v>32</v>
      </c>
      <c r="G288" s="384">
        <v>130</v>
      </c>
      <c r="H288" s="384">
        <v>38</v>
      </c>
      <c r="I288" s="384">
        <v>0</v>
      </c>
    </row>
    <row r="289" spans="1:9" s="538" customFormat="1">
      <c r="A289" s="383" t="s">
        <v>1617</v>
      </c>
      <c r="B289" s="383" t="s">
        <v>172</v>
      </c>
      <c r="C289" s="383" t="s">
        <v>96</v>
      </c>
      <c r="D289" s="539" t="s">
        <v>1229</v>
      </c>
      <c r="E289" s="384">
        <v>180</v>
      </c>
      <c r="F289" s="384">
        <v>15</v>
      </c>
      <c r="G289" s="384">
        <v>111</v>
      </c>
      <c r="H289" s="384">
        <v>53</v>
      </c>
      <c r="I289" s="384">
        <v>1</v>
      </c>
    </row>
    <row r="290" spans="1:9" s="538" customFormat="1">
      <c r="A290" s="383" t="s">
        <v>1620</v>
      </c>
      <c r="B290" s="383" t="s">
        <v>172</v>
      </c>
      <c r="C290" s="383" t="s">
        <v>214</v>
      </c>
      <c r="D290" s="539" t="s">
        <v>1229</v>
      </c>
      <c r="E290" s="384">
        <v>111</v>
      </c>
      <c r="F290" s="384">
        <v>37</v>
      </c>
      <c r="G290" s="384">
        <v>68</v>
      </c>
      <c r="H290" s="384">
        <v>6</v>
      </c>
      <c r="I290" s="384">
        <v>0</v>
      </c>
    </row>
    <row r="291" spans="1:9" s="538" customFormat="1">
      <c r="A291" s="383" t="s">
        <v>1623</v>
      </c>
      <c r="B291" s="383" t="s">
        <v>172</v>
      </c>
      <c r="C291" s="383" t="s">
        <v>156</v>
      </c>
      <c r="D291" s="539" t="s">
        <v>1229</v>
      </c>
      <c r="E291" s="384">
        <v>165</v>
      </c>
      <c r="F291" s="384">
        <v>7</v>
      </c>
      <c r="G291" s="384">
        <v>109</v>
      </c>
      <c r="H291" s="384">
        <v>47</v>
      </c>
      <c r="I291" s="384">
        <v>2</v>
      </c>
    </row>
    <row r="292" spans="1:9" s="538" customFormat="1">
      <c r="A292" s="383" t="s">
        <v>1626</v>
      </c>
      <c r="B292" s="383" t="s">
        <v>172</v>
      </c>
      <c r="C292" s="383" t="s">
        <v>42</v>
      </c>
      <c r="D292" s="383" t="s">
        <v>1229</v>
      </c>
      <c r="E292" s="384">
        <v>463</v>
      </c>
      <c r="F292" s="384">
        <v>62</v>
      </c>
      <c r="G292" s="384">
        <v>311</v>
      </c>
      <c r="H292" s="384">
        <v>90</v>
      </c>
      <c r="I292" s="384">
        <v>0</v>
      </c>
    </row>
    <row r="293" spans="1:9" s="538" customFormat="1">
      <c r="A293" s="383" t="s">
        <v>1629</v>
      </c>
      <c r="B293" s="383" t="s">
        <v>172</v>
      </c>
      <c r="C293" s="383" t="s">
        <v>64</v>
      </c>
      <c r="D293" s="539" t="s">
        <v>1229</v>
      </c>
      <c r="E293" s="384">
        <v>400</v>
      </c>
      <c r="F293" s="384">
        <v>27</v>
      </c>
      <c r="G293" s="384">
        <v>237</v>
      </c>
      <c r="H293" s="384">
        <v>131</v>
      </c>
      <c r="I293" s="384">
        <v>5</v>
      </c>
    </row>
    <row r="294" spans="1:9" s="538" customFormat="1">
      <c r="A294" s="383" t="s">
        <v>1632</v>
      </c>
      <c r="B294" s="383" t="s">
        <v>172</v>
      </c>
      <c r="C294" s="383" t="s">
        <v>226</v>
      </c>
      <c r="D294" s="539" t="s">
        <v>1229</v>
      </c>
      <c r="E294" s="384">
        <v>198</v>
      </c>
      <c r="F294" s="384">
        <v>17</v>
      </c>
      <c r="G294" s="384">
        <v>145</v>
      </c>
      <c r="H294" s="384">
        <v>35</v>
      </c>
      <c r="I294" s="384">
        <v>1</v>
      </c>
    </row>
    <row r="295" spans="1:9" s="538" customFormat="1">
      <c r="A295" s="383" t="s">
        <v>1635</v>
      </c>
      <c r="B295" s="383" t="s">
        <v>172</v>
      </c>
      <c r="C295" s="383" t="s">
        <v>157</v>
      </c>
      <c r="D295" s="539" t="s">
        <v>1229</v>
      </c>
      <c r="E295" s="384">
        <v>280</v>
      </c>
      <c r="F295" s="384">
        <v>13</v>
      </c>
      <c r="G295" s="384">
        <v>178</v>
      </c>
      <c r="H295" s="384">
        <v>84</v>
      </c>
      <c r="I295" s="384">
        <v>5</v>
      </c>
    </row>
    <row r="296" spans="1:9" s="538" customFormat="1">
      <c r="A296" s="383" t="s">
        <v>1638</v>
      </c>
      <c r="B296" s="383" t="s">
        <v>172</v>
      </c>
      <c r="C296" s="383" t="s">
        <v>158</v>
      </c>
      <c r="D296" s="539" t="s">
        <v>1229</v>
      </c>
      <c r="E296" s="384">
        <v>352</v>
      </c>
      <c r="F296" s="384">
        <v>44</v>
      </c>
      <c r="G296" s="384">
        <v>228</v>
      </c>
      <c r="H296" s="384">
        <v>76</v>
      </c>
      <c r="I296" s="384">
        <v>4</v>
      </c>
    </row>
    <row r="297" spans="1:9" s="538" customFormat="1">
      <c r="A297" s="383" t="s">
        <v>1641</v>
      </c>
      <c r="B297" s="383" t="s">
        <v>172</v>
      </c>
      <c r="C297" s="383" t="s">
        <v>43</v>
      </c>
      <c r="D297" s="539" t="s">
        <v>1229</v>
      </c>
      <c r="E297" s="384">
        <v>303</v>
      </c>
      <c r="F297" s="384">
        <v>32</v>
      </c>
      <c r="G297" s="384">
        <v>191</v>
      </c>
      <c r="H297" s="384">
        <v>75</v>
      </c>
      <c r="I297" s="384">
        <v>5</v>
      </c>
    </row>
    <row r="298" spans="1:9" s="538" customFormat="1">
      <c r="A298" s="383" t="s">
        <v>1644</v>
      </c>
      <c r="B298" s="383" t="s">
        <v>172</v>
      </c>
      <c r="C298" s="383" t="s">
        <v>227</v>
      </c>
      <c r="D298" s="539" t="s">
        <v>1229</v>
      </c>
      <c r="E298" s="384">
        <v>752</v>
      </c>
      <c r="F298" s="384">
        <v>101</v>
      </c>
      <c r="G298" s="384">
        <v>482</v>
      </c>
      <c r="H298" s="384">
        <v>162</v>
      </c>
      <c r="I298" s="384">
        <v>7</v>
      </c>
    </row>
    <row r="299" spans="1:9" s="538" customFormat="1">
      <c r="A299" s="383" t="s">
        <v>1647</v>
      </c>
      <c r="B299" s="383" t="s">
        <v>172</v>
      </c>
      <c r="C299" s="383" t="s">
        <v>196</v>
      </c>
      <c r="D299" s="539" t="s">
        <v>1229</v>
      </c>
      <c r="E299" s="384">
        <v>314</v>
      </c>
      <c r="F299" s="384">
        <v>36</v>
      </c>
      <c r="G299" s="384">
        <v>224</v>
      </c>
      <c r="H299" s="384">
        <v>45</v>
      </c>
      <c r="I299" s="384">
        <v>9</v>
      </c>
    </row>
    <row r="300" spans="1:9" s="538" customFormat="1">
      <c r="A300" s="383" t="s">
        <v>1650</v>
      </c>
      <c r="B300" s="383" t="s">
        <v>172</v>
      </c>
      <c r="C300" s="383" t="s">
        <v>197</v>
      </c>
      <c r="D300" s="383" t="s">
        <v>1229</v>
      </c>
      <c r="E300" s="384">
        <v>1181</v>
      </c>
      <c r="F300" s="384">
        <v>167</v>
      </c>
      <c r="G300" s="384">
        <v>790</v>
      </c>
      <c r="H300" s="384">
        <v>213</v>
      </c>
      <c r="I300" s="384">
        <v>11</v>
      </c>
    </row>
    <row r="301" spans="1:9" s="538" customFormat="1">
      <c r="A301" s="383" t="s">
        <v>1653</v>
      </c>
      <c r="B301" s="383" t="s">
        <v>172</v>
      </c>
      <c r="C301" s="383" t="s">
        <v>159</v>
      </c>
      <c r="D301" s="539" t="s">
        <v>1229</v>
      </c>
      <c r="E301" s="384">
        <v>159</v>
      </c>
      <c r="F301" s="384">
        <v>24</v>
      </c>
      <c r="G301" s="384">
        <v>97</v>
      </c>
      <c r="H301" s="384">
        <v>35</v>
      </c>
      <c r="I301" s="384">
        <v>3</v>
      </c>
    </row>
    <row r="302" spans="1:9" s="538" customFormat="1">
      <c r="A302" s="383" t="s">
        <v>1656</v>
      </c>
      <c r="B302" s="383" t="s">
        <v>172</v>
      </c>
      <c r="C302" s="383" t="s">
        <v>44</v>
      </c>
      <c r="D302" s="383" t="s">
        <v>1229</v>
      </c>
      <c r="E302" s="384">
        <v>307</v>
      </c>
      <c r="F302" s="384">
        <v>31</v>
      </c>
      <c r="G302" s="384">
        <v>192</v>
      </c>
      <c r="H302" s="384">
        <v>83</v>
      </c>
      <c r="I302" s="384">
        <v>1</v>
      </c>
    </row>
    <row r="303" spans="1:9" s="538" customFormat="1">
      <c r="A303" s="383" t="s">
        <v>1659</v>
      </c>
      <c r="B303" s="383" t="s">
        <v>172</v>
      </c>
      <c r="C303" s="383" t="s">
        <v>215</v>
      </c>
      <c r="D303" s="383" t="s">
        <v>1229</v>
      </c>
      <c r="E303" s="384">
        <v>799</v>
      </c>
      <c r="F303" s="384">
        <v>113</v>
      </c>
      <c r="G303" s="384">
        <v>482</v>
      </c>
      <c r="H303" s="384">
        <v>200</v>
      </c>
      <c r="I303" s="384">
        <v>4</v>
      </c>
    </row>
    <row r="304" spans="1:9" s="538" customFormat="1">
      <c r="A304" s="383" t="s">
        <v>1662</v>
      </c>
      <c r="B304" s="383" t="s">
        <v>172</v>
      </c>
      <c r="C304" s="383" t="s">
        <v>198</v>
      </c>
      <c r="D304" s="539" t="s">
        <v>1229</v>
      </c>
      <c r="E304" s="384">
        <v>255</v>
      </c>
      <c r="F304" s="384">
        <v>41</v>
      </c>
      <c r="G304" s="384">
        <v>167</v>
      </c>
      <c r="H304" s="384">
        <v>45</v>
      </c>
      <c r="I304" s="384">
        <v>2</v>
      </c>
    </row>
    <row r="305" spans="1:9" s="538" customFormat="1">
      <c r="A305" s="383" t="s">
        <v>1665</v>
      </c>
      <c r="B305" s="383" t="s">
        <v>172</v>
      </c>
      <c r="C305" s="383" t="s">
        <v>180</v>
      </c>
      <c r="D305" s="539" t="s">
        <v>1229</v>
      </c>
      <c r="E305" s="384">
        <v>365</v>
      </c>
      <c r="F305" s="384">
        <v>39</v>
      </c>
      <c r="G305" s="384">
        <v>220</v>
      </c>
      <c r="H305" s="384">
        <v>103</v>
      </c>
      <c r="I305" s="384">
        <v>3</v>
      </c>
    </row>
    <row r="306" spans="1:9" s="538" customFormat="1">
      <c r="A306" s="383" t="s">
        <v>1668</v>
      </c>
      <c r="B306" s="383" t="s">
        <v>172</v>
      </c>
      <c r="C306" s="383" t="s">
        <v>199</v>
      </c>
      <c r="D306" s="539" t="s">
        <v>1229</v>
      </c>
      <c r="E306" s="384">
        <v>353</v>
      </c>
      <c r="F306" s="384">
        <v>64</v>
      </c>
      <c r="G306" s="384">
        <v>239</v>
      </c>
      <c r="H306" s="384">
        <v>48</v>
      </c>
      <c r="I306" s="384">
        <v>2</v>
      </c>
    </row>
    <row r="307" spans="1:9" s="538" customFormat="1">
      <c r="A307" s="383" t="s">
        <v>1671</v>
      </c>
      <c r="B307" s="383" t="s">
        <v>172</v>
      </c>
      <c r="C307" s="383" t="s">
        <v>228</v>
      </c>
      <c r="D307" s="539" t="s">
        <v>1229</v>
      </c>
      <c r="E307" s="384">
        <v>181</v>
      </c>
      <c r="F307" s="384">
        <v>11</v>
      </c>
      <c r="G307" s="384">
        <v>114</v>
      </c>
      <c r="H307" s="384">
        <v>54</v>
      </c>
      <c r="I307" s="384">
        <v>2</v>
      </c>
    </row>
    <row r="308" spans="1:9" s="538" customFormat="1">
      <c r="A308" s="383" t="s">
        <v>1674</v>
      </c>
      <c r="B308" s="383" t="s">
        <v>172</v>
      </c>
      <c r="C308" s="383" t="s">
        <v>229</v>
      </c>
      <c r="D308" s="539" t="s">
        <v>1229</v>
      </c>
      <c r="E308" s="384">
        <v>719</v>
      </c>
      <c r="F308" s="384">
        <v>135</v>
      </c>
      <c r="G308" s="384">
        <v>486</v>
      </c>
      <c r="H308" s="384">
        <v>92</v>
      </c>
      <c r="I308" s="384">
        <v>6</v>
      </c>
    </row>
    <row r="309" spans="1:9" s="538" customFormat="1">
      <c r="A309" s="383" t="s">
        <v>1677</v>
      </c>
      <c r="B309" s="383" t="s">
        <v>172</v>
      </c>
      <c r="C309" s="383" t="s">
        <v>65</v>
      </c>
      <c r="D309" s="539" t="s">
        <v>1229</v>
      </c>
      <c r="E309" s="384">
        <v>284</v>
      </c>
      <c r="F309" s="384">
        <v>19</v>
      </c>
      <c r="G309" s="384">
        <v>206</v>
      </c>
      <c r="H309" s="384">
        <v>58</v>
      </c>
      <c r="I309" s="384">
        <v>1</v>
      </c>
    </row>
    <row r="310" spans="1:9" s="538" customFormat="1">
      <c r="A310" s="383" t="s">
        <v>7102</v>
      </c>
      <c r="B310" s="383" t="s">
        <v>172</v>
      </c>
      <c r="C310" s="383" t="s">
        <v>66</v>
      </c>
      <c r="D310" s="383" t="s">
        <v>1207</v>
      </c>
      <c r="E310" s="384">
        <v>7511</v>
      </c>
      <c r="F310" s="384">
        <v>509</v>
      </c>
      <c r="G310" s="384">
        <v>5012</v>
      </c>
      <c r="H310" s="384">
        <v>1660</v>
      </c>
      <c r="I310" s="384">
        <v>330</v>
      </c>
    </row>
    <row r="311" spans="1:9" s="538" customFormat="1">
      <c r="A311" s="383" t="s">
        <v>1234</v>
      </c>
      <c r="B311" s="383" t="s">
        <v>172</v>
      </c>
      <c r="C311" s="383" t="s">
        <v>97</v>
      </c>
      <c r="D311" s="383" t="s">
        <v>1207</v>
      </c>
      <c r="E311" s="384">
        <v>25</v>
      </c>
      <c r="F311" s="384">
        <v>1</v>
      </c>
      <c r="G311" s="384">
        <v>17</v>
      </c>
      <c r="H311" s="384">
        <v>6</v>
      </c>
      <c r="I311" s="384">
        <v>1</v>
      </c>
    </row>
    <row r="312" spans="1:9" s="538" customFormat="1">
      <c r="A312" s="383" t="s">
        <v>1237</v>
      </c>
      <c r="B312" s="383" t="s">
        <v>172</v>
      </c>
      <c r="C312" s="383" t="s">
        <v>98</v>
      </c>
      <c r="D312" s="383" t="s">
        <v>1207</v>
      </c>
      <c r="E312" s="384">
        <v>43</v>
      </c>
      <c r="F312" s="384">
        <v>2</v>
      </c>
      <c r="G312" s="384">
        <v>32</v>
      </c>
      <c r="H312" s="384">
        <v>8</v>
      </c>
      <c r="I312" s="384">
        <v>1</v>
      </c>
    </row>
    <row r="313" spans="1:9" s="538" customFormat="1">
      <c r="A313" s="383" t="s">
        <v>1240</v>
      </c>
      <c r="B313" s="383" t="s">
        <v>172</v>
      </c>
      <c r="C313" s="383" t="s">
        <v>230</v>
      </c>
      <c r="D313" s="539" t="s">
        <v>1207</v>
      </c>
      <c r="E313" s="384">
        <v>17</v>
      </c>
      <c r="F313" s="384">
        <v>1</v>
      </c>
      <c r="G313" s="384">
        <v>11</v>
      </c>
      <c r="H313" s="384">
        <v>4</v>
      </c>
      <c r="I313" s="384">
        <v>1</v>
      </c>
    </row>
    <row r="314" spans="1:9" s="538" customFormat="1">
      <c r="A314" s="383" t="s">
        <v>1243</v>
      </c>
      <c r="B314" s="383" t="s">
        <v>172</v>
      </c>
      <c r="C314" s="383" t="s">
        <v>200</v>
      </c>
      <c r="D314" s="383" t="s">
        <v>1207</v>
      </c>
      <c r="E314" s="384">
        <v>31</v>
      </c>
      <c r="F314" s="384">
        <v>9</v>
      </c>
      <c r="G314" s="384">
        <v>19</v>
      </c>
      <c r="H314" s="384">
        <v>2</v>
      </c>
      <c r="I314" s="384">
        <v>1</v>
      </c>
    </row>
    <row r="315" spans="1:9" s="538" customFormat="1">
      <c r="A315" s="383" t="s">
        <v>1246</v>
      </c>
      <c r="B315" s="383" t="s">
        <v>172</v>
      </c>
      <c r="C315" s="383" t="s">
        <v>86</v>
      </c>
      <c r="D315" s="539" t="s">
        <v>1207</v>
      </c>
      <c r="E315" s="384">
        <v>31</v>
      </c>
      <c r="F315" s="384">
        <v>4</v>
      </c>
      <c r="G315" s="384">
        <v>21</v>
      </c>
      <c r="H315" s="384">
        <v>6</v>
      </c>
      <c r="I315" s="384">
        <v>0</v>
      </c>
    </row>
    <row r="316" spans="1:9" s="538" customFormat="1">
      <c r="A316" s="383" t="s">
        <v>1249</v>
      </c>
      <c r="B316" s="383" t="s">
        <v>172</v>
      </c>
      <c r="C316" s="383" t="s">
        <v>99</v>
      </c>
      <c r="D316" s="539" t="s">
        <v>1207</v>
      </c>
      <c r="E316" s="384">
        <v>37</v>
      </c>
      <c r="F316" s="384">
        <v>6</v>
      </c>
      <c r="G316" s="384">
        <v>21</v>
      </c>
      <c r="H316" s="384">
        <v>5</v>
      </c>
      <c r="I316" s="384">
        <v>5</v>
      </c>
    </row>
    <row r="317" spans="1:9" s="538" customFormat="1">
      <c r="A317" s="383" t="s">
        <v>1252</v>
      </c>
      <c r="B317" s="383" t="s">
        <v>172</v>
      </c>
      <c r="C317" s="383" t="s">
        <v>216</v>
      </c>
      <c r="D317" s="539" t="s">
        <v>1207</v>
      </c>
      <c r="E317" s="384">
        <v>182</v>
      </c>
      <c r="F317" s="384">
        <v>13</v>
      </c>
      <c r="G317" s="384">
        <v>99</v>
      </c>
      <c r="H317" s="384">
        <v>55</v>
      </c>
      <c r="I317" s="384">
        <v>15</v>
      </c>
    </row>
    <row r="318" spans="1:9" s="538" customFormat="1">
      <c r="A318" s="383" t="s">
        <v>1255</v>
      </c>
      <c r="B318" s="383" t="s">
        <v>172</v>
      </c>
      <c r="C318" s="383" t="s">
        <v>23</v>
      </c>
      <c r="D318" s="539" t="s">
        <v>1207</v>
      </c>
      <c r="E318" s="384">
        <v>23</v>
      </c>
      <c r="F318" s="384">
        <v>5</v>
      </c>
      <c r="G318" s="384">
        <v>15</v>
      </c>
      <c r="H318" s="384">
        <v>3</v>
      </c>
      <c r="I318" s="384">
        <v>0</v>
      </c>
    </row>
    <row r="319" spans="1:9" s="538" customFormat="1">
      <c r="A319" s="383" t="s">
        <v>1258</v>
      </c>
      <c r="B319" s="383" t="s">
        <v>172</v>
      </c>
      <c r="C319" s="383" t="s">
        <v>24</v>
      </c>
      <c r="D319" s="539" t="s">
        <v>1207</v>
      </c>
      <c r="E319" s="384">
        <v>14</v>
      </c>
      <c r="F319" s="384">
        <v>2</v>
      </c>
      <c r="G319" s="384">
        <v>10</v>
      </c>
      <c r="H319" s="384">
        <v>2</v>
      </c>
      <c r="I319" s="384">
        <v>0</v>
      </c>
    </row>
    <row r="320" spans="1:9" s="538" customFormat="1">
      <c r="A320" s="383" t="s">
        <v>1261</v>
      </c>
      <c r="B320" s="383" t="s">
        <v>172</v>
      </c>
      <c r="C320" s="383" t="s">
        <v>25</v>
      </c>
      <c r="D320" s="383" t="s">
        <v>1207</v>
      </c>
      <c r="E320" s="384">
        <v>34</v>
      </c>
      <c r="F320" s="384">
        <v>3</v>
      </c>
      <c r="G320" s="384">
        <v>22</v>
      </c>
      <c r="H320" s="384">
        <v>8</v>
      </c>
      <c r="I320" s="384">
        <v>1</v>
      </c>
    </row>
    <row r="321" spans="1:9" s="538" customFormat="1">
      <c r="A321" s="383" t="s">
        <v>1264</v>
      </c>
      <c r="B321" s="383" t="s">
        <v>172</v>
      </c>
      <c r="C321" s="383" t="s">
        <v>201</v>
      </c>
      <c r="D321" s="383" t="s">
        <v>1207</v>
      </c>
      <c r="E321" s="384">
        <v>28</v>
      </c>
      <c r="F321" s="384">
        <v>0</v>
      </c>
      <c r="G321" s="384">
        <v>22</v>
      </c>
      <c r="H321" s="384">
        <v>5</v>
      </c>
      <c r="I321" s="384">
        <v>1</v>
      </c>
    </row>
    <row r="322" spans="1:9" s="538" customFormat="1">
      <c r="A322" s="383" t="s">
        <v>1267</v>
      </c>
      <c r="B322" s="383" t="s">
        <v>172</v>
      </c>
      <c r="C322" s="383" t="s">
        <v>181</v>
      </c>
      <c r="D322" s="539" t="s">
        <v>1207</v>
      </c>
      <c r="E322" s="384">
        <v>31</v>
      </c>
      <c r="F322" s="384">
        <v>0</v>
      </c>
      <c r="G322" s="384">
        <v>29</v>
      </c>
      <c r="H322" s="384">
        <v>1</v>
      </c>
      <c r="I322" s="384">
        <v>1</v>
      </c>
    </row>
    <row r="323" spans="1:9" s="538" customFormat="1">
      <c r="A323" s="383" t="s">
        <v>1270</v>
      </c>
      <c r="B323" s="383" t="s">
        <v>172</v>
      </c>
      <c r="C323" s="383" t="s">
        <v>231</v>
      </c>
      <c r="D323" s="539" t="s">
        <v>1207</v>
      </c>
      <c r="E323" s="384">
        <v>72</v>
      </c>
      <c r="F323" s="384">
        <v>2</v>
      </c>
      <c r="G323" s="384">
        <v>49</v>
      </c>
      <c r="H323" s="384">
        <v>18</v>
      </c>
      <c r="I323" s="384">
        <v>3</v>
      </c>
    </row>
    <row r="324" spans="1:9" s="538" customFormat="1">
      <c r="A324" s="383" t="s">
        <v>1273</v>
      </c>
      <c r="B324" s="383" t="s">
        <v>172</v>
      </c>
      <c r="C324" s="383" t="s">
        <v>100</v>
      </c>
      <c r="D324" s="539" t="s">
        <v>1207</v>
      </c>
      <c r="E324" s="384">
        <v>28</v>
      </c>
      <c r="F324" s="384">
        <v>1</v>
      </c>
      <c r="G324" s="384">
        <v>16</v>
      </c>
      <c r="H324" s="384">
        <v>7</v>
      </c>
      <c r="I324" s="384">
        <v>4</v>
      </c>
    </row>
    <row r="325" spans="1:9" s="538" customFormat="1">
      <c r="A325" s="383" t="s">
        <v>1276</v>
      </c>
      <c r="B325" s="383" t="s">
        <v>172</v>
      </c>
      <c r="C325" s="383" t="s">
        <v>182</v>
      </c>
      <c r="D325" s="539" t="s">
        <v>1207</v>
      </c>
      <c r="E325" s="384">
        <v>30</v>
      </c>
      <c r="F325" s="384">
        <v>3</v>
      </c>
      <c r="G325" s="384">
        <v>21</v>
      </c>
      <c r="H325" s="384">
        <v>5</v>
      </c>
      <c r="I325" s="384">
        <v>1</v>
      </c>
    </row>
    <row r="326" spans="1:9" s="538" customFormat="1">
      <c r="A326" s="383" t="s">
        <v>1279</v>
      </c>
      <c r="B326" s="383" t="s">
        <v>172</v>
      </c>
      <c r="C326" s="383" t="s">
        <v>202</v>
      </c>
      <c r="D326" s="539" t="s">
        <v>1207</v>
      </c>
      <c r="E326" s="384">
        <v>56</v>
      </c>
      <c r="F326" s="384">
        <v>4</v>
      </c>
      <c r="G326" s="384">
        <v>36</v>
      </c>
      <c r="H326" s="384">
        <v>14</v>
      </c>
      <c r="I326" s="384">
        <v>2</v>
      </c>
    </row>
    <row r="327" spans="1:9" s="538" customFormat="1">
      <c r="A327" s="383" t="s">
        <v>1282</v>
      </c>
      <c r="B327" s="383" t="s">
        <v>172</v>
      </c>
      <c r="C327" s="383" t="s">
        <v>101</v>
      </c>
      <c r="D327" s="539" t="s">
        <v>1207</v>
      </c>
      <c r="E327" s="384">
        <v>64</v>
      </c>
      <c r="F327" s="384">
        <v>4</v>
      </c>
      <c r="G327" s="384">
        <v>46</v>
      </c>
      <c r="H327" s="384">
        <v>8</v>
      </c>
      <c r="I327" s="384">
        <v>6</v>
      </c>
    </row>
    <row r="328" spans="1:9" s="538" customFormat="1">
      <c r="A328" s="383" t="s">
        <v>1285</v>
      </c>
      <c r="B328" s="383" t="s">
        <v>172</v>
      </c>
      <c r="C328" s="383" t="s">
        <v>183</v>
      </c>
      <c r="D328" s="539" t="s">
        <v>1207</v>
      </c>
      <c r="E328" s="384">
        <v>129</v>
      </c>
      <c r="F328" s="384">
        <v>10</v>
      </c>
      <c r="G328" s="384">
        <v>99</v>
      </c>
      <c r="H328" s="384">
        <v>15</v>
      </c>
      <c r="I328" s="384">
        <v>5</v>
      </c>
    </row>
    <row r="329" spans="1:9" s="538" customFormat="1">
      <c r="A329" s="383" t="s">
        <v>1288</v>
      </c>
      <c r="B329" s="383" t="s">
        <v>172</v>
      </c>
      <c r="C329" s="383" t="s">
        <v>26</v>
      </c>
      <c r="D329" s="539" t="s">
        <v>1207</v>
      </c>
      <c r="E329" s="384">
        <v>26</v>
      </c>
      <c r="F329" s="384">
        <v>2</v>
      </c>
      <c r="G329" s="384">
        <v>13</v>
      </c>
      <c r="H329" s="384">
        <v>7</v>
      </c>
      <c r="I329" s="384">
        <v>4</v>
      </c>
    </row>
    <row r="330" spans="1:9" s="538" customFormat="1">
      <c r="A330" s="383" t="s">
        <v>1291</v>
      </c>
      <c r="B330" s="383" t="s">
        <v>172</v>
      </c>
      <c r="C330" s="540" t="s">
        <v>232</v>
      </c>
      <c r="D330" s="540" t="s">
        <v>1207</v>
      </c>
      <c r="E330" s="384">
        <v>22</v>
      </c>
      <c r="F330" s="384">
        <v>1</v>
      </c>
      <c r="G330" s="384">
        <v>14</v>
      </c>
      <c r="H330" s="384">
        <v>6</v>
      </c>
      <c r="I330" s="384">
        <v>1</v>
      </c>
    </row>
    <row r="331" spans="1:9" s="538" customFormat="1">
      <c r="A331" s="383" t="s">
        <v>1294</v>
      </c>
      <c r="B331" s="383" t="s">
        <v>172</v>
      </c>
      <c r="C331" s="383" t="s">
        <v>87</v>
      </c>
      <c r="D331" s="383" t="s">
        <v>1207</v>
      </c>
      <c r="E331" s="384">
        <v>121</v>
      </c>
      <c r="F331" s="384">
        <v>11</v>
      </c>
      <c r="G331" s="384">
        <v>79</v>
      </c>
      <c r="H331" s="384">
        <v>25</v>
      </c>
      <c r="I331" s="384">
        <v>6</v>
      </c>
    </row>
    <row r="332" spans="1:9" s="538" customFormat="1">
      <c r="A332" s="383" t="s">
        <v>1297</v>
      </c>
      <c r="B332" s="383" t="s">
        <v>172</v>
      </c>
      <c r="C332" s="383" t="s">
        <v>102</v>
      </c>
      <c r="D332" s="383" t="s">
        <v>1207</v>
      </c>
      <c r="E332" s="384">
        <v>16</v>
      </c>
      <c r="F332" s="384">
        <v>1</v>
      </c>
      <c r="G332" s="384">
        <v>11</v>
      </c>
      <c r="H332" s="384">
        <v>4</v>
      </c>
      <c r="I332" s="384">
        <v>0</v>
      </c>
    </row>
    <row r="333" spans="1:9" s="538" customFormat="1">
      <c r="A333" s="383" t="s">
        <v>1300</v>
      </c>
      <c r="B333" s="383" t="s">
        <v>172</v>
      </c>
      <c r="C333" s="383" t="s">
        <v>88</v>
      </c>
      <c r="D333" s="383" t="s">
        <v>1207</v>
      </c>
      <c r="E333" s="384">
        <v>77</v>
      </c>
      <c r="F333" s="384">
        <v>3</v>
      </c>
      <c r="G333" s="384">
        <v>59</v>
      </c>
      <c r="H333" s="384">
        <v>13</v>
      </c>
      <c r="I333" s="384">
        <v>2</v>
      </c>
    </row>
    <row r="334" spans="1:9" s="538" customFormat="1">
      <c r="A334" s="383" t="s">
        <v>1303</v>
      </c>
      <c r="B334" s="383" t="s">
        <v>172</v>
      </c>
      <c r="C334" s="383" t="s">
        <v>27</v>
      </c>
      <c r="D334" s="539" t="s">
        <v>1207</v>
      </c>
      <c r="E334" s="384">
        <v>51</v>
      </c>
      <c r="F334" s="384">
        <v>6</v>
      </c>
      <c r="G334" s="384">
        <v>32</v>
      </c>
      <c r="H334" s="384">
        <v>12</v>
      </c>
      <c r="I334" s="384">
        <v>1</v>
      </c>
    </row>
    <row r="335" spans="1:9" s="538" customFormat="1">
      <c r="A335" s="383" t="s">
        <v>1306</v>
      </c>
      <c r="B335" s="383" t="s">
        <v>172</v>
      </c>
      <c r="C335" s="383" t="s">
        <v>28</v>
      </c>
      <c r="D335" s="539" t="s">
        <v>1207</v>
      </c>
      <c r="E335" s="384">
        <v>47</v>
      </c>
      <c r="F335" s="384">
        <v>3</v>
      </c>
      <c r="G335" s="384">
        <v>33</v>
      </c>
      <c r="H335" s="384">
        <v>9</v>
      </c>
      <c r="I335" s="384">
        <v>2</v>
      </c>
    </row>
    <row r="336" spans="1:9" s="538" customFormat="1">
      <c r="A336" s="383" t="s">
        <v>7103</v>
      </c>
      <c r="B336" s="383" t="s">
        <v>172</v>
      </c>
      <c r="C336" s="383" t="s">
        <v>103</v>
      </c>
      <c r="D336" s="383" t="s">
        <v>1207</v>
      </c>
      <c r="E336" s="384">
        <v>0</v>
      </c>
      <c r="F336" s="384">
        <v>0</v>
      </c>
      <c r="G336" s="384">
        <v>0</v>
      </c>
      <c r="H336" s="384">
        <v>0</v>
      </c>
      <c r="I336" s="384">
        <v>0</v>
      </c>
    </row>
    <row r="337" spans="1:9" s="538" customFormat="1">
      <c r="A337" s="383" t="s">
        <v>1309</v>
      </c>
      <c r="B337" s="383" t="s">
        <v>172</v>
      </c>
      <c r="C337" s="383" t="s">
        <v>203</v>
      </c>
      <c r="D337" s="539" t="s">
        <v>1207</v>
      </c>
      <c r="E337" s="384">
        <v>48</v>
      </c>
      <c r="F337" s="384">
        <v>5</v>
      </c>
      <c r="G337" s="384">
        <v>38</v>
      </c>
      <c r="H337" s="384">
        <v>3</v>
      </c>
      <c r="I337" s="384">
        <v>2</v>
      </c>
    </row>
    <row r="338" spans="1:9" s="538" customFormat="1">
      <c r="A338" s="383" t="s">
        <v>1312</v>
      </c>
      <c r="B338" s="383" t="s">
        <v>172</v>
      </c>
      <c r="C338" s="383" t="s">
        <v>217</v>
      </c>
      <c r="D338" s="539" t="s">
        <v>1207</v>
      </c>
      <c r="E338" s="384">
        <v>83</v>
      </c>
      <c r="F338" s="384">
        <v>5</v>
      </c>
      <c r="G338" s="384">
        <v>37</v>
      </c>
      <c r="H338" s="384">
        <v>40</v>
      </c>
      <c r="I338" s="384">
        <v>1</v>
      </c>
    </row>
    <row r="339" spans="1:9" s="538" customFormat="1">
      <c r="A339" s="383" t="s">
        <v>1315</v>
      </c>
      <c r="B339" s="383" t="s">
        <v>172</v>
      </c>
      <c r="C339" s="383" t="s">
        <v>104</v>
      </c>
      <c r="D339" s="383" t="s">
        <v>1207</v>
      </c>
      <c r="E339" s="384">
        <v>63</v>
      </c>
      <c r="F339" s="384">
        <v>2</v>
      </c>
      <c r="G339" s="384">
        <v>40</v>
      </c>
      <c r="H339" s="384">
        <v>14</v>
      </c>
      <c r="I339" s="384">
        <v>7</v>
      </c>
    </row>
    <row r="340" spans="1:9" s="538" customFormat="1">
      <c r="A340" s="383" t="s">
        <v>1318</v>
      </c>
      <c r="B340" s="383" t="s">
        <v>172</v>
      </c>
      <c r="C340" s="383" t="s">
        <v>29</v>
      </c>
      <c r="D340" s="539" t="s">
        <v>1207</v>
      </c>
      <c r="E340" s="384">
        <v>78</v>
      </c>
      <c r="F340" s="384">
        <v>3</v>
      </c>
      <c r="G340" s="384">
        <v>55</v>
      </c>
      <c r="H340" s="384">
        <v>18</v>
      </c>
      <c r="I340" s="384">
        <v>2</v>
      </c>
    </row>
    <row r="341" spans="1:9" s="538" customFormat="1">
      <c r="A341" s="383" t="s">
        <v>1321</v>
      </c>
      <c r="B341" s="383" t="s">
        <v>172</v>
      </c>
      <c r="C341" s="383" t="s">
        <v>160</v>
      </c>
      <c r="D341" s="539" t="s">
        <v>1207</v>
      </c>
      <c r="E341" s="384">
        <v>17</v>
      </c>
      <c r="F341" s="384">
        <v>1</v>
      </c>
      <c r="G341" s="384">
        <v>12</v>
      </c>
      <c r="H341" s="384">
        <v>4</v>
      </c>
      <c r="I341" s="384">
        <v>0</v>
      </c>
    </row>
    <row r="342" spans="1:9" s="538" customFormat="1">
      <c r="A342" s="383" t="s">
        <v>1324</v>
      </c>
      <c r="B342" s="383" t="s">
        <v>172</v>
      </c>
      <c r="C342" s="383" t="s">
        <v>77</v>
      </c>
      <c r="D342" s="539" t="s">
        <v>1207</v>
      </c>
      <c r="E342" s="384">
        <v>25</v>
      </c>
      <c r="F342" s="384">
        <v>0</v>
      </c>
      <c r="G342" s="384">
        <v>16</v>
      </c>
      <c r="H342" s="384">
        <v>8</v>
      </c>
      <c r="I342" s="384">
        <v>1</v>
      </c>
    </row>
    <row r="343" spans="1:9" s="538" customFormat="1">
      <c r="A343" s="383" t="s">
        <v>1327</v>
      </c>
      <c r="B343" s="383" t="s">
        <v>172</v>
      </c>
      <c r="C343" s="383" t="s">
        <v>78</v>
      </c>
      <c r="D343" s="539" t="s">
        <v>1207</v>
      </c>
      <c r="E343" s="384">
        <v>82</v>
      </c>
      <c r="F343" s="384">
        <v>4</v>
      </c>
      <c r="G343" s="384">
        <v>61</v>
      </c>
      <c r="H343" s="384">
        <v>16</v>
      </c>
      <c r="I343" s="384">
        <v>1</v>
      </c>
    </row>
    <row r="344" spans="1:9" s="538" customFormat="1">
      <c r="A344" s="383" t="s">
        <v>1330</v>
      </c>
      <c r="B344" s="383" t="s">
        <v>172</v>
      </c>
      <c r="C344" s="383" t="s">
        <v>204</v>
      </c>
      <c r="D344" s="383" t="s">
        <v>1207</v>
      </c>
      <c r="E344" s="384">
        <v>110</v>
      </c>
      <c r="F344" s="384">
        <v>8</v>
      </c>
      <c r="G344" s="384">
        <v>73</v>
      </c>
      <c r="H344" s="384">
        <v>19</v>
      </c>
      <c r="I344" s="384">
        <v>10</v>
      </c>
    </row>
    <row r="345" spans="1:9" s="538" customFormat="1">
      <c r="A345" s="383" t="s">
        <v>1333</v>
      </c>
      <c r="B345" s="383" t="s">
        <v>172</v>
      </c>
      <c r="C345" s="383" t="s">
        <v>233</v>
      </c>
      <c r="D345" s="539" t="s">
        <v>1207</v>
      </c>
      <c r="E345" s="384">
        <v>27</v>
      </c>
      <c r="F345" s="384">
        <v>0</v>
      </c>
      <c r="G345" s="384">
        <v>20</v>
      </c>
      <c r="H345" s="384">
        <v>7</v>
      </c>
      <c r="I345" s="384">
        <v>0</v>
      </c>
    </row>
    <row r="346" spans="1:9" s="538" customFormat="1">
      <c r="A346" s="383" t="s">
        <v>1336</v>
      </c>
      <c r="B346" s="383" t="s">
        <v>172</v>
      </c>
      <c r="C346" s="383" t="s">
        <v>205</v>
      </c>
      <c r="D346" s="539" t="s">
        <v>1207</v>
      </c>
      <c r="E346" s="384">
        <v>70</v>
      </c>
      <c r="F346" s="384">
        <v>4</v>
      </c>
      <c r="G346" s="384">
        <v>46</v>
      </c>
      <c r="H346" s="384">
        <v>17</v>
      </c>
      <c r="I346" s="384">
        <v>3</v>
      </c>
    </row>
    <row r="347" spans="1:9" s="538" customFormat="1">
      <c r="A347" s="383" t="s">
        <v>1339</v>
      </c>
      <c r="B347" s="383" t="s">
        <v>172</v>
      </c>
      <c r="C347" s="383" t="s">
        <v>218</v>
      </c>
      <c r="D347" s="539" t="s">
        <v>1207</v>
      </c>
      <c r="E347" s="384">
        <v>25</v>
      </c>
      <c r="F347" s="384">
        <v>6</v>
      </c>
      <c r="G347" s="384">
        <v>15</v>
      </c>
      <c r="H347" s="384">
        <v>4</v>
      </c>
      <c r="I347" s="384">
        <v>0</v>
      </c>
    </row>
    <row r="348" spans="1:9" s="538" customFormat="1">
      <c r="A348" s="383" t="s">
        <v>1342</v>
      </c>
      <c r="B348" s="383" t="s">
        <v>172</v>
      </c>
      <c r="C348" s="383" t="s">
        <v>161</v>
      </c>
      <c r="D348" s="383" t="s">
        <v>1207</v>
      </c>
      <c r="E348" s="384">
        <v>82</v>
      </c>
      <c r="F348" s="384">
        <v>4</v>
      </c>
      <c r="G348" s="384">
        <v>56</v>
      </c>
      <c r="H348" s="384">
        <v>19</v>
      </c>
      <c r="I348" s="384">
        <v>3</v>
      </c>
    </row>
    <row r="349" spans="1:9" s="538" customFormat="1">
      <c r="A349" s="383" t="s">
        <v>1345</v>
      </c>
      <c r="B349" s="383" t="s">
        <v>172</v>
      </c>
      <c r="C349" s="383" t="s">
        <v>105</v>
      </c>
      <c r="D349" s="539" t="s">
        <v>1207</v>
      </c>
      <c r="E349" s="384">
        <v>35</v>
      </c>
      <c r="F349" s="384">
        <v>1</v>
      </c>
      <c r="G349" s="384">
        <v>20</v>
      </c>
      <c r="H349" s="384">
        <v>12</v>
      </c>
      <c r="I349" s="384">
        <v>2</v>
      </c>
    </row>
    <row r="350" spans="1:9" s="538" customFormat="1">
      <c r="A350" s="383" t="s">
        <v>1348</v>
      </c>
      <c r="B350" s="383" t="s">
        <v>172</v>
      </c>
      <c r="C350" s="383" t="s">
        <v>234</v>
      </c>
      <c r="D350" s="383" t="s">
        <v>1207</v>
      </c>
      <c r="E350" s="384">
        <v>54</v>
      </c>
      <c r="F350" s="384">
        <v>3</v>
      </c>
      <c r="G350" s="384">
        <v>40</v>
      </c>
      <c r="H350" s="384">
        <v>8</v>
      </c>
      <c r="I350" s="384">
        <v>3</v>
      </c>
    </row>
    <row r="351" spans="1:9" s="538" customFormat="1">
      <c r="A351" s="383" t="s">
        <v>1351</v>
      </c>
      <c r="B351" s="383" t="s">
        <v>172</v>
      </c>
      <c r="C351" s="383" t="s">
        <v>184</v>
      </c>
      <c r="D351" s="539" t="s">
        <v>1207</v>
      </c>
      <c r="E351" s="384">
        <v>61</v>
      </c>
      <c r="F351" s="384">
        <v>4</v>
      </c>
      <c r="G351" s="384">
        <v>42</v>
      </c>
      <c r="H351" s="384">
        <v>12</v>
      </c>
      <c r="I351" s="384">
        <v>3</v>
      </c>
    </row>
    <row r="352" spans="1:9" s="538" customFormat="1">
      <c r="A352" s="383" t="s">
        <v>1354</v>
      </c>
      <c r="B352" s="383" t="s">
        <v>172</v>
      </c>
      <c r="C352" s="383" t="s">
        <v>106</v>
      </c>
      <c r="D352" s="539" t="s">
        <v>1207</v>
      </c>
      <c r="E352" s="384">
        <v>35</v>
      </c>
      <c r="F352" s="384">
        <v>2</v>
      </c>
      <c r="G352" s="384">
        <v>25</v>
      </c>
      <c r="H352" s="384">
        <v>6</v>
      </c>
      <c r="I352" s="384">
        <v>2</v>
      </c>
    </row>
    <row r="353" spans="1:9" s="538" customFormat="1">
      <c r="A353" s="383" t="s">
        <v>1357</v>
      </c>
      <c r="B353" s="383" t="s">
        <v>172</v>
      </c>
      <c r="C353" s="383" t="s">
        <v>89</v>
      </c>
      <c r="D353" s="539" t="s">
        <v>1207</v>
      </c>
      <c r="E353" s="384">
        <v>163</v>
      </c>
      <c r="F353" s="384">
        <v>14</v>
      </c>
      <c r="G353" s="384">
        <v>102</v>
      </c>
      <c r="H353" s="384">
        <v>37</v>
      </c>
      <c r="I353" s="384">
        <v>10</v>
      </c>
    </row>
    <row r="354" spans="1:9" s="538" customFormat="1">
      <c r="A354" s="383" t="s">
        <v>1360</v>
      </c>
      <c r="B354" s="383" t="s">
        <v>172</v>
      </c>
      <c r="C354" s="383" t="s">
        <v>162</v>
      </c>
      <c r="D354" s="539" t="s">
        <v>1207</v>
      </c>
      <c r="E354" s="384">
        <v>37</v>
      </c>
      <c r="F354" s="384">
        <v>3</v>
      </c>
      <c r="G354" s="384">
        <v>25</v>
      </c>
      <c r="H354" s="384">
        <v>8</v>
      </c>
      <c r="I354" s="384">
        <v>1</v>
      </c>
    </row>
    <row r="355" spans="1:9" s="538" customFormat="1">
      <c r="A355" s="383" t="s">
        <v>1363</v>
      </c>
      <c r="B355" s="383" t="s">
        <v>172</v>
      </c>
      <c r="C355" s="383" t="s">
        <v>206</v>
      </c>
      <c r="D355" s="539" t="s">
        <v>1207</v>
      </c>
      <c r="E355" s="384">
        <v>91</v>
      </c>
      <c r="F355" s="384">
        <v>10</v>
      </c>
      <c r="G355" s="384">
        <v>63</v>
      </c>
      <c r="H355" s="384">
        <v>13</v>
      </c>
      <c r="I355" s="384">
        <v>5</v>
      </c>
    </row>
    <row r="356" spans="1:9" s="538" customFormat="1">
      <c r="A356" s="383" t="s">
        <v>1366</v>
      </c>
      <c r="B356" s="383" t="s">
        <v>172</v>
      </c>
      <c r="C356" s="383" t="s">
        <v>107</v>
      </c>
      <c r="D356" s="539" t="s">
        <v>1207</v>
      </c>
      <c r="E356" s="384">
        <v>32</v>
      </c>
      <c r="F356" s="384">
        <v>1</v>
      </c>
      <c r="G356" s="384">
        <v>22</v>
      </c>
      <c r="H356" s="384">
        <v>8</v>
      </c>
      <c r="I356" s="384">
        <v>1</v>
      </c>
    </row>
    <row r="357" spans="1:9" s="538" customFormat="1">
      <c r="A357" s="383" t="s">
        <v>1369</v>
      </c>
      <c r="B357" s="383" t="s">
        <v>172</v>
      </c>
      <c r="C357" s="383" t="s">
        <v>108</v>
      </c>
      <c r="D357" s="539" t="s">
        <v>1207</v>
      </c>
      <c r="E357" s="384">
        <v>25</v>
      </c>
      <c r="F357" s="384">
        <v>0</v>
      </c>
      <c r="G357" s="384">
        <v>17</v>
      </c>
      <c r="H357" s="384">
        <v>7</v>
      </c>
      <c r="I357" s="384">
        <v>1</v>
      </c>
    </row>
    <row r="358" spans="1:9" s="538" customFormat="1">
      <c r="A358" s="383" t="s">
        <v>1372</v>
      </c>
      <c r="B358" s="383" t="s">
        <v>172</v>
      </c>
      <c r="C358" s="383" t="s">
        <v>30</v>
      </c>
      <c r="D358" s="383" t="s">
        <v>1207</v>
      </c>
      <c r="E358" s="384">
        <v>20</v>
      </c>
      <c r="F358" s="384">
        <v>1</v>
      </c>
      <c r="G358" s="384">
        <v>12</v>
      </c>
      <c r="H358" s="384">
        <v>5</v>
      </c>
      <c r="I358" s="384">
        <v>2</v>
      </c>
    </row>
    <row r="359" spans="1:9" s="538" customFormat="1">
      <c r="A359" s="383" t="s">
        <v>1375</v>
      </c>
      <c r="B359" s="383" t="s">
        <v>172</v>
      </c>
      <c r="C359" s="383" t="s">
        <v>109</v>
      </c>
      <c r="D359" s="383" t="s">
        <v>1207</v>
      </c>
      <c r="E359" s="384">
        <v>16</v>
      </c>
      <c r="F359" s="384">
        <v>3</v>
      </c>
      <c r="G359" s="384">
        <v>9</v>
      </c>
      <c r="H359" s="384">
        <v>3</v>
      </c>
      <c r="I359" s="384">
        <v>1</v>
      </c>
    </row>
    <row r="360" spans="1:9" s="538" customFormat="1">
      <c r="A360" s="383" t="s">
        <v>1378</v>
      </c>
      <c r="B360" s="383" t="s">
        <v>172</v>
      </c>
      <c r="C360" s="383" t="s">
        <v>185</v>
      </c>
      <c r="D360" s="539" t="s">
        <v>1207</v>
      </c>
      <c r="E360" s="384">
        <v>200</v>
      </c>
      <c r="F360" s="384">
        <v>16</v>
      </c>
      <c r="G360" s="384">
        <v>142</v>
      </c>
      <c r="H360" s="384">
        <v>29</v>
      </c>
      <c r="I360" s="384">
        <v>13</v>
      </c>
    </row>
    <row r="361" spans="1:9" s="538" customFormat="1">
      <c r="A361" s="383" t="s">
        <v>1381</v>
      </c>
      <c r="B361" s="383" t="s">
        <v>172</v>
      </c>
      <c r="C361" s="383" t="s">
        <v>110</v>
      </c>
      <c r="D361" s="539" t="s">
        <v>1207</v>
      </c>
      <c r="E361" s="384">
        <v>33</v>
      </c>
      <c r="F361" s="384">
        <v>0</v>
      </c>
      <c r="G361" s="384">
        <v>22</v>
      </c>
      <c r="H361" s="384">
        <v>7</v>
      </c>
      <c r="I361" s="384">
        <v>4</v>
      </c>
    </row>
    <row r="362" spans="1:9" s="538" customFormat="1">
      <c r="A362" s="383" t="s">
        <v>1384</v>
      </c>
      <c r="B362" s="383" t="s">
        <v>172</v>
      </c>
      <c r="C362" s="383" t="s">
        <v>111</v>
      </c>
      <c r="D362" s="383" t="s">
        <v>1207</v>
      </c>
      <c r="E362" s="384">
        <v>27</v>
      </c>
      <c r="F362" s="384">
        <v>3</v>
      </c>
      <c r="G362" s="384">
        <v>13</v>
      </c>
      <c r="H362" s="384">
        <v>9</v>
      </c>
      <c r="I362" s="384">
        <v>2</v>
      </c>
    </row>
    <row r="363" spans="1:9" s="538" customFormat="1">
      <c r="A363" s="383" t="s">
        <v>1387</v>
      </c>
      <c r="B363" s="383" t="s">
        <v>172</v>
      </c>
      <c r="C363" s="383" t="s">
        <v>163</v>
      </c>
      <c r="D363" s="539" t="s">
        <v>1207</v>
      </c>
      <c r="E363" s="384">
        <v>6</v>
      </c>
      <c r="F363" s="384">
        <v>0</v>
      </c>
      <c r="G363" s="384">
        <v>4</v>
      </c>
      <c r="H363" s="384">
        <v>2</v>
      </c>
      <c r="I363" s="384">
        <v>0</v>
      </c>
    </row>
    <row r="364" spans="1:9" s="538" customFormat="1">
      <c r="A364" s="383" t="s">
        <v>1390</v>
      </c>
      <c r="B364" s="383" t="s">
        <v>172</v>
      </c>
      <c r="C364" s="383" t="s">
        <v>112</v>
      </c>
      <c r="D364" s="539" t="s">
        <v>1207</v>
      </c>
      <c r="E364" s="384">
        <v>43</v>
      </c>
      <c r="F364" s="384">
        <v>1</v>
      </c>
      <c r="G364" s="384">
        <v>31</v>
      </c>
      <c r="H364" s="384">
        <v>11</v>
      </c>
      <c r="I364" s="384">
        <v>0</v>
      </c>
    </row>
    <row r="365" spans="1:9" s="538" customFormat="1">
      <c r="A365" s="383" t="s">
        <v>1393</v>
      </c>
      <c r="B365" s="383" t="s">
        <v>172</v>
      </c>
      <c r="C365" s="383" t="s">
        <v>219</v>
      </c>
      <c r="D365" s="539" t="s">
        <v>1207</v>
      </c>
      <c r="E365" s="384">
        <v>29</v>
      </c>
      <c r="F365" s="384">
        <v>5</v>
      </c>
      <c r="G365" s="384">
        <v>14</v>
      </c>
      <c r="H365" s="384">
        <v>9</v>
      </c>
      <c r="I365" s="384">
        <v>1</v>
      </c>
    </row>
    <row r="366" spans="1:9" s="538" customFormat="1">
      <c r="A366" s="383" t="s">
        <v>1396</v>
      </c>
      <c r="B366" s="383" t="s">
        <v>172</v>
      </c>
      <c r="C366" s="383" t="s">
        <v>90</v>
      </c>
      <c r="D366" s="539" t="s">
        <v>1207</v>
      </c>
      <c r="E366" s="384">
        <v>267</v>
      </c>
      <c r="F366" s="384">
        <v>11</v>
      </c>
      <c r="G366" s="384">
        <v>206</v>
      </c>
      <c r="H366" s="384">
        <v>43</v>
      </c>
      <c r="I366" s="384">
        <v>7</v>
      </c>
    </row>
    <row r="367" spans="1:9" s="538" customFormat="1">
      <c r="A367" s="383" t="s">
        <v>1399</v>
      </c>
      <c r="B367" s="383" t="s">
        <v>172</v>
      </c>
      <c r="C367" s="383" t="s">
        <v>113</v>
      </c>
      <c r="D367" s="383" t="s">
        <v>1207</v>
      </c>
      <c r="E367" s="384">
        <v>26</v>
      </c>
      <c r="F367" s="384">
        <v>0</v>
      </c>
      <c r="G367" s="384">
        <v>18</v>
      </c>
      <c r="H367" s="384">
        <v>6</v>
      </c>
      <c r="I367" s="384">
        <v>2</v>
      </c>
    </row>
    <row r="368" spans="1:9" s="538" customFormat="1">
      <c r="A368" s="383" t="s">
        <v>1402</v>
      </c>
      <c r="B368" s="383" t="s">
        <v>172</v>
      </c>
      <c r="C368" s="383" t="s">
        <v>114</v>
      </c>
      <c r="D368" s="539" t="s">
        <v>1207</v>
      </c>
      <c r="E368" s="384">
        <v>26</v>
      </c>
      <c r="F368" s="384">
        <v>1</v>
      </c>
      <c r="G368" s="384">
        <v>14</v>
      </c>
      <c r="H368" s="384">
        <v>9</v>
      </c>
      <c r="I368" s="384">
        <v>2</v>
      </c>
    </row>
    <row r="369" spans="1:9" s="538" customFormat="1">
      <c r="A369" s="383" t="s">
        <v>1405</v>
      </c>
      <c r="B369" s="383" t="s">
        <v>172</v>
      </c>
      <c r="C369" s="383" t="s">
        <v>186</v>
      </c>
      <c r="D369" s="539" t="s">
        <v>1207</v>
      </c>
      <c r="E369" s="384">
        <v>9</v>
      </c>
      <c r="F369" s="384">
        <v>1</v>
      </c>
      <c r="G369" s="384">
        <v>7</v>
      </c>
      <c r="H369" s="384">
        <v>1</v>
      </c>
      <c r="I369" s="384">
        <v>0</v>
      </c>
    </row>
    <row r="370" spans="1:9" s="538" customFormat="1">
      <c r="A370" s="383" t="s">
        <v>7104</v>
      </c>
      <c r="B370" s="383" t="s">
        <v>172</v>
      </c>
      <c r="C370" s="383" t="s">
        <v>207</v>
      </c>
      <c r="D370" s="539" t="s">
        <v>1207</v>
      </c>
      <c r="E370" s="384">
        <v>0</v>
      </c>
      <c r="F370" s="384">
        <v>0</v>
      </c>
      <c r="G370" s="384">
        <v>0</v>
      </c>
      <c r="H370" s="384">
        <v>0</v>
      </c>
      <c r="I370" s="384">
        <v>0</v>
      </c>
    </row>
    <row r="371" spans="1:9" s="538" customFormat="1">
      <c r="A371" s="383" t="s">
        <v>1408</v>
      </c>
      <c r="B371" s="383" t="s">
        <v>172</v>
      </c>
      <c r="C371" s="383" t="s">
        <v>115</v>
      </c>
      <c r="D371" s="539" t="s">
        <v>1207</v>
      </c>
      <c r="E371" s="384">
        <v>20</v>
      </c>
      <c r="F371" s="384">
        <v>3</v>
      </c>
      <c r="G371" s="384">
        <v>12</v>
      </c>
      <c r="H371" s="384">
        <v>3</v>
      </c>
      <c r="I371" s="384">
        <v>2</v>
      </c>
    </row>
    <row r="372" spans="1:9" s="538" customFormat="1">
      <c r="A372" s="383" t="s">
        <v>1411</v>
      </c>
      <c r="B372" s="383" t="s">
        <v>172</v>
      </c>
      <c r="C372" s="383" t="s">
        <v>146</v>
      </c>
      <c r="D372" s="539" t="s">
        <v>1207</v>
      </c>
      <c r="E372" s="384">
        <v>11</v>
      </c>
      <c r="F372" s="384">
        <v>2</v>
      </c>
      <c r="G372" s="384">
        <v>6</v>
      </c>
      <c r="H372" s="384">
        <v>3</v>
      </c>
      <c r="I372" s="384">
        <v>0</v>
      </c>
    </row>
    <row r="373" spans="1:9" s="538" customFormat="1">
      <c r="A373" s="383" t="s">
        <v>1414</v>
      </c>
      <c r="B373" s="383" t="s">
        <v>172</v>
      </c>
      <c r="C373" s="383" t="s">
        <v>187</v>
      </c>
      <c r="D373" s="539" t="s">
        <v>1207</v>
      </c>
      <c r="E373" s="384">
        <v>206</v>
      </c>
      <c r="F373" s="384">
        <v>22</v>
      </c>
      <c r="G373" s="384">
        <v>142</v>
      </c>
      <c r="H373" s="384">
        <v>40</v>
      </c>
      <c r="I373" s="384">
        <v>2</v>
      </c>
    </row>
    <row r="374" spans="1:9" s="538" customFormat="1">
      <c r="A374" s="383" t="s">
        <v>1417</v>
      </c>
      <c r="B374" s="383" t="s">
        <v>172</v>
      </c>
      <c r="C374" s="383" t="s">
        <v>235</v>
      </c>
      <c r="D374" s="539" t="s">
        <v>1207</v>
      </c>
      <c r="E374" s="384">
        <v>30</v>
      </c>
      <c r="F374" s="384">
        <v>1</v>
      </c>
      <c r="G374" s="384">
        <v>23</v>
      </c>
      <c r="H374" s="384">
        <v>6</v>
      </c>
      <c r="I374" s="384">
        <v>0</v>
      </c>
    </row>
    <row r="375" spans="1:9" s="538" customFormat="1">
      <c r="A375" s="383" t="s">
        <v>1420</v>
      </c>
      <c r="B375" s="383" t="s">
        <v>172</v>
      </c>
      <c r="C375" s="383" t="s">
        <v>147</v>
      </c>
      <c r="D375" s="539" t="s">
        <v>1207</v>
      </c>
      <c r="E375" s="384">
        <v>26</v>
      </c>
      <c r="F375" s="384">
        <v>1</v>
      </c>
      <c r="G375" s="384">
        <v>21</v>
      </c>
      <c r="H375" s="384">
        <v>4</v>
      </c>
      <c r="I375" s="384">
        <v>0</v>
      </c>
    </row>
    <row r="376" spans="1:9" s="538" customFormat="1">
      <c r="A376" s="383" t="s">
        <v>1423</v>
      </c>
      <c r="B376" s="383" t="s">
        <v>172</v>
      </c>
      <c r="C376" s="383" t="s">
        <v>118</v>
      </c>
      <c r="D376" s="539" t="s">
        <v>1207</v>
      </c>
      <c r="E376" s="384">
        <v>42</v>
      </c>
      <c r="F376" s="384">
        <v>3</v>
      </c>
      <c r="G376" s="384">
        <v>20</v>
      </c>
      <c r="H376" s="384">
        <v>15</v>
      </c>
      <c r="I376" s="384">
        <v>4</v>
      </c>
    </row>
    <row r="377" spans="1:9" s="538" customFormat="1">
      <c r="A377" s="383" t="s">
        <v>1426</v>
      </c>
      <c r="B377" s="383" t="s">
        <v>172</v>
      </c>
      <c r="C377" s="383" t="s">
        <v>31</v>
      </c>
      <c r="D377" s="383" t="s">
        <v>1207</v>
      </c>
      <c r="E377" s="384">
        <v>15</v>
      </c>
      <c r="F377" s="384">
        <v>5</v>
      </c>
      <c r="G377" s="384">
        <v>7</v>
      </c>
      <c r="H377" s="384">
        <v>2</v>
      </c>
      <c r="I377" s="384">
        <v>1</v>
      </c>
    </row>
    <row r="378" spans="1:9" s="538" customFormat="1">
      <c r="A378" s="383" t="s">
        <v>1429</v>
      </c>
      <c r="B378" s="383" t="s">
        <v>172</v>
      </c>
      <c r="C378" s="383" t="s">
        <v>148</v>
      </c>
      <c r="D378" s="383" t="s">
        <v>1207</v>
      </c>
      <c r="E378" s="384">
        <v>36</v>
      </c>
      <c r="F378" s="384">
        <v>1</v>
      </c>
      <c r="G378" s="384">
        <v>18</v>
      </c>
      <c r="H378" s="384">
        <v>15</v>
      </c>
      <c r="I378" s="384">
        <v>2</v>
      </c>
    </row>
    <row r="379" spans="1:9" s="538" customFormat="1">
      <c r="A379" s="383" t="s">
        <v>1432</v>
      </c>
      <c r="B379" s="383" t="s">
        <v>172</v>
      </c>
      <c r="C379" s="383" t="s">
        <v>32</v>
      </c>
      <c r="D379" s="383" t="s">
        <v>1207</v>
      </c>
      <c r="E379" s="384">
        <v>146</v>
      </c>
      <c r="F379" s="384">
        <v>13</v>
      </c>
      <c r="G379" s="384">
        <v>98</v>
      </c>
      <c r="H379" s="384">
        <v>32</v>
      </c>
      <c r="I379" s="384">
        <v>3</v>
      </c>
    </row>
    <row r="380" spans="1:9" s="538" customFormat="1">
      <c r="A380" s="383" t="s">
        <v>1435</v>
      </c>
      <c r="B380" s="383" t="s">
        <v>172</v>
      </c>
      <c r="C380" s="383" t="s">
        <v>119</v>
      </c>
      <c r="D380" s="539" t="s">
        <v>1207</v>
      </c>
      <c r="E380" s="384">
        <v>107</v>
      </c>
      <c r="F380" s="384">
        <v>5</v>
      </c>
      <c r="G380" s="384">
        <v>75</v>
      </c>
      <c r="H380" s="384">
        <v>22</v>
      </c>
      <c r="I380" s="384">
        <v>5</v>
      </c>
    </row>
    <row r="381" spans="1:9" s="538" customFormat="1">
      <c r="A381" s="383" t="s">
        <v>1438</v>
      </c>
      <c r="B381" s="383" t="s">
        <v>172</v>
      </c>
      <c r="C381" s="383" t="s">
        <v>79</v>
      </c>
      <c r="D381" s="383" t="s">
        <v>1207</v>
      </c>
      <c r="E381" s="384">
        <v>23</v>
      </c>
      <c r="F381" s="384">
        <v>0</v>
      </c>
      <c r="G381" s="384">
        <v>12</v>
      </c>
      <c r="H381" s="384">
        <v>7</v>
      </c>
      <c r="I381" s="384">
        <v>4</v>
      </c>
    </row>
    <row r="382" spans="1:9" s="538" customFormat="1">
      <c r="A382" s="383" t="s">
        <v>1441</v>
      </c>
      <c r="B382" s="383" t="s">
        <v>172</v>
      </c>
      <c r="C382" s="383" t="s">
        <v>80</v>
      </c>
      <c r="D382" s="383" t="s">
        <v>1207</v>
      </c>
      <c r="E382" s="384">
        <v>106</v>
      </c>
      <c r="F382" s="384">
        <v>7</v>
      </c>
      <c r="G382" s="384">
        <v>70</v>
      </c>
      <c r="H382" s="384">
        <v>25</v>
      </c>
      <c r="I382" s="384">
        <v>4</v>
      </c>
    </row>
    <row r="383" spans="1:9" s="538" customFormat="1">
      <c r="A383" s="383" t="s">
        <v>1444</v>
      </c>
      <c r="B383" s="383" t="s">
        <v>172</v>
      </c>
      <c r="C383" s="383" t="s">
        <v>149</v>
      </c>
      <c r="D383" s="539" t="s">
        <v>1207</v>
      </c>
      <c r="E383" s="384">
        <v>61</v>
      </c>
      <c r="F383" s="384">
        <v>2</v>
      </c>
      <c r="G383" s="384">
        <v>36</v>
      </c>
      <c r="H383" s="384">
        <v>16</v>
      </c>
      <c r="I383" s="384">
        <v>7</v>
      </c>
    </row>
    <row r="384" spans="1:9" s="538" customFormat="1">
      <c r="A384" s="383" t="s">
        <v>1447</v>
      </c>
      <c r="B384" s="383" t="s">
        <v>172</v>
      </c>
      <c r="C384" s="383" t="s">
        <v>81</v>
      </c>
      <c r="D384" s="539" t="s">
        <v>1207</v>
      </c>
      <c r="E384" s="384">
        <v>109</v>
      </c>
      <c r="F384" s="384">
        <v>8</v>
      </c>
      <c r="G384" s="384">
        <v>73</v>
      </c>
      <c r="H384" s="384">
        <v>21</v>
      </c>
      <c r="I384" s="384">
        <v>7</v>
      </c>
    </row>
    <row r="385" spans="1:9" s="538" customFormat="1">
      <c r="A385" s="383" t="s">
        <v>1450</v>
      </c>
      <c r="B385" s="383" t="s">
        <v>172</v>
      </c>
      <c r="C385" s="540" t="s">
        <v>33</v>
      </c>
      <c r="D385" s="540" t="s">
        <v>1207</v>
      </c>
      <c r="E385" s="384">
        <v>30</v>
      </c>
      <c r="F385" s="384">
        <v>0</v>
      </c>
      <c r="G385" s="384">
        <v>24</v>
      </c>
      <c r="H385" s="384">
        <v>5</v>
      </c>
      <c r="I385" s="384">
        <v>1</v>
      </c>
    </row>
    <row r="386" spans="1:9" s="538" customFormat="1">
      <c r="A386" s="383" t="s">
        <v>7105</v>
      </c>
      <c r="B386" s="383" t="s">
        <v>172</v>
      </c>
      <c r="C386" s="383" t="s">
        <v>179</v>
      </c>
      <c r="D386" s="383" t="s">
        <v>1207</v>
      </c>
      <c r="E386" s="384">
        <v>5</v>
      </c>
      <c r="F386" s="384">
        <v>1</v>
      </c>
      <c r="G386" s="384">
        <v>3</v>
      </c>
      <c r="H386" s="384">
        <v>1</v>
      </c>
      <c r="I386" s="384">
        <v>0</v>
      </c>
    </row>
    <row r="387" spans="1:9" s="538" customFormat="1">
      <c r="A387" s="383" t="s">
        <v>1453</v>
      </c>
      <c r="B387" s="383" t="s">
        <v>172</v>
      </c>
      <c r="C387" s="383" t="s">
        <v>91</v>
      </c>
      <c r="D387" s="539" t="s">
        <v>1207</v>
      </c>
      <c r="E387" s="384">
        <v>35</v>
      </c>
      <c r="F387" s="384">
        <v>2</v>
      </c>
      <c r="G387" s="384">
        <v>24</v>
      </c>
      <c r="H387" s="384">
        <v>7</v>
      </c>
      <c r="I387" s="384">
        <v>2</v>
      </c>
    </row>
    <row r="388" spans="1:9" s="538" customFormat="1">
      <c r="A388" s="383" t="s">
        <v>1456</v>
      </c>
      <c r="B388" s="383" t="s">
        <v>172</v>
      </c>
      <c r="C388" s="540" t="s">
        <v>34</v>
      </c>
      <c r="D388" s="540" t="s">
        <v>1207</v>
      </c>
      <c r="E388" s="384">
        <v>78</v>
      </c>
      <c r="F388" s="384">
        <v>2</v>
      </c>
      <c r="G388" s="384">
        <v>53</v>
      </c>
      <c r="H388" s="384">
        <v>20</v>
      </c>
      <c r="I388" s="384">
        <v>3</v>
      </c>
    </row>
    <row r="389" spans="1:9" s="538" customFormat="1">
      <c r="A389" s="383" t="s">
        <v>1459</v>
      </c>
      <c r="B389" s="383" t="s">
        <v>172</v>
      </c>
      <c r="C389" s="383" t="s">
        <v>188</v>
      </c>
      <c r="D389" s="539" t="s">
        <v>1207</v>
      </c>
      <c r="E389" s="384">
        <v>35</v>
      </c>
      <c r="F389" s="384">
        <v>0</v>
      </c>
      <c r="G389" s="384">
        <v>29</v>
      </c>
      <c r="H389" s="384">
        <v>4</v>
      </c>
      <c r="I389" s="384">
        <v>2</v>
      </c>
    </row>
    <row r="390" spans="1:9" s="538" customFormat="1">
      <c r="A390" s="383" t="s">
        <v>1462</v>
      </c>
      <c r="B390" s="383" t="s">
        <v>172</v>
      </c>
      <c r="C390" s="383" t="s">
        <v>150</v>
      </c>
      <c r="D390" s="539" t="s">
        <v>1207</v>
      </c>
      <c r="E390" s="384">
        <v>34</v>
      </c>
      <c r="F390" s="384">
        <v>0</v>
      </c>
      <c r="G390" s="384">
        <v>22</v>
      </c>
      <c r="H390" s="384">
        <v>10</v>
      </c>
      <c r="I390" s="384">
        <v>2</v>
      </c>
    </row>
    <row r="391" spans="1:9" s="538" customFormat="1">
      <c r="A391" s="383" t="s">
        <v>1465</v>
      </c>
      <c r="B391" s="383" t="s">
        <v>172</v>
      </c>
      <c r="C391" s="383" t="s">
        <v>164</v>
      </c>
      <c r="D391" s="383" t="s">
        <v>1207</v>
      </c>
      <c r="E391" s="384">
        <v>12</v>
      </c>
      <c r="F391" s="384">
        <v>0</v>
      </c>
      <c r="G391" s="384">
        <v>6</v>
      </c>
      <c r="H391" s="384">
        <v>6</v>
      </c>
      <c r="I391" s="384">
        <v>0</v>
      </c>
    </row>
    <row r="392" spans="1:9" s="538" customFormat="1">
      <c r="A392" s="383" t="s">
        <v>1468</v>
      </c>
      <c r="B392" s="383" t="s">
        <v>172</v>
      </c>
      <c r="C392" s="383" t="s">
        <v>189</v>
      </c>
      <c r="D392" s="383" t="s">
        <v>1207</v>
      </c>
      <c r="E392" s="384">
        <v>76</v>
      </c>
      <c r="F392" s="384">
        <v>3</v>
      </c>
      <c r="G392" s="384">
        <v>56</v>
      </c>
      <c r="H392" s="384">
        <v>15</v>
      </c>
      <c r="I392" s="384">
        <v>2</v>
      </c>
    </row>
    <row r="393" spans="1:9" s="538" customFormat="1">
      <c r="A393" s="383" t="s">
        <v>1471</v>
      </c>
      <c r="B393" s="383" t="s">
        <v>172</v>
      </c>
      <c r="C393" s="383" t="s">
        <v>165</v>
      </c>
      <c r="D393" s="539" t="s">
        <v>1207</v>
      </c>
      <c r="E393" s="384">
        <v>29</v>
      </c>
      <c r="F393" s="384">
        <v>0</v>
      </c>
      <c r="G393" s="384">
        <v>15</v>
      </c>
      <c r="H393" s="384">
        <v>13</v>
      </c>
      <c r="I393" s="384">
        <v>1</v>
      </c>
    </row>
    <row r="394" spans="1:9" s="538" customFormat="1">
      <c r="A394" s="383" t="s">
        <v>1474</v>
      </c>
      <c r="B394" s="383" t="s">
        <v>172</v>
      </c>
      <c r="C394" s="383" t="s">
        <v>151</v>
      </c>
      <c r="D394" s="383" t="s">
        <v>1207</v>
      </c>
      <c r="E394" s="384">
        <v>24</v>
      </c>
      <c r="F394" s="384">
        <v>0</v>
      </c>
      <c r="G394" s="384">
        <v>10</v>
      </c>
      <c r="H394" s="384">
        <v>12</v>
      </c>
      <c r="I394" s="384">
        <v>2</v>
      </c>
    </row>
    <row r="395" spans="1:9" s="538" customFormat="1">
      <c r="A395" s="383" t="s">
        <v>1477</v>
      </c>
      <c r="B395" s="383" t="s">
        <v>172</v>
      </c>
      <c r="C395" s="383" t="s">
        <v>92</v>
      </c>
      <c r="D395" s="383" t="s">
        <v>1207</v>
      </c>
      <c r="E395" s="384">
        <v>86</v>
      </c>
      <c r="F395" s="384">
        <v>1</v>
      </c>
      <c r="G395" s="384">
        <v>58</v>
      </c>
      <c r="H395" s="384">
        <v>25</v>
      </c>
      <c r="I395" s="384">
        <v>2</v>
      </c>
    </row>
    <row r="396" spans="1:9" s="538" customFormat="1">
      <c r="A396" s="383" t="s">
        <v>1480</v>
      </c>
      <c r="B396" s="383" t="s">
        <v>172</v>
      </c>
      <c r="C396" s="383" t="s">
        <v>59</v>
      </c>
      <c r="D396" s="539" t="s">
        <v>1207</v>
      </c>
      <c r="E396" s="384">
        <v>13</v>
      </c>
      <c r="F396" s="384">
        <v>1</v>
      </c>
      <c r="G396" s="384">
        <v>10</v>
      </c>
      <c r="H396" s="384">
        <v>2</v>
      </c>
      <c r="I396" s="384">
        <v>0</v>
      </c>
    </row>
    <row r="397" spans="1:9" s="538" customFormat="1">
      <c r="A397" s="383" t="s">
        <v>1483</v>
      </c>
      <c r="B397" s="383" t="s">
        <v>172</v>
      </c>
      <c r="C397" s="383" t="s">
        <v>60</v>
      </c>
      <c r="D397" s="539" t="s">
        <v>1207</v>
      </c>
      <c r="E397" s="384">
        <v>16</v>
      </c>
      <c r="F397" s="384">
        <v>0</v>
      </c>
      <c r="G397" s="384">
        <v>11</v>
      </c>
      <c r="H397" s="384">
        <v>5</v>
      </c>
      <c r="I397" s="384">
        <v>0</v>
      </c>
    </row>
    <row r="398" spans="1:9" s="538" customFormat="1">
      <c r="A398" s="383" t="s">
        <v>1486</v>
      </c>
      <c r="B398" s="383" t="s">
        <v>172</v>
      </c>
      <c r="C398" s="383" t="s">
        <v>208</v>
      </c>
      <c r="D398" s="383" t="s">
        <v>1207</v>
      </c>
      <c r="E398" s="384">
        <v>31</v>
      </c>
      <c r="F398" s="384">
        <v>2</v>
      </c>
      <c r="G398" s="384">
        <v>23</v>
      </c>
      <c r="H398" s="384">
        <v>6</v>
      </c>
      <c r="I398" s="384">
        <v>0</v>
      </c>
    </row>
    <row r="399" spans="1:9" s="538" customFormat="1">
      <c r="A399" s="383" t="s">
        <v>1489</v>
      </c>
      <c r="B399" s="383" t="s">
        <v>172</v>
      </c>
      <c r="C399" s="383" t="s">
        <v>166</v>
      </c>
      <c r="D399" s="539" t="s">
        <v>1207</v>
      </c>
      <c r="E399" s="384">
        <v>27</v>
      </c>
      <c r="F399" s="384">
        <v>4</v>
      </c>
      <c r="G399" s="384">
        <v>19</v>
      </c>
      <c r="H399" s="384">
        <v>4</v>
      </c>
      <c r="I399" s="384">
        <v>0</v>
      </c>
    </row>
    <row r="400" spans="1:9" s="538" customFormat="1">
      <c r="A400" s="383" t="s">
        <v>1492</v>
      </c>
      <c r="B400" s="383" t="s">
        <v>172</v>
      </c>
      <c r="C400" s="383" t="s">
        <v>61</v>
      </c>
      <c r="D400" s="539" t="s">
        <v>1207</v>
      </c>
      <c r="E400" s="384">
        <v>90</v>
      </c>
      <c r="F400" s="384">
        <v>4</v>
      </c>
      <c r="G400" s="384">
        <v>66</v>
      </c>
      <c r="H400" s="384">
        <v>15</v>
      </c>
      <c r="I400" s="384">
        <v>5</v>
      </c>
    </row>
    <row r="401" spans="1:9" s="538" customFormat="1">
      <c r="A401" s="383" t="s">
        <v>1495</v>
      </c>
      <c r="B401" s="383" t="s">
        <v>172</v>
      </c>
      <c r="C401" s="383" t="s">
        <v>82</v>
      </c>
      <c r="D401" s="539" t="s">
        <v>1207</v>
      </c>
      <c r="E401" s="384">
        <v>150</v>
      </c>
      <c r="F401" s="384">
        <v>9</v>
      </c>
      <c r="G401" s="384">
        <v>94</v>
      </c>
      <c r="H401" s="384">
        <v>46</v>
      </c>
      <c r="I401" s="384">
        <v>1</v>
      </c>
    </row>
    <row r="402" spans="1:9" s="538" customFormat="1">
      <c r="A402" s="383" t="s">
        <v>1498</v>
      </c>
      <c r="B402" s="383" t="s">
        <v>172</v>
      </c>
      <c r="C402" s="383" t="s">
        <v>167</v>
      </c>
      <c r="D402" s="539" t="s">
        <v>1207</v>
      </c>
      <c r="E402" s="384">
        <v>37</v>
      </c>
      <c r="F402" s="384">
        <v>3</v>
      </c>
      <c r="G402" s="384">
        <v>21</v>
      </c>
      <c r="H402" s="384">
        <v>13</v>
      </c>
      <c r="I402" s="384">
        <v>0</v>
      </c>
    </row>
    <row r="403" spans="1:9" s="538" customFormat="1">
      <c r="A403" s="383" t="s">
        <v>1501</v>
      </c>
      <c r="B403" s="383" t="s">
        <v>172</v>
      </c>
      <c r="C403" s="383" t="s">
        <v>83</v>
      </c>
      <c r="D403" s="539" t="s">
        <v>1207</v>
      </c>
      <c r="E403" s="384">
        <v>23</v>
      </c>
      <c r="F403" s="384">
        <v>1</v>
      </c>
      <c r="G403" s="384">
        <v>11</v>
      </c>
      <c r="H403" s="384">
        <v>11</v>
      </c>
      <c r="I403" s="384">
        <v>0</v>
      </c>
    </row>
    <row r="404" spans="1:9" s="538" customFormat="1">
      <c r="A404" s="383" t="s">
        <v>1504</v>
      </c>
      <c r="B404" s="383" t="s">
        <v>172</v>
      </c>
      <c r="C404" s="383" t="s">
        <v>84</v>
      </c>
      <c r="D404" s="539" t="s">
        <v>1207</v>
      </c>
      <c r="E404" s="384">
        <v>74</v>
      </c>
      <c r="F404" s="384">
        <v>4</v>
      </c>
      <c r="G404" s="384">
        <v>43</v>
      </c>
      <c r="H404" s="384">
        <v>20</v>
      </c>
      <c r="I404" s="384">
        <v>7</v>
      </c>
    </row>
    <row r="405" spans="1:9" s="538" customFormat="1">
      <c r="A405" s="383" t="s">
        <v>1507</v>
      </c>
      <c r="B405" s="383" t="s">
        <v>172</v>
      </c>
      <c r="C405" s="383" t="s">
        <v>35</v>
      </c>
      <c r="D405" s="539" t="s">
        <v>1207</v>
      </c>
      <c r="E405" s="384">
        <v>40</v>
      </c>
      <c r="F405" s="384">
        <v>3</v>
      </c>
      <c r="G405" s="384">
        <v>27</v>
      </c>
      <c r="H405" s="384">
        <v>6</v>
      </c>
      <c r="I405" s="384">
        <v>4</v>
      </c>
    </row>
    <row r="406" spans="1:9" s="538" customFormat="1">
      <c r="A406" s="383" t="s">
        <v>1510</v>
      </c>
      <c r="B406" s="383" t="s">
        <v>172</v>
      </c>
      <c r="C406" s="383" t="s">
        <v>190</v>
      </c>
      <c r="D406" s="539" t="s">
        <v>1207</v>
      </c>
      <c r="E406" s="384">
        <v>108</v>
      </c>
      <c r="F406" s="384">
        <v>5</v>
      </c>
      <c r="G406" s="384">
        <v>76</v>
      </c>
      <c r="H406" s="384">
        <v>25</v>
      </c>
      <c r="I406" s="384">
        <v>2</v>
      </c>
    </row>
    <row r="407" spans="1:9" s="538" customFormat="1">
      <c r="A407" s="383" t="s">
        <v>1513</v>
      </c>
      <c r="B407" s="383" t="s">
        <v>172</v>
      </c>
      <c r="C407" s="383" t="s">
        <v>93</v>
      </c>
      <c r="D407" s="539" t="s">
        <v>1207</v>
      </c>
      <c r="E407" s="384">
        <v>51</v>
      </c>
      <c r="F407" s="384">
        <v>3</v>
      </c>
      <c r="G407" s="384">
        <v>32</v>
      </c>
      <c r="H407" s="384">
        <v>15</v>
      </c>
      <c r="I407" s="384">
        <v>1</v>
      </c>
    </row>
    <row r="408" spans="1:9" s="538" customFormat="1">
      <c r="A408" s="383" t="s">
        <v>1516</v>
      </c>
      <c r="B408" s="383" t="s">
        <v>172</v>
      </c>
      <c r="C408" s="383" t="s">
        <v>209</v>
      </c>
      <c r="D408" s="539" t="s">
        <v>1207</v>
      </c>
      <c r="E408" s="384">
        <v>26</v>
      </c>
      <c r="F408" s="384">
        <v>0</v>
      </c>
      <c r="G408" s="384">
        <v>22</v>
      </c>
      <c r="H408" s="384">
        <v>3</v>
      </c>
      <c r="I408" s="384">
        <v>1</v>
      </c>
    </row>
    <row r="409" spans="1:9" s="538" customFormat="1">
      <c r="A409" s="383" t="s">
        <v>1519</v>
      </c>
      <c r="B409" s="383" t="s">
        <v>172</v>
      </c>
      <c r="C409" s="383" t="s">
        <v>210</v>
      </c>
      <c r="D409" s="383" t="s">
        <v>1207</v>
      </c>
      <c r="E409" s="384">
        <v>18</v>
      </c>
      <c r="F409" s="384">
        <v>3</v>
      </c>
      <c r="G409" s="384">
        <v>10</v>
      </c>
      <c r="H409" s="384">
        <v>5</v>
      </c>
      <c r="I409" s="384">
        <v>0</v>
      </c>
    </row>
    <row r="410" spans="1:9" s="538" customFormat="1">
      <c r="A410" s="383" t="s">
        <v>1522</v>
      </c>
      <c r="B410" s="383" t="s">
        <v>172</v>
      </c>
      <c r="C410" s="383" t="s">
        <v>191</v>
      </c>
      <c r="D410" s="539" t="s">
        <v>1207</v>
      </c>
      <c r="E410" s="384">
        <v>16</v>
      </c>
      <c r="F410" s="384">
        <v>1</v>
      </c>
      <c r="G410" s="384">
        <v>10</v>
      </c>
      <c r="H410" s="384">
        <v>5</v>
      </c>
      <c r="I410" s="384">
        <v>0</v>
      </c>
    </row>
    <row r="411" spans="1:9" s="538" customFormat="1">
      <c r="A411" s="383" t="s">
        <v>1525</v>
      </c>
      <c r="B411" s="383" t="s">
        <v>172</v>
      </c>
      <c r="C411" s="383" t="s">
        <v>192</v>
      </c>
      <c r="D411" s="539" t="s">
        <v>1207</v>
      </c>
      <c r="E411" s="384">
        <v>22</v>
      </c>
      <c r="F411" s="384">
        <v>2</v>
      </c>
      <c r="G411" s="384">
        <v>14</v>
      </c>
      <c r="H411" s="384">
        <v>4</v>
      </c>
      <c r="I411" s="384">
        <v>2</v>
      </c>
    </row>
    <row r="412" spans="1:9" s="538" customFormat="1">
      <c r="A412" s="383" t="s">
        <v>1528</v>
      </c>
      <c r="B412" s="383" t="s">
        <v>172</v>
      </c>
      <c r="C412" s="383" t="s">
        <v>152</v>
      </c>
      <c r="D412" s="539" t="s">
        <v>1207</v>
      </c>
      <c r="E412" s="384">
        <v>32</v>
      </c>
      <c r="F412" s="384">
        <v>2</v>
      </c>
      <c r="G412" s="384">
        <v>23</v>
      </c>
      <c r="H412" s="384">
        <v>6</v>
      </c>
      <c r="I412" s="384">
        <v>1</v>
      </c>
    </row>
    <row r="413" spans="1:9" s="538" customFormat="1">
      <c r="A413" s="383" t="s">
        <v>1531</v>
      </c>
      <c r="B413" s="383" t="s">
        <v>172</v>
      </c>
      <c r="C413" s="383" t="s">
        <v>168</v>
      </c>
      <c r="D413" s="383" t="s">
        <v>1207</v>
      </c>
      <c r="E413" s="384">
        <v>9</v>
      </c>
      <c r="F413" s="384">
        <v>0</v>
      </c>
      <c r="G413" s="384">
        <v>6</v>
      </c>
      <c r="H413" s="384">
        <v>3</v>
      </c>
      <c r="I413" s="384">
        <v>0</v>
      </c>
    </row>
    <row r="414" spans="1:9" s="538" customFormat="1">
      <c r="A414" s="383" t="s">
        <v>1534</v>
      </c>
      <c r="B414" s="383" t="s">
        <v>172</v>
      </c>
      <c r="C414" s="383" t="s">
        <v>153</v>
      </c>
      <c r="D414" s="539" t="s">
        <v>1207</v>
      </c>
      <c r="E414" s="384">
        <v>39</v>
      </c>
      <c r="F414" s="384">
        <v>1</v>
      </c>
      <c r="G414" s="384">
        <v>27</v>
      </c>
      <c r="H414" s="384">
        <v>9</v>
      </c>
      <c r="I414" s="384">
        <v>2</v>
      </c>
    </row>
    <row r="415" spans="1:9" s="538" customFormat="1">
      <c r="A415" s="383" t="s">
        <v>1537</v>
      </c>
      <c r="B415" s="383" t="s">
        <v>172</v>
      </c>
      <c r="C415" s="383" t="s">
        <v>36</v>
      </c>
      <c r="D415" s="539" t="s">
        <v>1207</v>
      </c>
      <c r="E415" s="384">
        <v>24</v>
      </c>
      <c r="F415" s="384">
        <v>2</v>
      </c>
      <c r="G415" s="384">
        <v>18</v>
      </c>
      <c r="H415" s="384">
        <v>2</v>
      </c>
      <c r="I415" s="384">
        <v>2</v>
      </c>
    </row>
    <row r="416" spans="1:9" s="538" customFormat="1">
      <c r="A416" s="383" t="s">
        <v>1540</v>
      </c>
      <c r="B416" s="383" t="s">
        <v>172</v>
      </c>
      <c r="C416" s="383" t="s">
        <v>62</v>
      </c>
      <c r="D416" s="539" t="s">
        <v>1207</v>
      </c>
      <c r="E416" s="384">
        <v>25</v>
      </c>
      <c r="F416" s="384">
        <v>4</v>
      </c>
      <c r="G416" s="384">
        <v>12</v>
      </c>
      <c r="H416" s="384">
        <v>9</v>
      </c>
      <c r="I416" s="384">
        <v>0</v>
      </c>
    </row>
    <row r="417" spans="1:9" s="538" customFormat="1">
      <c r="A417" s="383" t="s">
        <v>7106</v>
      </c>
      <c r="B417" s="383" t="s">
        <v>172</v>
      </c>
      <c r="C417" s="383" t="s">
        <v>85</v>
      </c>
      <c r="D417" s="539" t="s">
        <v>1207</v>
      </c>
      <c r="E417" s="384">
        <v>8</v>
      </c>
      <c r="F417" s="384">
        <v>3</v>
      </c>
      <c r="G417" s="384">
        <v>3</v>
      </c>
      <c r="H417" s="384">
        <v>1</v>
      </c>
      <c r="I417" s="384">
        <v>1</v>
      </c>
    </row>
    <row r="418" spans="1:9" s="538" customFormat="1">
      <c r="A418" s="383" t="s">
        <v>1543</v>
      </c>
      <c r="B418" s="383" t="s">
        <v>172</v>
      </c>
      <c r="C418" s="383" t="s">
        <v>37</v>
      </c>
      <c r="D418" s="383" t="s">
        <v>1207</v>
      </c>
      <c r="E418" s="384">
        <v>25</v>
      </c>
      <c r="F418" s="384">
        <v>1</v>
      </c>
      <c r="G418" s="384">
        <v>18</v>
      </c>
      <c r="H418" s="384">
        <v>5</v>
      </c>
      <c r="I418" s="384">
        <v>1</v>
      </c>
    </row>
    <row r="419" spans="1:9" s="538" customFormat="1">
      <c r="A419" s="383" t="s">
        <v>1546</v>
      </c>
      <c r="B419" s="383" t="s">
        <v>172</v>
      </c>
      <c r="C419" s="383" t="s">
        <v>220</v>
      </c>
      <c r="D419" s="383" t="s">
        <v>1207</v>
      </c>
      <c r="E419" s="384">
        <v>42</v>
      </c>
      <c r="F419" s="384">
        <v>2</v>
      </c>
      <c r="G419" s="384">
        <v>21</v>
      </c>
      <c r="H419" s="384">
        <v>14</v>
      </c>
      <c r="I419" s="384">
        <v>5</v>
      </c>
    </row>
    <row r="420" spans="1:9" s="538" customFormat="1">
      <c r="A420" s="383" t="s">
        <v>1549</v>
      </c>
      <c r="B420" s="383" t="s">
        <v>172</v>
      </c>
      <c r="C420" s="383" t="s">
        <v>38</v>
      </c>
      <c r="D420" s="539" t="s">
        <v>1207</v>
      </c>
      <c r="E420" s="384">
        <v>20</v>
      </c>
      <c r="F420" s="384">
        <v>1</v>
      </c>
      <c r="G420" s="384">
        <v>14</v>
      </c>
      <c r="H420" s="384">
        <v>5</v>
      </c>
      <c r="I420" s="384">
        <v>0</v>
      </c>
    </row>
    <row r="421" spans="1:9" s="538" customFormat="1">
      <c r="A421" s="383" t="s">
        <v>1552</v>
      </c>
      <c r="B421" s="383" t="s">
        <v>172</v>
      </c>
      <c r="C421" s="383" t="s">
        <v>63</v>
      </c>
      <c r="D421" s="539" t="s">
        <v>1207</v>
      </c>
      <c r="E421" s="384">
        <v>36</v>
      </c>
      <c r="F421" s="384">
        <v>2</v>
      </c>
      <c r="G421" s="384">
        <v>22</v>
      </c>
      <c r="H421" s="384">
        <v>11</v>
      </c>
      <c r="I421" s="384">
        <v>1</v>
      </c>
    </row>
    <row r="422" spans="1:9" s="538" customFormat="1">
      <c r="A422" s="383" t="s">
        <v>1555</v>
      </c>
      <c r="B422" s="383" t="s">
        <v>172</v>
      </c>
      <c r="C422" s="383" t="s">
        <v>221</v>
      </c>
      <c r="D422" s="383" t="s">
        <v>1207</v>
      </c>
      <c r="E422" s="384">
        <v>27</v>
      </c>
      <c r="F422" s="384">
        <v>3</v>
      </c>
      <c r="G422" s="384">
        <v>20</v>
      </c>
      <c r="H422" s="384">
        <v>4</v>
      </c>
      <c r="I422" s="384">
        <v>0</v>
      </c>
    </row>
    <row r="423" spans="1:9" s="538" customFormat="1">
      <c r="A423" s="383" t="s">
        <v>1558</v>
      </c>
      <c r="B423" s="383" t="s">
        <v>172</v>
      </c>
      <c r="C423" s="383" t="s">
        <v>193</v>
      </c>
      <c r="D423" s="383" t="s">
        <v>1207</v>
      </c>
      <c r="E423" s="384">
        <v>24</v>
      </c>
      <c r="F423" s="384">
        <v>2</v>
      </c>
      <c r="G423" s="384">
        <v>18</v>
      </c>
      <c r="H423" s="384">
        <v>4</v>
      </c>
      <c r="I423" s="384">
        <v>0</v>
      </c>
    </row>
    <row r="424" spans="1:9" s="538" customFormat="1">
      <c r="A424" s="383" t="s">
        <v>1561</v>
      </c>
      <c r="B424" s="383" t="s">
        <v>172</v>
      </c>
      <c r="C424" s="383" t="s">
        <v>222</v>
      </c>
      <c r="D424" s="383" t="s">
        <v>1207</v>
      </c>
      <c r="E424" s="384">
        <v>45</v>
      </c>
      <c r="F424" s="384">
        <v>5</v>
      </c>
      <c r="G424" s="384">
        <v>18</v>
      </c>
      <c r="H424" s="384">
        <v>18</v>
      </c>
      <c r="I424" s="384">
        <v>4</v>
      </c>
    </row>
    <row r="425" spans="1:9" s="538" customFormat="1">
      <c r="A425" s="383" t="s">
        <v>1564</v>
      </c>
      <c r="B425" s="383" t="s">
        <v>172</v>
      </c>
      <c r="C425" s="383" t="s">
        <v>211</v>
      </c>
      <c r="D425" s="539" t="s">
        <v>1207</v>
      </c>
      <c r="E425" s="384">
        <v>76</v>
      </c>
      <c r="F425" s="384">
        <v>1</v>
      </c>
      <c r="G425" s="384">
        <v>47</v>
      </c>
      <c r="H425" s="384">
        <v>25</v>
      </c>
      <c r="I425" s="384">
        <v>3</v>
      </c>
    </row>
    <row r="426" spans="1:9" s="538" customFormat="1">
      <c r="A426" s="383" t="s">
        <v>1567</v>
      </c>
      <c r="B426" s="383" t="s">
        <v>172</v>
      </c>
      <c r="C426" s="383" t="s">
        <v>212</v>
      </c>
      <c r="D426" s="539" t="s">
        <v>1207</v>
      </c>
      <c r="E426" s="384">
        <v>28</v>
      </c>
      <c r="F426" s="384">
        <v>2</v>
      </c>
      <c r="G426" s="384">
        <v>20</v>
      </c>
      <c r="H426" s="384">
        <v>6</v>
      </c>
      <c r="I426" s="384">
        <v>0</v>
      </c>
    </row>
    <row r="427" spans="1:9" s="538" customFormat="1">
      <c r="A427" s="383" t="s">
        <v>1570</v>
      </c>
      <c r="B427" s="383" t="s">
        <v>172</v>
      </c>
      <c r="C427" s="383" t="s">
        <v>169</v>
      </c>
      <c r="D427" s="383" t="s">
        <v>1207</v>
      </c>
      <c r="E427" s="384">
        <v>18</v>
      </c>
      <c r="F427" s="384">
        <v>0</v>
      </c>
      <c r="G427" s="384">
        <v>10</v>
      </c>
      <c r="H427" s="384">
        <v>8</v>
      </c>
      <c r="I427" s="384">
        <v>0</v>
      </c>
    </row>
    <row r="428" spans="1:9" s="538" customFormat="1">
      <c r="A428" s="383" t="s">
        <v>1573</v>
      </c>
      <c r="B428" s="383" t="s">
        <v>172</v>
      </c>
      <c r="C428" s="383" t="s">
        <v>194</v>
      </c>
      <c r="D428" s="539" t="s">
        <v>1207</v>
      </c>
      <c r="E428" s="384">
        <v>42</v>
      </c>
      <c r="F428" s="384">
        <v>3</v>
      </c>
      <c r="G428" s="384">
        <v>25</v>
      </c>
      <c r="H428" s="384">
        <v>12</v>
      </c>
      <c r="I428" s="384">
        <v>2</v>
      </c>
    </row>
    <row r="429" spans="1:9" s="538" customFormat="1">
      <c r="A429" s="383" t="s">
        <v>1576</v>
      </c>
      <c r="B429" s="383" t="s">
        <v>172</v>
      </c>
      <c r="C429" s="383" t="s">
        <v>94</v>
      </c>
      <c r="D429" s="383" t="s">
        <v>1207</v>
      </c>
      <c r="E429" s="384">
        <v>15</v>
      </c>
      <c r="F429" s="384">
        <v>1</v>
      </c>
      <c r="G429" s="384">
        <v>8</v>
      </c>
      <c r="H429" s="384">
        <v>4</v>
      </c>
      <c r="I429" s="384">
        <v>2</v>
      </c>
    </row>
    <row r="430" spans="1:9" s="538" customFormat="1">
      <c r="A430" s="383" t="s">
        <v>1579</v>
      </c>
      <c r="B430" s="383" t="s">
        <v>172</v>
      </c>
      <c r="C430" s="383" t="s">
        <v>154</v>
      </c>
      <c r="D430" s="539" t="s">
        <v>1207</v>
      </c>
      <c r="E430" s="384">
        <v>49</v>
      </c>
      <c r="F430" s="384">
        <v>2</v>
      </c>
      <c r="G430" s="384">
        <v>35</v>
      </c>
      <c r="H430" s="384">
        <v>9</v>
      </c>
      <c r="I430" s="384">
        <v>3</v>
      </c>
    </row>
    <row r="431" spans="1:9" s="538" customFormat="1">
      <c r="A431" s="383" t="s">
        <v>1582</v>
      </c>
      <c r="B431" s="383" t="s">
        <v>172</v>
      </c>
      <c r="C431" s="383" t="s">
        <v>39</v>
      </c>
      <c r="D431" s="539" t="s">
        <v>1207</v>
      </c>
      <c r="E431" s="384">
        <v>22</v>
      </c>
      <c r="F431" s="384">
        <v>5</v>
      </c>
      <c r="G431" s="384">
        <v>15</v>
      </c>
      <c r="H431" s="384">
        <v>2</v>
      </c>
      <c r="I431" s="384">
        <v>0</v>
      </c>
    </row>
    <row r="432" spans="1:9" s="538" customFormat="1">
      <c r="A432" s="383" t="s">
        <v>1585</v>
      </c>
      <c r="B432" s="383" t="s">
        <v>172</v>
      </c>
      <c r="C432" s="383" t="s">
        <v>223</v>
      </c>
      <c r="D432" s="383" t="s">
        <v>1207</v>
      </c>
      <c r="E432" s="384">
        <v>130</v>
      </c>
      <c r="F432" s="384">
        <v>8</v>
      </c>
      <c r="G432" s="384">
        <v>95</v>
      </c>
      <c r="H432" s="384">
        <v>19</v>
      </c>
      <c r="I432" s="384">
        <v>8</v>
      </c>
    </row>
    <row r="433" spans="1:9" s="538" customFormat="1">
      <c r="A433" s="383" t="s">
        <v>1588</v>
      </c>
      <c r="B433" s="383" t="s">
        <v>172</v>
      </c>
      <c r="C433" s="383" t="s">
        <v>40</v>
      </c>
      <c r="D433" s="383" t="s">
        <v>1207</v>
      </c>
      <c r="E433" s="384">
        <v>27</v>
      </c>
      <c r="F433" s="384">
        <v>3</v>
      </c>
      <c r="G433" s="384">
        <v>22</v>
      </c>
      <c r="H433" s="384">
        <v>2</v>
      </c>
      <c r="I433" s="384">
        <v>0</v>
      </c>
    </row>
    <row r="434" spans="1:9" s="538" customFormat="1">
      <c r="A434" s="383" t="s">
        <v>1591</v>
      </c>
      <c r="B434" s="383" t="s">
        <v>172</v>
      </c>
      <c r="C434" s="383" t="s">
        <v>21</v>
      </c>
      <c r="D434" s="539" t="s">
        <v>1207</v>
      </c>
      <c r="E434" s="384">
        <v>17</v>
      </c>
      <c r="F434" s="384">
        <v>1</v>
      </c>
      <c r="G434" s="384">
        <v>12</v>
      </c>
      <c r="H434" s="384">
        <v>4</v>
      </c>
      <c r="I434" s="384">
        <v>0</v>
      </c>
    </row>
    <row r="435" spans="1:9" s="538" customFormat="1">
      <c r="A435" s="383" t="s">
        <v>1594</v>
      </c>
      <c r="B435" s="383" t="s">
        <v>172</v>
      </c>
      <c r="C435" s="383" t="s">
        <v>224</v>
      </c>
      <c r="D435" s="539" t="s">
        <v>1207</v>
      </c>
      <c r="E435" s="384">
        <v>16</v>
      </c>
      <c r="F435" s="384">
        <v>1</v>
      </c>
      <c r="G435" s="384">
        <v>14</v>
      </c>
      <c r="H435" s="384">
        <v>1</v>
      </c>
      <c r="I435" s="384">
        <v>0</v>
      </c>
    </row>
    <row r="436" spans="1:9" s="538" customFormat="1">
      <c r="A436" s="383" t="s">
        <v>1597</v>
      </c>
      <c r="B436" s="383" t="s">
        <v>172</v>
      </c>
      <c r="C436" s="383" t="s">
        <v>95</v>
      </c>
      <c r="D436" s="383" t="s">
        <v>1207</v>
      </c>
      <c r="E436" s="384">
        <v>80</v>
      </c>
      <c r="F436" s="384">
        <v>4</v>
      </c>
      <c r="G436" s="384">
        <v>51</v>
      </c>
      <c r="H436" s="384">
        <v>19</v>
      </c>
      <c r="I436" s="384">
        <v>6</v>
      </c>
    </row>
    <row r="437" spans="1:9" s="538" customFormat="1">
      <c r="A437" s="383" t="s">
        <v>1600</v>
      </c>
      <c r="B437" s="383" t="s">
        <v>172</v>
      </c>
      <c r="C437" s="383" t="s">
        <v>22</v>
      </c>
      <c r="D437" s="539" t="s">
        <v>1207</v>
      </c>
      <c r="E437" s="384">
        <v>39</v>
      </c>
      <c r="F437" s="384">
        <v>4</v>
      </c>
      <c r="G437" s="384">
        <v>28</v>
      </c>
      <c r="H437" s="384">
        <v>5</v>
      </c>
      <c r="I437" s="384">
        <v>2</v>
      </c>
    </row>
    <row r="438" spans="1:9" s="538" customFormat="1">
      <c r="A438" s="383" t="s">
        <v>1603</v>
      </c>
      <c r="B438" s="383" t="s">
        <v>172</v>
      </c>
      <c r="C438" s="383" t="s">
        <v>195</v>
      </c>
      <c r="D438" s="539" t="s">
        <v>1207</v>
      </c>
      <c r="E438" s="384">
        <v>223</v>
      </c>
      <c r="F438" s="384">
        <v>11</v>
      </c>
      <c r="G438" s="384">
        <v>171</v>
      </c>
      <c r="H438" s="384">
        <v>35</v>
      </c>
      <c r="I438" s="384">
        <v>6</v>
      </c>
    </row>
    <row r="439" spans="1:9" s="538" customFormat="1">
      <c r="A439" s="383" t="s">
        <v>1606</v>
      </c>
      <c r="B439" s="383" t="s">
        <v>172</v>
      </c>
      <c r="C439" s="383" t="s">
        <v>155</v>
      </c>
      <c r="D439" s="539" t="s">
        <v>1207</v>
      </c>
      <c r="E439" s="384">
        <v>34</v>
      </c>
      <c r="F439" s="384">
        <v>0</v>
      </c>
      <c r="G439" s="384">
        <v>22</v>
      </c>
      <c r="H439" s="384">
        <v>11</v>
      </c>
      <c r="I439" s="384">
        <v>1</v>
      </c>
    </row>
    <row r="440" spans="1:9" s="538" customFormat="1">
      <c r="A440" s="383" t="s">
        <v>1609</v>
      </c>
      <c r="B440" s="383" t="s">
        <v>172</v>
      </c>
      <c r="C440" s="383" t="s">
        <v>213</v>
      </c>
      <c r="D440" s="539" t="s">
        <v>1207</v>
      </c>
      <c r="E440" s="384">
        <v>40</v>
      </c>
      <c r="F440" s="384">
        <v>3</v>
      </c>
      <c r="G440" s="384">
        <v>25</v>
      </c>
      <c r="H440" s="384">
        <v>10</v>
      </c>
      <c r="I440" s="384">
        <v>2</v>
      </c>
    </row>
    <row r="441" spans="1:9" s="538" customFormat="1">
      <c r="A441" s="383" t="s">
        <v>1612</v>
      </c>
      <c r="B441" s="383" t="s">
        <v>172</v>
      </c>
      <c r="C441" s="383" t="s">
        <v>41</v>
      </c>
      <c r="D441" s="539" t="s">
        <v>1207</v>
      </c>
      <c r="E441" s="384">
        <v>37</v>
      </c>
      <c r="F441" s="384">
        <v>3</v>
      </c>
      <c r="G441" s="384">
        <v>21</v>
      </c>
      <c r="H441" s="384">
        <v>13</v>
      </c>
      <c r="I441" s="384">
        <v>0</v>
      </c>
    </row>
    <row r="442" spans="1:9" s="538" customFormat="1">
      <c r="A442" s="383" t="s">
        <v>1615</v>
      </c>
      <c r="B442" s="383" t="s">
        <v>172</v>
      </c>
      <c r="C442" s="383" t="s">
        <v>225</v>
      </c>
      <c r="D442" s="383" t="s">
        <v>1207</v>
      </c>
      <c r="E442" s="384">
        <v>18</v>
      </c>
      <c r="F442" s="384">
        <v>3</v>
      </c>
      <c r="G442" s="384">
        <v>11</v>
      </c>
      <c r="H442" s="384">
        <v>4</v>
      </c>
      <c r="I442" s="384">
        <v>0</v>
      </c>
    </row>
    <row r="443" spans="1:9" s="538" customFormat="1">
      <c r="A443" s="383" t="s">
        <v>1618</v>
      </c>
      <c r="B443" s="383" t="s">
        <v>172</v>
      </c>
      <c r="C443" s="383" t="s">
        <v>96</v>
      </c>
      <c r="D443" s="539" t="s">
        <v>1207</v>
      </c>
      <c r="E443" s="384">
        <v>16</v>
      </c>
      <c r="F443" s="384">
        <v>0</v>
      </c>
      <c r="G443" s="384">
        <v>9</v>
      </c>
      <c r="H443" s="384">
        <v>7</v>
      </c>
      <c r="I443" s="384">
        <v>0</v>
      </c>
    </row>
    <row r="444" spans="1:9" s="538" customFormat="1">
      <c r="A444" s="383" t="s">
        <v>1621</v>
      </c>
      <c r="B444" s="383" t="s">
        <v>172</v>
      </c>
      <c r="C444" s="383" t="s">
        <v>214</v>
      </c>
      <c r="D444" s="383" t="s">
        <v>1207</v>
      </c>
      <c r="E444" s="384">
        <v>15</v>
      </c>
      <c r="F444" s="384">
        <v>3</v>
      </c>
      <c r="G444" s="384">
        <v>10</v>
      </c>
      <c r="H444" s="384">
        <v>2</v>
      </c>
      <c r="I444" s="384">
        <v>0</v>
      </c>
    </row>
    <row r="445" spans="1:9" s="538" customFormat="1">
      <c r="A445" s="383" t="s">
        <v>1624</v>
      </c>
      <c r="B445" s="383" t="s">
        <v>172</v>
      </c>
      <c r="C445" s="383" t="s">
        <v>156</v>
      </c>
      <c r="D445" s="539" t="s">
        <v>1207</v>
      </c>
      <c r="E445" s="384">
        <v>23</v>
      </c>
      <c r="F445" s="384">
        <v>0</v>
      </c>
      <c r="G445" s="384">
        <v>17</v>
      </c>
      <c r="H445" s="384">
        <v>6</v>
      </c>
      <c r="I445" s="384">
        <v>0</v>
      </c>
    </row>
    <row r="446" spans="1:9" s="538" customFormat="1">
      <c r="A446" s="383" t="s">
        <v>1627</v>
      </c>
      <c r="B446" s="383" t="s">
        <v>172</v>
      </c>
      <c r="C446" s="383" t="s">
        <v>42</v>
      </c>
      <c r="D446" s="383" t="s">
        <v>1207</v>
      </c>
      <c r="E446" s="384">
        <v>40</v>
      </c>
      <c r="F446" s="384">
        <v>5</v>
      </c>
      <c r="G446" s="384">
        <v>28</v>
      </c>
      <c r="H446" s="384">
        <v>7</v>
      </c>
      <c r="I446" s="384">
        <v>0</v>
      </c>
    </row>
    <row r="447" spans="1:9" s="538" customFormat="1">
      <c r="A447" s="383" t="s">
        <v>1630</v>
      </c>
      <c r="B447" s="383" t="s">
        <v>172</v>
      </c>
      <c r="C447" s="383" t="s">
        <v>64</v>
      </c>
      <c r="D447" s="383" t="s">
        <v>1207</v>
      </c>
      <c r="E447" s="384">
        <v>41</v>
      </c>
      <c r="F447" s="384">
        <v>5</v>
      </c>
      <c r="G447" s="384">
        <v>21</v>
      </c>
      <c r="H447" s="384">
        <v>14</v>
      </c>
      <c r="I447" s="384">
        <v>1</v>
      </c>
    </row>
    <row r="448" spans="1:9" s="538" customFormat="1">
      <c r="A448" s="383" t="s">
        <v>1633</v>
      </c>
      <c r="B448" s="383" t="s">
        <v>172</v>
      </c>
      <c r="C448" s="383" t="s">
        <v>226</v>
      </c>
      <c r="D448" s="539" t="s">
        <v>1207</v>
      </c>
      <c r="E448" s="384">
        <v>35</v>
      </c>
      <c r="F448" s="384">
        <v>3</v>
      </c>
      <c r="G448" s="384">
        <v>27</v>
      </c>
      <c r="H448" s="384">
        <v>4</v>
      </c>
      <c r="I448" s="384">
        <v>1</v>
      </c>
    </row>
    <row r="449" spans="1:9" s="538" customFormat="1">
      <c r="A449" s="383" t="s">
        <v>1636</v>
      </c>
      <c r="B449" s="383" t="s">
        <v>172</v>
      </c>
      <c r="C449" s="383" t="s">
        <v>157</v>
      </c>
      <c r="D449" s="539" t="s">
        <v>1207</v>
      </c>
      <c r="E449" s="384">
        <v>40</v>
      </c>
      <c r="F449" s="384">
        <v>1</v>
      </c>
      <c r="G449" s="384">
        <v>27</v>
      </c>
      <c r="H449" s="384">
        <v>10</v>
      </c>
      <c r="I449" s="384">
        <v>2</v>
      </c>
    </row>
    <row r="450" spans="1:9" s="538" customFormat="1">
      <c r="A450" s="383" t="s">
        <v>1639</v>
      </c>
      <c r="B450" s="383" t="s">
        <v>172</v>
      </c>
      <c r="C450" s="383" t="s">
        <v>158</v>
      </c>
      <c r="D450" s="539" t="s">
        <v>1207</v>
      </c>
      <c r="E450" s="384">
        <v>50</v>
      </c>
      <c r="F450" s="384">
        <v>1</v>
      </c>
      <c r="G450" s="384">
        <v>34</v>
      </c>
      <c r="H450" s="384">
        <v>11</v>
      </c>
      <c r="I450" s="384">
        <v>4</v>
      </c>
    </row>
    <row r="451" spans="1:9" s="538" customFormat="1">
      <c r="A451" s="383" t="s">
        <v>1642</v>
      </c>
      <c r="B451" s="383" t="s">
        <v>172</v>
      </c>
      <c r="C451" s="383" t="s">
        <v>43</v>
      </c>
      <c r="D451" s="539" t="s">
        <v>1207</v>
      </c>
      <c r="E451" s="384">
        <v>31</v>
      </c>
      <c r="F451" s="384">
        <v>4</v>
      </c>
      <c r="G451" s="384">
        <v>16</v>
      </c>
      <c r="H451" s="384">
        <v>10</v>
      </c>
      <c r="I451" s="384">
        <v>1</v>
      </c>
    </row>
    <row r="452" spans="1:9" s="538" customFormat="1">
      <c r="A452" s="383" t="s">
        <v>1645</v>
      </c>
      <c r="B452" s="383" t="s">
        <v>172</v>
      </c>
      <c r="C452" s="383" t="s">
        <v>227</v>
      </c>
      <c r="D452" s="383" t="s">
        <v>1207</v>
      </c>
      <c r="E452" s="384">
        <v>107</v>
      </c>
      <c r="F452" s="384">
        <v>8</v>
      </c>
      <c r="G452" s="384">
        <v>63</v>
      </c>
      <c r="H452" s="384">
        <v>32</v>
      </c>
      <c r="I452" s="384">
        <v>4</v>
      </c>
    </row>
    <row r="453" spans="1:9" s="538" customFormat="1">
      <c r="A453" s="383" t="s">
        <v>1648</v>
      </c>
      <c r="B453" s="383" t="s">
        <v>172</v>
      </c>
      <c r="C453" s="383" t="s">
        <v>196</v>
      </c>
      <c r="D453" s="539" t="s">
        <v>1207</v>
      </c>
      <c r="E453" s="384">
        <v>49</v>
      </c>
      <c r="F453" s="384">
        <v>7</v>
      </c>
      <c r="G453" s="384">
        <v>29</v>
      </c>
      <c r="H453" s="384">
        <v>8</v>
      </c>
      <c r="I453" s="384">
        <v>5</v>
      </c>
    </row>
    <row r="454" spans="1:9" s="538" customFormat="1">
      <c r="A454" s="383" t="s">
        <v>1651</v>
      </c>
      <c r="B454" s="383" t="s">
        <v>172</v>
      </c>
      <c r="C454" s="383" t="s">
        <v>197</v>
      </c>
      <c r="D454" s="539" t="s">
        <v>1207</v>
      </c>
      <c r="E454" s="384">
        <v>127</v>
      </c>
      <c r="F454" s="384">
        <v>9</v>
      </c>
      <c r="G454" s="384">
        <v>96</v>
      </c>
      <c r="H454" s="384">
        <v>15</v>
      </c>
      <c r="I454" s="384">
        <v>7</v>
      </c>
    </row>
    <row r="455" spans="1:9" s="538" customFormat="1">
      <c r="A455" s="383" t="s">
        <v>1654</v>
      </c>
      <c r="B455" s="383" t="s">
        <v>172</v>
      </c>
      <c r="C455" s="383" t="s">
        <v>159</v>
      </c>
      <c r="D455" s="383" t="s">
        <v>1207</v>
      </c>
      <c r="E455" s="384">
        <v>14</v>
      </c>
      <c r="F455" s="384">
        <v>3</v>
      </c>
      <c r="G455" s="384">
        <v>5</v>
      </c>
      <c r="H455" s="384">
        <v>5</v>
      </c>
      <c r="I455" s="384">
        <v>1</v>
      </c>
    </row>
    <row r="456" spans="1:9" s="538" customFormat="1">
      <c r="A456" s="383" t="s">
        <v>1657</v>
      </c>
      <c r="B456" s="383" t="s">
        <v>172</v>
      </c>
      <c r="C456" s="383" t="s">
        <v>44</v>
      </c>
      <c r="D456" s="539" t="s">
        <v>1207</v>
      </c>
      <c r="E456" s="384">
        <v>20</v>
      </c>
      <c r="F456" s="384">
        <v>4</v>
      </c>
      <c r="G456" s="384">
        <v>13</v>
      </c>
      <c r="H456" s="384">
        <v>2</v>
      </c>
      <c r="I456" s="384">
        <v>1</v>
      </c>
    </row>
    <row r="457" spans="1:9" s="538" customFormat="1">
      <c r="A457" s="383" t="s">
        <v>1660</v>
      </c>
      <c r="B457" s="383" t="s">
        <v>172</v>
      </c>
      <c r="C457" s="383" t="s">
        <v>215</v>
      </c>
      <c r="D457" s="539" t="s">
        <v>1207</v>
      </c>
      <c r="E457" s="384">
        <v>79</v>
      </c>
      <c r="F457" s="384">
        <v>9</v>
      </c>
      <c r="G457" s="384">
        <v>46</v>
      </c>
      <c r="H457" s="384">
        <v>21</v>
      </c>
      <c r="I457" s="384">
        <v>3</v>
      </c>
    </row>
    <row r="458" spans="1:9" s="538" customFormat="1">
      <c r="A458" s="383" t="s">
        <v>1663</v>
      </c>
      <c r="B458" s="383" t="s">
        <v>172</v>
      </c>
      <c r="C458" s="383" t="s">
        <v>198</v>
      </c>
      <c r="D458" s="539" t="s">
        <v>1207</v>
      </c>
      <c r="E458" s="384">
        <v>30</v>
      </c>
      <c r="F458" s="384">
        <v>6</v>
      </c>
      <c r="G458" s="384">
        <v>21</v>
      </c>
      <c r="H458" s="384">
        <v>2</v>
      </c>
      <c r="I458" s="384">
        <v>1</v>
      </c>
    </row>
    <row r="459" spans="1:9" s="538" customFormat="1">
      <c r="A459" s="383" t="s">
        <v>1666</v>
      </c>
      <c r="B459" s="383" t="s">
        <v>172</v>
      </c>
      <c r="C459" s="383" t="s">
        <v>180</v>
      </c>
      <c r="D459" s="539" t="s">
        <v>1207</v>
      </c>
      <c r="E459" s="384">
        <v>35</v>
      </c>
      <c r="F459" s="384">
        <v>4</v>
      </c>
      <c r="G459" s="384">
        <v>21</v>
      </c>
      <c r="H459" s="384">
        <v>9</v>
      </c>
      <c r="I459" s="384">
        <v>1</v>
      </c>
    </row>
    <row r="460" spans="1:9" s="538" customFormat="1">
      <c r="A460" s="383" t="s">
        <v>1669</v>
      </c>
      <c r="B460" s="383" t="s">
        <v>172</v>
      </c>
      <c r="C460" s="383" t="s">
        <v>199</v>
      </c>
      <c r="D460" s="383" t="s">
        <v>1207</v>
      </c>
      <c r="E460" s="384">
        <v>40</v>
      </c>
      <c r="F460" s="384">
        <v>2</v>
      </c>
      <c r="G460" s="384">
        <v>33</v>
      </c>
      <c r="H460" s="384">
        <v>4</v>
      </c>
      <c r="I460" s="384">
        <v>1</v>
      </c>
    </row>
    <row r="461" spans="1:9" s="538" customFormat="1">
      <c r="A461" s="383" t="s">
        <v>1672</v>
      </c>
      <c r="B461" s="383" t="s">
        <v>172</v>
      </c>
      <c r="C461" s="383" t="s">
        <v>228</v>
      </c>
      <c r="D461" s="539" t="s">
        <v>1207</v>
      </c>
      <c r="E461" s="384">
        <v>24</v>
      </c>
      <c r="F461" s="384">
        <v>1</v>
      </c>
      <c r="G461" s="384">
        <v>16</v>
      </c>
      <c r="H461" s="384">
        <v>5</v>
      </c>
      <c r="I461" s="384">
        <v>2</v>
      </c>
    </row>
    <row r="462" spans="1:9" s="538" customFormat="1">
      <c r="A462" s="383" t="s">
        <v>1675</v>
      </c>
      <c r="B462" s="383" t="s">
        <v>172</v>
      </c>
      <c r="C462" s="383" t="s">
        <v>229</v>
      </c>
      <c r="D462" s="539" t="s">
        <v>1207</v>
      </c>
      <c r="E462" s="384">
        <v>78</v>
      </c>
      <c r="F462" s="384">
        <v>5</v>
      </c>
      <c r="G462" s="384">
        <v>51</v>
      </c>
      <c r="H462" s="384">
        <v>17</v>
      </c>
      <c r="I462" s="384">
        <v>5</v>
      </c>
    </row>
    <row r="463" spans="1:9" s="538" customFormat="1">
      <c r="A463" s="383" t="s">
        <v>1678</v>
      </c>
      <c r="B463" s="383" t="s">
        <v>172</v>
      </c>
      <c r="C463" s="383" t="s">
        <v>65</v>
      </c>
      <c r="D463" s="539" t="s">
        <v>1207</v>
      </c>
      <c r="E463" s="384">
        <v>46</v>
      </c>
      <c r="F463" s="384">
        <v>0</v>
      </c>
      <c r="G463" s="384">
        <v>32</v>
      </c>
      <c r="H463" s="384">
        <v>13</v>
      </c>
      <c r="I463" s="384">
        <v>1</v>
      </c>
    </row>
    <row r="464" spans="1:9" s="538" customFormat="1">
      <c r="A464" s="383" t="s">
        <v>7107</v>
      </c>
      <c r="B464" s="383" t="s">
        <v>172</v>
      </c>
      <c r="C464" s="383" t="s">
        <v>66</v>
      </c>
      <c r="D464" s="539" t="s">
        <v>1206</v>
      </c>
      <c r="E464" s="384">
        <v>7511</v>
      </c>
      <c r="F464" s="384">
        <v>413</v>
      </c>
      <c r="G464" s="384">
        <v>4687</v>
      </c>
      <c r="H464" s="384">
        <v>2004</v>
      </c>
      <c r="I464" s="384">
        <v>407</v>
      </c>
    </row>
    <row r="465" spans="1:9" s="538" customFormat="1">
      <c r="A465" s="383" t="s">
        <v>1235</v>
      </c>
      <c r="B465" s="383" t="s">
        <v>172</v>
      </c>
      <c r="C465" s="383" t="s">
        <v>97</v>
      </c>
      <c r="D465" s="539" t="s">
        <v>1206</v>
      </c>
      <c r="E465" s="384">
        <v>25</v>
      </c>
      <c r="F465" s="384">
        <v>1</v>
      </c>
      <c r="G465" s="384">
        <v>15</v>
      </c>
      <c r="H465" s="384">
        <v>8</v>
      </c>
      <c r="I465" s="384">
        <v>1</v>
      </c>
    </row>
    <row r="466" spans="1:9" s="538" customFormat="1">
      <c r="A466" s="383" t="s">
        <v>1238</v>
      </c>
      <c r="B466" s="383" t="s">
        <v>172</v>
      </c>
      <c r="C466" s="383" t="s">
        <v>98</v>
      </c>
      <c r="D466" s="383" t="s">
        <v>1206</v>
      </c>
      <c r="E466" s="384">
        <v>43</v>
      </c>
      <c r="F466" s="384">
        <v>2</v>
      </c>
      <c r="G466" s="384">
        <v>30</v>
      </c>
      <c r="H466" s="384">
        <v>10</v>
      </c>
      <c r="I466" s="384">
        <v>1</v>
      </c>
    </row>
    <row r="467" spans="1:9" s="538" customFormat="1">
      <c r="A467" s="383" t="s">
        <v>1241</v>
      </c>
      <c r="B467" s="383" t="s">
        <v>172</v>
      </c>
      <c r="C467" s="383" t="s">
        <v>230</v>
      </c>
      <c r="D467" s="539" t="s">
        <v>1206</v>
      </c>
      <c r="E467" s="384">
        <v>17</v>
      </c>
      <c r="F467" s="384">
        <v>0</v>
      </c>
      <c r="G467" s="384">
        <v>12</v>
      </c>
      <c r="H467" s="384">
        <v>4</v>
      </c>
      <c r="I467" s="384">
        <v>1</v>
      </c>
    </row>
    <row r="468" spans="1:9" s="538" customFormat="1">
      <c r="A468" s="383" t="s">
        <v>1244</v>
      </c>
      <c r="B468" s="383" t="s">
        <v>172</v>
      </c>
      <c r="C468" s="383" t="s">
        <v>200</v>
      </c>
      <c r="D468" s="383" t="s">
        <v>1206</v>
      </c>
      <c r="E468" s="384">
        <v>31</v>
      </c>
      <c r="F468" s="384">
        <v>8</v>
      </c>
      <c r="G468" s="384">
        <v>20</v>
      </c>
      <c r="H468" s="384">
        <v>2</v>
      </c>
      <c r="I468" s="384">
        <v>1</v>
      </c>
    </row>
    <row r="469" spans="1:9" s="538" customFormat="1">
      <c r="A469" s="383" t="s">
        <v>1247</v>
      </c>
      <c r="B469" s="383" t="s">
        <v>172</v>
      </c>
      <c r="C469" s="383" t="s">
        <v>86</v>
      </c>
      <c r="D469" s="383" t="s">
        <v>1206</v>
      </c>
      <c r="E469" s="384">
        <v>31</v>
      </c>
      <c r="F469" s="384">
        <v>2</v>
      </c>
      <c r="G469" s="384">
        <v>21</v>
      </c>
      <c r="H469" s="384">
        <v>8</v>
      </c>
      <c r="I469" s="384">
        <v>0</v>
      </c>
    </row>
    <row r="470" spans="1:9" s="538" customFormat="1">
      <c r="A470" s="383" t="s">
        <v>1250</v>
      </c>
      <c r="B470" s="383" t="s">
        <v>172</v>
      </c>
      <c r="C470" s="383" t="s">
        <v>99</v>
      </c>
      <c r="D470" s="539" t="s">
        <v>1206</v>
      </c>
      <c r="E470" s="384">
        <v>37</v>
      </c>
      <c r="F470" s="384">
        <v>6</v>
      </c>
      <c r="G470" s="384">
        <v>20</v>
      </c>
      <c r="H470" s="384">
        <v>6</v>
      </c>
      <c r="I470" s="384">
        <v>5</v>
      </c>
    </row>
    <row r="471" spans="1:9" s="538" customFormat="1">
      <c r="A471" s="383" t="s">
        <v>1253</v>
      </c>
      <c r="B471" s="383" t="s">
        <v>172</v>
      </c>
      <c r="C471" s="383" t="s">
        <v>216</v>
      </c>
      <c r="D471" s="539" t="s">
        <v>1206</v>
      </c>
      <c r="E471" s="384">
        <v>182</v>
      </c>
      <c r="F471" s="384">
        <v>12</v>
      </c>
      <c r="G471" s="384">
        <v>91</v>
      </c>
      <c r="H471" s="384">
        <v>62</v>
      </c>
      <c r="I471" s="384">
        <v>17</v>
      </c>
    </row>
    <row r="472" spans="1:9" s="538" customFormat="1">
      <c r="A472" s="383" t="s">
        <v>1256</v>
      </c>
      <c r="B472" s="383" t="s">
        <v>172</v>
      </c>
      <c r="C472" s="383" t="s">
        <v>23</v>
      </c>
      <c r="D472" s="383" t="s">
        <v>1206</v>
      </c>
      <c r="E472" s="384">
        <v>23</v>
      </c>
      <c r="F472" s="384">
        <v>4</v>
      </c>
      <c r="G472" s="384">
        <v>15</v>
      </c>
      <c r="H472" s="384">
        <v>4</v>
      </c>
      <c r="I472" s="384">
        <v>0</v>
      </c>
    </row>
    <row r="473" spans="1:9" s="538" customFormat="1">
      <c r="A473" s="383" t="s">
        <v>1259</v>
      </c>
      <c r="B473" s="383" t="s">
        <v>172</v>
      </c>
      <c r="C473" s="383" t="s">
        <v>24</v>
      </c>
      <c r="D473" s="539" t="s">
        <v>1206</v>
      </c>
      <c r="E473" s="384">
        <v>14</v>
      </c>
      <c r="F473" s="384">
        <v>2</v>
      </c>
      <c r="G473" s="384">
        <v>8</v>
      </c>
      <c r="H473" s="384">
        <v>4</v>
      </c>
      <c r="I473" s="384">
        <v>0</v>
      </c>
    </row>
    <row r="474" spans="1:9" s="538" customFormat="1">
      <c r="A474" s="383" t="s">
        <v>1262</v>
      </c>
      <c r="B474" s="383" t="s">
        <v>172</v>
      </c>
      <c r="C474" s="383" t="s">
        <v>25</v>
      </c>
      <c r="D474" s="539" t="s">
        <v>1206</v>
      </c>
      <c r="E474" s="384">
        <v>34</v>
      </c>
      <c r="F474" s="384">
        <v>2</v>
      </c>
      <c r="G474" s="384">
        <v>20</v>
      </c>
      <c r="H474" s="384">
        <v>11</v>
      </c>
      <c r="I474" s="384">
        <v>1</v>
      </c>
    </row>
    <row r="475" spans="1:9" s="538" customFormat="1">
      <c r="A475" s="383" t="s">
        <v>1265</v>
      </c>
      <c r="B475" s="383" t="s">
        <v>172</v>
      </c>
      <c r="C475" s="383" t="s">
        <v>201</v>
      </c>
      <c r="D475" s="539" t="s">
        <v>1206</v>
      </c>
      <c r="E475" s="384">
        <v>28</v>
      </c>
      <c r="F475" s="384">
        <v>0</v>
      </c>
      <c r="G475" s="384">
        <v>21</v>
      </c>
      <c r="H475" s="384">
        <v>6</v>
      </c>
      <c r="I475" s="384">
        <v>1</v>
      </c>
    </row>
    <row r="476" spans="1:9" s="538" customFormat="1">
      <c r="A476" s="383" t="s">
        <v>1268</v>
      </c>
      <c r="B476" s="383" t="s">
        <v>172</v>
      </c>
      <c r="C476" s="383" t="s">
        <v>181</v>
      </c>
      <c r="D476" s="539" t="s">
        <v>1206</v>
      </c>
      <c r="E476" s="384">
        <v>31</v>
      </c>
      <c r="F476" s="384">
        <v>0</v>
      </c>
      <c r="G476" s="384">
        <v>28</v>
      </c>
      <c r="H476" s="384">
        <v>2</v>
      </c>
      <c r="I476" s="384">
        <v>1</v>
      </c>
    </row>
    <row r="477" spans="1:9" s="538" customFormat="1">
      <c r="A477" s="383" t="s">
        <v>1271</v>
      </c>
      <c r="B477" s="383" t="s">
        <v>172</v>
      </c>
      <c r="C477" s="383" t="s">
        <v>231</v>
      </c>
      <c r="D477" s="383" t="s">
        <v>1206</v>
      </c>
      <c r="E477" s="384">
        <v>72</v>
      </c>
      <c r="F477" s="384">
        <v>1</v>
      </c>
      <c r="G477" s="384">
        <v>45</v>
      </c>
      <c r="H477" s="384">
        <v>22</v>
      </c>
      <c r="I477" s="384">
        <v>4</v>
      </c>
    </row>
    <row r="478" spans="1:9" s="538" customFormat="1">
      <c r="A478" s="383" t="s">
        <v>1274</v>
      </c>
      <c r="B478" s="383" t="s">
        <v>172</v>
      </c>
      <c r="C478" s="383" t="s">
        <v>100</v>
      </c>
      <c r="D478" s="539" t="s">
        <v>1206</v>
      </c>
      <c r="E478" s="384">
        <v>28</v>
      </c>
      <c r="F478" s="384">
        <v>1</v>
      </c>
      <c r="G478" s="384">
        <v>13</v>
      </c>
      <c r="H478" s="384">
        <v>10</v>
      </c>
      <c r="I478" s="384">
        <v>4</v>
      </c>
    </row>
    <row r="479" spans="1:9" s="538" customFormat="1">
      <c r="A479" s="383" t="s">
        <v>1277</v>
      </c>
      <c r="B479" s="383" t="s">
        <v>172</v>
      </c>
      <c r="C479" s="383" t="s">
        <v>182</v>
      </c>
      <c r="D479" s="383" t="s">
        <v>1206</v>
      </c>
      <c r="E479" s="384">
        <v>30</v>
      </c>
      <c r="F479" s="384">
        <v>3</v>
      </c>
      <c r="G479" s="384">
        <v>20</v>
      </c>
      <c r="H479" s="384">
        <v>5</v>
      </c>
      <c r="I479" s="384">
        <v>2</v>
      </c>
    </row>
    <row r="480" spans="1:9" s="538" customFormat="1">
      <c r="A480" s="383" t="s">
        <v>1280</v>
      </c>
      <c r="B480" s="383" t="s">
        <v>172</v>
      </c>
      <c r="C480" s="383" t="s">
        <v>202</v>
      </c>
      <c r="D480" s="539" t="s">
        <v>1206</v>
      </c>
      <c r="E480" s="384">
        <v>56</v>
      </c>
      <c r="F480" s="384">
        <v>4</v>
      </c>
      <c r="G480" s="384">
        <v>35</v>
      </c>
      <c r="H480" s="384">
        <v>15</v>
      </c>
      <c r="I480" s="384">
        <v>2</v>
      </c>
    </row>
    <row r="481" spans="1:9" s="538" customFormat="1">
      <c r="A481" s="383" t="s">
        <v>1283</v>
      </c>
      <c r="B481" s="383" t="s">
        <v>172</v>
      </c>
      <c r="C481" s="383" t="s">
        <v>101</v>
      </c>
      <c r="D481" s="383" t="s">
        <v>1206</v>
      </c>
      <c r="E481" s="384">
        <v>64</v>
      </c>
      <c r="F481" s="384">
        <v>3</v>
      </c>
      <c r="G481" s="384">
        <v>46</v>
      </c>
      <c r="H481" s="384">
        <v>9</v>
      </c>
      <c r="I481" s="384">
        <v>6</v>
      </c>
    </row>
    <row r="482" spans="1:9" s="538" customFormat="1">
      <c r="A482" s="383" t="s">
        <v>1286</v>
      </c>
      <c r="B482" s="383" t="s">
        <v>172</v>
      </c>
      <c r="C482" s="383" t="s">
        <v>183</v>
      </c>
      <c r="D482" s="383" t="s">
        <v>1206</v>
      </c>
      <c r="E482" s="384">
        <v>129</v>
      </c>
      <c r="F482" s="384">
        <v>9</v>
      </c>
      <c r="G482" s="384">
        <v>90</v>
      </c>
      <c r="H482" s="384">
        <v>24</v>
      </c>
      <c r="I482" s="384">
        <v>6</v>
      </c>
    </row>
    <row r="483" spans="1:9" s="538" customFormat="1">
      <c r="A483" s="383" t="s">
        <v>1289</v>
      </c>
      <c r="B483" s="383" t="s">
        <v>172</v>
      </c>
      <c r="C483" s="383" t="s">
        <v>26</v>
      </c>
      <c r="D483" s="539" t="s">
        <v>1206</v>
      </c>
      <c r="E483" s="384">
        <v>26</v>
      </c>
      <c r="F483" s="384">
        <v>2</v>
      </c>
      <c r="G483" s="384">
        <v>12</v>
      </c>
      <c r="H483" s="384">
        <v>7</v>
      </c>
      <c r="I483" s="384">
        <v>5</v>
      </c>
    </row>
    <row r="484" spans="1:9" s="538" customFormat="1">
      <c r="A484" s="383" t="s">
        <v>1292</v>
      </c>
      <c r="B484" s="383" t="s">
        <v>172</v>
      </c>
      <c r="C484" s="383" t="s">
        <v>232</v>
      </c>
      <c r="D484" s="539" t="s">
        <v>1206</v>
      </c>
      <c r="E484" s="384">
        <v>22</v>
      </c>
      <c r="F484" s="384">
        <v>1</v>
      </c>
      <c r="G484" s="384">
        <v>11</v>
      </c>
      <c r="H484" s="384">
        <v>9</v>
      </c>
      <c r="I484" s="384">
        <v>1</v>
      </c>
    </row>
    <row r="485" spans="1:9" s="538" customFormat="1">
      <c r="A485" s="383" t="s">
        <v>1295</v>
      </c>
      <c r="B485" s="383" t="s">
        <v>172</v>
      </c>
      <c r="C485" s="383" t="s">
        <v>87</v>
      </c>
      <c r="D485" s="539" t="s">
        <v>1206</v>
      </c>
      <c r="E485" s="384">
        <v>121</v>
      </c>
      <c r="F485" s="384">
        <v>7</v>
      </c>
      <c r="G485" s="384">
        <v>78</v>
      </c>
      <c r="H485" s="384">
        <v>30</v>
      </c>
      <c r="I485" s="384">
        <v>6</v>
      </c>
    </row>
    <row r="486" spans="1:9" s="538" customFormat="1">
      <c r="A486" s="383" t="s">
        <v>1298</v>
      </c>
      <c r="B486" s="383" t="s">
        <v>172</v>
      </c>
      <c r="C486" s="383" t="s">
        <v>102</v>
      </c>
      <c r="D486" s="383" t="s">
        <v>1206</v>
      </c>
      <c r="E486" s="384">
        <v>16</v>
      </c>
      <c r="F486" s="384">
        <v>1</v>
      </c>
      <c r="G486" s="384">
        <v>11</v>
      </c>
      <c r="H486" s="384">
        <v>4</v>
      </c>
      <c r="I486" s="384">
        <v>0</v>
      </c>
    </row>
    <row r="487" spans="1:9" s="538" customFormat="1">
      <c r="A487" s="383" t="s">
        <v>1301</v>
      </c>
      <c r="B487" s="383" t="s">
        <v>172</v>
      </c>
      <c r="C487" s="383" t="s">
        <v>88</v>
      </c>
      <c r="D487" s="539" t="s">
        <v>1206</v>
      </c>
      <c r="E487" s="384">
        <v>77</v>
      </c>
      <c r="F487" s="384">
        <v>2</v>
      </c>
      <c r="G487" s="384">
        <v>54</v>
      </c>
      <c r="H487" s="384">
        <v>19</v>
      </c>
      <c r="I487" s="384">
        <v>2</v>
      </c>
    </row>
    <row r="488" spans="1:9" s="538" customFormat="1">
      <c r="A488" s="383" t="s">
        <v>1304</v>
      </c>
      <c r="B488" s="383" t="s">
        <v>172</v>
      </c>
      <c r="C488" s="383" t="s">
        <v>27</v>
      </c>
      <c r="D488" s="539" t="s">
        <v>1206</v>
      </c>
      <c r="E488" s="384">
        <v>51</v>
      </c>
      <c r="F488" s="384">
        <v>5</v>
      </c>
      <c r="G488" s="384">
        <v>29</v>
      </c>
      <c r="H488" s="384">
        <v>14</v>
      </c>
      <c r="I488" s="384">
        <v>3</v>
      </c>
    </row>
    <row r="489" spans="1:9" s="538" customFormat="1">
      <c r="A489" s="383" t="s">
        <v>1307</v>
      </c>
      <c r="B489" s="383" t="s">
        <v>172</v>
      </c>
      <c r="C489" s="383" t="s">
        <v>28</v>
      </c>
      <c r="D489" s="383" t="s">
        <v>1206</v>
      </c>
      <c r="E489" s="384">
        <v>47</v>
      </c>
      <c r="F489" s="384">
        <v>0</v>
      </c>
      <c r="G489" s="384">
        <v>27</v>
      </c>
      <c r="H489" s="384">
        <v>17</v>
      </c>
      <c r="I489" s="384">
        <v>3</v>
      </c>
    </row>
    <row r="490" spans="1:9" s="538" customFormat="1">
      <c r="A490" s="383" t="s">
        <v>7108</v>
      </c>
      <c r="B490" s="383" t="s">
        <v>172</v>
      </c>
      <c r="C490" s="383" t="s">
        <v>103</v>
      </c>
      <c r="D490" s="383" t="s">
        <v>1206</v>
      </c>
      <c r="E490" s="384">
        <v>0</v>
      </c>
      <c r="F490" s="384">
        <v>0</v>
      </c>
      <c r="G490" s="384">
        <v>0</v>
      </c>
      <c r="H490" s="384">
        <v>0</v>
      </c>
      <c r="I490" s="384">
        <v>0</v>
      </c>
    </row>
    <row r="491" spans="1:9" s="538" customFormat="1">
      <c r="A491" s="383" t="s">
        <v>1310</v>
      </c>
      <c r="B491" s="383" t="s">
        <v>172</v>
      </c>
      <c r="C491" s="383" t="s">
        <v>203</v>
      </c>
      <c r="D491" s="539" t="s">
        <v>1206</v>
      </c>
      <c r="E491" s="384">
        <v>48</v>
      </c>
      <c r="F491" s="384">
        <v>4</v>
      </c>
      <c r="G491" s="384">
        <v>39</v>
      </c>
      <c r="H491" s="384">
        <v>3</v>
      </c>
      <c r="I491" s="384">
        <v>2</v>
      </c>
    </row>
    <row r="492" spans="1:9" s="538" customFormat="1">
      <c r="A492" s="383" t="s">
        <v>1313</v>
      </c>
      <c r="B492" s="383" t="s">
        <v>172</v>
      </c>
      <c r="C492" s="383" t="s">
        <v>217</v>
      </c>
      <c r="D492" s="539" t="s">
        <v>1206</v>
      </c>
      <c r="E492" s="384">
        <v>83</v>
      </c>
      <c r="F492" s="384">
        <v>3</v>
      </c>
      <c r="G492" s="384">
        <v>37</v>
      </c>
      <c r="H492" s="384">
        <v>41</v>
      </c>
      <c r="I492" s="384">
        <v>2</v>
      </c>
    </row>
    <row r="493" spans="1:9" s="538" customFormat="1">
      <c r="A493" s="383" t="s">
        <v>1316</v>
      </c>
      <c r="B493" s="383" t="s">
        <v>172</v>
      </c>
      <c r="C493" s="383" t="s">
        <v>104</v>
      </c>
      <c r="D493" s="539" t="s">
        <v>1206</v>
      </c>
      <c r="E493" s="384">
        <v>63</v>
      </c>
      <c r="F493" s="384">
        <v>2</v>
      </c>
      <c r="G493" s="384">
        <v>38</v>
      </c>
      <c r="H493" s="384">
        <v>14</v>
      </c>
      <c r="I493" s="384">
        <v>9</v>
      </c>
    </row>
    <row r="494" spans="1:9" s="538" customFormat="1">
      <c r="A494" s="383" t="s">
        <v>1319</v>
      </c>
      <c r="B494" s="383" t="s">
        <v>172</v>
      </c>
      <c r="C494" s="383" t="s">
        <v>29</v>
      </c>
      <c r="D494" s="539" t="s">
        <v>1206</v>
      </c>
      <c r="E494" s="384">
        <v>78</v>
      </c>
      <c r="F494" s="384">
        <v>3</v>
      </c>
      <c r="G494" s="384">
        <v>49</v>
      </c>
      <c r="H494" s="384">
        <v>23</v>
      </c>
      <c r="I494" s="384">
        <v>3</v>
      </c>
    </row>
    <row r="495" spans="1:9" s="538" customFormat="1">
      <c r="A495" s="383" t="s">
        <v>1322</v>
      </c>
      <c r="B495" s="383" t="s">
        <v>172</v>
      </c>
      <c r="C495" s="383" t="s">
        <v>160</v>
      </c>
      <c r="D495" s="383" t="s">
        <v>1206</v>
      </c>
      <c r="E495" s="384">
        <v>17</v>
      </c>
      <c r="F495" s="384">
        <v>1</v>
      </c>
      <c r="G495" s="384">
        <v>12</v>
      </c>
      <c r="H495" s="384">
        <v>4</v>
      </c>
      <c r="I495" s="384">
        <v>0</v>
      </c>
    </row>
    <row r="496" spans="1:9" s="538" customFormat="1">
      <c r="A496" s="383" t="s">
        <v>1325</v>
      </c>
      <c r="B496" s="383" t="s">
        <v>172</v>
      </c>
      <c r="C496" s="383" t="s">
        <v>77</v>
      </c>
      <c r="D496" s="539" t="s">
        <v>1206</v>
      </c>
      <c r="E496" s="384">
        <v>25</v>
      </c>
      <c r="F496" s="384">
        <v>0</v>
      </c>
      <c r="G496" s="384">
        <v>15</v>
      </c>
      <c r="H496" s="384">
        <v>9</v>
      </c>
      <c r="I496" s="384">
        <v>1</v>
      </c>
    </row>
    <row r="497" spans="1:9" s="538" customFormat="1">
      <c r="A497" s="383" t="s">
        <v>1328</v>
      </c>
      <c r="B497" s="383" t="s">
        <v>172</v>
      </c>
      <c r="C497" s="383" t="s">
        <v>78</v>
      </c>
      <c r="D497" s="539" t="s">
        <v>1206</v>
      </c>
      <c r="E497" s="384">
        <v>82</v>
      </c>
      <c r="F497" s="384">
        <v>4</v>
      </c>
      <c r="G497" s="384">
        <v>55</v>
      </c>
      <c r="H497" s="384">
        <v>22</v>
      </c>
      <c r="I497" s="384">
        <v>1</v>
      </c>
    </row>
    <row r="498" spans="1:9" s="538" customFormat="1">
      <c r="A498" s="383" t="s">
        <v>1331</v>
      </c>
      <c r="B498" s="383" t="s">
        <v>172</v>
      </c>
      <c r="C498" s="383" t="s">
        <v>204</v>
      </c>
      <c r="D498" s="539" t="s">
        <v>1206</v>
      </c>
      <c r="E498" s="384">
        <v>110</v>
      </c>
      <c r="F498" s="384">
        <v>6</v>
      </c>
      <c r="G498" s="384">
        <v>72</v>
      </c>
      <c r="H498" s="384">
        <v>22</v>
      </c>
      <c r="I498" s="384">
        <v>10</v>
      </c>
    </row>
    <row r="499" spans="1:9" s="538" customFormat="1">
      <c r="A499" s="383" t="s">
        <v>1334</v>
      </c>
      <c r="B499" s="383" t="s">
        <v>172</v>
      </c>
      <c r="C499" s="383" t="s">
        <v>233</v>
      </c>
      <c r="D499" s="383" t="s">
        <v>1206</v>
      </c>
      <c r="E499" s="384">
        <v>27</v>
      </c>
      <c r="F499" s="384">
        <v>0</v>
      </c>
      <c r="G499" s="384">
        <v>19</v>
      </c>
      <c r="H499" s="384">
        <v>7</v>
      </c>
      <c r="I499" s="384">
        <v>1</v>
      </c>
    </row>
    <row r="500" spans="1:9" s="538" customFormat="1">
      <c r="A500" s="383" t="s">
        <v>1337</v>
      </c>
      <c r="B500" s="383" t="s">
        <v>172</v>
      </c>
      <c r="C500" s="383" t="s">
        <v>205</v>
      </c>
      <c r="D500" s="539" t="s">
        <v>1206</v>
      </c>
      <c r="E500" s="384">
        <v>70</v>
      </c>
      <c r="F500" s="384">
        <v>3</v>
      </c>
      <c r="G500" s="384">
        <v>46</v>
      </c>
      <c r="H500" s="384">
        <v>18</v>
      </c>
      <c r="I500" s="384">
        <v>3</v>
      </c>
    </row>
    <row r="501" spans="1:9" s="538" customFormat="1">
      <c r="A501" s="383" t="s">
        <v>1340</v>
      </c>
      <c r="B501" s="383" t="s">
        <v>172</v>
      </c>
      <c r="C501" s="383" t="s">
        <v>218</v>
      </c>
      <c r="D501" s="383" t="s">
        <v>1206</v>
      </c>
      <c r="E501" s="384">
        <v>25</v>
      </c>
      <c r="F501" s="384">
        <v>6</v>
      </c>
      <c r="G501" s="384">
        <v>15</v>
      </c>
      <c r="H501" s="384">
        <v>4</v>
      </c>
      <c r="I501" s="384">
        <v>0</v>
      </c>
    </row>
    <row r="502" spans="1:9" s="538" customFormat="1">
      <c r="A502" s="383" t="s">
        <v>1343</v>
      </c>
      <c r="B502" s="383" t="s">
        <v>172</v>
      </c>
      <c r="C502" s="383" t="s">
        <v>161</v>
      </c>
      <c r="D502" s="539" t="s">
        <v>1206</v>
      </c>
      <c r="E502" s="384">
        <v>82</v>
      </c>
      <c r="F502" s="384">
        <v>4</v>
      </c>
      <c r="G502" s="384">
        <v>56</v>
      </c>
      <c r="H502" s="384">
        <v>19</v>
      </c>
      <c r="I502" s="384">
        <v>3</v>
      </c>
    </row>
    <row r="503" spans="1:9" s="538" customFormat="1">
      <c r="A503" s="383" t="s">
        <v>1346</v>
      </c>
      <c r="B503" s="383" t="s">
        <v>172</v>
      </c>
      <c r="C503" s="383" t="s">
        <v>105</v>
      </c>
      <c r="D503" s="383" t="s">
        <v>1206</v>
      </c>
      <c r="E503" s="384">
        <v>35</v>
      </c>
      <c r="F503" s="384">
        <v>1</v>
      </c>
      <c r="G503" s="384">
        <v>18</v>
      </c>
      <c r="H503" s="384">
        <v>13</v>
      </c>
      <c r="I503" s="384">
        <v>3</v>
      </c>
    </row>
    <row r="504" spans="1:9" s="538" customFormat="1">
      <c r="A504" s="383" t="s">
        <v>1349</v>
      </c>
      <c r="B504" s="383" t="s">
        <v>172</v>
      </c>
      <c r="C504" s="383" t="s">
        <v>234</v>
      </c>
      <c r="D504" s="539" t="s">
        <v>1206</v>
      </c>
      <c r="E504" s="384">
        <v>54</v>
      </c>
      <c r="F504" s="384">
        <v>2</v>
      </c>
      <c r="G504" s="384">
        <v>38</v>
      </c>
      <c r="H504" s="384">
        <v>11</v>
      </c>
      <c r="I504" s="384">
        <v>3</v>
      </c>
    </row>
    <row r="505" spans="1:9" s="538" customFormat="1">
      <c r="A505" s="383" t="s">
        <v>1352</v>
      </c>
      <c r="B505" s="383" t="s">
        <v>172</v>
      </c>
      <c r="C505" s="383" t="s">
        <v>184</v>
      </c>
      <c r="D505" s="383" t="s">
        <v>1206</v>
      </c>
      <c r="E505" s="384">
        <v>61</v>
      </c>
      <c r="F505" s="384">
        <v>3</v>
      </c>
      <c r="G505" s="384">
        <v>40</v>
      </c>
      <c r="H505" s="384">
        <v>15</v>
      </c>
      <c r="I505" s="384">
        <v>3</v>
      </c>
    </row>
    <row r="506" spans="1:9" s="538" customFormat="1">
      <c r="A506" s="383" t="s">
        <v>1355</v>
      </c>
      <c r="B506" s="383" t="s">
        <v>172</v>
      </c>
      <c r="C506" s="540" t="s">
        <v>106</v>
      </c>
      <c r="D506" s="539" t="s">
        <v>1206</v>
      </c>
      <c r="E506" s="384">
        <v>35</v>
      </c>
      <c r="F506" s="384">
        <v>1</v>
      </c>
      <c r="G506" s="384">
        <v>25</v>
      </c>
      <c r="H506" s="384">
        <v>6</v>
      </c>
      <c r="I506" s="384">
        <v>3</v>
      </c>
    </row>
    <row r="507" spans="1:9" s="538" customFormat="1">
      <c r="A507" s="383" t="s">
        <v>1358</v>
      </c>
      <c r="B507" s="383" t="s">
        <v>172</v>
      </c>
      <c r="C507" s="383" t="s">
        <v>89</v>
      </c>
      <c r="D507" s="539" t="s">
        <v>1206</v>
      </c>
      <c r="E507" s="384">
        <v>163</v>
      </c>
      <c r="F507" s="384">
        <v>9</v>
      </c>
      <c r="G507" s="384">
        <v>91</v>
      </c>
      <c r="H507" s="384">
        <v>52</v>
      </c>
      <c r="I507" s="384">
        <v>11</v>
      </c>
    </row>
    <row r="508" spans="1:9" s="538" customFormat="1">
      <c r="A508" s="383" t="s">
        <v>1361</v>
      </c>
      <c r="B508" s="383" t="s">
        <v>172</v>
      </c>
      <c r="C508" s="383" t="s">
        <v>162</v>
      </c>
      <c r="D508" s="539" t="s">
        <v>1206</v>
      </c>
      <c r="E508" s="384">
        <v>37</v>
      </c>
      <c r="F508" s="384">
        <v>2</v>
      </c>
      <c r="G508" s="384">
        <v>23</v>
      </c>
      <c r="H508" s="384">
        <v>10</v>
      </c>
      <c r="I508" s="384">
        <v>2</v>
      </c>
    </row>
    <row r="509" spans="1:9" s="538" customFormat="1">
      <c r="A509" s="383" t="s">
        <v>1364</v>
      </c>
      <c r="B509" s="383" t="s">
        <v>172</v>
      </c>
      <c r="C509" s="383" t="s">
        <v>206</v>
      </c>
      <c r="D509" s="539" t="s">
        <v>1206</v>
      </c>
      <c r="E509" s="384">
        <v>91</v>
      </c>
      <c r="F509" s="384">
        <v>5</v>
      </c>
      <c r="G509" s="384">
        <v>66</v>
      </c>
      <c r="H509" s="384">
        <v>15</v>
      </c>
      <c r="I509" s="384">
        <v>5</v>
      </c>
    </row>
    <row r="510" spans="1:9" s="538" customFormat="1">
      <c r="A510" s="383" t="s">
        <v>1367</v>
      </c>
      <c r="B510" s="383" t="s">
        <v>172</v>
      </c>
      <c r="C510" s="383" t="s">
        <v>107</v>
      </c>
      <c r="D510" s="539" t="s">
        <v>1206</v>
      </c>
      <c r="E510" s="384">
        <v>32</v>
      </c>
      <c r="F510" s="384">
        <v>2</v>
      </c>
      <c r="G510" s="384">
        <v>19</v>
      </c>
      <c r="H510" s="384">
        <v>10</v>
      </c>
      <c r="I510" s="384">
        <v>1</v>
      </c>
    </row>
    <row r="511" spans="1:9" s="538" customFormat="1">
      <c r="A511" s="383" t="s">
        <v>1370</v>
      </c>
      <c r="B511" s="383" t="s">
        <v>172</v>
      </c>
      <c r="C511" s="383" t="s">
        <v>108</v>
      </c>
      <c r="D511" s="383" t="s">
        <v>1206</v>
      </c>
      <c r="E511" s="384">
        <v>25</v>
      </c>
      <c r="F511" s="384">
        <v>0</v>
      </c>
      <c r="G511" s="384">
        <v>16</v>
      </c>
      <c r="H511" s="384">
        <v>8</v>
      </c>
      <c r="I511" s="384">
        <v>1</v>
      </c>
    </row>
    <row r="512" spans="1:9" s="538" customFormat="1">
      <c r="A512" s="383" t="s">
        <v>1373</v>
      </c>
      <c r="B512" s="383" t="s">
        <v>172</v>
      </c>
      <c r="C512" s="383" t="s">
        <v>30</v>
      </c>
      <c r="D512" s="539" t="s">
        <v>1206</v>
      </c>
      <c r="E512" s="384">
        <v>20</v>
      </c>
      <c r="F512" s="384">
        <v>1</v>
      </c>
      <c r="G512" s="384">
        <v>11</v>
      </c>
      <c r="H512" s="384">
        <v>6</v>
      </c>
      <c r="I512" s="384">
        <v>2</v>
      </c>
    </row>
    <row r="513" spans="1:9" s="538" customFormat="1">
      <c r="A513" s="383" t="s">
        <v>1376</v>
      </c>
      <c r="B513" s="383" t="s">
        <v>172</v>
      </c>
      <c r="C513" s="383" t="s">
        <v>109</v>
      </c>
      <c r="D513" s="383" t="s">
        <v>1206</v>
      </c>
      <c r="E513" s="384">
        <v>16</v>
      </c>
      <c r="F513" s="384">
        <v>2</v>
      </c>
      <c r="G513" s="384">
        <v>8</v>
      </c>
      <c r="H513" s="384">
        <v>5</v>
      </c>
      <c r="I513" s="384">
        <v>1</v>
      </c>
    </row>
    <row r="514" spans="1:9" s="538" customFormat="1">
      <c r="A514" s="383" t="s">
        <v>1379</v>
      </c>
      <c r="B514" s="383" t="s">
        <v>172</v>
      </c>
      <c r="C514" s="383" t="s">
        <v>185</v>
      </c>
      <c r="D514" s="539" t="s">
        <v>1206</v>
      </c>
      <c r="E514" s="384">
        <v>200</v>
      </c>
      <c r="F514" s="384">
        <v>15</v>
      </c>
      <c r="G514" s="384">
        <v>137</v>
      </c>
      <c r="H514" s="384">
        <v>35</v>
      </c>
      <c r="I514" s="384">
        <v>13</v>
      </c>
    </row>
    <row r="515" spans="1:9" s="538" customFormat="1">
      <c r="A515" s="383" t="s">
        <v>1382</v>
      </c>
      <c r="B515" s="383" t="s">
        <v>172</v>
      </c>
      <c r="C515" s="383" t="s">
        <v>110</v>
      </c>
      <c r="D515" s="539" t="s">
        <v>1206</v>
      </c>
      <c r="E515" s="384">
        <v>33</v>
      </c>
      <c r="F515" s="384">
        <v>0</v>
      </c>
      <c r="G515" s="384">
        <v>21</v>
      </c>
      <c r="H515" s="384">
        <v>8</v>
      </c>
      <c r="I515" s="384">
        <v>4</v>
      </c>
    </row>
    <row r="516" spans="1:9" s="538" customFormat="1">
      <c r="A516" s="383" t="s">
        <v>1385</v>
      </c>
      <c r="B516" s="383" t="s">
        <v>172</v>
      </c>
      <c r="C516" s="383" t="s">
        <v>111</v>
      </c>
      <c r="D516" s="539" t="s">
        <v>1206</v>
      </c>
      <c r="E516" s="384">
        <v>27</v>
      </c>
      <c r="F516" s="384">
        <v>3</v>
      </c>
      <c r="G516" s="384">
        <v>13</v>
      </c>
      <c r="H516" s="384">
        <v>9</v>
      </c>
      <c r="I516" s="384">
        <v>2</v>
      </c>
    </row>
    <row r="517" spans="1:9" s="538" customFormat="1">
      <c r="A517" s="383" t="s">
        <v>1388</v>
      </c>
      <c r="B517" s="383" t="s">
        <v>172</v>
      </c>
      <c r="C517" s="383" t="s">
        <v>163</v>
      </c>
      <c r="D517" s="539" t="s">
        <v>1206</v>
      </c>
      <c r="E517" s="384">
        <v>6</v>
      </c>
      <c r="F517" s="384">
        <v>0</v>
      </c>
      <c r="G517" s="384">
        <v>4</v>
      </c>
      <c r="H517" s="384">
        <v>2</v>
      </c>
      <c r="I517" s="384">
        <v>0</v>
      </c>
    </row>
    <row r="518" spans="1:9" s="538" customFormat="1">
      <c r="A518" s="383" t="s">
        <v>1391</v>
      </c>
      <c r="B518" s="383" t="s">
        <v>172</v>
      </c>
      <c r="C518" s="383" t="s">
        <v>112</v>
      </c>
      <c r="D518" s="539" t="s">
        <v>1206</v>
      </c>
      <c r="E518" s="384">
        <v>43</v>
      </c>
      <c r="F518" s="384">
        <v>0</v>
      </c>
      <c r="G518" s="384">
        <v>31</v>
      </c>
      <c r="H518" s="384">
        <v>12</v>
      </c>
      <c r="I518" s="384">
        <v>0</v>
      </c>
    </row>
    <row r="519" spans="1:9" s="538" customFormat="1">
      <c r="A519" s="383" t="s">
        <v>1394</v>
      </c>
      <c r="B519" s="383" t="s">
        <v>172</v>
      </c>
      <c r="C519" s="383" t="s">
        <v>219</v>
      </c>
      <c r="D519" s="383" t="s">
        <v>1206</v>
      </c>
      <c r="E519" s="384">
        <v>29</v>
      </c>
      <c r="F519" s="384">
        <v>5</v>
      </c>
      <c r="G519" s="384">
        <v>12</v>
      </c>
      <c r="H519" s="384">
        <v>11</v>
      </c>
      <c r="I519" s="384">
        <v>1</v>
      </c>
    </row>
    <row r="520" spans="1:9" s="538" customFormat="1">
      <c r="A520" s="383" t="s">
        <v>1397</v>
      </c>
      <c r="B520" s="383" t="s">
        <v>172</v>
      </c>
      <c r="C520" s="383" t="s">
        <v>90</v>
      </c>
      <c r="D520" s="539" t="s">
        <v>1206</v>
      </c>
      <c r="E520" s="384">
        <v>267</v>
      </c>
      <c r="F520" s="384">
        <v>10</v>
      </c>
      <c r="G520" s="384">
        <v>175</v>
      </c>
      <c r="H520" s="384">
        <v>73</v>
      </c>
      <c r="I520" s="384">
        <v>9</v>
      </c>
    </row>
    <row r="521" spans="1:9" s="538" customFormat="1">
      <c r="A521" s="383" t="s">
        <v>1400</v>
      </c>
      <c r="B521" s="383" t="s">
        <v>172</v>
      </c>
      <c r="C521" s="383" t="s">
        <v>113</v>
      </c>
      <c r="D521" s="539" t="s">
        <v>1206</v>
      </c>
      <c r="E521" s="384">
        <v>26</v>
      </c>
      <c r="F521" s="384">
        <v>0</v>
      </c>
      <c r="G521" s="384">
        <v>18</v>
      </c>
      <c r="H521" s="384">
        <v>6</v>
      </c>
      <c r="I521" s="384">
        <v>2</v>
      </c>
    </row>
    <row r="522" spans="1:9" s="538" customFormat="1">
      <c r="A522" s="383" t="s">
        <v>1403</v>
      </c>
      <c r="B522" s="383" t="s">
        <v>172</v>
      </c>
      <c r="C522" s="540" t="s">
        <v>114</v>
      </c>
      <c r="D522" s="540" t="s">
        <v>1206</v>
      </c>
      <c r="E522" s="384">
        <v>26</v>
      </c>
      <c r="F522" s="384">
        <v>1</v>
      </c>
      <c r="G522" s="384">
        <v>12</v>
      </c>
      <c r="H522" s="384">
        <v>11</v>
      </c>
      <c r="I522" s="384">
        <v>2</v>
      </c>
    </row>
    <row r="523" spans="1:9" s="538" customFormat="1">
      <c r="A523" s="383" t="s">
        <v>1406</v>
      </c>
      <c r="B523" s="383" t="s">
        <v>172</v>
      </c>
      <c r="C523" s="383" t="s">
        <v>186</v>
      </c>
      <c r="D523" s="383" t="s">
        <v>1206</v>
      </c>
      <c r="E523" s="384">
        <v>9</v>
      </c>
      <c r="F523" s="384">
        <v>1</v>
      </c>
      <c r="G523" s="384">
        <v>7</v>
      </c>
      <c r="H523" s="384">
        <v>1</v>
      </c>
      <c r="I523" s="384">
        <v>0</v>
      </c>
    </row>
    <row r="524" spans="1:9" s="538" customFormat="1">
      <c r="A524" s="383" t="s">
        <v>7109</v>
      </c>
      <c r="B524" s="383" t="s">
        <v>172</v>
      </c>
      <c r="C524" s="383" t="s">
        <v>207</v>
      </c>
      <c r="D524" s="539" t="s">
        <v>1206</v>
      </c>
      <c r="E524" s="384">
        <v>0</v>
      </c>
      <c r="F524" s="384">
        <v>0</v>
      </c>
      <c r="G524" s="384">
        <v>0</v>
      </c>
      <c r="H524" s="384">
        <v>0</v>
      </c>
      <c r="I524" s="384">
        <v>0</v>
      </c>
    </row>
    <row r="525" spans="1:9" s="538" customFormat="1">
      <c r="A525" s="383" t="s">
        <v>1409</v>
      </c>
      <c r="B525" s="383" t="s">
        <v>172</v>
      </c>
      <c r="C525" s="383" t="s">
        <v>115</v>
      </c>
      <c r="D525" s="539" t="s">
        <v>1206</v>
      </c>
      <c r="E525" s="384">
        <v>20</v>
      </c>
      <c r="F525" s="384">
        <v>1</v>
      </c>
      <c r="G525" s="384">
        <v>14</v>
      </c>
      <c r="H525" s="384">
        <v>3</v>
      </c>
      <c r="I525" s="384">
        <v>2</v>
      </c>
    </row>
    <row r="526" spans="1:9" s="538" customFormat="1">
      <c r="A526" s="383" t="s">
        <v>1412</v>
      </c>
      <c r="B526" s="383" t="s">
        <v>172</v>
      </c>
      <c r="C526" s="383" t="s">
        <v>146</v>
      </c>
      <c r="D526" s="539" t="s">
        <v>1206</v>
      </c>
      <c r="E526" s="384">
        <v>11</v>
      </c>
      <c r="F526" s="384">
        <v>2</v>
      </c>
      <c r="G526" s="384">
        <v>6</v>
      </c>
      <c r="H526" s="384">
        <v>3</v>
      </c>
      <c r="I526" s="384">
        <v>0</v>
      </c>
    </row>
    <row r="527" spans="1:9" s="538" customFormat="1">
      <c r="A527" s="383" t="s">
        <v>1415</v>
      </c>
      <c r="B527" s="383" t="s">
        <v>172</v>
      </c>
      <c r="C527" s="383" t="s">
        <v>187</v>
      </c>
      <c r="D527" s="539" t="s">
        <v>1206</v>
      </c>
      <c r="E527" s="384">
        <v>206</v>
      </c>
      <c r="F527" s="384">
        <v>21</v>
      </c>
      <c r="G527" s="384">
        <v>139</v>
      </c>
      <c r="H527" s="384">
        <v>42</v>
      </c>
      <c r="I527" s="384">
        <v>4</v>
      </c>
    </row>
    <row r="528" spans="1:9" s="538" customFormat="1">
      <c r="A528" s="383" t="s">
        <v>1418</v>
      </c>
      <c r="B528" s="383" t="s">
        <v>172</v>
      </c>
      <c r="C528" s="383" t="s">
        <v>235</v>
      </c>
      <c r="D528" s="539" t="s">
        <v>1206</v>
      </c>
      <c r="E528" s="384">
        <v>30</v>
      </c>
      <c r="F528" s="384">
        <v>0</v>
      </c>
      <c r="G528" s="384">
        <v>22</v>
      </c>
      <c r="H528" s="384">
        <v>8</v>
      </c>
      <c r="I528" s="384">
        <v>0</v>
      </c>
    </row>
    <row r="529" spans="1:9" s="538" customFormat="1">
      <c r="A529" s="383" t="s">
        <v>1421</v>
      </c>
      <c r="B529" s="383" t="s">
        <v>172</v>
      </c>
      <c r="C529" s="383" t="s">
        <v>147</v>
      </c>
      <c r="D529" s="539" t="s">
        <v>1206</v>
      </c>
      <c r="E529" s="384">
        <v>26</v>
      </c>
      <c r="F529" s="384">
        <v>1</v>
      </c>
      <c r="G529" s="384">
        <v>21</v>
      </c>
      <c r="H529" s="384">
        <v>4</v>
      </c>
      <c r="I529" s="384">
        <v>0</v>
      </c>
    </row>
    <row r="530" spans="1:9" s="538" customFormat="1">
      <c r="A530" s="383" t="s">
        <v>1424</v>
      </c>
      <c r="B530" s="383" t="s">
        <v>172</v>
      </c>
      <c r="C530" s="383" t="s">
        <v>118</v>
      </c>
      <c r="D530" s="539" t="s">
        <v>1206</v>
      </c>
      <c r="E530" s="384">
        <v>42</v>
      </c>
      <c r="F530" s="384">
        <v>3</v>
      </c>
      <c r="G530" s="384">
        <v>19</v>
      </c>
      <c r="H530" s="384">
        <v>16</v>
      </c>
      <c r="I530" s="384">
        <v>4</v>
      </c>
    </row>
    <row r="531" spans="1:9" s="538" customFormat="1">
      <c r="A531" s="383" t="s">
        <v>1427</v>
      </c>
      <c r="B531" s="383" t="s">
        <v>172</v>
      </c>
      <c r="C531" s="383" t="s">
        <v>31</v>
      </c>
      <c r="D531" s="539" t="s">
        <v>1206</v>
      </c>
      <c r="E531" s="384">
        <v>15</v>
      </c>
      <c r="F531" s="384">
        <v>2</v>
      </c>
      <c r="G531" s="384">
        <v>9</v>
      </c>
      <c r="H531" s="384">
        <v>3</v>
      </c>
      <c r="I531" s="384">
        <v>1</v>
      </c>
    </row>
    <row r="532" spans="1:9" s="538" customFormat="1">
      <c r="A532" s="383" t="s">
        <v>1430</v>
      </c>
      <c r="B532" s="383" t="s">
        <v>172</v>
      </c>
      <c r="C532" s="383" t="s">
        <v>148</v>
      </c>
      <c r="D532" s="539" t="s">
        <v>1206</v>
      </c>
      <c r="E532" s="384">
        <v>36</v>
      </c>
      <c r="F532" s="384">
        <v>1</v>
      </c>
      <c r="G532" s="384">
        <v>18</v>
      </c>
      <c r="H532" s="384">
        <v>14</v>
      </c>
      <c r="I532" s="384">
        <v>3</v>
      </c>
    </row>
    <row r="533" spans="1:9" s="538" customFormat="1">
      <c r="A533" s="383" t="s">
        <v>1433</v>
      </c>
      <c r="B533" s="383" t="s">
        <v>172</v>
      </c>
      <c r="C533" s="383" t="s">
        <v>32</v>
      </c>
      <c r="D533" s="539" t="s">
        <v>1206</v>
      </c>
      <c r="E533" s="384">
        <v>146</v>
      </c>
      <c r="F533" s="384">
        <v>11</v>
      </c>
      <c r="G533" s="384">
        <v>82</v>
      </c>
      <c r="H533" s="384">
        <v>46</v>
      </c>
      <c r="I533" s="384">
        <v>7</v>
      </c>
    </row>
    <row r="534" spans="1:9" s="538" customFormat="1">
      <c r="A534" s="383" t="s">
        <v>1436</v>
      </c>
      <c r="B534" s="383" t="s">
        <v>172</v>
      </c>
      <c r="C534" s="383" t="s">
        <v>119</v>
      </c>
      <c r="D534" s="539" t="s">
        <v>1206</v>
      </c>
      <c r="E534" s="384">
        <v>107</v>
      </c>
      <c r="F534" s="384">
        <v>4</v>
      </c>
      <c r="G534" s="384">
        <v>67</v>
      </c>
      <c r="H534" s="384">
        <v>30</v>
      </c>
      <c r="I534" s="384">
        <v>6</v>
      </c>
    </row>
    <row r="535" spans="1:9" s="538" customFormat="1">
      <c r="A535" s="383" t="s">
        <v>1439</v>
      </c>
      <c r="B535" s="383" t="s">
        <v>172</v>
      </c>
      <c r="C535" s="383" t="s">
        <v>79</v>
      </c>
      <c r="D535" s="539" t="s">
        <v>1206</v>
      </c>
      <c r="E535" s="384">
        <v>23</v>
      </c>
      <c r="F535" s="384">
        <v>0</v>
      </c>
      <c r="G535" s="384">
        <v>8</v>
      </c>
      <c r="H535" s="384">
        <v>11</v>
      </c>
      <c r="I535" s="384">
        <v>4</v>
      </c>
    </row>
    <row r="536" spans="1:9" s="538" customFormat="1">
      <c r="A536" s="383" t="s">
        <v>1442</v>
      </c>
      <c r="B536" s="383" t="s">
        <v>172</v>
      </c>
      <c r="C536" s="383" t="s">
        <v>80</v>
      </c>
      <c r="D536" s="539" t="s">
        <v>1206</v>
      </c>
      <c r="E536" s="384">
        <v>106</v>
      </c>
      <c r="F536" s="384">
        <v>6</v>
      </c>
      <c r="G536" s="384">
        <v>61</v>
      </c>
      <c r="H536" s="384">
        <v>33</v>
      </c>
      <c r="I536" s="384">
        <v>6</v>
      </c>
    </row>
    <row r="537" spans="1:9" s="538" customFormat="1">
      <c r="A537" s="383" t="s">
        <v>1445</v>
      </c>
      <c r="B537" s="383" t="s">
        <v>172</v>
      </c>
      <c r="C537" s="383" t="s">
        <v>149</v>
      </c>
      <c r="D537" s="539" t="s">
        <v>1206</v>
      </c>
      <c r="E537" s="384">
        <v>61</v>
      </c>
      <c r="F537" s="384">
        <v>2</v>
      </c>
      <c r="G537" s="384">
        <v>34</v>
      </c>
      <c r="H537" s="384">
        <v>17</v>
      </c>
      <c r="I537" s="384">
        <v>8</v>
      </c>
    </row>
    <row r="538" spans="1:9" s="538" customFormat="1">
      <c r="A538" s="383" t="s">
        <v>1448</v>
      </c>
      <c r="B538" s="383" t="s">
        <v>172</v>
      </c>
      <c r="C538" s="383" t="s">
        <v>81</v>
      </c>
      <c r="D538" s="539" t="s">
        <v>1206</v>
      </c>
      <c r="E538" s="384">
        <v>109</v>
      </c>
      <c r="F538" s="384">
        <v>6</v>
      </c>
      <c r="G538" s="384">
        <v>61</v>
      </c>
      <c r="H538" s="384">
        <v>34</v>
      </c>
      <c r="I538" s="384">
        <v>8</v>
      </c>
    </row>
    <row r="539" spans="1:9" s="538" customFormat="1">
      <c r="A539" s="383" t="s">
        <v>1451</v>
      </c>
      <c r="B539" s="383" t="s">
        <v>172</v>
      </c>
      <c r="C539" s="383" t="s">
        <v>33</v>
      </c>
      <c r="D539" s="539" t="s">
        <v>1206</v>
      </c>
      <c r="E539" s="384">
        <v>30</v>
      </c>
      <c r="F539" s="384">
        <v>0</v>
      </c>
      <c r="G539" s="384">
        <v>24</v>
      </c>
      <c r="H539" s="384">
        <v>3</v>
      </c>
      <c r="I539" s="384">
        <v>3</v>
      </c>
    </row>
    <row r="540" spans="1:9" s="538" customFormat="1">
      <c r="A540" s="383" t="s">
        <v>7110</v>
      </c>
      <c r="B540" s="383" t="s">
        <v>172</v>
      </c>
      <c r="C540" s="383" t="s">
        <v>179</v>
      </c>
      <c r="D540" s="383" t="s">
        <v>1206</v>
      </c>
      <c r="E540" s="384">
        <v>5</v>
      </c>
      <c r="F540" s="384">
        <v>1</v>
      </c>
      <c r="G540" s="384">
        <v>2</v>
      </c>
      <c r="H540" s="384">
        <v>2</v>
      </c>
      <c r="I540" s="384">
        <v>0</v>
      </c>
    </row>
    <row r="541" spans="1:9" s="538" customFormat="1">
      <c r="A541" s="383" t="s">
        <v>1454</v>
      </c>
      <c r="B541" s="383" t="s">
        <v>172</v>
      </c>
      <c r="C541" s="540" t="s">
        <v>91</v>
      </c>
      <c r="D541" s="540" t="s">
        <v>1206</v>
      </c>
      <c r="E541" s="384">
        <v>35</v>
      </c>
      <c r="F541" s="384">
        <v>2</v>
      </c>
      <c r="G541" s="384">
        <v>18</v>
      </c>
      <c r="H541" s="384">
        <v>11</v>
      </c>
      <c r="I541" s="384">
        <v>4</v>
      </c>
    </row>
    <row r="542" spans="1:9" s="538" customFormat="1">
      <c r="A542" s="383" t="s">
        <v>1457</v>
      </c>
      <c r="B542" s="383" t="s">
        <v>172</v>
      </c>
      <c r="C542" s="383" t="s">
        <v>34</v>
      </c>
      <c r="D542" s="383" t="s">
        <v>1206</v>
      </c>
      <c r="E542" s="384">
        <v>78</v>
      </c>
      <c r="F542" s="384">
        <v>2</v>
      </c>
      <c r="G542" s="384">
        <v>48</v>
      </c>
      <c r="H542" s="384">
        <v>24</v>
      </c>
      <c r="I542" s="384">
        <v>4</v>
      </c>
    </row>
    <row r="543" spans="1:9" s="538" customFormat="1">
      <c r="A543" s="383" t="s">
        <v>1460</v>
      </c>
      <c r="B543" s="383" t="s">
        <v>172</v>
      </c>
      <c r="C543" s="383" t="s">
        <v>188</v>
      </c>
      <c r="D543" s="539" t="s">
        <v>1206</v>
      </c>
      <c r="E543" s="384">
        <v>35</v>
      </c>
      <c r="F543" s="384">
        <v>0</v>
      </c>
      <c r="G543" s="384">
        <v>24</v>
      </c>
      <c r="H543" s="384">
        <v>9</v>
      </c>
      <c r="I543" s="384">
        <v>2</v>
      </c>
    </row>
    <row r="544" spans="1:9" s="538" customFormat="1">
      <c r="A544" s="383" t="s">
        <v>1463</v>
      </c>
      <c r="B544" s="383" t="s">
        <v>172</v>
      </c>
      <c r="C544" s="383" t="s">
        <v>150</v>
      </c>
      <c r="D544" s="383" t="s">
        <v>1206</v>
      </c>
      <c r="E544" s="384">
        <v>34</v>
      </c>
      <c r="F544" s="384">
        <v>0</v>
      </c>
      <c r="G544" s="384">
        <v>22</v>
      </c>
      <c r="H544" s="384">
        <v>10</v>
      </c>
      <c r="I544" s="384">
        <v>2</v>
      </c>
    </row>
    <row r="545" spans="1:9" s="538" customFormat="1">
      <c r="A545" s="383" t="s">
        <v>1466</v>
      </c>
      <c r="B545" s="383" t="s">
        <v>172</v>
      </c>
      <c r="C545" s="383" t="s">
        <v>164</v>
      </c>
      <c r="D545" s="539" t="s">
        <v>1206</v>
      </c>
      <c r="E545" s="384">
        <v>12</v>
      </c>
      <c r="F545" s="384">
        <v>0</v>
      </c>
      <c r="G545" s="384">
        <v>6</v>
      </c>
      <c r="H545" s="384">
        <v>6</v>
      </c>
      <c r="I545" s="384">
        <v>0</v>
      </c>
    </row>
    <row r="546" spans="1:9" s="538" customFormat="1">
      <c r="A546" s="383" t="s">
        <v>1469</v>
      </c>
      <c r="B546" s="383" t="s">
        <v>172</v>
      </c>
      <c r="C546" s="383" t="s">
        <v>189</v>
      </c>
      <c r="D546" s="383" t="s">
        <v>1206</v>
      </c>
      <c r="E546" s="384">
        <v>76</v>
      </c>
      <c r="F546" s="384">
        <v>3</v>
      </c>
      <c r="G546" s="384">
        <v>51</v>
      </c>
      <c r="H546" s="384">
        <v>20</v>
      </c>
      <c r="I546" s="384">
        <v>2</v>
      </c>
    </row>
    <row r="547" spans="1:9" s="538" customFormat="1">
      <c r="A547" s="383" t="s">
        <v>1472</v>
      </c>
      <c r="B547" s="383" t="s">
        <v>172</v>
      </c>
      <c r="C547" s="383" t="s">
        <v>165</v>
      </c>
      <c r="D547" s="539" t="s">
        <v>1206</v>
      </c>
      <c r="E547" s="384">
        <v>29</v>
      </c>
      <c r="F547" s="384">
        <v>0</v>
      </c>
      <c r="G547" s="384">
        <v>14</v>
      </c>
      <c r="H547" s="384">
        <v>13</v>
      </c>
      <c r="I547" s="384">
        <v>2</v>
      </c>
    </row>
    <row r="548" spans="1:9" s="538" customFormat="1">
      <c r="A548" s="383" t="s">
        <v>1475</v>
      </c>
      <c r="B548" s="383" t="s">
        <v>172</v>
      </c>
      <c r="C548" s="383" t="s">
        <v>151</v>
      </c>
      <c r="D548" s="383" t="s">
        <v>1206</v>
      </c>
      <c r="E548" s="384">
        <v>24</v>
      </c>
      <c r="F548" s="384">
        <v>0</v>
      </c>
      <c r="G548" s="384">
        <v>10</v>
      </c>
      <c r="H548" s="384">
        <v>12</v>
      </c>
      <c r="I548" s="384">
        <v>2</v>
      </c>
    </row>
    <row r="549" spans="1:9" s="538" customFormat="1">
      <c r="A549" s="383" t="s">
        <v>1478</v>
      </c>
      <c r="B549" s="383" t="s">
        <v>172</v>
      </c>
      <c r="C549" s="383" t="s">
        <v>92</v>
      </c>
      <c r="D549" s="539" t="s">
        <v>1206</v>
      </c>
      <c r="E549" s="384">
        <v>86</v>
      </c>
      <c r="F549" s="384">
        <v>1</v>
      </c>
      <c r="G549" s="384">
        <v>56</v>
      </c>
      <c r="H549" s="384">
        <v>27</v>
      </c>
      <c r="I549" s="384">
        <v>2</v>
      </c>
    </row>
    <row r="550" spans="1:9" s="538" customFormat="1">
      <c r="A550" s="383" t="s">
        <v>1481</v>
      </c>
      <c r="B550" s="383" t="s">
        <v>172</v>
      </c>
      <c r="C550" s="383" t="s">
        <v>59</v>
      </c>
      <c r="D550" s="383" t="s">
        <v>1206</v>
      </c>
      <c r="E550" s="384">
        <v>13</v>
      </c>
      <c r="F550" s="384">
        <v>1</v>
      </c>
      <c r="G550" s="384">
        <v>10</v>
      </c>
      <c r="H550" s="384">
        <v>2</v>
      </c>
      <c r="I550" s="384">
        <v>0</v>
      </c>
    </row>
    <row r="551" spans="1:9" s="538" customFormat="1">
      <c r="A551" s="383" t="s">
        <v>1484</v>
      </c>
      <c r="B551" s="383" t="s">
        <v>172</v>
      </c>
      <c r="C551" s="383" t="s">
        <v>60</v>
      </c>
      <c r="D551" s="383" t="s">
        <v>1206</v>
      </c>
      <c r="E551" s="384">
        <v>16</v>
      </c>
      <c r="F551" s="384">
        <v>0</v>
      </c>
      <c r="G551" s="384">
        <v>10</v>
      </c>
      <c r="H551" s="384">
        <v>6</v>
      </c>
      <c r="I551" s="384">
        <v>0</v>
      </c>
    </row>
    <row r="552" spans="1:9" s="538" customFormat="1">
      <c r="A552" s="383" t="s">
        <v>1487</v>
      </c>
      <c r="B552" s="383" t="s">
        <v>172</v>
      </c>
      <c r="C552" s="383" t="s">
        <v>208</v>
      </c>
      <c r="D552" s="539" t="s">
        <v>1206</v>
      </c>
      <c r="E552" s="384">
        <v>31</v>
      </c>
      <c r="F552" s="384">
        <v>1</v>
      </c>
      <c r="G552" s="384">
        <v>24</v>
      </c>
      <c r="H552" s="384">
        <v>6</v>
      </c>
      <c r="I552" s="384">
        <v>0</v>
      </c>
    </row>
    <row r="553" spans="1:9" s="538" customFormat="1">
      <c r="A553" s="383" t="s">
        <v>1490</v>
      </c>
      <c r="B553" s="383" t="s">
        <v>172</v>
      </c>
      <c r="C553" s="383" t="s">
        <v>166</v>
      </c>
      <c r="D553" s="539" t="s">
        <v>1206</v>
      </c>
      <c r="E553" s="384">
        <v>27</v>
      </c>
      <c r="F553" s="384">
        <v>2</v>
      </c>
      <c r="G553" s="384">
        <v>18</v>
      </c>
      <c r="H553" s="384">
        <v>7</v>
      </c>
      <c r="I553" s="384">
        <v>0</v>
      </c>
    </row>
    <row r="554" spans="1:9" s="538" customFormat="1">
      <c r="A554" s="383" t="s">
        <v>1493</v>
      </c>
      <c r="B554" s="383" t="s">
        <v>172</v>
      </c>
      <c r="C554" s="383" t="s">
        <v>61</v>
      </c>
      <c r="D554" s="539" t="s">
        <v>1206</v>
      </c>
      <c r="E554" s="384">
        <v>90</v>
      </c>
      <c r="F554" s="384">
        <v>4</v>
      </c>
      <c r="G554" s="384">
        <v>63</v>
      </c>
      <c r="H554" s="384">
        <v>18</v>
      </c>
      <c r="I554" s="384">
        <v>5</v>
      </c>
    </row>
    <row r="555" spans="1:9" s="538" customFormat="1">
      <c r="A555" s="383" t="s">
        <v>1496</v>
      </c>
      <c r="B555" s="383" t="s">
        <v>172</v>
      </c>
      <c r="C555" s="383" t="s">
        <v>82</v>
      </c>
      <c r="D555" s="539" t="s">
        <v>1206</v>
      </c>
      <c r="E555" s="384">
        <v>150</v>
      </c>
      <c r="F555" s="384">
        <v>6</v>
      </c>
      <c r="G555" s="384">
        <v>74</v>
      </c>
      <c r="H555" s="384">
        <v>65</v>
      </c>
      <c r="I555" s="384">
        <v>5</v>
      </c>
    </row>
    <row r="556" spans="1:9" s="538" customFormat="1">
      <c r="A556" s="383" t="s">
        <v>1499</v>
      </c>
      <c r="B556" s="383" t="s">
        <v>172</v>
      </c>
      <c r="C556" s="383" t="s">
        <v>167</v>
      </c>
      <c r="D556" s="383" t="s">
        <v>1206</v>
      </c>
      <c r="E556" s="384">
        <v>37</v>
      </c>
      <c r="F556" s="384">
        <v>1</v>
      </c>
      <c r="G556" s="384">
        <v>21</v>
      </c>
      <c r="H556" s="384">
        <v>14</v>
      </c>
      <c r="I556" s="384">
        <v>1</v>
      </c>
    </row>
    <row r="557" spans="1:9" s="538" customFormat="1">
      <c r="A557" s="383" t="s">
        <v>1502</v>
      </c>
      <c r="B557" s="383" t="s">
        <v>172</v>
      </c>
      <c r="C557" s="383" t="s">
        <v>83</v>
      </c>
      <c r="D557" s="539" t="s">
        <v>1206</v>
      </c>
      <c r="E557" s="384">
        <v>23</v>
      </c>
      <c r="F557" s="384">
        <v>0</v>
      </c>
      <c r="G557" s="384">
        <v>11</v>
      </c>
      <c r="H557" s="384">
        <v>11</v>
      </c>
      <c r="I557" s="384">
        <v>1</v>
      </c>
    </row>
    <row r="558" spans="1:9" s="538" customFormat="1">
      <c r="A558" s="383" t="s">
        <v>1505</v>
      </c>
      <c r="B558" s="383" t="s">
        <v>172</v>
      </c>
      <c r="C558" s="383" t="s">
        <v>84</v>
      </c>
      <c r="D558" s="539" t="s">
        <v>1206</v>
      </c>
      <c r="E558" s="384">
        <v>74</v>
      </c>
      <c r="F558" s="384">
        <v>4</v>
      </c>
      <c r="G558" s="384">
        <v>38</v>
      </c>
      <c r="H558" s="384">
        <v>22</v>
      </c>
      <c r="I558" s="384">
        <v>10</v>
      </c>
    </row>
    <row r="559" spans="1:9" s="538" customFormat="1">
      <c r="A559" s="383" t="s">
        <v>1508</v>
      </c>
      <c r="B559" s="383" t="s">
        <v>172</v>
      </c>
      <c r="C559" s="383" t="s">
        <v>35</v>
      </c>
      <c r="D559" s="539" t="s">
        <v>1206</v>
      </c>
      <c r="E559" s="384">
        <v>40</v>
      </c>
      <c r="F559" s="384">
        <v>3</v>
      </c>
      <c r="G559" s="384">
        <v>21</v>
      </c>
      <c r="H559" s="384">
        <v>12</v>
      </c>
      <c r="I559" s="384">
        <v>4</v>
      </c>
    </row>
    <row r="560" spans="1:9" s="538" customFormat="1">
      <c r="A560" s="383" t="s">
        <v>1511</v>
      </c>
      <c r="B560" s="383" t="s">
        <v>172</v>
      </c>
      <c r="C560" s="383" t="s">
        <v>190</v>
      </c>
      <c r="D560" s="539" t="s">
        <v>1206</v>
      </c>
      <c r="E560" s="384">
        <v>108</v>
      </c>
      <c r="F560" s="384">
        <v>3</v>
      </c>
      <c r="G560" s="384">
        <v>70</v>
      </c>
      <c r="H560" s="384">
        <v>32</v>
      </c>
      <c r="I560" s="384">
        <v>3</v>
      </c>
    </row>
    <row r="561" spans="1:9" s="538" customFormat="1">
      <c r="A561" s="383" t="s">
        <v>1514</v>
      </c>
      <c r="B561" s="383" t="s">
        <v>172</v>
      </c>
      <c r="C561" s="383" t="s">
        <v>93</v>
      </c>
      <c r="D561" s="539" t="s">
        <v>1206</v>
      </c>
      <c r="E561" s="384">
        <v>51</v>
      </c>
      <c r="F561" s="384">
        <v>2</v>
      </c>
      <c r="G561" s="384">
        <v>32</v>
      </c>
      <c r="H561" s="384">
        <v>16</v>
      </c>
      <c r="I561" s="384">
        <v>1</v>
      </c>
    </row>
    <row r="562" spans="1:9" s="538" customFormat="1">
      <c r="A562" s="383" t="s">
        <v>1517</v>
      </c>
      <c r="B562" s="383" t="s">
        <v>172</v>
      </c>
      <c r="C562" s="383" t="s">
        <v>209</v>
      </c>
      <c r="D562" s="539" t="s">
        <v>1206</v>
      </c>
      <c r="E562" s="384">
        <v>26</v>
      </c>
      <c r="F562" s="384">
        <v>0</v>
      </c>
      <c r="G562" s="384">
        <v>22</v>
      </c>
      <c r="H562" s="384">
        <v>3</v>
      </c>
      <c r="I562" s="384">
        <v>1</v>
      </c>
    </row>
    <row r="563" spans="1:9" s="538" customFormat="1">
      <c r="A563" s="383" t="s">
        <v>1520</v>
      </c>
      <c r="B563" s="383" t="s">
        <v>172</v>
      </c>
      <c r="C563" s="540" t="s">
        <v>210</v>
      </c>
      <c r="D563" s="539" t="s">
        <v>1206</v>
      </c>
      <c r="E563" s="384">
        <v>18</v>
      </c>
      <c r="F563" s="384">
        <v>3</v>
      </c>
      <c r="G563" s="384">
        <v>8</v>
      </c>
      <c r="H563" s="384">
        <v>7</v>
      </c>
      <c r="I563" s="384">
        <v>0</v>
      </c>
    </row>
    <row r="564" spans="1:9" s="538" customFormat="1">
      <c r="A564" s="383" t="s">
        <v>1523</v>
      </c>
      <c r="B564" s="383" t="s">
        <v>172</v>
      </c>
      <c r="C564" s="383" t="s">
        <v>191</v>
      </c>
      <c r="D564" s="383" t="s">
        <v>1206</v>
      </c>
      <c r="E564" s="384">
        <v>16</v>
      </c>
      <c r="F564" s="384">
        <v>1</v>
      </c>
      <c r="G564" s="384">
        <v>10</v>
      </c>
      <c r="H564" s="384">
        <v>4</v>
      </c>
      <c r="I564" s="384">
        <v>1</v>
      </c>
    </row>
    <row r="565" spans="1:9" s="538" customFormat="1">
      <c r="A565" s="383" t="s">
        <v>1526</v>
      </c>
      <c r="B565" s="383" t="s">
        <v>172</v>
      </c>
      <c r="C565" s="383" t="s">
        <v>192</v>
      </c>
      <c r="D565" s="539" t="s">
        <v>1206</v>
      </c>
      <c r="E565" s="384">
        <v>22</v>
      </c>
      <c r="F565" s="384">
        <v>1</v>
      </c>
      <c r="G565" s="384">
        <v>14</v>
      </c>
      <c r="H565" s="384">
        <v>5</v>
      </c>
      <c r="I565" s="384">
        <v>2</v>
      </c>
    </row>
    <row r="566" spans="1:9" s="538" customFormat="1">
      <c r="A566" s="383" t="s">
        <v>1529</v>
      </c>
      <c r="B566" s="383" t="s">
        <v>172</v>
      </c>
      <c r="C566" s="383" t="s">
        <v>152</v>
      </c>
      <c r="D566" s="383" t="s">
        <v>1206</v>
      </c>
      <c r="E566" s="384">
        <v>32</v>
      </c>
      <c r="F566" s="384">
        <v>2</v>
      </c>
      <c r="G566" s="384">
        <v>22</v>
      </c>
      <c r="H566" s="384">
        <v>7</v>
      </c>
      <c r="I566" s="384">
        <v>1</v>
      </c>
    </row>
    <row r="567" spans="1:9" s="538" customFormat="1">
      <c r="A567" s="383" t="s">
        <v>1532</v>
      </c>
      <c r="B567" s="383" t="s">
        <v>172</v>
      </c>
      <c r="C567" s="383" t="s">
        <v>168</v>
      </c>
      <c r="D567" s="383" t="s">
        <v>1206</v>
      </c>
      <c r="E567" s="384">
        <v>9</v>
      </c>
      <c r="F567" s="384">
        <v>0</v>
      </c>
      <c r="G567" s="384">
        <v>6</v>
      </c>
      <c r="H567" s="384">
        <v>3</v>
      </c>
      <c r="I567" s="384">
        <v>0</v>
      </c>
    </row>
    <row r="568" spans="1:9" s="538" customFormat="1">
      <c r="A568" s="383" t="s">
        <v>1535</v>
      </c>
      <c r="B568" s="383" t="s">
        <v>172</v>
      </c>
      <c r="C568" s="383" t="s">
        <v>153</v>
      </c>
      <c r="D568" s="383" t="s">
        <v>1206</v>
      </c>
      <c r="E568" s="384">
        <v>39</v>
      </c>
      <c r="F568" s="384">
        <v>1</v>
      </c>
      <c r="G568" s="384">
        <v>25</v>
      </c>
      <c r="H568" s="384">
        <v>11</v>
      </c>
      <c r="I568" s="384">
        <v>2</v>
      </c>
    </row>
    <row r="569" spans="1:9" s="538" customFormat="1">
      <c r="A569" s="383" t="s">
        <v>1538</v>
      </c>
      <c r="B569" s="383" t="s">
        <v>172</v>
      </c>
      <c r="C569" s="383" t="s">
        <v>36</v>
      </c>
      <c r="D569" s="539" t="s">
        <v>1206</v>
      </c>
      <c r="E569" s="384">
        <v>24</v>
      </c>
      <c r="F569" s="384">
        <v>2</v>
      </c>
      <c r="G569" s="384">
        <v>17</v>
      </c>
      <c r="H569" s="384">
        <v>3</v>
      </c>
      <c r="I569" s="384">
        <v>2</v>
      </c>
    </row>
    <row r="570" spans="1:9" s="538" customFormat="1">
      <c r="A570" s="383" t="s">
        <v>1541</v>
      </c>
      <c r="B570" s="383" t="s">
        <v>172</v>
      </c>
      <c r="C570" s="383" t="s">
        <v>62</v>
      </c>
      <c r="D570" s="383" t="s">
        <v>1206</v>
      </c>
      <c r="E570" s="384">
        <v>25</v>
      </c>
      <c r="F570" s="384">
        <v>2</v>
      </c>
      <c r="G570" s="384">
        <v>12</v>
      </c>
      <c r="H570" s="384">
        <v>11</v>
      </c>
      <c r="I570" s="384">
        <v>0</v>
      </c>
    </row>
    <row r="571" spans="1:9" s="538" customFormat="1">
      <c r="A571" s="383" t="s">
        <v>7111</v>
      </c>
      <c r="B571" s="383" t="s">
        <v>172</v>
      </c>
      <c r="C571" s="383" t="s">
        <v>85</v>
      </c>
      <c r="D571" s="539" t="s">
        <v>1206</v>
      </c>
      <c r="E571" s="384">
        <v>8</v>
      </c>
      <c r="F571" s="384">
        <v>2</v>
      </c>
      <c r="G571" s="384">
        <v>3</v>
      </c>
      <c r="H571" s="384">
        <v>2</v>
      </c>
      <c r="I571" s="384">
        <v>1</v>
      </c>
    </row>
    <row r="572" spans="1:9" s="538" customFormat="1">
      <c r="A572" s="383" t="s">
        <v>1544</v>
      </c>
      <c r="B572" s="383" t="s">
        <v>172</v>
      </c>
      <c r="C572" s="383" t="s">
        <v>37</v>
      </c>
      <c r="D572" s="539" t="s">
        <v>1206</v>
      </c>
      <c r="E572" s="384">
        <v>25</v>
      </c>
      <c r="F572" s="384">
        <v>1</v>
      </c>
      <c r="G572" s="384">
        <v>14</v>
      </c>
      <c r="H572" s="384">
        <v>8</v>
      </c>
      <c r="I572" s="384">
        <v>2</v>
      </c>
    </row>
    <row r="573" spans="1:9" s="538" customFormat="1">
      <c r="A573" s="383" t="s">
        <v>1547</v>
      </c>
      <c r="B573" s="383" t="s">
        <v>172</v>
      </c>
      <c r="C573" s="383" t="s">
        <v>220</v>
      </c>
      <c r="D573" s="383" t="s">
        <v>1206</v>
      </c>
      <c r="E573" s="384">
        <v>42</v>
      </c>
      <c r="F573" s="384">
        <v>1</v>
      </c>
      <c r="G573" s="384">
        <v>22</v>
      </c>
      <c r="H573" s="384">
        <v>11</v>
      </c>
      <c r="I573" s="384">
        <v>8</v>
      </c>
    </row>
    <row r="574" spans="1:9" s="538" customFormat="1">
      <c r="A574" s="383" t="s">
        <v>1550</v>
      </c>
      <c r="B574" s="383" t="s">
        <v>172</v>
      </c>
      <c r="C574" s="383" t="s">
        <v>38</v>
      </c>
      <c r="D574" s="539" t="s">
        <v>1206</v>
      </c>
      <c r="E574" s="384">
        <v>20</v>
      </c>
      <c r="F574" s="384">
        <v>1</v>
      </c>
      <c r="G574" s="384">
        <v>9</v>
      </c>
      <c r="H574" s="384">
        <v>10</v>
      </c>
      <c r="I574" s="384">
        <v>0</v>
      </c>
    </row>
    <row r="575" spans="1:9" s="538" customFormat="1">
      <c r="A575" s="383" t="s">
        <v>1553</v>
      </c>
      <c r="B575" s="383" t="s">
        <v>172</v>
      </c>
      <c r="C575" s="383" t="s">
        <v>63</v>
      </c>
      <c r="D575" s="383" t="s">
        <v>1206</v>
      </c>
      <c r="E575" s="384">
        <v>36</v>
      </c>
      <c r="F575" s="384">
        <v>1</v>
      </c>
      <c r="G575" s="384">
        <v>21</v>
      </c>
      <c r="H575" s="384">
        <v>13</v>
      </c>
      <c r="I575" s="384">
        <v>1</v>
      </c>
    </row>
    <row r="576" spans="1:9" s="538" customFormat="1">
      <c r="A576" s="383" t="s">
        <v>1556</v>
      </c>
      <c r="B576" s="383" t="s">
        <v>172</v>
      </c>
      <c r="C576" s="383" t="s">
        <v>221</v>
      </c>
      <c r="D576" s="539" t="s">
        <v>1206</v>
      </c>
      <c r="E576" s="384">
        <v>27</v>
      </c>
      <c r="F576" s="384">
        <v>3</v>
      </c>
      <c r="G576" s="384">
        <v>19</v>
      </c>
      <c r="H576" s="384">
        <v>5</v>
      </c>
      <c r="I576" s="384">
        <v>0</v>
      </c>
    </row>
    <row r="577" spans="1:9" s="538" customFormat="1">
      <c r="A577" s="383" t="s">
        <v>1559</v>
      </c>
      <c r="B577" s="383" t="s">
        <v>172</v>
      </c>
      <c r="C577" s="383" t="s">
        <v>193</v>
      </c>
      <c r="D577" s="539" t="s">
        <v>1206</v>
      </c>
      <c r="E577" s="384">
        <v>24</v>
      </c>
      <c r="F577" s="384">
        <v>2</v>
      </c>
      <c r="G577" s="384">
        <v>18</v>
      </c>
      <c r="H577" s="384">
        <v>4</v>
      </c>
      <c r="I577" s="384">
        <v>0</v>
      </c>
    </row>
    <row r="578" spans="1:9" s="538" customFormat="1">
      <c r="A578" s="383" t="s">
        <v>1562</v>
      </c>
      <c r="B578" s="383" t="s">
        <v>172</v>
      </c>
      <c r="C578" s="383" t="s">
        <v>222</v>
      </c>
      <c r="D578" s="383" t="s">
        <v>1206</v>
      </c>
      <c r="E578" s="384">
        <v>45</v>
      </c>
      <c r="F578" s="384">
        <v>3</v>
      </c>
      <c r="G578" s="384">
        <v>19</v>
      </c>
      <c r="H578" s="384">
        <v>18</v>
      </c>
      <c r="I578" s="384">
        <v>5</v>
      </c>
    </row>
    <row r="579" spans="1:9" s="538" customFormat="1">
      <c r="A579" s="383" t="s">
        <v>1565</v>
      </c>
      <c r="B579" s="383" t="s">
        <v>172</v>
      </c>
      <c r="C579" s="383" t="s">
        <v>211</v>
      </c>
      <c r="D579" s="539" t="s">
        <v>1206</v>
      </c>
      <c r="E579" s="384">
        <v>76</v>
      </c>
      <c r="F579" s="384">
        <v>1</v>
      </c>
      <c r="G579" s="384">
        <v>43</v>
      </c>
      <c r="H579" s="384">
        <v>29</v>
      </c>
      <c r="I579" s="384">
        <v>3</v>
      </c>
    </row>
    <row r="580" spans="1:9" s="538" customFormat="1">
      <c r="A580" s="383" t="s">
        <v>1568</v>
      </c>
      <c r="B580" s="383" t="s">
        <v>172</v>
      </c>
      <c r="C580" s="383" t="s">
        <v>212</v>
      </c>
      <c r="D580" s="383" t="s">
        <v>1206</v>
      </c>
      <c r="E580" s="384">
        <v>28</v>
      </c>
      <c r="F580" s="384">
        <v>1</v>
      </c>
      <c r="G580" s="384">
        <v>20</v>
      </c>
      <c r="H580" s="384">
        <v>7</v>
      </c>
      <c r="I580" s="384">
        <v>0</v>
      </c>
    </row>
    <row r="581" spans="1:9" s="538" customFormat="1">
      <c r="A581" s="383" t="s">
        <v>1571</v>
      </c>
      <c r="B581" s="383" t="s">
        <v>172</v>
      </c>
      <c r="C581" s="383" t="s">
        <v>169</v>
      </c>
      <c r="D581" s="383" t="s">
        <v>1206</v>
      </c>
      <c r="E581" s="384">
        <v>18</v>
      </c>
      <c r="F581" s="384">
        <v>0</v>
      </c>
      <c r="G581" s="384">
        <v>9</v>
      </c>
      <c r="H581" s="384">
        <v>9</v>
      </c>
      <c r="I581" s="384">
        <v>0</v>
      </c>
    </row>
    <row r="582" spans="1:9" s="538" customFormat="1">
      <c r="A582" s="383" t="s">
        <v>1574</v>
      </c>
      <c r="B582" s="383" t="s">
        <v>172</v>
      </c>
      <c r="C582" s="383" t="s">
        <v>194</v>
      </c>
      <c r="D582" s="383" t="s">
        <v>1206</v>
      </c>
      <c r="E582" s="384">
        <v>42</v>
      </c>
      <c r="F582" s="384">
        <v>4</v>
      </c>
      <c r="G582" s="384">
        <v>23</v>
      </c>
      <c r="H582" s="384">
        <v>12</v>
      </c>
      <c r="I582" s="384">
        <v>3</v>
      </c>
    </row>
    <row r="583" spans="1:9" s="538" customFormat="1">
      <c r="A583" s="383" t="s">
        <v>1577</v>
      </c>
      <c r="B583" s="383" t="s">
        <v>172</v>
      </c>
      <c r="C583" s="383" t="s">
        <v>94</v>
      </c>
      <c r="D583" s="539" t="s">
        <v>1206</v>
      </c>
      <c r="E583" s="384">
        <v>15</v>
      </c>
      <c r="F583" s="384">
        <v>0</v>
      </c>
      <c r="G583" s="384">
        <v>8</v>
      </c>
      <c r="H583" s="384">
        <v>5</v>
      </c>
      <c r="I583" s="384">
        <v>2</v>
      </c>
    </row>
    <row r="584" spans="1:9" s="538" customFormat="1">
      <c r="A584" s="383" t="s">
        <v>1580</v>
      </c>
      <c r="B584" s="383" t="s">
        <v>172</v>
      </c>
      <c r="C584" s="383" t="s">
        <v>154</v>
      </c>
      <c r="D584" s="539" t="s">
        <v>1206</v>
      </c>
      <c r="E584" s="384">
        <v>49</v>
      </c>
      <c r="F584" s="384">
        <v>2</v>
      </c>
      <c r="G584" s="384">
        <v>33</v>
      </c>
      <c r="H584" s="384">
        <v>10</v>
      </c>
      <c r="I584" s="384">
        <v>4</v>
      </c>
    </row>
    <row r="585" spans="1:9" s="538" customFormat="1">
      <c r="A585" s="383" t="s">
        <v>1583</v>
      </c>
      <c r="B585" s="383" t="s">
        <v>172</v>
      </c>
      <c r="C585" s="383" t="s">
        <v>39</v>
      </c>
      <c r="D585" s="539" t="s">
        <v>1206</v>
      </c>
      <c r="E585" s="384">
        <v>22</v>
      </c>
      <c r="F585" s="384">
        <v>2</v>
      </c>
      <c r="G585" s="384">
        <v>17</v>
      </c>
      <c r="H585" s="384">
        <v>2</v>
      </c>
      <c r="I585" s="384">
        <v>1</v>
      </c>
    </row>
    <row r="586" spans="1:9" s="538" customFormat="1">
      <c r="A586" s="383" t="s">
        <v>1586</v>
      </c>
      <c r="B586" s="383" t="s">
        <v>172</v>
      </c>
      <c r="C586" s="383" t="s">
        <v>223</v>
      </c>
      <c r="D586" s="383" t="s">
        <v>1206</v>
      </c>
      <c r="E586" s="384">
        <v>130</v>
      </c>
      <c r="F586" s="384">
        <v>8</v>
      </c>
      <c r="G586" s="384">
        <v>88</v>
      </c>
      <c r="H586" s="384">
        <v>23</v>
      </c>
      <c r="I586" s="384">
        <v>11</v>
      </c>
    </row>
    <row r="587" spans="1:9" s="538" customFormat="1">
      <c r="A587" s="383" t="s">
        <v>1589</v>
      </c>
      <c r="B587" s="383" t="s">
        <v>172</v>
      </c>
      <c r="C587" s="383" t="s">
        <v>40</v>
      </c>
      <c r="D587" s="539" t="s">
        <v>1206</v>
      </c>
      <c r="E587" s="384">
        <v>27</v>
      </c>
      <c r="F587" s="384">
        <v>2</v>
      </c>
      <c r="G587" s="384">
        <v>22</v>
      </c>
      <c r="H587" s="384">
        <v>3</v>
      </c>
      <c r="I587" s="384">
        <v>0</v>
      </c>
    </row>
    <row r="588" spans="1:9" s="538" customFormat="1">
      <c r="A588" s="383" t="s">
        <v>1592</v>
      </c>
      <c r="B588" s="383" t="s">
        <v>172</v>
      </c>
      <c r="C588" s="383" t="s">
        <v>21</v>
      </c>
      <c r="D588" s="539" t="s">
        <v>1206</v>
      </c>
      <c r="E588" s="384">
        <v>17</v>
      </c>
      <c r="F588" s="384">
        <v>1</v>
      </c>
      <c r="G588" s="384">
        <v>12</v>
      </c>
      <c r="H588" s="384">
        <v>3</v>
      </c>
      <c r="I588" s="384">
        <v>1</v>
      </c>
    </row>
    <row r="589" spans="1:9" s="538" customFormat="1">
      <c r="A589" s="383" t="s">
        <v>1595</v>
      </c>
      <c r="B589" s="383" t="s">
        <v>172</v>
      </c>
      <c r="C589" s="383" t="s">
        <v>224</v>
      </c>
      <c r="D589" s="539" t="s">
        <v>1206</v>
      </c>
      <c r="E589" s="384">
        <v>16</v>
      </c>
      <c r="F589" s="384">
        <v>0</v>
      </c>
      <c r="G589" s="384">
        <v>12</v>
      </c>
      <c r="H589" s="384">
        <v>4</v>
      </c>
      <c r="I589" s="384">
        <v>0</v>
      </c>
    </row>
    <row r="590" spans="1:9" s="538" customFormat="1">
      <c r="A590" s="383" t="s">
        <v>1598</v>
      </c>
      <c r="B590" s="383" t="s">
        <v>172</v>
      </c>
      <c r="C590" s="383" t="s">
        <v>95</v>
      </c>
      <c r="D590" s="539" t="s">
        <v>1206</v>
      </c>
      <c r="E590" s="384">
        <v>80</v>
      </c>
      <c r="F590" s="384">
        <v>3</v>
      </c>
      <c r="G590" s="384">
        <v>44</v>
      </c>
      <c r="H590" s="384">
        <v>22</v>
      </c>
      <c r="I590" s="384">
        <v>11</v>
      </c>
    </row>
    <row r="591" spans="1:9" s="538" customFormat="1">
      <c r="A591" s="383" t="s">
        <v>1601</v>
      </c>
      <c r="B591" s="383" t="s">
        <v>172</v>
      </c>
      <c r="C591" s="383" t="s">
        <v>22</v>
      </c>
      <c r="D591" s="539" t="s">
        <v>1206</v>
      </c>
      <c r="E591" s="384">
        <v>39</v>
      </c>
      <c r="F591" s="384">
        <v>4</v>
      </c>
      <c r="G591" s="384">
        <v>25</v>
      </c>
      <c r="H591" s="384">
        <v>7</v>
      </c>
      <c r="I591" s="384">
        <v>3</v>
      </c>
    </row>
    <row r="592" spans="1:9" s="538" customFormat="1">
      <c r="A592" s="383" t="s">
        <v>1604</v>
      </c>
      <c r="B592" s="383" t="s">
        <v>172</v>
      </c>
      <c r="C592" s="383" t="s">
        <v>195</v>
      </c>
      <c r="D592" s="383" t="s">
        <v>1206</v>
      </c>
      <c r="E592" s="384">
        <v>223</v>
      </c>
      <c r="F592" s="384">
        <v>10</v>
      </c>
      <c r="G592" s="384">
        <v>166</v>
      </c>
      <c r="H592" s="384">
        <v>40</v>
      </c>
      <c r="I592" s="384">
        <v>7</v>
      </c>
    </row>
    <row r="593" spans="1:9" s="538" customFormat="1">
      <c r="A593" s="383" t="s">
        <v>1607</v>
      </c>
      <c r="B593" s="383" t="s">
        <v>172</v>
      </c>
      <c r="C593" s="383" t="s">
        <v>155</v>
      </c>
      <c r="D593" s="539" t="s">
        <v>1206</v>
      </c>
      <c r="E593" s="384">
        <v>34</v>
      </c>
      <c r="F593" s="384">
        <v>0</v>
      </c>
      <c r="G593" s="384">
        <v>21</v>
      </c>
      <c r="H593" s="384">
        <v>12</v>
      </c>
      <c r="I593" s="384">
        <v>1</v>
      </c>
    </row>
    <row r="594" spans="1:9" s="538" customFormat="1">
      <c r="A594" s="383" t="s">
        <v>1610</v>
      </c>
      <c r="B594" s="383" t="s">
        <v>172</v>
      </c>
      <c r="C594" s="383" t="s">
        <v>213</v>
      </c>
      <c r="D594" s="539" t="s">
        <v>1206</v>
      </c>
      <c r="E594" s="384">
        <v>40</v>
      </c>
      <c r="F594" s="384">
        <v>2</v>
      </c>
      <c r="G594" s="384">
        <v>23</v>
      </c>
      <c r="H594" s="384">
        <v>13</v>
      </c>
      <c r="I594" s="384">
        <v>2</v>
      </c>
    </row>
    <row r="595" spans="1:9" s="538" customFormat="1">
      <c r="A595" s="383" t="s">
        <v>1613</v>
      </c>
      <c r="B595" s="383" t="s">
        <v>172</v>
      </c>
      <c r="C595" s="383" t="s">
        <v>41</v>
      </c>
      <c r="D595" s="383" t="s">
        <v>1206</v>
      </c>
      <c r="E595" s="384">
        <v>37</v>
      </c>
      <c r="F595" s="384">
        <v>1</v>
      </c>
      <c r="G595" s="384">
        <v>18</v>
      </c>
      <c r="H595" s="384">
        <v>17</v>
      </c>
      <c r="I595" s="384">
        <v>1</v>
      </c>
    </row>
    <row r="596" spans="1:9" s="538" customFormat="1">
      <c r="A596" s="383" t="s">
        <v>1616</v>
      </c>
      <c r="B596" s="383" t="s">
        <v>172</v>
      </c>
      <c r="C596" s="383" t="s">
        <v>225</v>
      </c>
      <c r="D596" s="383" t="s">
        <v>1206</v>
      </c>
      <c r="E596" s="384">
        <v>18</v>
      </c>
      <c r="F596" s="384">
        <v>3</v>
      </c>
      <c r="G596" s="384">
        <v>11</v>
      </c>
      <c r="H596" s="384">
        <v>4</v>
      </c>
      <c r="I596" s="384">
        <v>0</v>
      </c>
    </row>
    <row r="597" spans="1:9" s="538" customFormat="1">
      <c r="A597" s="383" t="s">
        <v>1619</v>
      </c>
      <c r="B597" s="383" t="s">
        <v>172</v>
      </c>
      <c r="C597" s="383" t="s">
        <v>96</v>
      </c>
      <c r="D597" s="539" t="s">
        <v>1206</v>
      </c>
      <c r="E597" s="384">
        <v>16</v>
      </c>
      <c r="F597" s="384">
        <v>0</v>
      </c>
      <c r="G597" s="384">
        <v>8</v>
      </c>
      <c r="H597" s="384">
        <v>7</v>
      </c>
      <c r="I597" s="384">
        <v>1</v>
      </c>
    </row>
    <row r="598" spans="1:9" s="538" customFormat="1">
      <c r="A598" s="383" t="s">
        <v>1622</v>
      </c>
      <c r="B598" s="383" t="s">
        <v>172</v>
      </c>
      <c r="C598" s="383" t="s">
        <v>214</v>
      </c>
      <c r="D598" s="383" t="s">
        <v>1206</v>
      </c>
      <c r="E598" s="384">
        <v>15</v>
      </c>
      <c r="F598" s="384">
        <v>3</v>
      </c>
      <c r="G598" s="384">
        <v>10</v>
      </c>
      <c r="H598" s="384">
        <v>2</v>
      </c>
      <c r="I598" s="384">
        <v>0</v>
      </c>
    </row>
    <row r="599" spans="1:9" s="538" customFormat="1">
      <c r="A599" s="383" t="s">
        <v>1625</v>
      </c>
      <c r="B599" s="383" t="s">
        <v>172</v>
      </c>
      <c r="C599" s="383" t="s">
        <v>156</v>
      </c>
      <c r="D599" s="539" t="s">
        <v>1206</v>
      </c>
      <c r="E599" s="384">
        <v>23</v>
      </c>
      <c r="F599" s="384">
        <v>0</v>
      </c>
      <c r="G599" s="384">
        <v>16</v>
      </c>
      <c r="H599" s="384">
        <v>7</v>
      </c>
      <c r="I599" s="384">
        <v>0</v>
      </c>
    </row>
    <row r="600" spans="1:9" s="538" customFormat="1">
      <c r="A600" s="383" t="s">
        <v>1628</v>
      </c>
      <c r="B600" s="383" t="s">
        <v>172</v>
      </c>
      <c r="C600" s="383" t="s">
        <v>42</v>
      </c>
      <c r="D600" s="539" t="s">
        <v>1206</v>
      </c>
      <c r="E600" s="384">
        <v>40</v>
      </c>
      <c r="F600" s="384">
        <v>5</v>
      </c>
      <c r="G600" s="384">
        <v>25</v>
      </c>
      <c r="H600" s="384">
        <v>10</v>
      </c>
      <c r="I600" s="384">
        <v>0</v>
      </c>
    </row>
    <row r="601" spans="1:9" s="538" customFormat="1">
      <c r="A601" s="383" t="s">
        <v>1631</v>
      </c>
      <c r="B601" s="383" t="s">
        <v>172</v>
      </c>
      <c r="C601" s="383" t="s">
        <v>64</v>
      </c>
      <c r="D601" s="539" t="s">
        <v>1206</v>
      </c>
      <c r="E601" s="384">
        <v>41</v>
      </c>
      <c r="F601" s="384">
        <v>4</v>
      </c>
      <c r="G601" s="384">
        <v>22</v>
      </c>
      <c r="H601" s="384">
        <v>13</v>
      </c>
      <c r="I601" s="384">
        <v>2</v>
      </c>
    </row>
    <row r="602" spans="1:9" s="538" customFormat="1">
      <c r="A602" s="383" t="s">
        <v>1634</v>
      </c>
      <c r="B602" s="383" t="s">
        <v>172</v>
      </c>
      <c r="C602" s="383" t="s">
        <v>226</v>
      </c>
      <c r="D602" s="383" t="s">
        <v>1206</v>
      </c>
      <c r="E602" s="384">
        <v>35</v>
      </c>
      <c r="F602" s="384">
        <v>3</v>
      </c>
      <c r="G602" s="384">
        <v>27</v>
      </c>
      <c r="H602" s="384">
        <v>4</v>
      </c>
      <c r="I602" s="384">
        <v>1</v>
      </c>
    </row>
    <row r="603" spans="1:9" s="538" customFormat="1">
      <c r="A603" s="383" t="s">
        <v>1637</v>
      </c>
      <c r="B603" s="383" t="s">
        <v>172</v>
      </c>
      <c r="C603" s="383" t="s">
        <v>157</v>
      </c>
      <c r="D603" s="539" t="s">
        <v>1206</v>
      </c>
      <c r="E603" s="384">
        <v>40</v>
      </c>
      <c r="F603" s="384">
        <v>0</v>
      </c>
      <c r="G603" s="384">
        <v>27</v>
      </c>
      <c r="H603" s="384">
        <v>11</v>
      </c>
      <c r="I603" s="384">
        <v>2</v>
      </c>
    </row>
    <row r="604" spans="1:9" s="538" customFormat="1">
      <c r="A604" s="383" t="s">
        <v>1640</v>
      </c>
      <c r="B604" s="383" t="s">
        <v>172</v>
      </c>
      <c r="C604" s="383" t="s">
        <v>158</v>
      </c>
      <c r="D604" s="383" t="s">
        <v>1206</v>
      </c>
      <c r="E604" s="384">
        <v>50</v>
      </c>
      <c r="F604" s="384">
        <v>1</v>
      </c>
      <c r="G604" s="384">
        <v>33</v>
      </c>
      <c r="H604" s="384">
        <v>12</v>
      </c>
      <c r="I604" s="384">
        <v>4</v>
      </c>
    </row>
    <row r="605" spans="1:9" s="538" customFormat="1">
      <c r="A605" s="383" t="s">
        <v>1643</v>
      </c>
      <c r="B605" s="383" t="s">
        <v>172</v>
      </c>
      <c r="C605" s="383" t="s">
        <v>43</v>
      </c>
      <c r="D605" s="383" t="s">
        <v>1206</v>
      </c>
      <c r="E605" s="384">
        <v>31</v>
      </c>
      <c r="F605" s="384">
        <v>3</v>
      </c>
      <c r="G605" s="384">
        <v>17</v>
      </c>
      <c r="H605" s="384">
        <v>8</v>
      </c>
      <c r="I605" s="384">
        <v>3</v>
      </c>
    </row>
    <row r="606" spans="1:9" s="538" customFormat="1">
      <c r="A606" s="383" t="s">
        <v>1646</v>
      </c>
      <c r="B606" s="383" t="s">
        <v>172</v>
      </c>
      <c r="C606" s="383" t="s">
        <v>227</v>
      </c>
      <c r="D606" s="383" t="s">
        <v>1206</v>
      </c>
      <c r="E606" s="384">
        <v>107</v>
      </c>
      <c r="F606" s="384">
        <v>7</v>
      </c>
      <c r="G606" s="384">
        <v>62</v>
      </c>
      <c r="H606" s="384">
        <v>33</v>
      </c>
      <c r="I606" s="384">
        <v>5</v>
      </c>
    </row>
    <row r="607" spans="1:9" s="538" customFormat="1">
      <c r="A607" s="383" t="s">
        <v>1649</v>
      </c>
      <c r="B607" s="383" t="s">
        <v>172</v>
      </c>
      <c r="C607" s="383" t="s">
        <v>196</v>
      </c>
      <c r="D607" s="539" t="s">
        <v>1206</v>
      </c>
      <c r="E607" s="384">
        <v>49</v>
      </c>
      <c r="F607" s="384">
        <v>7</v>
      </c>
      <c r="G607" s="384">
        <v>28</v>
      </c>
      <c r="H607" s="384">
        <v>9</v>
      </c>
      <c r="I607" s="384">
        <v>5</v>
      </c>
    </row>
    <row r="608" spans="1:9" s="538" customFormat="1">
      <c r="A608" s="383" t="s">
        <v>1652</v>
      </c>
      <c r="B608" s="383" t="s">
        <v>172</v>
      </c>
      <c r="C608" s="383" t="s">
        <v>197</v>
      </c>
      <c r="D608" s="539" t="s">
        <v>1206</v>
      </c>
      <c r="E608" s="384">
        <v>127</v>
      </c>
      <c r="F608" s="384">
        <v>9</v>
      </c>
      <c r="G608" s="384">
        <v>92</v>
      </c>
      <c r="H608" s="384">
        <v>17</v>
      </c>
      <c r="I608" s="384">
        <v>9</v>
      </c>
    </row>
    <row r="609" spans="1:9" s="538" customFormat="1">
      <c r="A609" s="383" t="s">
        <v>1655</v>
      </c>
      <c r="B609" s="383" t="s">
        <v>172</v>
      </c>
      <c r="C609" s="383" t="s">
        <v>159</v>
      </c>
      <c r="D609" s="539" t="s">
        <v>1206</v>
      </c>
      <c r="E609" s="384">
        <v>14</v>
      </c>
      <c r="F609" s="384">
        <v>3</v>
      </c>
      <c r="G609" s="384">
        <v>4</v>
      </c>
      <c r="H609" s="384">
        <v>6</v>
      </c>
      <c r="I609" s="384">
        <v>1</v>
      </c>
    </row>
    <row r="610" spans="1:9" s="538" customFormat="1">
      <c r="A610" s="383" t="s">
        <v>1658</v>
      </c>
      <c r="B610" s="383" t="s">
        <v>172</v>
      </c>
      <c r="C610" s="383" t="s">
        <v>44</v>
      </c>
      <c r="D610" s="383" t="s">
        <v>1206</v>
      </c>
      <c r="E610" s="384">
        <v>20</v>
      </c>
      <c r="F610" s="384">
        <v>2</v>
      </c>
      <c r="G610" s="384">
        <v>14</v>
      </c>
      <c r="H610" s="384">
        <v>3</v>
      </c>
      <c r="I610" s="384">
        <v>1</v>
      </c>
    </row>
    <row r="611" spans="1:9" s="538" customFormat="1">
      <c r="A611" s="383" t="s">
        <v>1661</v>
      </c>
      <c r="B611" s="383" t="s">
        <v>172</v>
      </c>
      <c r="C611" s="383" t="s">
        <v>215</v>
      </c>
      <c r="D611" s="383" t="s">
        <v>1206</v>
      </c>
      <c r="E611" s="384">
        <v>79</v>
      </c>
      <c r="F611" s="384">
        <v>7</v>
      </c>
      <c r="G611" s="384">
        <v>48</v>
      </c>
      <c r="H611" s="384">
        <v>21</v>
      </c>
      <c r="I611" s="384">
        <v>3</v>
      </c>
    </row>
    <row r="612" spans="1:9" s="538" customFormat="1">
      <c r="A612" s="383" t="s">
        <v>1664</v>
      </c>
      <c r="B612" s="383" t="s">
        <v>172</v>
      </c>
      <c r="C612" s="383" t="s">
        <v>198</v>
      </c>
      <c r="D612" s="539" t="s">
        <v>1206</v>
      </c>
      <c r="E612" s="384">
        <v>30</v>
      </c>
      <c r="F612" s="384">
        <v>5</v>
      </c>
      <c r="G612" s="384">
        <v>19</v>
      </c>
      <c r="H612" s="384">
        <v>5</v>
      </c>
      <c r="I612" s="384">
        <v>1</v>
      </c>
    </row>
    <row r="613" spans="1:9" s="538" customFormat="1">
      <c r="A613" s="383" t="s">
        <v>1667</v>
      </c>
      <c r="B613" s="383" t="s">
        <v>172</v>
      </c>
      <c r="C613" s="383" t="s">
        <v>180</v>
      </c>
      <c r="D613" s="539" t="s">
        <v>1206</v>
      </c>
      <c r="E613" s="384">
        <v>35</v>
      </c>
      <c r="F613" s="384">
        <v>2</v>
      </c>
      <c r="G613" s="384">
        <v>20</v>
      </c>
      <c r="H613" s="384">
        <v>11</v>
      </c>
      <c r="I613" s="384">
        <v>2</v>
      </c>
    </row>
    <row r="614" spans="1:9" s="538" customFormat="1">
      <c r="A614" s="383" t="s">
        <v>1670</v>
      </c>
      <c r="B614" s="383" t="s">
        <v>172</v>
      </c>
      <c r="C614" s="383" t="s">
        <v>199</v>
      </c>
      <c r="D614" s="539" t="s">
        <v>1206</v>
      </c>
      <c r="E614" s="384">
        <v>40</v>
      </c>
      <c r="F614" s="384">
        <v>2</v>
      </c>
      <c r="G614" s="384">
        <v>31</v>
      </c>
      <c r="H614" s="384">
        <v>6</v>
      </c>
      <c r="I614" s="384">
        <v>1</v>
      </c>
    </row>
    <row r="615" spans="1:9" s="538" customFormat="1">
      <c r="A615" s="383" t="s">
        <v>1673</v>
      </c>
      <c r="B615" s="383" t="s">
        <v>172</v>
      </c>
      <c r="C615" s="383" t="s">
        <v>228</v>
      </c>
      <c r="D615" s="383" t="s">
        <v>1206</v>
      </c>
      <c r="E615" s="384">
        <v>24</v>
      </c>
      <c r="F615" s="384">
        <v>1</v>
      </c>
      <c r="G615" s="384">
        <v>14</v>
      </c>
      <c r="H615" s="384">
        <v>7</v>
      </c>
      <c r="I615" s="384">
        <v>2</v>
      </c>
    </row>
    <row r="616" spans="1:9" s="538" customFormat="1">
      <c r="A616" s="383" t="s">
        <v>1676</v>
      </c>
      <c r="B616" s="383" t="s">
        <v>172</v>
      </c>
      <c r="C616" s="383" t="s">
        <v>229</v>
      </c>
      <c r="D616" s="539" t="s">
        <v>1206</v>
      </c>
      <c r="E616" s="384">
        <v>78</v>
      </c>
      <c r="F616" s="384">
        <v>6</v>
      </c>
      <c r="G616" s="384">
        <v>46</v>
      </c>
      <c r="H616" s="384">
        <v>21</v>
      </c>
      <c r="I616" s="384">
        <v>5</v>
      </c>
    </row>
    <row r="617" spans="1:9" s="538" customFormat="1">
      <c r="A617" s="383" t="s">
        <v>1679</v>
      </c>
      <c r="B617" s="383" t="s">
        <v>172</v>
      </c>
      <c r="C617" s="383" t="s">
        <v>65</v>
      </c>
      <c r="D617" s="383" t="s">
        <v>1206</v>
      </c>
      <c r="E617" s="384">
        <v>46</v>
      </c>
      <c r="F617" s="384">
        <v>0</v>
      </c>
      <c r="G617" s="384">
        <v>30</v>
      </c>
      <c r="H617" s="384">
        <v>15</v>
      </c>
      <c r="I617" s="384">
        <v>1</v>
      </c>
    </row>
    <row r="618" spans="1:9" s="538" customFormat="1">
      <c r="A618" s="383" t="s">
        <v>7112</v>
      </c>
      <c r="B618" s="383" t="s">
        <v>174</v>
      </c>
      <c r="C618" s="383" t="s">
        <v>66</v>
      </c>
      <c r="D618" s="539" t="s">
        <v>1208</v>
      </c>
      <c r="E618" s="384">
        <v>25</v>
      </c>
      <c r="F618" s="384">
        <v>6</v>
      </c>
      <c r="G618" s="384">
        <v>15</v>
      </c>
      <c r="H618" s="384">
        <v>3</v>
      </c>
      <c r="I618" s="384">
        <v>1</v>
      </c>
    </row>
    <row r="619" spans="1:9" s="538" customFormat="1">
      <c r="A619" s="383" t="s">
        <v>7113</v>
      </c>
      <c r="B619" s="383" t="s">
        <v>174</v>
      </c>
      <c r="C619" s="383" t="s">
        <v>98</v>
      </c>
      <c r="D619" s="539" t="s">
        <v>1208</v>
      </c>
      <c r="E619" s="384">
        <v>0</v>
      </c>
      <c r="F619" s="384">
        <v>0</v>
      </c>
      <c r="G619" s="384">
        <v>0</v>
      </c>
      <c r="H619" s="384">
        <v>0</v>
      </c>
      <c r="I619" s="384">
        <v>0</v>
      </c>
    </row>
    <row r="620" spans="1:9" s="538" customFormat="1">
      <c r="A620" s="383" t="s">
        <v>7114</v>
      </c>
      <c r="B620" s="383" t="s">
        <v>174</v>
      </c>
      <c r="C620" s="383" t="s">
        <v>200</v>
      </c>
      <c r="D620" s="383" t="s">
        <v>1208</v>
      </c>
      <c r="E620" s="384">
        <v>0</v>
      </c>
      <c r="F620" s="384">
        <v>0</v>
      </c>
      <c r="G620" s="384">
        <v>0</v>
      </c>
      <c r="H620" s="384">
        <v>0</v>
      </c>
      <c r="I620" s="384">
        <v>0</v>
      </c>
    </row>
    <row r="621" spans="1:9" s="538" customFormat="1">
      <c r="A621" s="383" t="s">
        <v>7115</v>
      </c>
      <c r="B621" s="383" t="s">
        <v>174</v>
      </c>
      <c r="C621" s="383" t="s">
        <v>99</v>
      </c>
      <c r="D621" s="539" t="s">
        <v>1208</v>
      </c>
      <c r="E621" s="384">
        <v>0</v>
      </c>
      <c r="F621" s="384">
        <v>0</v>
      </c>
      <c r="G621" s="384">
        <v>0</v>
      </c>
      <c r="H621" s="384">
        <v>0</v>
      </c>
      <c r="I621" s="384">
        <v>0</v>
      </c>
    </row>
    <row r="622" spans="1:9" s="538" customFormat="1">
      <c r="A622" s="383" t="s">
        <v>7116</v>
      </c>
      <c r="B622" s="383" t="s">
        <v>174</v>
      </c>
      <c r="C622" s="383" t="s">
        <v>25</v>
      </c>
      <c r="D622" s="539" t="s">
        <v>1208</v>
      </c>
      <c r="E622" s="384">
        <v>0</v>
      </c>
      <c r="F622" s="384">
        <v>0</v>
      </c>
      <c r="G622" s="384">
        <v>0</v>
      </c>
      <c r="H622" s="384">
        <v>0</v>
      </c>
      <c r="I622" s="384">
        <v>0</v>
      </c>
    </row>
    <row r="623" spans="1:9" s="538" customFormat="1">
      <c r="A623" s="383" t="s">
        <v>7117</v>
      </c>
      <c r="B623" s="383" t="s">
        <v>174</v>
      </c>
      <c r="C623" s="383" t="s">
        <v>201</v>
      </c>
      <c r="D623" s="539" t="s">
        <v>1208</v>
      </c>
      <c r="E623" s="384">
        <v>0</v>
      </c>
      <c r="F623" s="384">
        <v>0</v>
      </c>
      <c r="G623" s="384">
        <v>0</v>
      </c>
      <c r="H623" s="384">
        <v>0</v>
      </c>
      <c r="I623" s="384">
        <v>0</v>
      </c>
    </row>
    <row r="624" spans="1:9" s="538" customFormat="1">
      <c r="A624" s="383" t="s">
        <v>7118</v>
      </c>
      <c r="B624" s="383" t="s">
        <v>174</v>
      </c>
      <c r="C624" s="383" t="s">
        <v>231</v>
      </c>
      <c r="D624" s="539" t="s">
        <v>1208</v>
      </c>
      <c r="E624" s="384">
        <v>0</v>
      </c>
      <c r="F624" s="384">
        <v>0</v>
      </c>
      <c r="G624" s="384">
        <v>0</v>
      </c>
      <c r="H624" s="384">
        <v>0</v>
      </c>
      <c r="I624" s="384">
        <v>0</v>
      </c>
    </row>
    <row r="625" spans="1:9" s="538" customFormat="1">
      <c r="A625" s="383" t="s">
        <v>6791</v>
      </c>
      <c r="B625" s="383" t="s">
        <v>174</v>
      </c>
      <c r="C625" s="383" t="s">
        <v>100</v>
      </c>
      <c r="D625" s="383" t="s">
        <v>1208</v>
      </c>
      <c r="E625" s="384">
        <v>2</v>
      </c>
      <c r="F625" s="384">
        <v>1</v>
      </c>
      <c r="G625" s="384">
        <v>1</v>
      </c>
      <c r="H625" s="384">
        <v>0</v>
      </c>
      <c r="I625" s="384">
        <v>0</v>
      </c>
    </row>
    <row r="626" spans="1:9" s="538" customFormat="1">
      <c r="A626" s="383" t="s">
        <v>7119</v>
      </c>
      <c r="B626" s="383" t="s">
        <v>174</v>
      </c>
      <c r="C626" s="383" t="s">
        <v>182</v>
      </c>
      <c r="D626" s="539" t="s">
        <v>1208</v>
      </c>
      <c r="E626" s="384">
        <v>0</v>
      </c>
      <c r="F626" s="384">
        <v>0</v>
      </c>
      <c r="G626" s="384">
        <v>0</v>
      </c>
      <c r="H626" s="384">
        <v>0</v>
      </c>
      <c r="I626" s="384">
        <v>0</v>
      </c>
    </row>
    <row r="627" spans="1:9" s="538" customFormat="1">
      <c r="A627" s="383" t="s">
        <v>7120</v>
      </c>
      <c r="B627" s="383" t="s">
        <v>174</v>
      </c>
      <c r="C627" s="383" t="s">
        <v>232</v>
      </c>
      <c r="D627" s="539" t="s">
        <v>1208</v>
      </c>
      <c r="E627" s="384">
        <v>0</v>
      </c>
      <c r="F627" s="384">
        <v>0</v>
      </c>
      <c r="G627" s="384">
        <v>0</v>
      </c>
      <c r="H627" s="384">
        <v>0</v>
      </c>
      <c r="I627" s="384">
        <v>0</v>
      </c>
    </row>
    <row r="628" spans="1:9" s="538" customFormat="1">
      <c r="A628" s="383" t="s">
        <v>7121</v>
      </c>
      <c r="B628" s="383" t="s">
        <v>174</v>
      </c>
      <c r="C628" s="383" t="s">
        <v>87</v>
      </c>
      <c r="D628" s="539" t="s">
        <v>1208</v>
      </c>
      <c r="E628" s="384">
        <v>1</v>
      </c>
      <c r="F628" s="384">
        <v>0</v>
      </c>
      <c r="G628" s="384">
        <v>1</v>
      </c>
      <c r="H628" s="384">
        <v>0</v>
      </c>
      <c r="I628" s="384">
        <v>0</v>
      </c>
    </row>
    <row r="629" spans="1:9" s="538" customFormat="1">
      <c r="A629" s="383" t="s">
        <v>7122</v>
      </c>
      <c r="B629" s="383" t="s">
        <v>174</v>
      </c>
      <c r="C629" s="383" t="s">
        <v>203</v>
      </c>
      <c r="D629" s="383" t="s">
        <v>1208</v>
      </c>
      <c r="E629" s="384">
        <v>0</v>
      </c>
      <c r="F629" s="384">
        <v>0</v>
      </c>
      <c r="G629" s="384">
        <v>0</v>
      </c>
      <c r="H629" s="384">
        <v>0</v>
      </c>
      <c r="I629" s="384">
        <v>0</v>
      </c>
    </row>
    <row r="630" spans="1:9" s="538" customFormat="1">
      <c r="A630" s="383" t="s">
        <v>6792</v>
      </c>
      <c r="B630" s="383" t="s">
        <v>174</v>
      </c>
      <c r="C630" s="383" t="s">
        <v>104</v>
      </c>
      <c r="D630" s="539" t="s">
        <v>1208</v>
      </c>
      <c r="E630" s="384">
        <v>1</v>
      </c>
      <c r="F630" s="384">
        <v>0</v>
      </c>
      <c r="G630" s="384">
        <v>1</v>
      </c>
      <c r="H630" s="384">
        <v>0</v>
      </c>
      <c r="I630" s="384">
        <v>0</v>
      </c>
    </row>
    <row r="631" spans="1:9" s="538" customFormat="1">
      <c r="A631" s="383" t="s">
        <v>7123</v>
      </c>
      <c r="B631" s="383" t="s">
        <v>174</v>
      </c>
      <c r="C631" s="383" t="s">
        <v>29</v>
      </c>
      <c r="D631" s="383" t="s">
        <v>1208</v>
      </c>
      <c r="E631" s="384">
        <v>0</v>
      </c>
      <c r="F631" s="384">
        <v>0</v>
      </c>
      <c r="G631" s="384">
        <v>0</v>
      </c>
      <c r="H631" s="384">
        <v>0</v>
      </c>
      <c r="I631" s="384">
        <v>0</v>
      </c>
    </row>
    <row r="632" spans="1:9" s="538" customFormat="1">
      <c r="A632" s="383" t="s">
        <v>6639</v>
      </c>
      <c r="B632" s="383" t="s">
        <v>174</v>
      </c>
      <c r="C632" s="383" t="s">
        <v>204</v>
      </c>
      <c r="D632" s="539" t="s">
        <v>1208</v>
      </c>
      <c r="E632" s="384">
        <v>2</v>
      </c>
      <c r="F632" s="384">
        <v>0</v>
      </c>
      <c r="G632" s="384">
        <v>2</v>
      </c>
      <c r="H632" s="384">
        <v>0</v>
      </c>
      <c r="I632" s="384">
        <v>0</v>
      </c>
    </row>
    <row r="633" spans="1:9" s="538" customFormat="1">
      <c r="A633" s="383" t="s">
        <v>7124</v>
      </c>
      <c r="B633" s="383" t="s">
        <v>174</v>
      </c>
      <c r="C633" s="383" t="s">
        <v>205</v>
      </c>
      <c r="D633" s="539" t="s">
        <v>1208</v>
      </c>
      <c r="E633" s="384">
        <v>0</v>
      </c>
      <c r="F633" s="384">
        <v>0</v>
      </c>
      <c r="G633" s="384">
        <v>0</v>
      </c>
      <c r="H633" s="384">
        <v>0</v>
      </c>
      <c r="I633" s="384">
        <v>0</v>
      </c>
    </row>
    <row r="634" spans="1:9" s="538" customFormat="1">
      <c r="A634" s="383" t="s">
        <v>7125</v>
      </c>
      <c r="B634" s="383" t="s">
        <v>174</v>
      </c>
      <c r="C634" s="383" t="s">
        <v>218</v>
      </c>
      <c r="D634" s="539" t="s">
        <v>1208</v>
      </c>
      <c r="E634" s="384">
        <v>1</v>
      </c>
      <c r="F634" s="384">
        <v>1</v>
      </c>
      <c r="G634" s="384">
        <v>0</v>
      </c>
      <c r="H634" s="384">
        <v>0</v>
      </c>
      <c r="I634" s="384">
        <v>0</v>
      </c>
    </row>
    <row r="635" spans="1:9" s="538" customFormat="1">
      <c r="A635" s="383" t="s">
        <v>7126</v>
      </c>
      <c r="B635" s="383" t="s">
        <v>174</v>
      </c>
      <c r="C635" s="383" t="s">
        <v>161</v>
      </c>
      <c r="D635" s="539" t="s">
        <v>1208</v>
      </c>
      <c r="E635" s="384">
        <v>0</v>
      </c>
      <c r="F635" s="384">
        <v>0</v>
      </c>
      <c r="G635" s="384">
        <v>0</v>
      </c>
      <c r="H635" s="384">
        <v>0</v>
      </c>
      <c r="I635" s="384">
        <v>0</v>
      </c>
    </row>
    <row r="636" spans="1:9" s="538" customFormat="1">
      <c r="A636" s="383" t="s">
        <v>7127</v>
      </c>
      <c r="B636" s="383" t="s">
        <v>174</v>
      </c>
      <c r="C636" s="383" t="s">
        <v>105</v>
      </c>
      <c r="D636" s="383" t="s">
        <v>1208</v>
      </c>
      <c r="E636" s="384">
        <v>0</v>
      </c>
      <c r="F636" s="384">
        <v>0</v>
      </c>
      <c r="G636" s="384">
        <v>0</v>
      </c>
      <c r="H636" s="384">
        <v>0</v>
      </c>
      <c r="I636" s="384">
        <v>0</v>
      </c>
    </row>
    <row r="637" spans="1:9" s="538" customFormat="1">
      <c r="A637" s="383" t="s">
        <v>7128</v>
      </c>
      <c r="B637" s="383" t="s">
        <v>174</v>
      </c>
      <c r="C637" s="383" t="s">
        <v>184</v>
      </c>
      <c r="D637" s="383" t="s">
        <v>1208</v>
      </c>
      <c r="E637" s="384">
        <v>0</v>
      </c>
      <c r="F637" s="384">
        <v>0</v>
      </c>
      <c r="G637" s="384">
        <v>0</v>
      </c>
      <c r="H637" s="384">
        <v>0</v>
      </c>
      <c r="I637" s="384">
        <v>0</v>
      </c>
    </row>
    <row r="638" spans="1:9" s="538" customFormat="1">
      <c r="A638" s="383" t="s">
        <v>7129</v>
      </c>
      <c r="B638" s="383" t="s">
        <v>174</v>
      </c>
      <c r="C638" s="383" t="s">
        <v>106</v>
      </c>
      <c r="D638" s="539" t="s">
        <v>1208</v>
      </c>
      <c r="E638" s="384">
        <v>1</v>
      </c>
      <c r="F638" s="384">
        <v>0</v>
      </c>
      <c r="G638" s="384">
        <v>0</v>
      </c>
      <c r="H638" s="384">
        <v>0</v>
      </c>
      <c r="I638" s="384">
        <v>1</v>
      </c>
    </row>
    <row r="639" spans="1:9" s="538" customFormat="1">
      <c r="A639" s="383" t="s">
        <v>7130</v>
      </c>
      <c r="B639" s="383" t="s">
        <v>174</v>
      </c>
      <c r="C639" s="383" t="s">
        <v>89</v>
      </c>
      <c r="D639" s="539" t="s">
        <v>1208</v>
      </c>
      <c r="E639" s="384">
        <v>0</v>
      </c>
      <c r="F639" s="384">
        <v>0</v>
      </c>
      <c r="G639" s="384">
        <v>0</v>
      </c>
      <c r="H639" s="384">
        <v>0</v>
      </c>
      <c r="I639" s="384">
        <v>0</v>
      </c>
    </row>
    <row r="640" spans="1:9" s="538" customFormat="1">
      <c r="A640" s="383" t="s">
        <v>7131</v>
      </c>
      <c r="B640" s="383" t="s">
        <v>174</v>
      </c>
      <c r="C640" s="383" t="s">
        <v>162</v>
      </c>
      <c r="D640" s="539" t="s">
        <v>1208</v>
      </c>
      <c r="E640" s="384">
        <v>0</v>
      </c>
      <c r="F640" s="384">
        <v>0</v>
      </c>
      <c r="G640" s="384">
        <v>0</v>
      </c>
      <c r="H640" s="384">
        <v>0</v>
      </c>
      <c r="I640" s="384">
        <v>0</v>
      </c>
    </row>
    <row r="641" spans="1:9" s="538" customFormat="1">
      <c r="A641" s="383" t="s">
        <v>7132</v>
      </c>
      <c r="B641" s="383" t="s">
        <v>174</v>
      </c>
      <c r="C641" s="383" t="s">
        <v>206</v>
      </c>
      <c r="D641" s="539" t="s">
        <v>1208</v>
      </c>
      <c r="E641" s="384">
        <v>0</v>
      </c>
      <c r="F641" s="384">
        <v>0</v>
      </c>
      <c r="G641" s="384">
        <v>0</v>
      </c>
      <c r="H641" s="384">
        <v>0</v>
      </c>
      <c r="I641" s="384">
        <v>0</v>
      </c>
    </row>
    <row r="642" spans="1:9" s="538" customFormat="1">
      <c r="A642" s="383" t="s">
        <v>7133</v>
      </c>
      <c r="B642" s="383" t="s">
        <v>174</v>
      </c>
      <c r="C642" s="383" t="s">
        <v>107</v>
      </c>
      <c r="D642" s="539" t="s">
        <v>1208</v>
      </c>
      <c r="E642" s="384">
        <v>0</v>
      </c>
      <c r="F642" s="384">
        <v>0</v>
      </c>
      <c r="G642" s="384">
        <v>0</v>
      </c>
      <c r="H642" s="384">
        <v>0</v>
      </c>
      <c r="I642" s="384">
        <v>0</v>
      </c>
    </row>
    <row r="643" spans="1:9" s="538" customFormat="1">
      <c r="A643" s="383" t="s">
        <v>7134</v>
      </c>
      <c r="B643" s="383" t="s">
        <v>174</v>
      </c>
      <c r="C643" s="383" t="s">
        <v>185</v>
      </c>
      <c r="D643" s="539" t="s">
        <v>1208</v>
      </c>
      <c r="E643" s="384">
        <v>1</v>
      </c>
      <c r="F643" s="384">
        <v>0</v>
      </c>
      <c r="G643" s="384">
        <v>0</v>
      </c>
      <c r="H643" s="384">
        <v>1</v>
      </c>
      <c r="I643" s="384">
        <v>0</v>
      </c>
    </row>
    <row r="644" spans="1:9" s="538" customFormat="1">
      <c r="A644" s="383" t="s">
        <v>7135</v>
      </c>
      <c r="B644" s="383" t="s">
        <v>174</v>
      </c>
      <c r="C644" s="383" t="s">
        <v>110</v>
      </c>
      <c r="D644" s="539" t="s">
        <v>1208</v>
      </c>
      <c r="E644" s="384">
        <v>1</v>
      </c>
      <c r="F644" s="384">
        <v>0</v>
      </c>
      <c r="G644" s="384">
        <v>0</v>
      </c>
      <c r="H644" s="384">
        <v>1</v>
      </c>
      <c r="I644" s="384">
        <v>0</v>
      </c>
    </row>
    <row r="645" spans="1:9" s="538" customFormat="1">
      <c r="A645" s="383" t="s">
        <v>6793</v>
      </c>
      <c r="B645" s="383" t="s">
        <v>174</v>
      </c>
      <c r="C645" s="383" t="s">
        <v>90</v>
      </c>
      <c r="D645" s="539" t="s">
        <v>1208</v>
      </c>
      <c r="E645" s="384">
        <v>2</v>
      </c>
      <c r="F645" s="384">
        <v>0</v>
      </c>
      <c r="G645" s="384">
        <v>1</v>
      </c>
      <c r="H645" s="384">
        <v>1</v>
      </c>
      <c r="I645" s="384">
        <v>0</v>
      </c>
    </row>
    <row r="646" spans="1:9" s="538" customFormat="1">
      <c r="A646" s="383" t="s">
        <v>7136</v>
      </c>
      <c r="B646" s="383" t="s">
        <v>174</v>
      </c>
      <c r="C646" s="383" t="s">
        <v>113</v>
      </c>
      <c r="D646" s="539" t="s">
        <v>1208</v>
      </c>
      <c r="E646" s="384">
        <v>0</v>
      </c>
      <c r="F646" s="384">
        <v>0</v>
      </c>
      <c r="G646" s="384">
        <v>0</v>
      </c>
      <c r="H646" s="384">
        <v>0</v>
      </c>
      <c r="I646" s="384">
        <v>0</v>
      </c>
    </row>
    <row r="647" spans="1:9" s="538" customFormat="1">
      <c r="A647" s="383" t="s">
        <v>7137</v>
      </c>
      <c r="B647" s="383" t="s">
        <v>174</v>
      </c>
      <c r="C647" s="383" t="s">
        <v>186</v>
      </c>
      <c r="D647" s="539" t="s">
        <v>1208</v>
      </c>
      <c r="E647" s="384">
        <v>0</v>
      </c>
      <c r="F647" s="384">
        <v>0</v>
      </c>
      <c r="G647" s="384">
        <v>0</v>
      </c>
      <c r="H647" s="384">
        <v>0</v>
      </c>
      <c r="I647" s="384">
        <v>0</v>
      </c>
    </row>
    <row r="648" spans="1:9" s="538" customFormat="1">
      <c r="A648" s="383" t="s">
        <v>8100</v>
      </c>
      <c r="B648" s="383" t="s">
        <v>174</v>
      </c>
      <c r="C648" s="383" t="s">
        <v>115</v>
      </c>
      <c r="D648" s="539" t="s">
        <v>1208</v>
      </c>
      <c r="E648" s="384">
        <v>1</v>
      </c>
      <c r="F648" s="384">
        <v>0</v>
      </c>
      <c r="G648" s="384">
        <v>1</v>
      </c>
      <c r="H648" s="384">
        <v>0</v>
      </c>
      <c r="I648" s="384">
        <v>0</v>
      </c>
    </row>
    <row r="649" spans="1:9" s="538" customFormat="1">
      <c r="A649" s="383" t="s">
        <v>7138</v>
      </c>
      <c r="B649" s="383" t="s">
        <v>174</v>
      </c>
      <c r="C649" s="383" t="s">
        <v>146</v>
      </c>
      <c r="D649" s="539" t="s">
        <v>1208</v>
      </c>
      <c r="E649" s="384">
        <v>1</v>
      </c>
      <c r="F649" s="384">
        <v>0</v>
      </c>
      <c r="G649" s="384">
        <v>1</v>
      </c>
      <c r="H649" s="384">
        <v>0</v>
      </c>
      <c r="I649" s="384">
        <v>0</v>
      </c>
    </row>
    <row r="650" spans="1:9" s="538" customFormat="1">
      <c r="A650" s="383" t="s">
        <v>7139</v>
      </c>
      <c r="B650" s="383" t="s">
        <v>174</v>
      </c>
      <c r="C650" s="383" t="s">
        <v>187</v>
      </c>
      <c r="D650" s="383" t="s">
        <v>1208</v>
      </c>
      <c r="E650" s="384">
        <v>0</v>
      </c>
      <c r="F650" s="384">
        <v>0</v>
      </c>
      <c r="G650" s="384">
        <v>0</v>
      </c>
      <c r="H650" s="384">
        <v>0</v>
      </c>
      <c r="I650" s="384">
        <v>0</v>
      </c>
    </row>
    <row r="651" spans="1:9" s="538" customFormat="1">
      <c r="A651" s="383" t="s">
        <v>6794</v>
      </c>
      <c r="B651" s="383" t="s">
        <v>174</v>
      </c>
      <c r="C651" s="383" t="s">
        <v>148</v>
      </c>
      <c r="D651" s="383" t="s">
        <v>1208</v>
      </c>
      <c r="E651" s="384">
        <v>2</v>
      </c>
      <c r="F651" s="384">
        <v>1</v>
      </c>
      <c r="G651" s="384">
        <v>1</v>
      </c>
      <c r="H651" s="384">
        <v>0</v>
      </c>
      <c r="I651" s="384">
        <v>0</v>
      </c>
    </row>
    <row r="652" spans="1:9" s="538" customFormat="1">
      <c r="A652" s="383" t="s">
        <v>7140</v>
      </c>
      <c r="B652" s="383" t="s">
        <v>174</v>
      </c>
      <c r="C652" s="383" t="s">
        <v>119</v>
      </c>
      <c r="D652" s="383" t="s">
        <v>1208</v>
      </c>
      <c r="E652" s="384">
        <v>0</v>
      </c>
      <c r="F652" s="384">
        <v>0</v>
      </c>
      <c r="G652" s="384">
        <v>0</v>
      </c>
      <c r="H652" s="384">
        <v>0</v>
      </c>
      <c r="I652" s="384">
        <v>0</v>
      </c>
    </row>
    <row r="653" spans="1:9" s="538" customFormat="1">
      <c r="A653" s="383" t="s">
        <v>7141</v>
      </c>
      <c r="B653" s="383" t="s">
        <v>174</v>
      </c>
      <c r="C653" s="383" t="s">
        <v>149</v>
      </c>
      <c r="D653" s="383" t="s">
        <v>1208</v>
      </c>
      <c r="E653" s="384">
        <v>1</v>
      </c>
      <c r="F653" s="384">
        <v>0</v>
      </c>
      <c r="G653" s="384">
        <v>1</v>
      </c>
      <c r="H653" s="384">
        <v>0</v>
      </c>
      <c r="I653" s="384">
        <v>0</v>
      </c>
    </row>
    <row r="654" spans="1:9" s="538" customFormat="1">
      <c r="A654" s="383" t="s">
        <v>7142</v>
      </c>
      <c r="B654" s="383" t="s">
        <v>174</v>
      </c>
      <c r="C654" s="383" t="s">
        <v>81</v>
      </c>
      <c r="D654" s="539" t="s">
        <v>1208</v>
      </c>
      <c r="E654" s="384">
        <v>1</v>
      </c>
      <c r="F654" s="384">
        <v>1</v>
      </c>
      <c r="G654" s="384">
        <v>0</v>
      </c>
      <c r="H654" s="384">
        <v>0</v>
      </c>
      <c r="I654" s="384">
        <v>0</v>
      </c>
    </row>
    <row r="655" spans="1:9" s="538" customFormat="1">
      <c r="A655" s="383" t="s">
        <v>7143</v>
      </c>
      <c r="B655" s="383" t="s">
        <v>174</v>
      </c>
      <c r="C655" s="383" t="s">
        <v>91</v>
      </c>
      <c r="D655" s="539" t="s">
        <v>1208</v>
      </c>
      <c r="E655" s="384">
        <v>0</v>
      </c>
      <c r="F655" s="384">
        <v>0</v>
      </c>
      <c r="G655" s="384">
        <v>0</v>
      </c>
      <c r="H655" s="384">
        <v>0</v>
      </c>
      <c r="I655" s="384">
        <v>0</v>
      </c>
    </row>
    <row r="656" spans="1:9" s="538" customFormat="1">
      <c r="A656" s="383" t="s">
        <v>6795</v>
      </c>
      <c r="B656" s="383" t="s">
        <v>174</v>
      </c>
      <c r="C656" s="383" t="s">
        <v>34</v>
      </c>
      <c r="D656" s="539" t="s">
        <v>1208</v>
      </c>
      <c r="E656" s="384">
        <v>1</v>
      </c>
      <c r="F656" s="384">
        <v>0</v>
      </c>
      <c r="G656" s="384">
        <v>1</v>
      </c>
      <c r="H656" s="384">
        <v>0</v>
      </c>
      <c r="I656" s="384">
        <v>0</v>
      </c>
    </row>
    <row r="657" spans="1:9" s="538" customFormat="1">
      <c r="A657" s="383" t="s">
        <v>7144</v>
      </c>
      <c r="B657" s="383" t="s">
        <v>174</v>
      </c>
      <c r="C657" s="383" t="s">
        <v>189</v>
      </c>
      <c r="D657" s="539" t="s">
        <v>1208</v>
      </c>
      <c r="E657" s="384">
        <v>0</v>
      </c>
      <c r="F657" s="384">
        <v>0</v>
      </c>
      <c r="G657" s="384">
        <v>0</v>
      </c>
      <c r="H657" s="384">
        <v>0</v>
      </c>
      <c r="I657" s="384">
        <v>0</v>
      </c>
    </row>
    <row r="658" spans="1:9" s="538" customFormat="1">
      <c r="A658" s="383" t="s">
        <v>7145</v>
      </c>
      <c r="B658" s="383" t="s">
        <v>174</v>
      </c>
      <c r="C658" s="383" t="s">
        <v>151</v>
      </c>
      <c r="D658" s="539" t="s">
        <v>1208</v>
      </c>
      <c r="E658" s="384">
        <v>1</v>
      </c>
      <c r="F658" s="384">
        <v>0</v>
      </c>
      <c r="G658" s="384">
        <v>1</v>
      </c>
      <c r="H658" s="384">
        <v>0</v>
      </c>
      <c r="I658" s="384">
        <v>0</v>
      </c>
    </row>
    <row r="659" spans="1:9" s="538" customFormat="1">
      <c r="A659" s="383" t="s">
        <v>7146</v>
      </c>
      <c r="B659" s="383" t="s">
        <v>174</v>
      </c>
      <c r="C659" s="383" t="s">
        <v>92</v>
      </c>
      <c r="D659" s="383" t="s">
        <v>1208</v>
      </c>
      <c r="E659" s="384">
        <v>0</v>
      </c>
      <c r="F659" s="384">
        <v>0</v>
      </c>
      <c r="G659" s="384">
        <v>0</v>
      </c>
      <c r="H659" s="384">
        <v>0</v>
      </c>
      <c r="I659" s="384">
        <v>0</v>
      </c>
    </row>
    <row r="660" spans="1:9" s="538" customFormat="1">
      <c r="A660" s="383" t="s">
        <v>7147</v>
      </c>
      <c r="B660" s="383" t="s">
        <v>174</v>
      </c>
      <c r="C660" s="383" t="s">
        <v>208</v>
      </c>
      <c r="D660" s="383" t="s">
        <v>1208</v>
      </c>
      <c r="E660" s="384">
        <v>0</v>
      </c>
      <c r="F660" s="384">
        <v>0</v>
      </c>
      <c r="G660" s="384">
        <v>0</v>
      </c>
      <c r="H660" s="384">
        <v>0</v>
      </c>
      <c r="I660" s="384">
        <v>0</v>
      </c>
    </row>
    <row r="661" spans="1:9" s="538" customFormat="1">
      <c r="A661" s="383" t="s">
        <v>7148</v>
      </c>
      <c r="B661" s="383" t="s">
        <v>174</v>
      </c>
      <c r="C661" s="383" t="s">
        <v>61</v>
      </c>
      <c r="D661" s="383" t="s">
        <v>1208</v>
      </c>
      <c r="E661" s="384">
        <v>0</v>
      </c>
      <c r="F661" s="384">
        <v>0</v>
      </c>
      <c r="G661" s="384">
        <v>0</v>
      </c>
      <c r="H661" s="384">
        <v>0</v>
      </c>
      <c r="I661" s="384">
        <v>0</v>
      </c>
    </row>
    <row r="662" spans="1:9" s="538" customFormat="1">
      <c r="A662" s="383" t="s">
        <v>7149</v>
      </c>
      <c r="B662" s="383" t="s">
        <v>174</v>
      </c>
      <c r="C662" s="383" t="s">
        <v>82</v>
      </c>
      <c r="D662" s="383" t="s">
        <v>1208</v>
      </c>
      <c r="E662" s="384">
        <v>0</v>
      </c>
      <c r="F662" s="384">
        <v>0</v>
      </c>
      <c r="G662" s="384">
        <v>0</v>
      </c>
      <c r="H662" s="384">
        <v>0</v>
      </c>
      <c r="I662" s="384">
        <v>0</v>
      </c>
    </row>
    <row r="663" spans="1:9" s="538" customFormat="1">
      <c r="A663" s="383" t="s">
        <v>7150</v>
      </c>
      <c r="B663" s="383" t="s">
        <v>174</v>
      </c>
      <c r="C663" s="383" t="s">
        <v>167</v>
      </c>
      <c r="D663" s="539" t="s">
        <v>1208</v>
      </c>
      <c r="E663" s="384">
        <v>0</v>
      </c>
      <c r="F663" s="384">
        <v>0</v>
      </c>
      <c r="G663" s="384">
        <v>0</v>
      </c>
      <c r="H663" s="384">
        <v>0</v>
      </c>
      <c r="I663" s="384">
        <v>0</v>
      </c>
    </row>
    <row r="664" spans="1:9" s="538" customFormat="1">
      <c r="A664" s="383" t="s">
        <v>7151</v>
      </c>
      <c r="B664" s="383" t="s">
        <v>174</v>
      </c>
      <c r="C664" s="383" t="s">
        <v>84</v>
      </c>
      <c r="D664" s="383" t="s">
        <v>1208</v>
      </c>
      <c r="E664" s="384">
        <v>0</v>
      </c>
      <c r="F664" s="384">
        <v>0</v>
      </c>
      <c r="G664" s="384">
        <v>0</v>
      </c>
      <c r="H664" s="384">
        <v>0</v>
      </c>
      <c r="I664" s="384">
        <v>0</v>
      </c>
    </row>
    <row r="665" spans="1:9" s="538" customFormat="1">
      <c r="A665" s="383" t="s">
        <v>7152</v>
      </c>
      <c r="B665" s="383" t="s">
        <v>174</v>
      </c>
      <c r="C665" s="383" t="s">
        <v>153</v>
      </c>
      <c r="D665" s="539" t="s">
        <v>1208</v>
      </c>
      <c r="E665" s="384">
        <v>0</v>
      </c>
      <c r="F665" s="384">
        <v>0</v>
      </c>
      <c r="G665" s="384">
        <v>0</v>
      </c>
      <c r="H665" s="384">
        <v>0</v>
      </c>
      <c r="I665" s="384">
        <v>0</v>
      </c>
    </row>
    <row r="666" spans="1:9" s="538" customFormat="1">
      <c r="A666" s="383" t="s">
        <v>7153</v>
      </c>
      <c r="B666" s="383" t="s">
        <v>174</v>
      </c>
      <c r="C666" s="383" t="s">
        <v>62</v>
      </c>
      <c r="D666" s="539" t="s">
        <v>1208</v>
      </c>
      <c r="E666" s="384">
        <v>0</v>
      </c>
      <c r="F666" s="384">
        <v>0</v>
      </c>
      <c r="G666" s="384">
        <v>0</v>
      </c>
      <c r="H666" s="384">
        <v>0</v>
      </c>
      <c r="I666" s="384">
        <v>0</v>
      </c>
    </row>
    <row r="667" spans="1:9" s="538" customFormat="1">
      <c r="A667" s="383" t="s">
        <v>7154</v>
      </c>
      <c r="B667" s="383" t="s">
        <v>174</v>
      </c>
      <c r="C667" s="383" t="s">
        <v>221</v>
      </c>
      <c r="D667" s="539" t="s">
        <v>1208</v>
      </c>
      <c r="E667" s="384">
        <v>0</v>
      </c>
      <c r="F667" s="384">
        <v>0</v>
      </c>
      <c r="G667" s="384">
        <v>0</v>
      </c>
      <c r="H667" s="384">
        <v>0</v>
      </c>
      <c r="I667" s="384">
        <v>0</v>
      </c>
    </row>
    <row r="668" spans="1:9" s="538" customFormat="1">
      <c r="A668" s="383" t="s">
        <v>7155</v>
      </c>
      <c r="B668" s="383" t="s">
        <v>174</v>
      </c>
      <c r="C668" s="383" t="s">
        <v>222</v>
      </c>
      <c r="D668" s="383" t="s">
        <v>1208</v>
      </c>
      <c r="E668" s="384">
        <v>0</v>
      </c>
      <c r="F668" s="384">
        <v>0</v>
      </c>
      <c r="G668" s="384">
        <v>0</v>
      </c>
      <c r="H668" s="384">
        <v>0</v>
      </c>
      <c r="I668" s="384">
        <v>0</v>
      </c>
    </row>
    <row r="669" spans="1:9" s="538" customFormat="1">
      <c r="A669" s="383" t="s">
        <v>6796</v>
      </c>
      <c r="B669" s="383" t="s">
        <v>174</v>
      </c>
      <c r="C669" s="383" t="s">
        <v>211</v>
      </c>
      <c r="D669" s="539" t="s">
        <v>1208</v>
      </c>
      <c r="E669" s="384">
        <v>1</v>
      </c>
      <c r="F669" s="384">
        <v>0</v>
      </c>
      <c r="G669" s="384">
        <v>1</v>
      </c>
      <c r="H669" s="384">
        <v>0</v>
      </c>
      <c r="I669" s="384">
        <v>0</v>
      </c>
    </row>
    <row r="670" spans="1:9" s="538" customFormat="1">
      <c r="A670" s="383" t="s">
        <v>7156</v>
      </c>
      <c r="B670" s="383" t="s">
        <v>174</v>
      </c>
      <c r="C670" s="383" t="s">
        <v>194</v>
      </c>
      <c r="D670" s="383" t="s">
        <v>1208</v>
      </c>
      <c r="E670" s="384">
        <v>0</v>
      </c>
      <c r="F670" s="384">
        <v>0</v>
      </c>
      <c r="G670" s="384">
        <v>0</v>
      </c>
      <c r="H670" s="384">
        <v>0</v>
      </c>
      <c r="I670" s="384">
        <v>0</v>
      </c>
    </row>
    <row r="671" spans="1:9" s="538" customFormat="1">
      <c r="A671" s="383" t="s">
        <v>7157</v>
      </c>
      <c r="B671" s="383" t="s">
        <v>174</v>
      </c>
      <c r="C671" s="383" t="s">
        <v>154</v>
      </c>
      <c r="D671" s="539" t="s">
        <v>1208</v>
      </c>
      <c r="E671" s="384">
        <v>1</v>
      </c>
      <c r="F671" s="384">
        <v>1</v>
      </c>
      <c r="G671" s="384">
        <v>0</v>
      </c>
      <c r="H671" s="384">
        <v>0</v>
      </c>
      <c r="I671" s="384">
        <v>0</v>
      </c>
    </row>
    <row r="672" spans="1:9" s="538" customFormat="1">
      <c r="A672" s="383" t="s">
        <v>7158</v>
      </c>
      <c r="B672" s="383" t="s">
        <v>174</v>
      </c>
      <c r="C672" s="383" t="s">
        <v>223</v>
      </c>
      <c r="D672" s="383" t="s">
        <v>1208</v>
      </c>
      <c r="E672" s="384">
        <v>0</v>
      </c>
      <c r="F672" s="384">
        <v>0</v>
      </c>
      <c r="G672" s="384">
        <v>0</v>
      </c>
      <c r="H672" s="384">
        <v>0</v>
      </c>
      <c r="I672" s="384">
        <v>0</v>
      </c>
    </row>
    <row r="673" spans="1:9" s="538" customFormat="1">
      <c r="A673" s="383" t="s">
        <v>7159</v>
      </c>
      <c r="B673" s="383" t="s">
        <v>174</v>
      </c>
      <c r="C673" s="383" t="s">
        <v>40</v>
      </c>
      <c r="D673" s="539" t="s">
        <v>1208</v>
      </c>
      <c r="E673" s="384">
        <v>0</v>
      </c>
      <c r="F673" s="384">
        <v>0</v>
      </c>
      <c r="G673" s="384">
        <v>0</v>
      </c>
      <c r="H673" s="384">
        <v>0</v>
      </c>
      <c r="I673" s="384">
        <v>0</v>
      </c>
    </row>
    <row r="674" spans="1:9" s="538" customFormat="1">
      <c r="A674" s="383" t="s">
        <v>7160</v>
      </c>
      <c r="B674" s="383" t="s">
        <v>174</v>
      </c>
      <c r="C674" s="383" t="s">
        <v>224</v>
      </c>
      <c r="D674" s="383" t="s">
        <v>1208</v>
      </c>
      <c r="E674" s="384">
        <v>0</v>
      </c>
      <c r="F674" s="384">
        <v>0</v>
      </c>
      <c r="G674" s="384">
        <v>0</v>
      </c>
      <c r="H674" s="384">
        <v>0</v>
      </c>
      <c r="I674" s="384">
        <v>0</v>
      </c>
    </row>
    <row r="675" spans="1:9" s="538" customFormat="1">
      <c r="A675" s="383" t="s">
        <v>7161</v>
      </c>
      <c r="B675" s="383" t="s">
        <v>174</v>
      </c>
      <c r="C675" s="383" t="s">
        <v>95</v>
      </c>
      <c r="D675" s="539" t="s">
        <v>1208</v>
      </c>
      <c r="E675" s="384">
        <v>0</v>
      </c>
      <c r="F675" s="384">
        <v>0</v>
      </c>
      <c r="G675" s="384">
        <v>0</v>
      </c>
      <c r="H675" s="384">
        <v>0</v>
      </c>
      <c r="I675" s="384">
        <v>0</v>
      </c>
    </row>
    <row r="676" spans="1:9" s="538" customFormat="1">
      <c r="A676" s="383" t="s">
        <v>6797</v>
      </c>
      <c r="B676" s="383" t="s">
        <v>174</v>
      </c>
      <c r="C676" s="383" t="s">
        <v>195</v>
      </c>
      <c r="D676" s="383" t="s">
        <v>1208</v>
      </c>
      <c r="E676" s="384">
        <v>3</v>
      </c>
      <c r="F676" s="384">
        <v>1</v>
      </c>
      <c r="G676" s="384">
        <v>2</v>
      </c>
      <c r="H676" s="384">
        <v>0</v>
      </c>
      <c r="I676" s="384">
        <v>0</v>
      </c>
    </row>
    <row r="677" spans="1:9" s="538" customFormat="1">
      <c r="A677" s="383" t="s">
        <v>7162</v>
      </c>
      <c r="B677" s="383" t="s">
        <v>174</v>
      </c>
      <c r="C677" s="383" t="s">
        <v>213</v>
      </c>
      <c r="D677" s="539" t="s">
        <v>1208</v>
      </c>
      <c r="E677" s="384">
        <v>0</v>
      </c>
      <c r="F677" s="384">
        <v>0</v>
      </c>
      <c r="G677" s="384">
        <v>0</v>
      </c>
      <c r="H677" s="384">
        <v>0</v>
      </c>
      <c r="I677" s="384">
        <v>0</v>
      </c>
    </row>
    <row r="678" spans="1:9" s="538" customFormat="1">
      <c r="A678" s="383" t="s">
        <v>7163</v>
      </c>
      <c r="B678" s="383" t="s">
        <v>174</v>
      </c>
      <c r="C678" s="383" t="s">
        <v>214</v>
      </c>
      <c r="D678" s="539" t="s">
        <v>1208</v>
      </c>
      <c r="E678" s="384">
        <v>0</v>
      </c>
      <c r="F678" s="384">
        <v>0</v>
      </c>
      <c r="G678" s="384">
        <v>0</v>
      </c>
      <c r="H678" s="384">
        <v>0</v>
      </c>
      <c r="I678" s="384">
        <v>0</v>
      </c>
    </row>
    <row r="679" spans="1:9" s="538" customFormat="1">
      <c r="A679" s="383" t="s">
        <v>7164</v>
      </c>
      <c r="B679" s="383" t="s">
        <v>174</v>
      </c>
      <c r="C679" s="383" t="s">
        <v>227</v>
      </c>
      <c r="D679" s="383" t="s">
        <v>1208</v>
      </c>
      <c r="E679" s="384">
        <v>0</v>
      </c>
      <c r="F679" s="384">
        <v>0</v>
      </c>
      <c r="G679" s="384">
        <v>0</v>
      </c>
      <c r="H679" s="384">
        <v>0</v>
      </c>
      <c r="I679" s="384">
        <v>0</v>
      </c>
    </row>
    <row r="680" spans="1:9" s="538" customFormat="1">
      <c r="A680" s="383" t="s">
        <v>7165</v>
      </c>
      <c r="B680" s="383" t="s">
        <v>174</v>
      </c>
      <c r="C680" s="383" t="s">
        <v>215</v>
      </c>
      <c r="D680" s="539" t="s">
        <v>1208</v>
      </c>
      <c r="E680" s="384">
        <v>0</v>
      </c>
      <c r="F680" s="384">
        <v>0</v>
      </c>
      <c r="G680" s="384">
        <v>0</v>
      </c>
      <c r="H680" s="384">
        <v>0</v>
      </c>
      <c r="I680" s="384">
        <v>0</v>
      </c>
    </row>
    <row r="681" spans="1:9" s="538" customFormat="1">
      <c r="A681" s="383" t="s">
        <v>7166</v>
      </c>
      <c r="B681" s="383" t="s">
        <v>174</v>
      </c>
      <c r="C681" s="383" t="s">
        <v>198</v>
      </c>
      <c r="D681" s="383" t="s">
        <v>1208</v>
      </c>
      <c r="E681" s="384">
        <v>0</v>
      </c>
      <c r="F681" s="384">
        <v>0</v>
      </c>
      <c r="G681" s="384">
        <v>0</v>
      </c>
      <c r="H681" s="384">
        <v>0</v>
      </c>
      <c r="I681" s="384">
        <v>0</v>
      </c>
    </row>
    <row r="682" spans="1:9" s="538" customFormat="1">
      <c r="A682" s="383" t="s">
        <v>7167</v>
      </c>
      <c r="B682" s="383" t="s">
        <v>174</v>
      </c>
      <c r="C682" s="383" t="s">
        <v>66</v>
      </c>
      <c r="D682" s="539" t="s">
        <v>1229</v>
      </c>
      <c r="E682" s="384">
        <v>119</v>
      </c>
      <c r="F682" s="384">
        <v>35</v>
      </c>
      <c r="G682" s="384">
        <v>64</v>
      </c>
      <c r="H682" s="384">
        <v>19</v>
      </c>
      <c r="I682" s="384">
        <v>1</v>
      </c>
    </row>
    <row r="683" spans="1:9" s="538" customFormat="1">
      <c r="A683" s="383" t="s">
        <v>7168</v>
      </c>
      <c r="B683" s="383" t="s">
        <v>174</v>
      </c>
      <c r="C683" s="383" t="s">
        <v>98</v>
      </c>
      <c r="D683" s="539" t="s">
        <v>1229</v>
      </c>
      <c r="E683" s="384">
        <v>2</v>
      </c>
      <c r="F683" s="384">
        <v>0</v>
      </c>
      <c r="G683" s="384">
        <v>1</v>
      </c>
      <c r="H683" s="384">
        <v>1</v>
      </c>
      <c r="I683" s="384">
        <v>0</v>
      </c>
    </row>
    <row r="684" spans="1:9" s="538" customFormat="1">
      <c r="A684" s="383" t="s">
        <v>7169</v>
      </c>
      <c r="B684" s="383" t="s">
        <v>174</v>
      </c>
      <c r="C684" s="383" t="s">
        <v>200</v>
      </c>
      <c r="D684" s="539" t="s">
        <v>1229</v>
      </c>
      <c r="E684" s="384">
        <v>1</v>
      </c>
      <c r="F684" s="384">
        <v>0</v>
      </c>
      <c r="G684" s="384">
        <v>1</v>
      </c>
      <c r="H684" s="384">
        <v>0</v>
      </c>
      <c r="I684" s="384">
        <v>0</v>
      </c>
    </row>
    <row r="685" spans="1:9" s="538" customFormat="1">
      <c r="A685" s="383" t="s">
        <v>7170</v>
      </c>
      <c r="B685" s="383" t="s">
        <v>174</v>
      </c>
      <c r="C685" s="383" t="s">
        <v>99</v>
      </c>
      <c r="D685" s="539" t="s">
        <v>1229</v>
      </c>
      <c r="E685" s="384">
        <v>1</v>
      </c>
      <c r="F685" s="384">
        <v>1</v>
      </c>
      <c r="G685" s="384">
        <v>0</v>
      </c>
      <c r="H685" s="384">
        <v>0</v>
      </c>
      <c r="I685" s="384">
        <v>0</v>
      </c>
    </row>
    <row r="686" spans="1:9" s="538" customFormat="1">
      <c r="A686" s="383" t="s">
        <v>7171</v>
      </c>
      <c r="B686" s="383" t="s">
        <v>174</v>
      </c>
      <c r="C686" s="383" t="s">
        <v>25</v>
      </c>
      <c r="D686" s="539" t="s">
        <v>1229</v>
      </c>
      <c r="E686" s="384">
        <v>1</v>
      </c>
      <c r="F686" s="384">
        <v>0</v>
      </c>
      <c r="G686" s="384">
        <v>1</v>
      </c>
      <c r="H686" s="384">
        <v>0</v>
      </c>
      <c r="I686" s="384">
        <v>0</v>
      </c>
    </row>
    <row r="687" spans="1:9" s="538" customFormat="1">
      <c r="A687" s="383" t="s">
        <v>7172</v>
      </c>
      <c r="B687" s="383" t="s">
        <v>174</v>
      </c>
      <c r="C687" s="383" t="s">
        <v>201</v>
      </c>
      <c r="D687" s="539" t="s">
        <v>1229</v>
      </c>
      <c r="E687" s="384">
        <v>1</v>
      </c>
      <c r="F687" s="384">
        <v>0</v>
      </c>
      <c r="G687" s="384">
        <v>0</v>
      </c>
      <c r="H687" s="384">
        <v>1</v>
      </c>
      <c r="I687" s="384">
        <v>0</v>
      </c>
    </row>
    <row r="688" spans="1:9" s="538" customFormat="1">
      <c r="A688" s="383" t="s">
        <v>7173</v>
      </c>
      <c r="B688" s="383" t="s">
        <v>174</v>
      </c>
      <c r="C688" s="383" t="s">
        <v>231</v>
      </c>
      <c r="D688" s="539" t="s">
        <v>1229</v>
      </c>
      <c r="E688" s="384">
        <v>1</v>
      </c>
      <c r="F688" s="384">
        <v>1</v>
      </c>
      <c r="G688" s="384">
        <v>0</v>
      </c>
      <c r="H688" s="384">
        <v>0</v>
      </c>
      <c r="I688" s="384">
        <v>0</v>
      </c>
    </row>
    <row r="689" spans="1:9" s="538" customFormat="1">
      <c r="A689" s="383" t="s">
        <v>1680</v>
      </c>
      <c r="B689" s="383" t="s">
        <v>174</v>
      </c>
      <c r="C689" s="383" t="s">
        <v>100</v>
      </c>
      <c r="D689" s="539" t="s">
        <v>1229</v>
      </c>
      <c r="E689" s="384">
        <v>3</v>
      </c>
      <c r="F689" s="384">
        <v>1</v>
      </c>
      <c r="G689" s="384">
        <v>2</v>
      </c>
      <c r="H689" s="384">
        <v>0</v>
      </c>
      <c r="I689" s="384">
        <v>0</v>
      </c>
    </row>
    <row r="690" spans="1:9" s="538" customFormat="1">
      <c r="A690" s="383" t="s">
        <v>7174</v>
      </c>
      <c r="B690" s="383" t="s">
        <v>174</v>
      </c>
      <c r="C690" s="540" t="s">
        <v>182</v>
      </c>
      <c r="D690" s="540" t="s">
        <v>1229</v>
      </c>
      <c r="E690" s="384">
        <v>3</v>
      </c>
      <c r="F690" s="384">
        <v>0</v>
      </c>
      <c r="G690" s="384">
        <v>3</v>
      </c>
      <c r="H690" s="384">
        <v>0</v>
      </c>
      <c r="I690" s="384">
        <v>0</v>
      </c>
    </row>
    <row r="691" spans="1:9" s="538" customFormat="1">
      <c r="A691" s="383" t="s">
        <v>7175</v>
      </c>
      <c r="B691" s="383" t="s">
        <v>174</v>
      </c>
      <c r="C691" s="540" t="s">
        <v>232</v>
      </c>
      <c r="D691" s="540" t="s">
        <v>1229</v>
      </c>
      <c r="E691" s="384">
        <v>1</v>
      </c>
      <c r="F691" s="384">
        <v>0</v>
      </c>
      <c r="G691" s="384">
        <v>1</v>
      </c>
      <c r="H691" s="384">
        <v>0</v>
      </c>
      <c r="I691" s="384">
        <v>0</v>
      </c>
    </row>
    <row r="692" spans="1:9" s="538" customFormat="1">
      <c r="A692" s="383" t="s">
        <v>7176</v>
      </c>
      <c r="B692" s="383" t="s">
        <v>174</v>
      </c>
      <c r="C692" s="383" t="s">
        <v>87</v>
      </c>
      <c r="D692" s="383" t="s">
        <v>1229</v>
      </c>
      <c r="E692" s="384">
        <v>3</v>
      </c>
      <c r="F692" s="384">
        <v>0</v>
      </c>
      <c r="G692" s="384">
        <v>3</v>
      </c>
      <c r="H692" s="384">
        <v>0</v>
      </c>
      <c r="I692" s="384">
        <v>0</v>
      </c>
    </row>
    <row r="693" spans="1:9" s="538" customFormat="1">
      <c r="A693" s="383" t="s">
        <v>7177</v>
      </c>
      <c r="B693" s="383" t="s">
        <v>174</v>
      </c>
      <c r="C693" s="383" t="s">
        <v>203</v>
      </c>
      <c r="D693" s="383" t="s">
        <v>1229</v>
      </c>
      <c r="E693" s="384">
        <v>1</v>
      </c>
      <c r="F693" s="384">
        <v>0</v>
      </c>
      <c r="G693" s="384">
        <v>1</v>
      </c>
      <c r="H693" s="384">
        <v>0</v>
      </c>
      <c r="I693" s="384">
        <v>0</v>
      </c>
    </row>
    <row r="694" spans="1:9" s="538" customFormat="1">
      <c r="A694" s="383" t="s">
        <v>1683</v>
      </c>
      <c r="B694" s="383" t="s">
        <v>174</v>
      </c>
      <c r="C694" s="383" t="s">
        <v>104</v>
      </c>
      <c r="D694" s="383" t="s">
        <v>1229</v>
      </c>
      <c r="E694" s="384">
        <v>1</v>
      </c>
      <c r="F694" s="384">
        <v>0</v>
      </c>
      <c r="G694" s="384">
        <v>0</v>
      </c>
      <c r="H694" s="384">
        <v>1</v>
      </c>
      <c r="I694" s="384">
        <v>0</v>
      </c>
    </row>
    <row r="695" spans="1:9" s="538" customFormat="1">
      <c r="A695" s="383" t="s">
        <v>7178</v>
      </c>
      <c r="B695" s="383" t="s">
        <v>174</v>
      </c>
      <c r="C695" s="383" t="s">
        <v>29</v>
      </c>
      <c r="D695" s="539" t="s">
        <v>1229</v>
      </c>
      <c r="E695" s="384">
        <v>3</v>
      </c>
      <c r="F695" s="384">
        <v>1</v>
      </c>
      <c r="G695" s="384">
        <v>2</v>
      </c>
      <c r="H695" s="384">
        <v>0</v>
      </c>
      <c r="I695" s="384">
        <v>0</v>
      </c>
    </row>
    <row r="696" spans="1:9" s="538" customFormat="1">
      <c r="A696" s="383" t="s">
        <v>1686</v>
      </c>
      <c r="B696" s="383" t="s">
        <v>174</v>
      </c>
      <c r="C696" s="383" t="s">
        <v>204</v>
      </c>
      <c r="D696" s="539" t="s">
        <v>1229</v>
      </c>
      <c r="E696" s="384">
        <v>6</v>
      </c>
      <c r="F696" s="384">
        <v>1</v>
      </c>
      <c r="G696" s="384">
        <v>4</v>
      </c>
      <c r="H696" s="384">
        <v>1</v>
      </c>
      <c r="I696" s="384">
        <v>0</v>
      </c>
    </row>
    <row r="697" spans="1:9" s="538" customFormat="1">
      <c r="A697" s="383" t="s">
        <v>7179</v>
      </c>
      <c r="B697" s="383" t="s">
        <v>174</v>
      </c>
      <c r="C697" s="383" t="s">
        <v>205</v>
      </c>
      <c r="D697" s="539" t="s">
        <v>1229</v>
      </c>
      <c r="E697" s="384">
        <v>1</v>
      </c>
      <c r="F697" s="384">
        <v>1</v>
      </c>
      <c r="G697" s="384">
        <v>0</v>
      </c>
      <c r="H697" s="384">
        <v>0</v>
      </c>
      <c r="I697" s="384">
        <v>0</v>
      </c>
    </row>
    <row r="698" spans="1:9" s="538" customFormat="1">
      <c r="A698" s="383" t="s">
        <v>7180</v>
      </c>
      <c r="B698" s="383" t="s">
        <v>174</v>
      </c>
      <c r="C698" s="383" t="s">
        <v>218</v>
      </c>
      <c r="D698" s="383" t="s">
        <v>1229</v>
      </c>
      <c r="E698" s="384">
        <v>1</v>
      </c>
      <c r="F698" s="384">
        <v>1</v>
      </c>
      <c r="G698" s="384">
        <v>0</v>
      </c>
      <c r="H698" s="384">
        <v>0</v>
      </c>
      <c r="I698" s="384">
        <v>0</v>
      </c>
    </row>
    <row r="699" spans="1:9" s="538" customFormat="1">
      <c r="A699" s="383" t="s">
        <v>7181</v>
      </c>
      <c r="B699" s="383" t="s">
        <v>174</v>
      </c>
      <c r="C699" s="383" t="s">
        <v>161</v>
      </c>
      <c r="D699" s="539" t="s">
        <v>1229</v>
      </c>
      <c r="E699" s="384">
        <v>1</v>
      </c>
      <c r="F699" s="384">
        <v>0</v>
      </c>
      <c r="G699" s="384">
        <v>1</v>
      </c>
      <c r="H699" s="384">
        <v>0</v>
      </c>
      <c r="I699" s="384">
        <v>0</v>
      </c>
    </row>
    <row r="700" spans="1:9" s="538" customFormat="1">
      <c r="A700" s="383" t="s">
        <v>7182</v>
      </c>
      <c r="B700" s="383" t="s">
        <v>174</v>
      </c>
      <c r="C700" s="383" t="s">
        <v>105</v>
      </c>
      <c r="D700" s="539" t="s">
        <v>1229</v>
      </c>
      <c r="E700" s="384">
        <v>1</v>
      </c>
      <c r="F700" s="384">
        <v>0</v>
      </c>
      <c r="G700" s="384">
        <v>1</v>
      </c>
      <c r="H700" s="384">
        <v>0</v>
      </c>
      <c r="I700" s="384">
        <v>0</v>
      </c>
    </row>
    <row r="701" spans="1:9" s="538" customFormat="1">
      <c r="A701" s="383" t="s">
        <v>7183</v>
      </c>
      <c r="B701" s="383" t="s">
        <v>174</v>
      </c>
      <c r="C701" s="383" t="s">
        <v>184</v>
      </c>
      <c r="D701" s="539" t="s">
        <v>1229</v>
      </c>
      <c r="E701" s="384">
        <v>1</v>
      </c>
      <c r="F701" s="384">
        <v>1</v>
      </c>
      <c r="G701" s="384">
        <v>0</v>
      </c>
      <c r="H701" s="384">
        <v>0</v>
      </c>
      <c r="I701" s="384">
        <v>0</v>
      </c>
    </row>
    <row r="702" spans="1:9" s="538" customFormat="1">
      <c r="A702" s="383" t="s">
        <v>7184</v>
      </c>
      <c r="B702" s="383" t="s">
        <v>174</v>
      </c>
      <c r="C702" s="383" t="s">
        <v>106</v>
      </c>
      <c r="D702" s="539" t="s">
        <v>1229</v>
      </c>
      <c r="E702" s="384">
        <v>2</v>
      </c>
      <c r="F702" s="384">
        <v>1</v>
      </c>
      <c r="G702" s="384">
        <v>0</v>
      </c>
      <c r="H702" s="384">
        <v>0</v>
      </c>
      <c r="I702" s="384">
        <v>1</v>
      </c>
    </row>
    <row r="703" spans="1:9" s="538" customFormat="1">
      <c r="A703" s="383" t="s">
        <v>7185</v>
      </c>
      <c r="B703" s="383" t="s">
        <v>174</v>
      </c>
      <c r="C703" s="383" t="s">
        <v>89</v>
      </c>
      <c r="D703" s="539" t="s">
        <v>1229</v>
      </c>
      <c r="E703" s="384">
        <v>2</v>
      </c>
      <c r="F703" s="384">
        <v>1</v>
      </c>
      <c r="G703" s="384">
        <v>1</v>
      </c>
      <c r="H703" s="384">
        <v>0</v>
      </c>
      <c r="I703" s="384">
        <v>0</v>
      </c>
    </row>
    <row r="704" spans="1:9" s="538" customFormat="1">
      <c r="A704" s="383" t="s">
        <v>7186</v>
      </c>
      <c r="B704" s="383" t="s">
        <v>174</v>
      </c>
      <c r="C704" s="383" t="s">
        <v>162</v>
      </c>
      <c r="D704" s="539" t="s">
        <v>1229</v>
      </c>
      <c r="E704" s="384">
        <v>1</v>
      </c>
      <c r="F704" s="384">
        <v>0</v>
      </c>
      <c r="G704" s="384">
        <v>1</v>
      </c>
      <c r="H704" s="384">
        <v>0</v>
      </c>
      <c r="I704" s="384">
        <v>0</v>
      </c>
    </row>
    <row r="705" spans="1:9" s="538" customFormat="1">
      <c r="A705" s="383" t="s">
        <v>7187</v>
      </c>
      <c r="B705" s="383" t="s">
        <v>174</v>
      </c>
      <c r="C705" s="383" t="s">
        <v>206</v>
      </c>
      <c r="D705" s="539" t="s">
        <v>1229</v>
      </c>
      <c r="E705" s="384">
        <v>4</v>
      </c>
      <c r="F705" s="384">
        <v>2</v>
      </c>
      <c r="G705" s="384">
        <v>1</v>
      </c>
      <c r="H705" s="384">
        <v>1</v>
      </c>
      <c r="I705" s="384">
        <v>0</v>
      </c>
    </row>
    <row r="706" spans="1:9" s="538" customFormat="1">
      <c r="A706" s="383" t="s">
        <v>7188</v>
      </c>
      <c r="B706" s="383" t="s">
        <v>174</v>
      </c>
      <c r="C706" s="383" t="s">
        <v>107</v>
      </c>
      <c r="D706" s="539" t="s">
        <v>1229</v>
      </c>
      <c r="E706" s="384">
        <v>1</v>
      </c>
      <c r="F706" s="384">
        <v>0</v>
      </c>
      <c r="G706" s="384">
        <v>0</v>
      </c>
      <c r="H706" s="384">
        <v>1</v>
      </c>
      <c r="I706" s="384">
        <v>0</v>
      </c>
    </row>
    <row r="707" spans="1:9" s="538" customFormat="1">
      <c r="A707" s="383" t="s">
        <v>7189</v>
      </c>
      <c r="B707" s="383" t="s">
        <v>174</v>
      </c>
      <c r="C707" s="383" t="s">
        <v>185</v>
      </c>
      <c r="D707" s="539" t="s">
        <v>1229</v>
      </c>
      <c r="E707" s="384">
        <v>1</v>
      </c>
      <c r="F707" s="384">
        <v>0</v>
      </c>
      <c r="G707" s="384">
        <v>0</v>
      </c>
      <c r="H707" s="384">
        <v>1</v>
      </c>
      <c r="I707" s="384">
        <v>0</v>
      </c>
    </row>
    <row r="708" spans="1:9" s="538" customFormat="1">
      <c r="A708" s="383" t="s">
        <v>7190</v>
      </c>
      <c r="B708" s="383" t="s">
        <v>174</v>
      </c>
      <c r="C708" s="383" t="s">
        <v>110</v>
      </c>
      <c r="D708" s="539" t="s">
        <v>1229</v>
      </c>
      <c r="E708" s="384">
        <v>2</v>
      </c>
      <c r="F708" s="384">
        <v>0</v>
      </c>
      <c r="G708" s="384">
        <v>0</v>
      </c>
      <c r="H708" s="384">
        <v>2</v>
      </c>
      <c r="I708" s="384">
        <v>0</v>
      </c>
    </row>
    <row r="709" spans="1:9" s="538" customFormat="1">
      <c r="A709" s="383" t="s">
        <v>1689</v>
      </c>
      <c r="B709" s="383" t="s">
        <v>174</v>
      </c>
      <c r="C709" s="383" t="s">
        <v>90</v>
      </c>
      <c r="D709" s="539" t="s">
        <v>1229</v>
      </c>
      <c r="E709" s="384">
        <v>2</v>
      </c>
      <c r="F709" s="384">
        <v>0</v>
      </c>
      <c r="G709" s="384">
        <v>1</v>
      </c>
      <c r="H709" s="384">
        <v>1</v>
      </c>
      <c r="I709" s="384">
        <v>0</v>
      </c>
    </row>
    <row r="710" spans="1:9" s="538" customFormat="1">
      <c r="A710" s="383" t="s">
        <v>7191</v>
      </c>
      <c r="B710" s="383" t="s">
        <v>174</v>
      </c>
      <c r="C710" s="383" t="s">
        <v>113</v>
      </c>
      <c r="D710" s="539" t="s">
        <v>1229</v>
      </c>
      <c r="E710" s="384">
        <v>1</v>
      </c>
      <c r="F710" s="384">
        <v>0</v>
      </c>
      <c r="G710" s="384">
        <v>0</v>
      </c>
      <c r="H710" s="384">
        <v>1</v>
      </c>
      <c r="I710" s="384">
        <v>0</v>
      </c>
    </row>
    <row r="711" spans="1:9" s="538" customFormat="1">
      <c r="A711" s="383" t="s">
        <v>7192</v>
      </c>
      <c r="B711" s="383" t="s">
        <v>174</v>
      </c>
      <c r="C711" s="383" t="s">
        <v>186</v>
      </c>
      <c r="D711" s="539" t="s">
        <v>1229</v>
      </c>
      <c r="E711" s="384">
        <v>1</v>
      </c>
      <c r="F711" s="384">
        <v>0</v>
      </c>
      <c r="G711" s="384">
        <v>1</v>
      </c>
      <c r="H711" s="384">
        <v>0</v>
      </c>
      <c r="I711" s="384">
        <v>0</v>
      </c>
    </row>
    <row r="712" spans="1:9" s="538" customFormat="1">
      <c r="A712" s="383" t="s">
        <v>8101</v>
      </c>
      <c r="B712" s="383" t="s">
        <v>174</v>
      </c>
      <c r="C712" s="383" t="s">
        <v>115</v>
      </c>
      <c r="D712" s="539" t="s">
        <v>1229</v>
      </c>
      <c r="E712" s="384">
        <v>1</v>
      </c>
      <c r="F712" s="384">
        <v>0</v>
      </c>
      <c r="G712" s="384">
        <v>1</v>
      </c>
      <c r="H712" s="384">
        <v>0</v>
      </c>
      <c r="I712" s="384">
        <v>0</v>
      </c>
    </row>
    <row r="713" spans="1:9" s="538" customFormat="1">
      <c r="A713" s="383" t="s">
        <v>7193</v>
      </c>
      <c r="B713" s="383" t="s">
        <v>174</v>
      </c>
      <c r="C713" s="383" t="s">
        <v>146</v>
      </c>
      <c r="D713" s="383" t="s">
        <v>1229</v>
      </c>
      <c r="E713" s="384">
        <v>2</v>
      </c>
      <c r="F713" s="384">
        <v>0</v>
      </c>
      <c r="G713" s="384">
        <v>2</v>
      </c>
      <c r="H713" s="384">
        <v>0</v>
      </c>
      <c r="I713" s="384">
        <v>0</v>
      </c>
    </row>
    <row r="714" spans="1:9" s="538" customFormat="1">
      <c r="A714" s="383" t="s">
        <v>7194</v>
      </c>
      <c r="B714" s="383" t="s">
        <v>174</v>
      </c>
      <c r="C714" s="383" t="s">
        <v>187</v>
      </c>
      <c r="D714" s="539" t="s">
        <v>1229</v>
      </c>
      <c r="E714" s="384">
        <v>3</v>
      </c>
      <c r="F714" s="384">
        <v>1</v>
      </c>
      <c r="G714" s="384">
        <v>1</v>
      </c>
      <c r="H714" s="384">
        <v>1</v>
      </c>
      <c r="I714" s="384">
        <v>0</v>
      </c>
    </row>
    <row r="715" spans="1:9" s="538" customFormat="1">
      <c r="A715" s="383" t="s">
        <v>1692</v>
      </c>
      <c r="B715" s="383" t="s">
        <v>174</v>
      </c>
      <c r="C715" s="383" t="s">
        <v>148</v>
      </c>
      <c r="D715" s="539" t="s">
        <v>1229</v>
      </c>
      <c r="E715" s="384">
        <v>4</v>
      </c>
      <c r="F715" s="384">
        <v>1</v>
      </c>
      <c r="G715" s="384">
        <v>2</v>
      </c>
      <c r="H715" s="384">
        <v>1</v>
      </c>
      <c r="I715" s="384">
        <v>0</v>
      </c>
    </row>
    <row r="716" spans="1:9" s="538" customFormat="1">
      <c r="A716" s="383" t="s">
        <v>7195</v>
      </c>
      <c r="B716" s="383" t="s">
        <v>174</v>
      </c>
      <c r="C716" s="383" t="s">
        <v>119</v>
      </c>
      <c r="D716" s="539" t="s">
        <v>1229</v>
      </c>
      <c r="E716" s="384">
        <v>3</v>
      </c>
      <c r="F716" s="384">
        <v>1</v>
      </c>
      <c r="G716" s="384">
        <v>2</v>
      </c>
      <c r="H716" s="384">
        <v>0</v>
      </c>
      <c r="I716" s="384">
        <v>0</v>
      </c>
    </row>
    <row r="717" spans="1:9" s="538" customFormat="1">
      <c r="A717" s="383" t="s">
        <v>7196</v>
      </c>
      <c r="B717" s="383" t="s">
        <v>174</v>
      </c>
      <c r="C717" s="383" t="s">
        <v>149</v>
      </c>
      <c r="D717" s="539" t="s">
        <v>1229</v>
      </c>
      <c r="E717" s="384">
        <v>3</v>
      </c>
      <c r="F717" s="384">
        <v>2</v>
      </c>
      <c r="G717" s="384">
        <v>1</v>
      </c>
      <c r="H717" s="384">
        <v>0</v>
      </c>
      <c r="I717" s="384">
        <v>0</v>
      </c>
    </row>
    <row r="718" spans="1:9" s="538" customFormat="1">
      <c r="A718" s="383" t="s">
        <v>7197</v>
      </c>
      <c r="B718" s="383" t="s">
        <v>174</v>
      </c>
      <c r="C718" s="383" t="s">
        <v>81</v>
      </c>
      <c r="D718" s="539" t="s">
        <v>1229</v>
      </c>
      <c r="E718" s="384">
        <v>3</v>
      </c>
      <c r="F718" s="384">
        <v>1</v>
      </c>
      <c r="G718" s="384">
        <v>0</v>
      </c>
      <c r="H718" s="384">
        <v>2</v>
      </c>
      <c r="I718" s="384">
        <v>0</v>
      </c>
    </row>
    <row r="719" spans="1:9" s="538" customFormat="1">
      <c r="A719" s="383" t="s">
        <v>7198</v>
      </c>
      <c r="B719" s="383" t="s">
        <v>174</v>
      </c>
      <c r="C719" s="383" t="s">
        <v>91</v>
      </c>
      <c r="D719" s="539" t="s">
        <v>1229</v>
      </c>
      <c r="E719" s="384">
        <v>1</v>
      </c>
      <c r="F719" s="384">
        <v>0</v>
      </c>
      <c r="G719" s="384">
        <v>1</v>
      </c>
      <c r="H719" s="384">
        <v>0</v>
      </c>
      <c r="I719" s="384">
        <v>0</v>
      </c>
    </row>
    <row r="720" spans="1:9" s="538" customFormat="1">
      <c r="A720" s="383" t="s">
        <v>1695</v>
      </c>
      <c r="B720" s="383" t="s">
        <v>174</v>
      </c>
      <c r="C720" s="383" t="s">
        <v>34</v>
      </c>
      <c r="D720" s="383" t="s">
        <v>1229</v>
      </c>
      <c r="E720" s="384">
        <v>2</v>
      </c>
      <c r="F720" s="384">
        <v>1</v>
      </c>
      <c r="G720" s="384">
        <v>1</v>
      </c>
      <c r="H720" s="384">
        <v>0</v>
      </c>
      <c r="I720" s="384">
        <v>0</v>
      </c>
    </row>
    <row r="721" spans="1:9" s="538" customFormat="1">
      <c r="A721" s="383" t="s">
        <v>7199</v>
      </c>
      <c r="B721" s="383" t="s">
        <v>174</v>
      </c>
      <c r="C721" s="383" t="s">
        <v>189</v>
      </c>
      <c r="D721" s="539" t="s">
        <v>1229</v>
      </c>
      <c r="E721" s="384">
        <v>1</v>
      </c>
      <c r="F721" s="384">
        <v>0</v>
      </c>
      <c r="G721" s="384">
        <v>1</v>
      </c>
      <c r="H721" s="384">
        <v>0</v>
      </c>
      <c r="I721" s="384">
        <v>0</v>
      </c>
    </row>
    <row r="722" spans="1:9" s="538" customFormat="1">
      <c r="A722" s="383" t="s">
        <v>7200</v>
      </c>
      <c r="B722" s="383" t="s">
        <v>174</v>
      </c>
      <c r="C722" s="383" t="s">
        <v>151</v>
      </c>
      <c r="D722" s="383" t="s">
        <v>1229</v>
      </c>
      <c r="E722" s="384">
        <v>2</v>
      </c>
      <c r="F722" s="384">
        <v>0</v>
      </c>
      <c r="G722" s="384">
        <v>2</v>
      </c>
      <c r="H722" s="384">
        <v>0</v>
      </c>
      <c r="I722" s="384">
        <v>0</v>
      </c>
    </row>
    <row r="723" spans="1:9" s="538" customFormat="1">
      <c r="A723" s="383" t="s">
        <v>7201</v>
      </c>
      <c r="B723" s="383" t="s">
        <v>174</v>
      </c>
      <c r="C723" s="383" t="s">
        <v>92</v>
      </c>
      <c r="D723" s="539" t="s">
        <v>1229</v>
      </c>
      <c r="E723" s="384">
        <v>3</v>
      </c>
      <c r="F723" s="384">
        <v>2</v>
      </c>
      <c r="G723" s="384">
        <v>1</v>
      </c>
      <c r="H723" s="384">
        <v>0</v>
      </c>
      <c r="I723" s="384">
        <v>0</v>
      </c>
    </row>
    <row r="724" spans="1:9" s="538" customFormat="1">
      <c r="A724" s="383" t="s">
        <v>7202</v>
      </c>
      <c r="B724" s="383" t="s">
        <v>174</v>
      </c>
      <c r="C724" s="383" t="s">
        <v>208</v>
      </c>
      <c r="D724" s="539" t="s">
        <v>1229</v>
      </c>
      <c r="E724" s="384">
        <v>1</v>
      </c>
      <c r="F724" s="384">
        <v>1</v>
      </c>
      <c r="G724" s="384">
        <v>0</v>
      </c>
      <c r="H724" s="384">
        <v>0</v>
      </c>
      <c r="I724" s="384">
        <v>0</v>
      </c>
    </row>
    <row r="725" spans="1:9" s="538" customFormat="1">
      <c r="A725" s="383" t="s">
        <v>7203</v>
      </c>
      <c r="B725" s="383" t="s">
        <v>174</v>
      </c>
      <c r="C725" s="383" t="s">
        <v>61</v>
      </c>
      <c r="D725" s="539" t="s">
        <v>1229</v>
      </c>
      <c r="E725" s="384">
        <v>4</v>
      </c>
      <c r="F725" s="384">
        <v>2</v>
      </c>
      <c r="G725" s="384">
        <v>2</v>
      </c>
      <c r="H725" s="384">
        <v>0</v>
      </c>
      <c r="I725" s="384">
        <v>0</v>
      </c>
    </row>
    <row r="726" spans="1:9" s="538" customFormat="1">
      <c r="A726" s="383" t="s">
        <v>7204</v>
      </c>
      <c r="B726" s="383" t="s">
        <v>174</v>
      </c>
      <c r="C726" s="540" t="s">
        <v>82</v>
      </c>
      <c r="D726" s="540" t="s">
        <v>1229</v>
      </c>
      <c r="E726" s="384">
        <v>1</v>
      </c>
      <c r="F726" s="384">
        <v>1</v>
      </c>
      <c r="G726" s="384">
        <v>0</v>
      </c>
      <c r="H726" s="384">
        <v>0</v>
      </c>
      <c r="I726" s="384">
        <v>0</v>
      </c>
    </row>
    <row r="727" spans="1:9" s="538" customFormat="1">
      <c r="A727" s="383" t="s">
        <v>7205</v>
      </c>
      <c r="B727" s="383" t="s">
        <v>174</v>
      </c>
      <c r="C727" s="383" t="s">
        <v>167</v>
      </c>
      <c r="D727" s="383" t="s">
        <v>1229</v>
      </c>
      <c r="E727" s="384">
        <v>1</v>
      </c>
      <c r="F727" s="384">
        <v>0</v>
      </c>
      <c r="G727" s="384">
        <v>1</v>
      </c>
      <c r="H727" s="384">
        <v>0</v>
      </c>
      <c r="I727" s="384">
        <v>0</v>
      </c>
    </row>
    <row r="728" spans="1:9" s="538" customFormat="1">
      <c r="A728" s="383" t="s">
        <v>7206</v>
      </c>
      <c r="B728" s="383" t="s">
        <v>174</v>
      </c>
      <c r="C728" s="383" t="s">
        <v>84</v>
      </c>
      <c r="D728" s="539" t="s">
        <v>1229</v>
      </c>
      <c r="E728" s="384">
        <v>1</v>
      </c>
      <c r="F728" s="384">
        <v>1</v>
      </c>
      <c r="G728" s="384">
        <v>0</v>
      </c>
      <c r="H728" s="384">
        <v>0</v>
      </c>
      <c r="I728" s="384">
        <v>0</v>
      </c>
    </row>
    <row r="729" spans="1:9" s="538" customFormat="1">
      <c r="A729" s="383" t="s">
        <v>7207</v>
      </c>
      <c r="B729" s="383" t="s">
        <v>174</v>
      </c>
      <c r="C729" s="383" t="s">
        <v>153</v>
      </c>
      <c r="D729" s="539" t="s">
        <v>1229</v>
      </c>
      <c r="E729" s="384">
        <v>2</v>
      </c>
      <c r="F729" s="384">
        <v>0</v>
      </c>
      <c r="G729" s="384">
        <v>2</v>
      </c>
      <c r="H729" s="384">
        <v>0</v>
      </c>
      <c r="I729" s="384">
        <v>0</v>
      </c>
    </row>
    <row r="730" spans="1:9" s="538" customFormat="1">
      <c r="A730" s="383" t="s">
        <v>7208</v>
      </c>
      <c r="B730" s="383" t="s">
        <v>174</v>
      </c>
      <c r="C730" s="383" t="s">
        <v>62</v>
      </c>
      <c r="D730" s="383" t="s">
        <v>1229</v>
      </c>
      <c r="E730" s="384">
        <v>1</v>
      </c>
      <c r="F730" s="384">
        <v>0</v>
      </c>
      <c r="G730" s="384">
        <v>1</v>
      </c>
      <c r="H730" s="384">
        <v>0</v>
      </c>
      <c r="I730" s="384">
        <v>0</v>
      </c>
    </row>
    <row r="731" spans="1:9" s="538" customFormat="1">
      <c r="A731" s="383" t="s">
        <v>7209</v>
      </c>
      <c r="B731" s="383" t="s">
        <v>174</v>
      </c>
      <c r="C731" s="383" t="s">
        <v>221</v>
      </c>
      <c r="D731" s="539" t="s">
        <v>1229</v>
      </c>
      <c r="E731" s="384">
        <v>3</v>
      </c>
      <c r="F731" s="384">
        <v>1</v>
      </c>
      <c r="G731" s="384">
        <v>2</v>
      </c>
      <c r="H731" s="384">
        <v>0</v>
      </c>
      <c r="I731" s="384">
        <v>0</v>
      </c>
    </row>
    <row r="732" spans="1:9" s="538" customFormat="1">
      <c r="A732" s="383" t="s">
        <v>7210</v>
      </c>
      <c r="B732" s="383" t="s">
        <v>174</v>
      </c>
      <c r="C732" s="540" t="s">
        <v>222</v>
      </c>
      <c r="D732" s="540" t="s">
        <v>1229</v>
      </c>
      <c r="E732" s="384">
        <v>1</v>
      </c>
      <c r="F732" s="384">
        <v>0</v>
      </c>
      <c r="G732" s="384">
        <v>1</v>
      </c>
      <c r="H732" s="384">
        <v>0</v>
      </c>
      <c r="I732" s="384">
        <v>0</v>
      </c>
    </row>
    <row r="733" spans="1:9" s="538" customFormat="1">
      <c r="A733" s="383" t="s">
        <v>1698</v>
      </c>
      <c r="B733" s="383" t="s">
        <v>174</v>
      </c>
      <c r="C733" s="383" t="s">
        <v>211</v>
      </c>
      <c r="D733" s="383" t="s">
        <v>1229</v>
      </c>
      <c r="E733" s="384">
        <v>4</v>
      </c>
      <c r="F733" s="384">
        <v>2</v>
      </c>
      <c r="G733" s="384">
        <v>1</v>
      </c>
      <c r="H733" s="384">
        <v>1</v>
      </c>
      <c r="I733" s="384">
        <v>0</v>
      </c>
    </row>
    <row r="734" spans="1:9" s="538" customFormat="1">
      <c r="A734" s="383" t="s">
        <v>7211</v>
      </c>
      <c r="B734" s="383" t="s">
        <v>174</v>
      </c>
      <c r="C734" s="383" t="s">
        <v>194</v>
      </c>
      <c r="D734" s="539" t="s">
        <v>1229</v>
      </c>
      <c r="E734" s="384">
        <v>1</v>
      </c>
      <c r="F734" s="384">
        <v>0</v>
      </c>
      <c r="G734" s="384">
        <v>1</v>
      </c>
      <c r="H734" s="384">
        <v>0</v>
      </c>
      <c r="I734" s="384">
        <v>0</v>
      </c>
    </row>
    <row r="735" spans="1:9" s="538" customFormat="1">
      <c r="A735" s="383" t="s">
        <v>7212</v>
      </c>
      <c r="B735" s="383" t="s">
        <v>174</v>
      </c>
      <c r="C735" s="383" t="s">
        <v>154</v>
      </c>
      <c r="D735" s="383" t="s">
        <v>1229</v>
      </c>
      <c r="E735" s="384">
        <v>2</v>
      </c>
      <c r="F735" s="384">
        <v>1</v>
      </c>
      <c r="G735" s="384">
        <v>1</v>
      </c>
      <c r="H735" s="384">
        <v>0</v>
      </c>
      <c r="I735" s="384">
        <v>0</v>
      </c>
    </row>
    <row r="736" spans="1:9" s="538" customFormat="1">
      <c r="A736" s="383" t="s">
        <v>7213</v>
      </c>
      <c r="B736" s="383" t="s">
        <v>174</v>
      </c>
      <c r="C736" s="383" t="s">
        <v>223</v>
      </c>
      <c r="D736" s="539" t="s">
        <v>1229</v>
      </c>
      <c r="E736" s="384">
        <v>1</v>
      </c>
      <c r="F736" s="384">
        <v>0</v>
      </c>
      <c r="G736" s="384">
        <v>1</v>
      </c>
      <c r="H736" s="384">
        <v>0</v>
      </c>
      <c r="I736" s="384">
        <v>0</v>
      </c>
    </row>
    <row r="737" spans="1:9" s="538" customFormat="1">
      <c r="A737" s="383" t="s">
        <v>7214</v>
      </c>
      <c r="B737" s="383" t="s">
        <v>174</v>
      </c>
      <c r="C737" s="383" t="s">
        <v>40</v>
      </c>
      <c r="D737" s="539" t="s">
        <v>1229</v>
      </c>
      <c r="E737" s="384">
        <v>1</v>
      </c>
      <c r="F737" s="384">
        <v>1</v>
      </c>
      <c r="G737" s="384">
        <v>0</v>
      </c>
      <c r="H737" s="384">
        <v>0</v>
      </c>
      <c r="I737" s="384">
        <v>0</v>
      </c>
    </row>
    <row r="738" spans="1:9" s="538" customFormat="1">
      <c r="A738" s="383" t="s">
        <v>7215</v>
      </c>
      <c r="B738" s="383" t="s">
        <v>174</v>
      </c>
      <c r="C738" s="383" t="s">
        <v>224</v>
      </c>
      <c r="D738" s="383" t="s">
        <v>1229</v>
      </c>
      <c r="E738" s="384">
        <v>1</v>
      </c>
      <c r="F738" s="384">
        <v>0</v>
      </c>
      <c r="G738" s="384">
        <v>1</v>
      </c>
      <c r="H738" s="384">
        <v>0</v>
      </c>
      <c r="I738" s="384">
        <v>0</v>
      </c>
    </row>
    <row r="739" spans="1:9" s="538" customFormat="1">
      <c r="A739" s="383" t="s">
        <v>7216</v>
      </c>
      <c r="B739" s="383" t="s">
        <v>174</v>
      </c>
      <c r="C739" s="383" t="s">
        <v>95</v>
      </c>
      <c r="D739" s="383" t="s">
        <v>1229</v>
      </c>
      <c r="E739" s="384">
        <v>1</v>
      </c>
      <c r="F739" s="384">
        <v>0</v>
      </c>
      <c r="G739" s="384">
        <v>0</v>
      </c>
      <c r="H739" s="384">
        <v>1</v>
      </c>
      <c r="I739" s="384">
        <v>0</v>
      </c>
    </row>
    <row r="740" spans="1:9" s="538" customFormat="1">
      <c r="A740" s="383" t="s">
        <v>1701</v>
      </c>
      <c r="B740" s="383" t="s">
        <v>174</v>
      </c>
      <c r="C740" s="383" t="s">
        <v>195</v>
      </c>
      <c r="D740" s="539" t="s">
        <v>1229</v>
      </c>
      <c r="E740" s="384">
        <v>8</v>
      </c>
      <c r="F740" s="384">
        <v>2</v>
      </c>
      <c r="G740" s="384">
        <v>4</v>
      </c>
      <c r="H740" s="384">
        <v>2</v>
      </c>
      <c r="I740" s="384">
        <v>0</v>
      </c>
    </row>
    <row r="741" spans="1:9" s="538" customFormat="1">
      <c r="A741" s="383" t="s">
        <v>7217</v>
      </c>
      <c r="B741" s="383" t="s">
        <v>174</v>
      </c>
      <c r="C741" s="383" t="s">
        <v>213</v>
      </c>
      <c r="D741" s="383" t="s">
        <v>1229</v>
      </c>
      <c r="E741" s="384">
        <v>1</v>
      </c>
      <c r="F741" s="384">
        <v>0</v>
      </c>
      <c r="G741" s="384">
        <v>1</v>
      </c>
      <c r="H741" s="384">
        <v>0</v>
      </c>
      <c r="I741" s="384">
        <v>0</v>
      </c>
    </row>
    <row r="742" spans="1:9" s="538" customFormat="1">
      <c r="A742" s="383" t="s">
        <v>7218</v>
      </c>
      <c r="B742" s="383" t="s">
        <v>174</v>
      </c>
      <c r="C742" s="383" t="s">
        <v>214</v>
      </c>
      <c r="D742" s="539" t="s">
        <v>1229</v>
      </c>
      <c r="E742" s="384">
        <v>1</v>
      </c>
      <c r="F742" s="384">
        <v>1</v>
      </c>
      <c r="G742" s="384">
        <v>0</v>
      </c>
      <c r="H742" s="384">
        <v>0</v>
      </c>
      <c r="I742" s="384">
        <v>0</v>
      </c>
    </row>
    <row r="743" spans="1:9" s="538" customFormat="1">
      <c r="A743" s="383" t="s">
        <v>7219</v>
      </c>
      <c r="B743" s="383" t="s">
        <v>174</v>
      </c>
      <c r="C743" s="383" t="s">
        <v>227</v>
      </c>
      <c r="D743" s="383" t="s">
        <v>1229</v>
      </c>
      <c r="E743" s="384">
        <v>2</v>
      </c>
      <c r="F743" s="384">
        <v>0</v>
      </c>
      <c r="G743" s="384">
        <v>2</v>
      </c>
      <c r="H743" s="384">
        <v>0</v>
      </c>
      <c r="I743" s="384">
        <v>0</v>
      </c>
    </row>
    <row r="744" spans="1:9" s="538" customFormat="1">
      <c r="A744" s="383" t="s">
        <v>7220</v>
      </c>
      <c r="B744" s="383" t="s">
        <v>174</v>
      </c>
      <c r="C744" s="383" t="s">
        <v>215</v>
      </c>
      <c r="D744" s="539" t="s">
        <v>1229</v>
      </c>
      <c r="E744" s="384">
        <v>2</v>
      </c>
      <c r="F744" s="384">
        <v>0</v>
      </c>
      <c r="G744" s="384">
        <v>2</v>
      </c>
      <c r="H744" s="384">
        <v>0</v>
      </c>
      <c r="I744" s="384">
        <v>0</v>
      </c>
    </row>
    <row r="745" spans="1:9" s="538" customFormat="1">
      <c r="A745" s="383" t="s">
        <v>7221</v>
      </c>
      <c r="B745" s="383" t="s">
        <v>174</v>
      </c>
      <c r="C745" s="383" t="s">
        <v>198</v>
      </c>
      <c r="D745" s="539" t="s">
        <v>1229</v>
      </c>
      <c r="E745" s="384">
        <v>1</v>
      </c>
      <c r="F745" s="384">
        <v>1</v>
      </c>
      <c r="G745" s="384">
        <v>0</v>
      </c>
      <c r="H745" s="384">
        <v>0</v>
      </c>
      <c r="I745" s="384">
        <v>0</v>
      </c>
    </row>
    <row r="746" spans="1:9" s="538" customFormat="1">
      <c r="A746" s="383" t="s">
        <v>7222</v>
      </c>
      <c r="B746" s="383" t="s">
        <v>174</v>
      </c>
      <c r="C746" s="383" t="s">
        <v>66</v>
      </c>
      <c r="D746" s="383" t="s">
        <v>1207</v>
      </c>
      <c r="E746" s="384">
        <v>25</v>
      </c>
      <c r="F746" s="384">
        <v>6</v>
      </c>
      <c r="G746" s="384">
        <v>15</v>
      </c>
      <c r="H746" s="384">
        <v>4</v>
      </c>
      <c r="I746" s="384">
        <v>0</v>
      </c>
    </row>
    <row r="747" spans="1:9" s="538" customFormat="1">
      <c r="A747" s="383" t="s">
        <v>7223</v>
      </c>
      <c r="B747" s="383" t="s">
        <v>174</v>
      </c>
      <c r="C747" s="540" t="s">
        <v>98</v>
      </c>
      <c r="D747" s="540" t="s">
        <v>1207</v>
      </c>
      <c r="E747" s="384">
        <v>0</v>
      </c>
      <c r="F747" s="384">
        <v>0</v>
      </c>
      <c r="G747" s="384">
        <v>0</v>
      </c>
      <c r="H747" s="384">
        <v>0</v>
      </c>
      <c r="I747" s="384">
        <v>0</v>
      </c>
    </row>
    <row r="748" spans="1:9" s="538" customFormat="1">
      <c r="A748" s="383" t="s">
        <v>7224</v>
      </c>
      <c r="B748" s="383" t="s">
        <v>174</v>
      </c>
      <c r="C748" s="383" t="s">
        <v>200</v>
      </c>
      <c r="D748" s="539" t="s">
        <v>1207</v>
      </c>
      <c r="E748" s="384">
        <v>0</v>
      </c>
      <c r="F748" s="384">
        <v>0</v>
      </c>
      <c r="G748" s="384">
        <v>0</v>
      </c>
      <c r="H748" s="384">
        <v>0</v>
      </c>
      <c r="I748" s="384">
        <v>0</v>
      </c>
    </row>
    <row r="749" spans="1:9" s="538" customFormat="1">
      <c r="A749" s="383" t="s">
        <v>7225</v>
      </c>
      <c r="B749" s="383" t="s">
        <v>174</v>
      </c>
      <c r="C749" s="383" t="s">
        <v>99</v>
      </c>
      <c r="D749" s="539" t="s">
        <v>1207</v>
      </c>
      <c r="E749" s="384">
        <v>0</v>
      </c>
      <c r="F749" s="384">
        <v>0</v>
      </c>
      <c r="G749" s="384">
        <v>0</v>
      </c>
      <c r="H749" s="384">
        <v>0</v>
      </c>
      <c r="I749" s="384">
        <v>0</v>
      </c>
    </row>
    <row r="750" spans="1:9" s="538" customFormat="1">
      <c r="A750" s="383" t="s">
        <v>7226</v>
      </c>
      <c r="B750" s="383" t="s">
        <v>174</v>
      </c>
      <c r="C750" s="383" t="s">
        <v>25</v>
      </c>
      <c r="D750" s="383" t="s">
        <v>1207</v>
      </c>
      <c r="E750" s="384">
        <v>0</v>
      </c>
      <c r="F750" s="384">
        <v>0</v>
      </c>
      <c r="G750" s="384">
        <v>0</v>
      </c>
      <c r="H750" s="384">
        <v>0</v>
      </c>
      <c r="I750" s="384">
        <v>0</v>
      </c>
    </row>
    <row r="751" spans="1:9" s="538" customFormat="1">
      <c r="A751" s="383" t="s">
        <v>7227</v>
      </c>
      <c r="B751" s="383" t="s">
        <v>174</v>
      </c>
      <c r="C751" s="383" t="s">
        <v>201</v>
      </c>
      <c r="D751" s="383" t="s">
        <v>1207</v>
      </c>
      <c r="E751" s="384">
        <v>0</v>
      </c>
      <c r="F751" s="384">
        <v>0</v>
      </c>
      <c r="G751" s="384">
        <v>0</v>
      </c>
      <c r="H751" s="384">
        <v>0</v>
      </c>
      <c r="I751" s="384">
        <v>0</v>
      </c>
    </row>
    <row r="752" spans="1:9" s="538" customFormat="1">
      <c r="A752" s="383" t="s">
        <v>7228</v>
      </c>
      <c r="B752" s="383" t="s">
        <v>174</v>
      </c>
      <c r="C752" s="383" t="s">
        <v>231</v>
      </c>
      <c r="D752" s="539" t="s">
        <v>1207</v>
      </c>
      <c r="E752" s="384">
        <v>0</v>
      </c>
      <c r="F752" s="384">
        <v>0</v>
      </c>
      <c r="G752" s="384">
        <v>0</v>
      </c>
      <c r="H752" s="384">
        <v>0</v>
      </c>
      <c r="I752" s="384">
        <v>0</v>
      </c>
    </row>
    <row r="753" spans="1:9" s="538" customFormat="1">
      <c r="A753" s="383" t="s">
        <v>1681</v>
      </c>
      <c r="B753" s="383" t="s">
        <v>174</v>
      </c>
      <c r="C753" s="383" t="s">
        <v>100</v>
      </c>
      <c r="D753" s="383" t="s">
        <v>1207</v>
      </c>
      <c r="E753" s="384">
        <v>2</v>
      </c>
      <c r="F753" s="384">
        <v>1</v>
      </c>
      <c r="G753" s="384">
        <v>1</v>
      </c>
      <c r="H753" s="384">
        <v>0</v>
      </c>
      <c r="I753" s="384">
        <v>0</v>
      </c>
    </row>
    <row r="754" spans="1:9" s="538" customFormat="1">
      <c r="A754" s="383" t="s">
        <v>7229</v>
      </c>
      <c r="B754" s="383" t="s">
        <v>174</v>
      </c>
      <c r="C754" s="383" t="s">
        <v>182</v>
      </c>
      <c r="D754" s="383" t="s">
        <v>1207</v>
      </c>
      <c r="E754" s="384">
        <v>0</v>
      </c>
      <c r="F754" s="384">
        <v>0</v>
      </c>
      <c r="G754" s="384">
        <v>0</v>
      </c>
      <c r="H754" s="384">
        <v>0</v>
      </c>
      <c r="I754" s="384">
        <v>0</v>
      </c>
    </row>
    <row r="755" spans="1:9" s="538" customFormat="1">
      <c r="A755" s="383" t="s">
        <v>7230</v>
      </c>
      <c r="B755" s="383" t="s">
        <v>174</v>
      </c>
      <c r="C755" s="383" t="s">
        <v>232</v>
      </c>
      <c r="D755" s="539" t="s">
        <v>1207</v>
      </c>
      <c r="E755" s="384">
        <v>0</v>
      </c>
      <c r="F755" s="384">
        <v>0</v>
      </c>
      <c r="G755" s="384">
        <v>0</v>
      </c>
      <c r="H755" s="384">
        <v>0</v>
      </c>
      <c r="I755" s="384">
        <v>0</v>
      </c>
    </row>
    <row r="756" spans="1:9" s="538" customFormat="1">
      <c r="A756" s="383" t="s">
        <v>7231</v>
      </c>
      <c r="B756" s="383" t="s">
        <v>174</v>
      </c>
      <c r="C756" s="383" t="s">
        <v>87</v>
      </c>
      <c r="D756" s="539" t="s">
        <v>1207</v>
      </c>
      <c r="E756" s="384">
        <v>1</v>
      </c>
      <c r="F756" s="384">
        <v>0</v>
      </c>
      <c r="G756" s="384">
        <v>1</v>
      </c>
      <c r="H756" s="384">
        <v>0</v>
      </c>
      <c r="I756" s="384">
        <v>0</v>
      </c>
    </row>
    <row r="757" spans="1:9" s="538" customFormat="1">
      <c r="A757" s="383" t="s">
        <v>7232</v>
      </c>
      <c r="B757" s="383" t="s">
        <v>174</v>
      </c>
      <c r="C757" s="383" t="s">
        <v>203</v>
      </c>
      <c r="D757" s="539" t="s">
        <v>1207</v>
      </c>
      <c r="E757" s="384">
        <v>0</v>
      </c>
      <c r="F757" s="384">
        <v>0</v>
      </c>
      <c r="G757" s="384">
        <v>0</v>
      </c>
      <c r="H757" s="384">
        <v>0</v>
      </c>
      <c r="I757" s="384">
        <v>0</v>
      </c>
    </row>
    <row r="758" spans="1:9" s="538" customFormat="1">
      <c r="A758" s="383" t="s">
        <v>1684</v>
      </c>
      <c r="B758" s="383" t="s">
        <v>174</v>
      </c>
      <c r="C758" s="383" t="s">
        <v>104</v>
      </c>
      <c r="D758" s="539" t="s">
        <v>1207</v>
      </c>
      <c r="E758" s="384">
        <v>1</v>
      </c>
      <c r="F758" s="384">
        <v>0</v>
      </c>
      <c r="G758" s="384">
        <v>1</v>
      </c>
      <c r="H758" s="384">
        <v>0</v>
      </c>
      <c r="I758" s="384">
        <v>0</v>
      </c>
    </row>
    <row r="759" spans="1:9" s="538" customFormat="1">
      <c r="A759" s="383" t="s">
        <v>7233</v>
      </c>
      <c r="B759" s="383" t="s">
        <v>174</v>
      </c>
      <c r="C759" s="383" t="s">
        <v>29</v>
      </c>
      <c r="D759" s="539" t="s">
        <v>1207</v>
      </c>
      <c r="E759" s="384">
        <v>0</v>
      </c>
      <c r="F759" s="384">
        <v>0</v>
      </c>
      <c r="G759" s="384">
        <v>0</v>
      </c>
      <c r="H759" s="384">
        <v>0</v>
      </c>
      <c r="I759" s="384">
        <v>0</v>
      </c>
    </row>
    <row r="760" spans="1:9" s="538" customFormat="1">
      <c r="A760" s="383" t="s">
        <v>1687</v>
      </c>
      <c r="B760" s="383" t="s">
        <v>174</v>
      </c>
      <c r="C760" s="383" t="s">
        <v>204</v>
      </c>
      <c r="D760" s="383" t="s">
        <v>1207</v>
      </c>
      <c r="E760" s="384">
        <v>2</v>
      </c>
      <c r="F760" s="384">
        <v>0</v>
      </c>
      <c r="G760" s="384">
        <v>2</v>
      </c>
      <c r="H760" s="384">
        <v>0</v>
      </c>
      <c r="I760" s="384">
        <v>0</v>
      </c>
    </row>
    <row r="761" spans="1:9" s="538" customFormat="1">
      <c r="A761" s="383" t="s">
        <v>7234</v>
      </c>
      <c r="B761" s="383" t="s">
        <v>174</v>
      </c>
      <c r="C761" s="383" t="s">
        <v>205</v>
      </c>
      <c r="D761" s="539" t="s">
        <v>1207</v>
      </c>
      <c r="E761" s="384">
        <v>0</v>
      </c>
      <c r="F761" s="384">
        <v>0</v>
      </c>
      <c r="G761" s="384">
        <v>0</v>
      </c>
      <c r="H761" s="384">
        <v>0</v>
      </c>
      <c r="I761" s="384">
        <v>0</v>
      </c>
    </row>
    <row r="762" spans="1:9" s="538" customFormat="1">
      <c r="A762" s="383" t="s">
        <v>7235</v>
      </c>
      <c r="B762" s="383" t="s">
        <v>174</v>
      </c>
      <c r="C762" s="383" t="s">
        <v>218</v>
      </c>
      <c r="D762" s="539" t="s">
        <v>1207</v>
      </c>
      <c r="E762" s="384">
        <v>1</v>
      </c>
      <c r="F762" s="384">
        <v>1</v>
      </c>
      <c r="G762" s="384">
        <v>0</v>
      </c>
      <c r="H762" s="384">
        <v>0</v>
      </c>
      <c r="I762" s="384">
        <v>0</v>
      </c>
    </row>
    <row r="763" spans="1:9" s="538" customFormat="1">
      <c r="A763" s="383" t="s">
        <v>7236</v>
      </c>
      <c r="B763" s="383" t="s">
        <v>174</v>
      </c>
      <c r="C763" s="383" t="s">
        <v>161</v>
      </c>
      <c r="D763" s="539" t="s">
        <v>1207</v>
      </c>
      <c r="E763" s="384">
        <v>0</v>
      </c>
      <c r="F763" s="384">
        <v>0</v>
      </c>
      <c r="G763" s="384">
        <v>0</v>
      </c>
      <c r="H763" s="384">
        <v>0</v>
      </c>
      <c r="I763" s="384">
        <v>0</v>
      </c>
    </row>
    <row r="764" spans="1:9" s="538" customFormat="1">
      <c r="A764" s="383" t="s">
        <v>7237</v>
      </c>
      <c r="B764" s="383" t="s">
        <v>174</v>
      </c>
      <c r="C764" s="383" t="s">
        <v>105</v>
      </c>
      <c r="D764" s="539" t="s">
        <v>1207</v>
      </c>
      <c r="E764" s="384">
        <v>0</v>
      </c>
      <c r="F764" s="384">
        <v>0</v>
      </c>
      <c r="G764" s="384">
        <v>0</v>
      </c>
      <c r="H764" s="384">
        <v>0</v>
      </c>
      <c r="I764" s="384">
        <v>0</v>
      </c>
    </row>
    <row r="765" spans="1:9" s="538" customFormat="1">
      <c r="A765" s="383" t="s">
        <v>7238</v>
      </c>
      <c r="B765" s="383" t="s">
        <v>174</v>
      </c>
      <c r="C765" s="383" t="s">
        <v>184</v>
      </c>
      <c r="D765" s="383" t="s">
        <v>1207</v>
      </c>
      <c r="E765" s="384">
        <v>0</v>
      </c>
      <c r="F765" s="384">
        <v>0</v>
      </c>
      <c r="G765" s="384">
        <v>0</v>
      </c>
      <c r="H765" s="384">
        <v>0</v>
      </c>
      <c r="I765" s="384">
        <v>0</v>
      </c>
    </row>
    <row r="766" spans="1:9" s="538" customFormat="1">
      <c r="A766" s="383" t="s">
        <v>7239</v>
      </c>
      <c r="B766" s="383" t="s">
        <v>174</v>
      </c>
      <c r="C766" s="383" t="s">
        <v>106</v>
      </c>
      <c r="D766" s="383" t="s">
        <v>1207</v>
      </c>
      <c r="E766" s="384">
        <v>1</v>
      </c>
      <c r="F766" s="384">
        <v>0</v>
      </c>
      <c r="G766" s="384">
        <v>0</v>
      </c>
      <c r="H766" s="384">
        <v>1</v>
      </c>
      <c r="I766" s="384">
        <v>0</v>
      </c>
    </row>
    <row r="767" spans="1:9" s="538" customFormat="1">
      <c r="A767" s="383" t="s">
        <v>7240</v>
      </c>
      <c r="B767" s="383" t="s">
        <v>174</v>
      </c>
      <c r="C767" s="383" t="s">
        <v>89</v>
      </c>
      <c r="D767" s="539" t="s">
        <v>1207</v>
      </c>
      <c r="E767" s="384">
        <v>0</v>
      </c>
      <c r="F767" s="384">
        <v>0</v>
      </c>
      <c r="G767" s="384">
        <v>0</v>
      </c>
      <c r="H767" s="384">
        <v>0</v>
      </c>
      <c r="I767" s="384">
        <v>0</v>
      </c>
    </row>
    <row r="768" spans="1:9" s="538" customFormat="1">
      <c r="A768" s="383" t="s">
        <v>7241</v>
      </c>
      <c r="B768" s="383" t="s">
        <v>174</v>
      </c>
      <c r="C768" s="383" t="s">
        <v>162</v>
      </c>
      <c r="D768" s="539" t="s">
        <v>1207</v>
      </c>
      <c r="E768" s="384">
        <v>0</v>
      </c>
      <c r="F768" s="384">
        <v>0</v>
      </c>
      <c r="G768" s="384">
        <v>0</v>
      </c>
      <c r="H768" s="384">
        <v>0</v>
      </c>
      <c r="I768" s="384">
        <v>0</v>
      </c>
    </row>
    <row r="769" spans="1:9" s="538" customFormat="1">
      <c r="A769" s="383" t="s">
        <v>7242</v>
      </c>
      <c r="B769" s="383" t="s">
        <v>174</v>
      </c>
      <c r="C769" s="383" t="s">
        <v>206</v>
      </c>
      <c r="D769" s="539" t="s">
        <v>1207</v>
      </c>
      <c r="E769" s="384">
        <v>0</v>
      </c>
      <c r="F769" s="384">
        <v>0</v>
      </c>
      <c r="G769" s="384">
        <v>0</v>
      </c>
      <c r="H769" s="384">
        <v>0</v>
      </c>
      <c r="I769" s="384">
        <v>0</v>
      </c>
    </row>
    <row r="770" spans="1:9" s="538" customFormat="1">
      <c r="A770" s="383" t="s">
        <v>7243</v>
      </c>
      <c r="B770" s="383" t="s">
        <v>174</v>
      </c>
      <c r="C770" s="383" t="s">
        <v>107</v>
      </c>
      <c r="D770" s="539" t="s">
        <v>1207</v>
      </c>
      <c r="E770" s="384">
        <v>0</v>
      </c>
      <c r="F770" s="384">
        <v>0</v>
      </c>
      <c r="G770" s="384">
        <v>0</v>
      </c>
      <c r="H770" s="384">
        <v>0</v>
      </c>
      <c r="I770" s="384">
        <v>0</v>
      </c>
    </row>
    <row r="771" spans="1:9" s="538" customFormat="1">
      <c r="A771" s="383" t="s">
        <v>7244</v>
      </c>
      <c r="B771" s="383" t="s">
        <v>174</v>
      </c>
      <c r="C771" s="383" t="s">
        <v>185</v>
      </c>
      <c r="D771" s="539" t="s">
        <v>1207</v>
      </c>
      <c r="E771" s="384">
        <v>1</v>
      </c>
      <c r="F771" s="384">
        <v>0</v>
      </c>
      <c r="G771" s="384">
        <v>0</v>
      </c>
      <c r="H771" s="384">
        <v>1</v>
      </c>
      <c r="I771" s="384">
        <v>0</v>
      </c>
    </row>
    <row r="772" spans="1:9" s="538" customFormat="1">
      <c r="A772" s="383" t="s">
        <v>7245</v>
      </c>
      <c r="B772" s="383" t="s">
        <v>174</v>
      </c>
      <c r="C772" s="383" t="s">
        <v>110</v>
      </c>
      <c r="D772" s="539" t="s">
        <v>1207</v>
      </c>
      <c r="E772" s="384">
        <v>1</v>
      </c>
      <c r="F772" s="384">
        <v>0</v>
      </c>
      <c r="G772" s="384">
        <v>0</v>
      </c>
      <c r="H772" s="384">
        <v>1</v>
      </c>
      <c r="I772" s="384">
        <v>0</v>
      </c>
    </row>
    <row r="773" spans="1:9" s="538" customFormat="1">
      <c r="A773" s="383" t="s">
        <v>1690</v>
      </c>
      <c r="B773" s="383" t="s">
        <v>174</v>
      </c>
      <c r="C773" s="383" t="s">
        <v>90</v>
      </c>
      <c r="D773" s="383" t="s">
        <v>1207</v>
      </c>
      <c r="E773" s="384">
        <v>2</v>
      </c>
      <c r="F773" s="384">
        <v>0</v>
      </c>
      <c r="G773" s="384">
        <v>1</v>
      </c>
      <c r="H773" s="384">
        <v>1</v>
      </c>
      <c r="I773" s="384">
        <v>0</v>
      </c>
    </row>
    <row r="774" spans="1:9" s="538" customFormat="1">
      <c r="A774" s="383" t="s">
        <v>7246</v>
      </c>
      <c r="B774" s="383" t="s">
        <v>174</v>
      </c>
      <c r="C774" s="383" t="s">
        <v>113</v>
      </c>
      <c r="D774" s="539" t="s">
        <v>1207</v>
      </c>
      <c r="E774" s="384">
        <v>0</v>
      </c>
      <c r="F774" s="384">
        <v>0</v>
      </c>
      <c r="G774" s="384">
        <v>0</v>
      </c>
      <c r="H774" s="384">
        <v>0</v>
      </c>
      <c r="I774" s="384">
        <v>0</v>
      </c>
    </row>
    <row r="775" spans="1:9" s="538" customFormat="1">
      <c r="A775" s="383" t="s">
        <v>7247</v>
      </c>
      <c r="B775" s="383" t="s">
        <v>174</v>
      </c>
      <c r="C775" s="383" t="s">
        <v>186</v>
      </c>
      <c r="D775" s="539" t="s">
        <v>1207</v>
      </c>
      <c r="E775" s="384">
        <v>0</v>
      </c>
      <c r="F775" s="384">
        <v>0</v>
      </c>
      <c r="G775" s="384">
        <v>0</v>
      </c>
      <c r="H775" s="384">
        <v>0</v>
      </c>
      <c r="I775" s="384">
        <v>0</v>
      </c>
    </row>
    <row r="776" spans="1:9" s="538" customFormat="1">
      <c r="A776" s="383" t="s">
        <v>8102</v>
      </c>
      <c r="B776" s="383" t="s">
        <v>174</v>
      </c>
      <c r="C776" s="383" t="s">
        <v>115</v>
      </c>
      <c r="D776" s="383" t="s">
        <v>1207</v>
      </c>
      <c r="E776" s="384">
        <v>1</v>
      </c>
      <c r="F776" s="384">
        <v>0</v>
      </c>
      <c r="G776" s="384">
        <v>1</v>
      </c>
      <c r="H776" s="384">
        <v>0</v>
      </c>
      <c r="I776" s="384">
        <v>0</v>
      </c>
    </row>
    <row r="777" spans="1:9" s="538" customFormat="1">
      <c r="A777" s="383" t="s">
        <v>7248</v>
      </c>
      <c r="B777" s="383" t="s">
        <v>174</v>
      </c>
      <c r="C777" s="383" t="s">
        <v>146</v>
      </c>
      <c r="D777" s="383" t="s">
        <v>1207</v>
      </c>
      <c r="E777" s="384">
        <v>1</v>
      </c>
      <c r="F777" s="384">
        <v>0</v>
      </c>
      <c r="G777" s="384">
        <v>1</v>
      </c>
      <c r="H777" s="384">
        <v>0</v>
      </c>
      <c r="I777" s="384">
        <v>0</v>
      </c>
    </row>
    <row r="778" spans="1:9" s="538" customFormat="1">
      <c r="A778" s="383" t="s">
        <v>7249</v>
      </c>
      <c r="B778" s="383" t="s">
        <v>174</v>
      </c>
      <c r="C778" s="383" t="s">
        <v>187</v>
      </c>
      <c r="D778" s="539" t="s">
        <v>1207</v>
      </c>
      <c r="E778" s="384">
        <v>0</v>
      </c>
      <c r="F778" s="384">
        <v>0</v>
      </c>
      <c r="G778" s="384">
        <v>0</v>
      </c>
      <c r="H778" s="384">
        <v>0</v>
      </c>
      <c r="I778" s="384">
        <v>0</v>
      </c>
    </row>
    <row r="779" spans="1:9" s="538" customFormat="1">
      <c r="A779" s="383" t="s">
        <v>1693</v>
      </c>
      <c r="B779" s="383" t="s">
        <v>174</v>
      </c>
      <c r="C779" s="383" t="s">
        <v>148</v>
      </c>
      <c r="D779" s="539" t="s">
        <v>1207</v>
      </c>
      <c r="E779" s="384">
        <v>2</v>
      </c>
      <c r="F779" s="384">
        <v>1</v>
      </c>
      <c r="G779" s="384">
        <v>1</v>
      </c>
      <c r="H779" s="384">
        <v>0</v>
      </c>
      <c r="I779" s="384">
        <v>0</v>
      </c>
    </row>
    <row r="780" spans="1:9" s="538" customFormat="1">
      <c r="A780" s="383" t="s">
        <v>7250</v>
      </c>
      <c r="B780" s="383" t="s">
        <v>174</v>
      </c>
      <c r="C780" s="383" t="s">
        <v>119</v>
      </c>
      <c r="D780" s="539" t="s">
        <v>1207</v>
      </c>
      <c r="E780" s="384">
        <v>0</v>
      </c>
      <c r="F780" s="384">
        <v>0</v>
      </c>
      <c r="G780" s="384">
        <v>0</v>
      </c>
      <c r="H780" s="384">
        <v>0</v>
      </c>
      <c r="I780" s="384">
        <v>0</v>
      </c>
    </row>
    <row r="781" spans="1:9" s="538" customFormat="1">
      <c r="A781" s="383" t="s">
        <v>7251</v>
      </c>
      <c r="B781" s="383" t="s">
        <v>174</v>
      </c>
      <c r="C781" s="383" t="s">
        <v>149</v>
      </c>
      <c r="D781" s="539" t="s">
        <v>1207</v>
      </c>
      <c r="E781" s="384">
        <v>1</v>
      </c>
      <c r="F781" s="384">
        <v>0</v>
      </c>
      <c r="G781" s="384">
        <v>1</v>
      </c>
      <c r="H781" s="384">
        <v>0</v>
      </c>
      <c r="I781" s="384">
        <v>0</v>
      </c>
    </row>
    <row r="782" spans="1:9" s="538" customFormat="1">
      <c r="A782" s="383" t="s">
        <v>7252</v>
      </c>
      <c r="B782" s="383" t="s">
        <v>174</v>
      </c>
      <c r="C782" s="383" t="s">
        <v>81</v>
      </c>
      <c r="D782" s="539" t="s">
        <v>1207</v>
      </c>
      <c r="E782" s="384">
        <v>1</v>
      </c>
      <c r="F782" s="384">
        <v>1</v>
      </c>
      <c r="G782" s="384">
        <v>0</v>
      </c>
      <c r="H782" s="384">
        <v>0</v>
      </c>
      <c r="I782" s="384">
        <v>0</v>
      </c>
    </row>
    <row r="783" spans="1:9" s="538" customFormat="1">
      <c r="A783" s="383" t="s">
        <v>7253</v>
      </c>
      <c r="B783" s="383" t="s">
        <v>174</v>
      </c>
      <c r="C783" s="383" t="s">
        <v>91</v>
      </c>
      <c r="D783" s="539" t="s">
        <v>1207</v>
      </c>
      <c r="E783" s="384">
        <v>0</v>
      </c>
      <c r="F783" s="384">
        <v>0</v>
      </c>
      <c r="G783" s="384">
        <v>0</v>
      </c>
      <c r="H783" s="384">
        <v>0</v>
      </c>
      <c r="I783" s="384">
        <v>0</v>
      </c>
    </row>
    <row r="784" spans="1:9" s="538" customFormat="1">
      <c r="A784" s="383" t="s">
        <v>1696</v>
      </c>
      <c r="B784" s="383" t="s">
        <v>174</v>
      </c>
      <c r="C784" s="383" t="s">
        <v>34</v>
      </c>
      <c r="D784" s="383" t="s">
        <v>1207</v>
      </c>
      <c r="E784" s="384">
        <v>1</v>
      </c>
      <c r="F784" s="384">
        <v>0</v>
      </c>
      <c r="G784" s="384">
        <v>1</v>
      </c>
      <c r="H784" s="384">
        <v>0</v>
      </c>
      <c r="I784" s="384">
        <v>0</v>
      </c>
    </row>
    <row r="785" spans="1:9" s="538" customFormat="1">
      <c r="A785" s="383" t="s">
        <v>7254</v>
      </c>
      <c r="B785" s="383" t="s">
        <v>174</v>
      </c>
      <c r="C785" s="383" t="s">
        <v>189</v>
      </c>
      <c r="D785" s="383" t="s">
        <v>1207</v>
      </c>
      <c r="E785" s="384">
        <v>0</v>
      </c>
      <c r="F785" s="384">
        <v>0</v>
      </c>
      <c r="G785" s="384">
        <v>0</v>
      </c>
      <c r="H785" s="384">
        <v>0</v>
      </c>
      <c r="I785" s="384">
        <v>0</v>
      </c>
    </row>
    <row r="786" spans="1:9" s="538" customFormat="1">
      <c r="A786" s="383" t="s">
        <v>7255</v>
      </c>
      <c r="B786" s="383" t="s">
        <v>174</v>
      </c>
      <c r="C786" s="383" t="s">
        <v>151</v>
      </c>
      <c r="D786" s="383" t="s">
        <v>1207</v>
      </c>
      <c r="E786" s="384">
        <v>1</v>
      </c>
      <c r="F786" s="384">
        <v>0</v>
      </c>
      <c r="G786" s="384">
        <v>1</v>
      </c>
      <c r="H786" s="384">
        <v>0</v>
      </c>
      <c r="I786" s="384">
        <v>0</v>
      </c>
    </row>
    <row r="787" spans="1:9" s="538" customFormat="1">
      <c r="A787" s="383" t="s">
        <v>7256</v>
      </c>
      <c r="B787" s="383" t="s">
        <v>174</v>
      </c>
      <c r="C787" s="383" t="s">
        <v>92</v>
      </c>
      <c r="D787" s="383" t="s">
        <v>1207</v>
      </c>
      <c r="E787" s="384">
        <v>0</v>
      </c>
      <c r="F787" s="384">
        <v>0</v>
      </c>
      <c r="G787" s="384">
        <v>0</v>
      </c>
      <c r="H787" s="384">
        <v>0</v>
      </c>
      <c r="I787" s="384">
        <v>0</v>
      </c>
    </row>
    <row r="788" spans="1:9" s="538" customFormat="1">
      <c r="A788" s="383" t="s">
        <v>7257</v>
      </c>
      <c r="B788" s="383" t="s">
        <v>174</v>
      </c>
      <c r="C788" s="383" t="s">
        <v>208</v>
      </c>
      <c r="D788" s="383" t="s">
        <v>1207</v>
      </c>
      <c r="E788" s="384">
        <v>0</v>
      </c>
      <c r="F788" s="384">
        <v>0</v>
      </c>
      <c r="G788" s="384">
        <v>0</v>
      </c>
      <c r="H788" s="384">
        <v>0</v>
      </c>
      <c r="I788" s="384">
        <v>0</v>
      </c>
    </row>
    <row r="789" spans="1:9" s="538" customFormat="1">
      <c r="A789" s="383" t="s">
        <v>7258</v>
      </c>
      <c r="B789" s="383" t="s">
        <v>174</v>
      </c>
      <c r="C789" s="383" t="s">
        <v>61</v>
      </c>
      <c r="D789" s="539" t="s">
        <v>1207</v>
      </c>
      <c r="E789" s="384">
        <v>0</v>
      </c>
      <c r="F789" s="384">
        <v>0</v>
      </c>
      <c r="G789" s="384">
        <v>0</v>
      </c>
      <c r="H789" s="384">
        <v>0</v>
      </c>
      <c r="I789" s="384">
        <v>0</v>
      </c>
    </row>
    <row r="790" spans="1:9" s="538" customFormat="1">
      <c r="A790" s="383" t="s">
        <v>7259</v>
      </c>
      <c r="B790" s="383" t="s">
        <v>174</v>
      </c>
      <c r="C790" s="383" t="s">
        <v>82</v>
      </c>
      <c r="D790" s="383" t="s">
        <v>1207</v>
      </c>
      <c r="E790" s="384">
        <v>0</v>
      </c>
      <c r="F790" s="384">
        <v>0</v>
      </c>
      <c r="G790" s="384">
        <v>0</v>
      </c>
      <c r="H790" s="384">
        <v>0</v>
      </c>
      <c r="I790" s="384">
        <v>0</v>
      </c>
    </row>
    <row r="791" spans="1:9" s="538" customFormat="1">
      <c r="A791" s="383" t="s">
        <v>7260</v>
      </c>
      <c r="B791" s="383" t="s">
        <v>174</v>
      </c>
      <c r="C791" s="383" t="s">
        <v>167</v>
      </c>
      <c r="D791" s="539" t="s">
        <v>1207</v>
      </c>
      <c r="E791" s="384">
        <v>0</v>
      </c>
      <c r="F791" s="384">
        <v>0</v>
      </c>
      <c r="G791" s="384">
        <v>0</v>
      </c>
      <c r="H791" s="384">
        <v>0</v>
      </c>
      <c r="I791" s="384">
        <v>0</v>
      </c>
    </row>
    <row r="792" spans="1:9" s="538" customFormat="1">
      <c r="A792" s="383" t="s">
        <v>7261</v>
      </c>
      <c r="B792" s="383" t="s">
        <v>174</v>
      </c>
      <c r="C792" s="383" t="s">
        <v>84</v>
      </c>
      <c r="D792" s="383" t="s">
        <v>1207</v>
      </c>
      <c r="E792" s="384">
        <v>0</v>
      </c>
      <c r="F792" s="384">
        <v>0</v>
      </c>
      <c r="G792" s="384">
        <v>0</v>
      </c>
      <c r="H792" s="384">
        <v>0</v>
      </c>
      <c r="I792" s="384">
        <v>0</v>
      </c>
    </row>
    <row r="793" spans="1:9" s="538" customFormat="1">
      <c r="A793" s="383" t="s">
        <v>7262</v>
      </c>
      <c r="B793" s="383" t="s">
        <v>174</v>
      </c>
      <c r="C793" s="383" t="s">
        <v>153</v>
      </c>
      <c r="D793" s="539" t="s">
        <v>1207</v>
      </c>
      <c r="E793" s="384">
        <v>0</v>
      </c>
      <c r="F793" s="384">
        <v>0</v>
      </c>
      <c r="G793" s="384">
        <v>0</v>
      </c>
      <c r="H793" s="384">
        <v>0</v>
      </c>
      <c r="I793" s="384">
        <v>0</v>
      </c>
    </row>
    <row r="794" spans="1:9" s="538" customFormat="1">
      <c r="A794" s="383" t="s">
        <v>7263</v>
      </c>
      <c r="B794" s="383" t="s">
        <v>174</v>
      </c>
      <c r="C794" s="383" t="s">
        <v>62</v>
      </c>
      <c r="D794" s="539" t="s">
        <v>1207</v>
      </c>
      <c r="E794" s="384">
        <v>0</v>
      </c>
      <c r="F794" s="384">
        <v>0</v>
      </c>
      <c r="G794" s="384">
        <v>0</v>
      </c>
      <c r="H794" s="384">
        <v>0</v>
      </c>
      <c r="I794" s="384">
        <v>0</v>
      </c>
    </row>
    <row r="795" spans="1:9" s="538" customFormat="1">
      <c r="A795" s="383" t="s">
        <v>7264</v>
      </c>
      <c r="B795" s="383" t="s">
        <v>174</v>
      </c>
      <c r="C795" s="383" t="s">
        <v>221</v>
      </c>
      <c r="D795" s="539" t="s">
        <v>1207</v>
      </c>
      <c r="E795" s="384">
        <v>0</v>
      </c>
      <c r="F795" s="384">
        <v>0</v>
      </c>
      <c r="G795" s="384">
        <v>0</v>
      </c>
      <c r="H795" s="384">
        <v>0</v>
      </c>
      <c r="I795" s="384">
        <v>0</v>
      </c>
    </row>
    <row r="796" spans="1:9" s="538" customFormat="1">
      <c r="A796" s="383" t="s">
        <v>7265</v>
      </c>
      <c r="B796" s="383" t="s">
        <v>174</v>
      </c>
      <c r="C796" s="383" t="s">
        <v>222</v>
      </c>
      <c r="D796" s="539" t="s">
        <v>1207</v>
      </c>
      <c r="E796" s="384">
        <v>0</v>
      </c>
      <c r="F796" s="384">
        <v>0</v>
      </c>
      <c r="G796" s="384">
        <v>0</v>
      </c>
      <c r="H796" s="384">
        <v>0</v>
      </c>
      <c r="I796" s="384">
        <v>0</v>
      </c>
    </row>
    <row r="797" spans="1:9" s="538" customFormat="1">
      <c r="A797" s="383" t="s">
        <v>1699</v>
      </c>
      <c r="B797" s="383" t="s">
        <v>174</v>
      </c>
      <c r="C797" s="383" t="s">
        <v>211</v>
      </c>
      <c r="D797" s="383" t="s">
        <v>1207</v>
      </c>
      <c r="E797" s="384">
        <v>1</v>
      </c>
      <c r="F797" s="384">
        <v>0</v>
      </c>
      <c r="G797" s="384">
        <v>1</v>
      </c>
      <c r="H797" s="384">
        <v>0</v>
      </c>
      <c r="I797" s="384">
        <v>0</v>
      </c>
    </row>
    <row r="798" spans="1:9" s="538" customFormat="1">
      <c r="A798" s="383" t="s">
        <v>7266</v>
      </c>
      <c r="B798" s="383" t="s">
        <v>174</v>
      </c>
      <c r="C798" s="383" t="s">
        <v>194</v>
      </c>
      <c r="D798" s="383" t="s">
        <v>1207</v>
      </c>
      <c r="E798" s="384">
        <v>0</v>
      </c>
      <c r="F798" s="384">
        <v>0</v>
      </c>
      <c r="G798" s="384">
        <v>0</v>
      </c>
      <c r="H798" s="384">
        <v>0</v>
      </c>
      <c r="I798" s="384">
        <v>0</v>
      </c>
    </row>
    <row r="799" spans="1:9" s="538" customFormat="1">
      <c r="A799" s="383" t="s">
        <v>7267</v>
      </c>
      <c r="B799" s="383" t="s">
        <v>174</v>
      </c>
      <c r="C799" s="383" t="s">
        <v>154</v>
      </c>
      <c r="D799" s="539" t="s">
        <v>1207</v>
      </c>
      <c r="E799" s="384">
        <v>1</v>
      </c>
      <c r="F799" s="384">
        <v>1</v>
      </c>
      <c r="G799" s="384">
        <v>0</v>
      </c>
      <c r="H799" s="384">
        <v>0</v>
      </c>
      <c r="I799" s="384">
        <v>0</v>
      </c>
    </row>
    <row r="800" spans="1:9" s="538" customFormat="1">
      <c r="A800" s="383" t="s">
        <v>7268</v>
      </c>
      <c r="B800" s="383" t="s">
        <v>174</v>
      </c>
      <c r="C800" s="383" t="s">
        <v>223</v>
      </c>
      <c r="D800" s="539" t="s">
        <v>1207</v>
      </c>
      <c r="E800" s="384">
        <v>0</v>
      </c>
      <c r="F800" s="384">
        <v>0</v>
      </c>
      <c r="G800" s="384">
        <v>0</v>
      </c>
      <c r="H800" s="384">
        <v>0</v>
      </c>
      <c r="I800" s="384">
        <v>0</v>
      </c>
    </row>
    <row r="801" spans="1:9" s="538" customFormat="1">
      <c r="A801" s="383" t="s">
        <v>7269</v>
      </c>
      <c r="B801" s="383" t="s">
        <v>174</v>
      </c>
      <c r="C801" s="383" t="s">
        <v>40</v>
      </c>
      <c r="D801" s="383" t="s">
        <v>1207</v>
      </c>
      <c r="E801" s="384">
        <v>0</v>
      </c>
      <c r="F801" s="384">
        <v>0</v>
      </c>
      <c r="G801" s="384">
        <v>0</v>
      </c>
      <c r="H801" s="384">
        <v>0</v>
      </c>
      <c r="I801" s="384">
        <v>0</v>
      </c>
    </row>
    <row r="802" spans="1:9" s="538" customFormat="1">
      <c r="A802" s="383" t="s">
        <v>7270</v>
      </c>
      <c r="B802" s="383" t="s">
        <v>174</v>
      </c>
      <c r="C802" s="383" t="s">
        <v>224</v>
      </c>
      <c r="D802" s="539" t="s">
        <v>1207</v>
      </c>
      <c r="E802" s="384">
        <v>0</v>
      </c>
      <c r="F802" s="384">
        <v>0</v>
      </c>
      <c r="G802" s="384">
        <v>0</v>
      </c>
      <c r="H802" s="384">
        <v>0</v>
      </c>
      <c r="I802" s="384">
        <v>0</v>
      </c>
    </row>
    <row r="803" spans="1:9" s="538" customFormat="1">
      <c r="A803" s="383" t="s">
        <v>7271</v>
      </c>
      <c r="B803" s="383" t="s">
        <v>174</v>
      </c>
      <c r="C803" s="383" t="s">
        <v>95</v>
      </c>
      <c r="D803" s="539" t="s">
        <v>1207</v>
      </c>
      <c r="E803" s="384">
        <v>0</v>
      </c>
      <c r="F803" s="384">
        <v>0</v>
      </c>
      <c r="G803" s="384">
        <v>0</v>
      </c>
      <c r="H803" s="384">
        <v>0</v>
      </c>
      <c r="I803" s="384">
        <v>0</v>
      </c>
    </row>
    <row r="804" spans="1:9" s="538" customFormat="1">
      <c r="A804" s="383" t="s">
        <v>1702</v>
      </c>
      <c r="B804" s="383" t="s">
        <v>174</v>
      </c>
      <c r="C804" s="383" t="s">
        <v>195</v>
      </c>
      <c r="D804" s="383" t="s">
        <v>1207</v>
      </c>
      <c r="E804" s="384">
        <v>3</v>
      </c>
      <c r="F804" s="384">
        <v>1</v>
      </c>
      <c r="G804" s="384">
        <v>2</v>
      </c>
      <c r="H804" s="384">
        <v>0</v>
      </c>
      <c r="I804" s="384">
        <v>0</v>
      </c>
    </row>
    <row r="805" spans="1:9" s="538" customFormat="1">
      <c r="A805" s="383" t="s">
        <v>7272</v>
      </c>
      <c r="B805" s="383" t="s">
        <v>174</v>
      </c>
      <c r="C805" s="383" t="s">
        <v>213</v>
      </c>
      <c r="D805" s="539" t="s">
        <v>1207</v>
      </c>
      <c r="E805" s="384">
        <v>0</v>
      </c>
      <c r="F805" s="384">
        <v>0</v>
      </c>
      <c r="G805" s="384">
        <v>0</v>
      </c>
      <c r="H805" s="384">
        <v>0</v>
      </c>
      <c r="I805" s="384">
        <v>0</v>
      </c>
    </row>
    <row r="806" spans="1:9" s="538" customFormat="1">
      <c r="A806" s="383" t="s">
        <v>7273</v>
      </c>
      <c r="B806" s="383" t="s">
        <v>174</v>
      </c>
      <c r="C806" s="383" t="s">
        <v>214</v>
      </c>
      <c r="D806" s="539" t="s">
        <v>1207</v>
      </c>
      <c r="E806" s="384">
        <v>0</v>
      </c>
      <c r="F806" s="384">
        <v>0</v>
      </c>
      <c r="G806" s="384">
        <v>0</v>
      </c>
      <c r="H806" s="384">
        <v>0</v>
      </c>
      <c r="I806" s="384">
        <v>0</v>
      </c>
    </row>
    <row r="807" spans="1:9" s="538" customFormat="1">
      <c r="A807" s="383" t="s">
        <v>7274</v>
      </c>
      <c r="B807" s="383" t="s">
        <v>174</v>
      </c>
      <c r="C807" s="383" t="s">
        <v>227</v>
      </c>
      <c r="D807" s="539" t="s">
        <v>1207</v>
      </c>
      <c r="E807" s="384">
        <v>0</v>
      </c>
      <c r="F807" s="384">
        <v>0</v>
      </c>
      <c r="G807" s="384">
        <v>0</v>
      </c>
      <c r="H807" s="384">
        <v>0</v>
      </c>
      <c r="I807" s="384">
        <v>0</v>
      </c>
    </row>
    <row r="808" spans="1:9" s="538" customFormat="1">
      <c r="A808" s="383" t="s">
        <v>7275</v>
      </c>
      <c r="B808" s="383" t="s">
        <v>174</v>
      </c>
      <c r="C808" s="383" t="s">
        <v>215</v>
      </c>
      <c r="D808" s="539" t="s">
        <v>1207</v>
      </c>
      <c r="E808" s="384">
        <v>0</v>
      </c>
      <c r="F808" s="384">
        <v>0</v>
      </c>
      <c r="G808" s="384">
        <v>0</v>
      </c>
      <c r="H808" s="384">
        <v>0</v>
      </c>
      <c r="I808" s="384">
        <v>0</v>
      </c>
    </row>
    <row r="809" spans="1:9" s="538" customFormat="1">
      <c r="A809" s="383" t="s">
        <v>7276</v>
      </c>
      <c r="B809" s="383" t="s">
        <v>174</v>
      </c>
      <c r="C809" s="383" t="s">
        <v>198</v>
      </c>
      <c r="D809" s="539" t="s">
        <v>1207</v>
      </c>
      <c r="E809" s="384">
        <v>0</v>
      </c>
      <c r="F809" s="384">
        <v>0</v>
      </c>
      <c r="G809" s="384">
        <v>0</v>
      </c>
      <c r="H809" s="384">
        <v>0</v>
      </c>
      <c r="I809" s="384">
        <v>0</v>
      </c>
    </row>
    <row r="810" spans="1:9" s="538" customFormat="1">
      <c r="A810" s="383" t="s">
        <v>7277</v>
      </c>
      <c r="B810" s="383" t="s">
        <v>174</v>
      </c>
      <c r="C810" s="383" t="s">
        <v>66</v>
      </c>
      <c r="D810" s="539" t="s">
        <v>1206</v>
      </c>
      <c r="E810" s="384">
        <v>25</v>
      </c>
      <c r="F810" s="384">
        <v>6</v>
      </c>
      <c r="G810" s="384">
        <v>14</v>
      </c>
      <c r="H810" s="384">
        <v>4</v>
      </c>
      <c r="I810" s="384">
        <v>1</v>
      </c>
    </row>
    <row r="811" spans="1:9" s="538" customFormat="1">
      <c r="A811" s="383" t="s">
        <v>7278</v>
      </c>
      <c r="B811" s="383" t="s">
        <v>174</v>
      </c>
      <c r="C811" s="383" t="s">
        <v>98</v>
      </c>
      <c r="D811" s="539" t="s">
        <v>1206</v>
      </c>
      <c r="E811" s="384">
        <v>0</v>
      </c>
      <c r="F811" s="384">
        <v>0</v>
      </c>
      <c r="G811" s="384">
        <v>0</v>
      </c>
      <c r="H811" s="384">
        <v>0</v>
      </c>
      <c r="I811" s="384">
        <v>0</v>
      </c>
    </row>
    <row r="812" spans="1:9" s="538" customFormat="1">
      <c r="A812" s="383" t="s">
        <v>7279</v>
      </c>
      <c r="B812" s="383" t="s">
        <v>174</v>
      </c>
      <c r="C812" s="383" t="s">
        <v>200</v>
      </c>
      <c r="D812" s="539" t="s">
        <v>1206</v>
      </c>
      <c r="E812" s="384">
        <v>0</v>
      </c>
      <c r="F812" s="384">
        <v>0</v>
      </c>
      <c r="G812" s="384">
        <v>0</v>
      </c>
      <c r="H812" s="384">
        <v>0</v>
      </c>
      <c r="I812" s="384">
        <v>0</v>
      </c>
    </row>
    <row r="813" spans="1:9" s="538" customFormat="1">
      <c r="A813" s="383" t="s">
        <v>7280</v>
      </c>
      <c r="B813" s="383" t="s">
        <v>174</v>
      </c>
      <c r="C813" s="383" t="s">
        <v>99</v>
      </c>
      <c r="D813" s="539" t="s">
        <v>1206</v>
      </c>
      <c r="E813" s="384">
        <v>0</v>
      </c>
      <c r="F813" s="384">
        <v>0</v>
      </c>
      <c r="G813" s="384">
        <v>0</v>
      </c>
      <c r="H813" s="384">
        <v>0</v>
      </c>
      <c r="I813" s="384">
        <v>0</v>
      </c>
    </row>
    <row r="814" spans="1:9" s="538" customFormat="1">
      <c r="A814" s="383" t="s">
        <v>7281</v>
      </c>
      <c r="B814" s="383" t="s">
        <v>174</v>
      </c>
      <c r="C814" s="383" t="s">
        <v>25</v>
      </c>
      <c r="D814" s="539" t="s">
        <v>1206</v>
      </c>
      <c r="E814" s="384">
        <v>0</v>
      </c>
      <c r="F814" s="384">
        <v>0</v>
      </c>
      <c r="G814" s="384">
        <v>0</v>
      </c>
      <c r="H814" s="384">
        <v>0</v>
      </c>
      <c r="I814" s="384">
        <v>0</v>
      </c>
    </row>
    <row r="815" spans="1:9" s="538" customFormat="1">
      <c r="A815" s="383" t="s">
        <v>7282</v>
      </c>
      <c r="B815" s="383" t="s">
        <v>174</v>
      </c>
      <c r="C815" s="383" t="s">
        <v>201</v>
      </c>
      <c r="D815" s="539" t="s">
        <v>1206</v>
      </c>
      <c r="E815" s="384">
        <v>0</v>
      </c>
      <c r="F815" s="384">
        <v>0</v>
      </c>
      <c r="G815" s="384">
        <v>0</v>
      </c>
      <c r="H815" s="384">
        <v>0</v>
      </c>
      <c r="I815" s="384">
        <v>0</v>
      </c>
    </row>
    <row r="816" spans="1:9" s="538" customFormat="1">
      <c r="A816" s="383" t="s">
        <v>7283</v>
      </c>
      <c r="B816" s="383" t="s">
        <v>174</v>
      </c>
      <c r="C816" s="383" t="s">
        <v>231</v>
      </c>
      <c r="D816" s="539" t="s">
        <v>1206</v>
      </c>
      <c r="E816" s="384">
        <v>0</v>
      </c>
      <c r="F816" s="384">
        <v>0</v>
      </c>
      <c r="G816" s="384">
        <v>0</v>
      </c>
      <c r="H816" s="384">
        <v>0</v>
      </c>
      <c r="I816" s="384">
        <v>0</v>
      </c>
    </row>
    <row r="817" spans="1:9" s="538" customFormat="1">
      <c r="A817" s="383" t="s">
        <v>1682</v>
      </c>
      <c r="B817" s="383" t="s">
        <v>174</v>
      </c>
      <c r="C817" s="383" t="s">
        <v>100</v>
      </c>
      <c r="D817" s="383" t="s">
        <v>1206</v>
      </c>
      <c r="E817" s="384">
        <v>2</v>
      </c>
      <c r="F817" s="384">
        <v>1</v>
      </c>
      <c r="G817" s="384">
        <v>1</v>
      </c>
      <c r="H817" s="384">
        <v>0</v>
      </c>
      <c r="I817" s="384">
        <v>0</v>
      </c>
    </row>
    <row r="818" spans="1:9" s="538" customFormat="1">
      <c r="A818" s="383" t="s">
        <v>7284</v>
      </c>
      <c r="B818" s="383" t="s">
        <v>174</v>
      </c>
      <c r="C818" s="383" t="s">
        <v>182</v>
      </c>
      <c r="D818" s="539" t="s">
        <v>1206</v>
      </c>
      <c r="E818" s="384">
        <v>0</v>
      </c>
      <c r="F818" s="384">
        <v>0</v>
      </c>
      <c r="G818" s="384">
        <v>0</v>
      </c>
      <c r="H818" s="384">
        <v>0</v>
      </c>
      <c r="I818" s="384">
        <v>0</v>
      </c>
    </row>
    <row r="819" spans="1:9" s="538" customFormat="1">
      <c r="A819" s="383" t="s">
        <v>7285</v>
      </c>
      <c r="B819" s="383" t="s">
        <v>174</v>
      </c>
      <c r="C819" s="540" t="s">
        <v>232</v>
      </c>
      <c r="D819" s="540" t="s">
        <v>1206</v>
      </c>
      <c r="E819" s="384">
        <v>0</v>
      </c>
      <c r="F819" s="384">
        <v>0</v>
      </c>
      <c r="G819" s="384">
        <v>0</v>
      </c>
      <c r="H819" s="384">
        <v>0</v>
      </c>
      <c r="I819" s="384">
        <v>0</v>
      </c>
    </row>
    <row r="820" spans="1:9" s="538" customFormat="1">
      <c r="A820" s="383" t="s">
        <v>7286</v>
      </c>
      <c r="B820" s="383" t="s">
        <v>174</v>
      </c>
      <c r="C820" s="383" t="s">
        <v>87</v>
      </c>
      <c r="D820" s="539" t="s">
        <v>1206</v>
      </c>
      <c r="E820" s="384">
        <v>1</v>
      </c>
      <c r="F820" s="384">
        <v>0</v>
      </c>
      <c r="G820" s="384">
        <v>1</v>
      </c>
      <c r="H820" s="384">
        <v>0</v>
      </c>
      <c r="I820" s="384">
        <v>0</v>
      </c>
    </row>
    <row r="821" spans="1:9" s="538" customFormat="1">
      <c r="A821" s="383" t="s">
        <v>7287</v>
      </c>
      <c r="B821" s="383" t="s">
        <v>174</v>
      </c>
      <c r="C821" s="383" t="s">
        <v>203</v>
      </c>
      <c r="D821" s="539" t="s">
        <v>1206</v>
      </c>
      <c r="E821" s="384">
        <v>0</v>
      </c>
      <c r="F821" s="384">
        <v>0</v>
      </c>
      <c r="G821" s="384">
        <v>0</v>
      </c>
      <c r="H821" s="384">
        <v>0</v>
      </c>
      <c r="I821" s="384">
        <v>0</v>
      </c>
    </row>
    <row r="822" spans="1:9" s="538" customFormat="1">
      <c r="A822" s="383" t="s">
        <v>1685</v>
      </c>
      <c r="B822" s="383" t="s">
        <v>174</v>
      </c>
      <c r="C822" s="383" t="s">
        <v>104</v>
      </c>
      <c r="D822" s="539" t="s">
        <v>1206</v>
      </c>
      <c r="E822" s="384">
        <v>1</v>
      </c>
      <c r="F822" s="384">
        <v>0</v>
      </c>
      <c r="G822" s="384">
        <v>0</v>
      </c>
      <c r="H822" s="384">
        <v>1</v>
      </c>
      <c r="I822" s="384">
        <v>0</v>
      </c>
    </row>
    <row r="823" spans="1:9" s="538" customFormat="1">
      <c r="A823" s="383" t="s">
        <v>7288</v>
      </c>
      <c r="B823" s="383" t="s">
        <v>174</v>
      </c>
      <c r="C823" s="383" t="s">
        <v>29</v>
      </c>
      <c r="D823" s="383" t="s">
        <v>1206</v>
      </c>
      <c r="E823" s="384">
        <v>0</v>
      </c>
      <c r="F823" s="384">
        <v>0</v>
      </c>
      <c r="G823" s="384">
        <v>0</v>
      </c>
      <c r="H823" s="384">
        <v>0</v>
      </c>
      <c r="I823" s="384">
        <v>0</v>
      </c>
    </row>
    <row r="824" spans="1:9" s="538" customFormat="1">
      <c r="A824" s="383" t="s">
        <v>1688</v>
      </c>
      <c r="B824" s="383" t="s">
        <v>174</v>
      </c>
      <c r="C824" s="383" t="s">
        <v>204</v>
      </c>
      <c r="D824" s="539" t="s">
        <v>1206</v>
      </c>
      <c r="E824" s="384">
        <v>2</v>
      </c>
      <c r="F824" s="384">
        <v>0</v>
      </c>
      <c r="G824" s="384">
        <v>2</v>
      </c>
      <c r="H824" s="384">
        <v>0</v>
      </c>
      <c r="I824" s="384">
        <v>0</v>
      </c>
    </row>
    <row r="825" spans="1:9" s="538" customFormat="1">
      <c r="A825" s="383" t="s">
        <v>7289</v>
      </c>
      <c r="B825" s="383" t="s">
        <v>174</v>
      </c>
      <c r="C825" s="383" t="s">
        <v>205</v>
      </c>
      <c r="D825" s="383" t="s">
        <v>1206</v>
      </c>
      <c r="E825" s="384">
        <v>0</v>
      </c>
      <c r="F825" s="384">
        <v>0</v>
      </c>
      <c r="G825" s="384">
        <v>0</v>
      </c>
      <c r="H825" s="384">
        <v>0</v>
      </c>
      <c r="I825" s="384">
        <v>0</v>
      </c>
    </row>
    <row r="826" spans="1:9" s="538" customFormat="1">
      <c r="A826" s="383" t="s">
        <v>7290</v>
      </c>
      <c r="B826" s="383" t="s">
        <v>174</v>
      </c>
      <c r="C826" s="383" t="s">
        <v>218</v>
      </c>
      <c r="D826" s="539" t="s">
        <v>1206</v>
      </c>
      <c r="E826" s="384">
        <v>1</v>
      </c>
      <c r="F826" s="384">
        <v>1</v>
      </c>
      <c r="G826" s="384">
        <v>0</v>
      </c>
      <c r="H826" s="384">
        <v>0</v>
      </c>
      <c r="I826" s="384">
        <v>0</v>
      </c>
    </row>
    <row r="827" spans="1:9" s="538" customFormat="1">
      <c r="A827" s="383" t="s">
        <v>7291</v>
      </c>
      <c r="B827" s="383" t="s">
        <v>174</v>
      </c>
      <c r="C827" s="383" t="s">
        <v>161</v>
      </c>
      <c r="D827" s="383" t="s">
        <v>1206</v>
      </c>
      <c r="E827" s="384">
        <v>0</v>
      </c>
      <c r="F827" s="384">
        <v>0</v>
      </c>
      <c r="G827" s="384">
        <v>0</v>
      </c>
      <c r="H827" s="384">
        <v>0</v>
      </c>
      <c r="I827" s="384">
        <v>0</v>
      </c>
    </row>
    <row r="828" spans="1:9" s="538" customFormat="1">
      <c r="A828" s="383" t="s">
        <v>7292</v>
      </c>
      <c r="B828" s="383" t="s">
        <v>174</v>
      </c>
      <c r="C828" s="383" t="s">
        <v>105</v>
      </c>
      <c r="D828" s="539" t="s">
        <v>1206</v>
      </c>
      <c r="E828" s="384">
        <v>0</v>
      </c>
      <c r="F828" s="384">
        <v>0</v>
      </c>
      <c r="G828" s="384">
        <v>0</v>
      </c>
      <c r="H828" s="384">
        <v>0</v>
      </c>
      <c r="I828" s="384">
        <v>0</v>
      </c>
    </row>
    <row r="829" spans="1:9" s="538" customFormat="1">
      <c r="A829" s="383" t="s">
        <v>7293</v>
      </c>
      <c r="B829" s="383" t="s">
        <v>174</v>
      </c>
      <c r="C829" s="383" t="s">
        <v>184</v>
      </c>
      <c r="D829" s="539" t="s">
        <v>1206</v>
      </c>
      <c r="E829" s="384">
        <v>0</v>
      </c>
      <c r="F829" s="384">
        <v>0</v>
      </c>
      <c r="G829" s="384">
        <v>0</v>
      </c>
      <c r="H829" s="384">
        <v>0</v>
      </c>
      <c r="I829" s="384">
        <v>0</v>
      </c>
    </row>
    <row r="830" spans="1:9" s="538" customFormat="1">
      <c r="A830" s="383" t="s">
        <v>7294</v>
      </c>
      <c r="B830" s="383" t="s">
        <v>174</v>
      </c>
      <c r="C830" s="383" t="s">
        <v>106</v>
      </c>
      <c r="D830" s="539" t="s">
        <v>1206</v>
      </c>
      <c r="E830" s="384">
        <v>1</v>
      </c>
      <c r="F830" s="384">
        <v>0</v>
      </c>
      <c r="G830" s="384">
        <v>0</v>
      </c>
      <c r="H830" s="384">
        <v>0</v>
      </c>
      <c r="I830" s="384">
        <v>1</v>
      </c>
    </row>
    <row r="831" spans="1:9" s="538" customFormat="1">
      <c r="A831" s="383" t="s">
        <v>7295</v>
      </c>
      <c r="B831" s="383" t="s">
        <v>174</v>
      </c>
      <c r="C831" s="383" t="s">
        <v>89</v>
      </c>
      <c r="D831" s="539" t="s">
        <v>1206</v>
      </c>
      <c r="E831" s="384">
        <v>0</v>
      </c>
      <c r="F831" s="384">
        <v>0</v>
      </c>
      <c r="G831" s="384">
        <v>0</v>
      </c>
      <c r="H831" s="384">
        <v>0</v>
      </c>
      <c r="I831" s="384">
        <v>0</v>
      </c>
    </row>
    <row r="832" spans="1:9" s="538" customFormat="1">
      <c r="A832" s="383" t="s">
        <v>7296</v>
      </c>
      <c r="B832" s="383" t="s">
        <v>174</v>
      </c>
      <c r="C832" s="383" t="s">
        <v>162</v>
      </c>
      <c r="D832" s="539" t="s">
        <v>1206</v>
      </c>
      <c r="E832" s="384">
        <v>0</v>
      </c>
      <c r="F832" s="384">
        <v>0</v>
      </c>
      <c r="G832" s="384">
        <v>0</v>
      </c>
      <c r="H832" s="384">
        <v>0</v>
      </c>
      <c r="I832" s="384">
        <v>0</v>
      </c>
    </row>
    <row r="833" spans="1:9" s="538" customFormat="1">
      <c r="A833" s="383" t="s">
        <v>7297</v>
      </c>
      <c r="B833" s="383" t="s">
        <v>174</v>
      </c>
      <c r="C833" s="383" t="s">
        <v>206</v>
      </c>
      <c r="D833" s="539" t="s">
        <v>1206</v>
      </c>
      <c r="E833" s="384">
        <v>0</v>
      </c>
      <c r="F833" s="384">
        <v>0</v>
      </c>
      <c r="G833" s="384">
        <v>0</v>
      </c>
      <c r="H833" s="384">
        <v>0</v>
      </c>
      <c r="I833" s="384">
        <v>0</v>
      </c>
    </row>
    <row r="834" spans="1:9" s="538" customFormat="1">
      <c r="A834" s="383" t="s">
        <v>7298</v>
      </c>
      <c r="B834" s="383" t="s">
        <v>174</v>
      </c>
      <c r="C834" s="383" t="s">
        <v>107</v>
      </c>
      <c r="D834" s="539" t="s">
        <v>1206</v>
      </c>
      <c r="E834" s="384">
        <v>0</v>
      </c>
      <c r="F834" s="384">
        <v>0</v>
      </c>
      <c r="G834" s="384">
        <v>0</v>
      </c>
      <c r="H834" s="384">
        <v>0</v>
      </c>
      <c r="I834" s="384">
        <v>0</v>
      </c>
    </row>
    <row r="835" spans="1:9" s="538" customFormat="1">
      <c r="A835" s="383" t="s">
        <v>7299</v>
      </c>
      <c r="B835" s="383" t="s">
        <v>174</v>
      </c>
      <c r="C835" s="383" t="s">
        <v>185</v>
      </c>
      <c r="D835" s="383" t="s">
        <v>1206</v>
      </c>
      <c r="E835" s="384">
        <v>1</v>
      </c>
      <c r="F835" s="384">
        <v>0</v>
      </c>
      <c r="G835" s="384">
        <v>0</v>
      </c>
      <c r="H835" s="384">
        <v>1</v>
      </c>
      <c r="I835" s="384">
        <v>0</v>
      </c>
    </row>
    <row r="836" spans="1:9" s="538" customFormat="1">
      <c r="A836" s="383" t="s">
        <v>7300</v>
      </c>
      <c r="B836" s="383" t="s">
        <v>174</v>
      </c>
      <c r="C836" s="383" t="s">
        <v>110</v>
      </c>
      <c r="D836" s="383" t="s">
        <v>1206</v>
      </c>
      <c r="E836" s="384">
        <v>1</v>
      </c>
      <c r="F836" s="384">
        <v>0</v>
      </c>
      <c r="G836" s="384">
        <v>0</v>
      </c>
      <c r="H836" s="384">
        <v>1</v>
      </c>
      <c r="I836" s="384">
        <v>0</v>
      </c>
    </row>
    <row r="837" spans="1:9" s="538" customFormat="1">
      <c r="A837" s="383" t="s">
        <v>1691</v>
      </c>
      <c r="B837" s="383" t="s">
        <v>174</v>
      </c>
      <c r="C837" s="383" t="s">
        <v>90</v>
      </c>
      <c r="D837" s="539" t="s">
        <v>1206</v>
      </c>
      <c r="E837" s="384">
        <v>2</v>
      </c>
      <c r="F837" s="384">
        <v>0</v>
      </c>
      <c r="G837" s="384">
        <v>1</v>
      </c>
      <c r="H837" s="384">
        <v>1</v>
      </c>
      <c r="I837" s="384">
        <v>0</v>
      </c>
    </row>
    <row r="838" spans="1:9" s="538" customFormat="1">
      <c r="A838" s="383" t="s">
        <v>7301</v>
      </c>
      <c r="B838" s="383" t="s">
        <v>174</v>
      </c>
      <c r="C838" s="383" t="s">
        <v>113</v>
      </c>
      <c r="D838" s="539" t="s">
        <v>1206</v>
      </c>
      <c r="E838" s="384">
        <v>0</v>
      </c>
      <c r="F838" s="384">
        <v>0</v>
      </c>
      <c r="G838" s="384">
        <v>0</v>
      </c>
      <c r="H838" s="384">
        <v>0</v>
      </c>
      <c r="I838" s="384">
        <v>0</v>
      </c>
    </row>
    <row r="839" spans="1:9" s="538" customFormat="1">
      <c r="A839" s="383" t="s">
        <v>7302</v>
      </c>
      <c r="B839" s="383" t="s">
        <v>174</v>
      </c>
      <c r="C839" s="383" t="s">
        <v>186</v>
      </c>
      <c r="D839" s="539" t="s">
        <v>1206</v>
      </c>
      <c r="E839" s="384">
        <v>0</v>
      </c>
      <c r="F839" s="384">
        <v>0</v>
      </c>
      <c r="G839" s="384">
        <v>0</v>
      </c>
      <c r="H839" s="384">
        <v>0</v>
      </c>
      <c r="I839" s="384">
        <v>0</v>
      </c>
    </row>
    <row r="840" spans="1:9" s="538" customFormat="1">
      <c r="A840" s="383" t="s">
        <v>8103</v>
      </c>
      <c r="B840" s="383" t="s">
        <v>174</v>
      </c>
      <c r="C840" s="540" t="s">
        <v>115</v>
      </c>
      <c r="D840" s="540" t="s">
        <v>1206</v>
      </c>
      <c r="E840" s="384">
        <v>1</v>
      </c>
      <c r="F840" s="384">
        <v>0</v>
      </c>
      <c r="G840" s="384">
        <v>1</v>
      </c>
      <c r="H840" s="384">
        <v>0</v>
      </c>
      <c r="I840" s="384">
        <v>0</v>
      </c>
    </row>
    <row r="841" spans="1:9" s="538" customFormat="1">
      <c r="A841" s="383" t="s">
        <v>7303</v>
      </c>
      <c r="B841" s="383" t="s">
        <v>174</v>
      </c>
      <c r="C841" s="383" t="s">
        <v>146</v>
      </c>
      <c r="D841" s="539" t="s">
        <v>1206</v>
      </c>
      <c r="E841" s="384">
        <v>1</v>
      </c>
      <c r="F841" s="384">
        <v>0</v>
      </c>
      <c r="G841" s="384">
        <v>1</v>
      </c>
      <c r="H841" s="384">
        <v>0</v>
      </c>
      <c r="I841" s="384">
        <v>0</v>
      </c>
    </row>
    <row r="842" spans="1:9" s="538" customFormat="1">
      <c r="A842" s="383" t="s">
        <v>7304</v>
      </c>
      <c r="B842" s="383" t="s">
        <v>174</v>
      </c>
      <c r="C842" s="383" t="s">
        <v>187</v>
      </c>
      <c r="D842" s="383" t="s">
        <v>1206</v>
      </c>
      <c r="E842" s="384">
        <v>0</v>
      </c>
      <c r="F842" s="384">
        <v>0</v>
      </c>
      <c r="G842" s="384">
        <v>0</v>
      </c>
      <c r="H842" s="384">
        <v>0</v>
      </c>
      <c r="I842" s="384">
        <v>0</v>
      </c>
    </row>
    <row r="843" spans="1:9" s="538" customFormat="1">
      <c r="A843" s="383" t="s">
        <v>1694</v>
      </c>
      <c r="B843" s="383" t="s">
        <v>174</v>
      </c>
      <c r="C843" s="383" t="s">
        <v>148</v>
      </c>
      <c r="D843" s="539" t="s">
        <v>1206</v>
      </c>
      <c r="E843" s="384">
        <v>2</v>
      </c>
      <c r="F843" s="384">
        <v>1</v>
      </c>
      <c r="G843" s="384">
        <v>1</v>
      </c>
      <c r="H843" s="384">
        <v>0</v>
      </c>
      <c r="I843" s="384">
        <v>0</v>
      </c>
    </row>
    <row r="844" spans="1:9" s="538" customFormat="1">
      <c r="A844" s="383" t="s">
        <v>7305</v>
      </c>
      <c r="B844" s="383" t="s">
        <v>174</v>
      </c>
      <c r="C844" s="383" t="s">
        <v>119</v>
      </c>
      <c r="D844" s="539" t="s">
        <v>1206</v>
      </c>
      <c r="E844" s="384">
        <v>0</v>
      </c>
      <c r="F844" s="384">
        <v>0</v>
      </c>
      <c r="G844" s="384">
        <v>0</v>
      </c>
      <c r="H844" s="384">
        <v>0</v>
      </c>
      <c r="I844" s="384">
        <v>0</v>
      </c>
    </row>
    <row r="845" spans="1:9" s="538" customFormat="1">
      <c r="A845" s="383" t="s">
        <v>7306</v>
      </c>
      <c r="B845" s="383" t="s">
        <v>174</v>
      </c>
      <c r="C845" s="383" t="s">
        <v>149</v>
      </c>
      <c r="D845" s="539" t="s">
        <v>1206</v>
      </c>
      <c r="E845" s="384">
        <v>1</v>
      </c>
      <c r="F845" s="384">
        <v>0</v>
      </c>
      <c r="G845" s="384">
        <v>1</v>
      </c>
      <c r="H845" s="384">
        <v>0</v>
      </c>
      <c r="I845" s="384">
        <v>0</v>
      </c>
    </row>
    <row r="846" spans="1:9" s="538" customFormat="1">
      <c r="A846" s="383" t="s">
        <v>7307</v>
      </c>
      <c r="B846" s="383" t="s">
        <v>174</v>
      </c>
      <c r="C846" s="383" t="s">
        <v>81</v>
      </c>
      <c r="D846" s="539" t="s">
        <v>1206</v>
      </c>
      <c r="E846" s="384">
        <v>1</v>
      </c>
      <c r="F846" s="384">
        <v>1</v>
      </c>
      <c r="G846" s="384">
        <v>0</v>
      </c>
      <c r="H846" s="384">
        <v>0</v>
      </c>
      <c r="I846" s="384">
        <v>0</v>
      </c>
    </row>
    <row r="847" spans="1:9" s="538" customFormat="1">
      <c r="A847" s="383" t="s">
        <v>7308</v>
      </c>
      <c r="B847" s="383" t="s">
        <v>174</v>
      </c>
      <c r="C847" s="383" t="s">
        <v>91</v>
      </c>
      <c r="D847" s="539" t="s">
        <v>1206</v>
      </c>
      <c r="E847" s="384">
        <v>0</v>
      </c>
      <c r="F847" s="384">
        <v>0</v>
      </c>
      <c r="G847" s="384">
        <v>0</v>
      </c>
      <c r="H847" s="384">
        <v>0</v>
      </c>
      <c r="I847" s="384">
        <v>0</v>
      </c>
    </row>
    <row r="848" spans="1:9" s="538" customFormat="1">
      <c r="A848" s="383" t="s">
        <v>1697</v>
      </c>
      <c r="B848" s="383" t="s">
        <v>174</v>
      </c>
      <c r="C848" s="383" t="s">
        <v>34</v>
      </c>
      <c r="D848" s="383" t="s">
        <v>1206</v>
      </c>
      <c r="E848" s="384">
        <v>1</v>
      </c>
      <c r="F848" s="384">
        <v>0</v>
      </c>
      <c r="G848" s="384">
        <v>1</v>
      </c>
      <c r="H848" s="384">
        <v>0</v>
      </c>
      <c r="I848" s="384">
        <v>0</v>
      </c>
    </row>
    <row r="849" spans="1:9" s="538" customFormat="1">
      <c r="A849" s="383" t="s">
        <v>7309</v>
      </c>
      <c r="B849" s="383" t="s">
        <v>174</v>
      </c>
      <c r="C849" s="383" t="s">
        <v>189</v>
      </c>
      <c r="D849" s="539" t="s">
        <v>1206</v>
      </c>
      <c r="E849" s="384">
        <v>0</v>
      </c>
      <c r="F849" s="384">
        <v>0</v>
      </c>
      <c r="G849" s="384">
        <v>0</v>
      </c>
      <c r="H849" s="384">
        <v>0</v>
      </c>
      <c r="I849" s="384">
        <v>0</v>
      </c>
    </row>
    <row r="850" spans="1:9" s="538" customFormat="1">
      <c r="A850" s="383" t="s">
        <v>7310</v>
      </c>
      <c r="B850" s="383" t="s">
        <v>174</v>
      </c>
      <c r="C850" s="383" t="s">
        <v>151</v>
      </c>
      <c r="D850" s="539" t="s">
        <v>1206</v>
      </c>
      <c r="E850" s="384">
        <v>1</v>
      </c>
      <c r="F850" s="384">
        <v>0</v>
      </c>
      <c r="G850" s="384">
        <v>1</v>
      </c>
      <c r="H850" s="384">
        <v>0</v>
      </c>
      <c r="I850" s="384">
        <v>0</v>
      </c>
    </row>
    <row r="851" spans="1:9" s="538" customFormat="1">
      <c r="A851" s="383" t="s">
        <v>7311</v>
      </c>
      <c r="B851" s="383" t="s">
        <v>174</v>
      </c>
      <c r="C851" s="383" t="s">
        <v>92</v>
      </c>
      <c r="D851" s="383" t="s">
        <v>1206</v>
      </c>
      <c r="E851" s="384">
        <v>0</v>
      </c>
      <c r="F851" s="384">
        <v>0</v>
      </c>
      <c r="G851" s="384">
        <v>0</v>
      </c>
      <c r="H851" s="384">
        <v>0</v>
      </c>
      <c r="I851" s="384">
        <v>0</v>
      </c>
    </row>
    <row r="852" spans="1:9" s="538" customFormat="1">
      <c r="A852" s="383" t="s">
        <v>7312</v>
      </c>
      <c r="B852" s="383" t="s">
        <v>174</v>
      </c>
      <c r="C852" s="383" t="s">
        <v>208</v>
      </c>
      <c r="D852" s="383" t="s">
        <v>1206</v>
      </c>
      <c r="E852" s="384">
        <v>0</v>
      </c>
      <c r="F852" s="384">
        <v>0</v>
      </c>
      <c r="G852" s="384">
        <v>0</v>
      </c>
      <c r="H852" s="384">
        <v>0</v>
      </c>
      <c r="I852" s="384">
        <v>0</v>
      </c>
    </row>
    <row r="853" spans="1:9" s="538" customFormat="1">
      <c r="A853" s="383" t="s">
        <v>7313</v>
      </c>
      <c r="B853" s="383" t="s">
        <v>174</v>
      </c>
      <c r="C853" s="383" t="s">
        <v>61</v>
      </c>
      <c r="D853" s="539" t="s">
        <v>1206</v>
      </c>
      <c r="E853" s="384">
        <v>0</v>
      </c>
      <c r="F853" s="384">
        <v>0</v>
      </c>
      <c r="G853" s="384">
        <v>0</v>
      </c>
      <c r="H853" s="384">
        <v>0</v>
      </c>
      <c r="I853" s="384">
        <v>0</v>
      </c>
    </row>
    <row r="854" spans="1:9" s="538" customFormat="1">
      <c r="A854" s="383" t="s">
        <v>7314</v>
      </c>
      <c r="B854" s="383" t="s">
        <v>174</v>
      </c>
      <c r="C854" s="383" t="s">
        <v>82</v>
      </c>
      <c r="D854" s="539" t="s">
        <v>1206</v>
      </c>
      <c r="E854" s="384">
        <v>0</v>
      </c>
      <c r="F854" s="384">
        <v>0</v>
      </c>
      <c r="G854" s="384">
        <v>0</v>
      </c>
      <c r="H854" s="384">
        <v>0</v>
      </c>
      <c r="I854" s="384">
        <v>0</v>
      </c>
    </row>
    <row r="855" spans="1:9" s="538" customFormat="1">
      <c r="A855" s="383" t="s">
        <v>7315</v>
      </c>
      <c r="B855" s="383" t="s">
        <v>174</v>
      </c>
      <c r="C855" s="383" t="s">
        <v>167</v>
      </c>
      <c r="D855" s="539" t="s">
        <v>1206</v>
      </c>
      <c r="E855" s="384">
        <v>0</v>
      </c>
      <c r="F855" s="384">
        <v>0</v>
      </c>
      <c r="G855" s="384">
        <v>0</v>
      </c>
      <c r="H855" s="384">
        <v>0</v>
      </c>
      <c r="I855" s="384">
        <v>0</v>
      </c>
    </row>
    <row r="856" spans="1:9" s="538" customFormat="1">
      <c r="A856" s="383" t="s">
        <v>7316</v>
      </c>
      <c r="B856" s="383" t="s">
        <v>174</v>
      </c>
      <c r="C856" s="383" t="s">
        <v>84</v>
      </c>
      <c r="D856" s="539" t="s">
        <v>1206</v>
      </c>
      <c r="E856" s="384">
        <v>0</v>
      </c>
      <c r="F856" s="384">
        <v>0</v>
      </c>
      <c r="G856" s="384">
        <v>0</v>
      </c>
      <c r="H856" s="384">
        <v>0</v>
      </c>
      <c r="I856" s="384">
        <v>0</v>
      </c>
    </row>
    <row r="857" spans="1:9" s="538" customFormat="1">
      <c r="A857" s="383" t="s">
        <v>7317</v>
      </c>
      <c r="B857" s="383" t="s">
        <v>174</v>
      </c>
      <c r="C857" s="383" t="s">
        <v>153</v>
      </c>
      <c r="D857" s="539" t="s">
        <v>1206</v>
      </c>
      <c r="E857" s="384">
        <v>0</v>
      </c>
      <c r="F857" s="384">
        <v>0</v>
      </c>
      <c r="G857" s="384">
        <v>0</v>
      </c>
      <c r="H857" s="384">
        <v>0</v>
      </c>
      <c r="I857" s="384">
        <v>0</v>
      </c>
    </row>
    <row r="858" spans="1:9" s="538" customFormat="1">
      <c r="A858" s="383" t="s">
        <v>7318</v>
      </c>
      <c r="B858" s="383" t="s">
        <v>174</v>
      </c>
      <c r="C858" s="383" t="s">
        <v>62</v>
      </c>
      <c r="D858" s="539" t="s">
        <v>1206</v>
      </c>
      <c r="E858" s="384">
        <v>0</v>
      </c>
      <c r="F858" s="384">
        <v>0</v>
      </c>
      <c r="G858" s="384">
        <v>0</v>
      </c>
      <c r="H858" s="384">
        <v>0</v>
      </c>
      <c r="I858" s="384">
        <v>0</v>
      </c>
    </row>
    <row r="859" spans="1:9" s="538" customFormat="1">
      <c r="A859" s="383" t="s">
        <v>7319</v>
      </c>
      <c r="B859" s="383" t="s">
        <v>174</v>
      </c>
      <c r="C859" s="383" t="s">
        <v>221</v>
      </c>
      <c r="D859" s="539" t="s">
        <v>1206</v>
      </c>
      <c r="E859" s="384">
        <v>0</v>
      </c>
      <c r="F859" s="384">
        <v>0</v>
      </c>
      <c r="G859" s="384">
        <v>0</v>
      </c>
      <c r="H859" s="384">
        <v>0</v>
      </c>
      <c r="I859" s="384">
        <v>0</v>
      </c>
    </row>
    <row r="860" spans="1:9" s="538" customFormat="1">
      <c r="A860" s="383" t="s">
        <v>7320</v>
      </c>
      <c r="B860" s="383" t="s">
        <v>174</v>
      </c>
      <c r="C860" s="540" t="s">
        <v>222</v>
      </c>
      <c r="D860" s="540" t="s">
        <v>1206</v>
      </c>
      <c r="E860" s="384">
        <v>0</v>
      </c>
      <c r="F860" s="384">
        <v>0</v>
      </c>
      <c r="G860" s="384">
        <v>0</v>
      </c>
      <c r="H860" s="384">
        <v>0</v>
      </c>
      <c r="I860" s="384">
        <v>0</v>
      </c>
    </row>
    <row r="861" spans="1:9" s="538" customFormat="1">
      <c r="A861" s="383" t="s">
        <v>1700</v>
      </c>
      <c r="B861" s="383" t="s">
        <v>174</v>
      </c>
      <c r="C861" s="383" t="s">
        <v>211</v>
      </c>
      <c r="D861" s="539" t="s">
        <v>1206</v>
      </c>
      <c r="E861" s="384">
        <v>1</v>
      </c>
      <c r="F861" s="384">
        <v>0</v>
      </c>
      <c r="G861" s="384">
        <v>1</v>
      </c>
      <c r="H861" s="384">
        <v>0</v>
      </c>
      <c r="I861" s="384">
        <v>0</v>
      </c>
    </row>
    <row r="862" spans="1:9" s="538" customFormat="1">
      <c r="A862" s="383" t="s">
        <v>7321</v>
      </c>
      <c r="B862" s="383" t="s">
        <v>174</v>
      </c>
      <c r="C862" s="540" t="s">
        <v>194</v>
      </c>
      <c r="D862" s="540" t="s">
        <v>1206</v>
      </c>
      <c r="E862" s="384">
        <v>0</v>
      </c>
      <c r="F862" s="384">
        <v>0</v>
      </c>
      <c r="G862" s="384">
        <v>0</v>
      </c>
      <c r="H862" s="384">
        <v>0</v>
      </c>
      <c r="I862" s="384">
        <v>0</v>
      </c>
    </row>
    <row r="863" spans="1:9" s="538" customFormat="1">
      <c r="A863" s="383" t="s">
        <v>7322</v>
      </c>
      <c r="B863" s="383" t="s">
        <v>174</v>
      </c>
      <c r="C863" s="383" t="s">
        <v>154</v>
      </c>
      <c r="D863" s="383" t="s">
        <v>1206</v>
      </c>
      <c r="E863" s="384">
        <v>1</v>
      </c>
      <c r="F863" s="384">
        <v>1</v>
      </c>
      <c r="G863" s="384">
        <v>0</v>
      </c>
      <c r="H863" s="384">
        <v>0</v>
      </c>
      <c r="I863" s="384">
        <v>0</v>
      </c>
    </row>
    <row r="864" spans="1:9" s="538" customFormat="1">
      <c r="A864" s="383" t="s">
        <v>7323</v>
      </c>
      <c r="B864" s="383" t="s">
        <v>174</v>
      </c>
      <c r="C864" s="383" t="s">
        <v>223</v>
      </c>
      <c r="D864" s="539" t="s">
        <v>1206</v>
      </c>
      <c r="E864" s="384">
        <v>0</v>
      </c>
      <c r="F864" s="384">
        <v>0</v>
      </c>
      <c r="G864" s="384">
        <v>0</v>
      </c>
      <c r="H864" s="384">
        <v>0</v>
      </c>
      <c r="I864" s="384">
        <v>0</v>
      </c>
    </row>
    <row r="865" spans="1:9" s="538" customFormat="1">
      <c r="A865" s="383" t="s">
        <v>7324</v>
      </c>
      <c r="B865" s="383" t="s">
        <v>174</v>
      </c>
      <c r="C865" s="383" t="s">
        <v>40</v>
      </c>
      <c r="D865" s="383" t="s">
        <v>1206</v>
      </c>
      <c r="E865" s="384">
        <v>0</v>
      </c>
      <c r="F865" s="384">
        <v>0</v>
      </c>
      <c r="G865" s="384">
        <v>0</v>
      </c>
      <c r="H865" s="384">
        <v>0</v>
      </c>
      <c r="I865" s="384">
        <v>0</v>
      </c>
    </row>
    <row r="866" spans="1:9" s="538" customFormat="1">
      <c r="A866" s="383" t="s">
        <v>7325</v>
      </c>
      <c r="B866" s="383" t="s">
        <v>174</v>
      </c>
      <c r="C866" s="383" t="s">
        <v>224</v>
      </c>
      <c r="D866" s="383" t="s">
        <v>1206</v>
      </c>
      <c r="E866" s="384">
        <v>0</v>
      </c>
      <c r="F866" s="384">
        <v>0</v>
      </c>
      <c r="G866" s="384">
        <v>0</v>
      </c>
      <c r="H866" s="384">
        <v>0</v>
      </c>
      <c r="I866" s="384">
        <v>0</v>
      </c>
    </row>
    <row r="867" spans="1:9" s="538" customFormat="1">
      <c r="A867" s="383" t="s">
        <v>7326</v>
      </c>
      <c r="B867" s="383" t="s">
        <v>174</v>
      </c>
      <c r="C867" s="383" t="s">
        <v>95</v>
      </c>
      <c r="D867" s="383" t="s">
        <v>1206</v>
      </c>
      <c r="E867" s="384">
        <v>0</v>
      </c>
      <c r="F867" s="384">
        <v>0</v>
      </c>
      <c r="G867" s="384">
        <v>0</v>
      </c>
      <c r="H867" s="384">
        <v>0</v>
      </c>
      <c r="I867" s="384">
        <v>0</v>
      </c>
    </row>
    <row r="868" spans="1:9" s="538" customFormat="1">
      <c r="A868" s="383" t="s">
        <v>1703</v>
      </c>
      <c r="B868" s="383" t="s">
        <v>174</v>
      </c>
      <c r="C868" s="383" t="s">
        <v>195</v>
      </c>
      <c r="D868" s="539" t="s">
        <v>1206</v>
      </c>
      <c r="E868" s="384">
        <v>3</v>
      </c>
      <c r="F868" s="384">
        <v>1</v>
      </c>
      <c r="G868" s="384">
        <v>2</v>
      </c>
      <c r="H868" s="384">
        <v>0</v>
      </c>
      <c r="I868" s="384">
        <v>0</v>
      </c>
    </row>
    <row r="869" spans="1:9" s="538" customFormat="1">
      <c r="A869" s="383" t="s">
        <v>7327</v>
      </c>
      <c r="B869" s="383" t="s">
        <v>174</v>
      </c>
      <c r="C869" s="383" t="s">
        <v>213</v>
      </c>
      <c r="D869" s="539" t="s">
        <v>1206</v>
      </c>
      <c r="E869" s="384">
        <v>0</v>
      </c>
      <c r="F869" s="384">
        <v>0</v>
      </c>
      <c r="G869" s="384">
        <v>0</v>
      </c>
      <c r="H869" s="384">
        <v>0</v>
      </c>
      <c r="I869" s="384">
        <v>0</v>
      </c>
    </row>
    <row r="870" spans="1:9" s="538" customFormat="1">
      <c r="A870" s="383" t="s">
        <v>7328</v>
      </c>
      <c r="B870" s="383" t="s">
        <v>174</v>
      </c>
      <c r="C870" s="383" t="s">
        <v>214</v>
      </c>
      <c r="D870" s="539" t="s">
        <v>1206</v>
      </c>
      <c r="E870" s="384">
        <v>0</v>
      </c>
      <c r="F870" s="384">
        <v>0</v>
      </c>
      <c r="G870" s="384">
        <v>0</v>
      </c>
      <c r="H870" s="384">
        <v>0</v>
      </c>
      <c r="I870" s="384">
        <v>0</v>
      </c>
    </row>
    <row r="871" spans="1:9" s="538" customFormat="1">
      <c r="A871" s="383" t="s">
        <v>7329</v>
      </c>
      <c r="B871" s="383" t="s">
        <v>174</v>
      </c>
      <c r="C871" s="383" t="s">
        <v>227</v>
      </c>
      <c r="D871" s="383" t="s">
        <v>1206</v>
      </c>
      <c r="E871" s="384">
        <v>0</v>
      </c>
      <c r="F871" s="384">
        <v>0</v>
      </c>
      <c r="G871" s="384">
        <v>0</v>
      </c>
      <c r="H871" s="384">
        <v>0</v>
      </c>
      <c r="I871" s="384">
        <v>0</v>
      </c>
    </row>
    <row r="872" spans="1:9" s="538" customFormat="1">
      <c r="A872" s="383" t="s">
        <v>7330</v>
      </c>
      <c r="B872" s="383" t="s">
        <v>174</v>
      </c>
      <c r="C872" s="383" t="s">
        <v>215</v>
      </c>
      <c r="D872" s="383" t="s">
        <v>1206</v>
      </c>
      <c r="E872" s="384">
        <v>0</v>
      </c>
      <c r="F872" s="384">
        <v>0</v>
      </c>
      <c r="G872" s="384">
        <v>0</v>
      </c>
      <c r="H872" s="384">
        <v>0</v>
      </c>
      <c r="I872" s="384">
        <v>0</v>
      </c>
    </row>
    <row r="873" spans="1:9" s="538" customFormat="1">
      <c r="A873" s="383" t="s">
        <v>7331</v>
      </c>
      <c r="B873" s="383" t="s">
        <v>174</v>
      </c>
      <c r="C873" s="383" t="s">
        <v>198</v>
      </c>
      <c r="D873" s="539" t="s">
        <v>1206</v>
      </c>
      <c r="E873" s="384">
        <v>0</v>
      </c>
      <c r="F873" s="384">
        <v>0</v>
      </c>
      <c r="G873" s="384">
        <v>0</v>
      </c>
      <c r="H873" s="384">
        <v>0</v>
      </c>
      <c r="I873" s="384">
        <v>0</v>
      </c>
    </row>
    <row r="874" spans="1:9" s="538" customFormat="1">
      <c r="A874" s="383" t="s">
        <v>6638</v>
      </c>
      <c r="B874" s="383" t="s">
        <v>175</v>
      </c>
      <c r="C874" s="383" t="s">
        <v>66</v>
      </c>
      <c r="D874" s="539" t="s">
        <v>1208</v>
      </c>
      <c r="E874" s="384">
        <v>2985</v>
      </c>
      <c r="F874" s="384">
        <v>239</v>
      </c>
      <c r="G874" s="384">
        <v>1850</v>
      </c>
      <c r="H874" s="384">
        <v>723</v>
      </c>
      <c r="I874" s="384">
        <v>173</v>
      </c>
    </row>
    <row r="875" spans="1:9" s="538" customFormat="1">
      <c r="A875" s="383" t="s">
        <v>6640</v>
      </c>
      <c r="B875" s="383" t="s">
        <v>175</v>
      </c>
      <c r="C875" s="383" t="s">
        <v>97</v>
      </c>
      <c r="D875" s="539" t="s">
        <v>1208</v>
      </c>
      <c r="E875" s="384">
        <v>14</v>
      </c>
      <c r="F875" s="384">
        <v>0</v>
      </c>
      <c r="G875" s="384">
        <v>7</v>
      </c>
      <c r="H875" s="384">
        <v>6</v>
      </c>
      <c r="I875" s="384">
        <v>1</v>
      </c>
    </row>
    <row r="876" spans="1:9" s="538" customFormat="1">
      <c r="A876" s="383" t="s">
        <v>6798</v>
      </c>
      <c r="B876" s="383" t="s">
        <v>175</v>
      </c>
      <c r="C876" s="383" t="s">
        <v>98</v>
      </c>
      <c r="D876" s="539" t="s">
        <v>1208</v>
      </c>
      <c r="E876" s="384">
        <v>16</v>
      </c>
      <c r="F876" s="384">
        <v>1</v>
      </c>
      <c r="G876" s="384">
        <v>12</v>
      </c>
      <c r="H876" s="384">
        <v>2</v>
      </c>
      <c r="I876" s="384">
        <v>1</v>
      </c>
    </row>
    <row r="877" spans="1:9" s="538" customFormat="1">
      <c r="A877" s="383" t="s">
        <v>6799</v>
      </c>
      <c r="B877" s="383" t="s">
        <v>175</v>
      </c>
      <c r="C877" s="383" t="s">
        <v>230</v>
      </c>
      <c r="D877" s="539" t="s">
        <v>1208</v>
      </c>
      <c r="E877" s="384">
        <v>8</v>
      </c>
      <c r="F877" s="384">
        <v>0</v>
      </c>
      <c r="G877" s="384">
        <v>4</v>
      </c>
      <c r="H877" s="384">
        <v>3</v>
      </c>
      <c r="I877" s="384">
        <v>1</v>
      </c>
    </row>
    <row r="878" spans="1:9" s="538" customFormat="1">
      <c r="A878" s="383" t="s">
        <v>6800</v>
      </c>
      <c r="B878" s="383" t="s">
        <v>175</v>
      </c>
      <c r="C878" s="383" t="s">
        <v>200</v>
      </c>
      <c r="D878" s="383" t="s">
        <v>1208</v>
      </c>
      <c r="E878" s="384">
        <v>10</v>
      </c>
      <c r="F878" s="384">
        <v>3</v>
      </c>
      <c r="G878" s="384">
        <v>7</v>
      </c>
      <c r="H878" s="384">
        <v>0</v>
      </c>
      <c r="I878" s="384">
        <v>0</v>
      </c>
    </row>
    <row r="879" spans="1:9" s="538" customFormat="1">
      <c r="A879" s="383" t="s">
        <v>6801</v>
      </c>
      <c r="B879" s="383" t="s">
        <v>175</v>
      </c>
      <c r="C879" s="383" t="s">
        <v>86</v>
      </c>
      <c r="D879" s="539" t="s">
        <v>1208</v>
      </c>
      <c r="E879" s="384">
        <v>11</v>
      </c>
      <c r="F879" s="384">
        <v>1</v>
      </c>
      <c r="G879" s="384">
        <v>7</v>
      </c>
      <c r="H879" s="384">
        <v>3</v>
      </c>
      <c r="I879" s="384">
        <v>0</v>
      </c>
    </row>
    <row r="880" spans="1:9" s="538" customFormat="1">
      <c r="A880" s="383" t="s">
        <v>6802</v>
      </c>
      <c r="B880" s="383" t="s">
        <v>175</v>
      </c>
      <c r="C880" s="383" t="s">
        <v>99</v>
      </c>
      <c r="D880" s="539" t="s">
        <v>1208</v>
      </c>
      <c r="E880" s="384">
        <v>8</v>
      </c>
      <c r="F880" s="384">
        <v>1</v>
      </c>
      <c r="G880" s="384">
        <v>4</v>
      </c>
      <c r="H880" s="384">
        <v>2</v>
      </c>
      <c r="I880" s="384">
        <v>1</v>
      </c>
    </row>
    <row r="881" spans="1:9" s="538" customFormat="1">
      <c r="A881" s="383" t="s">
        <v>6803</v>
      </c>
      <c r="B881" s="383" t="s">
        <v>175</v>
      </c>
      <c r="C881" s="383" t="s">
        <v>216</v>
      </c>
      <c r="D881" s="539" t="s">
        <v>1208</v>
      </c>
      <c r="E881" s="384">
        <v>90</v>
      </c>
      <c r="F881" s="384">
        <v>7</v>
      </c>
      <c r="G881" s="384">
        <v>45</v>
      </c>
      <c r="H881" s="384">
        <v>31</v>
      </c>
      <c r="I881" s="384">
        <v>7</v>
      </c>
    </row>
    <row r="882" spans="1:9" s="538" customFormat="1">
      <c r="A882" s="383" t="s">
        <v>6804</v>
      </c>
      <c r="B882" s="383" t="s">
        <v>175</v>
      </c>
      <c r="C882" s="540" t="s">
        <v>23</v>
      </c>
      <c r="D882" s="540" t="s">
        <v>1208</v>
      </c>
      <c r="E882" s="384">
        <v>16</v>
      </c>
      <c r="F882" s="384">
        <v>4</v>
      </c>
      <c r="G882" s="384">
        <v>9</v>
      </c>
      <c r="H882" s="384">
        <v>3</v>
      </c>
      <c r="I882" s="384">
        <v>0</v>
      </c>
    </row>
    <row r="883" spans="1:9" s="538" customFormat="1">
      <c r="A883" s="383" t="s">
        <v>6805</v>
      </c>
      <c r="B883" s="383" t="s">
        <v>175</v>
      </c>
      <c r="C883" s="383" t="s">
        <v>24</v>
      </c>
      <c r="D883" s="383" t="s">
        <v>1208</v>
      </c>
      <c r="E883" s="384">
        <v>9</v>
      </c>
      <c r="F883" s="384">
        <v>1</v>
      </c>
      <c r="G883" s="384">
        <v>5</v>
      </c>
      <c r="H883" s="384">
        <v>3</v>
      </c>
      <c r="I883" s="384">
        <v>0</v>
      </c>
    </row>
    <row r="884" spans="1:9" s="538" customFormat="1">
      <c r="A884" s="383" t="s">
        <v>6806</v>
      </c>
      <c r="B884" s="383" t="s">
        <v>175</v>
      </c>
      <c r="C884" s="383" t="s">
        <v>25</v>
      </c>
      <c r="D884" s="539" t="s">
        <v>1208</v>
      </c>
      <c r="E884" s="384">
        <v>15</v>
      </c>
      <c r="F884" s="384">
        <v>1</v>
      </c>
      <c r="G884" s="384">
        <v>10</v>
      </c>
      <c r="H884" s="384">
        <v>4</v>
      </c>
      <c r="I884" s="384">
        <v>0</v>
      </c>
    </row>
    <row r="885" spans="1:9" s="538" customFormat="1">
      <c r="A885" s="383" t="s">
        <v>6807</v>
      </c>
      <c r="B885" s="383" t="s">
        <v>175</v>
      </c>
      <c r="C885" s="383" t="s">
        <v>201</v>
      </c>
      <c r="D885" s="383" t="s">
        <v>1208</v>
      </c>
      <c r="E885" s="384">
        <v>9</v>
      </c>
      <c r="F885" s="384">
        <v>0</v>
      </c>
      <c r="G885" s="384">
        <v>5</v>
      </c>
      <c r="H885" s="384">
        <v>3</v>
      </c>
      <c r="I885" s="384">
        <v>1</v>
      </c>
    </row>
    <row r="886" spans="1:9" s="538" customFormat="1">
      <c r="A886" s="383" t="s">
        <v>6808</v>
      </c>
      <c r="B886" s="383" t="s">
        <v>175</v>
      </c>
      <c r="C886" s="383" t="s">
        <v>181</v>
      </c>
      <c r="D886" s="539" t="s">
        <v>1208</v>
      </c>
      <c r="E886" s="384">
        <v>6</v>
      </c>
      <c r="F886" s="384">
        <v>0</v>
      </c>
      <c r="G886" s="384">
        <v>5</v>
      </c>
      <c r="H886" s="384">
        <v>0</v>
      </c>
      <c r="I886" s="384">
        <v>1</v>
      </c>
    </row>
    <row r="887" spans="1:9" s="538" customFormat="1">
      <c r="A887" s="383" t="s">
        <v>6809</v>
      </c>
      <c r="B887" s="383" t="s">
        <v>175</v>
      </c>
      <c r="C887" s="540" t="s">
        <v>231</v>
      </c>
      <c r="D887" s="539" t="s">
        <v>1208</v>
      </c>
      <c r="E887" s="384">
        <v>30</v>
      </c>
      <c r="F887" s="384">
        <v>0</v>
      </c>
      <c r="G887" s="384">
        <v>20</v>
      </c>
      <c r="H887" s="384">
        <v>9</v>
      </c>
      <c r="I887" s="384">
        <v>1</v>
      </c>
    </row>
    <row r="888" spans="1:9" s="538" customFormat="1">
      <c r="A888" s="383" t="s">
        <v>6810</v>
      </c>
      <c r="B888" s="383" t="s">
        <v>175</v>
      </c>
      <c r="C888" s="383" t="s">
        <v>100</v>
      </c>
      <c r="D888" s="383" t="s">
        <v>1208</v>
      </c>
      <c r="E888" s="384">
        <v>18</v>
      </c>
      <c r="F888" s="384">
        <v>0</v>
      </c>
      <c r="G888" s="384">
        <v>10</v>
      </c>
      <c r="H888" s="384">
        <v>6</v>
      </c>
      <c r="I888" s="384">
        <v>2</v>
      </c>
    </row>
    <row r="889" spans="1:9" s="538" customFormat="1">
      <c r="A889" s="383" t="s">
        <v>6811</v>
      </c>
      <c r="B889" s="383" t="s">
        <v>175</v>
      </c>
      <c r="C889" s="383" t="s">
        <v>182</v>
      </c>
      <c r="D889" s="539" t="s">
        <v>1208</v>
      </c>
      <c r="E889" s="384">
        <v>17</v>
      </c>
      <c r="F889" s="384">
        <v>2</v>
      </c>
      <c r="G889" s="384">
        <v>13</v>
      </c>
      <c r="H889" s="384">
        <v>2</v>
      </c>
      <c r="I889" s="384">
        <v>0</v>
      </c>
    </row>
    <row r="890" spans="1:9" s="538" customFormat="1">
      <c r="A890" s="383" t="s">
        <v>6812</v>
      </c>
      <c r="B890" s="383" t="s">
        <v>175</v>
      </c>
      <c r="C890" s="383" t="s">
        <v>202</v>
      </c>
      <c r="D890" s="539" t="s">
        <v>1208</v>
      </c>
      <c r="E890" s="384">
        <v>15</v>
      </c>
      <c r="F890" s="384">
        <v>3</v>
      </c>
      <c r="G890" s="384">
        <v>7</v>
      </c>
      <c r="H890" s="384">
        <v>4</v>
      </c>
      <c r="I890" s="384">
        <v>1</v>
      </c>
    </row>
    <row r="891" spans="1:9" s="538" customFormat="1">
      <c r="A891" s="383" t="s">
        <v>6813</v>
      </c>
      <c r="B891" s="383" t="s">
        <v>175</v>
      </c>
      <c r="C891" s="383" t="s">
        <v>101</v>
      </c>
      <c r="D891" s="383" t="s">
        <v>1208</v>
      </c>
      <c r="E891" s="384">
        <v>25</v>
      </c>
      <c r="F891" s="384">
        <v>2</v>
      </c>
      <c r="G891" s="384">
        <v>14</v>
      </c>
      <c r="H891" s="384">
        <v>6</v>
      </c>
      <c r="I891" s="384">
        <v>3</v>
      </c>
    </row>
    <row r="892" spans="1:9" s="538" customFormat="1">
      <c r="A892" s="383" t="s">
        <v>6814</v>
      </c>
      <c r="B892" s="383" t="s">
        <v>175</v>
      </c>
      <c r="C892" s="383" t="s">
        <v>183</v>
      </c>
      <c r="D892" s="383" t="s">
        <v>1208</v>
      </c>
      <c r="E892" s="384">
        <v>36</v>
      </c>
      <c r="F892" s="384">
        <v>6</v>
      </c>
      <c r="G892" s="384">
        <v>19</v>
      </c>
      <c r="H892" s="384">
        <v>8</v>
      </c>
      <c r="I892" s="384">
        <v>3</v>
      </c>
    </row>
    <row r="893" spans="1:9" s="538" customFormat="1">
      <c r="A893" s="383" t="s">
        <v>6815</v>
      </c>
      <c r="B893" s="383" t="s">
        <v>175</v>
      </c>
      <c r="C893" s="383" t="s">
        <v>26</v>
      </c>
      <c r="D893" s="539" t="s">
        <v>1208</v>
      </c>
      <c r="E893" s="384">
        <v>12</v>
      </c>
      <c r="F893" s="384">
        <v>1</v>
      </c>
      <c r="G893" s="384">
        <v>6</v>
      </c>
      <c r="H893" s="384">
        <v>3</v>
      </c>
      <c r="I893" s="384">
        <v>2</v>
      </c>
    </row>
    <row r="894" spans="1:9" s="538" customFormat="1">
      <c r="A894" s="383" t="s">
        <v>6816</v>
      </c>
      <c r="B894" s="383" t="s">
        <v>175</v>
      </c>
      <c r="C894" s="383" t="s">
        <v>232</v>
      </c>
      <c r="D894" s="539" t="s">
        <v>1208</v>
      </c>
      <c r="E894" s="384">
        <v>6</v>
      </c>
      <c r="F894" s="384">
        <v>1</v>
      </c>
      <c r="G894" s="384">
        <v>1</v>
      </c>
      <c r="H894" s="384">
        <v>4</v>
      </c>
      <c r="I894" s="384">
        <v>0</v>
      </c>
    </row>
    <row r="895" spans="1:9" s="538" customFormat="1">
      <c r="A895" s="383" t="s">
        <v>6817</v>
      </c>
      <c r="B895" s="383" t="s">
        <v>175</v>
      </c>
      <c r="C895" s="383" t="s">
        <v>87</v>
      </c>
      <c r="D895" s="383" t="s">
        <v>1208</v>
      </c>
      <c r="E895" s="384">
        <v>43</v>
      </c>
      <c r="F895" s="384">
        <v>1</v>
      </c>
      <c r="G895" s="384">
        <v>33</v>
      </c>
      <c r="H895" s="384">
        <v>6</v>
      </c>
      <c r="I895" s="384">
        <v>3</v>
      </c>
    </row>
    <row r="896" spans="1:9" s="538" customFormat="1">
      <c r="A896" s="383" t="s">
        <v>6818</v>
      </c>
      <c r="B896" s="383" t="s">
        <v>175</v>
      </c>
      <c r="C896" s="383" t="s">
        <v>102</v>
      </c>
      <c r="D896" s="539" t="s">
        <v>1208</v>
      </c>
      <c r="E896" s="384">
        <v>10</v>
      </c>
      <c r="F896" s="384">
        <v>1</v>
      </c>
      <c r="G896" s="384">
        <v>5</v>
      </c>
      <c r="H896" s="384">
        <v>4</v>
      </c>
      <c r="I896" s="384">
        <v>0</v>
      </c>
    </row>
    <row r="897" spans="1:9" s="538" customFormat="1">
      <c r="A897" s="383" t="s">
        <v>6819</v>
      </c>
      <c r="B897" s="383" t="s">
        <v>175</v>
      </c>
      <c r="C897" s="383" t="s">
        <v>88</v>
      </c>
      <c r="D897" s="539" t="s">
        <v>1208</v>
      </c>
      <c r="E897" s="384">
        <v>23</v>
      </c>
      <c r="F897" s="384">
        <v>1</v>
      </c>
      <c r="G897" s="384">
        <v>18</v>
      </c>
      <c r="H897" s="384">
        <v>3</v>
      </c>
      <c r="I897" s="384">
        <v>1</v>
      </c>
    </row>
    <row r="898" spans="1:9" s="538" customFormat="1">
      <c r="A898" s="383" t="s">
        <v>6820</v>
      </c>
      <c r="B898" s="383" t="s">
        <v>175</v>
      </c>
      <c r="C898" s="383" t="s">
        <v>27</v>
      </c>
      <c r="D898" s="539" t="s">
        <v>1208</v>
      </c>
      <c r="E898" s="384">
        <v>22</v>
      </c>
      <c r="F898" s="384">
        <v>4</v>
      </c>
      <c r="G898" s="384">
        <v>12</v>
      </c>
      <c r="H898" s="384">
        <v>5</v>
      </c>
      <c r="I898" s="384">
        <v>1</v>
      </c>
    </row>
    <row r="899" spans="1:9" s="538" customFormat="1">
      <c r="A899" s="383" t="s">
        <v>6821</v>
      </c>
      <c r="B899" s="383" t="s">
        <v>175</v>
      </c>
      <c r="C899" s="383" t="s">
        <v>28</v>
      </c>
      <c r="D899" s="383" t="s">
        <v>1208</v>
      </c>
      <c r="E899" s="384">
        <v>19</v>
      </c>
      <c r="F899" s="384">
        <v>0</v>
      </c>
      <c r="G899" s="384">
        <v>15</v>
      </c>
      <c r="H899" s="384">
        <v>4</v>
      </c>
      <c r="I899" s="384">
        <v>0</v>
      </c>
    </row>
    <row r="900" spans="1:9" s="538" customFormat="1">
      <c r="A900" s="383" t="s">
        <v>7332</v>
      </c>
      <c r="B900" s="383" t="s">
        <v>175</v>
      </c>
      <c r="C900" s="383" t="s">
        <v>103</v>
      </c>
      <c r="D900" s="383" t="s">
        <v>1208</v>
      </c>
      <c r="E900" s="384">
        <v>0</v>
      </c>
      <c r="F900" s="384">
        <v>0</v>
      </c>
      <c r="G900" s="384">
        <v>0</v>
      </c>
      <c r="H900" s="384">
        <v>0</v>
      </c>
      <c r="I900" s="384">
        <v>0</v>
      </c>
    </row>
    <row r="901" spans="1:9" s="538" customFormat="1">
      <c r="A901" s="383" t="s">
        <v>6822</v>
      </c>
      <c r="B901" s="383" t="s">
        <v>175</v>
      </c>
      <c r="C901" s="383" t="s">
        <v>203</v>
      </c>
      <c r="D901" s="539" t="s">
        <v>1208</v>
      </c>
      <c r="E901" s="384">
        <v>23</v>
      </c>
      <c r="F901" s="384">
        <v>2</v>
      </c>
      <c r="G901" s="384">
        <v>17</v>
      </c>
      <c r="H901" s="384">
        <v>4</v>
      </c>
      <c r="I901" s="384">
        <v>0</v>
      </c>
    </row>
    <row r="902" spans="1:9" s="538" customFormat="1">
      <c r="A902" s="383" t="s">
        <v>6823</v>
      </c>
      <c r="B902" s="383" t="s">
        <v>175</v>
      </c>
      <c r="C902" s="383" t="s">
        <v>217</v>
      </c>
      <c r="D902" s="539" t="s">
        <v>1208</v>
      </c>
      <c r="E902" s="384">
        <v>24</v>
      </c>
      <c r="F902" s="384">
        <v>2</v>
      </c>
      <c r="G902" s="384">
        <v>11</v>
      </c>
      <c r="H902" s="384">
        <v>11</v>
      </c>
      <c r="I902" s="384">
        <v>0</v>
      </c>
    </row>
    <row r="903" spans="1:9" s="538" customFormat="1">
      <c r="A903" s="383" t="s">
        <v>6824</v>
      </c>
      <c r="B903" s="383" t="s">
        <v>175</v>
      </c>
      <c r="C903" s="383" t="s">
        <v>104</v>
      </c>
      <c r="D903" s="539" t="s">
        <v>1208</v>
      </c>
      <c r="E903" s="384">
        <v>32</v>
      </c>
      <c r="F903" s="384">
        <v>1</v>
      </c>
      <c r="G903" s="384">
        <v>20</v>
      </c>
      <c r="H903" s="384">
        <v>7</v>
      </c>
      <c r="I903" s="384">
        <v>4</v>
      </c>
    </row>
    <row r="904" spans="1:9" s="538" customFormat="1">
      <c r="A904" s="383" t="s">
        <v>6825</v>
      </c>
      <c r="B904" s="383" t="s">
        <v>175</v>
      </c>
      <c r="C904" s="383" t="s">
        <v>29</v>
      </c>
      <c r="D904" s="539" t="s">
        <v>1208</v>
      </c>
      <c r="E904" s="384">
        <v>46</v>
      </c>
      <c r="F904" s="384">
        <v>2</v>
      </c>
      <c r="G904" s="384">
        <v>34</v>
      </c>
      <c r="H904" s="384">
        <v>9</v>
      </c>
      <c r="I904" s="384">
        <v>1</v>
      </c>
    </row>
    <row r="905" spans="1:9" s="538" customFormat="1">
      <c r="A905" s="383" t="s">
        <v>6826</v>
      </c>
      <c r="B905" s="383" t="s">
        <v>175</v>
      </c>
      <c r="C905" s="383" t="s">
        <v>160</v>
      </c>
      <c r="D905" s="539" t="s">
        <v>1208</v>
      </c>
      <c r="E905" s="384">
        <v>6</v>
      </c>
      <c r="F905" s="384">
        <v>0</v>
      </c>
      <c r="G905" s="384">
        <v>4</v>
      </c>
      <c r="H905" s="384">
        <v>2</v>
      </c>
      <c r="I905" s="384">
        <v>0</v>
      </c>
    </row>
    <row r="906" spans="1:9" s="538" customFormat="1">
      <c r="A906" s="383" t="s">
        <v>6827</v>
      </c>
      <c r="B906" s="383" t="s">
        <v>175</v>
      </c>
      <c r="C906" s="383" t="s">
        <v>77</v>
      </c>
      <c r="D906" s="383" t="s">
        <v>1208</v>
      </c>
      <c r="E906" s="384">
        <v>7</v>
      </c>
      <c r="F906" s="384">
        <v>0</v>
      </c>
      <c r="G906" s="384">
        <v>5</v>
      </c>
      <c r="H906" s="384">
        <v>2</v>
      </c>
      <c r="I906" s="384">
        <v>0</v>
      </c>
    </row>
    <row r="907" spans="1:9" s="538" customFormat="1">
      <c r="A907" s="383" t="s">
        <v>6828</v>
      </c>
      <c r="B907" s="383" t="s">
        <v>175</v>
      </c>
      <c r="C907" s="383" t="s">
        <v>78</v>
      </c>
      <c r="D907" s="539" t="s">
        <v>1208</v>
      </c>
      <c r="E907" s="384">
        <v>31</v>
      </c>
      <c r="F907" s="384">
        <v>3</v>
      </c>
      <c r="G907" s="384">
        <v>22</v>
      </c>
      <c r="H907" s="384">
        <v>6</v>
      </c>
      <c r="I907" s="384">
        <v>0</v>
      </c>
    </row>
    <row r="908" spans="1:9" s="538" customFormat="1">
      <c r="A908" s="383" t="s">
        <v>6829</v>
      </c>
      <c r="B908" s="383" t="s">
        <v>175</v>
      </c>
      <c r="C908" s="383" t="s">
        <v>204</v>
      </c>
      <c r="D908" s="383" t="s">
        <v>1208</v>
      </c>
      <c r="E908" s="384">
        <v>38</v>
      </c>
      <c r="F908" s="384">
        <v>3</v>
      </c>
      <c r="G908" s="384">
        <v>22</v>
      </c>
      <c r="H908" s="384">
        <v>10</v>
      </c>
      <c r="I908" s="384">
        <v>3</v>
      </c>
    </row>
    <row r="909" spans="1:9" s="538" customFormat="1">
      <c r="A909" s="383" t="s">
        <v>6830</v>
      </c>
      <c r="B909" s="383" t="s">
        <v>175</v>
      </c>
      <c r="C909" s="383" t="s">
        <v>233</v>
      </c>
      <c r="D909" s="539" t="s">
        <v>1208</v>
      </c>
      <c r="E909" s="384">
        <v>7</v>
      </c>
      <c r="F909" s="384">
        <v>0</v>
      </c>
      <c r="G909" s="384">
        <v>7</v>
      </c>
      <c r="H909" s="384">
        <v>0</v>
      </c>
      <c r="I909" s="384">
        <v>0</v>
      </c>
    </row>
    <row r="910" spans="1:9" s="538" customFormat="1">
      <c r="A910" s="383" t="s">
        <v>6831</v>
      </c>
      <c r="B910" s="383" t="s">
        <v>175</v>
      </c>
      <c r="C910" s="383" t="s">
        <v>205</v>
      </c>
      <c r="D910" s="539" t="s">
        <v>1208</v>
      </c>
      <c r="E910" s="384">
        <v>30</v>
      </c>
      <c r="F910" s="384">
        <v>1</v>
      </c>
      <c r="G910" s="384">
        <v>19</v>
      </c>
      <c r="H910" s="384">
        <v>7</v>
      </c>
      <c r="I910" s="384">
        <v>3</v>
      </c>
    </row>
    <row r="911" spans="1:9" s="538" customFormat="1">
      <c r="A911" s="383" t="s">
        <v>6832</v>
      </c>
      <c r="B911" s="383" t="s">
        <v>175</v>
      </c>
      <c r="C911" s="383" t="s">
        <v>218</v>
      </c>
      <c r="D911" s="539" t="s">
        <v>1208</v>
      </c>
      <c r="E911" s="384">
        <v>12</v>
      </c>
      <c r="F911" s="384">
        <v>4</v>
      </c>
      <c r="G911" s="384">
        <v>6</v>
      </c>
      <c r="H911" s="384">
        <v>2</v>
      </c>
      <c r="I911" s="384">
        <v>0</v>
      </c>
    </row>
    <row r="912" spans="1:9" s="538" customFormat="1">
      <c r="A912" s="383" t="s">
        <v>6833</v>
      </c>
      <c r="B912" s="383" t="s">
        <v>175</v>
      </c>
      <c r="C912" s="383" t="s">
        <v>161</v>
      </c>
      <c r="D912" s="539" t="s">
        <v>1208</v>
      </c>
      <c r="E912" s="384">
        <v>28</v>
      </c>
      <c r="F912" s="384">
        <v>3</v>
      </c>
      <c r="G912" s="384">
        <v>20</v>
      </c>
      <c r="H912" s="384">
        <v>5</v>
      </c>
      <c r="I912" s="384">
        <v>0</v>
      </c>
    </row>
    <row r="913" spans="1:9" s="538" customFormat="1">
      <c r="A913" s="383" t="s">
        <v>6834</v>
      </c>
      <c r="B913" s="383" t="s">
        <v>175</v>
      </c>
      <c r="C913" s="383" t="s">
        <v>105</v>
      </c>
      <c r="D913" s="539" t="s">
        <v>1208</v>
      </c>
      <c r="E913" s="384">
        <v>22</v>
      </c>
      <c r="F913" s="384">
        <v>1</v>
      </c>
      <c r="G913" s="384">
        <v>12</v>
      </c>
      <c r="H913" s="384">
        <v>7</v>
      </c>
      <c r="I913" s="384">
        <v>2</v>
      </c>
    </row>
    <row r="914" spans="1:9" s="538" customFormat="1">
      <c r="A914" s="383" t="s">
        <v>6835</v>
      </c>
      <c r="B914" s="383" t="s">
        <v>175</v>
      </c>
      <c r="C914" s="383" t="s">
        <v>234</v>
      </c>
      <c r="D914" s="539" t="s">
        <v>1208</v>
      </c>
      <c r="E914" s="384">
        <v>26</v>
      </c>
      <c r="F914" s="384">
        <v>1</v>
      </c>
      <c r="G914" s="384">
        <v>17</v>
      </c>
      <c r="H914" s="384">
        <v>6</v>
      </c>
      <c r="I914" s="384">
        <v>2</v>
      </c>
    </row>
    <row r="915" spans="1:9" s="538" customFormat="1">
      <c r="A915" s="383" t="s">
        <v>6836</v>
      </c>
      <c r="B915" s="383" t="s">
        <v>175</v>
      </c>
      <c r="C915" s="383" t="s">
        <v>184</v>
      </c>
      <c r="D915" s="539" t="s">
        <v>1208</v>
      </c>
      <c r="E915" s="384">
        <v>31</v>
      </c>
      <c r="F915" s="384">
        <v>2</v>
      </c>
      <c r="G915" s="384">
        <v>17</v>
      </c>
      <c r="H915" s="384">
        <v>9</v>
      </c>
      <c r="I915" s="384">
        <v>3</v>
      </c>
    </row>
    <row r="916" spans="1:9" s="538" customFormat="1">
      <c r="A916" s="383" t="s">
        <v>6837</v>
      </c>
      <c r="B916" s="383" t="s">
        <v>175</v>
      </c>
      <c r="C916" s="383" t="s">
        <v>106</v>
      </c>
      <c r="D916" s="539" t="s">
        <v>1208</v>
      </c>
      <c r="E916" s="384">
        <v>13</v>
      </c>
      <c r="F916" s="384">
        <v>1</v>
      </c>
      <c r="G916" s="384">
        <v>8</v>
      </c>
      <c r="H916" s="384">
        <v>2</v>
      </c>
      <c r="I916" s="384">
        <v>2</v>
      </c>
    </row>
    <row r="917" spans="1:9" s="538" customFormat="1">
      <c r="A917" s="383" t="s">
        <v>6838</v>
      </c>
      <c r="B917" s="383" t="s">
        <v>175</v>
      </c>
      <c r="C917" s="383" t="s">
        <v>89</v>
      </c>
      <c r="D917" s="539" t="s">
        <v>1208</v>
      </c>
      <c r="E917" s="384">
        <v>75</v>
      </c>
      <c r="F917" s="384">
        <v>6</v>
      </c>
      <c r="G917" s="384">
        <v>39</v>
      </c>
      <c r="H917" s="384">
        <v>23</v>
      </c>
      <c r="I917" s="384">
        <v>7</v>
      </c>
    </row>
    <row r="918" spans="1:9" s="538" customFormat="1">
      <c r="A918" s="383" t="s">
        <v>6839</v>
      </c>
      <c r="B918" s="383" t="s">
        <v>175</v>
      </c>
      <c r="C918" s="383" t="s">
        <v>162</v>
      </c>
      <c r="D918" s="539" t="s">
        <v>1208</v>
      </c>
      <c r="E918" s="384">
        <v>12</v>
      </c>
      <c r="F918" s="384">
        <v>2</v>
      </c>
      <c r="G918" s="384">
        <v>8</v>
      </c>
      <c r="H918" s="384">
        <v>2</v>
      </c>
      <c r="I918" s="384">
        <v>0</v>
      </c>
    </row>
    <row r="919" spans="1:9" s="538" customFormat="1">
      <c r="A919" s="383" t="s">
        <v>6840</v>
      </c>
      <c r="B919" s="383" t="s">
        <v>175</v>
      </c>
      <c r="C919" s="383" t="s">
        <v>206</v>
      </c>
      <c r="D919" s="383" t="s">
        <v>1208</v>
      </c>
      <c r="E919" s="384">
        <v>46</v>
      </c>
      <c r="F919" s="384">
        <v>3</v>
      </c>
      <c r="G919" s="384">
        <v>29</v>
      </c>
      <c r="H919" s="384">
        <v>10</v>
      </c>
      <c r="I919" s="384">
        <v>4</v>
      </c>
    </row>
    <row r="920" spans="1:9" s="538" customFormat="1">
      <c r="A920" s="383" t="s">
        <v>6841</v>
      </c>
      <c r="B920" s="383" t="s">
        <v>175</v>
      </c>
      <c r="C920" s="383" t="s">
        <v>107</v>
      </c>
      <c r="D920" s="539" t="s">
        <v>1208</v>
      </c>
      <c r="E920" s="384">
        <v>22</v>
      </c>
      <c r="F920" s="384">
        <v>2</v>
      </c>
      <c r="G920" s="384">
        <v>13</v>
      </c>
      <c r="H920" s="384">
        <v>6</v>
      </c>
      <c r="I920" s="384">
        <v>1</v>
      </c>
    </row>
    <row r="921" spans="1:9" s="538" customFormat="1">
      <c r="A921" s="383" t="s">
        <v>6842</v>
      </c>
      <c r="B921" s="383" t="s">
        <v>175</v>
      </c>
      <c r="C921" s="383" t="s">
        <v>108</v>
      </c>
      <c r="D921" s="539" t="s">
        <v>1208</v>
      </c>
      <c r="E921" s="384">
        <v>13</v>
      </c>
      <c r="F921" s="384">
        <v>0</v>
      </c>
      <c r="G921" s="384">
        <v>9</v>
      </c>
      <c r="H921" s="384">
        <v>3</v>
      </c>
      <c r="I921" s="384">
        <v>1</v>
      </c>
    </row>
    <row r="922" spans="1:9" s="538" customFormat="1">
      <c r="A922" s="383" t="s">
        <v>6843</v>
      </c>
      <c r="B922" s="383" t="s">
        <v>175</v>
      </c>
      <c r="C922" s="383" t="s">
        <v>30</v>
      </c>
      <c r="D922" s="539" t="s">
        <v>1208</v>
      </c>
      <c r="E922" s="384">
        <v>8</v>
      </c>
      <c r="F922" s="384">
        <v>1</v>
      </c>
      <c r="G922" s="384">
        <v>6</v>
      </c>
      <c r="H922" s="384">
        <v>1</v>
      </c>
      <c r="I922" s="384">
        <v>0</v>
      </c>
    </row>
    <row r="923" spans="1:9" s="538" customFormat="1">
      <c r="A923" s="383" t="s">
        <v>6844</v>
      </c>
      <c r="B923" s="383" t="s">
        <v>175</v>
      </c>
      <c r="C923" s="383" t="s">
        <v>109</v>
      </c>
      <c r="D923" s="383" t="s">
        <v>1208</v>
      </c>
      <c r="E923" s="384">
        <v>12</v>
      </c>
      <c r="F923" s="384">
        <v>2</v>
      </c>
      <c r="G923" s="384">
        <v>7</v>
      </c>
      <c r="H923" s="384">
        <v>2</v>
      </c>
      <c r="I923" s="384">
        <v>1</v>
      </c>
    </row>
    <row r="924" spans="1:9" s="538" customFormat="1">
      <c r="A924" s="383" t="s">
        <v>6845</v>
      </c>
      <c r="B924" s="383" t="s">
        <v>175</v>
      </c>
      <c r="C924" s="383" t="s">
        <v>185</v>
      </c>
      <c r="D924" s="539" t="s">
        <v>1208</v>
      </c>
      <c r="E924" s="384">
        <v>63</v>
      </c>
      <c r="F924" s="384">
        <v>8</v>
      </c>
      <c r="G924" s="384">
        <v>41</v>
      </c>
      <c r="H924" s="384">
        <v>12</v>
      </c>
      <c r="I924" s="384">
        <v>2</v>
      </c>
    </row>
    <row r="925" spans="1:9" s="538" customFormat="1">
      <c r="A925" s="383" t="s">
        <v>6846</v>
      </c>
      <c r="B925" s="383" t="s">
        <v>175</v>
      </c>
      <c r="C925" s="383" t="s">
        <v>110</v>
      </c>
      <c r="D925" s="539" t="s">
        <v>1208</v>
      </c>
      <c r="E925" s="384">
        <v>13</v>
      </c>
      <c r="F925" s="384">
        <v>0</v>
      </c>
      <c r="G925" s="384">
        <v>5</v>
      </c>
      <c r="H925" s="384">
        <v>6</v>
      </c>
      <c r="I925" s="384">
        <v>2</v>
      </c>
    </row>
    <row r="926" spans="1:9" s="538" customFormat="1">
      <c r="A926" s="383" t="s">
        <v>6847</v>
      </c>
      <c r="B926" s="383" t="s">
        <v>175</v>
      </c>
      <c r="C926" s="383" t="s">
        <v>111</v>
      </c>
      <c r="D926" s="383" t="s">
        <v>1208</v>
      </c>
      <c r="E926" s="384">
        <v>8</v>
      </c>
      <c r="F926" s="384">
        <v>1</v>
      </c>
      <c r="G926" s="384">
        <v>1</v>
      </c>
      <c r="H926" s="384">
        <v>4</v>
      </c>
      <c r="I926" s="384">
        <v>2</v>
      </c>
    </row>
    <row r="927" spans="1:9" s="538" customFormat="1">
      <c r="A927" s="383" t="s">
        <v>7333</v>
      </c>
      <c r="B927" s="383" t="s">
        <v>175</v>
      </c>
      <c r="C927" s="383" t="s">
        <v>163</v>
      </c>
      <c r="D927" s="539" t="s">
        <v>1208</v>
      </c>
      <c r="E927" s="384">
        <v>1</v>
      </c>
      <c r="F927" s="384">
        <v>0</v>
      </c>
      <c r="G927" s="384">
        <v>0</v>
      </c>
      <c r="H927" s="384">
        <v>1</v>
      </c>
      <c r="I927" s="384">
        <v>0</v>
      </c>
    </row>
    <row r="928" spans="1:9" s="538" customFormat="1">
      <c r="A928" s="383" t="s">
        <v>6848</v>
      </c>
      <c r="B928" s="383" t="s">
        <v>175</v>
      </c>
      <c r="C928" s="383" t="s">
        <v>112</v>
      </c>
      <c r="D928" s="539" t="s">
        <v>1208</v>
      </c>
      <c r="E928" s="384">
        <v>20</v>
      </c>
      <c r="F928" s="384">
        <v>0</v>
      </c>
      <c r="G928" s="384">
        <v>14</v>
      </c>
      <c r="H928" s="384">
        <v>6</v>
      </c>
      <c r="I928" s="384">
        <v>0</v>
      </c>
    </row>
    <row r="929" spans="1:9" s="538" customFormat="1">
      <c r="A929" s="383" t="s">
        <v>6849</v>
      </c>
      <c r="B929" s="383" t="s">
        <v>175</v>
      </c>
      <c r="C929" s="383" t="s">
        <v>219</v>
      </c>
      <c r="D929" s="383" t="s">
        <v>1208</v>
      </c>
      <c r="E929" s="384">
        <v>16</v>
      </c>
      <c r="F929" s="384">
        <v>2</v>
      </c>
      <c r="G929" s="384">
        <v>7</v>
      </c>
      <c r="H929" s="384">
        <v>7</v>
      </c>
      <c r="I929" s="384">
        <v>0</v>
      </c>
    </row>
    <row r="930" spans="1:9" s="538" customFormat="1">
      <c r="A930" s="383" t="s">
        <v>6850</v>
      </c>
      <c r="B930" s="383" t="s">
        <v>175</v>
      </c>
      <c r="C930" s="383" t="s">
        <v>90</v>
      </c>
      <c r="D930" s="539" t="s">
        <v>1208</v>
      </c>
      <c r="E930" s="384">
        <v>94</v>
      </c>
      <c r="F930" s="384">
        <v>5</v>
      </c>
      <c r="G930" s="384">
        <v>73</v>
      </c>
      <c r="H930" s="384">
        <v>13</v>
      </c>
      <c r="I930" s="384">
        <v>3</v>
      </c>
    </row>
    <row r="931" spans="1:9" s="538" customFormat="1">
      <c r="A931" s="383" t="s">
        <v>6851</v>
      </c>
      <c r="B931" s="383" t="s">
        <v>175</v>
      </c>
      <c r="C931" s="383" t="s">
        <v>113</v>
      </c>
      <c r="D931" s="383" t="s">
        <v>1208</v>
      </c>
      <c r="E931" s="384">
        <v>13</v>
      </c>
      <c r="F931" s="384">
        <v>0</v>
      </c>
      <c r="G931" s="384">
        <v>11</v>
      </c>
      <c r="H931" s="384">
        <v>1</v>
      </c>
      <c r="I931" s="384">
        <v>1</v>
      </c>
    </row>
    <row r="932" spans="1:9" s="538" customFormat="1">
      <c r="A932" s="383" t="s">
        <v>6852</v>
      </c>
      <c r="B932" s="383" t="s">
        <v>175</v>
      </c>
      <c r="C932" s="383" t="s">
        <v>114</v>
      </c>
      <c r="D932" s="539" t="s">
        <v>1208</v>
      </c>
      <c r="E932" s="384">
        <v>10</v>
      </c>
      <c r="F932" s="384">
        <v>1</v>
      </c>
      <c r="G932" s="384">
        <v>5</v>
      </c>
      <c r="H932" s="384">
        <v>3</v>
      </c>
      <c r="I932" s="384">
        <v>1</v>
      </c>
    </row>
    <row r="933" spans="1:9" s="538" customFormat="1">
      <c r="A933" s="383" t="s">
        <v>6853</v>
      </c>
      <c r="B933" s="383" t="s">
        <v>175</v>
      </c>
      <c r="C933" s="383" t="s">
        <v>186</v>
      </c>
      <c r="D933" s="539" t="s">
        <v>1208</v>
      </c>
      <c r="E933" s="384">
        <v>5</v>
      </c>
      <c r="F933" s="384">
        <v>1</v>
      </c>
      <c r="G933" s="384">
        <v>4</v>
      </c>
      <c r="H933" s="384">
        <v>0</v>
      </c>
      <c r="I933" s="384">
        <v>0</v>
      </c>
    </row>
    <row r="934" spans="1:9" s="538" customFormat="1">
      <c r="A934" s="383" t="s">
        <v>7334</v>
      </c>
      <c r="B934" s="383" t="s">
        <v>175</v>
      </c>
      <c r="C934" s="383" t="s">
        <v>207</v>
      </c>
      <c r="D934" s="539" t="s">
        <v>1208</v>
      </c>
      <c r="E934" s="384">
        <v>0</v>
      </c>
      <c r="F934" s="384">
        <v>0</v>
      </c>
      <c r="G934" s="384">
        <v>0</v>
      </c>
      <c r="H934" s="384">
        <v>0</v>
      </c>
      <c r="I934" s="384">
        <v>0</v>
      </c>
    </row>
    <row r="935" spans="1:9" s="538" customFormat="1">
      <c r="A935" s="383" t="s">
        <v>6854</v>
      </c>
      <c r="B935" s="383" t="s">
        <v>175</v>
      </c>
      <c r="C935" s="383" t="s">
        <v>115</v>
      </c>
      <c r="D935" s="539" t="s">
        <v>1208</v>
      </c>
      <c r="E935" s="384">
        <v>10</v>
      </c>
      <c r="F935" s="384">
        <v>0</v>
      </c>
      <c r="G935" s="384">
        <v>7</v>
      </c>
      <c r="H935" s="384">
        <v>2</v>
      </c>
      <c r="I935" s="384">
        <v>1</v>
      </c>
    </row>
    <row r="936" spans="1:9" s="538" customFormat="1">
      <c r="A936" s="383" t="s">
        <v>6855</v>
      </c>
      <c r="B936" s="383" t="s">
        <v>175</v>
      </c>
      <c r="C936" s="383" t="s">
        <v>146</v>
      </c>
      <c r="D936" s="383" t="s">
        <v>1208</v>
      </c>
      <c r="E936" s="384">
        <v>8</v>
      </c>
      <c r="F936" s="384">
        <v>2</v>
      </c>
      <c r="G936" s="384">
        <v>4</v>
      </c>
      <c r="H936" s="384">
        <v>2</v>
      </c>
      <c r="I936" s="384">
        <v>0</v>
      </c>
    </row>
    <row r="937" spans="1:9" s="538" customFormat="1">
      <c r="A937" s="383" t="s">
        <v>6856</v>
      </c>
      <c r="B937" s="383" t="s">
        <v>175</v>
      </c>
      <c r="C937" s="383" t="s">
        <v>187</v>
      </c>
      <c r="D937" s="383" t="s">
        <v>1208</v>
      </c>
      <c r="E937" s="384">
        <v>71</v>
      </c>
      <c r="F937" s="384">
        <v>9</v>
      </c>
      <c r="G937" s="384">
        <v>43</v>
      </c>
      <c r="H937" s="384">
        <v>17</v>
      </c>
      <c r="I937" s="384">
        <v>2</v>
      </c>
    </row>
    <row r="938" spans="1:9" s="538" customFormat="1">
      <c r="A938" s="383" t="s">
        <v>6857</v>
      </c>
      <c r="B938" s="383" t="s">
        <v>175</v>
      </c>
      <c r="C938" s="383" t="s">
        <v>235</v>
      </c>
      <c r="D938" s="383" t="s">
        <v>1208</v>
      </c>
      <c r="E938" s="384">
        <v>16</v>
      </c>
      <c r="F938" s="384">
        <v>0</v>
      </c>
      <c r="G938" s="384">
        <v>14</v>
      </c>
      <c r="H938" s="384">
        <v>2</v>
      </c>
      <c r="I938" s="384">
        <v>0</v>
      </c>
    </row>
    <row r="939" spans="1:9" s="538" customFormat="1">
      <c r="A939" s="383" t="s">
        <v>6858</v>
      </c>
      <c r="B939" s="383" t="s">
        <v>175</v>
      </c>
      <c r="C939" s="383" t="s">
        <v>147</v>
      </c>
      <c r="D939" s="539" t="s">
        <v>1208</v>
      </c>
      <c r="E939" s="384">
        <v>7</v>
      </c>
      <c r="F939" s="384">
        <v>1</v>
      </c>
      <c r="G939" s="384">
        <v>4</v>
      </c>
      <c r="H939" s="384">
        <v>2</v>
      </c>
      <c r="I939" s="384">
        <v>0</v>
      </c>
    </row>
    <row r="940" spans="1:9" s="538" customFormat="1">
      <c r="A940" s="383" t="s">
        <v>6859</v>
      </c>
      <c r="B940" s="383" t="s">
        <v>175</v>
      </c>
      <c r="C940" s="383" t="s">
        <v>118</v>
      </c>
      <c r="D940" s="539" t="s">
        <v>1208</v>
      </c>
      <c r="E940" s="384">
        <v>23</v>
      </c>
      <c r="F940" s="384">
        <v>3</v>
      </c>
      <c r="G940" s="384">
        <v>13</v>
      </c>
      <c r="H940" s="384">
        <v>5</v>
      </c>
      <c r="I940" s="384">
        <v>2</v>
      </c>
    </row>
    <row r="941" spans="1:9" s="538" customFormat="1">
      <c r="A941" s="383" t="s">
        <v>6860</v>
      </c>
      <c r="B941" s="383" t="s">
        <v>175</v>
      </c>
      <c r="C941" s="383" t="s">
        <v>31</v>
      </c>
      <c r="D941" s="539" t="s">
        <v>1208</v>
      </c>
      <c r="E941" s="384">
        <v>3</v>
      </c>
      <c r="F941" s="384">
        <v>0</v>
      </c>
      <c r="G941" s="384">
        <v>3</v>
      </c>
      <c r="H941" s="384">
        <v>0</v>
      </c>
      <c r="I941" s="384">
        <v>0</v>
      </c>
    </row>
    <row r="942" spans="1:9" s="538" customFormat="1">
      <c r="A942" s="383" t="s">
        <v>6861</v>
      </c>
      <c r="B942" s="383" t="s">
        <v>175</v>
      </c>
      <c r="C942" s="383" t="s">
        <v>148</v>
      </c>
      <c r="D942" s="383" t="s">
        <v>1208</v>
      </c>
      <c r="E942" s="384">
        <v>22</v>
      </c>
      <c r="F942" s="384">
        <v>0</v>
      </c>
      <c r="G942" s="384">
        <v>11</v>
      </c>
      <c r="H942" s="384">
        <v>11</v>
      </c>
      <c r="I942" s="384">
        <v>0</v>
      </c>
    </row>
    <row r="943" spans="1:9" s="538" customFormat="1">
      <c r="A943" s="383" t="s">
        <v>6862</v>
      </c>
      <c r="B943" s="383" t="s">
        <v>175</v>
      </c>
      <c r="C943" s="383" t="s">
        <v>32</v>
      </c>
      <c r="D943" s="539" t="s">
        <v>1208</v>
      </c>
      <c r="E943" s="384">
        <v>64</v>
      </c>
      <c r="F943" s="384">
        <v>8</v>
      </c>
      <c r="G943" s="384">
        <v>31</v>
      </c>
      <c r="H943" s="384">
        <v>20</v>
      </c>
      <c r="I943" s="384">
        <v>5</v>
      </c>
    </row>
    <row r="944" spans="1:9" s="538" customFormat="1">
      <c r="A944" s="383" t="s">
        <v>6863</v>
      </c>
      <c r="B944" s="383" t="s">
        <v>175</v>
      </c>
      <c r="C944" s="383" t="s">
        <v>119</v>
      </c>
      <c r="D944" s="539" t="s">
        <v>1208</v>
      </c>
      <c r="E944" s="384">
        <v>33</v>
      </c>
      <c r="F944" s="384">
        <v>3</v>
      </c>
      <c r="G944" s="384">
        <v>19</v>
      </c>
      <c r="H944" s="384">
        <v>9</v>
      </c>
      <c r="I944" s="384">
        <v>2</v>
      </c>
    </row>
    <row r="945" spans="1:9" s="538" customFormat="1">
      <c r="A945" s="383" t="s">
        <v>6864</v>
      </c>
      <c r="B945" s="383" t="s">
        <v>175</v>
      </c>
      <c r="C945" s="383" t="s">
        <v>79</v>
      </c>
      <c r="D945" s="539" t="s">
        <v>1208</v>
      </c>
      <c r="E945" s="384">
        <v>11</v>
      </c>
      <c r="F945" s="384">
        <v>0</v>
      </c>
      <c r="G945" s="384">
        <v>5</v>
      </c>
      <c r="H945" s="384">
        <v>6</v>
      </c>
      <c r="I945" s="384">
        <v>0</v>
      </c>
    </row>
    <row r="946" spans="1:9" s="538" customFormat="1">
      <c r="A946" s="383" t="s">
        <v>6865</v>
      </c>
      <c r="B946" s="383" t="s">
        <v>175</v>
      </c>
      <c r="C946" s="383" t="s">
        <v>80</v>
      </c>
      <c r="D946" s="539" t="s">
        <v>1208</v>
      </c>
      <c r="E946" s="384">
        <v>41</v>
      </c>
      <c r="F946" s="384">
        <v>3</v>
      </c>
      <c r="G946" s="384">
        <v>25</v>
      </c>
      <c r="H946" s="384">
        <v>10</v>
      </c>
      <c r="I946" s="384">
        <v>3</v>
      </c>
    </row>
    <row r="947" spans="1:9" s="538" customFormat="1">
      <c r="A947" s="383" t="s">
        <v>6866</v>
      </c>
      <c r="B947" s="383" t="s">
        <v>175</v>
      </c>
      <c r="C947" s="383" t="s">
        <v>149</v>
      </c>
      <c r="D947" s="539" t="s">
        <v>1208</v>
      </c>
      <c r="E947" s="384">
        <v>22</v>
      </c>
      <c r="F947" s="384">
        <v>1</v>
      </c>
      <c r="G947" s="384">
        <v>10</v>
      </c>
      <c r="H947" s="384">
        <v>6</v>
      </c>
      <c r="I947" s="384">
        <v>5</v>
      </c>
    </row>
    <row r="948" spans="1:9" s="538" customFormat="1">
      <c r="A948" s="383" t="s">
        <v>6867</v>
      </c>
      <c r="B948" s="383" t="s">
        <v>175</v>
      </c>
      <c r="C948" s="383" t="s">
        <v>81</v>
      </c>
      <c r="D948" s="383" t="s">
        <v>1208</v>
      </c>
      <c r="E948" s="384">
        <v>36</v>
      </c>
      <c r="F948" s="384">
        <v>2</v>
      </c>
      <c r="G948" s="384">
        <v>26</v>
      </c>
      <c r="H948" s="384">
        <v>6</v>
      </c>
      <c r="I948" s="384">
        <v>2</v>
      </c>
    </row>
    <row r="949" spans="1:9" s="538" customFormat="1">
      <c r="A949" s="383" t="s">
        <v>6868</v>
      </c>
      <c r="B949" s="383" t="s">
        <v>175</v>
      </c>
      <c r="C949" s="383" t="s">
        <v>33</v>
      </c>
      <c r="D949" s="539" t="s">
        <v>1208</v>
      </c>
      <c r="E949" s="384">
        <v>18</v>
      </c>
      <c r="F949" s="384">
        <v>0</v>
      </c>
      <c r="G949" s="384">
        <v>14</v>
      </c>
      <c r="H949" s="384">
        <v>2</v>
      </c>
      <c r="I949" s="384">
        <v>2</v>
      </c>
    </row>
    <row r="950" spans="1:9" s="538" customFormat="1">
      <c r="A950" s="383" t="s">
        <v>7335</v>
      </c>
      <c r="B950" s="383" t="s">
        <v>175</v>
      </c>
      <c r="C950" s="383" t="s">
        <v>179</v>
      </c>
      <c r="D950" s="539" t="s">
        <v>1208</v>
      </c>
      <c r="E950" s="384">
        <v>3</v>
      </c>
      <c r="F950" s="384">
        <v>1</v>
      </c>
      <c r="G950" s="384">
        <v>1</v>
      </c>
      <c r="H950" s="384">
        <v>1</v>
      </c>
      <c r="I950" s="384">
        <v>0</v>
      </c>
    </row>
    <row r="951" spans="1:9" s="538" customFormat="1">
      <c r="A951" s="383" t="s">
        <v>6869</v>
      </c>
      <c r="B951" s="383" t="s">
        <v>175</v>
      </c>
      <c r="C951" s="383" t="s">
        <v>91</v>
      </c>
      <c r="D951" s="539" t="s">
        <v>1208</v>
      </c>
      <c r="E951" s="384">
        <v>14</v>
      </c>
      <c r="F951" s="384">
        <v>2</v>
      </c>
      <c r="G951" s="384">
        <v>7</v>
      </c>
      <c r="H951" s="384">
        <v>5</v>
      </c>
      <c r="I951" s="384">
        <v>0</v>
      </c>
    </row>
    <row r="952" spans="1:9" s="538" customFormat="1">
      <c r="A952" s="383" t="s">
        <v>6870</v>
      </c>
      <c r="B952" s="383" t="s">
        <v>175</v>
      </c>
      <c r="C952" s="383" t="s">
        <v>34</v>
      </c>
      <c r="D952" s="539" t="s">
        <v>1208</v>
      </c>
      <c r="E952" s="384">
        <v>26</v>
      </c>
      <c r="F952" s="384">
        <v>2</v>
      </c>
      <c r="G952" s="384">
        <v>15</v>
      </c>
      <c r="H952" s="384">
        <v>8</v>
      </c>
      <c r="I952" s="384">
        <v>1</v>
      </c>
    </row>
    <row r="953" spans="1:9" s="538" customFormat="1">
      <c r="A953" s="383" t="s">
        <v>6871</v>
      </c>
      <c r="B953" s="383" t="s">
        <v>175</v>
      </c>
      <c r="C953" s="383" t="s">
        <v>188</v>
      </c>
      <c r="D953" s="539" t="s">
        <v>1208</v>
      </c>
      <c r="E953" s="384">
        <v>9</v>
      </c>
      <c r="F953" s="384">
        <v>0</v>
      </c>
      <c r="G953" s="384">
        <v>6</v>
      </c>
      <c r="H953" s="384">
        <v>3</v>
      </c>
      <c r="I953" s="384">
        <v>0</v>
      </c>
    </row>
    <row r="954" spans="1:9" s="538" customFormat="1">
      <c r="A954" s="383" t="s">
        <v>6872</v>
      </c>
      <c r="B954" s="383" t="s">
        <v>175</v>
      </c>
      <c r="C954" s="383" t="s">
        <v>150</v>
      </c>
      <c r="D954" s="383" t="s">
        <v>1208</v>
      </c>
      <c r="E954" s="384">
        <v>18</v>
      </c>
      <c r="F954" s="384">
        <v>0</v>
      </c>
      <c r="G954" s="384">
        <v>13</v>
      </c>
      <c r="H954" s="384">
        <v>3</v>
      </c>
      <c r="I954" s="384">
        <v>2</v>
      </c>
    </row>
    <row r="955" spans="1:9" s="538" customFormat="1">
      <c r="A955" s="383" t="s">
        <v>6873</v>
      </c>
      <c r="B955" s="383" t="s">
        <v>175</v>
      </c>
      <c r="C955" s="383" t="s">
        <v>164</v>
      </c>
      <c r="D955" s="383" t="s">
        <v>1208</v>
      </c>
      <c r="E955" s="384">
        <v>6</v>
      </c>
      <c r="F955" s="384">
        <v>0</v>
      </c>
      <c r="G955" s="384">
        <v>4</v>
      </c>
      <c r="H955" s="384">
        <v>2</v>
      </c>
      <c r="I955" s="384">
        <v>0</v>
      </c>
    </row>
    <row r="956" spans="1:9" s="538" customFormat="1">
      <c r="A956" s="383" t="s">
        <v>6874</v>
      </c>
      <c r="B956" s="383" t="s">
        <v>175</v>
      </c>
      <c r="C956" s="383" t="s">
        <v>189</v>
      </c>
      <c r="D956" s="539" t="s">
        <v>1208</v>
      </c>
      <c r="E956" s="384">
        <v>22</v>
      </c>
      <c r="F956" s="384">
        <v>1</v>
      </c>
      <c r="G956" s="384">
        <v>15</v>
      </c>
      <c r="H956" s="384">
        <v>6</v>
      </c>
      <c r="I956" s="384">
        <v>0</v>
      </c>
    </row>
    <row r="957" spans="1:9" s="538" customFormat="1">
      <c r="A957" s="383" t="s">
        <v>6875</v>
      </c>
      <c r="B957" s="383" t="s">
        <v>175</v>
      </c>
      <c r="C957" s="383" t="s">
        <v>165</v>
      </c>
      <c r="D957" s="383" t="s">
        <v>1208</v>
      </c>
      <c r="E957" s="384">
        <v>17</v>
      </c>
      <c r="F957" s="384">
        <v>0</v>
      </c>
      <c r="G957" s="384">
        <v>9</v>
      </c>
      <c r="H957" s="384">
        <v>7</v>
      </c>
      <c r="I957" s="384">
        <v>1</v>
      </c>
    </row>
    <row r="958" spans="1:9" s="538" customFormat="1">
      <c r="A958" s="383" t="s">
        <v>6876</v>
      </c>
      <c r="B958" s="383" t="s">
        <v>175</v>
      </c>
      <c r="C958" s="383" t="s">
        <v>151</v>
      </c>
      <c r="D958" s="383" t="s">
        <v>1208</v>
      </c>
      <c r="E958" s="384">
        <v>12</v>
      </c>
      <c r="F958" s="384">
        <v>0</v>
      </c>
      <c r="G958" s="384">
        <v>5</v>
      </c>
      <c r="H958" s="384">
        <v>6</v>
      </c>
      <c r="I958" s="384">
        <v>1</v>
      </c>
    </row>
    <row r="959" spans="1:9" s="538" customFormat="1">
      <c r="A959" s="383" t="s">
        <v>6877</v>
      </c>
      <c r="B959" s="383" t="s">
        <v>175</v>
      </c>
      <c r="C959" s="383" t="s">
        <v>92</v>
      </c>
      <c r="D959" s="383" t="s">
        <v>1208</v>
      </c>
      <c r="E959" s="384">
        <v>19</v>
      </c>
      <c r="F959" s="384">
        <v>1</v>
      </c>
      <c r="G959" s="384">
        <v>15</v>
      </c>
      <c r="H959" s="384">
        <v>3</v>
      </c>
      <c r="I959" s="384">
        <v>0</v>
      </c>
    </row>
    <row r="960" spans="1:9" s="538" customFormat="1">
      <c r="A960" s="383" t="s">
        <v>6878</v>
      </c>
      <c r="B960" s="383" t="s">
        <v>175</v>
      </c>
      <c r="C960" s="383" t="s">
        <v>59</v>
      </c>
      <c r="D960" s="539" t="s">
        <v>1208</v>
      </c>
      <c r="E960" s="384">
        <v>4</v>
      </c>
      <c r="F960" s="384">
        <v>1</v>
      </c>
      <c r="G960" s="384">
        <v>2</v>
      </c>
      <c r="H960" s="384">
        <v>1</v>
      </c>
      <c r="I960" s="384">
        <v>0</v>
      </c>
    </row>
    <row r="961" spans="1:9" s="538" customFormat="1">
      <c r="A961" s="383" t="s">
        <v>6879</v>
      </c>
      <c r="B961" s="383" t="s">
        <v>175</v>
      </c>
      <c r="C961" s="383" t="s">
        <v>60</v>
      </c>
      <c r="D961" s="539" t="s">
        <v>1208</v>
      </c>
      <c r="E961" s="384">
        <v>8</v>
      </c>
      <c r="F961" s="384">
        <v>0</v>
      </c>
      <c r="G961" s="384">
        <v>4</v>
      </c>
      <c r="H961" s="384">
        <v>4</v>
      </c>
      <c r="I961" s="384">
        <v>0</v>
      </c>
    </row>
    <row r="962" spans="1:9" s="538" customFormat="1">
      <c r="A962" s="383" t="s">
        <v>6880</v>
      </c>
      <c r="B962" s="383" t="s">
        <v>175</v>
      </c>
      <c r="C962" s="383" t="s">
        <v>208</v>
      </c>
      <c r="D962" s="539" t="s">
        <v>1208</v>
      </c>
      <c r="E962" s="384">
        <v>10</v>
      </c>
      <c r="F962" s="384">
        <v>1</v>
      </c>
      <c r="G962" s="384">
        <v>8</v>
      </c>
      <c r="H962" s="384">
        <v>1</v>
      </c>
      <c r="I962" s="384">
        <v>0</v>
      </c>
    </row>
    <row r="963" spans="1:9" s="538" customFormat="1">
      <c r="A963" s="383" t="s">
        <v>6881</v>
      </c>
      <c r="B963" s="383" t="s">
        <v>175</v>
      </c>
      <c r="C963" s="383" t="s">
        <v>166</v>
      </c>
      <c r="D963" s="539" t="s">
        <v>1208</v>
      </c>
      <c r="E963" s="384">
        <v>11</v>
      </c>
      <c r="F963" s="384">
        <v>2</v>
      </c>
      <c r="G963" s="384">
        <v>6</v>
      </c>
      <c r="H963" s="384">
        <v>3</v>
      </c>
      <c r="I963" s="384">
        <v>0</v>
      </c>
    </row>
    <row r="964" spans="1:9" s="538" customFormat="1">
      <c r="A964" s="383" t="s">
        <v>6882</v>
      </c>
      <c r="B964" s="383" t="s">
        <v>175</v>
      </c>
      <c r="C964" s="383" t="s">
        <v>61</v>
      </c>
      <c r="D964" s="539" t="s">
        <v>1208</v>
      </c>
      <c r="E964" s="384">
        <v>39</v>
      </c>
      <c r="F964" s="384">
        <v>0</v>
      </c>
      <c r="G964" s="384">
        <v>29</v>
      </c>
      <c r="H964" s="384">
        <v>7</v>
      </c>
      <c r="I964" s="384">
        <v>3</v>
      </c>
    </row>
    <row r="965" spans="1:9" s="538" customFormat="1">
      <c r="A965" s="383" t="s">
        <v>6883</v>
      </c>
      <c r="B965" s="383" t="s">
        <v>175</v>
      </c>
      <c r="C965" s="383" t="s">
        <v>82</v>
      </c>
      <c r="D965" s="383" t="s">
        <v>1208</v>
      </c>
      <c r="E965" s="384">
        <v>49</v>
      </c>
      <c r="F965" s="384">
        <v>5</v>
      </c>
      <c r="G965" s="384">
        <v>24</v>
      </c>
      <c r="H965" s="384">
        <v>19</v>
      </c>
      <c r="I965" s="384">
        <v>1</v>
      </c>
    </row>
    <row r="966" spans="1:9" s="538" customFormat="1">
      <c r="A966" s="383" t="s">
        <v>6884</v>
      </c>
      <c r="B966" s="383" t="s">
        <v>175</v>
      </c>
      <c r="C966" s="383" t="s">
        <v>167</v>
      </c>
      <c r="D966" s="383" t="s">
        <v>1208</v>
      </c>
      <c r="E966" s="384">
        <v>15</v>
      </c>
      <c r="F966" s="384">
        <v>1</v>
      </c>
      <c r="G966" s="384">
        <v>10</v>
      </c>
      <c r="H966" s="384">
        <v>4</v>
      </c>
      <c r="I966" s="384">
        <v>0</v>
      </c>
    </row>
    <row r="967" spans="1:9" s="538" customFormat="1">
      <c r="A967" s="383" t="s">
        <v>6885</v>
      </c>
      <c r="B967" s="383" t="s">
        <v>175</v>
      </c>
      <c r="C967" s="383" t="s">
        <v>83</v>
      </c>
      <c r="D967" s="539" t="s">
        <v>1208</v>
      </c>
      <c r="E967" s="384">
        <v>10</v>
      </c>
      <c r="F967" s="384">
        <v>0</v>
      </c>
      <c r="G967" s="384">
        <v>4</v>
      </c>
      <c r="H967" s="384">
        <v>5</v>
      </c>
      <c r="I967" s="384">
        <v>1</v>
      </c>
    </row>
    <row r="968" spans="1:9" s="538" customFormat="1">
      <c r="A968" s="383" t="s">
        <v>6886</v>
      </c>
      <c r="B968" s="383" t="s">
        <v>175</v>
      </c>
      <c r="C968" s="383" t="s">
        <v>84</v>
      </c>
      <c r="D968" s="383" t="s">
        <v>1208</v>
      </c>
      <c r="E968" s="384">
        <v>33</v>
      </c>
      <c r="F968" s="384">
        <v>2</v>
      </c>
      <c r="G968" s="384">
        <v>15</v>
      </c>
      <c r="H968" s="384">
        <v>12</v>
      </c>
      <c r="I968" s="384">
        <v>4</v>
      </c>
    </row>
    <row r="969" spans="1:9" s="538" customFormat="1">
      <c r="A969" s="383" t="s">
        <v>6887</v>
      </c>
      <c r="B969" s="383" t="s">
        <v>175</v>
      </c>
      <c r="C969" s="383" t="s">
        <v>35</v>
      </c>
      <c r="D969" s="383" t="s">
        <v>1208</v>
      </c>
      <c r="E969" s="384">
        <v>24</v>
      </c>
      <c r="F969" s="384">
        <v>2</v>
      </c>
      <c r="G969" s="384">
        <v>13</v>
      </c>
      <c r="H969" s="384">
        <v>8</v>
      </c>
      <c r="I969" s="384">
        <v>1</v>
      </c>
    </row>
    <row r="970" spans="1:9" s="538" customFormat="1">
      <c r="A970" s="383" t="s">
        <v>6888</v>
      </c>
      <c r="B970" s="383" t="s">
        <v>175</v>
      </c>
      <c r="C970" s="383" t="s">
        <v>190</v>
      </c>
      <c r="D970" s="539" t="s">
        <v>1208</v>
      </c>
      <c r="E970" s="384">
        <v>35</v>
      </c>
      <c r="F970" s="384">
        <v>2</v>
      </c>
      <c r="G970" s="384">
        <v>22</v>
      </c>
      <c r="H970" s="384">
        <v>9</v>
      </c>
      <c r="I970" s="384">
        <v>2</v>
      </c>
    </row>
    <row r="971" spans="1:9" s="538" customFormat="1">
      <c r="A971" s="383" t="s">
        <v>6889</v>
      </c>
      <c r="B971" s="383" t="s">
        <v>175</v>
      </c>
      <c r="C971" s="383" t="s">
        <v>93</v>
      </c>
      <c r="D971" s="539" t="s">
        <v>1208</v>
      </c>
      <c r="E971" s="384">
        <v>20</v>
      </c>
      <c r="F971" s="384">
        <v>1</v>
      </c>
      <c r="G971" s="384">
        <v>17</v>
      </c>
      <c r="H971" s="384">
        <v>2</v>
      </c>
      <c r="I971" s="384">
        <v>0</v>
      </c>
    </row>
    <row r="972" spans="1:9" s="538" customFormat="1">
      <c r="A972" s="383" t="s">
        <v>6890</v>
      </c>
      <c r="B972" s="383" t="s">
        <v>175</v>
      </c>
      <c r="C972" s="383" t="s">
        <v>209</v>
      </c>
      <c r="D972" s="539" t="s">
        <v>1208</v>
      </c>
      <c r="E972" s="384">
        <v>11</v>
      </c>
      <c r="F972" s="384">
        <v>0</v>
      </c>
      <c r="G972" s="384">
        <v>10</v>
      </c>
      <c r="H972" s="384">
        <v>1</v>
      </c>
      <c r="I972" s="384">
        <v>0</v>
      </c>
    </row>
    <row r="973" spans="1:9" s="538" customFormat="1">
      <c r="A973" s="383" t="s">
        <v>6891</v>
      </c>
      <c r="B973" s="383" t="s">
        <v>175</v>
      </c>
      <c r="C973" s="383" t="s">
        <v>210</v>
      </c>
      <c r="D973" s="383" t="s">
        <v>1208</v>
      </c>
      <c r="E973" s="384">
        <v>6</v>
      </c>
      <c r="F973" s="384">
        <v>1</v>
      </c>
      <c r="G973" s="384">
        <v>2</v>
      </c>
      <c r="H973" s="384">
        <v>3</v>
      </c>
      <c r="I973" s="384">
        <v>0</v>
      </c>
    </row>
    <row r="974" spans="1:9" s="538" customFormat="1">
      <c r="A974" s="383" t="s">
        <v>6892</v>
      </c>
      <c r="B974" s="383" t="s">
        <v>175</v>
      </c>
      <c r="C974" s="383" t="s">
        <v>191</v>
      </c>
      <c r="D974" s="539" t="s">
        <v>1208</v>
      </c>
      <c r="E974" s="384">
        <v>5</v>
      </c>
      <c r="F974" s="384">
        <v>1</v>
      </c>
      <c r="G974" s="384">
        <v>2</v>
      </c>
      <c r="H974" s="384">
        <v>2</v>
      </c>
      <c r="I974" s="384">
        <v>0</v>
      </c>
    </row>
    <row r="975" spans="1:9" s="538" customFormat="1">
      <c r="A975" s="383" t="s">
        <v>6893</v>
      </c>
      <c r="B975" s="383" t="s">
        <v>175</v>
      </c>
      <c r="C975" s="383" t="s">
        <v>192</v>
      </c>
      <c r="D975" s="539" t="s">
        <v>1208</v>
      </c>
      <c r="E975" s="384">
        <v>6</v>
      </c>
      <c r="F975" s="384">
        <v>0</v>
      </c>
      <c r="G975" s="384">
        <v>3</v>
      </c>
      <c r="H975" s="384">
        <v>2</v>
      </c>
      <c r="I975" s="384">
        <v>1</v>
      </c>
    </row>
    <row r="976" spans="1:9" s="538" customFormat="1">
      <c r="A976" s="383" t="s">
        <v>6894</v>
      </c>
      <c r="B976" s="383" t="s">
        <v>175</v>
      </c>
      <c r="C976" s="383" t="s">
        <v>152</v>
      </c>
      <c r="D976" s="539" t="s">
        <v>1208</v>
      </c>
      <c r="E976" s="384">
        <v>15</v>
      </c>
      <c r="F976" s="384">
        <v>0</v>
      </c>
      <c r="G976" s="384">
        <v>11</v>
      </c>
      <c r="H976" s="384">
        <v>4</v>
      </c>
      <c r="I976" s="384">
        <v>0</v>
      </c>
    </row>
    <row r="977" spans="1:9" s="538" customFormat="1">
      <c r="A977" s="383" t="s">
        <v>7336</v>
      </c>
      <c r="B977" s="383" t="s">
        <v>175</v>
      </c>
      <c r="C977" s="383" t="s">
        <v>168</v>
      </c>
      <c r="D977" s="539" t="s">
        <v>1208</v>
      </c>
      <c r="E977" s="384">
        <v>2</v>
      </c>
      <c r="F977" s="384">
        <v>0</v>
      </c>
      <c r="G977" s="384">
        <v>1</v>
      </c>
      <c r="H977" s="384">
        <v>1</v>
      </c>
      <c r="I977" s="384">
        <v>0</v>
      </c>
    </row>
    <row r="978" spans="1:9" s="538" customFormat="1">
      <c r="A978" s="383" t="s">
        <v>6895</v>
      </c>
      <c r="B978" s="383" t="s">
        <v>175</v>
      </c>
      <c r="C978" s="383" t="s">
        <v>153</v>
      </c>
      <c r="D978" s="383" t="s">
        <v>1208</v>
      </c>
      <c r="E978" s="384">
        <v>12</v>
      </c>
      <c r="F978" s="384">
        <v>1</v>
      </c>
      <c r="G978" s="384">
        <v>5</v>
      </c>
      <c r="H978" s="384">
        <v>5</v>
      </c>
      <c r="I978" s="384">
        <v>1</v>
      </c>
    </row>
    <row r="979" spans="1:9" s="538" customFormat="1">
      <c r="A979" s="383" t="s">
        <v>6896</v>
      </c>
      <c r="B979" s="383" t="s">
        <v>175</v>
      </c>
      <c r="C979" s="383" t="s">
        <v>36</v>
      </c>
      <c r="D979" s="539" t="s">
        <v>1208</v>
      </c>
      <c r="E979" s="384">
        <v>10</v>
      </c>
      <c r="F979" s="384">
        <v>2</v>
      </c>
      <c r="G979" s="384">
        <v>7</v>
      </c>
      <c r="H979" s="384">
        <v>0</v>
      </c>
      <c r="I979" s="384">
        <v>1</v>
      </c>
    </row>
    <row r="980" spans="1:9" s="538" customFormat="1">
      <c r="A980" s="383" t="s">
        <v>6897</v>
      </c>
      <c r="B980" s="383" t="s">
        <v>175</v>
      </c>
      <c r="C980" s="383" t="s">
        <v>62</v>
      </c>
      <c r="D980" s="539" t="s">
        <v>1208</v>
      </c>
      <c r="E980" s="384">
        <v>8</v>
      </c>
      <c r="F980" s="384">
        <v>0</v>
      </c>
      <c r="G980" s="384">
        <v>6</v>
      </c>
      <c r="H980" s="384">
        <v>2</v>
      </c>
      <c r="I980" s="384">
        <v>0</v>
      </c>
    </row>
    <row r="981" spans="1:9" s="538" customFormat="1">
      <c r="A981" s="383" t="s">
        <v>7337</v>
      </c>
      <c r="B981" s="383" t="s">
        <v>175</v>
      </c>
      <c r="C981" s="383" t="s">
        <v>85</v>
      </c>
      <c r="D981" s="383" t="s">
        <v>1208</v>
      </c>
      <c r="E981" s="384">
        <v>0</v>
      </c>
      <c r="F981" s="384">
        <v>0</v>
      </c>
      <c r="G981" s="384">
        <v>0</v>
      </c>
      <c r="H981" s="384">
        <v>0</v>
      </c>
      <c r="I981" s="384">
        <v>0</v>
      </c>
    </row>
    <row r="982" spans="1:9" s="538" customFormat="1">
      <c r="A982" s="383" t="s">
        <v>6898</v>
      </c>
      <c r="B982" s="383" t="s">
        <v>175</v>
      </c>
      <c r="C982" s="383" t="s">
        <v>37</v>
      </c>
      <c r="D982" s="539" t="s">
        <v>1208</v>
      </c>
      <c r="E982" s="384">
        <v>16</v>
      </c>
      <c r="F982" s="384">
        <v>1</v>
      </c>
      <c r="G982" s="384">
        <v>10</v>
      </c>
      <c r="H982" s="384">
        <v>3</v>
      </c>
      <c r="I982" s="384">
        <v>2</v>
      </c>
    </row>
    <row r="983" spans="1:9" s="538" customFormat="1">
      <c r="A983" s="383" t="s">
        <v>6899</v>
      </c>
      <c r="B983" s="383" t="s">
        <v>175</v>
      </c>
      <c r="C983" s="383" t="s">
        <v>220</v>
      </c>
      <c r="D983" s="539" t="s">
        <v>1208</v>
      </c>
      <c r="E983" s="384">
        <v>22</v>
      </c>
      <c r="F983" s="384">
        <v>1</v>
      </c>
      <c r="G983" s="384">
        <v>11</v>
      </c>
      <c r="H983" s="384">
        <v>6</v>
      </c>
      <c r="I983" s="384">
        <v>4</v>
      </c>
    </row>
    <row r="984" spans="1:9" s="538" customFormat="1">
      <c r="A984" s="383" t="s">
        <v>6900</v>
      </c>
      <c r="B984" s="383" t="s">
        <v>175</v>
      </c>
      <c r="C984" s="383" t="s">
        <v>38</v>
      </c>
      <c r="D984" s="539" t="s">
        <v>1208</v>
      </c>
      <c r="E984" s="384">
        <v>8</v>
      </c>
      <c r="F984" s="384">
        <v>0</v>
      </c>
      <c r="G984" s="384">
        <v>6</v>
      </c>
      <c r="H984" s="384">
        <v>2</v>
      </c>
      <c r="I984" s="384">
        <v>0</v>
      </c>
    </row>
    <row r="985" spans="1:9" s="538" customFormat="1">
      <c r="A985" s="383" t="s">
        <v>6901</v>
      </c>
      <c r="B985" s="383" t="s">
        <v>175</v>
      </c>
      <c r="C985" s="383" t="s">
        <v>63</v>
      </c>
      <c r="D985" s="539" t="s">
        <v>1208</v>
      </c>
      <c r="E985" s="384">
        <v>12</v>
      </c>
      <c r="F985" s="384">
        <v>1</v>
      </c>
      <c r="G985" s="384">
        <v>4</v>
      </c>
      <c r="H985" s="384">
        <v>7</v>
      </c>
      <c r="I985" s="384">
        <v>0</v>
      </c>
    </row>
    <row r="986" spans="1:9" s="538" customFormat="1">
      <c r="A986" s="383" t="s">
        <v>6902</v>
      </c>
      <c r="B986" s="383" t="s">
        <v>175</v>
      </c>
      <c r="C986" s="383" t="s">
        <v>221</v>
      </c>
      <c r="D986" s="539" t="s">
        <v>1208</v>
      </c>
      <c r="E986" s="384">
        <v>13</v>
      </c>
      <c r="F986" s="384">
        <v>3</v>
      </c>
      <c r="G986" s="384">
        <v>9</v>
      </c>
      <c r="H986" s="384">
        <v>1</v>
      </c>
      <c r="I986" s="384">
        <v>0</v>
      </c>
    </row>
    <row r="987" spans="1:9" s="538" customFormat="1">
      <c r="A987" s="383" t="s">
        <v>6903</v>
      </c>
      <c r="B987" s="383" t="s">
        <v>175</v>
      </c>
      <c r="C987" s="383" t="s">
        <v>193</v>
      </c>
      <c r="D987" s="383" t="s">
        <v>1208</v>
      </c>
      <c r="E987" s="384">
        <v>5</v>
      </c>
      <c r="F987" s="384">
        <v>0</v>
      </c>
      <c r="G987" s="384">
        <v>4</v>
      </c>
      <c r="H987" s="384">
        <v>1</v>
      </c>
      <c r="I987" s="384">
        <v>0</v>
      </c>
    </row>
    <row r="988" spans="1:9" s="538" customFormat="1">
      <c r="A988" s="383" t="s">
        <v>6904</v>
      </c>
      <c r="B988" s="383" t="s">
        <v>175</v>
      </c>
      <c r="C988" s="383" t="s">
        <v>222</v>
      </c>
      <c r="D988" s="539" t="s">
        <v>1208</v>
      </c>
      <c r="E988" s="384">
        <v>18</v>
      </c>
      <c r="F988" s="384">
        <v>3</v>
      </c>
      <c r="G988" s="384">
        <v>7</v>
      </c>
      <c r="H988" s="384">
        <v>5</v>
      </c>
      <c r="I988" s="384">
        <v>3</v>
      </c>
    </row>
    <row r="989" spans="1:9" s="538" customFormat="1">
      <c r="A989" s="383" t="s">
        <v>6905</v>
      </c>
      <c r="B989" s="383" t="s">
        <v>175</v>
      </c>
      <c r="C989" s="383" t="s">
        <v>211</v>
      </c>
      <c r="D989" s="539" t="s">
        <v>1208</v>
      </c>
      <c r="E989" s="384">
        <v>31</v>
      </c>
      <c r="F989" s="384">
        <v>1</v>
      </c>
      <c r="G989" s="384">
        <v>20</v>
      </c>
      <c r="H989" s="384">
        <v>10</v>
      </c>
      <c r="I989" s="384">
        <v>0</v>
      </c>
    </row>
    <row r="990" spans="1:9" s="538" customFormat="1">
      <c r="A990" s="383" t="s">
        <v>6906</v>
      </c>
      <c r="B990" s="383" t="s">
        <v>175</v>
      </c>
      <c r="C990" s="383" t="s">
        <v>212</v>
      </c>
      <c r="D990" s="539" t="s">
        <v>1208</v>
      </c>
      <c r="E990" s="384">
        <v>17</v>
      </c>
      <c r="F990" s="384">
        <v>1</v>
      </c>
      <c r="G990" s="384">
        <v>12</v>
      </c>
      <c r="H990" s="384">
        <v>4</v>
      </c>
      <c r="I990" s="384">
        <v>0</v>
      </c>
    </row>
    <row r="991" spans="1:9" s="538" customFormat="1">
      <c r="A991" s="383" t="s">
        <v>6907</v>
      </c>
      <c r="B991" s="383" t="s">
        <v>175</v>
      </c>
      <c r="C991" s="383" t="s">
        <v>169</v>
      </c>
      <c r="D991" s="539" t="s">
        <v>1208</v>
      </c>
      <c r="E991" s="384">
        <v>3</v>
      </c>
      <c r="F991" s="384">
        <v>0</v>
      </c>
      <c r="G991" s="384">
        <v>2</v>
      </c>
      <c r="H991" s="384">
        <v>1</v>
      </c>
      <c r="I991" s="384">
        <v>0</v>
      </c>
    </row>
    <row r="992" spans="1:9" s="538" customFormat="1">
      <c r="A992" s="383" t="s">
        <v>6908</v>
      </c>
      <c r="B992" s="383" t="s">
        <v>175</v>
      </c>
      <c r="C992" s="383" t="s">
        <v>194</v>
      </c>
      <c r="D992" s="539" t="s">
        <v>1208</v>
      </c>
      <c r="E992" s="384">
        <v>21</v>
      </c>
      <c r="F992" s="384">
        <v>3</v>
      </c>
      <c r="G992" s="384">
        <v>14</v>
      </c>
      <c r="H992" s="384">
        <v>3</v>
      </c>
      <c r="I992" s="384">
        <v>1</v>
      </c>
    </row>
    <row r="993" spans="1:9" s="538" customFormat="1">
      <c r="A993" s="383" t="s">
        <v>6909</v>
      </c>
      <c r="B993" s="383" t="s">
        <v>175</v>
      </c>
      <c r="C993" s="383" t="s">
        <v>94</v>
      </c>
      <c r="D993" s="539" t="s">
        <v>1208</v>
      </c>
      <c r="E993" s="384">
        <v>7</v>
      </c>
      <c r="F993" s="384">
        <v>0</v>
      </c>
      <c r="G993" s="384">
        <v>6</v>
      </c>
      <c r="H993" s="384">
        <v>1</v>
      </c>
      <c r="I993" s="384">
        <v>0</v>
      </c>
    </row>
    <row r="994" spans="1:9" s="538" customFormat="1">
      <c r="A994" s="383" t="s">
        <v>6910</v>
      </c>
      <c r="B994" s="383" t="s">
        <v>175</v>
      </c>
      <c r="C994" s="383" t="s">
        <v>154</v>
      </c>
      <c r="D994" s="539" t="s">
        <v>1208</v>
      </c>
      <c r="E994" s="384">
        <v>25</v>
      </c>
      <c r="F994" s="384">
        <v>1</v>
      </c>
      <c r="G994" s="384">
        <v>16</v>
      </c>
      <c r="H994" s="384">
        <v>5</v>
      </c>
      <c r="I994" s="384">
        <v>3</v>
      </c>
    </row>
    <row r="995" spans="1:9" s="538" customFormat="1">
      <c r="A995" s="383" t="s">
        <v>6911</v>
      </c>
      <c r="B995" s="383" t="s">
        <v>175</v>
      </c>
      <c r="C995" s="383" t="s">
        <v>39</v>
      </c>
      <c r="D995" s="539" t="s">
        <v>1208</v>
      </c>
      <c r="E995" s="384">
        <v>14</v>
      </c>
      <c r="F995" s="384">
        <v>2</v>
      </c>
      <c r="G995" s="384">
        <v>9</v>
      </c>
      <c r="H995" s="384">
        <v>2</v>
      </c>
      <c r="I995" s="384">
        <v>1</v>
      </c>
    </row>
    <row r="996" spans="1:9" s="538" customFormat="1">
      <c r="A996" s="383" t="s">
        <v>6912</v>
      </c>
      <c r="B996" s="383" t="s">
        <v>175</v>
      </c>
      <c r="C996" s="383" t="s">
        <v>223</v>
      </c>
      <c r="D996" s="383" t="s">
        <v>1208</v>
      </c>
      <c r="E996" s="384">
        <v>52</v>
      </c>
      <c r="F996" s="384">
        <v>3</v>
      </c>
      <c r="G996" s="384">
        <v>32</v>
      </c>
      <c r="H996" s="384">
        <v>11</v>
      </c>
      <c r="I996" s="384">
        <v>6</v>
      </c>
    </row>
    <row r="997" spans="1:9" s="538" customFormat="1">
      <c r="A997" s="383" t="s">
        <v>6913</v>
      </c>
      <c r="B997" s="383" t="s">
        <v>175</v>
      </c>
      <c r="C997" s="383" t="s">
        <v>40</v>
      </c>
      <c r="D997" s="539" t="s">
        <v>1208</v>
      </c>
      <c r="E997" s="384">
        <v>12</v>
      </c>
      <c r="F997" s="384">
        <v>1</v>
      </c>
      <c r="G997" s="384">
        <v>9</v>
      </c>
      <c r="H997" s="384">
        <v>2</v>
      </c>
      <c r="I997" s="384">
        <v>0</v>
      </c>
    </row>
    <row r="998" spans="1:9" s="538" customFormat="1">
      <c r="A998" s="383" t="s">
        <v>6914</v>
      </c>
      <c r="B998" s="383" t="s">
        <v>175</v>
      </c>
      <c r="C998" s="383" t="s">
        <v>21</v>
      </c>
      <c r="D998" s="383" t="s">
        <v>1208</v>
      </c>
      <c r="E998" s="384">
        <v>4</v>
      </c>
      <c r="F998" s="384">
        <v>0</v>
      </c>
      <c r="G998" s="384">
        <v>3</v>
      </c>
      <c r="H998" s="384">
        <v>1</v>
      </c>
      <c r="I998" s="384">
        <v>0</v>
      </c>
    </row>
    <row r="999" spans="1:9" s="538" customFormat="1">
      <c r="A999" s="383" t="s">
        <v>6915</v>
      </c>
      <c r="B999" s="383" t="s">
        <v>175</v>
      </c>
      <c r="C999" s="383" t="s">
        <v>224</v>
      </c>
      <c r="D999" s="539" t="s">
        <v>1208</v>
      </c>
      <c r="E999" s="384">
        <v>9</v>
      </c>
      <c r="F999" s="384">
        <v>0</v>
      </c>
      <c r="G999" s="384">
        <v>8</v>
      </c>
      <c r="H999" s="384">
        <v>1</v>
      </c>
      <c r="I999" s="384">
        <v>0</v>
      </c>
    </row>
    <row r="1000" spans="1:9" s="538" customFormat="1">
      <c r="A1000" s="383" t="s">
        <v>6916</v>
      </c>
      <c r="B1000" s="383" t="s">
        <v>175</v>
      </c>
      <c r="C1000" s="383" t="s">
        <v>95</v>
      </c>
      <c r="D1000" s="539" t="s">
        <v>1208</v>
      </c>
      <c r="E1000" s="384">
        <v>30</v>
      </c>
      <c r="F1000" s="384">
        <v>2</v>
      </c>
      <c r="G1000" s="384">
        <v>23</v>
      </c>
      <c r="H1000" s="384">
        <v>5</v>
      </c>
      <c r="I1000" s="384">
        <v>0</v>
      </c>
    </row>
    <row r="1001" spans="1:9" s="538" customFormat="1">
      <c r="A1001" s="383" t="s">
        <v>6917</v>
      </c>
      <c r="B1001" s="383" t="s">
        <v>175</v>
      </c>
      <c r="C1001" s="383" t="s">
        <v>22</v>
      </c>
      <c r="D1001" s="383" t="s">
        <v>1208</v>
      </c>
      <c r="E1001" s="384">
        <v>12</v>
      </c>
      <c r="F1001" s="384">
        <v>4</v>
      </c>
      <c r="G1001" s="384">
        <v>8</v>
      </c>
      <c r="H1001" s="384">
        <v>0</v>
      </c>
      <c r="I1001" s="384">
        <v>0</v>
      </c>
    </row>
    <row r="1002" spans="1:9" s="538" customFormat="1">
      <c r="A1002" s="383" t="s">
        <v>6918</v>
      </c>
      <c r="B1002" s="383" t="s">
        <v>175</v>
      </c>
      <c r="C1002" s="383" t="s">
        <v>195</v>
      </c>
      <c r="D1002" s="539" t="s">
        <v>1208</v>
      </c>
      <c r="E1002" s="384">
        <v>62</v>
      </c>
      <c r="F1002" s="384">
        <v>2</v>
      </c>
      <c r="G1002" s="384">
        <v>44</v>
      </c>
      <c r="H1002" s="384">
        <v>10</v>
      </c>
      <c r="I1002" s="384">
        <v>6</v>
      </c>
    </row>
    <row r="1003" spans="1:9" s="538" customFormat="1">
      <c r="A1003" s="383" t="s">
        <v>6919</v>
      </c>
      <c r="B1003" s="383" t="s">
        <v>175</v>
      </c>
      <c r="C1003" s="383" t="s">
        <v>155</v>
      </c>
      <c r="D1003" s="539" t="s">
        <v>1208</v>
      </c>
      <c r="E1003" s="384">
        <v>8</v>
      </c>
      <c r="F1003" s="384">
        <v>0</v>
      </c>
      <c r="G1003" s="384">
        <v>3</v>
      </c>
      <c r="H1003" s="384">
        <v>4</v>
      </c>
      <c r="I1003" s="384">
        <v>1</v>
      </c>
    </row>
    <row r="1004" spans="1:9" s="538" customFormat="1">
      <c r="A1004" s="383" t="s">
        <v>6920</v>
      </c>
      <c r="B1004" s="383" t="s">
        <v>175</v>
      </c>
      <c r="C1004" s="383" t="s">
        <v>213</v>
      </c>
      <c r="D1004" s="383" t="s">
        <v>1208</v>
      </c>
      <c r="E1004" s="384">
        <v>12</v>
      </c>
      <c r="F1004" s="384">
        <v>2</v>
      </c>
      <c r="G1004" s="384">
        <v>8</v>
      </c>
      <c r="H1004" s="384">
        <v>2</v>
      </c>
      <c r="I1004" s="384">
        <v>0</v>
      </c>
    </row>
    <row r="1005" spans="1:9" s="538" customFormat="1">
      <c r="A1005" s="383" t="s">
        <v>6921</v>
      </c>
      <c r="B1005" s="383" t="s">
        <v>175</v>
      </c>
      <c r="C1005" s="383" t="s">
        <v>41</v>
      </c>
      <c r="D1005" s="383" t="s">
        <v>1208</v>
      </c>
      <c r="E1005" s="384">
        <v>13</v>
      </c>
      <c r="F1005" s="384">
        <v>1</v>
      </c>
      <c r="G1005" s="384">
        <v>6</v>
      </c>
      <c r="H1005" s="384">
        <v>5</v>
      </c>
      <c r="I1005" s="384">
        <v>1</v>
      </c>
    </row>
    <row r="1006" spans="1:9" s="538" customFormat="1">
      <c r="A1006" s="383" t="s">
        <v>6922</v>
      </c>
      <c r="B1006" s="383" t="s">
        <v>175</v>
      </c>
      <c r="C1006" s="383" t="s">
        <v>225</v>
      </c>
      <c r="D1006" s="539" t="s">
        <v>1208</v>
      </c>
      <c r="E1006" s="384">
        <v>7</v>
      </c>
      <c r="F1006" s="384">
        <v>3</v>
      </c>
      <c r="G1006" s="384">
        <v>3</v>
      </c>
      <c r="H1006" s="384">
        <v>1</v>
      </c>
      <c r="I1006" s="384">
        <v>0</v>
      </c>
    </row>
    <row r="1007" spans="1:9" s="538" customFormat="1">
      <c r="A1007" s="383" t="s">
        <v>6923</v>
      </c>
      <c r="B1007" s="383" t="s">
        <v>175</v>
      </c>
      <c r="C1007" s="383" t="s">
        <v>96</v>
      </c>
      <c r="D1007" s="539" t="s">
        <v>1208</v>
      </c>
      <c r="E1007" s="384">
        <v>6</v>
      </c>
      <c r="F1007" s="384">
        <v>0</v>
      </c>
      <c r="G1007" s="384">
        <v>3</v>
      </c>
      <c r="H1007" s="384">
        <v>3</v>
      </c>
      <c r="I1007" s="384">
        <v>0</v>
      </c>
    </row>
    <row r="1008" spans="1:9" s="538" customFormat="1">
      <c r="A1008" s="383" t="s">
        <v>6924</v>
      </c>
      <c r="B1008" s="383" t="s">
        <v>175</v>
      </c>
      <c r="C1008" s="540" t="s">
        <v>214</v>
      </c>
      <c r="D1008" s="540" t="s">
        <v>1208</v>
      </c>
      <c r="E1008" s="384">
        <v>5</v>
      </c>
      <c r="F1008" s="384">
        <v>3</v>
      </c>
      <c r="G1008" s="384">
        <v>2</v>
      </c>
      <c r="H1008" s="384">
        <v>0</v>
      </c>
      <c r="I1008" s="384">
        <v>0</v>
      </c>
    </row>
    <row r="1009" spans="1:9" s="538" customFormat="1">
      <c r="A1009" s="383" t="s">
        <v>6925</v>
      </c>
      <c r="B1009" s="383" t="s">
        <v>175</v>
      </c>
      <c r="C1009" s="383" t="s">
        <v>156</v>
      </c>
      <c r="D1009" s="383" t="s">
        <v>1208</v>
      </c>
      <c r="E1009" s="384">
        <v>15</v>
      </c>
      <c r="F1009" s="384">
        <v>0</v>
      </c>
      <c r="G1009" s="384">
        <v>12</v>
      </c>
      <c r="H1009" s="384">
        <v>3</v>
      </c>
      <c r="I1009" s="384">
        <v>0</v>
      </c>
    </row>
    <row r="1010" spans="1:9" s="538" customFormat="1">
      <c r="A1010" s="383" t="s">
        <v>6926</v>
      </c>
      <c r="B1010" s="383" t="s">
        <v>175</v>
      </c>
      <c r="C1010" s="383" t="s">
        <v>42</v>
      </c>
      <c r="D1010" s="539" t="s">
        <v>1208</v>
      </c>
      <c r="E1010" s="384">
        <v>18</v>
      </c>
      <c r="F1010" s="384">
        <v>4</v>
      </c>
      <c r="G1010" s="384">
        <v>11</v>
      </c>
      <c r="H1010" s="384">
        <v>3</v>
      </c>
      <c r="I1010" s="384">
        <v>0</v>
      </c>
    </row>
    <row r="1011" spans="1:9" s="538" customFormat="1">
      <c r="A1011" s="383" t="s">
        <v>6927</v>
      </c>
      <c r="B1011" s="383" t="s">
        <v>175</v>
      </c>
      <c r="C1011" s="383" t="s">
        <v>64</v>
      </c>
      <c r="D1011" s="539" t="s">
        <v>1208</v>
      </c>
      <c r="E1011" s="384">
        <v>9</v>
      </c>
      <c r="F1011" s="384">
        <v>1</v>
      </c>
      <c r="G1011" s="384">
        <v>6</v>
      </c>
      <c r="H1011" s="384">
        <v>2</v>
      </c>
      <c r="I1011" s="384">
        <v>0</v>
      </c>
    </row>
    <row r="1012" spans="1:9" s="538" customFormat="1">
      <c r="A1012" s="383" t="s">
        <v>6928</v>
      </c>
      <c r="B1012" s="383" t="s">
        <v>175</v>
      </c>
      <c r="C1012" s="383" t="s">
        <v>226</v>
      </c>
      <c r="D1012" s="539" t="s">
        <v>1208</v>
      </c>
      <c r="E1012" s="384">
        <v>19</v>
      </c>
      <c r="F1012" s="384">
        <v>3</v>
      </c>
      <c r="G1012" s="384">
        <v>14</v>
      </c>
      <c r="H1012" s="384">
        <v>1</v>
      </c>
      <c r="I1012" s="384">
        <v>1</v>
      </c>
    </row>
    <row r="1013" spans="1:9" s="538" customFormat="1">
      <c r="A1013" s="383" t="s">
        <v>6929</v>
      </c>
      <c r="B1013" s="383" t="s">
        <v>175</v>
      </c>
      <c r="C1013" s="383" t="s">
        <v>157</v>
      </c>
      <c r="D1013" s="383" t="s">
        <v>1208</v>
      </c>
      <c r="E1013" s="384">
        <v>17</v>
      </c>
      <c r="F1013" s="384">
        <v>0</v>
      </c>
      <c r="G1013" s="384">
        <v>15</v>
      </c>
      <c r="H1013" s="384">
        <v>1</v>
      </c>
      <c r="I1013" s="384">
        <v>1</v>
      </c>
    </row>
    <row r="1014" spans="1:9" s="538" customFormat="1">
      <c r="A1014" s="383" t="s">
        <v>6930</v>
      </c>
      <c r="B1014" s="383" t="s">
        <v>175</v>
      </c>
      <c r="C1014" s="383" t="s">
        <v>158</v>
      </c>
      <c r="D1014" s="383" t="s">
        <v>1208</v>
      </c>
      <c r="E1014" s="384">
        <v>25</v>
      </c>
      <c r="F1014" s="384">
        <v>1</v>
      </c>
      <c r="G1014" s="384">
        <v>16</v>
      </c>
      <c r="H1014" s="384">
        <v>5</v>
      </c>
      <c r="I1014" s="384">
        <v>3</v>
      </c>
    </row>
    <row r="1015" spans="1:9" s="538" customFormat="1">
      <c r="A1015" s="383" t="s">
        <v>6931</v>
      </c>
      <c r="B1015" s="383" t="s">
        <v>175</v>
      </c>
      <c r="C1015" s="383" t="s">
        <v>43</v>
      </c>
      <c r="D1015" s="383" t="s">
        <v>1208</v>
      </c>
      <c r="E1015" s="384">
        <v>18</v>
      </c>
      <c r="F1015" s="384">
        <v>2</v>
      </c>
      <c r="G1015" s="384">
        <v>9</v>
      </c>
      <c r="H1015" s="384">
        <v>6</v>
      </c>
      <c r="I1015" s="384">
        <v>1</v>
      </c>
    </row>
    <row r="1016" spans="1:9" s="538" customFormat="1">
      <c r="A1016" s="383" t="s">
        <v>6932</v>
      </c>
      <c r="B1016" s="383" t="s">
        <v>175</v>
      </c>
      <c r="C1016" s="383" t="s">
        <v>227</v>
      </c>
      <c r="D1016" s="383" t="s">
        <v>1208</v>
      </c>
      <c r="E1016" s="384">
        <v>52</v>
      </c>
      <c r="F1016" s="384">
        <v>5</v>
      </c>
      <c r="G1016" s="384">
        <v>27</v>
      </c>
      <c r="H1016" s="384">
        <v>18</v>
      </c>
      <c r="I1016" s="384">
        <v>2</v>
      </c>
    </row>
    <row r="1017" spans="1:9" s="538" customFormat="1">
      <c r="A1017" s="383" t="s">
        <v>6933</v>
      </c>
      <c r="B1017" s="383" t="s">
        <v>175</v>
      </c>
      <c r="C1017" s="540" t="s">
        <v>196</v>
      </c>
      <c r="D1017" s="539" t="s">
        <v>1208</v>
      </c>
      <c r="E1017" s="384">
        <v>14</v>
      </c>
      <c r="F1017" s="384">
        <v>2</v>
      </c>
      <c r="G1017" s="384">
        <v>6</v>
      </c>
      <c r="H1017" s="384">
        <v>2</v>
      </c>
      <c r="I1017" s="384">
        <v>4</v>
      </c>
    </row>
    <row r="1018" spans="1:9" s="538" customFormat="1">
      <c r="A1018" s="383" t="s">
        <v>6934</v>
      </c>
      <c r="B1018" s="383" t="s">
        <v>175</v>
      </c>
      <c r="C1018" s="540" t="s">
        <v>197</v>
      </c>
      <c r="D1018" s="539" t="s">
        <v>1208</v>
      </c>
      <c r="E1018" s="384">
        <v>45</v>
      </c>
      <c r="F1018" s="384">
        <v>2</v>
      </c>
      <c r="G1018" s="384">
        <v>34</v>
      </c>
      <c r="H1018" s="384">
        <v>6</v>
      </c>
      <c r="I1018" s="384">
        <v>3</v>
      </c>
    </row>
    <row r="1019" spans="1:9" s="538" customFormat="1">
      <c r="A1019" s="383" t="s">
        <v>6935</v>
      </c>
      <c r="B1019" s="383" t="s">
        <v>175</v>
      </c>
      <c r="C1019" s="383" t="s">
        <v>159</v>
      </c>
      <c r="D1019" s="383" t="s">
        <v>1208</v>
      </c>
      <c r="E1019" s="384">
        <v>9</v>
      </c>
      <c r="F1019" s="384">
        <v>3</v>
      </c>
      <c r="G1019" s="384">
        <v>5</v>
      </c>
      <c r="H1019" s="384">
        <v>1</v>
      </c>
      <c r="I1019" s="384">
        <v>0</v>
      </c>
    </row>
    <row r="1020" spans="1:9" s="538" customFormat="1">
      <c r="A1020" s="383" t="s">
        <v>6936</v>
      </c>
      <c r="B1020" s="383" t="s">
        <v>175</v>
      </c>
      <c r="C1020" s="383" t="s">
        <v>44</v>
      </c>
      <c r="D1020" s="539" t="s">
        <v>1208</v>
      </c>
      <c r="E1020" s="384">
        <v>15</v>
      </c>
      <c r="F1020" s="384">
        <v>2</v>
      </c>
      <c r="G1020" s="384">
        <v>10</v>
      </c>
      <c r="H1020" s="384">
        <v>2</v>
      </c>
      <c r="I1020" s="384">
        <v>1</v>
      </c>
    </row>
    <row r="1021" spans="1:9" s="538" customFormat="1">
      <c r="A1021" s="383" t="s">
        <v>6937</v>
      </c>
      <c r="B1021" s="383" t="s">
        <v>175</v>
      </c>
      <c r="C1021" s="383" t="s">
        <v>215</v>
      </c>
      <c r="D1021" s="383" t="s">
        <v>1208</v>
      </c>
      <c r="E1021" s="384">
        <v>21</v>
      </c>
      <c r="F1021" s="384">
        <v>6</v>
      </c>
      <c r="G1021" s="384">
        <v>11</v>
      </c>
      <c r="H1021" s="384">
        <v>4</v>
      </c>
      <c r="I1021" s="384">
        <v>0</v>
      </c>
    </row>
    <row r="1022" spans="1:9" s="538" customFormat="1">
      <c r="A1022" s="383" t="s">
        <v>6938</v>
      </c>
      <c r="B1022" s="383" t="s">
        <v>175</v>
      </c>
      <c r="C1022" s="383" t="s">
        <v>198</v>
      </c>
      <c r="D1022" s="539" t="s">
        <v>1208</v>
      </c>
      <c r="E1022" s="384">
        <v>10</v>
      </c>
      <c r="F1022" s="384">
        <v>2</v>
      </c>
      <c r="G1022" s="384">
        <v>5</v>
      </c>
      <c r="H1022" s="384">
        <v>2</v>
      </c>
      <c r="I1022" s="384">
        <v>1</v>
      </c>
    </row>
    <row r="1023" spans="1:9" s="538" customFormat="1">
      <c r="A1023" s="383" t="s">
        <v>6939</v>
      </c>
      <c r="B1023" s="383" t="s">
        <v>175</v>
      </c>
      <c r="C1023" s="383" t="s">
        <v>180</v>
      </c>
      <c r="D1023" s="539" t="s">
        <v>1208</v>
      </c>
      <c r="E1023" s="384">
        <v>21</v>
      </c>
      <c r="F1023" s="384">
        <v>2</v>
      </c>
      <c r="G1023" s="384">
        <v>16</v>
      </c>
      <c r="H1023" s="384">
        <v>2</v>
      </c>
      <c r="I1023" s="384">
        <v>1</v>
      </c>
    </row>
    <row r="1024" spans="1:9" s="538" customFormat="1">
      <c r="A1024" s="383" t="s">
        <v>6940</v>
      </c>
      <c r="B1024" s="383" t="s">
        <v>175</v>
      </c>
      <c r="C1024" s="383" t="s">
        <v>199</v>
      </c>
      <c r="D1024" s="539" t="s">
        <v>1208</v>
      </c>
      <c r="E1024" s="384">
        <v>6</v>
      </c>
      <c r="F1024" s="384">
        <v>1</v>
      </c>
      <c r="G1024" s="384">
        <v>3</v>
      </c>
      <c r="H1024" s="384">
        <v>1</v>
      </c>
      <c r="I1024" s="384">
        <v>1</v>
      </c>
    </row>
    <row r="1025" spans="1:9" s="538" customFormat="1">
      <c r="A1025" s="383" t="s">
        <v>6941</v>
      </c>
      <c r="B1025" s="383" t="s">
        <v>175</v>
      </c>
      <c r="C1025" s="383" t="s">
        <v>228</v>
      </c>
      <c r="D1025" s="539" t="s">
        <v>1208</v>
      </c>
      <c r="E1025" s="384">
        <v>13</v>
      </c>
      <c r="F1025" s="384">
        <v>0</v>
      </c>
      <c r="G1025" s="384">
        <v>9</v>
      </c>
      <c r="H1025" s="384">
        <v>2</v>
      </c>
      <c r="I1025" s="384">
        <v>2</v>
      </c>
    </row>
    <row r="1026" spans="1:9" s="538" customFormat="1">
      <c r="A1026" s="383" t="s">
        <v>6942</v>
      </c>
      <c r="B1026" s="383" t="s">
        <v>175</v>
      </c>
      <c r="C1026" s="383" t="s">
        <v>229</v>
      </c>
      <c r="D1026" s="539" t="s">
        <v>1208</v>
      </c>
      <c r="E1026" s="384">
        <v>34</v>
      </c>
      <c r="F1026" s="384">
        <v>3</v>
      </c>
      <c r="G1026" s="384">
        <v>18</v>
      </c>
      <c r="H1026" s="384">
        <v>9</v>
      </c>
      <c r="I1026" s="384">
        <v>4</v>
      </c>
    </row>
    <row r="1027" spans="1:9" s="538" customFormat="1">
      <c r="A1027" s="383" t="s">
        <v>6943</v>
      </c>
      <c r="B1027" s="383" t="s">
        <v>175</v>
      </c>
      <c r="C1027" s="383" t="s">
        <v>65</v>
      </c>
      <c r="D1027" s="539" t="s">
        <v>1208</v>
      </c>
      <c r="E1027" s="384">
        <v>21</v>
      </c>
      <c r="F1027" s="384">
        <v>0</v>
      </c>
      <c r="G1027" s="384">
        <v>15</v>
      </c>
      <c r="H1027" s="384">
        <v>5</v>
      </c>
      <c r="I1027" s="384">
        <v>1</v>
      </c>
    </row>
    <row r="1028" spans="1:9" s="538" customFormat="1">
      <c r="A1028" s="383" t="s">
        <v>1230</v>
      </c>
      <c r="B1028" s="383" t="s">
        <v>175</v>
      </c>
      <c r="C1028" s="383" t="s">
        <v>66</v>
      </c>
      <c r="D1028" s="383" t="s">
        <v>1229</v>
      </c>
      <c r="E1028" s="384">
        <v>23329</v>
      </c>
      <c r="F1028" s="384">
        <v>3423</v>
      </c>
      <c r="G1028" s="384">
        <v>15615</v>
      </c>
      <c r="H1028" s="384">
        <v>4056</v>
      </c>
      <c r="I1028" s="384">
        <v>235</v>
      </c>
    </row>
    <row r="1029" spans="1:9" s="538" customFormat="1">
      <c r="A1029" s="383" t="s">
        <v>1704</v>
      </c>
      <c r="B1029" s="383" t="s">
        <v>175</v>
      </c>
      <c r="C1029" s="383" t="s">
        <v>97</v>
      </c>
      <c r="D1029" s="539" t="s">
        <v>1229</v>
      </c>
      <c r="E1029" s="384">
        <v>74</v>
      </c>
      <c r="F1029" s="384">
        <v>2</v>
      </c>
      <c r="G1029" s="384">
        <v>54</v>
      </c>
      <c r="H1029" s="384">
        <v>16</v>
      </c>
      <c r="I1029" s="384">
        <v>2</v>
      </c>
    </row>
    <row r="1030" spans="1:9" s="538" customFormat="1">
      <c r="A1030" s="383" t="s">
        <v>1707</v>
      </c>
      <c r="B1030" s="383" t="s">
        <v>175</v>
      </c>
      <c r="C1030" s="383" t="s">
        <v>98</v>
      </c>
      <c r="D1030" s="539" t="s">
        <v>1229</v>
      </c>
      <c r="E1030" s="384">
        <v>129</v>
      </c>
      <c r="F1030" s="384">
        <v>22</v>
      </c>
      <c r="G1030" s="384">
        <v>87</v>
      </c>
      <c r="H1030" s="384">
        <v>19</v>
      </c>
      <c r="I1030" s="384">
        <v>1</v>
      </c>
    </row>
    <row r="1031" spans="1:9" s="538" customFormat="1">
      <c r="A1031" s="383" t="s">
        <v>1710</v>
      </c>
      <c r="B1031" s="383" t="s">
        <v>175</v>
      </c>
      <c r="C1031" s="383" t="s">
        <v>230</v>
      </c>
      <c r="D1031" s="383" t="s">
        <v>1229</v>
      </c>
      <c r="E1031" s="384">
        <v>65</v>
      </c>
      <c r="F1031" s="384">
        <v>6</v>
      </c>
      <c r="G1031" s="384">
        <v>51</v>
      </c>
      <c r="H1031" s="384">
        <v>7</v>
      </c>
      <c r="I1031" s="384">
        <v>1</v>
      </c>
    </row>
    <row r="1032" spans="1:9" s="538" customFormat="1">
      <c r="A1032" s="383" t="s">
        <v>1713</v>
      </c>
      <c r="B1032" s="383" t="s">
        <v>175</v>
      </c>
      <c r="C1032" s="383" t="s">
        <v>200</v>
      </c>
      <c r="D1032" s="383" t="s">
        <v>1229</v>
      </c>
      <c r="E1032" s="384">
        <v>100</v>
      </c>
      <c r="F1032" s="384">
        <v>23</v>
      </c>
      <c r="G1032" s="384">
        <v>66</v>
      </c>
      <c r="H1032" s="384">
        <v>11</v>
      </c>
      <c r="I1032" s="384">
        <v>0</v>
      </c>
    </row>
    <row r="1033" spans="1:9" s="538" customFormat="1">
      <c r="A1033" s="383" t="s">
        <v>1716</v>
      </c>
      <c r="B1033" s="383" t="s">
        <v>175</v>
      </c>
      <c r="C1033" s="540" t="s">
        <v>86</v>
      </c>
      <c r="D1033" s="540" t="s">
        <v>1229</v>
      </c>
      <c r="E1033" s="384">
        <v>68</v>
      </c>
      <c r="F1033" s="384">
        <v>14</v>
      </c>
      <c r="G1033" s="384">
        <v>48</v>
      </c>
      <c r="H1033" s="384">
        <v>6</v>
      </c>
      <c r="I1033" s="384">
        <v>0</v>
      </c>
    </row>
    <row r="1034" spans="1:9" s="538" customFormat="1">
      <c r="A1034" s="383" t="s">
        <v>1719</v>
      </c>
      <c r="B1034" s="383" t="s">
        <v>175</v>
      </c>
      <c r="C1034" s="540" t="s">
        <v>99</v>
      </c>
      <c r="D1034" s="540" t="s">
        <v>1229</v>
      </c>
      <c r="E1034" s="384">
        <v>88</v>
      </c>
      <c r="F1034" s="384">
        <v>13</v>
      </c>
      <c r="G1034" s="384">
        <v>57</v>
      </c>
      <c r="H1034" s="384">
        <v>16</v>
      </c>
      <c r="I1034" s="384">
        <v>2</v>
      </c>
    </row>
    <row r="1035" spans="1:9" s="538" customFormat="1">
      <c r="A1035" s="383" t="s">
        <v>1722</v>
      </c>
      <c r="B1035" s="383" t="s">
        <v>175</v>
      </c>
      <c r="C1035" s="383" t="s">
        <v>216</v>
      </c>
      <c r="D1035" s="539" t="s">
        <v>1229</v>
      </c>
      <c r="E1035" s="384">
        <v>405</v>
      </c>
      <c r="F1035" s="384">
        <v>49</v>
      </c>
      <c r="G1035" s="384">
        <v>270</v>
      </c>
      <c r="H1035" s="384">
        <v>77</v>
      </c>
      <c r="I1035" s="384">
        <v>9</v>
      </c>
    </row>
    <row r="1036" spans="1:9" s="538" customFormat="1">
      <c r="A1036" s="383" t="s">
        <v>1725</v>
      </c>
      <c r="B1036" s="383" t="s">
        <v>175</v>
      </c>
      <c r="C1036" s="383" t="s">
        <v>23</v>
      </c>
      <c r="D1036" s="539" t="s">
        <v>1229</v>
      </c>
      <c r="E1036" s="384">
        <v>64</v>
      </c>
      <c r="F1036" s="384">
        <v>16</v>
      </c>
      <c r="G1036" s="384">
        <v>39</v>
      </c>
      <c r="H1036" s="384">
        <v>9</v>
      </c>
      <c r="I1036" s="384">
        <v>0</v>
      </c>
    </row>
    <row r="1037" spans="1:9" s="538" customFormat="1">
      <c r="A1037" s="383" t="s">
        <v>1728</v>
      </c>
      <c r="B1037" s="383" t="s">
        <v>175</v>
      </c>
      <c r="C1037" s="383" t="s">
        <v>24</v>
      </c>
      <c r="D1037" s="539" t="s">
        <v>1229</v>
      </c>
      <c r="E1037" s="384">
        <v>49</v>
      </c>
      <c r="F1037" s="384">
        <v>6</v>
      </c>
      <c r="G1037" s="384">
        <v>35</v>
      </c>
      <c r="H1037" s="384">
        <v>8</v>
      </c>
      <c r="I1037" s="384">
        <v>0</v>
      </c>
    </row>
    <row r="1038" spans="1:9" s="538" customFormat="1">
      <c r="A1038" s="383" t="s">
        <v>1731</v>
      </c>
      <c r="B1038" s="383" t="s">
        <v>175</v>
      </c>
      <c r="C1038" s="383" t="s">
        <v>25</v>
      </c>
      <c r="D1038" s="383" t="s">
        <v>1229</v>
      </c>
      <c r="E1038" s="384">
        <v>118</v>
      </c>
      <c r="F1038" s="384">
        <v>14</v>
      </c>
      <c r="G1038" s="384">
        <v>73</v>
      </c>
      <c r="H1038" s="384">
        <v>29</v>
      </c>
      <c r="I1038" s="384">
        <v>2</v>
      </c>
    </row>
    <row r="1039" spans="1:9" s="538" customFormat="1">
      <c r="A1039" s="383" t="s">
        <v>1734</v>
      </c>
      <c r="B1039" s="383" t="s">
        <v>175</v>
      </c>
      <c r="C1039" s="383" t="s">
        <v>201</v>
      </c>
      <c r="D1039" s="383" t="s">
        <v>1229</v>
      </c>
      <c r="E1039" s="384">
        <v>77</v>
      </c>
      <c r="F1039" s="384">
        <v>13</v>
      </c>
      <c r="G1039" s="384">
        <v>48</v>
      </c>
      <c r="H1039" s="384">
        <v>15</v>
      </c>
      <c r="I1039" s="384">
        <v>1</v>
      </c>
    </row>
    <row r="1040" spans="1:9" s="538" customFormat="1">
      <c r="A1040" s="383" t="s">
        <v>1737</v>
      </c>
      <c r="B1040" s="383" t="s">
        <v>175</v>
      </c>
      <c r="C1040" s="383" t="s">
        <v>181</v>
      </c>
      <c r="D1040" s="539" t="s">
        <v>1229</v>
      </c>
      <c r="E1040" s="384">
        <v>57</v>
      </c>
      <c r="F1040" s="384">
        <v>10</v>
      </c>
      <c r="G1040" s="384">
        <v>40</v>
      </c>
      <c r="H1040" s="384">
        <v>6</v>
      </c>
      <c r="I1040" s="384">
        <v>1</v>
      </c>
    </row>
    <row r="1041" spans="1:9" s="538" customFormat="1">
      <c r="A1041" s="383" t="s">
        <v>1740</v>
      </c>
      <c r="B1041" s="383" t="s">
        <v>175</v>
      </c>
      <c r="C1041" s="383" t="s">
        <v>231</v>
      </c>
      <c r="D1041" s="383" t="s">
        <v>1229</v>
      </c>
      <c r="E1041" s="384">
        <v>166</v>
      </c>
      <c r="F1041" s="384">
        <v>20</v>
      </c>
      <c r="G1041" s="384">
        <v>113</v>
      </c>
      <c r="H1041" s="384">
        <v>32</v>
      </c>
      <c r="I1041" s="384">
        <v>1</v>
      </c>
    </row>
    <row r="1042" spans="1:9" s="538" customFormat="1">
      <c r="A1042" s="383" t="s">
        <v>1743</v>
      </c>
      <c r="B1042" s="383" t="s">
        <v>175</v>
      </c>
      <c r="C1042" s="383" t="s">
        <v>100</v>
      </c>
      <c r="D1042" s="539" t="s">
        <v>1229</v>
      </c>
      <c r="E1042" s="384">
        <v>99</v>
      </c>
      <c r="F1042" s="384">
        <v>9</v>
      </c>
      <c r="G1042" s="384">
        <v>54</v>
      </c>
      <c r="H1042" s="384">
        <v>33</v>
      </c>
      <c r="I1042" s="384">
        <v>3</v>
      </c>
    </row>
    <row r="1043" spans="1:9" s="538" customFormat="1">
      <c r="A1043" s="383" t="s">
        <v>1746</v>
      </c>
      <c r="B1043" s="383" t="s">
        <v>175</v>
      </c>
      <c r="C1043" s="383" t="s">
        <v>182</v>
      </c>
      <c r="D1043" s="539" t="s">
        <v>1229</v>
      </c>
      <c r="E1043" s="384">
        <v>123</v>
      </c>
      <c r="F1043" s="384">
        <v>37</v>
      </c>
      <c r="G1043" s="384">
        <v>80</v>
      </c>
      <c r="H1043" s="384">
        <v>6</v>
      </c>
      <c r="I1043" s="384">
        <v>0</v>
      </c>
    </row>
    <row r="1044" spans="1:9" s="538" customFormat="1">
      <c r="A1044" s="383" t="s">
        <v>1749</v>
      </c>
      <c r="B1044" s="383" t="s">
        <v>175</v>
      </c>
      <c r="C1044" s="383" t="s">
        <v>202</v>
      </c>
      <c r="D1044" s="539" t="s">
        <v>1229</v>
      </c>
      <c r="E1044" s="384">
        <v>151</v>
      </c>
      <c r="F1044" s="384">
        <v>19</v>
      </c>
      <c r="G1044" s="384">
        <v>88</v>
      </c>
      <c r="H1044" s="384">
        <v>42</v>
      </c>
      <c r="I1044" s="384">
        <v>2</v>
      </c>
    </row>
    <row r="1045" spans="1:9" s="538" customFormat="1">
      <c r="A1045" s="383" t="s">
        <v>1752</v>
      </c>
      <c r="B1045" s="383" t="s">
        <v>175</v>
      </c>
      <c r="C1045" s="383" t="s">
        <v>101</v>
      </c>
      <c r="D1045" s="383" t="s">
        <v>1229</v>
      </c>
      <c r="E1045" s="384">
        <v>187</v>
      </c>
      <c r="F1045" s="384">
        <v>41</v>
      </c>
      <c r="G1045" s="384">
        <v>118</v>
      </c>
      <c r="H1045" s="384">
        <v>23</v>
      </c>
      <c r="I1045" s="384">
        <v>5</v>
      </c>
    </row>
    <row r="1046" spans="1:9" s="538" customFormat="1">
      <c r="A1046" s="383" t="s">
        <v>1755</v>
      </c>
      <c r="B1046" s="383" t="s">
        <v>175</v>
      </c>
      <c r="C1046" s="383" t="s">
        <v>183</v>
      </c>
      <c r="D1046" s="539" t="s">
        <v>1229</v>
      </c>
      <c r="E1046" s="384">
        <v>276</v>
      </c>
      <c r="F1046" s="384">
        <v>45</v>
      </c>
      <c r="G1046" s="384">
        <v>186</v>
      </c>
      <c r="H1046" s="384">
        <v>42</v>
      </c>
      <c r="I1046" s="384">
        <v>3</v>
      </c>
    </row>
    <row r="1047" spans="1:9" s="538" customFormat="1">
      <c r="A1047" s="383" t="s">
        <v>1758</v>
      </c>
      <c r="B1047" s="383" t="s">
        <v>175</v>
      </c>
      <c r="C1047" s="383" t="s">
        <v>26</v>
      </c>
      <c r="D1047" s="539" t="s">
        <v>1229</v>
      </c>
      <c r="E1047" s="384">
        <v>90</v>
      </c>
      <c r="F1047" s="384">
        <v>11</v>
      </c>
      <c r="G1047" s="384">
        <v>47</v>
      </c>
      <c r="H1047" s="384">
        <v>30</v>
      </c>
      <c r="I1047" s="384">
        <v>2</v>
      </c>
    </row>
    <row r="1048" spans="1:9" s="538" customFormat="1">
      <c r="A1048" s="383" t="s">
        <v>1761</v>
      </c>
      <c r="B1048" s="383" t="s">
        <v>175</v>
      </c>
      <c r="C1048" s="383" t="s">
        <v>232</v>
      </c>
      <c r="D1048" s="539" t="s">
        <v>1229</v>
      </c>
      <c r="E1048" s="384">
        <v>111</v>
      </c>
      <c r="F1048" s="384">
        <v>16</v>
      </c>
      <c r="G1048" s="384">
        <v>67</v>
      </c>
      <c r="H1048" s="384">
        <v>27</v>
      </c>
      <c r="I1048" s="384">
        <v>1</v>
      </c>
    </row>
    <row r="1049" spans="1:9" s="538" customFormat="1">
      <c r="A1049" s="383" t="s">
        <v>1764</v>
      </c>
      <c r="B1049" s="383" t="s">
        <v>175</v>
      </c>
      <c r="C1049" s="383" t="s">
        <v>87</v>
      </c>
      <c r="D1049" s="383" t="s">
        <v>1229</v>
      </c>
      <c r="E1049" s="384">
        <v>348</v>
      </c>
      <c r="F1049" s="384">
        <v>45</v>
      </c>
      <c r="G1049" s="384">
        <v>243</v>
      </c>
      <c r="H1049" s="384">
        <v>57</v>
      </c>
      <c r="I1049" s="384">
        <v>3</v>
      </c>
    </row>
    <row r="1050" spans="1:9" s="538" customFormat="1">
      <c r="A1050" s="383" t="s">
        <v>1767</v>
      </c>
      <c r="B1050" s="383" t="s">
        <v>175</v>
      </c>
      <c r="C1050" s="383" t="s">
        <v>102</v>
      </c>
      <c r="D1050" s="539" t="s">
        <v>1229</v>
      </c>
      <c r="E1050" s="384">
        <v>91</v>
      </c>
      <c r="F1050" s="384">
        <v>11</v>
      </c>
      <c r="G1050" s="384">
        <v>64</v>
      </c>
      <c r="H1050" s="384">
        <v>15</v>
      </c>
      <c r="I1050" s="384">
        <v>1</v>
      </c>
    </row>
    <row r="1051" spans="1:9" s="538" customFormat="1">
      <c r="A1051" s="383" t="s">
        <v>1770</v>
      </c>
      <c r="B1051" s="383" t="s">
        <v>175</v>
      </c>
      <c r="C1051" s="383" t="s">
        <v>88</v>
      </c>
      <c r="D1051" s="383" t="s">
        <v>1229</v>
      </c>
      <c r="E1051" s="384">
        <v>114</v>
      </c>
      <c r="F1051" s="384">
        <v>25</v>
      </c>
      <c r="G1051" s="384">
        <v>76</v>
      </c>
      <c r="H1051" s="384">
        <v>12</v>
      </c>
      <c r="I1051" s="384">
        <v>1</v>
      </c>
    </row>
    <row r="1052" spans="1:9" s="538" customFormat="1">
      <c r="A1052" s="383" t="s">
        <v>1773</v>
      </c>
      <c r="B1052" s="383" t="s">
        <v>175</v>
      </c>
      <c r="C1052" s="383" t="s">
        <v>27</v>
      </c>
      <c r="D1052" s="383" t="s">
        <v>1229</v>
      </c>
      <c r="E1052" s="384">
        <v>202</v>
      </c>
      <c r="F1052" s="384">
        <v>34</v>
      </c>
      <c r="G1052" s="384">
        <v>128</v>
      </c>
      <c r="H1052" s="384">
        <v>39</v>
      </c>
      <c r="I1052" s="384">
        <v>1</v>
      </c>
    </row>
    <row r="1053" spans="1:9" s="538" customFormat="1">
      <c r="A1053" s="383" t="s">
        <v>1776</v>
      </c>
      <c r="B1053" s="383" t="s">
        <v>175</v>
      </c>
      <c r="C1053" s="383" t="s">
        <v>28</v>
      </c>
      <c r="D1053" s="539" t="s">
        <v>1229</v>
      </c>
      <c r="E1053" s="384">
        <v>198</v>
      </c>
      <c r="F1053" s="384">
        <v>16</v>
      </c>
      <c r="G1053" s="384">
        <v>142</v>
      </c>
      <c r="H1053" s="384">
        <v>40</v>
      </c>
      <c r="I1053" s="384">
        <v>0</v>
      </c>
    </row>
    <row r="1054" spans="1:9" s="538" customFormat="1">
      <c r="A1054" s="383" t="s">
        <v>7338</v>
      </c>
      <c r="B1054" s="383" t="s">
        <v>175</v>
      </c>
      <c r="C1054" s="383" t="s">
        <v>103</v>
      </c>
      <c r="D1054" s="383" t="s">
        <v>1229</v>
      </c>
      <c r="E1054" s="384">
        <v>5</v>
      </c>
      <c r="F1054" s="384">
        <v>2</v>
      </c>
      <c r="G1054" s="384">
        <v>3</v>
      </c>
      <c r="H1054" s="384">
        <v>0</v>
      </c>
      <c r="I1054" s="384">
        <v>0</v>
      </c>
    </row>
    <row r="1055" spans="1:9" s="538" customFormat="1">
      <c r="A1055" s="383" t="s">
        <v>1779</v>
      </c>
      <c r="B1055" s="383" t="s">
        <v>175</v>
      </c>
      <c r="C1055" s="383" t="s">
        <v>203</v>
      </c>
      <c r="D1055" s="539" t="s">
        <v>1229</v>
      </c>
      <c r="E1055" s="384">
        <v>267</v>
      </c>
      <c r="F1055" s="384">
        <v>45</v>
      </c>
      <c r="G1055" s="384">
        <v>183</v>
      </c>
      <c r="H1055" s="384">
        <v>38</v>
      </c>
      <c r="I1055" s="384">
        <v>1</v>
      </c>
    </row>
    <row r="1056" spans="1:9" s="538" customFormat="1">
      <c r="A1056" s="383" t="s">
        <v>1782</v>
      </c>
      <c r="B1056" s="383" t="s">
        <v>175</v>
      </c>
      <c r="C1056" s="383" t="s">
        <v>217</v>
      </c>
      <c r="D1056" s="539" t="s">
        <v>1229</v>
      </c>
      <c r="E1056" s="384">
        <v>126</v>
      </c>
      <c r="F1056" s="384">
        <v>28</v>
      </c>
      <c r="G1056" s="384">
        <v>77</v>
      </c>
      <c r="H1056" s="384">
        <v>21</v>
      </c>
      <c r="I1056" s="384">
        <v>0</v>
      </c>
    </row>
    <row r="1057" spans="1:9" s="538" customFormat="1">
      <c r="A1057" s="383" t="s">
        <v>1785</v>
      </c>
      <c r="B1057" s="383" t="s">
        <v>175</v>
      </c>
      <c r="C1057" s="383" t="s">
        <v>104</v>
      </c>
      <c r="D1057" s="383" t="s">
        <v>1229</v>
      </c>
      <c r="E1057" s="384">
        <v>174</v>
      </c>
      <c r="F1057" s="384">
        <v>16</v>
      </c>
      <c r="G1057" s="384">
        <v>117</v>
      </c>
      <c r="H1057" s="384">
        <v>35</v>
      </c>
      <c r="I1057" s="384">
        <v>6</v>
      </c>
    </row>
    <row r="1058" spans="1:9" s="538" customFormat="1">
      <c r="A1058" s="383" t="s">
        <v>1788</v>
      </c>
      <c r="B1058" s="383" t="s">
        <v>175</v>
      </c>
      <c r="C1058" s="383" t="s">
        <v>29</v>
      </c>
      <c r="D1058" s="539" t="s">
        <v>1229</v>
      </c>
      <c r="E1058" s="384">
        <v>224</v>
      </c>
      <c r="F1058" s="384">
        <v>21</v>
      </c>
      <c r="G1058" s="384">
        <v>178</v>
      </c>
      <c r="H1058" s="384">
        <v>24</v>
      </c>
      <c r="I1058" s="384">
        <v>1</v>
      </c>
    </row>
    <row r="1059" spans="1:9" s="538" customFormat="1">
      <c r="A1059" s="383" t="s">
        <v>1791</v>
      </c>
      <c r="B1059" s="383" t="s">
        <v>175</v>
      </c>
      <c r="C1059" s="383" t="s">
        <v>160</v>
      </c>
      <c r="D1059" s="539" t="s">
        <v>1229</v>
      </c>
      <c r="E1059" s="384">
        <v>41</v>
      </c>
      <c r="F1059" s="384">
        <v>2</v>
      </c>
      <c r="G1059" s="384">
        <v>29</v>
      </c>
      <c r="H1059" s="384">
        <v>10</v>
      </c>
      <c r="I1059" s="384">
        <v>0</v>
      </c>
    </row>
    <row r="1060" spans="1:9" s="538" customFormat="1">
      <c r="A1060" s="383" t="s">
        <v>1794</v>
      </c>
      <c r="B1060" s="383" t="s">
        <v>175</v>
      </c>
      <c r="C1060" s="383" t="s">
        <v>77</v>
      </c>
      <c r="D1060" s="539" t="s">
        <v>1229</v>
      </c>
      <c r="E1060" s="384">
        <v>82</v>
      </c>
      <c r="F1060" s="384">
        <v>12</v>
      </c>
      <c r="G1060" s="384">
        <v>46</v>
      </c>
      <c r="H1060" s="384">
        <v>23</v>
      </c>
      <c r="I1060" s="384">
        <v>1</v>
      </c>
    </row>
    <row r="1061" spans="1:9" s="538" customFormat="1">
      <c r="A1061" s="383" t="s">
        <v>1797</v>
      </c>
      <c r="B1061" s="383" t="s">
        <v>175</v>
      </c>
      <c r="C1061" s="383" t="s">
        <v>78</v>
      </c>
      <c r="D1061" s="539" t="s">
        <v>1229</v>
      </c>
      <c r="E1061" s="384">
        <v>317</v>
      </c>
      <c r="F1061" s="384">
        <v>40</v>
      </c>
      <c r="G1061" s="384">
        <v>232</v>
      </c>
      <c r="H1061" s="384">
        <v>45</v>
      </c>
      <c r="I1061" s="384">
        <v>0</v>
      </c>
    </row>
    <row r="1062" spans="1:9" s="538" customFormat="1">
      <c r="A1062" s="383" t="s">
        <v>1800</v>
      </c>
      <c r="B1062" s="383" t="s">
        <v>175</v>
      </c>
      <c r="C1062" s="383" t="s">
        <v>204</v>
      </c>
      <c r="D1062" s="383" t="s">
        <v>1229</v>
      </c>
      <c r="E1062" s="384">
        <v>416</v>
      </c>
      <c r="F1062" s="384">
        <v>97</v>
      </c>
      <c r="G1062" s="384">
        <v>267</v>
      </c>
      <c r="H1062" s="384">
        <v>46</v>
      </c>
      <c r="I1062" s="384">
        <v>6</v>
      </c>
    </row>
    <row r="1063" spans="1:9" s="538" customFormat="1">
      <c r="A1063" s="383" t="s">
        <v>1803</v>
      </c>
      <c r="B1063" s="383" t="s">
        <v>175</v>
      </c>
      <c r="C1063" s="383" t="s">
        <v>233</v>
      </c>
      <c r="D1063" s="539" t="s">
        <v>1229</v>
      </c>
      <c r="E1063" s="384">
        <v>64</v>
      </c>
      <c r="F1063" s="384">
        <v>5</v>
      </c>
      <c r="G1063" s="384">
        <v>51</v>
      </c>
      <c r="H1063" s="384">
        <v>8</v>
      </c>
      <c r="I1063" s="384">
        <v>0</v>
      </c>
    </row>
    <row r="1064" spans="1:9" s="538" customFormat="1">
      <c r="A1064" s="383" t="s">
        <v>1806</v>
      </c>
      <c r="B1064" s="383" t="s">
        <v>175</v>
      </c>
      <c r="C1064" s="383" t="s">
        <v>205</v>
      </c>
      <c r="D1064" s="539" t="s">
        <v>1229</v>
      </c>
      <c r="E1064" s="384">
        <v>198</v>
      </c>
      <c r="F1064" s="384">
        <v>33</v>
      </c>
      <c r="G1064" s="384">
        <v>121</v>
      </c>
      <c r="H1064" s="384">
        <v>41</v>
      </c>
      <c r="I1064" s="384">
        <v>3</v>
      </c>
    </row>
    <row r="1065" spans="1:9" s="538" customFormat="1">
      <c r="A1065" s="383" t="s">
        <v>1809</v>
      </c>
      <c r="B1065" s="383" t="s">
        <v>175</v>
      </c>
      <c r="C1065" s="383" t="s">
        <v>218</v>
      </c>
      <c r="D1065" s="539" t="s">
        <v>1229</v>
      </c>
      <c r="E1065" s="384">
        <v>92</v>
      </c>
      <c r="F1065" s="384">
        <v>25</v>
      </c>
      <c r="G1065" s="384">
        <v>60</v>
      </c>
      <c r="H1065" s="384">
        <v>7</v>
      </c>
      <c r="I1065" s="384">
        <v>0</v>
      </c>
    </row>
    <row r="1066" spans="1:9" s="538" customFormat="1">
      <c r="A1066" s="383" t="s">
        <v>1812</v>
      </c>
      <c r="B1066" s="383" t="s">
        <v>175</v>
      </c>
      <c r="C1066" s="383" t="s">
        <v>161</v>
      </c>
      <c r="D1066" s="539" t="s">
        <v>1229</v>
      </c>
      <c r="E1066" s="384">
        <v>137</v>
      </c>
      <c r="F1066" s="384">
        <v>18</v>
      </c>
      <c r="G1066" s="384">
        <v>94</v>
      </c>
      <c r="H1066" s="384">
        <v>25</v>
      </c>
      <c r="I1066" s="384">
        <v>0</v>
      </c>
    </row>
    <row r="1067" spans="1:9" s="538" customFormat="1">
      <c r="A1067" s="383" t="s">
        <v>1815</v>
      </c>
      <c r="B1067" s="383" t="s">
        <v>175</v>
      </c>
      <c r="C1067" s="383" t="s">
        <v>105</v>
      </c>
      <c r="D1067" s="539" t="s">
        <v>1229</v>
      </c>
      <c r="E1067" s="384">
        <v>152</v>
      </c>
      <c r="F1067" s="384">
        <v>13</v>
      </c>
      <c r="G1067" s="384">
        <v>98</v>
      </c>
      <c r="H1067" s="384">
        <v>39</v>
      </c>
      <c r="I1067" s="384">
        <v>2</v>
      </c>
    </row>
    <row r="1068" spans="1:9" s="538" customFormat="1">
      <c r="A1068" s="383" t="s">
        <v>1818</v>
      </c>
      <c r="B1068" s="383" t="s">
        <v>175</v>
      </c>
      <c r="C1068" s="383" t="s">
        <v>234</v>
      </c>
      <c r="D1068" s="539" t="s">
        <v>1229</v>
      </c>
      <c r="E1068" s="384">
        <v>144</v>
      </c>
      <c r="F1068" s="384">
        <v>8</v>
      </c>
      <c r="G1068" s="384">
        <v>114</v>
      </c>
      <c r="H1068" s="384">
        <v>19</v>
      </c>
      <c r="I1068" s="384">
        <v>3</v>
      </c>
    </row>
    <row r="1069" spans="1:9" s="538" customFormat="1">
      <c r="A1069" s="383" t="s">
        <v>1821</v>
      </c>
      <c r="B1069" s="383" t="s">
        <v>175</v>
      </c>
      <c r="C1069" s="383" t="s">
        <v>184</v>
      </c>
      <c r="D1069" s="383" t="s">
        <v>1229</v>
      </c>
      <c r="E1069" s="384">
        <v>226</v>
      </c>
      <c r="F1069" s="384">
        <v>34</v>
      </c>
      <c r="G1069" s="384">
        <v>150</v>
      </c>
      <c r="H1069" s="384">
        <v>39</v>
      </c>
      <c r="I1069" s="384">
        <v>3</v>
      </c>
    </row>
    <row r="1070" spans="1:9" s="538" customFormat="1">
      <c r="A1070" s="383" t="s">
        <v>1824</v>
      </c>
      <c r="B1070" s="383" t="s">
        <v>175</v>
      </c>
      <c r="C1070" s="383" t="s">
        <v>106</v>
      </c>
      <c r="D1070" s="539" t="s">
        <v>1229</v>
      </c>
      <c r="E1070" s="384">
        <v>126</v>
      </c>
      <c r="F1070" s="384">
        <v>6</v>
      </c>
      <c r="G1070" s="384">
        <v>82</v>
      </c>
      <c r="H1070" s="384">
        <v>36</v>
      </c>
      <c r="I1070" s="384">
        <v>2</v>
      </c>
    </row>
    <row r="1071" spans="1:9" s="538" customFormat="1">
      <c r="A1071" s="383" t="s">
        <v>1827</v>
      </c>
      <c r="B1071" s="383" t="s">
        <v>175</v>
      </c>
      <c r="C1071" s="383" t="s">
        <v>89</v>
      </c>
      <c r="D1071" s="539" t="s">
        <v>1229</v>
      </c>
      <c r="E1071" s="384">
        <v>654</v>
      </c>
      <c r="F1071" s="384">
        <v>115</v>
      </c>
      <c r="G1071" s="384">
        <v>440</v>
      </c>
      <c r="H1071" s="384">
        <v>92</v>
      </c>
      <c r="I1071" s="384">
        <v>7</v>
      </c>
    </row>
    <row r="1072" spans="1:9" s="538" customFormat="1">
      <c r="A1072" s="383" t="s">
        <v>1830</v>
      </c>
      <c r="B1072" s="383" t="s">
        <v>175</v>
      </c>
      <c r="C1072" s="383" t="s">
        <v>162</v>
      </c>
      <c r="D1072" s="383" t="s">
        <v>1229</v>
      </c>
      <c r="E1072" s="384">
        <v>71</v>
      </c>
      <c r="F1072" s="384">
        <v>8</v>
      </c>
      <c r="G1072" s="384">
        <v>54</v>
      </c>
      <c r="H1072" s="384">
        <v>9</v>
      </c>
      <c r="I1072" s="384">
        <v>0</v>
      </c>
    </row>
    <row r="1073" spans="1:9" s="538" customFormat="1">
      <c r="A1073" s="383" t="s">
        <v>1833</v>
      </c>
      <c r="B1073" s="383" t="s">
        <v>175</v>
      </c>
      <c r="C1073" s="540" t="s">
        <v>206</v>
      </c>
      <c r="D1073" s="540" t="s">
        <v>1229</v>
      </c>
      <c r="E1073" s="384">
        <v>373</v>
      </c>
      <c r="F1073" s="384">
        <v>58</v>
      </c>
      <c r="G1073" s="384">
        <v>237</v>
      </c>
      <c r="H1073" s="384">
        <v>73</v>
      </c>
      <c r="I1073" s="384">
        <v>5</v>
      </c>
    </row>
    <row r="1074" spans="1:9" s="538" customFormat="1">
      <c r="A1074" s="383" t="s">
        <v>1836</v>
      </c>
      <c r="B1074" s="383" t="s">
        <v>175</v>
      </c>
      <c r="C1074" s="383" t="s">
        <v>107</v>
      </c>
      <c r="D1074" s="539" t="s">
        <v>1229</v>
      </c>
      <c r="E1074" s="384">
        <v>110</v>
      </c>
      <c r="F1074" s="384">
        <v>17</v>
      </c>
      <c r="G1074" s="384">
        <v>75</v>
      </c>
      <c r="H1074" s="384">
        <v>17</v>
      </c>
      <c r="I1074" s="384">
        <v>1</v>
      </c>
    </row>
    <row r="1075" spans="1:9" s="538" customFormat="1">
      <c r="A1075" s="383" t="s">
        <v>1839</v>
      </c>
      <c r="B1075" s="383" t="s">
        <v>175</v>
      </c>
      <c r="C1075" s="383" t="s">
        <v>108</v>
      </c>
      <c r="D1075" s="539" t="s">
        <v>1229</v>
      </c>
      <c r="E1075" s="384">
        <v>91</v>
      </c>
      <c r="F1075" s="384">
        <v>7</v>
      </c>
      <c r="G1075" s="384">
        <v>67</v>
      </c>
      <c r="H1075" s="384">
        <v>16</v>
      </c>
      <c r="I1075" s="384">
        <v>1</v>
      </c>
    </row>
    <row r="1076" spans="1:9" s="538" customFormat="1">
      <c r="A1076" s="383" t="s">
        <v>1842</v>
      </c>
      <c r="B1076" s="383" t="s">
        <v>175</v>
      </c>
      <c r="C1076" s="383" t="s">
        <v>30</v>
      </c>
      <c r="D1076" s="539" t="s">
        <v>1229</v>
      </c>
      <c r="E1076" s="384">
        <v>61</v>
      </c>
      <c r="F1076" s="384">
        <v>7</v>
      </c>
      <c r="G1076" s="384">
        <v>45</v>
      </c>
      <c r="H1076" s="384">
        <v>9</v>
      </c>
      <c r="I1076" s="384">
        <v>0</v>
      </c>
    </row>
    <row r="1077" spans="1:9" s="538" customFormat="1">
      <c r="A1077" s="383" t="s">
        <v>1845</v>
      </c>
      <c r="B1077" s="383" t="s">
        <v>175</v>
      </c>
      <c r="C1077" s="383" t="s">
        <v>109</v>
      </c>
      <c r="D1077" s="383" t="s">
        <v>1229</v>
      </c>
      <c r="E1077" s="384">
        <v>68</v>
      </c>
      <c r="F1077" s="384">
        <v>16</v>
      </c>
      <c r="G1077" s="384">
        <v>35</v>
      </c>
      <c r="H1077" s="384">
        <v>16</v>
      </c>
      <c r="I1077" s="384">
        <v>1</v>
      </c>
    </row>
    <row r="1078" spans="1:9" s="538" customFormat="1">
      <c r="A1078" s="383" t="s">
        <v>1848</v>
      </c>
      <c r="B1078" s="383" t="s">
        <v>175</v>
      </c>
      <c r="C1078" s="383" t="s">
        <v>185</v>
      </c>
      <c r="D1078" s="383" t="s">
        <v>1229</v>
      </c>
      <c r="E1078" s="384">
        <v>721</v>
      </c>
      <c r="F1078" s="384">
        <v>115</v>
      </c>
      <c r="G1078" s="384">
        <v>483</v>
      </c>
      <c r="H1078" s="384">
        <v>119</v>
      </c>
      <c r="I1078" s="384">
        <v>4</v>
      </c>
    </row>
    <row r="1079" spans="1:9" s="538" customFormat="1">
      <c r="A1079" s="383" t="s">
        <v>1851</v>
      </c>
      <c r="B1079" s="383" t="s">
        <v>175</v>
      </c>
      <c r="C1079" s="383" t="s">
        <v>110</v>
      </c>
      <c r="D1079" s="539" t="s">
        <v>1229</v>
      </c>
      <c r="E1079" s="384">
        <v>84</v>
      </c>
      <c r="F1079" s="384">
        <v>4</v>
      </c>
      <c r="G1079" s="384">
        <v>47</v>
      </c>
      <c r="H1079" s="384">
        <v>30</v>
      </c>
      <c r="I1079" s="384">
        <v>3</v>
      </c>
    </row>
    <row r="1080" spans="1:9" s="538" customFormat="1">
      <c r="A1080" s="383" t="s">
        <v>1854</v>
      </c>
      <c r="B1080" s="383" t="s">
        <v>175</v>
      </c>
      <c r="C1080" s="383" t="s">
        <v>111</v>
      </c>
      <c r="D1080" s="383" t="s">
        <v>1229</v>
      </c>
      <c r="E1080" s="384">
        <v>103</v>
      </c>
      <c r="F1080" s="384">
        <v>12</v>
      </c>
      <c r="G1080" s="384">
        <v>62</v>
      </c>
      <c r="H1080" s="384">
        <v>27</v>
      </c>
      <c r="I1080" s="384">
        <v>2</v>
      </c>
    </row>
    <row r="1081" spans="1:9" s="538" customFormat="1">
      <c r="A1081" s="383" t="s">
        <v>7339</v>
      </c>
      <c r="B1081" s="383" t="s">
        <v>175</v>
      </c>
      <c r="C1081" s="383" t="s">
        <v>163</v>
      </c>
      <c r="D1081" s="383" t="s">
        <v>1229</v>
      </c>
      <c r="E1081" s="384">
        <v>18</v>
      </c>
      <c r="F1081" s="384">
        <v>2</v>
      </c>
      <c r="G1081" s="384">
        <v>10</v>
      </c>
      <c r="H1081" s="384">
        <v>6</v>
      </c>
      <c r="I1081" s="384">
        <v>0</v>
      </c>
    </row>
    <row r="1082" spans="1:9" s="538" customFormat="1">
      <c r="A1082" s="383" t="s">
        <v>1857</v>
      </c>
      <c r="B1082" s="383" t="s">
        <v>175</v>
      </c>
      <c r="C1082" s="383" t="s">
        <v>112</v>
      </c>
      <c r="D1082" s="539" t="s">
        <v>1229</v>
      </c>
      <c r="E1082" s="384">
        <v>115</v>
      </c>
      <c r="F1082" s="384">
        <v>11</v>
      </c>
      <c r="G1082" s="384">
        <v>84</v>
      </c>
      <c r="H1082" s="384">
        <v>19</v>
      </c>
      <c r="I1082" s="384">
        <v>1</v>
      </c>
    </row>
    <row r="1083" spans="1:9" s="538" customFormat="1">
      <c r="A1083" s="383" t="s">
        <v>1860</v>
      </c>
      <c r="B1083" s="383" t="s">
        <v>175</v>
      </c>
      <c r="C1083" s="383" t="s">
        <v>219</v>
      </c>
      <c r="D1083" s="539" t="s">
        <v>1229</v>
      </c>
      <c r="E1083" s="384">
        <v>91</v>
      </c>
      <c r="F1083" s="384">
        <v>19</v>
      </c>
      <c r="G1083" s="384">
        <v>61</v>
      </c>
      <c r="H1083" s="384">
        <v>11</v>
      </c>
      <c r="I1083" s="384">
        <v>0</v>
      </c>
    </row>
    <row r="1084" spans="1:9" s="538" customFormat="1">
      <c r="A1084" s="383" t="s">
        <v>1863</v>
      </c>
      <c r="B1084" s="383" t="s">
        <v>175</v>
      </c>
      <c r="C1084" s="540" t="s">
        <v>90</v>
      </c>
      <c r="D1084" s="540" t="s">
        <v>1229</v>
      </c>
      <c r="E1084" s="384">
        <v>580</v>
      </c>
      <c r="F1084" s="384">
        <v>98</v>
      </c>
      <c r="G1084" s="384">
        <v>411</v>
      </c>
      <c r="H1084" s="384">
        <v>68</v>
      </c>
      <c r="I1084" s="384">
        <v>3</v>
      </c>
    </row>
    <row r="1085" spans="1:9" s="538" customFormat="1">
      <c r="A1085" s="383" t="s">
        <v>1866</v>
      </c>
      <c r="B1085" s="383" t="s">
        <v>175</v>
      </c>
      <c r="C1085" s="383" t="s">
        <v>113</v>
      </c>
      <c r="D1085" s="539" t="s">
        <v>1229</v>
      </c>
      <c r="E1085" s="384">
        <v>96</v>
      </c>
      <c r="F1085" s="384">
        <v>13</v>
      </c>
      <c r="G1085" s="384">
        <v>58</v>
      </c>
      <c r="H1085" s="384">
        <v>24</v>
      </c>
      <c r="I1085" s="384">
        <v>1</v>
      </c>
    </row>
    <row r="1086" spans="1:9" s="538" customFormat="1">
      <c r="A1086" s="383" t="s">
        <v>1869</v>
      </c>
      <c r="B1086" s="383" t="s">
        <v>175</v>
      </c>
      <c r="C1086" s="383" t="s">
        <v>114</v>
      </c>
      <c r="D1086" s="383" t="s">
        <v>1229</v>
      </c>
      <c r="E1086" s="384">
        <v>92</v>
      </c>
      <c r="F1086" s="384">
        <v>8</v>
      </c>
      <c r="G1086" s="384">
        <v>56</v>
      </c>
      <c r="H1086" s="384">
        <v>26</v>
      </c>
      <c r="I1086" s="384">
        <v>2</v>
      </c>
    </row>
    <row r="1087" spans="1:9" s="538" customFormat="1">
      <c r="A1087" s="383" t="s">
        <v>1872</v>
      </c>
      <c r="B1087" s="383" t="s">
        <v>175</v>
      </c>
      <c r="C1087" s="383" t="s">
        <v>186</v>
      </c>
      <c r="D1087" s="383" t="s">
        <v>1229</v>
      </c>
      <c r="E1087" s="384">
        <v>44</v>
      </c>
      <c r="F1087" s="384">
        <v>14</v>
      </c>
      <c r="G1087" s="384">
        <v>24</v>
      </c>
      <c r="H1087" s="384">
        <v>6</v>
      </c>
      <c r="I1087" s="384">
        <v>0</v>
      </c>
    </row>
    <row r="1088" spans="1:9" s="538" customFormat="1">
      <c r="A1088" s="383" t="s">
        <v>7340</v>
      </c>
      <c r="B1088" s="383" t="s">
        <v>175</v>
      </c>
      <c r="C1088" s="383" t="s">
        <v>207</v>
      </c>
      <c r="D1088" s="539" t="s">
        <v>1229</v>
      </c>
      <c r="E1088" s="384">
        <v>2</v>
      </c>
      <c r="F1088" s="384">
        <v>0</v>
      </c>
      <c r="G1088" s="384">
        <v>2</v>
      </c>
      <c r="H1088" s="384">
        <v>0</v>
      </c>
      <c r="I1088" s="384">
        <v>0</v>
      </c>
    </row>
    <row r="1089" spans="1:9" s="538" customFormat="1">
      <c r="A1089" s="383" t="s">
        <v>1875</v>
      </c>
      <c r="B1089" s="383" t="s">
        <v>175</v>
      </c>
      <c r="C1089" s="383" t="s">
        <v>115</v>
      </c>
      <c r="D1089" s="539" t="s">
        <v>1229</v>
      </c>
      <c r="E1089" s="384">
        <v>76</v>
      </c>
      <c r="F1089" s="384">
        <v>10</v>
      </c>
      <c r="G1089" s="384">
        <v>49</v>
      </c>
      <c r="H1089" s="384">
        <v>15</v>
      </c>
      <c r="I1089" s="384">
        <v>2</v>
      </c>
    </row>
    <row r="1090" spans="1:9" s="538" customFormat="1">
      <c r="A1090" s="383" t="s">
        <v>1878</v>
      </c>
      <c r="B1090" s="383" t="s">
        <v>175</v>
      </c>
      <c r="C1090" s="383" t="s">
        <v>146</v>
      </c>
      <c r="D1090" s="539" t="s">
        <v>1229</v>
      </c>
      <c r="E1090" s="384">
        <v>69</v>
      </c>
      <c r="F1090" s="384">
        <v>14</v>
      </c>
      <c r="G1090" s="384">
        <v>42</v>
      </c>
      <c r="H1090" s="384">
        <v>13</v>
      </c>
      <c r="I1090" s="384">
        <v>0</v>
      </c>
    </row>
    <row r="1091" spans="1:9" s="538" customFormat="1">
      <c r="A1091" s="383" t="s">
        <v>1881</v>
      </c>
      <c r="B1091" s="383" t="s">
        <v>175</v>
      </c>
      <c r="C1091" s="383" t="s">
        <v>187</v>
      </c>
      <c r="D1091" s="539" t="s">
        <v>1229</v>
      </c>
      <c r="E1091" s="384">
        <v>722</v>
      </c>
      <c r="F1091" s="384">
        <v>128</v>
      </c>
      <c r="G1091" s="384">
        <v>496</v>
      </c>
      <c r="H1091" s="384">
        <v>95</v>
      </c>
      <c r="I1091" s="384">
        <v>3</v>
      </c>
    </row>
    <row r="1092" spans="1:9" s="538" customFormat="1">
      <c r="A1092" s="383" t="s">
        <v>1884</v>
      </c>
      <c r="B1092" s="383" t="s">
        <v>175</v>
      </c>
      <c r="C1092" s="383" t="s">
        <v>235</v>
      </c>
      <c r="D1092" s="539" t="s">
        <v>1229</v>
      </c>
      <c r="E1092" s="384">
        <v>72</v>
      </c>
      <c r="F1092" s="384">
        <v>4</v>
      </c>
      <c r="G1092" s="384">
        <v>62</v>
      </c>
      <c r="H1092" s="384">
        <v>6</v>
      </c>
      <c r="I1092" s="384">
        <v>0</v>
      </c>
    </row>
    <row r="1093" spans="1:9" s="538" customFormat="1">
      <c r="A1093" s="383" t="s">
        <v>1887</v>
      </c>
      <c r="B1093" s="383" t="s">
        <v>175</v>
      </c>
      <c r="C1093" s="383" t="s">
        <v>147</v>
      </c>
      <c r="D1093" s="383" t="s">
        <v>1229</v>
      </c>
      <c r="E1093" s="384">
        <v>62</v>
      </c>
      <c r="F1093" s="384">
        <v>9</v>
      </c>
      <c r="G1093" s="384">
        <v>47</v>
      </c>
      <c r="H1093" s="384">
        <v>6</v>
      </c>
      <c r="I1093" s="384">
        <v>0</v>
      </c>
    </row>
    <row r="1094" spans="1:9" s="538" customFormat="1">
      <c r="A1094" s="383" t="s">
        <v>1890</v>
      </c>
      <c r="B1094" s="383" t="s">
        <v>175</v>
      </c>
      <c r="C1094" s="383" t="s">
        <v>118</v>
      </c>
      <c r="D1094" s="539" t="s">
        <v>1229</v>
      </c>
      <c r="E1094" s="384">
        <v>203</v>
      </c>
      <c r="F1094" s="384">
        <v>20</v>
      </c>
      <c r="G1094" s="384">
        <v>135</v>
      </c>
      <c r="H1094" s="384">
        <v>46</v>
      </c>
      <c r="I1094" s="384">
        <v>2</v>
      </c>
    </row>
    <row r="1095" spans="1:9" s="538" customFormat="1">
      <c r="A1095" s="383" t="s">
        <v>1893</v>
      </c>
      <c r="B1095" s="383" t="s">
        <v>175</v>
      </c>
      <c r="C1095" s="383" t="s">
        <v>31</v>
      </c>
      <c r="D1095" s="383" t="s">
        <v>1229</v>
      </c>
      <c r="E1095" s="384">
        <v>41</v>
      </c>
      <c r="F1095" s="384">
        <v>7</v>
      </c>
      <c r="G1095" s="384">
        <v>29</v>
      </c>
      <c r="H1095" s="384">
        <v>5</v>
      </c>
      <c r="I1095" s="384">
        <v>0</v>
      </c>
    </row>
    <row r="1096" spans="1:9" s="538" customFormat="1">
      <c r="A1096" s="383" t="s">
        <v>1896</v>
      </c>
      <c r="B1096" s="383" t="s">
        <v>175</v>
      </c>
      <c r="C1096" s="383" t="s">
        <v>148</v>
      </c>
      <c r="D1096" s="539" t="s">
        <v>1229</v>
      </c>
      <c r="E1096" s="384">
        <v>129</v>
      </c>
      <c r="F1096" s="384">
        <v>14</v>
      </c>
      <c r="G1096" s="384">
        <v>80</v>
      </c>
      <c r="H1096" s="384">
        <v>34</v>
      </c>
      <c r="I1096" s="384">
        <v>1</v>
      </c>
    </row>
    <row r="1097" spans="1:9" s="538" customFormat="1">
      <c r="A1097" s="383" t="s">
        <v>1899</v>
      </c>
      <c r="B1097" s="383" t="s">
        <v>175</v>
      </c>
      <c r="C1097" s="383" t="s">
        <v>32</v>
      </c>
      <c r="D1097" s="539" t="s">
        <v>1229</v>
      </c>
      <c r="E1097" s="384">
        <v>618</v>
      </c>
      <c r="F1097" s="384">
        <v>99</v>
      </c>
      <c r="G1097" s="384">
        <v>387</v>
      </c>
      <c r="H1097" s="384">
        <v>127</v>
      </c>
      <c r="I1097" s="384">
        <v>5</v>
      </c>
    </row>
    <row r="1098" spans="1:9" s="538" customFormat="1">
      <c r="A1098" s="383" t="s">
        <v>1902</v>
      </c>
      <c r="B1098" s="383" t="s">
        <v>175</v>
      </c>
      <c r="C1098" s="383" t="s">
        <v>119</v>
      </c>
      <c r="D1098" s="539" t="s">
        <v>1229</v>
      </c>
      <c r="E1098" s="384">
        <v>278</v>
      </c>
      <c r="F1098" s="384">
        <v>28</v>
      </c>
      <c r="G1098" s="384">
        <v>183</v>
      </c>
      <c r="H1098" s="384">
        <v>62</v>
      </c>
      <c r="I1098" s="384">
        <v>5</v>
      </c>
    </row>
    <row r="1099" spans="1:9" s="538" customFormat="1">
      <c r="A1099" s="383" t="s">
        <v>1905</v>
      </c>
      <c r="B1099" s="383" t="s">
        <v>175</v>
      </c>
      <c r="C1099" s="383" t="s">
        <v>79</v>
      </c>
      <c r="D1099" s="383" t="s">
        <v>1229</v>
      </c>
      <c r="E1099" s="384">
        <v>122</v>
      </c>
      <c r="F1099" s="384">
        <v>12</v>
      </c>
      <c r="G1099" s="384">
        <v>83</v>
      </c>
      <c r="H1099" s="384">
        <v>27</v>
      </c>
      <c r="I1099" s="384">
        <v>0</v>
      </c>
    </row>
    <row r="1100" spans="1:9" s="538" customFormat="1">
      <c r="A1100" s="383" t="s">
        <v>1908</v>
      </c>
      <c r="B1100" s="383" t="s">
        <v>175</v>
      </c>
      <c r="C1100" s="383" t="s">
        <v>80</v>
      </c>
      <c r="D1100" s="539" t="s">
        <v>1229</v>
      </c>
      <c r="E1100" s="384">
        <v>348</v>
      </c>
      <c r="F1100" s="384">
        <v>42</v>
      </c>
      <c r="G1100" s="384">
        <v>240</v>
      </c>
      <c r="H1100" s="384">
        <v>62</v>
      </c>
      <c r="I1100" s="384">
        <v>4</v>
      </c>
    </row>
    <row r="1101" spans="1:9" s="538" customFormat="1">
      <c r="A1101" s="383" t="s">
        <v>1911</v>
      </c>
      <c r="B1101" s="383" t="s">
        <v>175</v>
      </c>
      <c r="C1101" s="383" t="s">
        <v>149</v>
      </c>
      <c r="D1101" s="539" t="s">
        <v>1229</v>
      </c>
      <c r="E1101" s="384">
        <v>135</v>
      </c>
      <c r="F1101" s="384">
        <v>15</v>
      </c>
      <c r="G1101" s="384">
        <v>81</v>
      </c>
      <c r="H1101" s="384">
        <v>34</v>
      </c>
      <c r="I1101" s="384">
        <v>5</v>
      </c>
    </row>
    <row r="1102" spans="1:9" s="538" customFormat="1">
      <c r="A1102" s="383" t="s">
        <v>1914</v>
      </c>
      <c r="B1102" s="383" t="s">
        <v>175</v>
      </c>
      <c r="C1102" s="383" t="s">
        <v>81</v>
      </c>
      <c r="D1102" s="539" t="s">
        <v>1229</v>
      </c>
      <c r="E1102" s="384">
        <v>338</v>
      </c>
      <c r="F1102" s="384">
        <v>46</v>
      </c>
      <c r="G1102" s="384">
        <v>237</v>
      </c>
      <c r="H1102" s="384">
        <v>52</v>
      </c>
      <c r="I1102" s="384">
        <v>3</v>
      </c>
    </row>
    <row r="1103" spans="1:9" s="538" customFormat="1">
      <c r="A1103" s="383" t="s">
        <v>1917</v>
      </c>
      <c r="B1103" s="383" t="s">
        <v>175</v>
      </c>
      <c r="C1103" s="383" t="s">
        <v>33</v>
      </c>
      <c r="D1103" s="539" t="s">
        <v>1229</v>
      </c>
      <c r="E1103" s="384">
        <v>150</v>
      </c>
      <c r="F1103" s="384">
        <v>6</v>
      </c>
      <c r="G1103" s="384">
        <v>110</v>
      </c>
      <c r="H1103" s="384">
        <v>30</v>
      </c>
      <c r="I1103" s="384">
        <v>4</v>
      </c>
    </row>
    <row r="1104" spans="1:9" s="538" customFormat="1">
      <c r="A1104" s="383" t="s">
        <v>7341</v>
      </c>
      <c r="B1104" s="383" t="s">
        <v>175</v>
      </c>
      <c r="C1104" s="383" t="s">
        <v>179</v>
      </c>
      <c r="D1104" s="539" t="s">
        <v>1229</v>
      </c>
      <c r="E1104" s="384">
        <v>17</v>
      </c>
      <c r="F1104" s="384">
        <v>3</v>
      </c>
      <c r="G1104" s="384">
        <v>8</v>
      </c>
      <c r="H1104" s="384">
        <v>6</v>
      </c>
      <c r="I1104" s="384">
        <v>0</v>
      </c>
    </row>
    <row r="1105" spans="1:9" s="538" customFormat="1">
      <c r="A1105" s="383" t="s">
        <v>1920</v>
      </c>
      <c r="B1105" s="383" t="s">
        <v>175</v>
      </c>
      <c r="C1105" s="540" t="s">
        <v>91</v>
      </c>
      <c r="D1105" s="540" t="s">
        <v>1229</v>
      </c>
      <c r="E1105" s="384">
        <v>76</v>
      </c>
      <c r="F1105" s="384">
        <v>15</v>
      </c>
      <c r="G1105" s="384">
        <v>49</v>
      </c>
      <c r="H1105" s="384">
        <v>12</v>
      </c>
      <c r="I1105" s="384">
        <v>0</v>
      </c>
    </row>
    <row r="1106" spans="1:9" s="538" customFormat="1">
      <c r="A1106" s="383" t="s">
        <v>1923</v>
      </c>
      <c r="B1106" s="383" t="s">
        <v>175</v>
      </c>
      <c r="C1106" s="383" t="s">
        <v>34</v>
      </c>
      <c r="D1106" s="539" t="s">
        <v>1229</v>
      </c>
      <c r="E1106" s="384">
        <v>153</v>
      </c>
      <c r="F1106" s="384">
        <v>9</v>
      </c>
      <c r="G1106" s="384">
        <v>95</v>
      </c>
      <c r="H1106" s="384">
        <v>48</v>
      </c>
      <c r="I1106" s="384">
        <v>1</v>
      </c>
    </row>
    <row r="1107" spans="1:9" s="538" customFormat="1">
      <c r="A1107" s="383" t="s">
        <v>1926</v>
      </c>
      <c r="B1107" s="383" t="s">
        <v>175</v>
      </c>
      <c r="C1107" s="383" t="s">
        <v>188</v>
      </c>
      <c r="D1107" s="539" t="s">
        <v>1229</v>
      </c>
      <c r="E1107" s="384">
        <v>112</v>
      </c>
      <c r="F1107" s="384">
        <v>18</v>
      </c>
      <c r="G1107" s="384">
        <v>67</v>
      </c>
      <c r="H1107" s="384">
        <v>26</v>
      </c>
      <c r="I1107" s="384">
        <v>1</v>
      </c>
    </row>
    <row r="1108" spans="1:9" s="538" customFormat="1">
      <c r="A1108" s="383" t="s">
        <v>1929</v>
      </c>
      <c r="B1108" s="383" t="s">
        <v>175</v>
      </c>
      <c r="C1108" s="383" t="s">
        <v>150</v>
      </c>
      <c r="D1108" s="539" t="s">
        <v>1229</v>
      </c>
      <c r="E1108" s="384">
        <v>85</v>
      </c>
      <c r="F1108" s="384">
        <v>13</v>
      </c>
      <c r="G1108" s="384">
        <v>57</v>
      </c>
      <c r="H1108" s="384">
        <v>13</v>
      </c>
      <c r="I1108" s="384">
        <v>2</v>
      </c>
    </row>
    <row r="1109" spans="1:9" s="538" customFormat="1">
      <c r="A1109" s="383" t="s">
        <v>1932</v>
      </c>
      <c r="B1109" s="383" t="s">
        <v>175</v>
      </c>
      <c r="C1109" s="383" t="s">
        <v>164</v>
      </c>
      <c r="D1109" s="383" t="s">
        <v>1229</v>
      </c>
      <c r="E1109" s="384">
        <v>43</v>
      </c>
      <c r="F1109" s="384">
        <v>2</v>
      </c>
      <c r="G1109" s="384">
        <v>28</v>
      </c>
      <c r="H1109" s="384">
        <v>12</v>
      </c>
      <c r="I1109" s="384">
        <v>1</v>
      </c>
    </row>
    <row r="1110" spans="1:9" s="538" customFormat="1">
      <c r="A1110" s="383" t="s">
        <v>1935</v>
      </c>
      <c r="B1110" s="383" t="s">
        <v>175</v>
      </c>
      <c r="C1110" s="383" t="s">
        <v>189</v>
      </c>
      <c r="D1110" s="539" t="s">
        <v>1229</v>
      </c>
      <c r="E1110" s="384">
        <v>128</v>
      </c>
      <c r="F1110" s="384">
        <v>10</v>
      </c>
      <c r="G1110" s="384">
        <v>89</v>
      </c>
      <c r="H1110" s="384">
        <v>29</v>
      </c>
      <c r="I1110" s="384">
        <v>0</v>
      </c>
    </row>
    <row r="1111" spans="1:9" s="538" customFormat="1">
      <c r="A1111" s="383" t="s">
        <v>1938</v>
      </c>
      <c r="B1111" s="383" t="s">
        <v>175</v>
      </c>
      <c r="C1111" s="383" t="s">
        <v>165</v>
      </c>
      <c r="D1111" s="539" t="s">
        <v>1229</v>
      </c>
      <c r="E1111" s="384">
        <v>109</v>
      </c>
      <c r="F1111" s="384">
        <v>9</v>
      </c>
      <c r="G1111" s="384">
        <v>80</v>
      </c>
      <c r="H1111" s="384">
        <v>19</v>
      </c>
      <c r="I1111" s="384">
        <v>1</v>
      </c>
    </row>
    <row r="1112" spans="1:9" s="538" customFormat="1">
      <c r="A1112" s="383" t="s">
        <v>1941</v>
      </c>
      <c r="B1112" s="383" t="s">
        <v>175</v>
      </c>
      <c r="C1112" s="383" t="s">
        <v>151</v>
      </c>
      <c r="D1112" s="383" t="s">
        <v>1229</v>
      </c>
      <c r="E1112" s="384">
        <v>82</v>
      </c>
      <c r="F1112" s="384">
        <v>6</v>
      </c>
      <c r="G1112" s="384">
        <v>47</v>
      </c>
      <c r="H1112" s="384">
        <v>27</v>
      </c>
      <c r="I1112" s="384">
        <v>2</v>
      </c>
    </row>
    <row r="1113" spans="1:9" s="538" customFormat="1">
      <c r="A1113" s="383" t="s">
        <v>1944</v>
      </c>
      <c r="B1113" s="383" t="s">
        <v>175</v>
      </c>
      <c r="C1113" s="383" t="s">
        <v>92</v>
      </c>
      <c r="D1113" s="539" t="s">
        <v>1229</v>
      </c>
      <c r="E1113" s="384">
        <v>348</v>
      </c>
      <c r="F1113" s="384">
        <v>40</v>
      </c>
      <c r="G1113" s="384">
        <v>252</v>
      </c>
      <c r="H1113" s="384">
        <v>56</v>
      </c>
      <c r="I1113" s="384">
        <v>0</v>
      </c>
    </row>
    <row r="1114" spans="1:9" s="538" customFormat="1">
      <c r="A1114" s="383" t="s">
        <v>1947</v>
      </c>
      <c r="B1114" s="383" t="s">
        <v>175</v>
      </c>
      <c r="C1114" s="383" t="s">
        <v>59</v>
      </c>
      <c r="D1114" s="539" t="s">
        <v>1229</v>
      </c>
      <c r="E1114" s="384">
        <v>44</v>
      </c>
      <c r="F1114" s="384">
        <v>7</v>
      </c>
      <c r="G1114" s="384">
        <v>27</v>
      </c>
      <c r="H1114" s="384">
        <v>10</v>
      </c>
      <c r="I1114" s="384">
        <v>0</v>
      </c>
    </row>
    <row r="1115" spans="1:9" s="538" customFormat="1">
      <c r="A1115" s="383" t="s">
        <v>1950</v>
      </c>
      <c r="B1115" s="383" t="s">
        <v>175</v>
      </c>
      <c r="C1115" s="383" t="s">
        <v>60</v>
      </c>
      <c r="D1115" s="539" t="s">
        <v>1229</v>
      </c>
      <c r="E1115" s="384">
        <v>75</v>
      </c>
      <c r="F1115" s="384">
        <v>4</v>
      </c>
      <c r="G1115" s="384">
        <v>40</v>
      </c>
      <c r="H1115" s="384">
        <v>31</v>
      </c>
      <c r="I1115" s="384">
        <v>0</v>
      </c>
    </row>
    <row r="1116" spans="1:9" s="538" customFormat="1">
      <c r="A1116" s="383" t="s">
        <v>1953</v>
      </c>
      <c r="B1116" s="383" t="s">
        <v>175</v>
      </c>
      <c r="C1116" s="383" t="s">
        <v>208</v>
      </c>
      <c r="D1116" s="539" t="s">
        <v>1229</v>
      </c>
      <c r="E1116" s="384">
        <v>104</v>
      </c>
      <c r="F1116" s="384">
        <v>24</v>
      </c>
      <c r="G1116" s="384">
        <v>57</v>
      </c>
      <c r="H1116" s="384">
        <v>23</v>
      </c>
      <c r="I1116" s="384">
        <v>0</v>
      </c>
    </row>
    <row r="1117" spans="1:9" s="538" customFormat="1">
      <c r="A1117" s="383" t="s">
        <v>1956</v>
      </c>
      <c r="B1117" s="383" t="s">
        <v>175</v>
      </c>
      <c r="C1117" s="383" t="s">
        <v>166</v>
      </c>
      <c r="D1117" s="539" t="s">
        <v>1229</v>
      </c>
      <c r="E1117" s="384">
        <v>59</v>
      </c>
      <c r="F1117" s="384">
        <v>8</v>
      </c>
      <c r="G1117" s="384">
        <v>40</v>
      </c>
      <c r="H1117" s="384">
        <v>11</v>
      </c>
      <c r="I1117" s="384">
        <v>0</v>
      </c>
    </row>
    <row r="1118" spans="1:9" s="538" customFormat="1">
      <c r="A1118" s="383" t="s">
        <v>1959</v>
      </c>
      <c r="B1118" s="383" t="s">
        <v>175</v>
      </c>
      <c r="C1118" s="383" t="s">
        <v>61</v>
      </c>
      <c r="D1118" s="539" t="s">
        <v>1229</v>
      </c>
      <c r="E1118" s="384">
        <v>315</v>
      </c>
      <c r="F1118" s="384">
        <v>26</v>
      </c>
      <c r="G1118" s="384">
        <v>253</v>
      </c>
      <c r="H1118" s="384">
        <v>33</v>
      </c>
      <c r="I1118" s="384">
        <v>3</v>
      </c>
    </row>
    <row r="1119" spans="1:9" s="538" customFormat="1">
      <c r="A1119" s="383" t="s">
        <v>1962</v>
      </c>
      <c r="B1119" s="383" t="s">
        <v>175</v>
      </c>
      <c r="C1119" s="383" t="s">
        <v>82</v>
      </c>
      <c r="D1119" s="383" t="s">
        <v>1229</v>
      </c>
      <c r="E1119" s="384">
        <v>337</v>
      </c>
      <c r="F1119" s="384">
        <v>60</v>
      </c>
      <c r="G1119" s="384">
        <v>207</v>
      </c>
      <c r="H1119" s="384">
        <v>69</v>
      </c>
      <c r="I1119" s="384">
        <v>1</v>
      </c>
    </row>
    <row r="1120" spans="1:9" s="538" customFormat="1">
      <c r="A1120" s="383" t="s">
        <v>1965</v>
      </c>
      <c r="B1120" s="383" t="s">
        <v>175</v>
      </c>
      <c r="C1120" s="383" t="s">
        <v>167</v>
      </c>
      <c r="D1120" s="383" t="s">
        <v>1229</v>
      </c>
      <c r="E1120" s="384">
        <v>129</v>
      </c>
      <c r="F1120" s="384">
        <v>19</v>
      </c>
      <c r="G1120" s="384">
        <v>82</v>
      </c>
      <c r="H1120" s="384">
        <v>28</v>
      </c>
      <c r="I1120" s="384">
        <v>0</v>
      </c>
    </row>
    <row r="1121" spans="1:9" s="538" customFormat="1">
      <c r="A1121" s="383" t="s">
        <v>1968</v>
      </c>
      <c r="B1121" s="383" t="s">
        <v>175</v>
      </c>
      <c r="C1121" s="383" t="s">
        <v>83</v>
      </c>
      <c r="D1121" s="383" t="s">
        <v>1229</v>
      </c>
      <c r="E1121" s="384">
        <v>80</v>
      </c>
      <c r="F1121" s="384">
        <v>8</v>
      </c>
      <c r="G1121" s="384">
        <v>48</v>
      </c>
      <c r="H1121" s="384">
        <v>23</v>
      </c>
      <c r="I1121" s="384">
        <v>1</v>
      </c>
    </row>
    <row r="1122" spans="1:9" s="538" customFormat="1">
      <c r="A1122" s="383" t="s">
        <v>1971</v>
      </c>
      <c r="B1122" s="383" t="s">
        <v>175</v>
      </c>
      <c r="C1122" s="383" t="s">
        <v>84</v>
      </c>
      <c r="D1122" s="539" t="s">
        <v>1229</v>
      </c>
      <c r="E1122" s="384">
        <v>332</v>
      </c>
      <c r="F1122" s="384">
        <v>37</v>
      </c>
      <c r="G1122" s="384">
        <v>225</v>
      </c>
      <c r="H1122" s="384">
        <v>64</v>
      </c>
      <c r="I1122" s="384">
        <v>6</v>
      </c>
    </row>
    <row r="1123" spans="1:9" s="538" customFormat="1">
      <c r="A1123" s="383" t="s">
        <v>1974</v>
      </c>
      <c r="B1123" s="383" t="s">
        <v>175</v>
      </c>
      <c r="C1123" s="383" t="s">
        <v>35</v>
      </c>
      <c r="D1123" s="539" t="s">
        <v>1229</v>
      </c>
      <c r="E1123" s="384">
        <v>105</v>
      </c>
      <c r="F1123" s="384">
        <v>6</v>
      </c>
      <c r="G1123" s="384">
        <v>72</v>
      </c>
      <c r="H1123" s="384">
        <v>24</v>
      </c>
      <c r="I1123" s="384">
        <v>3</v>
      </c>
    </row>
    <row r="1124" spans="1:9" s="538" customFormat="1">
      <c r="A1124" s="383" t="s">
        <v>1977</v>
      </c>
      <c r="B1124" s="383" t="s">
        <v>175</v>
      </c>
      <c r="C1124" s="383" t="s">
        <v>190</v>
      </c>
      <c r="D1124" s="539" t="s">
        <v>1229</v>
      </c>
      <c r="E1124" s="384">
        <v>357</v>
      </c>
      <c r="F1124" s="384">
        <v>50</v>
      </c>
      <c r="G1124" s="384">
        <v>235</v>
      </c>
      <c r="H1124" s="384">
        <v>69</v>
      </c>
      <c r="I1124" s="384">
        <v>3</v>
      </c>
    </row>
    <row r="1125" spans="1:9" s="538" customFormat="1">
      <c r="A1125" s="383" t="s">
        <v>1980</v>
      </c>
      <c r="B1125" s="383" t="s">
        <v>175</v>
      </c>
      <c r="C1125" s="383" t="s">
        <v>93</v>
      </c>
      <c r="D1125" s="539" t="s">
        <v>1229</v>
      </c>
      <c r="E1125" s="384">
        <v>109</v>
      </c>
      <c r="F1125" s="384">
        <v>15</v>
      </c>
      <c r="G1125" s="384">
        <v>77</v>
      </c>
      <c r="H1125" s="384">
        <v>17</v>
      </c>
      <c r="I1125" s="384">
        <v>0</v>
      </c>
    </row>
    <row r="1126" spans="1:9" s="538" customFormat="1">
      <c r="A1126" s="383" t="s">
        <v>1983</v>
      </c>
      <c r="B1126" s="383" t="s">
        <v>175</v>
      </c>
      <c r="C1126" s="383" t="s">
        <v>209</v>
      </c>
      <c r="D1126" s="539" t="s">
        <v>1229</v>
      </c>
      <c r="E1126" s="384">
        <v>107</v>
      </c>
      <c r="F1126" s="384">
        <v>14</v>
      </c>
      <c r="G1126" s="384">
        <v>82</v>
      </c>
      <c r="H1126" s="384">
        <v>10</v>
      </c>
      <c r="I1126" s="384">
        <v>1</v>
      </c>
    </row>
    <row r="1127" spans="1:9" s="538" customFormat="1">
      <c r="A1127" s="383" t="s">
        <v>1986</v>
      </c>
      <c r="B1127" s="383" t="s">
        <v>175</v>
      </c>
      <c r="C1127" s="383" t="s">
        <v>210</v>
      </c>
      <c r="D1127" s="383" t="s">
        <v>1229</v>
      </c>
      <c r="E1127" s="384">
        <v>62</v>
      </c>
      <c r="F1127" s="384">
        <v>11</v>
      </c>
      <c r="G1127" s="384">
        <v>31</v>
      </c>
      <c r="H1127" s="384">
        <v>20</v>
      </c>
      <c r="I1127" s="384">
        <v>0</v>
      </c>
    </row>
    <row r="1128" spans="1:9" s="538" customFormat="1">
      <c r="A1128" s="383" t="s">
        <v>1989</v>
      </c>
      <c r="B1128" s="383" t="s">
        <v>175</v>
      </c>
      <c r="C1128" s="383" t="s">
        <v>191</v>
      </c>
      <c r="D1128" s="383" t="s">
        <v>1229</v>
      </c>
      <c r="E1128" s="384">
        <v>81</v>
      </c>
      <c r="F1128" s="384">
        <v>14</v>
      </c>
      <c r="G1128" s="384">
        <v>56</v>
      </c>
      <c r="H1128" s="384">
        <v>10</v>
      </c>
      <c r="I1128" s="384">
        <v>1</v>
      </c>
    </row>
    <row r="1129" spans="1:9" s="538" customFormat="1">
      <c r="A1129" s="383" t="s">
        <v>1992</v>
      </c>
      <c r="B1129" s="383" t="s">
        <v>175</v>
      </c>
      <c r="C1129" s="383" t="s">
        <v>192</v>
      </c>
      <c r="D1129" s="539" t="s">
        <v>1229</v>
      </c>
      <c r="E1129" s="384">
        <v>60</v>
      </c>
      <c r="F1129" s="384">
        <v>11</v>
      </c>
      <c r="G1129" s="384">
        <v>38</v>
      </c>
      <c r="H1129" s="384">
        <v>10</v>
      </c>
      <c r="I1129" s="384">
        <v>1</v>
      </c>
    </row>
    <row r="1130" spans="1:9" s="538" customFormat="1">
      <c r="A1130" s="383" t="s">
        <v>1995</v>
      </c>
      <c r="B1130" s="383" t="s">
        <v>175</v>
      </c>
      <c r="C1130" s="383" t="s">
        <v>152</v>
      </c>
      <c r="D1130" s="539" t="s">
        <v>1229</v>
      </c>
      <c r="E1130" s="384">
        <v>109</v>
      </c>
      <c r="F1130" s="384">
        <v>16</v>
      </c>
      <c r="G1130" s="384">
        <v>76</v>
      </c>
      <c r="H1130" s="384">
        <v>17</v>
      </c>
      <c r="I1130" s="384">
        <v>0</v>
      </c>
    </row>
    <row r="1131" spans="1:9" s="538" customFormat="1">
      <c r="A1131" s="383" t="s">
        <v>7342</v>
      </c>
      <c r="B1131" s="383" t="s">
        <v>175</v>
      </c>
      <c r="C1131" s="383" t="s">
        <v>168</v>
      </c>
      <c r="D1131" s="539" t="s">
        <v>1229</v>
      </c>
      <c r="E1131" s="384">
        <v>22</v>
      </c>
      <c r="F1131" s="384">
        <v>1</v>
      </c>
      <c r="G1131" s="384">
        <v>19</v>
      </c>
      <c r="H1131" s="384">
        <v>2</v>
      </c>
      <c r="I1131" s="384">
        <v>0</v>
      </c>
    </row>
    <row r="1132" spans="1:9" s="538" customFormat="1">
      <c r="A1132" s="383" t="s">
        <v>1998</v>
      </c>
      <c r="B1132" s="383" t="s">
        <v>175</v>
      </c>
      <c r="C1132" s="383" t="s">
        <v>153</v>
      </c>
      <c r="D1132" s="383" t="s">
        <v>1229</v>
      </c>
      <c r="E1132" s="384">
        <v>127</v>
      </c>
      <c r="F1132" s="384">
        <v>21</v>
      </c>
      <c r="G1132" s="384">
        <v>90</v>
      </c>
      <c r="H1132" s="384">
        <v>15</v>
      </c>
      <c r="I1132" s="384">
        <v>1</v>
      </c>
    </row>
    <row r="1133" spans="1:9" s="538" customFormat="1">
      <c r="A1133" s="383" t="s">
        <v>2001</v>
      </c>
      <c r="B1133" s="383" t="s">
        <v>175</v>
      </c>
      <c r="C1133" s="383" t="s">
        <v>36</v>
      </c>
      <c r="D1133" s="539" t="s">
        <v>1229</v>
      </c>
      <c r="E1133" s="384">
        <v>90</v>
      </c>
      <c r="F1133" s="384">
        <v>15</v>
      </c>
      <c r="G1133" s="384">
        <v>59</v>
      </c>
      <c r="H1133" s="384">
        <v>15</v>
      </c>
      <c r="I1133" s="384">
        <v>1</v>
      </c>
    </row>
    <row r="1134" spans="1:9" s="538" customFormat="1">
      <c r="A1134" s="383" t="s">
        <v>2004</v>
      </c>
      <c r="B1134" s="383" t="s">
        <v>175</v>
      </c>
      <c r="C1134" s="383" t="s">
        <v>62</v>
      </c>
      <c r="D1134" s="539" t="s">
        <v>1229</v>
      </c>
      <c r="E1134" s="384">
        <v>67</v>
      </c>
      <c r="F1134" s="384">
        <v>5</v>
      </c>
      <c r="G1134" s="384">
        <v>47</v>
      </c>
      <c r="H1134" s="384">
        <v>15</v>
      </c>
      <c r="I1134" s="384">
        <v>0</v>
      </c>
    </row>
    <row r="1135" spans="1:9" s="538" customFormat="1">
      <c r="A1135" s="383" t="s">
        <v>7343</v>
      </c>
      <c r="B1135" s="383" t="s">
        <v>175</v>
      </c>
      <c r="C1135" s="383" t="s">
        <v>85</v>
      </c>
      <c r="D1135" s="539" t="s">
        <v>1229</v>
      </c>
      <c r="E1135" s="384">
        <v>18</v>
      </c>
      <c r="F1135" s="384">
        <v>3</v>
      </c>
      <c r="G1135" s="384">
        <v>14</v>
      </c>
      <c r="H1135" s="384">
        <v>1</v>
      </c>
      <c r="I1135" s="384">
        <v>0</v>
      </c>
    </row>
    <row r="1136" spans="1:9" s="538" customFormat="1">
      <c r="A1136" s="383" t="s">
        <v>2007</v>
      </c>
      <c r="B1136" s="383" t="s">
        <v>175</v>
      </c>
      <c r="C1136" s="383" t="s">
        <v>37</v>
      </c>
      <c r="D1136" s="539" t="s">
        <v>1229</v>
      </c>
      <c r="E1136" s="384">
        <v>102</v>
      </c>
      <c r="F1136" s="384">
        <v>9</v>
      </c>
      <c r="G1136" s="384">
        <v>63</v>
      </c>
      <c r="H1136" s="384">
        <v>26</v>
      </c>
      <c r="I1136" s="384">
        <v>4</v>
      </c>
    </row>
    <row r="1137" spans="1:9" s="538" customFormat="1">
      <c r="A1137" s="383" t="s">
        <v>2010</v>
      </c>
      <c r="B1137" s="383" t="s">
        <v>175</v>
      </c>
      <c r="C1137" s="383" t="s">
        <v>220</v>
      </c>
      <c r="D1137" s="539" t="s">
        <v>1229</v>
      </c>
      <c r="E1137" s="384">
        <v>98</v>
      </c>
      <c r="F1137" s="384">
        <v>5</v>
      </c>
      <c r="G1137" s="384">
        <v>62</v>
      </c>
      <c r="H1137" s="384">
        <v>27</v>
      </c>
      <c r="I1137" s="384">
        <v>4</v>
      </c>
    </row>
    <row r="1138" spans="1:9" s="538" customFormat="1">
      <c r="A1138" s="383" t="s">
        <v>2013</v>
      </c>
      <c r="B1138" s="383" t="s">
        <v>175</v>
      </c>
      <c r="C1138" s="383" t="s">
        <v>38</v>
      </c>
      <c r="D1138" s="383" t="s">
        <v>1229</v>
      </c>
      <c r="E1138" s="384">
        <v>97</v>
      </c>
      <c r="F1138" s="384">
        <v>14</v>
      </c>
      <c r="G1138" s="384">
        <v>70</v>
      </c>
      <c r="H1138" s="384">
        <v>13</v>
      </c>
      <c r="I1138" s="384">
        <v>0</v>
      </c>
    </row>
    <row r="1139" spans="1:9" s="538" customFormat="1">
      <c r="A1139" s="383" t="s">
        <v>2016</v>
      </c>
      <c r="B1139" s="383" t="s">
        <v>175</v>
      </c>
      <c r="C1139" s="383" t="s">
        <v>63</v>
      </c>
      <c r="D1139" s="539" t="s">
        <v>1229</v>
      </c>
      <c r="E1139" s="384">
        <v>176</v>
      </c>
      <c r="F1139" s="384">
        <v>10</v>
      </c>
      <c r="G1139" s="384">
        <v>111</v>
      </c>
      <c r="H1139" s="384">
        <v>54</v>
      </c>
      <c r="I1139" s="384">
        <v>1</v>
      </c>
    </row>
    <row r="1140" spans="1:9" s="538" customFormat="1">
      <c r="A1140" s="383" t="s">
        <v>2019</v>
      </c>
      <c r="B1140" s="383" t="s">
        <v>175</v>
      </c>
      <c r="C1140" s="383" t="s">
        <v>221</v>
      </c>
      <c r="D1140" s="539" t="s">
        <v>1229</v>
      </c>
      <c r="E1140" s="384">
        <v>155</v>
      </c>
      <c r="F1140" s="384">
        <v>31</v>
      </c>
      <c r="G1140" s="384">
        <v>111</v>
      </c>
      <c r="H1140" s="384">
        <v>12</v>
      </c>
      <c r="I1140" s="384">
        <v>1</v>
      </c>
    </row>
    <row r="1141" spans="1:9" s="538" customFormat="1">
      <c r="A1141" s="383" t="s">
        <v>2022</v>
      </c>
      <c r="B1141" s="383" t="s">
        <v>175</v>
      </c>
      <c r="C1141" s="540" t="s">
        <v>193</v>
      </c>
      <c r="D1141" s="540" t="s">
        <v>1229</v>
      </c>
      <c r="E1141" s="384">
        <v>32</v>
      </c>
      <c r="F1141" s="384">
        <v>3</v>
      </c>
      <c r="G1141" s="384">
        <v>23</v>
      </c>
      <c r="H1141" s="384">
        <v>6</v>
      </c>
      <c r="I1141" s="384">
        <v>0</v>
      </c>
    </row>
    <row r="1142" spans="1:9" s="538" customFormat="1">
      <c r="A1142" s="383" t="s">
        <v>2025</v>
      </c>
      <c r="B1142" s="383" t="s">
        <v>175</v>
      </c>
      <c r="C1142" s="383" t="s">
        <v>222</v>
      </c>
      <c r="D1142" s="539" t="s">
        <v>1229</v>
      </c>
      <c r="E1142" s="384">
        <v>93</v>
      </c>
      <c r="F1142" s="384">
        <v>20</v>
      </c>
      <c r="G1142" s="384">
        <v>56</v>
      </c>
      <c r="H1142" s="384">
        <v>14</v>
      </c>
      <c r="I1142" s="384">
        <v>3</v>
      </c>
    </row>
    <row r="1143" spans="1:9" s="538" customFormat="1">
      <c r="A1143" s="383" t="s">
        <v>2028</v>
      </c>
      <c r="B1143" s="383" t="s">
        <v>175</v>
      </c>
      <c r="C1143" s="383" t="s">
        <v>211</v>
      </c>
      <c r="D1143" s="539" t="s">
        <v>1229</v>
      </c>
      <c r="E1143" s="384">
        <v>290</v>
      </c>
      <c r="F1143" s="384">
        <v>58</v>
      </c>
      <c r="G1143" s="384">
        <v>190</v>
      </c>
      <c r="H1143" s="384">
        <v>42</v>
      </c>
      <c r="I1143" s="384">
        <v>0</v>
      </c>
    </row>
    <row r="1144" spans="1:9" s="538" customFormat="1">
      <c r="A1144" s="383" t="s">
        <v>2031</v>
      </c>
      <c r="B1144" s="383" t="s">
        <v>175</v>
      </c>
      <c r="C1144" s="383" t="s">
        <v>212</v>
      </c>
      <c r="D1144" s="383" t="s">
        <v>1229</v>
      </c>
      <c r="E1144" s="384">
        <v>174</v>
      </c>
      <c r="F1144" s="384">
        <v>19</v>
      </c>
      <c r="G1144" s="384">
        <v>112</v>
      </c>
      <c r="H1144" s="384">
        <v>43</v>
      </c>
      <c r="I1144" s="384">
        <v>0</v>
      </c>
    </row>
    <row r="1145" spans="1:9" s="538" customFormat="1">
      <c r="A1145" s="383" t="s">
        <v>2034</v>
      </c>
      <c r="B1145" s="383" t="s">
        <v>175</v>
      </c>
      <c r="C1145" s="383" t="s">
        <v>169</v>
      </c>
      <c r="D1145" s="539" t="s">
        <v>1229</v>
      </c>
      <c r="E1145" s="384">
        <v>30</v>
      </c>
      <c r="F1145" s="384">
        <v>1</v>
      </c>
      <c r="G1145" s="384">
        <v>19</v>
      </c>
      <c r="H1145" s="384">
        <v>10</v>
      </c>
      <c r="I1145" s="384">
        <v>0</v>
      </c>
    </row>
    <row r="1146" spans="1:9" s="538" customFormat="1">
      <c r="A1146" s="383" t="s">
        <v>2037</v>
      </c>
      <c r="B1146" s="383" t="s">
        <v>175</v>
      </c>
      <c r="C1146" s="383" t="s">
        <v>194</v>
      </c>
      <c r="D1146" s="383" t="s">
        <v>1229</v>
      </c>
      <c r="E1146" s="384">
        <v>98</v>
      </c>
      <c r="F1146" s="384">
        <v>23</v>
      </c>
      <c r="G1146" s="384">
        <v>64</v>
      </c>
      <c r="H1146" s="384">
        <v>9</v>
      </c>
      <c r="I1146" s="384">
        <v>2</v>
      </c>
    </row>
    <row r="1147" spans="1:9" s="538" customFormat="1">
      <c r="A1147" s="383" t="s">
        <v>2040</v>
      </c>
      <c r="B1147" s="383" t="s">
        <v>175</v>
      </c>
      <c r="C1147" s="383" t="s">
        <v>94</v>
      </c>
      <c r="D1147" s="539" t="s">
        <v>1229</v>
      </c>
      <c r="E1147" s="384">
        <v>71</v>
      </c>
      <c r="F1147" s="384">
        <v>11</v>
      </c>
      <c r="G1147" s="384">
        <v>51</v>
      </c>
      <c r="H1147" s="384">
        <v>9</v>
      </c>
      <c r="I1147" s="384">
        <v>0</v>
      </c>
    </row>
    <row r="1148" spans="1:9" s="538" customFormat="1">
      <c r="A1148" s="383" t="s">
        <v>2043</v>
      </c>
      <c r="B1148" s="383" t="s">
        <v>175</v>
      </c>
      <c r="C1148" s="383" t="s">
        <v>154</v>
      </c>
      <c r="D1148" s="539" t="s">
        <v>1229</v>
      </c>
      <c r="E1148" s="384">
        <v>124</v>
      </c>
      <c r="F1148" s="384">
        <v>20</v>
      </c>
      <c r="G1148" s="384">
        <v>70</v>
      </c>
      <c r="H1148" s="384">
        <v>29</v>
      </c>
      <c r="I1148" s="384">
        <v>5</v>
      </c>
    </row>
    <row r="1149" spans="1:9" s="538" customFormat="1">
      <c r="A1149" s="383" t="s">
        <v>2046</v>
      </c>
      <c r="B1149" s="383" t="s">
        <v>175</v>
      </c>
      <c r="C1149" s="383" t="s">
        <v>39</v>
      </c>
      <c r="D1149" s="383" t="s">
        <v>1229</v>
      </c>
      <c r="E1149" s="384">
        <v>57</v>
      </c>
      <c r="F1149" s="384">
        <v>7</v>
      </c>
      <c r="G1149" s="384">
        <v>39</v>
      </c>
      <c r="H1149" s="384">
        <v>10</v>
      </c>
      <c r="I1149" s="384">
        <v>1</v>
      </c>
    </row>
    <row r="1150" spans="1:9" s="538" customFormat="1">
      <c r="A1150" s="383" t="s">
        <v>2049</v>
      </c>
      <c r="B1150" s="383" t="s">
        <v>175</v>
      </c>
      <c r="C1150" s="383" t="s">
        <v>223</v>
      </c>
      <c r="D1150" s="539" t="s">
        <v>1229</v>
      </c>
      <c r="E1150" s="384">
        <v>417</v>
      </c>
      <c r="F1150" s="384">
        <v>58</v>
      </c>
      <c r="G1150" s="384">
        <v>300</v>
      </c>
      <c r="H1150" s="384">
        <v>52</v>
      </c>
      <c r="I1150" s="384">
        <v>7</v>
      </c>
    </row>
    <row r="1151" spans="1:9" s="538" customFormat="1">
      <c r="A1151" s="383" t="s">
        <v>2052</v>
      </c>
      <c r="B1151" s="383" t="s">
        <v>175</v>
      </c>
      <c r="C1151" s="383" t="s">
        <v>40</v>
      </c>
      <c r="D1151" s="539" t="s">
        <v>1229</v>
      </c>
      <c r="E1151" s="384">
        <v>109</v>
      </c>
      <c r="F1151" s="384">
        <v>9</v>
      </c>
      <c r="G1151" s="384">
        <v>76</v>
      </c>
      <c r="H1151" s="384">
        <v>24</v>
      </c>
      <c r="I1151" s="384">
        <v>0</v>
      </c>
    </row>
    <row r="1152" spans="1:9" s="538" customFormat="1">
      <c r="A1152" s="383" t="s">
        <v>2055</v>
      </c>
      <c r="B1152" s="383" t="s">
        <v>175</v>
      </c>
      <c r="C1152" s="383" t="s">
        <v>21</v>
      </c>
      <c r="D1152" s="539" t="s">
        <v>1229</v>
      </c>
      <c r="E1152" s="384">
        <v>51</v>
      </c>
      <c r="F1152" s="384">
        <v>2</v>
      </c>
      <c r="G1152" s="384">
        <v>34</v>
      </c>
      <c r="H1152" s="384">
        <v>15</v>
      </c>
      <c r="I1152" s="384">
        <v>0</v>
      </c>
    </row>
    <row r="1153" spans="1:9" s="538" customFormat="1">
      <c r="A1153" s="383" t="s">
        <v>2058</v>
      </c>
      <c r="B1153" s="383" t="s">
        <v>175</v>
      </c>
      <c r="C1153" s="383" t="s">
        <v>224</v>
      </c>
      <c r="D1153" s="539" t="s">
        <v>1229</v>
      </c>
      <c r="E1153" s="384">
        <v>76</v>
      </c>
      <c r="F1153" s="384">
        <v>16</v>
      </c>
      <c r="G1153" s="384">
        <v>51</v>
      </c>
      <c r="H1153" s="384">
        <v>9</v>
      </c>
      <c r="I1153" s="384">
        <v>0</v>
      </c>
    </row>
    <row r="1154" spans="1:9" s="538" customFormat="1">
      <c r="A1154" s="383" t="s">
        <v>2061</v>
      </c>
      <c r="B1154" s="383" t="s">
        <v>175</v>
      </c>
      <c r="C1154" s="383" t="s">
        <v>95</v>
      </c>
      <c r="D1154" s="539" t="s">
        <v>1229</v>
      </c>
      <c r="E1154" s="384">
        <v>324</v>
      </c>
      <c r="F1154" s="384">
        <v>42</v>
      </c>
      <c r="G1154" s="384">
        <v>242</v>
      </c>
      <c r="H1154" s="384">
        <v>39</v>
      </c>
      <c r="I1154" s="384">
        <v>1</v>
      </c>
    </row>
    <row r="1155" spans="1:9" s="538" customFormat="1">
      <c r="A1155" s="383" t="s">
        <v>2064</v>
      </c>
      <c r="B1155" s="383" t="s">
        <v>175</v>
      </c>
      <c r="C1155" s="383" t="s">
        <v>22</v>
      </c>
      <c r="D1155" s="539" t="s">
        <v>1229</v>
      </c>
      <c r="E1155" s="384">
        <v>48</v>
      </c>
      <c r="F1155" s="384">
        <v>4</v>
      </c>
      <c r="G1155" s="384">
        <v>33</v>
      </c>
      <c r="H1155" s="384">
        <v>11</v>
      </c>
      <c r="I1155" s="384">
        <v>0</v>
      </c>
    </row>
    <row r="1156" spans="1:9" s="538" customFormat="1">
      <c r="A1156" s="383" t="s">
        <v>2067</v>
      </c>
      <c r="B1156" s="383" t="s">
        <v>175</v>
      </c>
      <c r="C1156" s="383" t="s">
        <v>195</v>
      </c>
      <c r="D1156" s="383" t="s">
        <v>1229</v>
      </c>
      <c r="E1156" s="384">
        <v>594</v>
      </c>
      <c r="F1156" s="384">
        <v>117</v>
      </c>
      <c r="G1156" s="384">
        <v>396</v>
      </c>
      <c r="H1156" s="384">
        <v>75</v>
      </c>
      <c r="I1156" s="384">
        <v>6</v>
      </c>
    </row>
    <row r="1157" spans="1:9" s="538" customFormat="1">
      <c r="A1157" s="383" t="s">
        <v>2070</v>
      </c>
      <c r="B1157" s="383" t="s">
        <v>175</v>
      </c>
      <c r="C1157" s="383" t="s">
        <v>155</v>
      </c>
      <c r="D1157" s="539" t="s">
        <v>1229</v>
      </c>
      <c r="E1157" s="384">
        <v>74</v>
      </c>
      <c r="F1157" s="384">
        <v>10</v>
      </c>
      <c r="G1157" s="384">
        <v>51</v>
      </c>
      <c r="H1157" s="384">
        <v>12</v>
      </c>
      <c r="I1157" s="384">
        <v>1</v>
      </c>
    </row>
    <row r="1158" spans="1:9" s="538" customFormat="1">
      <c r="A1158" s="383" t="s">
        <v>2073</v>
      </c>
      <c r="B1158" s="383" t="s">
        <v>175</v>
      </c>
      <c r="C1158" s="383" t="s">
        <v>213</v>
      </c>
      <c r="D1158" s="539" t="s">
        <v>1229</v>
      </c>
      <c r="E1158" s="384">
        <v>97</v>
      </c>
      <c r="F1158" s="384">
        <v>14</v>
      </c>
      <c r="G1158" s="384">
        <v>67</v>
      </c>
      <c r="H1158" s="384">
        <v>16</v>
      </c>
      <c r="I1158" s="384">
        <v>0</v>
      </c>
    </row>
    <row r="1159" spans="1:9" s="538" customFormat="1">
      <c r="A1159" s="383" t="s">
        <v>2076</v>
      </c>
      <c r="B1159" s="383" t="s">
        <v>175</v>
      </c>
      <c r="C1159" s="383" t="s">
        <v>41</v>
      </c>
      <c r="D1159" s="539" t="s">
        <v>1229</v>
      </c>
      <c r="E1159" s="384">
        <v>78</v>
      </c>
      <c r="F1159" s="384">
        <v>6</v>
      </c>
      <c r="G1159" s="384">
        <v>44</v>
      </c>
      <c r="H1159" s="384">
        <v>27</v>
      </c>
      <c r="I1159" s="384">
        <v>1</v>
      </c>
    </row>
    <row r="1160" spans="1:9" s="538" customFormat="1">
      <c r="A1160" s="383" t="s">
        <v>2079</v>
      </c>
      <c r="B1160" s="383" t="s">
        <v>175</v>
      </c>
      <c r="C1160" s="383" t="s">
        <v>225</v>
      </c>
      <c r="D1160" s="539" t="s">
        <v>1229</v>
      </c>
      <c r="E1160" s="384">
        <v>76</v>
      </c>
      <c r="F1160" s="384">
        <v>15</v>
      </c>
      <c r="G1160" s="384">
        <v>48</v>
      </c>
      <c r="H1160" s="384">
        <v>13</v>
      </c>
      <c r="I1160" s="384">
        <v>0</v>
      </c>
    </row>
    <row r="1161" spans="1:9" s="538" customFormat="1">
      <c r="A1161" s="383" t="s">
        <v>2082</v>
      </c>
      <c r="B1161" s="383" t="s">
        <v>175</v>
      </c>
      <c r="C1161" s="383" t="s">
        <v>96</v>
      </c>
      <c r="D1161" s="539" t="s">
        <v>1229</v>
      </c>
      <c r="E1161" s="384">
        <v>55</v>
      </c>
      <c r="F1161" s="384">
        <v>7</v>
      </c>
      <c r="G1161" s="384">
        <v>38</v>
      </c>
      <c r="H1161" s="384">
        <v>10</v>
      </c>
      <c r="I1161" s="384">
        <v>0</v>
      </c>
    </row>
    <row r="1162" spans="1:9" s="538" customFormat="1">
      <c r="A1162" s="383" t="s">
        <v>2085</v>
      </c>
      <c r="B1162" s="383" t="s">
        <v>175</v>
      </c>
      <c r="C1162" s="383" t="s">
        <v>214</v>
      </c>
      <c r="D1162" s="539" t="s">
        <v>1229</v>
      </c>
      <c r="E1162" s="384">
        <v>37</v>
      </c>
      <c r="F1162" s="384">
        <v>12</v>
      </c>
      <c r="G1162" s="384">
        <v>23</v>
      </c>
      <c r="H1162" s="384">
        <v>2</v>
      </c>
      <c r="I1162" s="384">
        <v>0</v>
      </c>
    </row>
    <row r="1163" spans="1:9" s="538" customFormat="1">
      <c r="A1163" s="383" t="s">
        <v>2088</v>
      </c>
      <c r="B1163" s="383" t="s">
        <v>175</v>
      </c>
      <c r="C1163" s="383" t="s">
        <v>156</v>
      </c>
      <c r="D1163" s="383" t="s">
        <v>1229</v>
      </c>
      <c r="E1163" s="384">
        <v>79</v>
      </c>
      <c r="F1163" s="384">
        <v>6</v>
      </c>
      <c r="G1163" s="384">
        <v>55</v>
      </c>
      <c r="H1163" s="384">
        <v>18</v>
      </c>
      <c r="I1163" s="384">
        <v>0</v>
      </c>
    </row>
    <row r="1164" spans="1:9" s="538" customFormat="1">
      <c r="A1164" s="383" t="s">
        <v>2091</v>
      </c>
      <c r="B1164" s="383" t="s">
        <v>175</v>
      </c>
      <c r="C1164" s="383" t="s">
        <v>42</v>
      </c>
      <c r="D1164" s="539" t="s">
        <v>1229</v>
      </c>
      <c r="E1164" s="384">
        <v>130</v>
      </c>
      <c r="F1164" s="384">
        <v>20</v>
      </c>
      <c r="G1164" s="384">
        <v>88</v>
      </c>
      <c r="H1164" s="384">
        <v>22</v>
      </c>
      <c r="I1164" s="384">
        <v>0</v>
      </c>
    </row>
    <row r="1165" spans="1:9" s="538" customFormat="1">
      <c r="A1165" s="383" t="s">
        <v>2094</v>
      </c>
      <c r="B1165" s="383" t="s">
        <v>175</v>
      </c>
      <c r="C1165" s="383" t="s">
        <v>64</v>
      </c>
      <c r="D1165" s="539" t="s">
        <v>1229</v>
      </c>
      <c r="E1165" s="384">
        <v>91</v>
      </c>
      <c r="F1165" s="384">
        <v>11</v>
      </c>
      <c r="G1165" s="384">
        <v>55</v>
      </c>
      <c r="H1165" s="384">
        <v>23</v>
      </c>
      <c r="I1165" s="384">
        <v>2</v>
      </c>
    </row>
    <row r="1166" spans="1:9" s="538" customFormat="1">
      <c r="A1166" s="383" t="s">
        <v>2097</v>
      </c>
      <c r="B1166" s="383" t="s">
        <v>175</v>
      </c>
      <c r="C1166" s="383" t="s">
        <v>226</v>
      </c>
      <c r="D1166" s="383" t="s">
        <v>1229</v>
      </c>
      <c r="E1166" s="384">
        <v>65</v>
      </c>
      <c r="F1166" s="384">
        <v>12</v>
      </c>
      <c r="G1166" s="384">
        <v>49</v>
      </c>
      <c r="H1166" s="384">
        <v>3</v>
      </c>
      <c r="I1166" s="384">
        <v>1</v>
      </c>
    </row>
    <row r="1167" spans="1:9" s="538" customFormat="1">
      <c r="A1167" s="383" t="s">
        <v>2100</v>
      </c>
      <c r="B1167" s="383" t="s">
        <v>175</v>
      </c>
      <c r="C1167" s="383" t="s">
        <v>157</v>
      </c>
      <c r="D1167" s="539" t="s">
        <v>1229</v>
      </c>
      <c r="E1167" s="384">
        <v>100</v>
      </c>
      <c r="F1167" s="384">
        <v>6</v>
      </c>
      <c r="G1167" s="384">
        <v>69</v>
      </c>
      <c r="H1167" s="384">
        <v>23</v>
      </c>
      <c r="I1167" s="384">
        <v>2</v>
      </c>
    </row>
    <row r="1168" spans="1:9" s="538" customFormat="1">
      <c r="A1168" s="383" t="s">
        <v>2103</v>
      </c>
      <c r="B1168" s="383" t="s">
        <v>175</v>
      </c>
      <c r="C1168" s="383" t="s">
        <v>158</v>
      </c>
      <c r="D1168" s="539" t="s">
        <v>1229</v>
      </c>
      <c r="E1168" s="384">
        <v>138</v>
      </c>
      <c r="F1168" s="384">
        <v>28</v>
      </c>
      <c r="G1168" s="384">
        <v>85</v>
      </c>
      <c r="H1168" s="384">
        <v>22</v>
      </c>
      <c r="I1168" s="384">
        <v>3</v>
      </c>
    </row>
    <row r="1169" spans="1:9" s="538" customFormat="1">
      <c r="A1169" s="383" t="s">
        <v>2106</v>
      </c>
      <c r="B1169" s="383" t="s">
        <v>175</v>
      </c>
      <c r="C1169" s="383" t="s">
        <v>43</v>
      </c>
      <c r="D1169" s="539" t="s">
        <v>1229</v>
      </c>
      <c r="E1169" s="384">
        <v>113</v>
      </c>
      <c r="F1169" s="384">
        <v>16</v>
      </c>
      <c r="G1169" s="384">
        <v>71</v>
      </c>
      <c r="H1169" s="384">
        <v>24</v>
      </c>
      <c r="I1169" s="384">
        <v>2</v>
      </c>
    </row>
    <row r="1170" spans="1:9" s="538" customFormat="1">
      <c r="A1170" s="383" t="s">
        <v>2109</v>
      </c>
      <c r="B1170" s="383" t="s">
        <v>175</v>
      </c>
      <c r="C1170" s="383" t="s">
        <v>227</v>
      </c>
      <c r="D1170" s="383" t="s">
        <v>1229</v>
      </c>
      <c r="E1170" s="384">
        <v>263</v>
      </c>
      <c r="F1170" s="384">
        <v>54</v>
      </c>
      <c r="G1170" s="384">
        <v>172</v>
      </c>
      <c r="H1170" s="384">
        <v>34</v>
      </c>
      <c r="I1170" s="384">
        <v>3</v>
      </c>
    </row>
    <row r="1171" spans="1:9" s="538" customFormat="1">
      <c r="A1171" s="383" t="s">
        <v>2112</v>
      </c>
      <c r="B1171" s="383" t="s">
        <v>175</v>
      </c>
      <c r="C1171" s="383" t="s">
        <v>196</v>
      </c>
      <c r="D1171" s="383" t="s">
        <v>1229</v>
      </c>
      <c r="E1171" s="384">
        <v>95</v>
      </c>
      <c r="F1171" s="384">
        <v>10</v>
      </c>
      <c r="G1171" s="384">
        <v>70</v>
      </c>
      <c r="H1171" s="384">
        <v>11</v>
      </c>
      <c r="I1171" s="384">
        <v>4</v>
      </c>
    </row>
    <row r="1172" spans="1:9" s="538" customFormat="1">
      <c r="A1172" s="383" t="s">
        <v>2115</v>
      </c>
      <c r="B1172" s="383" t="s">
        <v>175</v>
      </c>
      <c r="C1172" s="383" t="s">
        <v>197</v>
      </c>
      <c r="D1172" s="539" t="s">
        <v>1229</v>
      </c>
      <c r="E1172" s="384">
        <v>426</v>
      </c>
      <c r="F1172" s="384">
        <v>75</v>
      </c>
      <c r="G1172" s="384">
        <v>282</v>
      </c>
      <c r="H1172" s="384">
        <v>66</v>
      </c>
      <c r="I1172" s="384">
        <v>3</v>
      </c>
    </row>
    <row r="1173" spans="1:9" s="538" customFormat="1">
      <c r="A1173" s="383" t="s">
        <v>2118</v>
      </c>
      <c r="B1173" s="383" t="s">
        <v>175</v>
      </c>
      <c r="C1173" s="383" t="s">
        <v>159</v>
      </c>
      <c r="D1173" s="539" t="s">
        <v>1229</v>
      </c>
      <c r="E1173" s="384">
        <v>82</v>
      </c>
      <c r="F1173" s="384">
        <v>12</v>
      </c>
      <c r="G1173" s="384">
        <v>59</v>
      </c>
      <c r="H1173" s="384">
        <v>10</v>
      </c>
      <c r="I1173" s="384">
        <v>1</v>
      </c>
    </row>
    <row r="1174" spans="1:9" s="538" customFormat="1">
      <c r="A1174" s="383" t="s">
        <v>2121</v>
      </c>
      <c r="B1174" s="383" t="s">
        <v>175</v>
      </c>
      <c r="C1174" s="383" t="s">
        <v>44</v>
      </c>
      <c r="D1174" s="539" t="s">
        <v>1229</v>
      </c>
      <c r="E1174" s="384">
        <v>118</v>
      </c>
      <c r="F1174" s="384">
        <v>16</v>
      </c>
      <c r="G1174" s="384">
        <v>77</v>
      </c>
      <c r="H1174" s="384">
        <v>24</v>
      </c>
      <c r="I1174" s="384">
        <v>1</v>
      </c>
    </row>
    <row r="1175" spans="1:9" s="538" customFormat="1">
      <c r="A1175" s="383" t="s">
        <v>2124</v>
      </c>
      <c r="B1175" s="383" t="s">
        <v>175</v>
      </c>
      <c r="C1175" s="383" t="s">
        <v>215</v>
      </c>
      <c r="D1175" s="539" t="s">
        <v>1229</v>
      </c>
      <c r="E1175" s="384">
        <v>287</v>
      </c>
      <c r="F1175" s="384">
        <v>67</v>
      </c>
      <c r="G1175" s="384">
        <v>182</v>
      </c>
      <c r="H1175" s="384">
        <v>37</v>
      </c>
      <c r="I1175" s="384">
        <v>1</v>
      </c>
    </row>
    <row r="1176" spans="1:9" s="538" customFormat="1">
      <c r="A1176" s="383" t="s">
        <v>2127</v>
      </c>
      <c r="B1176" s="383" t="s">
        <v>175</v>
      </c>
      <c r="C1176" s="383" t="s">
        <v>198</v>
      </c>
      <c r="D1176" s="383" t="s">
        <v>1229</v>
      </c>
      <c r="E1176" s="384">
        <v>78</v>
      </c>
      <c r="F1176" s="384">
        <v>16</v>
      </c>
      <c r="G1176" s="384">
        <v>47</v>
      </c>
      <c r="H1176" s="384">
        <v>14</v>
      </c>
      <c r="I1176" s="384">
        <v>1</v>
      </c>
    </row>
    <row r="1177" spans="1:9" s="538" customFormat="1">
      <c r="A1177" s="383" t="s">
        <v>2130</v>
      </c>
      <c r="B1177" s="383" t="s">
        <v>175</v>
      </c>
      <c r="C1177" s="383" t="s">
        <v>180</v>
      </c>
      <c r="D1177" s="383" t="s">
        <v>1229</v>
      </c>
      <c r="E1177" s="384">
        <v>155</v>
      </c>
      <c r="F1177" s="384">
        <v>23</v>
      </c>
      <c r="G1177" s="384">
        <v>101</v>
      </c>
      <c r="H1177" s="384">
        <v>30</v>
      </c>
      <c r="I1177" s="384">
        <v>1</v>
      </c>
    </row>
    <row r="1178" spans="1:9" s="538" customFormat="1">
      <c r="A1178" s="383" t="s">
        <v>2133</v>
      </c>
      <c r="B1178" s="383" t="s">
        <v>175</v>
      </c>
      <c r="C1178" s="383" t="s">
        <v>199</v>
      </c>
      <c r="D1178" s="539" t="s">
        <v>1229</v>
      </c>
      <c r="E1178" s="384">
        <v>85</v>
      </c>
      <c r="F1178" s="384">
        <v>17</v>
      </c>
      <c r="G1178" s="384">
        <v>51</v>
      </c>
      <c r="H1178" s="384">
        <v>16</v>
      </c>
      <c r="I1178" s="384">
        <v>1</v>
      </c>
    </row>
    <row r="1179" spans="1:9" s="538" customFormat="1">
      <c r="A1179" s="383" t="s">
        <v>2136</v>
      </c>
      <c r="B1179" s="383" t="s">
        <v>175</v>
      </c>
      <c r="C1179" s="540" t="s">
        <v>228</v>
      </c>
      <c r="D1179" s="540" t="s">
        <v>1229</v>
      </c>
      <c r="E1179" s="384">
        <v>56</v>
      </c>
      <c r="F1179" s="384">
        <v>3</v>
      </c>
      <c r="G1179" s="384">
        <v>38</v>
      </c>
      <c r="H1179" s="384">
        <v>13</v>
      </c>
      <c r="I1179" s="384">
        <v>2</v>
      </c>
    </row>
    <row r="1180" spans="1:9" s="538" customFormat="1">
      <c r="A1180" s="383" t="s">
        <v>2139</v>
      </c>
      <c r="B1180" s="383" t="s">
        <v>175</v>
      </c>
      <c r="C1180" s="383" t="s">
        <v>229</v>
      </c>
      <c r="D1180" s="539" t="s">
        <v>1229</v>
      </c>
      <c r="E1180" s="384">
        <v>305</v>
      </c>
      <c r="F1180" s="384">
        <v>83</v>
      </c>
      <c r="G1180" s="384">
        <v>198</v>
      </c>
      <c r="H1180" s="384">
        <v>20</v>
      </c>
      <c r="I1180" s="384">
        <v>4</v>
      </c>
    </row>
    <row r="1181" spans="1:9" s="538" customFormat="1">
      <c r="A1181" s="383" t="s">
        <v>2142</v>
      </c>
      <c r="B1181" s="383" t="s">
        <v>175</v>
      </c>
      <c r="C1181" s="383" t="s">
        <v>65</v>
      </c>
      <c r="D1181" s="539" t="s">
        <v>1229</v>
      </c>
      <c r="E1181" s="384">
        <v>110</v>
      </c>
      <c r="F1181" s="384">
        <v>5</v>
      </c>
      <c r="G1181" s="384">
        <v>87</v>
      </c>
      <c r="H1181" s="384">
        <v>17</v>
      </c>
      <c r="I1181" s="384">
        <v>1</v>
      </c>
    </row>
    <row r="1182" spans="1:9" s="538" customFormat="1">
      <c r="A1182" s="383" t="s">
        <v>1231</v>
      </c>
      <c r="B1182" s="383" t="s">
        <v>175</v>
      </c>
      <c r="C1182" s="540" t="s">
        <v>66</v>
      </c>
      <c r="D1182" s="540" t="s">
        <v>1207</v>
      </c>
      <c r="E1182" s="384">
        <v>2985</v>
      </c>
      <c r="F1182" s="384">
        <v>293</v>
      </c>
      <c r="G1182" s="384">
        <v>1889</v>
      </c>
      <c r="H1182" s="384">
        <v>625</v>
      </c>
      <c r="I1182" s="384">
        <v>178</v>
      </c>
    </row>
    <row r="1183" spans="1:9" s="538" customFormat="1">
      <c r="A1183" s="383" t="s">
        <v>1705</v>
      </c>
      <c r="B1183" s="383" t="s">
        <v>175</v>
      </c>
      <c r="C1183" s="383" t="s">
        <v>97</v>
      </c>
      <c r="D1183" s="383" t="s">
        <v>1207</v>
      </c>
      <c r="E1183" s="384">
        <v>14</v>
      </c>
      <c r="F1183" s="384">
        <v>0</v>
      </c>
      <c r="G1183" s="384">
        <v>9</v>
      </c>
      <c r="H1183" s="384">
        <v>4</v>
      </c>
      <c r="I1183" s="384">
        <v>1</v>
      </c>
    </row>
    <row r="1184" spans="1:9" s="538" customFormat="1">
      <c r="A1184" s="383" t="s">
        <v>1708</v>
      </c>
      <c r="B1184" s="383" t="s">
        <v>175</v>
      </c>
      <c r="C1184" s="383" t="s">
        <v>98</v>
      </c>
      <c r="D1184" s="539" t="s">
        <v>1207</v>
      </c>
      <c r="E1184" s="384">
        <v>16</v>
      </c>
      <c r="F1184" s="384">
        <v>1</v>
      </c>
      <c r="G1184" s="384">
        <v>13</v>
      </c>
      <c r="H1184" s="384">
        <v>1</v>
      </c>
      <c r="I1184" s="384">
        <v>1</v>
      </c>
    </row>
    <row r="1185" spans="1:9" s="538" customFormat="1">
      <c r="A1185" s="383" t="s">
        <v>1711</v>
      </c>
      <c r="B1185" s="383" t="s">
        <v>175</v>
      </c>
      <c r="C1185" s="383" t="s">
        <v>230</v>
      </c>
      <c r="D1185" s="539" t="s">
        <v>1207</v>
      </c>
      <c r="E1185" s="384">
        <v>8</v>
      </c>
      <c r="F1185" s="384">
        <v>1</v>
      </c>
      <c r="G1185" s="384">
        <v>3</v>
      </c>
      <c r="H1185" s="384">
        <v>3</v>
      </c>
      <c r="I1185" s="384">
        <v>1</v>
      </c>
    </row>
    <row r="1186" spans="1:9" s="538" customFormat="1">
      <c r="A1186" s="383" t="s">
        <v>1714</v>
      </c>
      <c r="B1186" s="383" t="s">
        <v>175</v>
      </c>
      <c r="C1186" s="383" t="s">
        <v>200</v>
      </c>
      <c r="D1186" s="383" t="s">
        <v>1207</v>
      </c>
      <c r="E1186" s="384">
        <v>10</v>
      </c>
      <c r="F1186" s="384">
        <v>4</v>
      </c>
      <c r="G1186" s="384">
        <v>6</v>
      </c>
      <c r="H1186" s="384">
        <v>0</v>
      </c>
      <c r="I1186" s="384">
        <v>0</v>
      </c>
    </row>
    <row r="1187" spans="1:9" s="538" customFormat="1">
      <c r="A1187" s="383" t="s">
        <v>1717</v>
      </c>
      <c r="B1187" s="383" t="s">
        <v>175</v>
      </c>
      <c r="C1187" s="383" t="s">
        <v>86</v>
      </c>
      <c r="D1187" s="539" t="s">
        <v>1207</v>
      </c>
      <c r="E1187" s="384">
        <v>11</v>
      </c>
      <c r="F1187" s="384">
        <v>1</v>
      </c>
      <c r="G1187" s="384">
        <v>8</v>
      </c>
      <c r="H1187" s="384">
        <v>2</v>
      </c>
      <c r="I1187" s="384">
        <v>0</v>
      </c>
    </row>
    <row r="1188" spans="1:9" s="538" customFormat="1">
      <c r="A1188" s="383" t="s">
        <v>1720</v>
      </c>
      <c r="B1188" s="383" t="s">
        <v>175</v>
      </c>
      <c r="C1188" s="383" t="s">
        <v>99</v>
      </c>
      <c r="D1188" s="539" t="s">
        <v>1207</v>
      </c>
      <c r="E1188" s="384">
        <v>8</v>
      </c>
      <c r="F1188" s="384">
        <v>1</v>
      </c>
      <c r="G1188" s="384">
        <v>4</v>
      </c>
      <c r="H1188" s="384">
        <v>1</v>
      </c>
      <c r="I1188" s="384">
        <v>2</v>
      </c>
    </row>
    <row r="1189" spans="1:9" s="538" customFormat="1">
      <c r="A1189" s="383" t="s">
        <v>1723</v>
      </c>
      <c r="B1189" s="383" t="s">
        <v>175</v>
      </c>
      <c r="C1189" s="383" t="s">
        <v>216</v>
      </c>
      <c r="D1189" s="383" t="s">
        <v>1207</v>
      </c>
      <c r="E1189" s="384">
        <v>90</v>
      </c>
      <c r="F1189" s="384">
        <v>7</v>
      </c>
      <c r="G1189" s="384">
        <v>49</v>
      </c>
      <c r="H1189" s="384">
        <v>27</v>
      </c>
      <c r="I1189" s="384">
        <v>7</v>
      </c>
    </row>
    <row r="1190" spans="1:9" s="538" customFormat="1">
      <c r="A1190" s="383" t="s">
        <v>1726</v>
      </c>
      <c r="B1190" s="383" t="s">
        <v>175</v>
      </c>
      <c r="C1190" s="383" t="s">
        <v>23</v>
      </c>
      <c r="D1190" s="539" t="s">
        <v>1207</v>
      </c>
      <c r="E1190" s="384">
        <v>16</v>
      </c>
      <c r="F1190" s="384">
        <v>5</v>
      </c>
      <c r="G1190" s="384">
        <v>9</v>
      </c>
      <c r="H1190" s="384">
        <v>2</v>
      </c>
      <c r="I1190" s="384">
        <v>0</v>
      </c>
    </row>
    <row r="1191" spans="1:9" s="538" customFormat="1">
      <c r="A1191" s="383" t="s">
        <v>1729</v>
      </c>
      <c r="B1191" s="383" t="s">
        <v>175</v>
      </c>
      <c r="C1191" s="383" t="s">
        <v>24</v>
      </c>
      <c r="D1191" s="383" t="s">
        <v>1207</v>
      </c>
      <c r="E1191" s="384">
        <v>9</v>
      </c>
      <c r="F1191" s="384">
        <v>1</v>
      </c>
      <c r="G1191" s="384">
        <v>7</v>
      </c>
      <c r="H1191" s="384">
        <v>1</v>
      </c>
      <c r="I1191" s="384">
        <v>0</v>
      </c>
    </row>
    <row r="1192" spans="1:9" s="538" customFormat="1">
      <c r="A1192" s="383" t="s">
        <v>1732</v>
      </c>
      <c r="B1192" s="383" t="s">
        <v>175</v>
      </c>
      <c r="C1192" s="383" t="s">
        <v>25</v>
      </c>
      <c r="D1192" s="383" t="s">
        <v>1207</v>
      </c>
      <c r="E1192" s="384">
        <v>15</v>
      </c>
      <c r="F1192" s="384">
        <v>2</v>
      </c>
      <c r="G1192" s="384">
        <v>10</v>
      </c>
      <c r="H1192" s="384">
        <v>2</v>
      </c>
      <c r="I1192" s="384">
        <v>1</v>
      </c>
    </row>
    <row r="1193" spans="1:9" s="538" customFormat="1">
      <c r="A1193" s="383" t="s">
        <v>1735</v>
      </c>
      <c r="B1193" s="383" t="s">
        <v>175</v>
      </c>
      <c r="C1193" s="383" t="s">
        <v>201</v>
      </c>
      <c r="D1193" s="539" t="s">
        <v>1207</v>
      </c>
      <c r="E1193" s="384">
        <v>9</v>
      </c>
      <c r="F1193" s="384">
        <v>0</v>
      </c>
      <c r="G1193" s="384">
        <v>5</v>
      </c>
      <c r="H1193" s="384">
        <v>3</v>
      </c>
      <c r="I1193" s="384">
        <v>1</v>
      </c>
    </row>
    <row r="1194" spans="1:9" s="538" customFormat="1">
      <c r="A1194" s="383" t="s">
        <v>1738</v>
      </c>
      <c r="B1194" s="383" t="s">
        <v>175</v>
      </c>
      <c r="C1194" s="383" t="s">
        <v>181</v>
      </c>
      <c r="D1194" s="539" t="s">
        <v>1207</v>
      </c>
      <c r="E1194" s="384">
        <v>6</v>
      </c>
      <c r="F1194" s="384">
        <v>0</v>
      </c>
      <c r="G1194" s="384">
        <v>5</v>
      </c>
      <c r="H1194" s="384">
        <v>0</v>
      </c>
      <c r="I1194" s="384">
        <v>1</v>
      </c>
    </row>
    <row r="1195" spans="1:9" s="538" customFormat="1">
      <c r="A1195" s="383" t="s">
        <v>1741</v>
      </c>
      <c r="B1195" s="383" t="s">
        <v>175</v>
      </c>
      <c r="C1195" s="383" t="s">
        <v>231</v>
      </c>
      <c r="D1195" s="383" t="s">
        <v>1207</v>
      </c>
      <c r="E1195" s="384">
        <v>30</v>
      </c>
      <c r="F1195" s="384">
        <v>0</v>
      </c>
      <c r="G1195" s="384">
        <v>22</v>
      </c>
      <c r="H1195" s="384">
        <v>7</v>
      </c>
      <c r="I1195" s="384">
        <v>1</v>
      </c>
    </row>
    <row r="1196" spans="1:9" s="538" customFormat="1">
      <c r="A1196" s="383" t="s">
        <v>1744</v>
      </c>
      <c r="B1196" s="383" t="s">
        <v>175</v>
      </c>
      <c r="C1196" s="383" t="s">
        <v>100</v>
      </c>
      <c r="D1196" s="539" t="s">
        <v>1207</v>
      </c>
      <c r="E1196" s="384">
        <v>18</v>
      </c>
      <c r="F1196" s="384">
        <v>0</v>
      </c>
      <c r="G1196" s="384">
        <v>12</v>
      </c>
      <c r="H1196" s="384">
        <v>4</v>
      </c>
      <c r="I1196" s="384">
        <v>2</v>
      </c>
    </row>
    <row r="1197" spans="1:9" s="538" customFormat="1">
      <c r="A1197" s="383" t="s">
        <v>1747</v>
      </c>
      <c r="B1197" s="383" t="s">
        <v>175</v>
      </c>
      <c r="C1197" s="383" t="s">
        <v>182</v>
      </c>
      <c r="D1197" s="539" t="s">
        <v>1207</v>
      </c>
      <c r="E1197" s="384">
        <v>17</v>
      </c>
      <c r="F1197" s="384">
        <v>2</v>
      </c>
      <c r="G1197" s="384">
        <v>14</v>
      </c>
      <c r="H1197" s="384">
        <v>1</v>
      </c>
      <c r="I1197" s="384">
        <v>0</v>
      </c>
    </row>
    <row r="1198" spans="1:9" s="538" customFormat="1">
      <c r="A1198" s="383" t="s">
        <v>1750</v>
      </c>
      <c r="B1198" s="383" t="s">
        <v>175</v>
      </c>
      <c r="C1198" s="383" t="s">
        <v>202</v>
      </c>
      <c r="D1198" s="539" t="s">
        <v>1207</v>
      </c>
      <c r="E1198" s="384">
        <v>15</v>
      </c>
      <c r="F1198" s="384">
        <v>3</v>
      </c>
      <c r="G1198" s="384">
        <v>7</v>
      </c>
      <c r="H1198" s="384">
        <v>3</v>
      </c>
      <c r="I1198" s="384">
        <v>2</v>
      </c>
    </row>
    <row r="1199" spans="1:9" s="538" customFormat="1">
      <c r="A1199" s="383" t="s">
        <v>1753</v>
      </c>
      <c r="B1199" s="383" t="s">
        <v>175</v>
      </c>
      <c r="C1199" s="383" t="s">
        <v>101</v>
      </c>
      <c r="D1199" s="539" t="s">
        <v>1207</v>
      </c>
      <c r="E1199" s="384">
        <v>25</v>
      </c>
      <c r="F1199" s="384">
        <v>3</v>
      </c>
      <c r="G1199" s="384">
        <v>13</v>
      </c>
      <c r="H1199" s="384">
        <v>5</v>
      </c>
      <c r="I1199" s="384">
        <v>4</v>
      </c>
    </row>
    <row r="1200" spans="1:9" s="538" customFormat="1">
      <c r="A1200" s="383" t="s">
        <v>1756</v>
      </c>
      <c r="B1200" s="383" t="s">
        <v>175</v>
      </c>
      <c r="C1200" s="383" t="s">
        <v>183</v>
      </c>
      <c r="D1200" s="539" t="s">
        <v>1207</v>
      </c>
      <c r="E1200" s="384">
        <v>36</v>
      </c>
      <c r="F1200" s="384">
        <v>6</v>
      </c>
      <c r="G1200" s="384">
        <v>23</v>
      </c>
      <c r="H1200" s="384">
        <v>4</v>
      </c>
      <c r="I1200" s="384">
        <v>3</v>
      </c>
    </row>
    <row r="1201" spans="1:9" s="538" customFormat="1">
      <c r="A1201" s="383" t="s">
        <v>1759</v>
      </c>
      <c r="B1201" s="383" t="s">
        <v>175</v>
      </c>
      <c r="C1201" s="383" t="s">
        <v>26</v>
      </c>
      <c r="D1201" s="383" t="s">
        <v>1207</v>
      </c>
      <c r="E1201" s="384">
        <v>12</v>
      </c>
      <c r="F1201" s="384">
        <v>1</v>
      </c>
      <c r="G1201" s="384">
        <v>7</v>
      </c>
      <c r="H1201" s="384">
        <v>2</v>
      </c>
      <c r="I1201" s="384">
        <v>2</v>
      </c>
    </row>
    <row r="1202" spans="1:9" s="538" customFormat="1">
      <c r="A1202" s="383" t="s">
        <v>1762</v>
      </c>
      <c r="B1202" s="383" t="s">
        <v>175</v>
      </c>
      <c r="C1202" s="383" t="s">
        <v>232</v>
      </c>
      <c r="D1202" s="539" t="s">
        <v>1207</v>
      </c>
      <c r="E1202" s="384">
        <v>6</v>
      </c>
      <c r="F1202" s="384">
        <v>1</v>
      </c>
      <c r="G1202" s="384">
        <v>2</v>
      </c>
      <c r="H1202" s="384">
        <v>2</v>
      </c>
      <c r="I1202" s="384">
        <v>1</v>
      </c>
    </row>
    <row r="1203" spans="1:9" s="538" customFormat="1">
      <c r="A1203" s="383" t="s">
        <v>1765</v>
      </c>
      <c r="B1203" s="383" t="s">
        <v>175</v>
      </c>
      <c r="C1203" s="383" t="s">
        <v>87</v>
      </c>
      <c r="D1203" s="383" t="s">
        <v>1207</v>
      </c>
      <c r="E1203" s="384">
        <v>43</v>
      </c>
      <c r="F1203" s="384">
        <v>2</v>
      </c>
      <c r="G1203" s="384">
        <v>32</v>
      </c>
      <c r="H1203" s="384">
        <v>6</v>
      </c>
      <c r="I1203" s="384">
        <v>3</v>
      </c>
    </row>
    <row r="1204" spans="1:9" s="538" customFormat="1">
      <c r="A1204" s="383" t="s">
        <v>1768</v>
      </c>
      <c r="B1204" s="383" t="s">
        <v>175</v>
      </c>
      <c r="C1204" s="383" t="s">
        <v>102</v>
      </c>
      <c r="D1204" s="383" t="s">
        <v>1207</v>
      </c>
      <c r="E1204" s="384">
        <v>10</v>
      </c>
      <c r="F1204" s="384">
        <v>1</v>
      </c>
      <c r="G1204" s="384">
        <v>5</v>
      </c>
      <c r="H1204" s="384">
        <v>4</v>
      </c>
      <c r="I1204" s="384">
        <v>0</v>
      </c>
    </row>
    <row r="1205" spans="1:9" s="538" customFormat="1">
      <c r="A1205" s="383" t="s">
        <v>1771</v>
      </c>
      <c r="B1205" s="383" t="s">
        <v>175</v>
      </c>
      <c r="C1205" s="383" t="s">
        <v>88</v>
      </c>
      <c r="D1205" s="539" t="s">
        <v>1207</v>
      </c>
      <c r="E1205" s="384">
        <v>23</v>
      </c>
      <c r="F1205" s="384">
        <v>3</v>
      </c>
      <c r="G1205" s="384">
        <v>16</v>
      </c>
      <c r="H1205" s="384">
        <v>3</v>
      </c>
      <c r="I1205" s="384">
        <v>1</v>
      </c>
    </row>
    <row r="1206" spans="1:9" s="538" customFormat="1">
      <c r="A1206" s="383" t="s">
        <v>1774</v>
      </c>
      <c r="B1206" s="383" t="s">
        <v>175</v>
      </c>
      <c r="C1206" s="383" t="s">
        <v>27</v>
      </c>
      <c r="D1206" s="383" t="s">
        <v>1207</v>
      </c>
      <c r="E1206" s="384">
        <v>22</v>
      </c>
      <c r="F1206" s="384">
        <v>5</v>
      </c>
      <c r="G1206" s="384">
        <v>12</v>
      </c>
      <c r="H1206" s="384">
        <v>4</v>
      </c>
      <c r="I1206" s="384">
        <v>1</v>
      </c>
    </row>
    <row r="1207" spans="1:9" s="538" customFormat="1">
      <c r="A1207" s="383" t="s">
        <v>1777</v>
      </c>
      <c r="B1207" s="383" t="s">
        <v>175</v>
      </c>
      <c r="C1207" s="383" t="s">
        <v>28</v>
      </c>
      <c r="D1207" s="383" t="s">
        <v>1207</v>
      </c>
      <c r="E1207" s="384">
        <v>19</v>
      </c>
      <c r="F1207" s="384">
        <v>3</v>
      </c>
      <c r="G1207" s="384">
        <v>13</v>
      </c>
      <c r="H1207" s="384">
        <v>3</v>
      </c>
      <c r="I1207" s="384">
        <v>0</v>
      </c>
    </row>
    <row r="1208" spans="1:9" s="538" customFormat="1">
      <c r="A1208" s="383" t="s">
        <v>7344</v>
      </c>
      <c r="B1208" s="383" t="s">
        <v>175</v>
      </c>
      <c r="C1208" s="383" t="s">
        <v>103</v>
      </c>
      <c r="D1208" s="539" t="s">
        <v>1207</v>
      </c>
      <c r="E1208" s="384">
        <v>0</v>
      </c>
      <c r="F1208" s="384">
        <v>0</v>
      </c>
      <c r="G1208" s="384">
        <v>0</v>
      </c>
      <c r="H1208" s="384">
        <v>0</v>
      </c>
      <c r="I1208" s="384">
        <v>0</v>
      </c>
    </row>
    <row r="1209" spans="1:9" s="538" customFormat="1">
      <c r="A1209" s="383" t="s">
        <v>1780</v>
      </c>
      <c r="B1209" s="383" t="s">
        <v>175</v>
      </c>
      <c r="C1209" s="383" t="s">
        <v>203</v>
      </c>
      <c r="D1209" s="539" t="s">
        <v>1207</v>
      </c>
      <c r="E1209" s="384">
        <v>23</v>
      </c>
      <c r="F1209" s="384">
        <v>2</v>
      </c>
      <c r="G1209" s="384">
        <v>17</v>
      </c>
      <c r="H1209" s="384">
        <v>3</v>
      </c>
      <c r="I1209" s="384">
        <v>1</v>
      </c>
    </row>
    <row r="1210" spans="1:9" s="538" customFormat="1">
      <c r="A1210" s="383" t="s">
        <v>1783</v>
      </c>
      <c r="B1210" s="383" t="s">
        <v>175</v>
      </c>
      <c r="C1210" s="383" t="s">
        <v>217</v>
      </c>
      <c r="D1210" s="539" t="s">
        <v>1207</v>
      </c>
      <c r="E1210" s="384">
        <v>24</v>
      </c>
      <c r="F1210" s="384">
        <v>4</v>
      </c>
      <c r="G1210" s="384">
        <v>10</v>
      </c>
      <c r="H1210" s="384">
        <v>10</v>
      </c>
      <c r="I1210" s="384">
        <v>0</v>
      </c>
    </row>
    <row r="1211" spans="1:9" s="538" customFormat="1">
      <c r="A1211" s="383" t="s">
        <v>1786</v>
      </c>
      <c r="B1211" s="383" t="s">
        <v>175</v>
      </c>
      <c r="C1211" s="540" t="s">
        <v>104</v>
      </c>
      <c r="D1211" s="539" t="s">
        <v>1207</v>
      </c>
      <c r="E1211" s="384">
        <v>32</v>
      </c>
      <c r="F1211" s="384">
        <v>1</v>
      </c>
      <c r="G1211" s="384">
        <v>20</v>
      </c>
      <c r="H1211" s="384">
        <v>8</v>
      </c>
      <c r="I1211" s="384">
        <v>3</v>
      </c>
    </row>
    <row r="1212" spans="1:9" s="538" customFormat="1">
      <c r="A1212" s="383" t="s">
        <v>1789</v>
      </c>
      <c r="B1212" s="383" t="s">
        <v>175</v>
      </c>
      <c r="C1212" s="383" t="s">
        <v>29</v>
      </c>
      <c r="D1212" s="539" t="s">
        <v>1207</v>
      </c>
      <c r="E1212" s="384">
        <v>46</v>
      </c>
      <c r="F1212" s="384">
        <v>2</v>
      </c>
      <c r="G1212" s="384">
        <v>37</v>
      </c>
      <c r="H1212" s="384">
        <v>6</v>
      </c>
      <c r="I1212" s="384">
        <v>1</v>
      </c>
    </row>
    <row r="1213" spans="1:9" s="538" customFormat="1">
      <c r="A1213" s="383" t="s">
        <v>1792</v>
      </c>
      <c r="B1213" s="383" t="s">
        <v>175</v>
      </c>
      <c r="C1213" s="383" t="s">
        <v>160</v>
      </c>
      <c r="D1213" s="539" t="s">
        <v>1207</v>
      </c>
      <c r="E1213" s="384">
        <v>6</v>
      </c>
      <c r="F1213" s="384">
        <v>0</v>
      </c>
      <c r="G1213" s="384">
        <v>4</v>
      </c>
      <c r="H1213" s="384">
        <v>2</v>
      </c>
      <c r="I1213" s="384">
        <v>0</v>
      </c>
    </row>
    <row r="1214" spans="1:9" s="538" customFormat="1">
      <c r="A1214" s="383" t="s">
        <v>1795</v>
      </c>
      <c r="B1214" s="383" t="s">
        <v>175</v>
      </c>
      <c r="C1214" s="383" t="s">
        <v>77</v>
      </c>
      <c r="D1214" s="539" t="s">
        <v>1207</v>
      </c>
      <c r="E1214" s="384">
        <v>7</v>
      </c>
      <c r="F1214" s="384">
        <v>0</v>
      </c>
      <c r="G1214" s="384">
        <v>5</v>
      </c>
      <c r="H1214" s="384">
        <v>2</v>
      </c>
      <c r="I1214" s="384">
        <v>0</v>
      </c>
    </row>
    <row r="1215" spans="1:9" s="538" customFormat="1">
      <c r="A1215" s="383" t="s">
        <v>1798</v>
      </c>
      <c r="B1215" s="383" t="s">
        <v>175</v>
      </c>
      <c r="C1215" s="383" t="s">
        <v>78</v>
      </c>
      <c r="D1215" s="539" t="s">
        <v>1207</v>
      </c>
      <c r="E1215" s="384">
        <v>31</v>
      </c>
      <c r="F1215" s="384">
        <v>3</v>
      </c>
      <c r="G1215" s="384">
        <v>25</v>
      </c>
      <c r="H1215" s="384">
        <v>3</v>
      </c>
      <c r="I1215" s="384">
        <v>0</v>
      </c>
    </row>
    <row r="1216" spans="1:9" s="538" customFormat="1">
      <c r="A1216" s="383" t="s">
        <v>1801</v>
      </c>
      <c r="B1216" s="383" t="s">
        <v>175</v>
      </c>
      <c r="C1216" s="383" t="s">
        <v>204</v>
      </c>
      <c r="D1216" s="539" t="s">
        <v>1207</v>
      </c>
      <c r="E1216" s="384">
        <v>38</v>
      </c>
      <c r="F1216" s="384">
        <v>4</v>
      </c>
      <c r="G1216" s="384">
        <v>22</v>
      </c>
      <c r="H1216" s="384">
        <v>6</v>
      </c>
      <c r="I1216" s="384">
        <v>6</v>
      </c>
    </row>
    <row r="1217" spans="1:9" s="538" customFormat="1">
      <c r="A1217" s="383" t="s">
        <v>1804</v>
      </c>
      <c r="B1217" s="383" t="s">
        <v>175</v>
      </c>
      <c r="C1217" s="383" t="s">
        <v>233</v>
      </c>
      <c r="D1217" s="539" t="s">
        <v>1207</v>
      </c>
      <c r="E1217" s="384">
        <v>7</v>
      </c>
      <c r="F1217" s="384">
        <v>0</v>
      </c>
      <c r="G1217" s="384">
        <v>7</v>
      </c>
      <c r="H1217" s="384">
        <v>0</v>
      </c>
      <c r="I1217" s="384">
        <v>0</v>
      </c>
    </row>
    <row r="1218" spans="1:9" s="538" customFormat="1">
      <c r="A1218" s="383" t="s">
        <v>1807</v>
      </c>
      <c r="B1218" s="383" t="s">
        <v>175</v>
      </c>
      <c r="C1218" s="383" t="s">
        <v>205</v>
      </c>
      <c r="D1218" s="383" t="s">
        <v>1207</v>
      </c>
      <c r="E1218" s="384">
        <v>30</v>
      </c>
      <c r="F1218" s="384">
        <v>2</v>
      </c>
      <c r="G1218" s="384">
        <v>18</v>
      </c>
      <c r="H1218" s="384">
        <v>7</v>
      </c>
      <c r="I1218" s="384">
        <v>3</v>
      </c>
    </row>
    <row r="1219" spans="1:9" s="538" customFormat="1">
      <c r="A1219" s="383" t="s">
        <v>1810</v>
      </c>
      <c r="B1219" s="383" t="s">
        <v>175</v>
      </c>
      <c r="C1219" s="383" t="s">
        <v>218</v>
      </c>
      <c r="D1219" s="539" t="s">
        <v>1207</v>
      </c>
      <c r="E1219" s="384">
        <v>12</v>
      </c>
      <c r="F1219" s="384">
        <v>4</v>
      </c>
      <c r="G1219" s="384">
        <v>6</v>
      </c>
      <c r="H1219" s="384">
        <v>2</v>
      </c>
      <c r="I1219" s="384">
        <v>0</v>
      </c>
    </row>
    <row r="1220" spans="1:9" s="538" customFormat="1">
      <c r="A1220" s="383" t="s">
        <v>1813</v>
      </c>
      <c r="B1220" s="383" t="s">
        <v>175</v>
      </c>
      <c r="C1220" s="383" t="s">
        <v>161</v>
      </c>
      <c r="D1220" s="539" t="s">
        <v>1207</v>
      </c>
      <c r="E1220" s="384">
        <v>28</v>
      </c>
      <c r="F1220" s="384">
        <v>3</v>
      </c>
      <c r="G1220" s="384">
        <v>19</v>
      </c>
      <c r="H1220" s="384">
        <v>6</v>
      </c>
      <c r="I1220" s="384">
        <v>0</v>
      </c>
    </row>
    <row r="1221" spans="1:9" s="538" customFormat="1">
      <c r="A1221" s="383" t="s">
        <v>1816</v>
      </c>
      <c r="B1221" s="383" t="s">
        <v>175</v>
      </c>
      <c r="C1221" s="383" t="s">
        <v>105</v>
      </c>
      <c r="D1221" s="539" t="s">
        <v>1207</v>
      </c>
      <c r="E1221" s="384">
        <v>22</v>
      </c>
      <c r="F1221" s="384">
        <v>1</v>
      </c>
      <c r="G1221" s="384">
        <v>13</v>
      </c>
      <c r="H1221" s="384">
        <v>7</v>
      </c>
      <c r="I1221" s="384">
        <v>1</v>
      </c>
    </row>
    <row r="1222" spans="1:9" s="538" customFormat="1">
      <c r="A1222" s="383" t="s">
        <v>1819</v>
      </c>
      <c r="B1222" s="383" t="s">
        <v>175</v>
      </c>
      <c r="C1222" s="383" t="s">
        <v>234</v>
      </c>
      <c r="D1222" s="539" t="s">
        <v>1207</v>
      </c>
      <c r="E1222" s="384">
        <v>26</v>
      </c>
      <c r="F1222" s="384">
        <v>1</v>
      </c>
      <c r="G1222" s="384">
        <v>18</v>
      </c>
      <c r="H1222" s="384">
        <v>4</v>
      </c>
      <c r="I1222" s="384">
        <v>3</v>
      </c>
    </row>
    <row r="1223" spans="1:9" s="538" customFormat="1">
      <c r="A1223" s="383" t="s">
        <v>1822</v>
      </c>
      <c r="B1223" s="383" t="s">
        <v>175</v>
      </c>
      <c r="C1223" s="383" t="s">
        <v>184</v>
      </c>
      <c r="D1223" s="539" t="s">
        <v>1207</v>
      </c>
      <c r="E1223" s="384">
        <v>31</v>
      </c>
      <c r="F1223" s="384">
        <v>2</v>
      </c>
      <c r="G1223" s="384">
        <v>19</v>
      </c>
      <c r="H1223" s="384">
        <v>7</v>
      </c>
      <c r="I1223" s="384">
        <v>3</v>
      </c>
    </row>
    <row r="1224" spans="1:9" s="538" customFormat="1">
      <c r="A1224" s="383" t="s">
        <v>1825</v>
      </c>
      <c r="B1224" s="383" t="s">
        <v>175</v>
      </c>
      <c r="C1224" s="383" t="s">
        <v>106</v>
      </c>
      <c r="D1224" s="539" t="s">
        <v>1207</v>
      </c>
      <c r="E1224" s="384">
        <v>13</v>
      </c>
      <c r="F1224" s="384">
        <v>2</v>
      </c>
      <c r="G1224" s="384">
        <v>8</v>
      </c>
      <c r="H1224" s="384">
        <v>1</v>
      </c>
      <c r="I1224" s="384">
        <v>2</v>
      </c>
    </row>
    <row r="1225" spans="1:9" s="538" customFormat="1">
      <c r="A1225" s="383" t="s">
        <v>1828</v>
      </c>
      <c r="B1225" s="383" t="s">
        <v>175</v>
      </c>
      <c r="C1225" s="383" t="s">
        <v>89</v>
      </c>
      <c r="D1225" s="383" t="s">
        <v>1207</v>
      </c>
      <c r="E1225" s="384">
        <v>75</v>
      </c>
      <c r="F1225" s="384">
        <v>8</v>
      </c>
      <c r="G1225" s="384">
        <v>44</v>
      </c>
      <c r="H1225" s="384">
        <v>16</v>
      </c>
      <c r="I1225" s="384">
        <v>7</v>
      </c>
    </row>
    <row r="1226" spans="1:9" s="538" customFormat="1">
      <c r="A1226" s="383" t="s">
        <v>1831</v>
      </c>
      <c r="B1226" s="383" t="s">
        <v>175</v>
      </c>
      <c r="C1226" s="383" t="s">
        <v>162</v>
      </c>
      <c r="D1226" s="539" t="s">
        <v>1207</v>
      </c>
      <c r="E1226" s="384">
        <v>12</v>
      </c>
      <c r="F1226" s="384">
        <v>3</v>
      </c>
      <c r="G1226" s="384">
        <v>7</v>
      </c>
      <c r="H1226" s="384">
        <v>2</v>
      </c>
      <c r="I1226" s="384">
        <v>0</v>
      </c>
    </row>
    <row r="1227" spans="1:9" s="538" customFormat="1">
      <c r="A1227" s="383" t="s">
        <v>1834</v>
      </c>
      <c r="B1227" s="383" t="s">
        <v>175</v>
      </c>
      <c r="C1227" s="383" t="s">
        <v>206</v>
      </c>
      <c r="D1227" s="383" t="s">
        <v>1207</v>
      </c>
      <c r="E1227" s="384">
        <v>46</v>
      </c>
      <c r="F1227" s="384">
        <v>6</v>
      </c>
      <c r="G1227" s="384">
        <v>27</v>
      </c>
      <c r="H1227" s="384">
        <v>8</v>
      </c>
      <c r="I1227" s="384">
        <v>5</v>
      </c>
    </row>
    <row r="1228" spans="1:9" s="538" customFormat="1">
      <c r="A1228" s="383" t="s">
        <v>1837</v>
      </c>
      <c r="B1228" s="383" t="s">
        <v>175</v>
      </c>
      <c r="C1228" s="383" t="s">
        <v>107</v>
      </c>
      <c r="D1228" s="539" t="s">
        <v>1207</v>
      </c>
      <c r="E1228" s="384">
        <v>22</v>
      </c>
      <c r="F1228" s="384">
        <v>1</v>
      </c>
      <c r="G1228" s="384">
        <v>15</v>
      </c>
      <c r="H1228" s="384">
        <v>5</v>
      </c>
      <c r="I1228" s="384">
        <v>1</v>
      </c>
    </row>
    <row r="1229" spans="1:9" s="538" customFormat="1">
      <c r="A1229" s="383" t="s">
        <v>1840</v>
      </c>
      <c r="B1229" s="383" t="s">
        <v>175</v>
      </c>
      <c r="C1229" s="383" t="s">
        <v>108</v>
      </c>
      <c r="D1229" s="539" t="s">
        <v>1207</v>
      </c>
      <c r="E1229" s="384">
        <v>13</v>
      </c>
      <c r="F1229" s="384">
        <v>0</v>
      </c>
      <c r="G1229" s="384">
        <v>9</v>
      </c>
      <c r="H1229" s="384">
        <v>3</v>
      </c>
      <c r="I1229" s="384">
        <v>1</v>
      </c>
    </row>
    <row r="1230" spans="1:9" s="538" customFormat="1">
      <c r="A1230" s="383" t="s">
        <v>1843</v>
      </c>
      <c r="B1230" s="383" t="s">
        <v>175</v>
      </c>
      <c r="C1230" s="383" t="s">
        <v>30</v>
      </c>
      <c r="D1230" s="539" t="s">
        <v>1207</v>
      </c>
      <c r="E1230" s="384">
        <v>8</v>
      </c>
      <c r="F1230" s="384">
        <v>1</v>
      </c>
      <c r="G1230" s="384">
        <v>6</v>
      </c>
      <c r="H1230" s="384">
        <v>1</v>
      </c>
      <c r="I1230" s="384">
        <v>0</v>
      </c>
    </row>
    <row r="1231" spans="1:9" s="538" customFormat="1">
      <c r="A1231" s="383" t="s">
        <v>1846</v>
      </c>
      <c r="B1231" s="383" t="s">
        <v>175</v>
      </c>
      <c r="C1231" s="383" t="s">
        <v>109</v>
      </c>
      <c r="D1231" s="539" t="s">
        <v>1207</v>
      </c>
      <c r="E1231" s="384">
        <v>12</v>
      </c>
      <c r="F1231" s="384">
        <v>3</v>
      </c>
      <c r="G1231" s="384">
        <v>7</v>
      </c>
      <c r="H1231" s="384">
        <v>1</v>
      </c>
      <c r="I1231" s="384">
        <v>1</v>
      </c>
    </row>
    <row r="1232" spans="1:9" s="538" customFormat="1">
      <c r="A1232" s="383" t="s">
        <v>1849</v>
      </c>
      <c r="B1232" s="383" t="s">
        <v>175</v>
      </c>
      <c r="C1232" s="383" t="s">
        <v>185</v>
      </c>
      <c r="D1232" s="539" t="s">
        <v>1207</v>
      </c>
      <c r="E1232" s="384">
        <v>63</v>
      </c>
      <c r="F1232" s="384">
        <v>7</v>
      </c>
      <c r="G1232" s="384">
        <v>44</v>
      </c>
      <c r="H1232" s="384">
        <v>9</v>
      </c>
      <c r="I1232" s="384">
        <v>3</v>
      </c>
    </row>
    <row r="1233" spans="1:9" s="538" customFormat="1">
      <c r="A1233" s="383" t="s">
        <v>1852</v>
      </c>
      <c r="B1233" s="383" t="s">
        <v>175</v>
      </c>
      <c r="C1233" s="383" t="s">
        <v>110</v>
      </c>
      <c r="D1233" s="539" t="s">
        <v>1207</v>
      </c>
      <c r="E1233" s="384">
        <v>13</v>
      </c>
      <c r="F1233" s="384">
        <v>0</v>
      </c>
      <c r="G1233" s="384">
        <v>6</v>
      </c>
      <c r="H1233" s="384">
        <v>4</v>
      </c>
      <c r="I1233" s="384">
        <v>3</v>
      </c>
    </row>
    <row r="1234" spans="1:9" s="538" customFormat="1">
      <c r="A1234" s="383" t="s">
        <v>1855</v>
      </c>
      <c r="B1234" s="383" t="s">
        <v>175</v>
      </c>
      <c r="C1234" s="383" t="s">
        <v>111</v>
      </c>
      <c r="D1234" s="383" t="s">
        <v>1207</v>
      </c>
      <c r="E1234" s="384">
        <v>8</v>
      </c>
      <c r="F1234" s="384">
        <v>1</v>
      </c>
      <c r="G1234" s="384">
        <v>1</v>
      </c>
      <c r="H1234" s="384">
        <v>4</v>
      </c>
      <c r="I1234" s="384">
        <v>2</v>
      </c>
    </row>
    <row r="1235" spans="1:9" s="538" customFormat="1">
      <c r="A1235" s="383" t="s">
        <v>7345</v>
      </c>
      <c r="B1235" s="383" t="s">
        <v>175</v>
      </c>
      <c r="C1235" s="383" t="s">
        <v>163</v>
      </c>
      <c r="D1235" s="539" t="s">
        <v>1207</v>
      </c>
      <c r="E1235" s="384">
        <v>1</v>
      </c>
      <c r="F1235" s="384">
        <v>0</v>
      </c>
      <c r="G1235" s="384">
        <v>0</v>
      </c>
      <c r="H1235" s="384">
        <v>1</v>
      </c>
      <c r="I1235" s="384">
        <v>0</v>
      </c>
    </row>
    <row r="1236" spans="1:9" s="538" customFormat="1">
      <c r="A1236" s="383" t="s">
        <v>1858</v>
      </c>
      <c r="B1236" s="383" t="s">
        <v>175</v>
      </c>
      <c r="C1236" s="383" t="s">
        <v>112</v>
      </c>
      <c r="D1236" s="383" t="s">
        <v>1207</v>
      </c>
      <c r="E1236" s="384">
        <v>20</v>
      </c>
      <c r="F1236" s="384">
        <v>1</v>
      </c>
      <c r="G1236" s="384">
        <v>13</v>
      </c>
      <c r="H1236" s="384">
        <v>6</v>
      </c>
      <c r="I1236" s="384">
        <v>0</v>
      </c>
    </row>
    <row r="1237" spans="1:9" s="538" customFormat="1">
      <c r="A1237" s="383" t="s">
        <v>1861</v>
      </c>
      <c r="B1237" s="383" t="s">
        <v>175</v>
      </c>
      <c r="C1237" s="383" t="s">
        <v>219</v>
      </c>
      <c r="D1237" s="539" t="s">
        <v>1207</v>
      </c>
      <c r="E1237" s="384">
        <v>16</v>
      </c>
      <c r="F1237" s="384">
        <v>2</v>
      </c>
      <c r="G1237" s="384">
        <v>8</v>
      </c>
      <c r="H1237" s="384">
        <v>6</v>
      </c>
      <c r="I1237" s="384">
        <v>0</v>
      </c>
    </row>
    <row r="1238" spans="1:9" s="538" customFormat="1">
      <c r="A1238" s="383" t="s">
        <v>1864</v>
      </c>
      <c r="B1238" s="383" t="s">
        <v>175</v>
      </c>
      <c r="C1238" s="383" t="s">
        <v>90</v>
      </c>
      <c r="D1238" s="383" t="s">
        <v>1207</v>
      </c>
      <c r="E1238" s="384">
        <v>94</v>
      </c>
      <c r="F1238" s="384">
        <v>5</v>
      </c>
      <c r="G1238" s="384">
        <v>72</v>
      </c>
      <c r="H1238" s="384">
        <v>14</v>
      </c>
      <c r="I1238" s="384">
        <v>3</v>
      </c>
    </row>
    <row r="1239" spans="1:9" s="538" customFormat="1">
      <c r="A1239" s="383" t="s">
        <v>1867</v>
      </c>
      <c r="B1239" s="383" t="s">
        <v>175</v>
      </c>
      <c r="C1239" s="383" t="s">
        <v>113</v>
      </c>
      <c r="D1239" s="383" t="s">
        <v>1207</v>
      </c>
      <c r="E1239" s="384">
        <v>13</v>
      </c>
      <c r="F1239" s="384">
        <v>0</v>
      </c>
      <c r="G1239" s="384">
        <v>11</v>
      </c>
      <c r="H1239" s="384">
        <v>1</v>
      </c>
      <c r="I1239" s="384">
        <v>1</v>
      </c>
    </row>
    <row r="1240" spans="1:9" s="538" customFormat="1">
      <c r="A1240" s="383" t="s">
        <v>1870</v>
      </c>
      <c r="B1240" s="383" t="s">
        <v>175</v>
      </c>
      <c r="C1240" s="383" t="s">
        <v>114</v>
      </c>
      <c r="D1240" s="383" t="s">
        <v>1207</v>
      </c>
      <c r="E1240" s="384">
        <v>10</v>
      </c>
      <c r="F1240" s="384">
        <v>1</v>
      </c>
      <c r="G1240" s="384">
        <v>6</v>
      </c>
      <c r="H1240" s="384">
        <v>2</v>
      </c>
      <c r="I1240" s="384">
        <v>1</v>
      </c>
    </row>
    <row r="1241" spans="1:9" s="538" customFormat="1">
      <c r="A1241" s="383" t="s">
        <v>1873</v>
      </c>
      <c r="B1241" s="383" t="s">
        <v>175</v>
      </c>
      <c r="C1241" s="383" t="s">
        <v>186</v>
      </c>
      <c r="D1241" s="539" t="s">
        <v>1207</v>
      </c>
      <c r="E1241" s="384">
        <v>5</v>
      </c>
      <c r="F1241" s="384">
        <v>1</v>
      </c>
      <c r="G1241" s="384">
        <v>4</v>
      </c>
      <c r="H1241" s="384">
        <v>0</v>
      </c>
      <c r="I1241" s="384">
        <v>0</v>
      </c>
    </row>
    <row r="1242" spans="1:9" s="538" customFormat="1">
      <c r="A1242" s="383" t="s">
        <v>7346</v>
      </c>
      <c r="B1242" s="383" t="s">
        <v>175</v>
      </c>
      <c r="C1242" s="383" t="s">
        <v>207</v>
      </c>
      <c r="D1242" s="539" t="s">
        <v>1207</v>
      </c>
      <c r="E1242" s="384">
        <v>0</v>
      </c>
      <c r="F1242" s="384">
        <v>0</v>
      </c>
      <c r="G1242" s="384">
        <v>0</v>
      </c>
      <c r="H1242" s="384">
        <v>0</v>
      </c>
      <c r="I1242" s="384">
        <v>0</v>
      </c>
    </row>
    <row r="1243" spans="1:9" s="538" customFormat="1">
      <c r="A1243" s="383" t="s">
        <v>1876</v>
      </c>
      <c r="B1243" s="383" t="s">
        <v>175</v>
      </c>
      <c r="C1243" s="383" t="s">
        <v>115</v>
      </c>
      <c r="D1243" s="383" t="s">
        <v>1207</v>
      </c>
      <c r="E1243" s="384">
        <v>10</v>
      </c>
      <c r="F1243" s="384">
        <v>1</v>
      </c>
      <c r="G1243" s="384">
        <v>5</v>
      </c>
      <c r="H1243" s="384">
        <v>2</v>
      </c>
      <c r="I1243" s="384">
        <v>2</v>
      </c>
    </row>
    <row r="1244" spans="1:9" s="538" customFormat="1">
      <c r="A1244" s="383" t="s">
        <v>1879</v>
      </c>
      <c r="B1244" s="383" t="s">
        <v>175</v>
      </c>
      <c r="C1244" s="383" t="s">
        <v>146</v>
      </c>
      <c r="D1244" s="539" t="s">
        <v>1207</v>
      </c>
      <c r="E1244" s="384">
        <v>8</v>
      </c>
      <c r="F1244" s="384">
        <v>2</v>
      </c>
      <c r="G1244" s="384">
        <v>4</v>
      </c>
      <c r="H1244" s="384">
        <v>2</v>
      </c>
      <c r="I1244" s="384">
        <v>0</v>
      </c>
    </row>
    <row r="1245" spans="1:9" s="538" customFormat="1">
      <c r="A1245" s="383" t="s">
        <v>1882</v>
      </c>
      <c r="B1245" s="383" t="s">
        <v>175</v>
      </c>
      <c r="C1245" s="383" t="s">
        <v>187</v>
      </c>
      <c r="D1245" s="539" t="s">
        <v>1207</v>
      </c>
      <c r="E1245" s="384">
        <v>71</v>
      </c>
      <c r="F1245" s="384">
        <v>9</v>
      </c>
      <c r="G1245" s="384">
        <v>43</v>
      </c>
      <c r="H1245" s="384">
        <v>17</v>
      </c>
      <c r="I1245" s="384">
        <v>2</v>
      </c>
    </row>
    <row r="1246" spans="1:9" s="538" customFormat="1">
      <c r="A1246" s="383" t="s">
        <v>1885</v>
      </c>
      <c r="B1246" s="383" t="s">
        <v>175</v>
      </c>
      <c r="C1246" s="383" t="s">
        <v>235</v>
      </c>
      <c r="D1246" s="383" t="s">
        <v>1207</v>
      </c>
      <c r="E1246" s="384">
        <v>16</v>
      </c>
      <c r="F1246" s="384">
        <v>1</v>
      </c>
      <c r="G1246" s="384">
        <v>14</v>
      </c>
      <c r="H1246" s="384">
        <v>1</v>
      </c>
      <c r="I1246" s="384">
        <v>0</v>
      </c>
    </row>
    <row r="1247" spans="1:9" s="538" customFormat="1">
      <c r="A1247" s="383" t="s">
        <v>1888</v>
      </c>
      <c r="B1247" s="383" t="s">
        <v>175</v>
      </c>
      <c r="C1247" s="383" t="s">
        <v>147</v>
      </c>
      <c r="D1247" s="539" t="s">
        <v>1207</v>
      </c>
      <c r="E1247" s="384">
        <v>7</v>
      </c>
      <c r="F1247" s="384">
        <v>1</v>
      </c>
      <c r="G1247" s="384">
        <v>4</v>
      </c>
      <c r="H1247" s="384">
        <v>2</v>
      </c>
      <c r="I1247" s="384">
        <v>0</v>
      </c>
    </row>
    <row r="1248" spans="1:9" s="538" customFormat="1">
      <c r="A1248" s="383" t="s">
        <v>1891</v>
      </c>
      <c r="B1248" s="383" t="s">
        <v>175</v>
      </c>
      <c r="C1248" s="383" t="s">
        <v>118</v>
      </c>
      <c r="D1248" s="539" t="s">
        <v>1207</v>
      </c>
      <c r="E1248" s="384">
        <v>23</v>
      </c>
      <c r="F1248" s="384">
        <v>3</v>
      </c>
      <c r="G1248" s="384">
        <v>13</v>
      </c>
      <c r="H1248" s="384">
        <v>5</v>
      </c>
      <c r="I1248" s="384">
        <v>2</v>
      </c>
    </row>
    <row r="1249" spans="1:9" s="538" customFormat="1">
      <c r="A1249" s="383" t="s">
        <v>1894</v>
      </c>
      <c r="B1249" s="383" t="s">
        <v>175</v>
      </c>
      <c r="C1249" s="383" t="s">
        <v>31</v>
      </c>
      <c r="D1249" s="539" t="s">
        <v>1207</v>
      </c>
      <c r="E1249" s="384">
        <v>3</v>
      </c>
      <c r="F1249" s="384">
        <v>0</v>
      </c>
      <c r="G1249" s="384">
        <v>3</v>
      </c>
      <c r="H1249" s="384">
        <v>0</v>
      </c>
      <c r="I1249" s="384">
        <v>0</v>
      </c>
    </row>
    <row r="1250" spans="1:9" s="538" customFormat="1">
      <c r="A1250" s="383" t="s">
        <v>1897</v>
      </c>
      <c r="B1250" s="383" t="s">
        <v>175</v>
      </c>
      <c r="C1250" s="383" t="s">
        <v>148</v>
      </c>
      <c r="D1250" s="539" t="s">
        <v>1207</v>
      </c>
      <c r="E1250" s="384">
        <v>22</v>
      </c>
      <c r="F1250" s="384">
        <v>0</v>
      </c>
      <c r="G1250" s="384">
        <v>11</v>
      </c>
      <c r="H1250" s="384">
        <v>11</v>
      </c>
      <c r="I1250" s="384">
        <v>0</v>
      </c>
    </row>
    <row r="1251" spans="1:9" s="538" customFormat="1">
      <c r="A1251" s="383" t="s">
        <v>1900</v>
      </c>
      <c r="B1251" s="383" t="s">
        <v>175</v>
      </c>
      <c r="C1251" s="383" t="s">
        <v>32</v>
      </c>
      <c r="D1251" s="539" t="s">
        <v>1207</v>
      </c>
      <c r="E1251" s="384">
        <v>64</v>
      </c>
      <c r="F1251" s="384">
        <v>8</v>
      </c>
      <c r="G1251" s="384">
        <v>39</v>
      </c>
      <c r="H1251" s="384">
        <v>15</v>
      </c>
      <c r="I1251" s="384">
        <v>2</v>
      </c>
    </row>
    <row r="1252" spans="1:9" s="538" customFormat="1">
      <c r="A1252" s="383" t="s">
        <v>1903</v>
      </c>
      <c r="B1252" s="383" t="s">
        <v>175</v>
      </c>
      <c r="C1252" s="383" t="s">
        <v>119</v>
      </c>
      <c r="D1252" s="539" t="s">
        <v>1207</v>
      </c>
      <c r="E1252" s="384">
        <v>33</v>
      </c>
      <c r="F1252" s="384">
        <v>4</v>
      </c>
      <c r="G1252" s="384">
        <v>18</v>
      </c>
      <c r="H1252" s="384">
        <v>7</v>
      </c>
      <c r="I1252" s="384">
        <v>4</v>
      </c>
    </row>
    <row r="1253" spans="1:9" s="538" customFormat="1">
      <c r="A1253" s="383" t="s">
        <v>1906</v>
      </c>
      <c r="B1253" s="383" t="s">
        <v>175</v>
      </c>
      <c r="C1253" s="383" t="s">
        <v>79</v>
      </c>
      <c r="D1253" s="383" t="s">
        <v>1207</v>
      </c>
      <c r="E1253" s="384">
        <v>11</v>
      </c>
      <c r="F1253" s="384">
        <v>0</v>
      </c>
      <c r="G1253" s="384">
        <v>6</v>
      </c>
      <c r="H1253" s="384">
        <v>5</v>
      </c>
      <c r="I1253" s="384">
        <v>0</v>
      </c>
    </row>
    <row r="1254" spans="1:9" s="538" customFormat="1">
      <c r="A1254" s="383" t="s">
        <v>1909</v>
      </c>
      <c r="B1254" s="383" t="s">
        <v>175</v>
      </c>
      <c r="C1254" s="383" t="s">
        <v>80</v>
      </c>
      <c r="D1254" s="539" t="s">
        <v>1207</v>
      </c>
      <c r="E1254" s="384">
        <v>41</v>
      </c>
      <c r="F1254" s="384">
        <v>4</v>
      </c>
      <c r="G1254" s="384">
        <v>24</v>
      </c>
      <c r="H1254" s="384">
        <v>9</v>
      </c>
      <c r="I1254" s="384">
        <v>4</v>
      </c>
    </row>
    <row r="1255" spans="1:9" s="538" customFormat="1">
      <c r="A1255" s="383" t="s">
        <v>1912</v>
      </c>
      <c r="B1255" s="383" t="s">
        <v>175</v>
      </c>
      <c r="C1255" s="383" t="s">
        <v>149</v>
      </c>
      <c r="D1255" s="539" t="s">
        <v>1207</v>
      </c>
      <c r="E1255" s="384">
        <v>22</v>
      </c>
      <c r="F1255" s="384">
        <v>1</v>
      </c>
      <c r="G1255" s="384">
        <v>9</v>
      </c>
      <c r="H1255" s="384">
        <v>7</v>
      </c>
      <c r="I1255" s="384">
        <v>5</v>
      </c>
    </row>
    <row r="1256" spans="1:9" s="538" customFormat="1">
      <c r="A1256" s="383" t="s">
        <v>1915</v>
      </c>
      <c r="B1256" s="383" t="s">
        <v>175</v>
      </c>
      <c r="C1256" s="383" t="s">
        <v>81</v>
      </c>
      <c r="D1256" s="383" t="s">
        <v>1207</v>
      </c>
      <c r="E1256" s="384">
        <v>36</v>
      </c>
      <c r="F1256" s="384">
        <v>4</v>
      </c>
      <c r="G1256" s="384">
        <v>25</v>
      </c>
      <c r="H1256" s="384">
        <v>4</v>
      </c>
      <c r="I1256" s="384">
        <v>3</v>
      </c>
    </row>
    <row r="1257" spans="1:9" s="538" customFormat="1">
      <c r="A1257" s="383" t="s">
        <v>1918</v>
      </c>
      <c r="B1257" s="383" t="s">
        <v>175</v>
      </c>
      <c r="C1257" s="383" t="s">
        <v>33</v>
      </c>
      <c r="D1257" s="383" t="s">
        <v>1207</v>
      </c>
      <c r="E1257" s="384">
        <v>18</v>
      </c>
      <c r="F1257" s="384">
        <v>0</v>
      </c>
      <c r="G1257" s="384">
        <v>14</v>
      </c>
      <c r="H1257" s="384">
        <v>3</v>
      </c>
      <c r="I1257" s="384">
        <v>1</v>
      </c>
    </row>
    <row r="1258" spans="1:9" s="538" customFormat="1">
      <c r="A1258" s="383" t="s">
        <v>7347</v>
      </c>
      <c r="B1258" s="383" t="s">
        <v>175</v>
      </c>
      <c r="C1258" s="383" t="s">
        <v>179</v>
      </c>
      <c r="D1258" s="383" t="s">
        <v>1207</v>
      </c>
      <c r="E1258" s="384">
        <v>3</v>
      </c>
      <c r="F1258" s="384">
        <v>1</v>
      </c>
      <c r="G1258" s="384">
        <v>1</v>
      </c>
      <c r="H1258" s="384">
        <v>1</v>
      </c>
      <c r="I1258" s="384">
        <v>0</v>
      </c>
    </row>
    <row r="1259" spans="1:9" s="538" customFormat="1">
      <c r="A1259" s="383" t="s">
        <v>1921</v>
      </c>
      <c r="B1259" s="383" t="s">
        <v>175</v>
      </c>
      <c r="C1259" s="383" t="s">
        <v>91</v>
      </c>
      <c r="D1259" s="383" t="s">
        <v>1207</v>
      </c>
      <c r="E1259" s="384">
        <v>14</v>
      </c>
      <c r="F1259" s="384">
        <v>2</v>
      </c>
      <c r="G1259" s="384">
        <v>9</v>
      </c>
      <c r="H1259" s="384">
        <v>3</v>
      </c>
      <c r="I1259" s="384">
        <v>0</v>
      </c>
    </row>
    <row r="1260" spans="1:9" s="538" customFormat="1">
      <c r="A1260" s="383" t="s">
        <v>1924</v>
      </c>
      <c r="B1260" s="383" t="s">
        <v>175</v>
      </c>
      <c r="C1260" s="383" t="s">
        <v>34</v>
      </c>
      <c r="D1260" s="383" t="s">
        <v>1207</v>
      </c>
      <c r="E1260" s="384">
        <v>26</v>
      </c>
      <c r="F1260" s="384">
        <v>2</v>
      </c>
      <c r="G1260" s="384">
        <v>15</v>
      </c>
      <c r="H1260" s="384">
        <v>8</v>
      </c>
      <c r="I1260" s="384">
        <v>1</v>
      </c>
    </row>
    <row r="1261" spans="1:9" s="538" customFormat="1">
      <c r="A1261" s="383" t="s">
        <v>1927</v>
      </c>
      <c r="B1261" s="383" t="s">
        <v>175</v>
      </c>
      <c r="C1261" s="383" t="s">
        <v>188</v>
      </c>
      <c r="D1261" s="539" t="s">
        <v>1207</v>
      </c>
      <c r="E1261" s="384">
        <v>9</v>
      </c>
      <c r="F1261" s="384">
        <v>0</v>
      </c>
      <c r="G1261" s="384">
        <v>7</v>
      </c>
      <c r="H1261" s="384">
        <v>2</v>
      </c>
      <c r="I1261" s="384">
        <v>0</v>
      </c>
    </row>
    <row r="1262" spans="1:9" s="538" customFormat="1">
      <c r="A1262" s="383" t="s">
        <v>1930</v>
      </c>
      <c r="B1262" s="383" t="s">
        <v>175</v>
      </c>
      <c r="C1262" s="383" t="s">
        <v>150</v>
      </c>
      <c r="D1262" s="539" t="s">
        <v>1207</v>
      </c>
      <c r="E1262" s="384">
        <v>18</v>
      </c>
      <c r="F1262" s="384">
        <v>0</v>
      </c>
      <c r="G1262" s="384">
        <v>13</v>
      </c>
      <c r="H1262" s="384">
        <v>3</v>
      </c>
      <c r="I1262" s="384">
        <v>2</v>
      </c>
    </row>
    <row r="1263" spans="1:9" s="538" customFormat="1">
      <c r="A1263" s="383" t="s">
        <v>1933</v>
      </c>
      <c r="B1263" s="383" t="s">
        <v>175</v>
      </c>
      <c r="C1263" s="383" t="s">
        <v>164</v>
      </c>
      <c r="D1263" s="539" t="s">
        <v>1207</v>
      </c>
      <c r="E1263" s="384">
        <v>6</v>
      </c>
      <c r="F1263" s="384">
        <v>0</v>
      </c>
      <c r="G1263" s="384">
        <v>4</v>
      </c>
      <c r="H1263" s="384">
        <v>2</v>
      </c>
      <c r="I1263" s="384">
        <v>0</v>
      </c>
    </row>
    <row r="1264" spans="1:9" s="538" customFormat="1">
      <c r="A1264" s="383" t="s">
        <v>1936</v>
      </c>
      <c r="B1264" s="383" t="s">
        <v>175</v>
      </c>
      <c r="C1264" s="383" t="s">
        <v>189</v>
      </c>
      <c r="D1264" s="539" t="s">
        <v>1207</v>
      </c>
      <c r="E1264" s="384">
        <v>22</v>
      </c>
      <c r="F1264" s="384">
        <v>1</v>
      </c>
      <c r="G1264" s="384">
        <v>17</v>
      </c>
      <c r="H1264" s="384">
        <v>4</v>
      </c>
      <c r="I1264" s="384">
        <v>0</v>
      </c>
    </row>
    <row r="1265" spans="1:9" s="538" customFormat="1">
      <c r="A1265" s="383" t="s">
        <v>1939</v>
      </c>
      <c r="B1265" s="383" t="s">
        <v>175</v>
      </c>
      <c r="C1265" s="383" t="s">
        <v>165</v>
      </c>
      <c r="D1265" s="539" t="s">
        <v>1207</v>
      </c>
      <c r="E1265" s="384">
        <v>17</v>
      </c>
      <c r="F1265" s="384">
        <v>0</v>
      </c>
      <c r="G1265" s="384">
        <v>10</v>
      </c>
      <c r="H1265" s="384">
        <v>7</v>
      </c>
      <c r="I1265" s="384">
        <v>0</v>
      </c>
    </row>
    <row r="1266" spans="1:9" s="538" customFormat="1">
      <c r="A1266" s="383" t="s">
        <v>1942</v>
      </c>
      <c r="B1266" s="383" t="s">
        <v>175</v>
      </c>
      <c r="C1266" s="383" t="s">
        <v>151</v>
      </c>
      <c r="D1266" s="383" t="s">
        <v>1207</v>
      </c>
      <c r="E1266" s="384">
        <v>12</v>
      </c>
      <c r="F1266" s="384">
        <v>0</v>
      </c>
      <c r="G1266" s="384">
        <v>5</v>
      </c>
      <c r="H1266" s="384">
        <v>6</v>
      </c>
      <c r="I1266" s="384">
        <v>1</v>
      </c>
    </row>
    <row r="1267" spans="1:9" s="538" customFormat="1">
      <c r="A1267" s="383" t="s">
        <v>1945</v>
      </c>
      <c r="B1267" s="383" t="s">
        <v>175</v>
      </c>
      <c r="C1267" s="383" t="s">
        <v>92</v>
      </c>
      <c r="D1267" s="383" t="s">
        <v>1207</v>
      </c>
      <c r="E1267" s="384">
        <v>19</v>
      </c>
      <c r="F1267" s="384">
        <v>1</v>
      </c>
      <c r="G1267" s="384">
        <v>14</v>
      </c>
      <c r="H1267" s="384">
        <v>4</v>
      </c>
      <c r="I1267" s="384">
        <v>0</v>
      </c>
    </row>
    <row r="1268" spans="1:9" s="538" customFormat="1">
      <c r="A1268" s="383" t="s">
        <v>1948</v>
      </c>
      <c r="B1268" s="383" t="s">
        <v>175</v>
      </c>
      <c r="C1268" s="383" t="s">
        <v>59</v>
      </c>
      <c r="D1268" s="539" t="s">
        <v>1207</v>
      </c>
      <c r="E1268" s="384">
        <v>4</v>
      </c>
      <c r="F1268" s="384">
        <v>1</v>
      </c>
      <c r="G1268" s="384">
        <v>2</v>
      </c>
      <c r="H1268" s="384">
        <v>1</v>
      </c>
      <c r="I1268" s="384">
        <v>0</v>
      </c>
    </row>
    <row r="1269" spans="1:9" s="538" customFormat="1">
      <c r="A1269" s="383" t="s">
        <v>1951</v>
      </c>
      <c r="B1269" s="383" t="s">
        <v>175</v>
      </c>
      <c r="C1269" s="383" t="s">
        <v>60</v>
      </c>
      <c r="D1269" s="383" t="s">
        <v>1207</v>
      </c>
      <c r="E1269" s="384">
        <v>8</v>
      </c>
      <c r="F1269" s="384">
        <v>0</v>
      </c>
      <c r="G1269" s="384">
        <v>4</v>
      </c>
      <c r="H1269" s="384">
        <v>4</v>
      </c>
      <c r="I1269" s="384">
        <v>0</v>
      </c>
    </row>
    <row r="1270" spans="1:9" s="538" customFormat="1">
      <c r="A1270" s="383" t="s">
        <v>1954</v>
      </c>
      <c r="B1270" s="383" t="s">
        <v>175</v>
      </c>
      <c r="C1270" s="383" t="s">
        <v>208</v>
      </c>
      <c r="D1270" s="539" t="s">
        <v>1207</v>
      </c>
      <c r="E1270" s="384">
        <v>10</v>
      </c>
      <c r="F1270" s="384">
        <v>1</v>
      </c>
      <c r="G1270" s="384">
        <v>8</v>
      </c>
      <c r="H1270" s="384">
        <v>1</v>
      </c>
      <c r="I1270" s="384">
        <v>0</v>
      </c>
    </row>
    <row r="1271" spans="1:9" s="538" customFormat="1">
      <c r="A1271" s="383" t="s">
        <v>1957</v>
      </c>
      <c r="B1271" s="383" t="s">
        <v>175</v>
      </c>
      <c r="C1271" s="383" t="s">
        <v>166</v>
      </c>
      <c r="D1271" s="383" t="s">
        <v>1207</v>
      </c>
      <c r="E1271" s="384">
        <v>11</v>
      </c>
      <c r="F1271" s="384">
        <v>4</v>
      </c>
      <c r="G1271" s="384">
        <v>5</v>
      </c>
      <c r="H1271" s="384">
        <v>2</v>
      </c>
      <c r="I1271" s="384">
        <v>0</v>
      </c>
    </row>
    <row r="1272" spans="1:9" s="538" customFormat="1">
      <c r="A1272" s="383" t="s">
        <v>1960</v>
      </c>
      <c r="B1272" s="383" t="s">
        <v>175</v>
      </c>
      <c r="C1272" s="383" t="s">
        <v>61</v>
      </c>
      <c r="D1272" s="539" t="s">
        <v>1207</v>
      </c>
      <c r="E1272" s="384">
        <v>39</v>
      </c>
      <c r="F1272" s="384">
        <v>0</v>
      </c>
      <c r="G1272" s="384">
        <v>30</v>
      </c>
      <c r="H1272" s="384">
        <v>6</v>
      </c>
      <c r="I1272" s="384">
        <v>3</v>
      </c>
    </row>
    <row r="1273" spans="1:9" s="538" customFormat="1">
      <c r="A1273" s="383" t="s">
        <v>1963</v>
      </c>
      <c r="B1273" s="383" t="s">
        <v>175</v>
      </c>
      <c r="C1273" s="383" t="s">
        <v>82</v>
      </c>
      <c r="D1273" s="539" t="s">
        <v>1207</v>
      </c>
      <c r="E1273" s="384">
        <v>49</v>
      </c>
      <c r="F1273" s="384">
        <v>6</v>
      </c>
      <c r="G1273" s="384">
        <v>24</v>
      </c>
      <c r="H1273" s="384">
        <v>19</v>
      </c>
      <c r="I1273" s="384">
        <v>0</v>
      </c>
    </row>
    <row r="1274" spans="1:9" s="538" customFormat="1">
      <c r="A1274" s="383" t="s">
        <v>1966</v>
      </c>
      <c r="B1274" s="383" t="s">
        <v>175</v>
      </c>
      <c r="C1274" s="383" t="s">
        <v>167</v>
      </c>
      <c r="D1274" s="383" t="s">
        <v>1207</v>
      </c>
      <c r="E1274" s="384">
        <v>15</v>
      </c>
      <c r="F1274" s="384">
        <v>1</v>
      </c>
      <c r="G1274" s="384">
        <v>11</v>
      </c>
      <c r="H1274" s="384">
        <v>3</v>
      </c>
      <c r="I1274" s="384">
        <v>0</v>
      </c>
    </row>
    <row r="1275" spans="1:9" s="538" customFormat="1">
      <c r="A1275" s="383" t="s">
        <v>1969</v>
      </c>
      <c r="B1275" s="383" t="s">
        <v>175</v>
      </c>
      <c r="C1275" s="383" t="s">
        <v>83</v>
      </c>
      <c r="D1275" s="539" t="s">
        <v>1207</v>
      </c>
      <c r="E1275" s="384">
        <v>10</v>
      </c>
      <c r="F1275" s="384">
        <v>1</v>
      </c>
      <c r="G1275" s="384">
        <v>3</v>
      </c>
      <c r="H1275" s="384">
        <v>6</v>
      </c>
      <c r="I1275" s="384">
        <v>0</v>
      </c>
    </row>
    <row r="1276" spans="1:9" s="538" customFormat="1">
      <c r="A1276" s="383" t="s">
        <v>1972</v>
      </c>
      <c r="B1276" s="383" t="s">
        <v>175</v>
      </c>
      <c r="C1276" s="383" t="s">
        <v>84</v>
      </c>
      <c r="D1276" s="383" t="s">
        <v>1207</v>
      </c>
      <c r="E1276" s="384">
        <v>33</v>
      </c>
      <c r="F1276" s="384">
        <v>3</v>
      </c>
      <c r="G1276" s="384">
        <v>16</v>
      </c>
      <c r="H1276" s="384">
        <v>10</v>
      </c>
      <c r="I1276" s="384">
        <v>4</v>
      </c>
    </row>
    <row r="1277" spans="1:9" s="538" customFormat="1">
      <c r="A1277" s="383" t="s">
        <v>1975</v>
      </c>
      <c r="B1277" s="383" t="s">
        <v>175</v>
      </c>
      <c r="C1277" s="383" t="s">
        <v>35</v>
      </c>
      <c r="D1277" s="539" t="s">
        <v>1207</v>
      </c>
      <c r="E1277" s="384">
        <v>24</v>
      </c>
      <c r="F1277" s="384">
        <v>2</v>
      </c>
      <c r="G1277" s="384">
        <v>16</v>
      </c>
      <c r="H1277" s="384">
        <v>4</v>
      </c>
      <c r="I1277" s="384">
        <v>2</v>
      </c>
    </row>
    <row r="1278" spans="1:9" s="538" customFormat="1">
      <c r="A1278" s="383" t="s">
        <v>1978</v>
      </c>
      <c r="B1278" s="383" t="s">
        <v>175</v>
      </c>
      <c r="C1278" s="383" t="s">
        <v>190</v>
      </c>
      <c r="D1278" s="539" t="s">
        <v>1207</v>
      </c>
      <c r="E1278" s="384">
        <v>35</v>
      </c>
      <c r="F1278" s="384">
        <v>3</v>
      </c>
      <c r="G1278" s="384">
        <v>22</v>
      </c>
      <c r="H1278" s="384">
        <v>8</v>
      </c>
      <c r="I1278" s="384">
        <v>2</v>
      </c>
    </row>
    <row r="1279" spans="1:9" s="538" customFormat="1">
      <c r="A1279" s="383" t="s">
        <v>1981</v>
      </c>
      <c r="B1279" s="383" t="s">
        <v>175</v>
      </c>
      <c r="C1279" s="383" t="s">
        <v>93</v>
      </c>
      <c r="D1279" s="539" t="s">
        <v>1207</v>
      </c>
      <c r="E1279" s="384">
        <v>20</v>
      </c>
      <c r="F1279" s="384">
        <v>3</v>
      </c>
      <c r="G1279" s="384">
        <v>14</v>
      </c>
      <c r="H1279" s="384">
        <v>3</v>
      </c>
      <c r="I1279" s="384">
        <v>0</v>
      </c>
    </row>
    <row r="1280" spans="1:9" s="538" customFormat="1">
      <c r="A1280" s="383" t="s">
        <v>1984</v>
      </c>
      <c r="B1280" s="383" t="s">
        <v>175</v>
      </c>
      <c r="C1280" s="540" t="s">
        <v>209</v>
      </c>
      <c r="D1280" s="540" t="s">
        <v>1207</v>
      </c>
      <c r="E1280" s="384">
        <v>11</v>
      </c>
      <c r="F1280" s="384">
        <v>0</v>
      </c>
      <c r="G1280" s="384">
        <v>10</v>
      </c>
      <c r="H1280" s="384">
        <v>0</v>
      </c>
      <c r="I1280" s="384">
        <v>1</v>
      </c>
    </row>
    <row r="1281" spans="1:9" s="538" customFormat="1">
      <c r="A1281" s="383" t="s">
        <v>1987</v>
      </c>
      <c r="B1281" s="383" t="s">
        <v>175</v>
      </c>
      <c r="C1281" s="383" t="s">
        <v>210</v>
      </c>
      <c r="D1281" s="383" t="s">
        <v>1207</v>
      </c>
      <c r="E1281" s="384">
        <v>6</v>
      </c>
      <c r="F1281" s="384">
        <v>1</v>
      </c>
      <c r="G1281" s="384">
        <v>4</v>
      </c>
      <c r="H1281" s="384">
        <v>1</v>
      </c>
      <c r="I1281" s="384">
        <v>0</v>
      </c>
    </row>
    <row r="1282" spans="1:9" s="538" customFormat="1">
      <c r="A1282" s="383" t="s">
        <v>1990</v>
      </c>
      <c r="B1282" s="383" t="s">
        <v>175</v>
      </c>
      <c r="C1282" s="383" t="s">
        <v>191</v>
      </c>
      <c r="D1282" s="383" t="s">
        <v>1207</v>
      </c>
      <c r="E1282" s="384">
        <v>5</v>
      </c>
      <c r="F1282" s="384">
        <v>0</v>
      </c>
      <c r="G1282" s="384">
        <v>3</v>
      </c>
      <c r="H1282" s="384">
        <v>2</v>
      </c>
      <c r="I1282" s="384">
        <v>0</v>
      </c>
    </row>
    <row r="1283" spans="1:9" s="538" customFormat="1">
      <c r="A1283" s="383" t="s">
        <v>1993</v>
      </c>
      <c r="B1283" s="383" t="s">
        <v>175</v>
      </c>
      <c r="C1283" s="383" t="s">
        <v>192</v>
      </c>
      <c r="D1283" s="383" t="s">
        <v>1207</v>
      </c>
      <c r="E1283" s="384">
        <v>6</v>
      </c>
      <c r="F1283" s="384">
        <v>1</v>
      </c>
      <c r="G1283" s="384">
        <v>2</v>
      </c>
      <c r="H1283" s="384">
        <v>2</v>
      </c>
      <c r="I1283" s="384">
        <v>1</v>
      </c>
    </row>
    <row r="1284" spans="1:9" s="538" customFormat="1">
      <c r="A1284" s="383" t="s">
        <v>1996</v>
      </c>
      <c r="B1284" s="383" t="s">
        <v>175</v>
      </c>
      <c r="C1284" s="383" t="s">
        <v>152</v>
      </c>
      <c r="D1284" s="539" t="s">
        <v>1207</v>
      </c>
      <c r="E1284" s="384">
        <v>15</v>
      </c>
      <c r="F1284" s="384">
        <v>0</v>
      </c>
      <c r="G1284" s="384">
        <v>11</v>
      </c>
      <c r="H1284" s="384">
        <v>4</v>
      </c>
      <c r="I1284" s="384">
        <v>0</v>
      </c>
    </row>
    <row r="1285" spans="1:9" s="538" customFormat="1">
      <c r="A1285" s="383" t="s">
        <v>7348</v>
      </c>
      <c r="B1285" s="383" t="s">
        <v>175</v>
      </c>
      <c r="C1285" s="383" t="s">
        <v>168</v>
      </c>
      <c r="D1285" s="539" t="s">
        <v>1207</v>
      </c>
      <c r="E1285" s="384">
        <v>2</v>
      </c>
      <c r="F1285" s="384">
        <v>0</v>
      </c>
      <c r="G1285" s="384">
        <v>1</v>
      </c>
      <c r="H1285" s="384">
        <v>1</v>
      </c>
      <c r="I1285" s="384">
        <v>0</v>
      </c>
    </row>
    <row r="1286" spans="1:9" s="538" customFormat="1">
      <c r="A1286" s="383" t="s">
        <v>1999</v>
      </c>
      <c r="B1286" s="383" t="s">
        <v>175</v>
      </c>
      <c r="C1286" s="383" t="s">
        <v>153</v>
      </c>
      <c r="D1286" s="383" t="s">
        <v>1207</v>
      </c>
      <c r="E1286" s="384">
        <v>12</v>
      </c>
      <c r="F1286" s="384">
        <v>1</v>
      </c>
      <c r="G1286" s="384">
        <v>5</v>
      </c>
      <c r="H1286" s="384">
        <v>5</v>
      </c>
      <c r="I1286" s="384">
        <v>1</v>
      </c>
    </row>
    <row r="1287" spans="1:9" s="538" customFormat="1">
      <c r="A1287" s="383" t="s">
        <v>2002</v>
      </c>
      <c r="B1287" s="383" t="s">
        <v>175</v>
      </c>
      <c r="C1287" s="383" t="s">
        <v>36</v>
      </c>
      <c r="D1287" s="383" t="s">
        <v>1207</v>
      </c>
      <c r="E1287" s="384">
        <v>10</v>
      </c>
      <c r="F1287" s="384">
        <v>2</v>
      </c>
      <c r="G1287" s="384">
        <v>7</v>
      </c>
      <c r="H1287" s="384">
        <v>0</v>
      </c>
      <c r="I1287" s="384">
        <v>1</v>
      </c>
    </row>
    <row r="1288" spans="1:9" s="538" customFormat="1">
      <c r="A1288" s="383" t="s">
        <v>2005</v>
      </c>
      <c r="B1288" s="383" t="s">
        <v>175</v>
      </c>
      <c r="C1288" s="383" t="s">
        <v>62</v>
      </c>
      <c r="D1288" s="539" t="s">
        <v>1207</v>
      </c>
      <c r="E1288" s="384">
        <v>8</v>
      </c>
      <c r="F1288" s="384">
        <v>2</v>
      </c>
      <c r="G1288" s="384">
        <v>5</v>
      </c>
      <c r="H1288" s="384">
        <v>1</v>
      </c>
      <c r="I1288" s="384">
        <v>0</v>
      </c>
    </row>
    <row r="1289" spans="1:9" s="538" customFormat="1">
      <c r="A1289" s="383" t="s">
        <v>7349</v>
      </c>
      <c r="B1289" s="383" t="s">
        <v>175</v>
      </c>
      <c r="C1289" s="383" t="s">
        <v>85</v>
      </c>
      <c r="D1289" s="539" t="s">
        <v>1207</v>
      </c>
      <c r="E1289" s="384">
        <v>0</v>
      </c>
      <c r="F1289" s="384">
        <v>0</v>
      </c>
      <c r="G1289" s="384">
        <v>0</v>
      </c>
      <c r="H1289" s="384">
        <v>0</v>
      </c>
      <c r="I1289" s="384">
        <v>0</v>
      </c>
    </row>
    <row r="1290" spans="1:9" s="538" customFormat="1">
      <c r="A1290" s="383" t="s">
        <v>2008</v>
      </c>
      <c r="B1290" s="383" t="s">
        <v>175</v>
      </c>
      <c r="C1290" s="383" t="s">
        <v>37</v>
      </c>
      <c r="D1290" s="383" t="s">
        <v>1207</v>
      </c>
      <c r="E1290" s="384">
        <v>16</v>
      </c>
      <c r="F1290" s="384">
        <v>1</v>
      </c>
      <c r="G1290" s="384">
        <v>11</v>
      </c>
      <c r="H1290" s="384">
        <v>3</v>
      </c>
      <c r="I1290" s="384">
        <v>1</v>
      </c>
    </row>
    <row r="1291" spans="1:9" s="538" customFormat="1">
      <c r="A1291" s="383" t="s">
        <v>2011</v>
      </c>
      <c r="B1291" s="383" t="s">
        <v>175</v>
      </c>
      <c r="C1291" s="383" t="s">
        <v>220</v>
      </c>
      <c r="D1291" s="539" t="s">
        <v>1207</v>
      </c>
      <c r="E1291" s="384">
        <v>22</v>
      </c>
      <c r="F1291" s="384">
        <v>2</v>
      </c>
      <c r="G1291" s="384">
        <v>10</v>
      </c>
      <c r="H1291" s="384">
        <v>6</v>
      </c>
      <c r="I1291" s="384">
        <v>4</v>
      </c>
    </row>
    <row r="1292" spans="1:9" s="538" customFormat="1">
      <c r="A1292" s="383" t="s">
        <v>2014</v>
      </c>
      <c r="B1292" s="383" t="s">
        <v>175</v>
      </c>
      <c r="C1292" s="383" t="s">
        <v>38</v>
      </c>
      <c r="D1292" s="539" t="s">
        <v>1207</v>
      </c>
      <c r="E1292" s="384">
        <v>8</v>
      </c>
      <c r="F1292" s="384">
        <v>0</v>
      </c>
      <c r="G1292" s="384">
        <v>8</v>
      </c>
      <c r="H1292" s="384">
        <v>0</v>
      </c>
      <c r="I1292" s="384">
        <v>0</v>
      </c>
    </row>
    <row r="1293" spans="1:9" s="538" customFormat="1">
      <c r="A1293" s="383" t="s">
        <v>2017</v>
      </c>
      <c r="B1293" s="383" t="s">
        <v>175</v>
      </c>
      <c r="C1293" s="383" t="s">
        <v>63</v>
      </c>
      <c r="D1293" s="539" t="s">
        <v>1207</v>
      </c>
      <c r="E1293" s="384">
        <v>12</v>
      </c>
      <c r="F1293" s="384">
        <v>1</v>
      </c>
      <c r="G1293" s="384">
        <v>4</v>
      </c>
      <c r="H1293" s="384">
        <v>7</v>
      </c>
      <c r="I1293" s="384">
        <v>0</v>
      </c>
    </row>
    <row r="1294" spans="1:9" s="538" customFormat="1">
      <c r="A1294" s="383" t="s">
        <v>2020</v>
      </c>
      <c r="B1294" s="383" t="s">
        <v>175</v>
      </c>
      <c r="C1294" s="383" t="s">
        <v>221</v>
      </c>
      <c r="D1294" s="539" t="s">
        <v>1207</v>
      </c>
      <c r="E1294" s="384">
        <v>13</v>
      </c>
      <c r="F1294" s="384">
        <v>3</v>
      </c>
      <c r="G1294" s="384">
        <v>9</v>
      </c>
      <c r="H1294" s="384">
        <v>1</v>
      </c>
      <c r="I1294" s="384">
        <v>0</v>
      </c>
    </row>
    <row r="1295" spans="1:9" s="538" customFormat="1">
      <c r="A1295" s="383" t="s">
        <v>2023</v>
      </c>
      <c r="B1295" s="383" t="s">
        <v>175</v>
      </c>
      <c r="C1295" s="383" t="s">
        <v>193</v>
      </c>
      <c r="D1295" s="539" t="s">
        <v>1207</v>
      </c>
      <c r="E1295" s="384">
        <v>5</v>
      </c>
      <c r="F1295" s="384">
        <v>0</v>
      </c>
      <c r="G1295" s="384">
        <v>4</v>
      </c>
      <c r="H1295" s="384">
        <v>1</v>
      </c>
      <c r="I1295" s="384">
        <v>0</v>
      </c>
    </row>
    <row r="1296" spans="1:9" s="538" customFormat="1">
      <c r="A1296" s="383" t="s">
        <v>2026</v>
      </c>
      <c r="B1296" s="383" t="s">
        <v>175</v>
      </c>
      <c r="C1296" s="383" t="s">
        <v>222</v>
      </c>
      <c r="D1296" s="383" t="s">
        <v>1207</v>
      </c>
      <c r="E1296" s="384">
        <v>18</v>
      </c>
      <c r="F1296" s="384">
        <v>3</v>
      </c>
      <c r="G1296" s="384">
        <v>8</v>
      </c>
      <c r="H1296" s="384">
        <v>4</v>
      </c>
      <c r="I1296" s="384">
        <v>3</v>
      </c>
    </row>
    <row r="1297" spans="1:9" s="538" customFormat="1">
      <c r="A1297" s="383" t="s">
        <v>2029</v>
      </c>
      <c r="B1297" s="383" t="s">
        <v>175</v>
      </c>
      <c r="C1297" s="383" t="s">
        <v>211</v>
      </c>
      <c r="D1297" s="383" t="s">
        <v>1207</v>
      </c>
      <c r="E1297" s="384">
        <v>31</v>
      </c>
      <c r="F1297" s="384">
        <v>1</v>
      </c>
      <c r="G1297" s="384">
        <v>21</v>
      </c>
      <c r="H1297" s="384">
        <v>9</v>
      </c>
      <c r="I1297" s="384">
        <v>0</v>
      </c>
    </row>
    <row r="1298" spans="1:9" s="538" customFormat="1">
      <c r="A1298" s="383" t="s">
        <v>2032</v>
      </c>
      <c r="B1298" s="383" t="s">
        <v>175</v>
      </c>
      <c r="C1298" s="383" t="s">
        <v>212</v>
      </c>
      <c r="D1298" s="539" t="s">
        <v>1207</v>
      </c>
      <c r="E1298" s="384">
        <v>17</v>
      </c>
      <c r="F1298" s="384">
        <v>1</v>
      </c>
      <c r="G1298" s="384">
        <v>12</v>
      </c>
      <c r="H1298" s="384">
        <v>4</v>
      </c>
      <c r="I1298" s="384">
        <v>0</v>
      </c>
    </row>
    <row r="1299" spans="1:9" s="538" customFormat="1">
      <c r="A1299" s="383" t="s">
        <v>2035</v>
      </c>
      <c r="B1299" s="383" t="s">
        <v>175</v>
      </c>
      <c r="C1299" s="383" t="s">
        <v>169</v>
      </c>
      <c r="D1299" s="383" t="s">
        <v>1207</v>
      </c>
      <c r="E1299" s="384">
        <v>3</v>
      </c>
      <c r="F1299" s="384">
        <v>0</v>
      </c>
      <c r="G1299" s="384">
        <v>2</v>
      </c>
      <c r="H1299" s="384">
        <v>1</v>
      </c>
      <c r="I1299" s="384">
        <v>0</v>
      </c>
    </row>
    <row r="1300" spans="1:9" s="538" customFormat="1">
      <c r="A1300" s="383" t="s">
        <v>2038</v>
      </c>
      <c r="B1300" s="383" t="s">
        <v>175</v>
      </c>
      <c r="C1300" s="383" t="s">
        <v>194</v>
      </c>
      <c r="D1300" s="383" t="s">
        <v>1207</v>
      </c>
      <c r="E1300" s="384">
        <v>21</v>
      </c>
      <c r="F1300" s="384">
        <v>3</v>
      </c>
      <c r="G1300" s="384">
        <v>15</v>
      </c>
      <c r="H1300" s="384">
        <v>2</v>
      </c>
      <c r="I1300" s="384">
        <v>1</v>
      </c>
    </row>
    <row r="1301" spans="1:9" s="538" customFormat="1">
      <c r="A1301" s="383" t="s">
        <v>2041</v>
      </c>
      <c r="B1301" s="383" t="s">
        <v>175</v>
      </c>
      <c r="C1301" s="383" t="s">
        <v>94</v>
      </c>
      <c r="D1301" s="539" t="s">
        <v>1207</v>
      </c>
      <c r="E1301" s="384">
        <v>7</v>
      </c>
      <c r="F1301" s="384">
        <v>0</v>
      </c>
      <c r="G1301" s="384">
        <v>6</v>
      </c>
      <c r="H1301" s="384">
        <v>1</v>
      </c>
      <c r="I1301" s="384">
        <v>0</v>
      </c>
    </row>
    <row r="1302" spans="1:9" s="538" customFormat="1">
      <c r="A1302" s="383" t="s">
        <v>2044</v>
      </c>
      <c r="B1302" s="383" t="s">
        <v>175</v>
      </c>
      <c r="C1302" s="383" t="s">
        <v>154</v>
      </c>
      <c r="D1302" s="383" t="s">
        <v>1207</v>
      </c>
      <c r="E1302" s="384">
        <v>25</v>
      </c>
      <c r="F1302" s="384">
        <v>1</v>
      </c>
      <c r="G1302" s="384">
        <v>17</v>
      </c>
      <c r="H1302" s="384">
        <v>4</v>
      </c>
      <c r="I1302" s="384">
        <v>3</v>
      </c>
    </row>
    <row r="1303" spans="1:9" s="538" customFormat="1">
      <c r="A1303" s="383" t="s">
        <v>2047</v>
      </c>
      <c r="B1303" s="383" t="s">
        <v>175</v>
      </c>
      <c r="C1303" s="383" t="s">
        <v>39</v>
      </c>
      <c r="D1303" s="539" t="s">
        <v>1207</v>
      </c>
      <c r="E1303" s="384">
        <v>14</v>
      </c>
      <c r="F1303" s="384">
        <v>5</v>
      </c>
      <c r="G1303" s="384">
        <v>7</v>
      </c>
      <c r="H1303" s="384">
        <v>2</v>
      </c>
      <c r="I1303" s="384">
        <v>0</v>
      </c>
    </row>
    <row r="1304" spans="1:9" s="538" customFormat="1">
      <c r="A1304" s="383" t="s">
        <v>2050</v>
      </c>
      <c r="B1304" s="383" t="s">
        <v>175</v>
      </c>
      <c r="C1304" s="383" t="s">
        <v>223</v>
      </c>
      <c r="D1304" s="383" t="s">
        <v>1207</v>
      </c>
      <c r="E1304" s="384">
        <v>52</v>
      </c>
      <c r="F1304" s="384">
        <v>3</v>
      </c>
      <c r="G1304" s="384">
        <v>33</v>
      </c>
      <c r="H1304" s="384">
        <v>12</v>
      </c>
      <c r="I1304" s="384">
        <v>4</v>
      </c>
    </row>
    <row r="1305" spans="1:9" s="538" customFormat="1">
      <c r="A1305" s="383" t="s">
        <v>2053</v>
      </c>
      <c r="B1305" s="383" t="s">
        <v>175</v>
      </c>
      <c r="C1305" s="383" t="s">
        <v>40</v>
      </c>
      <c r="D1305" s="383" t="s">
        <v>1207</v>
      </c>
      <c r="E1305" s="384">
        <v>12</v>
      </c>
      <c r="F1305" s="384">
        <v>2</v>
      </c>
      <c r="G1305" s="384">
        <v>8</v>
      </c>
      <c r="H1305" s="384">
        <v>2</v>
      </c>
      <c r="I1305" s="384">
        <v>0</v>
      </c>
    </row>
    <row r="1306" spans="1:9" s="538" customFormat="1">
      <c r="A1306" s="383" t="s">
        <v>2056</v>
      </c>
      <c r="B1306" s="383" t="s">
        <v>175</v>
      </c>
      <c r="C1306" s="540" t="s">
        <v>21</v>
      </c>
      <c r="D1306" s="539" t="s">
        <v>1207</v>
      </c>
      <c r="E1306" s="384">
        <v>4</v>
      </c>
      <c r="F1306" s="384">
        <v>0</v>
      </c>
      <c r="G1306" s="384">
        <v>3</v>
      </c>
      <c r="H1306" s="384">
        <v>1</v>
      </c>
      <c r="I1306" s="384">
        <v>0</v>
      </c>
    </row>
    <row r="1307" spans="1:9" s="538" customFormat="1">
      <c r="A1307" s="383" t="s">
        <v>2059</v>
      </c>
      <c r="B1307" s="383" t="s">
        <v>175</v>
      </c>
      <c r="C1307" s="383" t="s">
        <v>224</v>
      </c>
      <c r="D1307" s="383" t="s">
        <v>1207</v>
      </c>
      <c r="E1307" s="384">
        <v>9</v>
      </c>
      <c r="F1307" s="384">
        <v>1</v>
      </c>
      <c r="G1307" s="384">
        <v>7</v>
      </c>
      <c r="H1307" s="384">
        <v>1</v>
      </c>
      <c r="I1307" s="384">
        <v>0</v>
      </c>
    </row>
    <row r="1308" spans="1:9" s="538" customFormat="1">
      <c r="A1308" s="383" t="s">
        <v>2062</v>
      </c>
      <c r="B1308" s="383" t="s">
        <v>175</v>
      </c>
      <c r="C1308" s="383" t="s">
        <v>95</v>
      </c>
      <c r="D1308" s="539" t="s">
        <v>1207</v>
      </c>
      <c r="E1308" s="384">
        <v>30</v>
      </c>
      <c r="F1308" s="384">
        <v>3</v>
      </c>
      <c r="G1308" s="384">
        <v>24</v>
      </c>
      <c r="H1308" s="384">
        <v>2</v>
      </c>
      <c r="I1308" s="384">
        <v>1</v>
      </c>
    </row>
    <row r="1309" spans="1:9" s="538" customFormat="1">
      <c r="A1309" s="383" t="s">
        <v>2065</v>
      </c>
      <c r="B1309" s="383" t="s">
        <v>175</v>
      </c>
      <c r="C1309" s="383" t="s">
        <v>22</v>
      </c>
      <c r="D1309" s="539" t="s">
        <v>1207</v>
      </c>
      <c r="E1309" s="384">
        <v>12</v>
      </c>
      <c r="F1309" s="384">
        <v>4</v>
      </c>
      <c r="G1309" s="384">
        <v>8</v>
      </c>
      <c r="H1309" s="384">
        <v>0</v>
      </c>
      <c r="I1309" s="384">
        <v>0</v>
      </c>
    </row>
    <row r="1310" spans="1:9" s="538" customFormat="1">
      <c r="A1310" s="383" t="s">
        <v>2068</v>
      </c>
      <c r="B1310" s="383" t="s">
        <v>175</v>
      </c>
      <c r="C1310" s="383" t="s">
        <v>195</v>
      </c>
      <c r="D1310" s="539" t="s">
        <v>1207</v>
      </c>
      <c r="E1310" s="384">
        <v>62</v>
      </c>
      <c r="F1310" s="384">
        <v>3</v>
      </c>
      <c r="G1310" s="384">
        <v>42</v>
      </c>
      <c r="H1310" s="384">
        <v>11</v>
      </c>
      <c r="I1310" s="384">
        <v>6</v>
      </c>
    </row>
    <row r="1311" spans="1:9" s="538" customFormat="1">
      <c r="A1311" s="383" t="s">
        <v>2071</v>
      </c>
      <c r="B1311" s="383" t="s">
        <v>175</v>
      </c>
      <c r="C1311" s="383" t="s">
        <v>155</v>
      </c>
      <c r="D1311" s="539" t="s">
        <v>1207</v>
      </c>
      <c r="E1311" s="384">
        <v>8</v>
      </c>
      <c r="F1311" s="384">
        <v>0</v>
      </c>
      <c r="G1311" s="384">
        <v>4</v>
      </c>
      <c r="H1311" s="384">
        <v>3</v>
      </c>
      <c r="I1311" s="384">
        <v>1</v>
      </c>
    </row>
    <row r="1312" spans="1:9" s="538" customFormat="1">
      <c r="A1312" s="383" t="s">
        <v>2074</v>
      </c>
      <c r="B1312" s="383" t="s">
        <v>175</v>
      </c>
      <c r="C1312" s="383" t="s">
        <v>213</v>
      </c>
      <c r="D1312" s="539" t="s">
        <v>1207</v>
      </c>
      <c r="E1312" s="384">
        <v>12</v>
      </c>
      <c r="F1312" s="384">
        <v>2</v>
      </c>
      <c r="G1312" s="384">
        <v>8</v>
      </c>
      <c r="H1312" s="384">
        <v>2</v>
      </c>
      <c r="I1312" s="384">
        <v>0</v>
      </c>
    </row>
    <row r="1313" spans="1:9" s="538" customFormat="1">
      <c r="A1313" s="383" t="s">
        <v>2077</v>
      </c>
      <c r="B1313" s="383" t="s">
        <v>175</v>
      </c>
      <c r="C1313" s="383" t="s">
        <v>41</v>
      </c>
      <c r="D1313" s="539" t="s">
        <v>1207</v>
      </c>
      <c r="E1313" s="384">
        <v>13</v>
      </c>
      <c r="F1313" s="384">
        <v>2</v>
      </c>
      <c r="G1313" s="384">
        <v>7</v>
      </c>
      <c r="H1313" s="384">
        <v>4</v>
      </c>
      <c r="I1313" s="384">
        <v>0</v>
      </c>
    </row>
    <row r="1314" spans="1:9" s="538" customFormat="1">
      <c r="A1314" s="383" t="s">
        <v>2080</v>
      </c>
      <c r="B1314" s="383" t="s">
        <v>175</v>
      </c>
      <c r="C1314" s="383" t="s">
        <v>225</v>
      </c>
      <c r="D1314" s="383" t="s">
        <v>1207</v>
      </c>
      <c r="E1314" s="384">
        <v>7</v>
      </c>
      <c r="F1314" s="384">
        <v>3</v>
      </c>
      <c r="G1314" s="384">
        <v>3</v>
      </c>
      <c r="H1314" s="384">
        <v>1</v>
      </c>
      <c r="I1314" s="384">
        <v>0</v>
      </c>
    </row>
    <row r="1315" spans="1:9" s="538" customFormat="1">
      <c r="A1315" s="383" t="s">
        <v>2083</v>
      </c>
      <c r="B1315" s="383" t="s">
        <v>175</v>
      </c>
      <c r="C1315" s="383" t="s">
        <v>96</v>
      </c>
      <c r="D1315" s="383" t="s">
        <v>1207</v>
      </c>
      <c r="E1315" s="384">
        <v>6</v>
      </c>
      <c r="F1315" s="384">
        <v>0</v>
      </c>
      <c r="G1315" s="384">
        <v>3</v>
      </c>
      <c r="H1315" s="384">
        <v>3</v>
      </c>
      <c r="I1315" s="384">
        <v>0</v>
      </c>
    </row>
    <row r="1316" spans="1:9" s="538" customFormat="1">
      <c r="A1316" s="383" t="s">
        <v>2086</v>
      </c>
      <c r="B1316" s="383" t="s">
        <v>175</v>
      </c>
      <c r="C1316" s="383" t="s">
        <v>214</v>
      </c>
      <c r="D1316" s="539" t="s">
        <v>1207</v>
      </c>
      <c r="E1316" s="384">
        <v>5</v>
      </c>
      <c r="F1316" s="384">
        <v>3</v>
      </c>
      <c r="G1316" s="384">
        <v>2</v>
      </c>
      <c r="H1316" s="384">
        <v>0</v>
      </c>
      <c r="I1316" s="384">
        <v>0</v>
      </c>
    </row>
    <row r="1317" spans="1:9" s="538" customFormat="1">
      <c r="A1317" s="383" t="s">
        <v>2089</v>
      </c>
      <c r="B1317" s="383" t="s">
        <v>175</v>
      </c>
      <c r="C1317" s="383" t="s">
        <v>156</v>
      </c>
      <c r="D1317" s="539" t="s">
        <v>1207</v>
      </c>
      <c r="E1317" s="384">
        <v>15</v>
      </c>
      <c r="F1317" s="384">
        <v>0</v>
      </c>
      <c r="G1317" s="384">
        <v>12</v>
      </c>
      <c r="H1317" s="384">
        <v>3</v>
      </c>
      <c r="I1317" s="384">
        <v>0</v>
      </c>
    </row>
    <row r="1318" spans="1:9" s="538" customFormat="1">
      <c r="A1318" s="383" t="s">
        <v>2092</v>
      </c>
      <c r="B1318" s="383" t="s">
        <v>175</v>
      </c>
      <c r="C1318" s="383" t="s">
        <v>42</v>
      </c>
      <c r="D1318" s="539" t="s">
        <v>1207</v>
      </c>
      <c r="E1318" s="384">
        <v>18</v>
      </c>
      <c r="F1318" s="384">
        <v>4</v>
      </c>
      <c r="G1318" s="384">
        <v>11</v>
      </c>
      <c r="H1318" s="384">
        <v>3</v>
      </c>
      <c r="I1318" s="384">
        <v>0</v>
      </c>
    </row>
    <row r="1319" spans="1:9" s="538" customFormat="1">
      <c r="A1319" s="383" t="s">
        <v>2095</v>
      </c>
      <c r="B1319" s="383" t="s">
        <v>175</v>
      </c>
      <c r="C1319" s="383" t="s">
        <v>64</v>
      </c>
      <c r="D1319" s="383" t="s">
        <v>1207</v>
      </c>
      <c r="E1319" s="384">
        <v>9</v>
      </c>
      <c r="F1319" s="384">
        <v>2</v>
      </c>
      <c r="G1319" s="384">
        <v>5</v>
      </c>
      <c r="H1319" s="384">
        <v>2</v>
      </c>
      <c r="I1319" s="384">
        <v>0</v>
      </c>
    </row>
    <row r="1320" spans="1:9" s="538" customFormat="1">
      <c r="A1320" s="383" t="s">
        <v>2098</v>
      </c>
      <c r="B1320" s="383" t="s">
        <v>175</v>
      </c>
      <c r="C1320" s="383" t="s">
        <v>226</v>
      </c>
      <c r="D1320" s="539" t="s">
        <v>1207</v>
      </c>
      <c r="E1320" s="384">
        <v>19</v>
      </c>
      <c r="F1320" s="384">
        <v>3</v>
      </c>
      <c r="G1320" s="384">
        <v>14</v>
      </c>
      <c r="H1320" s="384">
        <v>1</v>
      </c>
      <c r="I1320" s="384">
        <v>1</v>
      </c>
    </row>
    <row r="1321" spans="1:9" s="538" customFormat="1">
      <c r="A1321" s="383" t="s">
        <v>2101</v>
      </c>
      <c r="B1321" s="383" t="s">
        <v>175</v>
      </c>
      <c r="C1321" s="383" t="s">
        <v>157</v>
      </c>
      <c r="D1321" s="539" t="s">
        <v>1207</v>
      </c>
      <c r="E1321" s="384">
        <v>17</v>
      </c>
      <c r="F1321" s="384">
        <v>1</v>
      </c>
      <c r="G1321" s="384">
        <v>13</v>
      </c>
      <c r="H1321" s="384">
        <v>2</v>
      </c>
      <c r="I1321" s="384">
        <v>1</v>
      </c>
    </row>
    <row r="1322" spans="1:9" s="538" customFormat="1">
      <c r="A1322" s="383" t="s">
        <v>2104</v>
      </c>
      <c r="B1322" s="383" t="s">
        <v>175</v>
      </c>
      <c r="C1322" s="383" t="s">
        <v>158</v>
      </c>
      <c r="D1322" s="539" t="s">
        <v>1207</v>
      </c>
      <c r="E1322" s="384">
        <v>25</v>
      </c>
      <c r="F1322" s="384">
        <v>1</v>
      </c>
      <c r="G1322" s="384">
        <v>15</v>
      </c>
      <c r="H1322" s="384">
        <v>6</v>
      </c>
      <c r="I1322" s="384">
        <v>3</v>
      </c>
    </row>
    <row r="1323" spans="1:9" s="538" customFormat="1">
      <c r="A1323" s="383" t="s">
        <v>2107</v>
      </c>
      <c r="B1323" s="383" t="s">
        <v>175</v>
      </c>
      <c r="C1323" s="383" t="s">
        <v>43</v>
      </c>
      <c r="D1323" s="383" t="s">
        <v>1207</v>
      </c>
      <c r="E1323" s="384">
        <v>18</v>
      </c>
      <c r="F1323" s="384">
        <v>2</v>
      </c>
      <c r="G1323" s="384">
        <v>9</v>
      </c>
      <c r="H1323" s="384">
        <v>7</v>
      </c>
      <c r="I1323" s="384">
        <v>0</v>
      </c>
    </row>
    <row r="1324" spans="1:9" s="538" customFormat="1">
      <c r="A1324" s="383" t="s">
        <v>2110</v>
      </c>
      <c r="B1324" s="383" t="s">
        <v>175</v>
      </c>
      <c r="C1324" s="383" t="s">
        <v>227</v>
      </c>
      <c r="D1324" s="539" t="s">
        <v>1207</v>
      </c>
      <c r="E1324" s="384">
        <v>52</v>
      </c>
      <c r="F1324" s="384">
        <v>6</v>
      </c>
      <c r="G1324" s="384">
        <v>28</v>
      </c>
      <c r="H1324" s="384">
        <v>17</v>
      </c>
      <c r="I1324" s="384">
        <v>1</v>
      </c>
    </row>
    <row r="1325" spans="1:9" s="538" customFormat="1">
      <c r="A1325" s="383" t="s">
        <v>2113</v>
      </c>
      <c r="B1325" s="383" t="s">
        <v>175</v>
      </c>
      <c r="C1325" s="383" t="s">
        <v>196</v>
      </c>
      <c r="D1325" s="539" t="s">
        <v>1207</v>
      </c>
      <c r="E1325" s="384">
        <v>14</v>
      </c>
      <c r="F1325" s="384">
        <v>2</v>
      </c>
      <c r="G1325" s="384">
        <v>6</v>
      </c>
      <c r="H1325" s="384">
        <v>2</v>
      </c>
      <c r="I1325" s="384">
        <v>4</v>
      </c>
    </row>
    <row r="1326" spans="1:9" s="538" customFormat="1">
      <c r="A1326" s="383" t="s">
        <v>2116</v>
      </c>
      <c r="B1326" s="383" t="s">
        <v>175</v>
      </c>
      <c r="C1326" s="383" t="s">
        <v>197</v>
      </c>
      <c r="D1326" s="383" t="s">
        <v>1207</v>
      </c>
      <c r="E1326" s="384">
        <v>45</v>
      </c>
      <c r="F1326" s="384">
        <v>2</v>
      </c>
      <c r="G1326" s="384">
        <v>35</v>
      </c>
      <c r="H1326" s="384">
        <v>6</v>
      </c>
      <c r="I1326" s="384">
        <v>2</v>
      </c>
    </row>
    <row r="1327" spans="1:9" s="538" customFormat="1">
      <c r="A1327" s="383" t="s">
        <v>2119</v>
      </c>
      <c r="B1327" s="383" t="s">
        <v>175</v>
      </c>
      <c r="C1327" s="383" t="s">
        <v>159</v>
      </c>
      <c r="D1327" s="539" t="s">
        <v>1207</v>
      </c>
      <c r="E1327" s="384">
        <v>9</v>
      </c>
      <c r="F1327" s="384">
        <v>3</v>
      </c>
      <c r="G1327" s="384">
        <v>4</v>
      </c>
      <c r="H1327" s="384">
        <v>2</v>
      </c>
      <c r="I1327" s="384">
        <v>0</v>
      </c>
    </row>
    <row r="1328" spans="1:9" s="538" customFormat="1">
      <c r="A1328" s="383" t="s">
        <v>2122</v>
      </c>
      <c r="B1328" s="383" t="s">
        <v>175</v>
      </c>
      <c r="C1328" s="383" t="s">
        <v>44</v>
      </c>
      <c r="D1328" s="383" t="s">
        <v>1207</v>
      </c>
      <c r="E1328" s="384">
        <v>15</v>
      </c>
      <c r="F1328" s="384">
        <v>4</v>
      </c>
      <c r="G1328" s="384">
        <v>9</v>
      </c>
      <c r="H1328" s="384">
        <v>1</v>
      </c>
      <c r="I1328" s="384">
        <v>1</v>
      </c>
    </row>
    <row r="1329" spans="1:9" s="538" customFormat="1">
      <c r="A1329" s="383" t="s">
        <v>2125</v>
      </c>
      <c r="B1329" s="383" t="s">
        <v>175</v>
      </c>
      <c r="C1329" s="383" t="s">
        <v>215</v>
      </c>
      <c r="D1329" s="539" t="s">
        <v>1207</v>
      </c>
      <c r="E1329" s="384">
        <v>21</v>
      </c>
      <c r="F1329" s="384">
        <v>6</v>
      </c>
      <c r="G1329" s="384">
        <v>11</v>
      </c>
      <c r="H1329" s="384">
        <v>3</v>
      </c>
      <c r="I1329" s="384">
        <v>1</v>
      </c>
    </row>
    <row r="1330" spans="1:9" s="538" customFormat="1">
      <c r="A1330" s="383" t="s">
        <v>2128</v>
      </c>
      <c r="B1330" s="383" t="s">
        <v>175</v>
      </c>
      <c r="C1330" s="383" t="s">
        <v>198</v>
      </c>
      <c r="D1330" s="539" t="s">
        <v>1207</v>
      </c>
      <c r="E1330" s="384">
        <v>10</v>
      </c>
      <c r="F1330" s="384">
        <v>2</v>
      </c>
      <c r="G1330" s="384">
        <v>6</v>
      </c>
      <c r="H1330" s="384">
        <v>1</v>
      </c>
      <c r="I1330" s="384">
        <v>1</v>
      </c>
    </row>
    <row r="1331" spans="1:9" s="538" customFormat="1">
      <c r="A1331" s="383" t="s">
        <v>2131</v>
      </c>
      <c r="B1331" s="383" t="s">
        <v>175</v>
      </c>
      <c r="C1331" s="383" t="s">
        <v>180</v>
      </c>
      <c r="D1331" s="539" t="s">
        <v>1207</v>
      </c>
      <c r="E1331" s="384">
        <v>21</v>
      </c>
      <c r="F1331" s="384">
        <v>3</v>
      </c>
      <c r="G1331" s="384">
        <v>14</v>
      </c>
      <c r="H1331" s="384">
        <v>3</v>
      </c>
      <c r="I1331" s="384">
        <v>1</v>
      </c>
    </row>
    <row r="1332" spans="1:9" s="538" customFormat="1">
      <c r="A1332" s="383" t="s">
        <v>2134</v>
      </c>
      <c r="B1332" s="383" t="s">
        <v>175</v>
      </c>
      <c r="C1332" s="383" t="s">
        <v>199</v>
      </c>
      <c r="D1332" s="539" t="s">
        <v>1207</v>
      </c>
      <c r="E1332" s="384">
        <v>6</v>
      </c>
      <c r="F1332" s="384">
        <v>1</v>
      </c>
      <c r="G1332" s="384">
        <v>3</v>
      </c>
      <c r="H1332" s="384">
        <v>1</v>
      </c>
      <c r="I1332" s="384">
        <v>1</v>
      </c>
    </row>
    <row r="1333" spans="1:9" s="538" customFormat="1">
      <c r="A1333" s="383" t="s">
        <v>2137</v>
      </c>
      <c r="B1333" s="383" t="s">
        <v>175</v>
      </c>
      <c r="C1333" s="383" t="s">
        <v>228</v>
      </c>
      <c r="D1333" s="539" t="s">
        <v>1207</v>
      </c>
      <c r="E1333" s="384">
        <v>13</v>
      </c>
      <c r="F1333" s="384">
        <v>0</v>
      </c>
      <c r="G1333" s="384">
        <v>9</v>
      </c>
      <c r="H1333" s="384">
        <v>2</v>
      </c>
      <c r="I1333" s="384">
        <v>2</v>
      </c>
    </row>
    <row r="1334" spans="1:9" s="538" customFormat="1">
      <c r="A1334" s="383" t="s">
        <v>2140</v>
      </c>
      <c r="B1334" s="383" t="s">
        <v>175</v>
      </c>
      <c r="C1334" s="383" t="s">
        <v>229</v>
      </c>
      <c r="D1334" s="539" t="s">
        <v>1207</v>
      </c>
      <c r="E1334" s="384">
        <v>34</v>
      </c>
      <c r="F1334" s="384">
        <v>3</v>
      </c>
      <c r="G1334" s="384">
        <v>19</v>
      </c>
      <c r="H1334" s="384">
        <v>8</v>
      </c>
      <c r="I1334" s="384">
        <v>4</v>
      </c>
    </row>
    <row r="1335" spans="1:9" s="538" customFormat="1">
      <c r="A1335" s="383" t="s">
        <v>2143</v>
      </c>
      <c r="B1335" s="383" t="s">
        <v>175</v>
      </c>
      <c r="C1335" s="383" t="s">
        <v>65</v>
      </c>
      <c r="D1335" s="539" t="s">
        <v>1207</v>
      </c>
      <c r="E1335" s="384">
        <v>21</v>
      </c>
      <c r="F1335" s="384">
        <v>0</v>
      </c>
      <c r="G1335" s="384">
        <v>16</v>
      </c>
      <c r="H1335" s="384">
        <v>4</v>
      </c>
      <c r="I1335" s="384">
        <v>1</v>
      </c>
    </row>
    <row r="1336" spans="1:9" s="538" customFormat="1">
      <c r="A1336" s="383" t="s">
        <v>1232</v>
      </c>
      <c r="B1336" s="383" t="s">
        <v>175</v>
      </c>
      <c r="C1336" s="383" t="s">
        <v>66</v>
      </c>
      <c r="D1336" s="383" t="s">
        <v>1206</v>
      </c>
      <c r="E1336" s="384">
        <v>2985</v>
      </c>
      <c r="F1336" s="384">
        <v>242</v>
      </c>
      <c r="G1336" s="384">
        <v>1815</v>
      </c>
      <c r="H1336" s="384">
        <v>726</v>
      </c>
      <c r="I1336" s="384">
        <v>202</v>
      </c>
    </row>
    <row r="1337" spans="1:9" s="538" customFormat="1">
      <c r="A1337" s="383" t="s">
        <v>1706</v>
      </c>
      <c r="B1337" s="383" t="s">
        <v>175</v>
      </c>
      <c r="C1337" s="383" t="s">
        <v>97</v>
      </c>
      <c r="D1337" s="539" t="s">
        <v>1206</v>
      </c>
      <c r="E1337" s="384">
        <v>14</v>
      </c>
      <c r="F1337" s="384">
        <v>0</v>
      </c>
      <c r="G1337" s="384">
        <v>7</v>
      </c>
      <c r="H1337" s="384">
        <v>6</v>
      </c>
      <c r="I1337" s="384">
        <v>1</v>
      </c>
    </row>
    <row r="1338" spans="1:9" s="538" customFormat="1">
      <c r="A1338" s="383" t="s">
        <v>1709</v>
      </c>
      <c r="B1338" s="383" t="s">
        <v>175</v>
      </c>
      <c r="C1338" s="383" t="s">
        <v>98</v>
      </c>
      <c r="D1338" s="539" t="s">
        <v>1206</v>
      </c>
      <c r="E1338" s="384">
        <v>16</v>
      </c>
      <c r="F1338" s="384">
        <v>1</v>
      </c>
      <c r="G1338" s="384">
        <v>12</v>
      </c>
      <c r="H1338" s="384">
        <v>2</v>
      </c>
      <c r="I1338" s="384">
        <v>1</v>
      </c>
    </row>
    <row r="1339" spans="1:9" s="538" customFormat="1">
      <c r="A1339" s="383" t="s">
        <v>1712</v>
      </c>
      <c r="B1339" s="383" t="s">
        <v>175</v>
      </c>
      <c r="C1339" s="383" t="s">
        <v>230</v>
      </c>
      <c r="D1339" s="539" t="s">
        <v>1206</v>
      </c>
      <c r="E1339" s="384">
        <v>8</v>
      </c>
      <c r="F1339" s="384">
        <v>0</v>
      </c>
      <c r="G1339" s="384">
        <v>4</v>
      </c>
      <c r="H1339" s="384">
        <v>3</v>
      </c>
      <c r="I1339" s="384">
        <v>1</v>
      </c>
    </row>
    <row r="1340" spans="1:9" s="538" customFormat="1">
      <c r="A1340" s="383" t="s">
        <v>1715</v>
      </c>
      <c r="B1340" s="383" t="s">
        <v>175</v>
      </c>
      <c r="C1340" s="383" t="s">
        <v>200</v>
      </c>
      <c r="D1340" s="383" t="s">
        <v>1206</v>
      </c>
      <c r="E1340" s="384">
        <v>10</v>
      </c>
      <c r="F1340" s="384">
        <v>3</v>
      </c>
      <c r="G1340" s="384">
        <v>7</v>
      </c>
      <c r="H1340" s="384">
        <v>0</v>
      </c>
      <c r="I1340" s="384">
        <v>0</v>
      </c>
    </row>
    <row r="1341" spans="1:9" s="538" customFormat="1">
      <c r="A1341" s="383" t="s">
        <v>1718</v>
      </c>
      <c r="B1341" s="383" t="s">
        <v>175</v>
      </c>
      <c r="C1341" s="383" t="s">
        <v>86</v>
      </c>
      <c r="D1341" s="539" t="s">
        <v>1206</v>
      </c>
      <c r="E1341" s="384">
        <v>11</v>
      </c>
      <c r="F1341" s="384">
        <v>1</v>
      </c>
      <c r="G1341" s="384">
        <v>7</v>
      </c>
      <c r="H1341" s="384">
        <v>3</v>
      </c>
      <c r="I1341" s="384">
        <v>0</v>
      </c>
    </row>
    <row r="1342" spans="1:9" s="538" customFormat="1">
      <c r="A1342" s="383" t="s">
        <v>1721</v>
      </c>
      <c r="B1342" s="383" t="s">
        <v>175</v>
      </c>
      <c r="C1342" s="383" t="s">
        <v>99</v>
      </c>
      <c r="D1342" s="539" t="s">
        <v>1206</v>
      </c>
      <c r="E1342" s="384">
        <v>8</v>
      </c>
      <c r="F1342" s="384">
        <v>1</v>
      </c>
      <c r="G1342" s="384">
        <v>4</v>
      </c>
      <c r="H1342" s="384">
        <v>1</v>
      </c>
      <c r="I1342" s="384">
        <v>2</v>
      </c>
    </row>
    <row r="1343" spans="1:9" s="538" customFormat="1">
      <c r="A1343" s="383" t="s">
        <v>1724</v>
      </c>
      <c r="B1343" s="383" t="s">
        <v>175</v>
      </c>
      <c r="C1343" s="383" t="s">
        <v>216</v>
      </c>
      <c r="D1343" s="539" t="s">
        <v>1206</v>
      </c>
      <c r="E1343" s="384">
        <v>90</v>
      </c>
      <c r="F1343" s="384">
        <v>7</v>
      </c>
      <c r="G1343" s="384">
        <v>45</v>
      </c>
      <c r="H1343" s="384">
        <v>30</v>
      </c>
      <c r="I1343" s="384">
        <v>8</v>
      </c>
    </row>
    <row r="1344" spans="1:9" s="538" customFormat="1">
      <c r="A1344" s="383" t="s">
        <v>1727</v>
      </c>
      <c r="B1344" s="383" t="s">
        <v>175</v>
      </c>
      <c r="C1344" s="383" t="s">
        <v>23</v>
      </c>
      <c r="D1344" s="539" t="s">
        <v>1206</v>
      </c>
      <c r="E1344" s="384">
        <v>16</v>
      </c>
      <c r="F1344" s="384">
        <v>4</v>
      </c>
      <c r="G1344" s="384">
        <v>9</v>
      </c>
      <c r="H1344" s="384">
        <v>3</v>
      </c>
      <c r="I1344" s="384">
        <v>0</v>
      </c>
    </row>
    <row r="1345" spans="1:9" s="538" customFormat="1">
      <c r="A1345" s="383" t="s">
        <v>1730</v>
      </c>
      <c r="B1345" s="383" t="s">
        <v>175</v>
      </c>
      <c r="C1345" s="383" t="s">
        <v>24</v>
      </c>
      <c r="D1345" s="539" t="s">
        <v>1206</v>
      </c>
      <c r="E1345" s="384">
        <v>9</v>
      </c>
      <c r="F1345" s="384">
        <v>1</v>
      </c>
      <c r="G1345" s="384">
        <v>5</v>
      </c>
      <c r="H1345" s="384">
        <v>3</v>
      </c>
      <c r="I1345" s="384">
        <v>0</v>
      </c>
    </row>
    <row r="1346" spans="1:9" s="538" customFormat="1">
      <c r="A1346" s="383" t="s">
        <v>1733</v>
      </c>
      <c r="B1346" s="383" t="s">
        <v>175</v>
      </c>
      <c r="C1346" s="383" t="s">
        <v>25</v>
      </c>
      <c r="D1346" s="383" t="s">
        <v>1206</v>
      </c>
      <c r="E1346" s="384">
        <v>15</v>
      </c>
      <c r="F1346" s="384">
        <v>1</v>
      </c>
      <c r="G1346" s="384">
        <v>9</v>
      </c>
      <c r="H1346" s="384">
        <v>4</v>
      </c>
      <c r="I1346" s="384">
        <v>1</v>
      </c>
    </row>
    <row r="1347" spans="1:9" s="538" customFormat="1">
      <c r="A1347" s="383" t="s">
        <v>1736</v>
      </c>
      <c r="B1347" s="383" t="s">
        <v>175</v>
      </c>
      <c r="C1347" s="383" t="s">
        <v>201</v>
      </c>
      <c r="D1347" s="539" t="s">
        <v>1206</v>
      </c>
      <c r="E1347" s="384">
        <v>9</v>
      </c>
      <c r="F1347" s="384">
        <v>0</v>
      </c>
      <c r="G1347" s="384">
        <v>5</v>
      </c>
      <c r="H1347" s="384">
        <v>3</v>
      </c>
      <c r="I1347" s="384">
        <v>1</v>
      </c>
    </row>
    <row r="1348" spans="1:9" s="538" customFormat="1">
      <c r="A1348" s="383" t="s">
        <v>1739</v>
      </c>
      <c r="B1348" s="383" t="s">
        <v>175</v>
      </c>
      <c r="C1348" s="383" t="s">
        <v>181</v>
      </c>
      <c r="D1348" s="539" t="s">
        <v>1206</v>
      </c>
      <c r="E1348" s="384">
        <v>6</v>
      </c>
      <c r="F1348" s="384">
        <v>0</v>
      </c>
      <c r="G1348" s="384">
        <v>5</v>
      </c>
      <c r="H1348" s="384">
        <v>0</v>
      </c>
      <c r="I1348" s="384">
        <v>1</v>
      </c>
    </row>
    <row r="1349" spans="1:9" s="538" customFormat="1">
      <c r="A1349" s="383" t="s">
        <v>1742</v>
      </c>
      <c r="B1349" s="383" t="s">
        <v>175</v>
      </c>
      <c r="C1349" s="383" t="s">
        <v>231</v>
      </c>
      <c r="D1349" s="539" t="s">
        <v>1206</v>
      </c>
      <c r="E1349" s="384">
        <v>30</v>
      </c>
      <c r="F1349" s="384">
        <v>0</v>
      </c>
      <c r="G1349" s="384">
        <v>19</v>
      </c>
      <c r="H1349" s="384">
        <v>10</v>
      </c>
      <c r="I1349" s="384">
        <v>1</v>
      </c>
    </row>
    <row r="1350" spans="1:9" s="538" customFormat="1">
      <c r="A1350" s="383" t="s">
        <v>1745</v>
      </c>
      <c r="B1350" s="383" t="s">
        <v>175</v>
      </c>
      <c r="C1350" s="383" t="s">
        <v>100</v>
      </c>
      <c r="D1350" s="539" t="s">
        <v>1206</v>
      </c>
      <c r="E1350" s="384">
        <v>18</v>
      </c>
      <c r="F1350" s="384">
        <v>0</v>
      </c>
      <c r="G1350" s="384">
        <v>9</v>
      </c>
      <c r="H1350" s="384">
        <v>7</v>
      </c>
      <c r="I1350" s="384">
        <v>2</v>
      </c>
    </row>
    <row r="1351" spans="1:9" s="538" customFormat="1">
      <c r="A1351" s="383" t="s">
        <v>1748</v>
      </c>
      <c r="B1351" s="383" t="s">
        <v>175</v>
      </c>
      <c r="C1351" s="383" t="s">
        <v>182</v>
      </c>
      <c r="D1351" s="539" t="s">
        <v>1206</v>
      </c>
      <c r="E1351" s="384">
        <v>17</v>
      </c>
      <c r="F1351" s="384">
        <v>2</v>
      </c>
      <c r="G1351" s="384">
        <v>13</v>
      </c>
      <c r="H1351" s="384">
        <v>2</v>
      </c>
      <c r="I1351" s="384">
        <v>0</v>
      </c>
    </row>
    <row r="1352" spans="1:9" s="538" customFormat="1">
      <c r="A1352" s="383" t="s">
        <v>1751</v>
      </c>
      <c r="B1352" s="383" t="s">
        <v>175</v>
      </c>
      <c r="C1352" s="383" t="s">
        <v>202</v>
      </c>
      <c r="D1352" s="383" t="s">
        <v>1206</v>
      </c>
      <c r="E1352" s="384">
        <v>15</v>
      </c>
      <c r="F1352" s="384">
        <v>3</v>
      </c>
      <c r="G1352" s="384">
        <v>7</v>
      </c>
      <c r="H1352" s="384">
        <v>3</v>
      </c>
      <c r="I1352" s="384">
        <v>2</v>
      </c>
    </row>
    <row r="1353" spans="1:9" s="538" customFormat="1">
      <c r="A1353" s="383" t="s">
        <v>1754</v>
      </c>
      <c r="B1353" s="383" t="s">
        <v>175</v>
      </c>
      <c r="C1353" s="383" t="s">
        <v>101</v>
      </c>
      <c r="D1353" s="539" t="s">
        <v>1206</v>
      </c>
      <c r="E1353" s="384">
        <v>25</v>
      </c>
      <c r="F1353" s="384">
        <v>2</v>
      </c>
      <c r="G1353" s="384">
        <v>14</v>
      </c>
      <c r="H1353" s="384">
        <v>5</v>
      </c>
      <c r="I1353" s="384">
        <v>4</v>
      </c>
    </row>
    <row r="1354" spans="1:9" s="538" customFormat="1">
      <c r="A1354" s="383" t="s">
        <v>1757</v>
      </c>
      <c r="B1354" s="383" t="s">
        <v>175</v>
      </c>
      <c r="C1354" s="383" t="s">
        <v>183</v>
      </c>
      <c r="D1354" s="539" t="s">
        <v>1206</v>
      </c>
      <c r="E1354" s="384">
        <v>36</v>
      </c>
      <c r="F1354" s="384">
        <v>6</v>
      </c>
      <c r="G1354" s="384">
        <v>19</v>
      </c>
      <c r="H1354" s="384">
        <v>8</v>
      </c>
      <c r="I1354" s="384">
        <v>3</v>
      </c>
    </row>
    <row r="1355" spans="1:9" s="538" customFormat="1">
      <c r="A1355" s="383" t="s">
        <v>1760</v>
      </c>
      <c r="B1355" s="383" t="s">
        <v>175</v>
      </c>
      <c r="C1355" s="383" t="s">
        <v>26</v>
      </c>
      <c r="D1355" s="383" t="s">
        <v>1206</v>
      </c>
      <c r="E1355" s="384">
        <v>12</v>
      </c>
      <c r="F1355" s="384">
        <v>1</v>
      </c>
      <c r="G1355" s="384">
        <v>6</v>
      </c>
      <c r="H1355" s="384">
        <v>3</v>
      </c>
      <c r="I1355" s="384">
        <v>2</v>
      </c>
    </row>
    <row r="1356" spans="1:9" s="538" customFormat="1">
      <c r="A1356" s="383" t="s">
        <v>1763</v>
      </c>
      <c r="B1356" s="383" t="s">
        <v>175</v>
      </c>
      <c r="C1356" s="383" t="s">
        <v>232</v>
      </c>
      <c r="D1356" s="383" t="s">
        <v>1206</v>
      </c>
      <c r="E1356" s="384">
        <v>6</v>
      </c>
      <c r="F1356" s="384">
        <v>1</v>
      </c>
      <c r="G1356" s="384">
        <v>1</v>
      </c>
      <c r="H1356" s="384">
        <v>3</v>
      </c>
      <c r="I1356" s="384">
        <v>1</v>
      </c>
    </row>
    <row r="1357" spans="1:9" s="538" customFormat="1">
      <c r="A1357" s="383" t="s">
        <v>1766</v>
      </c>
      <c r="B1357" s="383" t="s">
        <v>175</v>
      </c>
      <c r="C1357" s="383" t="s">
        <v>87</v>
      </c>
      <c r="D1357" s="539" t="s">
        <v>1206</v>
      </c>
      <c r="E1357" s="384">
        <v>43</v>
      </c>
      <c r="F1357" s="384">
        <v>1</v>
      </c>
      <c r="G1357" s="384">
        <v>32</v>
      </c>
      <c r="H1357" s="384">
        <v>7</v>
      </c>
      <c r="I1357" s="384">
        <v>3</v>
      </c>
    </row>
    <row r="1358" spans="1:9" s="538" customFormat="1">
      <c r="A1358" s="383" t="s">
        <v>1769</v>
      </c>
      <c r="B1358" s="383" t="s">
        <v>175</v>
      </c>
      <c r="C1358" s="383" t="s">
        <v>102</v>
      </c>
      <c r="D1358" s="539" t="s">
        <v>1206</v>
      </c>
      <c r="E1358" s="384">
        <v>10</v>
      </c>
      <c r="F1358" s="384">
        <v>1</v>
      </c>
      <c r="G1358" s="384">
        <v>5</v>
      </c>
      <c r="H1358" s="384">
        <v>4</v>
      </c>
      <c r="I1358" s="384">
        <v>0</v>
      </c>
    </row>
    <row r="1359" spans="1:9" s="538" customFormat="1">
      <c r="A1359" s="383" t="s">
        <v>1772</v>
      </c>
      <c r="B1359" s="383" t="s">
        <v>175</v>
      </c>
      <c r="C1359" s="383" t="s">
        <v>88</v>
      </c>
      <c r="D1359" s="383" t="s">
        <v>1206</v>
      </c>
      <c r="E1359" s="384">
        <v>23</v>
      </c>
      <c r="F1359" s="384">
        <v>2</v>
      </c>
      <c r="G1359" s="384">
        <v>17</v>
      </c>
      <c r="H1359" s="384">
        <v>3</v>
      </c>
      <c r="I1359" s="384">
        <v>1</v>
      </c>
    </row>
    <row r="1360" spans="1:9" s="538" customFormat="1">
      <c r="A1360" s="383" t="s">
        <v>1775</v>
      </c>
      <c r="B1360" s="383" t="s">
        <v>175</v>
      </c>
      <c r="C1360" s="383" t="s">
        <v>27</v>
      </c>
      <c r="D1360" s="539" t="s">
        <v>1206</v>
      </c>
      <c r="E1360" s="384">
        <v>22</v>
      </c>
      <c r="F1360" s="384">
        <v>4</v>
      </c>
      <c r="G1360" s="384">
        <v>12</v>
      </c>
      <c r="H1360" s="384">
        <v>5</v>
      </c>
      <c r="I1360" s="384">
        <v>1</v>
      </c>
    </row>
    <row r="1361" spans="1:9" s="538" customFormat="1">
      <c r="A1361" s="383" t="s">
        <v>1778</v>
      </c>
      <c r="B1361" s="383" t="s">
        <v>175</v>
      </c>
      <c r="C1361" s="383" t="s">
        <v>28</v>
      </c>
      <c r="D1361" s="539" t="s">
        <v>1206</v>
      </c>
      <c r="E1361" s="384">
        <v>19</v>
      </c>
      <c r="F1361" s="384">
        <v>0</v>
      </c>
      <c r="G1361" s="384">
        <v>15</v>
      </c>
      <c r="H1361" s="384">
        <v>4</v>
      </c>
      <c r="I1361" s="384">
        <v>0</v>
      </c>
    </row>
    <row r="1362" spans="1:9" s="538" customFormat="1">
      <c r="A1362" s="383" t="s">
        <v>7350</v>
      </c>
      <c r="B1362" s="383" t="s">
        <v>175</v>
      </c>
      <c r="C1362" s="383" t="s">
        <v>103</v>
      </c>
      <c r="D1362" s="539" t="s">
        <v>1206</v>
      </c>
      <c r="E1362" s="384">
        <v>0</v>
      </c>
      <c r="F1362" s="384">
        <v>0</v>
      </c>
      <c r="G1362" s="384">
        <v>0</v>
      </c>
      <c r="H1362" s="384">
        <v>0</v>
      </c>
      <c r="I1362" s="384">
        <v>0</v>
      </c>
    </row>
    <row r="1363" spans="1:9" s="538" customFormat="1">
      <c r="A1363" s="383" t="s">
        <v>1781</v>
      </c>
      <c r="B1363" s="383" t="s">
        <v>175</v>
      </c>
      <c r="C1363" s="383" t="s">
        <v>203</v>
      </c>
      <c r="D1363" s="383" t="s">
        <v>1206</v>
      </c>
      <c r="E1363" s="384">
        <v>23</v>
      </c>
      <c r="F1363" s="384">
        <v>2</v>
      </c>
      <c r="G1363" s="384">
        <v>17</v>
      </c>
      <c r="H1363" s="384">
        <v>3</v>
      </c>
      <c r="I1363" s="384">
        <v>1</v>
      </c>
    </row>
    <row r="1364" spans="1:9" s="538" customFormat="1">
      <c r="A1364" s="383" t="s">
        <v>1784</v>
      </c>
      <c r="B1364" s="383" t="s">
        <v>175</v>
      </c>
      <c r="C1364" s="383" t="s">
        <v>217</v>
      </c>
      <c r="D1364" s="539" t="s">
        <v>1206</v>
      </c>
      <c r="E1364" s="384">
        <v>24</v>
      </c>
      <c r="F1364" s="384">
        <v>2</v>
      </c>
      <c r="G1364" s="384">
        <v>11</v>
      </c>
      <c r="H1364" s="384">
        <v>11</v>
      </c>
      <c r="I1364" s="384">
        <v>0</v>
      </c>
    </row>
    <row r="1365" spans="1:9" s="538" customFormat="1">
      <c r="A1365" s="383" t="s">
        <v>1787</v>
      </c>
      <c r="B1365" s="383" t="s">
        <v>175</v>
      </c>
      <c r="C1365" s="383" t="s">
        <v>104</v>
      </c>
      <c r="D1365" s="383" t="s">
        <v>1206</v>
      </c>
      <c r="E1365" s="384">
        <v>32</v>
      </c>
      <c r="F1365" s="384">
        <v>1</v>
      </c>
      <c r="G1365" s="384">
        <v>20</v>
      </c>
      <c r="H1365" s="384">
        <v>7</v>
      </c>
      <c r="I1365" s="384">
        <v>4</v>
      </c>
    </row>
    <row r="1366" spans="1:9" s="538" customFormat="1">
      <c r="A1366" s="383" t="s">
        <v>1790</v>
      </c>
      <c r="B1366" s="383" t="s">
        <v>175</v>
      </c>
      <c r="C1366" s="383" t="s">
        <v>29</v>
      </c>
      <c r="D1366" s="383" t="s">
        <v>1206</v>
      </c>
      <c r="E1366" s="384">
        <v>46</v>
      </c>
      <c r="F1366" s="384">
        <v>2</v>
      </c>
      <c r="G1366" s="384">
        <v>34</v>
      </c>
      <c r="H1366" s="384">
        <v>9</v>
      </c>
      <c r="I1366" s="384">
        <v>1</v>
      </c>
    </row>
    <row r="1367" spans="1:9" s="538" customFormat="1">
      <c r="A1367" s="383" t="s">
        <v>1793</v>
      </c>
      <c r="B1367" s="383" t="s">
        <v>175</v>
      </c>
      <c r="C1367" s="383" t="s">
        <v>160</v>
      </c>
      <c r="D1367" s="383" t="s">
        <v>1206</v>
      </c>
      <c r="E1367" s="384">
        <v>6</v>
      </c>
      <c r="F1367" s="384">
        <v>0</v>
      </c>
      <c r="G1367" s="384">
        <v>4</v>
      </c>
      <c r="H1367" s="384">
        <v>2</v>
      </c>
      <c r="I1367" s="384">
        <v>0</v>
      </c>
    </row>
    <row r="1368" spans="1:9" s="538" customFormat="1">
      <c r="A1368" s="383" t="s">
        <v>1796</v>
      </c>
      <c r="B1368" s="383" t="s">
        <v>175</v>
      </c>
      <c r="C1368" s="383" t="s">
        <v>77</v>
      </c>
      <c r="D1368" s="383" t="s">
        <v>1206</v>
      </c>
      <c r="E1368" s="384">
        <v>7</v>
      </c>
      <c r="F1368" s="384">
        <v>0</v>
      </c>
      <c r="G1368" s="384">
        <v>5</v>
      </c>
      <c r="H1368" s="384">
        <v>2</v>
      </c>
      <c r="I1368" s="384">
        <v>0</v>
      </c>
    </row>
    <row r="1369" spans="1:9" s="538" customFormat="1">
      <c r="A1369" s="383" t="s">
        <v>1799</v>
      </c>
      <c r="B1369" s="383" t="s">
        <v>175</v>
      </c>
      <c r="C1369" s="383" t="s">
        <v>78</v>
      </c>
      <c r="D1369" s="539" t="s">
        <v>1206</v>
      </c>
      <c r="E1369" s="384">
        <v>31</v>
      </c>
      <c r="F1369" s="384">
        <v>3</v>
      </c>
      <c r="G1369" s="384">
        <v>22</v>
      </c>
      <c r="H1369" s="384">
        <v>6</v>
      </c>
      <c r="I1369" s="384">
        <v>0</v>
      </c>
    </row>
    <row r="1370" spans="1:9" s="538" customFormat="1">
      <c r="A1370" s="383" t="s">
        <v>1802</v>
      </c>
      <c r="B1370" s="383" t="s">
        <v>175</v>
      </c>
      <c r="C1370" s="383" t="s">
        <v>204</v>
      </c>
      <c r="D1370" s="383" t="s">
        <v>1206</v>
      </c>
      <c r="E1370" s="384">
        <v>38</v>
      </c>
      <c r="F1370" s="384">
        <v>3</v>
      </c>
      <c r="G1370" s="384">
        <v>22</v>
      </c>
      <c r="H1370" s="384">
        <v>7</v>
      </c>
      <c r="I1370" s="384">
        <v>6</v>
      </c>
    </row>
    <row r="1371" spans="1:9" s="538" customFormat="1">
      <c r="A1371" s="383" t="s">
        <v>1805</v>
      </c>
      <c r="B1371" s="383" t="s">
        <v>175</v>
      </c>
      <c r="C1371" s="383" t="s">
        <v>233</v>
      </c>
      <c r="D1371" s="383" t="s">
        <v>1206</v>
      </c>
      <c r="E1371" s="384">
        <v>7</v>
      </c>
      <c r="F1371" s="384">
        <v>0</v>
      </c>
      <c r="G1371" s="384">
        <v>7</v>
      </c>
      <c r="H1371" s="384">
        <v>0</v>
      </c>
      <c r="I1371" s="384">
        <v>0</v>
      </c>
    </row>
    <row r="1372" spans="1:9" s="538" customFormat="1">
      <c r="A1372" s="383" t="s">
        <v>1808</v>
      </c>
      <c r="B1372" s="383" t="s">
        <v>175</v>
      </c>
      <c r="C1372" s="383" t="s">
        <v>205</v>
      </c>
      <c r="D1372" s="383" t="s">
        <v>1206</v>
      </c>
      <c r="E1372" s="384">
        <v>30</v>
      </c>
      <c r="F1372" s="384">
        <v>1</v>
      </c>
      <c r="G1372" s="384">
        <v>19</v>
      </c>
      <c r="H1372" s="384">
        <v>7</v>
      </c>
      <c r="I1372" s="384">
        <v>3</v>
      </c>
    </row>
    <row r="1373" spans="1:9" s="538" customFormat="1">
      <c r="A1373" s="383" t="s">
        <v>1811</v>
      </c>
      <c r="B1373" s="383" t="s">
        <v>175</v>
      </c>
      <c r="C1373" s="383" t="s">
        <v>218</v>
      </c>
      <c r="D1373" s="383" t="s">
        <v>1206</v>
      </c>
      <c r="E1373" s="384">
        <v>12</v>
      </c>
      <c r="F1373" s="384">
        <v>4</v>
      </c>
      <c r="G1373" s="384">
        <v>6</v>
      </c>
      <c r="H1373" s="384">
        <v>2</v>
      </c>
      <c r="I1373" s="384">
        <v>0</v>
      </c>
    </row>
    <row r="1374" spans="1:9" s="538" customFormat="1">
      <c r="A1374" s="383" t="s">
        <v>1814</v>
      </c>
      <c r="B1374" s="383" t="s">
        <v>175</v>
      </c>
      <c r="C1374" s="383" t="s">
        <v>161</v>
      </c>
      <c r="D1374" s="383" t="s">
        <v>1206</v>
      </c>
      <c r="E1374" s="384">
        <v>28</v>
      </c>
      <c r="F1374" s="384">
        <v>3</v>
      </c>
      <c r="G1374" s="384">
        <v>20</v>
      </c>
      <c r="H1374" s="384">
        <v>5</v>
      </c>
      <c r="I1374" s="384">
        <v>0</v>
      </c>
    </row>
    <row r="1375" spans="1:9" s="538" customFormat="1">
      <c r="A1375" s="383" t="s">
        <v>1817</v>
      </c>
      <c r="B1375" s="383" t="s">
        <v>175</v>
      </c>
      <c r="C1375" s="383" t="s">
        <v>105</v>
      </c>
      <c r="D1375" s="539" t="s">
        <v>1206</v>
      </c>
      <c r="E1375" s="384">
        <v>22</v>
      </c>
      <c r="F1375" s="384">
        <v>1</v>
      </c>
      <c r="G1375" s="384">
        <v>11</v>
      </c>
      <c r="H1375" s="384">
        <v>8</v>
      </c>
      <c r="I1375" s="384">
        <v>2</v>
      </c>
    </row>
    <row r="1376" spans="1:9" s="538" customFormat="1">
      <c r="A1376" s="383" t="s">
        <v>1820</v>
      </c>
      <c r="B1376" s="383" t="s">
        <v>175</v>
      </c>
      <c r="C1376" s="383" t="s">
        <v>234</v>
      </c>
      <c r="D1376" s="383" t="s">
        <v>1206</v>
      </c>
      <c r="E1376" s="384">
        <v>26</v>
      </c>
      <c r="F1376" s="384">
        <v>1</v>
      </c>
      <c r="G1376" s="384">
        <v>17</v>
      </c>
      <c r="H1376" s="384">
        <v>5</v>
      </c>
      <c r="I1376" s="384">
        <v>3</v>
      </c>
    </row>
    <row r="1377" spans="1:9" s="538" customFormat="1">
      <c r="A1377" s="383" t="s">
        <v>1823</v>
      </c>
      <c r="B1377" s="383" t="s">
        <v>175</v>
      </c>
      <c r="C1377" s="383" t="s">
        <v>184</v>
      </c>
      <c r="D1377" s="539" t="s">
        <v>1206</v>
      </c>
      <c r="E1377" s="384">
        <v>31</v>
      </c>
      <c r="F1377" s="384">
        <v>2</v>
      </c>
      <c r="G1377" s="384">
        <v>17</v>
      </c>
      <c r="H1377" s="384">
        <v>9</v>
      </c>
      <c r="I1377" s="384">
        <v>3</v>
      </c>
    </row>
    <row r="1378" spans="1:9" s="538" customFormat="1">
      <c r="A1378" s="383" t="s">
        <v>1826</v>
      </c>
      <c r="B1378" s="383" t="s">
        <v>175</v>
      </c>
      <c r="C1378" s="383" t="s">
        <v>106</v>
      </c>
      <c r="D1378" s="383" t="s">
        <v>1206</v>
      </c>
      <c r="E1378" s="384">
        <v>13</v>
      </c>
      <c r="F1378" s="384">
        <v>1</v>
      </c>
      <c r="G1378" s="384">
        <v>8</v>
      </c>
      <c r="H1378" s="384">
        <v>2</v>
      </c>
      <c r="I1378" s="384">
        <v>2</v>
      </c>
    </row>
    <row r="1379" spans="1:9" s="538" customFormat="1">
      <c r="A1379" s="383" t="s">
        <v>1829</v>
      </c>
      <c r="B1379" s="383" t="s">
        <v>175</v>
      </c>
      <c r="C1379" s="383" t="s">
        <v>89</v>
      </c>
      <c r="D1379" s="539" t="s">
        <v>1206</v>
      </c>
      <c r="E1379" s="384">
        <v>75</v>
      </c>
      <c r="F1379" s="384">
        <v>6</v>
      </c>
      <c r="G1379" s="384">
        <v>39</v>
      </c>
      <c r="H1379" s="384">
        <v>23</v>
      </c>
      <c r="I1379" s="384">
        <v>7</v>
      </c>
    </row>
    <row r="1380" spans="1:9" s="538" customFormat="1">
      <c r="A1380" s="383" t="s">
        <v>1832</v>
      </c>
      <c r="B1380" s="383" t="s">
        <v>175</v>
      </c>
      <c r="C1380" s="383" t="s">
        <v>162</v>
      </c>
      <c r="D1380" s="383" t="s">
        <v>1206</v>
      </c>
      <c r="E1380" s="384">
        <v>12</v>
      </c>
      <c r="F1380" s="384">
        <v>2</v>
      </c>
      <c r="G1380" s="384">
        <v>8</v>
      </c>
      <c r="H1380" s="384">
        <v>2</v>
      </c>
      <c r="I1380" s="384">
        <v>0</v>
      </c>
    </row>
    <row r="1381" spans="1:9" s="538" customFormat="1">
      <c r="A1381" s="383" t="s">
        <v>1835</v>
      </c>
      <c r="B1381" s="383" t="s">
        <v>175</v>
      </c>
      <c r="C1381" s="383" t="s">
        <v>206</v>
      </c>
      <c r="D1381" s="539" t="s">
        <v>1206</v>
      </c>
      <c r="E1381" s="384">
        <v>46</v>
      </c>
      <c r="F1381" s="384">
        <v>3</v>
      </c>
      <c r="G1381" s="384">
        <v>29</v>
      </c>
      <c r="H1381" s="384">
        <v>9</v>
      </c>
      <c r="I1381" s="384">
        <v>5</v>
      </c>
    </row>
    <row r="1382" spans="1:9" s="538" customFormat="1">
      <c r="A1382" s="383" t="s">
        <v>1838</v>
      </c>
      <c r="B1382" s="383" t="s">
        <v>175</v>
      </c>
      <c r="C1382" s="383" t="s">
        <v>107</v>
      </c>
      <c r="D1382" s="383" t="s">
        <v>1206</v>
      </c>
      <c r="E1382" s="384">
        <v>22</v>
      </c>
      <c r="F1382" s="384">
        <v>2</v>
      </c>
      <c r="G1382" s="384">
        <v>13</v>
      </c>
      <c r="H1382" s="384">
        <v>6</v>
      </c>
      <c r="I1382" s="384">
        <v>1</v>
      </c>
    </row>
    <row r="1383" spans="1:9" s="538" customFormat="1">
      <c r="A1383" s="383" t="s">
        <v>1841</v>
      </c>
      <c r="B1383" s="383" t="s">
        <v>175</v>
      </c>
      <c r="C1383" s="383" t="s">
        <v>108</v>
      </c>
      <c r="D1383" s="539" t="s">
        <v>1206</v>
      </c>
      <c r="E1383" s="384">
        <v>13</v>
      </c>
      <c r="F1383" s="384">
        <v>0</v>
      </c>
      <c r="G1383" s="384">
        <v>9</v>
      </c>
      <c r="H1383" s="384">
        <v>3</v>
      </c>
      <c r="I1383" s="384">
        <v>1</v>
      </c>
    </row>
    <row r="1384" spans="1:9" s="538" customFormat="1">
      <c r="A1384" s="383" t="s">
        <v>1844</v>
      </c>
      <c r="B1384" s="383" t="s">
        <v>175</v>
      </c>
      <c r="C1384" s="383" t="s">
        <v>30</v>
      </c>
      <c r="D1384" s="539" t="s">
        <v>1206</v>
      </c>
      <c r="E1384" s="384">
        <v>8</v>
      </c>
      <c r="F1384" s="384">
        <v>1</v>
      </c>
      <c r="G1384" s="384">
        <v>6</v>
      </c>
      <c r="H1384" s="384">
        <v>1</v>
      </c>
      <c r="I1384" s="384">
        <v>0</v>
      </c>
    </row>
    <row r="1385" spans="1:9" s="538" customFormat="1">
      <c r="A1385" s="383" t="s">
        <v>1847</v>
      </c>
      <c r="B1385" s="383" t="s">
        <v>175</v>
      </c>
      <c r="C1385" s="383" t="s">
        <v>109</v>
      </c>
      <c r="D1385" s="539" t="s">
        <v>1206</v>
      </c>
      <c r="E1385" s="384">
        <v>12</v>
      </c>
      <c r="F1385" s="384">
        <v>2</v>
      </c>
      <c r="G1385" s="384">
        <v>6</v>
      </c>
      <c r="H1385" s="384">
        <v>3</v>
      </c>
      <c r="I1385" s="384">
        <v>1</v>
      </c>
    </row>
    <row r="1386" spans="1:9" s="538" customFormat="1">
      <c r="A1386" s="383" t="s">
        <v>1850</v>
      </c>
      <c r="B1386" s="383" t="s">
        <v>175</v>
      </c>
      <c r="C1386" s="383" t="s">
        <v>185</v>
      </c>
      <c r="D1386" s="539" t="s">
        <v>1206</v>
      </c>
      <c r="E1386" s="384">
        <v>63</v>
      </c>
      <c r="F1386" s="384">
        <v>7</v>
      </c>
      <c r="G1386" s="384">
        <v>42</v>
      </c>
      <c r="H1386" s="384">
        <v>11</v>
      </c>
      <c r="I1386" s="384">
        <v>3</v>
      </c>
    </row>
    <row r="1387" spans="1:9" s="538" customFormat="1">
      <c r="A1387" s="383" t="s">
        <v>1853</v>
      </c>
      <c r="B1387" s="383" t="s">
        <v>175</v>
      </c>
      <c r="C1387" s="383" t="s">
        <v>110</v>
      </c>
      <c r="D1387" s="539" t="s">
        <v>1206</v>
      </c>
      <c r="E1387" s="384">
        <v>13</v>
      </c>
      <c r="F1387" s="384">
        <v>0</v>
      </c>
      <c r="G1387" s="384">
        <v>6</v>
      </c>
      <c r="H1387" s="384">
        <v>4</v>
      </c>
      <c r="I1387" s="384">
        <v>3</v>
      </c>
    </row>
    <row r="1388" spans="1:9" s="538" customFormat="1">
      <c r="A1388" s="383" t="s">
        <v>1856</v>
      </c>
      <c r="B1388" s="383" t="s">
        <v>175</v>
      </c>
      <c r="C1388" s="383" t="s">
        <v>111</v>
      </c>
      <c r="D1388" s="539" t="s">
        <v>1206</v>
      </c>
      <c r="E1388" s="384">
        <v>8</v>
      </c>
      <c r="F1388" s="384">
        <v>1</v>
      </c>
      <c r="G1388" s="384">
        <v>1</v>
      </c>
      <c r="H1388" s="384">
        <v>4</v>
      </c>
      <c r="I1388" s="384">
        <v>2</v>
      </c>
    </row>
    <row r="1389" spans="1:9" s="538" customFormat="1">
      <c r="A1389" s="383" t="s">
        <v>7351</v>
      </c>
      <c r="B1389" s="383" t="s">
        <v>175</v>
      </c>
      <c r="C1389" s="540" t="s">
        <v>163</v>
      </c>
      <c r="D1389" s="540" t="s">
        <v>1206</v>
      </c>
      <c r="E1389" s="384">
        <v>1</v>
      </c>
      <c r="F1389" s="384">
        <v>0</v>
      </c>
      <c r="G1389" s="384">
        <v>0</v>
      </c>
      <c r="H1389" s="384">
        <v>1</v>
      </c>
      <c r="I1389" s="384">
        <v>0</v>
      </c>
    </row>
    <row r="1390" spans="1:9" s="538" customFormat="1">
      <c r="A1390" s="383" t="s">
        <v>1859</v>
      </c>
      <c r="B1390" s="383" t="s">
        <v>175</v>
      </c>
      <c r="C1390" s="383" t="s">
        <v>112</v>
      </c>
      <c r="D1390" s="539" t="s">
        <v>1206</v>
      </c>
      <c r="E1390" s="384">
        <v>20</v>
      </c>
      <c r="F1390" s="384">
        <v>0</v>
      </c>
      <c r="G1390" s="384">
        <v>14</v>
      </c>
      <c r="H1390" s="384">
        <v>6</v>
      </c>
      <c r="I1390" s="384">
        <v>0</v>
      </c>
    </row>
    <row r="1391" spans="1:9" s="538" customFormat="1">
      <c r="A1391" s="383" t="s">
        <v>1862</v>
      </c>
      <c r="B1391" s="383" t="s">
        <v>175</v>
      </c>
      <c r="C1391" s="383" t="s">
        <v>219</v>
      </c>
      <c r="D1391" s="539" t="s">
        <v>1206</v>
      </c>
      <c r="E1391" s="384">
        <v>16</v>
      </c>
      <c r="F1391" s="384">
        <v>2</v>
      </c>
      <c r="G1391" s="384">
        <v>7</v>
      </c>
      <c r="H1391" s="384">
        <v>7</v>
      </c>
      <c r="I1391" s="384">
        <v>0</v>
      </c>
    </row>
    <row r="1392" spans="1:9" s="538" customFormat="1">
      <c r="A1392" s="383" t="s">
        <v>1865</v>
      </c>
      <c r="B1392" s="383" t="s">
        <v>175</v>
      </c>
      <c r="C1392" s="383" t="s">
        <v>90</v>
      </c>
      <c r="D1392" s="383" t="s">
        <v>1206</v>
      </c>
      <c r="E1392" s="384">
        <v>94</v>
      </c>
      <c r="F1392" s="384">
        <v>5</v>
      </c>
      <c r="G1392" s="384">
        <v>71</v>
      </c>
      <c r="H1392" s="384">
        <v>15</v>
      </c>
      <c r="I1392" s="384">
        <v>3</v>
      </c>
    </row>
    <row r="1393" spans="1:9" s="538" customFormat="1">
      <c r="A1393" s="383" t="s">
        <v>1868</v>
      </c>
      <c r="B1393" s="383" t="s">
        <v>175</v>
      </c>
      <c r="C1393" s="383" t="s">
        <v>113</v>
      </c>
      <c r="D1393" s="539" t="s">
        <v>1206</v>
      </c>
      <c r="E1393" s="384">
        <v>13</v>
      </c>
      <c r="F1393" s="384">
        <v>0</v>
      </c>
      <c r="G1393" s="384">
        <v>11</v>
      </c>
      <c r="H1393" s="384">
        <v>1</v>
      </c>
      <c r="I1393" s="384">
        <v>1</v>
      </c>
    </row>
    <row r="1394" spans="1:9" s="538" customFormat="1">
      <c r="A1394" s="383" t="s">
        <v>1871</v>
      </c>
      <c r="B1394" s="383" t="s">
        <v>175</v>
      </c>
      <c r="C1394" s="383" t="s">
        <v>114</v>
      </c>
      <c r="D1394" s="539" t="s">
        <v>1206</v>
      </c>
      <c r="E1394" s="384">
        <v>10</v>
      </c>
      <c r="F1394" s="384">
        <v>1</v>
      </c>
      <c r="G1394" s="384">
        <v>5</v>
      </c>
      <c r="H1394" s="384">
        <v>3</v>
      </c>
      <c r="I1394" s="384">
        <v>1</v>
      </c>
    </row>
    <row r="1395" spans="1:9" s="538" customFormat="1">
      <c r="A1395" s="383" t="s">
        <v>1874</v>
      </c>
      <c r="B1395" s="383" t="s">
        <v>175</v>
      </c>
      <c r="C1395" s="383" t="s">
        <v>186</v>
      </c>
      <c r="D1395" s="539" t="s">
        <v>1206</v>
      </c>
      <c r="E1395" s="384">
        <v>5</v>
      </c>
      <c r="F1395" s="384">
        <v>1</v>
      </c>
      <c r="G1395" s="384">
        <v>4</v>
      </c>
      <c r="H1395" s="384">
        <v>0</v>
      </c>
      <c r="I1395" s="384">
        <v>0</v>
      </c>
    </row>
    <row r="1396" spans="1:9" s="538" customFormat="1">
      <c r="A1396" s="383" t="s">
        <v>7352</v>
      </c>
      <c r="B1396" s="383" t="s">
        <v>175</v>
      </c>
      <c r="C1396" s="383" t="s">
        <v>207</v>
      </c>
      <c r="D1396" s="383" t="s">
        <v>1206</v>
      </c>
      <c r="E1396" s="384">
        <v>0</v>
      </c>
      <c r="F1396" s="384">
        <v>0</v>
      </c>
      <c r="G1396" s="384">
        <v>0</v>
      </c>
      <c r="H1396" s="384">
        <v>0</v>
      </c>
      <c r="I1396" s="384">
        <v>0</v>
      </c>
    </row>
    <row r="1397" spans="1:9" s="538" customFormat="1">
      <c r="A1397" s="383" t="s">
        <v>1877</v>
      </c>
      <c r="B1397" s="383" t="s">
        <v>175</v>
      </c>
      <c r="C1397" s="540" t="s">
        <v>115</v>
      </c>
      <c r="D1397" s="540" t="s">
        <v>1206</v>
      </c>
      <c r="E1397" s="384">
        <v>10</v>
      </c>
      <c r="F1397" s="384">
        <v>0</v>
      </c>
      <c r="G1397" s="384">
        <v>6</v>
      </c>
      <c r="H1397" s="384">
        <v>2</v>
      </c>
      <c r="I1397" s="384">
        <v>2</v>
      </c>
    </row>
    <row r="1398" spans="1:9" s="538" customFormat="1">
      <c r="A1398" s="383" t="s">
        <v>1880</v>
      </c>
      <c r="B1398" s="383" t="s">
        <v>175</v>
      </c>
      <c r="C1398" s="383" t="s">
        <v>146</v>
      </c>
      <c r="D1398" s="383" t="s">
        <v>1206</v>
      </c>
      <c r="E1398" s="384">
        <v>8</v>
      </c>
      <c r="F1398" s="384">
        <v>2</v>
      </c>
      <c r="G1398" s="384">
        <v>4</v>
      </c>
      <c r="H1398" s="384">
        <v>2</v>
      </c>
      <c r="I1398" s="384">
        <v>0</v>
      </c>
    </row>
    <row r="1399" spans="1:9" s="538" customFormat="1">
      <c r="A1399" s="383" t="s">
        <v>1883</v>
      </c>
      <c r="B1399" s="383" t="s">
        <v>175</v>
      </c>
      <c r="C1399" s="383" t="s">
        <v>187</v>
      </c>
      <c r="D1399" s="539" t="s">
        <v>1206</v>
      </c>
      <c r="E1399" s="384">
        <v>71</v>
      </c>
      <c r="F1399" s="384">
        <v>9</v>
      </c>
      <c r="G1399" s="384">
        <v>43</v>
      </c>
      <c r="H1399" s="384">
        <v>16</v>
      </c>
      <c r="I1399" s="384">
        <v>3</v>
      </c>
    </row>
    <row r="1400" spans="1:9" s="538" customFormat="1">
      <c r="A1400" s="383" t="s">
        <v>1886</v>
      </c>
      <c r="B1400" s="383" t="s">
        <v>175</v>
      </c>
      <c r="C1400" s="383" t="s">
        <v>235</v>
      </c>
      <c r="D1400" s="539" t="s">
        <v>1206</v>
      </c>
      <c r="E1400" s="384">
        <v>16</v>
      </c>
      <c r="F1400" s="384">
        <v>0</v>
      </c>
      <c r="G1400" s="384">
        <v>14</v>
      </c>
      <c r="H1400" s="384">
        <v>2</v>
      </c>
      <c r="I1400" s="384">
        <v>0</v>
      </c>
    </row>
    <row r="1401" spans="1:9" s="538" customFormat="1">
      <c r="A1401" s="383" t="s">
        <v>1889</v>
      </c>
      <c r="B1401" s="383" t="s">
        <v>175</v>
      </c>
      <c r="C1401" s="383" t="s">
        <v>147</v>
      </c>
      <c r="D1401" s="539" t="s">
        <v>1206</v>
      </c>
      <c r="E1401" s="384">
        <v>7</v>
      </c>
      <c r="F1401" s="384">
        <v>1</v>
      </c>
      <c r="G1401" s="384">
        <v>4</v>
      </c>
      <c r="H1401" s="384">
        <v>2</v>
      </c>
      <c r="I1401" s="384">
        <v>0</v>
      </c>
    </row>
    <row r="1402" spans="1:9" s="538" customFormat="1">
      <c r="A1402" s="383" t="s">
        <v>1892</v>
      </c>
      <c r="B1402" s="383" t="s">
        <v>175</v>
      </c>
      <c r="C1402" s="383" t="s">
        <v>118</v>
      </c>
      <c r="D1402" s="539" t="s">
        <v>1206</v>
      </c>
      <c r="E1402" s="384">
        <v>23</v>
      </c>
      <c r="F1402" s="384">
        <v>3</v>
      </c>
      <c r="G1402" s="384">
        <v>13</v>
      </c>
      <c r="H1402" s="384">
        <v>5</v>
      </c>
      <c r="I1402" s="384">
        <v>2</v>
      </c>
    </row>
    <row r="1403" spans="1:9" s="538" customFormat="1">
      <c r="A1403" s="383" t="s">
        <v>1895</v>
      </c>
      <c r="B1403" s="383" t="s">
        <v>175</v>
      </c>
      <c r="C1403" s="383" t="s">
        <v>31</v>
      </c>
      <c r="D1403" s="383" t="s">
        <v>1206</v>
      </c>
      <c r="E1403" s="384">
        <v>3</v>
      </c>
      <c r="F1403" s="384">
        <v>0</v>
      </c>
      <c r="G1403" s="384">
        <v>3</v>
      </c>
      <c r="H1403" s="384">
        <v>0</v>
      </c>
      <c r="I1403" s="384">
        <v>0</v>
      </c>
    </row>
    <row r="1404" spans="1:9" s="538" customFormat="1">
      <c r="A1404" s="383" t="s">
        <v>1898</v>
      </c>
      <c r="B1404" s="383" t="s">
        <v>175</v>
      </c>
      <c r="C1404" s="383" t="s">
        <v>148</v>
      </c>
      <c r="D1404" s="539" t="s">
        <v>1206</v>
      </c>
      <c r="E1404" s="384">
        <v>22</v>
      </c>
      <c r="F1404" s="384">
        <v>0</v>
      </c>
      <c r="G1404" s="384">
        <v>11</v>
      </c>
      <c r="H1404" s="384">
        <v>11</v>
      </c>
      <c r="I1404" s="384">
        <v>0</v>
      </c>
    </row>
    <row r="1405" spans="1:9" s="538" customFormat="1">
      <c r="A1405" s="383" t="s">
        <v>1901</v>
      </c>
      <c r="B1405" s="383" t="s">
        <v>175</v>
      </c>
      <c r="C1405" s="383" t="s">
        <v>32</v>
      </c>
      <c r="D1405" s="539" t="s">
        <v>1206</v>
      </c>
      <c r="E1405" s="384">
        <v>64</v>
      </c>
      <c r="F1405" s="384">
        <v>8</v>
      </c>
      <c r="G1405" s="384">
        <v>30</v>
      </c>
      <c r="H1405" s="384">
        <v>21</v>
      </c>
      <c r="I1405" s="384">
        <v>5</v>
      </c>
    </row>
    <row r="1406" spans="1:9" s="538" customFormat="1">
      <c r="A1406" s="383" t="s">
        <v>1904</v>
      </c>
      <c r="B1406" s="383" t="s">
        <v>175</v>
      </c>
      <c r="C1406" s="383" t="s">
        <v>119</v>
      </c>
      <c r="D1406" s="539" t="s">
        <v>1206</v>
      </c>
      <c r="E1406" s="384">
        <v>33</v>
      </c>
      <c r="F1406" s="384">
        <v>3</v>
      </c>
      <c r="G1406" s="384">
        <v>19</v>
      </c>
      <c r="H1406" s="384">
        <v>7</v>
      </c>
      <c r="I1406" s="384">
        <v>4</v>
      </c>
    </row>
    <row r="1407" spans="1:9" s="538" customFormat="1">
      <c r="A1407" s="383" t="s">
        <v>1907</v>
      </c>
      <c r="B1407" s="383" t="s">
        <v>175</v>
      </c>
      <c r="C1407" s="540" t="s">
        <v>79</v>
      </c>
      <c r="D1407" s="540" t="s">
        <v>1206</v>
      </c>
      <c r="E1407" s="384">
        <v>11</v>
      </c>
      <c r="F1407" s="384">
        <v>0</v>
      </c>
      <c r="G1407" s="384">
        <v>5</v>
      </c>
      <c r="H1407" s="384">
        <v>6</v>
      </c>
      <c r="I1407" s="384">
        <v>0</v>
      </c>
    </row>
    <row r="1408" spans="1:9" s="538" customFormat="1">
      <c r="A1408" s="383" t="s">
        <v>1910</v>
      </c>
      <c r="B1408" s="383" t="s">
        <v>175</v>
      </c>
      <c r="C1408" s="383" t="s">
        <v>80</v>
      </c>
      <c r="D1408" s="539" t="s">
        <v>1206</v>
      </c>
      <c r="E1408" s="384">
        <v>41</v>
      </c>
      <c r="F1408" s="384">
        <v>3</v>
      </c>
      <c r="G1408" s="384">
        <v>24</v>
      </c>
      <c r="H1408" s="384">
        <v>10</v>
      </c>
      <c r="I1408" s="384">
        <v>4</v>
      </c>
    </row>
    <row r="1409" spans="1:9" s="538" customFormat="1">
      <c r="A1409" s="383" t="s">
        <v>1913</v>
      </c>
      <c r="B1409" s="383" t="s">
        <v>175</v>
      </c>
      <c r="C1409" s="383" t="s">
        <v>149</v>
      </c>
      <c r="D1409" s="539" t="s">
        <v>1206</v>
      </c>
      <c r="E1409" s="384">
        <v>22</v>
      </c>
      <c r="F1409" s="384">
        <v>1</v>
      </c>
      <c r="G1409" s="384">
        <v>9</v>
      </c>
      <c r="H1409" s="384">
        <v>7</v>
      </c>
      <c r="I1409" s="384">
        <v>5</v>
      </c>
    </row>
    <row r="1410" spans="1:9" s="538" customFormat="1">
      <c r="A1410" s="383" t="s">
        <v>1916</v>
      </c>
      <c r="B1410" s="383" t="s">
        <v>175</v>
      </c>
      <c r="C1410" s="383" t="s">
        <v>81</v>
      </c>
      <c r="D1410" s="539" t="s">
        <v>1206</v>
      </c>
      <c r="E1410" s="384">
        <v>36</v>
      </c>
      <c r="F1410" s="384">
        <v>2</v>
      </c>
      <c r="G1410" s="384">
        <v>25</v>
      </c>
      <c r="H1410" s="384">
        <v>6</v>
      </c>
      <c r="I1410" s="384">
        <v>3</v>
      </c>
    </row>
    <row r="1411" spans="1:9" s="538" customFormat="1">
      <c r="A1411" s="383" t="s">
        <v>1919</v>
      </c>
      <c r="B1411" s="383" t="s">
        <v>175</v>
      </c>
      <c r="C1411" s="383" t="s">
        <v>33</v>
      </c>
      <c r="D1411" s="383" t="s">
        <v>1206</v>
      </c>
      <c r="E1411" s="384">
        <v>18</v>
      </c>
      <c r="F1411" s="384">
        <v>0</v>
      </c>
      <c r="G1411" s="384">
        <v>14</v>
      </c>
      <c r="H1411" s="384">
        <v>1</v>
      </c>
      <c r="I1411" s="384">
        <v>3</v>
      </c>
    </row>
    <row r="1412" spans="1:9" s="538" customFormat="1">
      <c r="A1412" s="383" t="s">
        <v>7353</v>
      </c>
      <c r="B1412" s="383" t="s">
        <v>175</v>
      </c>
      <c r="C1412" s="383" t="s">
        <v>179</v>
      </c>
      <c r="D1412" s="383" t="s">
        <v>1206</v>
      </c>
      <c r="E1412" s="384">
        <v>3</v>
      </c>
      <c r="F1412" s="384">
        <v>1</v>
      </c>
      <c r="G1412" s="384">
        <v>1</v>
      </c>
      <c r="H1412" s="384">
        <v>1</v>
      </c>
      <c r="I1412" s="384">
        <v>0</v>
      </c>
    </row>
    <row r="1413" spans="1:9" s="538" customFormat="1">
      <c r="A1413" s="383" t="s">
        <v>1922</v>
      </c>
      <c r="B1413" s="383" t="s">
        <v>175</v>
      </c>
      <c r="C1413" s="383" t="s">
        <v>91</v>
      </c>
      <c r="D1413" s="383" t="s">
        <v>1206</v>
      </c>
      <c r="E1413" s="384">
        <v>14</v>
      </c>
      <c r="F1413" s="384">
        <v>2</v>
      </c>
      <c r="G1413" s="384">
        <v>7</v>
      </c>
      <c r="H1413" s="384">
        <v>5</v>
      </c>
      <c r="I1413" s="384">
        <v>0</v>
      </c>
    </row>
    <row r="1414" spans="1:9" s="538" customFormat="1">
      <c r="A1414" s="383" t="s">
        <v>1925</v>
      </c>
      <c r="B1414" s="383" t="s">
        <v>175</v>
      </c>
      <c r="C1414" s="383" t="s">
        <v>34</v>
      </c>
      <c r="D1414" s="539" t="s">
        <v>1206</v>
      </c>
      <c r="E1414" s="384">
        <v>26</v>
      </c>
      <c r="F1414" s="384">
        <v>2</v>
      </c>
      <c r="G1414" s="384">
        <v>15</v>
      </c>
      <c r="H1414" s="384">
        <v>8</v>
      </c>
      <c r="I1414" s="384">
        <v>1</v>
      </c>
    </row>
    <row r="1415" spans="1:9" s="538" customFormat="1">
      <c r="A1415" s="383" t="s">
        <v>1928</v>
      </c>
      <c r="B1415" s="383" t="s">
        <v>175</v>
      </c>
      <c r="C1415" s="383" t="s">
        <v>188</v>
      </c>
      <c r="D1415" s="539" t="s">
        <v>1206</v>
      </c>
      <c r="E1415" s="384">
        <v>9</v>
      </c>
      <c r="F1415" s="384">
        <v>0</v>
      </c>
      <c r="G1415" s="384">
        <v>6</v>
      </c>
      <c r="H1415" s="384">
        <v>3</v>
      </c>
      <c r="I1415" s="384">
        <v>0</v>
      </c>
    </row>
    <row r="1416" spans="1:9" s="538" customFormat="1">
      <c r="A1416" s="383" t="s">
        <v>1931</v>
      </c>
      <c r="B1416" s="383" t="s">
        <v>175</v>
      </c>
      <c r="C1416" s="383" t="s">
        <v>150</v>
      </c>
      <c r="D1416" s="539" t="s">
        <v>1206</v>
      </c>
      <c r="E1416" s="384">
        <v>18</v>
      </c>
      <c r="F1416" s="384">
        <v>0</v>
      </c>
      <c r="G1416" s="384">
        <v>13</v>
      </c>
      <c r="H1416" s="384">
        <v>3</v>
      </c>
      <c r="I1416" s="384">
        <v>2</v>
      </c>
    </row>
    <row r="1417" spans="1:9" s="538" customFormat="1">
      <c r="A1417" s="383" t="s">
        <v>1934</v>
      </c>
      <c r="B1417" s="383" t="s">
        <v>175</v>
      </c>
      <c r="C1417" s="383" t="s">
        <v>164</v>
      </c>
      <c r="D1417" s="539" t="s">
        <v>1206</v>
      </c>
      <c r="E1417" s="384">
        <v>6</v>
      </c>
      <c r="F1417" s="384">
        <v>0</v>
      </c>
      <c r="G1417" s="384">
        <v>4</v>
      </c>
      <c r="H1417" s="384">
        <v>2</v>
      </c>
      <c r="I1417" s="384">
        <v>0</v>
      </c>
    </row>
    <row r="1418" spans="1:9" s="538" customFormat="1">
      <c r="A1418" s="383" t="s">
        <v>1937</v>
      </c>
      <c r="B1418" s="383" t="s">
        <v>175</v>
      </c>
      <c r="C1418" s="383" t="s">
        <v>189</v>
      </c>
      <c r="D1418" s="383" t="s">
        <v>1206</v>
      </c>
      <c r="E1418" s="384">
        <v>22</v>
      </c>
      <c r="F1418" s="384">
        <v>1</v>
      </c>
      <c r="G1418" s="384">
        <v>15</v>
      </c>
      <c r="H1418" s="384">
        <v>6</v>
      </c>
      <c r="I1418" s="384">
        <v>0</v>
      </c>
    </row>
    <row r="1419" spans="1:9" s="538" customFormat="1">
      <c r="A1419" s="383" t="s">
        <v>1940</v>
      </c>
      <c r="B1419" s="383" t="s">
        <v>175</v>
      </c>
      <c r="C1419" s="383" t="s">
        <v>165</v>
      </c>
      <c r="D1419" s="539" t="s">
        <v>1206</v>
      </c>
      <c r="E1419" s="384">
        <v>17</v>
      </c>
      <c r="F1419" s="384">
        <v>0</v>
      </c>
      <c r="G1419" s="384">
        <v>9</v>
      </c>
      <c r="H1419" s="384">
        <v>7</v>
      </c>
      <c r="I1419" s="384">
        <v>1</v>
      </c>
    </row>
    <row r="1420" spans="1:9" s="538" customFormat="1">
      <c r="A1420" s="383" t="s">
        <v>1943</v>
      </c>
      <c r="B1420" s="383" t="s">
        <v>175</v>
      </c>
      <c r="C1420" s="383" t="s">
        <v>151</v>
      </c>
      <c r="D1420" s="539" t="s">
        <v>1206</v>
      </c>
      <c r="E1420" s="384">
        <v>12</v>
      </c>
      <c r="F1420" s="384">
        <v>0</v>
      </c>
      <c r="G1420" s="384">
        <v>5</v>
      </c>
      <c r="H1420" s="384">
        <v>6</v>
      </c>
      <c r="I1420" s="384">
        <v>1</v>
      </c>
    </row>
    <row r="1421" spans="1:9" s="538" customFormat="1">
      <c r="A1421" s="383" t="s">
        <v>1946</v>
      </c>
      <c r="B1421" s="383" t="s">
        <v>175</v>
      </c>
      <c r="C1421" s="383" t="s">
        <v>92</v>
      </c>
      <c r="D1421" s="539" t="s">
        <v>1206</v>
      </c>
      <c r="E1421" s="384">
        <v>19</v>
      </c>
      <c r="F1421" s="384">
        <v>1</v>
      </c>
      <c r="G1421" s="384">
        <v>14</v>
      </c>
      <c r="H1421" s="384">
        <v>4</v>
      </c>
      <c r="I1421" s="384">
        <v>0</v>
      </c>
    </row>
    <row r="1422" spans="1:9" s="538" customFormat="1">
      <c r="A1422" s="383" t="s">
        <v>1949</v>
      </c>
      <c r="B1422" s="383" t="s">
        <v>175</v>
      </c>
      <c r="C1422" s="383" t="s">
        <v>59</v>
      </c>
      <c r="D1422" s="383" t="s">
        <v>1206</v>
      </c>
      <c r="E1422" s="384">
        <v>4</v>
      </c>
      <c r="F1422" s="384">
        <v>1</v>
      </c>
      <c r="G1422" s="384">
        <v>2</v>
      </c>
      <c r="H1422" s="384">
        <v>1</v>
      </c>
      <c r="I1422" s="384">
        <v>0</v>
      </c>
    </row>
    <row r="1423" spans="1:9" s="538" customFormat="1">
      <c r="A1423" s="383" t="s">
        <v>1952</v>
      </c>
      <c r="B1423" s="383" t="s">
        <v>175</v>
      </c>
      <c r="C1423" s="383" t="s">
        <v>60</v>
      </c>
      <c r="D1423" s="539" t="s">
        <v>1206</v>
      </c>
      <c r="E1423" s="384">
        <v>8</v>
      </c>
      <c r="F1423" s="384">
        <v>0</v>
      </c>
      <c r="G1423" s="384">
        <v>4</v>
      </c>
      <c r="H1423" s="384">
        <v>4</v>
      </c>
      <c r="I1423" s="384">
        <v>0</v>
      </c>
    </row>
    <row r="1424" spans="1:9" s="538" customFormat="1">
      <c r="A1424" s="383" t="s">
        <v>1955</v>
      </c>
      <c r="B1424" s="383" t="s">
        <v>175</v>
      </c>
      <c r="C1424" s="383" t="s">
        <v>208</v>
      </c>
      <c r="D1424" s="383" t="s">
        <v>1206</v>
      </c>
      <c r="E1424" s="384">
        <v>10</v>
      </c>
      <c r="F1424" s="384">
        <v>1</v>
      </c>
      <c r="G1424" s="384">
        <v>8</v>
      </c>
      <c r="H1424" s="384">
        <v>1</v>
      </c>
      <c r="I1424" s="384">
        <v>0</v>
      </c>
    </row>
    <row r="1425" spans="1:9" s="538" customFormat="1">
      <c r="A1425" s="383" t="s">
        <v>1958</v>
      </c>
      <c r="B1425" s="383" t="s">
        <v>175</v>
      </c>
      <c r="C1425" s="383" t="s">
        <v>166</v>
      </c>
      <c r="D1425" s="539" t="s">
        <v>1206</v>
      </c>
      <c r="E1425" s="384">
        <v>11</v>
      </c>
      <c r="F1425" s="384">
        <v>2</v>
      </c>
      <c r="G1425" s="384">
        <v>6</v>
      </c>
      <c r="H1425" s="384">
        <v>3</v>
      </c>
      <c r="I1425" s="384">
        <v>0</v>
      </c>
    </row>
    <row r="1426" spans="1:9" s="538" customFormat="1">
      <c r="A1426" s="383" t="s">
        <v>1961</v>
      </c>
      <c r="B1426" s="383" t="s">
        <v>175</v>
      </c>
      <c r="C1426" s="383" t="s">
        <v>61</v>
      </c>
      <c r="D1426" s="383" t="s">
        <v>1206</v>
      </c>
      <c r="E1426" s="384">
        <v>39</v>
      </c>
      <c r="F1426" s="384">
        <v>0</v>
      </c>
      <c r="G1426" s="384">
        <v>29</v>
      </c>
      <c r="H1426" s="384">
        <v>7</v>
      </c>
      <c r="I1426" s="384">
        <v>3</v>
      </c>
    </row>
    <row r="1427" spans="1:9" s="538" customFormat="1">
      <c r="A1427" s="383" t="s">
        <v>1964</v>
      </c>
      <c r="B1427" s="383" t="s">
        <v>175</v>
      </c>
      <c r="C1427" s="383" t="s">
        <v>82</v>
      </c>
      <c r="D1427" s="539" t="s">
        <v>1206</v>
      </c>
      <c r="E1427" s="384">
        <v>49</v>
      </c>
      <c r="F1427" s="384">
        <v>5</v>
      </c>
      <c r="G1427" s="384">
        <v>22</v>
      </c>
      <c r="H1427" s="384">
        <v>21</v>
      </c>
      <c r="I1427" s="384">
        <v>1</v>
      </c>
    </row>
    <row r="1428" spans="1:9" s="538" customFormat="1">
      <c r="A1428" s="383" t="s">
        <v>1967</v>
      </c>
      <c r="B1428" s="383" t="s">
        <v>175</v>
      </c>
      <c r="C1428" s="383" t="s">
        <v>167</v>
      </c>
      <c r="D1428" s="539" t="s">
        <v>1206</v>
      </c>
      <c r="E1428" s="384">
        <v>15</v>
      </c>
      <c r="F1428" s="384">
        <v>1</v>
      </c>
      <c r="G1428" s="384">
        <v>10</v>
      </c>
      <c r="H1428" s="384">
        <v>4</v>
      </c>
      <c r="I1428" s="384">
        <v>0</v>
      </c>
    </row>
    <row r="1429" spans="1:9" s="538" customFormat="1">
      <c r="A1429" s="383" t="s">
        <v>1970</v>
      </c>
      <c r="B1429" s="383" t="s">
        <v>175</v>
      </c>
      <c r="C1429" s="383" t="s">
        <v>83</v>
      </c>
      <c r="D1429" s="539" t="s">
        <v>1206</v>
      </c>
      <c r="E1429" s="384">
        <v>10</v>
      </c>
      <c r="F1429" s="384">
        <v>0</v>
      </c>
      <c r="G1429" s="384">
        <v>4</v>
      </c>
      <c r="H1429" s="384">
        <v>5</v>
      </c>
      <c r="I1429" s="384">
        <v>1</v>
      </c>
    </row>
    <row r="1430" spans="1:9" s="538" customFormat="1">
      <c r="A1430" s="383" t="s">
        <v>1973</v>
      </c>
      <c r="B1430" s="383" t="s">
        <v>175</v>
      </c>
      <c r="C1430" s="383" t="s">
        <v>84</v>
      </c>
      <c r="D1430" s="539" t="s">
        <v>1206</v>
      </c>
      <c r="E1430" s="384">
        <v>33</v>
      </c>
      <c r="F1430" s="384">
        <v>3</v>
      </c>
      <c r="G1430" s="384">
        <v>14</v>
      </c>
      <c r="H1430" s="384">
        <v>11</v>
      </c>
      <c r="I1430" s="384">
        <v>5</v>
      </c>
    </row>
    <row r="1431" spans="1:9" s="538" customFormat="1">
      <c r="A1431" s="383" t="s">
        <v>1976</v>
      </c>
      <c r="B1431" s="383" t="s">
        <v>175</v>
      </c>
      <c r="C1431" s="383" t="s">
        <v>35</v>
      </c>
      <c r="D1431" s="383" t="s">
        <v>1206</v>
      </c>
      <c r="E1431" s="384">
        <v>24</v>
      </c>
      <c r="F1431" s="384">
        <v>2</v>
      </c>
      <c r="G1431" s="384">
        <v>13</v>
      </c>
      <c r="H1431" s="384">
        <v>7</v>
      </c>
      <c r="I1431" s="384">
        <v>2</v>
      </c>
    </row>
    <row r="1432" spans="1:9" s="538" customFormat="1">
      <c r="A1432" s="383" t="s">
        <v>1979</v>
      </c>
      <c r="B1432" s="383" t="s">
        <v>175</v>
      </c>
      <c r="C1432" s="383" t="s">
        <v>190</v>
      </c>
      <c r="D1432" s="539" t="s">
        <v>1206</v>
      </c>
      <c r="E1432" s="384">
        <v>35</v>
      </c>
      <c r="F1432" s="384">
        <v>1</v>
      </c>
      <c r="G1432" s="384">
        <v>21</v>
      </c>
      <c r="H1432" s="384">
        <v>10</v>
      </c>
      <c r="I1432" s="384">
        <v>3</v>
      </c>
    </row>
    <row r="1433" spans="1:9" s="538" customFormat="1">
      <c r="A1433" s="383" t="s">
        <v>1982</v>
      </c>
      <c r="B1433" s="383" t="s">
        <v>175</v>
      </c>
      <c r="C1433" s="383" t="s">
        <v>93</v>
      </c>
      <c r="D1433" s="383" t="s">
        <v>1206</v>
      </c>
      <c r="E1433" s="384">
        <v>20</v>
      </c>
      <c r="F1433" s="384">
        <v>2</v>
      </c>
      <c r="G1433" s="384">
        <v>15</v>
      </c>
      <c r="H1433" s="384">
        <v>3</v>
      </c>
      <c r="I1433" s="384">
        <v>0</v>
      </c>
    </row>
    <row r="1434" spans="1:9" s="538" customFormat="1">
      <c r="A1434" s="383" t="s">
        <v>1985</v>
      </c>
      <c r="B1434" s="383" t="s">
        <v>175</v>
      </c>
      <c r="C1434" s="383" t="s">
        <v>209</v>
      </c>
      <c r="D1434" s="539" t="s">
        <v>1206</v>
      </c>
      <c r="E1434" s="384">
        <v>11</v>
      </c>
      <c r="F1434" s="384">
        <v>0</v>
      </c>
      <c r="G1434" s="384">
        <v>10</v>
      </c>
      <c r="H1434" s="384">
        <v>0</v>
      </c>
      <c r="I1434" s="384">
        <v>1</v>
      </c>
    </row>
    <row r="1435" spans="1:9" s="538" customFormat="1">
      <c r="A1435" s="383" t="s">
        <v>1988</v>
      </c>
      <c r="B1435" s="383" t="s">
        <v>175</v>
      </c>
      <c r="C1435" s="383" t="s">
        <v>210</v>
      </c>
      <c r="D1435" s="539" t="s">
        <v>1206</v>
      </c>
      <c r="E1435" s="384">
        <v>6</v>
      </c>
      <c r="F1435" s="384">
        <v>1</v>
      </c>
      <c r="G1435" s="384">
        <v>2</v>
      </c>
      <c r="H1435" s="384">
        <v>3</v>
      </c>
      <c r="I1435" s="384">
        <v>0</v>
      </c>
    </row>
    <row r="1436" spans="1:9" s="538" customFormat="1">
      <c r="A1436" s="383" t="s">
        <v>1991</v>
      </c>
      <c r="B1436" s="383" t="s">
        <v>175</v>
      </c>
      <c r="C1436" s="383" t="s">
        <v>191</v>
      </c>
      <c r="D1436" s="383" t="s">
        <v>1206</v>
      </c>
      <c r="E1436" s="384">
        <v>5</v>
      </c>
      <c r="F1436" s="384">
        <v>0</v>
      </c>
      <c r="G1436" s="384">
        <v>3</v>
      </c>
      <c r="H1436" s="384">
        <v>1</v>
      </c>
      <c r="I1436" s="384">
        <v>1</v>
      </c>
    </row>
    <row r="1437" spans="1:9" s="538" customFormat="1">
      <c r="A1437" s="383" t="s">
        <v>1994</v>
      </c>
      <c r="B1437" s="383" t="s">
        <v>175</v>
      </c>
      <c r="C1437" s="383" t="s">
        <v>192</v>
      </c>
      <c r="D1437" s="383" t="s">
        <v>1206</v>
      </c>
      <c r="E1437" s="384">
        <v>6</v>
      </c>
      <c r="F1437" s="384">
        <v>0</v>
      </c>
      <c r="G1437" s="384">
        <v>3</v>
      </c>
      <c r="H1437" s="384">
        <v>2</v>
      </c>
      <c r="I1437" s="384">
        <v>1</v>
      </c>
    </row>
    <row r="1438" spans="1:9" s="538" customFormat="1">
      <c r="A1438" s="383" t="s">
        <v>1997</v>
      </c>
      <c r="B1438" s="383" t="s">
        <v>175</v>
      </c>
      <c r="C1438" s="383" t="s">
        <v>152</v>
      </c>
      <c r="D1438" s="539" t="s">
        <v>1206</v>
      </c>
      <c r="E1438" s="384">
        <v>15</v>
      </c>
      <c r="F1438" s="384">
        <v>0</v>
      </c>
      <c r="G1438" s="384">
        <v>11</v>
      </c>
      <c r="H1438" s="384">
        <v>4</v>
      </c>
      <c r="I1438" s="384">
        <v>0</v>
      </c>
    </row>
    <row r="1439" spans="1:9" s="538" customFormat="1">
      <c r="A1439" s="383" t="s">
        <v>7354</v>
      </c>
      <c r="B1439" s="383" t="s">
        <v>175</v>
      </c>
      <c r="C1439" s="383" t="s">
        <v>168</v>
      </c>
      <c r="D1439" s="539" t="s">
        <v>1206</v>
      </c>
      <c r="E1439" s="384">
        <v>2</v>
      </c>
      <c r="F1439" s="384">
        <v>0</v>
      </c>
      <c r="G1439" s="384">
        <v>1</v>
      </c>
      <c r="H1439" s="384">
        <v>1</v>
      </c>
      <c r="I1439" s="384">
        <v>0</v>
      </c>
    </row>
    <row r="1440" spans="1:9" s="538" customFormat="1">
      <c r="A1440" s="383" t="s">
        <v>2000</v>
      </c>
      <c r="B1440" s="383" t="s">
        <v>175</v>
      </c>
      <c r="C1440" s="383" t="s">
        <v>153</v>
      </c>
      <c r="D1440" s="383" t="s">
        <v>1206</v>
      </c>
      <c r="E1440" s="384">
        <v>12</v>
      </c>
      <c r="F1440" s="384">
        <v>1</v>
      </c>
      <c r="G1440" s="384">
        <v>4</v>
      </c>
      <c r="H1440" s="384">
        <v>6</v>
      </c>
      <c r="I1440" s="384">
        <v>1</v>
      </c>
    </row>
    <row r="1441" spans="1:9" s="538" customFormat="1">
      <c r="A1441" s="383" t="s">
        <v>2003</v>
      </c>
      <c r="B1441" s="383" t="s">
        <v>175</v>
      </c>
      <c r="C1441" s="383" t="s">
        <v>36</v>
      </c>
      <c r="D1441" s="539" t="s">
        <v>1206</v>
      </c>
      <c r="E1441" s="384">
        <v>10</v>
      </c>
      <c r="F1441" s="384">
        <v>2</v>
      </c>
      <c r="G1441" s="384">
        <v>7</v>
      </c>
      <c r="H1441" s="384">
        <v>0</v>
      </c>
      <c r="I1441" s="384">
        <v>1</v>
      </c>
    </row>
    <row r="1442" spans="1:9" s="538" customFormat="1">
      <c r="A1442" s="383" t="s">
        <v>2006</v>
      </c>
      <c r="B1442" s="383" t="s">
        <v>175</v>
      </c>
      <c r="C1442" s="383" t="s">
        <v>62</v>
      </c>
      <c r="D1442" s="539" t="s">
        <v>1206</v>
      </c>
      <c r="E1442" s="384">
        <v>8</v>
      </c>
      <c r="F1442" s="384">
        <v>0</v>
      </c>
      <c r="G1442" s="384">
        <v>6</v>
      </c>
      <c r="H1442" s="384">
        <v>2</v>
      </c>
      <c r="I1442" s="384">
        <v>0</v>
      </c>
    </row>
    <row r="1443" spans="1:9" s="538" customFormat="1">
      <c r="A1443" s="383" t="s">
        <v>7355</v>
      </c>
      <c r="B1443" s="383" t="s">
        <v>175</v>
      </c>
      <c r="C1443" s="383" t="s">
        <v>85</v>
      </c>
      <c r="D1443" s="383" t="s">
        <v>1206</v>
      </c>
      <c r="E1443" s="384">
        <v>0</v>
      </c>
      <c r="F1443" s="384">
        <v>0</v>
      </c>
      <c r="G1443" s="384">
        <v>0</v>
      </c>
      <c r="H1443" s="384">
        <v>0</v>
      </c>
      <c r="I1443" s="384">
        <v>0</v>
      </c>
    </row>
    <row r="1444" spans="1:9" s="538" customFormat="1">
      <c r="A1444" s="383" t="s">
        <v>2009</v>
      </c>
      <c r="B1444" s="383" t="s">
        <v>175</v>
      </c>
      <c r="C1444" s="383" t="s">
        <v>37</v>
      </c>
      <c r="D1444" s="539" t="s">
        <v>1206</v>
      </c>
      <c r="E1444" s="384">
        <v>16</v>
      </c>
      <c r="F1444" s="384">
        <v>1</v>
      </c>
      <c r="G1444" s="384">
        <v>10</v>
      </c>
      <c r="H1444" s="384">
        <v>3</v>
      </c>
      <c r="I1444" s="384">
        <v>2</v>
      </c>
    </row>
    <row r="1445" spans="1:9" s="538" customFormat="1">
      <c r="A1445" s="383" t="s">
        <v>2012</v>
      </c>
      <c r="B1445" s="383" t="s">
        <v>175</v>
      </c>
      <c r="C1445" s="383" t="s">
        <v>220</v>
      </c>
      <c r="D1445" s="539" t="s">
        <v>1206</v>
      </c>
      <c r="E1445" s="384">
        <v>22</v>
      </c>
      <c r="F1445" s="384">
        <v>1</v>
      </c>
      <c r="G1445" s="384">
        <v>11</v>
      </c>
      <c r="H1445" s="384">
        <v>6</v>
      </c>
      <c r="I1445" s="384">
        <v>4</v>
      </c>
    </row>
    <row r="1446" spans="1:9" s="538" customFormat="1">
      <c r="A1446" s="383" t="s">
        <v>2015</v>
      </c>
      <c r="B1446" s="383" t="s">
        <v>175</v>
      </c>
      <c r="C1446" s="383" t="s">
        <v>38</v>
      </c>
      <c r="D1446" s="383" t="s">
        <v>1206</v>
      </c>
      <c r="E1446" s="384">
        <v>8</v>
      </c>
      <c r="F1446" s="384">
        <v>0</v>
      </c>
      <c r="G1446" s="384">
        <v>6</v>
      </c>
      <c r="H1446" s="384">
        <v>2</v>
      </c>
      <c r="I1446" s="384">
        <v>0</v>
      </c>
    </row>
    <row r="1447" spans="1:9" s="538" customFormat="1">
      <c r="A1447" s="383" t="s">
        <v>2018</v>
      </c>
      <c r="B1447" s="383" t="s">
        <v>175</v>
      </c>
      <c r="C1447" s="383" t="s">
        <v>63</v>
      </c>
      <c r="D1447" s="383" t="s">
        <v>1206</v>
      </c>
      <c r="E1447" s="384">
        <v>12</v>
      </c>
      <c r="F1447" s="384">
        <v>1</v>
      </c>
      <c r="G1447" s="384">
        <v>4</v>
      </c>
      <c r="H1447" s="384">
        <v>7</v>
      </c>
      <c r="I1447" s="384">
        <v>0</v>
      </c>
    </row>
    <row r="1448" spans="1:9" s="538" customFormat="1">
      <c r="A1448" s="383" t="s">
        <v>2021</v>
      </c>
      <c r="B1448" s="383" t="s">
        <v>175</v>
      </c>
      <c r="C1448" s="383" t="s">
        <v>221</v>
      </c>
      <c r="D1448" s="539" t="s">
        <v>1206</v>
      </c>
      <c r="E1448" s="384">
        <v>13</v>
      </c>
      <c r="F1448" s="384">
        <v>3</v>
      </c>
      <c r="G1448" s="384">
        <v>9</v>
      </c>
      <c r="H1448" s="384">
        <v>1</v>
      </c>
      <c r="I1448" s="384">
        <v>0</v>
      </c>
    </row>
    <row r="1449" spans="1:9" s="538" customFormat="1">
      <c r="A1449" s="383" t="s">
        <v>2024</v>
      </c>
      <c r="B1449" s="383" t="s">
        <v>175</v>
      </c>
      <c r="C1449" s="383" t="s">
        <v>193</v>
      </c>
      <c r="D1449" s="539" t="s">
        <v>1206</v>
      </c>
      <c r="E1449" s="384">
        <v>5</v>
      </c>
      <c r="F1449" s="384">
        <v>0</v>
      </c>
      <c r="G1449" s="384">
        <v>4</v>
      </c>
      <c r="H1449" s="384">
        <v>1</v>
      </c>
      <c r="I1449" s="384">
        <v>0</v>
      </c>
    </row>
    <row r="1450" spans="1:9" s="538" customFormat="1">
      <c r="A1450" s="383" t="s">
        <v>2027</v>
      </c>
      <c r="B1450" s="383" t="s">
        <v>175</v>
      </c>
      <c r="C1450" s="383" t="s">
        <v>222</v>
      </c>
      <c r="D1450" s="539" t="s">
        <v>1206</v>
      </c>
      <c r="E1450" s="384">
        <v>18</v>
      </c>
      <c r="F1450" s="384">
        <v>3</v>
      </c>
      <c r="G1450" s="384">
        <v>7</v>
      </c>
      <c r="H1450" s="384">
        <v>5</v>
      </c>
      <c r="I1450" s="384">
        <v>3</v>
      </c>
    </row>
    <row r="1451" spans="1:9" s="538" customFormat="1">
      <c r="A1451" s="383" t="s">
        <v>2030</v>
      </c>
      <c r="B1451" s="383" t="s">
        <v>175</v>
      </c>
      <c r="C1451" s="383" t="s">
        <v>211</v>
      </c>
      <c r="D1451" s="539" t="s">
        <v>1206</v>
      </c>
      <c r="E1451" s="384">
        <v>31</v>
      </c>
      <c r="F1451" s="384">
        <v>1</v>
      </c>
      <c r="G1451" s="384">
        <v>20</v>
      </c>
      <c r="H1451" s="384">
        <v>10</v>
      </c>
      <c r="I1451" s="384">
        <v>0</v>
      </c>
    </row>
    <row r="1452" spans="1:9" s="538" customFormat="1">
      <c r="A1452" s="383" t="s">
        <v>2033</v>
      </c>
      <c r="B1452" s="383" t="s">
        <v>175</v>
      </c>
      <c r="C1452" s="383" t="s">
        <v>212</v>
      </c>
      <c r="D1452" s="539" t="s">
        <v>1206</v>
      </c>
      <c r="E1452" s="384">
        <v>17</v>
      </c>
      <c r="F1452" s="384">
        <v>1</v>
      </c>
      <c r="G1452" s="384">
        <v>11</v>
      </c>
      <c r="H1452" s="384">
        <v>5</v>
      </c>
      <c r="I1452" s="384">
        <v>0</v>
      </c>
    </row>
    <row r="1453" spans="1:9" s="538" customFormat="1">
      <c r="A1453" s="383" t="s">
        <v>2036</v>
      </c>
      <c r="B1453" s="383" t="s">
        <v>175</v>
      </c>
      <c r="C1453" s="383" t="s">
        <v>169</v>
      </c>
      <c r="D1453" s="383" t="s">
        <v>1206</v>
      </c>
      <c r="E1453" s="384">
        <v>3</v>
      </c>
      <c r="F1453" s="384">
        <v>0</v>
      </c>
      <c r="G1453" s="384">
        <v>2</v>
      </c>
      <c r="H1453" s="384">
        <v>1</v>
      </c>
      <c r="I1453" s="384">
        <v>0</v>
      </c>
    </row>
    <row r="1454" spans="1:9" s="538" customFormat="1">
      <c r="A1454" s="383" t="s">
        <v>2039</v>
      </c>
      <c r="B1454" s="383" t="s">
        <v>175</v>
      </c>
      <c r="C1454" s="383" t="s">
        <v>194</v>
      </c>
      <c r="D1454" s="539" t="s">
        <v>1206</v>
      </c>
      <c r="E1454" s="384">
        <v>21</v>
      </c>
      <c r="F1454" s="384">
        <v>4</v>
      </c>
      <c r="G1454" s="384">
        <v>13</v>
      </c>
      <c r="H1454" s="384">
        <v>3</v>
      </c>
      <c r="I1454" s="384">
        <v>1</v>
      </c>
    </row>
    <row r="1455" spans="1:9" s="538" customFormat="1">
      <c r="A1455" s="383" t="s">
        <v>2042</v>
      </c>
      <c r="B1455" s="383" t="s">
        <v>175</v>
      </c>
      <c r="C1455" s="383" t="s">
        <v>94</v>
      </c>
      <c r="D1455" s="383" t="s">
        <v>1206</v>
      </c>
      <c r="E1455" s="384">
        <v>7</v>
      </c>
      <c r="F1455" s="384">
        <v>0</v>
      </c>
      <c r="G1455" s="384">
        <v>6</v>
      </c>
      <c r="H1455" s="384">
        <v>1</v>
      </c>
      <c r="I1455" s="384">
        <v>0</v>
      </c>
    </row>
    <row r="1456" spans="1:9" s="538" customFormat="1">
      <c r="A1456" s="383" t="s">
        <v>2045</v>
      </c>
      <c r="B1456" s="383" t="s">
        <v>175</v>
      </c>
      <c r="C1456" s="383" t="s">
        <v>154</v>
      </c>
      <c r="D1456" s="383" t="s">
        <v>1206</v>
      </c>
      <c r="E1456" s="384">
        <v>25</v>
      </c>
      <c r="F1456" s="384">
        <v>1</v>
      </c>
      <c r="G1456" s="384">
        <v>16</v>
      </c>
      <c r="H1456" s="384">
        <v>5</v>
      </c>
      <c r="I1456" s="384">
        <v>3</v>
      </c>
    </row>
    <row r="1457" spans="1:9" s="538" customFormat="1">
      <c r="A1457" s="383" t="s">
        <v>2048</v>
      </c>
      <c r="B1457" s="383" t="s">
        <v>175</v>
      </c>
      <c r="C1457" s="383" t="s">
        <v>39</v>
      </c>
      <c r="D1457" s="539" t="s">
        <v>1206</v>
      </c>
      <c r="E1457" s="384">
        <v>14</v>
      </c>
      <c r="F1457" s="384">
        <v>2</v>
      </c>
      <c r="G1457" s="384">
        <v>9</v>
      </c>
      <c r="H1457" s="384">
        <v>2</v>
      </c>
      <c r="I1457" s="384">
        <v>1</v>
      </c>
    </row>
    <row r="1458" spans="1:9" s="538" customFormat="1">
      <c r="A1458" s="383" t="s">
        <v>2051</v>
      </c>
      <c r="B1458" s="383" t="s">
        <v>175</v>
      </c>
      <c r="C1458" s="383" t="s">
        <v>223</v>
      </c>
      <c r="D1458" s="383" t="s">
        <v>1206</v>
      </c>
      <c r="E1458" s="384">
        <v>52</v>
      </c>
      <c r="F1458" s="384">
        <v>3</v>
      </c>
      <c r="G1458" s="384">
        <v>32</v>
      </c>
      <c r="H1458" s="384">
        <v>10</v>
      </c>
      <c r="I1458" s="384">
        <v>7</v>
      </c>
    </row>
    <row r="1459" spans="1:9" s="538" customFormat="1">
      <c r="A1459" s="383" t="s">
        <v>2054</v>
      </c>
      <c r="B1459" s="383" t="s">
        <v>175</v>
      </c>
      <c r="C1459" s="383" t="s">
        <v>40</v>
      </c>
      <c r="D1459" s="539" t="s">
        <v>1206</v>
      </c>
      <c r="E1459" s="384">
        <v>12</v>
      </c>
      <c r="F1459" s="384">
        <v>1</v>
      </c>
      <c r="G1459" s="384">
        <v>9</v>
      </c>
      <c r="H1459" s="384">
        <v>2</v>
      </c>
      <c r="I1459" s="384">
        <v>0</v>
      </c>
    </row>
    <row r="1460" spans="1:9" s="538" customFormat="1">
      <c r="A1460" s="383" t="s">
        <v>2057</v>
      </c>
      <c r="B1460" s="383" t="s">
        <v>175</v>
      </c>
      <c r="C1460" s="383" t="s">
        <v>21</v>
      </c>
      <c r="D1460" s="539" t="s">
        <v>1206</v>
      </c>
      <c r="E1460" s="384">
        <v>4</v>
      </c>
      <c r="F1460" s="384">
        <v>0</v>
      </c>
      <c r="G1460" s="384">
        <v>3</v>
      </c>
      <c r="H1460" s="384">
        <v>1</v>
      </c>
      <c r="I1460" s="384">
        <v>0</v>
      </c>
    </row>
    <row r="1461" spans="1:9" s="538" customFormat="1">
      <c r="A1461" s="383" t="s">
        <v>2060</v>
      </c>
      <c r="B1461" s="383" t="s">
        <v>175</v>
      </c>
      <c r="C1461" s="383" t="s">
        <v>224</v>
      </c>
      <c r="D1461" s="539" t="s">
        <v>1206</v>
      </c>
      <c r="E1461" s="384">
        <v>9</v>
      </c>
      <c r="F1461" s="384">
        <v>0</v>
      </c>
      <c r="G1461" s="384">
        <v>7</v>
      </c>
      <c r="H1461" s="384">
        <v>2</v>
      </c>
      <c r="I1461" s="384">
        <v>0</v>
      </c>
    </row>
    <row r="1462" spans="1:9" s="538" customFormat="1">
      <c r="A1462" s="383" t="s">
        <v>2063</v>
      </c>
      <c r="B1462" s="383" t="s">
        <v>175</v>
      </c>
      <c r="C1462" s="383" t="s">
        <v>95</v>
      </c>
      <c r="D1462" s="539" t="s">
        <v>1206</v>
      </c>
      <c r="E1462" s="384">
        <v>30</v>
      </c>
      <c r="F1462" s="384">
        <v>2</v>
      </c>
      <c r="G1462" s="384">
        <v>22</v>
      </c>
      <c r="H1462" s="384">
        <v>5</v>
      </c>
      <c r="I1462" s="384">
        <v>1</v>
      </c>
    </row>
    <row r="1463" spans="1:9" s="538" customFormat="1">
      <c r="A1463" s="383" t="s">
        <v>2066</v>
      </c>
      <c r="B1463" s="383" t="s">
        <v>175</v>
      </c>
      <c r="C1463" s="383" t="s">
        <v>22</v>
      </c>
      <c r="D1463" s="539" t="s">
        <v>1206</v>
      </c>
      <c r="E1463" s="384">
        <v>12</v>
      </c>
      <c r="F1463" s="384">
        <v>4</v>
      </c>
      <c r="G1463" s="384">
        <v>8</v>
      </c>
      <c r="H1463" s="384">
        <v>0</v>
      </c>
      <c r="I1463" s="384">
        <v>0</v>
      </c>
    </row>
    <row r="1464" spans="1:9" s="538" customFormat="1">
      <c r="A1464" s="383" t="s">
        <v>2069</v>
      </c>
      <c r="B1464" s="383" t="s">
        <v>175</v>
      </c>
      <c r="C1464" s="383" t="s">
        <v>195</v>
      </c>
      <c r="D1464" s="539" t="s">
        <v>1206</v>
      </c>
      <c r="E1464" s="384">
        <v>62</v>
      </c>
      <c r="F1464" s="384">
        <v>2</v>
      </c>
      <c r="G1464" s="384">
        <v>42</v>
      </c>
      <c r="H1464" s="384">
        <v>12</v>
      </c>
      <c r="I1464" s="384">
        <v>6</v>
      </c>
    </row>
    <row r="1465" spans="1:9" s="538" customFormat="1">
      <c r="A1465" s="383" t="s">
        <v>2072</v>
      </c>
      <c r="B1465" s="383" t="s">
        <v>175</v>
      </c>
      <c r="C1465" s="383" t="s">
        <v>155</v>
      </c>
      <c r="D1465" s="539" t="s">
        <v>1206</v>
      </c>
      <c r="E1465" s="384">
        <v>8</v>
      </c>
      <c r="F1465" s="384">
        <v>0</v>
      </c>
      <c r="G1465" s="384">
        <v>3</v>
      </c>
      <c r="H1465" s="384">
        <v>4</v>
      </c>
      <c r="I1465" s="384">
        <v>1</v>
      </c>
    </row>
    <row r="1466" spans="1:9" s="538" customFormat="1">
      <c r="A1466" s="383" t="s">
        <v>2075</v>
      </c>
      <c r="B1466" s="383" t="s">
        <v>175</v>
      </c>
      <c r="C1466" s="383" t="s">
        <v>213</v>
      </c>
      <c r="D1466" s="539" t="s">
        <v>1206</v>
      </c>
      <c r="E1466" s="384">
        <v>12</v>
      </c>
      <c r="F1466" s="384">
        <v>2</v>
      </c>
      <c r="G1466" s="384">
        <v>7</v>
      </c>
      <c r="H1466" s="384">
        <v>3</v>
      </c>
      <c r="I1466" s="384">
        <v>0</v>
      </c>
    </row>
    <row r="1467" spans="1:9" s="538" customFormat="1">
      <c r="A1467" s="383" t="s">
        <v>2078</v>
      </c>
      <c r="B1467" s="383" t="s">
        <v>175</v>
      </c>
      <c r="C1467" s="383" t="s">
        <v>41</v>
      </c>
      <c r="D1467" s="539" t="s">
        <v>1206</v>
      </c>
      <c r="E1467" s="384">
        <v>13</v>
      </c>
      <c r="F1467" s="384">
        <v>1</v>
      </c>
      <c r="G1467" s="384">
        <v>6</v>
      </c>
      <c r="H1467" s="384">
        <v>5</v>
      </c>
      <c r="I1467" s="384">
        <v>1</v>
      </c>
    </row>
    <row r="1468" spans="1:9" s="538" customFormat="1">
      <c r="A1468" s="383" t="s">
        <v>2081</v>
      </c>
      <c r="B1468" s="383" t="s">
        <v>175</v>
      </c>
      <c r="C1468" s="383" t="s">
        <v>225</v>
      </c>
      <c r="D1468" s="383" t="s">
        <v>1206</v>
      </c>
      <c r="E1468" s="384">
        <v>7</v>
      </c>
      <c r="F1468" s="384">
        <v>3</v>
      </c>
      <c r="G1468" s="384">
        <v>3</v>
      </c>
      <c r="H1468" s="384">
        <v>1</v>
      </c>
      <c r="I1468" s="384">
        <v>0</v>
      </c>
    </row>
    <row r="1469" spans="1:9" s="538" customFormat="1">
      <c r="A1469" s="383" t="s">
        <v>2084</v>
      </c>
      <c r="B1469" s="383" t="s">
        <v>175</v>
      </c>
      <c r="C1469" s="383" t="s">
        <v>96</v>
      </c>
      <c r="D1469" s="539" t="s">
        <v>1206</v>
      </c>
      <c r="E1469" s="384">
        <v>6</v>
      </c>
      <c r="F1469" s="384">
        <v>0</v>
      </c>
      <c r="G1469" s="384">
        <v>3</v>
      </c>
      <c r="H1469" s="384">
        <v>3</v>
      </c>
      <c r="I1469" s="384">
        <v>0</v>
      </c>
    </row>
    <row r="1470" spans="1:9" s="538" customFormat="1">
      <c r="A1470" s="383" t="s">
        <v>2087</v>
      </c>
      <c r="B1470" s="383" t="s">
        <v>175</v>
      </c>
      <c r="C1470" s="383" t="s">
        <v>214</v>
      </c>
      <c r="D1470" s="383" t="s">
        <v>1206</v>
      </c>
      <c r="E1470" s="384">
        <v>5</v>
      </c>
      <c r="F1470" s="384">
        <v>3</v>
      </c>
      <c r="G1470" s="384">
        <v>2</v>
      </c>
      <c r="H1470" s="384">
        <v>0</v>
      </c>
      <c r="I1470" s="384">
        <v>0</v>
      </c>
    </row>
    <row r="1471" spans="1:9" s="538" customFormat="1">
      <c r="A1471" s="383" t="s">
        <v>2090</v>
      </c>
      <c r="B1471" s="383" t="s">
        <v>175</v>
      </c>
      <c r="C1471" s="383" t="s">
        <v>156</v>
      </c>
      <c r="D1471" s="539" t="s">
        <v>1206</v>
      </c>
      <c r="E1471" s="384">
        <v>15</v>
      </c>
      <c r="F1471" s="384">
        <v>0</v>
      </c>
      <c r="G1471" s="384">
        <v>11</v>
      </c>
      <c r="H1471" s="384">
        <v>4</v>
      </c>
      <c r="I1471" s="384">
        <v>0</v>
      </c>
    </row>
    <row r="1472" spans="1:9" s="538" customFormat="1">
      <c r="A1472" s="383" t="s">
        <v>2093</v>
      </c>
      <c r="B1472" s="383" t="s">
        <v>175</v>
      </c>
      <c r="C1472" s="383" t="s">
        <v>42</v>
      </c>
      <c r="D1472" s="383" t="s">
        <v>1206</v>
      </c>
      <c r="E1472" s="384">
        <v>18</v>
      </c>
      <c r="F1472" s="384">
        <v>4</v>
      </c>
      <c r="G1472" s="384">
        <v>11</v>
      </c>
      <c r="H1472" s="384">
        <v>3</v>
      </c>
      <c r="I1472" s="384">
        <v>0</v>
      </c>
    </row>
    <row r="1473" spans="1:9" s="538" customFormat="1">
      <c r="A1473" s="383" t="s">
        <v>2096</v>
      </c>
      <c r="B1473" s="383" t="s">
        <v>175</v>
      </c>
      <c r="C1473" s="383" t="s">
        <v>64</v>
      </c>
      <c r="D1473" s="539" t="s">
        <v>1206</v>
      </c>
      <c r="E1473" s="384">
        <v>9</v>
      </c>
      <c r="F1473" s="384">
        <v>1</v>
      </c>
      <c r="G1473" s="384">
        <v>6</v>
      </c>
      <c r="H1473" s="384">
        <v>2</v>
      </c>
      <c r="I1473" s="384">
        <v>0</v>
      </c>
    </row>
    <row r="1474" spans="1:9" s="538" customFormat="1">
      <c r="A1474" s="383" t="s">
        <v>2099</v>
      </c>
      <c r="B1474" s="383" t="s">
        <v>175</v>
      </c>
      <c r="C1474" s="383" t="s">
        <v>226</v>
      </c>
      <c r="D1474" s="383" t="s">
        <v>1206</v>
      </c>
      <c r="E1474" s="384">
        <v>19</v>
      </c>
      <c r="F1474" s="384">
        <v>3</v>
      </c>
      <c r="G1474" s="384">
        <v>14</v>
      </c>
      <c r="H1474" s="384">
        <v>1</v>
      </c>
      <c r="I1474" s="384">
        <v>1</v>
      </c>
    </row>
    <row r="1475" spans="1:9" s="538" customFormat="1">
      <c r="A1475" s="383" t="s">
        <v>2102</v>
      </c>
      <c r="B1475" s="383" t="s">
        <v>175</v>
      </c>
      <c r="C1475" s="383" t="s">
        <v>157</v>
      </c>
      <c r="D1475" s="539" t="s">
        <v>1206</v>
      </c>
      <c r="E1475" s="384">
        <v>17</v>
      </c>
      <c r="F1475" s="384">
        <v>0</v>
      </c>
      <c r="G1475" s="384">
        <v>14</v>
      </c>
      <c r="H1475" s="384">
        <v>2</v>
      </c>
      <c r="I1475" s="384">
        <v>1</v>
      </c>
    </row>
    <row r="1476" spans="1:9" s="538" customFormat="1">
      <c r="A1476" s="383" t="s">
        <v>2105</v>
      </c>
      <c r="B1476" s="383" t="s">
        <v>175</v>
      </c>
      <c r="C1476" s="383" t="s">
        <v>158</v>
      </c>
      <c r="D1476" s="539" t="s">
        <v>1206</v>
      </c>
      <c r="E1476" s="384">
        <v>25</v>
      </c>
      <c r="F1476" s="384">
        <v>1</v>
      </c>
      <c r="G1476" s="384">
        <v>15</v>
      </c>
      <c r="H1476" s="384">
        <v>6</v>
      </c>
      <c r="I1476" s="384">
        <v>3</v>
      </c>
    </row>
    <row r="1477" spans="1:9" s="538" customFormat="1">
      <c r="A1477" s="383" t="s">
        <v>2108</v>
      </c>
      <c r="B1477" s="383" t="s">
        <v>175</v>
      </c>
      <c r="C1477" s="383" t="s">
        <v>43</v>
      </c>
      <c r="D1477" s="539" t="s">
        <v>1206</v>
      </c>
      <c r="E1477" s="384">
        <v>18</v>
      </c>
      <c r="F1477" s="384">
        <v>2</v>
      </c>
      <c r="G1477" s="384">
        <v>9</v>
      </c>
      <c r="H1477" s="384">
        <v>6</v>
      </c>
      <c r="I1477" s="384">
        <v>1</v>
      </c>
    </row>
    <row r="1478" spans="1:9" s="538" customFormat="1">
      <c r="A1478" s="383" t="s">
        <v>2111</v>
      </c>
      <c r="B1478" s="383" t="s">
        <v>175</v>
      </c>
      <c r="C1478" s="383" t="s">
        <v>227</v>
      </c>
      <c r="D1478" s="539" t="s">
        <v>1206</v>
      </c>
      <c r="E1478" s="384">
        <v>52</v>
      </c>
      <c r="F1478" s="384">
        <v>6</v>
      </c>
      <c r="G1478" s="384">
        <v>26</v>
      </c>
      <c r="H1478" s="384">
        <v>18</v>
      </c>
      <c r="I1478" s="384">
        <v>2</v>
      </c>
    </row>
    <row r="1479" spans="1:9" s="538" customFormat="1">
      <c r="A1479" s="383" t="s">
        <v>2114</v>
      </c>
      <c r="B1479" s="383" t="s">
        <v>175</v>
      </c>
      <c r="C1479" s="383" t="s">
        <v>196</v>
      </c>
      <c r="D1479" s="383" t="s">
        <v>1206</v>
      </c>
      <c r="E1479" s="384">
        <v>14</v>
      </c>
      <c r="F1479" s="384">
        <v>2</v>
      </c>
      <c r="G1479" s="384">
        <v>6</v>
      </c>
      <c r="H1479" s="384">
        <v>2</v>
      </c>
      <c r="I1479" s="384">
        <v>4</v>
      </c>
    </row>
    <row r="1480" spans="1:9" s="538" customFormat="1">
      <c r="A1480" s="383" t="s">
        <v>2117</v>
      </c>
      <c r="B1480" s="383" t="s">
        <v>175</v>
      </c>
      <c r="C1480" s="383" t="s">
        <v>197</v>
      </c>
      <c r="D1480" s="539" t="s">
        <v>1206</v>
      </c>
      <c r="E1480" s="384">
        <v>45</v>
      </c>
      <c r="F1480" s="384">
        <v>2</v>
      </c>
      <c r="G1480" s="384">
        <v>33</v>
      </c>
      <c r="H1480" s="384">
        <v>7</v>
      </c>
      <c r="I1480" s="384">
        <v>3</v>
      </c>
    </row>
    <row r="1481" spans="1:9" s="538" customFormat="1">
      <c r="A1481" s="383" t="s">
        <v>2120</v>
      </c>
      <c r="B1481" s="383" t="s">
        <v>175</v>
      </c>
      <c r="C1481" s="383" t="s">
        <v>159</v>
      </c>
      <c r="D1481" s="539" t="s">
        <v>1206</v>
      </c>
      <c r="E1481" s="384">
        <v>9</v>
      </c>
      <c r="F1481" s="384">
        <v>3</v>
      </c>
      <c r="G1481" s="384">
        <v>3</v>
      </c>
      <c r="H1481" s="384">
        <v>3</v>
      </c>
      <c r="I1481" s="384">
        <v>0</v>
      </c>
    </row>
    <row r="1482" spans="1:9" s="538" customFormat="1">
      <c r="A1482" s="383" t="s">
        <v>2123</v>
      </c>
      <c r="B1482" s="383" t="s">
        <v>175</v>
      </c>
      <c r="C1482" s="383" t="s">
        <v>44</v>
      </c>
      <c r="D1482" s="539" t="s">
        <v>1206</v>
      </c>
      <c r="E1482" s="384">
        <v>15</v>
      </c>
      <c r="F1482" s="384">
        <v>2</v>
      </c>
      <c r="G1482" s="384">
        <v>10</v>
      </c>
      <c r="H1482" s="384">
        <v>2</v>
      </c>
      <c r="I1482" s="384">
        <v>1</v>
      </c>
    </row>
    <row r="1483" spans="1:9" s="538" customFormat="1">
      <c r="A1483" s="383" t="s">
        <v>2126</v>
      </c>
      <c r="B1483" s="383" t="s">
        <v>175</v>
      </c>
      <c r="C1483" s="383" t="s">
        <v>215</v>
      </c>
      <c r="D1483" s="539" t="s">
        <v>1206</v>
      </c>
      <c r="E1483" s="384">
        <v>21</v>
      </c>
      <c r="F1483" s="384">
        <v>6</v>
      </c>
      <c r="G1483" s="384">
        <v>12</v>
      </c>
      <c r="H1483" s="384">
        <v>2</v>
      </c>
      <c r="I1483" s="384">
        <v>1</v>
      </c>
    </row>
    <row r="1484" spans="1:9" s="538" customFormat="1">
      <c r="A1484" s="383" t="s">
        <v>2129</v>
      </c>
      <c r="B1484" s="383" t="s">
        <v>175</v>
      </c>
      <c r="C1484" s="383" t="s">
        <v>198</v>
      </c>
      <c r="D1484" s="539" t="s">
        <v>1206</v>
      </c>
      <c r="E1484" s="384">
        <v>10</v>
      </c>
      <c r="F1484" s="384">
        <v>2</v>
      </c>
      <c r="G1484" s="384">
        <v>5</v>
      </c>
      <c r="H1484" s="384">
        <v>2</v>
      </c>
      <c r="I1484" s="384">
        <v>1</v>
      </c>
    </row>
    <row r="1485" spans="1:9" s="538" customFormat="1">
      <c r="A1485" s="383" t="s">
        <v>2132</v>
      </c>
      <c r="B1485" s="383" t="s">
        <v>175</v>
      </c>
      <c r="C1485" s="383" t="s">
        <v>180</v>
      </c>
      <c r="D1485" s="539" t="s">
        <v>1206</v>
      </c>
      <c r="E1485" s="384">
        <v>21</v>
      </c>
      <c r="F1485" s="384">
        <v>2</v>
      </c>
      <c r="G1485" s="384">
        <v>14</v>
      </c>
      <c r="H1485" s="384">
        <v>4</v>
      </c>
      <c r="I1485" s="384">
        <v>1</v>
      </c>
    </row>
    <row r="1486" spans="1:9" s="538" customFormat="1">
      <c r="A1486" s="383" t="s">
        <v>2135</v>
      </c>
      <c r="B1486" s="383" t="s">
        <v>175</v>
      </c>
      <c r="C1486" s="540" t="s">
        <v>199</v>
      </c>
      <c r="D1486" s="540" t="s">
        <v>1206</v>
      </c>
      <c r="E1486" s="384">
        <v>6</v>
      </c>
      <c r="F1486" s="384">
        <v>1</v>
      </c>
      <c r="G1486" s="384">
        <v>3</v>
      </c>
      <c r="H1486" s="384">
        <v>1</v>
      </c>
      <c r="I1486" s="384">
        <v>1</v>
      </c>
    </row>
    <row r="1487" spans="1:9" s="538" customFormat="1">
      <c r="A1487" s="383" t="s">
        <v>2138</v>
      </c>
      <c r="B1487" s="383" t="s">
        <v>175</v>
      </c>
      <c r="C1487" s="383" t="s">
        <v>228</v>
      </c>
      <c r="D1487" s="539" t="s">
        <v>1206</v>
      </c>
      <c r="E1487" s="384">
        <v>13</v>
      </c>
      <c r="F1487" s="384">
        <v>0</v>
      </c>
      <c r="G1487" s="384">
        <v>9</v>
      </c>
      <c r="H1487" s="384">
        <v>2</v>
      </c>
      <c r="I1487" s="384">
        <v>2</v>
      </c>
    </row>
    <row r="1488" spans="1:9" s="538" customFormat="1">
      <c r="A1488" s="383" t="s">
        <v>2141</v>
      </c>
      <c r="B1488" s="383" t="s">
        <v>175</v>
      </c>
      <c r="C1488" s="383" t="s">
        <v>229</v>
      </c>
      <c r="D1488" s="539" t="s">
        <v>1206</v>
      </c>
      <c r="E1488" s="384">
        <v>34</v>
      </c>
      <c r="F1488" s="384">
        <v>4</v>
      </c>
      <c r="G1488" s="384">
        <v>17</v>
      </c>
      <c r="H1488" s="384">
        <v>9</v>
      </c>
      <c r="I1488" s="384">
        <v>4</v>
      </c>
    </row>
    <row r="1489" spans="1:9" s="538" customFormat="1">
      <c r="A1489" s="383" t="s">
        <v>2144</v>
      </c>
      <c r="B1489" s="383" t="s">
        <v>175</v>
      </c>
      <c r="C1489" s="383" t="s">
        <v>65</v>
      </c>
      <c r="D1489" s="383" t="s">
        <v>1206</v>
      </c>
      <c r="E1489" s="384">
        <v>21</v>
      </c>
      <c r="F1489" s="384">
        <v>0</v>
      </c>
      <c r="G1489" s="384">
        <v>15</v>
      </c>
      <c r="H1489" s="384">
        <v>5</v>
      </c>
      <c r="I1489" s="384">
        <v>1</v>
      </c>
    </row>
    <row r="1490" spans="1:9" s="538" customFormat="1">
      <c r="A1490" s="383" t="s">
        <v>7356</v>
      </c>
      <c r="B1490" s="383" t="s">
        <v>144</v>
      </c>
      <c r="C1490" s="383" t="s">
        <v>66</v>
      </c>
      <c r="D1490" s="539" t="s">
        <v>1208</v>
      </c>
      <c r="E1490" s="384">
        <v>4501</v>
      </c>
      <c r="F1490" s="384">
        <v>172</v>
      </c>
      <c r="G1490" s="384">
        <v>2903</v>
      </c>
      <c r="H1490" s="384">
        <v>1249</v>
      </c>
      <c r="I1490" s="384">
        <v>177</v>
      </c>
    </row>
    <row r="1491" spans="1:9" s="538" customFormat="1">
      <c r="A1491" s="383" t="s">
        <v>6641</v>
      </c>
      <c r="B1491" s="383" t="s">
        <v>144</v>
      </c>
      <c r="C1491" s="383" t="s">
        <v>97</v>
      </c>
      <c r="D1491" s="383" t="s">
        <v>1208</v>
      </c>
      <c r="E1491" s="384">
        <v>11</v>
      </c>
      <c r="F1491" s="384">
        <v>1</v>
      </c>
      <c r="G1491" s="384">
        <v>8</v>
      </c>
      <c r="H1491" s="384">
        <v>2</v>
      </c>
      <c r="I1491" s="384">
        <v>0</v>
      </c>
    </row>
    <row r="1492" spans="1:9" s="538" customFormat="1">
      <c r="A1492" s="383" t="s">
        <v>6944</v>
      </c>
      <c r="B1492" s="383" t="s">
        <v>144</v>
      </c>
      <c r="C1492" s="383" t="s">
        <v>98</v>
      </c>
      <c r="D1492" s="539" t="s">
        <v>1208</v>
      </c>
      <c r="E1492" s="384">
        <v>27</v>
      </c>
      <c r="F1492" s="384">
        <v>1</v>
      </c>
      <c r="G1492" s="384">
        <v>18</v>
      </c>
      <c r="H1492" s="384">
        <v>8</v>
      </c>
      <c r="I1492" s="384">
        <v>0</v>
      </c>
    </row>
    <row r="1493" spans="1:9" s="538" customFormat="1">
      <c r="A1493" s="383" t="s">
        <v>6945</v>
      </c>
      <c r="B1493" s="383" t="s">
        <v>144</v>
      </c>
      <c r="C1493" s="383" t="s">
        <v>230</v>
      </c>
      <c r="D1493" s="383" t="s">
        <v>1208</v>
      </c>
      <c r="E1493" s="384">
        <v>9</v>
      </c>
      <c r="F1493" s="384">
        <v>0</v>
      </c>
      <c r="G1493" s="384">
        <v>8</v>
      </c>
      <c r="H1493" s="384">
        <v>1</v>
      </c>
      <c r="I1493" s="384">
        <v>0</v>
      </c>
    </row>
    <row r="1494" spans="1:9" s="538" customFormat="1">
      <c r="A1494" s="383" t="s">
        <v>6946</v>
      </c>
      <c r="B1494" s="383" t="s">
        <v>144</v>
      </c>
      <c r="C1494" s="383" t="s">
        <v>200</v>
      </c>
      <c r="D1494" s="539" t="s">
        <v>1208</v>
      </c>
      <c r="E1494" s="384">
        <v>21</v>
      </c>
      <c r="F1494" s="384">
        <v>5</v>
      </c>
      <c r="G1494" s="384">
        <v>13</v>
      </c>
      <c r="H1494" s="384">
        <v>3</v>
      </c>
      <c r="I1494" s="384">
        <v>0</v>
      </c>
    </row>
    <row r="1495" spans="1:9" s="538" customFormat="1">
      <c r="A1495" s="383" t="s">
        <v>6947</v>
      </c>
      <c r="B1495" s="383" t="s">
        <v>144</v>
      </c>
      <c r="C1495" s="383" t="s">
        <v>86</v>
      </c>
      <c r="D1495" s="539" t="s">
        <v>1208</v>
      </c>
      <c r="E1495" s="384">
        <v>20</v>
      </c>
      <c r="F1495" s="384">
        <v>1</v>
      </c>
      <c r="G1495" s="384">
        <v>14</v>
      </c>
      <c r="H1495" s="384">
        <v>5</v>
      </c>
      <c r="I1495" s="384">
        <v>0</v>
      </c>
    </row>
    <row r="1496" spans="1:9" s="538" customFormat="1">
      <c r="A1496" s="383" t="s">
        <v>6948</v>
      </c>
      <c r="B1496" s="383" t="s">
        <v>144</v>
      </c>
      <c r="C1496" s="383" t="s">
        <v>99</v>
      </c>
      <c r="D1496" s="539" t="s">
        <v>1208</v>
      </c>
      <c r="E1496" s="384">
        <v>29</v>
      </c>
      <c r="F1496" s="384">
        <v>5</v>
      </c>
      <c r="G1496" s="384">
        <v>17</v>
      </c>
      <c r="H1496" s="384">
        <v>4</v>
      </c>
      <c r="I1496" s="384">
        <v>3</v>
      </c>
    </row>
    <row r="1497" spans="1:9" s="538" customFormat="1">
      <c r="A1497" s="383" t="s">
        <v>6949</v>
      </c>
      <c r="B1497" s="383" t="s">
        <v>144</v>
      </c>
      <c r="C1497" s="383" t="s">
        <v>216</v>
      </c>
      <c r="D1497" s="539" t="s">
        <v>1208</v>
      </c>
      <c r="E1497" s="384">
        <v>92</v>
      </c>
      <c r="F1497" s="384">
        <v>5</v>
      </c>
      <c r="G1497" s="384">
        <v>46</v>
      </c>
      <c r="H1497" s="384">
        <v>33</v>
      </c>
      <c r="I1497" s="384">
        <v>8</v>
      </c>
    </row>
    <row r="1498" spans="1:9" s="538" customFormat="1">
      <c r="A1498" s="383" t="s">
        <v>6950</v>
      </c>
      <c r="B1498" s="383" t="s">
        <v>144</v>
      </c>
      <c r="C1498" s="383" t="s">
        <v>23</v>
      </c>
      <c r="D1498" s="383" t="s">
        <v>1208</v>
      </c>
      <c r="E1498" s="384">
        <v>7</v>
      </c>
      <c r="F1498" s="384">
        <v>0</v>
      </c>
      <c r="G1498" s="384">
        <v>6</v>
      </c>
      <c r="H1498" s="384">
        <v>1</v>
      </c>
      <c r="I1498" s="384">
        <v>0</v>
      </c>
    </row>
    <row r="1499" spans="1:9" s="538" customFormat="1">
      <c r="A1499" s="383" t="s">
        <v>6951</v>
      </c>
      <c r="B1499" s="383" t="s">
        <v>144</v>
      </c>
      <c r="C1499" s="383" t="s">
        <v>24</v>
      </c>
      <c r="D1499" s="539" t="s">
        <v>1208</v>
      </c>
      <c r="E1499" s="384">
        <v>5</v>
      </c>
      <c r="F1499" s="384">
        <v>1</v>
      </c>
      <c r="G1499" s="384">
        <v>3</v>
      </c>
      <c r="H1499" s="384">
        <v>1</v>
      </c>
      <c r="I1499" s="384">
        <v>0</v>
      </c>
    </row>
    <row r="1500" spans="1:9" s="538" customFormat="1">
      <c r="A1500" s="383" t="s">
        <v>6952</v>
      </c>
      <c r="B1500" s="383" t="s">
        <v>144</v>
      </c>
      <c r="C1500" s="383" t="s">
        <v>25</v>
      </c>
      <c r="D1500" s="383" t="s">
        <v>1208</v>
      </c>
      <c r="E1500" s="384">
        <v>19</v>
      </c>
      <c r="F1500" s="384">
        <v>1</v>
      </c>
      <c r="G1500" s="384">
        <v>11</v>
      </c>
      <c r="H1500" s="384">
        <v>7</v>
      </c>
      <c r="I1500" s="384">
        <v>0</v>
      </c>
    </row>
    <row r="1501" spans="1:9" s="538" customFormat="1">
      <c r="A1501" s="383" t="s">
        <v>6953</v>
      </c>
      <c r="B1501" s="383" t="s">
        <v>144</v>
      </c>
      <c r="C1501" s="383" t="s">
        <v>201</v>
      </c>
      <c r="D1501" s="539" t="s">
        <v>1208</v>
      </c>
      <c r="E1501" s="384">
        <v>19</v>
      </c>
      <c r="F1501" s="384">
        <v>0</v>
      </c>
      <c r="G1501" s="384">
        <v>16</v>
      </c>
      <c r="H1501" s="384">
        <v>3</v>
      </c>
      <c r="I1501" s="384">
        <v>0</v>
      </c>
    </row>
    <row r="1502" spans="1:9" s="538" customFormat="1">
      <c r="A1502" s="383" t="s">
        <v>6954</v>
      </c>
      <c r="B1502" s="383" t="s">
        <v>144</v>
      </c>
      <c r="C1502" s="383" t="s">
        <v>181</v>
      </c>
      <c r="D1502" s="383" t="s">
        <v>1208</v>
      </c>
      <c r="E1502" s="384">
        <v>25</v>
      </c>
      <c r="F1502" s="384">
        <v>0</v>
      </c>
      <c r="G1502" s="384">
        <v>23</v>
      </c>
      <c r="H1502" s="384">
        <v>2</v>
      </c>
      <c r="I1502" s="384">
        <v>0</v>
      </c>
    </row>
    <row r="1503" spans="1:9" s="538" customFormat="1">
      <c r="A1503" s="383" t="s">
        <v>6955</v>
      </c>
      <c r="B1503" s="383" t="s">
        <v>144</v>
      </c>
      <c r="C1503" s="540" t="s">
        <v>231</v>
      </c>
      <c r="D1503" s="540" t="s">
        <v>1208</v>
      </c>
      <c r="E1503" s="384">
        <v>42</v>
      </c>
      <c r="F1503" s="384">
        <v>2</v>
      </c>
      <c r="G1503" s="384">
        <v>25</v>
      </c>
      <c r="H1503" s="384">
        <v>12</v>
      </c>
      <c r="I1503" s="384">
        <v>3</v>
      </c>
    </row>
    <row r="1504" spans="1:9" s="538" customFormat="1">
      <c r="A1504" s="383" t="s">
        <v>6956</v>
      </c>
      <c r="B1504" s="383" t="s">
        <v>144</v>
      </c>
      <c r="C1504" s="383" t="s">
        <v>100</v>
      </c>
      <c r="D1504" s="539" t="s">
        <v>1208</v>
      </c>
      <c r="E1504" s="384">
        <v>8</v>
      </c>
      <c r="F1504" s="384">
        <v>0</v>
      </c>
      <c r="G1504" s="384">
        <v>4</v>
      </c>
      <c r="H1504" s="384">
        <v>2</v>
      </c>
      <c r="I1504" s="384">
        <v>2</v>
      </c>
    </row>
    <row r="1505" spans="1:9" s="538" customFormat="1">
      <c r="A1505" s="383" t="s">
        <v>6957</v>
      </c>
      <c r="B1505" s="383" t="s">
        <v>144</v>
      </c>
      <c r="C1505" s="383" t="s">
        <v>182</v>
      </c>
      <c r="D1505" s="539" t="s">
        <v>1208</v>
      </c>
      <c r="E1505" s="384">
        <v>13</v>
      </c>
      <c r="F1505" s="384">
        <v>1</v>
      </c>
      <c r="G1505" s="384">
        <v>8</v>
      </c>
      <c r="H1505" s="384">
        <v>2</v>
      </c>
      <c r="I1505" s="384">
        <v>2</v>
      </c>
    </row>
    <row r="1506" spans="1:9" s="538" customFormat="1">
      <c r="A1506" s="383" t="s">
        <v>6958</v>
      </c>
      <c r="B1506" s="383" t="s">
        <v>144</v>
      </c>
      <c r="C1506" s="383" t="s">
        <v>202</v>
      </c>
      <c r="D1506" s="539" t="s">
        <v>1208</v>
      </c>
      <c r="E1506" s="384">
        <v>41</v>
      </c>
      <c r="F1506" s="384">
        <v>1</v>
      </c>
      <c r="G1506" s="384">
        <v>29</v>
      </c>
      <c r="H1506" s="384">
        <v>11</v>
      </c>
      <c r="I1506" s="384">
        <v>0</v>
      </c>
    </row>
    <row r="1507" spans="1:9" s="538" customFormat="1">
      <c r="A1507" s="383" t="s">
        <v>6959</v>
      </c>
      <c r="B1507" s="383" t="s">
        <v>144</v>
      </c>
      <c r="C1507" s="383" t="s">
        <v>101</v>
      </c>
      <c r="D1507" s="539" t="s">
        <v>1208</v>
      </c>
      <c r="E1507" s="384">
        <v>39</v>
      </c>
      <c r="F1507" s="384">
        <v>2</v>
      </c>
      <c r="G1507" s="384">
        <v>32</v>
      </c>
      <c r="H1507" s="384">
        <v>3</v>
      </c>
      <c r="I1507" s="384">
        <v>2</v>
      </c>
    </row>
    <row r="1508" spans="1:9" s="538" customFormat="1">
      <c r="A1508" s="383" t="s">
        <v>6960</v>
      </c>
      <c r="B1508" s="383" t="s">
        <v>144</v>
      </c>
      <c r="C1508" s="383" t="s">
        <v>183</v>
      </c>
      <c r="D1508" s="539" t="s">
        <v>1208</v>
      </c>
      <c r="E1508" s="384">
        <v>93</v>
      </c>
      <c r="F1508" s="384">
        <v>3</v>
      </c>
      <c r="G1508" s="384">
        <v>72</v>
      </c>
      <c r="H1508" s="384">
        <v>16</v>
      </c>
      <c r="I1508" s="384">
        <v>2</v>
      </c>
    </row>
    <row r="1509" spans="1:9" s="538" customFormat="1">
      <c r="A1509" s="383" t="s">
        <v>6961</v>
      </c>
      <c r="B1509" s="383" t="s">
        <v>144</v>
      </c>
      <c r="C1509" s="383" t="s">
        <v>26</v>
      </c>
      <c r="D1509" s="539" t="s">
        <v>1208</v>
      </c>
      <c r="E1509" s="384">
        <v>14</v>
      </c>
      <c r="F1509" s="384">
        <v>1</v>
      </c>
      <c r="G1509" s="384">
        <v>6</v>
      </c>
      <c r="H1509" s="384">
        <v>4</v>
      </c>
      <c r="I1509" s="384">
        <v>3</v>
      </c>
    </row>
    <row r="1510" spans="1:9" s="538" customFormat="1">
      <c r="A1510" s="383" t="s">
        <v>6962</v>
      </c>
      <c r="B1510" s="383" t="s">
        <v>144</v>
      </c>
      <c r="C1510" s="383" t="s">
        <v>232</v>
      </c>
      <c r="D1510" s="539" t="s">
        <v>1208</v>
      </c>
      <c r="E1510" s="384">
        <v>16</v>
      </c>
      <c r="F1510" s="384">
        <v>0</v>
      </c>
      <c r="G1510" s="384">
        <v>10</v>
      </c>
      <c r="H1510" s="384">
        <v>6</v>
      </c>
      <c r="I1510" s="384">
        <v>0</v>
      </c>
    </row>
    <row r="1511" spans="1:9" s="538" customFormat="1">
      <c r="A1511" s="383" t="s">
        <v>6963</v>
      </c>
      <c r="B1511" s="383" t="s">
        <v>144</v>
      </c>
      <c r="C1511" s="383" t="s">
        <v>87</v>
      </c>
      <c r="D1511" s="383" t="s">
        <v>1208</v>
      </c>
      <c r="E1511" s="384">
        <v>77</v>
      </c>
      <c r="F1511" s="384">
        <v>6</v>
      </c>
      <c r="G1511" s="384">
        <v>45</v>
      </c>
      <c r="H1511" s="384">
        <v>23</v>
      </c>
      <c r="I1511" s="384">
        <v>3</v>
      </c>
    </row>
    <row r="1512" spans="1:9" s="538" customFormat="1">
      <c r="A1512" s="383" t="s">
        <v>6964</v>
      </c>
      <c r="B1512" s="383" t="s">
        <v>144</v>
      </c>
      <c r="C1512" s="383" t="s">
        <v>102</v>
      </c>
      <c r="D1512" s="539" t="s">
        <v>1208</v>
      </c>
      <c r="E1512" s="384">
        <v>6</v>
      </c>
      <c r="F1512" s="384">
        <v>0</v>
      </c>
      <c r="G1512" s="384">
        <v>6</v>
      </c>
      <c r="H1512" s="384">
        <v>0</v>
      </c>
      <c r="I1512" s="384">
        <v>0</v>
      </c>
    </row>
    <row r="1513" spans="1:9" s="538" customFormat="1">
      <c r="A1513" s="383" t="s">
        <v>6965</v>
      </c>
      <c r="B1513" s="383" t="s">
        <v>144</v>
      </c>
      <c r="C1513" s="383" t="s">
        <v>88</v>
      </c>
      <c r="D1513" s="539" t="s">
        <v>1208</v>
      </c>
      <c r="E1513" s="384">
        <v>54</v>
      </c>
      <c r="F1513" s="384">
        <v>0</v>
      </c>
      <c r="G1513" s="384">
        <v>37</v>
      </c>
      <c r="H1513" s="384">
        <v>16</v>
      </c>
      <c r="I1513" s="384">
        <v>1</v>
      </c>
    </row>
    <row r="1514" spans="1:9" s="538" customFormat="1">
      <c r="A1514" s="383" t="s">
        <v>6966</v>
      </c>
      <c r="B1514" s="383" t="s">
        <v>144</v>
      </c>
      <c r="C1514" s="383" t="s">
        <v>27</v>
      </c>
      <c r="D1514" s="383" t="s">
        <v>1208</v>
      </c>
      <c r="E1514" s="384">
        <v>29</v>
      </c>
      <c r="F1514" s="384">
        <v>1</v>
      </c>
      <c r="G1514" s="384">
        <v>20</v>
      </c>
      <c r="H1514" s="384">
        <v>6</v>
      </c>
      <c r="I1514" s="384">
        <v>2</v>
      </c>
    </row>
    <row r="1515" spans="1:9" s="538" customFormat="1">
      <c r="A1515" s="383" t="s">
        <v>6967</v>
      </c>
      <c r="B1515" s="383" t="s">
        <v>144</v>
      </c>
      <c r="C1515" s="383" t="s">
        <v>28</v>
      </c>
      <c r="D1515" s="539" t="s">
        <v>1208</v>
      </c>
      <c r="E1515" s="384">
        <v>28</v>
      </c>
      <c r="F1515" s="384">
        <v>0</v>
      </c>
      <c r="G1515" s="384">
        <v>12</v>
      </c>
      <c r="H1515" s="384">
        <v>13</v>
      </c>
      <c r="I1515" s="384">
        <v>3</v>
      </c>
    </row>
    <row r="1516" spans="1:9" s="538" customFormat="1">
      <c r="A1516" s="383" t="s">
        <v>7357</v>
      </c>
      <c r="B1516" s="383" t="s">
        <v>144</v>
      </c>
      <c r="C1516" s="383" t="s">
        <v>103</v>
      </c>
      <c r="D1516" s="539" t="s">
        <v>1208</v>
      </c>
      <c r="E1516" s="384">
        <v>0</v>
      </c>
      <c r="F1516" s="384">
        <v>0</v>
      </c>
      <c r="G1516" s="384">
        <v>0</v>
      </c>
      <c r="H1516" s="384">
        <v>0</v>
      </c>
      <c r="I1516" s="384">
        <v>0</v>
      </c>
    </row>
    <row r="1517" spans="1:9" s="538" customFormat="1">
      <c r="A1517" s="383" t="s">
        <v>6968</v>
      </c>
      <c r="B1517" s="383" t="s">
        <v>144</v>
      </c>
      <c r="C1517" s="383" t="s">
        <v>203</v>
      </c>
      <c r="D1517" s="539" t="s">
        <v>1208</v>
      </c>
      <c r="E1517" s="384">
        <v>25</v>
      </c>
      <c r="F1517" s="384">
        <v>2</v>
      </c>
      <c r="G1517" s="384">
        <v>22</v>
      </c>
      <c r="H1517" s="384">
        <v>1</v>
      </c>
      <c r="I1517" s="384">
        <v>0</v>
      </c>
    </row>
    <row r="1518" spans="1:9" s="538" customFormat="1">
      <c r="A1518" s="383" t="s">
        <v>6969</v>
      </c>
      <c r="B1518" s="383" t="s">
        <v>144</v>
      </c>
      <c r="C1518" s="383" t="s">
        <v>217</v>
      </c>
      <c r="D1518" s="539" t="s">
        <v>1208</v>
      </c>
      <c r="E1518" s="384">
        <v>59</v>
      </c>
      <c r="F1518" s="384">
        <v>3</v>
      </c>
      <c r="G1518" s="384">
        <v>24</v>
      </c>
      <c r="H1518" s="384">
        <v>30</v>
      </c>
      <c r="I1518" s="384">
        <v>2</v>
      </c>
    </row>
    <row r="1519" spans="1:9" s="538" customFormat="1">
      <c r="A1519" s="383" t="s">
        <v>6970</v>
      </c>
      <c r="B1519" s="383" t="s">
        <v>144</v>
      </c>
      <c r="C1519" s="383" t="s">
        <v>104</v>
      </c>
      <c r="D1519" s="383" t="s">
        <v>1208</v>
      </c>
      <c r="E1519" s="384">
        <v>30</v>
      </c>
      <c r="F1519" s="384">
        <v>1</v>
      </c>
      <c r="G1519" s="384">
        <v>18</v>
      </c>
      <c r="H1519" s="384">
        <v>7</v>
      </c>
      <c r="I1519" s="384">
        <v>4</v>
      </c>
    </row>
    <row r="1520" spans="1:9" s="538" customFormat="1">
      <c r="A1520" s="383" t="s">
        <v>6971</v>
      </c>
      <c r="B1520" s="383" t="s">
        <v>144</v>
      </c>
      <c r="C1520" s="383" t="s">
        <v>29</v>
      </c>
      <c r="D1520" s="539" t="s">
        <v>1208</v>
      </c>
      <c r="E1520" s="384">
        <v>32</v>
      </c>
      <c r="F1520" s="384">
        <v>1</v>
      </c>
      <c r="G1520" s="384">
        <v>16</v>
      </c>
      <c r="H1520" s="384">
        <v>13</v>
      </c>
      <c r="I1520" s="384">
        <v>2</v>
      </c>
    </row>
    <row r="1521" spans="1:9" s="538" customFormat="1">
      <c r="A1521" s="383" t="s">
        <v>6972</v>
      </c>
      <c r="B1521" s="383" t="s">
        <v>144</v>
      </c>
      <c r="C1521" s="383" t="s">
        <v>160</v>
      </c>
      <c r="D1521" s="539" t="s">
        <v>1208</v>
      </c>
      <c r="E1521" s="384">
        <v>11</v>
      </c>
      <c r="F1521" s="384">
        <v>1</v>
      </c>
      <c r="G1521" s="384">
        <v>8</v>
      </c>
      <c r="H1521" s="384">
        <v>2</v>
      </c>
      <c r="I1521" s="384">
        <v>0</v>
      </c>
    </row>
    <row r="1522" spans="1:9" s="538" customFormat="1">
      <c r="A1522" s="383" t="s">
        <v>6973</v>
      </c>
      <c r="B1522" s="383" t="s">
        <v>144</v>
      </c>
      <c r="C1522" s="383" t="s">
        <v>77</v>
      </c>
      <c r="D1522" s="539" t="s">
        <v>1208</v>
      </c>
      <c r="E1522" s="384">
        <v>18</v>
      </c>
      <c r="F1522" s="384">
        <v>0</v>
      </c>
      <c r="G1522" s="384">
        <v>10</v>
      </c>
      <c r="H1522" s="384">
        <v>7</v>
      </c>
      <c r="I1522" s="384">
        <v>1</v>
      </c>
    </row>
    <row r="1523" spans="1:9" s="538" customFormat="1">
      <c r="A1523" s="383" t="s">
        <v>6974</v>
      </c>
      <c r="B1523" s="383" t="s">
        <v>144</v>
      </c>
      <c r="C1523" s="383" t="s">
        <v>78</v>
      </c>
      <c r="D1523" s="539" t="s">
        <v>1208</v>
      </c>
      <c r="E1523" s="384">
        <v>51</v>
      </c>
      <c r="F1523" s="384">
        <v>1</v>
      </c>
      <c r="G1523" s="384">
        <v>33</v>
      </c>
      <c r="H1523" s="384">
        <v>16</v>
      </c>
      <c r="I1523" s="384">
        <v>1</v>
      </c>
    </row>
    <row r="1524" spans="1:9" s="538" customFormat="1">
      <c r="A1524" s="383" t="s">
        <v>6975</v>
      </c>
      <c r="B1524" s="383" t="s">
        <v>144</v>
      </c>
      <c r="C1524" s="383" t="s">
        <v>204</v>
      </c>
      <c r="D1524" s="539" t="s">
        <v>1208</v>
      </c>
      <c r="E1524" s="384">
        <v>70</v>
      </c>
      <c r="F1524" s="384">
        <v>4</v>
      </c>
      <c r="G1524" s="384">
        <v>47</v>
      </c>
      <c r="H1524" s="384">
        <v>16</v>
      </c>
      <c r="I1524" s="384">
        <v>3</v>
      </c>
    </row>
    <row r="1525" spans="1:9" s="538" customFormat="1">
      <c r="A1525" s="383" t="s">
        <v>6976</v>
      </c>
      <c r="B1525" s="383" t="s">
        <v>144</v>
      </c>
      <c r="C1525" s="383" t="s">
        <v>233</v>
      </c>
      <c r="D1525" s="539" t="s">
        <v>1208</v>
      </c>
      <c r="E1525" s="384">
        <v>20</v>
      </c>
      <c r="F1525" s="384">
        <v>0</v>
      </c>
      <c r="G1525" s="384">
        <v>12</v>
      </c>
      <c r="H1525" s="384">
        <v>7</v>
      </c>
      <c r="I1525" s="384">
        <v>1</v>
      </c>
    </row>
    <row r="1526" spans="1:9" s="538" customFormat="1">
      <c r="A1526" s="383" t="s">
        <v>6977</v>
      </c>
      <c r="B1526" s="383" t="s">
        <v>144</v>
      </c>
      <c r="C1526" s="383" t="s">
        <v>205</v>
      </c>
      <c r="D1526" s="383" t="s">
        <v>1208</v>
      </c>
      <c r="E1526" s="384">
        <v>40</v>
      </c>
      <c r="F1526" s="384">
        <v>2</v>
      </c>
      <c r="G1526" s="384">
        <v>28</v>
      </c>
      <c r="H1526" s="384">
        <v>10</v>
      </c>
      <c r="I1526" s="384">
        <v>0</v>
      </c>
    </row>
    <row r="1527" spans="1:9" s="538" customFormat="1">
      <c r="A1527" s="383" t="s">
        <v>6978</v>
      </c>
      <c r="B1527" s="383" t="s">
        <v>144</v>
      </c>
      <c r="C1527" s="383" t="s">
        <v>218</v>
      </c>
      <c r="D1527" s="539" t="s">
        <v>1208</v>
      </c>
      <c r="E1527" s="384">
        <v>12</v>
      </c>
      <c r="F1527" s="384">
        <v>1</v>
      </c>
      <c r="G1527" s="384">
        <v>9</v>
      </c>
      <c r="H1527" s="384">
        <v>2</v>
      </c>
      <c r="I1527" s="384">
        <v>0</v>
      </c>
    </row>
    <row r="1528" spans="1:9" s="538" customFormat="1">
      <c r="A1528" s="383" t="s">
        <v>6979</v>
      </c>
      <c r="B1528" s="383" t="s">
        <v>144</v>
      </c>
      <c r="C1528" s="383" t="s">
        <v>161</v>
      </c>
      <c r="D1528" s="539" t="s">
        <v>1208</v>
      </c>
      <c r="E1528" s="384">
        <v>54</v>
      </c>
      <c r="F1528" s="384">
        <v>1</v>
      </c>
      <c r="G1528" s="384">
        <v>36</v>
      </c>
      <c r="H1528" s="384">
        <v>14</v>
      </c>
      <c r="I1528" s="384">
        <v>3</v>
      </c>
    </row>
    <row r="1529" spans="1:9" s="538" customFormat="1">
      <c r="A1529" s="383" t="s">
        <v>6980</v>
      </c>
      <c r="B1529" s="383" t="s">
        <v>144</v>
      </c>
      <c r="C1529" s="383" t="s">
        <v>105</v>
      </c>
      <c r="D1529" s="539" t="s">
        <v>1208</v>
      </c>
      <c r="E1529" s="384">
        <v>13</v>
      </c>
      <c r="F1529" s="384">
        <v>0</v>
      </c>
      <c r="G1529" s="384">
        <v>7</v>
      </c>
      <c r="H1529" s="384">
        <v>5</v>
      </c>
      <c r="I1529" s="384">
        <v>1</v>
      </c>
    </row>
    <row r="1530" spans="1:9" s="538" customFormat="1">
      <c r="A1530" s="383" t="s">
        <v>6981</v>
      </c>
      <c r="B1530" s="383" t="s">
        <v>144</v>
      </c>
      <c r="C1530" s="383" t="s">
        <v>234</v>
      </c>
      <c r="D1530" s="383" t="s">
        <v>1208</v>
      </c>
      <c r="E1530" s="384">
        <v>28</v>
      </c>
      <c r="F1530" s="384">
        <v>1</v>
      </c>
      <c r="G1530" s="384">
        <v>21</v>
      </c>
      <c r="H1530" s="384">
        <v>6</v>
      </c>
      <c r="I1530" s="384">
        <v>0</v>
      </c>
    </row>
    <row r="1531" spans="1:9" s="538" customFormat="1">
      <c r="A1531" s="383" t="s">
        <v>6982</v>
      </c>
      <c r="B1531" s="383" t="s">
        <v>144</v>
      </c>
      <c r="C1531" s="383" t="s">
        <v>184</v>
      </c>
      <c r="D1531" s="539" t="s">
        <v>1208</v>
      </c>
      <c r="E1531" s="384">
        <v>30</v>
      </c>
      <c r="F1531" s="384">
        <v>1</v>
      </c>
      <c r="G1531" s="384">
        <v>23</v>
      </c>
      <c r="H1531" s="384">
        <v>6</v>
      </c>
      <c r="I1531" s="384">
        <v>0</v>
      </c>
    </row>
    <row r="1532" spans="1:9" s="538" customFormat="1">
      <c r="A1532" s="383" t="s">
        <v>6983</v>
      </c>
      <c r="B1532" s="383" t="s">
        <v>144</v>
      </c>
      <c r="C1532" s="383" t="s">
        <v>106</v>
      </c>
      <c r="D1532" s="539" t="s">
        <v>1208</v>
      </c>
      <c r="E1532" s="384">
        <v>21</v>
      </c>
      <c r="F1532" s="384">
        <v>0</v>
      </c>
      <c r="G1532" s="384">
        <v>17</v>
      </c>
      <c r="H1532" s="384">
        <v>4</v>
      </c>
      <c r="I1532" s="384">
        <v>0</v>
      </c>
    </row>
    <row r="1533" spans="1:9" s="538" customFormat="1">
      <c r="A1533" s="383" t="s">
        <v>6984</v>
      </c>
      <c r="B1533" s="383" t="s">
        <v>144</v>
      </c>
      <c r="C1533" s="383" t="s">
        <v>89</v>
      </c>
      <c r="D1533" s="383" t="s">
        <v>1208</v>
      </c>
      <c r="E1533" s="384">
        <v>88</v>
      </c>
      <c r="F1533" s="384">
        <v>3</v>
      </c>
      <c r="G1533" s="384">
        <v>52</v>
      </c>
      <c r="H1533" s="384">
        <v>30</v>
      </c>
      <c r="I1533" s="384">
        <v>3</v>
      </c>
    </row>
    <row r="1534" spans="1:9" s="538" customFormat="1">
      <c r="A1534" s="383" t="s">
        <v>6985</v>
      </c>
      <c r="B1534" s="383" t="s">
        <v>144</v>
      </c>
      <c r="C1534" s="383" t="s">
        <v>162</v>
      </c>
      <c r="D1534" s="539" t="s">
        <v>1208</v>
      </c>
      <c r="E1534" s="384">
        <v>25</v>
      </c>
      <c r="F1534" s="384">
        <v>0</v>
      </c>
      <c r="G1534" s="384">
        <v>15</v>
      </c>
      <c r="H1534" s="384">
        <v>9</v>
      </c>
      <c r="I1534" s="384">
        <v>1</v>
      </c>
    </row>
    <row r="1535" spans="1:9" s="538" customFormat="1">
      <c r="A1535" s="383" t="s">
        <v>6986</v>
      </c>
      <c r="B1535" s="383" t="s">
        <v>144</v>
      </c>
      <c r="C1535" s="383" t="s">
        <v>206</v>
      </c>
      <c r="D1535" s="539" t="s">
        <v>1208</v>
      </c>
      <c r="E1535" s="384">
        <v>45</v>
      </c>
      <c r="F1535" s="384">
        <v>2</v>
      </c>
      <c r="G1535" s="384">
        <v>37</v>
      </c>
      <c r="H1535" s="384">
        <v>6</v>
      </c>
      <c r="I1535" s="384">
        <v>0</v>
      </c>
    </row>
    <row r="1536" spans="1:9" s="538" customFormat="1">
      <c r="A1536" s="383" t="s">
        <v>6987</v>
      </c>
      <c r="B1536" s="383" t="s">
        <v>144</v>
      </c>
      <c r="C1536" s="383" t="s">
        <v>107</v>
      </c>
      <c r="D1536" s="539" t="s">
        <v>1208</v>
      </c>
      <c r="E1536" s="384">
        <v>10</v>
      </c>
      <c r="F1536" s="384">
        <v>0</v>
      </c>
      <c r="G1536" s="384">
        <v>6</v>
      </c>
      <c r="H1536" s="384">
        <v>4</v>
      </c>
      <c r="I1536" s="384">
        <v>0</v>
      </c>
    </row>
    <row r="1537" spans="1:9" s="538" customFormat="1">
      <c r="A1537" s="383" t="s">
        <v>6988</v>
      </c>
      <c r="B1537" s="383" t="s">
        <v>144</v>
      </c>
      <c r="C1537" s="383" t="s">
        <v>108</v>
      </c>
      <c r="D1537" s="383" t="s">
        <v>1208</v>
      </c>
      <c r="E1537" s="384">
        <v>12</v>
      </c>
      <c r="F1537" s="384">
        <v>0</v>
      </c>
      <c r="G1537" s="384">
        <v>8</v>
      </c>
      <c r="H1537" s="384">
        <v>4</v>
      </c>
      <c r="I1537" s="384">
        <v>0</v>
      </c>
    </row>
    <row r="1538" spans="1:9" s="538" customFormat="1">
      <c r="A1538" s="383" t="s">
        <v>6989</v>
      </c>
      <c r="B1538" s="383" t="s">
        <v>144</v>
      </c>
      <c r="C1538" s="383" t="s">
        <v>30</v>
      </c>
      <c r="D1538" s="539" t="s">
        <v>1208</v>
      </c>
      <c r="E1538" s="384">
        <v>12</v>
      </c>
      <c r="F1538" s="384">
        <v>0</v>
      </c>
      <c r="G1538" s="384">
        <v>5</v>
      </c>
      <c r="H1538" s="384">
        <v>5</v>
      </c>
      <c r="I1538" s="384">
        <v>2</v>
      </c>
    </row>
    <row r="1539" spans="1:9" s="538" customFormat="1">
      <c r="A1539" s="383" t="s">
        <v>6990</v>
      </c>
      <c r="B1539" s="383" t="s">
        <v>144</v>
      </c>
      <c r="C1539" s="383" t="s">
        <v>109</v>
      </c>
      <c r="D1539" s="539" t="s">
        <v>1208</v>
      </c>
      <c r="E1539" s="384">
        <v>4</v>
      </c>
      <c r="F1539" s="384">
        <v>0</v>
      </c>
      <c r="G1539" s="384">
        <v>2</v>
      </c>
      <c r="H1539" s="384">
        <v>2</v>
      </c>
      <c r="I1539" s="384">
        <v>0</v>
      </c>
    </row>
    <row r="1540" spans="1:9" s="538" customFormat="1">
      <c r="A1540" s="383" t="s">
        <v>6991</v>
      </c>
      <c r="B1540" s="383" t="s">
        <v>144</v>
      </c>
      <c r="C1540" s="383" t="s">
        <v>185</v>
      </c>
      <c r="D1540" s="539" t="s">
        <v>1208</v>
      </c>
      <c r="E1540" s="384">
        <v>136</v>
      </c>
      <c r="F1540" s="384">
        <v>8</v>
      </c>
      <c r="G1540" s="384">
        <v>97</v>
      </c>
      <c r="H1540" s="384">
        <v>23</v>
      </c>
      <c r="I1540" s="384">
        <v>8</v>
      </c>
    </row>
    <row r="1541" spans="1:9" s="538" customFormat="1">
      <c r="A1541" s="383" t="s">
        <v>6992</v>
      </c>
      <c r="B1541" s="383" t="s">
        <v>144</v>
      </c>
      <c r="C1541" s="383" t="s">
        <v>110</v>
      </c>
      <c r="D1541" s="383" t="s">
        <v>1208</v>
      </c>
      <c r="E1541" s="384">
        <v>19</v>
      </c>
      <c r="F1541" s="384">
        <v>0</v>
      </c>
      <c r="G1541" s="384">
        <v>15</v>
      </c>
      <c r="H1541" s="384">
        <v>3</v>
      </c>
      <c r="I1541" s="384">
        <v>1</v>
      </c>
    </row>
    <row r="1542" spans="1:9" s="538" customFormat="1">
      <c r="A1542" s="383" t="s">
        <v>6993</v>
      </c>
      <c r="B1542" s="383" t="s">
        <v>144</v>
      </c>
      <c r="C1542" s="383" t="s">
        <v>111</v>
      </c>
      <c r="D1542" s="539" t="s">
        <v>1208</v>
      </c>
      <c r="E1542" s="384">
        <v>19</v>
      </c>
      <c r="F1542" s="384">
        <v>2</v>
      </c>
      <c r="G1542" s="384">
        <v>13</v>
      </c>
      <c r="H1542" s="384">
        <v>4</v>
      </c>
      <c r="I1542" s="384">
        <v>0</v>
      </c>
    </row>
    <row r="1543" spans="1:9" s="538" customFormat="1">
      <c r="A1543" s="383" t="s">
        <v>6994</v>
      </c>
      <c r="B1543" s="383" t="s">
        <v>144</v>
      </c>
      <c r="C1543" s="383" t="s">
        <v>163</v>
      </c>
      <c r="D1543" s="383" t="s">
        <v>1208</v>
      </c>
      <c r="E1543" s="384">
        <v>5</v>
      </c>
      <c r="F1543" s="384">
        <v>0</v>
      </c>
      <c r="G1543" s="384">
        <v>4</v>
      </c>
      <c r="H1543" s="384">
        <v>1</v>
      </c>
      <c r="I1543" s="384">
        <v>0</v>
      </c>
    </row>
    <row r="1544" spans="1:9" s="538" customFormat="1">
      <c r="A1544" s="383" t="s">
        <v>6995</v>
      </c>
      <c r="B1544" s="383" t="s">
        <v>144</v>
      </c>
      <c r="C1544" s="383" t="s">
        <v>112</v>
      </c>
      <c r="D1544" s="383" t="s">
        <v>1208</v>
      </c>
      <c r="E1544" s="384">
        <v>23</v>
      </c>
      <c r="F1544" s="384">
        <v>0</v>
      </c>
      <c r="G1544" s="384">
        <v>17</v>
      </c>
      <c r="H1544" s="384">
        <v>6</v>
      </c>
      <c r="I1544" s="384">
        <v>0</v>
      </c>
    </row>
    <row r="1545" spans="1:9" s="538" customFormat="1">
      <c r="A1545" s="383" t="s">
        <v>6996</v>
      </c>
      <c r="B1545" s="383" t="s">
        <v>144</v>
      </c>
      <c r="C1545" s="383" t="s">
        <v>219</v>
      </c>
      <c r="D1545" s="383" t="s">
        <v>1208</v>
      </c>
      <c r="E1545" s="384">
        <v>13</v>
      </c>
      <c r="F1545" s="384">
        <v>3</v>
      </c>
      <c r="G1545" s="384">
        <v>5</v>
      </c>
      <c r="H1545" s="384">
        <v>4</v>
      </c>
      <c r="I1545" s="384">
        <v>1</v>
      </c>
    </row>
    <row r="1546" spans="1:9" s="538" customFormat="1">
      <c r="A1546" s="383" t="s">
        <v>6997</v>
      </c>
      <c r="B1546" s="383" t="s">
        <v>144</v>
      </c>
      <c r="C1546" s="383" t="s">
        <v>90</v>
      </c>
      <c r="D1546" s="539" t="s">
        <v>1208</v>
      </c>
      <c r="E1546" s="384">
        <v>171</v>
      </c>
      <c r="F1546" s="384">
        <v>5</v>
      </c>
      <c r="G1546" s="384">
        <v>105</v>
      </c>
      <c r="H1546" s="384">
        <v>56</v>
      </c>
      <c r="I1546" s="384">
        <v>5</v>
      </c>
    </row>
    <row r="1547" spans="1:9" s="538" customFormat="1">
      <c r="A1547" s="383" t="s">
        <v>6998</v>
      </c>
      <c r="B1547" s="383" t="s">
        <v>144</v>
      </c>
      <c r="C1547" s="383" t="s">
        <v>113</v>
      </c>
      <c r="D1547" s="383" t="s">
        <v>1208</v>
      </c>
      <c r="E1547" s="384">
        <v>13</v>
      </c>
      <c r="F1547" s="384">
        <v>0</v>
      </c>
      <c r="G1547" s="384">
        <v>7</v>
      </c>
      <c r="H1547" s="384">
        <v>5</v>
      </c>
      <c r="I1547" s="384">
        <v>1</v>
      </c>
    </row>
    <row r="1548" spans="1:9" s="538" customFormat="1">
      <c r="A1548" s="383" t="s">
        <v>6999</v>
      </c>
      <c r="B1548" s="383" t="s">
        <v>144</v>
      </c>
      <c r="C1548" s="383" t="s">
        <v>114</v>
      </c>
      <c r="D1548" s="539" t="s">
        <v>1208</v>
      </c>
      <c r="E1548" s="384">
        <v>16</v>
      </c>
      <c r="F1548" s="384">
        <v>0</v>
      </c>
      <c r="G1548" s="384">
        <v>8</v>
      </c>
      <c r="H1548" s="384">
        <v>7</v>
      </c>
      <c r="I1548" s="384">
        <v>1</v>
      </c>
    </row>
    <row r="1549" spans="1:9" s="538" customFormat="1">
      <c r="A1549" s="383" t="s">
        <v>7000</v>
      </c>
      <c r="B1549" s="383" t="s">
        <v>144</v>
      </c>
      <c r="C1549" s="383" t="s">
        <v>186</v>
      </c>
      <c r="D1549" s="539" t="s">
        <v>1208</v>
      </c>
      <c r="E1549" s="384">
        <v>4</v>
      </c>
      <c r="F1549" s="384">
        <v>0</v>
      </c>
      <c r="G1549" s="384">
        <v>3</v>
      </c>
      <c r="H1549" s="384">
        <v>1</v>
      </c>
      <c r="I1549" s="384">
        <v>0</v>
      </c>
    </row>
    <row r="1550" spans="1:9" s="538" customFormat="1">
      <c r="A1550" s="383" t="s">
        <v>7358</v>
      </c>
      <c r="B1550" s="383" t="s">
        <v>144</v>
      </c>
      <c r="C1550" s="383" t="s">
        <v>207</v>
      </c>
      <c r="D1550" s="539" t="s">
        <v>1208</v>
      </c>
      <c r="E1550" s="384">
        <v>0</v>
      </c>
      <c r="F1550" s="384">
        <v>0</v>
      </c>
      <c r="G1550" s="384">
        <v>0</v>
      </c>
      <c r="H1550" s="384">
        <v>0</v>
      </c>
      <c r="I1550" s="384">
        <v>0</v>
      </c>
    </row>
    <row r="1551" spans="1:9" s="538" customFormat="1">
      <c r="A1551" s="383" t="s">
        <v>7001</v>
      </c>
      <c r="B1551" s="383" t="s">
        <v>144</v>
      </c>
      <c r="C1551" s="383" t="s">
        <v>115</v>
      </c>
      <c r="D1551" s="383" t="s">
        <v>1208</v>
      </c>
      <c r="E1551" s="384">
        <v>9</v>
      </c>
      <c r="F1551" s="384">
        <v>1</v>
      </c>
      <c r="G1551" s="384">
        <v>7</v>
      </c>
      <c r="H1551" s="384">
        <v>1</v>
      </c>
      <c r="I1551" s="384">
        <v>0</v>
      </c>
    </row>
    <row r="1552" spans="1:9" s="538" customFormat="1">
      <c r="A1552" s="383" t="s">
        <v>7002</v>
      </c>
      <c r="B1552" s="383" t="s">
        <v>144</v>
      </c>
      <c r="C1552" s="383" t="s">
        <v>146</v>
      </c>
      <c r="D1552" s="383" t="s">
        <v>1208</v>
      </c>
      <c r="E1552" s="384">
        <v>2</v>
      </c>
      <c r="F1552" s="384">
        <v>0</v>
      </c>
      <c r="G1552" s="384">
        <v>1</v>
      </c>
      <c r="H1552" s="384">
        <v>1</v>
      </c>
      <c r="I1552" s="384">
        <v>0</v>
      </c>
    </row>
    <row r="1553" spans="1:9" s="538" customFormat="1">
      <c r="A1553" s="383" t="s">
        <v>7003</v>
      </c>
      <c r="B1553" s="383" t="s">
        <v>144</v>
      </c>
      <c r="C1553" s="383" t="s">
        <v>187</v>
      </c>
      <c r="D1553" s="539" t="s">
        <v>1208</v>
      </c>
      <c r="E1553" s="384">
        <v>135</v>
      </c>
      <c r="F1553" s="384">
        <v>13</v>
      </c>
      <c r="G1553" s="384">
        <v>99</v>
      </c>
      <c r="H1553" s="384">
        <v>22</v>
      </c>
      <c r="I1553" s="384">
        <v>1</v>
      </c>
    </row>
    <row r="1554" spans="1:9" s="538" customFormat="1">
      <c r="A1554" s="383" t="s">
        <v>7004</v>
      </c>
      <c r="B1554" s="383" t="s">
        <v>144</v>
      </c>
      <c r="C1554" s="383" t="s">
        <v>235</v>
      </c>
      <c r="D1554" s="383" t="s">
        <v>1208</v>
      </c>
      <c r="E1554" s="384">
        <v>14</v>
      </c>
      <c r="F1554" s="384">
        <v>0</v>
      </c>
      <c r="G1554" s="384">
        <v>8</v>
      </c>
      <c r="H1554" s="384">
        <v>6</v>
      </c>
      <c r="I1554" s="384">
        <v>0</v>
      </c>
    </row>
    <row r="1555" spans="1:9" s="538" customFormat="1">
      <c r="A1555" s="383" t="s">
        <v>7005</v>
      </c>
      <c r="B1555" s="383" t="s">
        <v>144</v>
      </c>
      <c r="C1555" s="383" t="s">
        <v>147</v>
      </c>
      <c r="D1555" s="539" t="s">
        <v>1208</v>
      </c>
      <c r="E1555" s="384">
        <v>19</v>
      </c>
      <c r="F1555" s="384">
        <v>0</v>
      </c>
      <c r="G1555" s="384">
        <v>17</v>
      </c>
      <c r="H1555" s="384">
        <v>2</v>
      </c>
      <c r="I1555" s="384">
        <v>0</v>
      </c>
    </row>
    <row r="1556" spans="1:9" s="538" customFormat="1">
      <c r="A1556" s="383" t="s">
        <v>7006</v>
      </c>
      <c r="B1556" s="383" t="s">
        <v>144</v>
      </c>
      <c r="C1556" s="383" t="s">
        <v>118</v>
      </c>
      <c r="D1556" s="539" t="s">
        <v>1208</v>
      </c>
      <c r="E1556" s="384">
        <v>19</v>
      </c>
      <c r="F1556" s="384">
        <v>0</v>
      </c>
      <c r="G1556" s="384">
        <v>6</v>
      </c>
      <c r="H1556" s="384">
        <v>11</v>
      </c>
      <c r="I1556" s="384">
        <v>2</v>
      </c>
    </row>
    <row r="1557" spans="1:9" s="538" customFormat="1">
      <c r="A1557" s="383" t="s">
        <v>7007</v>
      </c>
      <c r="B1557" s="383" t="s">
        <v>144</v>
      </c>
      <c r="C1557" s="383" t="s">
        <v>31</v>
      </c>
      <c r="D1557" s="539" t="s">
        <v>1208</v>
      </c>
      <c r="E1557" s="384">
        <v>12</v>
      </c>
      <c r="F1557" s="384">
        <v>2</v>
      </c>
      <c r="G1557" s="384">
        <v>6</v>
      </c>
      <c r="H1557" s="384">
        <v>3</v>
      </c>
      <c r="I1557" s="384">
        <v>1</v>
      </c>
    </row>
    <row r="1558" spans="1:9" s="538" customFormat="1">
      <c r="A1558" s="383" t="s">
        <v>7008</v>
      </c>
      <c r="B1558" s="383" t="s">
        <v>144</v>
      </c>
      <c r="C1558" s="383" t="s">
        <v>148</v>
      </c>
      <c r="D1558" s="539" t="s">
        <v>1208</v>
      </c>
      <c r="E1558" s="384">
        <v>12</v>
      </c>
      <c r="F1558" s="384">
        <v>0</v>
      </c>
      <c r="G1558" s="384">
        <v>6</v>
      </c>
      <c r="H1558" s="384">
        <v>3</v>
      </c>
      <c r="I1558" s="384">
        <v>3</v>
      </c>
    </row>
    <row r="1559" spans="1:9" s="538" customFormat="1">
      <c r="A1559" s="383" t="s">
        <v>7009</v>
      </c>
      <c r="B1559" s="383" t="s">
        <v>144</v>
      </c>
      <c r="C1559" s="383" t="s">
        <v>32</v>
      </c>
      <c r="D1559" s="539" t="s">
        <v>1208</v>
      </c>
      <c r="E1559" s="384">
        <v>82</v>
      </c>
      <c r="F1559" s="384">
        <v>3</v>
      </c>
      <c r="G1559" s="384">
        <v>53</v>
      </c>
      <c r="H1559" s="384">
        <v>24</v>
      </c>
      <c r="I1559" s="384">
        <v>2</v>
      </c>
    </row>
    <row r="1560" spans="1:9" s="538" customFormat="1">
      <c r="A1560" s="383" t="s">
        <v>7010</v>
      </c>
      <c r="B1560" s="383" t="s">
        <v>144</v>
      </c>
      <c r="C1560" s="383" t="s">
        <v>119</v>
      </c>
      <c r="D1560" s="539" t="s">
        <v>1208</v>
      </c>
      <c r="E1560" s="384">
        <v>74</v>
      </c>
      <c r="F1560" s="384">
        <v>1</v>
      </c>
      <c r="G1560" s="384">
        <v>49</v>
      </c>
      <c r="H1560" s="384">
        <v>23</v>
      </c>
      <c r="I1560" s="384">
        <v>1</v>
      </c>
    </row>
    <row r="1561" spans="1:9" s="538" customFormat="1">
      <c r="A1561" s="383" t="s">
        <v>7011</v>
      </c>
      <c r="B1561" s="383" t="s">
        <v>144</v>
      </c>
      <c r="C1561" s="383" t="s">
        <v>79</v>
      </c>
      <c r="D1561" s="539" t="s">
        <v>1208</v>
      </c>
      <c r="E1561" s="384">
        <v>12</v>
      </c>
      <c r="F1561" s="384">
        <v>0</v>
      </c>
      <c r="G1561" s="384">
        <v>5</v>
      </c>
      <c r="H1561" s="384">
        <v>3</v>
      </c>
      <c r="I1561" s="384">
        <v>4</v>
      </c>
    </row>
    <row r="1562" spans="1:9" s="538" customFormat="1">
      <c r="A1562" s="383" t="s">
        <v>7012</v>
      </c>
      <c r="B1562" s="383" t="s">
        <v>144</v>
      </c>
      <c r="C1562" s="383" t="s">
        <v>80</v>
      </c>
      <c r="D1562" s="539" t="s">
        <v>1208</v>
      </c>
      <c r="E1562" s="384">
        <v>65</v>
      </c>
      <c r="F1562" s="384">
        <v>3</v>
      </c>
      <c r="G1562" s="384">
        <v>39</v>
      </c>
      <c r="H1562" s="384">
        <v>22</v>
      </c>
      <c r="I1562" s="384">
        <v>1</v>
      </c>
    </row>
    <row r="1563" spans="1:9" s="538" customFormat="1">
      <c r="A1563" s="383" t="s">
        <v>7013</v>
      </c>
      <c r="B1563" s="383" t="s">
        <v>144</v>
      </c>
      <c r="C1563" s="383" t="s">
        <v>149</v>
      </c>
      <c r="D1563" s="539" t="s">
        <v>1208</v>
      </c>
      <c r="E1563" s="384">
        <v>38</v>
      </c>
      <c r="F1563" s="384">
        <v>1</v>
      </c>
      <c r="G1563" s="384">
        <v>25</v>
      </c>
      <c r="H1563" s="384">
        <v>9</v>
      </c>
      <c r="I1563" s="384">
        <v>3</v>
      </c>
    </row>
    <row r="1564" spans="1:9" s="538" customFormat="1">
      <c r="A1564" s="383" t="s">
        <v>7014</v>
      </c>
      <c r="B1564" s="383" t="s">
        <v>144</v>
      </c>
      <c r="C1564" s="383" t="s">
        <v>81</v>
      </c>
      <c r="D1564" s="383" t="s">
        <v>1208</v>
      </c>
      <c r="E1564" s="384">
        <v>72</v>
      </c>
      <c r="F1564" s="384">
        <v>3</v>
      </c>
      <c r="G1564" s="384">
        <v>38</v>
      </c>
      <c r="H1564" s="384">
        <v>27</v>
      </c>
      <c r="I1564" s="384">
        <v>4</v>
      </c>
    </row>
    <row r="1565" spans="1:9" s="538" customFormat="1">
      <c r="A1565" s="383" t="s">
        <v>7015</v>
      </c>
      <c r="B1565" s="383" t="s">
        <v>144</v>
      </c>
      <c r="C1565" s="540" t="s">
        <v>33</v>
      </c>
      <c r="D1565" s="540" t="s">
        <v>1208</v>
      </c>
      <c r="E1565" s="384">
        <v>12</v>
      </c>
      <c r="F1565" s="384">
        <v>0</v>
      </c>
      <c r="G1565" s="384">
        <v>10</v>
      </c>
      <c r="H1565" s="384">
        <v>2</v>
      </c>
      <c r="I1565" s="384">
        <v>0</v>
      </c>
    </row>
    <row r="1566" spans="1:9" s="538" customFormat="1">
      <c r="A1566" s="383" t="s">
        <v>7359</v>
      </c>
      <c r="B1566" s="383" t="s">
        <v>144</v>
      </c>
      <c r="C1566" s="383" t="s">
        <v>179</v>
      </c>
      <c r="D1566" s="539" t="s">
        <v>1208</v>
      </c>
      <c r="E1566" s="384">
        <v>2</v>
      </c>
      <c r="F1566" s="384">
        <v>0</v>
      </c>
      <c r="G1566" s="384">
        <v>1</v>
      </c>
      <c r="H1566" s="384">
        <v>1</v>
      </c>
      <c r="I1566" s="384">
        <v>0</v>
      </c>
    </row>
    <row r="1567" spans="1:9" s="538" customFormat="1">
      <c r="A1567" s="383" t="s">
        <v>7016</v>
      </c>
      <c r="B1567" s="383" t="s">
        <v>144</v>
      </c>
      <c r="C1567" s="383" t="s">
        <v>91</v>
      </c>
      <c r="D1567" s="539" t="s">
        <v>1208</v>
      </c>
      <c r="E1567" s="384">
        <v>21</v>
      </c>
      <c r="F1567" s="384">
        <v>0</v>
      </c>
      <c r="G1567" s="384">
        <v>11</v>
      </c>
      <c r="H1567" s="384">
        <v>6</v>
      </c>
      <c r="I1567" s="384">
        <v>4</v>
      </c>
    </row>
    <row r="1568" spans="1:9" s="538" customFormat="1">
      <c r="A1568" s="383" t="s">
        <v>7017</v>
      </c>
      <c r="B1568" s="383" t="s">
        <v>144</v>
      </c>
      <c r="C1568" s="383" t="s">
        <v>34</v>
      </c>
      <c r="D1568" s="539" t="s">
        <v>1208</v>
      </c>
      <c r="E1568" s="384">
        <v>51</v>
      </c>
      <c r="F1568" s="384">
        <v>0</v>
      </c>
      <c r="G1568" s="384">
        <v>32</v>
      </c>
      <c r="H1568" s="384">
        <v>16</v>
      </c>
      <c r="I1568" s="384">
        <v>3</v>
      </c>
    </row>
    <row r="1569" spans="1:9" s="538" customFormat="1">
      <c r="A1569" s="383" t="s">
        <v>7018</v>
      </c>
      <c r="B1569" s="383" t="s">
        <v>144</v>
      </c>
      <c r="C1569" s="383" t="s">
        <v>188</v>
      </c>
      <c r="D1569" s="539" t="s">
        <v>1208</v>
      </c>
      <c r="E1569" s="384">
        <v>26</v>
      </c>
      <c r="F1569" s="384">
        <v>0</v>
      </c>
      <c r="G1569" s="384">
        <v>18</v>
      </c>
      <c r="H1569" s="384">
        <v>6</v>
      </c>
      <c r="I1569" s="384">
        <v>2</v>
      </c>
    </row>
    <row r="1570" spans="1:9" s="538" customFormat="1">
      <c r="A1570" s="383" t="s">
        <v>7019</v>
      </c>
      <c r="B1570" s="383" t="s">
        <v>144</v>
      </c>
      <c r="C1570" s="383" t="s">
        <v>150</v>
      </c>
      <c r="D1570" s="383" t="s">
        <v>1208</v>
      </c>
      <c r="E1570" s="384">
        <v>16</v>
      </c>
      <c r="F1570" s="384">
        <v>0</v>
      </c>
      <c r="G1570" s="384">
        <v>11</v>
      </c>
      <c r="H1570" s="384">
        <v>5</v>
      </c>
      <c r="I1570" s="384">
        <v>0</v>
      </c>
    </row>
    <row r="1571" spans="1:9" s="538" customFormat="1">
      <c r="A1571" s="383" t="s">
        <v>7020</v>
      </c>
      <c r="B1571" s="383" t="s">
        <v>144</v>
      </c>
      <c r="C1571" s="383" t="s">
        <v>164</v>
      </c>
      <c r="D1571" s="539" t="s">
        <v>1208</v>
      </c>
      <c r="E1571" s="384">
        <v>6</v>
      </c>
      <c r="F1571" s="384">
        <v>0</v>
      </c>
      <c r="G1571" s="384">
        <v>2</v>
      </c>
      <c r="H1571" s="384">
        <v>4</v>
      </c>
      <c r="I1571" s="384">
        <v>0</v>
      </c>
    </row>
    <row r="1572" spans="1:9" s="538" customFormat="1">
      <c r="A1572" s="383" t="s">
        <v>7021</v>
      </c>
      <c r="B1572" s="383" t="s">
        <v>144</v>
      </c>
      <c r="C1572" s="383" t="s">
        <v>189</v>
      </c>
      <c r="D1572" s="383" t="s">
        <v>1208</v>
      </c>
      <c r="E1572" s="384">
        <v>54</v>
      </c>
      <c r="F1572" s="384">
        <v>2</v>
      </c>
      <c r="G1572" s="384">
        <v>38</v>
      </c>
      <c r="H1572" s="384">
        <v>12</v>
      </c>
      <c r="I1572" s="384">
        <v>2</v>
      </c>
    </row>
    <row r="1573" spans="1:9" s="538" customFormat="1">
      <c r="A1573" s="383" t="s">
        <v>7022</v>
      </c>
      <c r="B1573" s="383" t="s">
        <v>144</v>
      </c>
      <c r="C1573" s="383" t="s">
        <v>165</v>
      </c>
      <c r="D1573" s="383" t="s">
        <v>1208</v>
      </c>
      <c r="E1573" s="384">
        <v>12</v>
      </c>
      <c r="F1573" s="384">
        <v>0</v>
      </c>
      <c r="G1573" s="384">
        <v>5</v>
      </c>
      <c r="H1573" s="384">
        <v>7</v>
      </c>
      <c r="I1573" s="384">
        <v>0</v>
      </c>
    </row>
    <row r="1574" spans="1:9" s="538" customFormat="1">
      <c r="A1574" s="383" t="s">
        <v>7023</v>
      </c>
      <c r="B1574" s="383" t="s">
        <v>144</v>
      </c>
      <c r="C1574" s="383" t="s">
        <v>151</v>
      </c>
      <c r="D1574" s="539" t="s">
        <v>1208</v>
      </c>
      <c r="E1574" s="384">
        <v>11</v>
      </c>
      <c r="F1574" s="384">
        <v>0</v>
      </c>
      <c r="G1574" s="384">
        <v>4</v>
      </c>
      <c r="H1574" s="384">
        <v>6</v>
      </c>
      <c r="I1574" s="384">
        <v>1</v>
      </c>
    </row>
    <row r="1575" spans="1:9" s="538" customFormat="1">
      <c r="A1575" s="383" t="s">
        <v>7024</v>
      </c>
      <c r="B1575" s="383" t="s">
        <v>144</v>
      </c>
      <c r="C1575" s="383" t="s">
        <v>92</v>
      </c>
      <c r="D1575" s="383" t="s">
        <v>1208</v>
      </c>
      <c r="E1575" s="384">
        <v>67</v>
      </c>
      <c r="F1575" s="384">
        <v>0</v>
      </c>
      <c r="G1575" s="384">
        <v>42</v>
      </c>
      <c r="H1575" s="384">
        <v>23</v>
      </c>
      <c r="I1575" s="384">
        <v>2</v>
      </c>
    </row>
    <row r="1576" spans="1:9" s="538" customFormat="1">
      <c r="A1576" s="383" t="s">
        <v>7025</v>
      </c>
      <c r="B1576" s="383" t="s">
        <v>144</v>
      </c>
      <c r="C1576" s="383" t="s">
        <v>59</v>
      </c>
      <c r="D1576" s="539" t="s">
        <v>1208</v>
      </c>
      <c r="E1576" s="384">
        <v>9</v>
      </c>
      <c r="F1576" s="384">
        <v>0</v>
      </c>
      <c r="G1576" s="384">
        <v>8</v>
      </c>
      <c r="H1576" s="384">
        <v>1</v>
      </c>
      <c r="I1576" s="384">
        <v>0</v>
      </c>
    </row>
    <row r="1577" spans="1:9" s="538" customFormat="1">
      <c r="A1577" s="383" t="s">
        <v>7026</v>
      </c>
      <c r="B1577" s="383" t="s">
        <v>144</v>
      </c>
      <c r="C1577" s="383" t="s">
        <v>60</v>
      </c>
      <c r="D1577" s="539" t="s">
        <v>1208</v>
      </c>
      <c r="E1577" s="384">
        <v>8</v>
      </c>
      <c r="F1577" s="384">
        <v>0</v>
      </c>
      <c r="G1577" s="384">
        <v>6</v>
      </c>
      <c r="H1577" s="384">
        <v>2</v>
      </c>
      <c r="I1577" s="384">
        <v>0</v>
      </c>
    </row>
    <row r="1578" spans="1:9" s="538" customFormat="1">
      <c r="A1578" s="383" t="s">
        <v>7027</v>
      </c>
      <c r="B1578" s="383" t="s">
        <v>144</v>
      </c>
      <c r="C1578" s="383" t="s">
        <v>208</v>
      </c>
      <c r="D1578" s="539" t="s">
        <v>1208</v>
      </c>
      <c r="E1578" s="384">
        <v>21</v>
      </c>
      <c r="F1578" s="384">
        <v>0</v>
      </c>
      <c r="G1578" s="384">
        <v>16</v>
      </c>
      <c r="H1578" s="384">
        <v>5</v>
      </c>
      <c r="I1578" s="384">
        <v>0</v>
      </c>
    </row>
    <row r="1579" spans="1:9" s="538" customFormat="1">
      <c r="A1579" s="383" t="s">
        <v>7028</v>
      </c>
      <c r="B1579" s="383" t="s">
        <v>144</v>
      </c>
      <c r="C1579" s="383" t="s">
        <v>166</v>
      </c>
      <c r="D1579" s="539" t="s">
        <v>1208</v>
      </c>
      <c r="E1579" s="384">
        <v>16</v>
      </c>
      <c r="F1579" s="384">
        <v>0</v>
      </c>
      <c r="G1579" s="384">
        <v>12</v>
      </c>
      <c r="H1579" s="384">
        <v>4</v>
      </c>
      <c r="I1579" s="384">
        <v>0</v>
      </c>
    </row>
    <row r="1580" spans="1:9" s="538" customFormat="1">
      <c r="A1580" s="383" t="s">
        <v>7029</v>
      </c>
      <c r="B1580" s="383" t="s">
        <v>144</v>
      </c>
      <c r="C1580" s="383" t="s">
        <v>61</v>
      </c>
      <c r="D1580" s="539" t="s">
        <v>1208</v>
      </c>
      <c r="E1580" s="384">
        <v>51</v>
      </c>
      <c r="F1580" s="384">
        <v>4</v>
      </c>
      <c r="G1580" s="384">
        <v>34</v>
      </c>
      <c r="H1580" s="384">
        <v>11</v>
      </c>
      <c r="I1580" s="384">
        <v>2</v>
      </c>
    </row>
    <row r="1581" spans="1:9" s="538" customFormat="1">
      <c r="A1581" s="383" t="s">
        <v>7030</v>
      </c>
      <c r="B1581" s="383" t="s">
        <v>144</v>
      </c>
      <c r="C1581" s="383" t="s">
        <v>82</v>
      </c>
      <c r="D1581" s="539" t="s">
        <v>1208</v>
      </c>
      <c r="E1581" s="384">
        <v>101</v>
      </c>
      <c r="F1581" s="384">
        <v>1</v>
      </c>
      <c r="G1581" s="384">
        <v>53</v>
      </c>
      <c r="H1581" s="384">
        <v>43</v>
      </c>
      <c r="I1581" s="384">
        <v>4</v>
      </c>
    </row>
    <row r="1582" spans="1:9" s="538" customFormat="1">
      <c r="A1582" s="383" t="s">
        <v>7031</v>
      </c>
      <c r="B1582" s="383" t="s">
        <v>144</v>
      </c>
      <c r="C1582" s="383" t="s">
        <v>167</v>
      </c>
      <c r="D1582" s="539" t="s">
        <v>1208</v>
      </c>
      <c r="E1582" s="384">
        <v>22</v>
      </c>
      <c r="F1582" s="384">
        <v>0</v>
      </c>
      <c r="G1582" s="384">
        <v>11</v>
      </c>
      <c r="H1582" s="384">
        <v>10</v>
      </c>
      <c r="I1582" s="384">
        <v>1</v>
      </c>
    </row>
    <row r="1583" spans="1:9" s="538" customFormat="1">
      <c r="A1583" s="383" t="s">
        <v>7032</v>
      </c>
      <c r="B1583" s="383" t="s">
        <v>144</v>
      </c>
      <c r="C1583" s="383" t="s">
        <v>83</v>
      </c>
      <c r="D1583" s="539" t="s">
        <v>1208</v>
      </c>
      <c r="E1583" s="384">
        <v>13</v>
      </c>
      <c r="F1583" s="384">
        <v>0</v>
      </c>
      <c r="G1583" s="384">
        <v>7</v>
      </c>
      <c r="H1583" s="384">
        <v>6</v>
      </c>
      <c r="I1583" s="384">
        <v>0</v>
      </c>
    </row>
    <row r="1584" spans="1:9" s="538" customFormat="1">
      <c r="A1584" s="383" t="s">
        <v>7033</v>
      </c>
      <c r="B1584" s="383" t="s">
        <v>144</v>
      </c>
      <c r="C1584" s="383" t="s">
        <v>84</v>
      </c>
      <c r="D1584" s="383" t="s">
        <v>1208</v>
      </c>
      <c r="E1584" s="384">
        <v>41</v>
      </c>
      <c r="F1584" s="384">
        <v>1</v>
      </c>
      <c r="G1584" s="384">
        <v>24</v>
      </c>
      <c r="H1584" s="384">
        <v>11</v>
      </c>
      <c r="I1584" s="384">
        <v>5</v>
      </c>
    </row>
    <row r="1585" spans="1:9" s="538" customFormat="1">
      <c r="A1585" s="383" t="s">
        <v>7034</v>
      </c>
      <c r="B1585" s="383" t="s">
        <v>144</v>
      </c>
      <c r="C1585" s="383" t="s">
        <v>35</v>
      </c>
      <c r="D1585" s="539" t="s">
        <v>1208</v>
      </c>
      <c r="E1585" s="384">
        <v>16</v>
      </c>
      <c r="F1585" s="384">
        <v>1</v>
      </c>
      <c r="G1585" s="384">
        <v>8</v>
      </c>
      <c r="H1585" s="384">
        <v>5</v>
      </c>
      <c r="I1585" s="384">
        <v>2</v>
      </c>
    </row>
    <row r="1586" spans="1:9" s="538" customFormat="1">
      <c r="A1586" s="383" t="s">
        <v>7035</v>
      </c>
      <c r="B1586" s="383" t="s">
        <v>144</v>
      </c>
      <c r="C1586" s="383" t="s">
        <v>190</v>
      </c>
      <c r="D1586" s="383" t="s">
        <v>1208</v>
      </c>
      <c r="E1586" s="384">
        <v>73</v>
      </c>
      <c r="F1586" s="384">
        <v>2</v>
      </c>
      <c r="G1586" s="384">
        <v>51</v>
      </c>
      <c r="H1586" s="384">
        <v>20</v>
      </c>
      <c r="I1586" s="384">
        <v>0</v>
      </c>
    </row>
    <row r="1587" spans="1:9" s="538" customFormat="1">
      <c r="A1587" s="383" t="s">
        <v>7036</v>
      </c>
      <c r="B1587" s="383" t="s">
        <v>144</v>
      </c>
      <c r="C1587" s="383" t="s">
        <v>93</v>
      </c>
      <c r="D1587" s="383" t="s">
        <v>1208</v>
      </c>
      <c r="E1587" s="384">
        <v>31</v>
      </c>
      <c r="F1587" s="384">
        <v>0</v>
      </c>
      <c r="G1587" s="384">
        <v>17</v>
      </c>
      <c r="H1587" s="384">
        <v>13</v>
      </c>
      <c r="I1587" s="384">
        <v>1</v>
      </c>
    </row>
    <row r="1588" spans="1:9" s="538" customFormat="1">
      <c r="A1588" s="383" t="s">
        <v>7037</v>
      </c>
      <c r="B1588" s="383" t="s">
        <v>144</v>
      </c>
      <c r="C1588" s="383" t="s">
        <v>209</v>
      </c>
      <c r="D1588" s="383" t="s">
        <v>1208</v>
      </c>
      <c r="E1588" s="384">
        <v>15</v>
      </c>
      <c r="F1588" s="384">
        <v>0</v>
      </c>
      <c r="G1588" s="384">
        <v>13</v>
      </c>
      <c r="H1588" s="384">
        <v>2</v>
      </c>
      <c r="I1588" s="384">
        <v>0</v>
      </c>
    </row>
    <row r="1589" spans="1:9" s="538" customFormat="1">
      <c r="A1589" s="383" t="s">
        <v>7038</v>
      </c>
      <c r="B1589" s="383" t="s">
        <v>144</v>
      </c>
      <c r="C1589" s="383" t="s">
        <v>210</v>
      </c>
      <c r="D1589" s="539" t="s">
        <v>1208</v>
      </c>
      <c r="E1589" s="384">
        <v>12</v>
      </c>
      <c r="F1589" s="384">
        <v>2</v>
      </c>
      <c r="G1589" s="384">
        <v>6</v>
      </c>
      <c r="H1589" s="384">
        <v>4</v>
      </c>
      <c r="I1589" s="384">
        <v>0</v>
      </c>
    </row>
    <row r="1590" spans="1:9" s="538" customFormat="1">
      <c r="A1590" s="383" t="s">
        <v>7039</v>
      </c>
      <c r="B1590" s="383" t="s">
        <v>144</v>
      </c>
      <c r="C1590" s="383" t="s">
        <v>191</v>
      </c>
      <c r="D1590" s="539" t="s">
        <v>1208</v>
      </c>
      <c r="E1590" s="384">
        <v>11</v>
      </c>
      <c r="F1590" s="384">
        <v>1</v>
      </c>
      <c r="G1590" s="384">
        <v>7</v>
      </c>
      <c r="H1590" s="384">
        <v>3</v>
      </c>
      <c r="I1590" s="384">
        <v>0</v>
      </c>
    </row>
    <row r="1591" spans="1:9" s="538" customFormat="1">
      <c r="A1591" s="383" t="s">
        <v>7040</v>
      </c>
      <c r="B1591" s="383" t="s">
        <v>144</v>
      </c>
      <c r="C1591" s="383" t="s">
        <v>192</v>
      </c>
      <c r="D1591" s="539" t="s">
        <v>1208</v>
      </c>
      <c r="E1591" s="384">
        <v>16</v>
      </c>
      <c r="F1591" s="384">
        <v>1</v>
      </c>
      <c r="G1591" s="384">
        <v>11</v>
      </c>
      <c r="H1591" s="384">
        <v>3</v>
      </c>
      <c r="I1591" s="384">
        <v>1</v>
      </c>
    </row>
    <row r="1592" spans="1:9" s="538" customFormat="1">
      <c r="A1592" s="383" t="s">
        <v>7041</v>
      </c>
      <c r="B1592" s="383" t="s">
        <v>144</v>
      </c>
      <c r="C1592" s="383" t="s">
        <v>152</v>
      </c>
      <c r="D1592" s="539" t="s">
        <v>1208</v>
      </c>
      <c r="E1592" s="384">
        <v>17</v>
      </c>
      <c r="F1592" s="384">
        <v>2</v>
      </c>
      <c r="G1592" s="384">
        <v>11</v>
      </c>
      <c r="H1592" s="384">
        <v>3</v>
      </c>
      <c r="I1592" s="384">
        <v>1</v>
      </c>
    </row>
    <row r="1593" spans="1:9" s="538" customFormat="1">
      <c r="A1593" s="383" t="s">
        <v>7042</v>
      </c>
      <c r="B1593" s="383" t="s">
        <v>144</v>
      </c>
      <c r="C1593" s="383" t="s">
        <v>168</v>
      </c>
      <c r="D1593" s="383" t="s">
        <v>1208</v>
      </c>
      <c r="E1593" s="384">
        <v>7</v>
      </c>
      <c r="F1593" s="384">
        <v>0</v>
      </c>
      <c r="G1593" s="384">
        <v>5</v>
      </c>
      <c r="H1593" s="384">
        <v>2</v>
      </c>
      <c r="I1593" s="384">
        <v>0</v>
      </c>
    </row>
    <row r="1594" spans="1:9" s="538" customFormat="1">
      <c r="A1594" s="383" t="s">
        <v>7043</v>
      </c>
      <c r="B1594" s="383" t="s">
        <v>144</v>
      </c>
      <c r="C1594" s="383" t="s">
        <v>153</v>
      </c>
      <c r="D1594" s="539" t="s">
        <v>1208</v>
      </c>
      <c r="E1594" s="384">
        <v>27</v>
      </c>
      <c r="F1594" s="384">
        <v>0</v>
      </c>
      <c r="G1594" s="384">
        <v>21</v>
      </c>
      <c r="H1594" s="384">
        <v>6</v>
      </c>
      <c r="I1594" s="384">
        <v>0</v>
      </c>
    </row>
    <row r="1595" spans="1:9" s="538" customFormat="1">
      <c r="A1595" s="383" t="s">
        <v>7044</v>
      </c>
      <c r="B1595" s="383" t="s">
        <v>144</v>
      </c>
      <c r="C1595" s="383" t="s">
        <v>36</v>
      </c>
      <c r="D1595" s="383" t="s">
        <v>1208</v>
      </c>
      <c r="E1595" s="384">
        <v>14</v>
      </c>
      <c r="F1595" s="384">
        <v>0</v>
      </c>
      <c r="G1595" s="384">
        <v>10</v>
      </c>
      <c r="H1595" s="384">
        <v>3</v>
      </c>
      <c r="I1595" s="384">
        <v>1</v>
      </c>
    </row>
    <row r="1596" spans="1:9" s="538" customFormat="1">
      <c r="A1596" s="383" t="s">
        <v>7045</v>
      </c>
      <c r="B1596" s="383" t="s">
        <v>144</v>
      </c>
      <c r="C1596" s="383" t="s">
        <v>62</v>
      </c>
      <c r="D1596" s="539" t="s">
        <v>1208</v>
      </c>
      <c r="E1596" s="384">
        <v>17</v>
      </c>
      <c r="F1596" s="384">
        <v>2</v>
      </c>
      <c r="G1596" s="384">
        <v>6</v>
      </c>
      <c r="H1596" s="384">
        <v>9</v>
      </c>
      <c r="I1596" s="384">
        <v>0</v>
      </c>
    </row>
    <row r="1597" spans="1:9" s="538" customFormat="1">
      <c r="A1597" s="383" t="s">
        <v>7360</v>
      </c>
      <c r="B1597" s="383" t="s">
        <v>144</v>
      </c>
      <c r="C1597" s="383" t="s">
        <v>85</v>
      </c>
      <c r="D1597" s="539" t="s">
        <v>1208</v>
      </c>
      <c r="E1597" s="384">
        <v>8</v>
      </c>
      <c r="F1597" s="384">
        <v>2</v>
      </c>
      <c r="G1597" s="384">
        <v>3</v>
      </c>
      <c r="H1597" s="384">
        <v>3</v>
      </c>
      <c r="I1597" s="384">
        <v>0</v>
      </c>
    </row>
    <row r="1598" spans="1:9" s="538" customFormat="1">
      <c r="A1598" s="383" t="s">
        <v>7046</v>
      </c>
      <c r="B1598" s="383" t="s">
        <v>144</v>
      </c>
      <c r="C1598" s="383" t="s">
        <v>37</v>
      </c>
      <c r="D1598" s="539" t="s">
        <v>1208</v>
      </c>
      <c r="E1598" s="384">
        <v>9</v>
      </c>
      <c r="F1598" s="384">
        <v>0</v>
      </c>
      <c r="G1598" s="384">
        <v>4</v>
      </c>
      <c r="H1598" s="384">
        <v>5</v>
      </c>
      <c r="I1598" s="384">
        <v>0</v>
      </c>
    </row>
    <row r="1599" spans="1:9" s="538" customFormat="1">
      <c r="A1599" s="383" t="s">
        <v>7047</v>
      </c>
      <c r="B1599" s="383" t="s">
        <v>144</v>
      </c>
      <c r="C1599" s="383" t="s">
        <v>220</v>
      </c>
      <c r="D1599" s="539" t="s">
        <v>1208</v>
      </c>
      <c r="E1599" s="384">
        <v>20</v>
      </c>
      <c r="F1599" s="384">
        <v>0</v>
      </c>
      <c r="G1599" s="384">
        <v>11</v>
      </c>
      <c r="H1599" s="384">
        <v>5</v>
      </c>
      <c r="I1599" s="384">
        <v>4</v>
      </c>
    </row>
    <row r="1600" spans="1:9" s="538" customFormat="1">
      <c r="A1600" s="383" t="s">
        <v>7048</v>
      </c>
      <c r="B1600" s="383" t="s">
        <v>144</v>
      </c>
      <c r="C1600" s="383" t="s">
        <v>38</v>
      </c>
      <c r="D1600" s="539" t="s">
        <v>1208</v>
      </c>
      <c r="E1600" s="384">
        <v>12</v>
      </c>
      <c r="F1600" s="384">
        <v>1</v>
      </c>
      <c r="G1600" s="384">
        <v>4</v>
      </c>
      <c r="H1600" s="384">
        <v>7</v>
      </c>
      <c r="I1600" s="384">
        <v>0</v>
      </c>
    </row>
    <row r="1601" spans="1:9" s="538" customFormat="1">
      <c r="A1601" s="383" t="s">
        <v>7049</v>
      </c>
      <c r="B1601" s="383" t="s">
        <v>144</v>
      </c>
      <c r="C1601" s="383" t="s">
        <v>63</v>
      </c>
      <c r="D1601" s="383" t="s">
        <v>1208</v>
      </c>
      <c r="E1601" s="384">
        <v>24</v>
      </c>
      <c r="F1601" s="384">
        <v>0</v>
      </c>
      <c r="G1601" s="384">
        <v>17</v>
      </c>
      <c r="H1601" s="384">
        <v>6</v>
      </c>
      <c r="I1601" s="384">
        <v>1</v>
      </c>
    </row>
    <row r="1602" spans="1:9" s="538" customFormat="1">
      <c r="A1602" s="383" t="s">
        <v>7050</v>
      </c>
      <c r="B1602" s="383" t="s">
        <v>144</v>
      </c>
      <c r="C1602" s="383" t="s">
        <v>221</v>
      </c>
      <c r="D1602" s="539" t="s">
        <v>1208</v>
      </c>
      <c r="E1602" s="384">
        <v>14</v>
      </c>
      <c r="F1602" s="384">
        <v>0</v>
      </c>
      <c r="G1602" s="384">
        <v>10</v>
      </c>
      <c r="H1602" s="384">
        <v>4</v>
      </c>
      <c r="I1602" s="384">
        <v>0</v>
      </c>
    </row>
    <row r="1603" spans="1:9" s="538" customFormat="1">
      <c r="A1603" s="383" t="s">
        <v>7051</v>
      </c>
      <c r="B1603" s="383" t="s">
        <v>144</v>
      </c>
      <c r="C1603" s="383" t="s">
        <v>193</v>
      </c>
      <c r="D1603" s="539" t="s">
        <v>1208</v>
      </c>
      <c r="E1603" s="384">
        <v>19</v>
      </c>
      <c r="F1603" s="384">
        <v>2</v>
      </c>
      <c r="G1603" s="384">
        <v>14</v>
      </c>
      <c r="H1603" s="384">
        <v>3</v>
      </c>
      <c r="I1603" s="384">
        <v>0</v>
      </c>
    </row>
    <row r="1604" spans="1:9" s="538" customFormat="1">
      <c r="A1604" s="383" t="s">
        <v>7052</v>
      </c>
      <c r="B1604" s="383" t="s">
        <v>144</v>
      </c>
      <c r="C1604" s="383" t="s">
        <v>222</v>
      </c>
      <c r="D1604" s="539" t="s">
        <v>1208</v>
      </c>
      <c r="E1604" s="384">
        <v>27</v>
      </c>
      <c r="F1604" s="384">
        <v>0</v>
      </c>
      <c r="G1604" s="384">
        <v>12</v>
      </c>
      <c r="H1604" s="384">
        <v>13</v>
      </c>
      <c r="I1604" s="384">
        <v>2</v>
      </c>
    </row>
    <row r="1605" spans="1:9" s="538" customFormat="1">
      <c r="A1605" s="383" t="s">
        <v>7053</v>
      </c>
      <c r="B1605" s="383" t="s">
        <v>144</v>
      </c>
      <c r="C1605" s="383" t="s">
        <v>211</v>
      </c>
      <c r="D1605" s="539" t="s">
        <v>1208</v>
      </c>
      <c r="E1605" s="384">
        <v>44</v>
      </c>
      <c r="F1605" s="384">
        <v>0</v>
      </c>
      <c r="G1605" s="384">
        <v>24</v>
      </c>
      <c r="H1605" s="384">
        <v>17</v>
      </c>
      <c r="I1605" s="384">
        <v>3</v>
      </c>
    </row>
    <row r="1606" spans="1:9" s="538" customFormat="1">
      <c r="A1606" s="383" t="s">
        <v>7054</v>
      </c>
      <c r="B1606" s="383" t="s">
        <v>144</v>
      </c>
      <c r="C1606" s="383" t="s">
        <v>212</v>
      </c>
      <c r="D1606" s="539" t="s">
        <v>1208</v>
      </c>
      <c r="E1606" s="384">
        <v>11</v>
      </c>
      <c r="F1606" s="384">
        <v>0</v>
      </c>
      <c r="G1606" s="384">
        <v>9</v>
      </c>
      <c r="H1606" s="384">
        <v>2</v>
      </c>
      <c r="I1606" s="384">
        <v>0</v>
      </c>
    </row>
    <row r="1607" spans="1:9" s="538" customFormat="1">
      <c r="A1607" s="383" t="s">
        <v>7055</v>
      </c>
      <c r="B1607" s="383" t="s">
        <v>144</v>
      </c>
      <c r="C1607" s="383" t="s">
        <v>169</v>
      </c>
      <c r="D1607" s="383" t="s">
        <v>1208</v>
      </c>
      <c r="E1607" s="384">
        <v>15</v>
      </c>
      <c r="F1607" s="384">
        <v>0</v>
      </c>
      <c r="G1607" s="384">
        <v>7</v>
      </c>
      <c r="H1607" s="384">
        <v>8</v>
      </c>
      <c r="I1607" s="384">
        <v>0</v>
      </c>
    </row>
    <row r="1608" spans="1:9" s="538" customFormat="1">
      <c r="A1608" s="383" t="s">
        <v>7056</v>
      </c>
      <c r="B1608" s="383" t="s">
        <v>144</v>
      </c>
      <c r="C1608" s="383" t="s">
        <v>194</v>
      </c>
      <c r="D1608" s="539" t="s">
        <v>1208</v>
      </c>
      <c r="E1608" s="384">
        <v>21</v>
      </c>
      <c r="F1608" s="384">
        <v>0</v>
      </c>
      <c r="G1608" s="384">
        <v>10</v>
      </c>
      <c r="H1608" s="384">
        <v>9</v>
      </c>
      <c r="I1608" s="384">
        <v>2</v>
      </c>
    </row>
    <row r="1609" spans="1:9" s="538" customFormat="1">
      <c r="A1609" s="383" t="s">
        <v>7057</v>
      </c>
      <c r="B1609" s="383" t="s">
        <v>144</v>
      </c>
      <c r="C1609" s="383" t="s">
        <v>94</v>
      </c>
      <c r="D1609" s="539" t="s">
        <v>1208</v>
      </c>
      <c r="E1609" s="384">
        <v>8</v>
      </c>
      <c r="F1609" s="384">
        <v>0</v>
      </c>
      <c r="G1609" s="384">
        <v>3</v>
      </c>
      <c r="H1609" s="384">
        <v>4</v>
      </c>
      <c r="I1609" s="384">
        <v>1</v>
      </c>
    </row>
    <row r="1610" spans="1:9" s="538" customFormat="1">
      <c r="A1610" s="383" t="s">
        <v>7058</v>
      </c>
      <c r="B1610" s="383" t="s">
        <v>144</v>
      </c>
      <c r="C1610" s="383" t="s">
        <v>154</v>
      </c>
      <c r="D1610" s="539" t="s">
        <v>1208</v>
      </c>
      <c r="E1610" s="384">
        <v>23</v>
      </c>
      <c r="F1610" s="384">
        <v>0</v>
      </c>
      <c r="G1610" s="384">
        <v>20</v>
      </c>
      <c r="H1610" s="384">
        <v>2</v>
      </c>
      <c r="I1610" s="384">
        <v>1</v>
      </c>
    </row>
    <row r="1611" spans="1:9" s="538" customFormat="1">
      <c r="A1611" s="383" t="s">
        <v>7059</v>
      </c>
      <c r="B1611" s="383" t="s">
        <v>144</v>
      </c>
      <c r="C1611" s="383" t="s">
        <v>39</v>
      </c>
      <c r="D1611" s="539" t="s">
        <v>1208</v>
      </c>
      <c r="E1611" s="384">
        <v>8</v>
      </c>
      <c r="F1611" s="384">
        <v>0</v>
      </c>
      <c r="G1611" s="384">
        <v>8</v>
      </c>
      <c r="H1611" s="384">
        <v>0</v>
      </c>
      <c r="I1611" s="384">
        <v>0</v>
      </c>
    </row>
    <row r="1612" spans="1:9" s="538" customFormat="1">
      <c r="A1612" s="383" t="s">
        <v>7060</v>
      </c>
      <c r="B1612" s="383" t="s">
        <v>144</v>
      </c>
      <c r="C1612" s="383" t="s">
        <v>223</v>
      </c>
      <c r="D1612" s="539" t="s">
        <v>1208</v>
      </c>
      <c r="E1612" s="384">
        <v>78</v>
      </c>
      <c r="F1612" s="384">
        <v>5</v>
      </c>
      <c r="G1612" s="384">
        <v>56</v>
      </c>
      <c r="H1612" s="384">
        <v>14</v>
      </c>
      <c r="I1612" s="384">
        <v>3</v>
      </c>
    </row>
    <row r="1613" spans="1:9" s="538" customFormat="1">
      <c r="A1613" s="383" t="s">
        <v>7061</v>
      </c>
      <c r="B1613" s="383" t="s">
        <v>144</v>
      </c>
      <c r="C1613" s="383" t="s">
        <v>40</v>
      </c>
      <c r="D1613" s="539" t="s">
        <v>1208</v>
      </c>
      <c r="E1613" s="384">
        <v>15</v>
      </c>
      <c r="F1613" s="384">
        <v>1</v>
      </c>
      <c r="G1613" s="384">
        <v>13</v>
      </c>
      <c r="H1613" s="384">
        <v>1</v>
      </c>
      <c r="I1613" s="384">
        <v>0</v>
      </c>
    </row>
    <row r="1614" spans="1:9" s="538" customFormat="1">
      <c r="A1614" s="383" t="s">
        <v>7062</v>
      </c>
      <c r="B1614" s="383" t="s">
        <v>144</v>
      </c>
      <c r="C1614" s="383" t="s">
        <v>21</v>
      </c>
      <c r="D1614" s="539" t="s">
        <v>1208</v>
      </c>
      <c r="E1614" s="384">
        <v>13</v>
      </c>
      <c r="F1614" s="384">
        <v>1</v>
      </c>
      <c r="G1614" s="384">
        <v>9</v>
      </c>
      <c r="H1614" s="384">
        <v>2</v>
      </c>
      <c r="I1614" s="384">
        <v>1</v>
      </c>
    </row>
    <row r="1615" spans="1:9" s="538" customFormat="1">
      <c r="A1615" s="383" t="s">
        <v>7063</v>
      </c>
      <c r="B1615" s="383" t="s">
        <v>144</v>
      </c>
      <c r="C1615" s="383" t="s">
        <v>224</v>
      </c>
      <c r="D1615" s="539" t="s">
        <v>1208</v>
      </c>
      <c r="E1615" s="384">
        <v>7</v>
      </c>
      <c r="F1615" s="384">
        <v>0</v>
      </c>
      <c r="G1615" s="384">
        <v>5</v>
      </c>
      <c r="H1615" s="384">
        <v>2</v>
      </c>
      <c r="I1615" s="384">
        <v>0</v>
      </c>
    </row>
    <row r="1616" spans="1:9" s="538" customFormat="1">
      <c r="A1616" s="383" t="s">
        <v>7064</v>
      </c>
      <c r="B1616" s="383" t="s">
        <v>144</v>
      </c>
      <c r="C1616" s="383" t="s">
        <v>95</v>
      </c>
      <c r="D1616" s="539" t="s">
        <v>1208</v>
      </c>
      <c r="E1616" s="384">
        <v>50</v>
      </c>
      <c r="F1616" s="384">
        <v>1</v>
      </c>
      <c r="G1616" s="384">
        <v>23</v>
      </c>
      <c r="H1616" s="384">
        <v>18</v>
      </c>
      <c r="I1616" s="384">
        <v>8</v>
      </c>
    </row>
    <row r="1617" spans="1:9" s="538" customFormat="1">
      <c r="A1617" s="383" t="s">
        <v>7065</v>
      </c>
      <c r="B1617" s="383" t="s">
        <v>144</v>
      </c>
      <c r="C1617" s="383" t="s">
        <v>22</v>
      </c>
      <c r="D1617" s="539" t="s">
        <v>1208</v>
      </c>
      <c r="E1617" s="384">
        <v>27</v>
      </c>
      <c r="F1617" s="384">
        <v>0</v>
      </c>
      <c r="G1617" s="384">
        <v>17</v>
      </c>
      <c r="H1617" s="384">
        <v>7</v>
      </c>
      <c r="I1617" s="384">
        <v>3</v>
      </c>
    </row>
    <row r="1618" spans="1:9" s="538" customFormat="1">
      <c r="A1618" s="383" t="s">
        <v>7066</v>
      </c>
      <c r="B1618" s="383" t="s">
        <v>144</v>
      </c>
      <c r="C1618" s="383" t="s">
        <v>195</v>
      </c>
      <c r="D1618" s="539" t="s">
        <v>1208</v>
      </c>
      <c r="E1618" s="384">
        <v>158</v>
      </c>
      <c r="F1618" s="384">
        <v>7</v>
      </c>
      <c r="G1618" s="384">
        <v>121</v>
      </c>
      <c r="H1618" s="384">
        <v>29</v>
      </c>
      <c r="I1618" s="384">
        <v>1</v>
      </c>
    </row>
    <row r="1619" spans="1:9" s="538" customFormat="1">
      <c r="A1619" s="383" t="s">
        <v>7067</v>
      </c>
      <c r="B1619" s="383" t="s">
        <v>144</v>
      </c>
      <c r="C1619" s="383" t="s">
        <v>155</v>
      </c>
      <c r="D1619" s="539" t="s">
        <v>1208</v>
      </c>
      <c r="E1619" s="384">
        <v>26</v>
      </c>
      <c r="F1619" s="384">
        <v>0</v>
      </c>
      <c r="G1619" s="384">
        <v>18</v>
      </c>
      <c r="H1619" s="384">
        <v>8</v>
      </c>
      <c r="I1619" s="384">
        <v>0</v>
      </c>
    </row>
    <row r="1620" spans="1:9" s="538" customFormat="1">
      <c r="A1620" s="383" t="s">
        <v>7068</v>
      </c>
      <c r="B1620" s="383" t="s">
        <v>144</v>
      </c>
      <c r="C1620" s="383" t="s">
        <v>213</v>
      </c>
      <c r="D1620" s="383" t="s">
        <v>1208</v>
      </c>
      <c r="E1620" s="384">
        <v>28</v>
      </c>
      <c r="F1620" s="384">
        <v>0</v>
      </c>
      <c r="G1620" s="384">
        <v>16</v>
      </c>
      <c r="H1620" s="384">
        <v>12</v>
      </c>
      <c r="I1620" s="384">
        <v>0</v>
      </c>
    </row>
    <row r="1621" spans="1:9" s="538" customFormat="1">
      <c r="A1621" s="383" t="s">
        <v>7069</v>
      </c>
      <c r="B1621" s="383" t="s">
        <v>144</v>
      </c>
      <c r="C1621" s="383" t="s">
        <v>41</v>
      </c>
      <c r="D1621" s="383" t="s">
        <v>1208</v>
      </c>
      <c r="E1621" s="384">
        <v>24</v>
      </c>
      <c r="F1621" s="384">
        <v>0</v>
      </c>
      <c r="G1621" s="384">
        <v>12</v>
      </c>
      <c r="H1621" s="384">
        <v>12</v>
      </c>
      <c r="I1621" s="384">
        <v>0</v>
      </c>
    </row>
    <row r="1622" spans="1:9" s="538" customFormat="1">
      <c r="A1622" s="383" t="s">
        <v>7070</v>
      </c>
      <c r="B1622" s="383" t="s">
        <v>144</v>
      </c>
      <c r="C1622" s="383" t="s">
        <v>225</v>
      </c>
      <c r="D1622" s="539" t="s">
        <v>1208</v>
      </c>
      <c r="E1622" s="384">
        <v>11</v>
      </c>
      <c r="F1622" s="384">
        <v>0</v>
      </c>
      <c r="G1622" s="384">
        <v>8</v>
      </c>
      <c r="H1622" s="384">
        <v>3</v>
      </c>
      <c r="I1622" s="384">
        <v>0</v>
      </c>
    </row>
    <row r="1623" spans="1:9" s="538" customFormat="1">
      <c r="A1623" s="383" t="s">
        <v>7071</v>
      </c>
      <c r="B1623" s="383" t="s">
        <v>144</v>
      </c>
      <c r="C1623" s="383" t="s">
        <v>96</v>
      </c>
      <c r="D1623" s="383" t="s">
        <v>1208</v>
      </c>
      <c r="E1623" s="384">
        <v>10</v>
      </c>
      <c r="F1623" s="384">
        <v>0</v>
      </c>
      <c r="G1623" s="384">
        <v>5</v>
      </c>
      <c r="H1623" s="384">
        <v>4</v>
      </c>
      <c r="I1623" s="384">
        <v>1</v>
      </c>
    </row>
    <row r="1624" spans="1:9" s="538" customFormat="1">
      <c r="A1624" s="383" t="s">
        <v>7072</v>
      </c>
      <c r="B1624" s="383" t="s">
        <v>144</v>
      </c>
      <c r="C1624" s="383" t="s">
        <v>214</v>
      </c>
      <c r="D1624" s="539" t="s">
        <v>1208</v>
      </c>
      <c r="E1624" s="384">
        <v>10</v>
      </c>
      <c r="F1624" s="384">
        <v>0</v>
      </c>
      <c r="G1624" s="384">
        <v>8</v>
      </c>
      <c r="H1624" s="384">
        <v>2</v>
      </c>
      <c r="I1624" s="384">
        <v>0</v>
      </c>
    </row>
    <row r="1625" spans="1:9" s="538" customFormat="1">
      <c r="A1625" s="383" t="s">
        <v>7073</v>
      </c>
      <c r="B1625" s="383" t="s">
        <v>144</v>
      </c>
      <c r="C1625" s="383" t="s">
        <v>156</v>
      </c>
      <c r="D1625" s="539" t="s">
        <v>1208</v>
      </c>
      <c r="E1625" s="384">
        <v>8</v>
      </c>
      <c r="F1625" s="384">
        <v>0</v>
      </c>
      <c r="G1625" s="384">
        <v>5</v>
      </c>
      <c r="H1625" s="384">
        <v>3</v>
      </c>
      <c r="I1625" s="384">
        <v>0</v>
      </c>
    </row>
    <row r="1626" spans="1:9" s="538" customFormat="1">
      <c r="A1626" s="383" t="s">
        <v>7074</v>
      </c>
      <c r="B1626" s="383" t="s">
        <v>144</v>
      </c>
      <c r="C1626" s="383" t="s">
        <v>42</v>
      </c>
      <c r="D1626" s="383" t="s">
        <v>1208</v>
      </c>
      <c r="E1626" s="384">
        <v>22</v>
      </c>
      <c r="F1626" s="384">
        <v>1</v>
      </c>
      <c r="G1626" s="384">
        <v>14</v>
      </c>
      <c r="H1626" s="384">
        <v>7</v>
      </c>
      <c r="I1626" s="384">
        <v>0</v>
      </c>
    </row>
    <row r="1627" spans="1:9" s="538" customFormat="1">
      <c r="A1627" s="383" t="s">
        <v>7075</v>
      </c>
      <c r="B1627" s="383" t="s">
        <v>144</v>
      </c>
      <c r="C1627" s="383" t="s">
        <v>64</v>
      </c>
      <c r="D1627" s="539" t="s">
        <v>1208</v>
      </c>
      <c r="E1627" s="384">
        <v>32</v>
      </c>
      <c r="F1627" s="384">
        <v>3</v>
      </c>
      <c r="G1627" s="384">
        <v>16</v>
      </c>
      <c r="H1627" s="384">
        <v>11</v>
      </c>
      <c r="I1627" s="384">
        <v>2</v>
      </c>
    </row>
    <row r="1628" spans="1:9" s="538" customFormat="1">
      <c r="A1628" s="383" t="s">
        <v>7076</v>
      </c>
      <c r="B1628" s="383" t="s">
        <v>144</v>
      </c>
      <c r="C1628" s="383" t="s">
        <v>226</v>
      </c>
      <c r="D1628" s="383" t="s">
        <v>1208</v>
      </c>
      <c r="E1628" s="384">
        <v>16</v>
      </c>
      <c r="F1628" s="384">
        <v>0</v>
      </c>
      <c r="G1628" s="384">
        <v>13</v>
      </c>
      <c r="H1628" s="384">
        <v>3</v>
      </c>
      <c r="I1628" s="384">
        <v>0</v>
      </c>
    </row>
    <row r="1629" spans="1:9" s="538" customFormat="1">
      <c r="A1629" s="383" t="s">
        <v>7077</v>
      </c>
      <c r="B1629" s="383" t="s">
        <v>144</v>
      </c>
      <c r="C1629" s="383" t="s">
        <v>157</v>
      </c>
      <c r="D1629" s="539" t="s">
        <v>1208</v>
      </c>
      <c r="E1629" s="384">
        <v>23</v>
      </c>
      <c r="F1629" s="384">
        <v>0</v>
      </c>
      <c r="G1629" s="384">
        <v>14</v>
      </c>
      <c r="H1629" s="384">
        <v>8</v>
      </c>
      <c r="I1629" s="384">
        <v>1</v>
      </c>
    </row>
    <row r="1630" spans="1:9" s="538" customFormat="1">
      <c r="A1630" s="383" t="s">
        <v>7078</v>
      </c>
      <c r="B1630" s="383" t="s">
        <v>144</v>
      </c>
      <c r="C1630" s="383" t="s">
        <v>158</v>
      </c>
      <c r="D1630" s="539" t="s">
        <v>1208</v>
      </c>
      <c r="E1630" s="384">
        <v>25</v>
      </c>
      <c r="F1630" s="384">
        <v>0</v>
      </c>
      <c r="G1630" s="384">
        <v>18</v>
      </c>
      <c r="H1630" s="384">
        <v>6</v>
      </c>
      <c r="I1630" s="384">
        <v>1</v>
      </c>
    </row>
    <row r="1631" spans="1:9" s="538" customFormat="1">
      <c r="A1631" s="383" t="s">
        <v>7079</v>
      </c>
      <c r="B1631" s="383" t="s">
        <v>144</v>
      </c>
      <c r="C1631" s="383" t="s">
        <v>43</v>
      </c>
      <c r="D1631" s="539" t="s">
        <v>1208</v>
      </c>
      <c r="E1631" s="384">
        <v>13</v>
      </c>
      <c r="F1631" s="384">
        <v>1</v>
      </c>
      <c r="G1631" s="384">
        <v>9</v>
      </c>
      <c r="H1631" s="384">
        <v>2</v>
      </c>
      <c r="I1631" s="384">
        <v>1</v>
      </c>
    </row>
    <row r="1632" spans="1:9" s="538" customFormat="1">
      <c r="A1632" s="383" t="s">
        <v>7080</v>
      </c>
      <c r="B1632" s="383" t="s">
        <v>144</v>
      </c>
      <c r="C1632" s="383" t="s">
        <v>227</v>
      </c>
      <c r="D1632" s="383" t="s">
        <v>1208</v>
      </c>
      <c r="E1632" s="384">
        <v>55</v>
      </c>
      <c r="F1632" s="384">
        <v>1</v>
      </c>
      <c r="G1632" s="384">
        <v>36</v>
      </c>
      <c r="H1632" s="384">
        <v>16</v>
      </c>
      <c r="I1632" s="384">
        <v>2</v>
      </c>
    </row>
    <row r="1633" spans="1:9" s="538" customFormat="1">
      <c r="A1633" s="383" t="s">
        <v>7081</v>
      </c>
      <c r="B1633" s="383" t="s">
        <v>144</v>
      </c>
      <c r="C1633" s="383" t="s">
        <v>196</v>
      </c>
      <c r="D1633" s="539" t="s">
        <v>1208</v>
      </c>
      <c r="E1633" s="384">
        <v>35</v>
      </c>
      <c r="F1633" s="384">
        <v>5</v>
      </c>
      <c r="G1633" s="384">
        <v>23</v>
      </c>
      <c r="H1633" s="384">
        <v>6</v>
      </c>
      <c r="I1633" s="384">
        <v>1</v>
      </c>
    </row>
    <row r="1634" spans="1:9" s="538" customFormat="1">
      <c r="A1634" s="383" t="s">
        <v>7082</v>
      </c>
      <c r="B1634" s="383" t="s">
        <v>144</v>
      </c>
      <c r="C1634" s="383" t="s">
        <v>197</v>
      </c>
      <c r="D1634" s="539" t="s">
        <v>1208</v>
      </c>
      <c r="E1634" s="384">
        <v>82</v>
      </c>
      <c r="F1634" s="384">
        <v>7</v>
      </c>
      <c r="G1634" s="384">
        <v>59</v>
      </c>
      <c r="H1634" s="384">
        <v>10</v>
      </c>
      <c r="I1634" s="384">
        <v>6</v>
      </c>
    </row>
    <row r="1635" spans="1:9" s="538" customFormat="1">
      <c r="A1635" s="383" t="s">
        <v>7083</v>
      </c>
      <c r="B1635" s="383" t="s">
        <v>144</v>
      </c>
      <c r="C1635" s="383" t="s">
        <v>159</v>
      </c>
      <c r="D1635" s="383" t="s">
        <v>1208</v>
      </c>
      <c r="E1635" s="384">
        <v>5</v>
      </c>
      <c r="F1635" s="384">
        <v>0</v>
      </c>
      <c r="G1635" s="384">
        <v>1</v>
      </c>
      <c r="H1635" s="384">
        <v>3</v>
      </c>
      <c r="I1635" s="384">
        <v>1</v>
      </c>
    </row>
    <row r="1636" spans="1:9" s="538" customFormat="1">
      <c r="A1636" s="383" t="s">
        <v>7084</v>
      </c>
      <c r="B1636" s="383" t="s">
        <v>144</v>
      </c>
      <c r="C1636" s="383" t="s">
        <v>44</v>
      </c>
      <c r="D1636" s="539" t="s">
        <v>1208</v>
      </c>
      <c r="E1636" s="384">
        <v>5</v>
      </c>
      <c r="F1636" s="384">
        <v>0</v>
      </c>
      <c r="G1636" s="384">
        <v>4</v>
      </c>
      <c r="H1636" s="384">
        <v>1</v>
      </c>
      <c r="I1636" s="384">
        <v>0</v>
      </c>
    </row>
    <row r="1637" spans="1:9" s="538" customFormat="1">
      <c r="A1637" s="383" t="s">
        <v>7085</v>
      </c>
      <c r="B1637" s="383" t="s">
        <v>144</v>
      </c>
      <c r="C1637" s="383" t="s">
        <v>215</v>
      </c>
      <c r="D1637" s="539" t="s">
        <v>1208</v>
      </c>
      <c r="E1637" s="384">
        <v>58</v>
      </c>
      <c r="F1637" s="384">
        <v>1</v>
      </c>
      <c r="G1637" s="384">
        <v>38</v>
      </c>
      <c r="H1637" s="384">
        <v>18</v>
      </c>
      <c r="I1637" s="384">
        <v>1</v>
      </c>
    </row>
    <row r="1638" spans="1:9" s="538" customFormat="1">
      <c r="A1638" s="383" t="s">
        <v>7086</v>
      </c>
      <c r="B1638" s="383" t="s">
        <v>144</v>
      </c>
      <c r="C1638" s="383" t="s">
        <v>198</v>
      </c>
      <c r="D1638" s="539" t="s">
        <v>1208</v>
      </c>
      <c r="E1638" s="384">
        <v>20</v>
      </c>
      <c r="F1638" s="384">
        <v>3</v>
      </c>
      <c r="G1638" s="384">
        <v>14</v>
      </c>
      <c r="H1638" s="384">
        <v>3</v>
      </c>
      <c r="I1638" s="384">
        <v>0</v>
      </c>
    </row>
    <row r="1639" spans="1:9" s="538" customFormat="1">
      <c r="A1639" s="383" t="s">
        <v>7087</v>
      </c>
      <c r="B1639" s="383" t="s">
        <v>144</v>
      </c>
      <c r="C1639" s="383" t="s">
        <v>180</v>
      </c>
      <c r="D1639" s="383" t="s">
        <v>1208</v>
      </c>
      <c r="E1639" s="384">
        <v>14</v>
      </c>
      <c r="F1639" s="384">
        <v>0</v>
      </c>
      <c r="G1639" s="384">
        <v>7</v>
      </c>
      <c r="H1639" s="384">
        <v>6</v>
      </c>
      <c r="I1639" s="384">
        <v>1</v>
      </c>
    </row>
    <row r="1640" spans="1:9" s="538" customFormat="1">
      <c r="A1640" s="383" t="s">
        <v>7088</v>
      </c>
      <c r="B1640" s="383" t="s">
        <v>144</v>
      </c>
      <c r="C1640" s="383" t="s">
        <v>199</v>
      </c>
      <c r="D1640" s="539" t="s">
        <v>1208</v>
      </c>
      <c r="E1640" s="384">
        <v>34</v>
      </c>
      <c r="F1640" s="384">
        <v>1</v>
      </c>
      <c r="G1640" s="384">
        <v>28</v>
      </c>
      <c r="H1640" s="384">
        <v>5</v>
      </c>
      <c r="I1640" s="384">
        <v>0</v>
      </c>
    </row>
    <row r="1641" spans="1:9" s="538" customFormat="1">
      <c r="A1641" s="383" t="s">
        <v>7089</v>
      </c>
      <c r="B1641" s="383" t="s">
        <v>144</v>
      </c>
      <c r="C1641" s="383" t="s">
        <v>228</v>
      </c>
      <c r="D1641" s="383" t="s">
        <v>1208</v>
      </c>
      <c r="E1641" s="384">
        <v>11</v>
      </c>
      <c r="F1641" s="384">
        <v>1</v>
      </c>
      <c r="G1641" s="384">
        <v>5</v>
      </c>
      <c r="H1641" s="384">
        <v>5</v>
      </c>
      <c r="I1641" s="384">
        <v>0</v>
      </c>
    </row>
    <row r="1642" spans="1:9" s="538" customFormat="1">
      <c r="A1642" s="383" t="s">
        <v>7090</v>
      </c>
      <c r="B1642" s="383" t="s">
        <v>144</v>
      </c>
      <c r="C1642" s="383" t="s">
        <v>229</v>
      </c>
      <c r="D1642" s="539" t="s">
        <v>1208</v>
      </c>
      <c r="E1642" s="384">
        <v>44</v>
      </c>
      <c r="F1642" s="384">
        <v>3</v>
      </c>
      <c r="G1642" s="384">
        <v>28</v>
      </c>
      <c r="H1642" s="384">
        <v>13</v>
      </c>
      <c r="I1642" s="384">
        <v>0</v>
      </c>
    </row>
    <row r="1643" spans="1:9" s="538" customFormat="1">
      <c r="A1643" s="383" t="s">
        <v>7091</v>
      </c>
      <c r="B1643" s="383" t="s">
        <v>144</v>
      </c>
      <c r="C1643" s="383" t="s">
        <v>65</v>
      </c>
      <c r="D1643" s="539" t="s">
        <v>1208</v>
      </c>
      <c r="E1643" s="384">
        <v>25</v>
      </c>
      <c r="F1643" s="384">
        <v>0</v>
      </c>
      <c r="G1643" s="384">
        <v>15</v>
      </c>
      <c r="H1643" s="384">
        <v>10</v>
      </c>
      <c r="I1643" s="384">
        <v>0</v>
      </c>
    </row>
    <row r="1644" spans="1:9" s="538" customFormat="1">
      <c r="A1644" s="383" t="s">
        <v>7361</v>
      </c>
      <c r="B1644" s="383" t="s">
        <v>144</v>
      </c>
      <c r="C1644" s="383" t="s">
        <v>66</v>
      </c>
      <c r="D1644" s="539" t="s">
        <v>1229</v>
      </c>
      <c r="E1644" s="384">
        <v>44225</v>
      </c>
      <c r="F1644" s="384">
        <v>4390</v>
      </c>
      <c r="G1644" s="384">
        <v>28127</v>
      </c>
      <c r="H1644" s="384">
        <v>11290</v>
      </c>
      <c r="I1644" s="384">
        <v>418</v>
      </c>
    </row>
    <row r="1645" spans="1:9" s="538" customFormat="1">
      <c r="A1645" s="383" t="s">
        <v>2145</v>
      </c>
      <c r="B1645" s="383" t="s">
        <v>144</v>
      </c>
      <c r="C1645" s="383" t="s">
        <v>97</v>
      </c>
      <c r="D1645" s="383" t="s">
        <v>1229</v>
      </c>
      <c r="E1645" s="384">
        <v>153</v>
      </c>
      <c r="F1645" s="384">
        <v>15</v>
      </c>
      <c r="G1645" s="384">
        <v>96</v>
      </c>
      <c r="H1645" s="384">
        <v>42</v>
      </c>
      <c r="I1645" s="384">
        <v>0</v>
      </c>
    </row>
    <row r="1646" spans="1:9" s="538" customFormat="1">
      <c r="A1646" s="383" t="s">
        <v>2148</v>
      </c>
      <c r="B1646" s="383" t="s">
        <v>144</v>
      </c>
      <c r="C1646" s="383" t="s">
        <v>98</v>
      </c>
      <c r="D1646" s="539" t="s">
        <v>1229</v>
      </c>
      <c r="E1646" s="384">
        <v>270</v>
      </c>
      <c r="F1646" s="384">
        <v>34</v>
      </c>
      <c r="G1646" s="384">
        <v>162</v>
      </c>
      <c r="H1646" s="384">
        <v>72</v>
      </c>
      <c r="I1646" s="384">
        <v>2</v>
      </c>
    </row>
    <row r="1647" spans="1:9" s="538" customFormat="1">
      <c r="A1647" s="383" t="s">
        <v>2151</v>
      </c>
      <c r="B1647" s="383" t="s">
        <v>144</v>
      </c>
      <c r="C1647" s="383" t="s">
        <v>230</v>
      </c>
      <c r="D1647" s="539" t="s">
        <v>1229</v>
      </c>
      <c r="E1647" s="384">
        <v>149</v>
      </c>
      <c r="F1647" s="384">
        <v>10</v>
      </c>
      <c r="G1647" s="384">
        <v>100</v>
      </c>
      <c r="H1647" s="384">
        <v>39</v>
      </c>
      <c r="I1647" s="384">
        <v>0</v>
      </c>
    </row>
    <row r="1648" spans="1:9" s="538" customFormat="1">
      <c r="A1648" s="383" t="s">
        <v>2154</v>
      </c>
      <c r="B1648" s="383" t="s">
        <v>144</v>
      </c>
      <c r="C1648" s="383" t="s">
        <v>200</v>
      </c>
      <c r="D1648" s="539" t="s">
        <v>1229</v>
      </c>
      <c r="E1648" s="384">
        <v>152</v>
      </c>
      <c r="F1648" s="384">
        <v>22</v>
      </c>
      <c r="G1648" s="384">
        <v>87</v>
      </c>
      <c r="H1648" s="384">
        <v>42</v>
      </c>
      <c r="I1648" s="384">
        <v>1</v>
      </c>
    </row>
    <row r="1649" spans="1:9" s="538" customFormat="1">
      <c r="A1649" s="383" t="s">
        <v>2157</v>
      </c>
      <c r="B1649" s="383" t="s">
        <v>144</v>
      </c>
      <c r="C1649" s="383" t="s">
        <v>86</v>
      </c>
      <c r="D1649" s="539" t="s">
        <v>1229</v>
      </c>
      <c r="E1649" s="384">
        <v>129</v>
      </c>
      <c r="F1649" s="384">
        <v>18</v>
      </c>
      <c r="G1649" s="384">
        <v>86</v>
      </c>
      <c r="H1649" s="384">
        <v>25</v>
      </c>
      <c r="I1649" s="384">
        <v>0</v>
      </c>
    </row>
    <row r="1650" spans="1:9" s="538" customFormat="1">
      <c r="A1650" s="383" t="s">
        <v>2160</v>
      </c>
      <c r="B1650" s="383" t="s">
        <v>144</v>
      </c>
      <c r="C1650" s="383" t="s">
        <v>99</v>
      </c>
      <c r="D1650" s="383" t="s">
        <v>1229</v>
      </c>
      <c r="E1650" s="384">
        <v>329</v>
      </c>
      <c r="F1650" s="384">
        <v>64</v>
      </c>
      <c r="G1650" s="384">
        <v>188</v>
      </c>
      <c r="H1650" s="384">
        <v>72</v>
      </c>
      <c r="I1650" s="384">
        <v>5</v>
      </c>
    </row>
    <row r="1651" spans="1:9" s="538" customFormat="1">
      <c r="A1651" s="383" t="s">
        <v>2163</v>
      </c>
      <c r="B1651" s="383" t="s">
        <v>144</v>
      </c>
      <c r="C1651" s="383" t="s">
        <v>216</v>
      </c>
      <c r="D1651" s="539" t="s">
        <v>1229</v>
      </c>
      <c r="E1651" s="384">
        <v>607</v>
      </c>
      <c r="F1651" s="384">
        <v>40</v>
      </c>
      <c r="G1651" s="384">
        <v>386</v>
      </c>
      <c r="H1651" s="384">
        <v>165</v>
      </c>
      <c r="I1651" s="384">
        <v>16</v>
      </c>
    </row>
    <row r="1652" spans="1:9" s="538" customFormat="1">
      <c r="A1652" s="383" t="s">
        <v>2166</v>
      </c>
      <c r="B1652" s="383" t="s">
        <v>144</v>
      </c>
      <c r="C1652" s="383" t="s">
        <v>23</v>
      </c>
      <c r="D1652" s="539" t="s">
        <v>1229</v>
      </c>
      <c r="E1652" s="384">
        <v>97</v>
      </c>
      <c r="F1652" s="384">
        <v>7</v>
      </c>
      <c r="G1652" s="384">
        <v>56</v>
      </c>
      <c r="H1652" s="384">
        <v>33</v>
      </c>
      <c r="I1652" s="384">
        <v>1</v>
      </c>
    </row>
    <row r="1653" spans="1:9" s="538" customFormat="1">
      <c r="A1653" s="383" t="s">
        <v>2169</v>
      </c>
      <c r="B1653" s="383" t="s">
        <v>144</v>
      </c>
      <c r="C1653" s="383" t="s">
        <v>24</v>
      </c>
      <c r="D1653" s="539" t="s">
        <v>1229</v>
      </c>
      <c r="E1653" s="384">
        <v>65</v>
      </c>
      <c r="F1653" s="384">
        <v>23</v>
      </c>
      <c r="G1653" s="384">
        <v>30</v>
      </c>
      <c r="H1653" s="384">
        <v>12</v>
      </c>
      <c r="I1653" s="384">
        <v>0</v>
      </c>
    </row>
    <row r="1654" spans="1:9" s="538" customFormat="1">
      <c r="A1654" s="383" t="s">
        <v>2172</v>
      </c>
      <c r="B1654" s="383" t="s">
        <v>144</v>
      </c>
      <c r="C1654" s="383" t="s">
        <v>25</v>
      </c>
      <c r="D1654" s="539" t="s">
        <v>1229</v>
      </c>
      <c r="E1654" s="384">
        <v>171</v>
      </c>
      <c r="F1654" s="384">
        <v>17</v>
      </c>
      <c r="G1654" s="384">
        <v>110</v>
      </c>
      <c r="H1654" s="384">
        <v>44</v>
      </c>
      <c r="I1654" s="384">
        <v>0</v>
      </c>
    </row>
    <row r="1655" spans="1:9" s="538" customFormat="1">
      <c r="A1655" s="383" t="s">
        <v>2175</v>
      </c>
      <c r="B1655" s="383" t="s">
        <v>144</v>
      </c>
      <c r="C1655" s="383" t="s">
        <v>201</v>
      </c>
      <c r="D1655" s="383" t="s">
        <v>1229</v>
      </c>
      <c r="E1655" s="384">
        <v>129</v>
      </c>
      <c r="F1655" s="384">
        <v>11</v>
      </c>
      <c r="G1655" s="384">
        <v>82</v>
      </c>
      <c r="H1655" s="384">
        <v>36</v>
      </c>
      <c r="I1655" s="384">
        <v>0</v>
      </c>
    </row>
    <row r="1656" spans="1:9" s="538" customFormat="1">
      <c r="A1656" s="383" t="s">
        <v>2178</v>
      </c>
      <c r="B1656" s="383" t="s">
        <v>144</v>
      </c>
      <c r="C1656" s="383" t="s">
        <v>181</v>
      </c>
      <c r="D1656" s="539" t="s">
        <v>1229</v>
      </c>
      <c r="E1656" s="384">
        <v>228</v>
      </c>
      <c r="F1656" s="384">
        <v>30</v>
      </c>
      <c r="G1656" s="384">
        <v>166</v>
      </c>
      <c r="H1656" s="384">
        <v>31</v>
      </c>
      <c r="I1656" s="384">
        <v>1</v>
      </c>
    </row>
    <row r="1657" spans="1:9" s="538" customFormat="1">
      <c r="A1657" s="383" t="s">
        <v>2181</v>
      </c>
      <c r="B1657" s="383" t="s">
        <v>144</v>
      </c>
      <c r="C1657" s="383" t="s">
        <v>231</v>
      </c>
      <c r="D1657" s="383" t="s">
        <v>1229</v>
      </c>
      <c r="E1657" s="384">
        <v>489</v>
      </c>
      <c r="F1657" s="384">
        <v>40</v>
      </c>
      <c r="G1657" s="384">
        <v>282</v>
      </c>
      <c r="H1657" s="384">
        <v>160</v>
      </c>
      <c r="I1657" s="384">
        <v>7</v>
      </c>
    </row>
    <row r="1658" spans="1:9" s="538" customFormat="1">
      <c r="A1658" s="383" t="s">
        <v>2184</v>
      </c>
      <c r="B1658" s="383" t="s">
        <v>144</v>
      </c>
      <c r="C1658" s="383" t="s">
        <v>100</v>
      </c>
      <c r="D1658" s="539" t="s">
        <v>1229</v>
      </c>
      <c r="E1658" s="384">
        <v>153</v>
      </c>
      <c r="F1658" s="384">
        <v>12</v>
      </c>
      <c r="G1658" s="384">
        <v>84</v>
      </c>
      <c r="H1658" s="384">
        <v>54</v>
      </c>
      <c r="I1658" s="384">
        <v>3</v>
      </c>
    </row>
    <row r="1659" spans="1:9" s="538" customFormat="1">
      <c r="A1659" s="383" t="s">
        <v>2187</v>
      </c>
      <c r="B1659" s="383" t="s">
        <v>144</v>
      </c>
      <c r="C1659" s="540" t="s">
        <v>182</v>
      </c>
      <c r="D1659" s="540" t="s">
        <v>1229</v>
      </c>
      <c r="E1659" s="384">
        <v>170</v>
      </c>
      <c r="F1659" s="384">
        <v>27</v>
      </c>
      <c r="G1659" s="384">
        <v>113</v>
      </c>
      <c r="H1659" s="384">
        <v>27</v>
      </c>
      <c r="I1659" s="384">
        <v>3</v>
      </c>
    </row>
    <row r="1660" spans="1:9" s="538" customFormat="1">
      <c r="A1660" s="383" t="s">
        <v>2190</v>
      </c>
      <c r="B1660" s="383" t="s">
        <v>144</v>
      </c>
      <c r="C1660" s="383" t="s">
        <v>202</v>
      </c>
      <c r="D1660" s="539" t="s">
        <v>1229</v>
      </c>
      <c r="E1660" s="384">
        <v>336</v>
      </c>
      <c r="F1660" s="384">
        <v>24</v>
      </c>
      <c r="G1660" s="384">
        <v>201</v>
      </c>
      <c r="H1660" s="384">
        <v>110</v>
      </c>
      <c r="I1660" s="384">
        <v>1</v>
      </c>
    </row>
    <row r="1661" spans="1:9" s="538" customFormat="1">
      <c r="A1661" s="383" t="s">
        <v>2193</v>
      </c>
      <c r="B1661" s="383" t="s">
        <v>144</v>
      </c>
      <c r="C1661" s="383" t="s">
        <v>101</v>
      </c>
      <c r="D1661" s="539" t="s">
        <v>1229</v>
      </c>
      <c r="E1661" s="384">
        <v>452</v>
      </c>
      <c r="F1661" s="384">
        <v>80</v>
      </c>
      <c r="G1661" s="384">
        <v>316</v>
      </c>
      <c r="H1661" s="384">
        <v>52</v>
      </c>
      <c r="I1661" s="384">
        <v>4</v>
      </c>
    </row>
    <row r="1662" spans="1:9" s="538" customFormat="1">
      <c r="A1662" s="383" t="s">
        <v>2196</v>
      </c>
      <c r="B1662" s="383" t="s">
        <v>144</v>
      </c>
      <c r="C1662" s="383" t="s">
        <v>183</v>
      </c>
      <c r="D1662" s="539" t="s">
        <v>1229</v>
      </c>
      <c r="E1662" s="384">
        <v>681</v>
      </c>
      <c r="F1662" s="384">
        <v>83</v>
      </c>
      <c r="G1662" s="384">
        <v>453</v>
      </c>
      <c r="H1662" s="384">
        <v>142</v>
      </c>
      <c r="I1662" s="384">
        <v>3</v>
      </c>
    </row>
    <row r="1663" spans="1:9" s="538" customFormat="1">
      <c r="A1663" s="383" t="s">
        <v>2199</v>
      </c>
      <c r="B1663" s="383" t="s">
        <v>144</v>
      </c>
      <c r="C1663" s="383" t="s">
        <v>26</v>
      </c>
      <c r="D1663" s="539" t="s">
        <v>1229</v>
      </c>
      <c r="E1663" s="384">
        <v>136</v>
      </c>
      <c r="F1663" s="384">
        <v>12</v>
      </c>
      <c r="G1663" s="384">
        <v>64</v>
      </c>
      <c r="H1663" s="384">
        <v>54</v>
      </c>
      <c r="I1663" s="384">
        <v>6</v>
      </c>
    </row>
    <row r="1664" spans="1:9" s="538" customFormat="1">
      <c r="A1664" s="383" t="s">
        <v>2202</v>
      </c>
      <c r="B1664" s="383" t="s">
        <v>144</v>
      </c>
      <c r="C1664" s="383" t="s">
        <v>232</v>
      </c>
      <c r="D1664" s="383" t="s">
        <v>1229</v>
      </c>
      <c r="E1664" s="384">
        <v>170</v>
      </c>
      <c r="F1664" s="384">
        <v>11</v>
      </c>
      <c r="G1664" s="384">
        <v>95</v>
      </c>
      <c r="H1664" s="384">
        <v>64</v>
      </c>
      <c r="I1664" s="384">
        <v>0</v>
      </c>
    </row>
    <row r="1665" spans="1:9" s="538" customFormat="1">
      <c r="A1665" s="383" t="s">
        <v>2205</v>
      </c>
      <c r="B1665" s="383" t="s">
        <v>144</v>
      </c>
      <c r="C1665" s="383" t="s">
        <v>87</v>
      </c>
      <c r="D1665" s="383" t="s">
        <v>1229</v>
      </c>
      <c r="E1665" s="384">
        <v>673</v>
      </c>
      <c r="F1665" s="384">
        <v>48</v>
      </c>
      <c r="G1665" s="384">
        <v>470</v>
      </c>
      <c r="H1665" s="384">
        <v>150</v>
      </c>
      <c r="I1665" s="384">
        <v>5</v>
      </c>
    </row>
    <row r="1666" spans="1:9" s="538" customFormat="1">
      <c r="A1666" s="383" t="s">
        <v>2208</v>
      </c>
      <c r="B1666" s="383" t="s">
        <v>144</v>
      </c>
      <c r="C1666" s="383" t="s">
        <v>102</v>
      </c>
      <c r="D1666" s="539" t="s">
        <v>1229</v>
      </c>
      <c r="E1666" s="384">
        <v>127</v>
      </c>
      <c r="F1666" s="384">
        <v>11</v>
      </c>
      <c r="G1666" s="384">
        <v>79</v>
      </c>
      <c r="H1666" s="384">
        <v>37</v>
      </c>
      <c r="I1666" s="384">
        <v>0</v>
      </c>
    </row>
    <row r="1667" spans="1:9" s="538" customFormat="1">
      <c r="A1667" s="383" t="s">
        <v>2211</v>
      </c>
      <c r="B1667" s="383" t="s">
        <v>144</v>
      </c>
      <c r="C1667" s="383" t="s">
        <v>88</v>
      </c>
      <c r="D1667" s="539" t="s">
        <v>1229</v>
      </c>
      <c r="E1667" s="384">
        <v>361</v>
      </c>
      <c r="F1667" s="384">
        <v>26</v>
      </c>
      <c r="G1667" s="384">
        <v>259</v>
      </c>
      <c r="H1667" s="384">
        <v>75</v>
      </c>
      <c r="I1667" s="384">
        <v>1</v>
      </c>
    </row>
    <row r="1668" spans="1:9" s="538" customFormat="1">
      <c r="A1668" s="383" t="s">
        <v>2214</v>
      </c>
      <c r="B1668" s="383" t="s">
        <v>144</v>
      </c>
      <c r="C1668" s="383" t="s">
        <v>27</v>
      </c>
      <c r="D1668" s="539" t="s">
        <v>1229</v>
      </c>
      <c r="E1668" s="384">
        <v>267</v>
      </c>
      <c r="F1668" s="384">
        <v>22</v>
      </c>
      <c r="G1668" s="384">
        <v>171</v>
      </c>
      <c r="H1668" s="384">
        <v>71</v>
      </c>
      <c r="I1668" s="384">
        <v>3</v>
      </c>
    </row>
    <row r="1669" spans="1:9" s="538" customFormat="1">
      <c r="A1669" s="383" t="s">
        <v>2217</v>
      </c>
      <c r="B1669" s="383" t="s">
        <v>144</v>
      </c>
      <c r="C1669" s="383" t="s">
        <v>28</v>
      </c>
      <c r="D1669" s="539" t="s">
        <v>1229</v>
      </c>
      <c r="E1669" s="384">
        <v>258</v>
      </c>
      <c r="F1669" s="384">
        <v>23</v>
      </c>
      <c r="G1669" s="384">
        <v>158</v>
      </c>
      <c r="H1669" s="384">
        <v>73</v>
      </c>
      <c r="I1669" s="384">
        <v>4</v>
      </c>
    </row>
    <row r="1670" spans="1:9" s="538" customFormat="1">
      <c r="A1670" s="383" t="s">
        <v>7362</v>
      </c>
      <c r="B1670" s="383" t="s">
        <v>144</v>
      </c>
      <c r="C1670" s="383" t="s">
        <v>103</v>
      </c>
      <c r="D1670" s="539" t="s">
        <v>1229</v>
      </c>
      <c r="E1670" s="384">
        <v>2</v>
      </c>
      <c r="F1670" s="384">
        <v>0</v>
      </c>
      <c r="G1670" s="384">
        <v>2</v>
      </c>
      <c r="H1670" s="384">
        <v>0</v>
      </c>
      <c r="I1670" s="384">
        <v>0</v>
      </c>
    </row>
    <row r="1671" spans="1:9" s="538" customFormat="1">
      <c r="A1671" s="383" t="s">
        <v>2220</v>
      </c>
      <c r="B1671" s="383" t="s">
        <v>144</v>
      </c>
      <c r="C1671" s="383" t="s">
        <v>203</v>
      </c>
      <c r="D1671" s="383" t="s">
        <v>1229</v>
      </c>
      <c r="E1671" s="384">
        <v>303</v>
      </c>
      <c r="F1671" s="384">
        <v>46</v>
      </c>
      <c r="G1671" s="384">
        <v>210</v>
      </c>
      <c r="H1671" s="384">
        <v>46</v>
      </c>
      <c r="I1671" s="384">
        <v>1</v>
      </c>
    </row>
    <row r="1672" spans="1:9" s="538" customFormat="1">
      <c r="A1672" s="383" t="s">
        <v>2223</v>
      </c>
      <c r="B1672" s="383" t="s">
        <v>144</v>
      </c>
      <c r="C1672" s="383" t="s">
        <v>217</v>
      </c>
      <c r="D1672" s="539" t="s">
        <v>1229</v>
      </c>
      <c r="E1672" s="384">
        <v>327</v>
      </c>
      <c r="F1672" s="384">
        <v>14</v>
      </c>
      <c r="G1672" s="384">
        <v>212</v>
      </c>
      <c r="H1672" s="384">
        <v>99</v>
      </c>
      <c r="I1672" s="384">
        <v>2</v>
      </c>
    </row>
    <row r="1673" spans="1:9" s="538" customFormat="1">
      <c r="A1673" s="383" t="s">
        <v>2226</v>
      </c>
      <c r="B1673" s="383" t="s">
        <v>144</v>
      </c>
      <c r="C1673" s="383" t="s">
        <v>104</v>
      </c>
      <c r="D1673" s="539" t="s">
        <v>1229</v>
      </c>
      <c r="E1673" s="384">
        <v>332</v>
      </c>
      <c r="F1673" s="384">
        <v>46</v>
      </c>
      <c r="G1673" s="384">
        <v>220</v>
      </c>
      <c r="H1673" s="384">
        <v>59</v>
      </c>
      <c r="I1673" s="384">
        <v>7</v>
      </c>
    </row>
    <row r="1674" spans="1:9" s="538" customFormat="1">
      <c r="A1674" s="383" t="s">
        <v>2229</v>
      </c>
      <c r="B1674" s="383" t="s">
        <v>144</v>
      </c>
      <c r="C1674" s="383" t="s">
        <v>29</v>
      </c>
      <c r="D1674" s="539" t="s">
        <v>1229</v>
      </c>
      <c r="E1674" s="384">
        <v>229</v>
      </c>
      <c r="F1674" s="384">
        <v>26</v>
      </c>
      <c r="G1674" s="384">
        <v>150</v>
      </c>
      <c r="H1674" s="384">
        <v>51</v>
      </c>
      <c r="I1674" s="384">
        <v>2</v>
      </c>
    </row>
    <row r="1675" spans="1:9" s="538" customFormat="1">
      <c r="A1675" s="383" t="s">
        <v>2232</v>
      </c>
      <c r="B1675" s="383" t="s">
        <v>144</v>
      </c>
      <c r="C1675" s="383" t="s">
        <v>160</v>
      </c>
      <c r="D1675" s="539" t="s">
        <v>1229</v>
      </c>
      <c r="E1675" s="384">
        <v>94</v>
      </c>
      <c r="F1675" s="384">
        <v>6</v>
      </c>
      <c r="G1675" s="384">
        <v>52</v>
      </c>
      <c r="H1675" s="384">
        <v>36</v>
      </c>
      <c r="I1675" s="384">
        <v>0</v>
      </c>
    </row>
    <row r="1676" spans="1:9" s="538" customFormat="1">
      <c r="A1676" s="383" t="s">
        <v>2235</v>
      </c>
      <c r="B1676" s="383" t="s">
        <v>144</v>
      </c>
      <c r="C1676" s="383" t="s">
        <v>77</v>
      </c>
      <c r="D1676" s="539" t="s">
        <v>1229</v>
      </c>
      <c r="E1676" s="384">
        <v>165</v>
      </c>
      <c r="F1676" s="384">
        <v>10</v>
      </c>
      <c r="G1676" s="384">
        <v>95</v>
      </c>
      <c r="H1676" s="384">
        <v>59</v>
      </c>
      <c r="I1676" s="384">
        <v>1</v>
      </c>
    </row>
    <row r="1677" spans="1:9" s="538" customFormat="1">
      <c r="A1677" s="383" t="s">
        <v>2238</v>
      </c>
      <c r="B1677" s="383" t="s">
        <v>144</v>
      </c>
      <c r="C1677" s="383" t="s">
        <v>78</v>
      </c>
      <c r="D1677" s="383" t="s">
        <v>1229</v>
      </c>
      <c r="E1677" s="384">
        <v>579</v>
      </c>
      <c r="F1677" s="384">
        <v>48</v>
      </c>
      <c r="G1677" s="384">
        <v>376</v>
      </c>
      <c r="H1677" s="384">
        <v>153</v>
      </c>
      <c r="I1677" s="384">
        <v>2</v>
      </c>
    </row>
    <row r="1678" spans="1:9" s="538" customFormat="1">
      <c r="A1678" s="383" t="s">
        <v>2241</v>
      </c>
      <c r="B1678" s="383" t="s">
        <v>144</v>
      </c>
      <c r="C1678" s="383" t="s">
        <v>204</v>
      </c>
      <c r="D1678" s="539" t="s">
        <v>1229</v>
      </c>
      <c r="E1678" s="384">
        <v>625</v>
      </c>
      <c r="F1678" s="384">
        <v>104</v>
      </c>
      <c r="G1678" s="384">
        <v>406</v>
      </c>
      <c r="H1678" s="384">
        <v>109</v>
      </c>
      <c r="I1678" s="384">
        <v>6</v>
      </c>
    </row>
    <row r="1679" spans="1:9" s="538" customFormat="1">
      <c r="A1679" s="383" t="s">
        <v>2244</v>
      </c>
      <c r="B1679" s="383" t="s">
        <v>144</v>
      </c>
      <c r="C1679" s="383" t="s">
        <v>233</v>
      </c>
      <c r="D1679" s="539" t="s">
        <v>1229</v>
      </c>
      <c r="E1679" s="384">
        <v>303</v>
      </c>
      <c r="F1679" s="384">
        <v>30</v>
      </c>
      <c r="G1679" s="384">
        <v>168</v>
      </c>
      <c r="H1679" s="384">
        <v>104</v>
      </c>
      <c r="I1679" s="384">
        <v>1</v>
      </c>
    </row>
    <row r="1680" spans="1:9" s="538" customFormat="1">
      <c r="A1680" s="383" t="s">
        <v>2247</v>
      </c>
      <c r="B1680" s="383" t="s">
        <v>144</v>
      </c>
      <c r="C1680" s="383" t="s">
        <v>205</v>
      </c>
      <c r="D1680" s="539" t="s">
        <v>1229</v>
      </c>
      <c r="E1680" s="384">
        <v>264</v>
      </c>
      <c r="F1680" s="384">
        <v>24</v>
      </c>
      <c r="G1680" s="384">
        <v>168</v>
      </c>
      <c r="H1680" s="384">
        <v>71</v>
      </c>
      <c r="I1680" s="384">
        <v>1</v>
      </c>
    </row>
    <row r="1681" spans="1:9" s="538" customFormat="1">
      <c r="A1681" s="383" t="s">
        <v>2250</v>
      </c>
      <c r="B1681" s="383" t="s">
        <v>144</v>
      </c>
      <c r="C1681" s="383" t="s">
        <v>218</v>
      </c>
      <c r="D1681" s="539" t="s">
        <v>1229</v>
      </c>
      <c r="E1681" s="384">
        <v>139</v>
      </c>
      <c r="F1681" s="384">
        <v>32</v>
      </c>
      <c r="G1681" s="384">
        <v>83</v>
      </c>
      <c r="H1681" s="384">
        <v>24</v>
      </c>
      <c r="I1681" s="384">
        <v>0</v>
      </c>
    </row>
    <row r="1682" spans="1:9" s="538" customFormat="1">
      <c r="A1682" s="383" t="s">
        <v>2253</v>
      </c>
      <c r="B1682" s="383" t="s">
        <v>144</v>
      </c>
      <c r="C1682" s="383" t="s">
        <v>161</v>
      </c>
      <c r="D1682" s="383" t="s">
        <v>1229</v>
      </c>
      <c r="E1682" s="384">
        <v>360</v>
      </c>
      <c r="F1682" s="384">
        <v>11</v>
      </c>
      <c r="G1682" s="384">
        <v>211</v>
      </c>
      <c r="H1682" s="384">
        <v>132</v>
      </c>
      <c r="I1682" s="384">
        <v>6</v>
      </c>
    </row>
    <row r="1683" spans="1:9" s="538" customFormat="1">
      <c r="A1683" s="383" t="s">
        <v>2256</v>
      </c>
      <c r="B1683" s="383" t="s">
        <v>144</v>
      </c>
      <c r="C1683" s="383" t="s">
        <v>105</v>
      </c>
      <c r="D1683" s="539" t="s">
        <v>1229</v>
      </c>
      <c r="E1683" s="384">
        <v>250</v>
      </c>
      <c r="F1683" s="384">
        <v>25</v>
      </c>
      <c r="G1683" s="384">
        <v>149</v>
      </c>
      <c r="H1683" s="384">
        <v>74</v>
      </c>
      <c r="I1683" s="384">
        <v>2</v>
      </c>
    </row>
    <row r="1684" spans="1:9" s="538" customFormat="1">
      <c r="A1684" s="383" t="s">
        <v>2259</v>
      </c>
      <c r="B1684" s="383" t="s">
        <v>144</v>
      </c>
      <c r="C1684" s="383" t="s">
        <v>234</v>
      </c>
      <c r="D1684" s="539" t="s">
        <v>1229</v>
      </c>
      <c r="E1684" s="384">
        <v>260</v>
      </c>
      <c r="F1684" s="384">
        <v>18</v>
      </c>
      <c r="G1684" s="384">
        <v>202</v>
      </c>
      <c r="H1684" s="384">
        <v>40</v>
      </c>
      <c r="I1684" s="384">
        <v>0</v>
      </c>
    </row>
    <row r="1685" spans="1:9" s="538" customFormat="1">
      <c r="A1685" s="383" t="s">
        <v>2262</v>
      </c>
      <c r="B1685" s="383" t="s">
        <v>144</v>
      </c>
      <c r="C1685" s="383" t="s">
        <v>184</v>
      </c>
      <c r="D1685" s="383" t="s">
        <v>1229</v>
      </c>
      <c r="E1685" s="384">
        <v>309</v>
      </c>
      <c r="F1685" s="384">
        <v>32</v>
      </c>
      <c r="G1685" s="384">
        <v>193</v>
      </c>
      <c r="H1685" s="384">
        <v>83</v>
      </c>
      <c r="I1685" s="384">
        <v>1</v>
      </c>
    </row>
    <row r="1686" spans="1:9" s="538" customFormat="1">
      <c r="A1686" s="383" t="s">
        <v>2265</v>
      </c>
      <c r="B1686" s="383" t="s">
        <v>144</v>
      </c>
      <c r="C1686" s="383" t="s">
        <v>106</v>
      </c>
      <c r="D1686" s="539" t="s">
        <v>1229</v>
      </c>
      <c r="E1686" s="384">
        <v>266</v>
      </c>
      <c r="F1686" s="384">
        <v>17</v>
      </c>
      <c r="G1686" s="384">
        <v>169</v>
      </c>
      <c r="H1686" s="384">
        <v>78</v>
      </c>
      <c r="I1686" s="384">
        <v>2</v>
      </c>
    </row>
    <row r="1687" spans="1:9" s="538" customFormat="1">
      <c r="A1687" s="383" t="s">
        <v>2268</v>
      </c>
      <c r="B1687" s="383" t="s">
        <v>144</v>
      </c>
      <c r="C1687" s="383" t="s">
        <v>89</v>
      </c>
      <c r="D1687" s="539" t="s">
        <v>1229</v>
      </c>
      <c r="E1687" s="384">
        <v>1000</v>
      </c>
      <c r="F1687" s="384">
        <v>133</v>
      </c>
      <c r="G1687" s="384">
        <v>651</v>
      </c>
      <c r="H1687" s="384">
        <v>207</v>
      </c>
      <c r="I1687" s="384">
        <v>9</v>
      </c>
    </row>
    <row r="1688" spans="1:9" s="538" customFormat="1">
      <c r="A1688" s="383" t="s">
        <v>2271</v>
      </c>
      <c r="B1688" s="383" t="s">
        <v>144</v>
      </c>
      <c r="C1688" s="383" t="s">
        <v>162</v>
      </c>
      <c r="D1688" s="383" t="s">
        <v>1229</v>
      </c>
      <c r="E1688" s="384">
        <v>126</v>
      </c>
      <c r="F1688" s="384">
        <v>7</v>
      </c>
      <c r="G1688" s="384">
        <v>76</v>
      </c>
      <c r="H1688" s="384">
        <v>41</v>
      </c>
      <c r="I1688" s="384">
        <v>2</v>
      </c>
    </row>
    <row r="1689" spans="1:9" s="538" customFormat="1">
      <c r="A1689" s="383" t="s">
        <v>2274</v>
      </c>
      <c r="B1689" s="383" t="s">
        <v>144</v>
      </c>
      <c r="C1689" s="383" t="s">
        <v>206</v>
      </c>
      <c r="D1689" s="539" t="s">
        <v>1229</v>
      </c>
      <c r="E1689" s="384">
        <v>458</v>
      </c>
      <c r="F1689" s="384">
        <v>42</v>
      </c>
      <c r="G1689" s="384">
        <v>299</v>
      </c>
      <c r="H1689" s="384">
        <v>116</v>
      </c>
      <c r="I1689" s="384">
        <v>1</v>
      </c>
    </row>
    <row r="1690" spans="1:9" s="538" customFormat="1">
      <c r="A1690" s="383" t="s">
        <v>2277</v>
      </c>
      <c r="B1690" s="383" t="s">
        <v>144</v>
      </c>
      <c r="C1690" s="383" t="s">
        <v>107</v>
      </c>
      <c r="D1690" s="383" t="s">
        <v>1229</v>
      </c>
      <c r="E1690" s="384">
        <v>276</v>
      </c>
      <c r="F1690" s="384">
        <v>34</v>
      </c>
      <c r="G1690" s="384">
        <v>181</v>
      </c>
      <c r="H1690" s="384">
        <v>58</v>
      </c>
      <c r="I1690" s="384">
        <v>3</v>
      </c>
    </row>
    <row r="1691" spans="1:9" s="538" customFormat="1">
      <c r="A1691" s="383" t="s">
        <v>2280</v>
      </c>
      <c r="B1691" s="383" t="s">
        <v>144</v>
      </c>
      <c r="C1691" s="383" t="s">
        <v>108</v>
      </c>
      <c r="D1691" s="539" t="s">
        <v>1229</v>
      </c>
      <c r="E1691" s="384">
        <v>126</v>
      </c>
      <c r="F1691" s="384">
        <v>6</v>
      </c>
      <c r="G1691" s="384">
        <v>88</v>
      </c>
      <c r="H1691" s="384">
        <v>30</v>
      </c>
      <c r="I1691" s="384">
        <v>2</v>
      </c>
    </row>
    <row r="1692" spans="1:9" s="538" customFormat="1">
      <c r="A1692" s="383" t="s">
        <v>2283</v>
      </c>
      <c r="B1692" s="383" t="s">
        <v>144</v>
      </c>
      <c r="C1692" s="383" t="s">
        <v>30</v>
      </c>
      <c r="D1692" s="539" t="s">
        <v>1229</v>
      </c>
      <c r="E1692" s="384">
        <v>98</v>
      </c>
      <c r="F1692" s="384">
        <v>4</v>
      </c>
      <c r="G1692" s="384">
        <v>57</v>
      </c>
      <c r="H1692" s="384">
        <v>34</v>
      </c>
      <c r="I1692" s="384">
        <v>3</v>
      </c>
    </row>
    <row r="1693" spans="1:9" s="538" customFormat="1">
      <c r="A1693" s="383" t="s">
        <v>2286</v>
      </c>
      <c r="B1693" s="383" t="s">
        <v>144</v>
      </c>
      <c r="C1693" s="540" t="s">
        <v>109</v>
      </c>
      <c r="D1693" s="540" t="s">
        <v>1229</v>
      </c>
      <c r="E1693" s="384">
        <v>89</v>
      </c>
      <c r="F1693" s="384">
        <v>2</v>
      </c>
      <c r="G1693" s="384">
        <v>52</v>
      </c>
      <c r="H1693" s="384">
        <v>33</v>
      </c>
      <c r="I1693" s="384">
        <v>2</v>
      </c>
    </row>
    <row r="1694" spans="1:9" s="538" customFormat="1">
      <c r="A1694" s="383" t="s">
        <v>2289</v>
      </c>
      <c r="B1694" s="383" t="s">
        <v>144</v>
      </c>
      <c r="C1694" s="383" t="s">
        <v>185</v>
      </c>
      <c r="D1694" s="539" t="s">
        <v>1229</v>
      </c>
      <c r="E1694" s="384">
        <v>1525</v>
      </c>
      <c r="F1694" s="384">
        <v>229</v>
      </c>
      <c r="G1694" s="384">
        <v>949</v>
      </c>
      <c r="H1694" s="384">
        <v>337</v>
      </c>
      <c r="I1694" s="384">
        <v>10</v>
      </c>
    </row>
    <row r="1695" spans="1:9" s="538" customFormat="1">
      <c r="A1695" s="383" t="s">
        <v>2292</v>
      </c>
      <c r="B1695" s="383" t="s">
        <v>144</v>
      </c>
      <c r="C1695" s="383" t="s">
        <v>110</v>
      </c>
      <c r="D1695" s="383" t="s">
        <v>1229</v>
      </c>
      <c r="E1695" s="384">
        <v>205</v>
      </c>
      <c r="F1695" s="384">
        <v>6</v>
      </c>
      <c r="G1695" s="384">
        <v>120</v>
      </c>
      <c r="H1695" s="384">
        <v>75</v>
      </c>
      <c r="I1695" s="384">
        <v>4</v>
      </c>
    </row>
    <row r="1696" spans="1:9" s="538" customFormat="1">
      <c r="A1696" s="383" t="s">
        <v>2295</v>
      </c>
      <c r="B1696" s="383" t="s">
        <v>144</v>
      </c>
      <c r="C1696" s="540" t="s">
        <v>111</v>
      </c>
      <c r="D1696" s="540" t="s">
        <v>1229</v>
      </c>
      <c r="E1696" s="384">
        <v>171</v>
      </c>
      <c r="F1696" s="384">
        <v>14</v>
      </c>
      <c r="G1696" s="384">
        <v>101</v>
      </c>
      <c r="H1696" s="384">
        <v>56</v>
      </c>
      <c r="I1696" s="384">
        <v>0</v>
      </c>
    </row>
    <row r="1697" spans="1:9" s="538" customFormat="1">
      <c r="A1697" s="383" t="s">
        <v>2298</v>
      </c>
      <c r="B1697" s="383" t="s">
        <v>144</v>
      </c>
      <c r="C1697" s="383" t="s">
        <v>163</v>
      </c>
      <c r="D1697" s="539" t="s">
        <v>1229</v>
      </c>
      <c r="E1697" s="384">
        <v>61</v>
      </c>
      <c r="F1697" s="384">
        <v>6</v>
      </c>
      <c r="G1697" s="384">
        <v>41</v>
      </c>
      <c r="H1697" s="384">
        <v>14</v>
      </c>
      <c r="I1697" s="384">
        <v>0</v>
      </c>
    </row>
    <row r="1698" spans="1:9" s="538" customFormat="1">
      <c r="A1698" s="383" t="s">
        <v>2301</v>
      </c>
      <c r="B1698" s="383" t="s">
        <v>144</v>
      </c>
      <c r="C1698" s="383" t="s">
        <v>112</v>
      </c>
      <c r="D1698" s="383" t="s">
        <v>1229</v>
      </c>
      <c r="E1698" s="384">
        <v>194</v>
      </c>
      <c r="F1698" s="384">
        <v>26</v>
      </c>
      <c r="G1698" s="384">
        <v>114</v>
      </c>
      <c r="H1698" s="384">
        <v>52</v>
      </c>
      <c r="I1698" s="384">
        <v>2</v>
      </c>
    </row>
    <row r="1699" spans="1:9" s="538" customFormat="1">
      <c r="A1699" s="383" t="s">
        <v>2304</v>
      </c>
      <c r="B1699" s="383" t="s">
        <v>144</v>
      </c>
      <c r="C1699" s="383" t="s">
        <v>219</v>
      </c>
      <c r="D1699" s="539" t="s">
        <v>1229</v>
      </c>
      <c r="E1699" s="384">
        <v>118</v>
      </c>
      <c r="F1699" s="384">
        <v>15</v>
      </c>
      <c r="G1699" s="384">
        <v>70</v>
      </c>
      <c r="H1699" s="384">
        <v>32</v>
      </c>
      <c r="I1699" s="384">
        <v>1</v>
      </c>
    </row>
    <row r="1700" spans="1:9" s="538" customFormat="1">
      <c r="A1700" s="383" t="s">
        <v>2307</v>
      </c>
      <c r="B1700" s="383" t="s">
        <v>144</v>
      </c>
      <c r="C1700" s="383" t="s">
        <v>90</v>
      </c>
      <c r="D1700" s="539" t="s">
        <v>1229</v>
      </c>
      <c r="E1700" s="384">
        <v>1394</v>
      </c>
      <c r="F1700" s="384">
        <v>162</v>
      </c>
      <c r="G1700" s="384">
        <v>927</v>
      </c>
      <c r="H1700" s="384">
        <v>290</v>
      </c>
      <c r="I1700" s="384">
        <v>15</v>
      </c>
    </row>
    <row r="1701" spans="1:9" s="538" customFormat="1">
      <c r="A1701" s="383" t="s">
        <v>2310</v>
      </c>
      <c r="B1701" s="383" t="s">
        <v>144</v>
      </c>
      <c r="C1701" s="383" t="s">
        <v>113</v>
      </c>
      <c r="D1701" s="539" t="s">
        <v>1229</v>
      </c>
      <c r="E1701" s="384">
        <v>280</v>
      </c>
      <c r="F1701" s="384">
        <v>13</v>
      </c>
      <c r="G1701" s="384">
        <v>168</v>
      </c>
      <c r="H1701" s="384">
        <v>94</v>
      </c>
      <c r="I1701" s="384">
        <v>5</v>
      </c>
    </row>
    <row r="1702" spans="1:9" s="538" customFormat="1">
      <c r="A1702" s="383" t="s">
        <v>2313</v>
      </c>
      <c r="B1702" s="383" t="s">
        <v>144</v>
      </c>
      <c r="C1702" s="383" t="s">
        <v>114</v>
      </c>
      <c r="D1702" s="383" t="s">
        <v>1229</v>
      </c>
      <c r="E1702" s="384">
        <v>198</v>
      </c>
      <c r="F1702" s="384">
        <v>6</v>
      </c>
      <c r="G1702" s="384">
        <v>131</v>
      </c>
      <c r="H1702" s="384">
        <v>56</v>
      </c>
      <c r="I1702" s="384">
        <v>5</v>
      </c>
    </row>
    <row r="1703" spans="1:9" s="538" customFormat="1">
      <c r="A1703" s="383" t="s">
        <v>2316</v>
      </c>
      <c r="B1703" s="383" t="s">
        <v>144</v>
      </c>
      <c r="C1703" s="383" t="s">
        <v>186</v>
      </c>
      <c r="D1703" s="539" t="s">
        <v>1229</v>
      </c>
      <c r="E1703" s="384">
        <v>56</v>
      </c>
      <c r="F1703" s="384">
        <v>11</v>
      </c>
      <c r="G1703" s="384">
        <v>32</v>
      </c>
      <c r="H1703" s="384">
        <v>13</v>
      </c>
      <c r="I1703" s="384">
        <v>0</v>
      </c>
    </row>
    <row r="1704" spans="1:9" s="538" customFormat="1">
      <c r="A1704" s="383" t="s">
        <v>7363</v>
      </c>
      <c r="B1704" s="383" t="s">
        <v>144</v>
      </c>
      <c r="C1704" s="383" t="s">
        <v>207</v>
      </c>
      <c r="D1704" s="383" t="s">
        <v>1229</v>
      </c>
      <c r="E1704" s="384">
        <v>2</v>
      </c>
      <c r="F1704" s="384">
        <v>2</v>
      </c>
      <c r="G1704" s="384">
        <v>0</v>
      </c>
      <c r="H1704" s="384">
        <v>0</v>
      </c>
      <c r="I1704" s="384">
        <v>0</v>
      </c>
    </row>
    <row r="1705" spans="1:9" s="538" customFormat="1">
      <c r="A1705" s="383" t="s">
        <v>2319</v>
      </c>
      <c r="B1705" s="383" t="s">
        <v>144</v>
      </c>
      <c r="C1705" s="383" t="s">
        <v>115</v>
      </c>
      <c r="D1705" s="539" t="s">
        <v>1229</v>
      </c>
      <c r="E1705" s="384">
        <v>145</v>
      </c>
      <c r="F1705" s="384">
        <v>5</v>
      </c>
      <c r="G1705" s="384">
        <v>99</v>
      </c>
      <c r="H1705" s="384">
        <v>40</v>
      </c>
      <c r="I1705" s="384">
        <v>1</v>
      </c>
    </row>
    <row r="1706" spans="1:9" s="538" customFormat="1">
      <c r="A1706" s="383" t="s">
        <v>2322</v>
      </c>
      <c r="B1706" s="383" t="s">
        <v>144</v>
      </c>
      <c r="C1706" s="383" t="s">
        <v>146</v>
      </c>
      <c r="D1706" s="539" t="s">
        <v>1229</v>
      </c>
      <c r="E1706" s="384">
        <v>41</v>
      </c>
      <c r="F1706" s="384">
        <v>3</v>
      </c>
      <c r="G1706" s="384">
        <v>25</v>
      </c>
      <c r="H1706" s="384">
        <v>13</v>
      </c>
      <c r="I1706" s="384">
        <v>0</v>
      </c>
    </row>
    <row r="1707" spans="1:9" s="538" customFormat="1">
      <c r="A1707" s="383" t="s">
        <v>2325</v>
      </c>
      <c r="B1707" s="383" t="s">
        <v>144</v>
      </c>
      <c r="C1707" s="383" t="s">
        <v>187</v>
      </c>
      <c r="D1707" s="383" t="s">
        <v>1229</v>
      </c>
      <c r="E1707" s="384">
        <v>1213</v>
      </c>
      <c r="F1707" s="384">
        <v>150</v>
      </c>
      <c r="G1707" s="384">
        <v>793</v>
      </c>
      <c r="H1707" s="384">
        <v>266</v>
      </c>
      <c r="I1707" s="384">
        <v>4</v>
      </c>
    </row>
    <row r="1708" spans="1:9" s="538" customFormat="1">
      <c r="A1708" s="383" t="s">
        <v>2328</v>
      </c>
      <c r="B1708" s="383" t="s">
        <v>144</v>
      </c>
      <c r="C1708" s="383" t="s">
        <v>235</v>
      </c>
      <c r="D1708" s="539" t="s">
        <v>1229</v>
      </c>
      <c r="E1708" s="384">
        <v>102</v>
      </c>
      <c r="F1708" s="384">
        <v>1</v>
      </c>
      <c r="G1708" s="384">
        <v>65</v>
      </c>
      <c r="H1708" s="384">
        <v>35</v>
      </c>
      <c r="I1708" s="384">
        <v>1</v>
      </c>
    </row>
    <row r="1709" spans="1:9" s="538" customFormat="1">
      <c r="A1709" s="383" t="s">
        <v>2331</v>
      </c>
      <c r="B1709" s="383" t="s">
        <v>144</v>
      </c>
      <c r="C1709" s="383" t="s">
        <v>147</v>
      </c>
      <c r="D1709" s="383" t="s">
        <v>1229</v>
      </c>
      <c r="E1709" s="384">
        <v>245</v>
      </c>
      <c r="F1709" s="384">
        <v>31</v>
      </c>
      <c r="G1709" s="384">
        <v>176</v>
      </c>
      <c r="H1709" s="384">
        <v>38</v>
      </c>
      <c r="I1709" s="384">
        <v>0</v>
      </c>
    </row>
    <row r="1710" spans="1:9" s="538" customFormat="1">
      <c r="A1710" s="383" t="s">
        <v>2334</v>
      </c>
      <c r="B1710" s="383" t="s">
        <v>144</v>
      </c>
      <c r="C1710" s="383" t="s">
        <v>118</v>
      </c>
      <c r="D1710" s="539" t="s">
        <v>1229</v>
      </c>
      <c r="E1710" s="384">
        <v>339</v>
      </c>
      <c r="F1710" s="384">
        <v>31</v>
      </c>
      <c r="G1710" s="384">
        <v>196</v>
      </c>
      <c r="H1710" s="384">
        <v>107</v>
      </c>
      <c r="I1710" s="384">
        <v>5</v>
      </c>
    </row>
    <row r="1711" spans="1:9" s="538" customFormat="1">
      <c r="A1711" s="383" t="s">
        <v>2337</v>
      </c>
      <c r="B1711" s="383" t="s">
        <v>144</v>
      </c>
      <c r="C1711" s="540" t="s">
        <v>31</v>
      </c>
      <c r="D1711" s="540" t="s">
        <v>1229</v>
      </c>
      <c r="E1711" s="384">
        <v>88</v>
      </c>
      <c r="F1711" s="384">
        <v>6</v>
      </c>
      <c r="G1711" s="384">
        <v>58</v>
      </c>
      <c r="H1711" s="384">
        <v>23</v>
      </c>
      <c r="I1711" s="384">
        <v>1</v>
      </c>
    </row>
    <row r="1712" spans="1:9" s="538" customFormat="1">
      <c r="A1712" s="383" t="s">
        <v>2340</v>
      </c>
      <c r="B1712" s="383" t="s">
        <v>144</v>
      </c>
      <c r="C1712" s="383" t="s">
        <v>148</v>
      </c>
      <c r="D1712" s="383" t="s">
        <v>1229</v>
      </c>
      <c r="E1712" s="384">
        <v>210</v>
      </c>
      <c r="F1712" s="384">
        <v>12</v>
      </c>
      <c r="G1712" s="384">
        <v>131</v>
      </c>
      <c r="H1712" s="384">
        <v>56</v>
      </c>
      <c r="I1712" s="384">
        <v>11</v>
      </c>
    </row>
    <row r="1713" spans="1:9" s="538" customFormat="1">
      <c r="A1713" s="383" t="s">
        <v>2343</v>
      </c>
      <c r="B1713" s="383" t="s">
        <v>144</v>
      </c>
      <c r="C1713" s="383" t="s">
        <v>32</v>
      </c>
      <c r="D1713" s="539" t="s">
        <v>1229</v>
      </c>
      <c r="E1713" s="384">
        <v>801</v>
      </c>
      <c r="F1713" s="384">
        <v>73</v>
      </c>
      <c r="G1713" s="384">
        <v>504</v>
      </c>
      <c r="H1713" s="384">
        <v>220</v>
      </c>
      <c r="I1713" s="384">
        <v>4</v>
      </c>
    </row>
    <row r="1714" spans="1:9" s="538" customFormat="1">
      <c r="A1714" s="383" t="s">
        <v>2346</v>
      </c>
      <c r="B1714" s="383" t="s">
        <v>144</v>
      </c>
      <c r="C1714" s="383" t="s">
        <v>119</v>
      </c>
      <c r="D1714" s="383" t="s">
        <v>1229</v>
      </c>
      <c r="E1714" s="384">
        <v>821</v>
      </c>
      <c r="F1714" s="384">
        <v>68</v>
      </c>
      <c r="G1714" s="384">
        <v>492</v>
      </c>
      <c r="H1714" s="384">
        <v>258</v>
      </c>
      <c r="I1714" s="384">
        <v>3</v>
      </c>
    </row>
    <row r="1715" spans="1:9" s="538" customFormat="1">
      <c r="A1715" s="383" t="s">
        <v>2349</v>
      </c>
      <c r="B1715" s="383" t="s">
        <v>144</v>
      </c>
      <c r="C1715" s="383" t="s">
        <v>79</v>
      </c>
      <c r="D1715" s="383" t="s">
        <v>1229</v>
      </c>
      <c r="E1715" s="384">
        <v>161</v>
      </c>
      <c r="F1715" s="384">
        <v>2</v>
      </c>
      <c r="G1715" s="384">
        <v>81</v>
      </c>
      <c r="H1715" s="384">
        <v>69</v>
      </c>
      <c r="I1715" s="384">
        <v>9</v>
      </c>
    </row>
    <row r="1716" spans="1:9" s="538" customFormat="1">
      <c r="A1716" s="383" t="s">
        <v>2352</v>
      </c>
      <c r="B1716" s="383" t="s">
        <v>144</v>
      </c>
      <c r="C1716" s="383" t="s">
        <v>80</v>
      </c>
      <c r="D1716" s="383" t="s">
        <v>1229</v>
      </c>
      <c r="E1716" s="384">
        <v>676</v>
      </c>
      <c r="F1716" s="384">
        <v>47</v>
      </c>
      <c r="G1716" s="384">
        <v>414</v>
      </c>
      <c r="H1716" s="384">
        <v>204</v>
      </c>
      <c r="I1716" s="384">
        <v>11</v>
      </c>
    </row>
    <row r="1717" spans="1:9" s="538" customFormat="1">
      <c r="A1717" s="383" t="s">
        <v>2355</v>
      </c>
      <c r="B1717" s="383" t="s">
        <v>144</v>
      </c>
      <c r="C1717" s="383" t="s">
        <v>149</v>
      </c>
      <c r="D1717" s="539" t="s">
        <v>1229</v>
      </c>
      <c r="E1717" s="384">
        <v>348</v>
      </c>
      <c r="F1717" s="384">
        <v>34</v>
      </c>
      <c r="G1717" s="384">
        <v>212</v>
      </c>
      <c r="H1717" s="384">
        <v>92</v>
      </c>
      <c r="I1717" s="384">
        <v>10</v>
      </c>
    </row>
    <row r="1718" spans="1:9" s="538" customFormat="1">
      <c r="A1718" s="383" t="s">
        <v>2358</v>
      </c>
      <c r="B1718" s="383" t="s">
        <v>144</v>
      </c>
      <c r="C1718" s="383" t="s">
        <v>81</v>
      </c>
      <c r="D1718" s="383" t="s">
        <v>1229</v>
      </c>
      <c r="E1718" s="384">
        <v>621</v>
      </c>
      <c r="F1718" s="384">
        <v>36</v>
      </c>
      <c r="G1718" s="384">
        <v>400</v>
      </c>
      <c r="H1718" s="384">
        <v>179</v>
      </c>
      <c r="I1718" s="384">
        <v>6</v>
      </c>
    </row>
    <row r="1719" spans="1:9" s="538" customFormat="1">
      <c r="A1719" s="383" t="s">
        <v>2361</v>
      </c>
      <c r="B1719" s="383" t="s">
        <v>144</v>
      </c>
      <c r="C1719" s="383" t="s">
        <v>33</v>
      </c>
      <c r="D1719" s="539" t="s">
        <v>1229</v>
      </c>
      <c r="E1719" s="384">
        <v>196</v>
      </c>
      <c r="F1719" s="384">
        <v>17</v>
      </c>
      <c r="G1719" s="384">
        <v>130</v>
      </c>
      <c r="H1719" s="384">
        <v>48</v>
      </c>
      <c r="I1719" s="384">
        <v>1</v>
      </c>
    </row>
    <row r="1720" spans="1:9" s="538" customFormat="1">
      <c r="A1720" s="383" t="s">
        <v>7364</v>
      </c>
      <c r="B1720" s="383" t="s">
        <v>144</v>
      </c>
      <c r="C1720" s="383" t="s">
        <v>179</v>
      </c>
      <c r="D1720" s="539" t="s">
        <v>1229</v>
      </c>
      <c r="E1720" s="384">
        <v>14</v>
      </c>
      <c r="F1720" s="384">
        <v>0</v>
      </c>
      <c r="G1720" s="384">
        <v>12</v>
      </c>
      <c r="H1720" s="384">
        <v>2</v>
      </c>
      <c r="I1720" s="384">
        <v>0</v>
      </c>
    </row>
    <row r="1721" spans="1:9" s="538" customFormat="1">
      <c r="A1721" s="383" t="s">
        <v>2364</v>
      </c>
      <c r="B1721" s="383" t="s">
        <v>144</v>
      </c>
      <c r="C1721" s="383" t="s">
        <v>91</v>
      </c>
      <c r="D1721" s="383" t="s">
        <v>1229</v>
      </c>
      <c r="E1721" s="384">
        <v>146</v>
      </c>
      <c r="F1721" s="384">
        <v>11</v>
      </c>
      <c r="G1721" s="384">
        <v>95</v>
      </c>
      <c r="H1721" s="384">
        <v>36</v>
      </c>
      <c r="I1721" s="384">
        <v>4</v>
      </c>
    </row>
    <row r="1722" spans="1:9" s="538" customFormat="1">
      <c r="A1722" s="383" t="s">
        <v>2367</v>
      </c>
      <c r="B1722" s="383" t="s">
        <v>144</v>
      </c>
      <c r="C1722" s="383" t="s">
        <v>34</v>
      </c>
      <c r="D1722" s="539" t="s">
        <v>1229</v>
      </c>
      <c r="E1722" s="384">
        <v>343</v>
      </c>
      <c r="F1722" s="384">
        <v>16</v>
      </c>
      <c r="G1722" s="384">
        <v>182</v>
      </c>
      <c r="H1722" s="384">
        <v>133</v>
      </c>
      <c r="I1722" s="384">
        <v>12</v>
      </c>
    </row>
    <row r="1723" spans="1:9" s="538" customFormat="1">
      <c r="A1723" s="383" t="s">
        <v>2370</v>
      </c>
      <c r="B1723" s="383" t="s">
        <v>144</v>
      </c>
      <c r="C1723" s="383" t="s">
        <v>188</v>
      </c>
      <c r="D1723" s="539" t="s">
        <v>1229</v>
      </c>
      <c r="E1723" s="384">
        <v>217</v>
      </c>
      <c r="F1723" s="384">
        <v>16</v>
      </c>
      <c r="G1723" s="384">
        <v>119</v>
      </c>
      <c r="H1723" s="384">
        <v>79</v>
      </c>
      <c r="I1723" s="384">
        <v>3</v>
      </c>
    </row>
    <row r="1724" spans="1:9" s="538" customFormat="1">
      <c r="A1724" s="383" t="s">
        <v>2373</v>
      </c>
      <c r="B1724" s="383" t="s">
        <v>144</v>
      </c>
      <c r="C1724" s="383" t="s">
        <v>150</v>
      </c>
      <c r="D1724" s="383" t="s">
        <v>1229</v>
      </c>
      <c r="E1724" s="384">
        <v>247</v>
      </c>
      <c r="F1724" s="384">
        <v>23</v>
      </c>
      <c r="G1724" s="384">
        <v>165</v>
      </c>
      <c r="H1724" s="384">
        <v>58</v>
      </c>
      <c r="I1724" s="384">
        <v>1</v>
      </c>
    </row>
    <row r="1725" spans="1:9" s="538" customFormat="1">
      <c r="A1725" s="383" t="s">
        <v>2376</v>
      </c>
      <c r="B1725" s="383" t="s">
        <v>144</v>
      </c>
      <c r="C1725" s="383" t="s">
        <v>164</v>
      </c>
      <c r="D1725" s="383" t="s">
        <v>1229</v>
      </c>
      <c r="E1725" s="384">
        <v>66</v>
      </c>
      <c r="F1725" s="384">
        <v>6</v>
      </c>
      <c r="G1725" s="384">
        <v>43</v>
      </c>
      <c r="H1725" s="384">
        <v>17</v>
      </c>
      <c r="I1725" s="384">
        <v>0</v>
      </c>
    </row>
    <row r="1726" spans="1:9" s="538" customFormat="1">
      <c r="A1726" s="383" t="s">
        <v>2379</v>
      </c>
      <c r="B1726" s="383" t="s">
        <v>144</v>
      </c>
      <c r="C1726" s="383" t="s">
        <v>189</v>
      </c>
      <c r="D1726" s="539" t="s">
        <v>1229</v>
      </c>
      <c r="E1726" s="384">
        <v>300</v>
      </c>
      <c r="F1726" s="384">
        <v>30</v>
      </c>
      <c r="G1726" s="384">
        <v>193</v>
      </c>
      <c r="H1726" s="384">
        <v>73</v>
      </c>
      <c r="I1726" s="384">
        <v>4</v>
      </c>
    </row>
    <row r="1727" spans="1:9" s="538" customFormat="1">
      <c r="A1727" s="383" t="s">
        <v>2382</v>
      </c>
      <c r="B1727" s="383" t="s">
        <v>144</v>
      </c>
      <c r="C1727" s="383" t="s">
        <v>165</v>
      </c>
      <c r="D1727" s="539" t="s">
        <v>1229</v>
      </c>
      <c r="E1727" s="384">
        <v>180</v>
      </c>
      <c r="F1727" s="384">
        <v>25</v>
      </c>
      <c r="G1727" s="384">
        <v>118</v>
      </c>
      <c r="H1727" s="384">
        <v>35</v>
      </c>
      <c r="I1727" s="384">
        <v>2</v>
      </c>
    </row>
    <row r="1728" spans="1:9" s="538" customFormat="1">
      <c r="A1728" s="383" t="s">
        <v>2385</v>
      </c>
      <c r="B1728" s="383" t="s">
        <v>144</v>
      </c>
      <c r="C1728" s="383" t="s">
        <v>151</v>
      </c>
      <c r="D1728" s="539" t="s">
        <v>1229</v>
      </c>
      <c r="E1728" s="384">
        <v>149</v>
      </c>
      <c r="F1728" s="384">
        <v>2</v>
      </c>
      <c r="G1728" s="384">
        <v>72</v>
      </c>
      <c r="H1728" s="384">
        <v>68</v>
      </c>
      <c r="I1728" s="384">
        <v>7</v>
      </c>
    </row>
    <row r="1729" spans="1:9" s="538" customFormat="1">
      <c r="A1729" s="383" t="s">
        <v>2388</v>
      </c>
      <c r="B1729" s="383" t="s">
        <v>144</v>
      </c>
      <c r="C1729" s="383" t="s">
        <v>92</v>
      </c>
      <c r="D1729" s="539" t="s">
        <v>1229</v>
      </c>
      <c r="E1729" s="384">
        <v>582</v>
      </c>
      <c r="F1729" s="384">
        <v>56</v>
      </c>
      <c r="G1729" s="384">
        <v>385</v>
      </c>
      <c r="H1729" s="384">
        <v>137</v>
      </c>
      <c r="I1729" s="384">
        <v>4</v>
      </c>
    </row>
    <row r="1730" spans="1:9" s="538" customFormat="1">
      <c r="A1730" s="383" t="s">
        <v>2391</v>
      </c>
      <c r="B1730" s="383" t="s">
        <v>144</v>
      </c>
      <c r="C1730" s="383" t="s">
        <v>59</v>
      </c>
      <c r="D1730" s="539" t="s">
        <v>1229</v>
      </c>
      <c r="E1730" s="384">
        <v>79</v>
      </c>
      <c r="F1730" s="384">
        <v>2</v>
      </c>
      <c r="G1730" s="384">
        <v>53</v>
      </c>
      <c r="H1730" s="384">
        <v>24</v>
      </c>
      <c r="I1730" s="384">
        <v>0</v>
      </c>
    </row>
    <row r="1731" spans="1:9" s="538" customFormat="1">
      <c r="A1731" s="383" t="s">
        <v>2394</v>
      </c>
      <c r="B1731" s="383" t="s">
        <v>144</v>
      </c>
      <c r="C1731" s="383" t="s">
        <v>60</v>
      </c>
      <c r="D1731" s="383" t="s">
        <v>1229</v>
      </c>
      <c r="E1731" s="384">
        <v>113</v>
      </c>
      <c r="F1731" s="384">
        <v>9</v>
      </c>
      <c r="G1731" s="384">
        <v>69</v>
      </c>
      <c r="H1731" s="384">
        <v>35</v>
      </c>
      <c r="I1731" s="384">
        <v>0</v>
      </c>
    </row>
    <row r="1732" spans="1:9" s="538" customFormat="1">
      <c r="A1732" s="383" t="s">
        <v>2397</v>
      </c>
      <c r="B1732" s="383" t="s">
        <v>144</v>
      </c>
      <c r="C1732" s="383" t="s">
        <v>208</v>
      </c>
      <c r="D1732" s="383" t="s">
        <v>1229</v>
      </c>
      <c r="E1732" s="384">
        <v>216</v>
      </c>
      <c r="F1732" s="384">
        <v>38</v>
      </c>
      <c r="G1732" s="384">
        <v>123</v>
      </c>
      <c r="H1732" s="384">
        <v>55</v>
      </c>
      <c r="I1732" s="384">
        <v>0</v>
      </c>
    </row>
    <row r="1733" spans="1:9" s="538" customFormat="1">
      <c r="A1733" s="383" t="s">
        <v>2400</v>
      </c>
      <c r="B1733" s="383" t="s">
        <v>144</v>
      </c>
      <c r="C1733" s="383" t="s">
        <v>166</v>
      </c>
      <c r="D1733" s="383" t="s">
        <v>1229</v>
      </c>
      <c r="E1733" s="384">
        <v>151</v>
      </c>
      <c r="F1733" s="384">
        <v>39</v>
      </c>
      <c r="G1733" s="384">
        <v>87</v>
      </c>
      <c r="H1733" s="384">
        <v>25</v>
      </c>
      <c r="I1733" s="384">
        <v>0</v>
      </c>
    </row>
    <row r="1734" spans="1:9" s="538" customFormat="1">
      <c r="A1734" s="383" t="s">
        <v>2403</v>
      </c>
      <c r="B1734" s="383" t="s">
        <v>144</v>
      </c>
      <c r="C1734" s="383" t="s">
        <v>61</v>
      </c>
      <c r="D1734" s="383" t="s">
        <v>1229</v>
      </c>
      <c r="E1734" s="384">
        <v>501</v>
      </c>
      <c r="F1734" s="384">
        <v>47</v>
      </c>
      <c r="G1734" s="384">
        <v>331</v>
      </c>
      <c r="H1734" s="384">
        <v>120</v>
      </c>
      <c r="I1734" s="384">
        <v>3</v>
      </c>
    </row>
    <row r="1735" spans="1:9" s="538" customFormat="1">
      <c r="A1735" s="383" t="s">
        <v>2406</v>
      </c>
      <c r="B1735" s="383" t="s">
        <v>144</v>
      </c>
      <c r="C1735" s="383" t="s">
        <v>82</v>
      </c>
      <c r="D1735" s="539" t="s">
        <v>1229</v>
      </c>
      <c r="E1735" s="384">
        <v>810</v>
      </c>
      <c r="F1735" s="384">
        <v>88</v>
      </c>
      <c r="G1735" s="384">
        <v>489</v>
      </c>
      <c r="H1735" s="384">
        <v>224</v>
      </c>
      <c r="I1735" s="384">
        <v>9</v>
      </c>
    </row>
    <row r="1736" spans="1:9" s="538" customFormat="1">
      <c r="A1736" s="383" t="s">
        <v>2409</v>
      </c>
      <c r="B1736" s="383" t="s">
        <v>144</v>
      </c>
      <c r="C1736" s="383" t="s">
        <v>167</v>
      </c>
      <c r="D1736" s="539" t="s">
        <v>1229</v>
      </c>
      <c r="E1736" s="384">
        <v>262</v>
      </c>
      <c r="F1736" s="384">
        <v>25</v>
      </c>
      <c r="G1736" s="384">
        <v>153</v>
      </c>
      <c r="H1736" s="384">
        <v>80</v>
      </c>
      <c r="I1736" s="384">
        <v>4</v>
      </c>
    </row>
    <row r="1737" spans="1:9" s="538" customFormat="1">
      <c r="A1737" s="383" t="s">
        <v>2412</v>
      </c>
      <c r="B1737" s="383" t="s">
        <v>144</v>
      </c>
      <c r="C1737" s="383" t="s">
        <v>83</v>
      </c>
      <c r="D1737" s="383" t="s">
        <v>1229</v>
      </c>
      <c r="E1737" s="384">
        <v>180</v>
      </c>
      <c r="F1737" s="384">
        <v>8</v>
      </c>
      <c r="G1737" s="384">
        <v>101</v>
      </c>
      <c r="H1737" s="384">
        <v>71</v>
      </c>
      <c r="I1737" s="384">
        <v>0</v>
      </c>
    </row>
    <row r="1738" spans="1:9" s="538" customFormat="1">
      <c r="A1738" s="383" t="s">
        <v>2415</v>
      </c>
      <c r="B1738" s="383" t="s">
        <v>144</v>
      </c>
      <c r="C1738" s="383" t="s">
        <v>84</v>
      </c>
      <c r="D1738" s="539" t="s">
        <v>1229</v>
      </c>
      <c r="E1738" s="384">
        <v>766</v>
      </c>
      <c r="F1738" s="384">
        <v>46</v>
      </c>
      <c r="G1738" s="384">
        <v>464</v>
      </c>
      <c r="H1738" s="384">
        <v>247</v>
      </c>
      <c r="I1738" s="384">
        <v>9</v>
      </c>
    </row>
    <row r="1739" spans="1:9" s="538" customFormat="1">
      <c r="A1739" s="383" t="s">
        <v>2418</v>
      </c>
      <c r="B1739" s="383" t="s">
        <v>144</v>
      </c>
      <c r="C1739" s="383" t="s">
        <v>35</v>
      </c>
      <c r="D1739" s="383" t="s">
        <v>1229</v>
      </c>
      <c r="E1739" s="384">
        <v>163</v>
      </c>
      <c r="F1739" s="384">
        <v>15</v>
      </c>
      <c r="G1739" s="384">
        <v>90</v>
      </c>
      <c r="H1739" s="384">
        <v>55</v>
      </c>
      <c r="I1739" s="384">
        <v>3</v>
      </c>
    </row>
    <row r="1740" spans="1:9" s="538" customFormat="1">
      <c r="A1740" s="383" t="s">
        <v>2421</v>
      </c>
      <c r="B1740" s="383" t="s">
        <v>144</v>
      </c>
      <c r="C1740" s="383" t="s">
        <v>190</v>
      </c>
      <c r="D1740" s="539" t="s">
        <v>1229</v>
      </c>
      <c r="E1740" s="384">
        <v>672</v>
      </c>
      <c r="F1740" s="384">
        <v>63</v>
      </c>
      <c r="G1740" s="384">
        <v>419</v>
      </c>
      <c r="H1740" s="384">
        <v>189</v>
      </c>
      <c r="I1740" s="384">
        <v>1</v>
      </c>
    </row>
    <row r="1741" spans="1:9" s="538" customFormat="1">
      <c r="A1741" s="383" t="s">
        <v>2424</v>
      </c>
      <c r="B1741" s="383" t="s">
        <v>144</v>
      </c>
      <c r="C1741" s="383" t="s">
        <v>93</v>
      </c>
      <c r="D1741" s="383" t="s">
        <v>1229</v>
      </c>
      <c r="E1741" s="384">
        <v>181</v>
      </c>
      <c r="F1741" s="384">
        <v>16</v>
      </c>
      <c r="G1741" s="384">
        <v>107</v>
      </c>
      <c r="H1741" s="384">
        <v>56</v>
      </c>
      <c r="I1741" s="384">
        <v>2</v>
      </c>
    </row>
    <row r="1742" spans="1:9" s="538" customFormat="1">
      <c r="A1742" s="383" t="s">
        <v>2427</v>
      </c>
      <c r="B1742" s="383" t="s">
        <v>144</v>
      </c>
      <c r="C1742" s="383" t="s">
        <v>209</v>
      </c>
      <c r="D1742" s="539" t="s">
        <v>1229</v>
      </c>
      <c r="E1742" s="384">
        <v>153</v>
      </c>
      <c r="F1742" s="384">
        <v>21</v>
      </c>
      <c r="G1742" s="384">
        <v>102</v>
      </c>
      <c r="H1742" s="384">
        <v>30</v>
      </c>
      <c r="I1742" s="384">
        <v>0</v>
      </c>
    </row>
    <row r="1743" spans="1:9" s="538" customFormat="1">
      <c r="A1743" s="383" t="s">
        <v>2430</v>
      </c>
      <c r="B1743" s="383" t="s">
        <v>144</v>
      </c>
      <c r="C1743" s="383" t="s">
        <v>210</v>
      </c>
      <c r="D1743" s="383" t="s">
        <v>1229</v>
      </c>
      <c r="E1743" s="384">
        <v>123</v>
      </c>
      <c r="F1743" s="384">
        <v>26</v>
      </c>
      <c r="G1743" s="384">
        <v>79</v>
      </c>
      <c r="H1743" s="384">
        <v>18</v>
      </c>
      <c r="I1743" s="384">
        <v>0</v>
      </c>
    </row>
    <row r="1744" spans="1:9" s="538" customFormat="1">
      <c r="A1744" s="383" t="s">
        <v>2433</v>
      </c>
      <c r="B1744" s="383" t="s">
        <v>144</v>
      </c>
      <c r="C1744" s="383" t="s">
        <v>191</v>
      </c>
      <c r="D1744" s="383" t="s">
        <v>1229</v>
      </c>
      <c r="E1744" s="384">
        <v>132</v>
      </c>
      <c r="F1744" s="384">
        <v>19</v>
      </c>
      <c r="G1744" s="384">
        <v>73</v>
      </c>
      <c r="H1744" s="384">
        <v>40</v>
      </c>
      <c r="I1744" s="384">
        <v>0</v>
      </c>
    </row>
    <row r="1745" spans="1:9" s="538" customFormat="1">
      <c r="A1745" s="383" t="s">
        <v>2436</v>
      </c>
      <c r="B1745" s="383" t="s">
        <v>144</v>
      </c>
      <c r="C1745" s="383" t="s">
        <v>192</v>
      </c>
      <c r="D1745" s="539" t="s">
        <v>1229</v>
      </c>
      <c r="E1745" s="384">
        <v>136</v>
      </c>
      <c r="F1745" s="384">
        <v>33</v>
      </c>
      <c r="G1745" s="384">
        <v>85</v>
      </c>
      <c r="H1745" s="384">
        <v>17</v>
      </c>
      <c r="I1745" s="384">
        <v>1</v>
      </c>
    </row>
    <row r="1746" spans="1:9" s="538" customFormat="1">
      <c r="A1746" s="383" t="s">
        <v>2439</v>
      </c>
      <c r="B1746" s="383" t="s">
        <v>144</v>
      </c>
      <c r="C1746" s="383" t="s">
        <v>152</v>
      </c>
      <c r="D1746" s="539" t="s">
        <v>1229</v>
      </c>
      <c r="E1746" s="384">
        <v>181</v>
      </c>
      <c r="F1746" s="384">
        <v>12</v>
      </c>
      <c r="G1746" s="384">
        <v>121</v>
      </c>
      <c r="H1746" s="384">
        <v>45</v>
      </c>
      <c r="I1746" s="384">
        <v>3</v>
      </c>
    </row>
    <row r="1747" spans="1:9" s="538" customFormat="1">
      <c r="A1747" s="383" t="s">
        <v>2442</v>
      </c>
      <c r="B1747" s="383" t="s">
        <v>144</v>
      </c>
      <c r="C1747" s="383" t="s">
        <v>168</v>
      </c>
      <c r="D1747" s="539" t="s">
        <v>1229</v>
      </c>
      <c r="E1747" s="384">
        <v>129</v>
      </c>
      <c r="F1747" s="384">
        <v>8</v>
      </c>
      <c r="G1747" s="384">
        <v>66</v>
      </c>
      <c r="H1747" s="384">
        <v>54</v>
      </c>
      <c r="I1747" s="384">
        <v>1</v>
      </c>
    </row>
    <row r="1748" spans="1:9" s="538" customFormat="1">
      <c r="A1748" s="383" t="s">
        <v>2445</v>
      </c>
      <c r="B1748" s="383" t="s">
        <v>144</v>
      </c>
      <c r="C1748" s="383" t="s">
        <v>153</v>
      </c>
      <c r="D1748" s="539" t="s">
        <v>1229</v>
      </c>
      <c r="E1748" s="384">
        <v>277</v>
      </c>
      <c r="F1748" s="384">
        <v>36</v>
      </c>
      <c r="G1748" s="384">
        <v>199</v>
      </c>
      <c r="H1748" s="384">
        <v>41</v>
      </c>
      <c r="I1748" s="384">
        <v>1</v>
      </c>
    </row>
    <row r="1749" spans="1:9" s="538" customFormat="1">
      <c r="A1749" s="383" t="s">
        <v>2448</v>
      </c>
      <c r="B1749" s="383" t="s">
        <v>144</v>
      </c>
      <c r="C1749" s="383" t="s">
        <v>36</v>
      </c>
      <c r="D1749" s="539" t="s">
        <v>1229</v>
      </c>
      <c r="E1749" s="384">
        <v>171</v>
      </c>
      <c r="F1749" s="384">
        <v>16</v>
      </c>
      <c r="G1749" s="384">
        <v>95</v>
      </c>
      <c r="H1749" s="384">
        <v>55</v>
      </c>
      <c r="I1749" s="384">
        <v>5</v>
      </c>
    </row>
    <row r="1750" spans="1:9" s="538" customFormat="1">
      <c r="A1750" s="383" t="s">
        <v>2451</v>
      </c>
      <c r="B1750" s="383" t="s">
        <v>144</v>
      </c>
      <c r="C1750" s="383" t="s">
        <v>62</v>
      </c>
      <c r="D1750" s="539" t="s">
        <v>1229</v>
      </c>
      <c r="E1750" s="384">
        <v>226</v>
      </c>
      <c r="F1750" s="384">
        <v>19</v>
      </c>
      <c r="G1750" s="384">
        <v>134</v>
      </c>
      <c r="H1750" s="384">
        <v>72</v>
      </c>
      <c r="I1750" s="384">
        <v>1</v>
      </c>
    </row>
    <row r="1751" spans="1:9" s="538" customFormat="1">
      <c r="A1751" s="383" t="s">
        <v>7365</v>
      </c>
      <c r="B1751" s="383" t="s">
        <v>144</v>
      </c>
      <c r="C1751" s="383" t="s">
        <v>85</v>
      </c>
      <c r="D1751" s="539" t="s">
        <v>1229</v>
      </c>
      <c r="E1751" s="384">
        <v>24</v>
      </c>
      <c r="F1751" s="384">
        <v>5</v>
      </c>
      <c r="G1751" s="384">
        <v>13</v>
      </c>
      <c r="H1751" s="384">
        <v>5</v>
      </c>
      <c r="I1751" s="384">
        <v>1</v>
      </c>
    </row>
    <row r="1752" spans="1:9" s="538" customFormat="1">
      <c r="A1752" s="383" t="s">
        <v>2454</v>
      </c>
      <c r="B1752" s="383" t="s">
        <v>144</v>
      </c>
      <c r="C1752" s="383" t="s">
        <v>37</v>
      </c>
      <c r="D1752" s="383" t="s">
        <v>1229</v>
      </c>
      <c r="E1752" s="384">
        <v>184</v>
      </c>
      <c r="F1752" s="384">
        <v>10</v>
      </c>
      <c r="G1752" s="384">
        <v>106</v>
      </c>
      <c r="H1752" s="384">
        <v>68</v>
      </c>
      <c r="I1752" s="384">
        <v>0</v>
      </c>
    </row>
    <row r="1753" spans="1:9" s="538" customFormat="1">
      <c r="A1753" s="383" t="s">
        <v>2457</v>
      </c>
      <c r="B1753" s="383" t="s">
        <v>144</v>
      </c>
      <c r="C1753" s="383" t="s">
        <v>220</v>
      </c>
      <c r="D1753" s="539" t="s">
        <v>1229</v>
      </c>
      <c r="E1753" s="384">
        <v>132</v>
      </c>
      <c r="F1753" s="384">
        <v>12</v>
      </c>
      <c r="G1753" s="384">
        <v>82</v>
      </c>
      <c r="H1753" s="384">
        <v>33</v>
      </c>
      <c r="I1753" s="384">
        <v>5</v>
      </c>
    </row>
    <row r="1754" spans="1:9" s="538" customFormat="1">
      <c r="A1754" s="383" t="s">
        <v>2460</v>
      </c>
      <c r="B1754" s="383" t="s">
        <v>144</v>
      </c>
      <c r="C1754" s="383" t="s">
        <v>38</v>
      </c>
      <c r="D1754" s="539" t="s">
        <v>1229</v>
      </c>
      <c r="E1754" s="384">
        <v>122</v>
      </c>
      <c r="F1754" s="384">
        <v>23</v>
      </c>
      <c r="G1754" s="384">
        <v>71</v>
      </c>
      <c r="H1754" s="384">
        <v>28</v>
      </c>
      <c r="I1754" s="384">
        <v>0</v>
      </c>
    </row>
    <row r="1755" spans="1:9" s="538" customFormat="1">
      <c r="A1755" s="383" t="s">
        <v>2463</v>
      </c>
      <c r="B1755" s="383" t="s">
        <v>144</v>
      </c>
      <c r="C1755" s="383" t="s">
        <v>63</v>
      </c>
      <c r="D1755" s="539" t="s">
        <v>1229</v>
      </c>
      <c r="E1755" s="384">
        <v>395</v>
      </c>
      <c r="F1755" s="384">
        <v>24</v>
      </c>
      <c r="G1755" s="384">
        <v>247</v>
      </c>
      <c r="H1755" s="384">
        <v>121</v>
      </c>
      <c r="I1755" s="384">
        <v>3</v>
      </c>
    </row>
    <row r="1756" spans="1:9" s="538" customFormat="1">
      <c r="A1756" s="383" t="s">
        <v>2466</v>
      </c>
      <c r="B1756" s="383" t="s">
        <v>144</v>
      </c>
      <c r="C1756" s="383" t="s">
        <v>221</v>
      </c>
      <c r="D1756" s="539" t="s">
        <v>1229</v>
      </c>
      <c r="E1756" s="384">
        <v>217</v>
      </c>
      <c r="F1756" s="384">
        <v>20</v>
      </c>
      <c r="G1756" s="384">
        <v>143</v>
      </c>
      <c r="H1756" s="384">
        <v>54</v>
      </c>
      <c r="I1756" s="384">
        <v>0</v>
      </c>
    </row>
    <row r="1757" spans="1:9" s="538" customFormat="1">
      <c r="A1757" s="383" t="s">
        <v>2469</v>
      </c>
      <c r="B1757" s="383" t="s">
        <v>144</v>
      </c>
      <c r="C1757" s="383" t="s">
        <v>193</v>
      </c>
      <c r="D1757" s="383" t="s">
        <v>1229</v>
      </c>
      <c r="E1757" s="384">
        <v>137</v>
      </c>
      <c r="F1757" s="384">
        <v>20</v>
      </c>
      <c r="G1757" s="384">
        <v>74</v>
      </c>
      <c r="H1757" s="384">
        <v>43</v>
      </c>
      <c r="I1757" s="384">
        <v>0</v>
      </c>
    </row>
    <row r="1758" spans="1:9" s="538" customFormat="1">
      <c r="A1758" s="383" t="s">
        <v>2472</v>
      </c>
      <c r="B1758" s="383" t="s">
        <v>144</v>
      </c>
      <c r="C1758" s="383" t="s">
        <v>222</v>
      </c>
      <c r="D1758" s="383" t="s">
        <v>1229</v>
      </c>
      <c r="E1758" s="384">
        <v>191</v>
      </c>
      <c r="F1758" s="384">
        <v>9</v>
      </c>
      <c r="G1758" s="384">
        <v>127</v>
      </c>
      <c r="H1758" s="384">
        <v>51</v>
      </c>
      <c r="I1758" s="384">
        <v>4</v>
      </c>
    </row>
    <row r="1759" spans="1:9" s="538" customFormat="1">
      <c r="A1759" s="383" t="s">
        <v>2475</v>
      </c>
      <c r="B1759" s="383" t="s">
        <v>144</v>
      </c>
      <c r="C1759" s="383" t="s">
        <v>211</v>
      </c>
      <c r="D1759" s="539" t="s">
        <v>1229</v>
      </c>
      <c r="E1759" s="384">
        <v>342</v>
      </c>
      <c r="F1759" s="384">
        <v>45</v>
      </c>
      <c r="G1759" s="384">
        <v>213</v>
      </c>
      <c r="H1759" s="384">
        <v>81</v>
      </c>
      <c r="I1759" s="384">
        <v>3</v>
      </c>
    </row>
    <row r="1760" spans="1:9" s="538" customFormat="1">
      <c r="A1760" s="383" t="s">
        <v>2478</v>
      </c>
      <c r="B1760" s="383" t="s">
        <v>144</v>
      </c>
      <c r="C1760" s="383" t="s">
        <v>212</v>
      </c>
      <c r="D1760" s="539" t="s">
        <v>1229</v>
      </c>
      <c r="E1760" s="384">
        <v>228</v>
      </c>
      <c r="F1760" s="384">
        <v>23</v>
      </c>
      <c r="G1760" s="384">
        <v>134</v>
      </c>
      <c r="H1760" s="384">
        <v>71</v>
      </c>
      <c r="I1760" s="384">
        <v>0</v>
      </c>
    </row>
    <row r="1761" spans="1:9" s="538" customFormat="1">
      <c r="A1761" s="383" t="s">
        <v>2481</v>
      </c>
      <c r="B1761" s="383" t="s">
        <v>144</v>
      </c>
      <c r="C1761" s="383" t="s">
        <v>169</v>
      </c>
      <c r="D1761" s="539" t="s">
        <v>1229</v>
      </c>
      <c r="E1761" s="384">
        <v>107</v>
      </c>
      <c r="F1761" s="384">
        <v>3</v>
      </c>
      <c r="G1761" s="384">
        <v>65</v>
      </c>
      <c r="H1761" s="384">
        <v>38</v>
      </c>
      <c r="I1761" s="384">
        <v>1</v>
      </c>
    </row>
    <row r="1762" spans="1:9" s="538" customFormat="1">
      <c r="A1762" s="383" t="s">
        <v>2484</v>
      </c>
      <c r="B1762" s="383" t="s">
        <v>144</v>
      </c>
      <c r="C1762" s="383" t="s">
        <v>194</v>
      </c>
      <c r="D1762" s="539" t="s">
        <v>1229</v>
      </c>
      <c r="E1762" s="384">
        <v>212</v>
      </c>
      <c r="F1762" s="384">
        <v>22</v>
      </c>
      <c r="G1762" s="384">
        <v>125</v>
      </c>
      <c r="H1762" s="384">
        <v>63</v>
      </c>
      <c r="I1762" s="384">
        <v>2</v>
      </c>
    </row>
    <row r="1763" spans="1:9" s="538" customFormat="1">
      <c r="A1763" s="383" t="s">
        <v>2487</v>
      </c>
      <c r="B1763" s="383" t="s">
        <v>144</v>
      </c>
      <c r="C1763" s="383" t="s">
        <v>94</v>
      </c>
      <c r="D1763" s="383" t="s">
        <v>1229</v>
      </c>
      <c r="E1763" s="384">
        <v>139</v>
      </c>
      <c r="F1763" s="384">
        <v>22</v>
      </c>
      <c r="G1763" s="384">
        <v>93</v>
      </c>
      <c r="H1763" s="384">
        <v>22</v>
      </c>
      <c r="I1763" s="384">
        <v>2</v>
      </c>
    </row>
    <row r="1764" spans="1:9" s="538" customFormat="1">
      <c r="A1764" s="383" t="s">
        <v>2490</v>
      </c>
      <c r="B1764" s="383" t="s">
        <v>144</v>
      </c>
      <c r="C1764" s="383" t="s">
        <v>154</v>
      </c>
      <c r="D1764" s="383" t="s">
        <v>1229</v>
      </c>
      <c r="E1764" s="384">
        <v>285</v>
      </c>
      <c r="F1764" s="384">
        <v>13</v>
      </c>
      <c r="G1764" s="384">
        <v>190</v>
      </c>
      <c r="H1764" s="384">
        <v>78</v>
      </c>
      <c r="I1764" s="384">
        <v>4</v>
      </c>
    </row>
    <row r="1765" spans="1:9" s="538" customFormat="1">
      <c r="A1765" s="383" t="s">
        <v>2493</v>
      </c>
      <c r="B1765" s="383" t="s">
        <v>144</v>
      </c>
      <c r="C1765" s="383" t="s">
        <v>39</v>
      </c>
      <c r="D1765" s="539" t="s">
        <v>1229</v>
      </c>
      <c r="E1765" s="384">
        <v>85</v>
      </c>
      <c r="F1765" s="384">
        <v>6</v>
      </c>
      <c r="G1765" s="384">
        <v>61</v>
      </c>
      <c r="H1765" s="384">
        <v>18</v>
      </c>
      <c r="I1765" s="384">
        <v>0</v>
      </c>
    </row>
    <row r="1766" spans="1:9" s="538" customFormat="1">
      <c r="A1766" s="383" t="s">
        <v>2496</v>
      </c>
      <c r="B1766" s="383" t="s">
        <v>144</v>
      </c>
      <c r="C1766" s="383" t="s">
        <v>223</v>
      </c>
      <c r="D1766" s="539" t="s">
        <v>1229</v>
      </c>
      <c r="E1766" s="384">
        <v>621</v>
      </c>
      <c r="F1766" s="384">
        <v>57</v>
      </c>
      <c r="G1766" s="384">
        <v>447</v>
      </c>
      <c r="H1766" s="384">
        <v>109</v>
      </c>
      <c r="I1766" s="384">
        <v>8</v>
      </c>
    </row>
    <row r="1767" spans="1:9" s="538" customFormat="1">
      <c r="A1767" s="383" t="s">
        <v>2499</v>
      </c>
      <c r="B1767" s="383" t="s">
        <v>144</v>
      </c>
      <c r="C1767" s="383" t="s">
        <v>40</v>
      </c>
      <c r="D1767" s="539" t="s">
        <v>1229</v>
      </c>
      <c r="E1767" s="384">
        <v>404</v>
      </c>
      <c r="F1767" s="384">
        <v>25</v>
      </c>
      <c r="G1767" s="384">
        <v>270</v>
      </c>
      <c r="H1767" s="384">
        <v>106</v>
      </c>
      <c r="I1767" s="384">
        <v>3</v>
      </c>
    </row>
    <row r="1768" spans="1:9" s="538" customFormat="1">
      <c r="A1768" s="383" t="s">
        <v>2502</v>
      </c>
      <c r="B1768" s="383" t="s">
        <v>144</v>
      </c>
      <c r="C1768" s="383" t="s">
        <v>21</v>
      </c>
      <c r="D1768" s="539" t="s">
        <v>1229</v>
      </c>
      <c r="E1768" s="384">
        <v>169</v>
      </c>
      <c r="F1768" s="384">
        <v>14</v>
      </c>
      <c r="G1768" s="384">
        <v>96</v>
      </c>
      <c r="H1768" s="384">
        <v>58</v>
      </c>
      <c r="I1768" s="384">
        <v>1</v>
      </c>
    </row>
    <row r="1769" spans="1:9" s="538" customFormat="1">
      <c r="A1769" s="383" t="s">
        <v>2505</v>
      </c>
      <c r="B1769" s="383" t="s">
        <v>144</v>
      </c>
      <c r="C1769" s="383" t="s">
        <v>224</v>
      </c>
      <c r="D1769" s="383" t="s">
        <v>1229</v>
      </c>
      <c r="E1769" s="384">
        <v>128</v>
      </c>
      <c r="F1769" s="384">
        <v>8</v>
      </c>
      <c r="G1769" s="384">
        <v>95</v>
      </c>
      <c r="H1769" s="384">
        <v>25</v>
      </c>
      <c r="I1769" s="384">
        <v>0</v>
      </c>
    </row>
    <row r="1770" spans="1:9" s="538" customFormat="1">
      <c r="A1770" s="383" t="s">
        <v>2508</v>
      </c>
      <c r="B1770" s="383" t="s">
        <v>144</v>
      </c>
      <c r="C1770" s="383" t="s">
        <v>95</v>
      </c>
      <c r="D1770" s="383" t="s">
        <v>1229</v>
      </c>
      <c r="E1770" s="384">
        <v>506</v>
      </c>
      <c r="F1770" s="384">
        <v>47</v>
      </c>
      <c r="G1770" s="384">
        <v>353</v>
      </c>
      <c r="H1770" s="384">
        <v>94</v>
      </c>
      <c r="I1770" s="384">
        <v>12</v>
      </c>
    </row>
    <row r="1771" spans="1:9" s="538" customFormat="1">
      <c r="A1771" s="383" t="s">
        <v>2511</v>
      </c>
      <c r="B1771" s="383" t="s">
        <v>144</v>
      </c>
      <c r="C1771" s="383" t="s">
        <v>22</v>
      </c>
      <c r="D1771" s="539" t="s">
        <v>1229</v>
      </c>
      <c r="E1771" s="384">
        <v>181</v>
      </c>
      <c r="F1771" s="384">
        <v>15</v>
      </c>
      <c r="G1771" s="384">
        <v>106</v>
      </c>
      <c r="H1771" s="384">
        <v>57</v>
      </c>
      <c r="I1771" s="384">
        <v>3</v>
      </c>
    </row>
    <row r="1772" spans="1:9" s="538" customFormat="1">
      <c r="A1772" s="383" t="s">
        <v>2514</v>
      </c>
      <c r="B1772" s="383" t="s">
        <v>144</v>
      </c>
      <c r="C1772" s="383" t="s">
        <v>195</v>
      </c>
      <c r="D1772" s="539" t="s">
        <v>1229</v>
      </c>
      <c r="E1772" s="384">
        <v>1437</v>
      </c>
      <c r="F1772" s="384">
        <v>172</v>
      </c>
      <c r="G1772" s="384">
        <v>1019</v>
      </c>
      <c r="H1772" s="384">
        <v>240</v>
      </c>
      <c r="I1772" s="384">
        <v>6</v>
      </c>
    </row>
    <row r="1773" spans="1:9" s="538" customFormat="1">
      <c r="A1773" s="383" t="s">
        <v>2517</v>
      </c>
      <c r="B1773" s="383" t="s">
        <v>144</v>
      </c>
      <c r="C1773" s="383" t="s">
        <v>155</v>
      </c>
      <c r="D1773" s="383" t="s">
        <v>1229</v>
      </c>
      <c r="E1773" s="384">
        <v>247</v>
      </c>
      <c r="F1773" s="384">
        <v>18</v>
      </c>
      <c r="G1773" s="384">
        <v>188</v>
      </c>
      <c r="H1773" s="384">
        <v>39</v>
      </c>
      <c r="I1773" s="384">
        <v>2</v>
      </c>
    </row>
    <row r="1774" spans="1:9" s="538" customFormat="1">
      <c r="A1774" s="383" t="s">
        <v>2520</v>
      </c>
      <c r="B1774" s="383" t="s">
        <v>144</v>
      </c>
      <c r="C1774" s="383" t="s">
        <v>213</v>
      </c>
      <c r="D1774" s="383" t="s">
        <v>1229</v>
      </c>
      <c r="E1774" s="384">
        <v>271</v>
      </c>
      <c r="F1774" s="384">
        <v>14</v>
      </c>
      <c r="G1774" s="384">
        <v>166</v>
      </c>
      <c r="H1774" s="384">
        <v>87</v>
      </c>
      <c r="I1774" s="384">
        <v>4</v>
      </c>
    </row>
    <row r="1775" spans="1:9" s="538" customFormat="1">
      <c r="A1775" s="383" t="s">
        <v>2523</v>
      </c>
      <c r="B1775" s="383" t="s">
        <v>144</v>
      </c>
      <c r="C1775" s="383" t="s">
        <v>41</v>
      </c>
      <c r="D1775" s="383" t="s">
        <v>1229</v>
      </c>
      <c r="E1775" s="384">
        <v>281</v>
      </c>
      <c r="F1775" s="384">
        <v>8</v>
      </c>
      <c r="G1775" s="384">
        <v>168</v>
      </c>
      <c r="H1775" s="384">
        <v>103</v>
      </c>
      <c r="I1775" s="384">
        <v>2</v>
      </c>
    </row>
    <row r="1776" spans="1:9" s="538" customFormat="1">
      <c r="A1776" s="383" t="s">
        <v>2526</v>
      </c>
      <c r="B1776" s="383" t="s">
        <v>144</v>
      </c>
      <c r="C1776" s="383" t="s">
        <v>225</v>
      </c>
      <c r="D1776" s="539" t="s">
        <v>1229</v>
      </c>
      <c r="E1776" s="384">
        <v>124</v>
      </c>
      <c r="F1776" s="384">
        <v>17</v>
      </c>
      <c r="G1776" s="384">
        <v>82</v>
      </c>
      <c r="H1776" s="384">
        <v>25</v>
      </c>
      <c r="I1776" s="384">
        <v>0</v>
      </c>
    </row>
    <row r="1777" spans="1:9" s="538" customFormat="1">
      <c r="A1777" s="383" t="s">
        <v>2529</v>
      </c>
      <c r="B1777" s="383" t="s">
        <v>144</v>
      </c>
      <c r="C1777" s="383" t="s">
        <v>96</v>
      </c>
      <c r="D1777" s="383" t="s">
        <v>1229</v>
      </c>
      <c r="E1777" s="384">
        <v>125</v>
      </c>
      <c r="F1777" s="384">
        <v>8</v>
      </c>
      <c r="G1777" s="384">
        <v>73</v>
      </c>
      <c r="H1777" s="384">
        <v>43</v>
      </c>
      <c r="I1777" s="384">
        <v>1</v>
      </c>
    </row>
    <row r="1778" spans="1:9" s="538" customFormat="1">
      <c r="A1778" s="383" t="s">
        <v>2532</v>
      </c>
      <c r="B1778" s="383" t="s">
        <v>144</v>
      </c>
      <c r="C1778" s="383" t="s">
        <v>214</v>
      </c>
      <c r="D1778" s="539" t="s">
        <v>1229</v>
      </c>
      <c r="E1778" s="384">
        <v>73</v>
      </c>
      <c r="F1778" s="384">
        <v>24</v>
      </c>
      <c r="G1778" s="384">
        <v>45</v>
      </c>
      <c r="H1778" s="384">
        <v>4</v>
      </c>
      <c r="I1778" s="384">
        <v>0</v>
      </c>
    </row>
    <row r="1779" spans="1:9" s="538" customFormat="1">
      <c r="A1779" s="383" t="s">
        <v>2535</v>
      </c>
      <c r="B1779" s="383" t="s">
        <v>144</v>
      </c>
      <c r="C1779" s="383" t="s">
        <v>156</v>
      </c>
      <c r="D1779" s="383" t="s">
        <v>1229</v>
      </c>
      <c r="E1779" s="384">
        <v>86</v>
      </c>
      <c r="F1779" s="384">
        <v>1</v>
      </c>
      <c r="G1779" s="384">
        <v>54</v>
      </c>
      <c r="H1779" s="384">
        <v>29</v>
      </c>
      <c r="I1779" s="384">
        <v>2</v>
      </c>
    </row>
    <row r="1780" spans="1:9" s="538" customFormat="1">
      <c r="A1780" s="383" t="s">
        <v>2538</v>
      </c>
      <c r="B1780" s="383" t="s">
        <v>144</v>
      </c>
      <c r="C1780" s="383" t="s">
        <v>42</v>
      </c>
      <c r="D1780" s="539" t="s">
        <v>1229</v>
      </c>
      <c r="E1780" s="384">
        <v>333</v>
      </c>
      <c r="F1780" s="384">
        <v>42</v>
      </c>
      <c r="G1780" s="384">
        <v>223</v>
      </c>
      <c r="H1780" s="384">
        <v>68</v>
      </c>
      <c r="I1780" s="384">
        <v>0</v>
      </c>
    </row>
    <row r="1781" spans="1:9" s="538" customFormat="1">
      <c r="A1781" s="383" t="s">
        <v>2541</v>
      </c>
      <c r="B1781" s="383" t="s">
        <v>144</v>
      </c>
      <c r="C1781" s="383" t="s">
        <v>64</v>
      </c>
      <c r="D1781" s="383" t="s">
        <v>1229</v>
      </c>
      <c r="E1781" s="384">
        <v>309</v>
      </c>
      <c r="F1781" s="384">
        <v>16</v>
      </c>
      <c r="G1781" s="384">
        <v>182</v>
      </c>
      <c r="H1781" s="384">
        <v>108</v>
      </c>
      <c r="I1781" s="384">
        <v>3</v>
      </c>
    </row>
    <row r="1782" spans="1:9" s="538" customFormat="1">
      <c r="A1782" s="383" t="s">
        <v>2544</v>
      </c>
      <c r="B1782" s="383" t="s">
        <v>144</v>
      </c>
      <c r="C1782" s="383" t="s">
        <v>226</v>
      </c>
      <c r="D1782" s="539" t="s">
        <v>1229</v>
      </c>
      <c r="E1782" s="384">
        <v>133</v>
      </c>
      <c r="F1782" s="384">
        <v>5</v>
      </c>
      <c r="G1782" s="384">
        <v>96</v>
      </c>
      <c r="H1782" s="384">
        <v>32</v>
      </c>
      <c r="I1782" s="384">
        <v>0</v>
      </c>
    </row>
    <row r="1783" spans="1:9" s="538" customFormat="1">
      <c r="A1783" s="383" t="s">
        <v>2547</v>
      </c>
      <c r="B1783" s="383" t="s">
        <v>144</v>
      </c>
      <c r="C1783" s="383" t="s">
        <v>157</v>
      </c>
      <c r="D1783" s="383" t="s">
        <v>1229</v>
      </c>
      <c r="E1783" s="384">
        <v>180</v>
      </c>
      <c r="F1783" s="384">
        <v>7</v>
      </c>
      <c r="G1783" s="384">
        <v>109</v>
      </c>
      <c r="H1783" s="384">
        <v>61</v>
      </c>
      <c r="I1783" s="384">
        <v>3</v>
      </c>
    </row>
    <row r="1784" spans="1:9" s="538" customFormat="1">
      <c r="A1784" s="383" t="s">
        <v>2550</v>
      </c>
      <c r="B1784" s="383" t="s">
        <v>144</v>
      </c>
      <c r="C1784" s="383" t="s">
        <v>158</v>
      </c>
      <c r="D1784" s="383" t="s">
        <v>1229</v>
      </c>
      <c r="E1784" s="384">
        <v>214</v>
      </c>
      <c r="F1784" s="384">
        <v>16</v>
      </c>
      <c r="G1784" s="384">
        <v>143</v>
      </c>
      <c r="H1784" s="384">
        <v>54</v>
      </c>
      <c r="I1784" s="384">
        <v>1</v>
      </c>
    </row>
    <row r="1785" spans="1:9" s="538" customFormat="1">
      <c r="A1785" s="383" t="s">
        <v>2553</v>
      </c>
      <c r="B1785" s="383" t="s">
        <v>144</v>
      </c>
      <c r="C1785" s="383" t="s">
        <v>43</v>
      </c>
      <c r="D1785" s="383" t="s">
        <v>1229</v>
      </c>
      <c r="E1785" s="384">
        <v>190</v>
      </c>
      <c r="F1785" s="384">
        <v>16</v>
      </c>
      <c r="G1785" s="384">
        <v>120</v>
      </c>
      <c r="H1785" s="384">
        <v>51</v>
      </c>
      <c r="I1785" s="384">
        <v>3</v>
      </c>
    </row>
    <row r="1786" spans="1:9" s="538" customFormat="1">
      <c r="A1786" s="383" t="s">
        <v>2556</v>
      </c>
      <c r="B1786" s="383" t="s">
        <v>144</v>
      </c>
      <c r="C1786" s="383" t="s">
        <v>227</v>
      </c>
      <c r="D1786" s="539" t="s">
        <v>1229</v>
      </c>
      <c r="E1786" s="384">
        <v>487</v>
      </c>
      <c r="F1786" s="384">
        <v>47</v>
      </c>
      <c r="G1786" s="384">
        <v>308</v>
      </c>
      <c r="H1786" s="384">
        <v>128</v>
      </c>
      <c r="I1786" s="384">
        <v>4</v>
      </c>
    </row>
    <row r="1787" spans="1:9" s="538" customFormat="1">
      <c r="A1787" s="383" t="s">
        <v>2559</v>
      </c>
      <c r="B1787" s="383" t="s">
        <v>144</v>
      </c>
      <c r="C1787" s="383" t="s">
        <v>196</v>
      </c>
      <c r="D1787" s="539" t="s">
        <v>1229</v>
      </c>
      <c r="E1787" s="384">
        <v>219</v>
      </c>
      <c r="F1787" s="384">
        <v>26</v>
      </c>
      <c r="G1787" s="384">
        <v>154</v>
      </c>
      <c r="H1787" s="384">
        <v>34</v>
      </c>
      <c r="I1787" s="384">
        <v>5</v>
      </c>
    </row>
    <row r="1788" spans="1:9" s="538" customFormat="1">
      <c r="A1788" s="383" t="s">
        <v>2562</v>
      </c>
      <c r="B1788" s="383" t="s">
        <v>144</v>
      </c>
      <c r="C1788" s="383" t="s">
        <v>197</v>
      </c>
      <c r="D1788" s="539" t="s">
        <v>1229</v>
      </c>
      <c r="E1788" s="384">
        <v>755</v>
      </c>
      <c r="F1788" s="384">
        <v>92</v>
      </c>
      <c r="G1788" s="384">
        <v>508</v>
      </c>
      <c r="H1788" s="384">
        <v>147</v>
      </c>
      <c r="I1788" s="384">
        <v>8</v>
      </c>
    </row>
    <row r="1789" spans="1:9" s="538" customFormat="1">
      <c r="A1789" s="383" t="s">
        <v>2565</v>
      </c>
      <c r="B1789" s="383" t="s">
        <v>144</v>
      </c>
      <c r="C1789" s="383" t="s">
        <v>159</v>
      </c>
      <c r="D1789" s="383" t="s">
        <v>1229</v>
      </c>
      <c r="E1789" s="384">
        <v>77</v>
      </c>
      <c r="F1789" s="384">
        <v>12</v>
      </c>
      <c r="G1789" s="384">
        <v>38</v>
      </c>
      <c r="H1789" s="384">
        <v>25</v>
      </c>
      <c r="I1789" s="384">
        <v>2</v>
      </c>
    </row>
    <row r="1790" spans="1:9" s="538" customFormat="1">
      <c r="A1790" s="383" t="s">
        <v>2568</v>
      </c>
      <c r="B1790" s="383" t="s">
        <v>144</v>
      </c>
      <c r="C1790" s="383" t="s">
        <v>44</v>
      </c>
      <c r="D1790" s="383" t="s">
        <v>1229</v>
      </c>
      <c r="E1790" s="384">
        <v>189</v>
      </c>
      <c r="F1790" s="384">
        <v>15</v>
      </c>
      <c r="G1790" s="384">
        <v>115</v>
      </c>
      <c r="H1790" s="384">
        <v>59</v>
      </c>
      <c r="I1790" s="384">
        <v>0</v>
      </c>
    </row>
    <row r="1791" spans="1:9" s="538" customFormat="1">
      <c r="A1791" s="383" t="s">
        <v>2571</v>
      </c>
      <c r="B1791" s="383" t="s">
        <v>144</v>
      </c>
      <c r="C1791" s="383" t="s">
        <v>215</v>
      </c>
      <c r="D1791" s="539" t="s">
        <v>1229</v>
      </c>
      <c r="E1791" s="384">
        <v>510</v>
      </c>
      <c r="F1791" s="384">
        <v>46</v>
      </c>
      <c r="G1791" s="384">
        <v>298</v>
      </c>
      <c r="H1791" s="384">
        <v>163</v>
      </c>
      <c r="I1791" s="384">
        <v>3</v>
      </c>
    </row>
    <row r="1792" spans="1:9" s="538" customFormat="1">
      <c r="A1792" s="383" t="s">
        <v>2574</v>
      </c>
      <c r="B1792" s="383" t="s">
        <v>144</v>
      </c>
      <c r="C1792" s="383" t="s">
        <v>198</v>
      </c>
      <c r="D1792" s="539" t="s">
        <v>1229</v>
      </c>
      <c r="E1792" s="384">
        <v>176</v>
      </c>
      <c r="F1792" s="384">
        <v>24</v>
      </c>
      <c r="G1792" s="384">
        <v>120</v>
      </c>
      <c r="H1792" s="384">
        <v>31</v>
      </c>
      <c r="I1792" s="384">
        <v>1</v>
      </c>
    </row>
    <row r="1793" spans="1:9" s="538" customFormat="1">
      <c r="A1793" s="383" t="s">
        <v>2577</v>
      </c>
      <c r="B1793" s="383" t="s">
        <v>144</v>
      </c>
      <c r="C1793" s="383" t="s">
        <v>180</v>
      </c>
      <c r="D1793" s="539" t="s">
        <v>1229</v>
      </c>
      <c r="E1793" s="384">
        <v>210</v>
      </c>
      <c r="F1793" s="384">
        <v>16</v>
      </c>
      <c r="G1793" s="384">
        <v>119</v>
      </c>
      <c r="H1793" s="384">
        <v>73</v>
      </c>
      <c r="I1793" s="384">
        <v>2</v>
      </c>
    </row>
    <row r="1794" spans="1:9" s="538" customFormat="1">
      <c r="A1794" s="383" t="s">
        <v>2580</v>
      </c>
      <c r="B1794" s="383" t="s">
        <v>144</v>
      </c>
      <c r="C1794" s="383" t="s">
        <v>199</v>
      </c>
      <c r="D1794" s="539" t="s">
        <v>1229</v>
      </c>
      <c r="E1794" s="384">
        <v>268</v>
      </c>
      <c r="F1794" s="384">
        <v>47</v>
      </c>
      <c r="G1794" s="384">
        <v>188</v>
      </c>
      <c r="H1794" s="384">
        <v>32</v>
      </c>
      <c r="I1794" s="384">
        <v>1</v>
      </c>
    </row>
    <row r="1795" spans="1:9" s="538" customFormat="1">
      <c r="A1795" s="383" t="s">
        <v>2583</v>
      </c>
      <c r="B1795" s="383" t="s">
        <v>144</v>
      </c>
      <c r="C1795" s="383" t="s">
        <v>228</v>
      </c>
      <c r="D1795" s="539" t="s">
        <v>1229</v>
      </c>
      <c r="E1795" s="384">
        <v>125</v>
      </c>
      <c r="F1795" s="384">
        <v>8</v>
      </c>
      <c r="G1795" s="384">
        <v>76</v>
      </c>
      <c r="H1795" s="384">
        <v>41</v>
      </c>
      <c r="I1795" s="384">
        <v>0</v>
      </c>
    </row>
    <row r="1796" spans="1:9" s="538" customFormat="1">
      <c r="A1796" s="383" t="s">
        <v>2586</v>
      </c>
      <c r="B1796" s="383" t="s">
        <v>144</v>
      </c>
      <c r="C1796" s="383" t="s">
        <v>229</v>
      </c>
      <c r="D1796" s="539" t="s">
        <v>1229</v>
      </c>
      <c r="E1796" s="384">
        <v>414</v>
      </c>
      <c r="F1796" s="384">
        <v>52</v>
      </c>
      <c r="G1796" s="384">
        <v>288</v>
      </c>
      <c r="H1796" s="384">
        <v>72</v>
      </c>
      <c r="I1796" s="384">
        <v>2</v>
      </c>
    </row>
    <row r="1797" spans="1:9" s="538" customFormat="1">
      <c r="A1797" s="383" t="s">
        <v>2589</v>
      </c>
      <c r="B1797" s="383" t="s">
        <v>144</v>
      </c>
      <c r="C1797" s="383" t="s">
        <v>65</v>
      </c>
      <c r="D1797" s="539" t="s">
        <v>1229</v>
      </c>
      <c r="E1797" s="384">
        <v>174</v>
      </c>
      <c r="F1797" s="384">
        <v>14</v>
      </c>
      <c r="G1797" s="384">
        <v>119</v>
      </c>
      <c r="H1797" s="384">
        <v>41</v>
      </c>
      <c r="I1797" s="384">
        <v>0</v>
      </c>
    </row>
    <row r="1798" spans="1:9" s="538" customFormat="1">
      <c r="A1798" s="383" t="s">
        <v>7366</v>
      </c>
      <c r="B1798" s="383" t="s">
        <v>144</v>
      </c>
      <c r="C1798" s="383" t="s">
        <v>66</v>
      </c>
      <c r="D1798" s="383" t="s">
        <v>1207</v>
      </c>
      <c r="E1798" s="384">
        <v>4501</v>
      </c>
      <c r="F1798" s="384">
        <v>210</v>
      </c>
      <c r="G1798" s="384">
        <v>3108</v>
      </c>
      <c r="H1798" s="384">
        <v>1031</v>
      </c>
      <c r="I1798" s="384">
        <v>152</v>
      </c>
    </row>
    <row r="1799" spans="1:9" s="538" customFormat="1">
      <c r="A1799" s="383" t="s">
        <v>2146</v>
      </c>
      <c r="B1799" s="383" t="s">
        <v>144</v>
      </c>
      <c r="C1799" s="383" t="s">
        <v>97</v>
      </c>
      <c r="D1799" s="383" t="s">
        <v>1207</v>
      </c>
      <c r="E1799" s="384">
        <v>11</v>
      </c>
      <c r="F1799" s="384">
        <v>1</v>
      </c>
      <c r="G1799" s="384">
        <v>8</v>
      </c>
      <c r="H1799" s="384">
        <v>2</v>
      </c>
      <c r="I1799" s="384">
        <v>0</v>
      </c>
    </row>
    <row r="1800" spans="1:9" s="538" customFormat="1">
      <c r="A1800" s="383" t="s">
        <v>2149</v>
      </c>
      <c r="B1800" s="383" t="s">
        <v>144</v>
      </c>
      <c r="C1800" s="383" t="s">
        <v>98</v>
      </c>
      <c r="D1800" s="383" t="s">
        <v>1207</v>
      </c>
      <c r="E1800" s="384">
        <v>27</v>
      </c>
      <c r="F1800" s="384">
        <v>1</v>
      </c>
      <c r="G1800" s="384">
        <v>19</v>
      </c>
      <c r="H1800" s="384">
        <v>7</v>
      </c>
      <c r="I1800" s="384">
        <v>0</v>
      </c>
    </row>
    <row r="1801" spans="1:9" s="538" customFormat="1">
      <c r="A1801" s="383" t="s">
        <v>2152</v>
      </c>
      <c r="B1801" s="383" t="s">
        <v>144</v>
      </c>
      <c r="C1801" s="383" t="s">
        <v>230</v>
      </c>
      <c r="D1801" s="383" t="s">
        <v>1207</v>
      </c>
      <c r="E1801" s="384">
        <v>9</v>
      </c>
      <c r="F1801" s="384">
        <v>0</v>
      </c>
      <c r="G1801" s="384">
        <v>8</v>
      </c>
      <c r="H1801" s="384">
        <v>1</v>
      </c>
      <c r="I1801" s="384">
        <v>0</v>
      </c>
    </row>
    <row r="1802" spans="1:9" s="538" customFormat="1">
      <c r="A1802" s="383" t="s">
        <v>2155</v>
      </c>
      <c r="B1802" s="383" t="s">
        <v>144</v>
      </c>
      <c r="C1802" s="383" t="s">
        <v>200</v>
      </c>
      <c r="D1802" s="539" t="s">
        <v>1207</v>
      </c>
      <c r="E1802" s="384">
        <v>21</v>
      </c>
      <c r="F1802" s="384">
        <v>5</v>
      </c>
      <c r="G1802" s="384">
        <v>13</v>
      </c>
      <c r="H1802" s="384">
        <v>2</v>
      </c>
      <c r="I1802" s="384">
        <v>1</v>
      </c>
    </row>
    <row r="1803" spans="1:9" s="538" customFormat="1">
      <c r="A1803" s="383" t="s">
        <v>2158</v>
      </c>
      <c r="B1803" s="383" t="s">
        <v>144</v>
      </c>
      <c r="C1803" s="383" t="s">
        <v>86</v>
      </c>
      <c r="D1803" s="383" t="s">
        <v>1207</v>
      </c>
      <c r="E1803" s="384">
        <v>20</v>
      </c>
      <c r="F1803" s="384">
        <v>3</v>
      </c>
      <c r="G1803" s="384">
        <v>13</v>
      </c>
      <c r="H1803" s="384">
        <v>4</v>
      </c>
      <c r="I1803" s="384">
        <v>0</v>
      </c>
    </row>
    <row r="1804" spans="1:9" s="538" customFormat="1">
      <c r="A1804" s="383" t="s">
        <v>2161</v>
      </c>
      <c r="B1804" s="383" t="s">
        <v>144</v>
      </c>
      <c r="C1804" s="383" t="s">
        <v>99</v>
      </c>
      <c r="D1804" s="383" t="s">
        <v>1207</v>
      </c>
      <c r="E1804" s="384">
        <v>29</v>
      </c>
      <c r="F1804" s="384">
        <v>5</v>
      </c>
      <c r="G1804" s="384">
        <v>17</v>
      </c>
      <c r="H1804" s="384">
        <v>4</v>
      </c>
      <c r="I1804" s="384">
        <v>3</v>
      </c>
    </row>
    <row r="1805" spans="1:9" s="538" customFormat="1">
      <c r="A1805" s="383" t="s">
        <v>2164</v>
      </c>
      <c r="B1805" s="383" t="s">
        <v>144</v>
      </c>
      <c r="C1805" s="383" t="s">
        <v>216</v>
      </c>
      <c r="D1805" s="539" t="s">
        <v>1207</v>
      </c>
      <c r="E1805" s="384">
        <v>92</v>
      </c>
      <c r="F1805" s="384">
        <v>6</v>
      </c>
      <c r="G1805" s="384">
        <v>50</v>
      </c>
      <c r="H1805" s="384">
        <v>28</v>
      </c>
      <c r="I1805" s="384">
        <v>8</v>
      </c>
    </row>
    <row r="1806" spans="1:9" s="538" customFormat="1">
      <c r="A1806" s="383" t="s">
        <v>2167</v>
      </c>
      <c r="B1806" s="383" t="s">
        <v>144</v>
      </c>
      <c r="C1806" s="383" t="s">
        <v>23</v>
      </c>
      <c r="D1806" s="539" t="s">
        <v>1207</v>
      </c>
      <c r="E1806" s="384">
        <v>7</v>
      </c>
      <c r="F1806" s="384">
        <v>0</v>
      </c>
      <c r="G1806" s="384">
        <v>6</v>
      </c>
      <c r="H1806" s="384">
        <v>1</v>
      </c>
      <c r="I1806" s="384">
        <v>0</v>
      </c>
    </row>
    <row r="1807" spans="1:9" s="538" customFormat="1">
      <c r="A1807" s="383" t="s">
        <v>2170</v>
      </c>
      <c r="B1807" s="383" t="s">
        <v>144</v>
      </c>
      <c r="C1807" s="383" t="s">
        <v>24</v>
      </c>
      <c r="D1807" s="383" t="s">
        <v>1207</v>
      </c>
      <c r="E1807" s="384">
        <v>5</v>
      </c>
      <c r="F1807" s="384">
        <v>1</v>
      </c>
      <c r="G1807" s="384">
        <v>3</v>
      </c>
      <c r="H1807" s="384">
        <v>1</v>
      </c>
      <c r="I1807" s="384">
        <v>0</v>
      </c>
    </row>
    <row r="1808" spans="1:9" s="538" customFormat="1">
      <c r="A1808" s="383" t="s">
        <v>2173</v>
      </c>
      <c r="B1808" s="383" t="s">
        <v>144</v>
      </c>
      <c r="C1808" s="383" t="s">
        <v>25</v>
      </c>
      <c r="D1808" s="539" t="s">
        <v>1207</v>
      </c>
      <c r="E1808" s="384">
        <v>19</v>
      </c>
      <c r="F1808" s="384">
        <v>1</v>
      </c>
      <c r="G1808" s="384">
        <v>12</v>
      </c>
      <c r="H1808" s="384">
        <v>6</v>
      </c>
      <c r="I1808" s="384">
        <v>0</v>
      </c>
    </row>
    <row r="1809" spans="1:9" s="538" customFormat="1">
      <c r="A1809" s="383" t="s">
        <v>2176</v>
      </c>
      <c r="B1809" s="383" t="s">
        <v>144</v>
      </c>
      <c r="C1809" s="383" t="s">
        <v>201</v>
      </c>
      <c r="D1809" s="383" t="s">
        <v>1207</v>
      </c>
      <c r="E1809" s="384">
        <v>19</v>
      </c>
      <c r="F1809" s="384">
        <v>0</v>
      </c>
      <c r="G1809" s="384">
        <v>17</v>
      </c>
      <c r="H1809" s="384">
        <v>2</v>
      </c>
      <c r="I1809" s="384">
        <v>0</v>
      </c>
    </row>
    <row r="1810" spans="1:9" s="538" customFormat="1">
      <c r="A1810" s="383" t="s">
        <v>2179</v>
      </c>
      <c r="B1810" s="383" t="s">
        <v>144</v>
      </c>
      <c r="C1810" s="383" t="s">
        <v>181</v>
      </c>
      <c r="D1810" s="539" t="s">
        <v>1207</v>
      </c>
      <c r="E1810" s="384">
        <v>25</v>
      </c>
      <c r="F1810" s="384">
        <v>0</v>
      </c>
      <c r="G1810" s="384">
        <v>24</v>
      </c>
      <c r="H1810" s="384">
        <v>1</v>
      </c>
      <c r="I1810" s="384">
        <v>0</v>
      </c>
    </row>
    <row r="1811" spans="1:9" s="538" customFormat="1">
      <c r="A1811" s="383" t="s">
        <v>2182</v>
      </c>
      <c r="B1811" s="383" t="s">
        <v>144</v>
      </c>
      <c r="C1811" s="383" t="s">
        <v>231</v>
      </c>
      <c r="D1811" s="539" t="s">
        <v>1207</v>
      </c>
      <c r="E1811" s="384">
        <v>42</v>
      </c>
      <c r="F1811" s="384">
        <v>2</v>
      </c>
      <c r="G1811" s="384">
        <v>27</v>
      </c>
      <c r="H1811" s="384">
        <v>11</v>
      </c>
      <c r="I1811" s="384">
        <v>2</v>
      </c>
    </row>
    <row r="1812" spans="1:9" s="538" customFormat="1">
      <c r="A1812" s="383" t="s">
        <v>2185</v>
      </c>
      <c r="B1812" s="383" t="s">
        <v>144</v>
      </c>
      <c r="C1812" s="383" t="s">
        <v>100</v>
      </c>
      <c r="D1812" s="539" t="s">
        <v>1207</v>
      </c>
      <c r="E1812" s="384">
        <v>8</v>
      </c>
      <c r="F1812" s="384">
        <v>0</v>
      </c>
      <c r="G1812" s="384">
        <v>3</v>
      </c>
      <c r="H1812" s="384">
        <v>3</v>
      </c>
      <c r="I1812" s="384">
        <v>2</v>
      </c>
    </row>
    <row r="1813" spans="1:9" s="538" customFormat="1">
      <c r="A1813" s="383" t="s">
        <v>2188</v>
      </c>
      <c r="B1813" s="383" t="s">
        <v>144</v>
      </c>
      <c r="C1813" s="383" t="s">
        <v>182</v>
      </c>
      <c r="D1813" s="539" t="s">
        <v>1207</v>
      </c>
      <c r="E1813" s="384">
        <v>13</v>
      </c>
      <c r="F1813" s="384">
        <v>1</v>
      </c>
      <c r="G1813" s="384">
        <v>7</v>
      </c>
      <c r="H1813" s="384">
        <v>4</v>
      </c>
      <c r="I1813" s="384">
        <v>1</v>
      </c>
    </row>
    <row r="1814" spans="1:9" s="538" customFormat="1">
      <c r="A1814" s="383" t="s">
        <v>2191</v>
      </c>
      <c r="B1814" s="383" t="s">
        <v>144</v>
      </c>
      <c r="C1814" s="383" t="s">
        <v>202</v>
      </c>
      <c r="D1814" s="383" t="s">
        <v>1207</v>
      </c>
      <c r="E1814" s="384">
        <v>41</v>
      </c>
      <c r="F1814" s="384">
        <v>1</v>
      </c>
      <c r="G1814" s="384">
        <v>29</v>
      </c>
      <c r="H1814" s="384">
        <v>11</v>
      </c>
      <c r="I1814" s="384">
        <v>0</v>
      </c>
    </row>
    <row r="1815" spans="1:9" s="538" customFormat="1">
      <c r="A1815" s="383" t="s">
        <v>2194</v>
      </c>
      <c r="B1815" s="383" t="s">
        <v>144</v>
      </c>
      <c r="C1815" s="383" t="s">
        <v>101</v>
      </c>
      <c r="D1815" s="383" t="s">
        <v>1207</v>
      </c>
      <c r="E1815" s="384">
        <v>39</v>
      </c>
      <c r="F1815" s="384">
        <v>1</v>
      </c>
      <c r="G1815" s="384">
        <v>33</v>
      </c>
      <c r="H1815" s="384">
        <v>3</v>
      </c>
      <c r="I1815" s="384">
        <v>2</v>
      </c>
    </row>
    <row r="1816" spans="1:9" s="538" customFormat="1">
      <c r="A1816" s="383" t="s">
        <v>2197</v>
      </c>
      <c r="B1816" s="383" t="s">
        <v>144</v>
      </c>
      <c r="C1816" s="383" t="s">
        <v>183</v>
      </c>
      <c r="D1816" s="539" t="s">
        <v>1207</v>
      </c>
      <c r="E1816" s="384">
        <v>93</v>
      </c>
      <c r="F1816" s="384">
        <v>4</v>
      </c>
      <c r="G1816" s="384">
        <v>76</v>
      </c>
      <c r="H1816" s="384">
        <v>11</v>
      </c>
      <c r="I1816" s="384">
        <v>2</v>
      </c>
    </row>
    <row r="1817" spans="1:9" s="538" customFormat="1">
      <c r="A1817" s="383" t="s">
        <v>2200</v>
      </c>
      <c r="B1817" s="383" t="s">
        <v>144</v>
      </c>
      <c r="C1817" s="383" t="s">
        <v>26</v>
      </c>
      <c r="D1817" s="383" t="s">
        <v>1207</v>
      </c>
      <c r="E1817" s="384">
        <v>14</v>
      </c>
      <c r="F1817" s="384">
        <v>1</v>
      </c>
      <c r="G1817" s="384">
        <v>6</v>
      </c>
      <c r="H1817" s="384">
        <v>5</v>
      </c>
      <c r="I1817" s="384">
        <v>2</v>
      </c>
    </row>
    <row r="1818" spans="1:9" s="538" customFormat="1">
      <c r="A1818" s="383" t="s">
        <v>2203</v>
      </c>
      <c r="B1818" s="383" t="s">
        <v>144</v>
      </c>
      <c r="C1818" s="383" t="s">
        <v>232</v>
      </c>
      <c r="D1818" s="539" t="s">
        <v>1207</v>
      </c>
      <c r="E1818" s="384">
        <v>16</v>
      </c>
      <c r="F1818" s="384">
        <v>0</v>
      </c>
      <c r="G1818" s="384">
        <v>12</v>
      </c>
      <c r="H1818" s="384">
        <v>4</v>
      </c>
      <c r="I1818" s="384">
        <v>0</v>
      </c>
    </row>
    <row r="1819" spans="1:9" s="538" customFormat="1">
      <c r="A1819" s="383" t="s">
        <v>2206</v>
      </c>
      <c r="B1819" s="383" t="s">
        <v>144</v>
      </c>
      <c r="C1819" s="383" t="s">
        <v>87</v>
      </c>
      <c r="D1819" s="539" t="s">
        <v>1207</v>
      </c>
      <c r="E1819" s="384">
        <v>77</v>
      </c>
      <c r="F1819" s="384">
        <v>9</v>
      </c>
      <c r="G1819" s="384">
        <v>46</v>
      </c>
      <c r="H1819" s="384">
        <v>19</v>
      </c>
      <c r="I1819" s="384">
        <v>3</v>
      </c>
    </row>
    <row r="1820" spans="1:9" s="538" customFormat="1">
      <c r="A1820" s="383" t="s">
        <v>2209</v>
      </c>
      <c r="B1820" s="383" t="s">
        <v>144</v>
      </c>
      <c r="C1820" s="383" t="s">
        <v>102</v>
      </c>
      <c r="D1820" s="383" t="s">
        <v>1207</v>
      </c>
      <c r="E1820" s="384">
        <v>6</v>
      </c>
      <c r="F1820" s="384">
        <v>0</v>
      </c>
      <c r="G1820" s="384">
        <v>6</v>
      </c>
      <c r="H1820" s="384">
        <v>0</v>
      </c>
      <c r="I1820" s="384">
        <v>0</v>
      </c>
    </row>
    <row r="1821" spans="1:9" s="538" customFormat="1">
      <c r="A1821" s="383" t="s">
        <v>2212</v>
      </c>
      <c r="B1821" s="383" t="s">
        <v>144</v>
      </c>
      <c r="C1821" s="383" t="s">
        <v>88</v>
      </c>
      <c r="D1821" s="539" t="s">
        <v>1207</v>
      </c>
      <c r="E1821" s="384">
        <v>54</v>
      </c>
      <c r="F1821" s="384">
        <v>0</v>
      </c>
      <c r="G1821" s="384">
        <v>43</v>
      </c>
      <c r="H1821" s="384">
        <v>10</v>
      </c>
      <c r="I1821" s="384">
        <v>1</v>
      </c>
    </row>
    <row r="1822" spans="1:9" s="538" customFormat="1">
      <c r="A1822" s="383" t="s">
        <v>2215</v>
      </c>
      <c r="B1822" s="383" t="s">
        <v>144</v>
      </c>
      <c r="C1822" s="383" t="s">
        <v>27</v>
      </c>
      <c r="D1822" s="383" t="s">
        <v>1207</v>
      </c>
      <c r="E1822" s="384">
        <v>29</v>
      </c>
      <c r="F1822" s="384">
        <v>1</v>
      </c>
      <c r="G1822" s="384">
        <v>20</v>
      </c>
      <c r="H1822" s="384">
        <v>8</v>
      </c>
      <c r="I1822" s="384">
        <v>0</v>
      </c>
    </row>
    <row r="1823" spans="1:9" s="538" customFormat="1">
      <c r="A1823" s="383" t="s">
        <v>2218</v>
      </c>
      <c r="B1823" s="383" t="s">
        <v>144</v>
      </c>
      <c r="C1823" s="383" t="s">
        <v>28</v>
      </c>
      <c r="D1823" s="539" t="s">
        <v>1207</v>
      </c>
      <c r="E1823" s="384">
        <v>28</v>
      </c>
      <c r="F1823" s="384">
        <v>0</v>
      </c>
      <c r="G1823" s="384">
        <v>20</v>
      </c>
      <c r="H1823" s="384">
        <v>6</v>
      </c>
      <c r="I1823" s="384">
        <v>2</v>
      </c>
    </row>
    <row r="1824" spans="1:9" s="538" customFormat="1">
      <c r="A1824" s="383" t="s">
        <v>7367</v>
      </c>
      <c r="B1824" s="383" t="s">
        <v>144</v>
      </c>
      <c r="C1824" s="383" t="s">
        <v>103</v>
      </c>
      <c r="D1824" s="539" t="s">
        <v>1207</v>
      </c>
      <c r="E1824" s="384">
        <v>0</v>
      </c>
      <c r="F1824" s="384">
        <v>0</v>
      </c>
      <c r="G1824" s="384">
        <v>0</v>
      </c>
      <c r="H1824" s="384">
        <v>0</v>
      </c>
      <c r="I1824" s="384">
        <v>0</v>
      </c>
    </row>
    <row r="1825" spans="1:9" s="538" customFormat="1">
      <c r="A1825" s="383" t="s">
        <v>2221</v>
      </c>
      <c r="B1825" s="383" t="s">
        <v>144</v>
      </c>
      <c r="C1825" s="383" t="s">
        <v>203</v>
      </c>
      <c r="D1825" s="539" t="s">
        <v>1207</v>
      </c>
      <c r="E1825" s="384">
        <v>25</v>
      </c>
      <c r="F1825" s="384">
        <v>3</v>
      </c>
      <c r="G1825" s="384">
        <v>21</v>
      </c>
      <c r="H1825" s="384">
        <v>0</v>
      </c>
      <c r="I1825" s="384">
        <v>1</v>
      </c>
    </row>
    <row r="1826" spans="1:9" s="538" customFormat="1">
      <c r="A1826" s="383" t="s">
        <v>2224</v>
      </c>
      <c r="B1826" s="383" t="s">
        <v>144</v>
      </c>
      <c r="C1826" s="383" t="s">
        <v>217</v>
      </c>
      <c r="D1826" s="539" t="s">
        <v>1207</v>
      </c>
      <c r="E1826" s="384">
        <v>59</v>
      </c>
      <c r="F1826" s="384">
        <v>1</v>
      </c>
      <c r="G1826" s="384">
        <v>27</v>
      </c>
      <c r="H1826" s="384">
        <v>30</v>
      </c>
      <c r="I1826" s="384">
        <v>1</v>
      </c>
    </row>
    <row r="1827" spans="1:9" s="538" customFormat="1">
      <c r="A1827" s="383" t="s">
        <v>2227</v>
      </c>
      <c r="B1827" s="383" t="s">
        <v>144</v>
      </c>
      <c r="C1827" s="383" t="s">
        <v>104</v>
      </c>
      <c r="D1827" s="383" t="s">
        <v>1207</v>
      </c>
      <c r="E1827" s="384">
        <v>30</v>
      </c>
      <c r="F1827" s="384">
        <v>1</v>
      </c>
      <c r="G1827" s="384">
        <v>19</v>
      </c>
      <c r="H1827" s="384">
        <v>6</v>
      </c>
      <c r="I1827" s="384">
        <v>4</v>
      </c>
    </row>
    <row r="1828" spans="1:9" s="538" customFormat="1">
      <c r="A1828" s="383" t="s">
        <v>2230</v>
      </c>
      <c r="B1828" s="383" t="s">
        <v>144</v>
      </c>
      <c r="C1828" s="383" t="s">
        <v>29</v>
      </c>
      <c r="D1828" s="539" t="s">
        <v>1207</v>
      </c>
      <c r="E1828" s="384">
        <v>32</v>
      </c>
      <c r="F1828" s="384">
        <v>1</v>
      </c>
      <c r="G1828" s="384">
        <v>18</v>
      </c>
      <c r="H1828" s="384">
        <v>12</v>
      </c>
      <c r="I1828" s="384">
        <v>1</v>
      </c>
    </row>
    <row r="1829" spans="1:9" s="538" customFormat="1">
      <c r="A1829" s="383" t="s">
        <v>2233</v>
      </c>
      <c r="B1829" s="383" t="s">
        <v>144</v>
      </c>
      <c r="C1829" s="383" t="s">
        <v>160</v>
      </c>
      <c r="D1829" s="539" t="s">
        <v>1207</v>
      </c>
      <c r="E1829" s="384">
        <v>11</v>
      </c>
      <c r="F1829" s="384">
        <v>1</v>
      </c>
      <c r="G1829" s="384">
        <v>8</v>
      </c>
      <c r="H1829" s="384">
        <v>2</v>
      </c>
      <c r="I1829" s="384">
        <v>0</v>
      </c>
    </row>
    <row r="1830" spans="1:9" s="538" customFormat="1">
      <c r="A1830" s="383" t="s">
        <v>2236</v>
      </c>
      <c r="B1830" s="383" t="s">
        <v>144</v>
      </c>
      <c r="C1830" s="383" t="s">
        <v>77</v>
      </c>
      <c r="D1830" s="539" t="s">
        <v>1207</v>
      </c>
      <c r="E1830" s="384">
        <v>18</v>
      </c>
      <c r="F1830" s="384">
        <v>0</v>
      </c>
      <c r="G1830" s="384">
        <v>11</v>
      </c>
      <c r="H1830" s="384">
        <v>6</v>
      </c>
      <c r="I1830" s="384">
        <v>1</v>
      </c>
    </row>
    <row r="1831" spans="1:9" s="538" customFormat="1">
      <c r="A1831" s="383" t="s">
        <v>2239</v>
      </c>
      <c r="B1831" s="383" t="s">
        <v>144</v>
      </c>
      <c r="C1831" s="383" t="s">
        <v>78</v>
      </c>
      <c r="D1831" s="539" t="s">
        <v>1207</v>
      </c>
      <c r="E1831" s="384">
        <v>51</v>
      </c>
      <c r="F1831" s="384">
        <v>1</v>
      </c>
      <c r="G1831" s="384">
        <v>36</v>
      </c>
      <c r="H1831" s="384">
        <v>13</v>
      </c>
      <c r="I1831" s="384">
        <v>1</v>
      </c>
    </row>
    <row r="1832" spans="1:9" s="538" customFormat="1">
      <c r="A1832" s="383" t="s">
        <v>2242</v>
      </c>
      <c r="B1832" s="383" t="s">
        <v>144</v>
      </c>
      <c r="C1832" s="383" t="s">
        <v>204</v>
      </c>
      <c r="D1832" s="539" t="s">
        <v>1207</v>
      </c>
      <c r="E1832" s="384">
        <v>70</v>
      </c>
      <c r="F1832" s="384">
        <v>4</v>
      </c>
      <c r="G1832" s="384">
        <v>49</v>
      </c>
      <c r="H1832" s="384">
        <v>13</v>
      </c>
      <c r="I1832" s="384">
        <v>4</v>
      </c>
    </row>
    <row r="1833" spans="1:9" s="538" customFormat="1">
      <c r="A1833" s="383" t="s">
        <v>2245</v>
      </c>
      <c r="B1833" s="383" t="s">
        <v>144</v>
      </c>
      <c r="C1833" s="383" t="s">
        <v>233</v>
      </c>
      <c r="D1833" s="383" t="s">
        <v>1207</v>
      </c>
      <c r="E1833" s="384">
        <v>20</v>
      </c>
      <c r="F1833" s="384">
        <v>0</v>
      </c>
      <c r="G1833" s="384">
        <v>13</v>
      </c>
      <c r="H1833" s="384">
        <v>7</v>
      </c>
      <c r="I1833" s="384">
        <v>0</v>
      </c>
    </row>
    <row r="1834" spans="1:9" s="538" customFormat="1">
      <c r="A1834" s="383" t="s">
        <v>2248</v>
      </c>
      <c r="B1834" s="383" t="s">
        <v>144</v>
      </c>
      <c r="C1834" s="383" t="s">
        <v>205</v>
      </c>
      <c r="D1834" s="539" t="s">
        <v>1207</v>
      </c>
      <c r="E1834" s="384">
        <v>40</v>
      </c>
      <c r="F1834" s="384">
        <v>2</v>
      </c>
      <c r="G1834" s="384">
        <v>28</v>
      </c>
      <c r="H1834" s="384">
        <v>10</v>
      </c>
      <c r="I1834" s="384">
        <v>0</v>
      </c>
    </row>
    <row r="1835" spans="1:9" s="538" customFormat="1">
      <c r="A1835" s="383" t="s">
        <v>2251</v>
      </c>
      <c r="B1835" s="383" t="s">
        <v>144</v>
      </c>
      <c r="C1835" s="383" t="s">
        <v>218</v>
      </c>
      <c r="D1835" s="539" t="s">
        <v>1207</v>
      </c>
      <c r="E1835" s="384">
        <v>12</v>
      </c>
      <c r="F1835" s="384">
        <v>1</v>
      </c>
      <c r="G1835" s="384">
        <v>9</v>
      </c>
      <c r="H1835" s="384">
        <v>2</v>
      </c>
      <c r="I1835" s="384">
        <v>0</v>
      </c>
    </row>
    <row r="1836" spans="1:9" s="538" customFormat="1">
      <c r="A1836" s="383" t="s">
        <v>2254</v>
      </c>
      <c r="B1836" s="383" t="s">
        <v>144</v>
      </c>
      <c r="C1836" s="383" t="s">
        <v>161</v>
      </c>
      <c r="D1836" s="539" t="s">
        <v>1207</v>
      </c>
      <c r="E1836" s="384">
        <v>54</v>
      </c>
      <c r="F1836" s="384">
        <v>1</v>
      </c>
      <c r="G1836" s="384">
        <v>37</v>
      </c>
      <c r="H1836" s="384">
        <v>13</v>
      </c>
      <c r="I1836" s="384">
        <v>3</v>
      </c>
    </row>
    <row r="1837" spans="1:9" s="538" customFormat="1">
      <c r="A1837" s="383" t="s">
        <v>2257</v>
      </c>
      <c r="B1837" s="383" t="s">
        <v>144</v>
      </c>
      <c r="C1837" s="383" t="s">
        <v>105</v>
      </c>
      <c r="D1837" s="539" t="s">
        <v>1207</v>
      </c>
      <c r="E1837" s="384">
        <v>13</v>
      </c>
      <c r="F1837" s="384">
        <v>0</v>
      </c>
      <c r="G1837" s="384">
        <v>7</v>
      </c>
      <c r="H1837" s="384">
        <v>5</v>
      </c>
      <c r="I1837" s="384">
        <v>1</v>
      </c>
    </row>
    <row r="1838" spans="1:9" s="538" customFormat="1">
      <c r="A1838" s="383" t="s">
        <v>2260</v>
      </c>
      <c r="B1838" s="383" t="s">
        <v>144</v>
      </c>
      <c r="C1838" s="383" t="s">
        <v>234</v>
      </c>
      <c r="D1838" s="383" t="s">
        <v>1207</v>
      </c>
      <c r="E1838" s="384">
        <v>28</v>
      </c>
      <c r="F1838" s="384">
        <v>2</v>
      </c>
      <c r="G1838" s="384">
        <v>22</v>
      </c>
      <c r="H1838" s="384">
        <v>4</v>
      </c>
      <c r="I1838" s="384">
        <v>0</v>
      </c>
    </row>
    <row r="1839" spans="1:9" s="538" customFormat="1">
      <c r="A1839" s="383" t="s">
        <v>2263</v>
      </c>
      <c r="B1839" s="383" t="s">
        <v>144</v>
      </c>
      <c r="C1839" s="383" t="s">
        <v>184</v>
      </c>
      <c r="D1839" s="539" t="s">
        <v>1207</v>
      </c>
      <c r="E1839" s="384">
        <v>30</v>
      </c>
      <c r="F1839" s="384">
        <v>2</v>
      </c>
      <c r="G1839" s="384">
        <v>23</v>
      </c>
      <c r="H1839" s="384">
        <v>5</v>
      </c>
      <c r="I1839" s="384">
        <v>0</v>
      </c>
    </row>
    <row r="1840" spans="1:9" s="538" customFormat="1">
      <c r="A1840" s="383" t="s">
        <v>2266</v>
      </c>
      <c r="B1840" s="383" t="s">
        <v>144</v>
      </c>
      <c r="C1840" s="383" t="s">
        <v>106</v>
      </c>
      <c r="D1840" s="539" t="s">
        <v>1207</v>
      </c>
      <c r="E1840" s="384">
        <v>21</v>
      </c>
      <c r="F1840" s="384">
        <v>0</v>
      </c>
      <c r="G1840" s="384">
        <v>17</v>
      </c>
      <c r="H1840" s="384">
        <v>4</v>
      </c>
      <c r="I1840" s="384">
        <v>0</v>
      </c>
    </row>
    <row r="1841" spans="1:9" s="538" customFormat="1">
      <c r="A1841" s="383" t="s">
        <v>2269</v>
      </c>
      <c r="B1841" s="383" t="s">
        <v>144</v>
      </c>
      <c r="C1841" s="383" t="s">
        <v>89</v>
      </c>
      <c r="D1841" s="539" t="s">
        <v>1207</v>
      </c>
      <c r="E1841" s="384">
        <v>88</v>
      </c>
      <c r="F1841" s="384">
        <v>6</v>
      </c>
      <c r="G1841" s="384">
        <v>58</v>
      </c>
      <c r="H1841" s="384">
        <v>21</v>
      </c>
      <c r="I1841" s="384">
        <v>3</v>
      </c>
    </row>
    <row r="1842" spans="1:9" s="538" customFormat="1">
      <c r="A1842" s="383" t="s">
        <v>2272</v>
      </c>
      <c r="B1842" s="383" t="s">
        <v>144</v>
      </c>
      <c r="C1842" s="383" t="s">
        <v>162</v>
      </c>
      <c r="D1842" s="539" t="s">
        <v>1207</v>
      </c>
      <c r="E1842" s="384">
        <v>25</v>
      </c>
      <c r="F1842" s="384">
        <v>0</v>
      </c>
      <c r="G1842" s="384">
        <v>18</v>
      </c>
      <c r="H1842" s="384">
        <v>6</v>
      </c>
      <c r="I1842" s="384">
        <v>1</v>
      </c>
    </row>
    <row r="1843" spans="1:9" s="538" customFormat="1">
      <c r="A1843" s="383" t="s">
        <v>2275</v>
      </c>
      <c r="B1843" s="383" t="s">
        <v>144</v>
      </c>
      <c r="C1843" s="383" t="s">
        <v>206</v>
      </c>
      <c r="D1843" s="539" t="s">
        <v>1207</v>
      </c>
      <c r="E1843" s="384">
        <v>45</v>
      </c>
      <c r="F1843" s="384">
        <v>4</v>
      </c>
      <c r="G1843" s="384">
        <v>36</v>
      </c>
      <c r="H1843" s="384">
        <v>5</v>
      </c>
      <c r="I1843" s="384">
        <v>0</v>
      </c>
    </row>
    <row r="1844" spans="1:9" s="538" customFormat="1">
      <c r="A1844" s="383" t="s">
        <v>2278</v>
      </c>
      <c r="B1844" s="383" t="s">
        <v>144</v>
      </c>
      <c r="C1844" s="383" t="s">
        <v>107</v>
      </c>
      <c r="D1844" s="539" t="s">
        <v>1207</v>
      </c>
      <c r="E1844" s="384">
        <v>10</v>
      </c>
      <c r="F1844" s="384">
        <v>0</v>
      </c>
      <c r="G1844" s="384">
        <v>7</v>
      </c>
      <c r="H1844" s="384">
        <v>3</v>
      </c>
      <c r="I1844" s="384">
        <v>0</v>
      </c>
    </row>
    <row r="1845" spans="1:9" s="538" customFormat="1">
      <c r="A1845" s="383" t="s">
        <v>2281</v>
      </c>
      <c r="B1845" s="383" t="s">
        <v>144</v>
      </c>
      <c r="C1845" s="383" t="s">
        <v>108</v>
      </c>
      <c r="D1845" s="539" t="s">
        <v>1207</v>
      </c>
      <c r="E1845" s="384">
        <v>12</v>
      </c>
      <c r="F1845" s="384">
        <v>0</v>
      </c>
      <c r="G1845" s="384">
        <v>8</v>
      </c>
      <c r="H1845" s="384">
        <v>4</v>
      </c>
      <c r="I1845" s="384">
        <v>0</v>
      </c>
    </row>
    <row r="1846" spans="1:9" s="538" customFormat="1">
      <c r="A1846" s="383" t="s">
        <v>2284</v>
      </c>
      <c r="B1846" s="383" t="s">
        <v>144</v>
      </c>
      <c r="C1846" s="383" t="s">
        <v>30</v>
      </c>
      <c r="D1846" s="539" t="s">
        <v>1207</v>
      </c>
      <c r="E1846" s="384">
        <v>12</v>
      </c>
      <c r="F1846" s="384">
        <v>0</v>
      </c>
      <c r="G1846" s="384">
        <v>6</v>
      </c>
      <c r="H1846" s="384">
        <v>4</v>
      </c>
      <c r="I1846" s="384">
        <v>2</v>
      </c>
    </row>
    <row r="1847" spans="1:9" s="538" customFormat="1">
      <c r="A1847" s="383" t="s">
        <v>2287</v>
      </c>
      <c r="B1847" s="383" t="s">
        <v>144</v>
      </c>
      <c r="C1847" s="383" t="s">
        <v>109</v>
      </c>
      <c r="D1847" s="539" t="s">
        <v>1207</v>
      </c>
      <c r="E1847" s="384">
        <v>4</v>
      </c>
      <c r="F1847" s="384">
        <v>0</v>
      </c>
      <c r="G1847" s="384">
        <v>2</v>
      </c>
      <c r="H1847" s="384">
        <v>2</v>
      </c>
      <c r="I1847" s="384">
        <v>0</v>
      </c>
    </row>
    <row r="1848" spans="1:9" s="538" customFormat="1">
      <c r="A1848" s="383" t="s">
        <v>2290</v>
      </c>
      <c r="B1848" s="383" t="s">
        <v>144</v>
      </c>
      <c r="C1848" s="383" t="s">
        <v>185</v>
      </c>
      <c r="D1848" s="539" t="s">
        <v>1207</v>
      </c>
      <c r="E1848" s="384">
        <v>136</v>
      </c>
      <c r="F1848" s="384">
        <v>9</v>
      </c>
      <c r="G1848" s="384">
        <v>98</v>
      </c>
      <c r="H1848" s="384">
        <v>19</v>
      </c>
      <c r="I1848" s="384">
        <v>10</v>
      </c>
    </row>
    <row r="1849" spans="1:9" s="538" customFormat="1">
      <c r="A1849" s="383" t="s">
        <v>2293</v>
      </c>
      <c r="B1849" s="383" t="s">
        <v>144</v>
      </c>
      <c r="C1849" s="383" t="s">
        <v>110</v>
      </c>
      <c r="D1849" s="383" t="s">
        <v>1207</v>
      </c>
      <c r="E1849" s="384">
        <v>19</v>
      </c>
      <c r="F1849" s="384">
        <v>0</v>
      </c>
      <c r="G1849" s="384">
        <v>16</v>
      </c>
      <c r="H1849" s="384">
        <v>2</v>
      </c>
      <c r="I1849" s="384">
        <v>1</v>
      </c>
    </row>
    <row r="1850" spans="1:9" s="538" customFormat="1">
      <c r="A1850" s="383" t="s">
        <v>2296</v>
      </c>
      <c r="B1850" s="383" t="s">
        <v>144</v>
      </c>
      <c r="C1850" s="383" t="s">
        <v>111</v>
      </c>
      <c r="D1850" s="383" t="s">
        <v>1207</v>
      </c>
      <c r="E1850" s="384">
        <v>19</v>
      </c>
      <c r="F1850" s="384">
        <v>2</v>
      </c>
      <c r="G1850" s="384">
        <v>12</v>
      </c>
      <c r="H1850" s="384">
        <v>5</v>
      </c>
      <c r="I1850" s="384">
        <v>0</v>
      </c>
    </row>
    <row r="1851" spans="1:9" s="538" customFormat="1">
      <c r="A1851" s="383" t="s">
        <v>2299</v>
      </c>
      <c r="B1851" s="383" t="s">
        <v>144</v>
      </c>
      <c r="C1851" s="383" t="s">
        <v>163</v>
      </c>
      <c r="D1851" s="539" t="s">
        <v>1207</v>
      </c>
      <c r="E1851" s="384">
        <v>5</v>
      </c>
      <c r="F1851" s="384">
        <v>0</v>
      </c>
      <c r="G1851" s="384">
        <v>4</v>
      </c>
      <c r="H1851" s="384">
        <v>1</v>
      </c>
      <c r="I1851" s="384">
        <v>0</v>
      </c>
    </row>
    <row r="1852" spans="1:9" s="538" customFormat="1">
      <c r="A1852" s="383" t="s">
        <v>2302</v>
      </c>
      <c r="B1852" s="383" t="s">
        <v>144</v>
      </c>
      <c r="C1852" s="383" t="s">
        <v>112</v>
      </c>
      <c r="D1852" s="539" t="s">
        <v>1207</v>
      </c>
      <c r="E1852" s="384">
        <v>23</v>
      </c>
      <c r="F1852" s="384">
        <v>0</v>
      </c>
      <c r="G1852" s="384">
        <v>18</v>
      </c>
      <c r="H1852" s="384">
        <v>5</v>
      </c>
      <c r="I1852" s="384">
        <v>0</v>
      </c>
    </row>
    <row r="1853" spans="1:9" s="538" customFormat="1">
      <c r="A1853" s="383" t="s">
        <v>2305</v>
      </c>
      <c r="B1853" s="383" t="s">
        <v>144</v>
      </c>
      <c r="C1853" s="383" t="s">
        <v>219</v>
      </c>
      <c r="D1853" s="539" t="s">
        <v>1207</v>
      </c>
      <c r="E1853" s="384">
        <v>13</v>
      </c>
      <c r="F1853" s="384">
        <v>3</v>
      </c>
      <c r="G1853" s="384">
        <v>6</v>
      </c>
      <c r="H1853" s="384">
        <v>3</v>
      </c>
      <c r="I1853" s="384">
        <v>1</v>
      </c>
    </row>
    <row r="1854" spans="1:9" s="538" customFormat="1">
      <c r="A1854" s="383" t="s">
        <v>2308</v>
      </c>
      <c r="B1854" s="383" t="s">
        <v>144</v>
      </c>
      <c r="C1854" s="383" t="s">
        <v>90</v>
      </c>
      <c r="D1854" s="539" t="s">
        <v>1207</v>
      </c>
      <c r="E1854" s="384">
        <v>171</v>
      </c>
      <c r="F1854" s="384">
        <v>6</v>
      </c>
      <c r="G1854" s="384">
        <v>133</v>
      </c>
      <c r="H1854" s="384">
        <v>28</v>
      </c>
      <c r="I1854" s="384">
        <v>4</v>
      </c>
    </row>
    <row r="1855" spans="1:9" s="538" customFormat="1">
      <c r="A1855" s="383" t="s">
        <v>2311</v>
      </c>
      <c r="B1855" s="383" t="s">
        <v>144</v>
      </c>
      <c r="C1855" s="383" t="s">
        <v>113</v>
      </c>
      <c r="D1855" s="539" t="s">
        <v>1207</v>
      </c>
      <c r="E1855" s="384">
        <v>13</v>
      </c>
      <c r="F1855" s="384">
        <v>0</v>
      </c>
      <c r="G1855" s="384">
        <v>7</v>
      </c>
      <c r="H1855" s="384">
        <v>5</v>
      </c>
      <c r="I1855" s="384">
        <v>1</v>
      </c>
    </row>
    <row r="1856" spans="1:9" s="538" customFormat="1">
      <c r="A1856" s="383" t="s">
        <v>2314</v>
      </c>
      <c r="B1856" s="383" t="s">
        <v>144</v>
      </c>
      <c r="C1856" s="383" t="s">
        <v>114</v>
      </c>
      <c r="D1856" s="383" t="s">
        <v>1207</v>
      </c>
      <c r="E1856" s="384">
        <v>16</v>
      </c>
      <c r="F1856" s="384">
        <v>0</v>
      </c>
      <c r="G1856" s="384">
        <v>8</v>
      </c>
      <c r="H1856" s="384">
        <v>7</v>
      </c>
      <c r="I1856" s="384">
        <v>1</v>
      </c>
    </row>
    <row r="1857" spans="1:9" s="538" customFormat="1">
      <c r="A1857" s="383" t="s">
        <v>2317</v>
      </c>
      <c r="B1857" s="383" t="s">
        <v>144</v>
      </c>
      <c r="C1857" s="383" t="s">
        <v>186</v>
      </c>
      <c r="D1857" s="539" t="s">
        <v>1207</v>
      </c>
      <c r="E1857" s="384">
        <v>4</v>
      </c>
      <c r="F1857" s="384">
        <v>0</v>
      </c>
      <c r="G1857" s="384">
        <v>3</v>
      </c>
      <c r="H1857" s="384">
        <v>1</v>
      </c>
      <c r="I1857" s="384">
        <v>0</v>
      </c>
    </row>
    <row r="1858" spans="1:9" s="538" customFormat="1">
      <c r="A1858" s="383" t="s">
        <v>7368</v>
      </c>
      <c r="B1858" s="383" t="s">
        <v>144</v>
      </c>
      <c r="C1858" s="383" t="s">
        <v>207</v>
      </c>
      <c r="D1858" s="539" t="s">
        <v>1207</v>
      </c>
      <c r="E1858" s="384">
        <v>0</v>
      </c>
      <c r="F1858" s="384">
        <v>0</v>
      </c>
      <c r="G1858" s="384">
        <v>0</v>
      </c>
      <c r="H1858" s="384">
        <v>0</v>
      </c>
      <c r="I1858" s="384">
        <v>0</v>
      </c>
    </row>
    <row r="1859" spans="1:9" s="538" customFormat="1">
      <c r="A1859" s="383" t="s">
        <v>2320</v>
      </c>
      <c r="B1859" s="383" t="s">
        <v>144</v>
      </c>
      <c r="C1859" s="383" t="s">
        <v>115</v>
      </c>
      <c r="D1859" s="383" t="s">
        <v>1207</v>
      </c>
      <c r="E1859" s="384">
        <v>9</v>
      </c>
      <c r="F1859" s="384">
        <v>2</v>
      </c>
      <c r="G1859" s="384">
        <v>6</v>
      </c>
      <c r="H1859" s="384">
        <v>1</v>
      </c>
      <c r="I1859" s="384">
        <v>0</v>
      </c>
    </row>
    <row r="1860" spans="1:9" s="538" customFormat="1">
      <c r="A1860" s="383" t="s">
        <v>2323</v>
      </c>
      <c r="B1860" s="383" t="s">
        <v>144</v>
      </c>
      <c r="C1860" s="383" t="s">
        <v>146</v>
      </c>
      <c r="D1860" s="383" t="s">
        <v>1207</v>
      </c>
      <c r="E1860" s="384">
        <v>2</v>
      </c>
      <c r="F1860" s="384">
        <v>0</v>
      </c>
      <c r="G1860" s="384">
        <v>1</v>
      </c>
      <c r="H1860" s="384">
        <v>1</v>
      </c>
      <c r="I1860" s="384">
        <v>0</v>
      </c>
    </row>
    <row r="1861" spans="1:9" s="538" customFormat="1">
      <c r="A1861" s="383" t="s">
        <v>2326</v>
      </c>
      <c r="B1861" s="383" t="s">
        <v>144</v>
      </c>
      <c r="C1861" s="383" t="s">
        <v>187</v>
      </c>
      <c r="D1861" s="539" t="s">
        <v>1207</v>
      </c>
      <c r="E1861" s="384">
        <v>135</v>
      </c>
      <c r="F1861" s="384">
        <v>13</v>
      </c>
      <c r="G1861" s="384">
        <v>99</v>
      </c>
      <c r="H1861" s="384">
        <v>23</v>
      </c>
      <c r="I1861" s="384">
        <v>0</v>
      </c>
    </row>
    <row r="1862" spans="1:9" s="538" customFormat="1">
      <c r="A1862" s="383" t="s">
        <v>2329</v>
      </c>
      <c r="B1862" s="383" t="s">
        <v>144</v>
      </c>
      <c r="C1862" s="383" t="s">
        <v>235</v>
      </c>
      <c r="D1862" s="539" t="s">
        <v>1207</v>
      </c>
      <c r="E1862" s="384">
        <v>14</v>
      </c>
      <c r="F1862" s="384">
        <v>0</v>
      </c>
      <c r="G1862" s="384">
        <v>9</v>
      </c>
      <c r="H1862" s="384">
        <v>5</v>
      </c>
      <c r="I1862" s="384">
        <v>0</v>
      </c>
    </row>
    <row r="1863" spans="1:9" s="538" customFormat="1">
      <c r="A1863" s="383" t="s">
        <v>2332</v>
      </c>
      <c r="B1863" s="383" t="s">
        <v>144</v>
      </c>
      <c r="C1863" s="383" t="s">
        <v>147</v>
      </c>
      <c r="D1863" s="383" t="s">
        <v>1207</v>
      </c>
      <c r="E1863" s="384">
        <v>19</v>
      </c>
      <c r="F1863" s="384">
        <v>0</v>
      </c>
      <c r="G1863" s="384">
        <v>17</v>
      </c>
      <c r="H1863" s="384">
        <v>2</v>
      </c>
      <c r="I1863" s="384">
        <v>0</v>
      </c>
    </row>
    <row r="1864" spans="1:9" s="538" customFormat="1">
      <c r="A1864" s="383" t="s">
        <v>2335</v>
      </c>
      <c r="B1864" s="383" t="s">
        <v>144</v>
      </c>
      <c r="C1864" s="383" t="s">
        <v>118</v>
      </c>
      <c r="D1864" s="539" t="s">
        <v>1207</v>
      </c>
      <c r="E1864" s="384">
        <v>19</v>
      </c>
      <c r="F1864" s="384">
        <v>0</v>
      </c>
      <c r="G1864" s="384">
        <v>7</v>
      </c>
      <c r="H1864" s="384">
        <v>10</v>
      </c>
      <c r="I1864" s="384">
        <v>2</v>
      </c>
    </row>
    <row r="1865" spans="1:9" s="538" customFormat="1">
      <c r="A1865" s="383" t="s">
        <v>2338</v>
      </c>
      <c r="B1865" s="383" t="s">
        <v>144</v>
      </c>
      <c r="C1865" s="383" t="s">
        <v>31</v>
      </c>
      <c r="D1865" s="539" t="s">
        <v>1207</v>
      </c>
      <c r="E1865" s="384">
        <v>12</v>
      </c>
      <c r="F1865" s="384">
        <v>5</v>
      </c>
      <c r="G1865" s="384">
        <v>4</v>
      </c>
      <c r="H1865" s="384">
        <v>2</v>
      </c>
      <c r="I1865" s="384">
        <v>1</v>
      </c>
    </row>
    <row r="1866" spans="1:9" s="538" customFormat="1">
      <c r="A1866" s="383" t="s">
        <v>2341</v>
      </c>
      <c r="B1866" s="383" t="s">
        <v>144</v>
      </c>
      <c r="C1866" s="383" t="s">
        <v>148</v>
      </c>
      <c r="D1866" s="539" t="s">
        <v>1207</v>
      </c>
      <c r="E1866" s="384">
        <v>12</v>
      </c>
      <c r="F1866" s="384">
        <v>0</v>
      </c>
      <c r="G1866" s="384">
        <v>6</v>
      </c>
      <c r="H1866" s="384">
        <v>4</v>
      </c>
      <c r="I1866" s="384">
        <v>2</v>
      </c>
    </row>
    <row r="1867" spans="1:9" s="538" customFormat="1">
      <c r="A1867" s="383" t="s">
        <v>2344</v>
      </c>
      <c r="B1867" s="383" t="s">
        <v>144</v>
      </c>
      <c r="C1867" s="383" t="s">
        <v>32</v>
      </c>
      <c r="D1867" s="383" t="s">
        <v>1207</v>
      </c>
      <c r="E1867" s="384">
        <v>82</v>
      </c>
      <c r="F1867" s="384">
        <v>5</v>
      </c>
      <c r="G1867" s="384">
        <v>59</v>
      </c>
      <c r="H1867" s="384">
        <v>17</v>
      </c>
      <c r="I1867" s="384">
        <v>1</v>
      </c>
    </row>
    <row r="1868" spans="1:9" s="538" customFormat="1">
      <c r="A1868" s="383" t="s">
        <v>2347</v>
      </c>
      <c r="B1868" s="383" t="s">
        <v>144</v>
      </c>
      <c r="C1868" s="383" t="s">
        <v>119</v>
      </c>
      <c r="D1868" s="539" t="s">
        <v>1207</v>
      </c>
      <c r="E1868" s="384">
        <v>74</v>
      </c>
      <c r="F1868" s="384">
        <v>1</v>
      </c>
      <c r="G1868" s="384">
        <v>57</v>
      </c>
      <c r="H1868" s="384">
        <v>15</v>
      </c>
      <c r="I1868" s="384">
        <v>1</v>
      </c>
    </row>
    <row r="1869" spans="1:9" s="538" customFormat="1">
      <c r="A1869" s="383" t="s">
        <v>2350</v>
      </c>
      <c r="B1869" s="383" t="s">
        <v>144</v>
      </c>
      <c r="C1869" s="383" t="s">
        <v>79</v>
      </c>
      <c r="D1869" s="539" t="s">
        <v>1207</v>
      </c>
      <c r="E1869" s="384">
        <v>12</v>
      </c>
      <c r="F1869" s="384">
        <v>0</v>
      </c>
      <c r="G1869" s="384">
        <v>6</v>
      </c>
      <c r="H1869" s="384">
        <v>2</v>
      </c>
      <c r="I1869" s="384">
        <v>4</v>
      </c>
    </row>
    <row r="1870" spans="1:9" s="538" customFormat="1">
      <c r="A1870" s="383" t="s">
        <v>2353</v>
      </c>
      <c r="B1870" s="383" t="s">
        <v>144</v>
      </c>
      <c r="C1870" s="383" t="s">
        <v>80</v>
      </c>
      <c r="D1870" s="539" t="s">
        <v>1207</v>
      </c>
      <c r="E1870" s="384">
        <v>65</v>
      </c>
      <c r="F1870" s="384">
        <v>3</v>
      </c>
      <c r="G1870" s="384">
        <v>46</v>
      </c>
      <c r="H1870" s="384">
        <v>16</v>
      </c>
      <c r="I1870" s="384">
        <v>0</v>
      </c>
    </row>
    <row r="1871" spans="1:9" s="538" customFormat="1">
      <c r="A1871" s="383" t="s">
        <v>2356</v>
      </c>
      <c r="B1871" s="383" t="s">
        <v>144</v>
      </c>
      <c r="C1871" s="383" t="s">
        <v>149</v>
      </c>
      <c r="D1871" s="383" t="s">
        <v>1207</v>
      </c>
      <c r="E1871" s="384">
        <v>38</v>
      </c>
      <c r="F1871" s="384">
        <v>1</v>
      </c>
      <c r="G1871" s="384">
        <v>26</v>
      </c>
      <c r="H1871" s="384">
        <v>9</v>
      </c>
      <c r="I1871" s="384">
        <v>2</v>
      </c>
    </row>
    <row r="1872" spans="1:9" s="538" customFormat="1">
      <c r="A1872" s="383" t="s">
        <v>2359</v>
      </c>
      <c r="B1872" s="383" t="s">
        <v>144</v>
      </c>
      <c r="C1872" s="383" t="s">
        <v>81</v>
      </c>
      <c r="D1872" s="539" t="s">
        <v>1207</v>
      </c>
      <c r="E1872" s="384">
        <v>72</v>
      </c>
      <c r="F1872" s="384">
        <v>3</v>
      </c>
      <c r="G1872" s="384">
        <v>48</v>
      </c>
      <c r="H1872" s="384">
        <v>17</v>
      </c>
      <c r="I1872" s="384">
        <v>4</v>
      </c>
    </row>
    <row r="1873" spans="1:9" s="538" customFormat="1">
      <c r="A1873" s="383" t="s">
        <v>2362</v>
      </c>
      <c r="B1873" s="383" t="s">
        <v>144</v>
      </c>
      <c r="C1873" s="383" t="s">
        <v>33</v>
      </c>
      <c r="D1873" s="383" t="s">
        <v>1207</v>
      </c>
      <c r="E1873" s="384">
        <v>12</v>
      </c>
      <c r="F1873" s="384">
        <v>0</v>
      </c>
      <c r="G1873" s="384">
        <v>10</v>
      </c>
      <c r="H1873" s="384">
        <v>2</v>
      </c>
      <c r="I1873" s="384">
        <v>0</v>
      </c>
    </row>
    <row r="1874" spans="1:9" s="538" customFormat="1">
      <c r="A1874" s="383" t="s">
        <v>7369</v>
      </c>
      <c r="B1874" s="383" t="s">
        <v>144</v>
      </c>
      <c r="C1874" s="383" t="s">
        <v>179</v>
      </c>
      <c r="D1874" s="539" t="s">
        <v>1207</v>
      </c>
      <c r="E1874" s="384">
        <v>2</v>
      </c>
      <c r="F1874" s="384">
        <v>0</v>
      </c>
      <c r="G1874" s="384">
        <v>2</v>
      </c>
      <c r="H1874" s="384">
        <v>0</v>
      </c>
      <c r="I1874" s="384">
        <v>0</v>
      </c>
    </row>
    <row r="1875" spans="1:9" s="538" customFormat="1">
      <c r="A1875" s="383" t="s">
        <v>2365</v>
      </c>
      <c r="B1875" s="383" t="s">
        <v>144</v>
      </c>
      <c r="C1875" s="383" t="s">
        <v>91</v>
      </c>
      <c r="D1875" s="539" t="s">
        <v>1207</v>
      </c>
      <c r="E1875" s="384">
        <v>21</v>
      </c>
      <c r="F1875" s="384">
        <v>0</v>
      </c>
      <c r="G1875" s="384">
        <v>15</v>
      </c>
      <c r="H1875" s="384">
        <v>4</v>
      </c>
      <c r="I1875" s="384">
        <v>2</v>
      </c>
    </row>
    <row r="1876" spans="1:9" s="538" customFormat="1">
      <c r="A1876" s="383" t="s">
        <v>2368</v>
      </c>
      <c r="B1876" s="383" t="s">
        <v>144</v>
      </c>
      <c r="C1876" s="383" t="s">
        <v>34</v>
      </c>
      <c r="D1876" s="539" t="s">
        <v>1207</v>
      </c>
      <c r="E1876" s="384">
        <v>51</v>
      </c>
      <c r="F1876" s="384">
        <v>0</v>
      </c>
      <c r="G1876" s="384">
        <v>37</v>
      </c>
      <c r="H1876" s="384">
        <v>12</v>
      </c>
      <c r="I1876" s="384">
        <v>2</v>
      </c>
    </row>
    <row r="1877" spans="1:9" s="538" customFormat="1">
      <c r="A1877" s="383" t="s">
        <v>2371</v>
      </c>
      <c r="B1877" s="383" t="s">
        <v>144</v>
      </c>
      <c r="C1877" s="383" t="s">
        <v>188</v>
      </c>
      <c r="D1877" s="539" t="s">
        <v>1207</v>
      </c>
      <c r="E1877" s="384">
        <v>26</v>
      </c>
      <c r="F1877" s="384">
        <v>0</v>
      </c>
      <c r="G1877" s="384">
        <v>22</v>
      </c>
      <c r="H1877" s="384">
        <v>2</v>
      </c>
      <c r="I1877" s="384">
        <v>2</v>
      </c>
    </row>
    <row r="1878" spans="1:9" s="538" customFormat="1">
      <c r="A1878" s="383" t="s">
        <v>2374</v>
      </c>
      <c r="B1878" s="383" t="s">
        <v>144</v>
      </c>
      <c r="C1878" s="383" t="s">
        <v>150</v>
      </c>
      <c r="D1878" s="539" t="s">
        <v>1207</v>
      </c>
      <c r="E1878" s="384">
        <v>16</v>
      </c>
      <c r="F1878" s="384">
        <v>0</v>
      </c>
      <c r="G1878" s="384">
        <v>9</v>
      </c>
      <c r="H1878" s="384">
        <v>7</v>
      </c>
      <c r="I1878" s="384">
        <v>0</v>
      </c>
    </row>
    <row r="1879" spans="1:9" s="538" customFormat="1">
      <c r="A1879" s="383" t="s">
        <v>2377</v>
      </c>
      <c r="B1879" s="383" t="s">
        <v>144</v>
      </c>
      <c r="C1879" s="383" t="s">
        <v>164</v>
      </c>
      <c r="D1879" s="539" t="s">
        <v>1207</v>
      </c>
      <c r="E1879" s="384">
        <v>6</v>
      </c>
      <c r="F1879" s="384">
        <v>0</v>
      </c>
      <c r="G1879" s="384">
        <v>2</v>
      </c>
      <c r="H1879" s="384">
        <v>4</v>
      </c>
      <c r="I1879" s="384">
        <v>0</v>
      </c>
    </row>
    <row r="1880" spans="1:9" s="538" customFormat="1">
      <c r="A1880" s="383" t="s">
        <v>2380</v>
      </c>
      <c r="B1880" s="383" t="s">
        <v>144</v>
      </c>
      <c r="C1880" s="383" t="s">
        <v>189</v>
      </c>
      <c r="D1880" s="539" t="s">
        <v>1207</v>
      </c>
      <c r="E1880" s="384">
        <v>54</v>
      </c>
      <c r="F1880" s="384">
        <v>2</v>
      </c>
      <c r="G1880" s="384">
        <v>39</v>
      </c>
      <c r="H1880" s="384">
        <v>11</v>
      </c>
      <c r="I1880" s="384">
        <v>2</v>
      </c>
    </row>
    <row r="1881" spans="1:9" s="538" customFormat="1">
      <c r="A1881" s="383" t="s">
        <v>2383</v>
      </c>
      <c r="B1881" s="383" t="s">
        <v>144</v>
      </c>
      <c r="C1881" s="383" t="s">
        <v>165</v>
      </c>
      <c r="D1881" s="539" t="s">
        <v>1207</v>
      </c>
      <c r="E1881" s="384">
        <v>12</v>
      </c>
      <c r="F1881" s="384">
        <v>0</v>
      </c>
      <c r="G1881" s="384">
        <v>5</v>
      </c>
      <c r="H1881" s="384">
        <v>6</v>
      </c>
      <c r="I1881" s="384">
        <v>1</v>
      </c>
    </row>
    <row r="1882" spans="1:9" s="538" customFormat="1">
      <c r="A1882" s="383" t="s">
        <v>2386</v>
      </c>
      <c r="B1882" s="383" t="s">
        <v>144</v>
      </c>
      <c r="C1882" s="383" t="s">
        <v>151</v>
      </c>
      <c r="D1882" s="539" t="s">
        <v>1207</v>
      </c>
      <c r="E1882" s="384">
        <v>11</v>
      </c>
      <c r="F1882" s="384">
        <v>0</v>
      </c>
      <c r="G1882" s="384">
        <v>4</v>
      </c>
      <c r="H1882" s="384">
        <v>6</v>
      </c>
      <c r="I1882" s="384">
        <v>1</v>
      </c>
    </row>
    <row r="1883" spans="1:9" s="538" customFormat="1">
      <c r="A1883" s="383" t="s">
        <v>2389</v>
      </c>
      <c r="B1883" s="383" t="s">
        <v>144</v>
      </c>
      <c r="C1883" s="383" t="s">
        <v>92</v>
      </c>
      <c r="D1883" s="539" t="s">
        <v>1207</v>
      </c>
      <c r="E1883" s="384">
        <v>67</v>
      </c>
      <c r="F1883" s="384">
        <v>0</v>
      </c>
      <c r="G1883" s="384">
        <v>44</v>
      </c>
      <c r="H1883" s="384">
        <v>21</v>
      </c>
      <c r="I1883" s="384">
        <v>2</v>
      </c>
    </row>
    <row r="1884" spans="1:9" s="538" customFormat="1">
      <c r="A1884" s="383" t="s">
        <v>2392</v>
      </c>
      <c r="B1884" s="383" t="s">
        <v>144</v>
      </c>
      <c r="C1884" s="383" t="s">
        <v>59</v>
      </c>
      <c r="D1884" s="539" t="s">
        <v>1207</v>
      </c>
      <c r="E1884" s="384">
        <v>9</v>
      </c>
      <c r="F1884" s="384">
        <v>0</v>
      </c>
      <c r="G1884" s="384">
        <v>8</v>
      </c>
      <c r="H1884" s="384">
        <v>1</v>
      </c>
      <c r="I1884" s="384">
        <v>0</v>
      </c>
    </row>
    <row r="1885" spans="1:9" s="538" customFormat="1">
      <c r="A1885" s="383" t="s">
        <v>2395</v>
      </c>
      <c r="B1885" s="383" t="s">
        <v>144</v>
      </c>
      <c r="C1885" s="383" t="s">
        <v>60</v>
      </c>
      <c r="D1885" s="539" t="s">
        <v>1207</v>
      </c>
      <c r="E1885" s="384">
        <v>8</v>
      </c>
      <c r="F1885" s="384">
        <v>0</v>
      </c>
      <c r="G1885" s="384">
        <v>7</v>
      </c>
      <c r="H1885" s="384">
        <v>1</v>
      </c>
      <c r="I1885" s="384">
        <v>0</v>
      </c>
    </row>
    <row r="1886" spans="1:9" s="538" customFormat="1">
      <c r="A1886" s="383" t="s">
        <v>2398</v>
      </c>
      <c r="B1886" s="383" t="s">
        <v>144</v>
      </c>
      <c r="C1886" s="383" t="s">
        <v>208</v>
      </c>
      <c r="D1886" s="539" t="s">
        <v>1207</v>
      </c>
      <c r="E1886" s="384">
        <v>21</v>
      </c>
      <c r="F1886" s="384">
        <v>1</v>
      </c>
      <c r="G1886" s="384">
        <v>15</v>
      </c>
      <c r="H1886" s="384">
        <v>5</v>
      </c>
      <c r="I1886" s="384">
        <v>0</v>
      </c>
    </row>
    <row r="1887" spans="1:9" s="538" customFormat="1">
      <c r="A1887" s="383" t="s">
        <v>2401</v>
      </c>
      <c r="B1887" s="383" t="s">
        <v>144</v>
      </c>
      <c r="C1887" s="383" t="s">
        <v>166</v>
      </c>
      <c r="D1887" s="539" t="s">
        <v>1207</v>
      </c>
      <c r="E1887" s="384">
        <v>16</v>
      </c>
      <c r="F1887" s="384">
        <v>0</v>
      </c>
      <c r="G1887" s="384">
        <v>14</v>
      </c>
      <c r="H1887" s="384">
        <v>2</v>
      </c>
      <c r="I1887" s="384">
        <v>0</v>
      </c>
    </row>
    <row r="1888" spans="1:9" s="538" customFormat="1">
      <c r="A1888" s="383" t="s">
        <v>2404</v>
      </c>
      <c r="B1888" s="383" t="s">
        <v>144</v>
      </c>
      <c r="C1888" s="383" t="s">
        <v>61</v>
      </c>
      <c r="D1888" s="539" t="s">
        <v>1207</v>
      </c>
      <c r="E1888" s="384">
        <v>51</v>
      </c>
      <c r="F1888" s="384">
        <v>4</v>
      </c>
      <c r="G1888" s="384">
        <v>36</v>
      </c>
      <c r="H1888" s="384">
        <v>9</v>
      </c>
      <c r="I1888" s="384">
        <v>2</v>
      </c>
    </row>
    <row r="1889" spans="1:9" s="538" customFormat="1">
      <c r="A1889" s="383" t="s">
        <v>2407</v>
      </c>
      <c r="B1889" s="383" t="s">
        <v>144</v>
      </c>
      <c r="C1889" s="383" t="s">
        <v>82</v>
      </c>
      <c r="D1889" s="383" t="s">
        <v>1207</v>
      </c>
      <c r="E1889" s="384">
        <v>101</v>
      </c>
      <c r="F1889" s="384">
        <v>3</v>
      </c>
      <c r="G1889" s="384">
        <v>70</v>
      </c>
      <c r="H1889" s="384">
        <v>27</v>
      </c>
      <c r="I1889" s="384">
        <v>1</v>
      </c>
    </row>
    <row r="1890" spans="1:9" s="538" customFormat="1">
      <c r="A1890" s="383" t="s">
        <v>2410</v>
      </c>
      <c r="B1890" s="383" t="s">
        <v>144</v>
      </c>
      <c r="C1890" s="383" t="s">
        <v>167</v>
      </c>
      <c r="D1890" s="539" t="s">
        <v>1207</v>
      </c>
      <c r="E1890" s="384">
        <v>22</v>
      </c>
      <c r="F1890" s="384">
        <v>2</v>
      </c>
      <c r="G1890" s="384">
        <v>10</v>
      </c>
      <c r="H1890" s="384">
        <v>10</v>
      </c>
      <c r="I1890" s="384">
        <v>0</v>
      </c>
    </row>
    <row r="1891" spans="1:9" s="538" customFormat="1">
      <c r="A1891" s="383" t="s">
        <v>2413</v>
      </c>
      <c r="B1891" s="383" t="s">
        <v>144</v>
      </c>
      <c r="C1891" s="383" t="s">
        <v>83</v>
      </c>
      <c r="D1891" s="383" t="s">
        <v>1207</v>
      </c>
      <c r="E1891" s="384">
        <v>13</v>
      </c>
      <c r="F1891" s="384">
        <v>0</v>
      </c>
      <c r="G1891" s="384">
        <v>8</v>
      </c>
      <c r="H1891" s="384">
        <v>5</v>
      </c>
      <c r="I1891" s="384">
        <v>0</v>
      </c>
    </row>
    <row r="1892" spans="1:9" s="538" customFormat="1">
      <c r="A1892" s="383" t="s">
        <v>2416</v>
      </c>
      <c r="B1892" s="383" t="s">
        <v>144</v>
      </c>
      <c r="C1892" s="383" t="s">
        <v>84</v>
      </c>
      <c r="D1892" s="539" t="s">
        <v>1207</v>
      </c>
      <c r="E1892" s="384">
        <v>41</v>
      </c>
      <c r="F1892" s="384">
        <v>1</v>
      </c>
      <c r="G1892" s="384">
        <v>27</v>
      </c>
      <c r="H1892" s="384">
        <v>10</v>
      </c>
      <c r="I1892" s="384">
        <v>3</v>
      </c>
    </row>
    <row r="1893" spans="1:9" s="538" customFormat="1">
      <c r="A1893" s="383" t="s">
        <v>2419</v>
      </c>
      <c r="B1893" s="383" t="s">
        <v>144</v>
      </c>
      <c r="C1893" s="383" t="s">
        <v>35</v>
      </c>
      <c r="D1893" s="539" t="s">
        <v>1207</v>
      </c>
      <c r="E1893" s="384">
        <v>16</v>
      </c>
      <c r="F1893" s="384">
        <v>1</v>
      </c>
      <c r="G1893" s="384">
        <v>11</v>
      </c>
      <c r="H1893" s="384">
        <v>2</v>
      </c>
      <c r="I1893" s="384">
        <v>2</v>
      </c>
    </row>
    <row r="1894" spans="1:9" s="538" customFormat="1">
      <c r="A1894" s="383" t="s">
        <v>2422</v>
      </c>
      <c r="B1894" s="383" t="s">
        <v>144</v>
      </c>
      <c r="C1894" s="383" t="s">
        <v>190</v>
      </c>
      <c r="D1894" s="539" t="s">
        <v>1207</v>
      </c>
      <c r="E1894" s="384">
        <v>73</v>
      </c>
      <c r="F1894" s="384">
        <v>2</v>
      </c>
      <c r="G1894" s="384">
        <v>54</v>
      </c>
      <c r="H1894" s="384">
        <v>17</v>
      </c>
      <c r="I1894" s="384">
        <v>0</v>
      </c>
    </row>
    <row r="1895" spans="1:9" s="538" customFormat="1">
      <c r="A1895" s="383" t="s">
        <v>2425</v>
      </c>
      <c r="B1895" s="383" t="s">
        <v>144</v>
      </c>
      <c r="C1895" s="383" t="s">
        <v>93</v>
      </c>
      <c r="D1895" s="383" t="s">
        <v>1207</v>
      </c>
      <c r="E1895" s="384">
        <v>31</v>
      </c>
      <c r="F1895" s="384">
        <v>0</v>
      </c>
      <c r="G1895" s="384">
        <v>18</v>
      </c>
      <c r="H1895" s="384">
        <v>12</v>
      </c>
      <c r="I1895" s="384">
        <v>1</v>
      </c>
    </row>
    <row r="1896" spans="1:9" s="538" customFormat="1">
      <c r="A1896" s="383" t="s">
        <v>2428</v>
      </c>
      <c r="B1896" s="383" t="s">
        <v>144</v>
      </c>
      <c r="C1896" s="383" t="s">
        <v>209</v>
      </c>
      <c r="D1896" s="539" t="s">
        <v>1207</v>
      </c>
      <c r="E1896" s="384">
        <v>15</v>
      </c>
      <c r="F1896" s="384">
        <v>0</v>
      </c>
      <c r="G1896" s="384">
        <v>12</v>
      </c>
      <c r="H1896" s="384">
        <v>3</v>
      </c>
      <c r="I1896" s="384">
        <v>0</v>
      </c>
    </row>
    <row r="1897" spans="1:9" s="538" customFormat="1">
      <c r="A1897" s="383" t="s">
        <v>2431</v>
      </c>
      <c r="B1897" s="383" t="s">
        <v>144</v>
      </c>
      <c r="C1897" s="383" t="s">
        <v>210</v>
      </c>
      <c r="D1897" s="539" t="s">
        <v>1207</v>
      </c>
      <c r="E1897" s="384">
        <v>12</v>
      </c>
      <c r="F1897" s="384">
        <v>2</v>
      </c>
      <c r="G1897" s="384">
        <v>6</v>
      </c>
      <c r="H1897" s="384">
        <v>4</v>
      </c>
      <c r="I1897" s="384">
        <v>0</v>
      </c>
    </row>
    <row r="1898" spans="1:9" s="538" customFormat="1">
      <c r="A1898" s="383" t="s">
        <v>2434</v>
      </c>
      <c r="B1898" s="383" t="s">
        <v>144</v>
      </c>
      <c r="C1898" s="383" t="s">
        <v>191</v>
      </c>
      <c r="D1898" s="383" t="s">
        <v>1207</v>
      </c>
      <c r="E1898" s="384">
        <v>11</v>
      </c>
      <c r="F1898" s="384">
        <v>1</v>
      </c>
      <c r="G1898" s="384">
        <v>7</v>
      </c>
      <c r="H1898" s="384">
        <v>3</v>
      </c>
      <c r="I1898" s="384">
        <v>0</v>
      </c>
    </row>
    <row r="1899" spans="1:9" s="538" customFormat="1">
      <c r="A1899" s="383" t="s">
        <v>2437</v>
      </c>
      <c r="B1899" s="383" t="s">
        <v>144</v>
      </c>
      <c r="C1899" s="383" t="s">
        <v>192</v>
      </c>
      <c r="D1899" s="539" t="s">
        <v>1207</v>
      </c>
      <c r="E1899" s="384">
        <v>16</v>
      </c>
      <c r="F1899" s="384">
        <v>1</v>
      </c>
      <c r="G1899" s="384">
        <v>12</v>
      </c>
      <c r="H1899" s="384">
        <v>2</v>
      </c>
      <c r="I1899" s="384">
        <v>1</v>
      </c>
    </row>
    <row r="1900" spans="1:9" s="538" customFormat="1">
      <c r="A1900" s="383" t="s">
        <v>2440</v>
      </c>
      <c r="B1900" s="383" t="s">
        <v>144</v>
      </c>
      <c r="C1900" s="383" t="s">
        <v>152</v>
      </c>
      <c r="D1900" s="539" t="s">
        <v>1207</v>
      </c>
      <c r="E1900" s="384">
        <v>17</v>
      </c>
      <c r="F1900" s="384">
        <v>2</v>
      </c>
      <c r="G1900" s="384">
        <v>12</v>
      </c>
      <c r="H1900" s="384">
        <v>2</v>
      </c>
      <c r="I1900" s="384">
        <v>1</v>
      </c>
    </row>
    <row r="1901" spans="1:9" s="538" customFormat="1">
      <c r="A1901" s="383" t="s">
        <v>2443</v>
      </c>
      <c r="B1901" s="383" t="s">
        <v>144</v>
      </c>
      <c r="C1901" s="383" t="s">
        <v>168</v>
      </c>
      <c r="D1901" s="539" t="s">
        <v>1207</v>
      </c>
      <c r="E1901" s="384">
        <v>7</v>
      </c>
      <c r="F1901" s="384">
        <v>0</v>
      </c>
      <c r="G1901" s="384">
        <v>5</v>
      </c>
      <c r="H1901" s="384">
        <v>2</v>
      </c>
      <c r="I1901" s="384">
        <v>0</v>
      </c>
    </row>
    <row r="1902" spans="1:9" s="538" customFormat="1">
      <c r="A1902" s="383" t="s">
        <v>2446</v>
      </c>
      <c r="B1902" s="383" t="s">
        <v>144</v>
      </c>
      <c r="C1902" s="383" t="s">
        <v>153</v>
      </c>
      <c r="D1902" s="539" t="s">
        <v>1207</v>
      </c>
      <c r="E1902" s="384">
        <v>27</v>
      </c>
      <c r="F1902" s="384">
        <v>0</v>
      </c>
      <c r="G1902" s="384">
        <v>22</v>
      </c>
      <c r="H1902" s="384">
        <v>4</v>
      </c>
      <c r="I1902" s="384">
        <v>1</v>
      </c>
    </row>
    <row r="1903" spans="1:9" s="538" customFormat="1">
      <c r="A1903" s="383" t="s">
        <v>2449</v>
      </c>
      <c r="B1903" s="383" t="s">
        <v>144</v>
      </c>
      <c r="C1903" s="383" t="s">
        <v>36</v>
      </c>
      <c r="D1903" s="383" t="s">
        <v>1207</v>
      </c>
      <c r="E1903" s="384">
        <v>14</v>
      </c>
      <c r="F1903" s="384">
        <v>0</v>
      </c>
      <c r="G1903" s="384">
        <v>11</v>
      </c>
      <c r="H1903" s="384">
        <v>2</v>
      </c>
      <c r="I1903" s="384">
        <v>1</v>
      </c>
    </row>
    <row r="1904" spans="1:9" s="538" customFormat="1">
      <c r="A1904" s="383" t="s">
        <v>2452</v>
      </c>
      <c r="B1904" s="383" t="s">
        <v>144</v>
      </c>
      <c r="C1904" s="383" t="s">
        <v>62</v>
      </c>
      <c r="D1904" s="383" t="s">
        <v>1207</v>
      </c>
      <c r="E1904" s="384">
        <v>17</v>
      </c>
      <c r="F1904" s="384">
        <v>2</v>
      </c>
      <c r="G1904" s="384">
        <v>7</v>
      </c>
      <c r="H1904" s="384">
        <v>8</v>
      </c>
      <c r="I1904" s="384">
        <v>0</v>
      </c>
    </row>
    <row r="1905" spans="1:9" s="538" customFormat="1">
      <c r="A1905" s="383" t="s">
        <v>7370</v>
      </c>
      <c r="B1905" s="383" t="s">
        <v>144</v>
      </c>
      <c r="C1905" s="383" t="s">
        <v>85</v>
      </c>
      <c r="D1905" s="539" t="s">
        <v>1207</v>
      </c>
      <c r="E1905" s="384">
        <v>8</v>
      </c>
      <c r="F1905" s="384">
        <v>3</v>
      </c>
      <c r="G1905" s="384">
        <v>3</v>
      </c>
      <c r="H1905" s="384">
        <v>1</v>
      </c>
      <c r="I1905" s="384">
        <v>1</v>
      </c>
    </row>
    <row r="1906" spans="1:9" s="538" customFormat="1">
      <c r="A1906" s="383" t="s">
        <v>2455</v>
      </c>
      <c r="B1906" s="383" t="s">
        <v>144</v>
      </c>
      <c r="C1906" s="383" t="s">
        <v>37</v>
      </c>
      <c r="D1906" s="383" t="s">
        <v>1207</v>
      </c>
      <c r="E1906" s="384">
        <v>9</v>
      </c>
      <c r="F1906" s="384">
        <v>0</v>
      </c>
      <c r="G1906" s="384">
        <v>7</v>
      </c>
      <c r="H1906" s="384">
        <v>2</v>
      </c>
      <c r="I1906" s="384">
        <v>0</v>
      </c>
    </row>
    <row r="1907" spans="1:9" s="538" customFormat="1">
      <c r="A1907" s="383" t="s">
        <v>2458</v>
      </c>
      <c r="B1907" s="383" t="s">
        <v>144</v>
      </c>
      <c r="C1907" s="383" t="s">
        <v>220</v>
      </c>
      <c r="D1907" s="539" t="s">
        <v>1207</v>
      </c>
      <c r="E1907" s="384">
        <v>20</v>
      </c>
      <c r="F1907" s="384">
        <v>0</v>
      </c>
      <c r="G1907" s="384">
        <v>11</v>
      </c>
      <c r="H1907" s="384">
        <v>8</v>
      </c>
      <c r="I1907" s="384">
        <v>1</v>
      </c>
    </row>
    <row r="1908" spans="1:9" s="538" customFormat="1">
      <c r="A1908" s="383" t="s">
        <v>2461</v>
      </c>
      <c r="B1908" s="383" t="s">
        <v>144</v>
      </c>
      <c r="C1908" s="383" t="s">
        <v>38</v>
      </c>
      <c r="D1908" s="383" t="s">
        <v>1207</v>
      </c>
      <c r="E1908" s="384">
        <v>12</v>
      </c>
      <c r="F1908" s="384">
        <v>1</v>
      </c>
      <c r="G1908" s="384">
        <v>6</v>
      </c>
      <c r="H1908" s="384">
        <v>5</v>
      </c>
      <c r="I1908" s="384">
        <v>0</v>
      </c>
    </row>
    <row r="1909" spans="1:9" s="538" customFormat="1">
      <c r="A1909" s="383" t="s">
        <v>2464</v>
      </c>
      <c r="B1909" s="383" t="s">
        <v>144</v>
      </c>
      <c r="C1909" s="383" t="s">
        <v>63</v>
      </c>
      <c r="D1909" s="539" t="s">
        <v>1207</v>
      </c>
      <c r="E1909" s="384">
        <v>24</v>
      </c>
      <c r="F1909" s="384">
        <v>1</v>
      </c>
      <c r="G1909" s="384">
        <v>18</v>
      </c>
      <c r="H1909" s="384">
        <v>4</v>
      </c>
      <c r="I1909" s="384">
        <v>1</v>
      </c>
    </row>
    <row r="1910" spans="1:9" s="538" customFormat="1">
      <c r="A1910" s="383" t="s">
        <v>2467</v>
      </c>
      <c r="B1910" s="383" t="s">
        <v>144</v>
      </c>
      <c r="C1910" s="383" t="s">
        <v>221</v>
      </c>
      <c r="D1910" s="383" t="s">
        <v>1207</v>
      </c>
      <c r="E1910" s="384">
        <v>14</v>
      </c>
      <c r="F1910" s="384">
        <v>0</v>
      </c>
      <c r="G1910" s="384">
        <v>11</v>
      </c>
      <c r="H1910" s="384">
        <v>3</v>
      </c>
      <c r="I1910" s="384">
        <v>0</v>
      </c>
    </row>
    <row r="1911" spans="1:9" s="538" customFormat="1">
      <c r="A1911" s="383" t="s">
        <v>2470</v>
      </c>
      <c r="B1911" s="383" t="s">
        <v>144</v>
      </c>
      <c r="C1911" s="383" t="s">
        <v>193</v>
      </c>
      <c r="D1911" s="539" t="s">
        <v>1207</v>
      </c>
      <c r="E1911" s="384">
        <v>19</v>
      </c>
      <c r="F1911" s="384">
        <v>2</v>
      </c>
      <c r="G1911" s="384">
        <v>14</v>
      </c>
      <c r="H1911" s="384">
        <v>3</v>
      </c>
      <c r="I1911" s="384">
        <v>0</v>
      </c>
    </row>
    <row r="1912" spans="1:9" s="538" customFormat="1">
      <c r="A1912" s="383" t="s">
        <v>2473</v>
      </c>
      <c r="B1912" s="383" t="s">
        <v>144</v>
      </c>
      <c r="C1912" s="383" t="s">
        <v>222</v>
      </c>
      <c r="D1912" s="539" t="s">
        <v>1207</v>
      </c>
      <c r="E1912" s="384">
        <v>27</v>
      </c>
      <c r="F1912" s="384">
        <v>2</v>
      </c>
      <c r="G1912" s="384">
        <v>10</v>
      </c>
      <c r="H1912" s="384">
        <v>14</v>
      </c>
      <c r="I1912" s="384">
        <v>1</v>
      </c>
    </row>
    <row r="1913" spans="1:9" s="538" customFormat="1">
      <c r="A1913" s="383" t="s">
        <v>2476</v>
      </c>
      <c r="B1913" s="383" t="s">
        <v>144</v>
      </c>
      <c r="C1913" s="383" t="s">
        <v>211</v>
      </c>
      <c r="D1913" s="539" t="s">
        <v>1207</v>
      </c>
      <c r="E1913" s="384">
        <v>44</v>
      </c>
      <c r="F1913" s="384">
        <v>0</v>
      </c>
      <c r="G1913" s="384">
        <v>25</v>
      </c>
      <c r="H1913" s="384">
        <v>16</v>
      </c>
      <c r="I1913" s="384">
        <v>3</v>
      </c>
    </row>
    <row r="1914" spans="1:9" s="538" customFormat="1">
      <c r="A1914" s="383" t="s">
        <v>2479</v>
      </c>
      <c r="B1914" s="383" t="s">
        <v>144</v>
      </c>
      <c r="C1914" s="383" t="s">
        <v>212</v>
      </c>
      <c r="D1914" s="383" t="s">
        <v>1207</v>
      </c>
      <c r="E1914" s="384">
        <v>11</v>
      </c>
      <c r="F1914" s="384">
        <v>1</v>
      </c>
      <c r="G1914" s="384">
        <v>8</v>
      </c>
      <c r="H1914" s="384">
        <v>2</v>
      </c>
      <c r="I1914" s="384">
        <v>0</v>
      </c>
    </row>
    <row r="1915" spans="1:9" s="538" customFormat="1">
      <c r="A1915" s="383" t="s">
        <v>2482</v>
      </c>
      <c r="B1915" s="383" t="s">
        <v>144</v>
      </c>
      <c r="C1915" s="383" t="s">
        <v>169</v>
      </c>
      <c r="D1915" s="383" t="s">
        <v>1207</v>
      </c>
      <c r="E1915" s="384">
        <v>15</v>
      </c>
      <c r="F1915" s="384">
        <v>0</v>
      </c>
      <c r="G1915" s="384">
        <v>8</v>
      </c>
      <c r="H1915" s="384">
        <v>7</v>
      </c>
      <c r="I1915" s="384">
        <v>0</v>
      </c>
    </row>
    <row r="1916" spans="1:9" s="538" customFormat="1">
      <c r="A1916" s="383" t="s">
        <v>2485</v>
      </c>
      <c r="B1916" s="383" t="s">
        <v>144</v>
      </c>
      <c r="C1916" s="383" t="s">
        <v>194</v>
      </c>
      <c r="D1916" s="539" t="s">
        <v>1207</v>
      </c>
      <c r="E1916" s="384">
        <v>21</v>
      </c>
      <c r="F1916" s="384">
        <v>0</v>
      </c>
      <c r="G1916" s="384">
        <v>10</v>
      </c>
      <c r="H1916" s="384">
        <v>10</v>
      </c>
      <c r="I1916" s="384">
        <v>1</v>
      </c>
    </row>
    <row r="1917" spans="1:9" s="538" customFormat="1">
      <c r="A1917" s="383" t="s">
        <v>2488</v>
      </c>
      <c r="B1917" s="383" t="s">
        <v>144</v>
      </c>
      <c r="C1917" s="383" t="s">
        <v>94</v>
      </c>
      <c r="D1917" s="539" t="s">
        <v>1207</v>
      </c>
      <c r="E1917" s="384">
        <v>8</v>
      </c>
      <c r="F1917" s="384">
        <v>1</v>
      </c>
      <c r="G1917" s="384">
        <v>2</v>
      </c>
      <c r="H1917" s="384">
        <v>3</v>
      </c>
      <c r="I1917" s="384">
        <v>2</v>
      </c>
    </row>
    <row r="1918" spans="1:9" s="538" customFormat="1">
      <c r="A1918" s="383" t="s">
        <v>2491</v>
      </c>
      <c r="B1918" s="383" t="s">
        <v>144</v>
      </c>
      <c r="C1918" s="383" t="s">
        <v>154</v>
      </c>
      <c r="D1918" s="383" t="s">
        <v>1207</v>
      </c>
      <c r="E1918" s="384">
        <v>23</v>
      </c>
      <c r="F1918" s="384">
        <v>0</v>
      </c>
      <c r="G1918" s="384">
        <v>18</v>
      </c>
      <c r="H1918" s="384">
        <v>5</v>
      </c>
      <c r="I1918" s="384">
        <v>0</v>
      </c>
    </row>
    <row r="1919" spans="1:9" s="538" customFormat="1">
      <c r="A1919" s="383" t="s">
        <v>2494</v>
      </c>
      <c r="B1919" s="383" t="s">
        <v>144</v>
      </c>
      <c r="C1919" s="383" t="s">
        <v>39</v>
      </c>
      <c r="D1919" s="539" t="s">
        <v>1207</v>
      </c>
      <c r="E1919" s="384">
        <v>8</v>
      </c>
      <c r="F1919" s="384">
        <v>0</v>
      </c>
      <c r="G1919" s="384">
        <v>8</v>
      </c>
      <c r="H1919" s="384">
        <v>0</v>
      </c>
      <c r="I1919" s="384">
        <v>0</v>
      </c>
    </row>
    <row r="1920" spans="1:9" s="538" customFormat="1">
      <c r="A1920" s="383" t="s">
        <v>2497</v>
      </c>
      <c r="B1920" s="383" t="s">
        <v>144</v>
      </c>
      <c r="C1920" s="540" t="s">
        <v>223</v>
      </c>
      <c r="D1920" s="540" t="s">
        <v>1207</v>
      </c>
      <c r="E1920" s="384">
        <v>78</v>
      </c>
      <c r="F1920" s="384">
        <v>5</v>
      </c>
      <c r="G1920" s="384">
        <v>62</v>
      </c>
      <c r="H1920" s="384">
        <v>7</v>
      </c>
      <c r="I1920" s="384">
        <v>4</v>
      </c>
    </row>
    <row r="1921" spans="1:9" s="538" customFormat="1">
      <c r="A1921" s="383" t="s">
        <v>2500</v>
      </c>
      <c r="B1921" s="383" t="s">
        <v>144</v>
      </c>
      <c r="C1921" s="383" t="s">
        <v>40</v>
      </c>
      <c r="D1921" s="539" t="s">
        <v>1207</v>
      </c>
      <c r="E1921" s="384">
        <v>15</v>
      </c>
      <c r="F1921" s="384">
        <v>1</v>
      </c>
      <c r="G1921" s="384">
        <v>14</v>
      </c>
      <c r="H1921" s="384">
        <v>0</v>
      </c>
      <c r="I1921" s="384">
        <v>0</v>
      </c>
    </row>
    <row r="1922" spans="1:9" s="538" customFormat="1">
      <c r="A1922" s="383" t="s">
        <v>2503</v>
      </c>
      <c r="B1922" s="383" t="s">
        <v>144</v>
      </c>
      <c r="C1922" s="383" t="s">
        <v>21</v>
      </c>
      <c r="D1922" s="539" t="s">
        <v>1207</v>
      </c>
      <c r="E1922" s="384">
        <v>13</v>
      </c>
      <c r="F1922" s="384">
        <v>1</v>
      </c>
      <c r="G1922" s="384">
        <v>9</v>
      </c>
      <c r="H1922" s="384">
        <v>3</v>
      </c>
      <c r="I1922" s="384">
        <v>0</v>
      </c>
    </row>
    <row r="1923" spans="1:9" s="538" customFormat="1">
      <c r="A1923" s="383" t="s">
        <v>2506</v>
      </c>
      <c r="B1923" s="383" t="s">
        <v>144</v>
      </c>
      <c r="C1923" s="383" t="s">
        <v>224</v>
      </c>
      <c r="D1923" s="383" t="s">
        <v>1207</v>
      </c>
      <c r="E1923" s="384">
        <v>7</v>
      </c>
      <c r="F1923" s="384">
        <v>0</v>
      </c>
      <c r="G1923" s="384">
        <v>7</v>
      </c>
      <c r="H1923" s="384">
        <v>0</v>
      </c>
      <c r="I1923" s="384">
        <v>0</v>
      </c>
    </row>
    <row r="1924" spans="1:9" s="538" customFormat="1">
      <c r="A1924" s="383" t="s">
        <v>2509</v>
      </c>
      <c r="B1924" s="383" t="s">
        <v>144</v>
      </c>
      <c r="C1924" s="383" t="s">
        <v>95</v>
      </c>
      <c r="D1924" s="539" t="s">
        <v>1207</v>
      </c>
      <c r="E1924" s="384">
        <v>50</v>
      </c>
      <c r="F1924" s="384">
        <v>1</v>
      </c>
      <c r="G1924" s="384">
        <v>27</v>
      </c>
      <c r="H1924" s="384">
        <v>17</v>
      </c>
      <c r="I1924" s="384">
        <v>5</v>
      </c>
    </row>
    <row r="1925" spans="1:9" s="538" customFormat="1">
      <c r="A1925" s="383" t="s">
        <v>2512</v>
      </c>
      <c r="B1925" s="383" t="s">
        <v>144</v>
      </c>
      <c r="C1925" s="383" t="s">
        <v>22</v>
      </c>
      <c r="D1925" s="539" t="s">
        <v>1207</v>
      </c>
      <c r="E1925" s="384">
        <v>27</v>
      </c>
      <c r="F1925" s="384">
        <v>0</v>
      </c>
      <c r="G1925" s="384">
        <v>20</v>
      </c>
      <c r="H1925" s="384">
        <v>5</v>
      </c>
      <c r="I1925" s="384">
        <v>2</v>
      </c>
    </row>
    <row r="1926" spans="1:9" s="538" customFormat="1">
      <c r="A1926" s="383" t="s">
        <v>2515</v>
      </c>
      <c r="B1926" s="383" t="s">
        <v>144</v>
      </c>
      <c r="C1926" s="383" t="s">
        <v>195</v>
      </c>
      <c r="D1926" s="539" t="s">
        <v>1207</v>
      </c>
      <c r="E1926" s="384">
        <v>158</v>
      </c>
      <c r="F1926" s="384">
        <v>7</v>
      </c>
      <c r="G1926" s="384">
        <v>127</v>
      </c>
      <c r="H1926" s="384">
        <v>24</v>
      </c>
      <c r="I1926" s="384">
        <v>0</v>
      </c>
    </row>
    <row r="1927" spans="1:9" s="538" customFormat="1">
      <c r="A1927" s="383" t="s">
        <v>2518</v>
      </c>
      <c r="B1927" s="383" t="s">
        <v>144</v>
      </c>
      <c r="C1927" s="383" t="s">
        <v>155</v>
      </c>
      <c r="D1927" s="383" t="s">
        <v>1207</v>
      </c>
      <c r="E1927" s="384">
        <v>26</v>
      </c>
      <c r="F1927" s="384">
        <v>0</v>
      </c>
      <c r="G1927" s="384">
        <v>18</v>
      </c>
      <c r="H1927" s="384">
        <v>8</v>
      </c>
      <c r="I1927" s="384">
        <v>0</v>
      </c>
    </row>
    <row r="1928" spans="1:9" s="538" customFormat="1">
      <c r="A1928" s="383" t="s">
        <v>2521</v>
      </c>
      <c r="B1928" s="383" t="s">
        <v>144</v>
      </c>
      <c r="C1928" s="383" t="s">
        <v>213</v>
      </c>
      <c r="D1928" s="539" t="s">
        <v>1207</v>
      </c>
      <c r="E1928" s="384">
        <v>28</v>
      </c>
      <c r="F1928" s="384">
        <v>1</v>
      </c>
      <c r="G1928" s="384">
        <v>17</v>
      </c>
      <c r="H1928" s="384">
        <v>8</v>
      </c>
      <c r="I1928" s="384">
        <v>2</v>
      </c>
    </row>
    <row r="1929" spans="1:9" s="538" customFormat="1">
      <c r="A1929" s="383" t="s">
        <v>2524</v>
      </c>
      <c r="B1929" s="383" t="s">
        <v>144</v>
      </c>
      <c r="C1929" s="383" t="s">
        <v>41</v>
      </c>
      <c r="D1929" s="539" t="s">
        <v>1207</v>
      </c>
      <c r="E1929" s="384">
        <v>24</v>
      </c>
      <c r="F1929" s="384">
        <v>1</v>
      </c>
      <c r="G1929" s="384">
        <v>14</v>
      </c>
      <c r="H1929" s="384">
        <v>9</v>
      </c>
      <c r="I1929" s="384">
        <v>0</v>
      </c>
    </row>
    <row r="1930" spans="1:9" s="538" customFormat="1">
      <c r="A1930" s="383" t="s">
        <v>2527</v>
      </c>
      <c r="B1930" s="383" t="s">
        <v>144</v>
      </c>
      <c r="C1930" s="383" t="s">
        <v>225</v>
      </c>
      <c r="D1930" s="539" t="s">
        <v>1207</v>
      </c>
      <c r="E1930" s="384">
        <v>11</v>
      </c>
      <c r="F1930" s="384">
        <v>0</v>
      </c>
      <c r="G1930" s="384">
        <v>8</v>
      </c>
      <c r="H1930" s="384">
        <v>3</v>
      </c>
      <c r="I1930" s="384">
        <v>0</v>
      </c>
    </row>
    <row r="1931" spans="1:9" s="538" customFormat="1">
      <c r="A1931" s="383" t="s">
        <v>2530</v>
      </c>
      <c r="B1931" s="383" t="s">
        <v>144</v>
      </c>
      <c r="C1931" s="383" t="s">
        <v>96</v>
      </c>
      <c r="D1931" s="383" t="s">
        <v>1207</v>
      </c>
      <c r="E1931" s="384">
        <v>10</v>
      </c>
      <c r="F1931" s="384">
        <v>0</v>
      </c>
      <c r="G1931" s="384">
        <v>6</v>
      </c>
      <c r="H1931" s="384">
        <v>4</v>
      </c>
      <c r="I1931" s="384">
        <v>0</v>
      </c>
    </row>
    <row r="1932" spans="1:9" s="538" customFormat="1">
      <c r="A1932" s="383" t="s">
        <v>2533</v>
      </c>
      <c r="B1932" s="383" t="s">
        <v>144</v>
      </c>
      <c r="C1932" s="383" t="s">
        <v>214</v>
      </c>
      <c r="D1932" s="539" t="s">
        <v>1207</v>
      </c>
      <c r="E1932" s="384">
        <v>10</v>
      </c>
      <c r="F1932" s="384">
        <v>0</v>
      </c>
      <c r="G1932" s="384">
        <v>8</v>
      </c>
      <c r="H1932" s="384">
        <v>2</v>
      </c>
      <c r="I1932" s="384">
        <v>0</v>
      </c>
    </row>
    <row r="1933" spans="1:9" s="538" customFormat="1">
      <c r="A1933" s="383" t="s">
        <v>2536</v>
      </c>
      <c r="B1933" s="383" t="s">
        <v>144</v>
      </c>
      <c r="C1933" s="383" t="s">
        <v>156</v>
      </c>
      <c r="D1933" s="539" t="s">
        <v>1207</v>
      </c>
      <c r="E1933" s="384">
        <v>8</v>
      </c>
      <c r="F1933" s="384">
        <v>0</v>
      </c>
      <c r="G1933" s="384">
        <v>5</v>
      </c>
      <c r="H1933" s="384">
        <v>3</v>
      </c>
      <c r="I1933" s="384">
        <v>0</v>
      </c>
    </row>
    <row r="1934" spans="1:9" s="538" customFormat="1">
      <c r="A1934" s="383" t="s">
        <v>2539</v>
      </c>
      <c r="B1934" s="383" t="s">
        <v>144</v>
      </c>
      <c r="C1934" s="383" t="s">
        <v>42</v>
      </c>
      <c r="D1934" s="539" t="s">
        <v>1207</v>
      </c>
      <c r="E1934" s="384">
        <v>22</v>
      </c>
      <c r="F1934" s="384">
        <v>1</v>
      </c>
      <c r="G1934" s="384">
        <v>17</v>
      </c>
      <c r="H1934" s="384">
        <v>4</v>
      </c>
      <c r="I1934" s="384">
        <v>0</v>
      </c>
    </row>
    <row r="1935" spans="1:9" s="538" customFormat="1">
      <c r="A1935" s="383" t="s">
        <v>2542</v>
      </c>
      <c r="B1935" s="383" t="s">
        <v>144</v>
      </c>
      <c r="C1935" s="383" t="s">
        <v>64</v>
      </c>
      <c r="D1935" s="539" t="s">
        <v>1207</v>
      </c>
      <c r="E1935" s="384">
        <v>32</v>
      </c>
      <c r="F1935" s="384">
        <v>3</v>
      </c>
      <c r="G1935" s="384">
        <v>16</v>
      </c>
      <c r="H1935" s="384">
        <v>12</v>
      </c>
      <c r="I1935" s="384">
        <v>1</v>
      </c>
    </row>
    <row r="1936" spans="1:9" s="538" customFormat="1">
      <c r="A1936" s="383" t="s">
        <v>2545</v>
      </c>
      <c r="B1936" s="383" t="s">
        <v>144</v>
      </c>
      <c r="C1936" s="383" t="s">
        <v>226</v>
      </c>
      <c r="D1936" s="539" t="s">
        <v>1207</v>
      </c>
      <c r="E1936" s="384">
        <v>16</v>
      </c>
      <c r="F1936" s="384">
        <v>0</v>
      </c>
      <c r="G1936" s="384">
        <v>13</v>
      </c>
      <c r="H1936" s="384">
        <v>3</v>
      </c>
      <c r="I1936" s="384">
        <v>0</v>
      </c>
    </row>
    <row r="1937" spans="1:9" s="538" customFormat="1">
      <c r="A1937" s="383" t="s">
        <v>2548</v>
      </c>
      <c r="B1937" s="383" t="s">
        <v>144</v>
      </c>
      <c r="C1937" s="383" t="s">
        <v>157</v>
      </c>
      <c r="D1937" s="539" t="s">
        <v>1207</v>
      </c>
      <c r="E1937" s="384">
        <v>23</v>
      </c>
      <c r="F1937" s="384">
        <v>0</v>
      </c>
      <c r="G1937" s="384">
        <v>14</v>
      </c>
      <c r="H1937" s="384">
        <v>8</v>
      </c>
      <c r="I1937" s="384">
        <v>1</v>
      </c>
    </row>
    <row r="1938" spans="1:9" s="538" customFormat="1">
      <c r="A1938" s="383" t="s">
        <v>2551</v>
      </c>
      <c r="B1938" s="383" t="s">
        <v>144</v>
      </c>
      <c r="C1938" s="383" t="s">
        <v>158</v>
      </c>
      <c r="D1938" s="539" t="s">
        <v>1207</v>
      </c>
      <c r="E1938" s="384">
        <v>25</v>
      </c>
      <c r="F1938" s="384">
        <v>0</v>
      </c>
      <c r="G1938" s="384">
        <v>19</v>
      </c>
      <c r="H1938" s="384">
        <v>5</v>
      </c>
      <c r="I1938" s="384">
        <v>1</v>
      </c>
    </row>
    <row r="1939" spans="1:9" s="538" customFormat="1">
      <c r="A1939" s="383" t="s">
        <v>2554</v>
      </c>
      <c r="B1939" s="383" t="s">
        <v>144</v>
      </c>
      <c r="C1939" s="383" t="s">
        <v>43</v>
      </c>
      <c r="D1939" s="539" t="s">
        <v>1207</v>
      </c>
      <c r="E1939" s="384">
        <v>13</v>
      </c>
      <c r="F1939" s="384">
        <v>2</v>
      </c>
      <c r="G1939" s="384">
        <v>7</v>
      </c>
      <c r="H1939" s="384">
        <v>3</v>
      </c>
      <c r="I1939" s="384">
        <v>1</v>
      </c>
    </row>
    <row r="1940" spans="1:9" s="538" customFormat="1">
      <c r="A1940" s="383" t="s">
        <v>2557</v>
      </c>
      <c r="B1940" s="383" t="s">
        <v>144</v>
      </c>
      <c r="C1940" s="383" t="s">
        <v>227</v>
      </c>
      <c r="D1940" s="539" t="s">
        <v>1207</v>
      </c>
      <c r="E1940" s="384">
        <v>55</v>
      </c>
      <c r="F1940" s="384">
        <v>2</v>
      </c>
      <c r="G1940" s="384">
        <v>35</v>
      </c>
      <c r="H1940" s="384">
        <v>15</v>
      </c>
      <c r="I1940" s="384">
        <v>3</v>
      </c>
    </row>
    <row r="1941" spans="1:9" s="538" customFormat="1">
      <c r="A1941" s="383" t="s">
        <v>2560</v>
      </c>
      <c r="B1941" s="383" t="s">
        <v>144</v>
      </c>
      <c r="C1941" s="383" t="s">
        <v>196</v>
      </c>
      <c r="D1941" s="539" t="s">
        <v>1207</v>
      </c>
      <c r="E1941" s="384">
        <v>35</v>
      </c>
      <c r="F1941" s="384">
        <v>5</v>
      </c>
      <c r="G1941" s="384">
        <v>23</v>
      </c>
      <c r="H1941" s="384">
        <v>6</v>
      </c>
      <c r="I1941" s="384">
        <v>1</v>
      </c>
    </row>
    <row r="1942" spans="1:9" s="538" customFormat="1">
      <c r="A1942" s="383" t="s">
        <v>2563</v>
      </c>
      <c r="B1942" s="383" t="s">
        <v>144</v>
      </c>
      <c r="C1942" s="383" t="s">
        <v>197</v>
      </c>
      <c r="D1942" s="383" t="s">
        <v>1207</v>
      </c>
      <c r="E1942" s="384">
        <v>82</v>
      </c>
      <c r="F1942" s="384">
        <v>7</v>
      </c>
      <c r="G1942" s="384">
        <v>61</v>
      </c>
      <c r="H1942" s="384">
        <v>9</v>
      </c>
      <c r="I1942" s="384">
        <v>5</v>
      </c>
    </row>
    <row r="1943" spans="1:9" s="538" customFormat="1">
      <c r="A1943" s="383" t="s">
        <v>2566</v>
      </c>
      <c r="B1943" s="383" t="s">
        <v>144</v>
      </c>
      <c r="C1943" s="383" t="s">
        <v>159</v>
      </c>
      <c r="D1943" s="383" t="s">
        <v>1207</v>
      </c>
      <c r="E1943" s="384">
        <v>5</v>
      </c>
      <c r="F1943" s="384">
        <v>0</v>
      </c>
      <c r="G1943" s="384">
        <v>1</v>
      </c>
      <c r="H1943" s="384">
        <v>3</v>
      </c>
      <c r="I1943" s="384">
        <v>1</v>
      </c>
    </row>
    <row r="1944" spans="1:9" s="538" customFormat="1">
      <c r="A1944" s="383" t="s">
        <v>2569</v>
      </c>
      <c r="B1944" s="383" t="s">
        <v>144</v>
      </c>
      <c r="C1944" s="383" t="s">
        <v>44</v>
      </c>
      <c r="D1944" s="383" t="s">
        <v>1207</v>
      </c>
      <c r="E1944" s="384">
        <v>5</v>
      </c>
      <c r="F1944" s="384">
        <v>0</v>
      </c>
      <c r="G1944" s="384">
        <v>4</v>
      </c>
      <c r="H1944" s="384">
        <v>1</v>
      </c>
      <c r="I1944" s="384">
        <v>0</v>
      </c>
    </row>
    <row r="1945" spans="1:9" s="538" customFormat="1">
      <c r="A1945" s="383" t="s">
        <v>2572</v>
      </c>
      <c r="B1945" s="383" t="s">
        <v>144</v>
      </c>
      <c r="C1945" s="383" t="s">
        <v>215</v>
      </c>
      <c r="D1945" s="383" t="s">
        <v>1207</v>
      </c>
      <c r="E1945" s="384">
        <v>58</v>
      </c>
      <c r="F1945" s="384">
        <v>3</v>
      </c>
      <c r="G1945" s="384">
        <v>35</v>
      </c>
      <c r="H1945" s="384">
        <v>18</v>
      </c>
      <c r="I1945" s="384">
        <v>2</v>
      </c>
    </row>
    <row r="1946" spans="1:9" s="538" customFormat="1">
      <c r="A1946" s="383" t="s">
        <v>2575</v>
      </c>
      <c r="B1946" s="383" t="s">
        <v>144</v>
      </c>
      <c r="C1946" s="383" t="s">
        <v>198</v>
      </c>
      <c r="D1946" s="383" t="s">
        <v>1207</v>
      </c>
      <c r="E1946" s="384">
        <v>20</v>
      </c>
      <c r="F1946" s="384">
        <v>4</v>
      </c>
      <c r="G1946" s="384">
        <v>15</v>
      </c>
      <c r="H1946" s="384">
        <v>1</v>
      </c>
      <c r="I1946" s="384">
        <v>0</v>
      </c>
    </row>
    <row r="1947" spans="1:9" s="538" customFormat="1">
      <c r="A1947" s="383" t="s">
        <v>2578</v>
      </c>
      <c r="B1947" s="383" t="s">
        <v>144</v>
      </c>
      <c r="C1947" s="383" t="s">
        <v>180</v>
      </c>
      <c r="D1947" s="539" t="s">
        <v>1207</v>
      </c>
      <c r="E1947" s="384">
        <v>14</v>
      </c>
      <c r="F1947" s="384">
        <v>1</v>
      </c>
      <c r="G1947" s="384">
        <v>7</v>
      </c>
      <c r="H1947" s="384">
        <v>6</v>
      </c>
      <c r="I1947" s="384">
        <v>0</v>
      </c>
    </row>
    <row r="1948" spans="1:9" s="538" customFormat="1">
      <c r="A1948" s="383" t="s">
        <v>2581</v>
      </c>
      <c r="B1948" s="383" t="s">
        <v>144</v>
      </c>
      <c r="C1948" s="383" t="s">
        <v>199</v>
      </c>
      <c r="D1948" s="383" t="s">
        <v>1207</v>
      </c>
      <c r="E1948" s="384">
        <v>34</v>
      </c>
      <c r="F1948" s="384">
        <v>1</v>
      </c>
      <c r="G1948" s="384">
        <v>30</v>
      </c>
      <c r="H1948" s="384">
        <v>3</v>
      </c>
      <c r="I1948" s="384">
        <v>0</v>
      </c>
    </row>
    <row r="1949" spans="1:9" s="538" customFormat="1">
      <c r="A1949" s="383" t="s">
        <v>2584</v>
      </c>
      <c r="B1949" s="383" t="s">
        <v>144</v>
      </c>
      <c r="C1949" s="383" t="s">
        <v>228</v>
      </c>
      <c r="D1949" s="539" t="s">
        <v>1207</v>
      </c>
      <c r="E1949" s="384">
        <v>11</v>
      </c>
      <c r="F1949" s="384">
        <v>1</v>
      </c>
      <c r="G1949" s="384">
        <v>7</v>
      </c>
      <c r="H1949" s="384">
        <v>3</v>
      </c>
      <c r="I1949" s="384">
        <v>0</v>
      </c>
    </row>
    <row r="1950" spans="1:9" s="538" customFormat="1">
      <c r="A1950" s="383" t="s">
        <v>2587</v>
      </c>
      <c r="B1950" s="383" t="s">
        <v>144</v>
      </c>
      <c r="C1950" s="383" t="s">
        <v>229</v>
      </c>
      <c r="D1950" s="383" t="s">
        <v>1207</v>
      </c>
      <c r="E1950" s="384">
        <v>44</v>
      </c>
      <c r="F1950" s="384">
        <v>2</v>
      </c>
      <c r="G1950" s="384">
        <v>32</v>
      </c>
      <c r="H1950" s="384">
        <v>9</v>
      </c>
      <c r="I1950" s="384">
        <v>1</v>
      </c>
    </row>
    <row r="1951" spans="1:9" s="538" customFormat="1">
      <c r="A1951" s="383" t="s">
        <v>2590</v>
      </c>
      <c r="B1951" s="383" t="s">
        <v>144</v>
      </c>
      <c r="C1951" s="383" t="s">
        <v>65</v>
      </c>
      <c r="D1951" s="383" t="s">
        <v>1207</v>
      </c>
      <c r="E1951" s="384">
        <v>25</v>
      </c>
      <c r="F1951" s="384">
        <v>0</v>
      </c>
      <c r="G1951" s="384">
        <v>16</v>
      </c>
      <c r="H1951" s="384">
        <v>9</v>
      </c>
      <c r="I1951" s="384">
        <v>0</v>
      </c>
    </row>
    <row r="1952" spans="1:9" s="538" customFormat="1">
      <c r="A1952" s="383" t="s">
        <v>7371</v>
      </c>
      <c r="B1952" s="383" t="s">
        <v>144</v>
      </c>
      <c r="C1952" s="383" t="s">
        <v>66</v>
      </c>
      <c r="D1952" s="539" t="s">
        <v>1206</v>
      </c>
      <c r="E1952" s="384">
        <v>4501</v>
      </c>
      <c r="F1952" s="384">
        <v>165</v>
      </c>
      <c r="G1952" s="384">
        <v>2858</v>
      </c>
      <c r="H1952" s="384">
        <v>1274</v>
      </c>
      <c r="I1952" s="384">
        <v>204</v>
      </c>
    </row>
    <row r="1953" spans="1:9" s="538" customFormat="1">
      <c r="A1953" s="383" t="s">
        <v>2147</v>
      </c>
      <c r="B1953" s="383" t="s">
        <v>144</v>
      </c>
      <c r="C1953" s="383" t="s">
        <v>97</v>
      </c>
      <c r="D1953" s="539" t="s">
        <v>1206</v>
      </c>
      <c r="E1953" s="384">
        <v>11</v>
      </c>
      <c r="F1953" s="384">
        <v>1</v>
      </c>
      <c r="G1953" s="384">
        <v>8</v>
      </c>
      <c r="H1953" s="384">
        <v>2</v>
      </c>
      <c r="I1953" s="384">
        <v>0</v>
      </c>
    </row>
    <row r="1954" spans="1:9" s="538" customFormat="1">
      <c r="A1954" s="383" t="s">
        <v>2150</v>
      </c>
      <c r="B1954" s="383" t="s">
        <v>144</v>
      </c>
      <c r="C1954" s="383" t="s">
        <v>98</v>
      </c>
      <c r="D1954" s="539" t="s">
        <v>1206</v>
      </c>
      <c r="E1954" s="384">
        <v>27</v>
      </c>
      <c r="F1954" s="384">
        <v>1</v>
      </c>
      <c r="G1954" s="384">
        <v>18</v>
      </c>
      <c r="H1954" s="384">
        <v>8</v>
      </c>
      <c r="I1954" s="384">
        <v>0</v>
      </c>
    </row>
    <row r="1955" spans="1:9" s="538" customFormat="1">
      <c r="A1955" s="383" t="s">
        <v>2153</v>
      </c>
      <c r="B1955" s="383" t="s">
        <v>144</v>
      </c>
      <c r="C1955" s="383" t="s">
        <v>230</v>
      </c>
      <c r="D1955" s="383" t="s">
        <v>1206</v>
      </c>
      <c r="E1955" s="384">
        <v>9</v>
      </c>
      <c r="F1955" s="384">
        <v>0</v>
      </c>
      <c r="G1955" s="384">
        <v>8</v>
      </c>
      <c r="H1955" s="384">
        <v>1</v>
      </c>
      <c r="I1955" s="384">
        <v>0</v>
      </c>
    </row>
    <row r="1956" spans="1:9" s="538" customFormat="1">
      <c r="A1956" s="383" t="s">
        <v>2156</v>
      </c>
      <c r="B1956" s="383" t="s">
        <v>144</v>
      </c>
      <c r="C1956" s="383" t="s">
        <v>200</v>
      </c>
      <c r="D1956" s="383" t="s">
        <v>1206</v>
      </c>
      <c r="E1956" s="384">
        <v>21</v>
      </c>
      <c r="F1956" s="384">
        <v>5</v>
      </c>
      <c r="G1956" s="384">
        <v>13</v>
      </c>
      <c r="H1956" s="384">
        <v>2</v>
      </c>
      <c r="I1956" s="384">
        <v>1</v>
      </c>
    </row>
    <row r="1957" spans="1:9" s="538" customFormat="1">
      <c r="A1957" s="383" t="s">
        <v>2159</v>
      </c>
      <c r="B1957" s="383" t="s">
        <v>144</v>
      </c>
      <c r="C1957" s="383" t="s">
        <v>86</v>
      </c>
      <c r="D1957" s="539" t="s">
        <v>1206</v>
      </c>
      <c r="E1957" s="384">
        <v>20</v>
      </c>
      <c r="F1957" s="384">
        <v>1</v>
      </c>
      <c r="G1957" s="384">
        <v>14</v>
      </c>
      <c r="H1957" s="384">
        <v>5</v>
      </c>
      <c r="I1957" s="384">
        <v>0</v>
      </c>
    </row>
    <row r="1958" spans="1:9" s="538" customFormat="1">
      <c r="A1958" s="383" t="s">
        <v>2162</v>
      </c>
      <c r="B1958" s="383" t="s">
        <v>144</v>
      </c>
      <c r="C1958" s="383" t="s">
        <v>99</v>
      </c>
      <c r="D1958" s="539" t="s">
        <v>1206</v>
      </c>
      <c r="E1958" s="384">
        <v>29</v>
      </c>
      <c r="F1958" s="384">
        <v>5</v>
      </c>
      <c r="G1958" s="384">
        <v>16</v>
      </c>
      <c r="H1958" s="384">
        <v>5</v>
      </c>
      <c r="I1958" s="384">
        <v>3</v>
      </c>
    </row>
    <row r="1959" spans="1:9" s="538" customFormat="1">
      <c r="A1959" s="383" t="s">
        <v>2165</v>
      </c>
      <c r="B1959" s="383" t="s">
        <v>144</v>
      </c>
      <c r="C1959" s="383" t="s">
        <v>216</v>
      </c>
      <c r="D1959" s="539" t="s">
        <v>1206</v>
      </c>
      <c r="E1959" s="384">
        <v>92</v>
      </c>
      <c r="F1959" s="384">
        <v>5</v>
      </c>
      <c r="G1959" s="384">
        <v>46</v>
      </c>
      <c r="H1959" s="384">
        <v>32</v>
      </c>
      <c r="I1959" s="384">
        <v>9</v>
      </c>
    </row>
    <row r="1960" spans="1:9" s="538" customFormat="1">
      <c r="A1960" s="383" t="s">
        <v>2168</v>
      </c>
      <c r="B1960" s="383" t="s">
        <v>144</v>
      </c>
      <c r="C1960" s="383" t="s">
        <v>23</v>
      </c>
      <c r="D1960" s="539" t="s">
        <v>1206</v>
      </c>
      <c r="E1960" s="384">
        <v>7</v>
      </c>
      <c r="F1960" s="384">
        <v>0</v>
      </c>
      <c r="G1960" s="384">
        <v>6</v>
      </c>
      <c r="H1960" s="384">
        <v>1</v>
      </c>
      <c r="I1960" s="384">
        <v>0</v>
      </c>
    </row>
    <row r="1961" spans="1:9" s="538" customFormat="1">
      <c r="A1961" s="383" t="s">
        <v>2171</v>
      </c>
      <c r="B1961" s="383" t="s">
        <v>144</v>
      </c>
      <c r="C1961" s="383" t="s">
        <v>24</v>
      </c>
      <c r="D1961" s="383" t="s">
        <v>1206</v>
      </c>
      <c r="E1961" s="384">
        <v>5</v>
      </c>
      <c r="F1961" s="384">
        <v>1</v>
      </c>
      <c r="G1961" s="384">
        <v>3</v>
      </c>
      <c r="H1961" s="384">
        <v>1</v>
      </c>
      <c r="I1961" s="384">
        <v>0</v>
      </c>
    </row>
    <row r="1962" spans="1:9" s="538" customFormat="1">
      <c r="A1962" s="383" t="s">
        <v>2174</v>
      </c>
      <c r="B1962" s="383" t="s">
        <v>144</v>
      </c>
      <c r="C1962" s="383" t="s">
        <v>25</v>
      </c>
      <c r="D1962" s="539" t="s">
        <v>1206</v>
      </c>
      <c r="E1962" s="384">
        <v>19</v>
      </c>
      <c r="F1962" s="384">
        <v>1</v>
      </c>
      <c r="G1962" s="384">
        <v>11</v>
      </c>
      <c r="H1962" s="384">
        <v>7</v>
      </c>
      <c r="I1962" s="384">
        <v>0</v>
      </c>
    </row>
    <row r="1963" spans="1:9" s="538" customFormat="1">
      <c r="A1963" s="383" t="s">
        <v>2177</v>
      </c>
      <c r="B1963" s="383" t="s">
        <v>144</v>
      </c>
      <c r="C1963" s="383" t="s">
        <v>201</v>
      </c>
      <c r="D1963" s="539" t="s">
        <v>1206</v>
      </c>
      <c r="E1963" s="384">
        <v>19</v>
      </c>
      <c r="F1963" s="384">
        <v>0</v>
      </c>
      <c r="G1963" s="384">
        <v>16</v>
      </c>
      <c r="H1963" s="384">
        <v>3</v>
      </c>
      <c r="I1963" s="384">
        <v>0</v>
      </c>
    </row>
    <row r="1964" spans="1:9" s="538" customFormat="1">
      <c r="A1964" s="383" t="s">
        <v>2180</v>
      </c>
      <c r="B1964" s="383" t="s">
        <v>144</v>
      </c>
      <c r="C1964" s="383" t="s">
        <v>181</v>
      </c>
      <c r="D1964" s="539" t="s">
        <v>1206</v>
      </c>
      <c r="E1964" s="384">
        <v>25</v>
      </c>
      <c r="F1964" s="384">
        <v>0</v>
      </c>
      <c r="G1964" s="384">
        <v>23</v>
      </c>
      <c r="H1964" s="384">
        <v>2</v>
      </c>
      <c r="I1964" s="384">
        <v>0</v>
      </c>
    </row>
    <row r="1965" spans="1:9" s="538" customFormat="1">
      <c r="A1965" s="383" t="s">
        <v>2183</v>
      </c>
      <c r="B1965" s="383" t="s">
        <v>144</v>
      </c>
      <c r="C1965" s="383" t="s">
        <v>231</v>
      </c>
      <c r="D1965" s="539" t="s">
        <v>1206</v>
      </c>
      <c r="E1965" s="384">
        <v>42</v>
      </c>
      <c r="F1965" s="384">
        <v>1</v>
      </c>
      <c r="G1965" s="384">
        <v>26</v>
      </c>
      <c r="H1965" s="384">
        <v>12</v>
      </c>
      <c r="I1965" s="384">
        <v>3</v>
      </c>
    </row>
    <row r="1966" spans="1:9" s="538" customFormat="1">
      <c r="A1966" s="383" t="s">
        <v>2186</v>
      </c>
      <c r="B1966" s="383" t="s">
        <v>144</v>
      </c>
      <c r="C1966" s="383" t="s">
        <v>100</v>
      </c>
      <c r="D1966" s="383" t="s">
        <v>1206</v>
      </c>
      <c r="E1966" s="384">
        <v>8</v>
      </c>
      <c r="F1966" s="384">
        <v>0</v>
      </c>
      <c r="G1966" s="384">
        <v>3</v>
      </c>
      <c r="H1966" s="384">
        <v>3</v>
      </c>
      <c r="I1966" s="384">
        <v>2</v>
      </c>
    </row>
    <row r="1967" spans="1:9" s="538" customFormat="1">
      <c r="A1967" s="383" t="s">
        <v>2189</v>
      </c>
      <c r="B1967" s="383" t="s">
        <v>144</v>
      </c>
      <c r="C1967" s="383" t="s">
        <v>182</v>
      </c>
      <c r="D1967" s="539" t="s">
        <v>1206</v>
      </c>
      <c r="E1967" s="384">
        <v>13</v>
      </c>
      <c r="F1967" s="384">
        <v>1</v>
      </c>
      <c r="G1967" s="384">
        <v>7</v>
      </c>
      <c r="H1967" s="384">
        <v>3</v>
      </c>
      <c r="I1967" s="384">
        <v>2</v>
      </c>
    </row>
    <row r="1968" spans="1:9" s="538" customFormat="1">
      <c r="A1968" s="383" t="s">
        <v>2192</v>
      </c>
      <c r="B1968" s="383" t="s">
        <v>144</v>
      </c>
      <c r="C1968" s="383" t="s">
        <v>202</v>
      </c>
      <c r="D1968" s="539" t="s">
        <v>1206</v>
      </c>
      <c r="E1968" s="384">
        <v>41</v>
      </c>
      <c r="F1968" s="384">
        <v>1</v>
      </c>
      <c r="G1968" s="384">
        <v>28</v>
      </c>
      <c r="H1968" s="384">
        <v>12</v>
      </c>
      <c r="I1968" s="384">
        <v>0</v>
      </c>
    </row>
    <row r="1969" spans="1:9" s="538" customFormat="1">
      <c r="A1969" s="383" t="s">
        <v>2195</v>
      </c>
      <c r="B1969" s="383" t="s">
        <v>144</v>
      </c>
      <c r="C1969" s="383" t="s">
        <v>101</v>
      </c>
      <c r="D1969" s="383" t="s">
        <v>1206</v>
      </c>
      <c r="E1969" s="384">
        <v>39</v>
      </c>
      <c r="F1969" s="384">
        <v>1</v>
      </c>
      <c r="G1969" s="384">
        <v>32</v>
      </c>
      <c r="H1969" s="384">
        <v>4</v>
      </c>
      <c r="I1969" s="384">
        <v>2</v>
      </c>
    </row>
    <row r="1970" spans="1:9" s="538" customFormat="1">
      <c r="A1970" s="383" t="s">
        <v>2198</v>
      </c>
      <c r="B1970" s="383" t="s">
        <v>144</v>
      </c>
      <c r="C1970" s="383" t="s">
        <v>183</v>
      </c>
      <c r="D1970" s="539" t="s">
        <v>1206</v>
      </c>
      <c r="E1970" s="384">
        <v>93</v>
      </c>
      <c r="F1970" s="384">
        <v>3</v>
      </c>
      <c r="G1970" s="384">
        <v>71</v>
      </c>
      <c r="H1970" s="384">
        <v>16</v>
      </c>
      <c r="I1970" s="384">
        <v>3</v>
      </c>
    </row>
    <row r="1971" spans="1:9" s="538" customFormat="1">
      <c r="A1971" s="383" t="s">
        <v>2201</v>
      </c>
      <c r="B1971" s="383" t="s">
        <v>144</v>
      </c>
      <c r="C1971" s="383" t="s">
        <v>26</v>
      </c>
      <c r="D1971" s="539" t="s">
        <v>1206</v>
      </c>
      <c r="E1971" s="384">
        <v>14</v>
      </c>
      <c r="F1971" s="384">
        <v>1</v>
      </c>
      <c r="G1971" s="384">
        <v>6</v>
      </c>
      <c r="H1971" s="384">
        <v>4</v>
      </c>
      <c r="I1971" s="384">
        <v>3</v>
      </c>
    </row>
    <row r="1972" spans="1:9" s="538" customFormat="1">
      <c r="A1972" s="383" t="s">
        <v>2204</v>
      </c>
      <c r="B1972" s="383" t="s">
        <v>144</v>
      </c>
      <c r="C1972" s="383" t="s">
        <v>232</v>
      </c>
      <c r="D1972" s="383" t="s">
        <v>1206</v>
      </c>
      <c r="E1972" s="384">
        <v>16</v>
      </c>
      <c r="F1972" s="384">
        <v>0</v>
      </c>
      <c r="G1972" s="384">
        <v>10</v>
      </c>
      <c r="H1972" s="384">
        <v>6</v>
      </c>
      <c r="I1972" s="384">
        <v>0</v>
      </c>
    </row>
    <row r="1973" spans="1:9" s="538" customFormat="1">
      <c r="A1973" s="383" t="s">
        <v>2207</v>
      </c>
      <c r="B1973" s="383" t="s">
        <v>144</v>
      </c>
      <c r="C1973" s="383" t="s">
        <v>87</v>
      </c>
      <c r="D1973" s="539" t="s">
        <v>1206</v>
      </c>
      <c r="E1973" s="384">
        <v>77</v>
      </c>
      <c r="F1973" s="384">
        <v>6</v>
      </c>
      <c r="G1973" s="384">
        <v>45</v>
      </c>
      <c r="H1973" s="384">
        <v>23</v>
      </c>
      <c r="I1973" s="384">
        <v>3</v>
      </c>
    </row>
    <row r="1974" spans="1:9" s="538" customFormat="1">
      <c r="A1974" s="383" t="s">
        <v>2210</v>
      </c>
      <c r="B1974" s="383" t="s">
        <v>144</v>
      </c>
      <c r="C1974" s="383" t="s">
        <v>102</v>
      </c>
      <c r="D1974" s="539" t="s">
        <v>1206</v>
      </c>
      <c r="E1974" s="384">
        <v>6</v>
      </c>
      <c r="F1974" s="384">
        <v>0</v>
      </c>
      <c r="G1974" s="384">
        <v>6</v>
      </c>
      <c r="H1974" s="384">
        <v>0</v>
      </c>
      <c r="I1974" s="384">
        <v>0</v>
      </c>
    </row>
    <row r="1975" spans="1:9" s="538" customFormat="1">
      <c r="A1975" s="383" t="s">
        <v>2213</v>
      </c>
      <c r="B1975" s="383" t="s">
        <v>144</v>
      </c>
      <c r="C1975" s="383" t="s">
        <v>88</v>
      </c>
      <c r="D1975" s="383" t="s">
        <v>1206</v>
      </c>
      <c r="E1975" s="384">
        <v>54</v>
      </c>
      <c r="F1975" s="384">
        <v>0</v>
      </c>
      <c r="G1975" s="384">
        <v>37</v>
      </c>
      <c r="H1975" s="384">
        <v>16</v>
      </c>
      <c r="I1975" s="384">
        <v>1</v>
      </c>
    </row>
    <row r="1976" spans="1:9" s="538" customFormat="1">
      <c r="A1976" s="383" t="s">
        <v>2216</v>
      </c>
      <c r="B1976" s="383" t="s">
        <v>144</v>
      </c>
      <c r="C1976" s="383" t="s">
        <v>27</v>
      </c>
      <c r="D1976" s="539" t="s">
        <v>1206</v>
      </c>
      <c r="E1976" s="384">
        <v>29</v>
      </c>
      <c r="F1976" s="384">
        <v>1</v>
      </c>
      <c r="G1976" s="384">
        <v>17</v>
      </c>
      <c r="H1976" s="384">
        <v>9</v>
      </c>
      <c r="I1976" s="384">
        <v>2</v>
      </c>
    </row>
    <row r="1977" spans="1:9" s="538" customFormat="1">
      <c r="A1977" s="383" t="s">
        <v>2219</v>
      </c>
      <c r="B1977" s="383" t="s">
        <v>144</v>
      </c>
      <c r="C1977" s="383" t="s">
        <v>28</v>
      </c>
      <c r="D1977" s="539" t="s">
        <v>1206</v>
      </c>
      <c r="E1977" s="384">
        <v>28</v>
      </c>
      <c r="F1977" s="384">
        <v>0</v>
      </c>
      <c r="G1977" s="384">
        <v>12</v>
      </c>
      <c r="H1977" s="384">
        <v>13</v>
      </c>
      <c r="I1977" s="384">
        <v>3</v>
      </c>
    </row>
    <row r="1978" spans="1:9" s="538" customFormat="1">
      <c r="A1978" s="383" t="s">
        <v>7372</v>
      </c>
      <c r="B1978" s="383" t="s">
        <v>144</v>
      </c>
      <c r="C1978" s="383" t="s">
        <v>103</v>
      </c>
      <c r="D1978" s="539" t="s">
        <v>1206</v>
      </c>
      <c r="E1978" s="384">
        <v>0</v>
      </c>
      <c r="F1978" s="384">
        <v>0</v>
      </c>
      <c r="G1978" s="384">
        <v>0</v>
      </c>
      <c r="H1978" s="384">
        <v>0</v>
      </c>
      <c r="I1978" s="384">
        <v>0</v>
      </c>
    </row>
    <row r="1979" spans="1:9" s="538" customFormat="1">
      <c r="A1979" s="383" t="s">
        <v>2222</v>
      </c>
      <c r="B1979" s="383" t="s">
        <v>144</v>
      </c>
      <c r="C1979" s="383" t="s">
        <v>203</v>
      </c>
      <c r="D1979" s="383" t="s">
        <v>1206</v>
      </c>
      <c r="E1979" s="384">
        <v>25</v>
      </c>
      <c r="F1979" s="384">
        <v>2</v>
      </c>
      <c r="G1979" s="384">
        <v>22</v>
      </c>
      <c r="H1979" s="384">
        <v>0</v>
      </c>
      <c r="I1979" s="384">
        <v>1</v>
      </c>
    </row>
    <row r="1980" spans="1:9" s="538" customFormat="1">
      <c r="A1980" s="383" t="s">
        <v>2225</v>
      </c>
      <c r="B1980" s="383" t="s">
        <v>144</v>
      </c>
      <c r="C1980" s="383" t="s">
        <v>217</v>
      </c>
      <c r="D1980" s="539" t="s">
        <v>1206</v>
      </c>
      <c r="E1980" s="384">
        <v>59</v>
      </c>
      <c r="F1980" s="384">
        <v>1</v>
      </c>
      <c r="G1980" s="384">
        <v>26</v>
      </c>
      <c r="H1980" s="384">
        <v>30</v>
      </c>
      <c r="I1980" s="384">
        <v>2</v>
      </c>
    </row>
    <row r="1981" spans="1:9" s="538" customFormat="1">
      <c r="A1981" s="383" t="s">
        <v>2228</v>
      </c>
      <c r="B1981" s="383" t="s">
        <v>144</v>
      </c>
      <c r="C1981" s="383" t="s">
        <v>104</v>
      </c>
      <c r="D1981" s="539" t="s">
        <v>1206</v>
      </c>
      <c r="E1981" s="384">
        <v>30</v>
      </c>
      <c r="F1981" s="384">
        <v>1</v>
      </c>
      <c r="G1981" s="384">
        <v>18</v>
      </c>
      <c r="H1981" s="384">
        <v>6</v>
      </c>
      <c r="I1981" s="384">
        <v>5</v>
      </c>
    </row>
    <row r="1982" spans="1:9" s="538" customFormat="1">
      <c r="A1982" s="383" t="s">
        <v>2231</v>
      </c>
      <c r="B1982" s="383" t="s">
        <v>144</v>
      </c>
      <c r="C1982" s="383" t="s">
        <v>29</v>
      </c>
      <c r="D1982" s="383" t="s">
        <v>1206</v>
      </c>
      <c r="E1982" s="384">
        <v>32</v>
      </c>
      <c r="F1982" s="384">
        <v>1</v>
      </c>
      <c r="G1982" s="384">
        <v>15</v>
      </c>
      <c r="H1982" s="384">
        <v>14</v>
      </c>
      <c r="I1982" s="384">
        <v>2</v>
      </c>
    </row>
    <row r="1983" spans="1:9" s="538" customFormat="1">
      <c r="A1983" s="383" t="s">
        <v>2234</v>
      </c>
      <c r="B1983" s="383" t="s">
        <v>144</v>
      </c>
      <c r="C1983" s="383" t="s">
        <v>160</v>
      </c>
      <c r="D1983" s="539" t="s">
        <v>1206</v>
      </c>
      <c r="E1983" s="384">
        <v>11</v>
      </c>
      <c r="F1983" s="384">
        <v>1</v>
      </c>
      <c r="G1983" s="384">
        <v>8</v>
      </c>
      <c r="H1983" s="384">
        <v>2</v>
      </c>
      <c r="I1983" s="384">
        <v>0</v>
      </c>
    </row>
    <row r="1984" spans="1:9" s="538" customFormat="1">
      <c r="A1984" s="383" t="s">
        <v>2237</v>
      </c>
      <c r="B1984" s="383" t="s">
        <v>144</v>
      </c>
      <c r="C1984" s="540" t="s">
        <v>77</v>
      </c>
      <c r="D1984" s="539" t="s">
        <v>1206</v>
      </c>
      <c r="E1984" s="384">
        <v>18</v>
      </c>
      <c r="F1984" s="384">
        <v>0</v>
      </c>
      <c r="G1984" s="384">
        <v>10</v>
      </c>
      <c r="H1984" s="384">
        <v>7</v>
      </c>
      <c r="I1984" s="384">
        <v>1</v>
      </c>
    </row>
    <row r="1985" spans="1:9" s="538" customFormat="1">
      <c r="A1985" s="383" t="s">
        <v>2240</v>
      </c>
      <c r="B1985" s="383" t="s">
        <v>144</v>
      </c>
      <c r="C1985" s="383" t="s">
        <v>78</v>
      </c>
      <c r="D1985" s="539" t="s">
        <v>1206</v>
      </c>
      <c r="E1985" s="384">
        <v>51</v>
      </c>
      <c r="F1985" s="384">
        <v>1</v>
      </c>
      <c r="G1985" s="384">
        <v>33</v>
      </c>
      <c r="H1985" s="384">
        <v>16</v>
      </c>
      <c r="I1985" s="384">
        <v>1</v>
      </c>
    </row>
    <row r="1986" spans="1:9" s="538" customFormat="1">
      <c r="A1986" s="383" t="s">
        <v>2243</v>
      </c>
      <c r="B1986" s="383" t="s">
        <v>144</v>
      </c>
      <c r="C1986" s="383" t="s">
        <v>204</v>
      </c>
      <c r="D1986" s="383" t="s">
        <v>1206</v>
      </c>
      <c r="E1986" s="384">
        <v>70</v>
      </c>
      <c r="F1986" s="384">
        <v>3</v>
      </c>
      <c r="G1986" s="384">
        <v>48</v>
      </c>
      <c r="H1986" s="384">
        <v>15</v>
      </c>
      <c r="I1986" s="384">
        <v>4</v>
      </c>
    </row>
    <row r="1987" spans="1:9" s="538" customFormat="1">
      <c r="A1987" s="383" t="s">
        <v>2246</v>
      </c>
      <c r="B1987" s="383" t="s">
        <v>144</v>
      </c>
      <c r="C1987" s="383" t="s">
        <v>233</v>
      </c>
      <c r="D1987" s="539" t="s">
        <v>1206</v>
      </c>
      <c r="E1987" s="384">
        <v>20</v>
      </c>
      <c r="F1987" s="384">
        <v>0</v>
      </c>
      <c r="G1987" s="384">
        <v>12</v>
      </c>
      <c r="H1987" s="384">
        <v>7</v>
      </c>
      <c r="I1987" s="384">
        <v>1</v>
      </c>
    </row>
    <row r="1988" spans="1:9" s="538" customFormat="1">
      <c r="A1988" s="383" t="s">
        <v>2249</v>
      </c>
      <c r="B1988" s="383" t="s">
        <v>144</v>
      </c>
      <c r="C1988" s="383" t="s">
        <v>205</v>
      </c>
      <c r="D1988" s="539" t="s">
        <v>1206</v>
      </c>
      <c r="E1988" s="384">
        <v>40</v>
      </c>
      <c r="F1988" s="384">
        <v>2</v>
      </c>
      <c r="G1988" s="384">
        <v>27</v>
      </c>
      <c r="H1988" s="384">
        <v>11</v>
      </c>
      <c r="I1988" s="384">
        <v>0</v>
      </c>
    </row>
    <row r="1989" spans="1:9" s="538" customFormat="1">
      <c r="A1989" s="383" t="s">
        <v>2252</v>
      </c>
      <c r="B1989" s="383" t="s">
        <v>144</v>
      </c>
      <c r="C1989" s="383" t="s">
        <v>218</v>
      </c>
      <c r="D1989" s="383" t="s">
        <v>1206</v>
      </c>
      <c r="E1989" s="384">
        <v>12</v>
      </c>
      <c r="F1989" s="384">
        <v>1</v>
      </c>
      <c r="G1989" s="384">
        <v>9</v>
      </c>
      <c r="H1989" s="384">
        <v>2</v>
      </c>
      <c r="I1989" s="384">
        <v>0</v>
      </c>
    </row>
    <row r="1990" spans="1:9" s="538" customFormat="1">
      <c r="A1990" s="383" t="s">
        <v>2255</v>
      </c>
      <c r="B1990" s="383" t="s">
        <v>144</v>
      </c>
      <c r="C1990" s="383" t="s">
        <v>161</v>
      </c>
      <c r="D1990" s="539" t="s">
        <v>1206</v>
      </c>
      <c r="E1990" s="384">
        <v>54</v>
      </c>
      <c r="F1990" s="384">
        <v>1</v>
      </c>
      <c r="G1990" s="384">
        <v>36</v>
      </c>
      <c r="H1990" s="384">
        <v>14</v>
      </c>
      <c r="I1990" s="384">
        <v>3</v>
      </c>
    </row>
    <row r="1991" spans="1:9" s="538" customFormat="1">
      <c r="A1991" s="383" t="s">
        <v>2258</v>
      </c>
      <c r="B1991" s="383" t="s">
        <v>144</v>
      </c>
      <c r="C1991" s="383" t="s">
        <v>105</v>
      </c>
      <c r="D1991" s="539" t="s">
        <v>1206</v>
      </c>
      <c r="E1991" s="384">
        <v>13</v>
      </c>
      <c r="F1991" s="384">
        <v>0</v>
      </c>
      <c r="G1991" s="384">
        <v>7</v>
      </c>
      <c r="H1991" s="384">
        <v>5</v>
      </c>
      <c r="I1991" s="384">
        <v>1</v>
      </c>
    </row>
    <row r="1992" spans="1:9" s="538" customFormat="1">
      <c r="A1992" s="383" t="s">
        <v>2261</v>
      </c>
      <c r="B1992" s="383" t="s">
        <v>144</v>
      </c>
      <c r="C1992" s="383" t="s">
        <v>234</v>
      </c>
      <c r="D1992" s="539" t="s">
        <v>1206</v>
      </c>
      <c r="E1992" s="384">
        <v>28</v>
      </c>
      <c r="F1992" s="384">
        <v>1</v>
      </c>
      <c r="G1992" s="384">
        <v>21</v>
      </c>
      <c r="H1992" s="384">
        <v>6</v>
      </c>
      <c r="I1992" s="384">
        <v>0</v>
      </c>
    </row>
    <row r="1993" spans="1:9" s="538" customFormat="1">
      <c r="A1993" s="383" t="s">
        <v>2264</v>
      </c>
      <c r="B1993" s="383" t="s">
        <v>144</v>
      </c>
      <c r="C1993" s="383" t="s">
        <v>184</v>
      </c>
      <c r="D1993" s="383" t="s">
        <v>1206</v>
      </c>
      <c r="E1993" s="384">
        <v>30</v>
      </c>
      <c r="F1993" s="384">
        <v>1</v>
      </c>
      <c r="G1993" s="384">
        <v>23</v>
      </c>
      <c r="H1993" s="384">
        <v>6</v>
      </c>
      <c r="I1993" s="384">
        <v>0</v>
      </c>
    </row>
    <row r="1994" spans="1:9" s="538" customFormat="1">
      <c r="A1994" s="383" t="s">
        <v>2267</v>
      </c>
      <c r="B1994" s="383" t="s">
        <v>144</v>
      </c>
      <c r="C1994" s="383" t="s">
        <v>106</v>
      </c>
      <c r="D1994" s="539" t="s">
        <v>1206</v>
      </c>
      <c r="E1994" s="384">
        <v>21</v>
      </c>
      <c r="F1994" s="384">
        <v>0</v>
      </c>
      <c r="G1994" s="384">
        <v>17</v>
      </c>
      <c r="H1994" s="384">
        <v>4</v>
      </c>
      <c r="I1994" s="384">
        <v>0</v>
      </c>
    </row>
    <row r="1995" spans="1:9" s="538" customFormat="1">
      <c r="A1995" s="383" t="s">
        <v>2270</v>
      </c>
      <c r="B1995" s="383" t="s">
        <v>144</v>
      </c>
      <c r="C1995" s="383" t="s">
        <v>89</v>
      </c>
      <c r="D1995" s="539" t="s">
        <v>1206</v>
      </c>
      <c r="E1995" s="384">
        <v>88</v>
      </c>
      <c r="F1995" s="384">
        <v>3</v>
      </c>
      <c r="G1995" s="384">
        <v>52</v>
      </c>
      <c r="H1995" s="384">
        <v>29</v>
      </c>
      <c r="I1995" s="384">
        <v>4</v>
      </c>
    </row>
    <row r="1996" spans="1:9" s="538" customFormat="1">
      <c r="A1996" s="383" t="s">
        <v>2273</v>
      </c>
      <c r="B1996" s="383" t="s">
        <v>144</v>
      </c>
      <c r="C1996" s="383" t="s">
        <v>162</v>
      </c>
      <c r="D1996" s="539" t="s">
        <v>1206</v>
      </c>
      <c r="E1996" s="384">
        <v>25</v>
      </c>
      <c r="F1996" s="384">
        <v>0</v>
      </c>
      <c r="G1996" s="384">
        <v>15</v>
      </c>
      <c r="H1996" s="384">
        <v>8</v>
      </c>
      <c r="I1996" s="384">
        <v>2</v>
      </c>
    </row>
    <row r="1997" spans="1:9" s="538" customFormat="1">
      <c r="A1997" s="383" t="s">
        <v>2276</v>
      </c>
      <c r="B1997" s="383" t="s">
        <v>144</v>
      </c>
      <c r="C1997" s="383" t="s">
        <v>206</v>
      </c>
      <c r="D1997" s="383" t="s">
        <v>1206</v>
      </c>
      <c r="E1997" s="384">
        <v>45</v>
      </c>
      <c r="F1997" s="384">
        <v>2</v>
      </c>
      <c r="G1997" s="384">
        <v>37</v>
      </c>
      <c r="H1997" s="384">
        <v>6</v>
      </c>
      <c r="I1997" s="384">
        <v>0</v>
      </c>
    </row>
    <row r="1998" spans="1:9" s="538" customFormat="1">
      <c r="A1998" s="383" t="s">
        <v>2279</v>
      </c>
      <c r="B1998" s="383" t="s">
        <v>144</v>
      </c>
      <c r="C1998" s="540" t="s">
        <v>107</v>
      </c>
      <c r="D1998" s="540" t="s">
        <v>1206</v>
      </c>
      <c r="E1998" s="384">
        <v>10</v>
      </c>
      <c r="F1998" s="384">
        <v>0</v>
      </c>
      <c r="G1998" s="384">
        <v>6</v>
      </c>
      <c r="H1998" s="384">
        <v>4</v>
      </c>
      <c r="I1998" s="384">
        <v>0</v>
      </c>
    </row>
    <row r="1999" spans="1:9" s="538" customFormat="1">
      <c r="A1999" s="383" t="s">
        <v>2282</v>
      </c>
      <c r="B1999" s="383" t="s">
        <v>144</v>
      </c>
      <c r="C1999" s="383" t="s">
        <v>108</v>
      </c>
      <c r="D1999" s="383" t="s">
        <v>1206</v>
      </c>
      <c r="E1999" s="384">
        <v>12</v>
      </c>
      <c r="F1999" s="384">
        <v>0</v>
      </c>
      <c r="G1999" s="384">
        <v>7</v>
      </c>
      <c r="H1999" s="384">
        <v>5</v>
      </c>
      <c r="I1999" s="384">
        <v>0</v>
      </c>
    </row>
    <row r="2000" spans="1:9" s="538" customFormat="1">
      <c r="A2000" s="383" t="s">
        <v>2285</v>
      </c>
      <c r="B2000" s="383" t="s">
        <v>144</v>
      </c>
      <c r="C2000" s="383" t="s">
        <v>30</v>
      </c>
      <c r="D2000" s="539" t="s">
        <v>1206</v>
      </c>
      <c r="E2000" s="384">
        <v>12</v>
      </c>
      <c r="F2000" s="384">
        <v>0</v>
      </c>
      <c r="G2000" s="384">
        <v>5</v>
      </c>
      <c r="H2000" s="384">
        <v>5</v>
      </c>
      <c r="I2000" s="384">
        <v>2</v>
      </c>
    </row>
    <row r="2001" spans="1:9" s="538" customFormat="1">
      <c r="A2001" s="383" t="s">
        <v>2288</v>
      </c>
      <c r="B2001" s="383" t="s">
        <v>144</v>
      </c>
      <c r="C2001" s="383" t="s">
        <v>109</v>
      </c>
      <c r="D2001" s="539" t="s">
        <v>1206</v>
      </c>
      <c r="E2001" s="384">
        <v>4</v>
      </c>
      <c r="F2001" s="384">
        <v>0</v>
      </c>
      <c r="G2001" s="384">
        <v>2</v>
      </c>
      <c r="H2001" s="384">
        <v>2</v>
      </c>
      <c r="I2001" s="384">
        <v>0</v>
      </c>
    </row>
    <row r="2002" spans="1:9" s="538" customFormat="1">
      <c r="A2002" s="383" t="s">
        <v>2291</v>
      </c>
      <c r="B2002" s="383" t="s">
        <v>144</v>
      </c>
      <c r="C2002" s="383" t="s">
        <v>185</v>
      </c>
      <c r="D2002" s="539" t="s">
        <v>1206</v>
      </c>
      <c r="E2002" s="384">
        <v>136</v>
      </c>
      <c r="F2002" s="384">
        <v>8</v>
      </c>
      <c r="G2002" s="384">
        <v>95</v>
      </c>
      <c r="H2002" s="384">
        <v>23</v>
      </c>
      <c r="I2002" s="384">
        <v>10</v>
      </c>
    </row>
    <row r="2003" spans="1:9" s="538" customFormat="1">
      <c r="A2003" s="383" t="s">
        <v>2294</v>
      </c>
      <c r="B2003" s="383" t="s">
        <v>144</v>
      </c>
      <c r="C2003" s="383" t="s">
        <v>110</v>
      </c>
      <c r="D2003" s="539" t="s">
        <v>1206</v>
      </c>
      <c r="E2003" s="384">
        <v>19</v>
      </c>
      <c r="F2003" s="384">
        <v>0</v>
      </c>
      <c r="G2003" s="384">
        <v>15</v>
      </c>
      <c r="H2003" s="384">
        <v>3</v>
      </c>
      <c r="I2003" s="384">
        <v>1</v>
      </c>
    </row>
    <row r="2004" spans="1:9" s="538" customFormat="1">
      <c r="A2004" s="383" t="s">
        <v>2297</v>
      </c>
      <c r="B2004" s="383" t="s">
        <v>144</v>
      </c>
      <c r="C2004" s="540" t="s">
        <v>111</v>
      </c>
      <c r="D2004" s="539" t="s">
        <v>1206</v>
      </c>
      <c r="E2004" s="384">
        <v>19</v>
      </c>
      <c r="F2004" s="384">
        <v>2</v>
      </c>
      <c r="G2004" s="384">
        <v>12</v>
      </c>
      <c r="H2004" s="384">
        <v>5</v>
      </c>
      <c r="I2004" s="384">
        <v>0</v>
      </c>
    </row>
    <row r="2005" spans="1:9" s="538" customFormat="1">
      <c r="A2005" s="383" t="s">
        <v>2300</v>
      </c>
      <c r="B2005" s="383" t="s">
        <v>144</v>
      </c>
      <c r="C2005" s="383" t="s">
        <v>163</v>
      </c>
      <c r="D2005" s="383" t="s">
        <v>1206</v>
      </c>
      <c r="E2005" s="384">
        <v>5</v>
      </c>
      <c r="F2005" s="384">
        <v>0</v>
      </c>
      <c r="G2005" s="384">
        <v>4</v>
      </c>
      <c r="H2005" s="384">
        <v>1</v>
      </c>
      <c r="I2005" s="384">
        <v>0</v>
      </c>
    </row>
    <row r="2006" spans="1:9" s="538" customFormat="1">
      <c r="A2006" s="383" t="s">
        <v>2303</v>
      </c>
      <c r="B2006" s="383" t="s">
        <v>144</v>
      </c>
      <c r="C2006" s="540" t="s">
        <v>112</v>
      </c>
      <c r="D2006" s="539" t="s">
        <v>1206</v>
      </c>
      <c r="E2006" s="384">
        <v>23</v>
      </c>
      <c r="F2006" s="384">
        <v>0</v>
      </c>
      <c r="G2006" s="384">
        <v>17</v>
      </c>
      <c r="H2006" s="384">
        <v>6</v>
      </c>
      <c r="I2006" s="384">
        <v>0</v>
      </c>
    </row>
    <row r="2007" spans="1:9" s="538" customFormat="1">
      <c r="A2007" s="383" t="s">
        <v>2306</v>
      </c>
      <c r="B2007" s="383" t="s">
        <v>144</v>
      </c>
      <c r="C2007" s="383" t="s">
        <v>219</v>
      </c>
      <c r="D2007" s="383" t="s">
        <v>1206</v>
      </c>
      <c r="E2007" s="384">
        <v>13</v>
      </c>
      <c r="F2007" s="384">
        <v>3</v>
      </c>
      <c r="G2007" s="384">
        <v>5</v>
      </c>
      <c r="H2007" s="384">
        <v>4</v>
      </c>
      <c r="I2007" s="384">
        <v>1</v>
      </c>
    </row>
    <row r="2008" spans="1:9" s="538" customFormat="1">
      <c r="A2008" s="383" t="s">
        <v>2309</v>
      </c>
      <c r="B2008" s="383" t="s">
        <v>144</v>
      </c>
      <c r="C2008" s="383" t="s">
        <v>90</v>
      </c>
      <c r="D2008" s="383" t="s">
        <v>1206</v>
      </c>
      <c r="E2008" s="384">
        <v>171</v>
      </c>
      <c r="F2008" s="384">
        <v>5</v>
      </c>
      <c r="G2008" s="384">
        <v>103</v>
      </c>
      <c r="H2008" s="384">
        <v>57</v>
      </c>
      <c r="I2008" s="384">
        <v>6</v>
      </c>
    </row>
    <row r="2009" spans="1:9" s="538" customFormat="1">
      <c r="A2009" s="383" t="s">
        <v>2312</v>
      </c>
      <c r="B2009" s="383" t="s">
        <v>144</v>
      </c>
      <c r="C2009" s="383" t="s">
        <v>113</v>
      </c>
      <c r="D2009" s="383" t="s">
        <v>1206</v>
      </c>
      <c r="E2009" s="384">
        <v>13</v>
      </c>
      <c r="F2009" s="384">
        <v>0</v>
      </c>
      <c r="G2009" s="384">
        <v>7</v>
      </c>
      <c r="H2009" s="384">
        <v>5</v>
      </c>
      <c r="I2009" s="384">
        <v>1</v>
      </c>
    </row>
    <row r="2010" spans="1:9" s="538" customFormat="1">
      <c r="A2010" s="383" t="s">
        <v>2315</v>
      </c>
      <c r="B2010" s="383" t="s">
        <v>144</v>
      </c>
      <c r="C2010" s="383" t="s">
        <v>114</v>
      </c>
      <c r="D2010" s="539" t="s">
        <v>1206</v>
      </c>
      <c r="E2010" s="384">
        <v>16</v>
      </c>
      <c r="F2010" s="384">
        <v>0</v>
      </c>
      <c r="G2010" s="384">
        <v>7</v>
      </c>
      <c r="H2010" s="384">
        <v>8</v>
      </c>
      <c r="I2010" s="384">
        <v>1</v>
      </c>
    </row>
    <row r="2011" spans="1:9" s="538" customFormat="1">
      <c r="A2011" s="383" t="s">
        <v>2318</v>
      </c>
      <c r="B2011" s="383" t="s">
        <v>144</v>
      </c>
      <c r="C2011" s="383" t="s">
        <v>186</v>
      </c>
      <c r="D2011" s="539" t="s">
        <v>1206</v>
      </c>
      <c r="E2011" s="384">
        <v>4</v>
      </c>
      <c r="F2011" s="384">
        <v>0</v>
      </c>
      <c r="G2011" s="384">
        <v>3</v>
      </c>
      <c r="H2011" s="384">
        <v>1</v>
      </c>
      <c r="I2011" s="384">
        <v>0</v>
      </c>
    </row>
    <row r="2012" spans="1:9" s="538" customFormat="1">
      <c r="A2012" s="383" t="s">
        <v>7373</v>
      </c>
      <c r="B2012" s="383" t="s">
        <v>144</v>
      </c>
      <c r="C2012" s="383" t="s">
        <v>207</v>
      </c>
      <c r="D2012" s="539" t="s">
        <v>1206</v>
      </c>
      <c r="E2012" s="384">
        <v>0</v>
      </c>
      <c r="F2012" s="384">
        <v>0</v>
      </c>
      <c r="G2012" s="384">
        <v>0</v>
      </c>
      <c r="H2012" s="384">
        <v>0</v>
      </c>
      <c r="I2012" s="384">
        <v>0</v>
      </c>
    </row>
    <row r="2013" spans="1:9" s="538" customFormat="1">
      <c r="A2013" s="383" t="s">
        <v>2321</v>
      </c>
      <c r="B2013" s="383" t="s">
        <v>144</v>
      </c>
      <c r="C2013" s="383" t="s">
        <v>115</v>
      </c>
      <c r="D2013" s="539" t="s">
        <v>1206</v>
      </c>
      <c r="E2013" s="384">
        <v>9</v>
      </c>
      <c r="F2013" s="384">
        <v>1</v>
      </c>
      <c r="G2013" s="384">
        <v>7</v>
      </c>
      <c r="H2013" s="384">
        <v>1</v>
      </c>
      <c r="I2013" s="384">
        <v>0</v>
      </c>
    </row>
    <row r="2014" spans="1:9" s="538" customFormat="1">
      <c r="A2014" s="383" t="s">
        <v>2324</v>
      </c>
      <c r="B2014" s="383" t="s">
        <v>144</v>
      </c>
      <c r="C2014" s="383" t="s">
        <v>146</v>
      </c>
      <c r="D2014" s="539" t="s">
        <v>1206</v>
      </c>
      <c r="E2014" s="384">
        <v>2</v>
      </c>
      <c r="F2014" s="384">
        <v>0</v>
      </c>
      <c r="G2014" s="384">
        <v>1</v>
      </c>
      <c r="H2014" s="384">
        <v>1</v>
      </c>
      <c r="I2014" s="384">
        <v>0</v>
      </c>
    </row>
    <row r="2015" spans="1:9" s="538" customFormat="1">
      <c r="A2015" s="383" t="s">
        <v>2327</v>
      </c>
      <c r="B2015" s="383" t="s">
        <v>144</v>
      </c>
      <c r="C2015" s="383" t="s">
        <v>187</v>
      </c>
      <c r="D2015" s="383" t="s">
        <v>1206</v>
      </c>
      <c r="E2015" s="384">
        <v>135</v>
      </c>
      <c r="F2015" s="384">
        <v>12</v>
      </c>
      <c r="G2015" s="384">
        <v>96</v>
      </c>
      <c r="H2015" s="384">
        <v>26</v>
      </c>
      <c r="I2015" s="384">
        <v>1</v>
      </c>
    </row>
    <row r="2016" spans="1:9" s="538" customFormat="1">
      <c r="A2016" s="383" t="s">
        <v>2330</v>
      </c>
      <c r="B2016" s="383" t="s">
        <v>144</v>
      </c>
      <c r="C2016" s="383" t="s">
        <v>235</v>
      </c>
      <c r="D2016" s="539" t="s">
        <v>1206</v>
      </c>
      <c r="E2016" s="384">
        <v>14</v>
      </c>
      <c r="F2016" s="384">
        <v>0</v>
      </c>
      <c r="G2016" s="384">
        <v>8</v>
      </c>
      <c r="H2016" s="384">
        <v>6</v>
      </c>
      <c r="I2016" s="384">
        <v>0</v>
      </c>
    </row>
    <row r="2017" spans="1:9" s="538" customFormat="1">
      <c r="A2017" s="383" t="s">
        <v>2333</v>
      </c>
      <c r="B2017" s="383" t="s">
        <v>144</v>
      </c>
      <c r="C2017" s="383" t="s">
        <v>147</v>
      </c>
      <c r="D2017" s="383" t="s">
        <v>1206</v>
      </c>
      <c r="E2017" s="384">
        <v>19</v>
      </c>
      <c r="F2017" s="384">
        <v>0</v>
      </c>
      <c r="G2017" s="384">
        <v>17</v>
      </c>
      <c r="H2017" s="384">
        <v>2</v>
      </c>
      <c r="I2017" s="384">
        <v>0</v>
      </c>
    </row>
    <row r="2018" spans="1:9" s="538" customFormat="1">
      <c r="A2018" s="383" t="s">
        <v>2336</v>
      </c>
      <c r="B2018" s="383" t="s">
        <v>144</v>
      </c>
      <c r="C2018" s="383" t="s">
        <v>118</v>
      </c>
      <c r="D2018" s="539" t="s">
        <v>1206</v>
      </c>
      <c r="E2018" s="384">
        <v>19</v>
      </c>
      <c r="F2018" s="384">
        <v>0</v>
      </c>
      <c r="G2018" s="384">
        <v>6</v>
      </c>
      <c r="H2018" s="384">
        <v>11</v>
      </c>
      <c r="I2018" s="384">
        <v>2</v>
      </c>
    </row>
    <row r="2019" spans="1:9" s="538" customFormat="1">
      <c r="A2019" s="383" t="s">
        <v>2339</v>
      </c>
      <c r="B2019" s="383" t="s">
        <v>144</v>
      </c>
      <c r="C2019" s="383" t="s">
        <v>31</v>
      </c>
      <c r="D2019" s="539" t="s">
        <v>1206</v>
      </c>
      <c r="E2019" s="384">
        <v>12</v>
      </c>
      <c r="F2019" s="384">
        <v>2</v>
      </c>
      <c r="G2019" s="384">
        <v>6</v>
      </c>
      <c r="H2019" s="384">
        <v>3</v>
      </c>
      <c r="I2019" s="384">
        <v>1</v>
      </c>
    </row>
    <row r="2020" spans="1:9" s="538" customFormat="1">
      <c r="A2020" s="383" t="s">
        <v>2342</v>
      </c>
      <c r="B2020" s="383" t="s">
        <v>144</v>
      </c>
      <c r="C2020" s="383" t="s">
        <v>148</v>
      </c>
      <c r="D2020" s="539" t="s">
        <v>1206</v>
      </c>
      <c r="E2020" s="384">
        <v>12</v>
      </c>
      <c r="F2020" s="384">
        <v>0</v>
      </c>
      <c r="G2020" s="384">
        <v>6</v>
      </c>
      <c r="H2020" s="384">
        <v>3</v>
      </c>
      <c r="I2020" s="384">
        <v>3</v>
      </c>
    </row>
    <row r="2021" spans="1:9" s="538" customFormat="1">
      <c r="A2021" s="383" t="s">
        <v>2345</v>
      </c>
      <c r="B2021" s="383" t="s">
        <v>144</v>
      </c>
      <c r="C2021" s="383" t="s">
        <v>32</v>
      </c>
      <c r="D2021" s="383" t="s">
        <v>1206</v>
      </c>
      <c r="E2021" s="384">
        <v>82</v>
      </c>
      <c r="F2021" s="384">
        <v>3</v>
      </c>
      <c r="G2021" s="384">
        <v>52</v>
      </c>
      <c r="H2021" s="384">
        <v>25</v>
      </c>
      <c r="I2021" s="384">
        <v>2</v>
      </c>
    </row>
    <row r="2022" spans="1:9" s="538" customFormat="1">
      <c r="A2022" s="383" t="s">
        <v>2348</v>
      </c>
      <c r="B2022" s="383" t="s">
        <v>144</v>
      </c>
      <c r="C2022" s="383" t="s">
        <v>119</v>
      </c>
      <c r="D2022" s="539" t="s">
        <v>1206</v>
      </c>
      <c r="E2022" s="384">
        <v>74</v>
      </c>
      <c r="F2022" s="384">
        <v>1</v>
      </c>
      <c r="G2022" s="384">
        <v>48</v>
      </c>
      <c r="H2022" s="384">
        <v>23</v>
      </c>
      <c r="I2022" s="384">
        <v>2</v>
      </c>
    </row>
    <row r="2023" spans="1:9" s="538" customFormat="1">
      <c r="A2023" s="383" t="s">
        <v>2351</v>
      </c>
      <c r="B2023" s="383" t="s">
        <v>144</v>
      </c>
      <c r="C2023" s="383" t="s">
        <v>79</v>
      </c>
      <c r="D2023" s="539" t="s">
        <v>1206</v>
      </c>
      <c r="E2023" s="384">
        <v>12</v>
      </c>
      <c r="F2023" s="384">
        <v>0</v>
      </c>
      <c r="G2023" s="384">
        <v>3</v>
      </c>
      <c r="H2023" s="384">
        <v>5</v>
      </c>
      <c r="I2023" s="384">
        <v>4</v>
      </c>
    </row>
    <row r="2024" spans="1:9" s="538" customFormat="1">
      <c r="A2024" s="383" t="s">
        <v>2354</v>
      </c>
      <c r="B2024" s="383" t="s">
        <v>144</v>
      </c>
      <c r="C2024" s="383" t="s">
        <v>80</v>
      </c>
      <c r="D2024" s="383" t="s">
        <v>1206</v>
      </c>
      <c r="E2024" s="384">
        <v>65</v>
      </c>
      <c r="F2024" s="384">
        <v>3</v>
      </c>
      <c r="G2024" s="384">
        <v>37</v>
      </c>
      <c r="H2024" s="384">
        <v>23</v>
      </c>
      <c r="I2024" s="384">
        <v>2</v>
      </c>
    </row>
    <row r="2025" spans="1:9" s="538" customFormat="1">
      <c r="A2025" s="383" t="s">
        <v>2357</v>
      </c>
      <c r="B2025" s="383" t="s">
        <v>144</v>
      </c>
      <c r="C2025" s="383" t="s">
        <v>149</v>
      </c>
      <c r="D2025" s="539" t="s">
        <v>1206</v>
      </c>
      <c r="E2025" s="384">
        <v>38</v>
      </c>
      <c r="F2025" s="384">
        <v>1</v>
      </c>
      <c r="G2025" s="384">
        <v>24</v>
      </c>
      <c r="H2025" s="384">
        <v>10</v>
      </c>
      <c r="I2025" s="384">
        <v>3</v>
      </c>
    </row>
    <row r="2026" spans="1:9" s="538" customFormat="1">
      <c r="A2026" s="383" t="s">
        <v>2360</v>
      </c>
      <c r="B2026" s="383" t="s">
        <v>144</v>
      </c>
      <c r="C2026" s="383" t="s">
        <v>81</v>
      </c>
      <c r="D2026" s="539" t="s">
        <v>1206</v>
      </c>
      <c r="E2026" s="384">
        <v>72</v>
      </c>
      <c r="F2026" s="384">
        <v>3</v>
      </c>
      <c r="G2026" s="384">
        <v>36</v>
      </c>
      <c r="H2026" s="384">
        <v>28</v>
      </c>
      <c r="I2026" s="384">
        <v>5</v>
      </c>
    </row>
    <row r="2027" spans="1:9" s="538" customFormat="1">
      <c r="A2027" s="383" t="s">
        <v>2363</v>
      </c>
      <c r="B2027" s="383" t="s">
        <v>144</v>
      </c>
      <c r="C2027" s="383" t="s">
        <v>33</v>
      </c>
      <c r="D2027" s="383" t="s">
        <v>1206</v>
      </c>
      <c r="E2027" s="384">
        <v>12</v>
      </c>
      <c r="F2027" s="384">
        <v>0</v>
      </c>
      <c r="G2027" s="384">
        <v>10</v>
      </c>
      <c r="H2027" s="384">
        <v>2</v>
      </c>
      <c r="I2027" s="384">
        <v>0</v>
      </c>
    </row>
    <row r="2028" spans="1:9" s="538" customFormat="1">
      <c r="A2028" s="383" t="s">
        <v>7374</v>
      </c>
      <c r="B2028" s="383" t="s">
        <v>144</v>
      </c>
      <c r="C2028" s="383" t="s">
        <v>179</v>
      </c>
      <c r="D2028" s="539" t="s">
        <v>1206</v>
      </c>
      <c r="E2028" s="384">
        <v>2</v>
      </c>
      <c r="F2028" s="384">
        <v>0</v>
      </c>
      <c r="G2028" s="384">
        <v>1</v>
      </c>
      <c r="H2028" s="384">
        <v>1</v>
      </c>
      <c r="I2028" s="384">
        <v>0</v>
      </c>
    </row>
    <row r="2029" spans="1:9" s="538" customFormat="1">
      <c r="A2029" s="383" t="s">
        <v>2366</v>
      </c>
      <c r="B2029" s="383" t="s">
        <v>144</v>
      </c>
      <c r="C2029" s="383" t="s">
        <v>91</v>
      </c>
      <c r="D2029" s="539" t="s">
        <v>1206</v>
      </c>
      <c r="E2029" s="384">
        <v>21</v>
      </c>
      <c r="F2029" s="384">
        <v>0</v>
      </c>
      <c r="G2029" s="384">
        <v>11</v>
      </c>
      <c r="H2029" s="384">
        <v>6</v>
      </c>
      <c r="I2029" s="384">
        <v>4</v>
      </c>
    </row>
    <row r="2030" spans="1:9" s="538" customFormat="1">
      <c r="A2030" s="383" t="s">
        <v>2369</v>
      </c>
      <c r="B2030" s="383" t="s">
        <v>144</v>
      </c>
      <c r="C2030" s="383" t="s">
        <v>34</v>
      </c>
      <c r="D2030" s="539" t="s">
        <v>1206</v>
      </c>
      <c r="E2030" s="384">
        <v>51</v>
      </c>
      <c r="F2030" s="384">
        <v>0</v>
      </c>
      <c r="G2030" s="384">
        <v>32</v>
      </c>
      <c r="H2030" s="384">
        <v>16</v>
      </c>
      <c r="I2030" s="384">
        <v>3</v>
      </c>
    </row>
    <row r="2031" spans="1:9" s="538" customFormat="1">
      <c r="A2031" s="383" t="s">
        <v>2372</v>
      </c>
      <c r="B2031" s="383" t="s">
        <v>144</v>
      </c>
      <c r="C2031" s="383" t="s">
        <v>188</v>
      </c>
      <c r="D2031" s="539" t="s">
        <v>1206</v>
      </c>
      <c r="E2031" s="384">
        <v>26</v>
      </c>
      <c r="F2031" s="384">
        <v>0</v>
      </c>
      <c r="G2031" s="384">
        <v>18</v>
      </c>
      <c r="H2031" s="384">
        <v>6</v>
      </c>
      <c r="I2031" s="384">
        <v>2</v>
      </c>
    </row>
    <row r="2032" spans="1:9" s="538" customFormat="1">
      <c r="A2032" s="383" t="s">
        <v>2375</v>
      </c>
      <c r="B2032" s="383" t="s">
        <v>144</v>
      </c>
      <c r="C2032" s="383" t="s">
        <v>150</v>
      </c>
      <c r="D2032" s="539" t="s">
        <v>1206</v>
      </c>
      <c r="E2032" s="384">
        <v>16</v>
      </c>
      <c r="F2032" s="384">
        <v>0</v>
      </c>
      <c r="G2032" s="384">
        <v>9</v>
      </c>
      <c r="H2032" s="384">
        <v>7</v>
      </c>
      <c r="I2032" s="384">
        <v>0</v>
      </c>
    </row>
    <row r="2033" spans="1:9" s="538" customFormat="1">
      <c r="A2033" s="383" t="s">
        <v>2378</v>
      </c>
      <c r="B2033" s="383" t="s">
        <v>144</v>
      </c>
      <c r="C2033" s="383" t="s">
        <v>164</v>
      </c>
      <c r="D2033" s="539" t="s">
        <v>1206</v>
      </c>
      <c r="E2033" s="384">
        <v>6</v>
      </c>
      <c r="F2033" s="384">
        <v>0</v>
      </c>
      <c r="G2033" s="384">
        <v>2</v>
      </c>
      <c r="H2033" s="384">
        <v>4</v>
      </c>
      <c r="I2033" s="384">
        <v>0</v>
      </c>
    </row>
    <row r="2034" spans="1:9" s="538" customFormat="1">
      <c r="A2034" s="383" t="s">
        <v>2381</v>
      </c>
      <c r="B2034" s="383" t="s">
        <v>144</v>
      </c>
      <c r="C2034" s="383" t="s">
        <v>189</v>
      </c>
      <c r="D2034" s="539" t="s">
        <v>1206</v>
      </c>
      <c r="E2034" s="384">
        <v>54</v>
      </c>
      <c r="F2034" s="384">
        <v>2</v>
      </c>
      <c r="G2034" s="384">
        <v>36</v>
      </c>
      <c r="H2034" s="384">
        <v>14</v>
      </c>
      <c r="I2034" s="384">
        <v>2</v>
      </c>
    </row>
    <row r="2035" spans="1:9" s="538" customFormat="1">
      <c r="A2035" s="383" t="s">
        <v>2384</v>
      </c>
      <c r="B2035" s="383" t="s">
        <v>144</v>
      </c>
      <c r="C2035" s="383" t="s">
        <v>165</v>
      </c>
      <c r="D2035" s="539" t="s">
        <v>1206</v>
      </c>
      <c r="E2035" s="384">
        <v>12</v>
      </c>
      <c r="F2035" s="384">
        <v>0</v>
      </c>
      <c r="G2035" s="384">
        <v>5</v>
      </c>
      <c r="H2035" s="384">
        <v>6</v>
      </c>
      <c r="I2035" s="384">
        <v>1</v>
      </c>
    </row>
    <row r="2036" spans="1:9" s="538" customFormat="1">
      <c r="A2036" s="383" t="s">
        <v>2387</v>
      </c>
      <c r="B2036" s="383" t="s">
        <v>144</v>
      </c>
      <c r="C2036" s="383" t="s">
        <v>151</v>
      </c>
      <c r="D2036" s="539" t="s">
        <v>1206</v>
      </c>
      <c r="E2036" s="384">
        <v>11</v>
      </c>
      <c r="F2036" s="384">
        <v>0</v>
      </c>
      <c r="G2036" s="384">
        <v>4</v>
      </c>
      <c r="H2036" s="384">
        <v>6</v>
      </c>
      <c r="I2036" s="384">
        <v>1</v>
      </c>
    </row>
    <row r="2037" spans="1:9" s="538" customFormat="1">
      <c r="A2037" s="383" t="s">
        <v>2390</v>
      </c>
      <c r="B2037" s="383" t="s">
        <v>144</v>
      </c>
      <c r="C2037" s="383" t="s">
        <v>92</v>
      </c>
      <c r="D2037" s="539" t="s">
        <v>1206</v>
      </c>
      <c r="E2037" s="384">
        <v>67</v>
      </c>
      <c r="F2037" s="384">
        <v>0</v>
      </c>
      <c r="G2037" s="384">
        <v>42</v>
      </c>
      <c r="H2037" s="384">
        <v>23</v>
      </c>
      <c r="I2037" s="384">
        <v>2</v>
      </c>
    </row>
    <row r="2038" spans="1:9" s="538" customFormat="1">
      <c r="A2038" s="383" t="s">
        <v>2393</v>
      </c>
      <c r="B2038" s="383" t="s">
        <v>144</v>
      </c>
      <c r="C2038" s="383" t="s">
        <v>59</v>
      </c>
      <c r="D2038" s="383" t="s">
        <v>1206</v>
      </c>
      <c r="E2038" s="384">
        <v>9</v>
      </c>
      <c r="F2038" s="384">
        <v>0</v>
      </c>
      <c r="G2038" s="384">
        <v>8</v>
      </c>
      <c r="H2038" s="384">
        <v>1</v>
      </c>
      <c r="I2038" s="384">
        <v>0</v>
      </c>
    </row>
    <row r="2039" spans="1:9" s="538" customFormat="1">
      <c r="A2039" s="383" t="s">
        <v>2396</v>
      </c>
      <c r="B2039" s="383" t="s">
        <v>144</v>
      </c>
      <c r="C2039" s="383" t="s">
        <v>60</v>
      </c>
      <c r="D2039" s="539" t="s">
        <v>1206</v>
      </c>
      <c r="E2039" s="384">
        <v>8</v>
      </c>
      <c r="F2039" s="384">
        <v>0</v>
      </c>
      <c r="G2039" s="384">
        <v>6</v>
      </c>
      <c r="H2039" s="384">
        <v>2</v>
      </c>
      <c r="I2039" s="384">
        <v>0</v>
      </c>
    </row>
    <row r="2040" spans="1:9" s="538" customFormat="1">
      <c r="A2040" s="383" t="s">
        <v>2399</v>
      </c>
      <c r="B2040" s="383" t="s">
        <v>144</v>
      </c>
      <c r="C2040" s="383" t="s">
        <v>208</v>
      </c>
      <c r="D2040" s="539" t="s">
        <v>1206</v>
      </c>
      <c r="E2040" s="384">
        <v>21</v>
      </c>
      <c r="F2040" s="384">
        <v>0</v>
      </c>
      <c r="G2040" s="384">
        <v>16</v>
      </c>
      <c r="H2040" s="384">
        <v>5</v>
      </c>
      <c r="I2040" s="384">
        <v>0</v>
      </c>
    </row>
    <row r="2041" spans="1:9" s="538" customFormat="1">
      <c r="A2041" s="383" t="s">
        <v>2402</v>
      </c>
      <c r="B2041" s="383" t="s">
        <v>144</v>
      </c>
      <c r="C2041" s="383" t="s">
        <v>166</v>
      </c>
      <c r="D2041" s="383" t="s">
        <v>1206</v>
      </c>
      <c r="E2041" s="384">
        <v>16</v>
      </c>
      <c r="F2041" s="384">
        <v>0</v>
      </c>
      <c r="G2041" s="384">
        <v>12</v>
      </c>
      <c r="H2041" s="384">
        <v>4</v>
      </c>
      <c r="I2041" s="384">
        <v>0</v>
      </c>
    </row>
    <row r="2042" spans="1:9" s="538" customFormat="1">
      <c r="A2042" s="383" t="s">
        <v>2405</v>
      </c>
      <c r="B2042" s="383" t="s">
        <v>144</v>
      </c>
      <c r="C2042" s="383" t="s">
        <v>61</v>
      </c>
      <c r="D2042" s="383" t="s">
        <v>1206</v>
      </c>
      <c r="E2042" s="384">
        <v>51</v>
      </c>
      <c r="F2042" s="384">
        <v>4</v>
      </c>
      <c r="G2042" s="384">
        <v>34</v>
      </c>
      <c r="H2042" s="384">
        <v>11</v>
      </c>
      <c r="I2042" s="384">
        <v>2</v>
      </c>
    </row>
    <row r="2043" spans="1:9" s="538" customFormat="1">
      <c r="A2043" s="383" t="s">
        <v>2408</v>
      </c>
      <c r="B2043" s="383" t="s">
        <v>144</v>
      </c>
      <c r="C2043" s="383" t="s">
        <v>82</v>
      </c>
      <c r="D2043" s="539" t="s">
        <v>1206</v>
      </c>
      <c r="E2043" s="384">
        <v>101</v>
      </c>
      <c r="F2043" s="384">
        <v>1</v>
      </c>
      <c r="G2043" s="384">
        <v>52</v>
      </c>
      <c r="H2043" s="384">
        <v>44</v>
      </c>
      <c r="I2043" s="384">
        <v>4</v>
      </c>
    </row>
    <row r="2044" spans="1:9" s="538" customFormat="1">
      <c r="A2044" s="383" t="s">
        <v>2411</v>
      </c>
      <c r="B2044" s="383" t="s">
        <v>144</v>
      </c>
      <c r="C2044" s="383" t="s">
        <v>167</v>
      </c>
      <c r="D2044" s="383" t="s">
        <v>1206</v>
      </c>
      <c r="E2044" s="384">
        <v>22</v>
      </c>
      <c r="F2044" s="384">
        <v>0</v>
      </c>
      <c r="G2044" s="384">
        <v>11</v>
      </c>
      <c r="H2044" s="384">
        <v>10</v>
      </c>
      <c r="I2044" s="384">
        <v>1</v>
      </c>
    </row>
    <row r="2045" spans="1:9" s="538" customFormat="1">
      <c r="A2045" s="383" t="s">
        <v>2414</v>
      </c>
      <c r="B2045" s="383" t="s">
        <v>144</v>
      </c>
      <c r="C2045" s="383" t="s">
        <v>83</v>
      </c>
      <c r="D2045" s="383" t="s">
        <v>1206</v>
      </c>
      <c r="E2045" s="384">
        <v>13</v>
      </c>
      <c r="F2045" s="384">
        <v>0</v>
      </c>
      <c r="G2045" s="384">
        <v>7</v>
      </c>
      <c r="H2045" s="384">
        <v>6</v>
      </c>
      <c r="I2045" s="384">
        <v>0</v>
      </c>
    </row>
    <row r="2046" spans="1:9" s="538" customFormat="1">
      <c r="A2046" s="383" t="s">
        <v>2417</v>
      </c>
      <c r="B2046" s="383" t="s">
        <v>144</v>
      </c>
      <c r="C2046" s="383" t="s">
        <v>84</v>
      </c>
      <c r="D2046" s="539" t="s">
        <v>1206</v>
      </c>
      <c r="E2046" s="384">
        <v>41</v>
      </c>
      <c r="F2046" s="384">
        <v>1</v>
      </c>
      <c r="G2046" s="384">
        <v>24</v>
      </c>
      <c r="H2046" s="384">
        <v>11</v>
      </c>
      <c r="I2046" s="384">
        <v>5</v>
      </c>
    </row>
    <row r="2047" spans="1:9" s="538" customFormat="1">
      <c r="A2047" s="383" t="s">
        <v>2420</v>
      </c>
      <c r="B2047" s="383" t="s">
        <v>144</v>
      </c>
      <c r="C2047" s="383" t="s">
        <v>35</v>
      </c>
      <c r="D2047" s="539" t="s">
        <v>1206</v>
      </c>
      <c r="E2047" s="384">
        <v>16</v>
      </c>
      <c r="F2047" s="384">
        <v>1</v>
      </c>
      <c r="G2047" s="384">
        <v>8</v>
      </c>
      <c r="H2047" s="384">
        <v>5</v>
      </c>
      <c r="I2047" s="384">
        <v>2</v>
      </c>
    </row>
    <row r="2048" spans="1:9" s="538" customFormat="1">
      <c r="A2048" s="383" t="s">
        <v>2423</v>
      </c>
      <c r="B2048" s="383" t="s">
        <v>144</v>
      </c>
      <c r="C2048" s="383" t="s">
        <v>190</v>
      </c>
      <c r="D2048" s="539" t="s">
        <v>1206</v>
      </c>
      <c r="E2048" s="384">
        <v>73</v>
      </c>
      <c r="F2048" s="384">
        <v>2</v>
      </c>
      <c r="G2048" s="384">
        <v>49</v>
      </c>
      <c r="H2048" s="384">
        <v>22</v>
      </c>
      <c r="I2048" s="384">
        <v>0</v>
      </c>
    </row>
    <row r="2049" spans="1:9" s="538" customFormat="1">
      <c r="A2049" s="383" t="s">
        <v>2426</v>
      </c>
      <c r="B2049" s="383" t="s">
        <v>144</v>
      </c>
      <c r="C2049" s="383" t="s">
        <v>93</v>
      </c>
      <c r="D2049" s="539" t="s">
        <v>1206</v>
      </c>
      <c r="E2049" s="384">
        <v>31</v>
      </c>
      <c r="F2049" s="384">
        <v>0</v>
      </c>
      <c r="G2049" s="384">
        <v>17</v>
      </c>
      <c r="H2049" s="384">
        <v>13</v>
      </c>
      <c r="I2049" s="384">
        <v>1</v>
      </c>
    </row>
    <row r="2050" spans="1:9" s="538" customFormat="1">
      <c r="A2050" s="383" t="s">
        <v>2429</v>
      </c>
      <c r="B2050" s="383" t="s">
        <v>144</v>
      </c>
      <c r="C2050" s="383" t="s">
        <v>209</v>
      </c>
      <c r="D2050" s="539" t="s">
        <v>1206</v>
      </c>
      <c r="E2050" s="384">
        <v>15</v>
      </c>
      <c r="F2050" s="384">
        <v>0</v>
      </c>
      <c r="G2050" s="384">
        <v>12</v>
      </c>
      <c r="H2050" s="384">
        <v>3</v>
      </c>
      <c r="I2050" s="384">
        <v>0</v>
      </c>
    </row>
    <row r="2051" spans="1:9" s="538" customFormat="1">
      <c r="A2051" s="383" t="s">
        <v>2432</v>
      </c>
      <c r="B2051" s="383" t="s">
        <v>144</v>
      </c>
      <c r="C2051" s="383" t="s">
        <v>210</v>
      </c>
      <c r="D2051" s="383" t="s">
        <v>1206</v>
      </c>
      <c r="E2051" s="384">
        <v>12</v>
      </c>
      <c r="F2051" s="384">
        <v>2</v>
      </c>
      <c r="G2051" s="384">
        <v>6</v>
      </c>
      <c r="H2051" s="384">
        <v>4</v>
      </c>
      <c r="I2051" s="384">
        <v>0</v>
      </c>
    </row>
    <row r="2052" spans="1:9" s="538" customFormat="1">
      <c r="A2052" s="383" t="s">
        <v>2435</v>
      </c>
      <c r="B2052" s="383" t="s">
        <v>144</v>
      </c>
      <c r="C2052" s="383" t="s">
        <v>191</v>
      </c>
      <c r="D2052" s="539" t="s">
        <v>1206</v>
      </c>
      <c r="E2052" s="384">
        <v>11</v>
      </c>
      <c r="F2052" s="384">
        <v>1</v>
      </c>
      <c r="G2052" s="384">
        <v>7</v>
      </c>
      <c r="H2052" s="384">
        <v>3</v>
      </c>
      <c r="I2052" s="384">
        <v>0</v>
      </c>
    </row>
    <row r="2053" spans="1:9" s="538" customFormat="1">
      <c r="A2053" s="383" t="s">
        <v>2438</v>
      </c>
      <c r="B2053" s="383" t="s">
        <v>144</v>
      </c>
      <c r="C2053" s="383" t="s">
        <v>192</v>
      </c>
      <c r="D2053" s="383" t="s">
        <v>1206</v>
      </c>
      <c r="E2053" s="384">
        <v>16</v>
      </c>
      <c r="F2053" s="384">
        <v>1</v>
      </c>
      <c r="G2053" s="384">
        <v>11</v>
      </c>
      <c r="H2053" s="384">
        <v>3</v>
      </c>
      <c r="I2053" s="384">
        <v>1</v>
      </c>
    </row>
    <row r="2054" spans="1:9" s="538" customFormat="1">
      <c r="A2054" s="383" t="s">
        <v>2441</v>
      </c>
      <c r="B2054" s="383" t="s">
        <v>144</v>
      </c>
      <c r="C2054" s="383" t="s">
        <v>152</v>
      </c>
      <c r="D2054" s="383" t="s">
        <v>1206</v>
      </c>
      <c r="E2054" s="384">
        <v>17</v>
      </c>
      <c r="F2054" s="384">
        <v>2</v>
      </c>
      <c r="G2054" s="384">
        <v>11</v>
      </c>
      <c r="H2054" s="384">
        <v>3</v>
      </c>
      <c r="I2054" s="384">
        <v>1</v>
      </c>
    </row>
    <row r="2055" spans="1:9" s="538" customFormat="1">
      <c r="A2055" s="383" t="s">
        <v>2444</v>
      </c>
      <c r="B2055" s="383" t="s">
        <v>144</v>
      </c>
      <c r="C2055" s="383" t="s">
        <v>168</v>
      </c>
      <c r="D2055" s="539" t="s">
        <v>1206</v>
      </c>
      <c r="E2055" s="384">
        <v>7</v>
      </c>
      <c r="F2055" s="384">
        <v>0</v>
      </c>
      <c r="G2055" s="384">
        <v>5</v>
      </c>
      <c r="H2055" s="384">
        <v>2</v>
      </c>
      <c r="I2055" s="384">
        <v>0</v>
      </c>
    </row>
    <row r="2056" spans="1:9" s="538" customFormat="1">
      <c r="A2056" s="383" t="s">
        <v>2447</v>
      </c>
      <c r="B2056" s="383" t="s">
        <v>144</v>
      </c>
      <c r="C2056" s="383" t="s">
        <v>153</v>
      </c>
      <c r="D2056" s="539" t="s">
        <v>1206</v>
      </c>
      <c r="E2056" s="384">
        <v>27</v>
      </c>
      <c r="F2056" s="384">
        <v>0</v>
      </c>
      <c r="G2056" s="384">
        <v>21</v>
      </c>
      <c r="H2056" s="384">
        <v>5</v>
      </c>
      <c r="I2056" s="384">
        <v>1</v>
      </c>
    </row>
    <row r="2057" spans="1:9" s="538" customFormat="1">
      <c r="A2057" s="383" t="s">
        <v>2450</v>
      </c>
      <c r="B2057" s="383" t="s">
        <v>144</v>
      </c>
      <c r="C2057" s="383" t="s">
        <v>36</v>
      </c>
      <c r="D2057" s="539" t="s">
        <v>1206</v>
      </c>
      <c r="E2057" s="384">
        <v>14</v>
      </c>
      <c r="F2057" s="384">
        <v>0</v>
      </c>
      <c r="G2057" s="384">
        <v>10</v>
      </c>
      <c r="H2057" s="384">
        <v>3</v>
      </c>
      <c r="I2057" s="384">
        <v>1</v>
      </c>
    </row>
    <row r="2058" spans="1:9" s="538" customFormat="1">
      <c r="A2058" s="383" t="s">
        <v>2453</v>
      </c>
      <c r="B2058" s="383" t="s">
        <v>144</v>
      </c>
      <c r="C2058" s="383" t="s">
        <v>62</v>
      </c>
      <c r="D2058" s="539" t="s">
        <v>1206</v>
      </c>
      <c r="E2058" s="384">
        <v>17</v>
      </c>
      <c r="F2058" s="384">
        <v>2</v>
      </c>
      <c r="G2058" s="384">
        <v>6</v>
      </c>
      <c r="H2058" s="384">
        <v>9</v>
      </c>
      <c r="I2058" s="384">
        <v>0</v>
      </c>
    </row>
    <row r="2059" spans="1:9" s="538" customFormat="1">
      <c r="A2059" s="383" t="s">
        <v>7375</v>
      </c>
      <c r="B2059" s="383" t="s">
        <v>144</v>
      </c>
      <c r="C2059" s="383" t="s">
        <v>85</v>
      </c>
      <c r="D2059" s="539" t="s">
        <v>1206</v>
      </c>
      <c r="E2059" s="384">
        <v>8</v>
      </c>
      <c r="F2059" s="384">
        <v>2</v>
      </c>
      <c r="G2059" s="384">
        <v>3</v>
      </c>
      <c r="H2059" s="384">
        <v>2</v>
      </c>
      <c r="I2059" s="384">
        <v>1</v>
      </c>
    </row>
    <row r="2060" spans="1:9" s="538" customFormat="1">
      <c r="A2060" s="383" t="s">
        <v>2456</v>
      </c>
      <c r="B2060" s="383" t="s">
        <v>144</v>
      </c>
      <c r="C2060" s="383" t="s">
        <v>37</v>
      </c>
      <c r="D2060" s="539" t="s">
        <v>1206</v>
      </c>
      <c r="E2060" s="384">
        <v>9</v>
      </c>
      <c r="F2060" s="384">
        <v>0</v>
      </c>
      <c r="G2060" s="384">
        <v>4</v>
      </c>
      <c r="H2060" s="384">
        <v>5</v>
      </c>
      <c r="I2060" s="384">
        <v>0</v>
      </c>
    </row>
    <row r="2061" spans="1:9" s="538" customFormat="1">
      <c r="A2061" s="383" t="s">
        <v>2459</v>
      </c>
      <c r="B2061" s="383" t="s">
        <v>144</v>
      </c>
      <c r="C2061" s="383" t="s">
        <v>220</v>
      </c>
      <c r="D2061" s="539" t="s">
        <v>1206</v>
      </c>
      <c r="E2061" s="384">
        <v>20</v>
      </c>
      <c r="F2061" s="384">
        <v>0</v>
      </c>
      <c r="G2061" s="384">
        <v>11</v>
      </c>
      <c r="H2061" s="384">
        <v>5</v>
      </c>
      <c r="I2061" s="384">
        <v>4</v>
      </c>
    </row>
    <row r="2062" spans="1:9" s="538" customFormat="1">
      <c r="A2062" s="383" t="s">
        <v>2462</v>
      </c>
      <c r="B2062" s="383" t="s">
        <v>144</v>
      </c>
      <c r="C2062" s="383" t="s">
        <v>38</v>
      </c>
      <c r="D2062" s="539" t="s">
        <v>1206</v>
      </c>
      <c r="E2062" s="384">
        <v>12</v>
      </c>
      <c r="F2062" s="384">
        <v>1</v>
      </c>
      <c r="G2062" s="384">
        <v>3</v>
      </c>
      <c r="H2062" s="384">
        <v>8</v>
      </c>
      <c r="I2062" s="384">
        <v>0</v>
      </c>
    </row>
    <row r="2063" spans="1:9" s="538" customFormat="1">
      <c r="A2063" s="383" t="s">
        <v>2465</v>
      </c>
      <c r="B2063" s="383" t="s">
        <v>144</v>
      </c>
      <c r="C2063" s="383" t="s">
        <v>63</v>
      </c>
      <c r="D2063" s="383" t="s">
        <v>1206</v>
      </c>
      <c r="E2063" s="384">
        <v>24</v>
      </c>
      <c r="F2063" s="384">
        <v>0</v>
      </c>
      <c r="G2063" s="384">
        <v>17</v>
      </c>
      <c r="H2063" s="384">
        <v>6</v>
      </c>
      <c r="I2063" s="384">
        <v>1</v>
      </c>
    </row>
    <row r="2064" spans="1:9" s="538" customFormat="1">
      <c r="A2064" s="383" t="s">
        <v>2468</v>
      </c>
      <c r="B2064" s="383" t="s">
        <v>144</v>
      </c>
      <c r="C2064" s="383" t="s">
        <v>221</v>
      </c>
      <c r="D2064" s="539" t="s">
        <v>1206</v>
      </c>
      <c r="E2064" s="384">
        <v>14</v>
      </c>
      <c r="F2064" s="384">
        <v>0</v>
      </c>
      <c r="G2064" s="384">
        <v>10</v>
      </c>
      <c r="H2064" s="384">
        <v>4</v>
      </c>
      <c r="I2064" s="384">
        <v>0</v>
      </c>
    </row>
    <row r="2065" spans="1:9" s="538" customFormat="1">
      <c r="A2065" s="383" t="s">
        <v>2471</v>
      </c>
      <c r="B2065" s="383" t="s">
        <v>144</v>
      </c>
      <c r="C2065" s="383" t="s">
        <v>193</v>
      </c>
      <c r="D2065" s="539" t="s">
        <v>1206</v>
      </c>
      <c r="E2065" s="384">
        <v>19</v>
      </c>
      <c r="F2065" s="384">
        <v>2</v>
      </c>
      <c r="G2065" s="384">
        <v>14</v>
      </c>
      <c r="H2065" s="384">
        <v>3</v>
      </c>
      <c r="I2065" s="384">
        <v>0</v>
      </c>
    </row>
    <row r="2066" spans="1:9" s="538" customFormat="1">
      <c r="A2066" s="383" t="s">
        <v>2474</v>
      </c>
      <c r="B2066" s="383" t="s">
        <v>144</v>
      </c>
      <c r="C2066" s="383" t="s">
        <v>222</v>
      </c>
      <c r="D2066" s="383" t="s">
        <v>1206</v>
      </c>
      <c r="E2066" s="384">
        <v>27</v>
      </c>
      <c r="F2066" s="384">
        <v>0</v>
      </c>
      <c r="G2066" s="384">
        <v>12</v>
      </c>
      <c r="H2066" s="384">
        <v>13</v>
      </c>
      <c r="I2066" s="384">
        <v>2</v>
      </c>
    </row>
    <row r="2067" spans="1:9" s="538" customFormat="1">
      <c r="A2067" s="383" t="s">
        <v>2477</v>
      </c>
      <c r="B2067" s="383" t="s">
        <v>144</v>
      </c>
      <c r="C2067" s="383" t="s">
        <v>211</v>
      </c>
      <c r="D2067" s="539" t="s">
        <v>1206</v>
      </c>
      <c r="E2067" s="384">
        <v>44</v>
      </c>
      <c r="F2067" s="384">
        <v>0</v>
      </c>
      <c r="G2067" s="384">
        <v>22</v>
      </c>
      <c r="H2067" s="384">
        <v>19</v>
      </c>
      <c r="I2067" s="384">
        <v>3</v>
      </c>
    </row>
    <row r="2068" spans="1:9" s="538" customFormat="1">
      <c r="A2068" s="383" t="s">
        <v>2480</v>
      </c>
      <c r="B2068" s="383" t="s">
        <v>144</v>
      </c>
      <c r="C2068" s="383" t="s">
        <v>212</v>
      </c>
      <c r="D2068" s="539" t="s">
        <v>1206</v>
      </c>
      <c r="E2068" s="384">
        <v>11</v>
      </c>
      <c r="F2068" s="384">
        <v>0</v>
      </c>
      <c r="G2068" s="384">
        <v>9</v>
      </c>
      <c r="H2068" s="384">
        <v>2</v>
      </c>
      <c r="I2068" s="384">
        <v>0</v>
      </c>
    </row>
    <row r="2069" spans="1:9" s="538" customFormat="1">
      <c r="A2069" s="383" t="s">
        <v>2483</v>
      </c>
      <c r="B2069" s="383" t="s">
        <v>144</v>
      </c>
      <c r="C2069" s="383" t="s">
        <v>169</v>
      </c>
      <c r="D2069" s="539" t="s">
        <v>1206</v>
      </c>
      <c r="E2069" s="384">
        <v>15</v>
      </c>
      <c r="F2069" s="384">
        <v>0</v>
      </c>
      <c r="G2069" s="384">
        <v>7</v>
      </c>
      <c r="H2069" s="384">
        <v>8</v>
      </c>
      <c r="I2069" s="384">
        <v>0</v>
      </c>
    </row>
    <row r="2070" spans="1:9" s="538" customFormat="1">
      <c r="A2070" s="383" t="s">
        <v>2486</v>
      </c>
      <c r="B2070" s="383" t="s">
        <v>144</v>
      </c>
      <c r="C2070" s="383" t="s">
        <v>194</v>
      </c>
      <c r="D2070" s="539" t="s">
        <v>1206</v>
      </c>
      <c r="E2070" s="384">
        <v>21</v>
      </c>
      <c r="F2070" s="384">
        <v>0</v>
      </c>
      <c r="G2070" s="384">
        <v>10</v>
      </c>
      <c r="H2070" s="384">
        <v>9</v>
      </c>
      <c r="I2070" s="384">
        <v>2</v>
      </c>
    </row>
    <row r="2071" spans="1:9" s="538" customFormat="1">
      <c r="A2071" s="383" t="s">
        <v>2489</v>
      </c>
      <c r="B2071" s="383" t="s">
        <v>144</v>
      </c>
      <c r="C2071" s="383" t="s">
        <v>94</v>
      </c>
      <c r="D2071" s="539" t="s">
        <v>1206</v>
      </c>
      <c r="E2071" s="384">
        <v>8</v>
      </c>
      <c r="F2071" s="384">
        <v>0</v>
      </c>
      <c r="G2071" s="384">
        <v>2</v>
      </c>
      <c r="H2071" s="384">
        <v>4</v>
      </c>
      <c r="I2071" s="384">
        <v>2</v>
      </c>
    </row>
    <row r="2072" spans="1:9" s="538" customFormat="1">
      <c r="A2072" s="383" t="s">
        <v>2492</v>
      </c>
      <c r="B2072" s="383" t="s">
        <v>144</v>
      </c>
      <c r="C2072" s="383" t="s">
        <v>154</v>
      </c>
      <c r="D2072" s="539" t="s">
        <v>1206</v>
      </c>
      <c r="E2072" s="384">
        <v>23</v>
      </c>
      <c r="F2072" s="384">
        <v>0</v>
      </c>
      <c r="G2072" s="384">
        <v>17</v>
      </c>
      <c r="H2072" s="384">
        <v>5</v>
      </c>
      <c r="I2072" s="384">
        <v>1</v>
      </c>
    </row>
    <row r="2073" spans="1:9" s="538" customFormat="1">
      <c r="A2073" s="383" t="s">
        <v>2495</v>
      </c>
      <c r="B2073" s="383" t="s">
        <v>144</v>
      </c>
      <c r="C2073" s="383" t="s">
        <v>39</v>
      </c>
      <c r="D2073" s="383" t="s">
        <v>1206</v>
      </c>
      <c r="E2073" s="384">
        <v>8</v>
      </c>
      <c r="F2073" s="384">
        <v>0</v>
      </c>
      <c r="G2073" s="384">
        <v>8</v>
      </c>
      <c r="H2073" s="384">
        <v>0</v>
      </c>
      <c r="I2073" s="384">
        <v>0</v>
      </c>
    </row>
    <row r="2074" spans="1:9" s="538" customFormat="1">
      <c r="A2074" s="383" t="s">
        <v>2498</v>
      </c>
      <c r="B2074" s="383" t="s">
        <v>144</v>
      </c>
      <c r="C2074" s="383" t="s">
        <v>223</v>
      </c>
      <c r="D2074" s="383" t="s">
        <v>1206</v>
      </c>
      <c r="E2074" s="384">
        <v>78</v>
      </c>
      <c r="F2074" s="384">
        <v>5</v>
      </c>
      <c r="G2074" s="384">
        <v>56</v>
      </c>
      <c r="H2074" s="384">
        <v>13</v>
      </c>
      <c r="I2074" s="384">
        <v>4</v>
      </c>
    </row>
    <row r="2075" spans="1:9" s="538" customFormat="1">
      <c r="A2075" s="383" t="s">
        <v>2501</v>
      </c>
      <c r="B2075" s="383" t="s">
        <v>144</v>
      </c>
      <c r="C2075" s="383" t="s">
        <v>40</v>
      </c>
      <c r="D2075" s="383" t="s">
        <v>1206</v>
      </c>
      <c r="E2075" s="384">
        <v>15</v>
      </c>
      <c r="F2075" s="384">
        <v>1</v>
      </c>
      <c r="G2075" s="384">
        <v>13</v>
      </c>
      <c r="H2075" s="384">
        <v>1</v>
      </c>
      <c r="I2075" s="384">
        <v>0</v>
      </c>
    </row>
    <row r="2076" spans="1:9" s="538" customFormat="1">
      <c r="A2076" s="383" t="s">
        <v>2504</v>
      </c>
      <c r="B2076" s="383" t="s">
        <v>144</v>
      </c>
      <c r="C2076" s="383" t="s">
        <v>21</v>
      </c>
      <c r="D2076" s="539" t="s">
        <v>1206</v>
      </c>
      <c r="E2076" s="384">
        <v>13</v>
      </c>
      <c r="F2076" s="384">
        <v>1</v>
      </c>
      <c r="G2076" s="384">
        <v>9</v>
      </c>
      <c r="H2076" s="384">
        <v>2</v>
      </c>
      <c r="I2076" s="384">
        <v>1</v>
      </c>
    </row>
    <row r="2077" spans="1:9" s="538" customFormat="1">
      <c r="A2077" s="383" t="s">
        <v>2507</v>
      </c>
      <c r="B2077" s="383" t="s">
        <v>144</v>
      </c>
      <c r="C2077" s="383" t="s">
        <v>224</v>
      </c>
      <c r="D2077" s="539" t="s">
        <v>1206</v>
      </c>
      <c r="E2077" s="384">
        <v>7</v>
      </c>
      <c r="F2077" s="384">
        <v>0</v>
      </c>
      <c r="G2077" s="384">
        <v>5</v>
      </c>
      <c r="H2077" s="384">
        <v>2</v>
      </c>
      <c r="I2077" s="384">
        <v>0</v>
      </c>
    </row>
    <row r="2078" spans="1:9" s="538" customFormat="1">
      <c r="A2078" s="383" t="s">
        <v>2510</v>
      </c>
      <c r="B2078" s="383" t="s">
        <v>144</v>
      </c>
      <c r="C2078" s="383" t="s">
        <v>95</v>
      </c>
      <c r="D2078" s="539" t="s">
        <v>1206</v>
      </c>
      <c r="E2078" s="384">
        <v>50</v>
      </c>
      <c r="F2078" s="384">
        <v>1</v>
      </c>
      <c r="G2078" s="384">
        <v>22</v>
      </c>
      <c r="H2078" s="384">
        <v>17</v>
      </c>
      <c r="I2078" s="384">
        <v>10</v>
      </c>
    </row>
    <row r="2079" spans="1:9" s="538" customFormat="1">
      <c r="A2079" s="383" t="s">
        <v>2513</v>
      </c>
      <c r="B2079" s="383" t="s">
        <v>144</v>
      </c>
      <c r="C2079" s="383" t="s">
        <v>22</v>
      </c>
      <c r="D2079" s="539" t="s">
        <v>1206</v>
      </c>
      <c r="E2079" s="384">
        <v>27</v>
      </c>
      <c r="F2079" s="384">
        <v>0</v>
      </c>
      <c r="G2079" s="384">
        <v>17</v>
      </c>
      <c r="H2079" s="384">
        <v>7</v>
      </c>
      <c r="I2079" s="384">
        <v>3</v>
      </c>
    </row>
    <row r="2080" spans="1:9" s="538" customFormat="1">
      <c r="A2080" s="383" t="s">
        <v>2516</v>
      </c>
      <c r="B2080" s="383" t="s">
        <v>144</v>
      </c>
      <c r="C2080" s="383" t="s">
        <v>195</v>
      </c>
      <c r="D2080" s="539" t="s">
        <v>1206</v>
      </c>
      <c r="E2080" s="384">
        <v>158</v>
      </c>
      <c r="F2080" s="384">
        <v>7</v>
      </c>
      <c r="G2080" s="384">
        <v>122</v>
      </c>
      <c r="H2080" s="384">
        <v>28</v>
      </c>
      <c r="I2080" s="384">
        <v>1</v>
      </c>
    </row>
    <row r="2081" spans="1:9" s="538" customFormat="1">
      <c r="A2081" s="383" t="s">
        <v>2519</v>
      </c>
      <c r="B2081" s="383" t="s">
        <v>144</v>
      </c>
      <c r="C2081" s="383" t="s">
        <v>155</v>
      </c>
      <c r="D2081" s="539" t="s">
        <v>1206</v>
      </c>
      <c r="E2081" s="384">
        <v>26</v>
      </c>
      <c r="F2081" s="384">
        <v>0</v>
      </c>
      <c r="G2081" s="384">
        <v>18</v>
      </c>
      <c r="H2081" s="384">
        <v>8</v>
      </c>
      <c r="I2081" s="384">
        <v>0</v>
      </c>
    </row>
    <row r="2082" spans="1:9" s="538" customFormat="1">
      <c r="A2082" s="383" t="s">
        <v>2522</v>
      </c>
      <c r="B2082" s="383" t="s">
        <v>144</v>
      </c>
      <c r="C2082" s="383" t="s">
        <v>213</v>
      </c>
      <c r="D2082" s="539" t="s">
        <v>1206</v>
      </c>
      <c r="E2082" s="384">
        <v>28</v>
      </c>
      <c r="F2082" s="384">
        <v>0</v>
      </c>
      <c r="G2082" s="384">
        <v>16</v>
      </c>
      <c r="H2082" s="384">
        <v>10</v>
      </c>
      <c r="I2082" s="384">
        <v>2</v>
      </c>
    </row>
    <row r="2083" spans="1:9" s="538" customFormat="1">
      <c r="A2083" s="383" t="s">
        <v>2525</v>
      </c>
      <c r="B2083" s="383" t="s">
        <v>144</v>
      </c>
      <c r="C2083" s="383" t="s">
        <v>41</v>
      </c>
      <c r="D2083" s="539" t="s">
        <v>1206</v>
      </c>
      <c r="E2083" s="384">
        <v>24</v>
      </c>
      <c r="F2083" s="384">
        <v>0</v>
      </c>
      <c r="G2083" s="384">
        <v>12</v>
      </c>
      <c r="H2083" s="384">
        <v>12</v>
      </c>
      <c r="I2083" s="384">
        <v>0</v>
      </c>
    </row>
    <row r="2084" spans="1:9" s="538" customFormat="1">
      <c r="A2084" s="383" t="s">
        <v>2528</v>
      </c>
      <c r="B2084" s="383" t="s">
        <v>144</v>
      </c>
      <c r="C2084" s="383" t="s">
        <v>225</v>
      </c>
      <c r="D2084" s="539" t="s">
        <v>1206</v>
      </c>
      <c r="E2084" s="384">
        <v>11</v>
      </c>
      <c r="F2084" s="384">
        <v>0</v>
      </c>
      <c r="G2084" s="384">
        <v>8</v>
      </c>
      <c r="H2084" s="384">
        <v>3</v>
      </c>
      <c r="I2084" s="384">
        <v>0</v>
      </c>
    </row>
    <row r="2085" spans="1:9" s="538" customFormat="1">
      <c r="A2085" s="383" t="s">
        <v>2531</v>
      </c>
      <c r="B2085" s="383" t="s">
        <v>144</v>
      </c>
      <c r="C2085" s="383" t="s">
        <v>96</v>
      </c>
      <c r="D2085" s="383" t="s">
        <v>1206</v>
      </c>
      <c r="E2085" s="384">
        <v>10</v>
      </c>
      <c r="F2085" s="384">
        <v>0</v>
      </c>
      <c r="G2085" s="384">
        <v>5</v>
      </c>
      <c r="H2085" s="384">
        <v>4</v>
      </c>
      <c r="I2085" s="384">
        <v>1</v>
      </c>
    </row>
    <row r="2086" spans="1:9" s="538" customFormat="1">
      <c r="A2086" s="383" t="s">
        <v>2534</v>
      </c>
      <c r="B2086" s="383" t="s">
        <v>144</v>
      </c>
      <c r="C2086" s="383" t="s">
        <v>214</v>
      </c>
      <c r="D2086" s="383" t="s">
        <v>1206</v>
      </c>
      <c r="E2086" s="384">
        <v>10</v>
      </c>
      <c r="F2086" s="384">
        <v>0</v>
      </c>
      <c r="G2086" s="384">
        <v>8</v>
      </c>
      <c r="H2086" s="384">
        <v>2</v>
      </c>
      <c r="I2086" s="384">
        <v>0</v>
      </c>
    </row>
    <row r="2087" spans="1:9" s="538" customFormat="1">
      <c r="A2087" s="383" t="s">
        <v>2537</v>
      </c>
      <c r="B2087" s="383" t="s">
        <v>144</v>
      </c>
      <c r="C2087" s="383" t="s">
        <v>156</v>
      </c>
      <c r="D2087" s="539" t="s">
        <v>1206</v>
      </c>
      <c r="E2087" s="384">
        <v>8</v>
      </c>
      <c r="F2087" s="384">
        <v>0</v>
      </c>
      <c r="G2087" s="384">
        <v>5</v>
      </c>
      <c r="H2087" s="384">
        <v>3</v>
      </c>
      <c r="I2087" s="384">
        <v>0</v>
      </c>
    </row>
    <row r="2088" spans="1:9" s="538" customFormat="1">
      <c r="A2088" s="383" t="s">
        <v>2540</v>
      </c>
      <c r="B2088" s="383" t="s">
        <v>144</v>
      </c>
      <c r="C2088" s="383" t="s">
        <v>42</v>
      </c>
      <c r="D2088" s="383" t="s">
        <v>1206</v>
      </c>
      <c r="E2088" s="384">
        <v>22</v>
      </c>
      <c r="F2088" s="384">
        <v>1</v>
      </c>
      <c r="G2088" s="384">
        <v>14</v>
      </c>
      <c r="H2088" s="384">
        <v>7</v>
      </c>
      <c r="I2088" s="384">
        <v>0</v>
      </c>
    </row>
    <row r="2089" spans="1:9" s="538" customFormat="1">
      <c r="A2089" s="383" t="s">
        <v>2543</v>
      </c>
      <c r="B2089" s="383" t="s">
        <v>144</v>
      </c>
      <c r="C2089" s="383" t="s">
        <v>64</v>
      </c>
      <c r="D2089" s="383" t="s">
        <v>1206</v>
      </c>
      <c r="E2089" s="384">
        <v>32</v>
      </c>
      <c r="F2089" s="384">
        <v>3</v>
      </c>
      <c r="G2089" s="384">
        <v>16</v>
      </c>
      <c r="H2089" s="384">
        <v>11</v>
      </c>
      <c r="I2089" s="384">
        <v>2</v>
      </c>
    </row>
    <row r="2090" spans="1:9" s="538" customFormat="1">
      <c r="A2090" s="383" t="s">
        <v>2546</v>
      </c>
      <c r="B2090" s="383" t="s">
        <v>144</v>
      </c>
      <c r="C2090" s="383" t="s">
        <v>226</v>
      </c>
      <c r="D2090" s="383" t="s">
        <v>1206</v>
      </c>
      <c r="E2090" s="384">
        <v>16</v>
      </c>
      <c r="F2090" s="384">
        <v>0</v>
      </c>
      <c r="G2090" s="384">
        <v>13</v>
      </c>
      <c r="H2090" s="384">
        <v>3</v>
      </c>
      <c r="I2090" s="384">
        <v>0</v>
      </c>
    </row>
    <row r="2091" spans="1:9" s="538" customFormat="1">
      <c r="A2091" s="383" t="s">
        <v>2549</v>
      </c>
      <c r="B2091" s="383" t="s">
        <v>144</v>
      </c>
      <c r="C2091" s="383" t="s">
        <v>157</v>
      </c>
      <c r="D2091" s="539" t="s">
        <v>1206</v>
      </c>
      <c r="E2091" s="384">
        <v>23</v>
      </c>
      <c r="F2091" s="384">
        <v>0</v>
      </c>
      <c r="G2091" s="384">
        <v>13</v>
      </c>
      <c r="H2091" s="384">
        <v>9</v>
      </c>
      <c r="I2091" s="384">
        <v>1</v>
      </c>
    </row>
    <row r="2092" spans="1:9" s="538" customFormat="1">
      <c r="A2092" s="383" t="s">
        <v>2552</v>
      </c>
      <c r="B2092" s="383" t="s">
        <v>144</v>
      </c>
      <c r="C2092" s="383" t="s">
        <v>158</v>
      </c>
      <c r="D2092" s="383" t="s">
        <v>1206</v>
      </c>
      <c r="E2092" s="384">
        <v>25</v>
      </c>
      <c r="F2092" s="384">
        <v>0</v>
      </c>
      <c r="G2092" s="384">
        <v>18</v>
      </c>
      <c r="H2092" s="384">
        <v>6</v>
      </c>
      <c r="I2092" s="384">
        <v>1</v>
      </c>
    </row>
    <row r="2093" spans="1:9" s="538" customFormat="1">
      <c r="A2093" s="383" t="s">
        <v>2555</v>
      </c>
      <c r="B2093" s="383" t="s">
        <v>144</v>
      </c>
      <c r="C2093" s="383" t="s">
        <v>43</v>
      </c>
      <c r="D2093" s="383" t="s">
        <v>1206</v>
      </c>
      <c r="E2093" s="384">
        <v>13</v>
      </c>
      <c r="F2093" s="384">
        <v>1</v>
      </c>
      <c r="G2093" s="384">
        <v>8</v>
      </c>
      <c r="H2093" s="384">
        <v>2</v>
      </c>
      <c r="I2093" s="384">
        <v>2</v>
      </c>
    </row>
    <row r="2094" spans="1:9" s="538" customFormat="1">
      <c r="A2094" s="383" t="s">
        <v>2558</v>
      </c>
      <c r="B2094" s="383" t="s">
        <v>144</v>
      </c>
      <c r="C2094" s="383" t="s">
        <v>227</v>
      </c>
      <c r="D2094" s="383" t="s">
        <v>1206</v>
      </c>
      <c r="E2094" s="384">
        <v>55</v>
      </c>
      <c r="F2094" s="384">
        <v>1</v>
      </c>
      <c r="G2094" s="384">
        <v>36</v>
      </c>
      <c r="H2094" s="384">
        <v>15</v>
      </c>
      <c r="I2094" s="384">
        <v>3</v>
      </c>
    </row>
    <row r="2095" spans="1:9" s="538" customFormat="1">
      <c r="A2095" s="383" t="s">
        <v>2561</v>
      </c>
      <c r="B2095" s="383" t="s">
        <v>144</v>
      </c>
      <c r="C2095" s="383" t="s">
        <v>196</v>
      </c>
      <c r="D2095" s="383" t="s">
        <v>1206</v>
      </c>
      <c r="E2095" s="384">
        <v>35</v>
      </c>
      <c r="F2095" s="384">
        <v>5</v>
      </c>
      <c r="G2095" s="384">
        <v>22</v>
      </c>
      <c r="H2095" s="384">
        <v>7</v>
      </c>
      <c r="I2095" s="384">
        <v>1</v>
      </c>
    </row>
    <row r="2096" spans="1:9" s="538" customFormat="1">
      <c r="A2096" s="383" t="s">
        <v>2564</v>
      </c>
      <c r="B2096" s="383" t="s">
        <v>144</v>
      </c>
      <c r="C2096" s="383" t="s">
        <v>197</v>
      </c>
      <c r="D2096" s="383" t="s">
        <v>1206</v>
      </c>
      <c r="E2096" s="384">
        <v>82</v>
      </c>
      <c r="F2096" s="384">
        <v>7</v>
      </c>
      <c r="G2096" s="384">
        <v>59</v>
      </c>
      <c r="H2096" s="384">
        <v>10</v>
      </c>
      <c r="I2096" s="384">
        <v>6</v>
      </c>
    </row>
    <row r="2097" spans="1:9" s="538" customFormat="1">
      <c r="A2097" s="383" t="s">
        <v>2567</v>
      </c>
      <c r="B2097" s="383" t="s">
        <v>144</v>
      </c>
      <c r="C2097" s="383" t="s">
        <v>159</v>
      </c>
      <c r="D2097" s="539" t="s">
        <v>1206</v>
      </c>
      <c r="E2097" s="384">
        <v>5</v>
      </c>
      <c r="F2097" s="384">
        <v>0</v>
      </c>
      <c r="G2097" s="384">
        <v>1</v>
      </c>
      <c r="H2097" s="384">
        <v>3</v>
      </c>
      <c r="I2097" s="384">
        <v>1</v>
      </c>
    </row>
    <row r="2098" spans="1:9" s="538" customFormat="1">
      <c r="A2098" s="383" t="s">
        <v>2570</v>
      </c>
      <c r="B2098" s="383" t="s">
        <v>144</v>
      </c>
      <c r="C2098" s="383" t="s">
        <v>44</v>
      </c>
      <c r="D2098" s="383" t="s">
        <v>1206</v>
      </c>
      <c r="E2098" s="384">
        <v>5</v>
      </c>
      <c r="F2098" s="384">
        <v>0</v>
      </c>
      <c r="G2098" s="384">
        <v>4</v>
      </c>
      <c r="H2098" s="384">
        <v>1</v>
      </c>
      <c r="I2098" s="384">
        <v>0</v>
      </c>
    </row>
    <row r="2099" spans="1:9" s="538" customFormat="1">
      <c r="A2099" s="383" t="s">
        <v>2573</v>
      </c>
      <c r="B2099" s="383" t="s">
        <v>144</v>
      </c>
      <c r="C2099" s="383" t="s">
        <v>215</v>
      </c>
      <c r="D2099" s="539" t="s">
        <v>1206</v>
      </c>
      <c r="E2099" s="384">
        <v>58</v>
      </c>
      <c r="F2099" s="384">
        <v>1</v>
      </c>
      <c r="G2099" s="384">
        <v>36</v>
      </c>
      <c r="H2099" s="384">
        <v>19</v>
      </c>
      <c r="I2099" s="384">
        <v>2</v>
      </c>
    </row>
    <row r="2100" spans="1:9" s="538" customFormat="1">
      <c r="A2100" s="383" t="s">
        <v>2576</v>
      </c>
      <c r="B2100" s="383" t="s">
        <v>144</v>
      </c>
      <c r="C2100" s="383" t="s">
        <v>198</v>
      </c>
      <c r="D2100" s="539" t="s">
        <v>1206</v>
      </c>
      <c r="E2100" s="384">
        <v>20</v>
      </c>
      <c r="F2100" s="384">
        <v>3</v>
      </c>
      <c r="G2100" s="384">
        <v>14</v>
      </c>
      <c r="H2100" s="384">
        <v>3</v>
      </c>
      <c r="I2100" s="384">
        <v>0</v>
      </c>
    </row>
    <row r="2101" spans="1:9" s="538" customFormat="1">
      <c r="A2101" s="383" t="s">
        <v>2579</v>
      </c>
      <c r="B2101" s="383" t="s">
        <v>144</v>
      </c>
      <c r="C2101" s="383" t="s">
        <v>180</v>
      </c>
      <c r="D2101" s="539" t="s">
        <v>1206</v>
      </c>
      <c r="E2101" s="384">
        <v>14</v>
      </c>
      <c r="F2101" s="384">
        <v>0</v>
      </c>
      <c r="G2101" s="384">
        <v>6</v>
      </c>
      <c r="H2101" s="384">
        <v>7</v>
      </c>
      <c r="I2101" s="384">
        <v>1</v>
      </c>
    </row>
    <row r="2102" spans="1:9" s="538" customFormat="1">
      <c r="A2102" s="383" t="s">
        <v>2582</v>
      </c>
      <c r="B2102" s="383" t="s">
        <v>144</v>
      </c>
      <c r="C2102" s="383" t="s">
        <v>199</v>
      </c>
      <c r="D2102" s="383" t="s">
        <v>1206</v>
      </c>
      <c r="E2102" s="384">
        <v>34</v>
      </c>
      <c r="F2102" s="384">
        <v>1</v>
      </c>
      <c r="G2102" s="384">
        <v>28</v>
      </c>
      <c r="H2102" s="384">
        <v>5</v>
      </c>
      <c r="I2102" s="384">
        <v>0</v>
      </c>
    </row>
    <row r="2103" spans="1:9" s="538" customFormat="1">
      <c r="A2103" s="383" t="s">
        <v>2585</v>
      </c>
      <c r="B2103" s="383" t="s">
        <v>144</v>
      </c>
      <c r="C2103" s="383" t="s">
        <v>228</v>
      </c>
      <c r="D2103" s="539" t="s">
        <v>1206</v>
      </c>
      <c r="E2103" s="384">
        <v>11</v>
      </c>
      <c r="F2103" s="384">
        <v>1</v>
      </c>
      <c r="G2103" s="384">
        <v>5</v>
      </c>
      <c r="H2103" s="384">
        <v>5</v>
      </c>
      <c r="I2103" s="384">
        <v>0</v>
      </c>
    </row>
    <row r="2104" spans="1:9" s="538" customFormat="1">
      <c r="A2104" s="383" t="s">
        <v>2588</v>
      </c>
      <c r="B2104" s="383" t="s">
        <v>144</v>
      </c>
      <c r="C2104" s="383" t="s">
        <v>229</v>
      </c>
      <c r="D2104" s="383" t="s">
        <v>1206</v>
      </c>
      <c r="E2104" s="384">
        <v>44</v>
      </c>
      <c r="F2104" s="384">
        <v>2</v>
      </c>
      <c r="G2104" s="384">
        <v>29</v>
      </c>
      <c r="H2104" s="384">
        <v>12</v>
      </c>
      <c r="I2104" s="384">
        <v>1</v>
      </c>
    </row>
    <row r="2105" spans="1:9" s="538" customFormat="1">
      <c r="A2105" s="383" t="s">
        <v>2591</v>
      </c>
      <c r="B2105" s="383" t="s">
        <v>144</v>
      </c>
      <c r="C2105" s="383" t="s">
        <v>65</v>
      </c>
      <c r="D2105" s="539" t="s">
        <v>1206</v>
      </c>
      <c r="E2105" s="384">
        <v>25</v>
      </c>
      <c r="F2105" s="384">
        <v>0</v>
      </c>
      <c r="G2105" s="384">
        <v>15</v>
      </c>
      <c r="H2105" s="384">
        <v>10</v>
      </c>
      <c r="I2105" s="384">
        <v>0</v>
      </c>
    </row>
    <row r="2106" spans="1:9" s="538" customFormat="1">
      <c r="A2106" s="383" t="s">
        <v>2582</v>
      </c>
      <c r="B2106" s="383" t="s">
        <v>144</v>
      </c>
      <c r="C2106" s="383" t="s">
        <v>199</v>
      </c>
      <c r="D2106" s="539" t="s">
        <v>1206</v>
      </c>
      <c r="E2106" s="384">
        <v>40</v>
      </c>
      <c r="F2106" s="384">
        <v>1</v>
      </c>
      <c r="G2106" s="384">
        <v>32</v>
      </c>
      <c r="H2106" s="384">
        <v>7</v>
      </c>
      <c r="I2106" s="384">
        <v>0</v>
      </c>
    </row>
    <row r="2107" spans="1:9" s="538" customFormat="1">
      <c r="A2107" s="383" t="s">
        <v>2585</v>
      </c>
      <c r="B2107" s="383" t="s">
        <v>144</v>
      </c>
      <c r="C2107" s="383" t="s">
        <v>228</v>
      </c>
      <c r="D2107" s="539" t="s">
        <v>1206</v>
      </c>
      <c r="E2107" s="384">
        <v>13</v>
      </c>
      <c r="F2107" s="384">
        <v>1</v>
      </c>
      <c r="G2107" s="384">
        <v>6</v>
      </c>
      <c r="H2107" s="384">
        <v>5</v>
      </c>
      <c r="I2107" s="384">
        <v>1</v>
      </c>
    </row>
    <row r="2108" spans="1:9" s="538" customFormat="1">
      <c r="A2108" s="383" t="s">
        <v>2588</v>
      </c>
      <c r="B2108" s="383" t="s">
        <v>144</v>
      </c>
      <c r="C2108" s="383" t="s">
        <v>229</v>
      </c>
      <c r="D2108" s="539" t="s">
        <v>1206</v>
      </c>
      <c r="E2108" s="384">
        <v>52</v>
      </c>
      <c r="F2108" s="384">
        <v>2</v>
      </c>
      <c r="G2108" s="384">
        <v>32</v>
      </c>
      <c r="H2108" s="384">
        <v>15</v>
      </c>
      <c r="I2108" s="384">
        <v>3</v>
      </c>
    </row>
    <row r="2109" spans="1:9" s="538" customFormat="1">
      <c r="A2109" s="383" t="s">
        <v>2591</v>
      </c>
      <c r="B2109" s="383" t="s">
        <v>144</v>
      </c>
      <c r="C2109" s="383" t="s">
        <v>65</v>
      </c>
      <c r="D2109" s="539" t="s">
        <v>1206</v>
      </c>
      <c r="E2109" s="384">
        <v>28</v>
      </c>
      <c r="F2109" s="384">
        <v>0</v>
      </c>
      <c r="G2109" s="384">
        <v>16</v>
      </c>
      <c r="H2109" s="384">
        <v>11</v>
      </c>
      <c r="I2109" s="384">
        <v>1</v>
      </c>
    </row>
    <row r="2110" spans="1:9" s="538" customFormat="1">
      <c r="A2110" s="383"/>
      <c r="B2110" s="383"/>
      <c r="C2110" s="383"/>
      <c r="D2110" s="539"/>
      <c r="E2110" s="384"/>
      <c r="F2110" s="384"/>
      <c r="G2110" s="384"/>
      <c r="H2110" s="384"/>
      <c r="I2110" s="384"/>
    </row>
    <row r="2111" spans="1:9" s="538" customFormat="1">
      <c r="A2111" s="383"/>
      <c r="B2111" s="383"/>
      <c r="C2111" s="383"/>
      <c r="D2111" s="539"/>
      <c r="E2111" s="384"/>
      <c r="F2111" s="384"/>
      <c r="G2111" s="384"/>
      <c r="H2111" s="384"/>
      <c r="I2111" s="384"/>
    </row>
    <row r="2112" spans="1:9" s="538" customFormat="1">
      <c r="A2112" s="383"/>
      <c r="B2112" s="383"/>
      <c r="C2112" s="383"/>
      <c r="D2112" s="539"/>
      <c r="E2112" s="384"/>
      <c r="F2112" s="384"/>
      <c r="G2112" s="384"/>
      <c r="H2112" s="384"/>
      <c r="I2112" s="384"/>
    </row>
    <row r="2113" spans="1:9" s="538" customFormat="1">
      <c r="A2113" s="383"/>
      <c r="B2113" s="383"/>
      <c r="C2113" s="383"/>
      <c r="D2113" s="539"/>
      <c r="E2113" s="384"/>
      <c r="F2113" s="384"/>
      <c r="G2113" s="384"/>
      <c r="H2113" s="384"/>
      <c r="I2113" s="384"/>
    </row>
    <row r="2459" ht="409.6" customHeight="1"/>
    <row r="9065" ht="8.85" customHeight="1"/>
    <row r="9066" ht="13.5" customHeight="1"/>
    <row r="9067" ht="13.5" customHeight="1"/>
    <row r="9068" ht="13.5" customHeight="1"/>
    <row r="9069" ht="13.5" customHeight="1"/>
    <row r="9070" ht="13.5" customHeight="1"/>
    <row r="9071" ht="13.5" customHeight="1"/>
    <row r="9072" ht="13.5" customHeight="1"/>
    <row r="9073" ht="13.5" customHeight="1"/>
    <row r="9074" ht="13.5" customHeight="1"/>
    <row r="9075" ht="13.5" customHeight="1"/>
    <row r="9076" ht="13.5" customHeight="1"/>
    <row r="9077" ht="13.5" customHeight="1"/>
    <row r="9078" ht="13.5" customHeight="1"/>
    <row r="9079" ht="13.5" customHeight="1"/>
    <row r="9080" ht="13.5" customHeight="1"/>
    <row r="9081" ht="13.5" customHeight="1"/>
    <row r="9082" ht="13.5" customHeight="1"/>
    <row r="9083" ht="13.5" customHeight="1"/>
    <row r="9084" ht="13.5" customHeight="1"/>
    <row r="9085" ht="13.5" customHeight="1"/>
    <row r="9086" ht="13.5" customHeight="1"/>
    <row r="9087" ht="13.5" customHeight="1"/>
    <row r="9088" ht="13.5" customHeight="1"/>
    <row r="9089" ht="13.5" customHeight="1"/>
    <row r="9090" ht="13.5" customHeight="1"/>
    <row r="9091" ht="13.5" customHeight="1"/>
    <row r="9092" ht="13.5" customHeight="1"/>
    <row r="9093" ht="13.5" customHeight="1"/>
    <row r="9094" ht="13.5" customHeight="1"/>
    <row r="9095" ht="13.5" customHeight="1"/>
    <row r="9096" ht="13.5" customHeight="1"/>
    <row r="9097" ht="13.5" customHeight="1"/>
    <row r="9098" ht="13.5" customHeight="1"/>
    <row r="9099" ht="13.5" customHeight="1"/>
    <row r="9100" ht="13.5" customHeight="1"/>
    <row r="9101" ht="13.5" customHeight="1"/>
    <row r="9102" ht="13.5" customHeight="1"/>
    <row r="9103" ht="13.5" customHeight="1"/>
    <row r="9104" ht="13.5" customHeight="1"/>
    <row r="9105" ht="13.5" customHeight="1"/>
    <row r="9106" ht="13.5" customHeight="1"/>
    <row r="9107" ht="13.5" customHeight="1"/>
    <row r="9108" ht="13.5" customHeight="1"/>
    <row r="9109" ht="13.5" customHeight="1"/>
    <row r="9110" ht="13.5" customHeight="1"/>
    <row r="9111" ht="13.5" customHeight="1"/>
    <row r="9112" ht="13.5" customHeight="1"/>
    <row r="9113" ht="13.5" customHeight="1"/>
    <row r="9114" ht="13.5" customHeight="1"/>
    <row r="9115" ht="13.5" customHeight="1"/>
    <row r="9116" ht="13.5" customHeight="1"/>
    <row r="9117" ht="13.5" customHeight="1"/>
    <row r="9118" ht="13.5" customHeight="1"/>
    <row r="9119" ht="13.5" customHeight="1"/>
    <row r="9120" ht="13.5" customHeight="1"/>
    <row r="9121" ht="13.5" customHeight="1"/>
    <row r="9122" ht="13.5" customHeight="1"/>
    <row r="9123" ht="13.5" customHeight="1"/>
    <row r="9124" ht="13.5" customHeight="1"/>
    <row r="9125" ht="13.5" customHeight="1"/>
    <row r="9126" ht="13.5" customHeight="1"/>
    <row r="9127" ht="13.5" customHeight="1"/>
    <row r="9128" ht="13.5" customHeight="1"/>
    <row r="9129" ht="13.5" customHeight="1"/>
    <row r="9130" ht="13.5" customHeight="1"/>
    <row r="9131" ht="13.5" customHeight="1"/>
    <row r="9132" ht="13.5" customHeight="1"/>
    <row r="9133" ht="13.5" customHeight="1"/>
    <row r="9134" ht="13.5" customHeight="1"/>
    <row r="9135" ht="13.5" customHeight="1"/>
    <row r="9136" ht="13.5" customHeight="1"/>
    <row r="9137" ht="13.5" customHeight="1"/>
    <row r="9138" ht="13.5" customHeight="1"/>
    <row r="9139" ht="13.5" customHeight="1"/>
    <row r="9140" ht="13.5" customHeight="1"/>
    <row r="9141" ht="13.5" customHeight="1"/>
    <row r="9142" ht="13.5" customHeight="1"/>
    <row r="9143" ht="13.5" customHeight="1"/>
    <row r="9144" ht="13.5" customHeight="1"/>
    <row r="9145" ht="13.5" customHeight="1"/>
    <row r="9146" ht="13.5" customHeight="1"/>
    <row r="9147" ht="13.5" customHeight="1"/>
    <row r="9148" ht="13.5" customHeight="1"/>
    <row r="9149" ht="13.5" customHeight="1"/>
    <row r="9150" ht="13.5" customHeight="1"/>
    <row r="9151" ht="13.5" customHeight="1"/>
    <row r="9152" ht="13.5" customHeight="1"/>
    <row r="9153" ht="13.5" customHeight="1"/>
    <row r="9154" ht="13.5" customHeight="1"/>
    <row r="9155" ht="13.5" customHeight="1"/>
    <row r="9156" ht="13.5" customHeight="1"/>
    <row r="9157" ht="13.5" customHeight="1"/>
    <row r="9158" ht="13.5" customHeight="1"/>
    <row r="9159" ht="13.5" customHeight="1"/>
    <row r="9160" ht="13.5" customHeight="1"/>
    <row r="9161" ht="13.5" customHeight="1"/>
    <row r="9162" ht="13.5" customHeight="1"/>
    <row r="9163" ht="13.5" customHeight="1"/>
    <row r="9164" ht="13.5" customHeight="1"/>
    <row r="9165" ht="13.5" customHeight="1"/>
    <row r="9166" ht="13.5" customHeight="1"/>
    <row r="9167" ht="13.5" customHeight="1"/>
    <row r="9168" ht="13.5" customHeight="1"/>
    <row r="9169" ht="13.5" customHeight="1"/>
    <row r="9170" ht="13.5" customHeight="1"/>
    <row r="9171" ht="13.5" customHeight="1"/>
    <row r="9172" ht="13.5" customHeight="1"/>
    <row r="9173" ht="13.5" customHeight="1"/>
    <row r="9174" ht="13.5" customHeight="1"/>
    <row r="9175" ht="13.5" customHeight="1"/>
    <row r="9176" ht="13.5" customHeight="1"/>
    <row r="9177" ht="13.5" customHeight="1"/>
    <row r="9178" ht="13.5" customHeight="1"/>
    <row r="9179" ht="13.5" customHeight="1"/>
    <row r="9180" ht="13.5" customHeight="1"/>
    <row r="9181" ht="13.5" customHeight="1"/>
    <row r="9182" ht="13.5" customHeight="1"/>
    <row r="9183" ht="13.5" customHeight="1"/>
    <row r="9184" ht="13.5" customHeight="1"/>
    <row r="9185" ht="13.5" customHeight="1"/>
    <row r="9186" ht="13.5" customHeight="1"/>
    <row r="9187" ht="13.5" customHeight="1"/>
    <row r="9188" ht="13.5" customHeight="1"/>
    <row r="9189" ht="13.5" customHeight="1"/>
    <row r="9190" ht="13.5" customHeight="1"/>
    <row r="9191" ht="13.5" customHeight="1"/>
    <row r="9192" ht="13.5" customHeight="1"/>
    <row r="9193" ht="13.5" customHeight="1"/>
    <row r="9194" ht="13.5" customHeight="1"/>
    <row r="9195" ht="13.5" customHeight="1"/>
    <row r="9196" ht="13.5" customHeight="1"/>
    <row r="9197" ht="13.5" customHeight="1"/>
  </sheetData>
  <sheetProtection sheet="1" objects="1" scenarios="1"/>
  <autoFilter ref="A1:I2113"/>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sheetPr codeName="Sheet26" enableFormatConditionsCalculation="0">
    <tabColor theme="6" tint="0.39997558519241921"/>
  </sheetPr>
  <dimension ref="A1:L1657"/>
  <sheetViews>
    <sheetView workbookViewId="0"/>
  </sheetViews>
  <sheetFormatPr defaultRowHeight="12.75"/>
  <cols>
    <col min="2" max="2" width="8" customWidth="1"/>
    <col min="13" max="13" width="14.85546875" customWidth="1"/>
  </cols>
  <sheetData>
    <row r="1" spans="1:12" ht="16.899999999999999" customHeight="1">
      <c r="A1" t="s">
        <v>250</v>
      </c>
      <c r="B1" t="s">
        <v>748</v>
      </c>
      <c r="C1" t="s">
        <v>251</v>
      </c>
      <c r="D1" t="s">
        <v>249</v>
      </c>
      <c r="E1" t="s">
        <v>253</v>
      </c>
      <c r="F1" t="s">
        <v>178</v>
      </c>
      <c r="G1" t="s">
        <v>721</v>
      </c>
      <c r="H1" t="s">
        <v>722</v>
      </c>
      <c r="I1" t="s">
        <v>253</v>
      </c>
      <c r="J1" t="s">
        <v>178</v>
      </c>
      <c r="K1" t="s">
        <v>721</v>
      </c>
      <c r="L1" t="s">
        <v>722</v>
      </c>
    </row>
    <row r="2" spans="1:12" s="512" customFormat="1" ht="38.25">
      <c r="A2" s="605" t="s">
        <v>1197</v>
      </c>
      <c r="B2" s="605">
        <v>4</v>
      </c>
      <c r="C2" s="605" t="s">
        <v>172</v>
      </c>
      <c r="D2" s="606" t="s">
        <v>66</v>
      </c>
      <c r="E2" s="607">
        <v>3607</v>
      </c>
      <c r="F2" s="607">
        <v>3281</v>
      </c>
      <c r="G2" s="607">
        <v>324</v>
      </c>
      <c r="H2" s="607">
        <v>2</v>
      </c>
      <c r="I2" s="607">
        <v>3250</v>
      </c>
      <c r="J2" s="607">
        <v>2960</v>
      </c>
      <c r="K2" s="607">
        <v>288</v>
      </c>
      <c r="L2" s="607">
        <v>2</v>
      </c>
    </row>
    <row r="3" spans="1:12" s="512" customFormat="1" ht="63.75">
      <c r="A3" s="605" t="s">
        <v>1198</v>
      </c>
      <c r="B3" s="605">
        <v>4</v>
      </c>
      <c r="C3" s="605" t="s">
        <v>174</v>
      </c>
      <c r="D3" s="606" t="s">
        <v>66</v>
      </c>
      <c r="E3" s="607">
        <v>12</v>
      </c>
      <c r="F3" s="607">
        <v>12</v>
      </c>
      <c r="G3" s="607">
        <v>0</v>
      </c>
      <c r="H3" s="607">
        <v>0</v>
      </c>
      <c r="I3" s="607">
        <v>9</v>
      </c>
      <c r="J3" s="607">
        <v>9</v>
      </c>
      <c r="K3" s="607">
        <v>0</v>
      </c>
      <c r="L3" s="607">
        <v>0</v>
      </c>
    </row>
    <row r="4" spans="1:12" s="512" customFormat="1" ht="63.75">
      <c r="A4" s="605" t="s">
        <v>1199</v>
      </c>
      <c r="B4" s="605">
        <v>4</v>
      </c>
      <c r="C4" s="605" t="s">
        <v>175</v>
      </c>
      <c r="D4" s="606" t="s">
        <v>66</v>
      </c>
      <c r="E4" s="607">
        <v>1184</v>
      </c>
      <c r="F4" s="607">
        <v>1082</v>
      </c>
      <c r="G4" s="607">
        <v>101</v>
      </c>
      <c r="H4" s="607">
        <v>1</v>
      </c>
      <c r="I4" s="607">
        <v>989</v>
      </c>
      <c r="J4" s="607">
        <v>898</v>
      </c>
      <c r="K4" s="607">
        <v>90</v>
      </c>
      <c r="L4" s="607">
        <v>1</v>
      </c>
    </row>
    <row r="5" spans="1:12" s="512" customFormat="1" ht="25.5">
      <c r="A5" s="605" t="s">
        <v>1200</v>
      </c>
      <c r="B5" s="605">
        <v>4</v>
      </c>
      <c r="C5" s="605" t="s">
        <v>144</v>
      </c>
      <c r="D5" s="606" t="s">
        <v>66</v>
      </c>
      <c r="E5" s="607">
        <v>2411</v>
      </c>
      <c r="F5" s="607">
        <v>2187</v>
      </c>
      <c r="G5" s="607">
        <v>223</v>
      </c>
      <c r="H5" s="607">
        <v>1</v>
      </c>
      <c r="I5" s="607">
        <v>2252</v>
      </c>
      <c r="J5" s="607">
        <v>2053</v>
      </c>
      <c r="K5" s="607">
        <v>198</v>
      </c>
      <c r="L5" s="607">
        <v>1</v>
      </c>
    </row>
    <row r="6" spans="1:12" s="512" customFormat="1" ht="76.5">
      <c r="A6" s="605" t="s">
        <v>749</v>
      </c>
      <c r="B6" s="605">
        <v>4</v>
      </c>
      <c r="C6" s="605" t="s">
        <v>172</v>
      </c>
      <c r="D6" s="605" t="s">
        <v>97</v>
      </c>
      <c r="E6" s="607">
        <v>15</v>
      </c>
      <c r="F6" s="607">
        <v>12</v>
      </c>
      <c r="G6" s="607">
        <v>3</v>
      </c>
      <c r="H6" s="607">
        <v>0</v>
      </c>
      <c r="I6" s="607">
        <v>12</v>
      </c>
      <c r="J6" s="607">
        <v>9</v>
      </c>
      <c r="K6" s="607">
        <v>3</v>
      </c>
      <c r="L6" s="607">
        <v>0</v>
      </c>
    </row>
    <row r="7" spans="1:12" s="512" customFormat="1" ht="38.25">
      <c r="A7" s="605" t="s">
        <v>750</v>
      </c>
      <c r="B7" s="605">
        <v>4</v>
      </c>
      <c r="C7" s="605" t="s">
        <v>172</v>
      </c>
      <c r="D7" s="605" t="s">
        <v>98</v>
      </c>
      <c r="E7" s="607">
        <v>20</v>
      </c>
      <c r="F7" s="607">
        <v>19</v>
      </c>
      <c r="G7" s="607">
        <v>1</v>
      </c>
      <c r="H7" s="607">
        <v>0</v>
      </c>
      <c r="I7" s="607">
        <v>17</v>
      </c>
      <c r="J7" s="607">
        <v>16</v>
      </c>
      <c r="K7" s="607">
        <v>1</v>
      </c>
      <c r="L7" s="607">
        <v>0</v>
      </c>
    </row>
    <row r="8" spans="1:12" s="512" customFormat="1" ht="38.25">
      <c r="A8" s="605" t="s">
        <v>751</v>
      </c>
      <c r="B8" s="605">
        <v>4</v>
      </c>
      <c r="C8" s="605" t="s">
        <v>172</v>
      </c>
      <c r="D8" s="605" t="s">
        <v>230</v>
      </c>
      <c r="E8" s="607">
        <v>3</v>
      </c>
      <c r="F8" s="607">
        <v>3</v>
      </c>
      <c r="G8" s="607">
        <v>0</v>
      </c>
      <c r="H8" s="607">
        <v>0</v>
      </c>
      <c r="I8" s="607">
        <v>3</v>
      </c>
      <c r="J8" s="607">
        <v>3</v>
      </c>
      <c r="K8" s="607">
        <v>0</v>
      </c>
      <c r="L8" s="607">
        <v>0</v>
      </c>
    </row>
    <row r="9" spans="1:12" s="512" customFormat="1" ht="76.5">
      <c r="A9" s="605" t="s">
        <v>752</v>
      </c>
      <c r="B9" s="605">
        <v>4</v>
      </c>
      <c r="C9" s="605" t="s">
        <v>172</v>
      </c>
      <c r="D9" s="605" t="s">
        <v>200</v>
      </c>
      <c r="E9" s="607">
        <v>25</v>
      </c>
      <c r="F9" s="607">
        <v>22</v>
      </c>
      <c r="G9" s="607">
        <v>3</v>
      </c>
      <c r="H9" s="607">
        <v>0</v>
      </c>
      <c r="I9" s="607">
        <v>25</v>
      </c>
      <c r="J9" s="607">
        <v>22</v>
      </c>
      <c r="K9" s="607">
        <v>3</v>
      </c>
      <c r="L9" s="607">
        <v>0</v>
      </c>
    </row>
    <row r="10" spans="1:12" s="512" customFormat="1" ht="38.25">
      <c r="A10" s="605" t="s">
        <v>753</v>
      </c>
      <c r="B10" s="605">
        <v>4</v>
      </c>
      <c r="C10" s="605" t="s">
        <v>172</v>
      </c>
      <c r="D10" s="605" t="s">
        <v>86</v>
      </c>
      <c r="E10" s="607">
        <v>13</v>
      </c>
      <c r="F10" s="607">
        <v>13</v>
      </c>
      <c r="G10" s="607">
        <v>0</v>
      </c>
      <c r="H10" s="607">
        <v>0</v>
      </c>
      <c r="I10" s="607">
        <v>10</v>
      </c>
      <c r="J10" s="607">
        <v>10</v>
      </c>
      <c r="K10" s="607">
        <v>0</v>
      </c>
      <c r="L10" s="607">
        <v>0</v>
      </c>
    </row>
    <row r="11" spans="1:12" s="512" customFormat="1" ht="38.25">
      <c r="A11" s="605" t="s">
        <v>754</v>
      </c>
      <c r="B11" s="605">
        <v>4</v>
      </c>
      <c r="C11" s="605" t="s">
        <v>172</v>
      </c>
      <c r="D11" s="605" t="s">
        <v>99</v>
      </c>
      <c r="E11" s="607">
        <v>19</v>
      </c>
      <c r="F11" s="607">
        <v>17</v>
      </c>
      <c r="G11" s="607">
        <v>2</v>
      </c>
      <c r="H11" s="607">
        <v>0</v>
      </c>
      <c r="I11" s="607">
        <v>17</v>
      </c>
      <c r="J11" s="607">
        <v>15</v>
      </c>
      <c r="K11" s="607">
        <v>2</v>
      </c>
      <c r="L11" s="607">
        <v>0</v>
      </c>
    </row>
    <row r="12" spans="1:12" s="512" customFormat="1" ht="51">
      <c r="A12" s="605" t="s">
        <v>755</v>
      </c>
      <c r="B12" s="605">
        <v>4</v>
      </c>
      <c r="C12" s="605" t="s">
        <v>172</v>
      </c>
      <c r="D12" s="605" t="s">
        <v>216</v>
      </c>
      <c r="E12" s="607">
        <v>93</v>
      </c>
      <c r="F12" s="607">
        <v>81</v>
      </c>
      <c r="G12" s="607">
        <v>12</v>
      </c>
      <c r="H12" s="607">
        <v>0</v>
      </c>
      <c r="I12" s="607">
        <v>71</v>
      </c>
      <c r="J12" s="607">
        <v>61</v>
      </c>
      <c r="K12" s="607">
        <v>10</v>
      </c>
      <c r="L12" s="607">
        <v>0</v>
      </c>
    </row>
    <row r="13" spans="1:12" s="512" customFormat="1" ht="63.75">
      <c r="A13" s="605" t="s">
        <v>756</v>
      </c>
      <c r="B13" s="605">
        <v>4</v>
      </c>
      <c r="C13" s="605" t="s">
        <v>172</v>
      </c>
      <c r="D13" s="605" t="s">
        <v>23</v>
      </c>
      <c r="E13" s="607">
        <v>9</v>
      </c>
      <c r="F13" s="607">
        <v>9</v>
      </c>
      <c r="G13" s="607">
        <v>0</v>
      </c>
      <c r="H13" s="607">
        <v>0</v>
      </c>
      <c r="I13" s="607">
        <v>9</v>
      </c>
      <c r="J13" s="607">
        <v>9</v>
      </c>
      <c r="K13" s="607">
        <v>0</v>
      </c>
      <c r="L13" s="607">
        <v>0</v>
      </c>
    </row>
    <row r="14" spans="1:12" s="512" customFormat="1" ht="38.25">
      <c r="A14" s="605" t="s">
        <v>757</v>
      </c>
      <c r="B14" s="605">
        <v>4</v>
      </c>
      <c r="C14" s="605" t="s">
        <v>172</v>
      </c>
      <c r="D14" s="605" t="s">
        <v>24</v>
      </c>
      <c r="E14" s="607">
        <v>7</v>
      </c>
      <c r="F14" s="607">
        <v>7</v>
      </c>
      <c r="G14" s="607">
        <v>0</v>
      </c>
      <c r="H14" s="607">
        <v>0</v>
      </c>
      <c r="I14" s="607">
        <v>7</v>
      </c>
      <c r="J14" s="607">
        <v>7</v>
      </c>
      <c r="K14" s="607">
        <v>0</v>
      </c>
      <c r="L14" s="607">
        <v>0</v>
      </c>
    </row>
    <row r="15" spans="1:12" s="512" customFormat="1" ht="38.25">
      <c r="A15" s="605" t="s">
        <v>758</v>
      </c>
      <c r="B15" s="605">
        <v>4</v>
      </c>
      <c r="C15" s="605" t="s">
        <v>172</v>
      </c>
      <c r="D15" s="605" t="s">
        <v>25</v>
      </c>
      <c r="E15" s="607">
        <v>18</v>
      </c>
      <c r="F15" s="607">
        <v>15</v>
      </c>
      <c r="G15" s="607">
        <v>3</v>
      </c>
      <c r="H15" s="607">
        <v>0</v>
      </c>
      <c r="I15" s="607">
        <v>18</v>
      </c>
      <c r="J15" s="607">
        <v>15</v>
      </c>
      <c r="K15" s="607">
        <v>3</v>
      </c>
      <c r="L15" s="607">
        <v>0</v>
      </c>
    </row>
    <row r="16" spans="1:12" s="512" customFormat="1" ht="51">
      <c r="A16" s="605" t="s">
        <v>759</v>
      </c>
      <c r="B16" s="605">
        <v>4</v>
      </c>
      <c r="C16" s="605" t="s">
        <v>172</v>
      </c>
      <c r="D16" s="605" t="s">
        <v>201</v>
      </c>
      <c r="E16" s="607">
        <v>15</v>
      </c>
      <c r="F16" s="607">
        <v>15</v>
      </c>
      <c r="G16" s="607">
        <v>0</v>
      </c>
      <c r="H16" s="607">
        <v>0</v>
      </c>
      <c r="I16" s="607">
        <v>13</v>
      </c>
      <c r="J16" s="607">
        <v>13</v>
      </c>
      <c r="K16" s="607">
        <v>0</v>
      </c>
      <c r="L16" s="607">
        <v>0</v>
      </c>
    </row>
    <row r="17" spans="1:12" s="512" customFormat="1" ht="51">
      <c r="A17" s="605" t="s">
        <v>760</v>
      </c>
      <c r="B17" s="605">
        <v>4</v>
      </c>
      <c r="C17" s="605" t="s">
        <v>172</v>
      </c>
      <c r="D17" s="605" t="s">
        <v>181</v>
      </c>
      <c r="E17" s="607">
        <v>12</v>
      </c>
      <c r="F17" s="607">
        <v>12</v>
      </c>
      <c r="G17" s="607">
        <v>0</v>
      </c>
      <c r="H17" s="607">
        <v>0</v>
      </c>
      <c r="I17" s="607">
        <v>12</v>
      </c>
      <c r="J17" s="607">
        <v>12</v>
      </c>
      <c r="K17" s="607">
        <v>0</v>
      </c>
      <c r="L17" s="607">
        <v>0</v>
      </c>
    </row>
    <row r="18" spans="1:12" s="512" customFormat="1" ht="38.25">
      <c r="A18" s="605" t="s">
        <v>761</v>
      </c>
      <c r="B18" s="605">
        <v>4</v>
      </c>
      <c r="C18" s="605" t="s">
        <v>172</v>
      </c>
      <c r="D18" s="605" t="s">
        <v>231</v>
      </c>
      <c r="E18" s="607">
        <v>23</v>
      </c>
      <c r="F18" s="607">
        <v>22</v>
      </c>
      <c r="G18" s="607">
        <v>1</v>
      </c>
      <c r="H18" s="607">
        <v>0</v>
      </c>
      <c r="I18" s="607">
        <v>22</v>
      </c>
      <c r="J18" s="607">
        <v>21</v>
      </c>
      <c r="K18" s="607">
        <v>1</v>
      </c>
      <c r="L18" s="607">
        <v>0</v>
      </c>
    </row>
    <row r="19" spans="1:12" s="512" customFormat="1" ht="38.25">
      <c r="A19" s="605" t="s">
        <v>762</v>
      </c>
      <c r="B19" s="605">
        <v>4</v>
      </c>
      <c r="C19" s="605" t="s">
        <v>172</v>
      </c>
      <c r="D19" s="605" t="s">
        <v>100</v>
      </c>
      <c r="E19" s="607">
        <v>15</v>
      </c>
      <c r="F19" s="607">
        <v>13</v>
      </c>
      <c r="G19" s="607">
        <v>2</v>
      </c>
      <c r="H19" s="607">
        <v>0</v>
      </c>
      <c r="I19" s="607">
        <v>10</v>
      </c>
      <c r="J19" s="607">
        <v>9</v>
      </c>
      <c r="K19" s="607">
        <v>1</v>
      </c>
      <c r="L19" s="607">
        <v>0</v>
      </c>
    </row>
    <row r="20" spans="1:12" s="512" customFormat="1" ht="51">
      <c r="A20" s="605" t="s">
        <v>763</v>
      </c>
      <c r="B20" s="605">
        <v>4</v>
      </c>
      <c r="C20" s="605" t="s">
        <v>172</v>
      </c>
      <c r="D20" s="605" t="s">
        <v>182</v>
      </c>
      <c r="E20" s="607">
        <v>14</v>
      </c>
      <c r="F20" s="607">
        <v>12</v>
      </c>
      <c r="G20" s="607">
        <v>2</v>
      </c>
      <c r="H20" s="607">
        <v>0</v>
      </c>
      <c r="I20" s="607">
        <v>13</v>
      </c>
      <c r="J20" s="607">
        <v>11</v>
      </c>
      <c r="K20" s="607">
        <v>2</v>
      </c>
      <c r="L20" s="607">
        <v>0</v>
      </c>
    </row>
    <row r="21" spans="1:12" s="512" customFormat="1" ht="38.25">
      <c r="A21" s="605" t="s">
        <v>764</v>
      </c>
      <c r="B21" s="605">
        <v>4</v>
      </c>
      <c r="C21" s="605" t="s">
        <v>172</v>
      </c>
      <c r="D21" s="605" t="s">
        <v>202</v>
      </c>
      <c r="E21" s="607">
        <v>26</v>
      </c>
      <c r="F21" s="607">
        <v>23</v>
      </c>
      <c r="G21" s="607">
        <v>3</v>
      </c>
      <c r="H21" s="607">
        <v>0</v>
      </c>
      <c r="I21" s="607">
        <v>26</v>
      </c>
      <c r="J21" s="607">
        <v>23</v>
      </c>
      <c r="K21" s="607">
        <v>3</v>
      </c>
      <c r="L21" s="607">
        <v>0</v>
      </c>
    </row>
    <row r="22" spans="1:12" s="512" customFormat="1" ht="38.25">
      <c r="A22" s="605" t="s">
        <v>765</v>
      </c>
      <c r="B22" s="605">
        <v>4</v>
      </c>
      <c r="C22" s="605" t="s">
        <v>172</v>
      </c>
      <c r="D22" s="605" t="s">
        <v>101</v>
      </c>
      <c r="E22" s="607">
        <v>45</v>
      </c>
      <c r="F22" s="607">
        <v>41</v>
      </c>
      <c r="G22" s="607">
        <v>4</v>
      </c>
      <c r="H22" s="607">
        <v>0</v>
      </c>
      <c r="I22" s="607">
        <v>42</v>
      </c>
      <c r="J22" s="607">
        <v>39</v>
      </c>
      <c r="K22" s="607">
        <v>3</v>
      </c>
      <c r="L22" s="607">
        <v>0</v>
      </c>
    </row>
    <row r="23" spans="1:12" s="512" customFormat="1" ht="51">
      <c r="A23" s="605" t="s">
        <v>766</v>
      </c>
      <c r="B23" s="605">
        <v>4</v>
      </c>
      <c r="C23" s="605" t="s">
        <v>172</v>
      </c>
      <c r="D23" s="605" t="s">
        <v>183</v>
      </c>
      <c r="E23" s="607">
        <v>57</v>
      </c>
      <c r="F23" s="607">
        <v>52</v>
      </c>
      <c r="G23" s="607">
        <v>5</v>
      </c>
      <c r="H23" s="607">
        <v>0</v>
      </c>
      <c r="I23" s="607">
        <v>54</v>
      </c>
      <c r="J23" s="607">
        <v>49</v>
      </c>
      <c r="K23" s="607">
        <v>5</v>
      </c>
      <c r="L23" s="607">
        <v>0</v>
      </c>
    </row>
    <row r="24" spans="1:12" s="512" customFormat="1" ht="38.25">
      <c r="A24" s="605" t="s">
        <v>767</v>
      </c>
      <c r="B24" s="605">
        <v>4</v>
      </c>
      <c r="C24" s="605" t="s">
        <v>172</v>
      </c>
      <c r="D24" s="605" t="s">
        <v>26</v>
      </c>
      <c r="E24" s="607">
        <v>13</v>
      </c>
      <c r="F24" s="607">
        <v>12</v>
      </c>
      <c r="G24" s="607">
        <v>1</v>
      </c>
      <c r="H24" s="607">
        <v>0</v>
      </c>
      <c r="I24" s="607">
        <v>13</v>
      </c>
      <c r="J24" s="607">
        <v>12</v>
      </c>
      <c r="K24" s="607">
        <v>1</v>
      </c>
      <c r="L24" s="607">
        <v>0</v>
      </c>
    </row>
    <row r="25" spans="1:12" s="512" customFormat="1" ht="51">
      <c r="A25" s="605" t="s">
        <v>768</v>
      </c>
      <c r="B25" s="605">
        <v>4</v>
      </c>
      <c r="C25" s="605" t="s">
        <v>172</v>
      </c>
      <c r="D25" s="605" t="s">
        <v>232</v>
      </c>
      <c r="E25" s="607">
        <v>8</v>
      </c>
      <c r="F25" s="607">
        <v>8</v>
      </c>
      <c r="G25" s="607">
        <v>0</v>
      </c>
      <c r="H25" s="607">
        <v>0</v>
      </c>
      <c r="I25" s="607">
        <v>8</v>
      </c>
      <c r="J25" s="607">
        <v>8</v>
      </c>
      <c r="K25" s="607">
        <v>0</v>
      </c>
      <c r="L25" s="607">
        <v>0</v>
      </c>
    </row>
    <row r="26" spans="1:12" s="512" customFormat="1" ht="51">
      <c r="A26" s="605" t="s">
        <v>769</v>
      </c>
      <c r="B26" s="605">
        <v>4</v>
      </c>
      <c r="C26" s="605" t="s">
        <v>172</v>
      </c>
      <c r="D26" s="605" t="s">
        <v>87</v>
      </c>
      <c r="E26" s="607">
        <v>47</v>
      </c>
      <c r="F26" s="607">
        <v>42</v>
      </c>
      <c r="G26" s="607">
        <v>5</v>
      </c>
      <c r="H26" s="607">
        <v>0</v>
      </c>
      <c r="I26" s="607">
        <v>43</v>
      </c>
      <c r="J26" s="607">
        <v>38</v>
      </c>
      <c r="K26" s="607">
        <v>5</v>
      </c>
      <c r="L26" s="607">
        <v>0</v>
      </c>
    </row>
    <row r="27" spans="1:12" s="512" customFormat="1" ht="38.25">
      <c r="A27" s="605" t="s">
        <v>770</v>
      </c>
      <c r="B27" s="605">
        <v>4</v>
      </c>
      <c r="C27" s="605" t="s">
        <v>172</v>
      </c>
      <c r="D27" s="605" t="s">
        <v>102</v>
      </c>
      <c r="E27" s="607">
        <v>13</v>
      </c>
      <c r="F27" s="607">
        <v>13</v>
      </c>
      <c r="G27" s="607">
        <v>0</v>
      </c>
      <c r="H27" s="607">
        <v>0</v>
      </c>
      <c r="I27" s="607">
        <v>12</v>
      </c>
      <c r="J27" s="607">
        <v>12</v>
      </c>
      <c r="K27" s="607">
        <v>0</v>
      </c>
      <c r="L27" s="607">
        <v>0</v>
      </c>
    </row>
    <row r="28" spans="1:12" s="512" customFormat="1" ht="63.75">
      <c r="A28" s="605" t="s">
        <v>771</v>
      </c>
      <c r="B28" s="605">
        <v>4</v>
      </c>
      <c r="C28" s="605" t="s">
        <v>172</v>
      </c>
      <c r="D28" s="605" t="s">
        <v>88</v>
      </c>
      <c r="E28" s="607">
        <v>34</v>
      </c>
      <c r="F28" s="607">
        <v>31</v>
      </c>
      <c r="G28" s="607">
        <v>3</v>
      </c>
      <c r="H28" s="607">
        <v>0</v>
      </c>
      <c r="I28" s="607">
        <v>32</v>
      </c>
      <c r="J28" s="607">
        <v>29</v>
      </c>
      <c r="K28" s="607">
        <v>3</v>
      </c>
      <c r="L28" s="607">
        <v>0</v>
      </c>
    </row>
    <row r="29" spans="1:12" s="512" customFormat="1" ht="51">
      <c r="A29" s="605" t="s">
        <v>772</v>
      </c>
      <c r="B29" s="605">
        <v>4</v>
      </c>
      <c r="C29" s="605" t="s">
        <v>172</v>
      </c>
      <c r="D29" s="605" t="s">
        <v>27</v>
      </c>
      <c r="E29" s="607">
        <v>11</v>
      </c>
      <c r="F29" s="607">
        <v>10</v>
      </c>
      <c r="G29" s="607">
        <v>1</v>
      </c>
      <c r="H29" s="607">
        <v>0</v>
      </c>
      <c r="I29" s="607">
        <v>11</v>
      </c>
      <c r="J29" s="607">
        <v>10</v>
      </c>
      <c r="K29" s="607">
        <v>1</v>
      </c>
      <c r="L29" s="607">
        <v>0</v>
      </c>
    </row>
    <row r="30" spans="1:12" s="512" customFormat="1" ht="63.75">
      <c r="A30" s="605" t="s">
        <v>773</v>
      </c>
      <c r="B30" s="605">
        <v>4</v>
      </c>
      <c r="C30" s="605" t="s">
        <v>172</v>
      </c>
      <c r="D30" s="605" t="s">
        <v>28</v>
      </c>
      <c r="E30" s="607">
        <v>23</v>
      </c>
      <c r="F30" s="607">
        <v>20</v>
      </c>
      <c r="G30" s="607">
        <v>3</v>
      </c>
      <c r="H30" s="607">
        <v>0</v>
      </c>
      <c r="I30" s="607">
        <v>22</v>
      </c>
      <c r="J30" s="607">
        <v>19</v>
      </c>
      <c r="K30" s="607">
        <v>3</v>
      </c>
      <c r="L30" s="607">
        <v>0</v>
      </c>
    </row>
    <row r="31" spans="1:12" s="512" customFormat="1" ht="51">
      <c r="A31" s="605" t="s">
        <v>7402</v>
      </c>
      <c r="B31" s="605">
        <v>4</v>
      </c>
      <c r="C31" s="605" t="s">
        <v>172</v>
      </c>
      <c r="D31" s="605" t="s">
        <v>103</v>
      </c>
      <c r="E31" s="607">
        <v>1</v>
      </c>
      <c r="F31" s="607">
        <v>1</v>
      </c>
      <c r="G31" s="607">
        <v>0</v>
      </c>
      <c r="H31" s="607">
        <v>0</v>
      </c>
      <c r="I31" s="607">
        <v>1</v>
      </c>
      <c r="J31" s="607">
        <v>1</v>
      </c>
      <c r="K31" s="607">
        <v>0</v>
      </c>
      <c r="L31" s="607">
        <v>0</v>
      </c>
    </row>
    <row r="32" spans="1:12" s="512" customFormat="1" ht="38.25">
      <c r="A32" s="605" t="s">
        <v>774</v>
      </c>
      <c r="B32" s="605">
        <v>4</v>
      </c>
      <c r="C32" s="605" t="s">
        <v>172</v>
      </c>
      <c r="D32" s="605" t="s">
        <v>203</v>
      </c>
      <c r="E32" s="607">
        <v>34</v>
      </c>
      <c r="F32" s="607">
        <v>33</v>
      </c>
      <c r="G32" s="607">
        <v>1</v>
      </c>
      <c r="H32" s="607">
        <v>0</v>
      </c>
      <c r="I32" s="607">
        <v>28</v>
      </c>
      <c r="J32" s="607">
        <v>27</v>
      </c>
      <c r="K32" s="607">
        <v>1</v>
      </c>
      <c r="L32" s="607">
        <v>0</v>
      </c>
    </row>
    <row r="33" spans="1:12" s="512" customFormat="1" ht="38.25">
      <c r="A33" s="605" t="s">
        <v>775</v>
      </c>
      <c r="B33" s="605">
        <v>4</v>
      </c>
      <c r="C33" s="605" t="s">
        <v>172</v>
      </c>
      <c r="D33" s="605" t="s">
        <v>217</v>
      </c>
      <c r="E33" s="607">
        <v>21</v>
      </c>
      <c r="F33" s="607">
        <v>20</v>
      </c>
      <c r="G33" s="607">
        <v>1</v>
      </c>
      <c r="H33" s="607">
        <v>0</v>
      </c>
      <c r="I33" s="607">
        <v>19</v>
      </c>
      <c r="J33" s="607">
        <v>18</v>
      </c>
      <c r="K33" s="607">
        <v>1</v>
      </c>
      <c r="L33" s="607">
        <v>0</v>
      </c>
    </row>
    <row r="34" spans="1:12" s="512" customFormat="1" ht="38.25">
      <c r="A34" s="605" t="s">
        <v>776</v>
      </c>
      <c r="B34" s="605">
        <v>4</v>
      </c>
      <c r="C34" s="605" t="s">
        <v>172</v>
      </c>
      <c r="D34" s="605" t="s">
        <v>104</v>
      </c>
      <c r="E34" s="607">
        <v>31</v>
      </c>
      <c r="F34" s="607">
        <v>28</v>
      </c>
      <c r="G34" s="607">
        <v>3</v>
      </c>
      <c r="H34" s="607">
        <v>0</v>
      </c>
      <c r="I34" s="607">
        <v>28</v>
      </c>
      <c r="J34" s="607">
        <v>26</v>
      </c>
      <c r="K34" s="607">
        <v>2</v>
      </c>
      <c r="L34" s="607">
        <v>0</v>
      </c>
    </row>
    <row r="35" spans="1:12" s="512" customFormat="1" ht="38.25">
      <c r="A35" s="605" t="s">
        <v>777</v>
      </c>
      <c r="B35" s="605">
        <v>4</v>
      </c>
      <c r="C35" s="605" t="s">
        <v>172</v>
      </c>
      <c r="D35" s="605" t="s">
        <v>29</v>
      </c>
      <c r="E35" s="607">
        <v>40</v>
      </c>
      <c r="F35" s="607">
        <v>35</v>
      </c>
      <c r="G35" s="607">
        <v>5</v>
      </c>
      <c r="H35" s="607">
        <v>0</v>
      </c>
      <c r="I35" s="607">
        <v>39</v>
      </c>
      <c r="J35" s="607">
        <v>34</v>
      </c>
      <c r="K35" s="607">
        <v>5</v>
      </c>
      <c r="L35" s="607">
        <v>0</v>
      </c>
    </row>
    <row r="36" spans="1:12" s="512" customFormat="1" ht="51">
      <c r="A36" s="605" t="s">
        <v>778</v>
      </c>
      <c r="B36" s="605">
        <v>4</v>
      </c>
      <c r="C36" s="605" t="s">
        <v>172</v>
      </c>
      <c r="D36" s="605" t="s">
        <v>160</v>
      </c>
      <c r="E36" s="607">
        <v>7</v>
      </c>
      <c r="F36" s="607">
        <v>7</v>
      </c>
      <c r="G36" s="607">
        <v>0</v>
      </c>
      <c r="H36" s="607">
        <v>0</v>
      </c>
      <c r="I36" s="607">
        <v>7</v>
      </c>
      <c r="J36" s="607">
        <v>7</v>
      </c>
      <c r="K36" s="607">
        <v>0</v>
      </c>
      <c r="L36" s="607">
        <v>0</v>
      </c>
    </row>
    <row r="37" spans="1:12" s="512" customFormat="1" ht="38.25">
      <c r="A37" s="605" t="s">
        <v>779</v>
      </c>
      <c r="B37" s="605">
        <v>4</v>
      </c>
      <c r="C37" s="605" t="s">
        <v>172</v>
      </c>
      <c r="D37" s="605" t="s">
        <v>77</v>
      </c>
      <c r="E37" s="607">
        <v>14</v>
      </c>
      <c r="F37" s="607">
        <v>12</v>
      </c>
      <c r="G37" s="607">
        <v>2</v>
      </c>
      <c r="H37" s="607">
        <v>0</v>
      </c>
      <c r="I37" s="607">
        <v>10</v>
      </c>
      <c r="J37" s="607">
        <v>8</v>
      </c>
      <c r="K37" s="607">
        <v>2</v>
      </c>
      <c r="L37" s="607">
        <v>0</v>
      </c>
    </row>
    <row r="38" spans="1:12" s="512" customFormat="1" ht="51">
      <c r="A38" s="605" t="s">
        <v>780</v>
      </c>
      <c r="B38" s="605">
        <v>4</v>
      </c>
      <c r="C38" s="605" t="s">
        <v>172</v>
      </c>
      <c r="D38" s="605" t="s">
        <v>78</v>
      </c>
      <c r="E38" s="607">
        <v>47</v>
      </c>
      <c r="F38" s="607">
        <v>44</v>
      </c>
      <c r="G38" s="607">
        <v>3</v>
      </c>
      <c r="H38" s="607">
        <v>0</v>
      </c>
      <c r="I38" s="607">
        <v>44</v>
      </c>
      <c r="J38" s="607">
        <v>41</v>
      </c>
      <c r="K38" s="607">
        <v>3</v>
      </c>
      <c r="L38" s="607">
        <v>0</v>
      </c>
    </row>
    <row r="39" spans="1:12" s="512" customFormat="1" ht="38.25">
      <c r="A39" s="605" t="s">
        <v>781</v>
      </c>
      <c r="B39" s="605">
        <v>4</v>
      </c>
      <c r="C39" s="605" t="s">
        <v>172</v>
      </c>
      <c r="D39" s="605" t="s">
        <v>204</v>
      </c>
      <c r="E39" s="607">
        <v>40</v>
      </c>
      <c r="F39" s="607">
        <v>34</v>
      </c>
      <c r="G39" s="607">
        <v>5</v>
      </c>
      <c r="H39" s="607">
        <v>1</v>
      </c>
      <c r="I39" s="607">
        <v>38</v>
      </c>
      <c r="J39" s="607">
        <v>32</v>
      </c>
      <c r="K39" s="607">
        <v>5</v>
      </c>
      <c r="L39" s="607">
        <v>1</v>
      </c>
    </row>
    <row r="40" spans="1:12" s="512" customFormat="1" ht="38.25">
      <c r="A40" s="605" t="s">
        <v>782</v>
      </c>
      <c r="B40" s="605">
        <v>4</v>
      </c>
      <c r="C40" s="605" t="s">
        <v>172</v>
      </c>
      <c r="D40" s="605" t="s">
        <v>233</v>
      </c>
      <c r="E40" s="607">
        <v>12</v>
      </c>
      <c r="F40" s="607">
        <v>12</v>
      </c>
      <c r="G40" s="607">
        <v>0</v>
      </c>
      <c r="H40" s="607">
        <v>0</v>
      </c>
      <c r="I40" s="607">
        <v>12</v>
      </c>
      <c r="J40" s="607">
        <v>12</v>
      </c>
      <c r="K40" s="607">
        <v>0</v>
      </c>
      <c r="L40" s="607">
        <v>0</v>
      </c>
    </row>
    <row r="41" spans="1:12" s="512" customFormat="1" ht="38.25">
      <c r="A41" s="605" t="s">
        <v>783</v>
      </c>
      <c r="B41" s="605">
        <v>4</v>
      </c>
      <c r="C41" s="605" t="s">
        <v>172</v>
      </c>
      <c r="D41" s="605" t="s">
        <v>205</v>
      </c>
      <c r="E41" s="607">
        <v>46</v>
      </c>
      <c r="F41" s="607">
        <v>43</v>
      </c>
      <c r="G41" s="607">
        <v>3</v>
      </c>
      <c r="H41" s="607">
        <v>0</v>
      </c>
      <c r="I41" s="607">
        <v>44</v>
      </c>
      <c r="J41" s="607">
        <v>41</v>
      </c>
      <c r="K41" s="607">
        <v>3</v>
      </c>
      <c r="L41" s="607">
        <v>0</v>
      </c>
    </row>
    <row r="42" spans="1:12" s="512" customFormat="1" ht="38.25">
      <c r="A42" s="605" t="s">
        <v>784</v>
      </c>
      <c r="B42" s="605">
        <v>4</v>
      </c>
      <c r="C42" s="605" t="s">
        <v>172</v>
      </c>
      <c r="D42" s="605" t="s">
        <v>218</v>
      </c>
      <c r="E42" s="607">
        <v>11</v>
      </c>
      <c r="F42" s="607">
        <v>10</v>
      </c>
      <c r="G42" s="607">
        <v>1</v>
      </c>
      <c r="H42" s="607">
        <v>0</v>
      </c>
      <c r="I42" s="607">
        <v>10</v>
      </c>
      <c r="J42" s="607">
        <v>9</v>
      </c>
      <c r="K42" s="607">
        <v>1</v>
      </c>
      <c r="L42" s="607">
        <v>0</v>
      </c>
    </row>
    <row r="43" spans="1:12" s="512" customFormat="1" ht="38.25">
      <c r="A43" s="605" t="s">
        <v>785</v>
      </c>
      <c r="B43" s="605">
        <v>4</v>
      </c>
      <c r="C43" s="605" t="s">
        <v>172</v>
      </c>
      <c r="D43" s="605" t="s">
        <v>161</v>
      </c>
      <c r="E43" s="607">
        <v>45</v>
      </c>
      <c r="F43" s="607">
        <v>45</v>
      </c>
      <c r="G43" s="607">
        <v>0</v>
      </c>
      <c r="H43" s="607">
        <v>0</v>
      </c>
      <c r="I43" s="607">
        <v>44</v>
      </c>
      <c r="J43" s="607">
        <v>44</v>
      </c>
      <c r="K43" s="607">
        <v>0</v>
      </c>
      <c r="L43" s="607">
        <v>0</v>
      </c>
    </row>
    <row r="44" spans="1:12" s="512" customFormat="1" ht="38.25">
      <c r="A44" s="605" t="s">
        <v>786</v>
      </c>
      <c r="B44" s="605">
        <v>4</v>
      </c>
      <c r="C44" s="605" t="s">
        <v>172</v>
      </c>
      <c r="D44" s="605" t="s">
        <v>105</v>
      </c>
      <c r="E44" s="607">
        <v>24</v>
      </c>
      <c r="F44" s="607">
        <v>20</v>
      </c>
      <c r="G44" s="607">
        <v>4</v>
      </c>
      <c r="H44" s="607">
        <v>0</v>
      </c>
      <c r="I44" s="607">
        <v>21</v>
      </c>
      <c r="J44" s="607">
        <v>17</v>
      </c>
      <c r="K44" s="607">
        <v>4</v>
      </c>
      <c r="L44" s="607">
        <v>0</v>
      </c>
    </row>
    <row r="45" spans="1:12" s="512" customFormat="1" ht="63.75">
      <c r="A45" s="605" t="s">
        <v>787</v>
      </c>
      <c r="B45" s="605">
        <v>4</v>
      </c>
      <c r="C45" s="605" t="s">
        <v>172</v>
      </c>
      <c r="D45" s="605" t="s">
        <v>234</v>
      </c>
      <c r="E45" s="607">
        <v>28</v>
      </c>
      <c r="F45" s="607">
        <v>27</v>
      </c>
      <c r="G45" s="607">
        <v>1</v>
      </c>
      <c r="H45" s="607">
        <v>0</v>
      </c>
      <c r="I45" s="607">
        <v>26</v>
      </c>
      <c r="J45" s="607">
        <v>25</v>
      </c>
      <c r="K45" s="607">
        <v>1</v>
      </c>
      <c r="L45" s="607">
        <v>0</v>
      </c>
    </row>
    <row r="46" spans="1:12" s="512" customFormat="1" ht="51">
      <c r="A46" s="605" t="s">
        <v>788</v>
      </c>
      <c r="B46" s="605">
        <v>4</v>
      </c>
      <c r="C46" s="605" t="s">
        <v>172</v>
      </c>
      <c r="D46" s="605" t="s">
        <v>184</v>
      </c>
      <c r="E46" s="607">
        <v>36</v>
      </c>
      <c r="F46" s="607">
        <v>33</v>
      </c>
      <c r="G46" s="607">
        <v>3</v>
      </c>
      <c r="H46" s="607">
        <v>0</v>
      </c>
      <c r="I46" s="607">
        <v>35</v>
      </c>
      <c r="J46" s="607">
        <v>33</v>
      </c>
      <c r="K46" s="607">
        <v>2</v>
      </c>
      <c r="L46" s="607">
        <v>0</v>
      </c>
    </row>
    <row r="47" spans="1:12" s="512" customFormat="1" ht="38.25">
      <c r="A47" s="605" t="s">
        <v>789</v>
      </c>
      <c r="B47" s="605">
        <v>4</v>
      </c>
      <c r="C47" s="605" t="s">
        <v>172</v>
      </c>
      <c r="D47" s="605" t="s">
        <v>106</v>
      </c>
      <c r="E47" s="607">
        <v>20</v>
      </c>
      <c r="F47" s="607">
        <v>19</v>
      </c>
      <c r="G47" s="607">
        <v>1</v>
      </c>
      <c r="H47" s="607">
        <v>0</v>
      </c>
      <c r="I47" s="607">
        <v>16</v>
      </c>
      <c r="J47" s="607">
        <v>15</v>
      </c>
      <c r="K47" s="607">
        <v>1</v>
      </c>
      <c r="L47" s="607">
        <v>0</v>
      </c>
    </row>
    <row r="48" spans="1:12" s="512" customFormat="1" ht="38.25">
      <c r="A48" s="605" t="s">
        <v>790</v>
      </c>
      <c r="B48" s="605">
        <v>4</v>
      </c>
      <c r="C48" s="605" t="s">
        <v>172</v>
      </c>
      <c r="D48" s="605" t="s">
        <v>89</v>
      </c>
      <c r="E48" s="607">
        <v>61</v>
      </c>
      <c r="F48" s="607">
        <v>51</v>
      </c>
      <c r="G48" s="607">
        <v>10</v>
      </c>
      <c r="H48" s="607">
        <v>0</v>
      </c>
      <c r="I48" s="607">
        <v>55</v>
      </c>
      <c r="J48" s="607">
        <v>46</v>
      </c>
      <c r="K48" s="607">
        <v>9</v>
      </c>
      <c r="L48" s="607">
        <v>0</v>
      </c>
    </row>
    <row r="49" spans="1:12" s="512" customFormat="1" ht="51">
      <c r="A49" s="605" t="s">
        <v>791</v>
      </c>
      <c r="B49" s="605">
        <v>4</v>
      </c>
      <c r="C49" s="605" t="s">
        <v>172</v>
      </c>
      <c r="D49" s="605" t="s">
        <v>162</v>
      </c>
      <c r="E49" s="607">
        <v>17</v>
      </c>
      <c r="F49" s="607">
        <v>16</v>
      </c>
      <c r="G49" s="607">
        <v>1</v>
      </c>
      <c r="H49" s="607">
        <v>0</v>
      </c>
      <c r="I49" s="607">
        <v>17</v>
      </c>
      <c r="J49" s="607">
        <v>16</v>
      </c>
      <c r="K49" s="607">
        <v>1</v>
      </c>
      <c r="L49" s="607">
        <v>0</v>
      </c>
    </row>
    <row r="50" spans="1:12" s="512" customFormat="1" ht="51">
      <c r="A50" s="605" t="s">
        <v>792</v>
      </c>
      <c r="B50" s="605">
        <v>4</v>
      </c>
      <c r="C50" s="605" t="s">
        <v>172</v>
      </c>
      <c r="D50" s="605" t="s">
        <v>206</v>
      </c>
      <c r="E50" s="607">
        <v>38</v>
      </c>
      <c r="F50" s="607">
        <v>37</v>
      </c>
      <c r="G50" s="607">
        <v>1</v>
      </c>
      <c r="H50" s="607">
        <v>0</v>
      </c>
      <c r="I50" s="607">
        <v>32</v>
      </c>
      <c r="J50" s="607">
        <v>32</v>
      </c>
      <c r="K50" s="607">
        <v>0</v>
      </c>
      <c r="L50" s="607">
        <v>0</v>
      </c>
    </row>
    <row r="51" spans="1:12" s="512" customFormat="1" ht="51">
      <c r="A51" s="605" t="s">
        <v>793</v>
      </c>
      <c r="B51" s="605">
        <v>4</v>
      </c>
      <c r="C51" s="605" t="s">
        <v>172</v>
      </c>
      <c r="D51" s="605" t="s">
        <v>107</v>
      </c>
      <c r="E51" s="607">
        <v>11</v>
      </c>
      <c r="F51" s="607">
        <v>9</v>
      </c>
      <c r="G51" s="607">
        <v>2</v>
      </c>
      <c r="H51" s="607">
        <v>0</v>
      </c>
      <c r="I51" s="607">
        <v>10</v>
      </c>
      <c r="J51" s="607">
        <v>8</v>
      </c>
      <c r="K51" s="607">
        <v>2</v>
      </c>
      <c r="L51" s="607">
        <v>0</v>
      </c>
    </row>
    <row r="52" spans="1:12" s="512" customFormat="1" ht="38.25">
      <c r="A52" s="605" t="s">
        <v>794</v>
      </c>
      <c r="B52" s="605">
        <v>4</v>
      </c>
      <c r="C52" s="605" t="s">
        <v>172</v>
      </c>
      <c r="D52" s="605" t="s">
        <v>108</v>
      </c>
      <c r="E52" s="607">
        <v>8</v>
      </c>
      <c r="F52" s="607">
        <v>8</v>
      </c>
      <c r="G52" s="607">
        <v>0</v>
      </c>
      <c r="H52" s="607">
        <v>0</v>
      </c>
      <c r="I52" s="607">
        <v>7</v>
      </c>
      <c r="J52" s="607">
        <v>7</v>
      </c>
      <c r="K52" s="607">
        <v>0</v>
      </c>
      <c r="L52" s="607">
        <v>0</v>
      </c>
    </row>
    <row r="53" spans="1:12" s="512" customFormat="1" ht="38.25">
      <c r="A53" s="605" t="s">
        <v>795</v>
      </c>
      <c r="B53" s="605">
        <v>4</v>
      </c>
      <c r="C53" s="605" t="s">
        <v>172</v>
      </c>
      <c r="D53" s="605" t="s">
        <v>30</v>
      </c>
      <c r="E53" s="607">
        <v>8</v>
      </c>
      <c r="F53" s="607">
        <v>6</v>
      </c>
      <c r="G53" s="607">
        <v>2</v>
      </c>
      <c r="H53" s="607">
        <v>0</v>
      </c>
      <c r="I53" s="607">
        <v>7</v>
      </c>
      <c r="J53" s="607">
        <v>5</v>
      </c>
      <c r="K53" s="607">
        <v>2</v>
      </c>
      <c r="L53" s="607">
        <v>0</v>
      </c>
    </row>
    <row r="54" spans="1:12" s="512" customFormat="1" ht="63.75">
      <c r="A54" s="605" t="s">
        <v>796</v>
      </c>
      <c r="B54" s="605">
        <v>4</v>
      </c>
      <c r="C54" s="605" t="s">
        <v>172</v>
      </c>
      <c r="D54" s="605" t="s">
        <v>109</v>
      </c>
      <c r="E54" s="607">
        <v>8</v>
      </c>
      <c r="F54" s="607">
        <v>5</v>
      </c>
      <c r="G54" s="607">
        <v>3</v>
      </c>
      <c r="H54" s="607">
        <v>0</v>
      </c>
      <c r="I54" s="607">
        <v>8</v>
      </c>
      <c r="J54" s="607">
        <v>5</v>
      </c>
      <c r="K54" s="607">
        <v>3</v>
      </c>
      <c r="L54" s="607">
        <v>0</v>
      </c>
    </row>
    <row r="55" spans="1:12" s="512" customFormat="1" ht="51">
      <c r="A55" s="605" t="s">
        <v>797</v>
      </c>
      <c r="B55" s="605">
        <v>4</v>
      </c>
      <c r="C55" s="605" t="s">
        <v>172</v>
      </c>
      <c r="D55" s="605" t="s">
        <v>185</v>
      </c>
      <c r="E55" s="607">
        <v>117</v>
      </c>
      <c r="F55" s="607">
        <v>104</v>
      </c>
      <c r="G55" s="607">
        <v>12</v>
      </c>
      <c r="H55" s="607">
        <v>1</v>
      </c>
      <c r="I55" s="607">
        <v>104</v>
      </c>
      <c r="J55" s="607">
        <v>93</v>
      </c>
      <c r="K55" s="607">
        <v>10</v>
      </c>
      <c r="L55" s="607">
        <v>1</v>
      </c>
    </row>
    <row r="56" spans="1:12" s="512" customFormat="1" ht="38.25">
      <c r="A56" s="605" t="s">
        <v>798</v>
      </c>
      <c r="B56" s="605">
        <v>4</v>
      </c>
      <c r="C56" s="605" t="s">
        <v>172</v>
      </c>
      <c r="D56" s="605" t="s">
        <v>110</v>
      </c>
      <c r="E56" s="607">
        <v>15</v>
      </c>
      <c r="F56" s="607">
        <v>14</v>
      </c>
      <c r="G56" s="607">
        <v>1</v>
      </c>
      <c r="H56" s="607">
        <v>0</v>
      </c>
      <c r="I56" s="607">
        <v>10</v>
      </c>
      <c r="J56" s="607">
        <v>9</v>
      </c>
      <c r="K56" s="607">
        <v>1</v>
      </c>
      <c r="L56" s="607">
        <v>0</v>
      </c>
    </row>
    <row r="57" spans="1:12" s="512" customFormat="1" ht="38.25">
      <c r="A57" s="605" t="s">
        <v>799</v>
      </c>
      <c r="B57" s="605">
        <v>4</v>
      </c>
      <c r="C57" s="605" t="s">
        <v>172</v>
      </c>
      <c r="D57" s="605" t="s">
        <v>111</v>
      </c>
      <c r="E57" s="607">
        <v>12</v>
      </c>
      <c r="F57" s="607">
        <v>10</v>
      </c>
      <c r="G57" s="607">
        <v>2</v>
      </c>
      <c r="H57" s="607">
        <v>0</v>
      </c>
      <c r="I57" s="607">
        <v>9</v>
      </c>
      <c r="J57" s="607">
        <v>7</v>
      </c>
      <c r="K57" s="607">
        <v>2</v>
      </c>
      <c r="L57" s="607">
        <v>0</v>
      </c>
    </row>
    <row r="58" spans="1:12" s="512" customFormat="1" ht="51">
      <c r="A58" s="605" t="s">
        <v>800</v>
      </c>
      <c r="B58" s="605">
        <v>4</v>
      </c>
      <c r="C58" s="605" t="s">
        <v>172</v>
      </c>
      <c r="D58" s="605" t="s">
        <v>163</v>
      </c>
      <c r="E58" s="607">
        <v>4</v>
      </c>
      <c r="F58" s="607">
        <v>4</v>
      </c>
      <c r="G58" s="607">
        <v>0</v>
      </c>
      <c r="H58" s="607">
        <v>0</v>
      </c>
      <c r="I58" s="607">
        <v>3</v>
      </c>
      <c r="J58" s="607">
        <v>3</v>
      </c>
      <c r="K58" s="607">
        <v>0</v>
      </c>
      <c r="L58" s="607">
        <v>0</v>
      </c>
    </row>
    <row r="59" spans="1:12" s="512" customFormat="1" ht="38.25">
      <c r="A59" s="605" t="s">
        <v>801</v>
      </c>
      <c r="B59" s="605">
        <v>4</v>
      </c>
      <c r="C59" s="605" t="s">
        <v>172</v>
      </c>
      <c r="D59" s="605" t="s">
        <v>112</v>
      </c>
      <c r="E59" s="607">
        <v>18</v>
      </c>
      <c r="F59" s="607">
        <v>17</v>
      </c>
      <c r="G59" s="607">
        <v>1</v>
      </c>
      <c r="H59" s="607">
        <v>0</v>
      </c>
      <c r="I59" s="607">
        <v>14</v>
      </c>
      <c r="J59" s="607">
        <v>14</v>
      </c>
      <c r="K59" s="607">
        <v>0</v>
      </c>
      <c r="L59" s="607">
        <v>0</v>
      </c>
    </row>
    <row r="60" spans="1:12" s="512" customFormat="1" ht="51">
      <c r="A60" s="605" t="s">
        <v>802</v>
      </c>
      <c r="B60" s="605">
        <v>4</v>
      </c>
      <c r="C60" s="605" t="s">
        <v>172</v>
      </c>
      <c r="D60" s="605" t="s">
        <v>219</v>
      </c>
      <c r="E60" s="607">
        <v>8</v>
      </c>
      <c r="F60" s="607">
        <v>8</v>
      </c>
      <c r="G60" s="607">
        <v>0</v>
      </c>
      <c r="H60" s="607">
        <v>0</v>
      </c>
      <c r="I60" s="607">
        <v>5</v>
      </c>
      <c r="J60" s="607">
        <v>5</v>
      </c>
      <c r="K60" s="607">
        <v>0</v>
      </c>
      <c r="L60" s="607">
        <v>0</v>
      </c>
    </row>
    <row r="61" spans="1:12" s="512" customFormat="1" ht="51">
      <c r="A61" s="605" t="s">
        <v>803</v>
      </c>
      <c r="B61" s="605">
        <v>4</v>
      </c>
      <c r="C61" s="605" t="s">
        <v>172</v>
      </c>
      <c r="D61" s="605" t="s">
        <v>90</v>
      </c>
      <c r="E61" s="607">
        <v>106</v>
      </c>
      <c r="F61" s="607">
        <v>99</v>
      </c>
      <c r="G61" s="607">
        <v>7</v>
      </c>
      <c r="H61" s="607">
        <v>0</v>
      </c>
      <c r="I61" s="607">
        <v>96</v>
      </c>
      <c r="J61" s="607">
        <v>90</v>
      </c>
      <c r="K61" s="607">
        <v>6</v>
      </c>
      <c r="L61" s="607">
        <v>0</v>
      </c>
    </row>
    <row r="62" spans="1:12" s="512" customFormat="1" ht="38.25">
      <c r="A62" s="605" t="s">
        <v>804</v>
      </c>
      <c r="B62" s="605">
        <v>4</v>
      </c>
      <c r="C62" s="605" t="s">
        <v>172</v>
      </c>
      <c r="D62" s="605" t="s">
        <v>113</v>
      </c>
      <c r="E62" s="607">
        <v>13</v>
      </c>
      <c r="F62" s="607">
        <v>9</v>
      </c>
      <c r="G62" s="607">
        <v>4</v>
      </c>
      <c r="H62" s="607">
        <v>0</v>
      </c>
      <c r="I62" s="607">
        <v>11</v>
      </c>
      <c r="J62" s="607">
        <v>8</v>
      </c>
      <c r="K62" s="607">
        <v>3</v>
      </c>
      <c r="L62" s="607">
        <v>0</v>
      </c>
    </row>
    <row r="63" spans="1:12" s="512" customFormat="1" ht="38.25">
      <c r="A63" s="605" t="s">
        <v>805</v>
      </c>
      <c r="B63" s="605">
        <v>4</v>
      </c>
      <c r="C63" s="605" t="s">
        <v>172</v>
      </c>
      <c r="D63" s="605" t="s">
        <v>114</v>
      </c>
      <c r="E63" s="607">
        <v>11</v>
      </c>
      <c r="F63" s="607">
        <v>10</v>
      </c>
      <c r="G63" s="607">
        <v>1</v>
      </c>
      <c r="H63" s="607">
        <v>0</v>
      </c>
      <c r="I63" s="607">
        <v>11</v>
      </c>
      <c r="J63" s="607">
        <v>10</v>
      </c>
      <c r="K63" s="607">
        <v>1</v>
      </c>
      <c r="L63" s="607">
        <v>0</v>
      </c>
    </row>
    <row r="64" spans="1:12" s="512" customFormat="1" ht="51">
      <c r="A64" s="605" t="s">
        <v>806</v>
      </c>
      <c r="B64" s="605">
        <v>4</v>
      </c>
      <c r="C64" s="605" t="s">
        <v>172</v>
      </c>
      <c r="D64" s="605" t="s">
        <v>186</v>
      </c>
      <c r="E64" s="607">
        <v>4</v>
      </c>
      <c r="F64" s="607">
        <v>3</v>
      </c>
      <c r="G64" s="607">
        <v>1</v>
      </c>
      <c r="H64" s="607">
        <v>0</v>
      </c>
      <c r="I64" s="607">
        <v>4</v>
      </c>
      <c r="J64" s="607">
        <v>3</v>
      </c>
      <c r="K64" s="607">
        <v>1</v>
      </c>
      <c r="L64" s="607">
        <v>0</v>
      </c>
    </row>
    <row r="65" spans="1:12" s="512" customFormat="1" ht="38.25">
      <c r="A65" s="605" t="s">
        <v>807</v>
      </c>
      <c r="B65" s="605">
        <v>4</v>
      </c>
      <c r="C65" s="605" t="s">
        <v>172</v>
      </c>
      <c r="D65" s="605" t="s">
        <v>115</v>
      </c>
      <c r="E65" s="607">
        <v>5</v>
      </c>
      <c r="F65" s="607">
        <v>5</v>
      </c>
      <c r="G65" s="607">
        <v>0</v>
      </c>
      <c r="H65" s="607">
        <v>0</v>
      </c>
      <c r="I65" s="607">
        <v>4</v>
      </c>
      <c r="J65" s="607">
        <v>4</v>
      </c>
      <c r="K65" s="607">
        <v>0</v>
      </c>
      <c r="L65" s="607">
        <v>0</v>
      </c>
    </row>
    <row r="66" spans="1:12" s="512" customFormat="1" ht="63.75">
      <c r="A66" s="605" t="s">
        <v>808</v>
      </c>
      <c r="B66" s="605">
        <v>4</v>
      </c>
      <c r="C66" s="605" t="s">
        <v>172</v>
      </c>
      <c r="D66" s="605" t="s">
        <v>146</v>
      </c>
      <c r="E66" s="607">
        <v>5</v>
      </c>
      <c r="F66" s="607">
        <v>4</v>
      </c>
      <c r="G66" s="607">
        <v>1</v>
      </c>
      <c r="H66" s="607">
        <v>0</v>
      </c>
      <c r="I66" s="607">
        <v>3</v>
      </c>
      <c r="J66" s="607">
        <v>3</v>
      </c>
      <c r="K66" s="607">
        <v>0</v>
      </c>
      <c r="L66" s="607">
        <v>0</v>
      </c>
    </row>
    <row r="67" spans="1:12" s="512" customFormat="1" ht="38.25">
      <c r="A67" s="605" t="s">
        <v>809</v>
      </c>
      <c r="B67" s="605">
        <v>4</v>
      </c>
      <c r="C67" s="605" t="s">
        <v>172</v>
      </c>
      <c r="D67" s="605" t="s">
        <v>187</v>
      </c>
      <c r="E67" s="607">
        <v>117</v>
      </c>
      <c r="F67" s="607">
        <v>111</v>
      </c>
      <c r="G67" s="607">
        <v>6</v>
      </c>
      <c r="H67" s="607">
        <v>0</v>
      </c>
      <c r="I67" s="607">
        <v>110</v>
      </c>
      <c r="J67" s="607">
        <v>104</v>
      </c>
      <c r="K67" s="607">
        <v>6</v>
      </c>
      <c r="L67" s="607">
        <v>0</v>
      </c>
    </row>
    <row r="68" spans="1:12" s="512" customFormat="1" ht="51">
      <c r="A68" s="605" t="s">
        <v>810</v>
      </c>
      <c r="B68" s="605">
        <v>4</v>
      </c>
      <c r="C68" s="605" t="s">
        <v>172</v>
      </c>
      <c r="D68" s="605" t="s">
        <v>235</v>
      </c>
      <c r="E68" s="607">
        <v>29</v>
      </c>
      <c r="F68" s="607">
        <v>28</v>
      </c>
      <c r="G68" s="607">
        <v>1</v>
      </c>
      <c r="H68" s="607">
        <v>0</v>
      </c>
      <c r="I68" s="607">
        <v>27</v>
      </c>
      <c r="J68" s="607">
        <v>26</v>
      </c>
      <c r="K68" s="607">
        <v>1</v>
      </c>
      <c r="L68" s="607">
        <v>0</v>
      </c>
    </row>
    <row r="69" spans="1:12" s="512" customFormat="1" ht="63.75">
      <c r="A69" s="605" t="s">
        <v>811</v>
      </c>
      <c r="B69" s="605">
        <v>4</v>
      </c>
      <c r="C69" s="605" t="s">
        <v>172</v>
      </c>
      <c r="D69" s="605" t="s">
        <v>147</v>
      </c>
      <c r="E69" s="607">
        <v>12</v>
      </c>
      <c r="F69" s="607">
        <v>12</v>
      </c>
      <c r="G69" s="607">
        <v>0</v>
      </c>
      <c r="H69" s="607">
        <v>0</v>
      </c>
      <c r="I69" s="607">
        <v>11</v>
      </c>
      <c r="J69" s="607">
        <v>11</v>
      </c>
      <c r="K69" s="607">
        <v>0</v>
      </c>
      <c r="L69" s="607">
        <v>0</v>
      </c>
    </row>
    <row r="70" spans="1:12" s="512" customFormat="1" ht="38.25">
      <c r="A70" s="605" t="s">
        <v>812</v>
      </c>
      <c r="B70" s="605">
        <v>4</v>
      </c>
      <c r="C70" s="605" t="s">
        <v>172</v>
      </c>
      <c r="D70" s="605" t="s">
        <v>118</v>
      </c>
      <c r="E70" s="607">
        <v>17</v>
      </c>
      <c r="F70" s="607">
        <v>16</v>
      </c>
      <c r="G70" s="607">
        <v>1</v>
      </c>
      <c r="H70" s="607">
        <v>0</v>
      </c>
      <c r="I70" s="607">
        <v>15</v>
      </c>
      <c r="J70" s="607">
        <v>14</v>
      </c>
      <c r="K70" s="607">
        <v>1</v>
      </c>
      <c r="L70" s="607">
        <v>0</v>
      </c>
    </row>
    <row r="71" spans="1:12" s="512" customFormat="1" ht="38.25">
      <c r="A71" s="605" t="s">
        <v>813</v>
      </c>
      <c r="B71" s="605">
        <v>4</v>
      </c>
      <c r="C71" s="605" t="s">
        <v>172</v>
      </c>
      <c r="D71" s="605" t="s">
        <v>31</v>
      </c>
      <c r="E71" s="607">
        <v>4</v>
      </c>
      <c r="F71" s="607">
        <v>2</v>
      </c>
      <c r="G71" s="607">
        <v>2</v>
      </c>
      <c r="H71" s="607">
        <v>0</v>
      </c>
      <c r="I71" s="607">
        <v>4</v>
      </c>
      <c r="J71" s="607">
        <v>2</v>
      </c>
      <c r="K71" s="607">
        <v>2</v>
      </c>
      <c r="L71" s="607">
        <v>0</v>
      </c>
    </row>
    <row r="72" spans="1:12" s="512" customFormat="1" ht="38.25">
      <c r="A72" s="605" t="s">
        <v>814</v>
      </c>
      <c r="B72" s="605">
        <v>4</v>
      </c>
      <c r="C72" s="605" t="s">
        <v>172</v>
      </c>
      <c r="D72" s="605" t="s">
        <v>148</v>
      </c>
      <c r="E72" s="607">
        <v>8</v>
      </c>
      <c r="F72" s="607">
        <v>4</v>
      </c>
      <c r="G72" s="607">
        <v>4</v>
      </c>
      <c r="H72" s="607">
        <v>0</v>
      </c>
      <c r="I72" s="607">
        <v>7</v>
      </c>
      <c r="J72" s="607">
        <v>4</v>
      </c>
      <c r="K72" s="607">
        <v>3</v>
      </c>
      <c r="L72" s="607">
        <v>0</v>
      </c>
    </row>
    <row r="73" spans="1:12" s="512" customFormat="1" ht="38.25">
      <c r="A73" s="605" t="s">
        <v>815</v>
      </c>
      <c r="B73" s="605">
        <v>4</v>
      </c>
      <c r="C73" s="605" t="s">
        <v>172</v>
      </c>
      <c r="D73" s="605" t="s">
        <v>32</v>
      </c>
      <c r="E73" s="607">
        <v>66</v>
      </c>
      <c r="F73" s="607">
        <v>60</v>
      </c>
      <c r="G73" s="607">
        <v>6</v>
      </c>
      <c r="H73" s="607">
        <v>0</v>
      </c>
      <c r="I73" s="607">
        <v>61</v>
      </c>
      <c r="J73" s="607">
        <v>57</v>
      </c>
      <c r="K73" s="607">
        <v>4</v>
      </c>
      <c r="L73" s="607">
        <v>0</v>
      </c>
    </row>
    <row r="74" spans="1:12" s="512" customFormat="1" ht="38.25">
      <c r="A74" s="605" t="s">
        <v>816</v>
      </c>
      <c r="B74" s="605">
        <v>4</v>
      </c>
      <c r="C74" s="605" t="s">
        <v>172</v>
      </c>
      <c r="D74" s="605" t="s">
        <v>119</v>
      </c>
      <c r="E74" s="607">
        <v>58</v>
      </c>
      <c r="F74" s="607">
        <v>58</v>
      </c>
      <c r="G74" s="607">
        <v>0</v>
      </c>
      <c r="H74" s="607">
        <v>0</v>
      </c>
      <c r="I74" s="607">
        <v>57</v>
      </c>
      <c r="J74" s="607">
        <v>57</v>
      </c>
      <c r="K74" s="607">
        <v>0</v>
      </c>
      <c r="L74" s="607">
        <v>0</v>
      </c>
    </row>
    <row r="75" spans="1:12" s="512" customFormat="1" ht="38.25">
      <c r="A75" s="605" t="s">
        <v>817</v>
      </c>
      <c r="B75" s="605">
        <v>4</v>
      </c>
      <c r="C75" s="605" t="s">
        <v>172</v>
      </c>
      <c r="D75" s="605" t="s">
        <v>79</v>
      </c>
      <c r="E75" s="607">
        <v>10</v>
      </c>
      <c r="F75" s="607">
        <v>7</v>
      </c>
      <c r="G75" s="607">
        <v>3</v>
      </c>
      <c r="H75" s="607">
        <v>0</v>
      </c>
      <c r="I75" s="607">
        <v>8</v>
      </c>
      <c r="J75" s="607">
        <v>6</v>
      </c>
      <c r="K75" s="607">
        <v>2</v>
      </c>
      <c r="L75" s="607">
        <v>0</v>
      </c>
    </row>
    <row r="76" spans="1:12" s="512" customFormat="1" ht="51">
      <c r="A76" s="605" t="s">
        <v>818</v>
      </c>
      <c r="B76" s="605">
        <v>4</v>
      </c>
      <c r="C76" s="605" t="s">
        <v>172</v>
      </c>
      <c r="D76" s="605" t="s">
        <v>80</v>
      </c>
      <c r="E76" s="607">
        <v>46</v>
      </c>
      <c r="F76" s="607">
        <v>41</v>
      </c>
      <c r="G76" s="607">
        <v>5</v>
      </c>
      <c r="H76" s="607">
        <v>0</v>
      </c>
      <c r="I76" s="607">
        <v>42</v>
      </c>
      <c r="J76" s="607">
        <v>38</v>
      </c>
      <c r="K76" s="607">
        <v>4</v>
      </c>
      <c r="L76" s="607">
        <v>0</v>
      </c>
    </row>
    <row r="77" spans="1:12" s="512" customFormat="1" ht="38.25">
      <c r="A77" s="605" t="s">
        <v>819</v>
      </c>
      <c r="B77" s="605">
        <v>4</v>
      </c>
      <c r="C77" s="605" t="s">
        <v>172</v>
      </c>
      <c r="D77" s="605" t="s">
        <v>149</v>
      </c>
      <c r="E77" s="607">
        <v>35</v>
      </c>
      <c r="F77" s="607">
        <v>29</v>
      </c>
      <c r="G77" s="607">
        <v>6</v>
      </c>
      <c r="H77" s="607">
        <v>0</v>
      </c>
      <c r="I77" s="607">
        <v>32</v>
      </c>
      <c r="J77" s="607">
        <v>26</v>
      </c>
      <c r="K77" s="607">
        <v>6</v>
      </c>
      <c r="L77" s="607">
        <v>0</v>
      </c>
    </row>
    <row r="78" spans="1:12" s="512" customFormat="1" ht="51">
      <c r="A78" s="605" t="s">
        <v>820</v>
      </c>
      <c r="B78" s="605">
        <v>4</v>
      </c>
      <c r="C78" s="605" t="s">
        <v>172</v>
      </c>
      <c r="D78" s="605" t="s">
        <v>81</v>
      </c>
      <c r="E78" s="607">
        <v>47</v>
      </c>
      <c r="F78" s="607">
        <v>45</v>
      </c>
      <c r="G78" s="607">
        <v>2</v>
      </c>
      <c r="H78" s="607">
        <v>0</v>
      </c>
      <c r="I78" s="607">
        <v>42</v>
      </c>
      <c r="J78" s="607">
        <v>40</v>
      </c>
      <c r="K78" s="607">
        <v>2</v>
      </c>
      <c r="L78" s="607">
        <v>0</v>
      </c>
    </row>
    <row r="79" spans="1:12" s="512" customFormat="1" ht="38.25">
      <c r="A79" s="605" t="s">
        <v>821</v>
      </c>
      <c r="B79" s="605">
        <v>4</v>
      </c>
      <c r="C79" s="605" t="s">
        <v>172</v>
      </c>
      <c r="D79" s="605" t="s">
        <v>33</v>
      </c>
      <c r="E79" s="607">
        <v>21</v>
      </c>
      <c r="F79" s="607">
        <v>18</v>
      </c>
      <c r="G79" s="607">
        <v>3</v>
      </c>
      <c r="H79" s="607">
        <v>0</v>
      </c>
      <c r="I79" s="607">
        <v>19</v>
      </c>
      <c r="J79" s="607">
        <v>16</v>
      </c>
      <c r="K79" s="607">
        <v>3</v>
      </c>
      <c r="L79" s="607">
        <v>0</v>
      </c>
    </row>
    <row r="80" spans="1:12" s="512" customFormat="1" ht="38.25">
      <c r="A80" s="605" t="s">
        <v>822</v>
      </c>
      <c r="B80" s="605">
        <v>4</v>
      </c>
      <c r="C80" s="605" t="s">
        <v>172</v>
      </c>
      <c r="D80" s="605" t="s">
        <v>91</v>
      </c>
      <c r="E80" s="607">
        <v>8</v>
      </c>
      <c r="F80" s="607">
        <v>7</v>
      </c>
      <c r="G80" s="607">
        <v>1</v>
      </c>
      <c r="H80" s="607">
        <v>0</v>
      </c>
      <c r="I80" s="607">
        <v>7</v>
      </c>
      <c r="J80" s="607">
        <v>6</v>
      </c>
      <c r="K80" s="607">
        <v>1</v>
      </c>
      <c r="L80" s="607">
        <v>0</v>
      </c>
    </row>
    <row r="81" spans="1:12" s="512" customFormat="1" ht="51">
      <c r="A81" s="605" t="s">
        <v>823</v>
      </c>
      <c r="B81" s="605">
        <v>4</v>
      </c>
      <c r="C81" s="605" t="s">
        <v>172</v>
      </c>
      <c r="D81" s="605" t="s">
        <v>34</v>
      </c>
      <c r="E81" s="607">
        <v>32</v>
      </c>
      <c r="F81" s="607">
        <v>31</v>
      </c>
      <c r="G81" s="607">
        <v>1</v>
      </c>
      <c r="H81" s="607">
        <v>0</v>
      </c>
      <c r="I81" s="607">
        <v>29</v>
      </c>
      <c r="J81" s="607">
        <v>28</v>
      </c>
      <c r="K81" s="607">
        <v>1</v>
      </c>
      <c r="L81" s="607">
        <v>0</v>
      </c>
    </row>
    <row r="82" spans="1:12" s="512" customFormat="1" ht="38.25">
      <c r="A82" s="605" t="s">
        <v>824</v>
      </c>
      <c r="B82" s="605">
        <v>4</v>
      </c>
      <c r="C82" s="605" t="s">
        <v>172</v>
      </c>
      <c r="D82" s="605" t="s">
        <v>188</v>
      </c>
      <c r="E82" s="607">
        <v>17</v>
      </c>
      <c r="F82" s="607">
        <v>17</v>
      </c>
      <c r="G82" s="607">
        <v>0</v>
      </c>
      <c r="H82" s="607">
        <v>0</v>
      </c>
      <c r="I82" s="607">
        <v>15</v>
      </c>
      <c r="J82" s="607">
        <v>15</v>
      </c>
      <c r="K82" s="607">
        <v>0</v>
      </c>
      <c r="L82" s="607">
        <v>0</v>
      </c>
    </row>
    <row r="83" spans="1:12" s="512" customFormat="1" ht="38.25">
      <c r="A83" s="605" t="s">
        <v>825</v>
      </c>
      <c r="B83" s="605">
        <v>4</v>
      </c>
      <c r="C83" s="605" t="s">
        <v>172</v>
      </c>
      <c r="D83" s="605" t="s">
        <v>150</v>
      </c>
      <c r="E83" s="607">
        <v>11</v>
      </c>
      <c r="F83" s="607">
        <v>9</v>
      </c>
      <c r="G83" s="607">
        <v>2</v>
      </c>
      <c r="H83" s="607">
        <v>0</v>
      </c>
      <c r="I83" s="607">
        <v>9</v>
      </c>
      <c r="J83" s="607">
        <v>8</v>
      </c>
      <c r="K83" s="607">
        <v>1</v>
      </c>
      <c r="L83" s="607">
        <v>0</v>
      </c>
    </row>
    <row r="84" spans="1:12" s="512" customFormat="1" ht="51">
      <c r="A84" s="605" t="s">
        <v>826</v>
      </c>
      <c r="B84" s="605">
        <v>4</v>
      </c>
      <c r="C84" s="605" t="s">
        <v>172</v>
      </c>
      <c r="D84" s="605" t="s">
        <v>164</v>
      </c>
      <c r="E84" s="607">
        <v>5</v>
      </c>
      <c r="F84" s="607">
        <v>5</v>
      </c>
      <c r="G84" s="607">
        <v>0</v>
      </c>
      <c r="H84" s="607">
        <v>0</v>
      </c>
      <c r="I84" s="607">
        <v>4</v>
      </c>
      <c r="J84" s="607">
        <v>4</v>
      </c>
      <c r="K84" s="607">
        <v>0</v>
      </c>
      <c r="L84" s="607">
        <v>0</v>
      </c>
    </row>
    <row r="85" spans="1:12" s="512" customFormat="1" ht="51">
      <c r="A85" s="605" t="s">
        <v>827</v>
      </c>
      <c r="B85" s="605">
        <v>4</v>
      </c>
      <c r="C85" s="605" t="s">
        <v>172</v>
      </c>
      <c r="D85" s="605" t="s">
        <v>189</v>
      </c>
      <c r="E85" s="607">
        <v>43</v>
      </c>
      <c r="F85" s="607">
        <v>38</v>
      </c>
      <c r="G85" s="607">
        <v>5</v>
      </c>
      <c r="H85" s="607">
        <v>0</v>
      </c>
      <c r="I85" s="607">
        <v>40</v>
      </c>
      <c r="J85" s="607">
        <v>36</v>
      </c>
      <c r="K85" s="607">
        <v>4</v>
      </c>
      <c r="L85" s="607">
        <v>0</v>
      </c>
    </row>
    <row r="86" spans="1:12" s="512" customFormat="1" ht="63.75">
      <c r="A86" s="605" t="s">
        <v>828</v>
      </c>
      <c r="B86" s="605">
        <v>4</v>
      </c>
      <c r="C86" s="605" t="s">
        <v>172</v>
      </c>
      <c r="D86" s="605" t="s">
        <v>165</v>
      </c>
      <c r="E86" s="607">
        <v>12</v>
      </c>
      <c r="F86" s="607">
        <v>9</v>
      </c>
      <c r="G86" s="607">
        <v>3</v>
      </c>
      <c r="H86" s="607">
        <v>0</v>
      </c>
      <c r="I86" s="607">
        <v>12</v>
      </c>
      <c r="J86" s="607">
        <v>9</v>
      </c>
      <c r="K86" s="607">
        <v>3</v>
      </c>
      <c r="L86" s="607">
        <v>0</v>
      </c>
    </row>
    <row r="87" spans="1:12" s="512" customFormat="1" ht="38.25">
      <c r="A87" s="605" t="s">
        <v>829</v>
      </c>
      <c r="B87" s="605">
        <v>4</v>
      </c>
      <c r="C87" s="605" t="s">
        <v>172</v>
      </c>
      <c r="D87" s="605" t="s">
        <v>151</v>
      </c>
      <c r="E87" s="607">
        <v>11</v>
      </c>
      <c r="F87" s="607">
        <v>9</v>
      </c>
      <c r="G87" s="607">
        <v>2</v>
      </c>
      <c r="H87" s="607">
        <v>0</v>
      </c>
      <c r="I87" s="607">
        <v>9</v>
      </c>
      <c r="J87" s="607">
        <v>7</v>
      </c>
      <c r="K87" s="607">
        <v>2</v>
      </c>
      <c r="L87" s="607">
        <v>0</v>
      </c>
    </row>
    <row r="88" spans="1:12" s="512" customFormat="1" ht="38.25">
      <c r="A88" s="605" t="s">
        <v>830</v>
      </c>
      <c r="B88" s="605">
        <v>4</v>
      </c>
      <c r="C88" s="605" t="s">
        <v>172</v>
      </c>
      <c r="D88" s="605" t="s">
        <v>92</v>
      </c>
      <c r="E88" s="607">
        <v>38</v>
      </c>
      <c r="F88" s="607">
        <v>38</v>
      </c>
      <c r="G88" s="607">
        <v>0</v>
      </c>
      <c r="H88" s="607">
        <v>0</v>
      </c>
      <c r="I88" s="607">
        <v>32</v>
      </c>
      <c r="J88" s="607">
        <v>32</v>
      </c>
      <c r="K88" s="607">
        <v>0</v>
      </c>
      <c r="L88" s="607">
        <v>0</v>
      </c>
    </row>
    <row r="89" spans="1:12" s="512" customFormat="1" ht="76.5">
      <c r="A89" s="605" t="s">
        <v>831</v>
      </c>
      <c r="B89" s="605">
        <v>4</v>
      </c>
      <c r="C89" s="605" t="s">
        <v>172</v>
      </c>
      <c r="D89" s="605" t="s">
        <v>59</v>
      </c>
      <c r="E89" s="607">
        <v>3</v>
      </c>
      <c r="F89" s="607">
        <v>3</v>
      </c>
      <c r="G89" s="607">
        <v>0</v>
      </c>
      <c r="H89" s="607">
        <v>0</v>
      </c>
      <c r="I89" s="607">
        <v>3</v>
      </c>
      <c r="J89" s="607">
        <v>3</v>
      </c>
      <c r="K89" s="607">
        <v>0</v>
      </c>
      <c r="L89" s="607">
        <v>0</v>
      </c>
    </row>
    <row r="90" spans="1:12" s="512" customFormat="1" ht="63.75">
      <c r="A90" s="605" t="s">
        <v>832</v>
      </c>
      <c r="B90" s="605">
        <v>4</v>
      </c>
      <c r="C90" s="605" t="s">
        <v>172</v>
      </c>
      <c r="D90" s="605" t="s">
        <v>60</v>
      </c>
      <c r="E90" s="607">
        <v>8</v>
      </c>
      <c r="F90" s="607">
        <v>7</v>
      </c>
      <c r="G90" s="607">
        <v>1</v>
      </c>
      <c r="H90" s="607">
        <v>0</v>
      </c>
      <c r="I90" s="607">
        <v>8</v>
      </c>
      <c r="J90" s="607">
        <v>7</v>
      </c>
      <c r="K90" s="607">
        <v>1</v>
      </c>
      <c r="L90" s="607">
        <v>0</v>
      </c>
    </row>
    <row r="91" spans="1:12" s="512" customFormat="1" ht="51">
      <c r="A91" s="605" t="s">
        <v>833</v>
      </c>
      <c r="B91" s="605">
        <v>4</v>
      </c>
      <c r="C91" s="605" t="s">
        <v>172</v>
      </c>
      <c r="D91" s="605" t="s">
        <v>208</v>
      </c>
      <c r="E91" s="607">
        <v>26</v>
      </c>
      <c r="F91" s="607">
        <v>23</v>
      </c>
      <c r="G91" s="607">
        <v>3</v>
      </c>
      <c r="H91" s="607">
        <v>0</v>
      </c>
      <c r="I91" s="607">
        <v>23</v>
      </c>
      <c r="J91" s="607">
        <v>20</v>
      </c>
      <c r="K91" s="607">
        <v>3</v>
      </c>
      <c r="L91" s="607">
        <v>0</v>
      </c>
    </row>
    <row r="92" spans="1:12" s="512" customFormat="1" ht="51">
      <c r="A92" s="605" t="s">
        <v>834</v>
      </c>
      <c r="B92" s="605">
        <v>4</v>
      </c>
      <c r="C92" s="605" t="s">
        <v>172</v>
      </c>
      <c r="D92" s="605" t="s">
        <v>166</v>
      </c>
      <c r="E92" s="607">
        <v>9</v>
      </c>
      <c r="F92" s="607">
        <v>8</v>
      </c>
      <c r="G92" s="607">
        <v>1</v>
      </c>
      <c r="H92" s="607">
        <v>0</v>
      </c>
      <c r="I92" s="607">
        <v>8</v>
      </c>
      <c r="J92" s="607">
        <v>8</v>
      </c>
      <c r="K92" s="607">
        <v>0</v>
      </c>
      <c r="L92" s="607">
        <v>0</v>
      </c>
    </row>
    <row r="93" spans="1:12" s="512" customFormat="1" ht="51">
      <c r="A93" s="605" t="s">
        <v>835</v>
      </c>
      <c r="B93" s="605">
        <v>4</v>
      </c>
      <c r="C93" s="605" t="s">
        <v>172</v>
      </c>
      <c r="D93" s="605" t="s">
        <v>61</v>
      </c>
      <c r="E93" s="607">
        <v>39</v>
      </c>
      <c r="F93" s="607">
        <v>33</v>
      </c>
      <c r="G93" s="607">
        <v>6</v>
      </c>
      <c r="H93" s="607">
        <v>0</v>
      </c>
      <c r="I93" s="607">
        <v>37</v>
      </c>
      <c r="J93" s="607">
        <v>31</v>
      </c>
      <c r="K93" s="607">
        <v>6</v>
      </c>
      <c r="L93" s="607">
        <v>0</v>
      </c>
    </row>
    <row r="94" spans="1:12" s="512" customFormat="1" ht="51">
      <c r="A94" s="605" t="s">
        <v>836</v>
      </c>
      <c r="B94" s="605">
        <v>4</v>
      </c>
      <c r="C94" s="605" t="s">
        <v>172</v>
      </c>
      <c r="D94" s="605" t="s">
        <v>82</v>
      </c>
      <c r="E94" s="607">
        <v>77</v>
      </c>
      <c r="F94" s="607">
        <v>68</v>
      </c>
      <c r="G94" s="607">
        <v>9</v>
      </c>
      <c r="H94" s="607">
        <v>0</v>
      </c>
      <c r="I94" s="607">
        <v>68</v>
      </c>
      <c r="J94" s="607">
        <v>61</v>
      </c>
      <c r="K94" s="607">
        <v>7</v>
      </c>
      <c r="L94" s="607">
        <v>0</v>
      </c>
    </row>
    <row r="95" spans="1:12" s="512" customFormat="1" ht="51">
      <c r="A95" s="605" t="s">
        <v>837</v>
      </c>
      <c r="B95" s="605">
        <v>4</v>
      </c>
      <c r="C95" s="605" t="s">
        <v>172</v>
      </c>
      <c r="D95" s="605" t="s">
        <v>167</v>
      </c>
      <c r="E95" s="607">
        <v>25</v>
      </c>
      <c r="F95" s="607">
        <v>23</v>
      </c>
      <c r="G95" s="607">
        <v>2</v>
      </c>
      <c r="H95" s="607">
        <v>0</v>
      </c>
      <c r="I95" s="607">
        <v>21</v>
      </c>
      <c r="J95" s="607">
        <v>19</v>
      </c>
      <c r="K95" s="607">
        <v>2</v>
      </c>
      <c r="L95" s="607">
        <v>0</v>
      </c>
    </row>
    <row r="96" spans="1:12" s="512" customFormat="1" ht="51">
      <c r="A96" s="605" t="s">
        <v>838</v>
      </c>
      <c r="B96" s="605">
        <v>4</v>
      </c>
      <c r="C96" s="605" t="s">
        <v>172</v>
      </c>
      <c r="D96" s="605" t="s">
        <v>83</v>
      </c>
      <c r="E96" s="607">
        <v>11</v>
      </c>
      <c r="F96" s="607">
        <v>9</v>
      </c>
      <c r="G96" s="607">
        <v>2</v>
      </c>
      <c r="H96" s="607">
        <v>0</v>
      </c>
      <c r="I96" s="607">
        <v>9</v>
      </c>
      <c r="J96" s="607">
        <v>7</v>
      </c>
      <c r="K96" s="607">
        <v>2</v>
      </c>
      <c r="L96" s="607">
        <v>0</v>
      </c>
    </row>
    <row r="97" spans="1:12" s="512" customFormat="1" ht="51">
      <c r="A97" s="605" t="s">
        <v>839</v>
      </c>
      <c r="B97" s="605">
        <v>4</v>
      </c>
      <c r="C97" s="605" t="s">
        <v>172</v>
      </c>
      <c r="D97" s="605" t="s">
        <v>84</v>
      </c>
      <c r="E97" s="607">
        <v>34</v>
      </c>
      <c r="F97" s="607">
        <v>30</v>
      </c>
      <c r="G97" s="607">
        <v>4</v>
      </c>
      <c r="H97" s="607">
        <v>0</v>
      </c>
      <c r="I97" s="607">
        <v>31</v>
      </c>
      <c r="J97" s="607">
        <v>29</v>
      </c>
      <c r="K97" s="607">
        <v>2</v>
      </c>
      <c r="L97" s="607">
        <v>0</v>
      </c>
    </row>
    <row r="98" spans="1:12" s="512" customFormat="1" ht="76.5">
      <c r="A98" s="605" t="s">
        <v>840</v>
      </c>
      <c r="B98" s="605">
        <v>4</v>
      </c>
      <c r="C98" s="605" t="s">
        <v>172</v>
      </c>
      <c r="D98" s="605" t="s">
        <v>179</v>
      </c>
      <c r="E98" s="607">
        <v>4</v>
      </c>
      <c r="F98" s="607">
        <v>4</v>
      </c>
      <c r="G98" s="607">
        <v>0</v>
      </c>
      <c r="H98" s="607">
        <v>0</v>
      </c>
      <c r="I98" s="607">
        <v>3</v>
      </c>
      <c r="J98" s="607">
        <v>3</v>
      </c>
      <c r="K98" s="607">
        <v>0</v>
      </c>
      <c r="L98" s="607">
        <v>0</v>
      </c>
    </row>
    <row r="99" spans="1:12" s="512" customFormat="1" ht="38.25">
      <c r="A99" s="605" t="s">
        <v>841</v>
      </c>
      <c r="B99" s="605">
        <v>4</v>
      </c>
      <c r="C99" s="605" t="s">
        <v>172</v>
      </c>
      <c r="D99" s="605" t="s">
        <v>35</v>
      </c>
      <c r="E99" s="607">
        <v>23</v>
      </c>
      <c r="F99" s="607">
        <v>23</v>
      </c>
      <c r="G99" s="607">
        <v>0</v>
      </c>
      <c r="H99" s="607">
        <v>0</v>
      </c>
      <c r="I99" s="607">
        <v>19</v>
      </c>
      <c r="J99" s="607">
        <v>19</v>
      </c>
      <c r="K99" s="607">
        <v>0</v>
      </c>
      <c r="L99" s="607">
        <v>0</v>
      </c>
    </row>
    <row r="100" spans="1:12" s="512" customFormat="1" ht="51">
      <c r="A100" s="605" t="s">
        <v>842</v>
      </c>
      <c r="B100" s="605">
        <v>4</v>
      </c>
      <c r="C100" s="605" t="s">
        <v>172</v>
      </c>
      <c r="D100" s="605" t="s">
        <v>190</v>
      </c>
      <c r="E100" s="607">
        <v>57</v>
      </c>
      <c r="F100" s="607">
        <v>52</v>
      </c>
      <c r="G100" s="607">
        <v>5</v>
      </c>
      <c r="H100" s="607">
        <v>0</v>
      </c>
      <c r="I100" s="607">
        <v>50</v>
      </c>
      <c r="J100" s="607">
        <v>45</v>
      </c>
      <c r="K100" s="607">
        <v>5</v>
      </c>
      <c r="L100" s="607">
        <v>0</v>
      </c>
    </row>
    <row r="101" spans="1:12" s="512" customFormat="1" ht="51">
      <c r="A101" s="605" t="s">
        <v>843</v>
      </c>
      <c r="B101" s="605">
        <v>4</v>
      </c>
      <c r="C101" s="605" t="s">
        <v>172</v>
      </c>
      <c r="D101" s="605" t="s">
        <v>93</v>
      </c>
      <c r="E101" s="607">
        <v>19</v>
      </c>
      <c r="F101" s="607">
        <v>19</v>
      </c>
      <c r="G101" s="607">
        <v>0</v>
      </c>
      <c r="H101" s="607">
        <v>0</v>
      </c>
      <c r="I101" s="607">
        <v>15</v>
      </c>
      <c r="J101" s="607">
        <v>15</v>
      </c>
      <c r="K101" s="607">
        <v>0</v>
      </c>
      <c r="L101" s="607">
        <v>0</v>
      </c>
    </row>
    <row r="102" spans="1:12" s="512" customFormat="1" ht="38.25">
      <c r="A102" s="605" t="s">
        <v>844</v>
      </c>
      <c r="B102" s="605">
        <v>4</v>
      </c>
      <c r="C102" s="605" t="s">
        <v>172</v>
      </c>
      <c r="D102" s="605" t="s">
        <v>209</v>
      </c>
      <c r="E102" s="607">
        <v>16</v>
      </c>
      <c r="F102" s="607">
        <v>16</v>
      </c>
      <c r="G102" s="607">
        <v>0</v>
      </c>
      <c r="H102" s="607">
        <v>0</v>
      </c>
      <c r="I102" s="607">
        <v>13</v>
      </c>
      <c r="J102" s="607">
        <v>13</v>
      </c>
      <c r="K102" s="607">
        <v>0</v>
      </c>
      <c r="L102" s="607">
        <v>0</v>
      </c>
    </row>
    <row r="103" spans="1:12" s="512" customFormat="1" ht="38.25">
      <c r="A103" s="605" t="s">
        <v>845</v>
      </c>
      <c r="B103" s="605">
        <v>4</v>
      </c>
      <c r="C103" s="605" t="s">
        <v>172</v>
      </c>
      <c r="D103" s="605" t="s">
        <v>210</v>
      </c>
      <c r="E103" s="607">
        <v>14</v>
      </c>
      <c r="F103" s="607">
        <v>14</v>
      </c>
      <c r="G103" s="607">
        <v>0</v>
      </c>
      <c r="H103" s="607">
        <v>0</v>
      </c>
      <c r="I103" s="607">
        <v>13</v>
      </c>
      <c r="J103" s="607">
        <v>13</v>
      </c>
      <c r="K103" s="607">
        <v>0</v>
      </c>
      <c r="L103" s="607">
        <v>0</v>
      </c>
    </row>
    <row r="104" spans="1:12" s="512" customFormat="1" ht="51">
      <c r="A104" s="605" t="s">
        <v>846</v>
      </c>
      <c r="B104" s="605">
        <v>4</v>
      </c>
      <c r="C104" s="605" t="s">
        <v>172</v>
      </c>
      <c r="D104" s="605" t="s">
        <v>191</v>
      </c>
      <c r="E104" s="607">
        <v>5</v>
      </c>
      <c r="F104" s="607">
        <v>5</v>
      </c>
      <c r="G104" s="607">
        <v>0</v>
      </c>
      <c r="H104" s="607">
        <v>0</v>
      </c>
      <c r="I104" s="607">
        <v>2</v>
      </c>
      <c r="J104" s="607">
        <v>2</v>
      </c>
      <c r="K104" s="607">
        <v>0</v>
      </c>
      <c r="L104" s="607">
        <v>0</v>
      </c>
    </row>
    <row r="105" spans="1:12" s="512" customFormat="1" ht="38.25">
      <c r="A105" s="605" t="s">
        <v>847</v>
      </c>
      <c r="B105" s="605">
        <v>4</v>
      </c>
      <c r="C105" s="605" t="s">
        <v>172</v>
      </c>
      <c r="D105" s="605" t="s">
        <v>192</v>
      </c>
      <c r="E105" s="607">
        <v>12</v>
      </c>
      <c r="F105" s="607">
        <v>11</v>
      </c>
      <c r="G105" s="607">
        <v>1</v>
      </c>
      <c r="H105" s="607">
        <v>0</v>
      </c>
      <c r="I105" s="607">
        <v>12</v>
      </c>
      <c r="J105" s="607">
        <v>11</v>
      </c>
      <c r="K105" s="607">
        <v>1</v>
      </c>
      <c r="L105" s="607">
        <v>0</v>
      </c>
    </row>
    <row r="106" spans="1:12" s="512" customFormat="1" ht="51">
      <c r="A106" s="605" t="s">
        <v>848</v>
      </c>
      <c r="B106" s="605">
        <v>4</v>
      </c>
      <c r="C106" s="605" t="s">
        <v>172</v>
      </c>
      <c r="D106" s="605" t="s">
        <v>152</v>
      </c>
      <c r="E106" s="607">
        <v>18</v>
      </c>
      <c r="F106" s="607">
        <v>17</v>
      </c>
      <c r="G106" s="607">
        <v>1</v>
      </c>
      <c r="H106" s="607">
        <v>0</v>
      </c>
      <c r="I106" s="607">
        <v>18</v>
      </c>
      <c r="J106" s="607">
        <v>17</v>
      </c>
      <c r="K106" s="607">
        <v>1</v>
      </c>
      <c r="L106" s="607">
        <v>0</v>
      </c>
    </row>
    <row r="107" spans="1:12" s="512" customFormat="1" ht="63.75">
      <c r="A107" s="605" t="s">
        <v>849</v>
      </c>
      <c r="B107" s="605">
        <v>4</v>
      </c>
      <c r="C107" s="605" t="s">
        <v>172</v>
      </c>
      <c r="D107" s="605" t="s">
        <v>168</v>
      </c>
      <c r="E107" s="607">
        <v>7</v>
      </c>
      <c r="F107" s="607">
        <v>7</v>
      </c>
      <c r="G107" s="607">
        <v>0</v>
      </c>
      <c r="H107" s="607">
        <v>0</v>
      </c>
      <c r="I107" s="607">
        <v>6</v>
      </c>
      <c r="J107" s="607">
        <v>6</v>
      </c>
      <c r="K107" s="607">
        <v>0</v>
      </c>
      <c r="L107" s="607">
        <v>0</v>
      </c>
    </row>
    <row r="108" spans="1:12" s="512" customFormat="1" ht="63.75">
      <c r="A108" s="605" t="s">
        <v>850</v>
      </c>
      <c r="B108" s="605">
        <v>4</v>
      </c>
      <c r="C108" s="605" t="s">
        <v>172</v>
      </c>
      <c r="D108" s="605" t="s">
        <v>153</v>
      </c>
      <c r="E108" s="607">
        <v>15</v>
      </c>
      <c r="F108" s="607">
        <v>13</v>
      </c>
      <c r="G108" s="607">
        <v>2</v>
      </c>
      <c r="H108" s="607">
        <v>0</v>
      </c>
      <c r="I108" s="607">
        <v>14</v>
      </c>
      <c r="J108" s="607">
        <v>13</v>
      </c>
      <c r="K108" s="607">
        <v>1</v>
      </c>
      <c r="L108" s="607">
        <v>0</v>
      </c>
    </row>
    <row r="109" spans="1:12" s="512" customFormat="1" ht="38.25">
      <c r="A109" s="605" t="s">
        <v>851</v>
      </c>
      <c r="B109" s="605">
        <v>4</v>
      </c>
      <c r="C109" s="605" t="s">
        <v>172</v>
      </c>
      <c r="D109" s="605" t="s">
        <v>36</v>
      </c>
      <c r="E109" s="607">
        <v>13</v>
      </c>
      <c r="F109" s="607">
        <v>11</v>
      </c>
      <c r="G109" s="607">
        <v>2</v>
      </c>
      <c r="H109" s="607">
        <v>0</v>
      </c>
      <c r="I109" s="607">
        <v>12</v>
      </c>
      <c r="J109" s="607">
        <v>10</v>
      </c>
      <c r="K109" s="607">
        <v>2</v>
      </c>
      <c r="L109" s="607">
        <v>0</v>
      </c>
    </row>
    <row r="110" spans="1:12" s="512" customFormat="1" ht="51">
      <c r="A110" s="605" t="s">
        <v>852</v>
      </c>
      <c r="B110" s="605">
        <v>4</v>
      </c>
      <c r="C110" s="605" t="s">
        <v>172</v>
      </c>
      <c r="D110" s="605" t="s">
        <v>62</v>
      </c>
      <c r="E110" s="607">
        <v>11</v>
      </c>
      <c r="F110" s="607">
        <v>10</v>
      </c>
      <c r="G110" s="607">
        <v>1</v>
      </c>
      <c r="H110" s="607">
        <v>0</v>
      </c>
      <c r="I110" s="607">
        <v>11</v>
      </c>
      <c r="J110" s="607">
        <v>10</v>
      </c>
      <c r="K110" s="607">
        <v>1</v>
      </c>
      <c r="L110" s="607">
        <v>0</v>
      </c>
    </row>
    <row r="111" spans="1:12" s="512" customFormat="1" ht="38.25">
      <c r="A111" s="605" t="s">
        <v>853</v>
      </c>
      <c r="B111" s="605">
        <v>4</v>
      </c>
      <c r="C111" s="605" t="s">
        <v>172</v>
      </c>
      <c r="D111" s="605" t="s">
        <v>85</v>
      </c>
      <c r="E111" s="607">
        <v>7</v>
      </c>
      <c r="F111" s="607">
        <v>6</v>
      </c>
      <c r="G111" s="607">
        <v>1</v>
      </c>
      <c r="H111" s="607">
        <v>0</v>
      </c>
      <c r="I111" s="607">
        <v>7</v>
      </c>
      <c r="J111" s="607">
        <v>6</v>
      </c>
      <c r="K111" s="607">
        <v>1</v>
      </c>
      <c r="L111" s="607">
        <v>0</v>
      </c>
    </row>
    <row r="112" spans="1:12" s="512" customFormat="1" ht="38.25">
      <c r="A112" s="605" t="s">
        <v>854</v>
      </c>
      <c r="B112" s="605">
        <v>4</v>
      </c>
      <c r="C112" s="605" t="s">
        <v>172</v>
      </c>
      <c r="D112" s="605" t="s">
        <v>37</v>
      </c>
      <c r="E112" s="607">
        <v>11</v>
      </c>
      <c r="F112" s="607">
        <v>8</v>
      </c>
      <c r="G112" s="607">
        <v>3</v>
      </c>
      <c r="H112" s="607">
        <v>0</v>
      </c>
      <c r="I112" s="607">
        <v>11</v>
      </c>
      <c r="J112" s="607">
        <v>8</v>
      </c>
      <c r="K112" s="607">
        <v>3</v>
      </c>
      <c r="L112" s="607">
        <v>0</v>
      </c>
    </row>
    <row r="113" spans="1:12" s="512" customFormat="1" ht="38.25">
      <c r="A113" s="605" t="s">
        <v>855</v>
      </c>
      <c r="B113" s="605">
        <v>4</v>
      </c>
      <c r="C113" s="605" t="s">
        <v>172</v>
      </c>
      <c r="D113" s="605" t="s">
        <v>220</v>
      </c>
      <c r="E113" s="607">
        <v>14</v>
      </c>
      <c r="F113" s="607">
        <v>13</v>
      </c>
      <c r="G113" s="607">
        <v>1</v>
      </c>
      <c r="H113" s="607">
        <v>0</v>
      </c>
      <c r="I113" s="607">
        <v>12</v>
      </c>
      <c r="J113" s="607">
        <v>11</v>
      </c>
      <c r="K113" s="607">
        <v>1</v>
      </c>
      <c r="L113" s="607">
        <v>0</v>
      </c>
    </row>
    <row r="114" spans="1:12" s="512" customFormat="1" ht="38.25">
      <c r="A114" s="605" t="s">
        <v>856</v>
      </c>
      <c r="B114" s="605">
        <v>4</v>
      </c>
      <c r="C114" s="605" t="s">
        <v>172</v>
      </c>
      <c r="D114" s="605" t="s">
        <v>38</v>
      </c>
      <c r="E114" s="607">
        <v>8</v>
      </c>
      <c r="F114" s="607">
        <v>8</v>
      </c>
      <c r="G114" s="607">
        <v>0</v>
      </c>
      <c r="H114" s="607">
        <v>0</v>
      </c>
      <c r="I114" s="607">
        <v>7</v>
      </c>
      <c r="J114" s="607">
        <v>7</v>
      </c>
      <c r="K114" s="607">
        <v>0</v>
      </c>
      <c r="L114" s="607">
        <v>0</v>
      </c>
    </row>
    <row r="115" spans="1:12" s="512" customFormat="1" ht="38.25">
      <c r="A115" s="605" t="s">
        <v>857</v>
      </c>
      <c r="B115" s="605">
        <v>4</v>
      </c>
      <c r="C115" s="605" t="s">
        <v>172</v>
      </c>
      <c r="D115" s="605" t="s">
        <v>63</v>
      </c>
      <c r="E115" s="607">
        <v>14</v>
      </c>
      <c r="F115" s="607">
        <v>13</v>
      </c>
      <c r="G115" s="607">
        <v>1</v>
      </c>
      <c r="H115" s="607">
        <v>0</v>
      </c>
      <c r="I115" s="607">
        <v>13</v>
      </c>
      <c r="J115" s="607">
        <v>12</v>
      </c>
      <c r="K115" s="607">
        <v>1</v>
      </c>
      <c r="L115" s="607">
        <v>0</v>
      </c>
    </row>
    <row r="116" spans="1:12" s="512" customFormat="1" ht="51">
      <c r="A116" s="605" t="s">
        <v>858</v>
      </c>
      <c r="B116" s="605">
        <v>4</v>
      </c>
      <c r="C116" s="605" t="s">
        <v>172</v>
      </c>
      <c r="D116" s="605" t="s">
        <v>221</v>
      </c>
      <c r="E116" s="607">
        <v>16</v>
      </c>
      <c r="F116" s="607">
        <v>16</v>
      </c>
      <c r="G116" s="607">
        <v>0</v>
      </c>
      <c r="H116" s="607">
        <v>0</v>
      </c>
      <c r="I116" s="607">
        <v>13</v>
      </c>
      <c r="J116" s="607">
        <v>13</v>
      </c>
      <c r="K116" s="607">
        <v>0</v>
      </c>
      <c r="L116" s="607">
        <v>0</v>
      </c>
    </row>
    <row r="117" spans="1:12" s="512" customFormat="1" ht="38.25">
      <c r="A117" s="605" t="s">
        <v>859</v>
      </c>
      <c r="B117" s="605">
        <v>4</v>
      </c>
      <c r="C117" s="605" t="s">
        <v>172</v>
      </c>
      <c r="D117" s="605" t="s">
        <v>193</v>
      </c>
      <c r="E117" s="607">
        <v>8</v>
      </c>
      <c r="F117" s="607">
        <v>7</v>
      </c>
      <c r="G117" s="607">
        <v>1</v>
      </c>
      <c r="H117" s="607">
        <v>0</v>
      </c>
      <c r="I117" s="607">
        <v>8</v>
      </c>
      <c r="J117" s="607">
        <v>7</v>
      </c>
      <c r="K117" s="607">
        <v>1</v>
      </c>
      <c r="L117" s="607">
        <v>0</v>
      </c>
    </row>
    <row r="118" spans="1:12" s="512" customFormat="1" ht="38.25">
      <c r="A118" s="605" t="s">
        <v>860</v>
      </c>
      <c r="B118" s="605">
        <v>4</v>
      </c>
      <c r="C118" s="605" t="s">
        <v>172</v>
      </c>
      <c r="D118" s="605" t="s">
        <v>222</v>
      </c>
      <c r="E118" s="607">
        <v>25</v>
      </c>
      <c r="F118" s="607">
        <v>22</v>
      </c>
      <c r="G118" s="607">
        <v>3</v>
      </c>
      <c r="H118" s="607">
        <v>0</v>
      </c>
      <c r="I118" s="607">
        <v>20</v>
      </c>
      <c r="J118" s="607">
        <v>19</v>
      </c>
      <c r="K118" s="607">
        <v>1</v>
      </c>
      <c r="L118" s="607">
        <v>0</v>
      </c>
    </row>
    <row r="119" spans="1:12" s="512" customFormat="1" ht="38.25">
      <c r="A119" s="605" t="s">
        <v>861</v>
      </c>
      <c r="B119" s="605">
        <v>4</v>
      </c>
      <c r="C119" s="605" t="s">
        <v>172</v>
      </c>
      <c r="D119" s="605" t="s">
        <v>211</v>
      </c>
      <c r="E119" s="607">
        <v>39</v>
      </c>
      <c r="F119" s="607">
        <v>35</v>
      </c>
      <c r="G119" s="607">
        <v>4</v>
      </c>
      <c r="H119" s="607">
        <v>0</v>
      </c>
      <c r="I119" s="607">
        <v>35</v>
      </c>
      <c r="J119" s="607">
        <v>31</v>
      </c>
      <c r="K119" s="607">
        <v>4</v>
      </c>
      <c r="L119" s="607">
        <v>0</v>
      </c>
    </row>
    <row r="120" spans="1:12" s="512" customFormat="1" ht="63.75">
      <c r="A120" s="605" t="s">
        <v>862</v>
      </c>
      <c r="B120" s="605">
        <v>4</v>
      </c>
      <c r="C120" s="605" t="s">
        <v>172</v>
      </c>
      <c r="D120" s="605" t="s">
        <v>212</v>
      </c>
      <c r="E120" s="607">
        <v>13</v>
      </c>
      <c r="F120" s="607">
        <v>12</v>
      </c>
      <c r="G120" s="607">
        <v>1</v>
      </c>
      <c r="H120" s="607">
        <v>0</v>
      </c>
      <c r="I120" s="607">
        <v>10</v>
      </c>
      <c r="J120" s="607">
        <v>9</v>
      </c>
      <c r="K120" s="607">
        <v>1</v>
      </c>
      <c r="L120" s="607">
        <v>0</v>
      </c>
    </row>
    <row r="121" spans="1:12" s="512" customFormat="1" ht="51">
      <c r="A121" s="605" t="s">
        <v>863</v>
      </c>
      <c r="B121" s="605">
        <v>4</v>
      </c>
      <c r="C121" s="605" t="s">
        <v>172</v>
      </c>
      <c r="D121" s="605" t="s">
        <v>169</v>
      </c>
      <c r="E121" s="607">
        <v>8</v>
      </c>
      <c r="F121" s="607">
        <v>6</v>
      </c>
      <c r="G121" s="607">
        <v>2</v>
      </c>
      <c r="H121" s="607">
        <v>0</v>
      </c>
      <c r="I121" s="607">
        <v>8</v>
      </c>
      <c r="J121" s="607">
        <v>6</v>
      </c>
      <c r="K121" s="607">
        <v>2</v>
      </c>
      <c r="L121" s="607">
        <v>0</v>
      </c>
    </row>
    <row r="122" spans="1:12" s="512" customFormat="1" ht="51">
      <c r="A122" s="605" t="s">
        <v>864</v>
      </c>
      <c r="B122" s="605">
        <v>4</v>
      </c>
      <c r="C122" s="605" t="s">
        <v>172</v>
      </c>
      <c r="D122" s="605" t="s">
        <v>194</v>
      </c>
      <c r="E122" s="607">
        <v>22</v>
      </c>
      <c r="F122" s="607">
        <v>20</v>
      </c>
      <c r="G122" s="607">
        <v>2</v>
      </c>
      <c r="H122" s="607">
        <v>0</v>
      </c>
      <c r="I122" s="607">
        <v>21</v>
      </c>
      <c r="J122" s="607">
        <v>19</v>
      </c>
      <c r="K122" s="607">
        <v>2</v>
      </c>
      <c r="L122" s="607">
        <v>0</v>
      </c>
    </row>
    <row r="123" spans="1:12" s="512" customFormat="1" ht="51">
      <c r="A123" s="605" t="s">
        <v>865</v>
      </c>
      <c r="B123" s="605">
        <v>4</v>
      </c>
      <c r="C123" s="605" t="s">
        <v>172</v>
      </c>
      <c r="D123" s="605" t="s">
        <v>94</v>
      </c>
      <c r="E123" s="607">
        <v>7</v>
      </c>
      <c r="F123" s="607">
        <v>5</v>
      </c>
      <c r="G123" s="607">
        <v>2</v>
      </c>
      <c r="H123" s="607">
        <v>0</v>
      </c>
      <c r="I123" s="607">
        <v>6</v>
      </c>
      <c r="J123" s="607">
        <v>4</v>
      </c>
      <c r="K123" s="607">
        <v>2</v>
      </c>
      <c r="L123" s="607">
        <v>0</v>
      </c>
    </row>
    <row r="124" spans="1:12" s="512" customFormat="1" ht="51">
      <c r="A124" s="605" t="s">
        <v>866</v>
      </c>
      <c r="B124" s="605">
        <v>4</v>
      </c>
      <c r="C124" s="605" t="s">
        <v>172</v>
      </c>
      <c r="D124" s="605" t="s">
        <v>154</v>
      </c>
      <c r="E124" s="607">
        <v>19</v>
      </c>
      <c r="F124" s="607">
        <v>13</v>
      </c>
      <c r="G124" s="607">
        <v>6</v>
      </c>
      <c r="H124" s="607">
        <v>0</v>
      </c>
      <c r="I124" s="607">
        <v>14</v>
      </c>
      <c r="J124" s="607">
        <v>10</v>
      </c>
      <c r="K124" s="607">
        <v>4</v>
      </c>
      <c r="L124" s="607">
        <v>0</v>
      </c>
    </row>
    <row r="125" spans="1:12" s="512" customFormat="1" ht="38.25">
      <c r="A125" s="605" t="s">
        <v>867</v>
      </c>
      <c r="B125" s="605">
        <v>4</v>
      </c>
      <c r="C125" s="605" t="s">
        <v>172</v>
      </c>
      <c r="D125" s="605" t="s">
        <v>39</v>
      </c>
      <c r="E125" s="607">
        <v>6</v>
      </c>
      <c r="F125" s="607">
        <v>6</v>
      </c>
      <c r="G125" s="607">
        <v>0</v>
      </c>
      <c r="H125" s="607">
        <v>0</v>
      </c>
      <c r="I125" s="607">
        <v>6</v>
      </c>
      <c r="J125" s="607">
        <v>6</v>
      </c>
      <c r="K125" s="607">
        <v>0</v>
      </c>
      <c r="L125" s="607">
        <v>0</v>
      </c>
    </row>
    <row r="126" spans="1:12" s="512" customFormat="1" ht="51">
      <c r="A126" s="605" t="s">
        <v>868</v>
      </c>
      <c r="B126" s="605">
        <v>4</v>
      </c>
      <c r="C126" s="605" t="s">
        <v>172</v>
      </c>
      <c r="D126" s="605" t="s">
        <v>223</v>
      </c>
      <c r="E126" s="607">
        <v>66</v>
      </c>
      <c r="F126" s="607">
        <v>61</v>
      </c>
      <c r="G126" s="607">
        <v>5</v>
      </c>
      <c r="H126" s="607">
        <v>0</v>
      </c>
      <c r="I126" s="607">
        <v>63</v>
      </c>
      <c r="J126" s="607">
        <v>58</v>
      </c>
      <c r="K126" s="607">
        <v>5</v>
      </c>
      <c r="L126" s="607">
        <v>0</v>
      </c>
    </row>
    <row r="127" spans="1:12" s="512" customFormat="1" ht="38.25">
      <c r="A127" s="605" t="s">
        <v>869</v>
      </c>
      <c r="B127" s="605">
        <v>4</v>
      </c>
      <c r="C127" s="605" t="s">
        <v>172</v>
      </c>
      <c r="D127" s="605" t="s">
        <v>40</v>
      </c>
      <c r="E127" s="607">
        <v>14</v>
      </c>
      <c r="F127" s="607">
        <v>14</v>
      </c>
      <c r="G127" s="607">
        <v>0</v>
      </c>
      <c r="H127" s="607">
        <v>0</v>
      </c>
      <c r="I127" s="607">
        <v>13</v>
      </c>
      <c r="J127" s="607">
        <v>13</v>
      </c>
      <c r="K127" s="607">
        <v>0</v>
      </c>
      <c r="L127" s="607">
        <v>0</v>
      </c>
    </row>
    <row r="128" spans="1:12" s="512" customFormat="1" ht="51">
      <c r="A128" s="605" t="s">
        <v>870</v>
      </c>
      <c r="B128" s="605">
        <v>4</v>
      </c>
      <c r="C128" s="605" t="s">
        <v>172</v>
      </c>
      <c r="D128" s="605" t="s">
        <v>21</v>
      </c>
      <c r="E128" s="607">
        <v>6</v>
      </c>
      <c r="F128" s="607">
        <v>5</v>
      </c>
      <c r="G128" s="607">
        <v>1</v>
      </c>
      <c r="H128" s="607">
        <v>0</v>
      </c>
      <c r="I128" s="607">
        <v>6</v>
      </c>
      <c r="J128" s="607">
        <v>5</v>
      </c>
      <c r="K128" s="607">
        <v>1</v>
      </c>
      <c r="L128" s="607">
        <v>0</v>
      </c>
    </row>
    <row r="129" spans="1:12" s="512" customFormat="1" ht="51">
      <c r="A129" s="605" t="s">
        <v>871</v>
      </c>
      <c r="B129" s="605">
        <v>4</v>
      </c>
      <c r="C129" s="605" t="s">
        <v>172</v>
      </c>
      <c r="D129" s="605" t="s">
        <v>224</v>
      </c>
      <c r="E129" s="607">
        <v>7</v>
      </c>
      <c r="F129" s="607">
        <v>7</v>
      </c>
      <c r="G129" s="607">
        <v>0</v>
      </c>
      <c r="H129" s="607">
        <v>0</v>
      </c>
      <c r="I129" s="607">
        <v>7</v>
      </c>
      <c r="J129" s="607">
        <v>7</v>
      </c>
      <c r="K129" s="607">
        <v>0</v>
      </c>
      <c r="L129" s="607">
        <v>0</v>
      </c>
    </row>
    <row r="130" spans="1:12" s="512" customFormat="1" ht="38.25">
      <c r="A130" s="605" t="s">
        <v>872</v>
      </c>
      <c r="B130" s="605">
        <v>4</v>
      </c>
      <c r="C130" s="605" t="s">
        <v>172</v>
      </c>
      <c r="D130" s="605" t="s">
        <v>95</v>
      </c>
      <c r="E130" s="607">
        <v>33</v>
      </c>
      <c r="F130" s="607">
        <v>30</v>
      </c>
      <c r="G130" s="607">
        <v>3</v>
      </c>
      <c r="H130" s="607">
        <v>0</v>
      </c>
      <c r="I130" s="607">
        <v>26</v>
      </c>
      <c r="J130" s="607">
        <v>23</v>
      </c>
      <c r="K130" s="607">
        <v>3</v>
      </c>
      <c r="L130" s="607">
        <v>0</v>
      </c>
    </row>
    <row r="131" spans="1:12" s="512" customFormat="1" ht="51">
      <c r="A131" s="605" t="s">
        <v>873</v>
      </c>
      <c r="B131" s="605">
        <v>4</v>
      </c>
      <c r="C131" s="605" t="s">
        <v>172</v>
      </c>
      <c r="D131" s="605" t="s">
        <v>22</v>
      </c>
      <c r="E131" s="607">
        <v>19</v>
      </c>
      <c r="F131" s="607">
        <v>19</v>
      </c>
      <c r="G131" s="607">
        <v>0</v>
      </c>
      <c r="H131" s="607">
        <v>0</v>
      </c>
      <c r="I131" s="607">
        <v>19</v>
      </c>
      <c r="J131" s="607">
        <v>19</v>
      </c>
      <c r="K131" s="607">
        <v>0</v>
      </c>
      <c r="L131" s="607">
        <v>0</v>
      </c>
    </row>
    <row r="132" spans="1:12" s="512" customFormat="1" ht="38.25">
      <c r="A132" s="605" t="s">
        <v>874</v>
      </c>
      <c r="B132" s="605">
        <v>4</v>
      </c>
      <c r="C132" s="605" t="s">
        <v>172</v>
      </c>
      <c r="D132" s="605" t="s">
        <v>195</v>
      </c>
      <c r="E132" s="607">
        <v>107</v>
      </c>
      <c r="F132" s="607">
        <v>102</v>
      </c>
      <c r="G132" s="607">
        <v>5</v>
      </c>
      <c r="H132" s="607">
        <v>0</v>
      </c>
      <c r="I132" s="607">
        <v>99</v>
      </c>
      <c r="J132" s="607">
        <v>94</v>
      </c>
      <c r="K132" s="607">
        <v>5</v>
      </c>
      <c r="L132" s="607">
        <v>0</v>
      </c>
    </row>
    <row r="133" spans="1:12" s="512" customFormat="1" ht="38.25">
      <c r="A133" s="605" t="s">
        <v>875</v>
      </c>
      <c r="B133" s="605">
        <v>4</v>
      </c>
      <c r="C133" s="605" t="s">
        <v>172</v>
      </c>
      <c r="D133" s="605" t="s">
        <v>155</v>
      </c>
      <c r="E133" s="607">
        <v>19</v>
      </c>
      <c r="F133" s="607">
        <v>17</v>
      </c>
      <c r="G133" s="607">
        <v>2</v>
      </c>
      <c r="H133" s="607">
        <v>0</v>
      </c>
      <c r="I133" s="607">
        <v>18</v>
      </c>
      <c r="J133" s="607">
        <v>16</v>
      </c>
      <c r="K133" s="607">
        <v>2</v>
      </c>
      <c r="L133" s="607">
        <v>0</v>
      </c>
    </row>
    <row r="134" spans="1:12" s="512" customFormat="1" ht="38.25">
      <c r="A134" s="605" t="s">
        <v>876</v>
      </c>
      <c r="B134" s="605">
        <v>4</v>
      </c>
      <c r="C134" s="605" t="s">
        <v>172</v>
      </c>
      <c r="D134" s="605" t="s">
        <v>213</v>
      </c>
      <c r="E134" s="607">
        <v>24</v>
      </c>
      <c r="F134" s="607">
        <v>24</v>
      </c>
      <c r="G134" s="607">
        <v>0</v>
      </c>
      <c r="H134" s="607">
        <v>0</v>
      </c>
      <c r="I134" s="607">
        <v>23</v>
      </c>
      <c r="J134" s="607">
        <v>23</v>
      </c>
      <c r="K134" s="607">
        <v>0</v>
      </c>
      <c r="L134" s="607">
        <v>0</v>
      </c>
    </row>
    <row r="135" spans="1:12" s="512" customFormat="1" ht="38.25">
      <c r="A135" s="605" t="s">
        <v>877</v>
      </c>
      <c r="B135" s="605">
        <v>4</v>
      </c>
      <c r="C135" s="605" t="s">
        <v>172</v>
      </c>
      <c r="D135" s="605" t="s">
        <v>41</v>
      </c>
      <c r="E135" s="607">
        <v>20</v>
      </c>
      <c r="F135" s="607">
        <v>20</v>
      </c>
      <c r="G135" s="607">
        <v>0</v>
      </c>
      <c r="H135" s="607">
        <v>0</v>
      </c>
      <c r="I135" s="607">
        <v>19</v>
      </c>
      <c r="J135" s="607">
        <v>19</v>
      </c>
      <c r="K135" s="607">
        <v>0</v>
      </c>
      <c r="L135" s="607">
        <v>0</v>
      </c>
    </row>
    <row r="136" spans="1:12" s="512" customFormat="1" ht="63.75">
      <c r="A136" s="605" t="s">
        <v>878</v>
      </c>
      <c r="B136" s="605">
        <v>4</v>
      </c>
      <c r="C136" s="605" t="s">
        <v>172</v>
      </c>
      <c r="D136" s="605" t="s">
        <v>225</v>
      </c>
      <c r="E136" s="607">
        <v>6</v>
      </c>
      <c r="F136" s="607">
        <v>5</v>
      </c>
      <c r="G136" s="607">
        <v>1</v>
      </c>
      <c r="H136" s="607">
        <v>0</v>
      </c>
      <c r="I136" s="607">
        <v>4</v>
      </c>
      <c r="J136" s="607">
        <v>3</v>
      </c>
      <c r="K136" s="607">
        <v>1</v>
      </c>
      <c r="L136" s="607">
        <v>0</v>
      </c>
    </row>
    <row r="137" spans="1:12" s="512" customFormat="1" ht="38.25">
      <c r="A137" s="605" t="s">
        <v>879</v>
      </c>
      <c r="B137" s="605">
        <v>4</v>
      </c>
      <c r="C137" s="605" t="s">
        <v>172</v>
      </c>
      <c r="D137" s="605" t="s">
        <v>96</v>
      </c>
      <c r="E137" s="607">
        <v>9</v>
      </c>
      <c r="F137" s="607">
        <v>8</v>
      </c>
      <c r="G137" s="607">
        <v>1</v>
      </c>
      <c r="H137" s="607">
        <v>0</v>
      </c>
      <c r="I137" s="607">
        <v>9</v>
      </c>
      <c r="J137" s="607">
        <v>8</v>
      </c>
      <c r="K137" s="607">
        <v>1</v>
      </c>
      <c r="L137" s="607">
        <v>0</v>
      </c>
    </row>
    <row r="138" spans="1:12" s="512" customFormat="1" ht="38.25">
      <c r="A138" s="605" t="s">
        <v>880</v>
      </c>
      <c r="B138" s="605">
        <v>4</v>
      </c>
      <c r="C138" s="605" t="s">
        <v>172</v>
      </c>
      <c r="D138" s="605" t="s">
        <v>214</v>
      </c>
      <c r="E138" s="607">
        <v>9</v>
      </c>
      <c r="F138" s="607">
        <v>8</v>
      </c>
      <c r="G138" s="607">
        <v>1</v>
      </c>
      <c r="H138" s="607">
        <v>0</v>
      </c>
      <c r="I138" s="607">
        <v>9</v>
      </c>
      <c r="J138" s="607">
        <v>8</v>
      </c>
      <c r="K138" s="607">
        <v>1</v>
      </c>
      <c r="L138" s="607">
        <v>0</v>
      </c>
    </row>
    <row r="139" spans="1:12" s="512" customFormat="1" ht="51">
      <c r="A139" s="605" t="s">
        <v>881</v>
      </c>
      <c r="B139" s="605">
        <v>4</v>
      </c>
      <c r="C139" s="605" t="s">
        <v>172</v>
      </c>
      <c r="D139" s="605" t="s">
        <v>156</v>
      </c>
      <c r="E139" s="607">
        <v>8</v>
      </c>
      <c r="F139" s="607">
        <v>8</v>
      </c>
      <c r="G139" s="607">
        <v>0</v>
      </c>
      <c r="H139" s="607">
        <v>0</v>
      </c>
      <c r="I139" s="607">
        <v>5</v>
      </c>
      <c r="J139" s="607">
        <v>5</v>
      </c>
      <c r="K139" s="607">
        <v>0</v>
      </c>
      <c r="L139" s="607">
        <v>0</v>
      </c>
    </row>
    <row r="140" spans="1:12" s="512" customFormat="1" ht="38.25">
      <c r="A140" s="605" t="s">
        <v>882</v>
      </c>
      <c r="B140" s="605">
        <v>4</v>
      </c>
      <c r="C140" s="605" t="s">
        <v>172</v>
      </c>
      <c r="D140" s="605" t="s">
        <v>42</v>
      </c>
      <c r="E140" s="607">
        <v>14</v>
      </c>
      <c r="F140" s="607">
        <v>13</v>
      </c>
      <c r="G140" s="607">
        <v>1</v>
      </c>
      <c r="H140" s="607">
        <v>0</v>
      </c>
      <c r="I140" s="607">
        <v>14</v>
      </c>
      <c r="J140" s="607">
        <v>13</v>
      </c>
      <c r="K140" s="607">
        <v>1</v>
      </c>
      <c r="L140" s="607">
        <v>0</v>
      </c>
    </row>
    <row r="141" spans="1:12" s="512" customFormat="1" ht="38.25">
      <c r="A141" s="605" t="s">
        <v>883</v>
      </c>
      <c r="B141" s="605">
        <v>4</v>
      </c>
      <c r="C141" s="605" t="s">
        <v>172</v>
      </c>
      <c r="D141" s="605" t="s">
        <v>64</v>
      </c>
      <c r="E141" s="607">
        <v>21</v>
      </c>
      <c r="F141" s="607">
        <v>20</v>
      </c>
      <c r="G141" s="607">
        <v>1</v>
      </c>
      <c r="H141" s="607">
        <v>0</v>
      </c>
      <c r="I141" s="607">
        <v>21</v>
      </c>
      <c r="J141" s="607">
        <v>20</v>
      </c>
      <c r="K141" s="607">
        <v>1</v>
      </c>
      <c r="L141" s="607">
        <v>0</v>
      </c>
    </row>
    <row r="142" spans="1:12" s="512" customFormat="1" ht="38.25">
      <c r="A142" s="605" t="s">
        <v>884</v>
      </c>
      <c r="B142" s="605">
        <v>4</v>
      </c>
      <c r="C142" s="605" t="s">
        <v>172</v>
      </c>
      <c r="D142" s="605" t="s">
        <v>226</v>
      </c>
      <c r="E142" s="607">
        <v>12</v>
      </c>
      <c r="F142" s="607">
        <v>11</v>
      </c>
      <c r="G142" s="607">
        <v>1</v>
      </c>
      <c r="H142" s="607">
        <v>0</v>
      </c>
      <c r="I142" s="607">
        <v>10</v>
      </c>
      <c r="J142" s="607">
        <v>9</v>
      </c>
      <c r="K142" s="607">
        <v>1</v>
      </c>
      <c r="L142" s="607">
        <v>0</v>
      </c>
    </row>
    <row r="143" spans="1:12" s="512" customFormat="1" ht="51">
      <c r="A143" s="605" t="s">
        <v>885</v>
      </c>
      <c r="B143" s="605">
        <v>4</v>
      </c>
      <c r="C143" s="605" t="s">
        <v>172</v>
      </c>
      <c r="D143" s="605" t="s">
        <v>157</v>
      </c>
      <c r="E143" s="607">
        <v>23</v>
      </c>
      <c r="F143" s="607">
        <v>20</v>
      </c>
      <c r="G143" s="607">
        <v>3</v>
      </c>
      <c r="H143" s="607">
        <v>0</v>
      </c>
      <c r="I143" s="607">
        <v>23</v>
      </c>
      <c r="J143" s="607">
        <v>20</v>
      </c>
      <c r="K143" s="607">
        <v>3</v>
      </c>
      <c r="L143" s="607">
        <v>0</v>
      </c>
    </row>
    <row r="144" spans="1:12" s="512" customFormat="1" ht="51">
      <c r="A144" s="605" t="s">
        <v>886</v>
      </c>
      <c r="B144" s="605">
        <v>4</v>
      </c>
      <c r="C144" s="605" t="s">
        <v>172</v>
      </c>
      <c r="D144" s="605" t="s">
        <v>158</v>
      </c>
      <c r="E144" s="607">
        <v>16</v>
      </c>
      <c r="F144" s="607">
        <v>14</v>
      </c>
      <c r="G144" s="607">
        <v>2</v>
      </c>
      <c r="H144" s="607">
        <v>0</v>
      </c>
      <c r="I144" s="607">
        <v>14</v>
      </c>
      <c r="J144" s="607">
        <v>12</v>
      </c>
      <c r="K144" s="607">
        <v>2</v>
      </c>
      <c r="L144" s="607">
        <v>0</v>
      </c>
    </row>
    <row r="145" spans="1:12" s="512" customFormat="1" ht="51">
      <c r="A145" s="605" t="s">
        <v>887</v>
      </c>
      <c r="B145" s="605">
        <v>4</v>
      </c>
      <c r="C145" s="605" t="s">
        <v>172</v>
      </c>
      <c r="D145" s="605" t="s">
        <v>43</v>
      </c>
      <c r="E145" s="607">
        <v>13</v>
      </c>
      <c r="F145" s="607">
        <v>13</v>
      </c>
      <c r="G145" s="607">
        <v>0</v>
      </c>
      <c r="H145" s="607">
        <v>0</v>
      </c>
      <c r="I145" s="607">
        <v>13</v>
      </c>
      <c r="J145" s="607">
        <v>13</v>
      </c>
      <c r="K145" s="607">
        <v>0</v>
      </c>
      <c r="L145" s="607">
        <v>0</v>
      </c>
    </row>
    <row r="146" spans="1:12" s="512" customFormat="1" ht="51">
      <c r="A146" s="605" t="s">
        <v>888</v>
      </c>
      <c r="B146" s="605">
        <v>4</v>
      </c>
      <c r="C146" s="605" t="s">
        <v>172</v>
      </c>
      <c r="D146" s="605" t="s">
        <v>227</v>
      </c>
      <c r="E146" s="607">
        <v>53</v>
      </c>
      <c r="F146" s="607">
        <v>48</v>
      </c>
      <c r="G146" s="607">
        <v>5</v>
      </c>
      <c r="H146" s="607">
        <v>0</v>
      </c>
      <c r="I146" s="607">
        <v>38</v>
      </c>
      <c r="J146" s="607">
        <v>34</v>
      </c>
      <c r="K146" s="607">
        <v>4</v>
      </c>
      <c r="L146" s="607">
        <v>0</v>
      </c>
    </row>
    <row r="147" spans="1:12" s="512" customFormat="1" ht="51">
      <c r="A147" s="605" t="s">
        <v>889</v>
      </c>
      <c r="B147" s="605">
        <v>4</v>
      </c>
      <c r="C147" s="605" t="s">
        <v>172</v>
      </c>
      <c r="D147" s="605" t="s">
        <v>196</v>
      </c>
      <c r="E147" s="607">
        <v>34</v>
      </c>
      <c r="F147" s="607">
        <v>26</v>
      </c>
      <c r="G147" s="607">
        <v>8</v>
      </c>
      <c r="H147" s="607">
        <v>0</v>
      </c>
      <c r="I147" s="607">
        <v>31</v>
      </c>
      <c r="J147" s="607">
        <v>24</v>
      </c>
      <c r="K147" s="607">
        <v>7</v>
      </c>
      <c r="L147" s="607">
        <v>0</v>
      </c>
    </row>
    <row r="148" spans="1:12" s="512" customFormat="1" ht="51">
      <c r="A148" s="605" t="s">
        <v>890</v>
      </c>
      <c r="B148" s="605">
        <v>4</v>
      </c>
      <c r="C148" s="605" t="s">
        <v>172</v>
      </c>
      <c r="D148" s="605" t="s">
        <v>197</v>
      </c>
      <c r="E148" s="607">
        <v>69</v>
      </c>
      <c r="F148" s="607">
        <v>62</v>
      </c>
      <c r="G148" s="607">
        <v>7</v>
      </c>
      <c r="H148" s="607">
        <v>0</v>
      </c>
      <c r="I148" s="607">
        <v>61</v>
      </c>
      <c r="J148" s="607">
        <v>55</v>
      </c>
      <c r="K148" s="607">
        <v>6</v>
      </c>
      <c r="L148" s="607">
        <v>0</v>
      </c>
    </row>
    <row r="149" spans="1:12" s="512" customFormat="1" ht="51">
      <c r="A149" s="605" t="s">
        <v>891</v>
      </c>
      <c r="B149" s="605">
        <v>4</v>
      </c>
      <c r="C149" s="605" t="s">
        <v>172</v>
      </c>
      <c r="D149" s="605" t="s">
        <v>159</v>
      </c>
      <c r="E149" s="607">
        <v>11</v>
      </c>
      <c r="F149" s="607">
        <v>10</v>
      </c>
      <c r="G149" s="607">
        <v>1</v>
      </c>
      <c r="H149" s="607">
        <v>0</v>
      </c>
      <c r="I149" s="607">
        <v>8</v>
      </c>
      <c r="J149" s="607">
        <v>7</v>
      </c>
      <c r="K149" s="607">
        <v>1</v>
      </c>
      <c r="L149" s="607">
        <v>0</v>
      </c>
    </row>
    <row r="150" spans="1:12" s="512" customFormat="1" ht="38.25">
      <c r="A150" s="605" t="s">
        <v>892</v>
      </c>
      <c r="B150" s="605">
        <v>4</v>
      </c>
      <c r="C150" s="605" t="s">
        <v>172</v>
      </c>
      <c r="D150" s="605" t="s">
        <v>44</v>
      </c>
      <c r="E150" s="607">
        <v>11</v>
      </c>
      <c r="F150" s="607">
        <v>9</v>
      </c>
      <c r="G150" s="607">
        <v>2</v>
      </c>
      <c r="H150" s="607">
        <v>0</v>
      </c>
      <c r="I150" s="607">
        <v>11</v>
      </c>
      <c r="J150" s="607">
        <v>9</v>
      </c>
      <c r="K150" s="607">
        <v>2</v>
      </c>
      <c r="L150" s="607">
        <v>0</v>
      </c>
    </row>
    <row r="151" spans="1:12" s="512" customFormat="1" ht="38.25">
      <c r="A151" s="605" t="s">
        <v>893</v>
      </c>
      <c r="B151" s="605">
        <v>4</v>
      </c>
      <c r="C151" s="605" t="s">
        <v>172</v>
      </c>
      <c r="D151" s="605" t="s">
        <v>215</v>
      </c>
      <c r="E151" s="607">
        <v>51</v>
      </c>
      <c r="F151" s="607">
        <v>47</v>
      </c>
      <c r="G151" s="607">
        <v>4</v>
      </c>
      <c r="H151" s="607">
        <v>0</v>
      </c>
      <c r="I151" s="607">
        <v>49</v>
      </c>
      <c r="J151" s="607">
        <v>45</v>
      </c>
      <c r="K151" s="607">
        <v>4</v>
      </c>
      <c r="L151" s="607">
        <v>0</v>
      </c>
    </row>
    <row r="152" spans="1:12" s="512" customFormat="1" ht="76.5">
      <c r="A152" s="605" t="s">
        <v>894</v>
      </c>
      <c r="B152" s="605">
        <v>4</v>
      </c>
      <c r="C152" s="605" t="s">
        <v>172</v>
      </c>
      <c r="D152" s="605" t="s">
        <v>198</v>
      </c>
      <c r="E152" s="607">
        <v>10</v>
      </c>
      <c r="F152" s="607">
        <v>10</v>
      </c>
      <c r="G152" s="607">
        <v>0</v>
      </c>
      <c r="H152" s="607">
        <v>0</v>
      </c>
      <c r="I152" s="607">
        <v>9</v>
      </c>
      <c r="J152" s="607">
        <v>9</v>
      </c>
      <c r="K152" s="607">
        <v>0</v>
      </c>
      <c r="L152" s="607">
        <v>0</v>
      </c>
    </row>
    <row r="153" spans="1:12" s="512" customFormat="1" ht="38.25">
      <c r="A153" s="605" t="s">
        <v>895</v>
      </c>
      <c r="B153" s="605">
        <v>4</v>
      </c>
      <c r="C153" s="605" t="s">
        <v>172</v>
      </c>
      <c r="D153" s="605" t="s">
        <v>180</v>
      </c>
      <c r="E153" s="607">
        <v>16</v>
      </c>
      <c r="F153" s="607">
        <v>13</v>
      </c>
      <c r="G153" s="607">
        <v>3</v>
      </c>
      <c r="H153" s="607">
        <v>0</v>
      </c>
      <c r="I153" s="607">
        <v>15</v>
      </c>
      <c r="J153" s="607">
        <v>12</v>
      </c>
      <c r="K153" s="607">
        <v>3</v>
      </c>
      <c r="L153" s="607">
        <v>0</v>
      </c>
    </row>
    <row r="154" spans="1:12" s="512" customFormat="1" ht="51">
      <c r="A154" s="605" t="s">
        <v>896</v>
      </c>
      <c r="B154" s="605">
        <v>4</v>
      </c>
      <c r="C154" s="605" t="s">
        <v>172</v>
      </c>
      <c r="D154" s="605" t="s">
        <v>199</v>
      </c>
      <c r="E154" s="607">
        <v>24</v>
      </c>
      <c r="F154" s="607">
        <v>24</v>
      </c>
      <c r="G154" s="607">
        <v>0</v>
      </c>
      <c r="H154" s="607">
        <v>0</v>
      </c>
      <c r="I154" s="607">
        <v>23</v>
      </c>
      <c r="J154" s="607">
        <v>23</v>
      </c>
      <c r="K154" s="607">
        <v>0</v>
      </c>
      <c r="L154" s="607">
        <v>0</v>
      </c>
    </row>
    <row r="155" spans="1:12" s="512" customFormat="1" ht="51">
      <c r="A155" s="605" t="s">
        <v>897</v>
      </c>
      <c r="B155" s="605">
        <v>4</v>
      </c>
      <c r="C155" s="605" t="s">
        <v>172</v>
      </c>
      <c r="D155" s="605" t="s">
        <v>228</v>
      </c>
      <c r="E155" s="607">
        <v>8</v>
      </c>
      <c r="F155" s="607">
        <v>5</v>
      </c>
      <c r="G155" s="607">
        <v>3</v>
      </c>
      <c r="H155" s="607">
        <v>0</v>
      </c>
      <c r="I155" s="607">
        <v>6</v>
      </c>
      <c r="J155" s="607">
        <v>3</v>
      </c>
      <c r="K155" s="607">
        <v>3</v>
      </c>
      <c r="L155" s="607">
        <v>0</v>
      </c>
    </row>
    <row r="156" spans="1:12" s="512" customFormat="1" ht="51">
      <c r="A156" s="605" t="s">
        <v>898</v>
      </c>
      <c r="B156" s="605">
        <v>4</v>
      </c>
      <c r="C156" s="605" t="s">
        <v>172</v>
      </c>
      <c r="D156" s="605" t="s">
        <v>229</v>
      </c>
      <c r="E156" s="607">
        <v>35</v>
      </c>
      <c r="F156" s="607">
        <v>29</v>
      </c>
      <c r="G156" s="607">
        <v>6</v>
      </c>
      <c r="H156" s="607">
        <v>0</v>
      </c>
      <c r="I156" s="607">
        <v>30</v>
      </c>
      <c r="J156" s="607">
        <v>26</v>
      </c>
      <c r="K156" s="607">
        <v>4</v>
      </c>
      <c r="L156" s="607">
        <v>0</v>
      </c>
    </row>
    <row r="157" spans="1:12" s="512" customFormat="1" ht="38.25">
      <c r="A157" s="605" t="s">
        <v>899</v>
      </c>
      <c r="B157" s="605">
        <v>4</v>
      </c>
      <c r="C157" s="605" t="s">
        <v>172</v>
      </c>
      <c r="D157" s="605" t="s">
        <v>65</v>
      </c>
      <c r="E157" s="607">
        <v>25</v>
      </c>
      <c r="F157" s="607">
        <v>23</v>
      </c>
      <c r="G157" s="607">
        <v>2</v>
      </c>
      <c r="H157" s="607">
        <v>0</v>
      </c>
      <c r="I157" s="607">
        <v>21</v>
      </c>
      <c r="J157" s="607">
        <v>19</v>
      </c>
      <c r="K157" s="607">
        <v>2</v>
      </c>
      <c r="L157" s="607">
        <v>0</v>
      </c>
    </row>
    <row r="158" spans="1:12" s="512" customFormat="1" ht="63.75">
      <c r="A158" s="605" t="s">
        <v>900</v>
      </c>
      <c r="B158" s="605">
        <v>4</v>
      </c>
      <c r="C158" s="605" t="s">
        <v>174</v>
      </c>
      <c r="D158" s="605" t="s">
        <v>100</v>
      </c>
      <c r="E158" s="607">
        <v>1</v>
      </c>
      <c r="F158" s="607">
        <v>1</v>
      </c>
      <c r="G158" s="607">
        <v>0</v>
      </c>
      <c r="H158" s="607">
        <v>0</v>
      </c>
      <c r="I158" s="607">
        <v>0</v>
      </c>
      <c r="J158" s="607">
        <v>0</v>
      </c>
      <c r="K158" s="607">
        <v>0</v>
      </c>
      <c r="L158" s="607">
        <v>0</v>
      </c>
    </row>
    <row r="159" spans="1:12" s="512" customFormat="1" ht="76.5">
      <c r="A159" s="605" t="s">
        <v>7403</v>
      </c>
      <c r="B159" s="605">
        <v>4</v>
      </c>
      <c r="C159" s="605" t="s">
        <v>174</v>
      </c>
      <c r="D159" s="605" t="s">
        <v>87</v>
      </c>
      <c r="E159" s="607">
        <v>1</v>
      </c>
      <c r="F159" s="607">
        <v>1</v>
      </c>
      <c r="G159" s="607">
        <v>0</v>
      </c>
      <c r="H159" s="607">
        <v>0</v>
      </c>
      <c r="I159" s="607">
        <v>1</v>
      </c>
      <c r="J159" s="607">
        <v>1</v>
      </c>
      <c r="K159" s="607">
        <v>0</v>
      </c>
      <c r="L159" s="607">
        <v>0</v>
      </c>
    </row>
    <row r="160" spans="1:12" s="512" customFormat="1" ht="76.5">
      <c r="A160" s="605" t="s">
        <v>7404</v>
      </c>
      <c r="B160" s="605">
        <v>4</v>
      </c>
      <c r="C160" s="605" t="s">
        <v>174</v>
      </c>
      <c r="D160" s="605" t="s">
        <v>78</v>
      </c>
      <c r="E160" s="607">
        <v>1</v>
      </c>
      <c r="F160" s="607">
        <v>1</v>
      </c>
      <c r="G160" s="607">
        <v>0</v>
      </c>
      <c r="H160" s="607">
        <v>0</v>
      </c>
      <c r="I160" s="607">
        <v>1</v>
      </c>
      <c r="J160" s="607">
        <v>1</v>
      </c>
      <c r="K160" s="607">
        <v>0</v>
      </c>
      <c r="L160" s="607">
        <v>0</v>
      </c>
    </row>
    <row r="161" spans="1:12" s="512" customFormat="1" ht="63.75">
      <c r="A161" s="605" t="s">
        <v>901</v>
      </c>
      <c r="B161" s="605">
        <v>4</v>
      </c>
      <c r="C161" s="605" t="s">
        <v>174</v>
      </c>
      <c r="D161" s="605" t="s">
        <v>204</v>
      </c>
      <c r="E161" s="607">
        <v>1</v>
      </c>
      <c r="F161" s="607">
        <v>1</v>
      </c>
      <c r="G161" s="607">
        <v>0</v>
      </c>
      <c r="H161" s="607">
        <v>0</v>
      </c>
      <c r="I161" s="607">
        <v>1</v>
      </c>
      <c r="J161" s="607">
        <v>1</v>
      </c>
      <c r="K161" s="607">
        <v>0</v>
      </c>
      <c r="L161" s="607">
        <v>0</v>
      </c>
    </row>
    <row r="162" spans="1:12" s="512" customFormat="1" ht="63.75">
      <c r="A162" s="605" t="s">
        <v>7405</v>
      </c>
      <c r="B162" s="605">
        <v>4</v>
      </c>
      <c r="C162" s="605" t="s">
        <v>174</v>
      </c>
      <c r="D162" s="605" t="s">
        <v>218</v>
      </c>
      <c r="E162" s="607">
        <v>1</v>
      </c>
      <c r="F162" s="607">
        <v>1</v>
      </c>
      <c r="G162" s="607">
        <v>0</v>
      </c>
      <c r="H162" s="607">
        <v>0</v>
      </c>
      <c r="I162" s="607">
        <v>1</v>
      </c>
      <c r="J162" s="607">
        <v>1</v>
      </c>
      <c r="K162" s="607">
        <v>0</v>
      </c>
      <c r="L162" s="607">
        <v>0</v>
      </c>
    </row>
    <row r="163" spans="1:12" s="512" customFormat="1" ht="63.75">
      <c r="A163" s="605" t="s">
        <v>7406</v>
      </c>
      <c r="B163" s="605">
        <v>4</v>
      </c>
      <c r="C163" s="605" t="s">
        <v>174</v>
      </c>
      <c r="D163" s="605" t="s">
        <v>106</v>
      </c>
      <c r="E163" s="607">
        <v>1</v>
      </c>
      <c r="F163" s="607">
        <v>1</v>
      </c>
      <c r="G163" s="607">
        <v>0</v>
      </c>
      <c r="H163" s="607">
        <v>0</v>
      </c>
      <c r="I163" s="607">
        <v>0</v>
      </c>
      <c r="J163" s="607">
        <v>0</v>
      </c>
      <c r="K163" s="607">
        <v>0</v>
      </c>
      <c r="L163" s="607">
        <v>0</v>
      </c>
    </row>
    <row r="164" spans="1:12" s="512" customFormat="1" ht="76.5">
      <c r="A164" s="605" t="s">
        <v>7407</v>
      </c>
      <c r="B164" s="605">
        <v>4</v>
      </c>
      <c r="C164" s="605" t="s">
        <v>174</v>
      </c>
      <c r="D164" s="605" t="s">
        <v>185</v>
      </c>
      <c r="E164" s="607">
        <v>1</v>
      </c>
      <c r="F164" s="607">
        <v>1</v>
      </c>
      <c r="G164" s="607">
        <v>0</v>
      </c>
      <c r="H164" s="607">
        <v>0</v>
      </c>
      <c r="I164" s="607">
        <v>1</v>
      </c>
      <c r="J164" s="607">
        <v>1</v>
      </c>
      <c r="K164" s="607">
        <v>0</v>
      </c>
      <c r="L164" s="607">
        <v>0</v>
      </c>
    </row>
    <row r="165" spans="1:12" s="512" customFormat="1" ht="63.75">
      <c r="A165" s="605" t="s">
        <v>7408</v>
      </c>
      <c r="B165" s="605">
        <v>4</v>
      </c>
      <c r="C165" s="605" t="s">
        <v>174</v>
      </c>
      <c r="D165" s="605" t="s">
        <v>115</v>
      </c>
      <c r="E165" s="607">
        <v>1</v>
      </c>
      <c r="F165" s="607">
        <v>1</v>
      </c>
      <c r="G165" s="607">
        <v>0</v>
      </c>
      <c r="H165" s="607">
        <v>0</v>
      </c>
      <c r="I165" s="607">
        <v>1</v>
      </c>
      <c r="J165" s="607">
        <v>1</v>
      </c>
      <c r="K165" s="607">
        <v>0</v>
      </c>
      <c r="L165" s="607">
        <v>0</v>
      </c>
    </row>
    <row r="166" spans="1:12" s="512" customFormat="1" ht="63.75">
      <c r="A166" s="605" t="s">
        <v>7409</v>
      </c>
      <c r="B166" s="605">
        <v>4</v>
      </c>
      <c r="C166" s="605" t="s">
        <v>174</v>
      </c>
      <c r="D166" s="605" t="s">
        <v>149</v>
      </c>
      <c r="E166" s="607">
        <v>1</v>
      </c>
      <c r="F166" s="607">
        <v>1</v>
      </c>
      <c r="G166" s="607">
        <v>0</v>
      </c>
      <c r="H166" s="607">
        <v>0</v>
      </c>
      <c r="I166" s="607">
        <v>1</v>
      </c>
      <c r="J166" s="607">
        <v>1</v>
      </c>
      <c r="K166" s="607">
        <v>0</v>
      </c>
      <c r="L166" s="607">
        <v>0</v>
      </c>
    </row>
    <row r="167" spans="1:12" s="512" customFormat="1" ht="76.5">
      <c r="A167" s="605" t="s">
        <v>7410</v>
      </c>
      <c r="B167" s="605">
        <v>4</v>
      </c>
      <c r="C167" s="605" t="s">
        <v>174</v>
      </c>
      <c r="D167" s="605" t="s">
        <v>81</v>
      </c>
      <c r="E167" s="607">
        <v>1</v>
      </c>
      <c r="F167" s="607">
        <v>1</v>
      </c>
      <c r="G167" s="607">
        <v>0</v>
      </c>
      <c r="H167" s="607">
        <v>0</v>
      </c>
      <c r="I167" s="607">
        <v>1</v>
      </c>
      <c r="J167" s="607">
        <v>1</v>
      </c>
      <c r="K167" s="607">
        <v>0</v>
      </c>
      <c r="L167" s="607">
        <v>0</v>
      </c>
    </row>
    <row r="168" spans="1:12" s="512" customFormat="1" ht="63.75">
      <c r="A168" s="605" t="s">
        <v>7411</v>
      </c>
      <c r="B168" s="605">
        <v>4</v>
      </c>
      <c r="C168" s="605" t="s">
        <v>174</v>
      </c>
      <c r="D168" s="605" t="s">
        <v>151</v>
      </c>
      <c r="E168" s="607">
        <v>1</v>
      </c>
      <c r="F168" s="607">
        <v>1</v>
      </c>
      <c r="G168" s="607">
        <v>0</v>
      </c>
      <c r="H168" s="607">
        <v>0</v>
      </c>
      <c r="I168" s="607">
        <v>1</v>
      </c>
      <c r="J168" s="607">
        <v>1</v>
      </c>
      <c r="K168" s="607">
        <v>0</v>
      </c>
      <c r="L168" s="607">
        <v>0</v>
      </c>
    </row>
    <row r="169" spans="1:12" s="512" customFormat="1" ht="76.5">
      <c r="A169" s="605" t="s">
        <v>7412</v>
      </c>
      <c r="B169" s="605">
        <v>4</v>
      </c>
      <c r="C169" s="605" t="s">
        <v>174</v>
      </c>
      <c r="D169" s="605" t="s">
        <v>221</v>
      </c>
      <c r="E169" s="607">
        <v>1</v>
      </c>
      <c r="F169" s="607">
        <v>1</v>
      </c>
      <c r="G169" s="607">
        <v>0</v>
      </c>
      <c r="H169" s="607">
        <v>0</v>
      </c>
      <c r="I169" s="607">
        <v>0</v>
      </c>
      <c r="J169" s="607">
        <v>0</v>
      </c>
      <c r="K169" s="607">
        <v>0</v>
      </c>
      <c r="L169" s="607">
        <v>0</v>
      </c>
    </row>
    <row r="170" spans="1:12" s="512" customFormat="1" ht="102">
      <c r="A170" s="605" t="s">
        <v>902</v>
      </c>
      <c r="B170" s="605">
        <v>4</v>
      </c>
      <c r="C170" s="605" t="s">
        <v>175</v>
      </c>
      <c r="D170" s="605" t="s">
        <v>97</v>
      </c>
      <c r="E170" s="607">
        <v>8</v>
      </c>
      <c r="F170" s="607">
        <v>6</v>
      </c>
      <c r="G170" s="607">
        <v>2</v>
      </c>
      <c r="H170" s="607">
        <v>0</v>
      </c>
      <c r="I170" s="607">
        <v>6</v>
      </c>
      <c r="J170" s="607">
        <v>4</v>
      </c>
      <c r="K170" s="607">
        <v>2</v>
      </c>
      <c r="L170" s="607">
        <v>0</v>
      </c>
    </row>
    <row r="171" spans="1:12" s="512" customFormat="1" ht="63.75">
      <c r="A171" s="605" t="s">
        <v>903</v>
      </c>
      <c r="B171" s="605">
        <v>4</v>
      </c>
      <c r="C171" s="605" t="s">
        <v>175</v>
      </c>
      <c r="D171" s="605" t="s">
        <v>98</v>
      </c>
      <c r="E171" s="607">
        <v>8</v>
      </c>
      <c r="F171" s="607">
        <v>8</v>
      </c>
      <c r="G171" s="607">
        <v>0</v>
      </c>
      <c r="H171" s="607">
        <v>0</v>
      </c>
      <c r="I171" s="607">
        <v>5</v>
      </c>
      <c r="J171" s="607">
        <v>5</v>
      </c>
      <c r="K171" s="607">
        <v>0</v>
      </c>
      <c r="L171" s="607">
        <v>0</v>
      </c>
    </row>
    <row r="172" spans="1:12" s="512" customFormat="1" ht="63.75">
      <c r="A172" s="605" t="s">
        <v>904</v>
      </c>
      <c r="B172" s="605">
        <v>4</v>
      </c>
      <c r="C172" s="605" t="s">
        <v>175</v>
      </c>
      <c r="D172" s="605" t="s">
        <v>230</v>
      </c>
      <c r="E172" s="607">
        <v>2</v>
      </c>
      <c r="F172" s="607">
        <v>2</v>
      </c>
      <c r="G172" s="607">
        <v>0</v>
      </c>
      <c r="H172" s="607">
        <v>0</v>
      </c>
      <c r="I172" s="607">
        <v>2</v>
      </c>
      <c r="J172" s="607">
        <v>2</v>
      </c>
      <c r="K172" s="607">
        <v>0</v>
      </c>
      <c r="L172" s="607">
        <v>0</v>
      </c>
    </row>
    <row r="173" spans="1:12" s="512" customFormat="1" ht="102">
      <c r="A173" s="605" t="s">
        <v>905</v>
      </c>
      <c r="B173" s="605">
        <v>4</v>
      </c>
      <c r="C173" s="605" t="s">
        <v>175</v>
      </c>
      <c r="D173" s="605" t="s">
        <v>200</v>
      </c>
      <c r="E173" s="607">
        <v>6</v>
      </c>
      <c r="F173" s="607">
        <v>5</v>
      </c>
      <c r="G173" s="607">
        <v>1</v>
      </c>
      <c r="H173" s="607">
        <v>0</v>
      </c>
      <c r="I173" s="607">
        <v>6</v>
      </c>
      <c r="J173" s="607">
        <v>5</v>
      </c>
      <c r="K173" s="607">
        <v>1</v>
      </c>
      <c r="L173" s="607">
        <v>0</v>
      </c>
    </row>
    <row r="174" spans="1:12" s="512" customFormat="1" ht="63.75">
      <c r="A174" s="605" t="s">
        <v>906</v>
      </c>
      <c r="B174" s="605">
        <v>4</v>
      </c>
      <c r="C174" s="605" t="s">
        <v>175</v>
      </c>
      <c r="D174" s="605" t="s">
        <v>86</v>
      </c>
      <c r="E174" s="607">
        <v>3</v>
      </c>
      <c r="F174" s="607">
        <v>3</v>
      </c>
      <c r="G174" s="607">
        <v>0</v>
      </c>
      <c r="H174" s="607">
        <v>0</v>
      </c>
      <c r="I174" s="607">
        <v>1</v>
      </c>
      <c r="J174" s="607">
        <v>1</v>
      </c>
      <c r="K174" s="607">
        <v>0</v>
      </c>
      <c r="L174" s="607">
        <v>0</v>
      </c>
    </row>
    <row r="175" spans="1:12" s="512" customFormat="1" ht="63.75">
      <c r="A175" s="605" t="s">
        <v>907</v>
      </c>
      <c r="B175" s="605">
        <v>4</v>
      </c>
      <c r="C175" s="605" t="s">
        <v>175</v>
      </c>
      <c r="D175" s="605" t="s">
        <v>99</v>
      </c>
      <c r="E175" s="607">
        <v>9</v>
      </c>
      <c r="F175" s="607">
        <v>8</v>
      </c>
      <c r="G175" s="607">
        <v>1</v>
      </c>
      <c r="H175" s="607">
        <v>0</v>
      </c>
      <c r="I175" s="607">
        <v>7</v>
      </c>
      <c r="J175" s="607">
        <v>6</v>
      </c>
      <c r="K175" s="607">
        <v>1</v>
      </c>
      <c r="L175" s="607">
        <v>0</v>
      </c>
    </row>
    <row r="176" spans="1:12" s="512" customFormat="1" ht="76.5">
      <c r="A176" s="605" t="s">
        <v>908</v>
      </c>
      <c r="B176" s="605">
        <v>4</v>
      </c>
      <c r="C176" s="605" t="s">
        <v>175</v>
      </c>
      <c r="D176" s="605" t="s">
        <v>216</v>
      </c>
      <c r="E176" s="607">
        <v>45</v>
      </c>
      <c r="F176" s="607">
        <v>38</v>
      </c>
      <c r="G176" s="607">
        <v>7</v>
      </c>
      <c r="H176" s="607">
        <v>0</v>
      </c>
      <c r="I176" s="607">
        <v>33</v>
      </c>
      <c r="J176" s="607">
        <v>27</v>
      </c>
      <c r="K176" s="607">
        <v>6</v>
      </c>
      <c r="L176" s="607">
        <v>0</v>
      </c>
    </row>
    <row r="177" spans="1:12" s="512" customFormat="1" ht="89.25">
      <c r="A177" s="605" t="s">
        <v>909</v>
      </c>
      <c r="B177" s="605">
        <v>4</v>
      </c>
      <c r="C177" s="605" t="s">
        <v>175</v>
      </c>
      <c r="D177" s="605" t="s">
        <v>23</v>
      </c>
      <c r="E177" s="607">
        <v>4</v>
      </c>
      <c r="F177" s="607">
        <v>4</v>
      </c>
      <c r="G177" s="607">
        <v>0</v>
      </c>
      <c r="H177" s="607">
        <v>0</v>
      </c>
      <c r="I177" s="607">
        <v>4</v>
      </c>
      <c r="J177" s="607">
        <v>4</v>
      </c>
      <c r="K177" s="607">
        <v>0</v>
      </c>
      <c r="L177" s="607">
        <v>0</v>
      </c>
    </row>
    <row r="178" spans="1:12" s="512" customFormat="1" ht="63.75">
      <c r="A178" s="605" t="s">
        <v>910</v>
      </c>
      <c r="B178" s="605">
        <v>4</v>
      </c>
      <c r="C178" s="605" t="s">
        <v>175</v>
      </c>
      <c r="D178" s="605" t="s">
        <v>24</v>
      </c>
      <c r="E178" s="607">
        <v>3</v>
      </c>
      <c r="F178" s="607">
        <v>3</v>
      </c>
      <c r="G178" s="607">
        <v>0</v>
      </c>
      <c r="H178" s="607">
        <v>0</v>
      </c>
      <c r="I178" s="607">
        <v>3</v>
      </c>
      <c r="J178" s="607">
        <v>3</v>
      </c>
      <c r="K178" s="607">
        <v>0</v>
      </c>
      <c r="L178" s="607">
        <v>0</v>
      </c>
    </row>
    <row r="179" spans="1:12" s="512" customFormat="1" ht="63.75">
      <c r="A179" s="605" t="s">
        <v>911</v>
      </c>
      <c r="B179" s="605">
        <v>4</v>
      </c>
      <c r="C179" s="605" t="s">
        <v>175</v>
      </c>
      <c r="D179" s="605" t="s">
        <v>25</v>
      </c>
      <c r="E179" s="607">
        <v>7</v>
      </c>
      <c r="F179" s="607">
        <v>4</v>
      </c>
      <c r="G179" s="607">
        <v>3</v>
      </c>
      <c r="H179" s="607">
        <v>0</v>
      </c>
      <c r="I179" s="607">
        <v>7</v>
      </c>
      <c r="J179" s="607">
        <v>4</v>
      </c>
      <c r="K179" s="607">
        <v>3</v>
      </c>
      <c r="L179" s="607">
        <v>0</v>
      </c>
    </row>
    <row r="180" spans="1:12" s="512" customFormat="1" ht="76.5">
      <c r="A180" s="605" t="s">
        <v>912</v>
      </c>
      <c r="B180" s="605">
        <v>4</v>
      </c>
      <c r="C180" s="605" t="s">
        <v>175</v>
      </c>
      <c r="D180" s="605" t="s">
        <v>201</v>
      </c>
      <c r="E180" s="607">
        <v>4</v>
      </c>
      <c r="F180" s="607">
        <v>4</v>
      </c>
      <c r="G180" s="607">
        <v>0</v>
      </c>
      <c r="H180" s="607">
        <v>0</v>
      </c>
      <c r="I180" s="607">
        <v>2</v>
      </c>
      <c r="J180" s="607">
        <v>2</v>
      </c>
      <c r="K180" s="607">
        <v>0</v>
      </c>
      <c r="L180" s="607">
        <v>0</v>
      </c>
    </row>
    <row r="181" spans="1:12" s="512" customFormat="1" ht="63.75">
      <c r="A181" s="605" t="s">
        <v>913</v>
      </c>
      <c r="B181" s="605">
        <v>4</v>
      </c>
      <c r="C181" s="605" t="s">
        <v>175</v>
      </c>
      <c r="D181" s="605" t="s">
        <v>231</v>
      </c>
      <c r="E181" s="607">
        <v>11</v>
      </c>
      <c r="F181" s="607">
        <v>11</v>
      </c>
      <c r="G181" s="607">
        <v>0</v>
      </c>
      <c r="H181" s="607">
        <v>0</v>
      </c>
      <c r="I181" s="607">
        <v>10</v>
      </c>
      <c r="J181" s="607">
        <v>10</v>
      </c>
      <c r="K181" s="607">
        <v>0</v>
      </c>
      <c r="L181" s="607">
        <v>0</v>
      </c>
    </row>
    <row r="182" spans="1:12" s="512" customFormat="1" ht="63.75">
      <c r="A182" s="605" t="s">
        <v>914</v>
      </c>
      <c r="B182" s="605">
        <v>4</v>
      </c>
      <c r="C182" s="605" t="s">
        <v>175</v>
      </c>
      <c r="D182" s="605" t="s">
        <v>100</v>
      </c>
      <c r="E182" s="607">
        <v>10</v>
      </c>
      <c r="F182" s="607">
        <v>8</v>
      </c>
      <c r="G182" s="607">
        <v>2</v>
      </c>
      <c r="H182" s="607">
        <v>0</v>
      </c>
      <c r="I182" s="607">
        <v>6</v>
      </c>
      <c r="J182" s="607">
        <v>5</v>
      </c>
      <c r="K182" s="607">
        <v>1</v>
      </c>
      <c r="L182" s="607">
        <v>0</v>
      </c>
    </row>
    <row r="183" spans="1:12" s="512" customFormat="1" ht="76.5">
      <c r="A183" s="605" t="s">
        <v>915</v>
      </c>
      <c r="B183" s="605">
        <v>4</v>
      </c>
      <c r="C183" s="605" t="s">
        <v>175</v>
      </c>
      <c r="D183" s="605" t="s">
        <v>182</v>
      </c>
      <c r="E183" s="607">
        <v>7</v>
      </c>
      <c r="F183" s="607">
        <v>7</v>
      </c>
      <c r="G183" s="607">
        <v>0</v>
      </c>
      <c r="H183" s="607">
        <v>0</v>
      </c>
      <c r="I183" s="607">
        <v>7</v>
      </c>
      <c r="J183" s="607">
        <v>7</v>
      </c>
      <c r="K183" s="607">
        <v>0</v>
      </c>
      <c r="L183" s="607">
        <v>0</v>
      </c>
    </row>
    <row r="184" spans="1:12" s="512" customFormat="1" ht="63.75">
      <c r="A184" s="605" t="s">
        <v>916</v>
      </c>
      <c r="B184" s="605">
        <v>4</v>
      </c>
      <c r="C184" s="605" t="s">
        <v>175</v>
      </c>
      <c r="D184" s="605" t="s">
        <v>202</v>
      </c>
      <c r="E184" s="607">
        <v>4</v>
      </c>
      <c r="F184" s="607">
        <v>3</v>
      </c>
      <c r="G184" s="607">
        <v>1</v>
      </c>
      <c r="H184" s="607">
        <v>0</v>
      </c>
      <c r="I184" s="607">
        <v>4</v>
      </c>
      <c r="J184" s="607">
        <v>3</v>
      </c>
      <c r="K184" s="607">
        <v>1</v>
      </c>
      <c r="L184" s="607">
        <v>0</v>
      </c>
    </row>
    <row r="185" spans="1:12" s="512" customFormat="1" ht="63.75">
      <c r="A185" s="605" t="s">
        <v>917</v>
      </c>
      <c r="B185" s="605">
        <v>4</v>
      </c>
      <c r="C185" s="605" t="s">
        <v>175</v>
      </c>
      <c r="D185" s="605" t="s">
        <v>101</v>
      </c>
      <c r="E185" s="607">
        <v>16</v>
      </c>
      <c r="F185" s="607">
        <v>14</v>
      </c>
      <c r="G185" s="607">
        <v>2</v>
      </c>
      <c r="H185" s="607">
        <v>0</v>
      </c>
      <c r="I185" s="607">
        <v>15</v>
      </c>
      <c r="J185" s="607">
        <v>13</v>
      </c>
      <c r="K185" s="607">
        <v>2</v>
      </c>
      <c r="L185" s="607">
        <v>0</v>
      </c>
    </row>
    <row r="186" spans="1:12" s="512" customFormat="1" ht="76.5">
      <c r="A186" s="605" t="s">
        <v>918</v>
      </c>
      <c r="B186" s="605">
        <v>4</v>
      </c>
      <c r="C186" s="605" t="s">
        <v>175</v>
      </c>
      <c r="D186" s="605" t="s">
        <v>183</v>
      </c>
      <c r="E186" s="607">
        <v>13</v>
      </c>
      <c r="F186" s="607">
        <v>12</v>
      </c>
      <c r="G186" s="607">
        <v>1</v>
      </c>
      <c r="H186" s="607">
        <v>0</v>
      </c>
      <c r="I186" s="607">
        <v>10</v>
      </c>
      <c r="J186" s="607">
        <v>9</v>
      </c>
      <c r="K186" s="607">
        <v>1</v>
      </c>
      <c r="L186" s="607">
        <v>0</v>
      </c>
    </row>
    <row r="187" spans="1:12" s="512" customFormat="1" ht="63.75">
      <c r="A187" s="605" t="s">
        <v>919</v>
      </c>
      <c r="B187" s="605">
        <v>4</v>
      </c>
      <c r="C187" s="605" t="s">
        <v>175</v>
      </c>
      <c r="D187" s="605" t="s">
        <v>26</v>
      </c>
      <c r="E187" s="607">
        <v>7</v>
      </c>
      <c r="F187" s="607">
        <v>6</v>
      </c>
      <c r="G187" s="607">
        <v>1</v>
      </c>
      <c r="H187" s="607">
        <v>0</v>
      </c>
      <c r="I187" s="607">
        <v>7</v>
      </c>
      <c r="J187" s="607">
        <v>6</v>
      </c>
      <c r="K187" s="607">
        <v>1</v>
      </c>
      <c r="L187" s="607">
        <v>0</v>
      </c>
    </row>
    <row r="188" spans="1:12" s="512" customFormat="1" ht="76.5">
      <c r="A188" s="605" t="s">
        <v>920</v>
      </c>
      <c r="B188" s="605">
        <v>4</v>
      </c>
      <c r="C188" s="605" t="s">
        <v>175</v>
      </c>
      <c r="D188" s="605" t="s">
        <v>232</v>
      </c>
      <c r="E188" s="607">
        <v>3</v>
      </c>
      <c r="F188" s="607">
        <v>3</v>
      </c>
      <c r="G188" s="607">
        <v>0</v>
      </c>
      <c r="H188" s="607">
        <v>0</v>
      </c>
      <c r="I188" s="607">
        <v>3</v>
      </c>
      <c r="J188" s="607">
        <v>3</v>
      </c>
      <c r="K188" s="607">
        <v>0</v>
      </c>
      <c r="L188" s="607">
        <v>0</v>
      </c>
    </row>
    <row r="189" spans="1:12" s="512" customFormat="1" ht="76.5">
      <c r="A189" s="605" t="s">
        <v>921</v>
      </c>
      <c r="B189" s="605">
        <v>4</v>
      </c>
      <c r="C189" s="605" t="s">
        <v>175</v>
      </c>
      <c r="D189" s="605" t="s">
        <v>87</v>
      </c>
      <c r="E189" s="607">
        <v>8</v>
      </c>
      <c r="F189" s="607">
        <v>8</v>
      </c>
      <c r="G189" s="607">
        <v>0</v>
      </c>
      <c r="H189" s="607">
        <v>0</v>
      </c>
      <c r="I189" s="607">
        <v>7</v>
      </c>
      <c r="J189" s="607">
        <v>7</v>
      </c>
      <c r="K189" s="607">
        <v>0</v>
      </c>
      <c r="L189" s="607">
        <v>0</v>
      </c>
    </row>
    <row r="190" spans="1:12" s="512" customFormat="1" ht="63.75">
      <c r="A190" s="605" t="s">
        <v>922</v>
      </c>
      <c r="B190" s="605">
        <v>4</v>
      </c>
      <c r="C190" s="605" t="s">
        <v>175</v>
      </c>
      <c r="D190" s="605" t="s">
        <v>102</v>
      </c>
      <c r="E190" s="607">
        <v>8</v>
      </c>
      <c r="F190" s="607">
        <v>8</v>
      </c>
      <c r="G190" s="607">
        <v>0</v>
      </c>
      <c r="H190" s="607">
        <v>0</v>
      </c>
      <c r="I190" s="607">
        <v>8</v>
      </c>
      <c r="J190" s="607">
        <v>8</v>
      </c>
      <c r="K190" s="607">
        <v>0</v>
      </c>
      <c r="L190" s="607">
        <v>0</v>
      </c>
    </row>
    <row r="191" spans="1:12" s="512" customFormat="1" ht="89.25">
      <c r="A191" s="605" t="s">
        <v>923</v>
      </c>
      <c r="B191" s="605">
        <v>4</v>
      </c>
      <c r="C191" s="605" t="s">
        <v>175</v>
      </c>
      <c r="D191" s="605" t="s">
        <v>88</v>
      </c>
      <c r="E191" s="607">
        <v>8</v>
      </c>
      <c r="F191" s="607">
        <v>7</v>
      </c>
      <c r="G191" s="607">
        <v>1</v>
      </c>
      <c r="H191" s="607">
        <v>0</v>
      </c>
      <c r="I191" s="607">
        <v>8</v>
      </c>
      <c r="J191" s="607">
        <v>7</v>
      </c>
      <c r="K191" s="607">
        <v>1</v>
      </c>
      <c r="L191" s="607">
        <v>0</v>
      </c>
    </row>
    <row r="192" spans="1:12" s="512" customFormat="1" ht="76.5">
      <c r="A192" s="605" t="s">
        <v>924</v>
      </c>
      <c r="B192" s="605">
        <v>4</v>
      </c>
      <c r="C192" s="605" t="s">
        <v>175</v>
      </c>
      <c r="D192" s="605" t="s">
        <v>27</v>
      </c>
      <c r="E192" s="607">
        <v>4</v>
      </c>
      <c r="F192" s="607">
        <v>4</v>
      </c>
      <c r="G192" s="607">
        <v>0</v>
      </c>
      <c r="H192" s="607">
        <v>0</v>
      </c>
      <c r="I192" s="607">
        <v>4</v>
      </c>
      <c r="J192" s="607">
        <v>4</v>
      </c>
      <c r="K192" s="607">
        <v>0</v>
      </c>
      <c r="L192" s="607">
        <v>0</v>
      </c>
    </row>
    <row r="193" spans="1:12" s="512" customFormat="1" ht="89.25">
      <c r="A193" s="605" t="s">
        <v>925</v>
      </c>
      <c r="B193" s="605">
        <v>4</v>
      </c>
      <c r="C193" s="605" t="s">
        <v>175</v>
      </c>
      <c r="D193" s="605" t="s">
        <v>28</v>
      </c>
      <c r="E193" s="607">
        <v>7</v>
      </c>
      <c r="F193" s="607">
        <v>6</v>
      </c>
      <c r="G193" s="607">
        <v>1</v>
      </c>
      <c r="H193" s="607">
        <v>0</v>
      </c>
      <c r="I193" s="607">
        <v>6</v>
      </c>
      <c r="J193" s="607">
        <v>5</v>
      </c>
      <c r="K193" s="607">
        <v>1</v>
      </c>
      <c r="L193" s="607">
        <v>0</v>
      </c>
    </row>
    <row r="194" spans="1:12" s="512" customFormat="1" ht="76.5">
      <c r="A194" s="605" t="s">
        <v>7413</v>
      </c>
      <c r="B194" s="605">
        <v>4</v>
      </c>
      <c r="C194" s="605" t="s">
        <v>175</v>
      </c>
      <c r="D194" s="605" t="s">
        <v>103</v>
      </c>
      <c r="E194" s="607">
        <v>1</v>
      </c>
      <c r="F194" s="607">
        <v>1</v>
      </c>
      <c r="G194" s="607">
        <v>0</v>
      </c>
      <c r="H194" s="607">
        <v>0</v>
      </c>
      <c r="I194" s="607">
        <v>1</v>
      </c>
      <c r="J194" s="607">
        <v>1</v>
      </c>
      <c r="K194" s="607">
        <v>0</v>
      </c>
      <c r="L194" s="607">
        <v>0</v>
      </c>
    </row>
    <row r="195" spans="1:12" s="512" customFormat="1" ht="63.75">
      <c r="A195" s="605" t="s">
        <v>926</v>
      </c>
      <c r="B195" s="605">
        <v>4</v>
      </c>
      <c r="C195" s="605" t="s">
        <v>175</v>
      </c>
      <c r="D195" s="605" t="s">
        <v>203</v>
      </c>
      <c r="E195" s="607">
        <v>12</v>
      </c>
      <c r="F195" s="607">
        <v>12</v>
      </c>
      <c r="G195" s="607">
        <v>0</v>
      </c>
      <c r="H195" s="607">
        <v>0</v>
      </c>
      <c r="I195" s="607">
        <v>6</v>
      </c>
      <c r="J195" s="607">
        <v>6</v>
      </c>
      <c r="K195" s="607">
        <v>0</v>
      </c>
      <c r="L195" s="607">
        <v>0</v>
      </c>
    </row>
    <row r="196" spans="1:12" s="512" customFormat="1" ht="63.75">
      <c r="A196" s="605" t="s">
        <v>927</v>
      </c>
      <c r="B196" s="605">
        <v>4</v>
      </c>
      <c r="C196" s="605" t="s">
        <v>175</v>
      </c>
      <c r="D196" s="605" t="s">
        <v>217</v>
      </c>
      <c r="E196" s="607">
        <v>10</v>
      </c>
      <c r="F196" s="607">
        <v>10</v>
      </c>
      <c r="G196" s="607">
        <v>0</v>
      </c>
      <c r="H196" s="607">
        <v>0</v>
      </c>
      <c r="I196" s="607">
        <v>10</v>
      </c>
      <c r="J196" s="607">
        <v>10</v>
      </c>
      <c r="K196" s="607">
        <v>0</v>
      </c>
      <c r="L196" s="607">
        <v>0</v>
      </c>
    </row>
    <row r="197" spans="1:12" s="512" customFormat="1" ht="63.75">
      <c r="A197" s="605" t="s">
        <v>928</v>
      </c>
      <c r="B197" s="605">
        <v>4</v>
      </c>
      <c r="C197" s="605" t="s">
        <v>175</v>
      </c>
      <c r="D197" s="605" t="s">
        <v>104</v>
      </c>
      <c r="E197" s="607">
        <v>14</v>
      </c>
      <c r="F197" s="607">
        <v>14</v>
      </c>
      <c r="G197" s="607">
        <v>0</v>
      </c>
      <c r="H197" s="607">
        <v>0</v>
      </c>
      <c r="I197" s="607">
        <v>12</v>
      </c>
      <c r="J197" s="607">
        <v>12</v>
      </c>
      <c r="K197" s="607">
        <v>0</v>
      </c>
      <c r="L197" s="607">
        <v>0</v>
      </c>
    </row>
    <row r="198" spans="1:12" s="512" customFormat="1" ht="63.75">
      <c r="A198" s="605" t="s">
        <v>929</v>
      </c>
      <c r="B198" s="605">
        <v>4</v>
      </c>
      <c r="C198" s="605" t="s">
        <v>175</v>
      </c>
      <c r="D198" s="605" t="s">
        <v>29</v>
      </c>
      <c r="E198" s="607">
        <v>14</v>
      </c>
      <c r="F198" s="607">
        <v>13</v>
      </c>
      <c r="G198" s="607">
        <v>1</v>
      </c>
      <c r="H198" s="607">
        <v>0</v>
      </c>
      <c r="I198" s="607">
        <v>13</v>
      </c>
      <c r="J198" s="607">
        <v>12</v>
      </c>
      <c r="K198" s="607">
        <v>1</v>
      </c>
      <c r="L198" s="607">
        <v>0</v>
      </c>
    </row>
    <row r="199" spans="1:12" s="512" customFormat="1" ht="76.5">
      <c r="A199" s="605" t="s">
        <v>930</v>
      </c>
      <c r="B199" s="605">
        <v>4</v>
      </c>
      <c r="C199" s="605" t="s">
        <v>175</v>
      </c>
      <c r="D199" s="605" t="s">
        <v>160</v>
      </c>
      <c r="E199" s="607">
        <v>1</v>
      </c>
      <c r="F199" s="607">
        <v>1</v>
      </c>
      <c r="G199" s="607">
        <v>0</v>
      </c>
      <c r="H199" s="607">
        <v>0</v>
      </c>
      <c r="I199" s="607">
        <v>1</v>
      </c>
      <c r="J199" s="607">
        <v>1</v>
      </c>
      <c r="K199" s="607">
        <v>0</v>
      </c>
      <c r="L199" s="607">
        <v>0</v>
      </c>
    </row>
    <row r="200" spans="1:12" s="512" customFormat="1" ht="63.75">
      <c r="A200" s="605" t="s">
        <v>931</v>
      </c>
      <c r="B200" s="605">
        <v>4</v>
      </c>
      <c r="C200" s="605" t="s">
        <v>175</v>
      </c>
      <c r="D200" s="605" t="s">
        <v>77</v>
      </c>
      <c r="E200" s="607">
        <v>5</v>
      </c>
      <c r="F200" s="607">
        <v>5</v>
      </c>
      <c r="G200" s="607">
        <v>0</v>
      </c>
      <c r="H200" s="607">
        <v>0</v>
      </c>
      <c r="I200" s="607">
        <v>3</v>
      </c>
      <c r="J200" s="607">
        <v>3</v>
      </c>
      <c r="K200" s="607">
        <v>0</v>
      </c>
      <c r="L200" s="607">
        <v>0</v>
      </c>
    </row>
    <row r="201" spans="1:12" s="512" customFormat="1" ht="76.5">
      <c r="A201" s="605" t="s">
        <v>932</v>
      </c>
      <c r="B201" s="605">
        <v>4</v>
      </c>
      <c r="C201" s="605" t="s">
        <v>175</v>
      </c>
      <c r="D201" s="605" t="s">
        <v>78</v>
      </c>
      <c r="E201" s="607">
        <v>13</v>
      </c>
      <c r="F201" s="607">
        <v>13</v>
      </c>
      <c r="G201" s="607">
        <v>0</v>
      </c>
      <c r="H201" s="607">
        <v>0</v>
      </c>
      <c r="I201" s="607">
        <v>11</v>
      </c>
      <c r="J201" s="607">
        <v>11</v>
      </c>
      <c r="K201" s="607">
        <v>0</v>
      </c>
      <c r="L201" s="607">
        <v>0</v>
      </c>
    </row>
    <row r="202" spans="1:12" s="512" customFormat="1" ht="63.75">
      <c r="A202" s="605" t="s">
        <v>933</v>
      </c>
      <c r="B202" s="605">
        <v>4</v>
      </c>
      <c r="C202" s="605" t="s">
        <v>175</v>
      </c>
      <c r="D202" s="605" t="s">
        <v>204</v>
      </c>
      <c r="E202" s="607">
        <v>10</v>
      </c>
      <c r="F202" s="607">
        <v>8</v>
      </c>
      <c r="G202" s="607">
        <v>1</v>
      </c>
      <c r="H202" s="607">
        <v>1</v>
      </c>
      <c r="I202" s="607">
        <v>9</v>
      </c>
      <c r="J202" s="607">
        <v>7</v>
      </c>
      <c r="K202" s="607">
        <v>1</v>
      </c>
      <c r="L202" s="607">
        <v>1</v>
      </c>
    </row>
    <row r="203" spans="1:12" s="512" customFormat="1" ht="63.75">
      <c r="A203" s="605" t="s">
        <v>934</v>
      </c>
      <c r="B203" s="605">
        <v>4</v>
      </c>
      <c r="C203" s="605" t="s">
        <v>175</v>
      </c>
      <c r="D203" s="605" t="s">
        <v>233</v>
      </c>
      <c r="E203" s="607">
        <v>2</v>
      </c>
      <c r="F203" s="607">
        <v>2</v>
      </c>
      <c r="G203" s="607">
        <v>0</v>
      </c>
      <c r="H203" s="607">
        <v>0</v>
      </c>
      <c r="I203" s="607">
        <v>2</v>
      </c>
      <c r="J203" s="607">
        <v>2</v>
      </c>
      <c r="K203" s="607">
        <v>0</v>
      </c>
      <c r="L203" s="607">
        <v>0</v>
      </c>
    </row>
    <row r="204" spans="1:12" s="512" customFormat="1" ht="63.75">
      <c r="A204" s="605" t="s">
        <v>935</v>
      </c>
      <c r="B204" s="605">
        <v>4</v>
      </c>
      <c r="C204" s="605" t="s">
        <v>175</v>
      </c>
      <c r="D204" s="605" t="s">
        <v>205</v>
      </c>
      <c r="E204" s="607">
        <v>8</v>
      </c>
      <c r="F204" s="607">
        <v>7</v>
      </c>
      <c r="G204" s="607">
        <v>1</v>
      </c>
      <c r="H204" s="607">
        <v>0</v>
      </c>
      <c r="I204" s="607">
        <v>7</v>
      </c>
      <c r="J204" s="607">
        <v>6</v>
      </c>
      <c r="K204" s="607">
        <v>1</v>
      </c>
      <c r="L204" s="607">
        <v>0</v>
      </c>
    </row>
    <row r="205" spans="1:12" s="512" customFormat="1" ht="63.75">
      <c r="A205" s="605" t="s">
        <v>936</v>
      </c>
      <c r="B205" s="605">
        <v>4</v>
      </c>
      <c r="C205" s="605" t="s">
        <v>175</v>
      </c>
      <c r="D205" s="605" t="s">
        <v>218</v>
      </c>
      <c r="E205" s="607">
        <v>5</v>
      </c>
      <c r="F205" s="607">
        <v>5</v>
      </c>
      <c r="G205" s="607">
        <v>0</v>
      </c>
      <c r="H205" s="607">
        <v>0</v>
      </c>
      <c r="I205" s="607">
        <v>4</v>
      </c>
      <c r="J205" s="607">
        <v>4</v>
      </c>
      <c r="K205" s="607">
        <v>0</v>
      </c>
      <c r="L205" s="607">
        <v>0</v>
      </c>
    </row>
    <row r="206" spans="1:12" s="512" customFormat="1" ht="63.75">
      <c r="A206" s="605" t="s">
        <v>937</v>
      </c>
      <c r="B206" s="605">
        <v>4</v>
      </c>
      <c r="C206" s="605" t="s">
        <v>175</v>
      </c>
      <c r="D206" s="605" t="s">
        <v>161</v>
      </c>
      <c r="E206" s="607">
        <v>18</v>
      </c>
      <c r="F206" s="607">
        <v>18</v>
      </c>
      <c r="G206" s="607">
        <v>0</v>
      </c>
      <c r="H206" s="607">
        <v>0</v>
      </c>
      <c r="I206" s="607">
        <v>17</v>
      </c>
      <c r="J206" s="607">
        <v>17</v>
      </c>
      <c r="K206" s="607">
        <v>0</v>
      </c>
      <c r="L206" s="607">
        <v>0</v>
      </c>
    </row>
    <row r="207" spans="1:12" s="512" customFormat="1" ht="63.75">
      <c r="A207" s="605" t="s">
        <v>938</v>
      </c>
      <c r="B207" s="605">
        <v>4</v>
      </c>
      <c r="C207" s="605" t="s">
        <v>175</v>
      </c>
      <c r="D207" s="605" t="s">
        <v>105</v>
      </c>
      <c r="E207" s="607">
        <v>13</v>
      </c>
      <c r="F207" s="607">
        <v>12</v>
      </c>
      <c r="G207" s="607">
        <v>1</v>
      </c>
      <c r="H207" s="607">
        <v>0</v>
      </c>
      <c r="I207" s="607">
        <v>11</v>
      </c>
      <c r="J207" s="607">
        <v>10</v>
      </c>
      <c r="K207" s="607">
        <v>1</v>
      </c>
      <c r="L207" s="607">
        <v>0</v>
      </c>
    </row>
    <row r="208" spans="1:12" s="512" customFormat="1" ht="89.25">
      <c r="A208" s="605" t="s">
        <v>939</v>
      </c>
      <c r="B208" s="605">
        <v>4</v>
      </c>
      <c r="C208" s="605" t="s">
        <v>175</v>
      </c>
      <c r="D208" s="605" t="s">
        <v>234</v>
      </c>
      <c r="E208" s="607">
        <v>10</v>
      </c>
      <c r="F208" s="607">
        <v>9</v>
      </c>
      <c r="G208" s="607">
        <v>1</v>
      </c>
      <c r="H208" s="607">
        <v>0</v>
      </c>
      <c r="I208" s="607">
        <v>9</v>
      </c>
      <c r="J208" s="607">
        <v>8</v>
      </c>
      <c r="K208" s="607">
        <v>1</v>
      </c>
      <c r="L208" s="607">
        <v>0</v>
      </c>
    </row>
    <row r="209" spans="1:12" s="512" customFormat="1" ht="76.5">
      <c r="A209" s="605" t="s">
        <v>940</v>
      </c>
      <c r="B209" s="605">
        <v>4</v>
      </c>
      <c r="C209" s="605" t="s">
        <v>175</v>
      </c>
      <c r="D209" s="605" t="s">
        <v>184</v>
      </c>
      <c r="E209" s="607">
        <v>9</v>
      </c>
      <c r="F209" s="607">
        <v>8</v>
      </c>
      <c r="G209" s="607">
        <v>1</v>
      </c>
      <c r="H209" s="607">
        <v>0</v>
      </c>
      <c r="I209" s="607">
        <v>8</v>
      </c>
      <c r="J209" s="607">
        <v>8</v>
      </c>
      <c r="K209" s="607">
        <v>0</v>
      </c>
      <c r="L209" s="607">
        <v>0</v>
      </c>
    </row>
    <row r="210" spans="1:12" s="512" customFormat="1" ht="63.75">
      <c r="A210" s="605" t="s">
        <v>941</v>
      </c>
      <c r="B210" s="605">
        <v>4</v>
      </c>
      <c r="C210" s="605" t="s">
        <v>175</v>
      </c>
      <c r="D210" s="605" t="s">
        <v>106</v>
      </c>
      <c r="E210" s="607">
        <v>7</v>
      </c>
      <c r="F210" s="607">
        <v>7</v>
      </c>
      <c r="G210" s="607">
        <v>0</v>
      </c>
      <c r="H210" s="607">
        <v>0</v>
      </c>
      <c r="I210" s="607">
        <v>6</v>
      </c>
      <c r="J210" s="607">
        <v>6</v>
      </c>
      <c r="K210" s="607">
        <v>0</v>
      </c>
      <c r="L210" s="607">
        <v>0</v>
      </c>
    </row>
    <row r="211" spans="1:12" s="512" customFormat="1" ht="63.75">
      <c r="A211" s="605" t="s">
        <v>942</v>
      </c>
      <c r="B211" s="605">
        <v>4</v>
      </c>
      <c r="C211" s="605" t="s">
        <v>175</v>
      </c>
      <c r="D211" s="605" t="s">
        <v>89</v>
      </c>
      <c r="E211" s="607">
        <v>25</v>
      </c>
      <c r="F211" s="607">
        <v>22</v>
      </c>
      <c r="G211" s="607">
        <v>3</v>
      </c>
      <c r="H211" s="607">
        <v>0</v>
      </c>
      <c r="I211" s="607">
        <v>20</v>
      </c>
      <c r="J211" s="607">
        <v>17</v>
      </c>
      <c r="K211" s="607">
        <v>3</v>
      </c>
      <c r="L211" s="607">
        <v>0</v>
      </c>
    </row>
    <row r="212" spans="1:12" s="512" customFormat="1" ht="76.5">
      <c r="A212" s="605" t="s">
        <v>943</v>
      </c>
      <c r="B212" s="605">
        <v>4</v>
      </c>
      <c r="C212" s="605" t="s">
        <v>175</v>
      </c>
      <c r="D212" s="605" t="s">
        <v>162</v>
      </c>
      <c r="E212" s="607">
        <v>3</v>
      </c>
      <c r="F212" s="607">
        <v>3</v>
      </c>
      <c r="G212" s="607">
        <v>0</v>
      </c>
      <c r="H212" s="607">
        <v>0</v>
      </c>
      <c r="I212" s="607">
        <v>3</v>
      </c>
      <c r="J212" s="607">
        <v>3</v>
      </c>
      <c r="K212" s="607">
        <v>0</v>
      </c>
      <c r="L212" s="607">
        <v>0</v>
      </c>
    </row>
    <row r="213" spans="1:12" s="512" customFormat="1" ht="76.5">
      <c r="A213" s="605" t="s">
        <v>944</v>
      </c>
      <c r="B213" s="605">
        <v>4</v>
      </c>
      <c r="C213" s="605" t="s">
        <v>175</v>
      </c>
      <c r="D213" s="605" t="s">
        <v>206</v>
      </c>
      <c r="E213" s="607">
        <v>13</v>
      </c>
      <c r="F213" s="607">
        <v>13</v>
      </c>
      <c r="G213" s="607">
        <v>0</v>
      </c>
      <c r="H213" s="607">
        <v>0</v>
      </c>
      <c r="I213" s="607">
        <v>11</v>
      </c>
      <c r="J213" s="607">
        <v>11</v>
      </c>
      <c r="K213" s="607">
        <v>0</v>
      </c>
      <c r="L213" s="607">
        <v>0</v>
      </c>
    </row>
    <row r="214" spans="1:12" s="512" customFormat="1" ht="76.5">
      <c r="A214" s="605" t="s">
        <v>945</v>
      </c>
      <c r="B214" s="605">
        <v>4</v>
      </c>
      <c r="C214" s="605" t="s">
        <v>175</v>
      </c>
      <c r="D214" s="605" t="s">
        <v>107</v>
      </c>
      <c r="E214" s="607">
        <v>8</v>
      </c>
      <c r="F214" s="607">
        <v>6</v>
      </c>
      <c r="G214" s="607">
        <v>2</v>
      </c>
      <c r="H214" s="607">
        <v>0</v>
      </c>
      <c r="I214" s="607">
        <v>8</v>
      </c>
      <c r="J214" s="607">
        <v>6</v>
      </c>
      <c r="K214" s="607">
        <v>2</v>
      </c>
      <c r="L214" s="607">
        <v>0</v>
      </c>
    </row>
    <row r="215" spans="1:12" s="512" customFormat="1" ht="63.75">
      <c r="A215" s="605" t="s">
        <v>946</v>
      </c>
      <c r="B215" s="605">
        <v>4</v>
      </c>
      <c r="C215" s="605" t="s">
        <v>175</v>
      </c>
      <c r="D215" s="605" t="s">
        <v>108</v>
      </c>
      <c r="E215" s="607">
        <v>3</v>
      </c>
      <c r="F215" s="607">
        <v>3</v>
      </c>
      <c r="G215" s="607">
        <v>0</v>
      </c>
      <c r="H215" s="607">
        <v>0</v>
      </c>
      <c r="I215" s="607">
        <v>3</v>
      </c>
      <c r="J215" s="607">
        <v>3</v>
      </c>
      <c r="K215" s="607">
        <v>0</v>
      </c>
      <c r="L215" s="607">
        <v>0</v>
      </c>
    </row>
    <row r="216" spans="1:12" s="512" customFormat="1" ht="63.75">
      <c r="A216" s="605" t="s">
        <v>947</v>
      </c>
      <c r="B216" s="605">
        <v>4</v>
      </c>
      <c r="C216" s="605" t="s">
        <v>175</v>
      </c>
      <c r="D216" s="605" t="s">
        <v>30</v>
      </c>
      <c r="E216" s="607">
        <v>2</v>
      </c>
      <c r="F216" s="607">
        <v>2</v>
      </c>
      <c r="G216" s="607">
        <v>0</v>
      </c>
      <c r="H216" s="607">
        <v>0</v>
      </c>
      <c r="I216" s="607">
        <v>1</v>
      </c>
      <c r="J216" s="607">
        <v>1</v>
      </c>
      <c r="K216" s="607">
        <v>0</v>
      </c>
      <c r="L216" s="607">
        <v>0</v>
      </c>
    </row>
    <row r="217" spans="1:12" s="512" customFormat="1" ht="89.25">
      <c r="A217" s="605" t="s">
        <v>948</v>
      </c>
      <c r="B217" s="605">
        <v>4</v>
      </c>
      <c r="C217" s="605" t="s">
        <v>175</v>
      </c>
      <c r="D217" s="605" t="s">
        <v>109</v>
      </c>
      <c r="E217" s="607">
        <v>4</v>
      </c>
      <c r="F217" s="607">
        <v>3</v>
      </c>
      <c r="G217" s="607">
        <v>1</v>
      </c>
      <c r="H217" s="607">
        <v>0</v>
      </c>
      <c r="I217" s="607">
        <v>4</v>
      </c>
      <c r="J217" s="607">
        <v>3</v>
      </c>
      <c r="K217" s="607">
        <v>1</v>
      </c>
      <c r="L217" s="607">
        <v>0</v>
      </c>
    </row>
    <row r="218" spans="1:12" s="512" customFormat="1" ht="76.5">
      <c r="A218" s="605" t="s">
        <v>949</v>
      </c>
      <c r="B218" s="605">
        <v>4</v>
      </c>
      <c r="C218" s="605" t="s">
        <v>175</v>
      </c>
      <c r="D218" s="605" t="s">
        <v>185</v>
      </c>
      <c r="E218" s="607">
        <v>28</v>
      </c>
      <c r="F218" s="607">
        <v>27</v>
      </c>
      <c r="G218" s="607">
        <v>1</v>
      </c>
      <c r="H218" s="607">
        <v>0</v>
      </c>
      <c r="I218" s="607">
        <v>19</v>
      </c>
      <c r="J218" s="607">
        <v>19</v>
      </c>
      <c r="K218" s="607">
        <v>0</v>
      </c>
      <c r="L218" s="607">
        <v>0</v>
      </c>
    </row>
    <row r="219" spans="1:12" s="512" customFormat="1" ht="63.75">
      <c r="A219" s="605" t="s">
        <v>950</v>
      </c>
      <c r="B219" s="605">
        <v>4</v>
      </c>
      <c r="C219" s="605" t="s">
        <v>175</v>
      </c>
      <c r="D219" s="605" t="s">
        <v>110</v>
      </c>
      <c r="E219" s="607">
        <v>5</v>
      </c>
      <c r="F219" s="607">
        <v>4</v>
      </c>
      <c r="G219" s="607">
        <v>1</v>
      </c>
      <c r="H219" s="607">
        <v>0</v>
      </c>
      <c r="I219" s="607">
        <v>3</v>
      </c>
      <c r="J219" s="607">
        <v>2</v>
      </c>
      <c r="K219" s="607">
        <v>1</v>
      </c>
      <c r="L219" s="607">
        <v>0</v>
      </c>
    </row>
    <row r="220" spans="1:12" s="512" customFormat="1" ht="63.75">
      <c r="A220" s="605" t="s">
        <v>951</v>
      </c>
      <c r="B220" s="605">
        <v>4</v>
      </c>
      <c r="C220" s="605" t="s">
        <v>175</v>
      </c>
      <c r="D220" s="605" t="s">
        <v>111</v>
      </c>
      <c r="E220" s="607">
        <v>4</v>
      </c>
      <c r="F220" s="607">
        <v>4</v>
      </c>
      <c r="G220" s="607">
        <v>0</v>
      </c>
      <c r="H220" s="607">
        <v>0</v>
      </c>
      <c r="I220" s="607">
        <v>3</v>
      </c>
      <c r="J220" s="607">
        <v>3</v>
      </c>
      <c r="K220" s="607">
        <v>0</v>
      </c>
      <c r="L220" s="607">
        <v>0</v>
      </c>
    </row>
    <row r="221" spans="1:12" s="512" customFormat="1" ht="76.5">
      <c r="A221" s="605" t="s">
        <v>7414</v>
      </c>
      <c r="B221" s="605">
        <v>4</v>
      </c>
      <c r="C221" s="605" t="s">
        <v>175</v>
      </c>
      <c r="D221" s="605" t="s">
        <v>163</v>
      </c>
      <c r="E221" s="607">
        <v>1</v>
      </c>
      <c r="F221" s="607">
        <v>1</v>
      </c>
      <c r="G221" s="607">
        <v>0</v>
      </c>
      <c r="H221" s="607">
        <v>0</v>
      </c>
      <c r="I221" s="607">
        <v>1</v>
      </c>
      <c r="J221" s="607">
        <v>1</v>
      </c>
      <c r="K221" s="607">
        <v>0</v>
      </c>
      <c r="L221" s="607">
        <v>0</v>
      </c>
    </row>
    <row r="222" spans="1:12" s="512" customFormat="1" ht="63.75">
      <c r="A222" s="605" t="s">
        <v>952</v>
      </c>
      <c r="B222" s="605">
        <v>4</v>
      </c>
      <c r="C222" s="605" t="s">
        <v>175</v>
      </c>
      <c r="D222" s="605" t="s">
        <v>112</v>
      </c>
      <c r="E222" s="607">
        <v>8</v>
      </c>
      <c r="F222" s="607">
        <v>8</v>
      </c>
      <c r="G222" s="607">
        <v>0</v>
      </c>
      <c r="H222" s="607">
        <v>0</v>
      </c>
      <c r="I222" s="607">
        <v>5</v>
      </c>
      <c r="J222" s="607">
        <v>5</v>
      </c>
      <c r="K222" s="607">
        <v>0</v>
      </c>
      <c r="L222" s="607">
        <v>0</v>
      </c>
    </row>
    <row r="223" spans="1:12" s="512" customFormat="1" ht="76.5">
      <c r="A223" s="605" t="s">
        <v>953</v>
      </c>
      <c r="B223" s="605">
        <v>4</v>
      </c>
      <c r="C223" s="605" t="s">
        <v>175</v>
      </c>
      <c r="D223" s="605" t="s">
        <v>219</v>
      </c>
      <c r="E223" s="607">
        <v>2</v>
      </c>
      <c r="F223" s="607">
        <v>2</v>
      </c>
      <c r="G223" s="607">
        <v>0</v>
      </c>
      <c r="H223" s="607">
        <v>0</v>
      </c>
      <c r="I223" s="607">
        <v>1</v>
      </c>
      <c r="J223" s="607">
        <v>1</v>
      </c>
      <c r="K223" s="607">
        <v>0</v>
      </c>
      <c r="L223" s="607">
        <v>0</v>
      </c>
    </row>
    <row r="224" spans="1:12" s="512" customFormat="1" ht="76.5">
      <c r="A224" s="605" t="s">
        <v>954</v>
      </c>
      <c r="B224" s="605">
        <v>4</v>
      </c>
      <c r="C224" s="605" t="s">
        <v>175</v>
      </c>
      <c r="D224" s="605" t="s">
        <v>90</v>
      </c>
      <c r="E224" s="607">
        <v>27</v>
      </c>
      <c r="F224" s="607">
        <v>25</v>
      </c>
      <c r="G224" s="607">
        <v>2</v>
      </c>
      <c r="H224" s="607">
        <v>0</v>
      </c>
      <c r="I224" s="607">
        <v>20</v>
      </c>
      <c r="J224" s="607">
        <v>18</v>
      </c>
      <c r="K224" s="607">
        <v>2</v>
      </c>
      <c r="L224" s="607">
        <v>0</v>
      </c>
    </row>
    <row r="225" spans="1:12" s="512" customFormat="1" ht="63.75">
      <c r="A225" s="605" t="s">
        <v>955</v>
      </c>
      <c r="B225" s="605">
        <v>4</v>
      </c>
      <c r="C225" s="605" t="s">
        <v>175</v>
      </c>
      <c r="D225" s="605" t="s">
        <v>113</v>
      </c>
      <c r="E225" s="607">
        <v>4</v>
      </c>
      <c r="F225" s="607">
        <v>4</v>
      </c>
      <c r="G225" s="607">
        <v>0</v>
      </c>
      <c r="H225" s="607">
        <v>0</v>
      </c>
      <c r="I225" s="607">
        <v>2</v>
      </c>
      <c r="J225" s="607">
        <v>2</v>
      </c>
      <c r="K225" s="607">
        <v>0</v>
      </c>
      <c r="L225" s="607">
        <v>0</v>
      </c>
    </row>
    <row r="226" spans="1:12" s="512" customFormat="1" ht="63.75">
      <c r="A226" s="605" t="s">
        <v>956</v>
      </c>
      <c r="B226" s="605">
        <v>4</v>
      </c>
      <c r="C226" s="605" t="s">
        <v>175</v>
      </c>
      <c r="D226" s="605" t="s">
        <v>114</v>
      </c>
      <c r="E226" s="607">
        <v>3</v>
      </c>
      <c r="F226" s="607">
        <v>3</v>
      </c>
      <c r="G226" s="607">
        <v>0</v>
      </c>
      <c r="H226" s="607">
        <v>0</v>
      </c>
      <c r="I226" s="607">
        <v>3</v>
      </c>
      <c r="J226" s="607">
        <v>3</v>
      </c>
      <c r="K226" s="607">
        <v>0</v>
      </c>
      <c r="L226" s="607">
        <v>0</v>
      </c>
    </row>
    <row r="227" spans="1:12" s="512" customFormat="1" ht="76.5">
      <c r="A227" s="605" t="s">
        <v>957</v>
      </c>
      <c r="B227" s="605">
        <v>4</v>
      </c>
      <c r="C227" s="605" t="s">
        <v>175</v>
      </c>
      <c r="D227" s="605" t="s">
        <v>186</v>
      </c>
      <c r="E227" s="607">
        <v>2</v>
      </c>
      <c r="F227" s="607">
        <v>2</v>
      </c>
      <c r="G227" s="607">
        <v>0</v>
      </c>
      <c r="H227" s="607">
        <v>0</v>
      </c>
      <c r="I227" s="607">
        <v>2</v>
      </c>
      <c r="J227" s="607">
        <v>2</v>
      </c>
      <c r="K227" s="607">
        <v>0</v>
      </c>
      <c r="L227" s="607">
        <v>0</v>
      </c>
    </row>
    <row r="228" spans="1:12" s="512" customFormat="1" ht="63.75">
      <c r="A228" s="605" t="s">
        <v>958</v>
      </c>
      <c r="B228" s="605">
        <v>4</v>
      </c>
      <c r="C228" s="605" t="s">
        <v>175</v>
      </c>
      <c r="D228" s="605" t="s">
        <v>115</v>
      </c>
      <c r="E228" s="607">
        <v>2</v>
      </c>
      <c r="F228" s="607">
        <v>2</v>
      </c>
      <c r="G228" s="607">
        <v>0</v>
      </c>
      <c r="H228" s="607">
        <v>0</v>
      </c>
      <c r="I228" s="607">
        <v>2</v>
      </c>
      <c r="J228" s="607">
        <v>2</v>
      </c>
      <c r="K228" s="607">
        <v>0</v>
      </c>
      <c r="L228" s="607">
        <v>0</v>
      </c>
    </row>
    <row r="229" spans="1:12" s="512" customFormat="1" ht="89.25">
      <c r="A229" s="605" t="s">
        <v>959</v>
      </c>
      <c r="B229" s="605">
        <v>4</v>
      </c>
      <c r="C229" s="605" t="s">
        <v>175</v>
      </c>
      <c r="D229" s="605" t="s">
        <v>146</v>
      </c>
      <c r="E229" s="607">
        <v>4</v>
      </c>
      <c r="F229" s="607">
        <v>4</v>
      </c>
      <c r="G229" s="607">
        <v>0</v>
      </c>
      <c r="H229" s="607">
        <v>0</v>
      </c>
      <c r="I229" s="607">
        <v>3</v>
      </c>
      <c r="J229" s="607">
        <v>3</v>
      </c>
      <c r="K229" s="607">
        <v>0</v>
      </c>
      <c r="L229" s="607">
        <v>0</v>
      </c>
    </row>
    <row r="230" spans="1:12" s="512" customFormat="1" ht="63.75">
      <c r="A230" s="605" t="s">
        <v>960</v>
      </c>
      <c r="B230" s="605">
        <v>4</v>
      </c>
      <c r="C230" s="605" t="s">
        <v>175</v>
      </c>
      <c r="D230" s="605" t="s">
        <v>187</v>
      </c>
      <c r="E230" s="607">
        <v>29</v>
      </c>
      <c r="F230" s="607">
        <v>28</v>
      </c>
      <c r="G230" s="607">
        <v>1</v>
      </c>
      <c r="H230" s="607">
        <v>0</v>
      </c>
      <c r="I230" s="607">
        <v>24</v>
      </c>
      <c r="J230" s="607">
        <v>23</v>
      </c>
      <c r="K230" s="607">
        <v>1</v>
      </c>
      <c r="L230" s="607">
        <v>0</v>
      </c>
    </row>
    <row r="231" spans="1:12" s="512" customFormat="1" ht="76.5">
      <c r="A231" s="605" t="s">
        <v>961</v>
      </c>
      <c r="B231" s="605">
        <v>4</v>
      </c>
      <c r="C231" s="605" t="s">
        <v>175</v>
      </c>
      <c r="D231" s="605" t="s">
        <v>235</v>
      </c>
      <c r="E231" s="607">
        <v>14</v>
      </c>
      <c r="F231" s="607">
        <v>13</v>
      </c>
      <c r="G231" s="607">
        <v>1</v>
      </c>
      <c r="H231" s="607">
        <v>0</v>
      </c>
      <c r="I231" s="607">
        <v>13</v>
      </c>
      <c r="J231" s="607">
        <v>12</v>
      </c>
      <c r="K231" s="607">
        <v>1</v>
      </c>
      <c r="L231" s="607">
        <v>0</v>
      </c>
    </row>
    <row r="232" spans="1:12" s="512" customFormat="1" ht="89.25">
      <c r="A232" s="605" t="s">
        <v>962</v>
      </c>
      <c r="B232" s="605">
        <v>4</v>
      </c>
      <c r="C232" s="605" t="s">
        <v>175</v>
      </c>
      <c r="D232" s="605" t="s">
        <v>147</v>
      </c>
      <c r="E232" s="607">
        <v>2</v>
      </c>
      <c r="F232" s="607">
        <v>2</v>
      </c>
      <c r="G232" s="607">
        <v>0</v>
      </c>
      <c r="H232" s="607">
        <v>0</v>
      </c>
      <c r="I232" s="607">
        <v>2</v>
      </c>
      <c r="J232" s="607">
        <v>2</v>
      </c>
      <c r="K232" s="607">
        <v>0</v>
      </c>
      <c r="L232" s="607">
        <v>0</v>
      </c>
    </row>
    <row r="233" spans="1:12" s="512" customFormat="1" ht="63.75">
      <c r="A233" s="605" t="s">
        <v>963</v>
      </c>
      <c r="B233" s="605">
        <v>4</v>
      </c>
      <c r="C233" s="605" t="s">
        <v>175</v>
      </c>
      <c r="D233" s="605" t="s">
        <v>118</v>
      </c>
      <c r="E233" s="607">
        <v>8</v>
      </c>
      <c r="F233" s="607">
        <v>7</v>
      </c>
      <c r="G233" s="607">
        <v>1</v>
      </c>
      <c r="H233" s="607">
        <v>0</v>
      </c>
      <c r="I233" s="607">
        <v>6</v>
      </c>
      <c r="J233" s="607">
        <v>5</v>
      </c>
      <c r="K233" s="607">
        <v>1</v>
      </c>
      <c r="L233" s="607">
        <v>0</v>
      </c>
    </row>
    <row r="234" spans="1:12" s="512" customFormat="1" ht="63.75">
      <c r="A234" s="605" t="s">
        <v>964</v>
      </c>
      <c r="B234" s="605">
        <v>4</v>
      </c>
      <c r="C234" s="605" t="s">
        <v>175</v>
      </c>
      <c r="D234" s="605" t="s">
        <v>31</v>
      </c>
      <c r="E234" s="607">
        <v>1</v>
      </c>
      <c r="F234" s="607">
        <v>1</v>
      </c>
      <c r="G234" s="607">
        <v>0</v>
      </c>
      <c r="H234" s="607">
        <v>0</v>
      </c>
      <c r="I234" s="607">
        <v>1</v>
      </c>
      <c r="J234" s="607">
        <v>1</v>
      </c>
      <c r="K234" s="607">
        <v>0</v>
      </c>
      <c r="L234" s="607">
        <v>0</v>
      </c>
    </row>
    <row r="235" spans="1:12" s="512" customFormat="1" ht="63.75">
      <c r="A235" s="605" t="s">
        <v>965</v>
      </c>
      <c r="B235" s="605">
        <v>4</v>
      </c>
      <c r="C235" s="605" t="s">
        <v>175</v>
      </c>
      <c r="D235" s="605" t="s">
        <v>148</v>
      </c>
      <c r="E235" s="607">
        <v>4</v>
      </c>
      <c r="F235" s="607">
        <v>2</v>
      </c>
      <c r="G235" s="607">
        <v>2</v>
      </c>
      <c r="H235" s="607">
        <v>0</v>
      </c>
      <c r="I235" s="607">
        <v>4</v>
      </c>
      <c r="J235" s="607">
        <v>2</v>
      </c>
      <c r="K235" s="607">
        <v>2</v>
      </c>
      <c r="L235" s="607">
        <v>0</v>
      </c>
    </row>
    <row r="236" spans="1:12" s="512" customFormat="1" ht="76.5">
      <c r="A236" s="605" t="s">
        <v>966</v>
      </c>
      <c r="B236" s="605">
        <v>4</v>
      </c>
      <c r="C236" s="605" t="s">
        <v>175</v>
      </c>
      <c r="D236" s="605" t="s">
        <v>32</v>
      </c>
      <c r="E236" s="607">
        <v>27</v>
      </c>
      <c r="F236" s="607">
        <v>24</v>
      </c>
      <c r="G236" s="607">
        <v>3</v>
      </c>
      <c r="H236" s="607">
        <v>0</v>
      </c>
      <c r="I236" s="607">
        <v>25</v>
      </c>
      <c r="J236" s="607">
        <v>23</v>
      </c>
      <c r="K236" s="607">
        <v>2</v>
      </c>
      <c r="L236" s="607">
        <v>0</v>
      </c>
    </row>
    <row r="237" spans="1:12" s="512" customFormat="1" ht="63.75">
      <c r="A237" s="605" t="s">
        <v>967</v>
      </c>
      <c r="B237" s="605">
        <v>4</v>
      </c>
      <c r="C237" s="605" t="s">
        <v>175</v>
      </c>
      <c r="D237" s="605" t="s">
        <v>119</v>
      </c>
      <c r="E237" s="607">
        <v>11</v>
      </c>
      <c r="F237" s="607">
        <v>11</v>
      </c>
      <c r="G237" s="607">
        <v>0</v>
      </c>
      <c r="H237" s="607">
        <v>0</v>
      </c>
      <c r="I237" s="607">
        <v>10</v>
      </c>
      <c r="J237" s="607">
        <v>10</v>
      </c>
      <c r="K237" s="607">
        <v>0</v>
      </c>
      <c r="L237" s="607">
        <v>0</v>
      </c>
    </row>
    <row r="238" spans="1:12" s="512" customFormat="1" ht="63.75">
      <c r="A238" s="605" t="s">
        <v>968</v>
      </c>
      <c r="B238" s="605">
        <v>4</v>
      </c>
      <c r="C238" s="605" t="s">
        <v>175</v>
      </c>
      <c r="D238" s="605" t="s">
        <v>79</v>
      </c>
      <c r="E238" s="607">
        <v>6</v>
      </c>
      <c r="F238" s="607">
        <v>5</v>
      </c>
      <c r="G238" s="607">
        <v>1</v>
      </c>
      <c r="H238" s="607">
        <v>0</v>
      </c>
      <c r="I238" s="607">
        <v>6</v>
      </c>
      <c r="J238" s="607">
        <v>5</v>
      </c>
      <c r="K238" s="607">
        <v>1</v>
      </c>
      <c r="L238" s="607">
        <v>0</v>
      </c>
    </row>
    <row r="239" spans="1:12" s="512" customFormat="1" ht="76.5">
      <c r="A239" s="605" t="s">
        <v>969</v>
      </c>
      <c r="B239" s="605">
        <v>4</v>
      </c>
      <c r="C239" s="605" t="s">
        <v>175</v>
      </c>
      <c r="D239" s="605" t="s">
        <v>80</v>
      </c>
      <c r="E239" s="607">
        <v>13</v>
      </c>
      <c r="F239" s="607">
        <v>12</v>
      </c>
      <c r="G239" s="607">
        <v>1</v>
      </c>
      <c r="H239" s="607">
        <v>0</v>
      </c>
      <c r="I239" s="607">
        <v>11</v>
      </c>
      <c r="J239" s="607">
        <v>10</v>
      </c>
      <c r="K239" s="607">
        <v>1</v>
      </c>
      <c r="L239" s="607">
        <v>0</v>
      </c>
    </row>
    <row r="240" spans="1:12" s="512" customFormat="1" ht="63.75">
      <c r="A240" s="605" t="s">
        <v>970</v>
      </c>
      <c r="B240" s="605">
        <v>4</v>
      </c>
      <c r="C240" s="605" t="s">
        <v>175</v>
      </c>
      <c r="D240" s="605" t="s">
        <v>149</v>
      </c>
      <c r="E240" s="607">
        <v>13</v>
      </c>
      <c r="F240" s="607">
        <v>11</v>
      </c>
      <c r="G240" s="607">
        <v>2</v>
      </c>
      <c r="H240" s="607">
        <v>0</v>
      </c>
      <c r="I240" s="607">
        <v>13</v>
      </c>
      <c r="J240" s="607">
        <v>11</v>
      </c>
      <c r="K240" s="607">
        <v>2</v>
      </c>
      <c r="L240" s="607">
        <v>0</v>
      </c>
    </row>
    <row r="241" spans="1:12" s="512" customFormat="1" ht="76.5">
      <c r="A241" s="605" t="s">
        <v>971</v>
      </c>
      <c r="B241" s="605">
        <v>4</v>
      </c>
      <c r="C241" s="605" t="s">
        <v>175</v>
      </c>
      <c r="D241" s="605" t="s">
        <v>81</v>
      </c>
      <c r="E241" s="607">
        <v>15</v>
      </c>
      <c r="F241" s="607">
        <v>13</v>
      </c>
      <c r="G241" s="607">
        <v>2</v>
      </c>
      <c r="H241" s="607">
        <v>0</v>
      </c>
      <c r="I241" s="607">
        <v>11</v>
      </c>
      <c r="J241" s="607">
        <v>9</v>
      </c>
      <c r="K241" s="607">
        <v>2</v>
      </c>
      <c r="L241" s="607">
        <v>0</v>
      </c>
    </row>
    <row r="242" spans="1:12" s="512" customFormat="1" ht="63.75">
      <c r="A242" s="605" t="s">
        <v>972</v>
      </c>
      <c r="B242" s="605">
        <v>4</v>
      </c>
      <c r="C242" s="605" t="s">
        <v>175</v>
      </c>
      <c r="D242" s="605" t="s">
        <v>33</v>
      </c>
      <c r="E242" s="607">
        <v>10</v>
      </c>
      <c r="F242" s="607">
        <v>8</v>
      </c>
      <c r="G242" s="607">
        <v>2</v>
      </c>
      <c r="H242" s="607">
        <v>0</v>
      </c>
      <c r="I242" s="607">
        <v>10</v>
      </c>
      <c r="J242" s="607">
        <v>8</v>
      </c>
      <c r="K242" s="607">
        <v>2</v>
      </c>
      <c r="L242" s="607">
        <v>0</v>
      </c>
    </row>
    <row r="243" spans="1:12" s="512" customFormat="1" ht="63.75">
      <c r="A243" s="605" t="s">
        <v>973</v>
      </c>
      <c r="B243" s="605">
        <v>4</v>
      </c>
      <c r="C243" s="605" t="s">
        <v>175</v>
      </c>
      <c r="D243" s="605" t="s">
        <v>91</v>
      </c>
      <c r="E243" s="607">
        <v>2</v>
      </c>
      <c r="F243" s="607">
        <v>2</v>
      </c>
      <c r="G243" s="607">
        <v>0</v>
      </c>
      <c r="H243" s="607">
        <v>0</v>
      </c>
      <c r="I243" s="607">
        <v>2</v>
      </c>
      <c r="J243" s="607">
        <v>2</v>
      </c>
      <c r="K243" s="607">
        <v>0</v>
      </c>
      <c r="L243" s="607">
        <v>0</v>
      </c>
    </row>
    <row r="244" spans="1:12" s="512" customFormat="1" ht="76.5">
      <c r="A244" s="605" t="s">
        <v>974</v>
      </c>
      <c r="B244" s="605">
        <v>4</v>
      </c>
      <c r="C244" s="605" t="s">
        <v>175</v>
      </c>
      <c r="D244" s="605" t="s">
        <v>34</v>
      </c>
      <c r="E244" s="607">
        <v>11</v>
      </c>
      <c r="F244" s="607">
        <v>11</v>
      </c>
      <c r="G244" s="607">
        <v>0</v>
      </c>
      <c r="H244" s="607">
        <v>0</v>
      </c>
      <c r="I244" s="607">
        <v>9</v>
      </c>
      <c r="J244" s="607">
        <v>9</v>
      </c>
      <c r="K244" s="607">
        <v>0</v>
      </c>
      <c r="L244" s="607">
        <v>0</v>
      </c>
    </row>
    <row r="245" spans="1:12" s="512" customFormat="1" ht="63.75">
      <c r="A245" s="605" t="s">
        <v>975</v>
      </c>
      <c r="B245" s="605">
        <v>4</v>
      </c>
      <c r="C245" s="605" t="s">
        <v>175</v>
      </c>
      <c r="D245" s="605" t="s">
        <v>188</v>
      </c>
      <c r="E245" s="607">
        <v>4</v>
      </c>
      <c r="F245" s="607">
        <v>4</v>
      </c>
      <c r="G245" s="607">
        <v>0</v>
      </c>
      <c r="H245" s="607">
        <v>0</v>
      </c>
      <c r="I245" s="607">
        <v>3</v>
      </c>
      <c r="J245" s="607">
        <v>3</v>
      </c>
      <c r="K245" s="607">
        <v>0</v>
      </c>
      <c r="L245" s="607">
        <v>0</v>
      </c>
    </row>
    <row r="246" spans="1:12" s="512" customFormat="1" ht="63.75">
      <c r="A246" s="605" t="s">
        <v>976</v>
      </c>
      <c r="B246" s="605">
        <v>4</v>
      </c>
      <c r="C246" s="605" t="s">
        <v>175</v>
      </c>
      <c r="D246" s="605" t="s">
        <v>150</v>
      </c>
      <c r="E246" s="607">
        <v>6</v>
      </c>
      <c r="F246" s="607">
        <v>5</v>
      </c>
      <c r="G246" s="607">
        <v>1</v>
      </c>
      <c r="H246" s="607">
        <v>0</v>
      </c>
      <c r="I246" s="607">
        <v>4</v>
      </c>
      <c r="J246" s="607">
        <v>4</v>
      </c>
      <c r="K246" s="607">
        <v>0</v>
      </c>
      <c r="L246" s="607">
        <v>0</v>
      </c>
    </row>
    <row r="247" spans="1:12" s="512" customFormat="1" ht="76.5">
      <c r="A247" s="605" t="s">
        <v>977</v>
      </c>
      <c r="B247" s="605">
        <v>4</v>
      </c>
      <c r="C247" s="605" t="s">
        <v>175</v>
      </c>
      <c r="D247" s="605" t="s">
        <v>164</v>
      </c>
      <c r="E247" s="607">
        <v>4</v>
      </c>
      <c r="F247" s="607">
        <v>4</v>
      </c>
      <c r="G247" s="607">
        <v>0</v>
      </c>
      <c r="H247" s="607">
        <v>0</v>
      </c>
      <c r="I247" s="607">
        <v>3</v>
      </c>
      <c r="J247" s="607">
        <v>3</v>
      </c>
      <c r="K247" s="607">
        <v>0</v>
      </c>
      <c r="L247" s="607">
        <v>0</v>
      </c>
    </row>
    <row r="248" spans="1:12" s="512" customFormat="1" ht="76.5">
      <c r="A248" s="605" t="s">
        <v>978</v>
      </c>
      <c r="B248" s="605">
        <v>4</v>
      </c>
      <c r="C248" s="605" t="s">
        <v>175</v>
      </c>
      <c r="D248" s="605" t="s">
        <v>189</v>
      </c>
      <c r="E248" s="607">
        <v>6</v>
      </c>
      <c r="F248" s="607">
        <v>5</v>
      </c>
      <c r="G248" s="607">
        <v>1</v>
      </c>
      <c r="H248" s="607">
        <v>0</v>
      </c>
      <c r="I248" s="607">
        <v>4</v>
      </c>
      <c r="J248" s="607">
        <v>4</v>
      </c>
      <c r="K248" s="607">
        <v>0</v>
      </c>
      <c r="L248" s="607">
        <v>0</v>
      </c>
    </row>
    <row r="249" spans="1:12" s="512" customFormat="1" ht="89.25">
      <c r="A249" s="605" t="s">
        <v>979</v>
      </c>
      <c r="B249" s="605">
        <v>4</v>
      </c>
      <c r="C249" s="605" t="s">
        <v>175</v>
      </c>
      <c r="D249" s="605" t="s">
        <v>165</v>
      </c>
      <c r="E249" s="607">
        <v>6</v>
      </c>
      <c r="F249" s="607">
        <v>6</v>
      </c>
      <c r="G249" s="607">
        <v>0</v>
      </c>
      <c r="H249" s="607">
        <v>0</v>
      </c>
      <c r="I249" s="607">
        <v>6</v>
      </c>
      <c r="J249" s="607">
        <v>6</v>
      </c>
      <c r="K249" s="607">
        <v>0</v>
      </c>
      <c r="L249" s="607">
        <v>0</v>
      </c>
    </row>
    <row r="250" spans="1:12" s="512" customFormat="1" ht="63.75">
      <c r="A250" s="605" t="s">
        <v>980</v>
      </c>
      <c r="B250" s="605">
        <v>4</v>
      </c>
      <c r="C250" s="605" t="s">
        <v>175</v>
      </c>
      <c r="D250" s="605" t="s">
        <v>151</v>
      </c>
      <c r="E250" s="607">
        <v>3</v>
      </c>
      <c r="F250" s="607">
        <v>3</v>
      </c>
      <c r="G250" s="607">
        <v>0</v>
      </c>
      <c r="H250" s="607">
        <v>0</v>
      </c>
      <c r="I250" s="607">
        <v>1</v>
      </c>
      <c r="J250" s="607">
        <v>1</v>
      </c>
      <c r="K250" s="607">
        <v>0</v>
      </c>
      <c r="L250" s="607">
        <v>0</v>
      </c>
    </row>
    <row r="251" spans="1:12" s="512" customFormat="1" ht="63.75">
      <c r="A251" s="605" t="s">
        <v>981</v>
      </c>
      <c r="B251" s="605">
        <v>4</v>
      </c>
      <c r="C251" s="605" t="s">
        <v>175</v>
      </c>
      <c r="D251" s="605" t="s">
        <v>92</v>
      </c>
      <c r="E251" s="607">
        <v>7</v>
      </c>
      <c r="F251" s="607">
        <v>7</v>
      </c>
      <c r="G251" s="607">
        <v>0</v>
      </c>
      <c r="H251" s="607">
        <v>0</v>
      </c>
      <c r="I251" s="607">
        <v>5</v>
      </c>
      <c r="J251" s="607">
        <v>5</v>
      </c>
      <c r="K251" s="607">
        <v>0</v>
      </c>
      <c r="L251" s="607">
        <v>0</v>
      </c>
    </row>
    <row r="252" spans="1:12" s="512" customFormat="1" ht="89.25">
      <c r="A252" s="605" t="s">
        <v>982</v>
      </c>
      <c r="B252" s="605">
        <v>4</v>
      </c>
      <c r="C252" s="605" t="s">
        <v>175</v>
      </c>
      <c r="D252" s="605" t="s">
        <v>60</v>
      </c>
      <c r="E252" s="607">
        <v>2</v>
      </c>
      <c r="F252" s="607">
        <v>2</v>
      </c>
      <c r="G252" s="607">
        <v>0</v>
      </c>
      <c r="H252" s="607">
        <v>0</v>
      </c>
      <c r="I252" s="607">
        <v>2</v>
      </c>
      <c r="J252" s="607">
        <v>2</v>
      </c>
      <c r="K252" s="607">
        <v>0</v>
      </c>
      <c r="L252" s="607">
        <v>0</v>
      </c>
    </row>
    <row r="253" spans="1:12" s="512" customFormat="1" ht="76.5">
      <c r="A253" s="605" t="s">
        <v>983</v>
      </c>
      <c r="B253" s="605">
        <v>4</v>
      </c>
      <c r="C253" s="605" t="s">
        <v>175</v>
      </c>
      <c r="D253" s="605" t="s">
        <v>208</v>
      </c>
      <c r="E253" s="607">
        <v>6</v>
      </c>
      <c r="F253" s="607">
        <v>5</v>
      </c>
      <c r="G253" s="607">
        <v>1</v>
      </c>
      <c r="H253" s="607">
        <v>0</v>
      </c>
      <c r="I253" s="607">
        <v>4</v>
      </c>
      <c r="J253" s="607">
        <v>3</v>
      </c>
      <c r="K253" s="607">
        <v>1</v>
      </c>
      <c r="L253" s="607">
        <v>0</v>
      </c>
    </row>
    <row r="254" spans="1:12" s="512" customFormat="1" ht="76.5">
      <c r="A254" s="605" t="s">
        <v>984</v>
      </c>
      <c r="B254" s="605">
        <v>4</v>
      </c>
      <c r="C254" s="605" t="s">
        <v>175</v>
      </c>
      <c r="D254" s="605" t="s">
        <v>166</v>
      </c>
      <c r="E254" s="607">
        <v>2</v>
      </c>
      <c r="F254" s="607">
        <v>2</v>
      </c>
      <c r="G254" s="607">
        <v>0</v>
      </c>
      <c r="H254" s="607">
        <v>0</v>
      </c>
      <c r="I254" s="607">
        <v>2</v>
      </c>
      <c r="J254" s="607">
        <v>2</v>
      </c>
      <c r="K254" s="607">
        <v>0</v>
      </c>
      <c r="L254" s="607">
        <v>0</v>
      </c>
    </row>
    <row r="255" spans="1:12" s="512" customFormat="1" ht="76.5">
      <c r="A255" s="605" t="s">
        <v>985</v>
      </c>
      <c r="B255" s="605">
        <v>4</v>
      </c>
      <c r="C255" s="605" t="s">
        <v>175</v>
      </c>
      <c r="D255" s="605" t="s">
        <v>61</v>
      </c>
      <c r="E255" s="607">
        <v>20</v>
      </c>
      <c r="F255" s="607">
        <v>17</v>
      </c>
      <c r="G255" s="607">
        <v>3</v>
      </c>
      <c r="H255" s="607">
        <v>0</v>
      </c>
      <c r="I255" s="607">
        <v>19</v>
      </c>
      <c r="J255" s="607">
        <v>16</v>
      </c>
      <c r="K255" s="607">
        <v>3</v>
      </c>
      <c r="L255" s="607">
        <v>0</v>
      </c>
    </row>
    <row r="256" spans="1:12" s="512" customFormat="1" ht="76.5">
      <c r="A256" s="605" t="s">
        <v>986</v>
      </c>
      <c r="B256" s="605">
        <v>4</v>
      </c>
      <c r="C256" s="605" t="s">
        <v>175</v>
      </c>
      <c r="D256" s="605" t="s">
        <v>82</v>
      </c>
      <c r="E256" s="607">
        <v>25</v>
      </c>
      <c r="F256" s="607">
        <v>20</v>
      </c>
      <c r="G256" s="607">
        <v>5</v>
      </c>
      <c r="H256" s="607">
        <v>0</v>
      </c>
      <c r="I256" s="607">
        <v>25</v>
      </c>
      <c r="J256" s="607">
        <v>20</v>
      </c>
      <c r="K256" s="607">
        <v>5</v>
      </c>
      <c r="L256" s="607">
        <v>0</v>
      </c>
    </row>
    <row r="257" spans="1:12" s="512" customFormat="1" ht="76.5">
      <c r="A257" s="605" t="s">
        <v>987</v>
      </c>
      <c r="B257" s="605">
        <v>4</v>
      </c>
      <c r="C257" s="605" t="s">
        <v>175</v>
      </c>
      <c r="D257" s="605" t="s">
        <v>167</v>
      </c>
      <c r="E257" s="607">
        <v>9</v>
      </c>
      <c r="F257" s="607">
        <v>9</v>
      </c>
      <c r="G257" s="607">
        <v>0</v>
      </c>
      <c r="H257" s="607">
        <v>0</v>
      </c>
      <c r="I257" s="607">
        <v>6</v>
      </c>
      <c r="J257" s="607">
        <v>6</v>
      </c>
      <c r="K257" s="607">
        <v>0</v>
      </c>
      <c r="L257" s="607">
        <v>0</v>
      </c>
    </row>
    <row r="258" spans="1:12" s="512" customFormat="1" ht="76.5">
      <c r="A258" s="605" t="s">
        <v>988</v>
      </c>
      <c r="B258" s="605">
        <v>4</v>
      </c>
      <c r="C258" s="605" t="s">
        <v>175</v>
      </c>
      <c r="D258" s="605" t="s">
        <v>83</v>
      </c>
      <c r="E258" s="607">
        <v>4</v>
      </c>
      <c r="F258" s="607">
        <v>4</v>
      </c>
      <c r="G258" s="607">
        <v>0</v>
      </c>
      <c r="H258" s="607">
        <v>0</v>
      </c>
      <c r="I258" s="607">
        <v>2</v>
      </c>
      <c r="J258" s="607">
        <v>2</v>
      </c>
      <c r="K258" s="607">
        <v>0</v>
      </c>
      <c r="L258" s="607">
        <v>0</v>
      </c>
    </row>
    <row r="259" spans="1:12" s="512" customFormat="1" ht="76.5">
      <c r="A259" s="605" t="s">
        <v>989</v>
      </c>
      <c r="B259" s="605">
        <v>4</v>
      </c>
      <c r="C259" s="605" t="s">
        <v>175</v>
      </c>
      <c r="D259" s="605" t="s">
        <v>84</v>
      </c>
      <c r="E259" s="607">
        <v>11</v>
      </c>
      <c r="F259" s="607">
        <v>10</v>
      </c>
      <c r="G259" s="607">
        <v>1</v>
      </c>
      <c r="H259" s="607">
        <v>0</v>
      </c>
      <c r="I259" s="607">
        <v>9</v>
      </c>
      <c r="J259" s="607">
        <v>9</v>
      </c>
      <c r="K259" s="607">
        <v>0</v>
      </c>
      <c r="L259" s="607">
        <v>0</v>
      </c>
    </row>
    <row r="260" spans="1:12" s="512" customFormat="1" ht="102">
      <c r="A260" s="605" t="s">
        <v>7415</v>
      </c>
      <c r="B260" s="605">
        <v>4</v>
      </c>
      <c r="C260" s="605" t="s">
        <v>175</v>
      </c>
      <c r="D260" s="605" t="s">
        <v>179</v>
      </c>
      <c r="E260" s="607">
        <v>3</v>
      </c>
      <c r="F260" s="607">
        <v>3</v>
      </c>
      <c r="G260" s="607">
        <v>0</v>
      </c>
      <c r="H260" s="607">
        <v>0</v>
      </c>
      <c r="I260" s="607">
        <v>2</v>
      </c>
      <c r="J260" s="607">
        <v>2</v>
      </c>
      <c r="K260" s="607">
        <v>0</v>
      </c>
      <c r="L260" s="607">
        <v>0</v>
      </c>
    </row>
    <row r="261" spans="1:12" s="512" customFormat="1" ht="63.75">
      <c r="A261" s="605" t="s">
        <v>990</v>
      </c>
      <c r="B261" s="605">
        <v>4</v>
      </c>
      <c r="C261" s="605" t="s">
        <v>175</v>
      </c>
      <c r="D261" s="605" t="s">
        <v>35</v>
      </c>
      <c r="E261" s="607">
        <v>14</v>
      </c>
      <c r="F261" s="607">
        <v>14</v>
      </c>
      <c r="G261" s="607">
        <v>0</v>
      </c>
      <c r="H261" s="607">
        <v>0</v>
      </c>
      <c r="I261" s="607">
        <v>10</v>
      </c>
      <c r="J261" s="607">
        <v>10</v>
      </c>
      <c r="K261" s="607">
        <v>0</v>
      </c>
      <c r="L261" s="607">
        <v>0</v>
      </c>
    </row>
    <row r="262" spans="1:12" s="512" customFormat="1" ht="76.5">
      <c r="A262" s="605" t="s">
        <v>991</v>
      </c>
      <c r="B262" s="605">
        <v>4</v>
      </c>
      <c r="C262" s="605" t="s">
        <v>175</v>
      </c>
      <c r="D262" s="605" t="s">
        <v>190</v>
      </c>
      <c r="E262" s="607">
        <v>16</v>
      </c>
      <c r="F262" s="607">
        <v>14</v>
      </c>
      <c r="G262" s="607">
        <v>2</v>
      </c>
      <c r="H262" s="607">
        <v>0</v>
      </c>
      <c r="I262" s="607">
        <v>14</v>
      </c>
      <c r="J262" s="607">
        <v>12</v>
      </c>
      <c r="K262" s="607">
        <v>2</v>
      </c>
      <c r="L262" s="607">
        <v>0</v>
      </c>
    </row>
    <row r="263" spans="1:12" s="512" customFormat="1" ht="76.5">
      <c r="A263" s="605" t="s">
        <v>992</v>
      </c>
      <c r="B263" s="605">
        <v>4</v>
      </c>
      <c r="C263" s="605" t="s">
        <v>175</v>
      </c>
      <c r="D263" s="605" t="s">
        <v>93</v>
      </c>
      <c r="E263" s="607">
        <v>9</v>
      </c>
      <c r="F263" s="607">
        <v>9</v>
      </c>
      <c r="G263" s="607">
        <v>0</v>
      </c>
      <c r="H263" s="607">
        <v>0</v>
      </c>
      <c r="I263" s="607">
        <v>8</v>
      </c>
      <c r="J263" s="607">
        <v>8</v>
      </c>
      <c r="K263" s="607">
        <v>0</v>
      </c>
      <c r="L263" s="607">
        <v>0</v>
      </c>
    </row>
    <row r="264" spans="1:12" s="512" customFormat="1" ht="63.75">
      <c r="A264" s="605" t="s">
        <v>993</v>
      </c>
      <c r="B264" s="605">
        <v>4</v>
      </c>
      <c r="C264" s="605" t="s">
        <v>175</v>
      </c>
      <c r="D264" s="605" t="s">
        <v>209</v>
      </c>
      <c r="E264" s="607">
        <v>7</v>
      </c>
      <c r="F264" s="607">
        <v>7</v>
      </c>
      <c r="G264" s="607">
        <v>0</v>
      </c>
      <c r="H264" s="607">
        <v>0</v>
      </c>
      <c r="I264" s="607">
        <v>5</v>
      </c>
      <c r="J264" s="607">
        <v>5</v>
      </c>
      <c r="K264" s="607">
        <v>0</v>
      </c>
      <c r="L264" s="607">
        <v>0</v>
      </c>
    </row>
    <row r="265" spans="1:12" s="512" customFormat="1" ht="63.75">
      <c r="A265" s="605" t="s">
        <v>994</v>
      </c>
      <c r="B265" s="605">
        <v>4</v>
      </c>
      <c r="C265" s="605" t="s">
        <v>175</v>
      </c>
      <c r="D265" s="605" t="s">
        <v>210</v>
      </c>
      <c r="E265" s="607">
        <v>3</v>
      </c>
      <c r="F265" s="607">
        <v>3</v>
      </c>
      <c r="G265" s="607">
        <v>0</v>
      </c>
      <c r="H265" s="607">
        <v>0</v>
      </c>
      <c r="I265" s="607">
        <v>3</v>
      </c>
      <c r="J265" s="607">
        <v>3</v>
      </c>
      <c r="K265" s="607">
        <v>0</v>
      </c>
      <c r="L265" s="607">
        <v>0</v>
      </c>
    </row>
    <row r="266" spans="1:12" s="512" customFormat="1" ht="76.5">
      <c r="A266" s="605" t="s">
        <v>995</v>
      </c>
      <c r="B266" s="605">
        <v>4</v>
      </c>
      <c r="C266" s="605" t="s">
        <v>175</v>
      </c>
      <c r="D266" s="605" t="s">
        <v>191</v>
      </c>
      <c r="E266" s="607">
        <v>4</v>
      </c>
      <c r="F266" s="607">
        <v>4</v>
      </c>
      <c r="G266" s="607">
        <v>0</v>
      </c>
      <c r="H266" s="607">
        <v>0</v>
      </c>
      <c r="I266" s="607">
        <v>2</v>
      </c>
      <c r="J266" s="607">
        <v>2</v>
      </c>
      <c r="K266" s="607">
        <v>0</v>
      </c>
      <c r="L266" s="607">
        <v>0</v>
      </c>
    </row>
    <row r="267" spans="1:12" s="512" customFormat="1" ht="63.75">
      <c r="A267" s="605" t="s">
        <v>996</v>
      </c>
      <c r="B267" s="605">
        <v>4</v>
      </c>
      <c r="C267" s="605" t="s">
        <v>175</v>
      </c>
      <c r="D267" s="605" t="s">
        <v>192</v>
      </c>
      <c r="E267" s="607">
        <v>2</v>
      </c>
      <c r="F267" s="607">
        <v>2</v>
      </c>
      <c r="G267" s="607">
        <v>0</v>
      </c>
      <c r="H267" s="607">
        <v>0</v>
      </c>
      <c r="I267" s="607">
        <v>2</v>
      </c>
      <c r="J267" s="607">
        <v>2</v>
      </c>
      <c r="K267" s="607">
        <v>0</v>
      </c>
      <c r="L267" s="607">
        <v>0</v>
      </c>
    </row>
    <row r="268" spans="1:12" s="512" customFormat="1" ht="76.5">
      <c r="A268" s="605" t="s">
        <v>997</v>
      </c>
      <c r="B268" s="605">
        <v>4</v>
      </c>
      <c r="C268" s="605" t="s">
        <v>175</v>
      </c>
      <c r="D268" s="605" t="s">
        <v>152</v>
      </c>
      <c r="E268" s="607">
        <v>7</v>
      </c>
      <c r="F268" s="607">
        <v>7</v>
      </c>
      <c r="G268" s="607">
        <v>0</v>
      </c>
      <c r="H268" s="607">
        <v>0</v>
      </c>
      <c r="I268" s="607">
        <v>7</v>
      </c>
      <c r="J268" s="607">
        <v>7</v>
      </c>
      <c r="K268" s="607">
        <v>0</v>
      </c>
      <c r="L268" s="607">
        <v>0</v>
      </c>
    </row>
    <row r="269" spans="1:12" s="512" customFormat="1" ht="89.25">
      <c r="A269" s="605" t="s">
        <v>7416</v>
      </c>
      <c r="B269" s="605">
        <v>4</v>
      </c>
      <c r="C269" s="605" t="s">
        <v>175</v>
      </c>
      <c r="D269" s="605" t="s">
        <v>168</v>
      </c>
      <c r="E269" s="607">
        <v>3</v>
      </c>
      <c r="F269" s="607">
        <v>3</v>
      </c>
      <c r="G269" s="607">
        <v>0</v>
      </c>
      <c r="H269" s="607">
        <v>0</v>
      </c>
      <c r="I269" s="607">
        <v>2</v>
      </c>
      <c r="J269" s="607">
        <v>2</v>
      </c>
      <c r="K269" s="607">
        <v>0</v>
      </c>
      <c r="L269" s="607">
        <v>0</v>
      </c>
    </row>
    <row r="270" spans="1:12" s="512" customFormat="1" ht="89.25">
      <c r="A270" s="605" t="s">
        <v>998</v>
      </c>
      <c r="B270" s="605">
        <v>4</v>
      </c>
      <c r="C270" s="605" t="s">
        <v>175</v>
      </c>
      <c r="D270" s="605" t="s">
        <v>153</v>
      </c>
      <c r="E270" s="607">
        <v>8</v>
      </c>
      <c r="F270" s="607">
        <v>7</v>
      </c>
      <c r="G270" s="607">
        <v>1</v>
      </c>
      <c r="H270" s="607">
        <v>0</v>
      </c>
      <c r="I270" s="607">
        <v>7</v>
      </c>
      <c r="J270" s="607">
        <v>7</v>
      </c>
      <c r="K270" s="607">
        <v>0</v>
      </c>
      <c r="L270" s="607">
        <v>0</v>
      </c>
    </row>
    <row r="271" spans="1:12" s="512" customFormat="1" ht="63.75">
      <c r="A271" s="605" t="s">
        <v>999</v>
      </c>
      <c r="B271" s="605">
        <v>4</v>
      </c>
      <c r="C271" s="605" t="s">
        <v>175</v>
      </c>
      <c r="D271" s="605" t="s">
        <v>36</v>
      </c>
      <c r="E271" s="607">
        <v>7</v>
      </c>
      <c r="F271" s="607">
        <v>6</v>
      </c>
      <c r="G271" s="607">
        <v>1</v>
      </c>
      <c r="H271" s="607">
        <v>0</v>
      </c>
      <c r="I271" s="607">
        <v>6</v>
      </c>
      <c r="J271" s="607">
        <v>5</v>
      </c>
      <c r="K271" s="607">
        <v>1</v>
      </c>
      <c r="L271" s="607">
        <v>0</v>
      </c>
    </row>
    <row r="272" spans="1:12" s="512" customFormat="1" ht="76.5">
      <c r="A272" s="605" t="s">
        <v>1000</v>
      </c>
      <c r="B272" s="605">
        <v>4</v>
      </c>
      <c r="C272" s="605" t="s">
        <v>175</v>
      </c>
      <c r="D272" s="605" t="s">
        <v>62</v>
      </c>
      <c r="E272" s="607">
        <v>2</v>
      </c>
      <c r="F272" s="607">
        <v>2</v>
      </c>
      <c r="G272" s="607">
        <v>0</v>
      </c>
      <c r="H272" s="607">
        <v>0</v>
      </c>
      <c r="I272" s="607">
        <v>2</v>
      </c>
      <c r="J272" s="607">
        <v>2</v>
      </c>
      <c r="K272" s="607">
        <v>0</v>
      </c>
      <c r="L272" s="607">
        <v>0</v>
      </c>
    </row>
    <row r="273" spans="1:12" s="512" customFormat="1" ht="63.75">
      <c r="A273" s="605" t="s">
        <v>1001</v>
      </c>
      <c r="B273" s="605">
        <v>4</v>
      </c>
      <c r="C273" s="605" t="s">
        <v>175</v>
      </c>
      <c r="D273" s="605" t="s">
        <v>37</v>
      </c>
      <c r="E273" s="607">
        <v>6</v>
      </c>
      <c r="F273" s="607">
        <v>5</v>
      </c>
      <c r="G273" s="607">
        <v>1</v>
      </c>
      <c r="H273" s="607">
        <v>0</v>
      </c>
      <c r="I273" s="607">
        <v>6</v>
      </c>
      <c r="J273" s="607">
        <v>5</v>
      </c>
      <c r="K273" s="607">
        <v>1</v>
      </c>
      <c r="L273" s="607">
        <v>0</v>
      </c>
    </row>
    <row r="274" spans="1:12" s="512" customFormat="1" ht="63.75">
      <c r="A274" s="605" t="s">
        <v>1002</v>
      </c>
      <c r="B274" s="605">
        <v>4</v>
      </c>
      <c r="C274" s="605" t="s">
        <v>175</v>
      </c>
      <c r="D274" s="605" t="s">
        <v>220</v>
      </c>
      <c r="E274" s="607">
        <v>8</v>
      </c>
      <c r="F274" s="607">
        <v>7</v>
      </c>
      <c r="G274" s="607">
        <v>1</v>
      </c>
      <c r="H274" s="607">
        <v>0</v>
      </c>
      <c r="I274" s="607">
        <v>6</v>
      </c>
      <c r="J274" s="607">
        <v>5</v>
      </c>
      <c r="K274" s="607">
        <v>1</v>
      </c>
      <c r="L274" s="607">
        <v>0</v>
      </c>
    </row>
    <row r="275" spans="1:12" s="512" customFormat="1" ht="63.75">
      <c r="A275" s="605" t="s">
        <v>1003</v>
      </c>
      <c r="B275" s="605">
        <v>4</v>
      </c>
      <c r="C275" s="605" t="s">
        <v>175</v>
      </c>
      <c r="D275" s="605" t="s">
        <v>38</v>
      </c>
      <c r="E275" s="607">
        <v>4</v>
      </c>
      <c r="F275" s="607">
        <v>4</v>
      </c>
      <c r="G275" s="607">
        <v>0</v>
      </c>
      <c r="H275" s="607">
        <v>0</v>
      </c>
      <c r="I275" s="607">
        <v>3</v>
      </c>
      <c r="J275" s="607">
        <v>3</v>
      </c>
      <c r="K275" s="607">
        <v>0</v>
      </c>
      <c r="L275" s="607">
        <v>0</v>
      </c>
    </row>
    <row r="276" spans="1:12" s="512" customFormat="1" ht="63.75">
      <c r="A276" s="605" t="s">
        <v>1004</v>
      </c>
      <c r="B276" s="605">
        <v>4</v>
      </c>
      <c r="C276" s="605" t="s">
        <v>175</v>
      </c>
      <c r="D276" s="605" t="s">
        <v>63</v>
      </c>
      <c r="E276" s="607">
        <v>6</v>
      </c>
      <c r="F276" s="607">
        <v>5</v>
      </c>
      <c r="G276" s="607">
        <v>1</v>
      </c>
      <c r="H276" s="607">
        <v>0</v>
      </c>
      <c r="I276" s="607">
        <v>5</v>
      </c>
      <c r="J276" s="607">
        <v>4</v>
      </c>
      <c r="K276" s="607">
        <v>1</v>
      </c>
      <c r="L276" s="607">
        <v>0</v>
      </c>
    </row>
    <row r="277" spans="1:12" s="512" customFormat="1" ht="76.5">
      <c r="A277" s="605" t="s">
        <v>1005</v>
      </c>
      <c r="B277" s="605">
        <v>4</v>
      </c>
      <c r="C277" s="605" t="s">
        <v>175</v>
      </c>
      <c r="D277" s="605" t="s">
        <v>221</v>
      </c>
      <c r="E277" s="607">
        <v>6</v>
      </c>
      <c r="F277" s="607">
        <v>6</v>
      </c>
      <c r="G277" s="607">
        <v>0</v>
      </c>
      <c r="H277" s="607">
        <v>0</v>
      </c>
      <c r="I277" s="607">
        <v>5</v>
      </c>
      <c r="J277" s="607">
        <v>5</v>
      </c>
      <c r="K277" s="607">
        <v>0</v>
      </c>
      <c r="L277" s="607">
        <v>0</v>
      </c>
    </row>
    <row r="278" spans="1:12" s="512" customFormat="1" ht="63.75">
      <c r="A278" s="605" t="s">
        <v>1006</v>
      </c>
      <c r="B278" s="605">
        <v>4</v>
      </c>
      <c r="C278" s="605" t="s">
        <v>175</v>
      </c>
      <c r="D278" s="605" t="s">
        <v>193</v>
      </c>
      <c r="E278" s="607">
        <v>1</v>
      </c>
      <c r="F278" s="607">
        <v>1</v>
      </c>
      <c r="G278" s="607">
        <v>0</v>
      </c>
      <c r="H278" s="607">
        <v>0</v>
      </c>
      <c r="I278" s="607">
        <v>1</v>
      </c>
      <c r="J278" s="607">
        <v>1</v>
      </c>
      <c r="K278" s="607">
        <v>0</v>
      </c>
      <c r="L278" s="607">
        <v>0</v>
      </c>
    </row>
    <row r="279" spans="1:12" s="512" customFormat="1" ht="63.75">
      <c r="A279" s="605" t="s">
        <v>1007</v>
      </c>
      <c r="B279" s="605">
        <v>4</v>
      </c>
      <c r="C279" s="605" t="s">
        <v>175</v>
      </c>
      <c r="D279" s="605" t="s">
        <v>222</v>
      </c>
      <c r="E279" s="607">
        <v>8</v>
      </c>
      <c r="F279" s="607">
        <v>8</v>
      </c>
      <c r="G279" s="607">
        <v>0</v>
      </c>
      <c r="H279" s="607">
        <v>0</v>
      </c>
      <c r="I279" s="607">
        <v>8</v>
      </c>
      <c r="J279" s="607">
        <v>8</v>
      </c>
      <c r="K279" s="607">
        <v>0</v>
      </c>
      <c r="L279" s="607">
        <v>0</v>
      </c>
    </row>
    <row r="280" spans="1:12" s="512" customFormat="1" ht="63.75">
      <c r="A280" s="605" t="s">
        <v>1008</v>
      </c>
      <c r="B280" s="605">
        <v>4</v>
      </c>
      <c r="C280" s="605" t="s">
        <v>175</v>
      </c>
      <c r="D280" s="605" t="s">
        <v>211</v>
      </c>
      <c r="E280" s="607">
        <v>6</v>
      </c>
      <c r="F280" s="607">
        <v>6</v>
      </c>
      <c r="G280" s="607">
        <v>0</v>
      </c>
      <c r="H280" s="607">
        <v>0</v>
      </c>
      <c r="I280" s="607">
        <v>4</v>
      </c>
      <c r="J280" s="607">
        <v>4</v>
      </c>
      <c r="K280" s="607">
        <v>0</v>
      </c>
      <c r="L280" s="607">
        <v>0</v>
      </c>
    </row>
    <row r="281" spans="1:12" s="512" customFormat="1" ht="89.25">
      <c r="A281" s="605" t="s">
        <v>1009</v>
      </c>
      <c r="B281" s="605">
        <v>4</v>
      </c>
      <c r="C281" s="605" t="s">
        <v>175</v>
      </c>
      <c r="D281" s="605" t="s">
        <v>212</v>
      </c>
      <c r="E281" s="607">
        <v>4</v>
      </c>
      <c r="F281" s="607">
        <v>3</v>
      </c>
      <c r="G281" s="607">
        <v>1</v>
      </c>
      <c r="H281" s="607">
        <v>0</v>
      </c>
      <c r="I281" s="607">
        <v>1</v>
      </c>
      <c r="J281" s="607">
        <v>0</v>
      </c>
      <c r="K281" s="607">
        <v>1</v>
      </c>
      <c r="L281" s="607">
        <v>0</v>
      </c>
    </row>
    <row r="282" spans="1:12" s="512" customFormat="1" ht="76.5">
      <c r="A282" s="605" t="s">
        <v>1010</v>
      </c>
      <c r="B282" s="605">
        <v>4</v>
      </c>
      <c r="C282" s="605" t="s">
        <v>175</v>
      </c>
      <c r="D282" s="605" t="s">
        <v>169</v>
      </c>
      <c r="E282" s="607">
        <v>1</v>
      </c>
      <c r="F282" s="607">
        <v>1</v>
      </c>
      <c r="G282" s="607">
        <v>0</v>
      </c>
      <c r="H282" s="607">
        <v>0</v>
      </c>
      <c r="I282" s="607">
        <v>1</v>
      </c>
      <c r="J282" s="607">
        <v>1</v>
      </c>
      <c r="K282" s="607">
        <v>0</v>
      </c>
      <c r="L282" s="607">
        <v>0</v>
      </c>
    </row>
    <row r="283" spans="1:12" s="512" customFormat="1" ht="76.5">
      <c r="A283" s="605" t="s">
        <v>1011</v>
      </c>
      <c r="B283" s="605">
        <v>4</v>
      </c>
      <c r="C283" s="605" t="s">
        <v>175</v>
      </c>
      <c r="D283" s="605" t="s">
        <v>194</v>
      </c>
      <c r="E283" s="607">
        <v>9</v>
      </c>
      <c r="F283" s="607">
        <v>9</v>
      </c>
      <c r="G283" s="607">
        <v>0</v>
      </c>
      <c r="H283" s="607">
        <v>0</v>
      </c>
      <c r="I283" s="607">
        <v>9</v>
      </c>
      <c r="J283" s="607">
        <v>9</v>
      </c>
      <c r="K283" s="607">
        <v>0</v>
      </c>
      <c r="L283" s="607">
        <v>0</v>
      </c>
    </row>
    <row r="284" spans="1:12" s="512" customFormat="1" ht="76.5">
      <c r="A284" s="605" t="s">
        <v>1012</v>
      </c>
      <c r="B284" s="605">
        <v>4</v>
      </c>
      <c r="C284" s="605" t="s">
        <v>175</v>
      </c>
      <c r="D284" s="605" t="s">
        <v>94</v>
      </c>
      <c r="E284" s="607">
        <v>1</v>
      </c>
      <c r="F284" s="607">
        <v>1</v>
      </c>
      <c r="G284" s="607">
        <v>0</v>
      </c>
      <c r="H284" s="607">
        <v>0</v>
      </c>
      <c r="I284" s="607">
        <v>0</v>
      </c>
      <c r="J284" s="607">
        <v>0</v>
      </c>
      <c r="K284" s="607">
        <v>0</v>
      </c>
      <c r="L284" s="607">
        <v>0</v>
      </c>
    </row>
    <row r="285" spans="1:12" s="512" customFormat="1" ht="76.5">
      <c r="A285" s="605" t="s">
        <v>1013</v>
      </c>
      <c r="B285" s="605">
        <v>4</v>
      </c>
      <c r="C285" s="605" t="s">
        <v>175</v>
      </c>
      <c r="D285" s="605" t="s">
        <v>154</v>
      </c>
      <c r="E285" s="607">
        <v>12</v>
      </c>
      <c r="F285" s="607">
        <v>8</v>
      </c>
      <c r="G285" s="607">
        <v>4</v>
      </c>
      <c r="H285" s="607">
        <v>0</v>
      </c>
      <c r="I285" s="607">
        <v>9</v>
      </c>
      <c r="J285" s="607">
        <v>6</v>
      </c>
      <c r="K285" s="607">
        <v>3</v>
      </c>
      <c r="L285" s="607">
        <v>0</v>
      </c>
    </row>
    <row r="286" spans="1:12" s="512" customFormat="1" ht="63.75">
      <c r="A286" s="605" t="s">
        <v>1014</v>
      </c>
      <c r="B286" s="605">
        <v>4</v>
      </c>
      <c r="C286" s="605" t="s">
        <v>175</v>
      </c>
      <c r="D286" s="605" t="s">
        <v>39</v>
      </c>
      <c r="E286" s="607">
        <v>4</v>
      </c>
      <c r="F286" s="607">
        <v>4</v>
      </c>
      <c r="G286" s="607">
        <v>0</v>
      </c>
      <c r="H286" s="607">
        <v>0</v>
      </c>
      <c r="I286" s="607">
        <v>4</v>
      </c>
      <c r="J286" s="607">
        <v>4</v>
      </c>
      <c r="K286" s="607">
        <v>0</v>
      </c>
      <c r="L286" s="607">
        <v>0</v>
      </c>
    </row>
    <row r="287" spans="1:12" s="512" customFormat="1" ht="76.5">
      <c r="A287" s="605" t="s">
        <v>1015</v>
      </c>
      <c r="B287" s="605">
        <v>4</v>
      </c>
      <c r="C287" s="605" t="s">
        <v>175</v>
      </c>
      <c r="D287" s="605" t="s">
        <v>223</v>
      </c>
      <c r="E287" s="607">
        <v>22</v>
      </c>
      <c r="F287" s="607">
        <v>22</v>
      </c>
      <c r="G287" s="607">
        <v>0</v>
      </c>
      <c r="H287" s="607">
        <v>0</v>
      </c>
      <c r="I287" s="607">
        <v>21</v>
      </c>
      <c r="J287" s="607">
        <v>21</v>
      </c>
      <c r="K287" s="607">
        <v>0</v>
      </c>
      <c r="L287" s="607">
        <v>0</v>
      </c>
    </row>
    <row r="288" spans="1:12" s="512" customFormat="1" ht="63.75">
      <c r="A288" s="605" t="s">
        <v>1016</v>
      </c>
      <c r="B288" s="605">
        <v>4</v>
      </c>
      <c r="C288" s="605" t="s">
        <v>175</v>
      </c>
      <c r="D288" s="605" t="s">
        <v>40</v>
      </c>
      <c r="E288" s="607">
        <v>5</v>
      </c>
      <c r="F288" s="607">
        <v>5</v>
      </c>
      <c r="G288" s="607">
        <v>0</v>
      </c>
      <c r="H288" s="607">
        <v>0</v>
      </c>
      <c r="I288" s="607">
        <v>4</v>
      </c>
      <c r="J288" s="607">
        <v>4</v>
      </c>
      <c r="K288" s="607">
        <v>0</v>
      </c>
      <c r="L288" s="607">
        <v>0</v>
      </c>
    </row>
    <row r="289" spans="1:12" s="512" customFormat="1" ht="76.5">
      <c r="A289" s="605" t="s">
        <v>1017</v>
      </c>
      <c r="B289" s="605">
        <v>4</v>
      </c>
      <c r="C289" s="605" t="s">
        <v>175</v>
      </c>
      <c r="D289" s="605" t="s">
        <v>224</v>
      </c>
      <c r="E289" s="607">
        <v>4</v>
      </c>
      <c r="F289" s="607">
        <v>4</v>
      </c>
      <c r="G289" s="607">
        <v>0</v>
      </c>
      <c r="H289" s="607">
        <v>0</v>
      </c>
      <c r="I289" s="607">
        <v>4</v>
      </c>
      <c r="J289" s="607">
        <v>4</v>
      </c>
      <c r="K289" s="607">
        <v>0</v>
      </c>
      <c r="L289" s="607">
        <v>0</v>
      </c>
    </row>
    <row r="290" spans="1:12" s="512" customFormat="1" ht="63.75">
      <c r="A290" s="605" t="s">
        <v>1018</v>
      </c>
      <c r="B290" s="605">
        <v>4</v>
      </c>
      <c r="C290" s="605" t="s">
        <v>175</v>
      </c>
      <c r="D290" s="605" t="s">
        <v>95</v>
      </c>
      <c r="E290" s="607">
        <v>10</v>
      </c>
      <c r="F290" s="607">
        <v>10</v>
      </c>
      <c r="G290" s="607">
        <v>0</v>
      </c>
      <c r="H290" s="607">
        <v>0</v>
      </c>
      <c r="I290" s="607">
        <v>6</v>
      </c>
      <c r="J290" s="607">
        <v>6</v>
      </c>
      <c r="K290" s="607">
        <v>0</v>
      </c>
      <c r="L290" s="607">
        <v>0</v>
      </c>
    </row>
    <row r="291" spans="1:12" s="512" customFormat="1" ht="76.5">
      <c r="A291" s="605" t="s">
        <v>1019</v>
      </c>
      <c r="B291" s="605">
        <v>4</v>
      </c>
      <c r="C291" s="605" t="s">
        <v>175</v>
      </c>
      <c r="D291" s="605" t="s">
        <v>22</v>
      </c>
      <c r="E291" s="607">
        <v>2</v>
      </c>
      <c r="F291" s="607">
        <v>2</v>
      </c>
      <c r="G291" s="607">
        <v>0</v>
      </c>
      <c r="H291" s="607">
        <v>0</v>
      </c>
      <c r="I291" s="607">
        <v>2</v>
      </c>
      <c r="J291" s="607">
        <v>2</v>
      </c>
      <c r="K291" s="607">
        <v>0</v>
      </c>
      <c r="L291" s="607">
        <v>0</v>
      </c>
    </row>
    <row r="292" spans="1:12" s="512" customFormat="1" ht="63.75">
      <c r="A292" s="605" t="s">
        <v>1020</v>
      </c>
      <c r="B292" s="605">
        <v>4</v>
      </c>
      <c r="C292" s="605" t="s">
        <v>175</v>
      </c>
      <c r="D292" s="605" t="s">
        <v>195</v>
      </c>
      <c r="E292" s="607">
        <v>30</v>
      </c>
      <c r="F292" s="607">
        <v>29</v>
      </c>
      <c r="G292" s="607">
        <v>1</v>
      </c>
      <c r="H292" s="607">
        <v>0</v>
      </c>
      <c r="I292" s="607">
        <v>23</v>
      </c>
      <c r="J292" s="607">
        <v>22</v>
      </c>
      <c r="K292" s="607">
        <v>1</v>
      </c>
      <c r="L292" s="607">
        <v>0</v>
      </c>
    </row>
    <row r="293" spans="1:12" s="512" customFormat="1" ht="63.75">
      <c r="A293" s="605" t="s">
        <v>1021</v>
      </c>
      <c r="B293" s="605">
        <v>4</v>
      </c>
      <c r="C293" s="605" t="s">
        <v>175</v>
      </c>
      <c r="D293" s="605" t="s">
        <v>155</v>
      </c>
      <c r="E293" s="607">
        <v>4</v>
      </c>
      <c r="F293" s="607">
        <v>3</v>
      </c>
      <c r="G293" s="607">
        <v>1</v>
      </c>
      <c r="H293" s="607">
        <v>0</v>
      </c>
      <c r="I293" s="607">
        <v>3</v>
      </c>
      <c r="J293" s="607">
        <v>2</v>
      </c>
      <c r="K293" s="607">
        <v>1</v>
      </c>
      <c r="L293" s="607">
        <v>0</v>
      </c>
    </row>
    <row r="294" spans="1:12" s="512" customFormat="1" ht="63.75">
      <c r="A294" s="605" t="s">
        <v>1022</v>
      </c>
      <c r="B294" s="605">
        <v>4</v>
      </c>
      <c r="C294" s="605" t="s">
        <v>175</v>
      </c>
      <c r="D294" s="605" t="s">
        <v>213</v>
      </c>
      <c r="E294" s="607">
        <v>5</v>
      </c>
      <c r="F294" s="607">
        <v>5</v>
      </c>
      <c r="G294" s="607">
        <v>0</v>
      </c>
      <c r="H294" s="607">
        <v>0</v>
      </c>
      <c r="I294" s="607">
        <v>4</v>
      </c>
      <c r="J294" s="607">
        <v>4</v>
      </c>
      <c r="K294" s="607">
        <v>0</v>
      </c>
      <c r="L294" s="607">
        <v>0</v>
      </c>
    </row>
    <row r="295" spans="1:12" s="512" customFormat="1" ht="63.75">
      <c r="A295" s="605" t="s">
        <v>1023</v>
      </c>
      <c r="B295" s="605">
        <v>4</v>
      </c>
      <c r="C295" s="605" t="s">
        <v>175</v>
      </c>
      <c r="D295" s="605" t="s">
        <v>41</v>
      </c>
      <c r="E295" s="607">
        <v>6</v>
      </c>
      <c r="F295" s="607">
        <v>6</v>
      </c>
      <c r="G295" s="607">
        <v>0</v>
      </c>
      <c r="H295" s="607">
        <v>0</v>
      </c>
      <c r="I295" s="607">
        <v>5</v>
      </c>
      <c r="J295" s="607">
        <v>5</v>
      </c>
      <c r="K295" s="607">
        <v>0</v>
      </c>
      <c r="L295" s="607">
        <v>0</v>
      </c>
    </row>
    <row r="296" spans="1:12" s="512" customFormat="1" ht="89.25">
      <c r="A296" s="605" t="s">
        <v>1024</v>
      </c>
      <c r="B296" s="605">
        <v>4</v>
      </c>
      <c r="C296" s="605" t="s">
        <v>175</v>
      </c>
      <c r="D296" s="605" t="s">
        <v>225</v>
      </c>
      <c r="E296" s="607">
        <v>2</v>
      </c>
      <c r="F296" s="607">
        <v>2</v>
      </c>
      <c r="G296" s="607">
        <v>0</v>
      </c>
      <c r="H296" s="607">
        <v>0</v>
      </c>
      <c r="I296" s="607">
        <v>1</v>
      </c>
      <c r="J296" s="607">
        <v>1</v>
      </c>
      <c r="K296" s="607">
        <v>0</v>
      </c>
      <c r="L296" s="607">
        <v>0</v>
      </c>
    </row>
    <row r="297" spans="1:12" s="512" customFormat="1" ht="63.75">
      <c r="A297" s="605" t="s">
        <v>1025</v>
      </c>
      <c r="B297" s="605">
        <v>4</v>
      </c>
      <c r="C297" s="605" t="s">
        <v>175</v>
      </c>
      <c r="D297" s="605" t="s">
        <v>96</v>
      </c>
      <c r="E297" s="607">
        <v>4</v>
      </c>
      <c r="F297" s="607">
        <v>3</v>
      </c>
      <c r="G297" s="607">
        <v>1</v>
      </c>
      <c r="H297" s="607">
        <v>0</v>
      </c>
      <c r="I297" s="607">
        <v>4</v>
      </c>
      <c r="J297" s="607">
        <v>3</v>
      </c>
      <c r="K297" s="607">
        <v>1</v>
      </c>
      <c r="L297" s="607">
        <v>0</v>
      </c>
    </row>
    <row r="298" spans="1:12" s="512" customFormat="1" ht="63.75">
      <c r="A298" s="605" t="s">
        <v>1026</v>
      </c>
      <c r="B298" s="605">
        <v>4</v>
      </c>
      <c r="C298" s="605" t="s">
        <v>175</v>
      </c>
      <c r="D298" s="605" t="s">
        <v>214</v>
      </c>
      <c r="E298" s="607">
        <v>4</v>
      </c>
      <c r="F298" s="607">
        <v>4</v>
      </c>
      <c r="G298" s="607">
        <v>0</v>
      </c>
      <c r="H298" s="607">
        <v>0</v>
      </c>
      <c r="I298" s="607">
        <v>4</v>
      </c>
      <c r="J298" s="607">
        <v>4</v>
      </c>
      <c r="K298" s="607">
        <v>0</v>
      </c>
      <c r="L298" s="607">
        <v>0</v>
      </c>
    </row>
    <row r="299" spans="1:12" s="512" customFormat="1" ht="76.5">
      <c r="A299" s="605" t="s">
        <v>1027</v>
      </c>
      <c r="B299" s="605">
        <v>4</v>
      </c>
      <c r="C299" s="605" t="s">
        <v>175</v>
      </c>
      <c r="D299" s="605" t="s">
        <v>156</v>
      </c>
      <c r="E299" s="607">
        <v>6</v>
      </c>
      <c r="F299" s="607">
        <v>6</v>
      </c>
      <c r="G299" s="607">
        <v>0</v>
      </c>
      <c r="H299" s="607">
        <v>0</v>
      </c>
      <c r="I299" s="607">
        <v>3</v>
      </c>
      <c r="J299" s="607">
        <v>3</v>
      </c>
      <c r="K299" s="607">
        <v>0</v>
      </c>
      <c r="L299" s="607">
        <v>0</v>
      </c>
    </row>
    <row r="300" spans="1:12" s="512" customFormat="1" ht="63.75">
      <c r="A300" s="605" t="s">
        <v>1028</v>
      </c>
      <c r="B300" s="605">
        <v>4</v>
      </c>
      <c r="C300" s="605" t="s">
        <v>175</v>
      </c>
      <c r="D300" s="605" t="s">
        <v>42</v>
      </c>
      <c r="E300" s="607">
        <v>2</v>
      </c>
      <c r="F300" s="607">
        <v>1</v>
      </c>
      <c r="G300" s="607">
        <v>1</v>
      </c>
      <c r="H300" s="607">
        <v>0</v>
      </c>
      <c r="I300" s="607">
        <v>2</v>
      </c>
      <c r="J300" s="607">
        <v>1</v>
      </c>
      <c r="K300" s="607">
        <v>1</v>
      </c>
      <c r="L300" s="607">
        <v>0</v>
      </c>
    </row>
    <row r="301" spans="1:12" s="512" customFormat="1" ht="63.75">
      <c r="A301" s="605" t="s">
        <v>1029</v>
      </c>
      <c r="B301" s="605">
        <v>4</v>
      </c>
      <c r="C301" s="605" t="s">
        <v>175</v>
      </c>
      <c r="D301" s="605" t="s">
        <v>64</v>
      </c>
      <c r="E301" s="607">
        <v>4</v>
      </c>
      <c r="F301" s="607">
        <v>4</v>
      </c>
      <c r="G301" s="607">
        <v>0</v>
      </c>
      <c r="H301" s="607">
        <v>0</v>
      </c>
      <c r="I301" s="607">
        <v>4</v>
      </c>
      <c r="J301" s="607">
        <v>4</v>
      </c>
      <c r="K301" s="607">
        <v>0</v>
      </c>
      <c r="L301" s="607">
        <v>0</v>
      </c>
    </row>
    <row r="302" spans="1:12" s="512" customFormat="1" ht="63.75">
      <c r="A302" s="605" t="s">
        <v>1030</v>
      </c>
      <c r="B302" s="605">
        <v>4</v>
      </c>
      <c r="C302" s="605" t="s">
        <v>175</v>
      </c>
      <c r="D302" s="605" t="s">
        <v>226</v>
      </c>
      <c r="E302" s="607">
        <v>4</v>
      </c>
      <c r="F302" s="607">
        <v>4</v>
      </c>
      <c r="G302" s="607">
        <v>0</v>
      </c>
      <c r="H302" s="607">
        <v>0</v>
      </c>
      <c r="I302" s="607">
        <v>4</v>
      </c>
      <c r="J302" s="607">
        <v>4</v>
      </c>
      <c r="K302" s="607">
        <v>0</v>
      </c>
      <c r="L302" s="607">
        <v>0</v>
      </c>
    </row>
    <row r="303" spans="1:12" s="512" customFormat="1" ht="76.5">
      <c r="A303" s="605" t="s">
        <v>1031</v>
      </c>
      <c r="B303" s="605">
        <v>4</v>
      </c>
      <c r="C303" s="605" t="s">
        <v>175</v>
      </c>
      <c r="D303" s="605" t="s">
        <v>157</v>
      </c>
      <c r="E303" s="607">
        <v>9</v>
      </c>
      <c r="F303" s="607">
        <v>7</v>
      </c>
      <c r="G303" s="607">
        <v>2</v>
      </c>
      <c r="H303" s="607">
        <v>0</v>
      </c>
      <c r="I303" s="607">
        <v>9</v>
      </c>
      <c r="J303" s="607">
        <v>7</v>
      </c>
      <c r="K303" s="607">
        <v>2</v>
      </c>
      <c r="L303" s="607">
        <v>0</v>
      </c>
    </row>
    <row r="304" spans="1:12" s="512" customFormat="1" ht="76.5">
      <c r="A304" s="605" t="s">
        <v>1032</v>
      </c>
      <c r="B304" s="605">
        <v>4</v>
      </c>
      <c r="C304" s="605" t="s">
        <v>175</v>
      </c>
      <c r="D304" s="605" t="s">
        <v>158</v>
      </c>
      <c r="E304" s="607">
        <v>6</v>
      </c>
      <c r="F304" s="607">
        <v>5</v>
      </c>
      <c r="G304" s="607">
        <v>1</v>
      </c>
      <c r="H304" s="607">
        <v>0</v>
      </c>
      <c r="I304" s="607">
        <v>5</v>
      </c>
      <c r="J304" s="607">
        <v>4</v>
      </c>
      <c r="K304" s="607">
        <v>1</v>
      </c>
      <c r="L304" s="607">
        <v>0</v>
      </c>
    </row>
    <row r="305" spans="1:12" s="512" customFormat="1" ht="76.5">
      <c r="A305" s="605" t="s">
        <v>1033</v>
      </c>
      <c r="B305" s="605">
        <v>4</v>
      </c>
      <c r="C305" s="605" t="s">
        <v>175</v>
      </c>
      <c r="D305" s="605" t="s">
        <v>43</v>
      </c>
      <c r="E305" s="607">
        <v>9</v>
      </c>
      <c r="F305" s="607">
        <v>9</v>
      </c>
      <c r="G305" s="607">
        <v>0</v>
      </c>
      <c r="H305" s="607">
        <v>0</v>
      </c>
      <c r="I305" s="607">
        <v>9</v>
      </c>
      <c r="J305" s="607">
        <v>9</v>
      </c>
      <c r="K305" s="607">
        <v>0</v>
      </c>
      <c r="L305" s="607">
        <v>0</v>
      </c>
    </row>
    <row r="306" spans="1:12" s="512" customFormat="1" ht="76.5">
      <c r="A306" s="605" t="s">
        <v>1034</v>
      </c>
      <c r="B306" s="605">
        <v>4</v>
      </c>
      <c r="C306" s="605" t="s">
        <v>175</v>
      </c>
      <c r="D306" s="605" t="s">
        <v>227</v>
      </c>
      <c r="E306" s="607">
        <v>16</v>
      </c>
      <c r="F306" s="607">
        <v>14</v>
      </c>
      <c r="G306" s="607">
        <v>2</v>
      </c>
      <c r="H306" s="607">
        <v>0</v>
      </c>
      <c r="I306" s="607">
        <v>14</v>
      </c>
      <c r="J306" s="607">
        <v>12</v>
      </c>
      <c r="K306" s="607">
        <v>2</v>
      </c>
      <c r="L306" s="607">
        <v>0</v>
      </c>
    </row>
    <row r="307" spans="1:12" s="512" customFormat="1" ht="76.5">
      <c r="A307" s="605" t="s">
        <v>1035</v>
      </c>
      <c r="B307" s="605">
        <v>4</v>
      </c>
      <c r="C307" s="605" t="s">
        <v>175</v>
      </c>
      <c r="D307" s="605" t="s">
        <v>196</v>
      </c>
      <c r="E307" s="607">
        <v>6</v>
      </c>
      <c r="F307" s="607">
        <v>5</v>
      </c>
      <c r="G307" s="607">
        <v>1</v>
      </c>
      <c r="H307" s="607">
        <v>0</v>
      </c>
      <c r="I307" s="607">
        <v>4</v>
      </c>
      <c r="J307" s="607">
        <v>3</v>
      </c>
      <c r="K307" s="607">
        <v>1</v>
      </c>
      <c r="L307" s="607">
        <v>0</v>
      </c>
    </row>
    <row r="308" spans="1:12" s="512" customFormat="1" ht="76.5">
      <c r="A308" s="605" t="s">
        <v>1036</v>
      </c>
      <c r="B308" s="605">
        <v>4</v>
      </c>
      <c r="C308" s="605" t="s">
        <v>175</v>
      </c>
      <c r="D308" s="605" t="s">
        <v>197</v>
      </c>
      <c r="E308" s="607">
        <v>20</v>
      </c>
      <c r="F308" s="607">
        <v>18</v>
      </c>
      <c r="G308" s="607">
        <v>2</v>
      </c>
      <c r="H308" s="607">
        <v>0</v>
      </c>
      <c r="I308" s="607">
        <v>15</v>
      </c>
      <c r="J308" s="607">
        <v>14</v>
      </c>
      <c r="K308" s="607">
        <v>1</v>
      </c>
      <c r="L308" s="607">
        <v>0</v>
      </c>
    </row>
    <row r="309" spans="1:12" s="512" customFormat="1" ht="76.5">
      <c r="A309" s="605" t="s">
        <v>7417</v>
      </c>
      <c r="B309" s="605">
        <v>4</v>
      </c>
      <c r="C309" s="605" t="s">
        <v>175</v>
      </c>
      <c r="D309" s="605" t="s">
        <v>159</v>
      </c>
      <c r="E309" s="607">
        <v>7</v>
      </c>
      <c r="F309" s="607">
        <v>6</v>
      </c>
      <c r="G309" s="607">
        <v>1</v>
      </c>
      <c r="H309" s="607">
        <v>0</v>
      </c>
      <c r="I309" s="607">
        <v>5</v>
      </c>
      <c r="J309" s="607">
        <v>4</v>
      </c>
      <c r="K309" s="607">
        <v>1</v>
      </c>
      <c r="L309" s="607">
        <v>0</v>
      </c>
    </row>
    <row r="310" spans="1:12" s="512" customFormat="1" ht="63.75">
      <c r="A310" s="605" t="s">
        <v>1037</v>
      </c>
      <c r="B310" s="605">
        <v>4</v>
      </c>
      <c r="C310" s="605" t="s">
        <v>175</v>
      </c>
      <c r="D310" s="605" t="s">
        <v>44</v>
      </c>
      <c r="E310" s="607">
        <v>4</v>
      </c>
      <c r="F310" s="607">
        <v>2</v>
      </c>
      <c r="G310" s="607">
        <v>2</v>
      </c>
      <c r="H310" s="607">
        <v>0</v>
      </c>
      <c r="I310" s="607">
        <v>4</v>
      </c>
      <c r="J310" s="607">
        <v>2</v>
      </c>
      <c r="K310" s="607">
        <v>2</v>
      </c>
      <c r="L310" s="607">
        <v>0</v>
      </c>
    </row>
    <row r="311" spans="1:12" s="512" customFormat="1" ht="63.75">
      <c r="A311" s="605" t="s">
        <v>1038</v>
      </c>
      <c r="B311" s="605">
        <v>4</v>
      </c>
      <c r="C311" s="605" t="s">
        <v>175</v>
      </c>
      <c r="D311" s="605" t="s">
        <v>215</v>
      </c>
      <c r="E311" s="607">
        <v>9</v>
      </c>
      <c r="F311" s="607">
        <v>7</v>
      </c>
      <c r="G311" s="607">
        <v>2</v>
      </c>
      <c r="H311" s="607">
        <v>0</v>
      </c>
      <c r="I311" s="607">
        <v>9</v>
      </c>
      <c r="J311" s="607">
        <v>7</v>
      </c>
      <c r="K311" s="607">
        <v>2</v>
      </c>
      <c r="L311" s="607">
        <v>0</v>
      </c>
    </row>
    <row r="312" spans="1:12" s="512" customFormat="1" ht="102">
      <c r="A312" s="605" t="s">
        <v>1039</v>
      </c>
      <c r="B312" s="605">
        <v>4</v>
      </c>
      <c r="C312" s="605" t="s">
        <v>175</v>
      </c>
      <c r="D312" s="605" t="s">
        <v>198</v>
      </c>
      <c r="E312" s="607">
        <v>2</v>
      </c>
      <c r="F312" s="607">
        <v>2</v>
      </c>
      <c r="G312" s="607">
        <v>0</v>
      </c>
      <c r="H312" s="607">
        <v>0</v>
      </c>
      <c r="I312" s="607">
        <v>2</v>
      </c>
      <c r="J312" s="607">
        <v>2</v>
      </c>
      <c r="K312" s="607">
        <v>0</v>
      </c>
      <c r="L312" s="607">
        <v>0</v>
      </c>
    </row>
    <row r="313" spans="1:12" s="512" customFormat="1" ht="63.75">
      <c r="A313" s="605" t="s">
        <v>1040</v>
      </c>
      <c r="B313" s="605">
        <v>4</v>
      </c>
      <c r="C313" s="605" t="s">
        <v>175</v>
      </c>
      <c r="D313" s="605" t="s">
        <v>180</v>
      </c>
      <c r="E313" s="607">
        <v>7</v>
      </c>
      <c r="F313" s="607">
        <v>5</v>
      </c>
      <c r="G313" s="607">
        <v>2</v>
      </c>
      <c r="H313" s="607">
        <v>0</v>
      </c>
      <c r="I313" s="607">
        <v>7</v>
      </c>
      <c r="J313" s="607">
        <v>5</v>
      </c>
      <c r="K313" s="607">
        <v>2</v>
      </c>
      <c r="L313" s="607">
        <v>0</v>
      </c>
    </row>
    <row r="314" spans="1:12" s="512" customFormat="1" ht="76.5">
      <c r="A314" s="605" t="s">
        <v>1041</v>
      </c>
      <c r="B314" s="605">
        <v>4</v>
      </c>
      <c r="C314" s="605" t="s">
        <v>175</v>
      </c>
      <c r="D314" s="605" t="s">
        <v>199</v>
      </c>
      <c r="E314" s="607">
        <v>3</v>
      </c>
      <c r="F314" s="607">
        <v>3</v>
      </c>
      <c r="G314" s="607">
        <v>0</v>
      </c>
      <c r="H314" s="607">
        <v>0</v>
      </c>
      <c r="I314" s="607">
        <v>3</v>
      </c>
      <c r="J314" s="607">
        <v>3</v>
      </c>
      <c r="K314" s="607">
        <v>0</v>
      </c>
      <c r="L314" s="607">
        <v>0</v>
      </c>
    </row>
    <row r="315" spans="1:12" s="512" customFormat="1" ht="76.5">
      <c r="A315" s="605" t="s">
        <v>1042</v>
      </c>
      <c r="B315" s="605">
        <v>4</v>
      </c>
      <c r="C315" s="605" t="s">
        <v>175</v>
      </c>
      <c r="D315" s="605" t="s">
        <v>228</v>
      </c>
      <c r="E315" s="607">
        <v>2</v>
      </c>
      <c r="F315" s="607">
        <v>1</v>
      </c>
      <c r="G315" s="607">
        <v>1</v>
      </c>
      <c r="H315" s="607">
        <v>0</v>
      </c>
      <c r="I315" s="607">
        <v>1</v>
      </c>
      <c r="J315" s="607">
        <v>0</v>
      </c>
      <c r="K315" s="607">
        <v>1</v>
      </c>
      <c r="L315" s="607">
        <v>0</v>
      </c>
    </row>
    <row r="316" spans="1:12" s="512" customFormat="1" ht="76.5">
      <c r="A316" s="605" t="s">
        <v>1043</v>
      </c>
      <c r="B316" s="605">
        <v>4</v>
      </c>
      <c r="C316" s="605" t="s">
        <v>175</v>
      </c>
      <c r="D316" s="605" t="s">
        <v>229</v>
      </c>
      <c r="E316" s="607">
        <v>11</v>
      </c>
      <c r="F316" s="607">
        <v>10</v>
      </c>
      <c r="G316" s="607">
        <v>1</v>
      </c>
      <c r="H316" s="607">
        <v>0</v>
      </c>
      <c r="I316" s="607">
        <v>10</v>
      </c>
      <c r="J316" s="607">
        <v>9</v>
      </c>
      <c r="K316" s="607">
        <v>1</v>
      </c>
      <c r="L316" s="607">
        <v>0</v>
      </c>
    </row>
    <row r="317" spans="1:12" s="512" customFormat="1" ht="63.75">
      <c r="A317" s="605" t="s">
        <v>1044</v>
      </c>
      <c r="B317" s="605">
        <v>4</v>
      </c>
      <c r="C317" s="605" t="s">
        <v>175</v>
      </c>
      <c r="D317" s="605" t="s">
        <v>65</v>
      </c>
      <c r="E317" s="607">
        <v>12</v>
      </c>
      <c r="F317" s="607">
        <v>11</v>
      </c>
      <c r="G317" s="607">
        <v>1</v>
      </c>
      <c r="H317" s="607">
        <v>0</v>
      </c>
      <c r="I317" s="607">
        <v>9</v>
      </c>
      <c r="J317" s="607">
        <v>8</v>
      </c>
      <c r="K317" s="607">
        <v>1</v>
      </c>
      <c r="L317" s="607">
        <v>0</v>
      </c>
    </row>
    <row r="318" spans="1:12" s="512" customFormat="1" ht="63.75">
      <c r="A318" s="605" t="s">
        <v>1045</v>
      </c>
      <c r="B318" s="605">
        <v>4</v>
      </c>
      <c r="C318" s="605" t="s">
        <v>144</v>
      </c>
      <c r="D318" s="605" t="s">
        <v>97</v>
      </c>
      <c r="E318" s="607">
        <v>7</v>
      </c>
      <c r="F318" s="607">
        <v>6</v>
      </c>
      <c r="G318" s="607">
        <v>1</v>
      </c>
      <c r="H318" s="607">
        <v>0</v>
      </c>
      <c r="I318" s="607">
        <v>6</v>
      </c>
      <c r="J318" s="607">
        <v>5</v>
      </c>
      <c r="K318" s="607">
        <v>1</v>
      </c>
      <c r="L318" s="607">
        <v>0</v>
      </c>
    </row>
    <row r="319" spans="1:12" s="512" customFormat="1" ht="25.5">
      <c r="A319" s="605" t="s">
        <v>1046</v>
      </c>
      <c r="B319" s="605">
        <v>4</v>
      </c>
      <c r="C319" s="605" t="s">
        <v>144</v>
      </c>
      <c r="D319" s="605" t="s">
        <v>98</v>
      </c>
      <c r="E319" s="607">
        <v>12</v>
      </c>
      <c r="F319" s="607">
        <v>11</v>
      </c>
      <c r="G319" s="607">
        <v>1</v>
      </c>
      <c r="H319" s="607">
        <v>0</v>
      </c>
      <c r="I319" s="607">
        <v>12</v>
      </c>
      <c r="J319" s="607">
        <v>11</v>
      </c>
      <c r="K319" s="607">
        <v>1</v>
      </c>
      <c r="L319" s="607">
        <v>0</v>
      </c>
    </row>
    <row r="320" spans="1:12" s="512" customFormat="1" ht="38.25">
      <c r="A320" s="605" t="s">
        <v>1047</v>
      </c>
      <c r="B320" s="605">
        <v>4</v>
      </c>
      <c r="C320" s="605" t="s">
        <v>144</v>
      </c>
      <c r="D320" s="605" t="s">
        <v>230</v>
      </c>
      <c r="E320" s="607">
        <v>1</v>
      </c>
      <c r="F320" s="607">
        <v>1</v>
      </c>
      <c r="G320" s="607">
        <v>0</v>
      </c>
      <c r="H320" s="607">
        <v>0</v>
      </c>
      <c r="I320" s="607">
        <v>1</v>
      </c>
      <c r="J320" s="607">
        <v>1</v>
      </c>
      <c r="K320" s="607">
        <v>0</v>
      </c>
      <c r="L320" s="607">
        <v>0</v>
      </c>
    </row>
    <row r="321" spans="1:12" s="512" customFormat="1" ht="63.75">
      <c r="A321" s="605" t="s">
        <v>1048</v>
      </c>
      <c r="B321" s="605">
        <v>4</v>
      </c>
      <c r="C321" s="605" t="s">
        <v>144</v>
      </c>
      <c r="D321" s="605" t="s">
        <v>200</v>
      </c>
      <c r="E321" s="607">
        <v>19</v>
      </c>
      <c r="F321" s="607">
        <v>17</v>
      </c>
      <c r="G321" s="607">
        <v>2</v>
      </c>
      <c r="H321" s="607">
        <v>0</v>
      </c>
      <c r="I321" s="607">
        <v>19</v>
      </c>
      <c r="J321" s="607">
        <v>17</v>
      </c>
      <c r="K321" s="607">
        <v>2</v>
      </c>
      <c r="L321" s="607">
        <v>0</v>
      </c>
    </row>
    <row r="322" spans="1:12" s="512" customFormat="1" ht="38.25">
      <c r="A322" s="605" t="s">
        <v>1049</v>
      </c>
      <c r="B322" s="605">
        <v>4</v>
      </c>
      <c r="C322" s="605" t="s">
        <v>144</v>
      </c>
      <c r="D322" s="605" t="s">
        <v>86</v>
      </c>
      <c r="E322" s="607">
        <v>10</v>
      </c>
      <c r="F322" s="607">
        <v>10</v>
      </c>
      <c r="G322" s="607">
        <v>0</v>
      </c>
      <c r="H322" s="607">
        <v>0</v>
      </c>
      <c r="I322" s="607">
        <v>9</v>
      </c>
      <c r="J322" s="607">
        <v>9</v>
      </c>
      <c r="K322" s="607">
        <v>0</v>
      </c>
      <c r="L322" s="607">
        <v>0</v>
      </c>
    </row>
    <row r="323" spans="1:12" s="512" customFormat="1" ht="25.5">
      <c r="A323" s="605" t="s">
        <v>1050</v>
      </c>
      <c r="B323" s="605">
        <v>4</v>
      </c>
      <c r="C323" s="605" t="s">
        <v>144</v>
      </c>
      <c r="D323" s="605" t="s">
        <v>99</v>
      </c>
      <c r="E323" s="607">
        <v>10</v>
      </c>
      <c r="F323" s="607">
        <v>9</v>
      </c>
      <c r="G323" s="607">
        <v>1</v>
      </c>
      <c r="H323" s="607">
        <v>0</v>
      </c>
      <c r="I323" s="607">
        <v>10</v>
      </c>
      <c r="J323" s="607">
        <v>9</v>
      </c>
      <c r="K323" s="607">
        <v>1</v>
      </c>
      <c r="L323" s="607">
        <v>0</v>
      </c>
    </row>
    <row r="324" spans="1:12" s="512" customFormat="1" ht="38.25">
      <c r="A324" s="605" t="s">
        <v>1051</v>
      </c>
      <c r="B324" s="605">
        <v>4</v>
      </c>
      <c r="C324" s="605" t="s">
        <v>144</v>
      </c>
      <c r="D324" s="605" t="s">
        <v>216</v>
      </c>
      <c r="E324" s="607">
        <v>48</v>
      </c>
      <c r="F324" s="607">
        <v>43</v>
      </c>
      <c r="G324" s="607">
        <v>5</v>
      </c>
      <c r="H324" s="607">
        <v>0</v>
      </c>
      <c r="I324" s="607">
        <v>38</v>
      </c>
      <c r="J324" s="607">
        <v>34</v>
      </c>
      <c r="K324" s="607">
        <v>4</v>
      </c>
      <c r="L324" s="607">
        <v>0</v>
      </c>
    </row>
    <row r="325" spans="1:12" s="512" customFormat="1" ht="51">
      <c r="A325" s="605" t="s">
        <v>1052</v>
      </c>
      <c r="B325" s="605">
        <v>4</v>
      </c>
      <c r="C325" s="605" t="s">
        <v>144</v>
      </c>
      <c r="D325" s="605" t="s">
        <v>23</v>
      </c>
      <c r="E325" s="607">
        <v>5</v>
      </c>
      <c r="F325" s="607">
        <v>5</v>
      </c>
      <c r="G325" s="607">
        <v>0</v>
      </c>
      <c r="H325" s="607">
        <v>0</v>
      </c>
      <c r="I325" s="607">
        <v>5</v>
      </c>
      <c r="J325" s="607">
        <v>5</v>
      </c>
      <c r="K325" s="607">
        <v>0</v>
      </c>
      <c r="L325" s="607">
        <v>0</v>
      </c>
    </row>
    <row r="326" spans="1:12" s="512" customFormat="1" ht="38.25">
      <c r="A326" s="605" t="s">
        <v>1053</v>
      </c>
      <c r="B326" s="605">
        <v>4</v>
      </c>
      <c r="C326" s="605" t="s">
        <v>144</v>
      </c>
      <c r="D326" s="605" t="s">
        <v>24</v>
      </c>
      <c r="E326" s="607">
        <v>4</v>
      </c>
      <c r="F326" s="607">
        <v>4</v>
      </c>
      <c r="G326" s="607">
        <v>0</v>
      </c>
      <c r="H326" s="607">
        <v>0</v>
      </c>
      <c r="I326" s="607">
        <v>4</v>
      </c>
      <c r="J326" s="607">
        <v>4</v>
      </c>
      <c r="K326" s="607">
        <v>0</v>
      </c>
      <c r="L326" s="607">
        <v>0</v>
      </c>
    </row>
    <row r="327" spans="1:12" s="512" customFormat="1" ht="25.5">
      <c r="A327" s="605" t="s">
        <v>1054</v>
      </c>
      <c r="B327" s="605">
        <v>4</v>
      </c>
      <c r="C327" s="605" t="s">
        <v>144</v>
      </c>
      <c r="D327" s="605" t="s">
        <v>25</v>
      </c>
      <c r="E327" s="607">
        <v>11</v>
      </c>
      <c r="F327" s="607">
        <v>11</v>
      </c>
      <c r="G327" s="607">
        <v>0</v>
      </c>
      <c r="H327" s="607">
        <v>0</v>
      </c>
      <c r="I327" s="607">
        <v>11</v>
      </c>
      <c r="J327" s="607">
        <v>11</v>
      </c>
      <c r="K327" s="607">
        <v>0</v>
      </c>
      <c r="L327" s="607">
        <v>0</v>
      </c>
    </row>
    <row r="328" spans="1:12" s="512" customFormat="1" ht="38.25">
      <c r="A328" s="605" t="s">
        <v>1055</v>
      </c>
      <c r="B328" s="605">
        <v>4</v>
      </c>
      <c r="C328" s="605" t="s">
        <v>144</v>
      </c>
      <c r="D328" s="605" t="s">
        <v>201</v>
      </c>
      <c r="E328" s="607">
        <v>11</v>
      </c>
      <c r="F328" s="607">
        <v>11</v>
      </c>
      <c r="G328" s="607">
        <v>0</v>
      </c>
      <c r="H328" s="607">
        <v>0</v>
      </c>
      <c r="I328" s="607">
        <v>11</v>
      </c>
      <c r="J328" s="607">
        <v>11</v>
      </c>
      <c r="K328" s="607">
        <v>0</v>
      </c>
      <c r="L328" s="607">
        <v>0</v>
      </c>
    </row>
    <row r="329" spans="1:12" s="512" customFormat="1" ht="38.25">
      <c r="A329" s="605" t="s">
        <v>1056</v>
      </c>
      <c r="B329" s="605">
        <v>4</v>
      </c>
      <c r="C329" s="605" t="s">
        <v>144</v>
      </c>
      <c r="D329" s="605" t="s">
        <v>181</v>
      </c>
      <c r="E329" s="607">
        <v>12</v>
      </c>
      <c r="F329" s="607">
        <v>12</v>
      </c>
      <c r="G329" s="607">
        <v>0</v>
      </c>
      <c r="H329" s="607">
        <v>0</v>
      </c>
      <c r="I329" s="607">
        <v>12</v>
      </c>
      <c r="J329" s="607">
        <v>12</v>
      </c>
      <c r="K329" s="607">
        <v>0</v>
      </c>
      <c r="L329" s="607">
        <v>0</v>
      </c>
    </row>
    <row r="330" spans="1:12" s="512" customFormat="1" ht="38.25">
      <c r="A330" s="605" t="s">
        <v>1057</v>
      </c>
      <c r="B330" s="605">
        <v>4</v>
      </c>
      <c r="C330" s="605" t="s">
        <v>144</v>
      </c>
      <c r="D330" s="605" t="s">
        <v>231</v>
      </c>
      <c r="E330" s="607">
        <v>12</v>
      </c>
      <c r="F330" s="607">
        <v>11</v>
      </c>
      <c r="G330" s="607">
        <v>1</v>
      </c>
      <c r="H330" s="607">
        <v>0</v>
      </c>
      <c r="I330" s="607">
        <v>12</v>
      </c>
      <c r="J330" s="607">
        <v>11</v>
      </c>
      <c r="K330" s="607">
        <v>1</v>
      </c>
      <c r="L330" s="607">
        <v>0</v>
      </c>
    </row>
    <row r="331" spans="1:12" s="512" customFormat="1" ht="25.5">
      <c r="A331" s="605" t="s">
        <v>1058</v>
      </c>
      <c r="B331" s="605">
        <v>4</v>
      </c>
      <c r="C331" s="605" t="s">
        <v>144</v>
      </c>
      <c r="D331" s="605" t="s">
        <v>100</v>
      </c>
      <c r="E331" s="607">
        <v>4</v>
      </c>
      <c r="F331" s="607">
        <v>4</v>
      </c>
      <c r="G331" s="607">
        <v>0</v>
      </c>
      <c r="H331" s="607">
        <v>0</v>
      </c>
      <c r="I331" s="607">
        <v>4</v>
      </c>
      <c r="J331" s="607">
        <v>4</v>
      </c>
      <c r="K331" s="607">
        <v>0</v>
      </c>
      <c r="L331" s="607">
        <v>0</v>
      </c>
    </row>
    <row r="332" spans="1:12" s="512" customFormat="1" ht="51">
      <c r="A332" s="605" t="s">
        <v>1059</v>
      </c>
      <c r="B332" s="605">
        <v>4</v>
      </c>
      <c r="C332" s="605" t="s">
        <v>144</v>
      </c>
      <c r="D332" s="605" t="s">
        <v>182</v>
      </c>
      <c r="E332" s="607">
        <v>7</v>
      </c>
      <c r="F332" s="607">
        <v>5</v>
      </c>
      <c r="G332" s="607">
        <v>2</v>
      </c>
      <c r="H332" s="607">
        <v>0</v>
      </c>
      <c r="I332" s="607">
        <v>6</v>
      </c>
      <c r="J332" s="607">
        <v>4</v>
      </c>
      <c r="K332" s="607">
        <v>2</v>
      </c>
      <c r="L332" s="607">
        <v>0</v>
      </c>
    </row>
    <row r="333" spans="1:12" s="512" customFormat="1" ht="25.5">
      <c r="A333" s="605" t="s">
        <v>1060</v>
      </c>
      <c r="B333" s="605">
        <v>4</v>
      </c>
      <c r="C333" s="605" t="s">
        <v>144</v>
      </c>
      <c r="D333" s="605" t="s">
        <v>202</v>
      </c>
      <c r="E333" s="607">
        <v>22</v>
      </c>
      <c r="F333" s="607">
        <v>20</v>
      </c>
      <c r="G333" s="607">
        <v>2</v>
      </c>
      <c r="H333" s="607">
        <v>0</v>
      </c>
      <c r="I333" s="607">
        <v>22</v>
      </c>
      <c r="J333" s="607">
        <v>20</v>
      </c>
      <c r="K333" s="607">
        <v>2</v>
      </c>
      <c r="L333" s="607">
        <v>0</v>
      </c>
    </row>
    <row r="334" spans="1:12" s="512" customFormat="1" ht="38.25">
      <c r="A334" s="605" t="s">
        <v>1061</v>
      </c>
      <c r="B334" s="605">
        <v>4</v>
      </c>
      <c r="C334" s="605" t="s">
        <v>144</v>
      </c>
      <c r="D334" s="605" t="s">
        <v>101</v>
      </c>
      <c r="E334" s="607">
        <v>29</v>
      </c>
      <c r="F334" s="607">
        <v>27</v>
      </c>
      <c r="G334" s="607">
        <v>2</v>
      </c>
      <c r="H334" s="607">
        <v>0</v>
      </c>
      <c r="I334" s="607">
        <v>27</v>
      </c>
      <c r="J334" s="607">
        <v>26</v>
      </c>
      <c r="K334" s="607">
        <v>1</v>
      </c>
      <c r="L334" s="607">
        <v>0</v>
      </c>
    </row>
    <row r="335" spans="1:12" s="512" customFormat="1" ht="51">
      <c r="A335" s="605" t="s">
        <v>1062</v>
      </c>
      <c r="B335" s="605">
        <v>4</v>
      </c>
      <c r="C335" s="605" t="s">
        <v>144</v>
      </c>
      <c r="D335" s="605" t="s">
        <v>183</v>
      </c>
      <c r="E335" s="607">
        <v>44</v>
      </c>
      <c r="F335" s="607">
        <v>40</v>
      </c>
      <c r="G335" s="607">
        <v>4</v>
      </c>
      <c r="H335" s="607">
        <v>0</v>
      </c>
      <c r="I335" s="607">
        <v>44</v>
      </c>
      <c r="J335" s="607">
        <v>40</v>
      </c>
      <c r="K335" s="607">
        <v>4</v>
      </c>
      <c r="L335" s="607">
        <v>0</v>
      </c>
    </row>
    <row r="336" spans="1:12" s="512" customFormat="1" ht="25.5">
      <c r="A336" s="605" t="s">
        <v>1063</v>
      </c>
      <c r="B336" s="605">
        <v>4</v>
      </c>
      <c r="C336" s="605" t="s">
        <v>144</v>
      </c>
      <c r="D336" s="605" t="s">
        <v>26</v>
      </c>
      <c r="E336" s="607">
        <v>6</v>
      </c>
      <c r="F336" s="607">
        <v>6</v>
      </c>
      <c r="G336" s="607">
        <v>0</v>
      </c>
      <c r="H336" s="607">
        <v>0</v>
      </c>
      <c r="I336" s="607">
        <v>6</v>
      </c>
      <c r="J336" s="607">
        <v>6</v>
      </c>
      <c r="K336" s="607">
        <v>0</v>
      </c>
      <c r="L336" s="607">
        <v>0</v>
      </c>
    </row>
    <row r="337" spans="1:12" s="512" customFormat="1" ht="38.25">
      <c r="A337" s="605" t="s">
        <v>1064</v>
      </c>
      <c r="B337" s="605">
        <v>4</v>
      </c>
      <c r="C337" s="605" t="s">
        <v>144</v>
      </c>
      <c r="D337" s="605" t="s">
        <v>232</v>
      </c>
      <c r="E337" s="607">
        <v>5</v>
      </c>
      <c r="F337" s="607">
        <v>5</v>
      </c>
      <c r="G337" s="607">
        <v>0</v>
      </c>
      <c r="H337" s="607">
        <v>0</v>
      </c>
      <c r="I337" s="607">
        <v>5</v>
      </c>
      <c r="J337" s="607">
        <v>5</v>
      </c>
      <c r="K337" s="607">
        <v>0</v>
      </c>
      <c r="L337" s="607">
        <v>0</v>
      </c>
    </row>
    <row r="338" spans="1:12" s="512" customFormat="1" ht="38.25">
      <c r="A338" s="605" t="s">
        <v>1065</v>
      </c>
      <c r="B338" s="605">
        <v>4</v>
      </c>
      <c r="C338" s="605" t="s">
        <v>144</v>
      </c>
      <c r="D338" s="605" t="s">
        <v>87</v>
      </c>
      <c r="E338" s="607">
        <v>38</v>
      </c>
      <c r="F338" s="607">
        <v>33</v>
      </c>
      <c r="G338" s="607">
        <v>5</v>
      </c>
      <c r="H338" s="607">
        <v>0</v>
      </c>
      <c r="I338" s="607">
        <v>35</v>
      </c>
      <c r="J338" s="607">
        <v>30</v>
      </c>
      <c r="K338" s="607">
        <v>5</v>
      </c>
      <c r="L338" s="607">
        <v>0</v>
      </c>
    </row>
    <row r="339" spans="1:12" s="512" customFormat="1" ht="38.25">
      <c r="A339" s="605" t="s">
        <v>1066</v>
      </c>
      <c r="B339" s="605">
        <v>4</v>
      </c>
      <c r="C339" s="605" t="s">
        <v>144</v>
      </c>
      <c r="D339" s="605" t="s">
        <v>102</v>
      </c>
      <c r="E339" s="607">
        <v>5</v>
      </c>
      <c r="F339" s="607">
        <v>5</v>
      </c>
      <c r="G339" s="607">
        <v>0</v>
      </c>
      <c r="H339" s="607">
        <v>0</v>
      </c>
      <c r="I339" s="607">
        <v>4</v>
      </c>
      <c r="J339" s="607">
        <v>4</v>
      </c>
      <c r="K339" s="607">
        <v>0</v>
      </c>
      <c r="L339" s="607">
        <v>0</v>
      </c>
    </row>
    <row r="340" spans="1:12" s="512" customFormat="1" ht="63.75">
      <c r="A340" s="605" t="s">
        <v>1067</v>
      </c>
      <c r="B340" s="605">
        <v>4</v>
      </c>
      <c r="C340" s="605" t="s">
        <v>144</v>
      </c>
      <c r="D340" s="605" t="s">
        <v>88</v>
      </c>
      <c r="E340" s="607">
        <v>26</v>
      </c>
      <c r="F340" s="607">
        <v>24</v>
      </c>
      <c r="G340" s="607">
        <v>2</v>
      </c>
      <c r="H340" s="607">
        <v>0</v>
      </c>
      <c r="I340" s="607">
        <v>24</v>
      </c>
      <c r="J340" s="607">
        <v>22</v>
      </c>
      <c r="K340" s="607">
        <v>2</v>
      </c>
      <c r="L340" s="607">
        <v>0</v>
      </c>
    </row>
    <row r="341" spans="1:12" s="512" customFormat="1" ht="38.25">
      <c r="A341" s="605" t="s">
        <v>1068</v>
      </c>
      <c r="B341" s="605">
        <v>4</v>
      </c>
      <c r="C341" s="605" t="s">
        <v>144</v>
      </c>
      <c r="D341" s="605" t="s">
        <v>27</v>
      </c>
      <c r="E341" s="607">
        <v>7</v>
      </c>
      <c r="F341" s="607">
        <v>6</v>
      </c>
      <c r="G341" s="607">
        <v>1</v>
      </c>
      <c r="H341" s="607">
        <v>0</v>
      </c>
      <c r="I341" s="607">
        <v>7</v>
      </c>
      <c r="J341" s="607">
        <v>6</v>
      </c>
      <c r="K341" s="607">
        <v>1</v>
      </c>
      <c r="L341" s="607">
        <v>0</v>
      </c>
    </row>
    <row r="342" spans="1:12" s="512" customFormat="1" ht="63.75">
      <c r="A342" s="605" t="s">
        <v>1069</v>
      </c>
      <c r="B342" s="605">
        <v>4</v>
      </c>
      <c r="C342" s="605" t="s">
        <v>144</v>
      </c>
      <c r="D342" s="605" t="s">
        <v>28</v>
      </c>
      <c r="E342" s="607">
        <v>16</v>
      </c>
      <c r="F342" s="607">
        <v>14</v>
      </c>
      <c r="G342" s="607">
        <v>2</v>
      </c>
      <c r="H342" s="607">
        <v>0</v>
      </c>
      <c r="I342" s="607">
        <v>16</v>
      </c>
      <c r="J342" s="607">
        <v>14</v>
      </c>
      <c r="K342" s="607">
        <v>2</v>
      </c>
      <c r="L342" s="607">
        <v>0</v>
      </c>
    </row>
    <row r="343" spans="1:12" s="512" customFormat="1" ht="38.25">
      <c r="A343" s="605" t="s">
        <v>1070</v>
      </c>
      <c r="B343" s="605">
        <v>4</v>
      </c>
      <c r="C343" s="605" t="s">
        <v>144</v>
      </c>
      <c r="D343" s="605" t="s">
        <v>203</v>
      </c>
      <c r="E343" s="607">
        <v>22</v>
      </c>
      <c r="F343" s="607">
        <v>21</v>
      </c>
      <c r="G343" s="607">
        <v>1</v>
      </c>
      <c r="H343" s="607">
        <v>0</v>
      </c>
      <c r="I343" s="607">
        <v>22</v>
      </c>
      <c r="J343" s="607">
        <v>21</v>
      </c>
      <c r="K343" s="607">
        <v>1</v>
      </c>
      <c r="L343" s="607">
        <v>0</v>
      </c>
    </row>
    <row r="344" spans="1:12" s="512" customFormat="1" ht="38.25">
      <c r="A344" s="605" t="s">
        <v>1071</v>
      </c>
      <c r="B344" s="605">
        <v>4</v>
      </c>
      <c r="C344" s="605" t="s">
        <v>144</v>
      </c>
      <c r="D344" s="605" t="s">
        <v>217</v>
      </c>
      <c r="E344" s="607">
        <v>11</v>
      </c>
      <c r="F344" s="607">
        <v>10</v>
      </c>
      <c r="G344" s="607">
        <v>1</v>
      </c>
      <c r="H344" s="607">
        <v>0</v>
      </c>
      <c r="I344" s="607">
        <v>9</v>
      </c>
      <c r="J344" s="607">
        <v>8</v>
      </c>
      <c r="K344" s="607">
        <v>1</v>
      </c>
      <c r="L344" s="607">
        <v>0</v>
      </c>
    </row>
    <row r="345" spans="1:12" s="512" customFormat="1" ht="38.25">
      <c r="A345" s="605" t="s">
        <v>1072</v>
      </c>
      <c r="B345" s="605">
        <v>4</v>
      </c>
      <c r="C345" s="605" t="s">
        <v>144</v>
      </c>
      <c r="D345" s="605" t="s">
        <v>104</v>
      </c>
      <c r="E345" s="607">
        <v>17</v>
      </c>
      <c r="F345" s="607">
        <v>14</v>
      </c>
      <c r="G345" s="607">
        <v>3</v>
      </c>
      <c r="H345" s="607">
        <v>0</v>
      </c>
      <c r="I345" s="607">
        <v>16</v>
      </c>
      <c r="J345" s="607">
        <v>14</v>
      </c>
      <c r="K345" s="607">
        <v>2</v>
      </c>
      <c r="L345" s="607">
        <v>0</v>
      </c>
    </row>
    <row r="346" spans="1:12" s="512" customFormat="1" ht="38.25">
      <c r="A346" s="605" t="s">
        <v>1073</v>
      </c>
      <c r="B346" s="605">
        <v>4</v>
      </c>
      <c r="C346" s="605" t="s">
        <v>144</v>
      </c>
      <c r="D346" s="605" t="s">
        <v>29</v>
      </c>
      <c r="E346" s="607">
        <v>26</v>
      </c>
      <c r="F346" s="607">
        <v>22</v>
      </c>
      <c r="G346" s="607">
        <v>4</v>
      </c>
      <c r="H346" s="607">
        <v>0</v>
      </c>
      <c r="I346" s="607">
        <v>26</v>
      </c>
      <c r="J346" s="607">
        <v>22</v>
      </c>
      <c r="K346" s="607">
        <v>4</v>
      </c>
      <c r="L346" s="607">
        <v>0</v>
      </c>
    </row>
    <row r="347" spans="1:12" s="512" customFormat="1" ht="38.25">
      <c r="A347" s="605" t="s">
        <v>1074</v>
      </c>
      <c r="B347" s="605">
        <v>4</v>
      </c>
      <c r="C347" s="605" t="s">
        <v>144</v>
      </c>
      <c r="D347" s="605" t="s">
        <v>160</v>
      </c>
      <c r="E347" s="607">
        <v>6</v>
      </c>
      <c r="F347" s="607">
        <v>6</v>
      </c>
      <c r="G347" s="607">
        <v>0</v>
      </c>
      <c r="H347" s="607">
        <v>0</v>
      </c>
      <c r="I347" s="607">
        <v>6</v>
      </c>
      <c r="J347" s="607">
        <v>6</v>
      </c>
      <c r="K347" s="607">
        <v>0</v>
      </c>
      <c r="L347" s="607">
        <v>0</v>
      </c>
    </row>
    <row r="348" spans="1:12" s="512" customFormat="1" ht="25.5">
      <c r="A348" s="605" t="s">
        <v>1075</v>
      </c>
      <c r="B348" s="605">
        <v>4</v>
      </c>
      <c r="C348" s="605" t="s">
        <v>144</v>
      </c>
      <c r="D348" s="605" t="s">
        <v>77</v>
      </c>
      <c r="E348" s="607">
        <v>9</v>
      </c>
      <c r="F348" s="607">
        <v>7</v>
      </c>
      <c r="G348" s="607">
        <v>2</v>
      </c>
      <c r="H348" s="607">
        <v>0</v>
      </c>
      <c r="I348" s="607">
        <v>7</v>
      </c>
      <c r="J348" s="607">
        <v>5</v>
      </c>
      <c r="K348" s="607">
        <v>2</v>
      </c>
      <c r="L348" s="607">
        <v>0</v>
      </c>
    </row>
    <row r="349" spans="1:12" s="512" customFormat="1" ht="38.25">
      <c r="A349" s="605" t="s">
        <v>1076</v>
      </c>
      <c r="B349" s="605">
        <v>4</v>
      </c>
      <c r="C349" s="605" t="s">
        <v>144</v>
      </c>
      <c r="D349" s="605" t="s">
        <v>78</v>
      </c>
      <c r="E349" s="607">
        <v>33</v>
      </c>
      <c r="F349" s="607">
        <v>30</v>
      </c>
      <c r="G349" s="607">
        <v>3</v>
      </c>
      <c r="H349" s="607">
        <v>0</v>
      </c>
      <c r="I349" s="607">
        <v>32</v>
      </c>
      <c r="J349" s="607">
        <v>29</v>
      </c>
      <c r="K349" s="607">
        <v>3</v>
      </c>
      <c r="L349" s="607">
        <v>0</v>
      </c>
    </row>
    <row r="350" spans="1:12" s="512" customFormat="1" ht="25.5">
      <c r="A350" s="605" t="s">
        <v>1077</v>
      </c>
      <c r="B350" s="605">
        <v>4</v>
      </c>
      <c r="C350" s="605" t="s">
        <v>144</v>
      </c>
      <c r="D350" s="605" t="s">
        <v>204</v>
      </c>
      <c r="E350" s="607">
        <v>29</v>
      </c>
      <c r="F350" s="607">
        <v>25</v>
      </c>
      <c r="G350" s="607">
        <v>4</v>
      </c>
      <c r="H350" s="607">
        <v>0</v>
      </c>
      <c r="I350" s="607">
        <v>28</v>
      </c>
      <c r="J350" s="607">
        <v>24</v>
      </c>
      <c r="K350" s="607">
        <v>4</v>
      </c>
      <c r="L350" s="607">
        <v>0</v>
      </c>
    </row>
    <row r="351" spans="1:12" s="512" customFormat="1" ht="38.25">
      <c r="A351" s="605" t="s">
        <v>1078</v>
      </c>
      <c r="B351" s="605">
        <v>4</v>
      </c>
      <c r="C351" s="605" t="s">
        <v>144</v>
      </c>
      <c r="D351" s="605" t="s">
        <v>233</v>
      </c>
      <c r="E351" s="607">
        <v>10</v>
      </c>
      <c r="F351" s="607">
        <v>10</v>
      </c>
      <c r="G351" s="607">
        <v>0</v>
      </c>
      <c r="H351" s="607">
        <v>0</v>
      </c>
      <c r="I351" s="607">
        <v>10</v>
      </c>
      <c r="J351" s="607">
        <v>10</v>
      </c>
      <c r="K351" s="607">
        <v>0</v>
      </c>
      <c r="L351" s="607">
        <v>0</v>
      </c>
    </row>
    <row r="352" spans="1:12" s="512" customFormat="1" ht="25.5">
      <c r="A352" s="605" t="s">
        <v>1079</v>
      </c>
      <c r="B352" s="605">
        <v>4</v>
      </c>
      <c r="C352" s="605" t="s">
        <v>144</v>
      </c>
      <c r="D352" s="605" t="s">
        <v>205</v>
      </c>
      <c r="E352" s="607">
        <v>38</v>
      </c>
      <c r="F352" s="607">
        <v>36</v>
      </c>
      <c r="G352" s="607">
        <v>2</v>
      </c>
      <c r="H352" s="607">
        <v>0</v>
      </c>
      <c r="I352" s="607">
        <v>37</v>
      </c>
      <c r="J352" s="607">
        <v>35</v>
      </c>
      <c r="K352" s="607">
        <v>2</v>
      </c>
      <c r="L352" s="607">
        <v>0</v>
      </c>
    </row>
    <row r="353" spans="1:12" s="512" customFormat="1" ht="25.5">
      <c r="A353" s="605" t="s">
        <v>1080</v>
      </c>
      <c r="B353" s="605">
        <v>4</v>
      </c>
      <c r="C353" s="605" t="s">
        <v>144</v>
      </c>
      <c r="D353" s="605" t="s">
        <v>218</v>
      </c>
      <c r="E353" s="607">
        <v>5</v>
      </c>
      <c r="F353" s="607">
        <v>4</v>
      </c>
      <c r="G353" s="607">
        <v>1</v>
      </c>
      <c r="H353" s="607">
        <v>0</v>
      </c>
      <c r="I353" s="607">
        <v>5</v>
      </c>
      <c r="J353" s="607">
        <v>4</v>
      </c>
      <c r="K353" s="607">
        <v>1</v>
      </c>
      <c r="L353" s="607">
        <v>0</v>
      </c>
    </row>
    <row r="354" spans="1:12" s="512" customFormat="1" ht="38.25">
      <c r="A354" s="605" t="s">
        <v>1081</v>
      </c>
      <c r="B354" s="605">
        <v>4</v>
      </c>
      <c r="C354" s="605" t="s">
        <v>144</v>
      </c>
      <c r="D354" s="605" t="s">
        <v>161</v>
      </c>
      <c r="E354" s="607">
        <v>27</v>
      </c>
      <c r="F354" s="607">
        <v>27</v>
      </c>
      <c r="G354" s="607">
        <v>0</v>
      </c>
      <c r="H354" s="607">
        <v>0</v>
      </c>
      <c r="I354" s="607">
        <v>27</v>
      </c>
      <c r="J354" s="607">
        <v>27</v>
      </c>
      <c r="K354" s="607">
        <v>0</v>
      </c>
      <c r="L354" s="607">
        <v>0</v>
      </c>
    </row>
    <row r="355" spans="1:12" s="512" customFormat="1" ht="25.5">
      <c r="A355" s="605" t="s">
        <v>1082</v>
      </c>
      <c r="B355" s="605">
        <v>4</v>
      </c>
      <c r="C355" s="605" t="s">
        <v>144</v>
      </c>
      <c r="D355" s="605" t="s">
        <v>105</v>
      </c>
      <c r="E355" s="607">
        <v>11</v>
      </c>
      <c r="F355" s="607">
        <v>8</v>
      </c>
      <c r="G355" s="607">
        <v>3</v>
      </c>
      <c r="H355" s="607">
        <v>0</v>
      </c>
      <c r="I355" s="607">
        <v>10</v>
      </c>
      <c r="J355" s="607">
        <v>7</v>
      </c>
      <c r="K355" s="607">
        <v>3</v>
      </c>
      <c r="L355" s="607">
        <v>0</v>
      </c>
    </row>
    <row r="356" spans="1:12" s="512" customFormat="1" ht="51">
      <c r="A356" s="605" t="s">
        <v>1083</v>
      </c>
      <c r="B356" s="605">
        <v>4</v>
      </c>
      <c r="C356" s="605" t="s">
        <v>144</v>
      </c>
      <c r="D356" s="605" t="s">
        <v>234</v>
      </c>
      <c r="E356" s="607">
        <v>18</v>
      </c>
      <c r="F356" s="607">
        <v>18</v>
      </c>
      <c r="G356" s="607">
        <v>0</v>
      </c>
      <c r="H356" s="607">
        <v>0</v>
      </c>
      <c r="I356" s="607">
        <v>17</v>
      </c>
      <c r="J356" s="607">
        <v>17</v>
      </c>
      <c r="K356" s="607">
        <v>0</v>
      </c>
      <c r="L356" s="607">
        <v>0</v>
      </c>
    </row>
    <row r="357" spans="1:12" s="512" customFormat="1" ht="38.25">
      <c r="A357" s="605" t="s">
        <v>1084</v>
      </c>
      <c r="B357" s="605">
        <v>4</v>
      </c>
      <c r="C357" s="605" t="s">
        <v>144</v>
      </c>
      <c r="D357" s="605" t="s">
        <v>184</v>
      </c>
      <c r="E357" s="607">
        <v>27</v>
      </c>
      <c r="F357" s="607">
        <v>25</v>
      </c>
      <c r="G357" s="607">
        <v>2</v>
      </c>
      <c r="H357" s="607">
        <v>0</v>
      </c>
      <c r="I357" s="607">
        <v>27</v>
      </c>
      <c r="J357" s="607">
        <v>25</v>
      </c>
      <c r="K357" s="607">
        <v>2</v>
      </c>
      <c r="L357" s="607">
        <v>0</v>
      </c>
    </row>
    <row r="358" spans="1:12" s="512" customFormat="1" ht="25.5">
      <c r="A358" s="605" t="s">
        <v>1085</v>
      </c>
      <c r="B358" s="605">
        <v>4</v>
      </c>
      <c r="C358" s="605" t="s">
        <v>144</v>
      </c>
      <c r="D358" s="605" t="s">
        <v>106</v>
      </c>
      <c r="E358" s="607">
        <v>12</v>
      </c>
      <c r="F358" s="607">
        <v>11</v>
      </c>
      <c r="G358" s="607">
        <v>1</v>
      </c>
      <c r="H358" s="607">
        <v>0</v>
      </c>
      <c r="I358" s="607">
        <v>10</v>
      </c>
      <c r="J358" s="607">
        <v>9</v>
      </c>
      <c r="K358" s="607">
        <v>1</v>
      </c>
      <c r="L358" s="607">
        <v>0</v>
      </c>
    </row>
    <row r="359" spans="1:12" s="512" customFormat="1" ht="25.5">
      <c r="A359" s="605" t="s">
        <v>1086</v>
      </c>
      <c r="B359" s="605">
        <v>4</v>
      </c>
      <c r="C359" s="605" t="s">
        <v>144</v>
      </c>
      <c r="D359" s="605" t="s">
        <v>89</v>
      </c>
      <c r="E359" s="607">
        <v>36</v>
      </c>
      <c r="F359" s="607">
        <v>29</v>
      </c>
      <c r="G359" s="607">
        <v>7</v>
      </c>
      <c r="H359" s="607">
        <v>0</v>
      </c>
      <c r="I359" s="607">
        <v>35</v>
      </c>
      <c r="J359" s="607">
        <v>29</v>
      </c>
      <c r="K359" s="607">
        <v>6</v>
      </c>
      <c r="L359" s="607">
        <v>0</v>
      </c>
    </row>
    <row r="360" spans="1:12" s="512" customFormat="1" ht="38.25">
      <c r="A360" s="605" t="s">
        <v>1087</v>
      </c>
      <c r="B360" s="605">
        <v>4</v>
      </c>
      <c r="C360" s="605" t="s">
        <v>144</v>
      </c>
      <c r="D360" s="605" t="s">
        <v>162</v>
      </c>
      <c r="E360" s="607">
        <v>14</v>
      </c>
      <c r="F360" s="607">
        <v>13</v>
      </c>
      <c r="G360" s="607">
        <v>1</v>
      </c>
      <c r="H360" s="607">
        <v>0</v>
      </c>
      <c r="I360" s="607">
        <v>14</v>
      </c>
      <c r="J360" s="607">
        <v>13</v>
      </c>
      <c r="K360" s="607">
        <v>1</v>
      </c>
      <c r="L360" s="607">
        <v>0</v>
      </c>
    </row>
    <row r="361" spans="1:12" s="512" customFormat="1" ht="38.25">
      <c r="A361" s="605" t="s">
        <v>1088</v>
      </c>
      <c r="B361" s="605">
        <v>4</v>
      </c>
      <c r="C361" s="605" t="s">
        <v>144</v>
      </c>
      <c r="D361" s="605" t="s">
        <v>206</v>
      </c>
      <c r="E361" s="607">
        <v>25</v>
      </c>
      <c r="F361" s="607">
        <v>24</v>
      </c>
      <c r="G361" s="607">
        <v>1</v>
      </c>
      <c r="H361" s="607">
        <v>0</v>
      </c>
      <c r="I361" s="607">
        <v>21</v>
      </c>
      <c r="J361" s="607">
        <v>21</v>
      </c>
      <c r="K361" s="607">
        <v>0</v>
      </c>
      <c r="L361" s="607">
        <v>0</v>
      </c>
    </row>
    <row r="362" spans="1:12" s="512" customFormat="1" ht="38.25">
      <c r="A362" s="605" t="s">
        <v>1089</v>
      </c>
      <c r="B362" s="605">
        <v>4</v>
      </c>
      <c r="C362" s="605" t="s">
        <v>144</v>
      </c>
      <c r="D362" s="605" t="s">
        <v>107</v>
      </c>
      <c r="E362" s="607">
        <v>3</v>
      </c>
      <c r="F362" s="607">
        <v>3</v>
      </c>
      <c r="G362" s="607">
        <v>0</v>
      </c>
      <c r="H362" s="607">
        <v>0</v>
      </c>
      <c r="I362" s="607">
        <v>2</v>
      </c>
      <c r="J362" s="607">
        <v>2</v>
      </c>
      <c r="K362" s="607">
        <v>0</v>
      </c>
      <c r="L362" s="607">
        <v>0</v>
      </c>
    </row>
    <row r="363" spans="1:12" s="512" customFormat="1" ht="38.25">
      <c r="A363" s="605" t="s">
        <v>1090</v>
      </c>
      <c r="B363" s="605">
        <v>4</v>
      </c>
      <c r="C363" s="605" t="s">
        <v>144</v>
      </c>
      <c r="D363" s="605" t="s">
        <v>108</v>
      </c>
      <c r="E363" s="607">
        <v>5</v>
      </c>
      <c r="F363" s="607">
        <v>5</v>
      </c>
      <c r="G363" s="607">
        <v>0</v>
      </c>
      <c r="H363" s="607">
        <v>0</v>
      </c>
      <c r="I363" s="607">
        <v>4</v>
      </c>
      <c r="J363" s="607">
        <v>4</v>
      </c>
      <c r="K363" s="607">
        <v>0</v>
      </c>
      <c r="L363" s="607">
        <v>0</v>
      </c>
    </row>
    <row r="364" spans="1:12" s="512" customFormat="1" ht="25.5">
      <c r="A364" s="605" t="s">
        <v>1091</v>
      </c>
      <c r="B364" s="605">
        <v>4</v>
      </c>
      <c r="C364" s="605" t="s">
        <v>144</v>
      </c>
      <c r="D364" s="605" t="s">
        <v>30</v>
      </c>
      <c r="E364" s="607">
        <v>6</v>
      </c>
      <c r="F364" s="607">
        <v>4</v>
      </c>
      <c r="G364" s="607">
        <v>2</v>
      </c>
      <c r="H364" s="607">
        <v>0</v>
      </c>
      <c r="I364" s="607">
        <v>6</v>
      </c>
      <c r="J364" s="607">
        <v>4</v>
      </c>
      <c r="K364" s="607">
        <v>2</v>
      </c>
      <c r="L364" s="607">
        <v>0</v>
      </c>
    </row>
    <row r="365" spans="1:12" s="512" customFormat="1" ht="63.75">
      <c r="A365" s="605" t="s">
        <v>1092</v>
      </c>
      <c r="B365" s="605">
        <v>4</v>
      </c>
      <c r="C365" s="605" t="s">
        <v>144</v>
      </c>
      <c r="D365" s="605" t="s">
        <v>109</v>
      </c>
      <c r="E365" s="607">
        <v>4</v>
      </c>
      <c r="F365" s="607">
        <v>2</v>
      </c>
      <c r="G365" s="607">
        <v>2</v>
      </c>
      <c r="H365" s="607">
        <v>0</v>
      </c>
      <c r="I365" s="607">
        <v>4</v>
      </c>
      <c r="J365" s="607">
        <v>2</v>
      </c>
      <c r="K365" s="607">
        <v>2</v>
      </c>
      <c r="L365" s="607">
        <v>0</v>
      </c>
    </row>
    <row r="366" spans="1:12" s="512" customFormat="1" ht="38.25">
      <c r="A366" s="605" t="s">
        <v>1093</v>
      </c>
      <c r="B366" s="605">
        <v>4</v>
      </c>
      <c r="C366" s="605" t="s">
        <v>144</v>
      </c>
      <c r="D366" s="605" t="s">
        <v>185</v>
      </c>
      <c r="E366" s="607">
        <v>88</v>
      </c>
      <c r="F366" s="607">
        <v>76</v>
      </c>
      <c r="G366" s="607">
        <v>11</v>
      </c>
      <c r="H366" s="607">
        <v>1</v>
      </c>
      <c r="I366" s="607">
        <v>84</v>
      </c>
      <c r="J366" s="607">
        <v>73</v>
      </c>
      <c r="K366" s="607">
        <v>10</v>
      </c>
      <c r="L366" s="607">
        <v>1</v>
      </c>
    </row>
    <row r="367" spans="1:12" s="512" customFormat="1" ht="38.25">
      <c r="A367" s="605" t="s">
        <v>1094</v>
      </c>
      <c r="B367" s="605">
        <v>4</v>
      </c>
      <c r="C367" s="605" t="s">
        <v>144</v>
      </c>
      <c r="D367" s="605" t="s">
        <v>110</v>
      </c>
      <c r="E367" s="607">
        <v>10</v>
      </c>
      <c r="F367" s="607">
        <v>10</v>
      </c>
      <c r="G367" s="607">
        <v>0</v>
      </c>
      <c r="H367" s="607">
        <v>0</v>
      </c>
      <c r="I367" s="607">
        <v>7</v>
      </c>
      <c r="J367" s="607">
        <v>7</v>
      </c>
      <c r="K367" s="607">
        <v>0</v>
      </c>
      <c r="L367" s="607">
        <v>0</v>
      </c>
    </row>
    <row r="368" spans="1:12" s="512" customFormat="1" ht="38.25">
      <c r="A368" s="605" t="s">
        <v>1095</v>
      </c>
      <c r="B368" s="605">
        <v>4</v>
      </c>
      <c r="C368" s="605" t="s">
        <v>144</v>
      </c>
      <c r="D368" s="605" t="s">
        <v>111</v>
      </c>
      <c r="E368" s="607">
        <v>8</v>
      </c>
      <c r="F368" s="607">
        <v>6</v>
      </c>
      <c r="G368" s="607">
        <v>2</v>
      </c>
      <c r="H368" s="607">
        <v>0</v>
      </c>
      <c r="I368" s="607">
        <v>6</v>
      </c>
      <c r="J368" s="607">
        <v>4</v>
      </c>
      <c r="K368" s="607">
        <v>2</v>
      </c>
      <c r="L368" s="607">
        <v>0</v>
      </c>
    </row>
    <row r="369" spans="1:12" s="512" customFormat="1" ht="38.25">
      <c r="A369" s="605" t="s">
        <v>1096</v>
      </c>
      <c r="B369" s="605">
        <v>4</v>
      </c>
      <c r="C369" s="605" t="s">
        <v>144</v>
      </c>
      <c r="D369" s="605" t="s">
        <v>163</v>
      </c>
      <c r="E369" s="607">
        <v>3</v>
      </c>
      <c r="F369" s="607">
        <v>3</v>
      </c>
      <c r="G369" s="607">
        <v>0</v>
      </c>
      <c r="H369" s="607">
        <v>0</v>
      </c>
      <c r="I369" s="607">
        <v>2</v>
      </c>
      <c r="J369" s="607">
        <v>2</v>
      </c>
      <c r="K369" s="607">
        <v>0</v>
      </c>
      <c r="L369" s="607">
        <v>0</v>
      </c>
    </row>
    <row r="370" spans="1:12" s="512" customFormat="1" ht="38.25">
      <c r="A370" s="605" t="s">
        <v>1097</v>
      </c>
      <c r="B370" s="605">
        <v>4</v>
      </c>
      <c r="C370" s="605" t="s">
        <v>144</v>
      </c>
      <c r="D370" s="605" t="s">
        <v>112</v>
      </c>
      <c r="E370" s="607">
        <v>10</v>
      </c>
      <c r="F370" s="607">
        <v>9</v>
      </c>
      <c r="G370" s="607">
        <v>1</v>
      </c>
      <c r="H370" s="607">
        <v>0</v>
      </c>
      <c r="I370" s="607">
        <v>9</v>
      </c>
      <c r="J370" s="607">
        <v>9</v>
      </c>
      <c r="K370" s="607">
        <v>0</v>
      </c>
      <c r="L370" s="607">
        <v>0</v>
      </c>
    </row>
    <row r="371" spans="1:12" s="512" customFormat="1" ht="38.25">
      <c r="A371" s="605" t="s">
        <v>1098</v>
      </c>
      <c r="B371" s="605">
        <v>4</v>
      </c>
      <c r="C371" s="605" t="s">
        <v>144</v>
      </c>
      <c r="D371" s="605" t="s">
        <v>219</v>
      </c>
      <c r="E371" s="607">
        <v>6</v>
      </c>
      <c r="F371" s="607">
        <v>6</v>
      </c>
      <c r="G371" s="607">
        <v>0</v>
      </c>
      <c r="H371" s="607">
        <v>0</v>
      </c>
      <c r="I371" s="607">
        <v>4</v>
      </c>
      <c r="J371" s="607">
        <v>4</v>
      </c>
      <c r="K371" s="607">
        <v>0</v>
      </c>
      <c r="L371" s="607">
        <v>0</v>
      </c>
    </row>
    <row r="372" spans="1:12" s="512" customFormat="1" ht="38.25">
      <c r="A372" s="605" t="s">
        <v>1099</v>
      </c>
      <c r="B372" s="605">
        <v>4</v>
      </c>
      <c r="C372" s="605" t="s">
        <v>144</v>
      </c>
      <c r="D372" s="605" t="s">
        <v>90</v>
      </c>
      <c r="E372" s="607">
        <v>79</v>
      </c>
      <c r="F372" s="607">
        <v>74</v>
      </c>
      <c r="G372" s="607">
        <v>5</v>
      </c>
      <c r="H372" s="607">
        <v>0</v>
      </c>
      <c r="I372" s="607">
        <v>76</v>
      </c>
      <c r="J372" s="607">
        <v>72</v>
      </c>
      <c r="K372" s="607">
        <v>4</v>
      </c>
      <c r="L372" s="607">
        <v>0</v>
      </c>
    </row>
    <row r="373" spans="1:12" s="512" customFormat="1" ht="38.25">
      <c r="A373" s="605" t="s">
        <v>1100</v>
      </c>
      <c r="B373" s="605">
        <v>4</v>
      </c>
      <c r="C373" s="605" t="s">
        <v>144</v>
      </c>
      <c r="D373" s="605" t="s">
        <v>113</v>
      </c>
      <c r="E373" s="607">
        <v>9</v>
      </c>
      <c r="F373" s="607">
        <v>5</v>
      </c>
      <c r="G373" s="607">
        <v>4</v>
      </c>
      <c r="H373" s="607">
        <v>0</v>
      </c>
      <c r="I373" s="607">
        <v>9</v>
      </c>
      <c r="J373" s="607">
        <v>6</v>
      </c>
      <c r="K373" s="607">
        <v>3</v>
      </c>
      <c r="L373" s="607">
        <v>0</v>
      </c>
    </row>
    <row r="374" spans="1:12" s="512" customFormat="1" ht="38.25">
      <c r="A374" s="605" t="s">
        <v>1101</v>
      </c>
      <c r="B374" s="605">
        <v>4</v>
      </c>
      <c r="C374" s="605" t="s">
        <v>144</v>
      </c>
      <c r="D374" s="605" t="s">
        <v>114</v>
      </c>
      <c r="E374" s="607">
        <v>8</v>
      </c>
      <c r="F374" s="607">
        <v>7</v>
      </c>
      <c r="G374" s="607">
        <v>1</v>
      </c>
      <c r="H374" s="607">
        <v>0</v>
      </c>
      <c r="I374" s="607">
        <v>8</v>
      </c>
      <c r="J374" s="607">
        <v>7</v>
      </c>
      <c r="K374" s="607">
        <v>1</v>
      </c>
      <c r="L374" s="607">
        <v>0</v>
      </c>
    </row>
    <row r="375" spans="1:12" s="512" customFormat="1" ht="38.25">
      <c r="A375" s="605" t="s">
        <v>1102</v>
      </c>
      <c r="B375" s="605">
        <v>4</v>
      </c>
      <c r="C375" s="605" t="s">
        <v>144</v>
      </c>
      <c r="D375" s="605" t="s">
        <v>186</v>
      </c>
      <c r="E375" s="607">
        <v>2</v>
      </c>
      <c r="F375" s="607">
        <v>1</v>
      </c>
      <c r="G375" s="607">
        <v>1</v>
      </c>
      <c r="H375" s="607">
        <v>0</v>
      </c>
      <c r="I375" s="607">
        <v>2</v>
      </c>
      <c r="J375" s="607">
        <v>1</v>
      </c>
      <c r="K375" s="607">
        <v>1</v>
      </c>
      <c r="L375" s="607">
        <v>0</v>
      </c>
    </row>
    <row r="376" spans="1:12" s="512" customFormat="1" ht="38.25">
      <c r="A376" s="605" t="s">
        <v>1103</v>
      </c>
      <c r="B376" s="605">
        <v>4</v>
      </c>
      <c r="C376" s="605" t="s">
        <v>144</v>
      </c>
      <c r="D376" s="605" t="s">
        <v>115</v>
      </c>
      <c r="E376" s="607">
        <v>2</v>
      </c>
      <c r="F376" s="607">
        <v>2</v>
      </c>
      <c r="G376" s="607">
        <v>0</v>
      </c>
      <c r="H376" s="607">
        <v>0</v>
      </c>
      <c r="I376" s="607">
        <v>1</v>
      </c>
      <c r="J376" s="607">
        <v>1</v>
      </c>
      <c r="K376" s="607">
        <v>0</v>
      </c>
      <c r="L376" s="607">
        <v>0</v>
      </c>
    </row>
    <row r="377" spans="1:12" s="512" customFormat="1" ht="51">
      <c r="A377" s="605" t="s">
        <v>1104</v>
      </c>
      <c r="B377" s="605">
        <v>4</v>
      </c>
      <c r="C377" s="605" t="s">
        <v>144</v>
      </c>
      <c r="D377" s="605" t="s">
        <v>146</v>
      </c>
      <c r="E377" s="607">
        <v>1</v>
      </c>
      <c r="F377" s="607">
        <v>0</v>
      </c>
      <c r="G377" s="607">
        <v>1</v>
      </c>
      <c r="H377" s="607">
        <v>0</v>
      </c>
      <c r="I377" s="607">
        <v>0</v>
      </c>
      <c r="J377" s="607">
        <v>0</v>
      </c>
      <c r="K377" s="607">
        <v>0</v>
      </c>
      <c r="L377" s="607">
        <v>0</v>
      </c>
    </row>
    <row r="378" spans="1:12" s="512" customFormat="1" ht="25.5">
      <c r="A378" s="605" t="s">
        <v>1105</v>
      </c>
      <c r="B378" s="605">
        <v>4</v>
      </c>
      <c r="C378" s="605" t="s">
        <v>144</v>
      </c>
      <c r="D378" s="605" t="s">
        <v>187</v>
      </c>
      <c r="E378" s="607">
        <v>88</v>
      </c>
      <c r="F378" s="607">
        <v>83</v>
      </c>
      <c r="G378" s="607">
        <v>5</v>
      </c>
      <c r="H378" s="607">
        <v>0</v>
      </c>
      <c r="I378" s="607">
        <v>86</v>
      </c>
      <c r="J378" s="607">
        <v>81</v>
      </c>
      <c r="K378" s="607">
        <v>5</v>
      </c>
      <c r="L378" s="607">
        <v>0</v>
      </c>
    </row>
    <row r="379" spans="1:12" s="512" customFormat="1" ht="51">
      <c r="A379" s="605" t="s">
        <v>1106</v>
      </c>
      <c r="B379" s="605">
        <v>4</v>
      </c>
      <c r="C379" s="605" t="s">
        <v>144</v>
      </c>
      <c r="D379" s="605" t="s">
        <v>235</v>
      </c>
      <c r="E379" s="607">
        <v>15</v>
      </c>
      <c r="F379" s="607">
        <v>15</v>
      </c>
      <c r="G379" s="607">
        <v>0</v>
      </c>
      <c r="H379" s="607">
        <v>0</v>
      </c>
      <c r="I379" s="607">
        <v>14</v>
      </c>
      <c r="J379" s="607">
        <v>14</v>
      </c>
      <c r="K379" s="607">
        <v>0</v>
      </c>
      <c r="L379" s="607">
        <v>0</v>
      </c>
    </row>
    <row r="380" spans="1:12" s="512" customFormat="1" ht="51">
      <c r="A380" s="605" t="s">
        <v>1107</v>
      </c>
      <c r="B380" s="605">
        <v>4</v>
      </c>
      <c r="C380" s="605" t="s">
        <v>144</v>
      </c>
      <c r="D380" s="605" t="s">
        <v>147</v>
      </c>
      <c r="E380" s="607">
        <v>10</v>
      </c>
      <c r="F380" s="607">
        <v>10</v>
      </c>
      <c r="G380" s="607">
        <v>0</v>
      </c>
      <c r="H380" s="607">
        <v>0</v>
      </c>
      <c r="I380" s="607">
        <v>9</v>
      </c>
      <c r="J380" s="607">
        <v>9</v>
      </c>
      <c r="K380" s="607">
        <v>0</v>
      </c>
      <c r="L380" s="607">
        <v>0</v>
      </c>
    </row>
    <row r="381" spans="1:12" s="512" customFormat="1" ht="38.25">
      <c r="A381" s="605" t="s">
        <v>1108</v>
      </c>
      <c r="B381" s="605">
        <v>4</v>
      </c>
      <c r="C381" s="605" t="s">
        <v>144</v>
      </c>
      <c r="D381" s="605" t="s">
        <v>118</v>
      </c>
      <c r="E381" s="607">
        <v>9</v>
      </c>
      <c r="F381" s="607">
        <v>9</v>
      </c>
      <c r="G381" s="607">
        <v>0</v>
      </c>
      <c r="H381" s="607">
        <v>0</v>
      </c>
      <c r="I381" s="607">
        <v>9</v>
      </c>
      <c r="J381" s="607">
        <v>9</v>
      </c>
      <c r="K381" s="607">
        <v>0</v>
      </c>
      <c r="L381" s="607">
        <v>0</v>
      </c>
    </row>
    <row r="382" spans="1:12" s="512" customFormat="1" ht="38.25">
      <c r="A382" s="605" t="s">
        <v>1109</v>
      </c>
      <c r="B382" s="605">
        <v>4</v>
      </c>
      <c r="C382" s="605" t="s">
        <v>144</v>
      </c>
      <c r="D382" s="605" t="s">
        <v>31</v>
      </c>
      <c r="E382" s="607">
        <v>3</v>
      </c>
      <c r="F382" s="607">
        <v>1</v>
      </c>
      <c r="G382" s="607">
        <v>2</v>
      </c>
      <c r="H382" s="607">
        <v>0</v>
      </c>
      <c r="I382" s="607">
        <v>3</v>
      </c>
      <c r="J382" s="607">
        <v>1</v>
      </c>
      <c r="K382" s="607">
        <v>2</v>
      </c>
      <c r="L382" s="607">
        <v>0</v>
      </c>
    </row>
    <row r="383" spans="1:12" s="512" customFormat="1" ht="38.25">
      <c r="A383" s="605" t="s">
        <v>1110</v>
      </c>
      <c r="B383" s="605">
        <v>4</v>
      </c>
      <c r="C383" s="605" t="s">
        <v>144</v>
      </c>
      <c r="D383" s="605" t="s">
        <v>148</v>
      </c>
      <c r="E383" s="607">
        <v>4</v>
      </c>
      <c r="F383" s="607">
        <v>2</v>
      </c>
      <c r="G383" s="607">
        <v>2</v>
      </c>
      <c r="H383" s="607">
        <v>0</v>
      </c>
      <c r="I383" s="607">
        <v>3</v>
      </c>
      <c r="J383" s="607">
        <v>2</v>
      </c>
      <c r="K383" s="607">
        <v>1</v>
      </c>
      <c r="L383" s="607">
        <v>0</v>
      </c>
    </row>
    <row r="384" spans="1:12" s="512" customFormat="1" ht="38.25">
      <c r="A384" s="605" t="s">
        <v>1111</v>
      </c>
      <c r="B384" s="605">
        <v>4</v>
      </c>
      <c r="C384" s="605" t="s">
        <v>144</v>
      </c>
      <c r="D384" s="605" t="s">
        <v>32</v>
      </c>
      <c r="E384" s="607">
        <v>39</v>
      </c>
      <c r="F384" s="607">
        <v>36</v>
      </c>
      <c r="G384" s="607">
        <v>3</v>
      </c>
      <c r="H384" s="607">
        <v>0</v>
      </c>
      <c r="I384" s="607">
        <v>36</v>
      </c>
      <c r="J384" s="607">
        <v>34</v>
      </c>
      <c r="K384" s="607">
        <v>2</v>
      </c>
      <c r="L384" s="607">
        <v>0</v>
      </c>
    </row>
    <row r="385" spans="1:12" s="512" customFormat="1" ht="25.5">
      <c r="A385" s="605" t="s">
        <v>1112</v>
      </c>
      <c r="B385" s="605">
        <v>4</v>
      </c>
      <c r="C385" s="605" t="s">
        <v>144</v>
      </c>
      <c r="D385" s="605" t="s">
        <v>119</v>
      </c>
      <c r="E385" s="607">
        <v>47</v>
      </c>
      <c r="F385" s="607">
        <v>47</v>
      </c>
      <c r="G385" s="607">
        <v>0</v>
      </c>
      <c r="H385" s="607">
        <v>0</v>
      </c>
      <c r="I385" s="607">
        <v>47</v>
      </c>
      <c r="J385" s="607">
        <v>47</v>
      </c>
      <c r="K385" s="607">
        <v>0</v>
      </c>
      <c r="L385" s="607">
        <v>0</v>
      </c>
    </row>
    <row r="386" spans="1:12" s="512" customFormat="1" ht="38.25">
      <c r="A386" s="605" t="s">
        <v>1113</v>
      </c>
      <c r="B386" s="605">
        <v>4</v>
      </c>
      <c r="C386" s="605" t="s">
        <v>144</v>
      </c>
      <c r="D386" s="605" t="s">
        <v>79</v>
      </c>
      <c r="E386" s="607">
        <v>4</v>
      </c>
      <c r="F386" s="607">
        <v>2</v>
      </c>
      <c r="G386" s="607">
        <v>2</v>
      </c>
      <c r="H386" s="607">
        <v>0</v>
      </c>
      <c r="I386" s="607">
        <v>2</v>
      </c>
      <c r="J386" s="607">
        <v>1</v>
      </c>
      <c r="K386" s="607">
        <v>1</v>
      </c>
      <c r="L386" s="607">
        <v>0</v>
      </c>
    </row>
    <row r="387" spans="1:12" s="512" customFormat="1" ht="38.25">
      <c r="A387" s="605" t="s">
        <v>1114</v>
      </c>
      <c r="B387" s="605">
        <v>4</v>
      </c>
      <c r="C387" s="605" t="s">
        <v>144</v>
      </c>
      <c r="D387" s="605" t="s">
        <v>80</v>
      </c>
      <c r="E387" s="607">
        <v>33</v>
      </c>
      <c r="F387" s="607">
        <v>29</v>
      </c>
      <c r="G387" s="607">
        <v>4</v>
      </c>
      <c r="H387" s="607">
        <v>0</v>
      </c>
      <c r="I387" s="607">
        <v>31</v>
      </c>
      <c r="J387" s="607">
        <v>28</v>
      </c>
      <c r="K387" s="607">
        <v>3</v>
      </c>
      <c r="L387" s="607">
        <v>0</v>
      </c>
    </row>
    <row r="388" spans="1:12" s="512" customFormat="1" ht="38.25">
      <c r="A388" s="605" t="s">
        <v>1115</v>
      </c>
      <c r="B388" s="605">
        <v>4</v>
      </c>
      <c r="C388" s="605" t="s">
        <v>144</v>
      </c>
      <c r="D388" s="605" t="s">
        <v>149</v>
      </c>
      <c r="E388" s="607">
        <v>21</v>
      </c>
      <c r="F388" s="607">
        <v>17</v>
      </c>
      <c r="G388" s="607">
        <v>4</v>
      </c>
      <c r="H388" s="607">
        <v>0</v>
      </c>
      <c r="I388" s="607">
        <v>18</v>
      </c>
      <c r="J388" s="607">
        <v>14</v>
      </c>
      <c r="K388" s="607">
        <v>4</v>
      </c>
      <c r="L388" s="607">
        <v>0</v>
      </c>
    </row>
    <row r="389" spans="1:12" s="512" customFormat="1" ht="38.25">
      <c r="A389" s="605" t="s">
        <v>1116</v>
      </c>
      <c r="B389" s="605">
        <v>4</v>
      </c>
      <c r="C389" s="605" t="s">
        <v>144</v>
      </c>
      <c r="D389" s="605" t="s">
        <v>81</v>
      </c>
      <c r="E389" s="607">
        <v>31</v>
      </c>
      <c r="F389" s="607">
        <v>31</v>
      </c>
      <c r="G389" s="607">
        <v>0</v>
      </c>
      <c r="H389" s="607">
        <v>0</v>
      </c>
      <c r="I389" s="607">
        <v>30</v>
      </c>
      <c r="J389" s="607">
        <v>30</v>
      </c>
      <c r="K389" s="607">
        <v>0</v>
      </c>
      <c r="L389" s="607">
        <v>0</v>
      </c>
    </row>
    <row r="390" spans="1:12" s="512" customFormat="1" ht="38.25">
      <c r="A390" s="605" t="s">
        <v>1117</v>
      </c>
      <c r="B390" s="605">
        <v>4</v>
      </c>
      <c r="C390" s="605" t="s">
        <v>144</v>
      </c>
      <c r="D390" s="605" t="s">
        <v>33</v>
      </c>
      <c r="E390" s="607">
        <v>11</v>
      </c>
      <c r="F390" s="607">
        <v>10</v>
      </c>
      <c r="G390" s="607">
        <v>1</v>
      </c>
      <c r="H390" s="607">
        <v>0</v>
      </c>
      <c r="I390" s="607">
        <v>9</v>
      </c>
      <c r="J390" s="607">
        <v>8</v>
      </c>
      <c r="K390" s="607">
        <v>1</v>
      </c>
      <c r="L390" s="607">
        <v>0</v>
      </c>
    </row>
    <row r="391" spans="1:12" s="512" customFormat="1" ht="25.5">
      <c r="A391" s="605" t="s">
        <v>1118</v>
      </c>
      <c r="B391" s="605">
        <v>4</v>
      </c>
      <c r="C391" s="605" t="s">
        <v>144</v>
      </c>
      <c r="D391" s="605" t="s">
        <v>91</v>
      </c>
      <c r="E391" s="607">
        <v>6</v>
      </c>
      <c r="F391" s="607">
        <v>5</v>
      </c>
      <c r="G391" s="607">
        <v>1</v>
      </c>
      <c r="H391" s="607">
        <v>0</v>
      </c>
      <c r="I391" s="607">
        <v>5</v>
      </c>
      <c r="J391" s="607">
        <v>4</v>
      </c>
      <c r="K391" s="607">
        <v>1</v>
      </c>
      <c r="L391" s="607">
        <v>0</v>
      </c>
    </row>
    <row r="392" spans="1:12" s="512" customFormat="1" ht="38.25">
      <c r="A392" s="605" t="s">
        <v>1119</v>
      </c>
      <c r="B392" s="605">
        <v>4</v>
      </c>
      <c r="C392" s="605" t="s">
        <v>144</v>
      </c>
      <c r="D392" s="605" t="s">
        <v>34</v>
      </c>
      <c r="E392" s="607">
        <v>21</v>
      </c>
      <c r="F392" s="607">
        <v>20</v>
      </c>
      <c r="G392" s="607">
        <v>1</v>
      </c>
      <c r="H392" s="607">
        <v>0</v>
      </c>
      <c r="I392" s="607">
        <v>20</v>
      </c>
      <c r="J392" s="607">
        <v>19</v>
      </c>
      <c r="K392" s="607">
        <v>1</v>
      </c>
      <c r="L392" s="607">
        <v>0</v>
      </c>
    </row>
    <row r="393" spans="1:12" s="512" customFormat="1" ht="38.25">
      <c r="A393" s="605" t="s">
        <v>1120</v>
      </c>
      <c r="B393" s="605">
        <v>4</v>
      </c>
      <c r="C393" s="605" t="s">
        <v>144</v>
      </c>
      <c r="D393" s="605" t="s">
        <v>188</v>
      </c>
      <c r="E393" s="607">
        <v>13</v>
      </c>
      <c r="F393" s="607">
        <v>13</v>
      </c>
      <c r="G393" s="607">
        <v>0</v>
      </c>
      <c r="H393" s="607">
        <v>0</v>
      </c>
      <c r="I393" s="607">
        <v>12</v>
      </c>
      <c r="J393" s="607">
        <v>12</v>
      </c>
      <c r="K393" s="607">
        <v>0</v>
      </c>
      <c r="L393" s="607">
        <v>0</v>
      </c>
    </row>
    <row r="394" spans="1:12" s="512" customFormat="1" ht="38.25">
      <c r="A394" s="605" t="s">
        <v>1121</v>
      </c>
      <c r="B394" s="605">
        <v>4</v>
      </c>
      <c r="C394" s="605" t="s">
        <v>144</v>
      </c>
      <c r="D394" s="605" t="s">
        <v>150</v>
      </c>
      <c r="E394" s="607">
        <v>5</v>
      </c>
      <c r="F394" s="607">
        <v>4</v>
      </c>
      <c r="G394" s="607">
        <v>1</v>
      </c>
      <c r="H394" s="607">
        <v>0</v>
      </c>
      <c r="I394" s="607">
        <v>5</v>
      </c>
      <c r="J394" s="607">
        <v>4</v>
      </c>
      <c r="K394" s="607">
        <v>1</v>
      </c>
      <c r="L394" s="607">
        <v>0</v>
      </c>
    </row>
    <row r="395" spans="1:12" s="512" customFormat="1" ht="38.25">
      <c r="A395" s="605" t="s">
        <v>1122</v>
      </c>
      <c r="B395" s="605">
        <v>4</v>
      </c>
      <c r="C395" s="605" t="s">
        <v>144</v>
      </c>
      <c r="D395" s="605" t="s">
        <v>164</v>
      </c>
      <c r="E395" s="607">
        <v>1</v>
      </c>
      <c r="F395" s="607">
        <v>1</v>
      </c>
      <c r="G395" s="607">
        <v>0</v>
      </c>
      <c r="H395" s="607">
        <v>0</v>
      </c>
      <c r="I395" s="607">
        <v>1</v>
      </c>
      <c r="J395" s="607">
        <v>1</v>
      </c>
      <c r="K395" s="607">
        <v>0</v>
      </c>
      <c r="L395" s="607">
        <v>0</v>
      </c>
    </row>
    <row r="396" spans="1:12" s="512" customFormat="1" ht="38.25">
      <c r="A396" s="605" t="s">
        <v>1123</v>
      </c>
      <c r="B396" s="605">
        <v>4</v>
      </c>
      <c r="C396" s="605" t="s">
        <v>144</v>
      </c>
      <c r="D396" s="605" t="s">
        <v>189</v>
      </c>
      <c r="E396" s="607">
        <v>37</v>
      </c>
      <c r="F396" s="607">
        <v>33</v>
      </c>
      <c r="G396" s="607">
        <v>4</v>
      </c>
      <c r="H396" s="607">
        <v>0</v>
      </c>
      <c r="I396" s="607">
        <v>36</v>
      </c>
      <c r="J396" s="607">
        <v>32</v>
      </c>
      <c r="K396" s="607">
        <v>4</v>
      </c>
      <c r="L396" s="607">
        <v>0</v>
      </c>
    </row>
    <row r="397" spans="1:12" s="512" customFormat="1" ht="51">
      <c r="A397" s="605" t="s">
        <v>1124</v>
      </c>
      <c r="B397" s="605">
        <v>4</v>
      </c>
      <c r="C397" s="605" t="s">
        <v>144</v>
      </c>
      <c r="D397" s="605" t="s">
        <v>165</v>
      </c>
      <c r="E397" s="607">
        <v>6</v>
      </c>
      <c r="F397" s="607">
        <v>3</v>
      </c>
      <c r="G397" s="607">
        <v>3</v>
      </c>
      <c r="H397" s="607">
        <v>0</v>
      </c>
      <c r="I397" s="607">
        <v>6</v>
      </c>
      <c r="J397" s="607">
        <v>3</v>
      </c>
      <c r="K397" s="607">
        <v>3</v>
      </c>
      <c r="L397" s="607">
        <v>0</v>
      </c>
    </row>
    <row r="398" spans="1:12" s="512" customFormat="1" ht="38.25">
      <c r="A398" s="605" t="s">
        <v>1125</v>
      </c>
      <c r="B398" s="605">
        <v>4</v>
      </c>
      <c r="C398" s="605" t="s">
        <v>144</v>
      </c>
      <c r="D398" s="605" t="s">
        <v>151</v>
      </c>
      <c r="E398" s="607">
        <v>7</v>
      </c>
      <c r="F398" s="607">
        <v>5</v>
      </c>
      <c r="G398" s="607">
        <v>2</v>
      </c>
      <c r="H398" s="607">
        <v>0</v>
      </c>
      <c r="I398" s="607">
        <v>7</v>
      </c>
      <c r="J398" s="607">
        <v>5</v>
      </c>
      <c r="K398" s="607">
        <v>2</v>
      </c>
      <c r="L398" s="607">
        <v>0</v>
      </c>
    </row>
    <row r="399" spans="1:12" s="512" customFormat="1" ht="38.25">
      <c r="A399" s="605" t="s">
        <v>1126</v>
      </c>
      <c r="B399" s="605">
        <v>4</v>
      </c>
      <c r="C399" s="605" t="s">
        <v>144</v>
      </c>
      <c r="D399" s="605" t="s">
        <v>92</v>
      </c>
      <c r="E399" s="607">
        <v>31</v>
      </c>
      <c r="F399" s="607">
        <v>31</v>
      </c>
      <c r="G399" s="607">
        <v>0</v>
      </c>
      <c r="H399" s="607">
        <v>0</v>
      </c>
      <c r="I399" s="607">
        <v>27</v>
      </c>
      <c r="J399" s="607">
        <v>27</v>
      </c>
      <c r="K399" s="607">
        <v>0</v>
      </c>
      <c r="L399" s="607">
        <v>0</v>
      </c>
    </row>
    <row r="400" spans="1:12" s="512" customFormat="1" ht="63.75">
      <c r="A400" s="605" t="s">
        <v>1127</v>
      </c>
      <c r="B400" s="605">
        <v>4</v>
      </c>
      <c r="C400" s="605" t="s">
        <v>144</v>
      </c>
      <c r="D400" s="605" t="s">
        <v>59</v>
      </c>
      <c r="E400" s="607">
        <v>3</v>
      </c>
      <c r="F400" s="607">
        <v>3</v>
      </c>
      <c r="G400" s="607">
        <v>0</v>
      </c>
      <c r="H400" s="607">
        <v>0</v>
      </c>
      <c r="I400" s="607">
        <v>3</v>
      </c>
      <c r="J400" s="607">
        <v>3</v>
      </c>
      <c r="K400" s="607">
        <v>0</v>
      </c>
      <c r="L400" s="607">
        <v>0</v>
      </c>
    </row>
    <row r="401" spans="1:12" s="512" customFormat="1" ht="51">
      <c r="A401" s="605" t="s">
        <v>1128</v>
      </c>
      <c r="B401" s="605">
        <v>4</v>
      </c>
      <c r="C401" s="605" t="s">
        <v>144</v>
      </c>
      <c r="D401" s="605" t="s">
        <v>60</v>
      </c>
      <c r="E401" s="607">
        <v>6</v>
      </c>
      <c r="F401" s="607">
        <v>5</v>
      </c>
      <c r="G401" s="607">
        <v>1</v>
      </c>
      <c r="H401" s="607">
        <v>0</v>
      </c>
      <c r="I401" s="607">
        <v>6</v>
      </c>
      <c r="J401" s="607">
        <v>5</v>
      </c>
      <c r="K401" s="607">
        <v>1</v>
      </c>
      <c r="L401" s="607">
        <v>0</v>
      </c>
    </row>
    <row r="402" spans="1:12" s="512" customFormat="1" ht="38.25">
      <c r="A402" s="605" t="s">
        <v>1129</v>
      </c>
      <c r="B402" s="605">
        <v>4</v>
      </c>
      <c r="C402" s="605" t="s">
        <v>144</v>
      </c>
      <c r="D402" s="605" t="s">
        <v>208</v>
      </c>
      <c r="E402" s="607">
        <v>20</v>
      </c>
      <c r="F402" s="607">
        <v>18</v>
      </c>
      <c r="G402" s="607">
        <v>2</v>
      </c>
      <c r="H402" s="607">
        <v>0</v>
      </c>
      <c r="I402" s="607">
        <v>19</v>
      </c>
      <c r="J402" s="607">
        <v>17</v>
      </c>
      <c r="K402" s="607">
        <v>2</v>
      </c>
      <c r="L402" s="607">
        <v>0</v>
      </c>
    </row>
    <row r="403" spans="1:12" s="512" customFormat="1" ht="38.25">
      <c r="A403" s="605" t="s">
        <v>1130</v>
      </c>
      <c r="B403" s="605">
        <v>4</v>
      </c>
      <c r="C403" s="605" t="s">
        <v>144</v>
      </c>
      <c r="D403" s="605" t="s">
        <v>166</v>
      </c>
      <c r="E403" s="607">
        <v>7</v>
      </c>
      <c r="F403" s="607">
        <v>6</v>
      </c>
      <c r="G403" s="607">
        <v>1</v>
      </c>
      <c r="H403" s="607">
        <v>0</v>
      </c>
      <c r="I403" s="607">
        <v>6</v>
      </c>
      <c r="J403" s="607">
        <v>6</v>
      </c>
      <c r="K403" s="607">
        <v>0</v>
      </c>
      <c r="L403" s="607">
        <v>0</v>
      </c>
    </row>
    <row r="404" spans="1:12" s="512" customFormat="1" ht="38.25">
      <c r="A404" s="605" t="s">
        <v>1131</v>
      </c>
      <c r="B404" s="605">
        <v>4</v>
      </c>
      <c r="C404" s="605" t="s">
        <v>144</v>
      </c>
      <c r="D404" s="605" t="s">
        <v>61</v>
      </c>
      <c r="E404" s="607">
        <v>19</v>
      </c>
      <c r="F404" s="607">
        <v>16</v>
      </c>
      <c r="G404" s="607">
        <v>3</v>
      </c>
      <c r="H404" s="607">
        <v>0</v>
      </c>
      <c r="I404" s="607">
        <v>18</v>
      </c>
      <c r="J404" s="607">
        <v>15</v>
      </c>
      <c r="K404" s="607">
        <v>3</v>
      </c>
      <c r="L404" s="607">
        <v>0</v>
      </c>
    </row>
    <row r="405" spans="1:12" s="512" customFormat="1" ht="51">
      <c r="A405" s="605" t="s">
        <v>1132</v>
      </c>
      <c r="B405" s="605">
        <v>4</v>
      </c>
      <c r="C405" s="605" t="s">
        <v>144</v>
      </c>
      <c r="D405" s="605" t="s">
        <v>82</v>
      </c>
      <c r="E405" s="607">
        <v>52</v>
      </c>
      <c r="F405" s="607">
        <v>48</v>
      </c>
      <c r="G405" s="607">
        <v>4</v>
      </c>
      <c r="H405" s="607">
        <v>0</v>
      </c>
      <c r="I405" s="607">
        <v>43</v>
      </c>
      <c r="J405" s="607">
        <v>41</v>
      </c>
      <c r="K405" s="607">
        <v>2</v>
      </c>
      <c r="L405" s="607">
        <v>0</v>
      </c>
    </row>
    <row r="406" spans="1:12" s="512" customFormat="1" ht="38.25">
      <c r="A406" s="605" t="s">
        <v>1133</v>
      </c>
      <c r="B406" s="605">
        <v>4</v>
      </c>
      <c r="C406" s="605" t="s">
        <v>144</v>
      </c>
      <c r="D406" s="605" t="s">
        <v>167</v>
      </c>
      <c r="E406" s="607">
        <v>16</v>
      </c>
      <c r="F406" s="607">
        <v>14</v>
      </c>
      <c r="G406" s="607">
        <v>2</v>
      </c>
      <c r="H406" s="607">
        <v>0</v>
      </c>
      <c r="I406" s="607">
        <v>15</v>
      </c>
      <c r="J406" s="607">
        <v>13</v>
      </c>
      <c r="K406" s="607">
        <v>2</v>
      </c>
      <c r="L406" s="607">
        <v>0</v>
      </c>
    </row>
    <row r="407" spans="1:12" s="512" customFormat="1" ht="38.25">
      <c r="A407" s="605" t="s">
        <v>1134</v>
      </c>
      <c r="B407" s="605">
        <v>4</v>
      </c>
      <c r="C407" s="605" t="s">
        <v>144</v>
      </c>
      <c r="D407" s="605" t="s">
        <v>83</v>
      </c>
      <c r="E407" s="607">
        <v>7</v>
      </c>
      <c r="F407" s="607">
        <v>5</v>
      </c>
      <c r="G407" s="607">
        <v>2</v>
      </c>
      <c r="H407" s="607">
        <v>0</v>
      </c>
      <c r="I407" s="607">
        <v>7</v>
      </c>
      <c r="J407" s="607">
        <v>5</v>
      </c>
      <c r="K407" s="607">
        <v>2</v>
      </c>
      <c r="L407" s="607">
        <v>0</v>
      </c>
    </row>
    <row r="408" spans="1:12" s="512" customFormat="1" ht="51">
      <c r="A408" s="605" t="s">
        <v>1135</v>
      </c>
      <c r="B408" s="605">
        <v>4</v>
      </c>
      <c r="C408" s="605" t="s">
        <v>144</v>
      </c>
      <c r="D408" s="605" t="s">
        <v>84</v>
      </c>
      <c r="E408" s="607">
        <v>23</v>
      </c>
      <c r="F408" s="607">
        <v>20</v>
      </c>
      <c r="G408" s="607">
        <v>3</v>
      </c>
      <c r="H408" s="607">
        <v>0</v>
      </c>
      <c r="I408" s="607">
        <v>22</v>
      </c>
      <c r="J408" s="607">
        <v>20</v>
      </c>
      <c r="K408" s="607">
        <v>2</v>
      </c>
      <c r="L408" s="607">
        <v>0</v>
      </c>
    </row>
    <row r="409" spans="1:12" s="512" customFormat="1" ht="63.75">
      <c r="A409" s="605" t="s">
        <v>1136</v>
      </c>
      <c r="B409" s="605">
        <v>4</v>
      </c>
      <c r="C409" s="605" t="s">
        <v>144</v>
      </c>
      <c r="D409" s="605" t="s">
        <v>179</v>
      </c>
      <c r="E409" s="607">
        <v>1</v>
      </c>
      <c r="F409" s="607">
        <v>1</v>
      </c>
      <c r="G409" s="607">
        <v>0</v>
      </c>
      <c r="H409" s="607">
        <v>0</v>
      </c>
      <c r="I409" s="607">
        <v>1</v>
      </c>
      <c r="J409" s="607">
        <v>1</v>
      </c>
      <c r="K409" s="607">
        <v>0</v>
      </c>
      <c r="L409" s="607">
        <v>0</v>
      </c>
    </row>
    <row r="410" spans="1:12" s="512" customFormat="1" ht="38.25">
      <c r="A410" s="605" t="s">
        <v>1137</v>
      </c>
      <c r="B410" s="605">
        <v>4</v>
      </c>
      <c r="C410" s="605" t="s">
        <v>144</v>
      </c>
      <c r="D410" s="605" t="s">
        <v>35</v>
      </c>
      <c r="E410" s="607">
        <v>9</v>
      </c>
      <c r="F410" s="607">
        <v>9</v>
      </c>
      <c r="G410" s="607">
        <v>0</v>
      </c>
      <c r="H410" s="607">
        <v>0</v>
      </c>
      <c r="I410" s="607">
        <v>9</v>
      </c>
      <c r="J410" s="607">
        <v>9</v>
      </c>
      <c r="K410" s="607">
        <v>0</v>
      </c>
      <c r="L410" s="607">
        <v>0</v>
      </c>
    </row>
    <row r="411" spans="1:12" s="512" customFormat="1" ht="38.25">
      <c r="A411" s="605" t="s">
        <v>1138</v>
      </c>
      <c r="B411" s="605">
        <v>4</v>
      </c>
      <c r="C411" s="605" t="s">
        <v>144</v>
      </c>
      <c r="D411" s="605" t="s">
        <v>190</v>
      </c>
      <c r="E411" s="607">
        <v>41</v>
      </c>
      <c r="F411" s="607">
        <v>38</v>
      </c>
      <c r="G411" s="607">
        <v>3</v>
      </c>
      <c r="H411" s="607">
        <v>0</v>
      </c>
      <c r="I411" s="607">
        <v>36</v>
      </c>
      <c r="J411" s="607">
        <v>33</v>
      </c>
      <c r="K411" s="607">
        <v>3</v>
      </c>
      <c r="L411" s="607">
        <v>0</v>
      </c>
    </row>
    <row r="412" spans="1:12" s="512" customFormat="1" ht="38.25">
      <c r="A412" s="605" t="s">
        <v>1139</v>
      </c>
      <c r="B412" s="605">
        <v>4</v>
      </c>
      <c r="C412" s="605" t="s">
        <v>144</v>
      </c>
      <c r="D412" s="605" t="s">
        <v>93</v>
      </c>
      <c r="E412" s="607">
        <v>10</v>
      </c>
      <c r="F412" s="607">
        <v>10</v>
      </c>
      <c r="G412" s="607">
        <v>0</v>
      </c>
      <c r="H412" s="607">
        <v>0</v>
      </c>
      <c r="I412" s="607">
        <v>7</v>
      </c>
      <c r="J412" s="607">
        <v>7</v>
      </c>
      <c r="K412" s="607">
        <v>0</v>
      </c>
      <c r="L412" s="607">
        <v>0</v>
      </c>
    </row>
    <row r="413" spans="1:12" s="512" customFormat="1" ht="38.25">
      <c r="A413" s="605" t="s">
        <v>1140</v>
      </c>
      <c r="B413" s="605">
        <v>4</v>
      </c>
      <c r="C413" s="605" t="s">
        <v>144</v>
      </c>
      <c r="D413" s="605" t="s">
        <v>209</v>
      </c>
      <c r="E413" s="607">
        <v>9</v>
      </c>
      <c r="F413" s="607">
        <v>9</v>
      </c>
      <c r="G413" s="607">
        <v>0</v>
      </c>
      <c r="H413" s="607">
        <v>0</v>
      </c>
      <c r="I413" s="607">
        <v>8</v>
      </c>
      <c r="J413" s="607">
        <v>8</v>
      </c>
      <c r="K413" s="607">
        <v>0</v>
      </c>
      <c r="L413" s="607">
        <v>0</v>
      </c>
    </row>
    <row r="414" spans="1:12" s="512" customFormat="1" ht="25.5">
      <c r="A414" s="605" t="s">
        <v>1141</v>
      </c>
      <c r="B414" s="605">
        <v>4</v>
      </c>
      <c r="C414" s="605" t="s">
        <v>144</v>
      </c>
      <c r="D414" s="605" t="s">
        <v>210</v>
      </c>
      <c r="E414" s="607">
        <v>11</v>
      </c>
      <c r="F414" s="607">
        <v>11</v>
      </c>
      <c r="G414" s="607">
        <v>0</v>
      </c>
      <c r="H414" s="607">
        <v>0</v>
      </c>
      <c r="I414" s="607">
        <v>10</v>
      </c>
      <c r="J414" s="607">
        <v>10</v>
      </c>
      <c r="K414" s="607">
        <v>0</v>
      </c>
      <c r="L414" s="607">
        <v>0</v>
      </c>
    </row>
    <row r="415" spans="1:12" s="512" customFormat="1" ht="38.25">
      <c r="A415" s="605" t="s">
        <v>1142</v>
      </c>
      <c r="B415" s="605">
        <v>4</v>
      </c>
      <c r="C415" s="605" t="s">
        <v>144</v>
      </c>
      <c r="D415" s="605" t="s">
        <v>191</v>
      </c>
      <c r="E415" s="607">
        <v>1</v>
      </c>
      <c r="F415" s="607">
        <v>1</v>
      </c>
      <c r="G415" s="607">
        <v>0</v>
      </c>
      <c r="H415" s="607">
        <v>0</v>
      </c>
      <c r="I415" s="607">
        <v>0</v>
      </c>
      <c r="J415" s="607">
        <v>0</v>
      </c>
      <c r="K415" s="607">
        <v>0</v>
      </c>
      <c r="L415" s="607">
        <v>0</v>
      </c>
    </row>
    <row r="416" spans="1:12" s="512" customFormat="1" ht="38.25">
      <c r="A416" s="605" t="s">
        <v>1143</v>
      </c>
      <c r="B416" s="605">
        <v>4</v>
      </c>
      <c r="C416" s="605" t="s">
        <v>144</v>
      </c>
      <c r="D416" s="605" t="s">
        <v>192</v>
      </c>
      <c r="E416" s="607">
        <v>10</v>
      </c>
      <c r="F416" s="607">
        <v>9</v>
      </c>
      <c r="G416" s="607">
        <v>1</v>
      </c>
      <c r="H416" s="607">
        <v>0</v>
      </c>
      <c r="I416" s="607">
        <v>10</v>
      </c>
      <c r="J416" s="607">
        <v>9</v>
      </c>
      <c r="K416" s="607">
        <v>1</v>
      </c>
      <c r="L416" s="607">
        <v>0</v>
      </c>
    </row>
    <row r="417" spans="1:12" s="512" customFormat="1" ht="38.25">
      <c r="A417" s="605" t="s">
        <v>1144</v>
      </c>
      <c r="B417" s="605">
        <v>4</v>
      </c>
      <c r="C417" s="605" t="s">
        <v>144</v>
      </c>
      <c r="D417" s="605" t="s">
        <v>152</v>
      </c>
      <c r="E417" s="607">
        <v>11</v>
      </c>
      <c r="F417" s="607">
        <v>10</v>
      </c>
      <c r="G417" s="607">
        <v>1</v>
      </c>
      <c r="H417" s="607">
        <v>0</v>
      </c>
      <c r="I417" s="607">
        <v>11</v>
      </c>
      <c r="J417" s="607">
        <v>10</v>
      </c>
      <c r="K417" s="607">
        <v>1</v>
      </c>
      <c r="L417" s="607">
        <v>0</v>
      </c>
    </row>
    <row r="418" spans="1:12" s="512" customFormat="1" ht="51">
      <c r="A418" s="605" t="s">
        <v>1145</v>
      </c>
      <c r="B418" s="605">
        <v>4</v>
      </c>
      <c r="C418" s="605" t="s">
        <v>144</v>
      </c>
      <c r="D418" s="605" t="s">
        <v>168</v>
      </c>
      <c r="E418" s="607">
        <v>4</v>
      </c>
      <c r="F418" s="607">
        <v>4</v>
      </c>
      <c r="G418" s="607">
        <v>0</v>
      </c>
      <c r="H418" s="607">
        <v>0</v>
      </c>
      <c r="I418" s="607">
        <v>4</v>
      </c>
      <c r="J418" s="607">
        <v>4</v>
      </c>
      <c r="K418" s="607">
        <v>0</v>
      </c>
      <c r="L418" s="607">
        <v>0</v>
      </c>
    </row>
    <row r="419" spans="1:12" s="512" customFormat="1" ht="51">
      <c r="A419" s="605" t="s">
        <v>1146</v>
      </c>
      <c r="B419" s="605">
        <v>4</v>
      </c>
      <c r="C419" s="605" t="s">
        <v>144</v>
      </c>
      <c r="D419" s="605" t="s">
        <v>153</v>
      </c>
      <c r="E419" s="607">
        <v>7</v>
      </c>
      <c r="F419" s="607">
        <v>6</v>
      </c>
      <c r="G419" s="607">
        <v>1</v>
      </c>
      <c r="H419" s="607">
        <v>0</v>
      </c>
      <c r="I419" s="607">
        <v>7</v>
      </c>
      <c r="J419" s="607">
        <v>6</v>
      </c>
      <c r="K419" s="607">
        <v>1</v>
      </c>
      <c r="L419" s="607">
        <v>0</v>
      </c>
    </row>
    <row r="420" spans="1:12" s="512" customFormat="1" ht="38.25">
      <c r="A420" s="605" t="s">
        <v>1147</v>
      </c>
      <c r="B420" s="605">
        <v>4</v>
      </c>
      <c r="C420" s="605" t="s">
        <v>144</v>
      </c>
      <c r="D420" s="605" t="s">
        <v>36</v>
      </c>
      <c r="E420" s="607">
        <v>6</v>
      </c>
      <c r="F420" s="607">
        <v>5</v>
      </c>
      <c r="G420" s="607">
        <v>1</v>
      </c>
      <c r="H420" s="607">
        <v>0</v>
      </c>
      <c r="I420" s="607">
        <v>6</v>
      </c>
      <c r="J420" s="607">
        <v>5</v>
      </c>
      <c r="K420" s="607">
        <v>1</v>
      </c>
      <c r="L420" s="607">
        <v>0</v>
      </c>
    </row>
    <row r="421" spans="1:12" s="512" customFormat="1" ht="38.25">
      <c r="A421" s="605" t="s">
        <v>1148</v>
      </c>
      <c r="B421" s="605">
        <v>4</v>
      </c>
      <c r="C421" s="605" t="s">
        <v>144</v>
      </c>
      <c r="D421" s="605" t="s">
        <v>62</v>
      </c>
      <c r="E421" s="607">
        <v>9</v>
      </c>
      <c r="F421" s="607">
        <v>8</v>
      </c>
      <c r="G421" s="607">
        <v>1</v>
      </c>
      <c r="H421" s="607">
        <v>0</v>
      </c>
      <c r="I421" s="607">
        <v>9</v>
      </c>
      <c r="J421" s="607">
        <v>8</v>
      </c>
      <c r="K421" s="607">
        <v>1</v>
      </c>
      <c r="L421" s="607">
        <v>0</v>
      </c>
    </row>
    <row r="422" spans="1:12" s="512" customFormat="1" ht="38.25">
      <c r="A422" s="605" t="s">
        <v>1149</v>
      </c>
      <c r="B422" s="605">
        <v>4</v>
      </c>
      <c r="C422" s="605" t="s">
        <v>144</v>
      </c>
      <c r="D422" s="605" t="s">
        <v>85</v>
      </c>
      <c r="E422" s="607">
        <v>7</v>
      </c>
      <c r="F422" s="607">
        <v>6</v>
      </c>
      <c r="G422" s="607">
        <v>1</v>
      </c>
      <c r="H422" s="607">
        <v>0</v>
      </c>
      <c r="I422" s="607">
        <v>7</v>
      </c>
      <c r="J422" s="607">
        <v>6</v>
      </c>
      <c r="K422" s="607">
        <v>1</v>
      </c>
      <c r="L422" s="607">
        <v>0</v>
      </c>
    </row>
    <row r="423" spans="1:12" s="512" customFormat="1" ht="38.25">
      <c r="A423" s="605" t="s">
        <v>1150</v>
      </c>
      <c r="B423" s="605">
        <v>4</v>
      </c>
      <c r="C423" s="605" t="s">
        <v>144</v>
      </c>
      <c r="D423" s="605" t="s">
        <v>37</v>
      </c>
      <c r="E423" s="607">
        <v>5</v>
      </c>
      <c r="F423" s="607">
        <v>3</v>
      </c>
      <c r="G423" s="607">
        <v>2</v>
      </c>
      <c r="H423" s="607">
        <v>0</v>
      </c>
      <c r="I423" s="607">
        <v>5</v>
      </c>
      <c r="J423" s="607">
        <v>3</v>
      </c>
      <c r="K423" s="607">
        <v>2</v>
      </c>
      <c r="L423" s="607">
        <v>0</v>
      </c>
    </row>
    <row r="424" spans="1:12" s="512" customFormat="1" ht="38.25">
      <c r="A424" s="605" t="s">
        <v>1151</v>
      </c>
      <c r="B424" s="605">
        <v>4</v>
      </c>
      <c r="C424" s="605" t="s">
        <v>144</v>
      </c>
      <c r="D424" s="605" t="s">
        <v>220</v>
      </c>
      <c r="E424" s="607">
        <v>6</v>
      </c>
      <c r="F424" s="607">
        <v>6</v>
      </c>
      <c r="G424" s="607">
        <v>0</v>
      </c>
      <c r="H424" s="607">
        <v>0</v>
      </c>
      <c r="I424" s="607">
        <v>6</v>
      </c>
      <c r="J424" s="607">
        <v>6</v>
      </c>
      <c r="K424" s="607">
        <v>0</v>
      </c>
      <c r="L424" s="607">
        <v>0</v>
      </c>
    </row>
    <row r="425" spans="1:12" s="512" customFormat="1" ht="25.5">
      <c r="A425" s="605" t="s">
        <v>1152</v>
      </c>
      <c r="B425" s="605">
        <v>4</v>
      </c>
      <c r="C425" s="605" t="s">
        <v>144</v>
      </c>
      <c r="D425" s="605" t="s">
        <v>38</v>
      </c>
      <c r="E425" s="607">
        <v>4</v>
      </c>
      <c r="F425" s="607">
        <v>4</v>
      </c>
      <c r="G425" s="607">
        <v>0</v>
      </c>
      <c r="H425" s="607">
        <v>0</v>
      </c>
      <c r="I425" s="607">
        <v>4</v>
      </c>
      <c r="J425" s="607">
        <v>4</v>
      </c>
      <c r="K425" s="607">
        <v>0</v>
      </c>
      <c r="L425" s="607">
        <v>0</v>
      </c>
    </row>
    <row r="426" spans="1:12" s="512" customFormat="1" ht="38.25">
      <c r="A426" s="605" t="s">
        <v>1153</v>
      </c>
      <c r="B426" s="605">
        <v>4</v>
      </c>
      <c r="C426" s="605" t="s">
        <v>144</v>
      </c>
      <c r="D426" s="605" t="s">
        <v>63</v>
      </c>
      <c r="E426" s="607">
        <v>8</v>
      </c>
      <c r="F426" s="607">
        <v>8</v>
      </c>
      <c r="G426" s="607">
        <v>0</v>
      </c>
      <c r="H426" s="607">
        <v>0</v>
      </c>
      <c r="I426" s="607">
        <v>8</v>
      </c>
      <c r="J426" s="607">
        <v>8</v>
      </c>
      <c r="K426" s="607">
        <v>0</v>
      </c>
      <c r="L426" s="607">
        <v>0</v>
      </c>
    </row>
    <row r="427" spans="1:12" s="512" customFormat="1" ht="38.25">
      <c r="A427" s="605" t="s">
        <v>1154</v>
      </c>
      <c r="B427" s="605">
        <v>4</v>
      </c>
      <c r="C427" s="605" t="s">
        <v>144</v>
      </c>
      <c r="D427" s="605" t="s">
        <v>221</v>
      </c>
      <c r="E427" s="607">
        <v>9</v>
      </c>
      <c r="F427" s="607">
        <v>9</v>
      </c>
      <c r="G427" s="607">
        <v>0</v>
      </c>
      <c r="H427" s="607">
        <v>0</v>
      </c>
      <c r="I427" s="607">
        <v>8</v>
      </c>
      <c r="J427" s="607">
        <v>8</v>
      </c>
      <c r="K427" s="607">
        <v>0</v>
      </c>
      <c r="L427" s="607">
        <v>0</v>
      </c>
    </row>
    <row r="428" spans="1:12" s="512" customFormat="1" ht="38.25">
      <c r="A428" s="605" t="s">
        <v>1155</v>
      </c>
      <c r="B428" s="605">
        <v>4</v>
      </c>
      <c r="C428" s="605" t="s">
        <v>144</v>
      </c>
      <c r="D428" s="605" t="s">
        <v>193</v>
      </c>
      <c r="E428" s="607">
        <v>7</v>
      </c>
      <c r="F428" s="607">
        <v>6</v>
      </c>
      <c r="G428" s="607">
        <v>1</v>
      </c>
      <c r="H428" s="607">
        <v>0</v>
      </c>
      <c r="I428" s="607">
        <v>7</v>
      </c>
      <c r="J428" s="607">
        <v>6</v>
      </c>
      <c r="K428" s="607">
        <v>1</v>
      </c>
      <c r="L428" s="607">
        <v>0</v>
      </c>
    </row>
    <row r="429" spans="1:12" s="512" customFormat="1" ht="38.25">
      <c r="A429" s="605" t="s">
        <v>1156</v>
      </c>
      <c r="B429" s="605">
        <v>4</v>
      </c>
      <c r="C429" s="605" t="s">
        <v>144</v>
      </c>
      <c r="D429" s="605" t="s">
        <v>222</v>
      </c>
      <c r="E429" s="607">
        <v>17</v>
      </c>
      <c r="F429" s="607">
        <v>14</v>
      </c>
      <c r="G429" s="607">
        <v>3</v>
      </c>
      <c r="H429" s="607">
        <v>0</v>
      </c>
      <c r="I429" s="607">
        <v>12</v>
      </c>
      <c r="J429" s="607">
        <v>11</v>
      </c>
      <c r="K429" s="607">
        <v>1</v>
      </c>
      <c r="L429" s="607">
        <v>0</v>
      </c>
    </row>
    <row r="430" spans="1:12" s="512" customFormat="1" ht="38.25">
      <c r="A430" s="605" t="s">
        <v>1157</v>
      </c>
      <c r="B430" s="605">
        <v>4</v>
      </c>
      <c r="C430" s="605" t="s">
        <v>144</v>
      </c>
      <c r="D430" s="605" t="s">
        <v>211</v>
      </c>
      <c r="E430" s="607">
        <v>33</v>
      </c>
      <c r="F430" s="607">
        <v>29</v>
      </c>
      <c r="G430" s="607">
        <v>4</v>
      </c>
      <c r="H430" s="607">
        <v>0</v>
      </c>
      <c r="I430" s="607">
        <v>31</v>
      </c>
      <c r="J430" s="607">
        <v>27</v>
      </c>
      <c r="K430" s="607">
        <v>4</v>
      </c>
      <c r="L430" s="607">
        <v>0</v>
      </c>
    </row>
    <row r="431" spans="1:12" s="512" customFormat="1" ht="51">
      <c r="A431" s="605" t="s">
        <v>1158</v>
      </c>
      <c r="B431" s="605">
        <v>4</v>
      </c>
      <c r="C431" s="605" t="s">
        <v>144</v>
      </c>
      <c r="D431" s="605" t="s">
        <v>212</v>
      </c>
      <c r="E431" s="607">
        <v>9</v>
      </c>
      <c r="F431" s="607">
        <v>9</v>
      </c>
      <c r="G431" s="607">
        <v>0</v>
      </c>
      <c r="H431" s="607">
        <v>0</v>
      </c>
      <c r="I431" s="607">
        <v>9</v>
      </c>
      <c r="J431" s="607">
        <v>9</v>
      </c>
      <c r="K431" s="607">
        <v>0</v>
      </c>
      <c r="L431" s="607">
        <v>0</v>
      </c>
    </row>
    <row r="432" spans="1:12" s="512" customFormat="1" ht="38.25">
      <c r="A432" s="605" t="s">
        <v>1159</v>
      </c>
      <c r="B432" s="605">
        <v>4</v>
      </c>
      <c r="C432" s="605" t="s">
        <v>144</v>
      </c>
      <c r="D432" s="605" t="s">
        <v>169</v>
      </c>
      <c r="E432" s="607">
        <v>7</v>
      </c>
      <c r="F432" s="607">
        <v>5</v>
      </c>
      <c r="G432" s="607">
        <v>2</v>
      </c>
      <c r="H432" s="607">
        <v>0</v>
      </c>
      <c r="I432" s="607">
        <v>7</v>
      </c>
      <c r="J432" s="607">
        <v>5</v>
      </c>
      <c r="K432" s="607">
        <v>2</v>
      </c>
      <c r="L432" s="607">
        <v>0</v>
      </c>
    </row>
    <row r="433" spans="1:12" s="512" customFormat="1" ht="38.25">
      <c r="A433" s="605" t="s">
        <v>1160</v>
      </c>
      <c r="B433" s="605">
        <v>4</v>
      </c>
      <c r="C433" s="605" t="s">
        <v>144</v>
      </c>
      <c r="D433" s="605" t="s">
        <v>194</v>
      </c>
      <c r="E433" s="607">
        <v>13</v>
      </c>
      <c r="F433" s="607">
        <v>11</v>
      </c>
      <c r="G433" s="607">
        <v>2</v>
      </c>
      <c r="H433" s="607">
        <v>0</v>
      </c>
      <c r="I433" s="607">
        <v>12</v>
      </c>
      <c r="J433" s="607">
        <v>10</v>
      </c>
      <c r="K433" s="607">
        <v>2</v>
      </c>
      <c r="L433" s="607">
        <v>0</v>
      </c>
    </row>
    <row r="434" spans="1:12" s="512" customFormat="1" ht="51">
      <c r="A434" s="605" t="s">
        <v>1161</v>
      </c>
      <c r="B434" s="605">
        <v>4</v>
      </c>
      <c r="C434" s="605" t="s">
        <v>144</v>
      </c>
      <c r="D434" s="605" t="s">
        <v>94</v>
      </c>
      <c r="E434" s="607">
        <v>6</v>
      </c>
      <c r="F434" s="607">
        <v>4</v>
      </c>
      <c r="G434" s="607">
        <v>2</v>
      </c>
      <c r="H434" s="607">
        <v>0</v>
      </c>
      <c r="I434" s="607">
        <v>6</v>
      </c>
      <c r="J434" s="607">
        <v>4</v>
      </c>
      <c r="K434" s="607">
        <v>2</v>
      </c>
      <c r="L434" s="607">
        <v>0</v>
      </c>
    </row>
    <row r="435" spans="1:12" s="512" customFormat="1" ht="38.25">
      <c r="A435" s="605" t="s">
        <v>1162</v>
      </c>
      <c r="B435" s="605">
        <v>4</v>
      </c>
      <c r="C435" s="605" t="s">
        <v>144</v>
      </c>
      <c r="D435" s="605" t="s">
        <v>154</v>
      </c>
      <c r="E435" s="607">
        <v>7</v>
      </c>
      <c r="F435" s="607">
        <v>5</v>
      </c>
      <c r="G435" s="607">
        <v>2</v>
      </c>
      <c r="H435" s="607">
        <v>0</v>
      </c>
      <c r="I435" s="607">
        <v>5</v>
      </c>
      <c r="J435" s="607">
        <v>4</v>
      </c>
      <c r="K435" s="607">
        <v>1</v>
      </c>
      <c r="L435" s="607">
        <v>0</v>
      </c>
    </row>
    <row r="436" spans="1:12" s="512" customFormat="1" ht="38.25">
      <c r="A436" s="605" t="s">
        <v>1163</v>
      </c>
      <c r="B436" s="605">
        <v>4</v>
      </c>
      <c r="C436" s="605" t="s">
        <v>144</v>
      </c>
      <c r="D436" s="605" t="s">
        <v>39</v>
      </c>
      <c r="E436" s="607">
        <v>2</v>
      </c>
      <c r="F436" s="607">
        <v>2</v>
      </c>
      <c r="G436" s="607">
        <v>0</v>
      </c>
      <c r="H436" s="607">
        <v>0</v>
      </c>
      <c r="I436" s="607">
        <v>2</v>
      </c>
      <c r="J436" s="607">
        <v>2</v>
      </c>
      <c r="K436" s="607">
        <v>0</v>
      </c>
      <c r="L436" s="607">
        <v>0</v>
      </c>
    </row>
    <row r="437" spans="1:12" s="512" customFormat="1" ht="38.25">
      <c r="A437" s="605" t="s">
        <v>1164</v>
      </c>
      <c r="B437" s="605">
        <v>4</v>
      </c>
      <c r="C437" s="605" t="s">
        <v>144</v>
      </c>
      <c r="D437" s="605" t="s">
        <v>223</v>
      </c>
      <c r="E437" s="607">
        <v>44</v>
      </c>
      <c r="F437" s="607">
        <v>39</v>
      </c>
      <c r="G437" s="607">
        <v>5</v>
      </c>
      <c r="H437" s="607">
        <v>0</v>
      </c>
      <c r="I437" s="607">
        <v>42</v>
      </c>
      <c r="J437" s="607">
        <v>37</v>
      </c>
      <c r="K437" s="607">
        <v>5</v>
      </c>
      <c r="L437" s="607">
        <v>0</v>
      </c>
    </row>
    <row r="438" spans="1:12" s="512" customFormat="1" ht="38.25">
      <c r="A438" s="605" t="s">
        <v>1165</v>
      </c>
      <c r="B438" s="605">
        <v>4</v>
      </c>
      <c r="C438" s="605" t="s">
        <v>144</v>
      </c>
      <c r="D438" s="605" t="s">
        <v>40</v>
      </c>
      <c r="E438" s="607">
        <v>9</v>
      </c>
      <c r="F438" s="607">
        <v>9</v>
      </c>
      <c r="G438" s="607">
        <v>0</v>
      </c>
      <c r="H438" s="607">
        <v>0</v>
      </c>
      <c r="I438" s="607">
        <v>9</v>
      </c>
      <c r="J438" s="607">
        <v>9</v>
      </c>
      <c r="K438" s="607">
        <v>0</v>
      </c>
      <c r="L438" s="607">
        <v>0</v>
      </c>
    </row>
    <row r="439" spans="1:12" s="512" customFormat="1" ht="51">
      <c r="A439" s="605" t="s">
        <v>1166</v>
      </c>
      <c r="B439" s="605">
        <v>4</v>
      </c>
      <c r="C439" s="605" t="s">
        <v>144</v>
      </c>
      <c r="D439" s="605" t="s">
        <v>21</v>
      </c>
      <c r="E439" s="607">
        <v>6</v>
      </c>
      <c r="F439" s="607">
        <v>5</v>
      </c>
      <c r="G439" s="607">
        <v>1</v>
      </c>
      <c r="H439" s="607">
        <v>0</v>
      </c>
      <c r="I439" s="607">
        <v>6</v>
      </c>
      <c r="J439" s="607">
        <v>5</v>
      </c>
      <c r="K439" s="607">
        <v>1</v>
      </c>
      <c r="L439" s="607">
        <v>0</v>
      </c>
    </row>
    <row r="440" spans="1:12" s="512" customFormat="1" ht="38.25">
      <c r="A440" s="605" t="s">
        <v>1167</v>
      </c>
      <c r="B440" s="605">
        <v>4</v>
      </c>
      <c r="C440" s="605" t="s">
        <v>144</v>
      </c>
      <c r="D440" s="605" t="s">
        <v>224</v>
      </c>
      <c r="E440" s="607">
        <v>3</v>
      </c>
      <c r="F440" s="607">
        <v>3</v>
      </c>
      <c r="G440" s="607">
        <v>0</v>
      </c>
      <c r="H440" s="607">
        <v>0</v>
      </c>
      <c r="I440" s="607">
        <v>3</v>
      </c>
      <c r="J440" s="607">
        <v>3</v>
      </c>
      <c r="K440" s="607">
        <v>0</v>
      </c>
      <c r="L440" s="607">
        <v>0</v>
      </c>
    </row>
    <row r="441" spans="1:12" s="512" customFormat="1" ht="38.25">
      <c r="A441" s="605" t="s">
        <v>1168</v>
      </c>
      <c r="B441" s="605">
        <v>4</v>
      </c>
      <c r="C441" s="605" t="s">
        <v>144</v>
      </c>
      <c r="D441" s="605" t="s">
        <v>95</v>
      </c>
      <c r="E441" s="607">
        <v>23</v>
      </c>
      <c r="F441" s="607">
        <v>20</v>
      </c>
      <c r="G441" s="607">
        <v>3</v>
      </c>
      <c r="H441" s="607">
        <v>0</v>
      </c>
      <c r="I441" s="607">
        <v>20</v>
      </c>
      <c r="J441" s="607">
        <v>17</v>
      </c>
      <c r="K441" s="607">
        <v>3</v>
      </c>
      <c r="L441" s="607">
        <v>0</v>
      </c>
    </row>
    <row r="442" spans="1:12" s="512" customFormat="1" ht="38.25">
      <c r="A442" s="605" t="s">
        <v>1169</v>
      </c>
      <c r="B442" s="605">
        <v>4</v>
      </c>
      <c r="C442" s="605" t="s">
        <v>144</v>
      </c>
      <c r="D442" s="605" t="s">
        <v>22</v>
      </c>
      <c r="E442" s="607">
        <v>17</v>
      </c>
      <c r="F442" s="607">
        <v>17</v>
      </c>
      <c r="G442" s="607">
        <v>0</v>
      </c>
      <c r="H442" s="607">
        <v>0</v>
      </c>
      <c r="I442" s="607">
        <v>17</v>
      </c>
      <c r="J442" s="607">
        <v>17</v>
      </c>
      <c r="K442" s="607">
        <v>0</v>
      </c>
      <c r="L442" s="607">
        <v>0</v>
      </c>
    </row>
    <row r="443" spans="1:12" s="512" customFormat="1" ht="25.5">
      <c r="A443" s="605" t="s">
        <v>1170</v>
      </c>
      <c r="B443" s="605">
        <v>4</v>
      </c>
      <c r="C443" s="605" t="s">
        <v>144</v>
      </c>
      <c r="D443" s="605" t="s">
        <v>195</v>
      </c>
      <c r="E443" s="607">
        <v>77</v>
      </c>
      <c r="F443" s="607">
        <v>73</v>
      </c>
      <c r="G443" s="607">
        <v>4</v>
      </c>
      <c r="H443" s="607">
        <v>0</v>
      </c>
      <c r="I443" s="607">
        <v>76</v>
      </c>
      <c r="J443" s="607">
        <v>72</v>
      </c>
      <c r="K443" s="607">
        <v>4</v>
      </c>
      <c r="L443" s="607">
        <v>0</v>
      </c>
    </row>
    <row r="444" spans="1:12" s="512" customFormat="1" ht="25.5">
      <c r="A444" s="605" t="s">
        <v>1171</v>
      </c>
      <c r="B444" s="605">
        <v>4</v>
      </c>
      <c r="C444" s="605" t="s">
        <v>144</v>
      </c>
      <c r="D444" s="605" t="s">
        <v>155</v>
      </c>
      <c r="E444" s="607">
        <v>15</v>
      </c>
      <c r="F444" s="607">
        <v>14</v>
      </c>
      <c r="G444" s="607">
        <v>1</v>
      </c>
      <c r="H444" s="607">
        <v>0</v>
      </c>
      <c r="I444" s="607">
        <v>15</v>
      </c>
      <c r="J444" s="607">
        <v>14</v>
      </c>
      <c r="K444" s="607">
        <v>1</v>
      </c>
      <c r="L444" s="607">
        <v>0</v>
      </c>
    </row>
    <row r="445" spans="1:12" s="512" customFormat="1" ht="38.25">
      <c r="A445" s="605" t="s">
        <v>1172</v>
      </c>
      <c r="B445" s="605">
        <v>4</v>
      </c>
      <c r="C445" s="605" t="s">
        <v>144</v>
      </c>
      <c r="D445" s="605" t="s">
        <v>213</v>
      </c>
      <c r="E445" s="607">
        <v>19</v>
      </c>
      <c r="F445" s="607">
        <v>19</v>
      </c>
      <c r="G445" s="607">
        <v>0</v>
      </c>
      <c r="H445" s="607">
        <v>0</v>
      </c>
      <c r="I445" s="607">
        <v>19</v>
      </c>
      <c r="J445" s="607">
        <v>19</v>
      </c>
      <c r="K445" s="607">
        <v>0</v>
      </c>
      <c r="L445" s="607">
        <v>0</v>
      </c>
    </row>
    <row r="446" spans="1:12" s="512" customFormat="1" ht="38.25">
      <c r="A446" s="605" t="s">
        <v>1173</v>
      </c>
      <c r="B446" s="605">
        <v>4</v>
      </c>
      <c r="C446" s="605" t="s">
        <v>144</v>
      </c>
      <c r="D446" s="605" t="s">
        <v>41</v>
      </c>
      <c r="E446" s="607">
        <v>14</v>
      </c>
      <c r="F446" s="607">
        <v>14</v>
      </c>
      <c r="G446" s="607">
        <v>0</v>
      </c>
      <c r="H446" s="607">
        <v>0</v>
      </c>
      <c r="I446" s="607">
        <v>14</v>
      </c>
      <c r="J446" s="607">
        <v>14</v>
      </c>
      <c r="K446" s="607">
        <v>0</v>
      </c>
      <c r="L446" s="607">
        <v>0</v>
      </c>
    </row>
    <row r="447" spans="1:12" s="512" customFormat="1" ht="51">
      <c r="A447" s="605" t="s">
        <v>1174</v>
      </c>
      <c r="B447" s="605">
        <v>4</v>
      </c>
      <c r="C447" s="605" t="s">
        <v>144</v>
      </c>
      <c r="D447" s="605" t="s">
        <v>225</v>
      </c>
      <c r="E447" s="607">
        <v>4</v>
      </c>
      <c r="F447" s="607">
        <v>3</v>
      </c>
      <c r="G447" s="607">
        <v>1</v>
      </c>
      <c r="H447" s="607">
        <v>0</v>
      </c>
      <c r="I447" s="607">
        <v>3</v>
      </c>
      <c r="J447" s="607">
        <v>2</v>
      </c>
      <c r="K447" s="607">
        <v>1</v>
      </c>
      <c r="L447" s="607">
        <v>0</v>
      </c>
    </row>
    <row r="448" spans="1:12" s="512" customFormat="1" ht="38.25">
      <c r="A448" s="605" t="s">
        <v>1175</v>
      </c>
      <c r="B448" s="605">
        <v>4</v>
      </c>
      <c r="C448" s="605" t="s">
        <v>144</v>
      </c>
      <c r="D448" s="605" t="s">
        <v>96</v>
      </c>
      <c r="E448" s="607">
        <v>5</v>
      </c>
      <c r="F448" s="607">
        <v>5</v>
      </c>
      <c r="G448" s="607">
        <v>0</v>
      </c>
      <c r="H448" s="607">
        <v>0</v>
      </c>
      <c r="I448" s="607">
        <v>5</v>
      </c>
      <c r="J448" s="607">
        <v>5</v>
      </c>
      <c r="K448" s="607">
        <v>0</v>
      </c>
      <c r="L448" s="607">
        <v>0</v>
      </c>
    </row>
    <row r="449" spans="1:12" s="512" customFormat="1" ht="38.25">
      <c r="A449" s="605" t="s">
        <v>1176</v>
      </c>
      <c r="B449" s="605">
        <v>4</v>
      </c>
      <c r="C449" s="605" t="s">
        <v>144</v>
      </c>
      <c r="D449" s="605" t="s">
        <v>214</v>
      </c>
      <c r="E449" s="607">
        <v>5</v>
      </c>
      <c r="F449" s="607">
        <v>4</v>
      </c>
      <c r="G449" s="607">
        <v>1</v>
      </c>
      <c r="H449" s="607">
        <v>0</v>
      </c>
      <c r="I449" s="607">
        <v>5</v>
      </c>
      <c r="J449" s="607">
        <v>4</v>
      </c>
      <c r="K449" s="607">
        <v>1</v>
      </c>
      <c r="L449" s="607">
        <v>0</v>
      </c>
    </row>
    <row r="450" spans="1:12" s="512" customFormat="1" ht="38.25">
      <c r="A450" s="605" t="s">
        <v>1177</v>
      </c>
      <c r="B450" s="605">
        <v>4</v>
      </c>
      <c r="C450" s="605" t="s">
        <v>144</v>
      </c>
      <c r="D450" s="605" t="s">
        <v>156</v>
      </c>
      <c r="E450" s="607">
        <v>2</v>
      </c>
      <c r="F450" s="607">
        <v>2</v>
      </c>
      <c r="G450" s="607">
        <v>0</v>
      </c>
      <c r="H450" s="607">
        <v>0</v>
      </c>
      <c r="I450" s="607">
        <v>2</v>
      </c>
      <c r="J450" s="607">
        <v>2</v>
      </c>
      <c r="K450" s="607">
        <v>0</v>
      </c>
      <c r="L450" s="607">
        <v>0</v>
      </c>
    </row>
    <row r="451" spans="1:12" s="512" customFormat="1" ht="38.25">
      <c r="A451" s="605" t="s">
        <v>1178</v>
      </c>
      <c r="B451" s="605">
        <v>4</v>
      </c>
      <c r="C451" s="605" t="s">
        <v>144</v>
      </c>
      <c r="D451" s="605" t="s">
        <v>42</v>
      </c>
      <c r="E451" s="607">
        <v>12</v>
      </c>
      <c r="F451" s="607">
        <v>12</v>
      </c>
      <c r="G451" s="607">
        <v>0</v>
      </c>
      <c r="H451" s="607">
        <v>0</v>
      </c>
      <c r="I451" s="607">
        <v>12</v>
      </c>
      <c r="J451" s="607">
        <v>12</v>
      </c>
      <c r="K451" s="607">
        <v>0</v>
      </c>
      <c r="L451" s="607">
        <v>0</v>
      </c>
    </row>
    <row r="452" spans="1:12" s="512" customFormat="1" ht="38.25">
      <c r="A452" s="605" t="s">
        <v>1179</v>
      </c>
      <c r="B452" s="605">
        <v>4</v>
      </c>
      <c r="C452" s="605" t="s">
        <v>144</v>
      </c>
      <c r="D452" s="605" t="s">
        <v>64</v>
      </c>
      <c r="E452" s="607">
        <v>17</v>
      </c>
      <c r="F452" s="607">
        <v>16</v>
      </c>
      <c r="G452" s="607">
        <v>1</v>
      </c>
      <c r="H452" s="607">
        <v>0</v>
      </c>
      <c r="I452" s="607">
        <v>17</v>
      </c>
      <c r="J452" s="607">
        <v>16</v>
      </c>
      <c r="K452" s="607">
        <v>1</v>
      </c>
      <c r="L452" s="607">
        <v>0</v>
      </c>
    </row>
    <row r="453" spans="1:12" s="512" customFormat="1" ht="38.25">
      <c r="A453" s="605" t="s">
        <v>1180</v>
      </c>
      <c r="B453" s="605">
        <v>4</v>
      </c>
      <c r="C453" s="605" t="s">
        <v>144</v>
      </c>
      <c r="D453" s="605" t="s">
        <v>226</v>
      </c>
      <c r="E453" s="607">
        <v>8</v>
      </c>
      <c r="F453" s="607">
        <v>7</v>
      </c>
      <c r="G453" s="607">
        <v>1</v>
      </c>
      <c r="H453" s="607">
        <v>0</v>
      </c>
      <c r="I453" s="607">
        <v>6</v>
      </c>
      <c r="J453" s="607">
        <v>5</v>
      </c>
      <c r="K453" s="607">
        <v>1</v>
      </c>
      <c r="L453" s="607">
        <v>0</v>
      </c>
    </row>
    <row r="454" spans="1:12" s="512" customFormat="1" ht="51">
      <c r="A454" s="605" t="s">
        <v>1181</v>
      </c>
      <c r="B454" s="605">
        <v>4</v>
      </c>
      <c r="C454" s="605" t="s">
        <v>144</v>
      </c>
      <c r="D454" s="605" t="s">
        <v>157</v>
      </c>
      <c r="E454" s="607">
        <v>14</v>
      </c>
      <c r="F454" s="607">
        <v>13</v>
      </c>
      <c r="G454" s="607">
        <v>1</v>
      </c>
      <c r="H454" s="607">
        <v>0</v>
      </c>
      <c r="I454" s="607">
        <v>14</v>
      </c>
      <c r="J454" s="607">
        <v>13</v>
      </c>
      <c r="K454" s="607">
        <v>1</v>
      </c>
      <c r="L454" s="607">
        <v>0</v>
      </c>
    </row>
    <row r="455" spans="1:12" s="512" customFormat="1" ht="38.25">
      <c r="A455" s="605" t="s">
        <v>1182</v>
      </c>
      <c r="B455" s="605">
        <v>4</v>
      </c>
      <c r="C455" s="605" t="s">
        <v>144</v>
      </c>
      <c r="D455" s="605" t="s">
        <v>158</v>
      </c>
      <c r="E455" s="607">
        <v>10</v>
      </c>
      <c r="F455" s="607">
        <v>9</v>
      </c>
      <c r="G455" s="607">
        <v>1</v>
      </c>
      <c r="H455" s="607">
        <v>0</v>
      </c>
      <c r="I455" s="607">
        <v>9</v>
      </c>
      <c r="J455" s="607">
        <v>8</v>
      </c>
      <c r="K455" s="607">
        <v>1</v>
      </c>
      <c r="L455" s="607">
        <v>0</v>
      </c>
    </row>
    <row r="456" spans="1:12" s="512" customFormat="1" ht="38.25">
      <c r="A456" s="605" t="s">
        <v>1183</v>
      </c>
      <c r="B456" s="605">
        <v>4</v>
      </c>
      <c r="C456" s="605" t="s">
        <v>144</v>
      </c>
      <c r="D456" s="605" t="s">
        <v>43</v>
      </c>
      <c r="E456" s="607">
        <v>4</v>
      </c>
      <c r="F456" s="607">
        <v>4</v>
      </c>
      <c r="G456" s="607">
        <v>0</v>
      </c>
      <c r="H456" s="607">
        <v>0</v>
      </c>
      <c r="I456" s="607">
        <v>4</v>
      </c>
      <c r="J456" s="607">
        <v>4</v>
      </c>
      <c r="K456" s="607">
        <v>0</v>
      </c>
      <c r="L456" s="607">
        <v>0</v>
      </c>
    </row>
    <row r="457" spans="1:12" s="512" customFormat="1" ht="38.25">
      <c r="A457" s="605" t="s">
        <v>1184</v>
      </c>
      <c r="B457" s="605">
        <v>4</v>
      </c>
      <c r="C457" s="605" t="s">
        <v>144</v>
      </c>
      <c r="D457" s="605" t="s">
        <v>227</v>
      </c>
      <c r="E457" s="607">
        <v>37</v>
      </c>
      <c r="F457" s="607">
        <v>34</v>
      </c>
      <c r="G457" s="607">
        <v>3</v>
      </c>
      <c r="H457" s="607">
        <v>0</v>
      </c>
      <c r="I457" s="607">
        <v>24</v>
      </c>
      <c r="J457" s="607">
        <v>22</v>
      </c>
      <c r="K457" s="607">
        <v>2</v>
      </c>
      <c r="L457" s="607">
        <v>0</v>
      </c>
    </row>
    <row r="458" spans="1:12" s="512" customFormat="1" ht="38.25">
      <c r="A458" s="605" t="s">
        <v>1185</v>
      </c>
      <c r="B458" s="605">
        <v>4</v>
      </c>
      <c r="C458" s="605" t="s">
        <v>144</v>
      </c>
      <c r="D458" s="605" t="s">
        <v>196</v>
      </c>
      <c r="E458" s="607">
        <v>28</v>
      </c>
      <c r="F458" s="607">
        <v>21</v>
      </c>
      <c r="G458" s="607">
        <v>7</v>
      </c>
      <c r="H458" s="607">
        <v>0</v>
      </c>
      <c r="I458" s="607">
        <v>27</v>
      </c>
      <c r="J458" s="607">
        <v>21</v>
      </c>
      <c r="K458" s="607">
        <v>6</v>
      </c>
      <c r="L458" s="607">
        <v>0</v>
      </c>
    </row>
    <row r="459" spans="1:12" s="512" customFormat="1" ht="38.25">
      <c r="A459" s="605" t="s">
        <v>1186</v>
      </c>
      <c r="B459" s="605">
        <v>4</v>
      </c>
      <c r="C459" s="605" t="s">
        <v>144</v>
      </c>
      <c r="D459" s="605" t="s">
        <v>197</v>
      </c>
      <c r="E459" s="607">
        <v>49</v>
      </c>
      <c r="F459" s="607">
        <v>44</v>
      </c>
      <c r="G459" s="607">
        <v>5</v>
      </c>
      <c r="H459" s="607">
        <v>0</v>
      </c>
      <c r="I459" s="607">
        <v>46</v>
      </c>
      <c r="J459" s="607">
        <v>41</v>
      </c>
      <c r="K459" s="607">
        <v>5</v>
      </c>
      <c r="L459" s="607">
        <v>0</v>
      </c>
    </row>
    <row r="460" spans="1:12" s="512" customFormat="1" ht="38.25">
      <c r="A460" s="605" t="s">
        <v>1187</v>
      </c>
      <c r="B460" s="605">
        <v>4</v>
      </c>
      <c r="C460" s="605" t="s">
        <v>144</v>
      </c>
      <c r="D460" s="605" t="s">
        <v>159</v>
      </c>
      <c r="E460" s="607">
        <v>4</v>
      </c>
      <c r="F460" s="607">
        <v>4</v>
      </c>
      <c r="G460" s="607">
        <v>0</v>
      </c>
      <c r="H460" s="607">
        <v>0</v>
      </c>
      <c r="I460" s="607">
        <v>3</v>
      </c>
      <c r="J460" s="607">
        <v>3</v>
      </c>
      <c r="K460" s="607">
        <v>0</v>
      </c>
      <c r="L460" s="607">
        <v>0</v>
      </c>
    </row>
    <row r="461" spans="1:12" s="512" customFormat="1" ht="25.5">
      <c r="A461" s="605" t="s">
        <v>1188</v>
      </c>
      <c r="B461" s="605">
        <v>4</v>
      </c>
      <c r="C461" s="605" t="s">
        <v>144</v>
      </c>
      <c r="D461" s="605" t="s">
        <v>44</v>
      </c>
      <c r="E461" s="607">
        <v>7</v>
      </c>
      <c r="F461" s="607">
        <v>7</v>
      </c>
      <c r="G461" s="607">
        <v>0</v>
      </c>
      <c r="H461" s="607">
        <v>0</v>
      </c>
      <c r="I461" s="607">
        <v>7</v>
      </c>
      <c r="J461" s="607">
        <v>7</v>
      </c>
      <c r="K461" s="607">
        <v>0</v>
      </c>
      <c r="L461" s="607">
        <v>0</v>
      </c>
    </row>
    <row r="462" spans="1:12" s="512" customFormat="1" ht="38.25">
      <c r="A462" s="605" t="s">
        <v>1189</v>
      </c>
      <c r="B462" s="605">
        <v>4</v>
      </c>
      <c r="C462" s="605" t="s">
        <v>144</v>
      </c>
      <c r="D462" s="605" t="s">
        <v>215</v>
      </c>
      <c r="E462" s="607">
        <v>42</v>
      </c>
      <c r="F462" s="607">
        <v>40</v>
      </c>
      <c r="G462" s="607">
        <v>2</v>
      </c>
      <c r="H462" s="607">
        <v>0</v>
      </c>
      <c r="I462" s="607">
        <v>40</v>
      </c>
      <c r="J462" s="607">
        <v>38</v>
      </c>
      <c r="K462" s="607">
        <v>2</v>
      </c>
      <c r="L462" s="607">
        <v>0</v>
      </c>
    </row>
    <row r="463" spans="1:12" s="385" customFormat="1" ht="41.25" customHeight="1">
      <c r="A463" s="605" t="s">
        <v>1190</v>
      </c>
      <c r="B463" s="605">
        <v>4</v>
      </c>
      <c r="C463" s="605" t="s">
        <v>144</v>
      </c>
      <c r="D463" s="605" t="s">
        <v>198</v>
      </c>
      <c r="E463" s="607">
        <v>8</v>
      </c>
      <c r="F463" s="607">
        <v>8</v>
      </c>
      <c r="G463" s="607">
        <v>0</v>
      </c>
      <c r="H463" s="607">
        <v>0</v>
      </c>
      <c r="I463" s="607">
        <v>7</v>
      </c>
      <c r="J463" s="607">
        <v>7</v>
      </c>
      <c r="K463" s="607">
        <v>0</v>
      </c>
      <c r="L463" s="607">
        <v>0</v>
      </c>
    </row>
    <row r="464" spans="1:12" s="385" customFormat="1" ht="41.25" customHeight="1">
      <c r="A464" s="605" t="s">
        <v>1191</v>
      </c>
      <c r="B464" s="605">
        <v>4</v>
      </c>
      <c r="C464" s="605" t="s">
        <v>144</v>
      </c>
      <c r="D464" s="605" t="s">
        <v>180</v>
      </c>
      <c r="E464" s="607">
        <v>9</v>
      </c>
      <c r="F464" s="607">
        <v>8</v>
      </c>
      <c r="G464" s="607">
        <v>1</v>
      </c>
      <c r="H464" s="607">
        <v>0</v>
      </c>
      <c r="I464" s="607">
        <v>8</v>
      </c>
      <c r="J464" s="607">
        <v>7</v>
      </c>
      <c r="K464" s="607">
        <v>1</v>
      </c>
      <c r="L464" s="607">
        <v>0</v>
      </c>
    </row>
    <row r="465" spans="1:12" s="385" customFormat="1" ht="41.25" customHeight="1">
      <c r="A465" s="605" t="s">
        <v>1192</v>
      </c>
      <c r="B465" s="605">
        <v>4</v>
      </c>
      <c r="C465" s="605" t="s">
        <v>144</v>
      </c>
      <c r="D465" s="605" t="s">
        <v>199</v>
      </c>
      <c r="E465" s="607">
        <v>21</v>
      </c>
      <c r="F465" s="607">
        <v>21</v>
      </c>
      <c r="G465" s="607">
        <v>0</v>
      </c>
      <c r="H465" s="607">
        <v>0</v>
      </c>
      <c r="I465" s="607">
        <v>20</v>
      </c>
      <c r="J465" s="607">
        <v>20</v>
      </c>
      <c r="K465" s="607">
        <v>0</v>
      </c>
      <c r="L465" s="607">
        <v>0</v>
      </c>
    </row>
    <row r="466" spans="1:12" s="385" customFormat="1" ht="41.25" customHeight="1">
      <c r="A466" s="605" t="s">
        <v>1193</v>
      </c>
      <c r="B466" s="605">
        <v>4</v>
      </c>
      <c r="C466" s="605" t="s">
        <v>144</v>
      </c>
      <c r="D466" s="605" t="s">
        <v>228</v>
      </c>
      <c r="E466" s="607">
        <v>6</v>
      </c>
      <c r="F466" s="607">
        <v>4</v>
      </c>
      <c r="G466" s="607">
        <v>2</v>
      </c>
      <c r="H466" s="607">
        <v>0</v>
      </c>
      <c r="I466" s="607">
        <v>5</v>
      </c>
      <c r="J466" s="607">
        <v>3</v>
      </c>
      <c r="K466" s="607">
        <v>2</v>
      </c>
      <c r="L466" s="607">
        <v>0</v>
      </c>
    </row>
    <row r="467" spans="1:12" s="385" customFormat="1" ht="41.25" customHeight="1">
      <c r="A467" s="605" t="s">
        <v>1194</v>
      </c>
      <c r="B467" s="605">
        <v>4</v>
      </c>
      <c r="C467" s="605" t="s">
        <v>144</v>
      </c>
      <c r="D467" s="605" t="s">
        <v>229</v>
      </c>
      <c r="E467" s="607">
        <v>24</v>
      </c>
      <c r="F467" s="607">
        <v>19</v>
      </c>
      <c r="G467" s="607">
        <v>5</v>
      </c>
      <c r="H467" s="607">
        <v>0</v>
      </c>
      <c r="I467" s="607">
        <v>20</v>
      </c>
      <c r="J467" s="607">
        <v>17</v>
      </c>
      <c r="K467" s="607">
        <v>3</v>
      </c>
      <c r="L467" s="607">
        <v>0</v>
      </c>
    </row>
    <row r="468" spans="1:12" s="385" customFormat="1" ht="41.25" customHeight="1">
      <c r="A468" s="605" t="s">
        <v>1195</v>
      </c>
      <c r="B468" s="605">
        <v>4</v>
      </c>
      <c r="C468" s="605" t="s">
        <v>144</v>
      </c>
      <c r="D468" s="605" t="s">
        <v>65</v>
      </c>
      <c r="E468" s="607">
        <v>13</v>
      </c>
      <c r="F468" s="607">
        <v>12</v>
      </c>
      <c r="G468" s="607">
        <v>1</v>
      </c>
      <c r="H468" s="607">
        <v>0</v>
      </c>
      <c r="I468" s="607">
        <v>12</v>
      </c>
      <c r="J468" s="607">
        <v>11</v>
      </c>
      <c r="K468" s="607">
        <v>1</v>
      </c>
      <c r="L468" s="607">
        <v>0</v>
      </c>
    </row>
    <row r="469" spans="1:12" s="385" customFormat="1" ht="41.25" customHeight="1">
      <c r="A469" s="362"/>
      <c r="B469" s="362"/>
      <c r="C469" s="362"/>
      <c r="D469" s="362"/>
      <c r="E469" s="364"/>
      <c r="F469" s="364"/>
      <c r="G469" s="364"/>
      <c r="H469" s="364"/>
      <c r="I469" s="364"/>
      <c r="J469" s="364"/>
      <c r="K469" s="364"/>
      <c r="L469" s="364"/>
    </row>
    <row r="470" spans="1:12" s="385" customFormat="1" ht="41.25" customHeight="1">
      <c r="A470" s="362"/>
      <c r="B470" s="362"/>
      <c r="C470" s="362"/>
      <c r="D470" s="362"/>
      <c r="E470" s="364"/>
      <c r="F470" s="364"/>
      <c r="G470" s="364"/>
      <c r="H470" s="364"/>
      <c r="I470" s="364"/>
      <c r="J470" s="364"/>
      <c r="K470" s="364"/>
      <c r="L470" s="364"/>
    </row>
    <row r="471" spans="1:12" s="385" customFormat="1" ht="41.25" customHeight="1">
      <c r="A471" s="362"/>
      <c r="B471" s="362"/>
      <c r="C471" s="362"/>
      <c r="D471" s="362"/>
      <c r="E471" s="364"/>
      <c r="F471" s="364"/>
      <c r="G471" s="364"/>
      <c r="H471" s="364"/>
      <c r="I471" s="364"/>
      <c r="J471" s="364"/>
      <c r="K471" s="364"/>
      <c r="L471" s="364"/>
    </row>
    <row r="472" spans="1:12" s="385" customFormat="1" ht="41.25" customHeight="1">
      <c r="A472" s="362"/>
      <c r="B472" s="362"/>
      <c r="C472" s="362"/>
      <c r="D472" s="362"/>
      <c r="E472" s="364"/>
      <c r="F472" s="364"/>
      <c r="G472" s="364"/>
      <c r="H472" s="364"/>
      <c r="I472" s="364"/>
      <c r="J472" s="364"/>
      <c r="K472" s="364"/>
      <c r="L472" s="364"/>
    </row>
    <row r="473" spans="1:12" s="385" customFormat="1" ht="41.25" customHeight="1">
      <c r="A473" s="362"/>
      <c r="B473" s="362"/>
      <c r="C473" s="362"/>
      <c r="D473" s="362"/>
      <c r="E473" s="364"/>
      <c r="F473" s="364"/>
      <c r="G473" s="364"/>
      <c r="H473" s="364"/>
      <c r="I473" s="364"/>
      <c r="J473" s="364"/>
      <c r="K473" s="364"/>
      <c r="L473" s="364"/>
    </row>
    <row r="474" spans="1:12" s="385" customFormat="1" ht="41.25" customHeight="1">
      <c r="A474" s="362"/>
      <c r="B474" s="362"/>
      <c r="C474" s="362"/>
      <c r="D474" s="362"/>
      <c r="E474" s="364"/>
      <c r="F474" s="364"/>
      <c r="G474" s="364"/>
      <c r="H474" s="364"/>
      <c r="I474" s="364"/>
      <c r="J474" s="364"/>
      <c r="K474" s="364"/>
      <c r="L474" s="364"/>
    </row>
    <row r="475" spans="1:12" s="385" customFormat="1" ht="41.25" customHeight="1">
      <c r="A475" s="362"/>
      <c r="B475" s="362"/>
      <c r="C475" s="362"/>
      <c r="D475" s="362"/>
      <c r="E475" s="364"/>
      <c r="F475" s="364"/>
      <c r="G475" s="364"/>
      <c r="H475" s="364"/>
      <c r="I475" s="364"/>
      <c r="J475" s="364"/>
      <c r="K475" s="364"/>
      <c r="L475" s="364"/>
    </row>
    <row r="476" spans="1:12" s="385" customFormat="1" ht="41.25" customHeight="1">
      <c r="A476" s="362"/>
      <c r="B476" s="362"/>
      <c r="C476" s="362"/>
      <c r="D476" s="362"/>
      <c r="E476" s="364"/>
      <c r="F476" s="364"/>
      <c r="G476" s="364"/>
      <c r="H476" s="364"/>
      <c r="I476" s="364"/>
      <c r="J476" s="364"/>
      <c r="K476" s="364"/>
      <c r="L476" s="364"/>
    </row>
    <row r="477" spans="1:12" s="385" customFormat="1" ht="41.25" customHeight="1">
      <c r="A477" s="362"/>
      <c r="B477" s="362"/>
      <c r="C477" s="362"/>
      <c r="D477" s="362"/>
      <c r="E477" s="364"/>
      <c r="F477" s="364"/>
      <c r="G477" s="364"/>
      <c r="H477" s="364"/>
      <c r="I477" s="364"/>
      <c r="J477" s="364"/>
      <c r="K477" s="364"/>
      <c r="L477" s="364"/>
    </row>
    <row r="478" spans="1:12" s="385" customFormat="1" ht="41.25" customHeight="1">
      <c r="A478" s="362"/>
      <c r="B478" s="362"/>
      <c r="C478" s="362"/>
      <c r="D478" s="362"/>
      <c r="E478" s="364"/>
      <c r="F478" s="364"/>
      <c r="G478" s="364"/>
      <c r="H478" s="364"/>
      <c r="I478" s="364"/>
      <c r="J478" s="364"/>
      <c r="K478" s="364"/>
      <c r="L478" s="364"/>
    </row>
    <row r="479" spans="1:12" s="385" customFormat="1" ht="41.25" customHeight="1">
      <c r="A479" s="362"/>
      <c r="B479" s="362"/>
      <c r="C479" s="362"/>
      <c r="D479" s="362"/>
      <c r="E479" s="364"/>
      <c r="F479" s="364"/>
      <c r="G479" s="364"/>
      <c r="H479" s="364"/>
      <c r="I479" s="364"/>
      <c r="J479" s="364"/>
      <c r="K479" s="364"/>
      <c r="L479" s="364"/>
    </row>
    <row r="480" spans="1:12" s="385" customFormat="1" ht="41.25" customHeight="1">
      <c r="A480" s="362"/>
      <c r="B480" s="362"/>
      <c r="C480" s="362"/>
      <c r="D480" s="362"/>
      <c r="E480" s="364"/>
      <c r="F480" s="364"/>
      <c r="G480" s="364"/>
      <c r="H480" s="364"/>
      <c r="I480" s="364"/>
      <c r="J480" s="364"/>
      <c r="K480" s="364"/>
      <c r="L480" s="364"/>
    </row>
    <row r="481" spans="1:12" s="385" customFormat="1" ht="41.25" customHeight="1">
      <c r="A481" s="362"/>
      <c r="B481" s="362"/>
      <c r="C481" s="362"/>
      <c r="D481" s="362"/>
      <c r="E481" s="364"/>
      <c r="F481" s="364"/>
      <c r="G481" s="364"/>
      <c r="H481" s="364"/>
      <c r="I481" s="364"/>
      <c r="J481" s="364"/>
      <c r="K481" s="364"/>
      <c r="L481" s="364"/>
    </row>
    <row r="482" spans="1:12" s="385" customFormat="1" ht="41.25" customHeight="1">
      <c r="A482" s="362"/>
      <c r="B482" s="362"/>
      <c r="C482" s="362"/>
      <c r="D482" s="362"/>
      <c r="E482" s="364"/>
      <c r="F482" s="364"/>
      <c r="G482" s="364"/>
      <c r="H482" s="364"/>
      <c r="I482" s="364"/>
      <c r="J482" s="364"/>
      <c r="K482" s="364"/>
      <c r="L482" s="364"/>
    </row>
    <row r="483" spans="1:12" s="385" customFormat="1" ht="41.25" customHeight="1">
      <c r="A483" s="362"/>
      <c r="B483" s="362"/>
      <c r="C483" s="362"/>
      <c r="D483" s="362"/>
      <c r="E483" s="364"/>
      <c r="F483" s="364"/>
      <c r="G483" s="364"/>
      <c r="H483" s="364"/>
      <c r="I483" s="364"/>
      <c r="J483" s="364"/>
      <c r="K483" s="364"/>
      <c r="L483" s="364"/>
    </row>
    <row r="484" spans="1:12" s="385" customFormat="1" ht="41.25" customHeight="1">
      <c r="A484" s="362"/>
      <c r="B484" s="362"/>
      <c r="C484" s="362"/>
      <c r="D484" s="362"/>
      <c r="E484" s="364"/>
      <c r="F484" s="364"/>
      <c r="G484" s="364"/>
      <c r="H484" s="364"/>
      <c r="I484" s="364"/>
      <c r="J484" s="364"/>
      <c r="K484" s="364"/>
      <c r="L484" s="364"/>
    </row>
    <row r="485" spans="1:12" s="385" customFormat="1" ht="41.25" customHeight="1">
      <c r="A485" s="362"/>
      <c r="B485" s="362"/>
      <c r="C485" s="362"/>
      <c r="D485" s="362"/>
      <c r="E485" s="364"/>
      <c r="F485" s="364"/>
      <c r="G485" s="364"/>
      <c r="H485" s="364"/>
      <c r="I485" s="364"/>
      <c r="J485" s="364"/>
      <c r="K485" s="364"/>
      <c r="L485" s="364"/>
    </row>
    <row r="486" spans="1:12" s="385" customFormat="1" ht="41.25" customHeight="1">
      <c r="A486" s="362"/>
      <c r="B486" s="362"/>
      <c r="C486" s="362"/>
      <c r="D486" s="362"/>
      <c r="E486" s="364"/>
      <c r="F486" s="364"/>
      <c r="G486" s="364"/>
      <c r="H486" s="364"/>
      <c r="I486" s="364"/>
      <c r="J486" s="364"/>
      <c r="K486" s="364"/>
      <c r="L486" s="364"/>
    </row>
    <row r="487" spans="1:12" s="385" customFormat="1" ht="41.25" customHeight="1">
      <c r="A487" s="362"/>
      <c r="B487" s="362"/>
      <c r="C487" s="362"/>
      <c r="D487" s="362"/>
      <c r="E487" s="364"/>
      <c r="F487" s="364"/>
      <c r="G487" s="364"/>
      <c r="H487" s="364"/>
      <c r="I487" s="364"/>
      <c r="J487" s="364"/>
      <c r="K487" s="364"/>
      <c r="L487" s="364"/>
    </row>
    <row r="488" spans="1:12" s="385" customFormat="1" ht="41.25" customHeight="1">
      <c r="A488" s="362"/>
      <c r="B488" s="362"/>
      <c r="C488" s="362"/>
      <c r="D488" s="362"/>
      <c r="E488" s="364"/>
      <c r="F488" s="364"/>
      <c r="G488" s="364"/>
      <c r="H488" s="364"/>
      <c r="I488" s="364"/>
      <c r="J488" s="364"/>
      <c r="K488" s="364"/>
      <c r="L488" s="364"/>
    </row>
    <row r="489" spans="1:12" s="385" customFormat="1" ht="41.25" customHeight="1">
      <c r="A489" s="362"/>
      <c r="B489" s="362"/>
      <c r="C489" s="362"/>
      <c r="D489" s="362"/>
      <c r="E489" s="364"/>
      <c r="F489" s="364"/>
      <c r="G489" s="364"/>
      <c r="H489" s="364"/>
      <c r="I489" s="364"/>
      <c r="J489" s="364"/>
      <c r="K489" s="364"/>
      <c r="L489" s="364"/>
    </row>
    <row r="490" spans="1:12" s="385" customFormat="1" ht="41.25" customHeight="1">
      <c r="A490" s="362"/>
      <c r="B490" s="362"/>
      <c r="C490" s="362"/>
      <c r="D490" s="362"/>
      <c r="E490" s="364"/>
      <c r="F490" s="364"/>
      <c r="G490" s="364"/>
      <c r="H490" s="364"/>
      <c r="I490" s="364"/>
      <c r="J490" s="364"/>
      <c r="K490" s="364"/>
      <c r="L490" s="364"/>
    </row>
    <row r="491" spans="1:12" s="385" customFormat="1" ht="41.25" customHeight="1">
      <c r="A491" s="362"/>
      <c r="B491" s="362"/>
      <c r="C491" s="362"/>
      <c r="D491" s="362"/>
      <c r="E491" s="364"/>
      <c r="F491" s="364"/>
      <c r="G491" s="364"/>
      <c r="H491" s="364"/>
      <c r="I491" s="364"/>
      <c r="J491" s="364"/>
      <c r="K491" s="364"/>
      <c r="L491" s="364"/>
    </row>
    <row r="492" spans="1:12" s="385" customFormat="1" ht="41.25" customHeight="1">
      <c r="A492" s="362"/>
      <c r="B492" s="362"/>
      <c r="C492" s="362"/>
      <c r="D492" s="362"/>
      <c r="E492" s="364"/>
      <c r="F492" s="364"/>
      <c r="G492" s="364"/>
      <c r="H492" s="364"/>
      <c r="I492" s="364"/>
      <c r="J492" s="364"/>
      <c r="K492" s="364"/>
      <c r="L492" s="364"/>
    </row>
    <row r="493" spans="1:12" s="385" customFormat="1" ht="41.25" customHeight="1">
      <c r="A493" s="362"/>
      <c r="B493" s="362"/>
      <c r="C493" s="362"/>
      <c r="D493" s="362"/>
      <c r="E493" s="364"/>
      <c r="F493" s="364"/>
      <c r="G493" s="364"/>
      <c r="H493" s="364"/>
      <c r="I493" s="364"/>
      <c r="J493" s="364"/>
      <c r="K493" s="364"/>
      <c r="L493" s="364"/>
    </row>
    <row r="494" spans="1:12" s="385" customFormat="1" ht="41.25" customHeight="1">
      <c r="A494" s="362"/>
      <c r="B494" s="362"/>
      <c r="C494" s="362"/>
      <c r="D494" s="362"/>
      <c r="E494" s="364"/>
      <c r="F494" s="364"/>
      <c r="G494" s="364"/>
      <c r="H494" s="364"/>
      <c r="I494" s="364"/>
      <c r="J494" s="364"/>
      <c r="K494" s="364"/>
      <c r="L494" s="364"/>
    </row>
    <row r="495" spans="1:12" s="385" customFormat="1" ht="41.25" customHeight="1">
      <c r="A495" s="362"/>
      <c r="B495" s="362"/>
      <c r="C495" s="362"/>
      <c r="D495" s="362"/>
      <c r="E495" s="364"/>
      <c r="F495" s="364"/>
      <c r="G495" s="364"/>
      <c r="H495" s="364"/>
      <c r="I495" s="364"/>
      <c r="J495" s="364"/>
      <c r="K495" s="364"/>
      <c r="L495" s="364"/>
    </row>
    <row r="496" spans="1:12" s="385" customFormat="1" ht="41.25" customHeight="1">
      <c r="A496" s="362"/>
      <c r="B496" s="362"/>
      <c r="C496" s="362"/>
      <c r="D496" s="362"/>
      <c r="E496" s="364"/>
      <c r="F496" s="364"/>
      <c r="G496" s="364"/>
      <c r="H496" s="364"/>
      <c r="I496" s="364"/>
      <c r="J496" s="364"/>
      <c r="K496" s="364"/>
      <c r="L496" s="364"/>
    </row>
    <row r="497" spans="1:12" s="385" customFormat="1" ht="41.25" customHeight="1">
      <c r="A497" s="362"/>
      <c r="B497" s="362"/>
      <c r="C497" s="362"/>
      <c r="D497" s="362"/>
      <c r="E497" s="364"/>
      <c r="F497" s="364"/>
      <c r="G497" s="364"/>
      <c r="H497" s="364"/>
      <c r="I497" s="364"/>
      <c r="J497" s="364"/>
      <c r="K497" s="364"/>
      <c r="L497" s="364"/>
    </row>
    <row r="498" spans="1:12" s="385" customFormat="1" ht="41.25" customHeight="1">
      <c r="A498" s="362"/>
      <c r="B498" s="362"/>
      <c r="C498" s="362"/>
      <c r="D498" s="362"/>
      <c r="E498" s="364"/>
      <c r="F498" s="364"/>
      <c r="G498" s="364"/>
      <c r="H498" s="364"/>
      <c r="I498" s="364"/>
      <c r="J498" s="364"/>
      <c r="K498" s="364"/>
      <c r="L498" s="364"/>
    </row>
    <row r="499" spans="1:12" s="385" customFormat="1" ht="41.25" customHeight="1">
      <c r="A499" s="362"/>
      <c r="B499" s="362"/>
      <c r="C499" s="362"/>
      <c r="D499" s="362"/>
      <c r="E499" s="364"/>
      <c r="F499" s="364"/>
      <c r="G499" s="364"/>
      <c r="H499" s="364"/>
      <c r="I499" s="364"/>
      <c r="J499" s="364"/>
      <c r="K499" s="364"/>
      <c r="L499" s="364"/>
    </row>
    <row r="500" spans="1:12" s="385" customFormat="1" ht="41.25" customHeight="1">
      <c r="A500" s="362"/>
      <c r="B500" s="362"/>
      <c r="C500" s="362"/>
      <c r="D500" s="362"/>
      <c r="E500" s="364"/>
      <c r="F500" s="364"/>
      <c r="G500" s="364"/>
      <c r="H500" s="364"/>
      <c r="I500" s="364"/>
      <c r="J500" s="364"/>
      <c r="K500" s="364"/>
      <c r="L500" s="364"/>
    </row>
    <row r="501" spans="1:12" s="385" customFormat="1" ht="41.25" customHeight="1">
      <c r="A501" s="362"/>
      <c r="B501" s="362"/>
      <c r="C501" s="362"/>
      <c r="D501" s="362"/>
      <c r="E501" s="364"/>
      <c r="F501" s="364"/>
      <c r="G501" s="364"/>
      <c r="H501" s="364"/>
      <c r="I501" s="364"/>
      <c r="J501" s="364"/>
      <c r="K501" s="364"/>
      <c r="L501" s="364"/>
    </row>
    <row r="502" spans="1:12" s="385" customFormat="1" ht="41.25" customHeight="1">
      <c r="A502" s="362"/>
      <c r="B502" s="362"/>
      <c r="C502" s="362"/>
      <c r="D502" s="362"/>
      <c r="E502" s="364"/>
      <c r="F502" s="364"/>
      <c r="G502" s="364"/>
      <c r="H502" s="364"/>
      <c r="I502" s="364"/>
      <c r="J502" s="364"/>
      <c r="K502" s="364"/>
      <c r="L502" s="364"/>
    </row>
    <row r="503" spans="1:12" s="385" customFormat="1" ht="41.25" customHeight="1">
      <c r="A503" s="362"/>
      <c r="B503" s="362"/>
      <c r="C503" s="362"/>
      <c r="D503" s="362"/>
      <c r="E503" s="364"/>
      <c r="F503" s="364"/>
      <c r="G503" s="364"/>
      <c r="H503" s="364"/>
      <c r="I503" s="364"/>
      <c r="J503" s="364"/>
      <c r="K503" s="364"/>
      <c r="L503" s="364"/>
    </row>
    <row r="504" spans="1:12" s="385" customFormat="1" ht="41.25" customHeight="1">
      <c r="A504" s="362"/>
      <c r="B504" s="362"/>
      <c r="C504" s="362"/>
      <c r="D504" s="362"/>
      <c r="E504" s="364"/>
      <c r="F504" s="364"/>
      <c r="G504" s="364"/>
      <c r="H504" s="364"/>
      <c r="I504" s="364"/>
      <c r="J504" s="364"/>
      <c r="K504" s="364"/>
      <c r="L504" s="364"/>
    </row>
    <row r="505" spans="1:12" s="385" customFormat="1" ht="41.25" customHeight="1">
      <c r="A505" s="362"/>
      <c r="B505" s="362"/>
      <c r="C505" s="362"/>
      <c r="D505" s="362"/>
      <c r="E505" s="364"/>
      <c r="F505" s="364"/>
      <c r="G505" s="364"/>
      <c r="H505" s="364"/>
      <c r="I505" s="364"/>
      <c r="J505" s="364"/>
      <c r="K505" s="364"/>
      <c r="L505" s="364"/>
    </row>
    <row r="506" spans="1:12" s="385" customFormat="1" ht="41.25" customHeight="1">
      <c r="A506" s="362"/>
      <c r="B506" s="362"/>
      <c r="C506" s="362"/>
      <c r="D506" s="362"/>
      <c r="E506" s="364"/>
      <c r="F506" s="364"/>
      <c r="G506" s="364"/>
      <c r="H506" s="364"/>
      <c r="I506" s="364"/>
      <c r="J506" s="364"/>
      <c r="K506" s="364"/>
      <c r="L506" s="364"/>
    </row>
    <row r="507" spans="1:12" s="385" customFormat="1" ht="41.25" customHeight="1">
      <c r="A507" s="362"/>
      <c r="B507" s="362"/>
      <c r="C507" s="362"/>
      <c r="D507" s="362"/>
      <c r="E507" s="364"/>
      <c r="F507" s="364"/>
      <c r="G507" s="364"/>
      <c r="H507" s="364"/>
      <c r="I507" s="364"/>
      <c r="J507" s="364"/>
      <c r="K507" s="364"/>
      <c r="L507" s="364"/>
    </row>
    <row r="508" spans="1:12" s="385" customFormat="1" ht="41.25" customHeight="1">
      <c r="A508" s="362"/>
      <c r="B508" s="362"/>
      <c r="C508" s="362"/>
      <c r="D508" s="362"/>
      <c r="E508" s="364"/>
      <c r="F508" s="364"/>
      <c r="G508" s="364"/>
      <c r="H508" s="364"/>
      <c r="I508" s="364"/>
      <c r="J508" s="364"/>
      <c r="K508" s="364"/>
      <c r="L508" s="364"/>
    </row>
    <row r="509" spans="1:12" s="385" customFormat="1" ht="41.25" customHeight="1">
      <c r="A509" s="362"/>
      <c r="B509" s="362"/>
      <c r="C509" s="362"/>
      <c r="D509" s="362"/>
      <c r="E509" s="364"/>
      <c r="F509" s="364"/>
      <c r="G509" s="364"/>
      <c r="H509" s="364"/>
      <c r="I509" s="364"/>
      <c r="J509" s="364"/>
      <c r="K509" s="364"/>
      <c r="L509" s="364"/>
    </row>
    <row r="510" spans="1:12" s="385" customFormat="1" ht="41.25" customHeight="1">
      <c r="A510" s="362"/>
      <c r="B510" s="362"/>
      <c r="C510" s="362"/>
      <c r="D510" s="362"/>
      <c r="E510" s="364"/>
      <c r="F510" s="364"/>
      <c r="G510" s="364"/>
      <c r="H510" s="364"/>
      <c r="I510" s="364"/>
      <c r="J510" s="364"/>
      <c r="K510" s="364"/>
      <c r="L510" s="364"/>
    </row>
    <row r="511" spans="1:12" s="385" customFormat="1" ht="41.25" customHeight="1">
      <c r="A511" s="362"/>
      <c r="B511" s="362"/>
      <c r="C511" s="362"/>
      <c r="D511" s="362"/>
      <c r="E511" s="364"/>
      <c r="F511" s="364"/>
      <c r="G511" s="364"/>
      <c r="H511" s="364"/>
      <c r="I511" s="364"/>
      <c r="J511" s="364"/>
      <c r="K511" s="364"/>
      <c r="L511" s="364"/>
    </row>
    <row r="512" spans="1:12" s="385" customFormat="1" ht="41.25" customHeight="1">
      <c r="A512" s="362"/>
      <c r="B512" s="362"/>
      <c r="C512" s="362"/>
      <c r="D512" s="362"/>
      <c r="E512" s="364"/>
      <c r="F512" s="364"/>
      <c r="G512" s="364"/>
      <c r="H512" s="364"/>
      <c r="I512" s="364"/>
      <c r="J512" s="364"/>
      <c r="K512" s="364"/>
      <c r="L512" s="364"/>
    </row>
    <row r="513" spans="1:12" s="385" customFormat="1" ht="41.25" customHeight="1">
      <c r="A513" s="362"/>
      <c r="B513" s="362"/>
      <c r="C513" s="362"/>
      <c r="D513" s="362"/>
      <c r="E513" s="364"/>
      <c r="F513" s="364"/>
      <c r="G513" s="364"/>
      <c r="H513" s="364"/>
      <c r="I513" s="364"/>
      <c r="J513" s="364"/>
      <c r="K513" s="364"/>
      <c r="L513" s="364"/>
    </row>
    <row r="514" spans="1:12" s="385" customFormat="1" ht="41.25" customHeight="1">
      <c r="A514" s="362"/>
      <c r="B514" s="362"/>
      <c r="C514" s="362"/>
      <c r="D514" s="362"/>
      <c r="E514" s="364"/>
      <c r="F514" s="364"/>
      <c r="G514" s="364"/>
      <c r="H514" s="364"/>
      <c r="I514" s="364"/>
      <c r="J514" s="364"/>
      <c r="K514" s="364"/>
      <c r="L514" s="364"/>
    </row>
    <row r="515" spans="1:12" s="385" customFormat="1" ht="41.25" customHeight="1">
      <c r="A515" s="362"/>
      <c r="B515" s="362"/>
      <c r="C515" s="362"/>
      <c r="D515" s="362"/>
      <c r="E515" s="364"/>
      <c r="F515" s="364"/>
      <c r="G515" s="364"/>
      <c r="H515" s="364"/>
      <c r="I515" s="364"/>
      <c r="J515" s="364"/>
      <c r="K515" s="364"/>
      <c r="L515" s="364"/>
    </row>
    <row r="516" spans="1:12" s="385" customFormat="1" ht="41.25" customHeight="1">
      <c r="A516" s="362"/>
      <c r="B516" s="362"/>
      <c r="C516" s="362"/>
      <c r="D516" s="362"/>
      <c r="E516" s="364"/>
      <c r="F516" s="364"/>
      <c r="G516" s="364"/>
      <c r="H516" s="364"/>
      <c r="I516" s="364"/>
      <c r="J516" s="364"/>
      <c r="K516" s="364"/>
      <c r="L516" s="364"/>
    </row>
    <row r="517" spans="1:12" s="385" customFormat="1" ht="41.25" customHeight="1">
      <c r="A517" s="362"/>
      <c r="B517" s="362"/>
      <c r="C517" s="362"/>
      <c r="D517" s="362"/>
      <c r="E517" s="364"/>
      <c r="F517" s="364"/>
      <c r="G517" s="364"/>
      <c r="H517" s="364"/>
      <c r="I517" s="364"/>
      <c r="J517" s="364"/>
      <c r="K517" s="364"/>
      <c r="L517" s="364"/>
    </row>
    <row r="518" spans="1:12" s="385" customFormat="1" ht="41.25" customHeight="1">
      <c r="A518" s="362"/>
      <c r="B518" s="362"/>
      <c r="C518" s="362"/>
      <c r="D518" s="362"/>
      <c r="E518" s="364"/>
      <c r="F518" s="364"/>
      <c r="G518" s="364"/>
      <c r="H518" s="364"/>
      <c r="I518" s="364"/>
      <c r="J518" s="364"/>
      <c r="K518" s="364"/>
      <c r="L518" s="364"/>
    </row>
    <row r="519" spans="1:12" s="385" customFormat="1" ht="41.25" customHeight="1">
      <c r="A519" s="362"/>
      <c r="B519" s="362"/>
      <c r="C519" s="362"/>
      <c r="D519" s="362"/>
      <c r="E519" s="364"/>
      <c r="F519" s="364"/>
      <c r="G519" s="364"/>
      <c r="H519" s="364"/>
      <c r="I519" s="364"/>
      <c r="J519" s="364"/>
      <c r="K519" s="364"/>
      <c r="L519" s="364"/>
    </row>
    <row r="520" spans="1:12" s="385" customFormat="1" ht="41.25" customHeight="1">
      <c r="A520" s="362"/>
      <c r="B520" s="362"/>
      <c r="C520" s="362"/>
      <c r="D520" s="362"/>
      <c r="E520" s="364"/>
      <c r="F520" s="364"/>
      <c r="G520" s="364"/>
      <c r="H520" s="364"/>
      <c r="I520" s="364"/>
      <c r="J520" s="364"/>
      <c r="K520" s="364"/>
      <c r="L520" s="364"/>
    </row>
    <row r="521" spans="1:12" s="385" customFormat="1" ht="41.25" customHeight="1">
      <c r="A521" s="362"/>
      <c r="B521" s="362"/>
      <c r="C521" s="362"/>
      <c r="D521" s="362"/>
      <c r="E521" s="364"/>
      <c r="F521" s="364"/>
      <c r="G521" s="364"/>
      <c r="H521" s="364"/>
      <c r="I521" s="364"/>
      <c r="J521" s="364"/>
      <c r="K521" s="364"/>
      <c r="L521" s="364"/>
    </row>
    <row r="522" spans="1:12" s="385" customFormat="1" ht="41.25" customHeight="1">
      <c r="A522" s="362"/>
      <c r="B522" s="362"/>
      <c r="C522" s="362"/>
      <c r="D522" s="362"/>
      <c r="E522" s="364"/>
      <c r="F522" s="364"/>
      <c r="G522" s="364"/>
      <c r="H522" s="364"/>
      <c r="I522" s="364"/>
      <c r="J522" s="364"/>
      <c r="K522" s="364"/>
      <c r="L522" s="364"/>
    </row>
    <row r="523" spans="1:12" s="385" customFormat="1" ht="41.25" customHeight="1">
      <c r="A523" s="362"/>
      <c r="B523" s="362"/>
      <c r="C523" s="362"/>
      <c r="D523" s="362"/>
      <c r="E523" s="364"/>
      <c r="F523" s="364"/>
      <c r="G523" s="364"/>
      <c r="H523" s="364"/>
      <c r="I523" s="364"/>
      <c r="J523" s="364"/>
      <c r="K523" s="364"/>
      <c r="L523" s="364"/>
    </row>
    <row r="524" spans="1:12" s="385" customFormat="1" ht="41.25" customHeight="1">
      <c r="A524" s="362"/>
      <c r="B524" s="362"/>
      <c r="C524" s="362"/>
      <c r="D524" s="362"/>
      <c r="E524" s="364"/>
      <c r="F524" s="364"/>
      <c r="G524" s="364"/>
      <c r="H524" s="364"/>
      <c r="I524" s="364"/>
      <c r="J524" s="364"/>
      <c r="K524" s="364"/>
      <c r="L524" s="364"/>
    </row>
    <row r="525" spans="1:12" s="385" customFormat="1" ht="41.25" customHeight="1">
      <c r="A525" s="362"/>
      <c r="B525" s="362"/>
      <c r="C525" s="362"/>
      <c r="D525" s="362"/>
      <c r="E525" s="364"/>
      <c r="F525" s="364"/>
      <c r="G525" s="364"/>
      <c r="H525" s="364"/>
      <c r="I525" s="364"/>
      <c r="J525" s="364"/>
      <c r="K525" s="364"/>
      <c r="L525" s="364"/>
    </row>
    <row r="526" spans="1:12" s="385" customFormat="1" ht="41.25" customHeight="1">
      <c r="A526" s="362"/>
      <c r="B526" s="362"/>
      <c r="C526" s="362"/>
      <c r="D526" s="362"/>
      <c r="E526" s="364"/>
      <c r="F526" s="364"/>
      <c r="G526" s="364"/>
      <c r="H526" s="364"/>
      <c r="I526" s="364"/>
      <c r="J526" s="364"/>
      <c r="K526" s="364"/>
      <c r="L526" s="364"/>
    </row>
    <row r="527" spans="1:12" s="385" customFormat="1" ht="41.25" customHeight="1">
      <c r="A527" s="362"/>
      <c r="B527" s="362"/>
      <c r="C527" s="362"/>
      <c r="D527" s="362"/>
      <c r="E527" s="364"/>
      <c r="F527" s="364"/>
      <c r="G527" s="364"/>
      <c r="H527" s="364"/>
      <c r="I527" s="364"/>
      <c r="J527" s="364"/>
      <c r="K527" s="364"/>
      <c r="L527" s="364"/>
    </row>
    <row r="528" spans="1:12" s="385" customFormat="1" ht="41.25" customHeight="1">
      <c r="A528" s="362"/>
      <c r="B528" s="362"/>
      <c r="C528" s="362"/>
      <c r="D528" s="362"/>
      <c r="E528" s="364"/>
      <c r="F528" s="364"/>
      <c r="G528" s="364"/>
      <c r="H528" s="364"/>
      <c r="I528" s="364"/>
      <c r="J528" s="364"/>
      <c r="K528" s="364"/>
      <c r="L528" s="364"/>
    </row>
    <row r="529" spans="1:12" s="385" customFormat="1" ht="41.25" customHeight="1">
      <c r="A529" s="362"/>
      <c r="B529" s="362"/>
      <c r="C529" s="362"/>
      <c r="D529" s="362"/>
      <c r="E529" s="364"/>
      <c r="F529" s="364"/>
      <c r="G529" s="364"/>
      <c r="H529" s="364"/>
      <c r="I529" s="364"/>
      <c r="J529" s="364"/>
      <c r="K529" s="364"/>
      <c r="L529" s="364"/>
    </row>
    <row r="530" spans="1:12" s="385" customFormat="1" ht="41.25" customHeight="1">
      <c r="A530" s="362"/>
      <c r="B530" s="362"/>
      <c r="C530" s="362"/>
      <c r="D530" s="362"/>
      <c r="E530" s="364"/>
      <c r="F530" s="364"/>
      <c r="G530" s="364"/>
      <c r="H530" s="364"/>
      <c r="I530" s="364"/>
      <c r="J530" s="364"/>
      <c r="K530" s="364"/>
      <c r="L530" s="364"/>
    </row>
    <row r="531" spans="1:12" s="385" customFormat="1" ht="41.25" customHeight="1">
      <c r="A531" s="362"/>
      <c r="B531" s="362"/>
      <c r="C531" s="362"/>
      <c r="D531" s="362"/>
      <c r="E531" s="364"/>
      <c r="F531" s="364"/>
      <c r="G531" s="364"/>
      <c r="H531" s="364"/>
      <c r="I531" s="364"/>
      <c r="J531" s="364"/>
      <c r="K531" s="364"/>
      <c r="L531" s="364"/>
    </row>
    <row r="532" spans="1:12" s="385" customFormat="1" ht="41.25" customHeight="1">
      <c r="A532" s="362"/>
      <c r="B532" s="362"/>
      <c r="C532" s="362"/>
      <c r="D532" s="362"/>
      <c r="E532" s="364"/>
      <c r="F532" s="364"/>
      <c r="G532" s="364"/>
      <c r="H532" s="364"/>
      <c r="I532" s="364"/>
      <c r="J532" s="364"/>
      <c r="K532" s="364"/>
      <c r="L532" s="364"/>
    </row>
    <row r="533" spans="1:12" s="385" customFormat="1" ht="41.25" customHeight="1">
      <c r="A533" s="362"/>
      <c r="B533" s="362"/>
      <c r="C533" s="362"/>
      <c r="D533" s="362"/>
      <c r="E533" s="364"/>
      <c r="F533" s="364"/>
      <c r="G533" s="364"/>
      <c r="H533" s="364"/>
      <c r="I533" s="364"/>
      <c r="J533" s="364"/>
      <c r="K533" s="364"/>
      <c r="L533" s="364"/>
    </row>
    <row r="534" spans="1:12" s="385" customFormat="1" ht="41.25" customHeight="1">
      <c r="A534" s="362"/>
      <c r="B534" s="362"/>
      <c r="C534" s="362"/>
      <c r="D534" s="362"/>
      <c r="E534" s="364"/>
      <c r="F534" s="364"/>
      <c r="G534" s="364"/>
      <c r="H534" s="364"/>
      <c r="I534" s="364"/>
      <c r="J534" s="364"/>
      <c r="K534" s="364"/>
      <c r="L534" s="364"/>
    </row>
    <row r="535" spans="1:12" s="385" customFormat="1" ht="41.25" customHeight="1">
      <c r="A535" s="362"/>
      <c r="B535" s="362"/>
      <c r="C535" s="362"/>
      <c r="D535" s="362"/>
      <c r="E535" s="364"/>
      <c r="F535" s="364"/>
      <c r="G535" s="364"/>
      <c r="H535" s="364"/>
      <c r="I535" s="364"/>
      <c r="J535" s="364"/>
      <c r="K535" s="364"/>
      <c r="L535" s="364"/>
    </row>
    <row r="536" spans="1:12" s="385" customFormat="1" ht="41.25" customHeight="1">
      <c r="A536" s="362"/>
      <c r="B536" s="362"/>
      <c r="C536" s="362"/>
      <c r="D536" s="362"/>
      <c r="E536" s="364"/>
      <c r="F536" s="364"/>
      <c r="G536" s="364"/>
      <c r="H536" s="364"/>
      <c r="I536" s="364"/>
      <c r="J536" s="364"/>
      <c r="K536" s="364"/>
      <c r="L536" s="364"/>
    </row>
    <row r="537" spans="1:12" s="385" customFormat="1" ht="41.25" customHeight="1">
      <c r="A537" s="362"/>
      <c r="B537" s="362"/>
      <c r="C537" s="362"/>
      <c r="D537" s="362"/>
      <c r="E537" s="364"/>
      <c r="F537" s="364"/>
      <c r="G537" s="364"/>
      <c r="H537" s="364"/>
      <c r="I537" s="364"/>
      <c r="J537" s="364"/>
      <c r="K537" s="364"/>
      <c r="L537" s="364"/>
    </row>
    <row r="538" spans="1:12" s="385" customFormat="1" ht="41.25" customHeight="1">
      <c r="A538" s="362"/>
      <c r="B538" s="362"/>
      <c r="C538" s="362"/>
      <c r="D538" s="362"/>
      <c r="E538" s="364"/>
      <c r="F538" s="364"/>
      <c r="G538" s="364"/>
      <c r="H538" s="364"/>
      <c r="I538" s="364"/>
      <c r="J538" s="364"/>
      <c r="K538" s="364"/>
      <c r="L538" s="364"/>
    </row>
    <row r="539" spans="1:12" s="385" customFormat="1" ht="41.25" customHeight="1">
      <c r="A539" s="362"/>
      <c r="B539" s="362"/>
      <c r="C539" s="362"/>
      <c r="D539" s="362"/>
      <c r="E539" s="364"/>
      <c r="F539" s="364"/>
      <c r="G539" s="364"/>
      <c r="H539" s="364"/>
      <c r="I539" s="364"/>
      <c r="J539" s="364"/>
      <c r="K539" s="364"/>
      <c r="L539" s="364"/>
    </row>
    <row r="540" spans="1:12" s="385" customFormat="1" ht="41.25" customHeight="1">
      <c r="A540" s="362"/>
      <c r="B540" s="362"/>
      <c r="C540" s="362"/>
      <c r="D540" s="362"/>
      <c r="E540" s="364"/>
      <c r="F540" s="364"/>
      <c r="G540" s="364"/>
      <c r="H540" s="364"/>
      <c r="I540" s="364"/>
      <c r="J540" s="364"/>
      <c r="K540" s="364"/>
      <c r="L540" s="364"/>
    </row>
    <row r="541" spans="1:12" s="385" customFormat="1" ht="41.25" customHeight="1">
      <c r="A541" s="362"/>
      <c r="B541" s="362"/>
      <c r="C541" s="362"/>
      <c r="D541" s="362"/>
      <c r="E541" s="364"/>
      <c r="F541" s="364"/>
      <c r="G541" s="364"/>
      <c r="H541" s="364"/>
      <c r="I541" s="364"/>
      <c r="J541" s="364"/>
      <c r="K541" s="364"/>
      <c r="L541" s="364"/>
    </row>
    <row r="542" spans="1:12" s="385" customFormat="1" ht="41.25" customHeight="1">
      <c r="A542" s="362"/>
      <c r="B542" s="362"/>
      <c r="C542" s="362"/>
      <c r="D542" s="362"/>
      <c r="E542" s="364"/>
      <c r="F542" s="364"/>
      <c r="G542" s="364"/>
      <c r="H542" s="364"/>
      <c r="I542" s="364"/>
      <c r="J542" s="364"/>
      <c r="K542" s="364"/>
      <c r="L542" s="364"/>
    </row>
    <row r="543" spans="1:12" s="385" customFormat="1" ht="41.25" customHeight="1">
      <c r="A543" s="362"/>
      <c r="B543" s="362"/>
      <c r="C543" s="362"/>
      <c r="D543" s="362"/>
      <c r="E543" s="364"/>
      <c r="F543" s="364"/>
      <c r="G543" s="364"/>
      <c r="H543" s="364"/>
      <c r="I543" s="364"/>
      <c r="J543" s="364"/>
      <c r="K543" s="364"/>
      <c r="L543" s="364"/>
    </row>
    <row r="544" spans="1:12" s="385" customFormat="1" ht="41.25" customHeight="1">
      <c r="A544" s="362"/>
      <c r="B544" s="362"/>
      <c r="C544" s="362"/>
      <c r="D544" s="362"/>
      <c r="E544" s="364"/>
      <c r="F544" s="364"/>
      <c r="G544" s="364"/>
      <c r="H544" s="364"/>
      <c r="I544" s="364"/>
      <c r="J544" s="364"/>
      <c r="K544" s="364"/>
      <c r="L544" s="364"/>
    </row>
    <row r="545" spans="1:12" s="385" customFormat="1" ht="41.25" customHeight="1">
      <c r="A545" s="362"/>
      <c r="B545" s="362"/>
      <c r="C545" s="362"/>
      <c r="D545" s="362"/>
      <c r="E545" s="364"/>
      <c r="F545" s="364"/>
      <c r="G545" s="364"/>
      <c r="H545" s="364"/>
      <c r="I545" s="364"/>
      <c r="J545" s="364"/>
      <c r="K545" s="364"/>
      <c r="L545" s="364"/>
    </row>
    <row r="546" spans="1:12" s="385" customFormat="1" ht="41.25" customHeight="1">
      <c r="A546" s="362"/>
      <c r="B546" s="362"/>
      <c r="C546" s="362"/>
      <c r="D546" s="362"/>
      <c r="E546" s="364"/>
      <c r="F546" s="364"/>
      <c r="G546" s="364"/>
      <c r="H546" s="364"/>
      <c r="I546" s="364"/>
      <c r="J546" s="364"/>
      <c r="K546" s="364"/>
      <c r="L546" s="364"/>
    </row>
    <row r="547" spans="1:12" s="385" customFormat="1" ht="41.25" customHeight="1">
      <c r="A547" s="362"/>
      <c r="B547" s="362"/>
      <c r="C547" s="362"/>
      <c r="D547" s="362"/>
      <c r="E547" s="364"/>
      <c r="F547" s="364"/>
      <c r="G547" s="364"/>
      <c r="H547" s="364"/>
      <c r="I547" s="364"/>
      <c r="J547" s="364"/>
      <c r="K547" s="364"/>
      <c r="L547" s="364"/>
    </row>
    <row r="548" spans="1:12" s="385" customFormat="1" ht="41.25" customHeight="1">
      <c r="A548" s="362"/>
      <c r="B548" s="362"/>
      <c r="C548" s="362"/>
      <c r="D548" s="362"/>
      <c r="E548" s="364"/>
      <c r="F548" s="364"/>
      <c r="G548" s="364"/>
      <c r="H548" s="364"/>
      <c r="I548" s="364"/>
      <c r="J548" s="364"/>
      <c r="K548" s="364"/>
      <c r="L548" s="364"/>
    </row>
    <row r="549" spans="1:12" s="385" customFormat="1" ht="41.25" customHeight="1">
      <c r="A549" s="362"/>
      <c r="B549" s="362"/>
      <c r="C549" s="362"/>
      <c r="D549" s="362"/>
      <c r="E549" s="364"/>
      <c r="F549" s="364"/>
      <c r="G549" s="364"/>
      <c r="H549" s="364"/>
      <c r="I549" s="364"/>
      <c r="J549" s="364"/>
      <c r="K549" s="364"/>
      <c r="L549" s="364"/>
    </row>
    <row r="550" spans="1:12" s="385" customFormat="1" ht="41.25" customHeight="1">
      <c r="A550" s="362"/>
      <c r="B550" s="362"/>
      <c r="C550" s="362"/>
      <c r="D550" s="362"/>
      <c r="E550" s="364"/>
      <c r="F550" s="364"/>
      <c r="G550" s="364"/>
      <c r="H550" s="364"/>
      <c r="I550" s="364"/>
      <c r="J550" s="364"/>
      <c r="K550" s="364"/>
      <c r="L550" s="364"/>
    </row>
    <row r="551" spans="1:12" s="385" customFormat="1" ht="41.25" customHeight="1">
      <c r="A551" s="362"/>
      <c r="B551" s="362"/>
      <c r="C551" s="362"/>
      <c r="D551" s="362"/>
      <c r="E551" s="364"/>
      <c r="F551" s="364"/>
      <c r="G551" s="364"/>
      <c r="H551" s="364"/>
      <c r="I551" s="364"/>
      <c r="J551" s="364"/>
      <c r="K551" s="364"/>
      <c r="L551" s="364"/>
    </row>
    <row r="552" spans="1:12" s="385" customFormat="1" ht="41.25" customHeight="1">
      <c r="A552" s="362"/>
      <c r="B552" s="362"/>
      <c r="C552" s="362"/>
      <c r="D552" s="362"/>
      <c r="E552" s="364"/>
      <c r="F552" s="364"/>
      <c r="G552" s="364"/>
      <c r="H552" s="364"/>
      <c r="I552" s="364"/>
      <c r="J552" s="364"/>
      <c r="K552" s="364"/>
      <c r="L552" s="364"/>
    </row>
    <row r="553" spans="1:12" s="385" customFormat="1" ht="41.25" customHeight="1">
      <c r="A553" s="362"/>
      <c r="B553" s="362"/>
      <c r="C553" s="362"/>
      <c r="D553" s="362"/>
      <c r="E553" s="364"/>
      <c r="F553" s="364"/>
      <c r="G553" s="364"/>
      <c r="H553" s="364"/>
      <c r="I553" s="364"/>
      <c r="J553" s="364"/>
      <c r="K553" s="364"/>
      <c r="L553" s="364"/>
    </row>
    <row r="554" spans="1:12" s="385" customFormat="1" ht="41.25" customHeight="1">
      <c r="A554" s="362"/>
      <c r="B554" s="362"/>
      <c r="C554" s="362"/>
      <c r="D554" s="362"/>
      <c r="E554" s="364"/>
      <c r="F554" s="364"/>
      <c r="G554" s="364"/>
      <c r="H554" s="364"/>
      <c r="I554" s="364"/>
      <c r="J554" s="364"/>
      <c r="K554" s="364"/>
      <c r="L554" s="364"/>
    </row>
    <row r="555" spans="1:12" s="385" customFormat="1" ht="41.25" customHeight="1">
      <c r="A555" s="362"/>
      <c r="B555" s="362"/>
      <c r="C555" s="362"/>
      <c r="D555" s="362"/>
      <c r="E555" s="364"/>
      <c r="F555" s="364"/>
      <c r="G555" s="364"/>
      <c r="H555" s="364"/>
      <c r="I555" s="364"/>
      <c r="J555" s="364"/>
      <c r="K555" s="364"/>
      <c r="L555" s="364"/>
    </row>
    <row r="556" spans="1:12" s="385" customFormat="1" ht="41.25" customHeight="1">
      <c r="A556" s="362"/>
      <c r="B556" s="362"/>
      <c r="C556" s="362"/>
      <c r="D556" s="362"/>
      <c r="E556" s="364"/>
      <c r="F556" s="364"/>
      <c r="G556" s="364"/>
      <c r="H556" s="364"/>
      <c r="I556" s="364"/>
      <c r="J556" s="364"/>
      <c r="K556" s="364"/>
      <c r="L556" s="364"/>
    </row>
    <row r="557" spans="1:12" s="385" customFormat="1" ht="41.25" customHeight="1">
      <c r="A557" s="362"/>
      <c r="B557" s="362"/>
      <c r="C557" s="362"/>
      <c r="D557" s="362"/>
      <c r="E557" s="364"/>
      <c r="F557" s="364"/>
      <c r="G557" s="364"/>
      <c r="H557" s="364"/>
      <c r="I557" s="364"/>
      <c r="J557" s="364"/>
      <c r="K557" s="364"/>
      <c r="L557" s="364"/>
    </row>
    <row r="558" spans="1:12" s="385" customFormat="1" ht="41.25" customHeight="1">
      <c r="A558" s="362"/>
      <c r="B558" s="362"/>
      <c r="C558" s="362"/>
      <c r="D558" s="362"/>
      <c r="E558" s="364"/>
      <c r="F558" s="364"/>
      <c r="G558" s="364"/>
      <c r="H558" s="364"/>
      <c r="I558" s="364"/>
      <c r="J558" s="364"/>
      <c r="K558" s="364"/>
      <c r="L558" s="364"/>
    </row>
    <row r="559" spans="1:12" s="385" customFormat="1" ht="41.25" customHeight="1">
      <c r="A559" s="362"/>
      <c r="B559" s="362"/>
      <c r="C559" s="362"/>
      <c r="D559" s="362"/>
      <c r="E559" s="364"/>
      <c r="F559" s="364"/>
      <c r="G559" s="364"/>
      <c r="H559" s="364"/>
      <c r="I559" s="364"/>
      <c r="J559" s="364"/>
      <c r="K559" s="364"/>
      <c r="L559" s="364"/>
    </row>
    <row r="560" spans="1:12" s="385" customFormat="1" ht="41.25" customHeight="1">
      <c r="A560" s="362"/>
      <c r="B560" s="362"/>
      <c r="C560" s="362"/>
      <c r="D560" s="362"/>
      <c r="E560" s="364"/>
      <c r="F560" s="364"/>
      <c r="G560" s="364"/>
      <c r="H560" s="364"/>
      <c r="I560" s="364"/>
      <c r="J560" s="364"/>
      <c r="K560" s="364"/>
      <c r="L560" s="364"/>
    </row>
    <row r="561" spans="1:12" s="385" customFormat="1" ht="41.25" customHeight="1">
      <c r="A561" s="362"/>
      <c r="B561" s="362"/>
      <c r="C561" s="362"/>
      <c r="D561" s="362"/>
      <c r="E561" s="364"/>
      <c r="F561" s="364"/>
      <c r="G561" s="364"/>
      <c r="H561" s="364"/>
      <c r="I561" s="364"/>
      <c r="J561" s="364"/>
      <c r="K561" s="364"/>
      <c r="L561" s="364"/>
    </row>
    <row r="562" spans="1:12" s="385" customFormat="1" ht="41.25" customHeight="1">
      <c r="A562" s="362"/>
      <c r="B562" s="362"/>
      <c r="C562" s="362"/>
      <c r="D562" s="362"/>
      <c r="E562" s="364"/>
      <c r="F562" s="364"/>
      <c r="G562" s="364"/>
      <c r="H562" s="364"/>
      <c r="I562" s="364"/>
      <c r="J562" s="364"/>
      <c r="K562" s="364"/>
      <c r="L562" s="364"/>
    </row>
    <row r="563" spans="1:12" s="385" customFormat="1" ht="41.25" customHeight="1">
      <c r="A563" s="362"/>
      <c r="B563" s="362"/>
      <c r="C563" s="362"/>
      <c r="D563" s="362"/>
      <c r="E563" s="364"/>
      <c r="F563" s="364"/>
      <c r="G563" s="364"/>
      <c r="H563" s="364"/>
      <c r="I563" s="364"/>
      <c r="J563" s="364"/>
      <c r="K563" s="364"/>
      <c r="L563" s="364"/>
    </row>
    <row r="564" spans="1:12" s="385" customFormat="1" ht="41.25" customHeight="1">
      <c r="A564" s="362"/>
      <c r="B564" s="362"/>
      <c r="C564" s="362"/>
      <c r="D564" s="362"/>
      <c r="E564" s="364"/>
      <c r="F564" s="364"/>
      <c r="G564" s="364"/>
      <c r="H564" s="364"/>
      <c r="I564" s="364"/>
      <c r="J564" s="364"/>
      <c r="K564" s="364"/>
      <c r="L564" s="364"/>
    </row>
    <row r="565" spans="1:12" s="385" customFormat="1" ht="41.25" customHeight="1">
      <c r="A565" s="362"/>
      <c r="B565" s="362"/>
      <c r="C565" s="362"/>
      <c r="D565" s="362"/>
      <c r="E565" s="364"/>
      <c r="F565" s="364"/>
      <c r="G565" s="364"/>
      <c r="H565" s="364"/>
      <c r="I565" s="364"/>
      <c r="J565" s="364"/>
      <c r="K565" s="364"/>
      <c r="L565" s="364"/>
    </row>
    <row r="566" spans="1:12" s="385" customFormat="1" ht="41.25" customHeight="1">
      <c r="A566" s="362"/>
      <c r="B566" s="362"/>
      <c r="C566" s="362"/>
      <c r="D566" s="362"/>
      <c r="E566" s="364"/>
      <c r="F566" s="364"/>
      <c r="G566" s="364"/>
      <c r="H566" s="364"/>
      <c r="I566" s="364"/>
      <c r="J566" s="364"/>
      <c r="K566" s="364"/>
      <c r="L566" s="364"/>
    </row>
    <row r="567" spans="1:12" s="385" customFormat="1" ht="41.25" customHeight="1">
      <c r="A567" s="362"/>
      <c r="B567" s="362"/>
      <c r="C567" s="362"/>
      <c r="D567" s="362"/>
      <c r="E567" s="364"/>
      <c r="F567" s="364"/>
      <c r="G567" s="364"/>
      <c r="H567" s="364"/>
      <c r="I567" s="364"/>
      <c r="J567" s="364"/>
      <c r="K567" s="364"/>
      <c r="L567" s="364"/>
    </row>
    <row r="568" spans="1:12" s="385" customFormat="1" ht="41.25" customHeight="1">
      <c r="A568" s="362"/>
      <c r="B568" s="362"/>
      <c r="C568" s="362"/>
      <c r="D568" s="362"/>
      <c r="E568" s="364"/>
      <c r="F568" s="364"/>
      <c r="G568" s="364"/>
      <c r="H568" s="364"/>
      <c r="I568" s="364"/>
      <c r="J568" s="364"/>
      <c r="K568" s="364"/>
      <c r="L568" s="364"/>
    </row>
    <row r="569" spans="1:12" s="385" customFormat="1" ht="41.25" customHeight="1">
      <c r="A569" s="362"/>
      <c r="B569" s="362"/>
      <c r="C569" s="362"/>
      <c r="D569" s="362"/>
      <c r="E569" s="364"/>
      <c r="F569" s="364"/>
      <c r="G569" s="364"/>
      <c r="H569" s="364"/>
      <c r="I569" s="364"/>
      <c r="J569" s="364"/>
      <c r="K569" s="364"/>
      <c r="L569" s="364"/>
    </row>
    <row r="570" spans="1:12" s="385" customFormat="1" ht="41.25" customHeight="1">
      <c r="A570" s="362"/>
      <c r="B570" s="362"/>
      <c r="C570" s="362"/>
      <c r="D570" s="362"/>
      <c r="E570" s="364"/>
      <c r="F570" s="364"/>
      <c r="G570" s="364"/>
      <c r="H570" s="364"/>
      <c r="I570" s="364"/>
      <c r="J570" s="364"/>
      <c r="K570" s="364"/>
      <c r="L570" s="364"/>
    </row>
    <row r="571" spans="1:12" s="385" customFormat="1" ht="41.25" customHeight="1">
      <c r="A571" s="362"/>
      <c r="B571" s="362"/>
      <c r="C571" s="362"/>
      <c r="D571" s="362"/>
      <c r="E571" s="364"/>
      <c r="F571" s="364"/>
      <c r="G571" s="364"/>
      <c r="H571" s="364"/>
      <c r="I571" s="364"/>
      <c r="J571" s="364"/>
      <c r="K571" s="364"/>
      <c r="L571" s="364"/>
    </row>
    <row r="572" spans="1:12" s="385" customFormat="1" ht="41.25" customHeight="1">
      <c r="A572" s="362"/>
      <c r="B572" s="362"/>
      <c r="C572" s="362"/>
      <c r="D572" s="362"/>
      <c r="E572" s="364"/>
      <c r="F572" s="364"/>
      <c r="G572" s="364"/>
      <c r="H572" s="364"/>
      <c r="I572" s="364"/>
      <c r="J572" s="364"/>
      <c r="K572" s="364"/>
      <c r="L572" s="364"/>
    </row>
    <row r="573" spans="1:12" s="385" customFormat="1" ht="41.25" customHeight="1">
      <c r="A573" s="362"/>
      <c r="B573" s="362"/>
      <c r="C573" s="362"/>
      <c r="D573" s="362"/>
      <c r="E573" s="364"/>
      <c r="F573" s="364"/>
      <c r="G573" s="364"/>
      <c r="H573" s="364"/>
      <c r="I573" s="364"/>
      <c r="J573" s="364"/>
      <c r="K573" s="364"/>
      <c r="L573" s="364"/>
    </row>
    <row r="574" spans="1:12" s="385" customFormat="1" ht="41.25" customHeight="1">
      <c r="A574" s="362"/>
      <c r="B574" s="362"/>
      <c r="C574" s="362"/>
      <c r="D574" s="362"/>
      <c r="E574" s="364"/>
      <c r="F574" s="364"/>
      <c r="G574" s="364"/>
      <c r="H574" s="364"/>
      <c r="I574" s="364"/>
      <c r="J574" s="364"/>
      <c r="K574" s="364"/>
      <c r="L574" s="364"/>
    </row>
    <row r="575" spans="1:12" s="385" customFormat="1" ht="41.25" customHeight="1">
      <c r="A575" s="362"/>
      <c r="B575" s="362"/>
      <c r="C575" s="362"/>
      <c r="D575" s="362"/>
      <c r="E575" s="364"/>
      <c r="F575" s="364"/>
      <c r="G575" s="364"/>
      <c r="H575" s="364"/>
      <c r="I575" s="364"/>
      <c r="J575" s="364"/>
      <c r="K575" s="364"/>
      <c r="L575" s="364"/>
    </row>
    <row r="576" spans="1:12" s="385" customFormat="1" ht="41.25" customHeight="1">
      <c r="A576" s="362"/>
      <c r="B576" s="362"/>
      <c r="C576" s="362"/>
      <c r="D576" s="362"/>
      <c r="E576" s="364"/>
      <c r="F576" s="364"/>
      <c r="G576" s="364"/>
      <c r="H576" s="364"/>
      <c r="I576" s="364"/>
      <c r="J576" s="364"/>
      <c r="K576" s="364"/>
      <c r="L576" s="364"/>
    </row>
    <row r="577" spans="1:12" s="385" customFormat="1" ht="41.25" customHeight="1">
      <c r="A577" s="362"/>
      <c r="B577" s="362"/>
      <c r="C577" s="362"/>
      <c r="D577" s="362"/>
      <c r="E577" s="364"/>
      <c r="F577" s="364"/>
      <c r="G577" s="364"/>
      <c r="H577" s="364"/>
      <c r="I577" s="364"/>
      <c r="J577" s="364"/>
      <c r="K577" s="364"/>
      <c r="L577" s="364"/>
    </row>
    <row r="578" spans="1:12" s="385" customFormat="1" ht="41.25" customHeight="1">
      <c r="A578" s="362"/>
      <c r="B578" s="362"/>
      <c r="C578" s="362"/>
      <c r="D578" s="362"/>
      <c r="E578" s="364"/>
      <c r="F578" s="364"/>
      <c r="G578" s="364"/>
      <c r="H578" s="364"/>
      <c r="I578" s="364"/>
      <c r="J578" s="364"/>
      <c r="K578" s="364"/>
      <c r="L578" s="364"/>
    </row>
    <row r="579" spans="1:12" s="385" customFormat="1" ht="41.25" customHeight="1">
      <c r="A579" s="362"/>
      <c r="B579" s="362"/>
      <c r="C579" s="362"/>
      <c r="D579" s="362"/>
      <c r="E579" s="364"/>
      <c r="F579" s="364"/>
      <c r="G579" s="364"/>
      <c r="H579" s="364"/>
      <c r="I579" s="364"/>
      <c r="J579" s="364"/>
      <c r="K579" s="364"/>
      <c r="L579" s="364"/>
    </row>
    <row r="580" spans="1:12" s="385" customFormat="1" ht="41.25" customHeight="1">
      <c r="A580" s="362"/>
      <c r="B580" s="362"/>
      <c r="C580" s="362"/>
      <c r="D580" s="362"/>
      <c r="E580" s="364"/>
      <c r="F580" s="364"/>
      <c r="G580" s="364"/>
      <c r="H580" s="364"/>
      <c r="I580" s="364"/>
      <c r="J580" s="364"/>
      <c r="K580" s="364"/>
      <c r="L580" s="364"/>
    </row>
    <row r="581" spans="1:12" s="385" customFormat="1" ht="41.25" customHeight="1">
      <c r="A581" s="362"/>
      <c r="B581" s="362"/>
      <c r="C581" s="362"/>
      <c r="D581" s="362"/>
      <c r="E581" s="364"/>
      <c r="F581" s="364"/>
      <c r="G581" s="364"/>
      <c r="H581" s="364"/>
      <c r="I581" s="364"/>
      <c r="J581" s="364"/>
      <c r="K581" s="364"/>
      <c r="L581" s="364"/>
    </row>
    <row r="582" spans="1:12" s="385" customFormat="1" ht="41.25" customHeight="1">
      <c r="A582" s="362"/>
      <c r="B582" s="362"/>
      <c r="C582" s="362"/>
      <c r="D582" s="362"/>
      <c r="E582" s="364"/>
      <c r="F582" s="364"/>
      <c r="G582" s="364"/>
      <c r="H582" s="364"/>
      <c r="I582" s="364"/>
      <c r="J582" s="364"/>
      <c r="K582" s="364"/>
      <c r="L582" s="364"/>
    </row>
    <row r="583" spans="1:12" s="385" customFormat="1" ht="41.25" customHeight="1">
      <c r="A583" s="362"/>
      <c r="B583" s="362"/>
      <c r="C583" s="362"/>
      <c r="D583" s="362"/>
      <c r="E583" s="364"/>
      <c r="F583" s="364"/>
      <c r="G583" s="364"/>
      <c r="H583" s="364"/>
      <c r="I583" s="364"/>
      <c r="J583" s="364"/>
      <c r="K583" s="364"/>
      <c r="L583" s="364"/>
    </row>
    <row r="584" spans="1:12" s="385" customFormat="1" ht="41.25" customHeight="1">
      <c r="A584" s="362"/>
      <c r="B584" s="362"/>
      <c r="C584" s="362"/>
      <c r="D584" s="362"/>
      <c r="E584" s="364"/>
      <c r="F584" s="364"/>
      <c r="G584" s="364"/>
      <c r="H584" s="364"/>
      <c r="I584" s="364"/>
      <c r="J584" s="364"/>
      <c r="K584" s="364"/>
      <c r="L584" s="364"/>
    </row>
    <row r="585" spans="1:12" s="385" customFormat="1" ht="41.25" customHeight="1">
      <c r="A585" s="362"/>
      <c r="B585" s="362"/>
      <c r="C585" s="362"/>
      <c r="D585" s="362"/>
      <c r="E585" s="364"/>
      <c r="F585" s="364"/>
      <c r="G585" s="364"/>
      <c r="H585" s="364"/>
      <c r="I585" s="364"/>
      <c r="J585" s="364"/>
      <c r="K585" s="364"/>
      <c r="L585" s="364"/>
    </row>
    <row r="586" spans="1:12" s="385" customFormat="1" ht="41.25" customHeight="1">
      <c r="A586" s="362"/>
      <c r="B586" s="362"/>
      <c r="C586" s="362"/>
      <c r="D586" s="362"/>
      <c r="E586" s="364"/>
      <c r="F586" s="364"/>
      <c r="G586" s="364"/>
      <c r="H586" s="364"/>
      <c r="I586" s="364"/>
      <c r="J586" s="364"/>
      <c r="K586" s="364"/>
      <c r="L586" s="364"/>
    </row>
    <row r="587" spans="1:12" s="385" customFormat="1" ht="41.25" customHeight="1">
      <c r="A587" s="362"/>
      <c r="B587" s="362"/>
      <c r="C587" s="362"/>
      <c r="D587" s="362"/>
      <c r="E587" s="364"/>
      <c r="F587" s="364"/>
      <c r="G587" s="364"/>
      <c r="H587" s="364"/>
      <c r="I587" s="364"/>
      <c r="J587" s="364"/>
      <c r="K587" s="364"/>
      <c r="L587" s="364"/>
    </row>
    <row r="588" spans="1:12" s="385" customFormat="1" ht="41.25" customHeight="1">
      <c r="A588" s="362"/>
      <c r="B588" s="362"/>
      <c r="C588" s="362"/>
      <c r="D588" s="362"/>
      <c r="E588" s="364"/>
      <c r="F588" s="364"/>
      <c r="G588" s="364"/>
      <c r="H588" s="364"/>
      <c r="I588" s="364"/>
      <c r="J588" s="364"/>
      <c r="K588" s="364"/>
      <c r="L588" s="364"/>
    </row>
    <row r="589" spans="1:12" s="385" customFormat="1" ht="41.25" customHeight="1">
      <c r="A589" s="362"/>
      <c r="B589" s="362"/>
      <c r="C589" s="362"/>
      <c r="D589" s="362"/>
      <c r="E589" s="364"/>
      <c r="F589" s="364"/>
      <c r="G589" s="364"/>
      <c r="H589" s="364"/>
      <c r="I589" s="364"/>
      <c r="J589" s="364"/>
      <c r="K589" s="364"/>
      <c r="L589" s="364"/>
    </row>
    <row r="590" spans="1:12" s="385" customFormat="1" ht="41.25" customHeight="1">
      <c r="A590" s="362"/>
      <c r="B590" s="362"/>
      <c r="C590" s="362"/>
      <c r="D590" s="362"/>
      <c r="E590" s="364"/>
      <c r="F590" s="364"/>
      <c r="G590" s="364"/>
      <c r="H590" s="364"/>
      <c r="I590" s="364"/>
      <c r="J590" s="364"/>
      <c r="K590" s="364"/>
      <c r="L590" s="364"/>
    </row>
    <row r="591" spans="1:12" s="385" customFormat="1" ht="41.25" customHeight="1">
      <c r="A591" s="362"/>
      <c r="B591" s="362"/>
      <c r="C591" s="362"/>
      <c r="D591" s="362"/>
      <c r="E591" s="364"/>
      <c r="F591" s="364"/>
      <c r="G591" s="364"/>
      <c r="H591" s="364"/>
      <c r="I591" s="364"/>
      <c r="J591" s="364"/>
      <c r="K591" s="364"/>
      <c r="L591" s="364"/>
    </row>
    <row r="592" spans="1:12" s="385" customFormat="1" ht="41.25" customHeight="1">
      <c r="A592" s="362"/>
      <c r="B592" s="362"/>
      <c r="C592" s="362"/>
      <c r="D592" s="362"/>
      <c r="E592" s="364"/>
      <c r="F592" s="364"/>
      <c r="G592" s="364"/>
      <c r="H592" s="364"/>
      <c r="I592" s="364"/>
      <c r="J592" s="364"/>
      <c r="K592" s="364"/>
      <c r="L592" s="364"/>
    </row>
    <row r="593" spans="1:12" s="385" customFormat="1" ht="41.25" customHeight="1">
      <c r="A593" s="362"/>
      <c r="B593" s="362"/>
      <c r="C593" s="362"/>
      <c r="D593" s="362"/>
      <c r="E593" s="364"/>
      <c r="F593" s="364"/>
      <c r="G593" s="364"/>
      <c r="H593" s="364"/>
      <c r="I593" s="364"/>
      <c r="J593" s="364"/>
      <c r="K593" s="364"/>
      <c r="L593" s="364"/>
    </row>
    <row r="594" spans="1:12" s="385" customFormat="1" ht="41.25" customHeight="1">
      <c r="A594" s="362"/>
      <c r="B594" s="362"/>
      <c r="C594" s="362"/>
      <c r="D594" s="362"/>
      <c r="E594" s="364"/>
      <c r="F594" s="364"/>
      <c r="G594" s="364"/>
      <c r="H594" s="364"/>
      <c r="I594" s="364"/>
      <c r="J594" s="364"/>
      <c r="K594" s="364"/>
      <c r="L594" s="364"/>
    </row>
    <row r="595" spans="1:12" s="385" customFormat="1" ht="41.25" customHeight="1">
      <c r="A595" s="362"/>
      <c r="B595" s="362"/>
      <c r="C595" s="362"/>
      <c r="D595" s="362"/>
      <c r="E595" s="364"/>
      <c r="F595" s="364"/>
      <c r="G595" s="364"/>
      <c r="H595" s="364"/>
      <c r="I595" s="364"/>
      <c r="J595" s="364"/>
      <c r="K595" s="364"/>
      <c r="L595" s="364"/>
    </row>
    <row r="596" spans="1:12" s="385" customFormat="1" ht="41.25" customHeight="1">
      <c r="A596" s="362"/>
      <c r="B596" s="362"/>
      <c r="C596" s="362"/>
      <c r="D596" s="362"/>
      <c r="E596" s="364"/>
      <c r="F596" s="364"/>
      <c r="G596" s="364"/>
      <c r="H596" s="364"/>
      <c r="I596" s="364"/>
      <c r="J596" s="364"/>
      <c r="K596" s="364"/>
      <c r="L596" s="364"/>
    </row>
    <row r="597" spans="1:12" s="385" customFormat="1" ht="41.25" customHeight="1">
      <c r="A597" s="362"/>
      <c r="B597" s="362"/>
      <c r="C597" s="362"/>
      <c r="D597" s="362"/>
      <c r="E597" s="364"/>
      <c r="F597" s="364"/>
      <c r="G597" s="364"/>
      <c r="H597" s="364"/>
      <c r="I597" s="364"/>
      <c r="J597" s="364"/>
      <c r="K597" s="364"/>
      <c r="L597" s="364"/>
    </row>
    <row r="598" spans="1:12" s="385" customFormat="1" ht="41.25" customHeight="1">
      <c r="A598" s="362"/>
      <c r="B598" s="362"/>
      <c r="C598" s="362"/>
      <c r="D598" s="362"/>
      <c r="E598" s="364"/>
      <c r="F598" s="364"/>
      <c r="G598" s="364"/>
      <c r="H598" s="364"/>
      <c r="I598" s="364"/>
      <c r="J598" s="364"/>
      <c r="K598" s="364"/>
      <c r="L598" s="364"/>
    </row>
    <row r="599" spans="1:12" s="385" customFormat="1" ht="41.25" customHeight="1">
      <c r="A599" s="362"/>
      <c r="B599" s="362"/>
      <c r="C599" s="362"/>
      <c r="D599" s="362"/>
      <c r="E599" s="364"/>
      <c r="F599" s="364"/>
      <c r="G599" s="364"/>
      <c r="H599" s="364"/>
      <c r="I599" s="364"/>
      <c r="J599" s="364"/>
      <c r="K599" s="364"/>
      <c r="L599" s="364"/>
    </row>
    <row r="600" spans="1:12" s="385" customFormat="1" ht="41.25" customHeight="1">
      <c r="A600" s="362"/>
      <c r="B600" s="362"/>
      <c r="C600" s="362"/>
      <c r="D600" s="362"/>
      <c r="E600" s="364"/>
      <c r="F600" s="364"/>
      <c r="G600" s="364"/>
      <c r="H600" s="364"/>
      <c r="I600" s="364"/>
      <c r="J600" s="364"/>
      <c r="K600" s="364"/>
      <c r="L600" s="364"/>
    </row>
    <row r="601" spans="1:12" s="385" customFormat="1" ht="41.25" customHeight="1">
      <c r="A601" s="362"/>
      <c r="B601" s="362"/>
      <c r="C601" s="362"/>
      <c r="D601" s="362"/>
      <c r="E601" s="364"/>
      <c r="F601" s="364"/>
      <c r="G601" s="364"/>
      <c r="H601" s="364"/>
      <c r="I601" s="364"/>
      <c r="J601" s="364"/>
      <c r="K601" s="364"/>
      <c r="L601" s="364"/>
    </row>
    <row r="602" spans="1:12" s="385" customFormat="1" ht="41.25" customHeight="1">
      <c r="A602" s="362"/>
      <c r="B602" s="362"/>
      <c r="C602" s="362"/>
      <c r="D602" s="362"/>
      <c r="E602" s="364"/>
      <c r="F602" s="364"/>
      <c r="G602" s="364"/>
      <c r="H602" s="364"/>
      <c r="I602" s="364"/>
      <c r="J602" s="364"/>
      <c r="K602" s="364"/>
      <c r="L602" s="364"/>
    </row>
    <row r="603" spans="1:12" s="385" customFormat="1" ht="41.25" customHeight="1">
      <c r="A603" s="362"/>
      <c r="B603" s="362"/>
      <c r="C603" s="362"/>
      <c r="D603" s="362"/>
      <c r="E603" s="364"/>
      <c r="F603" s="364"/>
      <c r="G603" s="364"/>
      <c r="H603" s="364"/>
      <c r="I603" s="364"/>
      <c r="J603" s="364"/>
      <c r="K603" s="364"/>
      <c r="L603" s="364"/>
    </row>
    <row r="604" spans="1:12" s="385" customFormat="1" ht="41.25" customHeight="1">
      <c r="A604" s="362"/>
      <c r="B604" s="362"/>
      <c r="C604" s="362"/>
      <c r="D604" s="362"/>
      <c r="E604" s="364"/>
      <c r="F604" s="364"/>
      <c r="G604" s="364"/>
      <c r="H604" s="364"/>
      <c r="I604" s="364"/>
      <c r="J604" s="364"/>
      <c r="K604" s="364"/>
      <c r="L604" s="364"/>
    </row>
    <row r="605" spans="1:12" s="385" customFormat="1" ht="41.25" customHeight="1">
      <c r="A605" s="362"/>
      <c r="B605" s="362"/>
      <c r="C605" s="362"/>
      <c r="D605" s="362"/>
      <c r="E605" s="364"/>
      <c r="F605" s="364"/>
      <c r="G605" s="364"/>
      <c r="H605" s="364"/>
      <c r="I605" s="364"/>
      <c r="J605" s="364"/>
      <c r="K605" s="364"/>
      <c r="L605" s="364"/>
    </row>
    <row r="606" spans="1:12" s="385" customFormat="1" ht="41.25" customHeight="1">
      <c r="A606" s="362"/>
      <c r="B606" s="362"/>
      <c r="C606" s="362"/>
      <c r="D606" s="362"/>
      <c r="E606" s="364"/>
      <c r="F606" s="364"/>
      <c r="G606" s="364"/>
      <c r="H606" s="364"/>
      <c r="I606" s="364"/>
      <c r="J606" s="364"/>
      <c r="K606" s="364"/>
      <c r="L606" s="364"/>
    </row>
    <row r="607" spans="1:12" s="385" customFormat="1" ht="41.25" customHeight="1">
      <c r="A607" s="362"/>
      <c r="B607" s="362"/>
      <c r="C607" s="362"/>
      <c r="D607" s="362"/>
      <c r="E607" s="364"/>
      <c r="F607" s="364"/>
      <c r="G607" s="364"/>
      <c r="H607" s="364"/>
      <c r="I607" s="364"/>
      <c r="J607" s="364"/>
      <c r="K607" s="364"/>
      <c r="L607" s="364"/>
    </row>
    <row r="608" spans="1:12" s="385" customFormat="1" ht="41.25" customHeight="1">
      <c r="A608" s="362"/>
      <c r="B608" s="362"/>
      <c r="C608" s="362"/>
      <c r="D608" s="362"/>
      <c r="E608" s="364"/>
      <c r="F608" s="364"/>
      <c r="G608" s="364"/>
      <c r="H608" s="364"/>
      <c r="I608" s="364"/>
      <c r="J608" s="364"/>
      <c r="K608" s="364"/>
      <c r="L608" s="364"/>
    </row>
    <row r="609" spans="1:12" s="385" customFormat="1" ht="41.25" customHeight="1">
      <c r="A609" s="362"/>
      <c r="B609" s="362"/>
      <c r="C609" s="362"/>
      <c r="D609" s="362"/>
      <c r="E609" s="364"/>
      <c r="F609" s="364"/>
      <c r="G609" s="364"/>
      <c r="H609" s="364"/>
      <c r="I609" s="364"/>
      <c r="J609" s="364"/>
      <c r="K609" s="364"/>
      <c r="L609" s="364"/>
    </row>
    <row r="610" spans="1:12" s="385" customFormat="1" ht="41.25" customHeight="1">
      <c r="A610" s="362"/>
      <c r="B610" s="362"/>
      <c r="C610" s="362"/>
      <c r="D610" s="362"/>
      <c r="E610" s="364"/>
      <c r="F610" s="364"/>
      <c r="G610" s="364"/>
      <c r="H610" s="364"/>
      <c r="I610" s="364"/>
      <c r="J610" s="364"/>
      <c r="K610" s="364"/>
      <c r="L610" s="364"/>
    </row>
    <row r="611" spans="1:12" s="385" customFormat="1" ht="41.25" customHeight="1">
      <c r="A611" s="362"/>
      <c r="B611" s="362"/>
      <c r="C611" s="362"/>
      <c r="D611" s="362"/>
      <c r="E611" s="364"/>
      <c r="F611" s="364"/>
      <c r="G611" s="364"/>
      <c r="H611" s="364"/>
      <c r="I611" s="364"/>
      <c r="J611" s="364"/>
      <c r="K611" s="364"/>
      <c r="L611" s="364"/>
    </row>
    <row r="612" spans="1:12" s="385" customFormat="1" ht="41.25" customHeight="1">
      <c r="A612" s="362"/>
      <c r="B612" s="362"/>
      <c r="C612" s="362"/>
      <c r="D612" s="362"/>
      <c r="E612" s="364"/>
      <c r="F612" s="364"/>
      <c r="G612" s="364"/>
      <c r="H612" s="364"/>
      <c r="I612" s="364"/>
      <c r="J612" s="364"/>
      <c r="K612" s="364"/>
      <c r="L612" s="364"/>
    </row>
    <row r="613" spans="1:12" s="385" customFormat="1" ht="41.25" customHeight="1">
      <c r="A613" s="362"/>
      <c r="B613" s="362"/>
      <c r="C613" s="362"/>
      <c r="D613" s="362"/>
      <c r="E613" s="364"/>
      <c r="F613" s="364"/>
      <c r="G613" s="364"/>
      <c r="H613" s="364"/>
      <c r="I613" s="364"/>
      <c r="J613" s="364"/>
      <c r="K613" s="364"/>
      <c r="L613" s="364"/>
    </row>
    <row r="614" spans="1:12" s="385" customFormat="1" ht="41.25" customHeight="1">
      <c r="A614" s="362"/>
      <c r="B614" s="362"/>
      <c r="C614" s="362"/>
      <c r="D614" s="362"/>
      <c r="E614" s="364"/>
      <c r="F614" s="364"/>
      <c r="G614" s="364"/>
      <c r="H614" s="364"/>
      <c r="I614" s="364"/>
      <c r="J614" s="364"/>
      <c r="K614" s="364"/>
      <c r="L614" s="364"/>
    </row>
    <row r="615" spans="1:12" s="385" customFormat="1" ht="41.25" customHeight="1">
      <c r="A615" s="362"/>
      <c r="B615" s="362"/>
      <c r="C615" s="362"/>
      <c r="D615" s="362"/>
      <c r="E615" s="364"/>
      <c r="F615" s="364"/>
      <c r="G615" s="364"/>
      <c r="H615" s="364"/>
      <c r="I615" s="364"/>
      <c r="J615" s="364"/>
      <c r="K615" s="364"/>
      <c r="L615" s="364"/>
    </row>
    <row r="616" spans="1:12" s="385" customFormat="1" ht="41.25" customHeight="1">
      <c r="A616" s="362"/>
      <c r="B616" s="362"/>
      <c r="C616" s="362"/>
      <c r="D616" s="362"/>
      <c r="E616" s="364"/>
      <c r="F616" s="364"/>
      <c r="G616" s="364"/>
      <c r="H616" s="364"/>
      <c r="I616" s="364"/>
      <c r="J616" s="364"/>
      <c r="K616" s="364"/>
      <c r="L616" s="364"/>
    </row>
    <row r="617" spans="1:12" s="385" customFormat="1" ht="41.25" customHeight="1">
      <c r="A617" s="362"/>
      <c r="B617" s="362"/>
      <c r="C617" s="362"/>
      <c r="D617" s="362"/>
      <c r="E617" s="364"/>
      <c r="F617" s="364"/>
      <c r="G617" s="364"/>
      <c r="H617" s="364"/>
      <c r="I617" s="364"/>
      <c r="J617" s="364"/>
      <c r="K617" s="364"/>
      <c r="L617" s="364"/>
    </row>
    <row r="618" spans="1:12" s="385" customFormat="1" ht="41.25" customHeight="1">
      <c r="A618" s="362"/>
      <c r="B618" s="362"/>
      <c r="C618" s="362"/>
      <c r="D618" s="362"/>
      <c r="E618" s="364"/>
      <c r="F618" s="364"/>
      <c r="G618" s="364"/>
      <c r="H618" s="364"/>
      <c r="I618" s="364"/>
      <c r="J618" s="364"/>
      <c r="K618" s="364"/>
      <c r="L618" s="364"/>
    </row>
    <row r="619" spans="1:12" s="385" customFormat="1" ht="41.25" customHeight="1">
      <c r="A619" s="362"/>
      <c r="B619" s="362"/>
      <c r="C619" s="362"/>
      <c r="D619" s="362"/>
      <c r="E619" s="364"/>
      <c r="F619" s="364"/>
      <c r="G619" s="364"/>
      <c r="H619" s="364"/>
      <c r="I619" s="364"/>
      <c r="J619" s="364"/>
      <c r="K619" s="364"/>
      <c r="L619" s="364"/>
    </row>
    <row r="620" spans="1:12" s="385" customFormat="1" ht="41.25" customHeight="1">
      <c r="A620" s="362"/>
      <c r="B620" s="362"/>
      <c r="C620" s="362"/>
      <c r="D620" s="362"/>
      <c r="E620" s="364"/>
      <c r="F620" s="364"/>
      <c r="G620" s="364"/>
      <c r="H620" s="364"/>
      <c r="I620" s="364"/>
      <c r="J620" s="364"/>
      <c r="K620" s="364"/>
      <c r="L620" s="364"/>
    </row>
    <row r="621" spans="1:12" s="385" customFormat="1" ht="41.25" customHeight="1">
      <c r="A621" s="362"/>
      <c r="B621" s="362"/>
      <c r="C621" s="362"/>
      <c r="D621" s="362"/>
      <c r="E621" s="364"/>
      <c r="F621" s="364"/>
      <c r="G621" s="364"/>
      <c r="H621" s="364"/>
      <c r="I621" s="364"/>
      <c r="J621" s="364"/>
      <c r="K621" s="364"/>
      <c r="L621" s="364"/>
    </row>
    <row r="622" spans="1:12" s="385" customFormat="1" ht="41.25" customHeight="1">
      <c r="A622" s="362"/>
      <c r="B622" s="362"/>
      <c r="C622" s="362"/>
      <c r="D622" s="362"/>
      <c r="E622" s="364"/>
      <c r="F622" s="364"/>
      <c r="G622" s="364"/>
      <c r="H622" s="364"/>
      <c r="I622" s="364"/>
      <c r="J622" s="364"/>
      <c r="K622" s="364"/>
      <c r="L622" s="364"/>
    </row>
    <row r="623" spans="1:12" s="385" customFormat="1" ht="41.25" customHeight="1">
      <c r="A623" s="362"/>
      <c r="B623" s="362"/>
      <c r="C623" s="362"/>
      <c r="D623" s="362"/>
      <c r="E623" s="364"/>
      <c r="F623" s="364"/>
      <c r="G623" s="364"/>
      <c r="H623" s="364"/>
      <c r="I623" s="364"/>
      <c r="J623" s="364"/>
      <c r="K623" s="364"/>
      <c r="L623" s="364"/>
    </row>
    <row r="624" spans="1:12" s="385" customFormat="1" ht="41.25" customHeight="1">
      <c r="A624" s="362"/>
      <c r="B624" s="362"/>
      <c r="C624" s="362"/>
      <c r="D624" s="362"/>
      <c r="E624" s="364"/>
      <c r="F624" s="364"/>
      <c r="G624" s="364"/>
      <c r="H624" s="364"/>
      <c r="I624" s="364"/>
      <c r="J624" s="364"/>
      <c r="K624" s="364"/>
      <c r="L624" s="364"/>
    </row>
    <row r="625" spans="1:12" s="385" customFormat="1" ht="41.25" customHeight="1">
      <c r="A625" s="362"/>
      <c r="B625" s="362"/>
      <c r="C625" s="362"/>
      <c r="D625" s="362"/>
      <c r="E625" s="364"/>
      <c r="F625" s="364"/>
      <c r="G625" s="364"/>
      <c r="H625" s="364"/>
      <c r="I625" s="364"/>
      <c r="J625" s="364"/>
      <c r="K625" s="364"/>
      <c r="L625" s="364"/>
    </row>
    <row r="626" spans="1:12" s="385" customFormat="1" ht="41.25" customHeight="1">
      <c r="A626" s="362"/>
      <c r="B626" s="362"/>
      <c r="C626" s="362"/>
      <c r="D626" s="362"/>
      <c r="E626" s="364"/>
      <c r="F626" s="364"/>
      <c r="G626" s="364"/>
      <c r="H626" s="364"/>
      <c r="I626" s="364"/>
      <c r="J626" s="364"/>
      <c r="K626" s="364"/>
      <c r="L626" s="364"/>
    </row>
    <row r="627" spans="1:12" s="385" customFormat="1" ht="41.25" customHeight="1">
      <c r="A627" s="362"/>
      <c r="B627" s="362"/>
      <c r="C627" s="362"/>
      <c r="D627" s="362"/>
      <c r="E627" s="364"/>
      <c r="F627" s="364"/>
      <c r="G627" s="364"/>
      <c r="H627" s="364"/>
      <c r="I627" s="364"/>
      <c r="J627" s="364"/>
      <c r="K627" s="364"/>
      <c r="L627" s="364"/>
    </row>
    <row r="628" spans="1:12" s="385" customFormat="1" ht="41.25" customHeight="1">
      <c r="A628" s="362"/>
      <c r="B628" s="362"/>
      <c r="C628" s="362"/>
      <c r="D628" s="362"/>
      <c r="E628" s="364"/>
      <c r="F628" s="364"/>
      <c r="G628" s="364"/>
      <c r="H628" s="364"/>
      <c r="I628" s="364"/>
      <c r="J628" s="364"/>
      <c r="K628" s="364"/>
      <c r="L628" s="364"/>
    </row>
    <row r="629" spans="1:12" s="385" customFormat="1" ht="41.25" customHeight="1">
      <c r="A629" s="362"/>
      <c r="B629" s="362"/>
      <c r="C629" s="362"/>
      <c r="D629" s="362"/>
      <c r="E629" s="364"/>
      <c r="F629" s="364"/>
      <c r="G629" s="364"/>
      <c r="H629" s="364"/>
      <c r="I629" s="364"/>
      <c r="J629" s="364"/>
      <c r="K629" s="364"/>
      <c r="L629" s="364"/>
    </row>
    <row r="630" spans="1:12" s="385" customFormat="1" ht="41.25" customHeight="1">
      <c r="A630" s="362"/>
      <c r="B630" s="362"/>
      <c r="C630" s="362"/>
      <c r="D630" s="362"/>
      <c r="E630" s="364"/>
      <c r="F630" s="364"/>
      <c r="G630" s="364"/>
      <c r="H630" s="364"/>
      <c r="I630" s="364"/>
      <c r="J630" s="364"/>
      <c r="K630" s="364"/>
      <c r="L630" s="364"/>
    </row>
    <row r="631" spans="1:12" s="385" customFormat="1" ht="41.25" customHeight="1">
      <c r="A631" s="362"/>
      <c r="B631" s="362"/>
      <c r="C631" s="362"/>
      <c r="D631" s="362"/>
      <c r="E631" s="364"/>
      <c r="F631" s="364"/>
      <c r="G631" s="364"/>
      <c r="H631" s="364"/>
      <c r="I631" s="364"/>
      <c r="J631" s="364"/>
      <c r="K631" s="364"/>
      <c r="L631" s="364"/>
    </row>
    <row r="632" spans="1:12" s="385" customFormat="1" ht="41.25" customHeight="1">
      <c r="A632" s="362"/>
      <c r="B632" s="362"/>
      <c r="C632" s="362"/>
      <c r="D632" s="362"/>
      <c r="E632" s="364"/>
      <c r="F632" s="364"/>
      <c r="G632" s="364"/>
      <c r="H632" s="364"/>
      <c r="I632" s="364"/>
      <c r="J632" s="364"/>
      <c r="K632" s="364"/>
      <c r="L632" s="364"/>
    </row>
    <row r="633" spans="1:12" s="385" customFormat="1" ht="41.25" customHeight="1">
      <c r="A633" s="362"/>
      <c r="B633" s="362"/>
      <c r="C633" s="362"/>
      <c r="D633" s="362"/>
      <c r="E633" s="364"/>
      <c r="F633" s="364"/>
      <c r="G633" s="364"/>
      <c r="H633" s="364"/>
      <c r="I633" s="364"/>
      <c r="J633" s="364"/>
      <c r="K633" s="364"/>
      <c r="L633" s="364"/>
    </row>
    <row r="634" spans="1:12" s="385" customFormat="1" ht="41.25" customHeight="1">
      <c r="A634" s="362"/>
      <c r="B634" s="362"/>
      <c r="C634" s="362"/>
      <c r="D634" s="362"/>
      <c r="E634" s="364"/>
      <c r="F634" s="364"/>
      <c r="G634" s="364"/>
      <c r="H634" s="364"/>
      <c r="I634" s="364"/>
      <c r="J634" s="364"/>
      <c r="K634" s="364"/>
      <c r="L634" s="364"/>
    </row>
    <row r="635" spans="1:12" s="385" customFormat="1" ht="41.25" customHeight="1">
      <c r="A635" s="362"/>
      <c r="B635" s="362"/>
      <c r="C635" s="362"/>
      <c r="D635" s="362"/>
      <c r="E635" s="364"/>
      <c r="F635" s="364"/>
      <c r="G635" s="364"/>
      <c r="H635" s="364"/>
      <c r="I635" s="364"/>
      <c r="J635" s="364"/>
      <c r="K635" s="364"/>
      <c r="L635" s="364"/>
    </row>
    <row r="636" spans="1:12" s="385" customFormat="1" ht="41.25" customHeight="1">
      <c r="A636" s="362"/>
      <c r="B636" s="362"/>
      <c r="C636" s="362"/>
      <c r="D636" s="362"/>
      <c r="E636" s="364"/>
      <c r="F636" s="364"/>
      <c r="G636" s="364"/>
      <c r="H636" s="364"/>
      <c r="I636" s="364"/>
      <c r="J636" s="364"/>
      <c r="K636" s="364"/>
      <c r="L636" s="364"/>
    </row>
    <row r="637" spans="1:12" s="385" customFormat="1" ht="41.25" customHeight="1">
      <c r="A637" s="362"/>
      <c r="B637" s="362"/>
      <c r="C637" s="362"/>
      <c r="D637" s="362"/>
      <c r="E637" s="364"/>
      <c r="F637" s="364"/>
      <c r="G637" s="364"/>
      <c r="H637" s="364"/>
      <c r="I637" s="364"/>
      <c r="J637" s="364"/>
      <c r="K637" s="364"/>
      <c r="L637" s="364"/>
    </row>
    <row r="638" spans="1:12" s="385" customFormat="1" ht="41.25" customHeight="1">
      <c r="A638" s="362"/>
      <c r="B638" s="362"/>
      <c r="C638" s="362"/>
      <c r="D638" s="362"/>
      <c r="E638" s="364"/>
      <c r="F638" s="364"/>
      <c r="G638" s="364"/>
      <c r="H638" s="364"/>
      <c r="I638" s="364"/>
      <c r="J638" s="364"/>
      <c r="K638" s="364"/>
      <c r="L638" s="364"/>
    </row>
    <row r="639" spans="1:12" s="385" customFormat="1" ht="41.25" customHeight="1">
      <c r="A639" s="362"/>
      <c r="B639" s="362"/>
      <c r="C639" s="362"/>
      <c r="D639" s="362"/>
      <c r="E639" s="364"/>
      <c r="F639" s="364"/>
      <c r="G639" s="364"/>
      <c r="H639" s="364"/>
      <c r="I639" s="364"/>
      <c r="J639" s="364"/>
      <c r="K639" s="364"/>
      <c r="L639" s="364"/>
    </row>
    <row r="640" spans="1:12" s="385" customFormat="1" ht="41.25" customHeight="1">
      <c r="A640" s="362"/>
      <c r="B640" s="362"/>
      <c r="C640" s="362"/>
      <c r="D640" s="362"/>
      <c r="E640" s="364"/>
      <c r="F640" s="364"/>
      <c r="G640" s="364"/>
      <c r="H640" s="364"/>
      <c r="I640" s="364"/>
      <c r="J640" s="364"/>
      <c r="K640" s="364"/>
      <c r="L640" s="364"/>
    </row>
    <row r="641" spans="1:12" s="385" customFormat="1" ht="41.25" customHeight="1">
      <c r="A641" s="362"/>
      <c r="B641" s="362"/>
      <c r="C641" s="362"/>
      <c r="D641" s="362"/>
      <c r="E641" s="364"/>
      <c r="F641" s="364"/>
      <c r="G641" s="364"/>
      <c r="H641" s="364"/>
      <c r="I641" s="364"/>
      <c r="J641" s="364"/>
      <c r="K641" s="364"/>
      <c r="L641" s="364"/>
    </row>
    <row r="642" spans="1:12" s="385" customFormat="1" ht="41.25" customHeight="1">
      <c r="A642" s="362"/>
      <c r="B642" s="362"/>
      <c r="C642" s="362"/>
      <c r="D642" s="362"/>
      <c r="E642" s="364"/>
      <c r="F642" s="364"/>
      <c r="G642" s="364"/>
      <c r="H642" s="364"/>
      <c r="I642" s="364"/>
      <c r="J642" s="364"/>
      <c r="K642" s="364"/>
      <c r="L642" s="364"/>
    </row>
    <row r="643" spans="1:12" s="385" customFormat="1" ht="41.25" customHeight="1">
      <c r="A643" s="362"/>
      <c r="B643" s="362"/>
      <c r="C643" s="362"/>
      <c r="D643" s="362"/>
      <c r="E643" s="364"/>
      <c r="F643" s="364"/>
      <c r="G643" s="364"/>
      <c r="H643" s="364"/>
      <c r="I643" s="364"/>
      <c r="J643" s="364"/>
      <c r="K643" s="364"/>
      <c r="L643" s="364"/>
    </row>
    <row r="644" spans="1:12" s="385" customFormat="1" ht="41.25" customHeight="1">
      <c r="A644" s="362"/>
      <c r="B644" s="362"/>
      <c r="C644" s="362"/>
      <c r="D644" s="362"/>
      <c r="E644" s="364"/>
      <c r="F644" s="364"/>
      <c r="G644" s="364"/>
      <c r="H644" s="364"/>
      <c r="I644" s="364"/>
      <c r="J644" s="364"/>
      <c r="K644" s="364"/>
      <c r="L644" s="364"/>
    </row>
    <row r="645" spans="1:12" s="385" customFormat="1" ht="41.25" customHeight="1">
      <c r="A645" s="362"/>
      <c r="B645" s="362"/>
      <c r="C645" s="362"/>
      <c r="D645" s="362"/>
      <c r="E645" s="364"/>
      <c r="F645" s="364"/>
      <c r="G645" s="364"/>
      <c r="H645" s="364"/>
      <c r="I645" s="364"/>
      <c r="J645" s="364"/>
      <c r="K645" s="364"/>
      <c r="L645" s="364"/>
    </row>
    <row r="646" spans="1:12" s="385" customFormat="1" ht="41.25" customHeight="1">
      <c r="A646" s="362"/>
      <c r="B646" s="362"/>
      <c r="C646" s="362"/>
      <c r="D646" s="362"/>
      <c r="E646" s="364"/>
      <c r="F646" s="364"/>
      <c r="G646" s="364"/>
      <c r="H646" s="364"/>
      <c r="I646" s="364"/>
      <c r="J646" s="364"/>
      <c r="K646" s="364"/>
      <c r="L646" s="364"/>
    </row>
    <row r="647" spans="1:12" s="385" customFormat="1" ht="41.25" customHeight="1">
      <c r="A647" s="362"/>
      <c r="B647" s="362"/>
      <c r="C647" s="362"/>
      <c r="D647" s="362"/>
      <c r="E647" s="364"/>
      <c r="F647" s="364"/>
      <c r="G647" s="364"/>
      <c r="H647" s="364"/>
      <c r="I647" s="364"/>
      <c r="J647" s="364"/>
      <c r="K647" s="364"/>
      <c r="L647" s="364"/>
    </row>
    <row r="648" spans="1:12" s="385" customFormat="1" ht="41.25" customHeight="1">
      <c r="A648" s="362"/>
      <c r="B648" s="362"/>
      <c r="C648" s="362"/>
      <c r="D648" s="362"/>
      <c r="E648" s="364"/>
      <c r="F648" s="364"/>
      <c r="G648" s="364"/>
      <c r="H648" s="364"/>
      <c r="I648" s="364"/>
      <c r="J648" s="364"/>
      <c r="K648" s="364"/>
      <c r="L648" s="364"/>
    </row>
    <row r="649" spans="1:12" s="385" customFormat="1" ht="41.25" customHeight="1">
      <c r="A649" s="362"/>
      <c r="B649" s="362"/>
      <c r="C649" s="362"/>
      <c r="D649" s="362"/>
      <c r="E649" s="364"/>
      <c r="F649" s="364"/>
      <c r="G649" s="364"/>
      <c r="H649" s="364"/>
      <c r="I649" s="364"/>
      <c r="J649" s="364"/>
      <c r="K649" s="364"/>
      <c r="L649" s="364"/>
    </row>
    <row r="650" spans="1:12" s="385" customFormat="1" ht="41.25" customHeight="1">
      <c r="A650" s="362"/>
      <c r="B650" s="362"/>
      <c r="C650" s="362"/>
      <c r="D650" s="362"/>
      <c r="E650" s="364"/>
      <c r="F650" s="364"/>
      <c r="G650" s="364"/>
      <c r="H650" s="364"/>
      <c r="I650" s="364"/>
      <c r="J650" s="364"/>
      <c r="K650" s="364"/>
      <c r="L650" s="364"/>
    </row>
    <row r="651" spans="1:12" s="385" customFormat="1" ht="41.25" customHeight="1">
      <c r="A651" s="362"/>
      <c r="B651" s="362"/>
      <c r="C651" s="362"/>
      <c r="D651" s="362"/>
      <c r="E651" s="364"/>
      <c r="F651" s="364"/>
      <c r="G651" s="364"/>
      <c r="H651" s="364"/>
      <c r="I651" s="364"/>
      <c r="J651" s="364"/>
      <c r="K651" s="364"/>
      <c r="L651" s="364"/>
    </row>
    <row r="652" spans="1:12" s="385" customFormat="1" ht="41.25" customHeight="1">
      <c r="A652" s="362"/>
      <c r="B652" s="362"/>
      <c r="C652" s="362"/>
      <c r="D652" s="362"/>
      <c r="E652" s="364"/>
      <c r="F652" s="364"/>
      <c r="G652" s="364"/>
      <c r="H652" s="364"/>
      <c r="I652" s="364"/>
      <c r="J652" s="364"/>
      <c r="K652" s="364"/>
      <c r="L652" s="364"/>
    </row>
    <row r="653" spans="1:12" s="385" customFormat="1" ht="41.25" customHeight="1">
      <c r="A653" s="362"/>
      <c r="B653" s="362"/>
      <c r="C653" s="362"/>
      <c r="D653" s="362"/>
      <c r="E653" s="364"/>
      <c r="F653" s="364"/>
      <c r="G653" s="364"/>
      <c r="H653" s="364"/>
      <c r="I653" s="364"/>
      <c r="J653" s="364"/>
      <c r="K653" s="364"/>
      <c r="L653" s="364"/>
    </row>
    <row r="654" spans="1:12" s="385" customFormat="1" ht="41.25" customHeight="1">
      <c r="A654" s="362"/>
      <c r="B654" s="362"/>
      <c r="C654" s="362"/>
      <c r="D654" s="362"/>
      <c r="E654" s="364"/>
      <c r="F654" s="364"/>
      <c r="G654" s="364"/>
      <c r="H654" s="364"/>
      <c r="I654" s="364"/>
      <c r="J654" s="364"/>
      <c r="K654" s="364"/>
      <c r="L654" s="364"/>
    </row>
    <row r="655" spans="1:12" s="385" customFormat="1" ht="41.25" customHeight="1">
      <c r="A655" s="362"/>
      <c r="B655" s="362"/>
      <c r="C655" s="362"/>
      <c r="D655" s="362"/>
      <c r="E655" s="364"/>
      <c r="F655" s="364"/>
      <c r="G655" s="364"/>
      <c r="H655" s="364"/>
      <c r="I655" s="364"/>
      <c r="J655" s="364"/>
      <c r="K655" s="364"/>
      <c r="L655" s="364"/>
    </row>
    <row r="656" spans="1:12" s="385" customFormat="1" ht="41.25" customHeight="1">
      <c r="A656" s="362"/>
      <c r="B656" s="362"/>
      <c r="C656" s="362"/>
      <c r="D656" s="362"/>
      <c r="E656" s="364"/>
      <c r="F656" s="364"/>
      <c r="G656" s="364"/>
      <c r="H656" s="364"/>
      <c r="I656" s="364"/>
      <c r="J656" s="364"/>
      <c r="K656" s="364"/>
      <c r="L656" s="364"/>
    </row>
    <row r="657" spans="1:12" s="385" customFormat="1" ht="41.25" customHeight="1">
      <c r="A657" s="362"/>
      <c r="B657" s="362"/>
      <c r="C657" s="362"/>
      <c r="D657" s="362"/>
      <c r="E657" s="364"/>
      <c r="F657" s="364"/>
      <c r="G657" s="364"/>
      <c r="H657" s="364"/>
      <c r="I657" s="364"/>
      <c r="J657" s="364"/>
      <c r="K657" s="364"/>
      <c r="L657" s="364"/>
    </row>
    <row r="658" spans="1:12" s="385" customFormat="1" ht="41.25" customHeight="1">
      <c r="A658" s="362"/>
      <c r="B658" s="362"/>
      <c r="C658" s="362"/>
      <c r="D658" s="362"/>
      <c r="E658" s="364"/>
      <c r="F658" s="364"/>
      <c r="G658" s="364"/>
      <c r="H658" s="364"/>
      <c r="I658" s="364"/>
      <c r="J658" s="364"/>
      <c r="K658" s="364"/>
      <c r="L658" s="364"/>
    </row>
    <row r="659" spans="1:12" s="385" customFormat="1" ht="41.25" customHeight="1">
      <c r="A659" s="362"/>
      <c r="B659" s="362"/>
      <c r="C659" s="362"/>
      <c r="D659" s="362"/>
      <c r="E659" s="364"/>
      <c r="F659" s="364"/>
      <c r="G659" s="364"/>
      <c r="H659" s="364"/>
      <c r="I659" s="364"/>
      <c r="J659" s="364"/>
      <c r="K659" s="364"/>
      <c r="L659" s="364"/>
    </row>
    <row r="660" spans="1:12" s="385" customFormat="1" ht="41.25" customHeight="1">
      <c r="A660" s="362"/>
      <c r="B660" s="362"/>
      <c r="C660" s="362"/>
      <c r="D660" s="362"/>
      <c r="E660" s="364"/>
      <c r="F660" s="364"/>
      <c r="G660" s="364"/>
      <c r="H660" s="364"/>
      <c r="I660" s="364"/>
      <c r="J660" s="364"/>
      <c r="K660" s="364"/>
      <c r="L660" s="364"/>
    </row>
    <row r="661" spans="1:12" s="385" customFormat="1" ht="41.25" customHeight="1">
      <c r="A661" s="362"/>
      <c r="B661" s="362"/>
      <c r="C661" s="362"/>
      <c r="D661" s="362"/>
      <c r="E661" s="364"/>
      <c r="F661" s="364"/>
      <c r="G661" s="364"/>
      <c r="H661" s="364"/>
      <c r="I661" s="364"/>
      <c r="J661" s="364"/>
      <c r="K661" s="364"/>
      <c r="L661" s="364"/>
    </row>
    <row r="662" spans="1:12" s="385" customFormat="1" ht="41.25" customHeight="1">
      <c r="A662" s="362"/>
      <c r="B662" s="362"/>
      <c r="C662" s="362"/>
      <c r="D662" s="362"/>
      <c r="E662" s="364"/>
      <c r="F662" s="364"/>
      <c r="G662" s="364"/>
      <c r="H662" s="364"/>
      <c r="I662" s="364"/>
      <c r="J662" s="364"/>
      <c r="K662" s="364"/>
      <c r="L662" s="364"/>
    </row>
    <row r="663" spans="1:12" s="385" customFormat="1" ht="41.25" customHeight="1">
      <c r="A663" s="362"/>
      <c r="B663" s="362"/>
      <c r="C663" s="362"/>
      <c r="D663" s="362"/>
      <c r="E663" s="364"/>
      <c r="F663" s="364"/>
      <c r="G663" s="364"/>
      <c r="H663" s="364"/>
      <c r="I663" s="364"/>
      <c r="J663" s="364"/>
      <c r="K663" s="364"/>
      <c r="L663" s="364"/>
    </row>
    <row r="664" spans="1:12" s="385" customFormat="1" ht="41.25" customHeight="1">
      <c r="A664" s="362"/>
      <c r="B664" s="362"/>
      <c r="C664" s="362"/>
      <c r="D664" s="362"/>
      <c r="E664" s="364"/>
      <c r="F664" s="364"/>
      <c r="G664" s="364"/>
      <c r="H664" s="364"/>
      <c r="I664" s="364"/>
      <c r="J664" s="364"/>
      <c r="K664" s="364"/>
      <c r="L664" s="364"/>
    </row>
    <row r="665" spans="1:12" s="385" customFormat="1" ht="41.25" customHeight="1">
      <c r="A665" s="362"/>
      <c r="B665" s="362"/>
      <c r="C665" s="362"/>
      <c r="D665" s="362"/>
      <c r="E665" s="364"/>
      <c r="F665" s="364"/>
      <c r="G665" s="364"/>
      <c r="H665" s="364"/>
      <c r="I665" s="364"/>
      <c r="J665" s="364"/>
      <c r="K665" s="364"/>
      <c r="L665" s="364"/>
    </row>
    <row r="666" spans="1:12" s="385" customFormat="1" ht="41.25" customHeight="1">
      <c r="A666" s="362"/>
      <c r="B666" s="362"/>
      <c r="C666" s="362"/>
      <c r="D666" s="362"/>
      <c r="E666" s="364"/>
      <c r="F666" s="364"/>
      <c r="G666" s="364"/>
      <c r="H666" s="364"/>
      <c r="I666" s="364"/>
      <c r="J666" s="364"/>
      <c r="K666" s="364"/>
      <c r="L666" s="364"/>
    </row>
    <row r="667" spans="1:12" s="385" customFormat="1" ht="41.25" customHeight="1">
      <c r="A667" s="362"/>
      <c r="B667" s="362"/>
      <c r="C667" s="362"/>
      <c r="D667" s="362"/>
      <c r="E667" s="364"/>
      <c r="F667" s="364"/>
      <c r="G667" s="364"/>
      <c r="H667" s="364"/>
      <c r="I667" s="364"/>
      <c r="J667" s="364"/>
      <c r="K667" s="364"/>
      <c r="L667" s="364"/>
    </row>
    <row r="668" spans="1:12" s="385" customFormat="1" ht="41.25" customHeight="1">
      <c r="A668" s="362"/>
      <c r="B668" s="362"/>
      <c r="C668" s="362"/>
      <c r="D668" s="362"/>
      <c r="E668" s="364"/>
      <c r="F668" s="364"/>
      <c r="G668" s="364"/>
      <c r="H668" s="364"/>
      <c r="I668" s="364"/>
      <c r="J668" s="364"/>
      <c r="K668" s="364"/>
      <c r="L668" s="364"/>
    </row>
    <row r="669" spans="1:12" s="385" customFormat="1" ht="41.25" customHeight="1">
      <c r="A669" s="362"/>
      <c r="B669" s="362"/>
      <c r="C669" s="362"/>
      <c r="D669" s="362"/>
      <c r="E669" s="364"/>
      <c r="F669" s="364"/>
      <c r="G669" s="364"/>
      <c r="H669" s="364"/>
      <c r="I669" s="364"/>
      <c r="J669" s="364"/>
      <c r="K669" s="364"/>
      <c r="L669" s="364"/>
    </row>
    <row r="670" spans="1:12" s="385" customFormat="1" ht="41.25" customHeight="1">
      <c r="A670" s="362"/>
      <c r="B670" s="362"/>
      <c r="C670" s="362"/>
      <c r="D670" s="362"/>
      <c r="E670" s="364"/>
      <c r="F670" s="364"/>
      <c r="G670" s="364"/>
      <c r="H670" s="364"/>
      <c r="I670" s="364"/>
      <c r="J670" s="364"/>
      <c r="K670" s="364"/>
      <c r="L670" s="364"/>
    </row>
    <row r="671" spans="1:12" s="385" customFormat="1" ht="41.25" customHeight="1">
      <c r="A671" s="362"/>
      <c r="B671" s="362"/>
      <c r="C671" s="362"/>
      <c r="D671" s="362"/>
      <c r="E671" s="364"/>
      <c r="F671" s="364"/>
      <c r="G671" s="364"/>
      <c r="H671" s="364"/>
      <c r="I671" s="364"/>
      <c r="J671" s="364"/>
      <c r="K671" s="364"/>
      <c r="L671" s="364"/>
    </row>
    <row r="672" spans="1:12" s="385" customFormat="1" ht="41.25" customHeight="1">
      <c r="A672" s="362"/>
      <c r="B672" s="362"/>
      <c r="C672" s="362"/>
      <c r="D672" s="362"/>
      <c r="E672" s="364"/>
      <c r="F672" s="364"/>
      <c r="G672" s="364"/>
      <c r="H672" s="364"/>
      <c r="I672" s="364"/>
      <c r="J672" s="364"/>
      <c r="K672" s="364"/>
      <c r="L672" s="364"/>
    </row>
    <row r="673" spans="1:12" s="385" customFormat="1" ht="41.25" customHeight="1">
      <c r="A673" s="362"/>
      <c r="B673" s="362"/>
      <c r="C673" s="362"/>
      <c r="D673" s="362"/>
      <c r="E673" s="364"/>
      <c r="F673" s="364"/>
      <c r="G673" s="364"/>
      <c r="H673" s="364"/>
      <c r="I673" s="364"/>
      <c r="J673" s="364"/>
      <c r="K673" s="364"/>
      <c r="L673" s="364"/>
    </row>
    <row r="674" spans="1:12" s="385" customFormat="1" ht="41.25" customHeight="1">
      <c r="A674" s="362"/>
      <c r="B674" s="362"/>
      <c r="C674" s="362"/>
      <c r="D674" s="362"/>
      <c r="E674" s="364"/>
      <c r="F674" s="364"/>
      <c r="G674" s="364"/>
      <c r="H674" s="364"/>
      <c r="I674" s="364"/>
      <c r="J674" s="364"/>
      <c r="K674" s="364"/>
      <c r="L674" s="364"/>
    </row>
    <row r="675" spans="1:12" s="385" customFormat="1" ht="41.25" customHeight="1">
      <c r="A675" s="362"/>
      <c r="B675" s="362"/>
      <c r="C675" s="362"/>
      <c r="D675" s="362"/>
      <c r="E675" s="364"/>
      <c r="F675" s="364"/>
      <c r="G675" s="364"/>
      <c r="H675" s="364"/>
      <c r="I675" s="364"/>
      <c r="J675" s="364"/>
      <c r="K675" s="364"/>
      <c r="L675" s="364"/>
    </row>
    <row r="676" spans="1:12" s="385" customFormat="1" ht="41.25" customHeight="1">
      <c r="A676" s="362"/>
      <c r="B676" s="362"/>
      <c r="C676" s="362"/>
      <c r="D676" s="362"/>
      <c r="E676" s="364"/>
      <c r="F676" s="364"/>
      <c r="G676" s="364"/>
      <c r="H676" s="364"/>
      <c r="I676" s="364"/>
      <c r="J676" s="364"/>
      <c r="K676" s="364"/>
      <c r="L676" s="364"/>
    </row>
    <row r="677" spans="1:12" s="385" customFormat="1" ht="41.25" customHeight="1">
      <c r="A677" s="362"/>
      <c r="B677" s="362"/>
      <c r="C677" s="362"/>
      <c r="D677" s="362"/>
      <c r="E677" s="364"/>
      <c r="F677" s="364"/>
      <c r="G677" s="364"/>
      <c r="H677" s="364"/>
      <c r="I677" s="364"/>
      <c r="J677" s="364"/>
      <c r="K677" s="364"/>
      <c r="L677" s="364"/>
    </row>
    <row r="678" spans="1:12" s="385" customFormat="1" ht="41.25" customHeight="1">
      <c r="A678" s="362"/>
      <c r="B678" s="362"/>
      <c r="C678" s="362"/>
      <c r="D678" s="362"/>
      <c r="E678" s="364"/>
      <c r="F678" s="364"/>
      <c r="G678" s="364"/>
      <c r="H678" s="364"/>
      <c r="I678" s="364"/>
      <c r="J678" s="364"/>
      <c r="K678" s="364"/>
      <c r="L678" s="364"/>
    </row>
    <row r="679" spans="1:12" s="385" customFormat="1" ht="41.25" customHeight="1">
      <c r="A679" s="362"/>
      <c r="B679" s="362"/>
      <c r="C679" s="362"/>
      <c r="D679" s="362"/>
      <c r="E679" s="364"/>
      <c r="F679" s="364"/>
      <c r="G679" s="364"/>
      <c r="H679" s="364"/>
      <c r="I679" s="364"/>
      <c r="J679" s="364"/>
      <c r="K679" s="364"/>
      <c r="L679" s="364"/>
    </row>
    <row r="680" spans="1:12" s="385" customFormat="1" ht="41.25" customHeight="1">
      <c r="A680" s="362"/>
      <c r="B680" s="362"/>
      <c r="C680" s="362"/>
      <c r="D680" s="362"/>
      <c r="E680" s="364"/>
      <c r="F680" s="364"/>
      <c r="G680" s="364"/>
      <c r="H680" s="364"/>
      <c r="I680" s="364"/>
      <c r="J680" s="364"/>
      <c r="K680" s="364"/>
      <c r="L680" s="364"/>
    </row>
    <row r="681" spans="1:12" s="385" customFormat="1" ht="41.25" customHeight="1">
      <c r="A681" s="362"/>
      <c r="B681" s="362"/>
      <c r="C681" s="362"/>
      <c r="D681" s="362"/>
      <c r="E681" s="364"/>
      <c r="F681" s="364"/>
      <c r="G681" s="364"/>
      <c r="H681" s="364"/>
      <c r="I681" s="364"/>
      <c r="J681" s="364"/>
      <c r="K681" s="364"/>
      <c r="L681" s="364"/>
    </row>
    <row r="682" spans="1:12" s="385" customFormat="1" ht="41.25" customHeight="1">
      <c r="A682" s="362"/>
      <c r="B682" s="362"/>
      <c r="C682" s="362"/>
      <c r="D682" s="362"/>
      <c r="E682" s="364"/>
      <c r="F682" s="364"/>
      <c r="G682" s="364"/>
      <c r="H682" s="364"/>
      <c r="I682" s="364"/>
      <c r="J682" s="364"/>
      <c r="K682" s="364"/>
      <c r="L682" s="364"/>
    </row>
    <row r="683" spans="1:12" s="385" customFormat="1" ht="41.25" customHeight="1">
      <c r="A683" s="362"/>
      <c r="B683" s="362"/>
      <c r="C683" s="362"/>
      <c r="D683" s="362"/>
      <c r="E683" s="364"/>
      <c r="F683" s="364"/>
      <c r="G683" s="364"/>
      <c r="H683" s="364"/>
      <c r="I683" s="364"/>
      <c r="J683" s="364"/>
      <c r="K683" s="364"/>
      <c r="L683" s="364"/>
    </row>
    <row r="684" spans="1:12" s="385" customFormat="1" ht="41.25" customHeight="1">
      <c r="A684" s="362"/>
      <c r="B684" s="362"/>
      <c r="C684" s="362"/>
      <c r="D684" s="362"/>
      <c r="E684" s="364"/>
      <c r="F684" s="364"/>
      <c r="G684" s="364"/>
      <c r="H684" s="364"/>
      <c r="I684" s="364"/>
      <c r="J684" s="364"/>
      <c r="K684" s="364"/>
      <c r="L684" s="364"/>
    </row>
    <row r="685" spans="1:12" s="385" customFormat="1" ht="41.25" customHeight="1">
      <c r="A685" s="362"/>
      <c r="B685" s="362"/>
      <c r="C685" s="362"/>
      <c r="D685" s="362"/>
      <c r="E685" s="364"/>
      <c r="F685" s="364"/>
      <c r="G685" s="364"/>
      <c r="H685" s="364"/>
      <c r="I685" s="364"/>
      <c r="J685" s="364"/>
      <c r="K685" s="364"/>
      <c r="L685" s="364"/>
    </row>
    <row r="686" spans="1:12" s="385" customFormat="1" ht="41.25" customHeight="1">
      <c r="A686" s="362"/>
      <c r="B686" s="362"/>
      <c r="C686" s="362"/>
      <c r="D686" s="362"/>
      <c r="E686" s="364"/>
      <c r="F686" s="364"/>
      <c r="G686" s="364"/>
      <c r="H686" s="364"/>
      <c r="I686" s="364"/>
      <c r="J686" s="364"/>
      <c r="K686" s="364"/>
      <c r="L686" s="364"/>
    </row>
    <row r="687" spans="1:12" s="385" customFormat="1" ht="41.25" customHeight="1">
      <c r="A687" s="362"/>
      <c r="B687" s="362"/>
      <c r="C687" s="362"/>
      <c r="D687" s="362"/>
      <c r="E687" s="364"/>
      <c r="F687" s="364"/>
      <c r="G687" s="364"/>
      <c r="H687" s="364"/>
      <c r="I687" s="364"/>
      <c r="J687" s="364"/>
      <c r="K687" s="364"/>
      <c r="L687" s="364"/>
    </row>
    <row r="688" spans="1:12" s="385" customFormat="1" ht="41.25" customHeight="1">
      <c r="A688" s="362"/>
      <c r="B688" s="362"/>
      <c r="C688" s="362"/>
      <c r="D688" s="362"/>
      <c r="E688" s="364"/>
      <c r="F688" s="364"/>
      <c r="G688" s="364"/>
      <c r="H688" s="364"/>
      <c r="I688" s="364"/>
      <c r="J688" s="364"/>
      <c r="K688" s="364"/>
      <c r="L688" s="364"/>
    </row>
    <row r="689" spans="1:12" s="385" customFormat="1" ht="41.25" customHeight="1">
      <c r="A689" s="362"/>
      <c r="B689" s="362"/>
      <c r="C689" s="362"/>
      <c r="D689" s="362"/>
      <c r="E689" s="364"/>
      <c r="F689" s="364"/>
      <c r="G689" s="364"/>
      <c r="H689" s="364"/>
      <c r="I689" s="364"/>
      <c r="J689" s="364"/>
      <c r="K689" s="364"/>
      <c r="L689" s="364"/>
    </row>
    <row r="690" spans="1:12" s="385" customFormat="1" ht="41.25" customHeight="1">
      <c r="A690" s="362"/>
      <c r="B690" s="362"/>
      <c r="C690" s="362"/>
      <c r="D690" s="362"/>
      <c r="E690" s="364"/>
      <c r="F690" s="364"/>
      <c r="G690" s="364"/>
      <c r="H690" s="364"/>
      <c r="I690" s="364"/>
      <c r="J690" s="364"/>
      <c r="K690" s="364"/>
      <c r="L690" s="364"/>
    </row>
    <row r="691" spans="1:12" s="385" customFormat="1" ht="41.25" customHeight="1">
      <c r="A691" s="362"/>
      <c r="B691" s="362"/>
      <c r="C691" s="362"/>
      <c r="D691" s="362"/>
      <c r="E691" s="364"/>
      <c r="F691" s="364"/>
      <c r="G691" s="364"/>
      <c r="H691" s="364"/>
      <c r="I691" s="364"/>
      <c r="J691" s="364"/>
      <c r="K691" s="364"/>
      <c r="L691" s="364"/>
    </row>
    <row r="692" spans="1:12" s="385" customFormat="1" ht="41.25" customHeight="1">
      <c r="A692" s="362"/>
      <c r="B692" s="362"/>
      <c r="C692" s="362"/>
      <c r="D692" s="362"/>
      <c r="E692" s="364"/>
      <c r="F692" s="364"/>
      <c r="G692" s="364"/>
      <c r="H692" s="364"/>
      <c r="I692" s="364"/>
      <c r="J692" s="364"/>
      <c r="K692" s="364"/>
      <c r="L692" s="364"/>
    </row>
    <row r="693" spans="1:12" s="385" customFormat="1" ht="41.25" customHeight="1">
      <c r="A693" s="362"/>
      <c r="B693" s="362"/>
      <c r="C693" s="362"/>
      <c r="D693" s="362"/>
      <c r="E693" s="364"/>
      <c r="F693" s="364"/>
      <c r="G693" s="364"/>
      <c r="H693" s="364"/>
      <c r="I693" s="364"/>
      <c r="J693" s="364"/>
      <c r="K693" s="364"/>
      <c r="L693" s="364"/>
    </row>
    <row r="694" spans="1:12" s="385" customFormat="1" ht="41.25" customHeight="1">
      <c r="A694" s="362"/>
      <c r="B694" s="362"/>
      <c r="C694" s="362"/>
      <c r="D694" s="362"/>
      <c r="E694" s="364"/>
      <c r="F694" s="364"/>
      <c r="G694" s="364"/>
      <c r="H694" s="364"/>
      <c r="I694" s="364"/>
      <c r="J694" s="364"/>
      <c r="K694" s="364"/>
      <c r="L694" s="364"/>
    </row>
    <row r="695" spans="1:12" s="385" customFormat="1" ht="41.25" customHeight="1">
      <c r="A695" s="362"/>
      <c r="B695" s="362"/>
      <c r="C695" s="362"/>
      <c r="D695" s="362"/>
      <c r="E695" s="364"/>
      <c r="F695" s="364"/>
      <c r="G695" s="364"/>
      <c r="H695" s="364"/>
      <c r="I695" s="364"/>
      <c r="J695" s="364"/>
      <c r="K695" s="364"/>
      <c r="L695" s="364"/>
    </row>
    <row r="696" spans="1:12" s="385" customFormat="1" ht="41.25" customHeight="1">
      <c r="A696" s="362"/>
      <c r="B696" s="362"/>
      <c r="C696" s="362"/>
      <c r="D696" s="362"/>
      <c r="E696" s="364"/>
      <c r="F696" s="364"/>
      <c r="G696" s="364"/>
      <c r="H696" s="364"/>
      <c r="I696" s="364"/>
      <c r="J696" s="364"/>
      <c r="K696" s="364"/>
      <c r="L696" s="364"/>
    </row>
    <row r="697" spans="1:12" s="385" customFormat="1" ht="41.25" customHeight="1">
      <c r="A697" s="362"/>
      <c r="B697" s="362"/>
      <c r="C697" s="362"/>
      <c r="D697" s="362"/>
      <c r="E697" s="364"/>
      <c r="F697" s="364"/>
      <c r="G697" s="364"/>
      <c r="H697" s="364"/>
      <c r="I697" s="364"/>
      <c r="J697" s="364"/>
      <c r="K697" s="364"/>
      <c r="L697" s="364"/>
    </row>
    <row r="698" spans="1:12" s="385" customFormat="1" ht="41.25" customHeight="1">
      <c r="A698" s="362"/>
      <c r="B698" s="362"/>
      <c r="C698" s="362"/>
      <c r="D698" s="362"/>
      <c r="E698" s="364"/>
      <c r="F698" s="364"/>
      <c r="G698" s="364"/>
      <c r="H698" s="364"/>
      <c r="I698" s="364"/>
      <c r="J698" s="364"/>
      <c r="K698" s="364"/>
      <c r="L698" s="364"/>
    </row>
    <row r="699" spans="1:12" s="385" customFormat="1" ht="41.25" customHeight="1">
      <c r="A699" s="362"/>
      <c r="B699" s="362"/>
      <c r="C699" s="362"/>
      <c r="D699" s="362"/>
      <c r="E699" s="364"/>
      <c r="F699" s="364"/>
      <c r="G699" s="364"/>
      <c r="H699" s="364"/>
      <c r="I699" s="364"/>
      <c r="J699" s="364"/>
      <c r="K699" s="364"/>
      <c r="L699" s="364"/>
    </row>
    <row r="700" spans="1:12" s="385" customFormat="1" ht="41.25" customHeight="1">
      <c r="A700" s="362"/>
      <c r="B700" s="362"/>
      <c r="C700" s="362"/>
      <c r="D700" s="362"/>
      <c r="E700" s="364"/>
      <c r="F700" s="364"/>
      <c r="G700" s="364"/>
      <c r="H700" s="364"/>
      <c r="I700" s="364"/>
      <c r="J700" s="364"/>
      <c r="K700" s="364"/>
      <c r="L700" s="364"/>
    </row>
    <row r="701" spans="1:12" s="385" customFormat="1" ht="41.25" customHeight="1">
      <c r="A701" s="362"/>
      <c r="B701" s="362"/>
      <c r="C701" s="362"/>
      <c r="D701" s="362"/>
      <c r="E701" s="364"/>
      <c r="F701" s="364"/>
      <c r="G701" s="364"/>
      <c r="H701" s="364"/>
      <c r="I701" s="364"/>
      <c r="J701" s="364"/>
      <c r="K701" s="364"/>
      <c r="L701" s="364"/>
    </row>
    <row r="702" spans="1:12" s="385" customFormat="1" ht="41.25" customHeight="1">
      <c r="A702" s="362"/>
      <c r="B702" s="362"/>
      <c r="C702" s="362"/>
      <c r="D702" s="362"/>
      <c r="E702" s="364"/>
      <c r="F702" s="364"/>
      <c r="G702" s="364"/>
      <c r="H702" s="364"/>
      <c r="I702" s="364"/>
      <c r="J702" s="364"/>
      <c r="K702" s="364"/>
      <c r="L702" s="364"/>
    </row>
    <row r="703" spans="1:12" s="385" customFormat="1" ht="41.25" customHeight="1">
      <c r="A703" s="362"/>
      <c r="B703" s="362"/>
      <c r="C703" s="362"/>
      <c r="D703" s="362"/>
      <c r="E703" s="364"/>
      <c r="F703" s="364"/>
      <c r="G703" s="364"/>
      <c r="H703" s="364"/>
      <c r="I703" s="364"/>
      <c r="J703" s="364"/>
      <c r="K703" s="364"/>
      <c r="L703" s="364"/>
    </row>
    <row r="704" spans="1:12" s="385" customFormat="1" ht="41.25" customHeight="1">
      <c r="A704" s="362"/>
      <c r="B704" s="362"/>
      <c r="C704" s="362"/>
      <c r="D704" s="362"/>
      <c r="E704" s="364"/>
      <c r="F704" s="364"/>
      <c r="G704" s="364"/>
      <c r="H704" s="364"/>
      <c r="I704" s="364"/>
      <c r="J704" s="364"/>
      <c r="K704" s="364"/>
      <c r="L704" s="364"/>
    </row>
    <row r="705" spans="1:12" s="385" customFormat="1" ht="41.25" customHeight="1">
      <c r="A705" s="362"/>
      <c r="B705" s="362"/>
      <c r="C705" s="362"/>
      <c r="D705" s="362"/>
      <c r="E705" s="364"/>
      <c r="F705" s="364"/>
      <c r="G705" s="364"/>
      <c r="H705" s="364"/>
      <c r="I705" s="364"/>
      <c r="J705" s="364"/>
      <c r="K705" s="364"/>
      <c r="L705" s="364"/>
    </row>
    <row r="706" spans="1:12" s="385" customFormat="1" ht="41.25" customHeight="1">
      <c r="A706" s="362"/>
      <c r="B706" s="362"/>
      <c r="C706" s="362"/>
      <c r="D706" s="362"/>
      <c r="E706" s="364"/>
      <c r="F706" s="364"/>
      <c r="G706" s="364"/>
      <c r="H706" s="364"/>
      <c r="I706" s="364"/>
      <c r="J706" s="364"/>
      <c r="K706" s="364"/>
      <c r="L706" s="364"/>
    </row>
    <row r="707" spans="1:12" s="385" customFormat="1" ht="41.25" customHeight="1">
      <c r="A707" s="362"/>
      <c r="B707" s="362"/>
      <c r="C707" s="362"/>
      <c r="D707" s="362"/>
      <c r="E707" s="364"/>
      <c r="F707" s="364"/>
      <c r="G707" s="364"/>
      <c r="H707" s="364"/>
      <c r="I707" s="364"/>
      <c r="J707" s="364"/>
      <c r="K707" s="364"/>
      <c r="L707" s="364"/>
    </row>
    <row r="708" spans="1:12" s="385" customFormat="1" ht="41.25" customHeight="1">
      <c r="A708" s="362"/>
      <c r="B708" s="362"/>
      <c r="C708" s="362"/>
      <c r="D708" s="362"/>
      <c r="E708" s="364"/>
      <c r="F708" s="364"/>
      <c r="G708" s="364"/>
      <c r="H708" s="364"/>
      <c r="I708" s="364"/>
      <c r="J708" s="364"/>
      <c r="K708" s="364"/>
      <c r="L708" s="364"/>
    </row>
    <row r="709" spans="1:12" s="385" customFormat="1" ht="41.25" customHeight="1">
      <c r="A709" s="362"/>
      <c r="B709" s="362"/>
      <c r="C709" s="362"/>
      <c r="D709" s="362"/>
      <c r="E709" s="364"/>
      <c r="F709" s="364"/>
      <c r="G709" s="364"/>
      <c r="H709" s="364"/>
      <c r="I709" s="364"/>
      <c r="J709" s="364"/>
      <c r="K709" s="364"/>
      <c r="L709" s="364"/>
    </row>
    <row r="710" spans="1:12" s="385" customFormat="1" ht="41.25" customHeight="1">
      <c r="A710" s="362"/>
      <c r="B710" s="362"/>
      <c r="C710" s="362"/>
      <c r="D710" s="362"/>
      <c r="E710" s="364"/>
      <c r="F710" s="364"/>
      <c r="G710" s="364"/>
      <c r="H710" s="364"/>
      <c r="I710" s="364"/>
      <c r="J710" s="364"/>
      <c r="K710" s="364"/>
      <c r="L710" s="364"/>
    </row>
    <row r="711" spans="1:12" s="385" customFormat="1" ht="41.25" customHeight="1">
      <c r="A711" s="362"/>
      <c r="B711" s="362"/>
      <c r="C711" s="362"/>
      <c r="D711" s="362"/>
      <c r="E711" s="364"/>
      <c r="F711" s="364"/>
      <c r="G711" s="364"/>
      <c r="H711" s="364"/>
      <c r="I711" s="364"/>
      <c r="J711" s="364"/>
      <c r="K711" s="364"/>
      <c r="L711" s="364"/>
    </row>
    <row r="712" spans="1:12" s="385" customFormat="1" ht="41.25" customHeight="1">
      <c r="A712" s="362"/>
      <c r="B712" s="362"/>
      <c r="C712" s="362"/>
      <c r="D712" s="362"/>
      <c r="E712" s="364"/>
      <c r="F712" s="364"/>
      <c r="G712" s="364"/>
      <c r="H712" s="364"/>
      <c r="I712" s="364"/>
      <c r="J712" s="364"/>
      <c r="K712" s="364"/>
      <c r="L712" s="364"/>
    </row>
    <row r="713" spans="1:12" s="385" customFormat="1" ht="41.25" customHeight="1">
      <c r="A713" s="362"/>
      <c r="B713" s="362"/>
      <c r="C713" s="362"/>
      <c r="D713" s="362"/>
      <c r="E713" s="364"/>
      <c r="F713" s="364"/>
      <c r="G713" s="364"/>
      <c r="H713" s="364"/>
      <c r="I713" s="364"/>
      <c r="J713" s="364"/>
      <c r="K713" s="364"/>
      <c r="L713" s="364"/>
    </row>
    <row r="714" spans="1:12" s="385" customFormat="1" ht="41.25" customHeight="1">
      <c r="A714" s="362"/>
      <c r="B714" s="362"/>
      <c r="C714" s="362"/>
      <c r="D714" s="362"/>
      <c r="E714" s="364"/>
      <c r="F714" s="364"/>
      <c r="G714" s="364"/>
      <c r="H714" s="364"/>
      <c r="I714" s="364"/>
      <c r="J714" s="364"/>
      <c r="K714" s="364"/>
      <c r="L714" s="364"/>
    </row>
    <row r="715" spans="1:12" s="385" customFormat="1" ht="41.25" customHeight="1">
      <c r="A715" s="362"/>
      <c r="B715" s="362"/>
      <c r="C715" s="362"/>
      <c r="D715" s="362"/>
      <c r="E715" s="364"/>
      <c r="F715" s="364"/>
      <c r="G715" s="364"/>
      <c r="H715" s="364"/>
      <c r="I715" s="364"/>
      <c r="J715" s="364"/>
      <c r="K715" s="364"/>
      <c r="L715" s="364"/>
    </row>
    <row r="716" spans="1:12" s="385" customFormat="1" ht="41.25" customHeight="1">
      <c r="A716" s="362"/>
      <c r="B716" s="362"/>
      <c r="C716" s="362"/>
      <c r="D716" s="362"/>
      <c r="E716" s="364"/>
      <c r="F716" s="364"/>
      <c r="G716" s="364"/>
      <c r="H716" s="364"/>
      <c r="I716" s="364"/>
      <c r="J716" s="364"/>
      <c r="K716" s="364"/>
      <c r="L716" s="364"/>
    </row>
    <row r="717" spans="1:12" s="385" customFormat="1" ht="41.25" customHeight="1">
      <c r="A717" s="362"/>
      <c r="B717" s="362"/>
      <c r="C717" s="362"/>
      <c r="D717" s="362"/>
      <c r="E717" s="364"/>
      <c r="F717" s="364"/>
      <c r="G717" s="364"/>
      <c r="H717" s="364"/>
      <c r="I717" s="364"/>
      <c r="J717" s="364"/>
      <c r="K717" s="364"/>
      <c r="L717" s="364"/>
    </row>
    <row r="718" spans="1:12" s="385" customFormat="1" ht="41.25" customHeight="1">
      <c r="A718" s="362"/>
      <c r="B718" s="362"/>
      <c r="C718" s="362"/>
      <c r="D718" s="362"/>
      <c r="E718" s="364"/>
      <c r="F718" s="364"/>
      <c r="G718" s="364"/>
      <c r="H718" s="364"/>
      <c r="I718" s="364"/>
      <c r="J718" s="364"/>
      <c r="K718" s="364"/>
      <c r="L718" s="364"/>
    </row>
    <row r="719" spans="1:12" s="385" customFormat="1" ht="41.25" customHeight="1">
      <c r="A719" s="362"/>
      <c r="B719" s="362"/>
      <c r="C719" s="362"/>
      <c r="D719" s="362"/>
      <c r="E719" s="364"/>
      <c r="F719" s="364"/>
      <c r="G719" s="364"/>
      <c r="H719" s="364"/>
      <c r="I719" s="364"/>
      <c r="J719" s="364"/>
      <c r="K719" s="364"/>
      <c r="L719" s="364"/>
    </row>
    <row r="720" spans="1:12" s="385" customFormat="1" ht="41.25" customHeight="1">
      <c r="A720" s="362"/>
      <c r="B720" s="362"/>
      <c r="C720" s="362"/>
      <c r="D720" s="362"/>
      <c r="E720" s="364"/>
      <c r="F720" s="364"/>
      <c r="G720" s="364"/>
      <c r="H720" s="364"/>
      <c r="I720" s="364"/>
      <c r="J720" s="364"/>
      <c r="K720" s="364"/>
      <c r="L720" s="364"/>
    </row>
    <row r="721" spans="1:12" s="385" customFormat="1" ht="41.25" customHeight="1">
      <c r="A721" s="362"/>
      <c r="B721" s="362"/>
      <c r="C721" s="362"/>
      <c r="D721" s="362"/>
      <c r="E721" s="364"/>
      <c r="F721" s="364"/>
      <c r="G721" s="364"/>
      <c r="H721" s="364"/>
      <c r="I721" s="364"/>
      <c r="J721" s="364"/>
      <c r="K721" s="364"/>
      <c r="L721" s="364"/>
    </row>
    <row r="722" spans="1:12" s="385" customFormat="1" ht="41.25" customHeight="1">
      <c r="A722" s="362"/>
      <c r="B722" s="362"/>
      <c r="C722" s="362"/>
      <c r="D722" s="362"/>
      <c r="E722" s="364"/>
      <c r="F722" s="364"/>
      <c r="G722" s="364"/>
      <c r="H722" s="364"/>
      <c r="I722" s="364"/>
      <c r="J722" s="364"/>
      <c r="K722" s="364"/>
      <c r="L722" s="364"/>
    </row>
    <row r="723" spans="1:12" s="385" customFormat="1" ht="41.25" customHeight="1">
      <c r="A723" s="362"/>
      <c r="B723" s="362"/>
      <c r="C723" s="362"/>
      <c r="D723" s="362"/>
      <c r="E723" s="364"/>
      <c r="F723" s="364"/>
      <c r="G723" s="364"/>
      <c r="H723" s="364"/>
      <c r="I723" s="364"/>
      <c r="J723" s="364"/>
      <c r="K723" s="364"/>
      <c r="L723" s="364"/>
    </row>
    <row r="724" spans="1:12" s="385" customFormat="1" ht="41.25" customHeight="1">
      <c r="A724" s="362"/>
      <c r="B724" s="362"/>
      <c r="C724" s="362"/>
      <c r="D724" s="362"/>
      <c r="E724" s="364"/>
      <c r="F724" s="364"/>
      <c r="G724" s="364"/>
      <c r="H724" s="364"/>
      <c r="I724" s="364"/>
      <c r="J724" s="364"/>
      <c r="K724" s="364"/>
      <c r="L724" s="364"/>
    </row>
    <row r="725" spans="1:12" s="385" customFormat="1" ht="41.25" customHeight="1">
      <c r="A725" s="362"/>
      <c r="B725" s="362"/>
      <c r="C725" s="362"/>
      <c r="D725" s="362"/>
      <c r="E725" s="364"/>
      <c r="F725" s="364"/>
      <c r="G725" s="364"/>
      <c r="H725" s="364"/>
      <c r="I725" s="364"/>
      <c r="J725" s="364"/>
      <c r="K725" s="364"/>
      <c r="L725" s="364"/>
    </row>
    <row r="726" spans="1:12" s="385" customFormat="1" ht="41.25" customHeight="1">
      <c r="A726" s="362"/>
      <c r="B726" s="362"/>
      <c r="C726" s="362"/>
      <c r="D726" s="362"/>
      <c r="E726" s="364"/>
      <c r="F726" s="364"/>
      <c r="G726" s="364"/>
      <c r="H726" s="364"/>
      <c r="I726" s="364"/>
      <c r="J726" s="364"/>
      <c r="K726" s="364"/>
      <c r="L726" s="364"/>
    </row>
    <row r="727" spans="1:12" s="385" customFormat="1" ht="41.25" customHeight="1">
      <c r="A727" s="362"/>
      <c r="B727" s="362"/>
      <c r="C727" s="362"/>
      <c r="D727" s="362"/>
      <c r="E727" s="364"/>
      <c r="F727" s="364"/>
      <c r="G727" s="364"/>
      <c r="H727" s="364"/>
      <c r="I727" s="364"/>
      <c r="J727" s="364"/>
      <c r="K727" s="364"/>
      <c r="L727" s="364"/>
    </row>
    <row r="728" spans="1:12" s="385" customFormat="1" ht="41.25" customHeight="1">
      <c r="A728" s="362"/>
      <c r="B728" s="362"/>
      <c r="C728" s="362"/>
      <c r="D728" s="362"/>
      <c r="E728" s="364"/>
      <c r="F728" s="364"/>
      <c r="G728" s="364"/>
      <c r="H728" s="364"/>
      <c r="I728" s="364"/>
      <c r="J728" s="364"/>
      <c r="K728" s="364"/>
      <c r="L728" s="364"/>
    </row>
    <row r="729" spans="1:12" s="385" customFormat="1" ht="41.25" customHeight="1">
      <c r="A729" s="362"/>
      <c r="B729" s="362"/>
      <c r="C729" s="362"/>
      <c r="D729" s="362"/>
      <c r="E729" s="364"/>
      <c r="F729" s="364"/>
      <c r="G729" s="364"/>
      <c r="H729" s="364"/>
      <c r="I729" s="364"/>
      <c r="J729" s="364"/>
      <c r="K729" s="364"/>
      <c r="L729" s="364"/>
    </row>
    <row r="730" spans="1:12" s="385" customFormat="1" ht="41.25" customHeight="1">
      <c r="A730" s="362"/>
      <c r="B730" s="362"/>
      <c r="C730" s="362"/>
      <c r="D730" s="362"/>
      <c r="E730" s="364"/>
      <c r="F730" s="364"/>
      <c r="G730" s="364"/>
      <c r="H730" s="364"/>
      <c r="I730" s="364"/>
      <c r="J730" s="364"/>
      <c r="K730" s="364"/>
      <c r="L730" s="364"/>
    </row>
    <row r="731" spans="1:12" s="385" customFormat="1" ht="41.25" customHeight="1">
      <c r="A731" s="362"/>
      <c r="B731" s="362"/>
      <c r="C731" s="362"/>
      <c r="D731" s="362"/>
      <c r="E731" s="364"/>
      <c r="F731" s="364"/>
      <c r="G731" s="364"/>
      <c r="H731" s="364"/>
      <c r="I731" s="364"/>
      <c r="J731" s="364"/>
      <c r="K731" s="364"/>
      <c r="L731" s="364"/>
    </row>
    <row r="732" spans="1:12" s="385" customFormat="1" ht="41.25" customHeight="1">
      <c r="A732" s="362"/>
      <c r="B732" s="362"/>
      <c r="C732" s="362"/>
      <c r="D732" s="362"/>
      <c r="E732" s="364"/>
      <c r="F732" s="364"/>
      <c r="G732" s="364"/>
      <c r="H732" s="364"/>
      <c r="I732" s="364"/>
      <c r="J732" s="364"/>
      <c r="K732" s="364"/>
      <c r="L732" s="364"/>
    </row>
    <row r="733" spans="1:12" s="385" customFormat="1" ht="41.25" customHeight="1">
      <c r="A733" s="362"/>
      <c r="B733" s="362"/>
      <c r="C733" s="362"/>
      <c r="D733" s="362"/>
      <c r="E733" s="364"/>
      <c r="F733" s="364"/>
      <c r="G733" s="364"/>
      <c r="H733" s="364"/>
      <c r="I733" s="364"/>
      <c r="J733" s="364"/>
      <c r="K733" s="364"/>
      <c r="L733" s="364"/>
    </row>
    <row r="734" spans="1:12" s="385" customFormat="1" ht="41.25" customHeight="1">
      <c r="A734" s="362"/>
      <c r="B734" s="362"/>
      <c r="C734" s="362"/>
      <c r="D734" s="362"/>
      <c r="E734" s="364"/>
      <c r="F734" s="364"/>
      <c r="G734" s="364"/>
      <c r="H734" s="364"/>
      <c r="I734" s="364"/>
      <c r="J734" s="364"/>
      <c r="K734" s="364"/>
      <c r="L734" s="364"/>
    </row>
    <row r="735" spans="1:12" s="385" customFormat="1" ht="41.25" customHeight="1">
      <c r="A735" s="362"/>
      <c r="B735" s="362"/>
      <c r="C735" s="362"/>
      <c r="D735" s="362"/>
      <c r="E735" s="364"/>
      <c r="F735" s="364"/>
      <c r="G735" s="364"/>
      <c r="H735" s="364"/>
      <c r="I735" s="364"/>
      <c r="J735" s="364"/>
      <c r="K735" s="364"/>
      <c r="L735" s="364"/>
    </row>
    <row r="736" spans="1:12" s="385" customFormat="1" ht="41.25" customHeight="1">
      <c r="A736" s="362"/>
      <c r="B736" s="362"/>
      <c r="C736" s="362"/>
      <c r="D736" s="362"/>
      <c r="E736" s="364"/>
      <c r="F736" s="364"/>
      <c r="G736" s="364"/>
      <c r="H736" s="364"/>
      <c r="I736" s="364"/>
      <c r="J736" s="364"/>
      <c r="K736" s="364"/>
      <c r="L736" s="364"/>
    </row>
    <row r="737" spans="1:12" s="385" customFormat="1" ht="41.25" customHeight="1">
      <c r="A737" s="362"/>
      <c r="B737" s="362"/>
      <c r="C737" s="362"/>
      <c r="D737" s="362"/>
      <c r="E737" s="364"/>
      <c r="F737" s="364"/>
      <c r="G737" s="364"/>
      <c r="H737" s="364"/>
      <c r="I737" s="364"/>
      <c r="J737" s="364"/>
      <c r="K737" s="364"/>
      <c r="L737" s="364"/>
    </row>
    <row r="738" spans="1:12" s="385" customFormat="1" ht="41.25" customHeight="1">
      <c r="A738" s="362"/>
      <c r="B738" s="362"/>
      <c r="C738" s="362"/>
      <c r="D738" s="362"/>
      <c r="E738" s="364"/>
      <c r="F738" s="364"/>
      <c r="G738" s="364"/>
      <c r="H738" s="364"/>
      <c r="I738" s="364"/>
      <c r="J738" s="364"/>
      <c r="K738" s="364"/>
      <c r="L738" s="364"/>
    </row>
    <row r="739" spans="1:12" s="385" customFormat="1" ht="41.25" customHeight="1">
      <c r="A739" s="362"/>
      <c r="B739" s="362"/>
      <c r="C739" s="362"/>
      <c r="D739" s="362"/>
      <c r="E739" s="364"/>
      <c r="F739" s="364"/>
      <c r="G739" s="364"/>
      <c r="H739" s="364"/>
      <c r="I739" s="364"/>
      <c r="J739" s="364"/>
      <c r="K739" s="364"/>
      <c r="L739" s="364"/>
    </row>
    <row r="740" spans="1:12" s="385" customFormat="1" ht="41.25" customHeight="1">
      <c r="A740" s="362"/>
      <c r="B740" s="362"/>
      <c r="C740" s="362"/>
      <c r="D740" s="362"/>
      <c r="E740" s="364"/>
      <c r="F740" s="364"/>
      <c r="G740" s="364"/>
      <c r="H740" s="364"/>
      <c r="I740" s="364"/>
      <c r="J740" s="364"/>
      <c r="K740" s="364"/>
      <c r="L740" s="364"/>
    </row>
    <row r="741" spans="1:12" s="385" customFormat="1" ht="41.25" customHeight="1">
      <c r="A741" s="362"/>
      <c r="B741" s="362"/>
      <c r="C741" s="362"/>
      <c r="D741" s="362"/>
      <c r="E741" s="364"/>
      <c r="F741" s="364"/>
      <c r="G741" s="364"/>
      <c r="H741" s="364"/>
      <c r="I741" s="364"/>
      <c r="J741" s="364"/>
      <c r="K741" s="364"/>
      <c r="L741" s="364"/>
    </row>
    <row r="742" spans="1:12" s="385" customFormat="1" ht="41.25" customHeight="1">
      <c r="A742" s="362"/>
      <c r="B742" s="362"/>
      <c r="C742" s="362"/>
      <c r="D742" s="362"/>
      <c r="E742" s="364"/>
      <c r="F742" s="364"/>
      <c r="G742" s="364"/>
      <c r="H742" s="364"/>
      <c r="I742" s="364"/>
      <c r="J742" s="364"/>
      <c r="K742" s="364"/>
      <c r="L742" s="364"/>
    </row>
    <row r="743" spans="1:12" s="385" customFormat="1" ht="41.25" customHeight="1">
      <c r="A743" s="362"/>
      <c r="B743" s="362"/>
      <c r="C743" s="362"/>
      <c r="D743" s="362"/>
      <c r="E743" s="364"/>
      <c r="F743" s="364"/>
      <c r="G743" s="364"/>
      <c r="H743" s="364"/>
      <c r="I743" s="364"/>
      <c r="J743" s="364"/>
      <c r="K743" s="364"/>
      <c r="L743" s="364"/>
    </row>
    <row r="744" spans="1:12" s="385" customFormat="1" ht="41.25" customHeight="1">
      <c r="A744" s="362"/>
      <c r="B744" s="362"/>
      <c r="C744" s="362"/>
      <c r="D744" s="362"/>
      <c r="E744" s="364"/>
      <c r="F744" s="364"/>
      <c r="G744" s="364"/>
      <c r="H744" s="364"/>
      <c r="I744" s="364"/>
      <c r="J744" s="364"/>
      <c r="K744" s="364"/>
      <c r="L744" s="364"/>
    </row>
    <row r="745" spans="1:12" s="385" customFormat="1" ht="41.25" customHeight="1">
      <c r="A745" s="362"/>
      <c r="B745" s="362"/>
      <c r="C745" s="362"/>
      <c r="D745" s="362"/>
      <c r="E745" s="364"/>
      <c r="F745" s="364"/>
      <c r="G745" s="364"/>
      <c r="H745" s="364"/>
      <c r="I745" s="364"/>
      <c r="J745" s="364"/>
      <c r="K745" s="364"/>
      <c r="L745" s="364"/>
    </row>
    <row r="746" spans="1:12" s="385" customFormat="1" ht="41.25" customHeight="1">
      <c r="A746" s="362"/>
      <c r="B746" s="362"/>
      <c r="C746" s="362"/>
      <c r="D746" s="362"/>
      <c r="E746" s="364"/>
      <c r="F746" s="364"/>
      <c r="G746" s="364"/>
      <c r="H746" s="364"/>
      <c r="I746" s="364"/>
      <c r="J746" s="364"/>
      <c r="K746" s="364"/>
      <c r="L746" s="364"/>
    </row>
    <row r="747" spans="1:12" s="385" customFormat="1" ht="41.25" customHeight="1">
      <c r="A747" s="362"/>
      <c r="B747" s="362"/>
      <c r="C747" s="362"/>
      <c r="D747" s="362"/>
      <c r="E747" s="364"/>
      <c r="F747" s="364"/>
      <c r="G747" s="364"/>
      <c r="H747" s="364"/>
      <c r="I747" s="364"/>
      <c r="J747" s="364"/>
      <c r="K747" s="364"/>
      <c r="L747" s="364"/>
    </row>
    <row r="748" spans="1:12" s="385" customFormat="1" ht="41.25" customHeight="1">
      <c r="A748" s="362"/>
      <c r="B748" s="362"/>
      <c r="C748" s="362"/>
      <c r="D748" s="362"/>
      <c r="E748" s="364"/>
      <c r="F748" s="364"/>
      <c r="G748" s="364"/>
      <c r="H748" s="364"/>
      <c r="I748" s="364"/>
      <c r="J748" s="364"/>
      <c r="K748" s="364"/>
      <c r="L748" s="364"/>
    </row>
    <row r="749" spans="1:12" s="385" customFormat="1" ht="41.25" customHeight="1">
      <c r="A749" s="362"/>
      <c r="B749" s="362"/>
      <c r="C749" s="362"/>
      <c r="D749" s="362"/>
      <c r="E749" s="364"/>
      <c r="F749" s="364"/>
      <c r="G749" s="364"/>
      <c r="H749" s="364"/>
      <c r="I749" s="364"/>
      <c r="J749" s="364"/>
      <c r="K749" s="364"/>
      <c r="L749" s="364"/>
    </row>
    <row r="750" spans="1:12" s="385" customFormat="1" ht="41.25" customHeight="1">
      <c r="A750" s="362"/>
      <c r="B750" s="362"/>
      <c r="C750" s="362"/>
      <c r="D750" s="362"/>
      <c r="E750" s="364"/>
      <c r="F750" s="364"/>
      <c r="G750" s="364"/>
      <c r="H750" s="364"/>
      <c r="I750" s="364"/>
      <c r="J750" s="364"/>
      <c r="K750" s="364"/>
      <c r="L750" s="364"/>
    </row>
    <row r="751" spans="1:12" s="385" customFormat="1" ht="41.25" customHeight="1">
      <c r="A751" s="362"/>
      <c r="B751" s="362"/>
      <c r="C751" s="362"/>
      <c r="D751" s="362"/>
      <c r="E751" s="364"/>
      <c r="F751" s="364"/>
      <c r="G751" s="364"/>
      <c r="H751" s="364"/>
      <c r="I751" s="364"/>
      <c r="J751" s="364"/>
      <c r="K751" s="364"/>
      <c r="L751" s="364"/>
    </row>
    <row r="752" spans="1:12" s="385" customFormat="1" ht="41.25" customHeight="1">
      <c r="A752" s="362"/>
      <c r="B752" s="362"/>
      <c r="C752" s="362"/>
      <c r="D752" s="362"/>
      <c r="E752" s="364"/>
      <c r="F752" s="364"/>
      <c r="G752" s="364"/>
      <c r="H752" s="364"/>
      <c r="I752" s="364"/>
      <c r="J752" s="364"/>
      <c r="K752" s="364"/>
      <c r="L752" s="364"/>
    </row>
    <row r="753" spans="1:12" s="385" customFormat="1" ht="41.25" customHeight="1">
      <c r="A753" s="362"/>
      <c r="B753" s="362"/>
      <c r="C753" s="362"/>
      <c r="D753" s="362"/>
      <c r="E753" s="364"/>
      <c r="F753" s="364"/>
      <c r="G753" s="364"/>
      <c r="H753" s="364"/>
      <c r="I753" s="364"/>
      <c r="J753" s="364"/>
      <c r="K753" s="364"/>
      <c r="L753" s="364"/>
    </row>
    <row r="754" spans="1:12" s="385" customFormat="1" ht="41.25" customHeight="1">
      <c r="A754" s="362"/>
      <c r="B754" s="362"/>
      <c r="C754" s="362"/>
      <c r="D754" s="362"/>
      <c r="E754" s="364"/>
      <c r="F754" s="364"/>
      <c r="G754" s="364"/>
      <c r="H754" s="364"/>
      <c r="I754" s="364"/>
      <c r="J754" s="364"/>
      <c r="K754" s="364"/>
      <c r="L754" s="364"/>
    </row>
    <row r="755" spans="1:12" s="385" customFormat="1" ht="41.25" customHeight="1">
      <c r="A755" s="362"/>
      <c r="B755" s="362"/>
      <c r="C755" s="362"/>
      <c r="D755" s="362"/>
      <c r="E755" s="364"/>
      <c r="F755" s="364"/>
      <c r="G755" s="364"/>
      <c r="H755" s="364"/>
      <c r="I755" s="364"/>
      <c r="J755" s="364"/>
      <c r="K755" s="364"/>
      <c r="L755" s="364"/>
    </row>
    <row r="756" spans="1:12" s="385" customFormat="1" ht="41.25" customHeight="1">
      <c r="A756" s="362"/>
      <c r="B756" s="362"/>
      <c r="C756" s="362"/>
      <c r="D756" s="362"/>
      <c r="E756" s="364"/>
      <c r="F756" s="364"/>
      <c r="G756" s="364"/>
      <c r="H756" s="364"/>
      <c r="I756" s="364"/>
      <c r="J756" s="364"/>
      <c r="K756" s="364"/>
      <c r="L756" s="364"/>
    </row>
    <row r="757" spans="1:12" s="385" customFormat="1" ht="41.25" customHeight="1">
      <c r="A757" s="362"/>
      <c r="B757" s="362"/>
      <c r="C757" s="362"/>
      <c r="D757" s="362"/>
      <c r="E757" s="364"/>
      <c r="F757" s="364"/>
      <c r="G757" s="364"/>
      <c r="H757" s="364"/>
      <c r="I757" s="364"/>
      <c r="J757" s="364"/>
      <c r="K757" s="364"/>
      <c r="L757" s="364"/>
    </row>
    <row r="758" spans="1:12" s="385" customFormat="1" ht="41.25" customHeight="1">
      <c r="A758" s="362"/>
      <c r="B758" s="362"/>
      <c r="C758" s="362"/>
      <c r="D758" s="362"/>
      <c r="E758" s="364"/>
      <c r="F758" s="364"/>
      <c r="G758" s="364"/>
      <c r="H758" s="364"/>
      <c r="I758" s="364"/>
      <c r="J758" s="364"/>
      <c r="K758" s="364"/>
      <c r="L758" s="364"/>
    </row>
    <row r="759" spans="1:12" s="385" customFormat="1" ht="41.25" customHeight="1">
      <c r="A759" s="362"/>
      <c r="B759" s="362"/>
      <c r="C759" s="362"/>
      <c r="D759" s="362"/>
      <c r="E759" s="364"/>
      <c r="F759" s="364"/>
      <c r="G759" s="364"/>
      <c r="H759" s="364"/>
      <c r="I759" s="364"/>
      <c r="J759" s="364"/>
      <c r="K759" s="364"/>
      <c r="L759" s="364"/>
    </row>
    <row r="760" spans="1:12" s="385" customFormat="1" ht="41.25" customHeight="1">
      <c r="A760" s="362"/>
      <c r="B760" s="362"/>
      <c r="C760" s="362"/>
      <c r="D760" s="362"/>
      <c r="E760" s="364"/>
      <c r="F760" s="364"/>
      <c r="G760" s="364"/>
      <c r="H760" s="364"/>
      <c r="I760" s="364"/>
      <c r="J760" s="364"/>
      <c r="K760" s="364"/>
      <c r="L760" s="364"/>
    </row>
    <row r="761" spans="1:12" s="385" customFormat="1" ht="41.25" customHeight="1">
      <c r="A761" s="362"/>
      <c r="B761" s="362"/>
      <c r="C761" s="362"/>
      <c r="D761" s="362"/>
      <c r="E761" s="364"/>
      <c r="F761" s="364"/>
      <c r="G761" s="364"/>
      <c r="H761" s="364"/>
      <c r="I761" s="364"/>
      <c r="J761" s="364"/>
      <c r="K761" s="364"/>
      <c r="L761" s="364"/>
    </row>
    <row r="762" spans="1:12" s="385" customFormat="1" ht="41.25" customHeight="1">
      <c r="A762" s="362"/>
      <c r="B762" s="362"/>
      <c r="C762" s="362"/>
      <c r="D762" s="362"/>
      <c r="E762" s="364"/>
      <c r="F762" s="364"/>
      <c r="G762" s="364"/>
      <c r="H762" s="364"/>
      <c r="I762" s="364"/>
      <c r="J762" s="364"/>
      <c r="K762" s="364"/>
      <c r="L762" s="364"/>
    </row>
    <row r="763" spans="1:12" s="385" customFormat="1" ht="41.25" customHeight="1">
      <c r="A763" s="362"/>
      <c r="B763" s="362"/>
      <c r="C763" s="362"/>
      <c r="D763" s="362"/>
      <c r="E763" s="364"/>
      <c r="F763" s="364"/>
      <c r="G763" s="364"/>
      <c r="H763" s="364"/>
      <c r="I763" s="364"/>
      <c r="J763" s="364"/>
      <c r="K763" s="364"/>
      <c r="L763" s="364"/>
    </row>
    <row r="764" spans="1:12" s="385" customFormat="1" ht="41.25" customHeight="1">
      <c r="A764" s="362"/>
      <c r="B764" s="362"/>
      <c r="C764" s="362"/>
      <c r="D764" s="362"/>
      <c r="E764" s="364"/>
      <c r="F764" s="364"/>
      <c r="G764" s="364"/>
      <c r="H764" s="364"/>
      <c r="I764" s="364"/>
      <c r="J764" s="364"/>
      <c r="K764" s="364"/>
      <c r="L764" s="364"/>
    </row>
    <row r="765" spans="1:12" s="385" customFormat="1" ht="41.25" customHeight="1">
      <c r="A765" s="362"/>
      <c r="B765" s="362"/>
      <c r="C765" s="362"/>
      <c r="D765" s="362"/>
      <c r="E765" s="364"/>
      <c r="F765" s="364"/>
      <c r="G765" s="364"/>
      <c r="H765" s="364"/>
      <c r="I765" s="364"/>
      <c r="J765" s="364"/>
      <c r="K765" s="364"/>
      <c r="L765" s="364"/>
    </row>
    <row r="766" spans="1:12" s="385" customFormat="1" ht="41.25" customHeight="1">
      <c r="A766" s="362"/>
      <c r="B766" s="362"/>
      <c r="C766" s="362"/>
      <c r="D766" s="362"/>
      <c r="E766" s="364"/>
      <c r="F766" s="364"/>
      <c r="G766" s="364"/>
      <c r="H766" s="364"/>
      <c r="I766" s="364"/>
      <c r="J766" s="364"/>
      <c r="K766" s="364"/>
      <c r="L766" s="364"/>
    </row>
    <row r="767" spans="1:12" s="385" customFormat="1" ht="41.25" customHeight="1">
      <c r="A767" s="362"/>
      <c r="B767" s="362"/>
      <c r="C767" s="362"/>
      <c r="D767" s="362"/>
      <c r="E767" s="364"/>
      <c r="F767" s="364"/>
      <c r="G767" s="364"/>
      <c r="H767" s="364"/>
      <c r="I767" s="364"/>
      <c r="J767" s="364"/>
      <c r="K767" s="364"/>
      <c r="L767" s="364"/>
    </row>
    <row r="768" spans="1:12" s="385" customFormat="1" ht="41.25" customHeight="1">
      <c r="A768" s="362"/>
      <c r="B768" s="362"/>
      <c r="C768" s="362"/>
      <c r="D768" s="362"/>
      <c r="E768" s="364"/>
      <c r="F768" s="364"/>
      <c r="G768" s="364"/>
      <c r="H768" s="364"/>
      <c r="I768" s="364"/>
      <c r="J768" s="364"/>
      <c r="K768" s="364"/>
      <c r="L768" s="364"/>
    </row>
    <row r="769" spans="1:12" s="385" customFormat="1" ht="41.25" customHeight="1">
      <c r="A769" s="362"/>
      <c r="B769" s="362"/>
      <c r="C769" s="362"/>
      <c r="D769" s="362"/>
      <c r="E769" s="364"/>
      <c r="F769" s="364"/>
      <c r="G769" s="364"/>
      <c r="H769" s="364"/>
      <c r="I769" s="364"/>
      <c r="J769" s="364"/>
      <c r="K769" s="364"/>
      <c r="L769" s="364"/>
    </row>
    <row r="770" spans="1:12" s="385" customFormat="1" ht="41.25" customHeight="1">
      <c r="A770" s="362"/>
      <c r="B770" s="362"/>
      <c r="C770" s="362"/>
      <c r="D770" s="362"/>
      <c r="E770" s="364"/>
      <c r="F770" s="364"/>
      <c r="G770" s="364"/>
      <c r="H770" s="364"/>
      <c r="I770" s="364"/>
      <c r="J770" s="364"/>
      <c r="K770" s="364"/>
      <c r="L770" s="364"/>
    </row>
    <row r="771" spans="1:12" s="385" customFormat="1" ht="41.25" customHeight="1">
      <c r="A771" s="362"/>
      <c r="B771" s="362"/>
      <c r="C771" s="362"/>
      <c r="D771" s="362"/>
      <c r="E771" s="364"/>
      <c r="F771" s="364"/>
      <c r="G771" s="364"/>
      <c r="H771" s="364"/>
      <c r="I771" s="364"/>
      <c r="J771" s="364"/>
      <c r="K771" s="364"/>
      <c r="L771" s="364"/>
    </row>
    <row r="772" spans="1:12" s="385" customFormat="1" ht="41.25" customHeight="1">
      <c r="A772" s="362"/>
      <c r="B772" s="362"/>
      <c r="C772" s="362"/>
      <c r="D772" s="362"/>
      <c r="E772" s="364"/>
      <c r="F772" s="364"/>
      <c r="G772" s="364"/>
      <c r="H772" s="364"/>
      <c r="I772" s="364"/>
      <c r="J772" s="364"/>
      <c r="K772" s="364"/>
      <c r="L772" s="364"/>
    </row>
    <row r="773" spans="1:12" s="385" customFormat="1" ht="41.25" customHeight="1">
      <c r="A773" s="362"/>
      <c r="B773" s="362"/>
      <c r="C773" s="362"/>
      <c r="D773" s="362"/>
      <c r="E773" s="364"/>
      <c r="F773" s="364"/>
      <c r="G773" s="364"/>
      <c r="H773" s="364"/>
      <c r="I773" s="364"/>
      <c r="J773" s="364"/>
      <c r="K773" s="364"/>
      <c r="L773" s="364"/>
    </row>
    <row r="774" spans="1:12" s="385" customFormat="1" ht="41.25" customHeight="1">
      <c r="A774" s="362"/>
      <c r="B774" s="362"/>
      <c r="C774" s="362"/>
      <c r="D774" s="362"/>
      <c r="E774" s="364"/>
      <c r="F774" s="364"/>
      <c r="G774" s="364"/>
      <c r="H774" s="364"/>
      <c r="I774" s="364"/>
      <c r="J774" s="364"/>
      <c r="K774" s="364"/>
      <c r="L774" s="364"/>
    </row>
    <row r="775" spans="1:12" s="385" customFormat="1" ht="41.25" customHeight="1">
      <c r="A775" s="362"/>
      <c r="B775" s="362"/>
      <c r="C775" s="362"/>
      <c r="D775" s="362"/>
      <c r="E775" s="364"/>
      <c r="F775" s="364"/>
      <c r="G775" s="364"/>
      <c r="H775" s="364"/>
      <c r="I775" s="364"/>
      <c r="J775" s="364"/>
      <c r="K775" s="364"/>
      <c r="L775" s="364"/>
    </row>
    <row r="776" spans="1:12" s="385" customFormat="1" ht="41.25" customHeight="1">
      <c r="A776" s="362"/>
      <c r="B776" s="362"/>
      <c r="C776" s="362"/>
      <c r="D776" s="362"/>
      <c r="E776" s="364"/>
      <c r="F776" s="364"/>
      <c r="G776" s="364"/>
      <c r="H776" s="364"/>
      <c r="I776" s="364"/>
      <c r="J776" s="364"/>
      <c r="K776" s="364"/>
      <c r="L776" s="364"/>
    </row>
    <row r="777" spans="1:12" s="385" customFormat="1" ht="41.25" customHeight="1">
      <c r="A777" s="362"/>
      <c r="B777" s="362"/>
      <c r="C777" s="362"/>
      <c r="D777" s="362"/>
      <c r="E777" s="364"/>
      <c r="F777" s="364"/>
      <c r="G777" s="364"/>
      <c r="H777" s="364"/>
      <c r="I777" s="364"/>
      <c r="J777" s="364"/>
      <c r="K777" s="364"/>
      <c r="L777" s="364"/>
    </row>
    <row r="778" spans="1:12" s="385" customFormat="1" ht="41.25" customHeight="1">
      <c r="A778" s="362"/>
      <c r="B778" s="362"/>
      <c r="C778" s="362"/>
      <c r="D778" s="362"/>
      <c r="E778" s="364"/>
      <c r="F778" s="364"/>
      <c r="G778" s="364"/>
      <c r="H778" s="364"/>
      <c r="I778" s="364"/>
      <c r="J778" s="364"/>
      <c r="K778" s="364"/>
      <c r="L778" s="364"/>
    </row>
    <row r="779" spans="1:12" s="385" customFormat="1" ht="41.25" customHeight="1">
      <c r="A779" s="362"/>
      <c r="B779" s="362"/>
      <c r="C779" s="362"/>
      <c r="D779" s="362"/>
      <c r="E779" s="364"/>
      <c r="F779" s="364"/>
      <c r="G779" s="364"/>
      <c r="H779" s="364"/>
      <c r="I779" s="364"/>
      <c r="J779" s="364"/>
      <c r="K779" s="364"/>
      <c r="L779" s="364"/>
    </row>
    <row r="780" spans="1:12" s="385" customFormat="1" ht="41.25" customHeight="1">
      <c r="A780" s="362"/>
      <c r="B780" s="362"/>
      <c r="C780" s="362"/>
      <c r="D780" s="362"/>
      <c r="E780" s="364"/>
      <c r="F780" s="364"/>
      <c r="G780" s="364"/>
      <c r="H780" s="364"/>
      <c r="I780" s="364"/>
      <c r="J780" s="364"/>
      <c r="K780" s="364"/>
      <c r="L780" s="364"/>
    </row>
    <row r="781" spans="1:12" s="385" customFormat="1" ht="41.25" customHeight="1">
      <c r="A781" s="362"/>
      <c r="B781" s="362"/>
      <c r="C781" s="362"/>
      <c r="D781" s="362"/>
      <c r="E781" s="364"/>
      <c r="F781" s="364"/>
      <c r="G781" s="364"/>
      <c r="H781" s="364"/>
      <c r="I781" s="364"/>
      <c r="J781" s="364"/>
      <c r="K781" s="364"/>
      <c r="L781" s="364"/>
    </row>
    <row r="782" spans="1:12" s="385" customFormat="1" ht="41.25" customHeight="1">
      <c r="A782" s="362"/>
      <c r="B782" s="362"/>
      <c r="C782" s="362"/>
      <c r="D782" s="362"/>
      <c r="E782" s="364"/>
      <c r="F782" s="364"/>
      <c r="G782" s="364"/>
      <c r="H782" s="364"/>
      <c r="I782" s="364"/>
      <c r="J782" s="364"/>
      <c r="K782" s="364"/>
      <c r="L782" s="364"/>
    </row>
    <row r="783" spans="1:12" s="385" customFormat="1" ht="41.25" customHeight="1">
      <c r="A783" s="362"/>
      <c r="B783" s="362"/>
      <c r="C783" s="362"/>
      <c r="D783" s="362"/>
      <c r="E783" s="364"/>
      <c r="F783" s="364"/>
      <c r="G783" s="364"/>
      <c r="H783" s="364"/>
      <c r="I783" s="364"/>
      <c r="J783" s="364"/>
      <c r="K783" s="364"/>
      <c r="L783" s="364"/>
    </row>
    <row r="784" spans="1:12" s="385" customFormat="1" ht="41.25" customHeight="1">
      <c r="A784" s="362"/>
      <c r="B784" s="362"/>
      <c r="C784" s="362"/>
      <c r="D784" s="362"/>
      <c r="E784" s="364"/>
      <c r="F784" s="364"/>
      <c r="G784" s="364"/>
      <c r="H784" s="364"/>
      <c r="I784" s="364"/>
      <c r="J784" s="364"/>
      <c r="K784" s="364"/>
      <c r="L784" s="364"/>
    </row>
    <row r="785" spans="1:12" s="385" customFormat="1" ht="41.25" customHeight="1">
      <c r="A785" s="362"/>
      <c r="B785" s="362"/>
      <c r="C785" s="362"/>
      <c r="D785" s="362"/>
      <c r="E785" s="364"/>
      <c r="F785" s="364"/>
      <c r="G785" s="364"/>
      <c r="H785" s="364"/>
      <c r="I785" s="364"/>
      <c r="J785" s="364"/>
      <c r="K785" s="364"/>
      <c r="L785" s="364"/>
    </row>
    <row r="786" spans="1:12" s="385" customFormat="1" ht="41.25" customHeight="1">
      <c r="A786" s="362"/>
      <c r="B786" s="362"/>
      <c r="C786" s="362"/>
      <c r="D786" s="362"/>
      <c r="E786" s="364"/>
      <c r="F786" s="364"/>
      <c r="G786" s="364"/>
      <c r="H786" s="364"/>
      <c r="I786" s="364"/>
      <c r="J786" s="364"/>
      <c r="K786" s="364"/>
      <c r="L786" s="364"/>
    </row>
    <row r="787" spans="1:12" s="385" customFormat="1" ht="41.25" customHeight="1">
      <c r="A787" s="362"/>
      <c r="B787" s="362"/>
      <c r="C787" s="362"/>
      <c r="D787" s="362"/>
      <c r="E787" s="364"/>
      <c r="F787" s="364"/>
      <c r="G787" s="364"/>
      <c r="H787" s="364"/>
      <c r="I787" s="364"/>
      <c r="J787" s="364"/>
      <c r="K787" s="364"/>
      <c r="L787" s="364"/>
    </row>
    <row r="788" spans="1:12" s="385" customFormat="1" ht="41.25" customHeight="1">
      <c r="A788" s="362"/>
      <c r="B788" s="362"/>
      <c r="C788" s="362"/>
      <c r="D788" s="362"/>
      <c r="E788" s="364"/>
      <c r="F788" s="364"/>
      <c r="G788" s="364"/>
      <c r="H788" s="364"/>
      <c r="I788" s="364"/>
      <c r="J788" s="364"/>
      <c r="K788" s="364"/>
      <c r="L788" s="364"/>
    </row>
    <row r="789" spans="1:12" s="385" customFormat="1" ht="41.25" customHeight="1">
      <c r="A789" s="362"/>
      <c r="B789" s="362"/>
      <c r="C789" s="362"/>
      <c r="D789" s="362"/>
      <c r="E789" s="364"/>
      <c r="F789" s="364"/>
      <c r="G789" s="364"/>
      <c r="H789" s="364"/>
      <c r="I789" s="364"/>
      <c r="J789" s="364"/>
      <c r="K789" s="364"/>
      <c r="L789" s="364"/>
    </row>
    <row r="790" spans="1:12" s="385" customFormat="1" ht="41.25" customHeight="1">
      <c r="A790" s="362"/>
      <c r="B790" s="362"/>
      <c r="C790" s="362"/>
      <c r="D790" s="362"/>
      <c r="E790" s="364"/>
      <c r="F790" s="364"/>
      <c r="G790" s="364"/>
      <c r="H790" s="364"/>
      <c r="I790" s="364"/>
      <c r="J790" s="364"/>
      <c r="K790" s="364"/>
      <c r="L790" s="364"/>
    </row>
    <row r="791" spans="1:12" s="385" customFormat="1" ht="41.25" customHeight="1">
      <c r="A791" s="362"/>
      <c r="B791" s="362"/>
      <c r="C791" s="362"/>
      <c r="D791" s="362"/>
      <c r="E791" s="364"/>
      <c r="F791" s="364"/>
      <c r="G791" s="364"/>
      <c r="H791" s="364"/>
      <c r="I791" s="364"/>
      <c r="J791" s="364"/>
      <c r="K791" s="364"/>
      <c r="L791" s="364"/>
    </row>
    <row r="792" spans="1:12" s="385" customFormat="1" ht="41.25" customHeight="1">
      <c r="A792" s="362"/>
      <c r="B792" s="362"/>
      <c r="C792" s="362"/>
      <c r="D792" s="362"/>
      <c r="E792" s="364"/>
      <c r="F792" s="364"/>
      <c r="G792" s="364"/>
      <c r="H792" s="364"/>
      <c r="I792" s="364"/>
      <c r="J792" s="364"/>
      <c r="K792" s="364"/>
      <c r="L792" s="364"/>
    </row>
    <row r="793" spans="1:12" s="385" customFormat="1" ht="41.25" customHeight="1">
      <c r="A793" s="362"/>
      <c r="B793" s="362"/>
      <c r="C793" s="362"/>
      <c r="D793" s="362"/>
      <c r="E793" s="364"/>
      <c r="F793" s="364"/>
      <c r="G793" s="364"/>
      <c r="H793" s="364"/>
      <c r="I793" s="364"/>
      <c r="J793" s="364"/>
      <c r="K793" s="364"/>
      <c r="L793" s="364"/>
    </row>
    <row r="794" spans="1:12" s="385" customFormat="1" ht="41.25" customHeight="1">
      <c r="A794" s="362"/>
      <c r="B794" s="362"/>
      <c r="C794" s="362"/>
      <c r="D794" s="362"/>
      <c r="E794" s="364"/>
      <c r="F794" s="364"/>
      <c r="G794" s="364"/>
      <c r="H794" s="364"/>
      <c r="I794" s="364"/>
      <c r="J794" s="364"/>
      <c r="K794" s="364"/>
      <c r="L794" s="364"/>
    </row>
    <row r="795" spans="1:12" s="385" customFormat="1" ht="41.25" customHeight="1">
      <c r="A795" s="362"/>
      <c r="B795" s="362"/>
      <c r="C795" s="362"/>
      <c r="D795" s="362"/>
      <c r="E795" s="364"/>
      <c r="F795" s="364"/>
      <c r="G795" s="364"/>
      <c r="H795" s="364"/>
      <c r="I795" s="364"/>
      <c r="J795" s="364"/>
      <c r="K795" s="364"/>
      <c r="L795" s="364"/>
    </row>
    <row r="796" spans="1:12" s="385" customFormat="1" ht="41.25" customHeight="1">
      <c r="A796" s="362"/>
      <c r="B796" s="362"/>
      <c r="C796" s="362"/>
      <c r="D796" s="362"/>
      <c r="E796" s="364"/>
      <c r="F796" s="364"/>
      <c r="G796" s="364"/>
      <c r="H796" s="364"/>
      <c r="I796" s="364"/>
      <c r="J796" s="364"/>
      <c r="K796" s="364"/>
      <c r="L796" s="364"/>
    </row>
    <row r="797" spans="1:12" s="385" customFormat="1" ht="41.25" customHeight="1">
      <c r="A797" s="362"/>
      <c r="B797" s="362"/>
      <c r="C797" s="362"/>
      <c r="D797" s="362"/>
      <c r="E797" s="364"/>
      <c r="F797" s="364"/>
      <c r="G797" s="364"/>
      <c r="H797" s="364"/>
      <c r="I797" s="364"/>
      <c r="J797" s="364"/>
      <c r="K797" s="364"/>
      <c r="L797" s="364"/>
    </row>
    <row r="798" spans="1:12" s="385" customFormat="1" ht="41.25" customHeight="1">
      <c r="A798" s="362"/>
      <c r="B798" s="362"/>
      <c r="C798" s="362"/>
      <c r="D798" s="362"/>
      <c r="E798" s="364"/>
      <c r="F798" s="364"/>
      <c r="G798" s="364"/>
      <c r="H798" s="364"/>
      <c r="I798" s="364"/>
      <c r="J798" s="364"/>
      <c r="K798" s="364"/>
      <c r="L798" s="364"/>
    </row>
    <row r="799" spans="1:12" s="385" customFormat="1" ht="41.25" customHeight="1">
      <c r="A799" s="362"/>
      <c r="B799" s="362"/>
      <c r="C799" s="362"/>
      <c r="D799" s="362"/>
      <c r="E799" s="364"/>
      <c r="F799" s="364"/>
      <c r="G799" s="364"/>
      <c r="H799" s="364"/>
      <c r="I799" s="364"/>
      <c r="J799" s="364"/>
      <c r="K799" s="364"/>
      <c r="L799" s="364"/>
    </row>
    <row r="800" spans="1:12" s="385" customFormat="1" ht="41.25" customHeight="1">
      <c r="A800" s="362"/>
      <c r="B800" s="362"/>
      <c r="C800" s="362"/>
      <c r="D800" s="362"/>
      <c r="E800" s="364"/>
      <c r="F800" s="364"/>
      <c r="G800" s="364"/>
      <c r="H800" s="364"/>
      <c r="I800" s="364"/>
      <c r="J800" s="364"/>
      <c r="K800" s="364"/>
      <c r="L800" s="364"/>
    </row>
    <row r="801" spans="1:12" s="385" customFormat="1" ht="41.25" customHeight="1">
      <c r="A801" s="362"/>
      <c r="B801" s="362"/>
      <c r="C801" s="362"/>
      <c r="D801" s="362"/>
      <c r="E801" s="364"/>
      <c r="F801" s="364"/>
      <c r="G801" s="364"/>
      <c r="H801" s="364"/>
      <c r="I801" s="364"/>
      <c r="J801" s="364"/>
      <c r="K801" s="364"/>
      <c r="L801" s="364"/>
    </row>
    <row r="802" spans="1:12" s="385" customFormat="1" ht="41.25" customHeight="1">
      <c r="A802" s="362"/>
      <c r="B802" s="362"/>
      <c r="C802" s="362"/>
      <c r="D802" s="362"/>
      <c r="E802" s="364"/>
      <c r="F802" s="364"/>
      <c r="G802" s="364"/>
      <c r="H802" s="364"/>
      <c r="I802" s="364"/>
      <c r="J802" s="364"/>
      <c r="K802" s="364"/>
      <c r="L802" s="364"/>
    </row>
    <row r="803" spans="1:12" s="385" customFormat="1" ht="41.25" customHeight="1">
      <c r="A803" s="362"/>
      <c r="B803" s="362"/>
      <c r="C803" s="362"/>
      <c r="D803" s="362"/>
      <c r="E803" s="364"/>
      <c r="F803" s="364"/>
      <c r="G803" s="364"/>
      <c r="H803" s="364"/>
      <c r="I803" s="364"/>
      <c r="J803" s="364"/>
      <c r="K803" s="364"/>
      <c r="L803" s="364"/>
    </row>
    <row r="804" spans="1:12" s="385" customFormat="1" ht="41.25" customHeight="1">
      <c r="A804" s="362"/>
      <c r="B804" s="362"/>
      <c r="C804" s="362"/>
      <c r="D804" s="362"/>
      <c r="E804" s="364"/>
      <c r="F804" s="364"/>
      <c r="G804" s="364"/>
      <c r="H804" s="364"/>
      <c r="I804" s="364"/>
      <c r="J804" s="364"/>
      <c r="K804" s="364"/>
      <c r="L804" s="364"/>
    </row>
    <row r="805" spans="1:12" s="385" customFormat="1" ht="41.25" customHeight="1">
      <c r="A805" s="362"/>
      <c r="B805" s="362"/>
      <c r="C805" s="362"/>
      <c r="D805" s="362"/>
      <c r="E805" s="364"/>
      <c r="F805" s="364"/>
      <c r="G805" s="364"/>
      <c r="H805" s="364"/>
      <c r="I805" s="364"/>
      <c r="J805" s="364"/>
      <c r="K805" s="364"/>
      <c r="L805" s="364"/>
    </row>
    <row r="806" spans="1:12" s="385" customFormat="1" ht="41.25" customHeight="1">
      <c r="A806" s="362"/>
      <c r="B806" s="362"/>
      <c r="C806" s="362"/>
      <c r="D806" s="362"/>
      <c r="E806" s="364"/>
      <c r="F806" s="364"/>
      <c r="G806" s="364"/>
      <c r="H806" s="364"/>
      <c r="I806" s="364"/>
      <c r="J806" s="364"/>
      <c r="K806" s="364"/>
      <c r="L806" s="364"/>
    </row>
    <row r="807" spans="1:12" s="385" customFormat="1" ht="41.25" customHeight="1">
      <c r="A807" s="362"/>
      <c r="B807" s="362"/>
      <c r="C807" s="362"/>
      <c r="D807" s="362"/>
      <c r="E807" s="364"/>
      <c r="F807" s="364"/>
      <c r="G807" s="364"/>
      <c r="H807" s="364"/>
      <c r="I807" s="364"/>
      <c r="J807" s="364"/>
      <c r="K807" s="364"/>
      <c r="L807" s="364"/>
    </row>
    <row r="808" spans="1:12" s="385" customFormat="1" ht="41.25" customHeight="1">
      <c r="A808" s="362"/>
      <c r="B808" s="362"/>
      <c r="C808" s="362"/>
      <c r="D808" s="362"/>
      <c r="E808" s="364"/>
      <c r="F808" s="364"/>
      <c r="G808" s="364"/>
      <c r="H808" s="364"/>
      <c r="I808" s="364"/>
      <c r="J808" s="364"/>
      <c r="K808" s="364"/>
      <c r="L808" s="364"/>
    </row>
    <row r="809" spans="1:12" s="385" customFormat="1" ht="41.25" customHeight="1">
      <c r="A809" s="362"/>
      <c r="B809" s="362"/>
      <c r="C809" s="362"/>
      <c r="D809" s="362"/>
      <c r="E809" s="364"/>
      <c r="F809" s="364"/>
      <c r="G809" s="364"/>
      <c r="H809" s="364"/>
      <c r="I809" s="364"/>
      <c r="J809" s="364"/>
      <c r="K809" s="364"/>
      <c r="L809" s="364"/>
    </row>
    <row r="810" spans="1:12" s="385" customFormat="1" ht="41.25" customHeight="1">
      <c r="A810" s="362"/>
      <c r="B810" s="362"/>
      <c r="C810" s="362"/>
      <c r="D810" s="362"/>
      <c r="E810" s="364"/>
      <c r="F810" s="364"/>
      <c r="G810" s="364"/>
      <c r="H810" s="364"/>
      <c r="I810" s="364"/>
      <c r="J810" s="364"/>
      <c r="K810" s="364"/>
      <c r="L810" s="364"/>
    </row>
    <row r="811" spans="1:12" s="385" customFormat="1" ht="41.25" customHeight="1">
      <c r="A811" s="362"/>
      <c r="B811" s="362"/>
      <c r="C811" s="362"/>
      <c r="D811" s="362"/>
      <c r="E811" s="364"/>
      <c r="F811" s="364"/>
      <c r="G811" s="364"/>
      <c r="H811" s="364"/>
      <c r="I811" s="364"/>
      <c r="J811" s="364"/>
      <c r="K811" s="364"/>
      <c r="L811" s="364"/>
    </row>
    <row r="812" spans="1:12" s="385" customFormat="1" ht="41.25" customHeight="1">
      <c r="A812" s="362"/>
      <c r="B812" s="362"/>
      <c r="C812" s="362"/>
      <c r="D812" s="362"/>
      <c r="E812" s="364"/>
      <c r="F812" s="364"/>
      <c r="G812" s="364"/>
      <c r="H812" s="364"/>
      <c r="I812" s="364"/>
      <c r="J812" s="364"/>
      <c r="K812" s="364"/>
      <c r="L812" s="364"/>
    </row>
    <row r="813" spans="1:12" s="385" customFormat="1" ht="41.25" customHeight="1">
      <c r="A813" s="362"/>
      <c r="B813" s="362"/>
      <c r="C813" s="362"/>
      <c r="D813" s="362"/>
      <c r="E813" s="364"/>
      <c r="F813" s="364"/>
      <c r="G813" s="364"/>
      <c r="H813" s="364"/>
      <c r="I813" s="364"/>
      <c r="J813" s="364"/>
      <c r="K813" s="364"/>
      <c r="L813" s="364"/>
    </row>
    <row r="814" spans="1:12" s="385" customFormat="1" ht="41.25" customHeight="1">
      <c r="A814" s="362"/>
      <c r="B814" s="362"/>
      <c r="C814" s="362"/>
      <c r="D814" s="362"/>
      <c r="E814" s="364"/>
      <c r="F814" s="364"/>
      <c r="G814" s="364"/>
      <c r="H814" s="364"/>
      <c r="I814" s="364"/>
      <c r="J814" s="364"/>
      <c r="K814" s="364"/>
      <c r="L814" s="364"/>
    </row>
    <row r="815" spans="1:12" s="385" customFormat="1" ht="41.25" customHeight="1">
      <c r="A815" s="362"/>
      <c r="B815" s="362"/>
      <c r="C815" s="362"/>
      <c r="D815" s="362"/>
      <c r="E815" s="364"/>
      <c r="F815" s="364"/>
      <c r="G815" s="364"/>
      <c r="H815" s="364"/>
      <c r="I815" s="364"/>
      <c r="J815" s="364"/>
      <c r="K815" s="364"/>
      <c r="L815" s="364"/>
    </row>
    <row r="816" spans="1:12" s="385" customFormat="1" ht="41.25" customHeight="1">
      <c r="A816" s="362"/>
      <c r="B816" s="362"/>
      <c r="C816" s="362"/>
      <c r="D816" s="362"/>
      <c r="E816" s="364"/>
      <c r="F816" s="364"/>
      <c r="G816" s="364"/>
      <c r="H816" s="364"/>
      <c r="I816" s="364"/>
      <c r="J816" s="364"/>
      <c r="K816" s="364"/>
      <c r="L816" s="364"/>
    </row>
    <row r="817" spans="1:12" s="385" customFormat="1" ht="41.25" customHeight="1">
      <c r="A817" s="362"/>
      <c r="B817" s="362"/>
      <c r="C817" s="362"/>
      <c r="D817" s="362"/>
      <c r="E817" s="364"/>
      <c r="F817" s="364"/>
      <c r="G817" s="364"/>
      <c r="H817" s="364"/>
      <c r="I817" s="364"/>
      <c r="J817" s="364"/>
      <c r="K817" s="364"/>
      <c r="L817" s="364"/>
    </row>
    <row r="818" spans="1:12" s="385" customFormat="1" ht="41.25" customHeight="1">
      <c r="A818" s="362"/>
      <c r="B818" s="362"/>
      <c r="C818" s="362"/>
      <c r="D818" s="362"/>
      <c r="E818" s="364"/>
      <c r="F818" s="364"/>
      <c r="G818" s="364"/>
      <c r="H818" s="364"/>
      <c r="I818" s="364"/>
      <c r="J818" s="364"/>
      <c r="K818" s="364"/>
      <c r="L818" s="364"/>
    </row>
    <row r="819" spans="1:12" s="385" customFormat="1" ht="41.25" customHeight="1">
      <c r="A819" s="362"/>
      <c r="B819" s="362"/>
      <c r="C819" s="362"/>
      <c r="D819" s="362"/>
      <c r="E819" s="364"/>
      <c r="F819" s="364"/>
      <c r="G819" s="364"/>
      <c r="H819" s="364"/>
      <c r="I819" s="364"/>
      <c r="J819" s="364"/>
      <c r="K819" s="364"/>
      <c r="L819" s="364"/>
    </row>
    <row r="820" spans="1:12" s="385" customFormat="1" ht="41.25" customHeight="1">
      <c r="A820" s="362"/>
      <c r="B820" s="362"/>
      <c r="C820" s="362"/>
      <c r="D820" s="362"/>
      <c r="E820" s="364"/>
      <c r="F820" s="364"/>
      <c r="G820" s="364"/>
      <c r="H820" s="364"/>
      <c r="I820" s="364"/>
      <c r="J820" s="364"/>
      <c r="K820" s="364"/>
      <c r="L820" s="364"/>
    </row>
    <row r="821" spans="1:12" s="385" customFormat="1" ht="41.25" customHeight="1">
      <c r="A821" s="362"/>
      <c r="B821" s="362"/>
      <c r="C821" s="362"/>
      <c r="D821" s="362"/>
      <c r="E821" s="364"/>
      <c r="F821" s="364"/>
      <c r="G821" s="364"/>
      <c r="H821" s="364"/>
      <c r="I821" s="364"/>
      <c r="J821" s="364"/>
      <c r="K821" s="364"/>
      <c r="L821" s="364"/>
    </row>
    <row r="822" spans="1:12" s="385" customFormat="1" ht="41.25" customHeight="1">
      <c r="A822" s="362"/>
      <c r="B822" s="362"/>
      <c r="C822" s="362"/>
      <c r="D822" s="362"/>
      <c r="E822" s="364"/>
      <c r="F822" s="364"/>
      <c r="G822" s="364"/>
      <c r="H822" s="364"/>
      <c r="I822" s="364"/>
      <c r="J822" s="364"/>
      <c r="K822" s="364"/>
      <c r="L822" s="364"/>
    </row>
    <row r="823" spans="1:12" s="385" customFormat="1" ht="41.25" customHeight="1">
      <c r="A823" s="362"/>
      <c r="B823" s="362"/>
      <c r="C823" s="362"/>
      <c r="D823" s="362"/>
      <c r="E823" s="364"/>
      <c r="F823" s="364"/>
      <c r="G823" s="364"/>
      <c r="H823" s="364"/>
      <c r="I823" s="364"/>
      <c r="J823" s="364"/>
      <c r="K823" s="364"/>
      <c r="L823" s="364"/>
    </row>
    <row r="904" ht="409.6" hidden="1" customHeight="1"/>
    <row r="1656" ht="409.6" hidden="1" customHeight="1"/>
    <row r="1657" ht="15.75" customHeight="1"/>
  </sheetData>
  <sheetProtection sheet="1" objects="1" scenarios="1"/>
  <autoFilter ref="A1:L468"/>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fsted Base Document" ma:contentTypeID="0x0101002831F5335B3B439B96E1EFE232D05D0E0041EDC1C27377DD448C241B2C9FE7A36A" ma:contentTypeVersion="" ma:contentTypeDescription="Select the most appropriate document type from the list, if none are relevant, use 'Ofsted Base Document' or ask your Site Administrator to add other options." ma:contentTypeScope="" ma:versionID="a4e75a8bc5aa97e3ea5fc458e84cd3fd">
  <xsd:schema xmlns:xsd="http://www.w3.org/2001/XMLSchema" xmlns:p="http://schemas.microsoft.com/office/2006/metadata/properties" xmlns:ns1="http://schemas.microsoft.com/sharepoint/v3" xmlns:ns2="8e5d50da-1286-43a8-878e-ce8f4fbfdde4" xmlns:ns3="http://schemas.microsoft.com/sharepoint/v3/fields" xmlns:ns4="19dcc6b0-78a0-489b-9582-c8937fc8bb05" targetNamespace="http://schemas.microsoft.com/office/2006/metadata/properties" ma:root="true" ma:fieldsID="92865ef4c789408aa860ebcbad787b46" ns1:_="" ns2:_="" ns3:_="" ns4:_="">
    <xsd:import namespace="http://schemas.microsoft.com/sharepoint/v3"/>
    <xsd:import namespace="8e5d50da-1286-43a8-878e-ce8f4fbfdde4"/>
    <xsd:import namespace="http://schemas.microsoft.com/sharepoint/v3/fields"/>
    <xsd:import namespace="19dcc6b0-78a0-489b-9582-c8937fc8bb05"/>
    <xsd:element name="properties">
      <xsd:complexType>
        <xsd:sequence>
          <xsd:element name="documentManagement">
            <xsd:complexType>
              <xsd:all>
                <xsd:element ref="ns2:DatePublished"/>
                <xsd:element ref="ns2:RetentionPolicy"/>
                <xsd:element ref="ns2:RightsManagementText"/>
                <xsd:element ref="ns1:BCS_List"/>
                <xsd:element ref="ns1:Language"/>
                <xsd:element ref="ns3:_DCDateCreated" minOccurs="0"/>
                <xsd:element ref="ns3:_DCDateModified" minOccurs="0"/>
                <xsd:element ref="ns1:Author" minOccurs="0"/>
                <xsd:element ref="ns1:Editor" minOccurs="0"/>
                <xsd:element ref="ns4:Statistical_x0020_content"/>
                <xsd:element ref="ns4:Quarter"/>
                <xsd:element ref="ns4:Document_x0020_type"/>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BCS_List" ma:index="11" ma:displayName="Business Classification" ma:default="" ma:description="A broad category for documents - for more information about what falls within each type, see http://teams/sites/help/lists/documents/BCS-Example-documents.xls" ma:internalName="BCS_List">
      <xsd:simpleType>
        <xsd:restriction base="dms:Choice">
          <xsd:enumeration value="Register Providers: Process Applications"/>
          <xsd:enumeration value="Register Providers: Complete Checks"/>
          <xsd:enumeration value="Inspect and Regulate Providers: Develop Framework, Policy and Guidance"/>
          <xsd:enumeration value="Inspect and Regulate Providers: Selection"/>
          <xsd:enumeration value="Inspect and Regulate Providers: Pre-Inspection"/>
          <xsd:enumeration value="Inspect and Regulate Providers: Inspection"/>
          <xsd:enumeration value="Inspect and Regulate Providers: Regulation"/>
          <xsd:enumeration value="Inspect and Regulate Providers: Post Inspection"/>
          <xsd:enumeration value="Inspect and Regulate Providers: Quality Assurance Procedures"/>
          <xsd:enumeration value="Manage Requests, Enquiries and Complaints"/>
          <xsd:enumeration value="Advise on Policy"/>
          <xsd:enumeration value="Gather and Disseminate Knowledge: Inspection and Regulation"/>
          <xsd:enumeration value="Gather and Disseminate Knowledge: Surveys"/>
          <xsd:enumeration value="Gather and Disseminate Knowledge: HMCI Annual Report"/>
          <xsd:enumeration value="Manage the Business: Manage Finance and Procurement"/>
          <xsd:enumeration value="Manage the Business: Manage IS"/>
          <xsd:enumeration value="Manage the Business: Manage HR"/>
          <xsd:enumeration value="Manage the Business: Manage Staff"/>
          <xsd:enumeration value="Manage the Business: Manage and Review Work"/>
          <xsd:enumeration value="Manage the Business: Deliver Projects and Programmes"/>
          <xsd:enumeration value="Manage the Business: Government Statistical Service"/>
        </xsd:restriction>
      </xsd:simpleType>
    </xsd:element>
    <xsd:element name="Language" ma:index="12" ma:displayName="Language" ma:default="English" ma:internalName="Languag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element name="Author" ma:index="15" nillable="true" ma:displayName="Creator"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6"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8e5d50da-1286-43a8-878e-ce8f4fbfdde4" elementFormDefault="qualified">
    <xsd:import namespace="http://schemas.microsoft.com/office/2006/documentManagement/types"/>
    <xsd:element name="DatePublished" ma:index="8" ma:displayName="Date Published" ma:description="This is the most relevant date to the document, can be the date of a meeting for an Agenda" ma:internalName="DatePublished">
      <xsd:simpleType>
        <xsd:restriction base="dms:DateTime"/>
      </xsd:simpleType>
    </xsd:element>
    <xsd:element name="RetentionPolicy" ma:index="9" ma:displayName="Retention Policy" ma:default="3" ma:description="The retention period in years - does not automatically delete" ma:format="Dropdown" ma:internalName="RetentionPolicy">
      <xsd:simpleType>
        <xsd:restriction base="dms:Choice">
          <xsd:enumeration value="1"/>
          <xsd:enumeration value="2"/>
          <xsd:enumeration value="3"/>
          <xsd:enumeration value="4"/>
          <xsd:enumeration value="5"/>
          <xsd:enumeration value="6"/>
          <xsd:enumeration value="7"/>
        </xsd:restriction>
      </xsd:simpleType>
    </xsd:element>
    <xsd:element name="RightsManagementText" ma:index="10" ma:displayName="Rights" ma:default="NOT PROTECTIVELY MARKED" ma:description="Information about rights held in or over this resource" ma:format="Dropdown" ma:internalName="RightsManagementText">
      <xsd:simpleType>
        <xsd:restriction base="dms:Choice">
          <xsd:enumeration value="NOT PROTECTIVELY MARKED"/>
          <xsd:enumeration value="PROTECT"/>
          <xsd:enumeration value="RESTRICTED"/>
          <xsd:enumeration value="PROTECT - APPOINTMENTS"/>
          <xsd:enumeration value="PROTECT - COMMERCIAL"/>
          <xsd:enumeration value="PROTECT - CONTRACTS"/>
          <xsd:enumeration value="PROTECT - DEPARTMENTAL"/>
          <xsd:enumeration value="PROTECT - HONOURS"/>
          <xsd:enumeration value="PROTECT - INSPECTION"/>
          <xsd:enumeration value="PROTECT - INVESTIGATION"/>
          <xsd:enumeration value="PROTECT - LOCSEN"/>
          <xsd:enumeration value="PROTECT - MANAGEMENT"/>
          <xsd:enumeration value="PROTECT - MEDICAL"/>
          <xsd:enumeration value="PROTECT - PERSONAL"/>
          <xsd:enumeration value="PROTECT - PRIVATE"/>
          <xsd:enumeration value="PROTECT - REGULATORY"/>
          <xsd:enumeration value="PROTECT - STAFF"/>
          <xsd:enumeration value="RESTRICTED - COMMERCIAL"/>
          <xsd:enumeration value="RESTRICTED - CONTRACTS"/>
          <xsd:enumeration value="RESTRICTED - INVESTIGATION"/>
          <xsd:enumeration value="RESTRICTED - PRIVATE"/>
        </xsd:restriction>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_DCDateCreated" ma:index="13" nillable="true" ma:displayName="Date Created" ma:description="The date on which this resource was created" ma:format="DateTime" ma:internalName="_DCDateCreated">
      <xsd:simpleType>
        <xsd:restriction base="dms:DateTime"/>
      </xsd:simpleType>
    </xsd:element>
    <xsd:element name="_DCDateModified" ma:index="14" nillable="true" ma:displayName="Date Modified" ma:description="The date on which this resource was last modified" ma:format="DateTime" ma:internalName="_DCDateModified">
      <xsd:simpleType>
        <xsd:restriction base="dms:DateTime"/>
      </xsd:simpleType>
    </xsd:element>
  </xsd:schema>
  <xsd:schema xmlns:xsd="http://www.w3.org/2001/XMLSchema" xmlns:dms="http://schemas.microsoft.com/office/2006/documentManagement/types" targetNamespace="19dcc6b0-78a0-489b-9582-c8937fc8bb05" elementFormDefault="qualified">
    <xsd:import namespace="http://schemas.microsoft.com/office/2006/documentManagement/types"/>
    <xsd:element name="Statistical_x0020_content" ma:index="17" ma:displayName="Statistical content" ma:format="Dropdown" ma:internalName="Statistical_x0020_content">
      <xsd:simpleType>
        <xsd:restriction base="dms:Choice">
          <xsd:enumeration value="Children's centres"/>
          <xsd:enumeration value="EY inspection outcomes"/>
          <xsd:enumeration value="EY provider and places"/>
          <xsd:enumeration value="Supplementary statistics"/>
          <xsd:enumeration value="N/A"/>
        </xsd:restriction>
      </xsd:simpleType>
    </xsd:element>
    <xsd:element name="Quarter" ma:index="18" ma:displayName="Quarter" ma:internalName="Quarter">
      <xsd:simpleType>
        <xsd:restriction base="dms:Text">
          <xsd:maxLength value="255"/>
        </xsd:restriction>
      </xsd:simpleType>
    </xsd:element>
    <xsd:element name="Document_x0020_type" ma:index="19" ma:displayName="Document type" ma:format="Dropdown" ma:internalName="Document_x0020_type">
      <xsd:simpleType>
        <xsd:restriction base="dms:Choice">
          <xsd:enumeration value="Admin documents"/>
          <xsd:enumeration value="Briefing paper"/>
          <xsd:enumeration value="CDR report"/>
          <xsd:enumeration value="Desk instructions"/>
          <xsd:enumeration value="Mangement information"/>
          <xsd:enumeration value="Other data"/>
          <xsd:enumeration value="Press Q&amp;A"/>
          <xsd:enumeration value="Pre-release data"/>
          <xsd:enumeration value="QA proforma"/>
          <xsd:enumeration value="Published data"/>
          <xsd:enumeration value="Sign-off briefing"/>
          <xsd:enumeration value="Templa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Document_x0020_type xmlns="19dcc6b0-78a0-489b-9582-c8937fc8bb05">Published data</Document_x0020_type>
    <_DCDateModified xmlns="http://schemas.microsoft.com/sharepoint/v3/fields">2012-02-23T00:00:00+00:00</_DCDateModified>
    <Statistical_x0020_content xmlns="19dcc6b0-78a0-489b-9582-c8937fc8bb05">EY inspection outcomes</Statistical_x0020_content>
    <BCS_List xmlns="http://schemas.microsoft.com/sharepoint/v3">Gather and Disseminate Knowledge: Inspection and Regulation</BCS_List>
    <RetentionPolicy xmlns="8e5d50da-1286-43a8-878e-ce8f4fbfdde4">7</RetentionPolicy>
    <DatePublished xmlns="8e5d50da-1286-43a8-878e-ce8f4fbfdde4">2012-03-08T00:00:00+00:00</DatePublished>
    <Quarter xmlns="19dcc6b0-78a0-489b-9582-c8937fc8bb05">31 December 2011</Quarter>
    <RightsManagementText xmlns="8e5d50da-1286-43a8-878e-ce8f4fbfdde4">PROTECT - DEPARTMENTAL</RightsManagementText>
    <_DCDateCreated xmlns="http://schemas.microsoft.com/sharepoint/v3/fields" xsi:nil="true"/>
  </documentManagement>
</p:properties>
</file>

<file path=customXml/itemProps1.xml><?xml version="1.0" encoding="utf-8"?>
<ds:datastoreItem xmlns:ds="http://schemas.openxmlformats.org/officeDocument/2006/customXml" ds:itemID="{0A2603BB-2FED-4D74-BFE1-F5B6E2F536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e5d50da-1286-43a8-878e-ce8f4fbfdde4"/>
    <ds:schemaRef ds:uri="http://schemas.microsoft.com/sharepoint/v3/fields"/>
    <ds:schemaRef ds:uri="19dcc6b0-78a0-489b-9582-c8937fc8bb05"/>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A89EE357-CD9A-4E78-9716-D598316D612B}">
  <ds:schemaRefs>
    <ds:schemaRef ds:uri="http://schemas.microsoft.com/sharepoint/v3/contenttype/forms"/>
  </ds:schemaRefs>
</ds:datastoreItem>
</file>

<file path=customXml/itemProps3.xml><?xml version="1.0" encoding="utf-8"?>
<ds:datastoreItem xmlns:ds="http://schemas.openxmlformats.org/officeDocument/2006/customXml" ds:itemID="{AD102B22-6F22-40CD-9B32-2CE179831F0C}">
  <ds:schemaRefs>
    <ds:schemaRef ds:uri="http://schemas.microsoft.com/office/2006/metadata/longProperties"/>
  </ds:schemaRefs>
</ds:datastoreItem>
</file>

<file path=customXml/itemProps4.xml><?xml version="1.0" encoding="utf-8"?>
<ds:datastoreItem xmlns:ds="http://schemas.openxmlformats.org/officeDocument/2006/customXml" ds:itemID="{3720B8EA-A618-41F4-ADB6-FE6C037BFDD5}">
  <ds:schemaRefs>
    <ds:schemaRef ds:uri="http://purl.org/dc/dcmitype/"/>
    <ds:schemaRef ds:uri="http://purl.org/dc/elements/1.1/"/>
    <ds:schemaRef ds:uri="http://purl.org/dc/terms/"/>
    <ds:schemaRef ds:uri="http://www.w3.org/XML/1998/namespace"/>
    <ds:schemaRef ds:uri="http://schemas.microsoft.com/office/2006/documentManagement/types"/>
    <ds:schemaRef ds:uri="http://schemas.microsoft.com/sharepoint/v3"/>
    <ds:schemaRef ds:uri="http://schemas.openxmlformats.org/package/2006/metadata/core-properties"/>
    <ds:schemaRef ds:uri="19dcc6b0-78a0-489b-9582-c8937fc8bb05"/>
    <ds:schemaRef ds:uri="http://schemas.microsoft.com/sharepoint/v3/fields"/>
    <ds:schemaRef ds:uri="8e5d50da-1286-43a8-878e-ce8f4fbfdde4"/>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61</vt:i4>
      </vt:variant>
    </vt:vector>
  </HeadingPairs>
  <TitlesOfParts>
    <vt:vector size="102" baseType="lpstr">
      <vt:lpstr>Covers</vt:lpstr>
      <vt:lpstr>Contents</vt:lpstr>
      <vt:lpstr>Dataset1</vt:lpstr>
      <vt:lpstr>dataset2</vt:lpstr>
      <vt:lpstr>Dataset3</vt:lpstr>
      <vt:lpstr>Dataset4</vt:lpstr>
      <vt:lpstr>Dataset5</vt:lpstr>
      <vt:lpstr>Dataset6</vt:lpstr>
      <vt:lpstr>Dataset8</vt:lpstr>
      <vt:lpstr>Dataset9</vt:lpstr>
      <vt:lpstr>Dataset10</vt:lpstr>
      <vt:lpstr>Dataset12</vt:lpstr>
      <vt:lpstr>Dataset14</vt:lpstr>
      <vt:lpstr>Dataset15</vt:lpstr>
      <vt:lpstr>Dataset17 </vt:lpstr>
      <vt:lpstr>dataset18</vt:lpstr>
      <vt:lpstr>dataset20</vt:lpstr>
      <vt:lpstr>Table 1</vt:lpstr>
      <vt:lpstr>Table 2</vt:lpstr>
      <vt:lpstr>Table 3a 3b</vt:lpstr>
      <vt:lpstr>Table 3c</vt:lpstr>
      <vt:lpstr>Table 4a</vt:lpstr>
      <vt:lpstr>Table 4b</vt:lpstr>
      <vt:lpstr>Table 5</vt:lpstr>
      <vt:lpstr>Table 6</vt:lpstr>
      <vt:lpstr>Table 7 </vt:lpstr>
      <vt:lpstr>Table 8</vt:lpstr>
      <vt:lpstr>Table 9a</vt:lpstr>
      <vt:lpstr>Table 9b </vt:lpstr>
      <vt:lpstr>Table 9c</vt:lpstr>
      <vt:lpstr>Table 10a</vt:lpstr>
      <vt:lpstr>Table 10b</vt:lpstr>
      <vt:lpstr>Chart 1</vt:lpstr>
      <vt:lpstr>Chart 2</vt:lpstr>
      <vt:lpstr>Chart 3 </vt:lpstr>
      <vt:lpstr>Chart 4</vt:lpstr>
      <vt:lpstr>Chart 5</vt:lpstr>
      <vt:lpstr>Chart 1 and 2 data</vt:lpstr>
      <vt:lpstr>Chart 3 and 4 data</vt:lpstr>
      <vt:lpstr>Chart 5 data</vt:lpstr>
      <vt:lpstr>Ranges</vt:lpstr>
      <vt:lpstr>all_months</vt:lpstr>
      <vt:lpstr>CCR_reg_combinations</vt:lpstr>
      <vt:lpstr>current_quarter</vt:lpstr>
      <vt:lpstr>cycle</vt:lpstr>
      <vt:lpstr>dataset_18_actions</vt:lpstr>
      <vt:lpstr>Dataset1</vt:lpstr>
      <vt:lpstr>Dataset10</vt:lpstr>
      <vt:lpstr>Dataset12</vt:lpstr>
      <vt:lpstr>dataset14</vt:lpstr>
      <vt:lpstr>Dataset15</vt:lpstr>
      <vt:lpstr>Dataset17</vt:lpstr>
      <vt:lpstr>dataset18</vt:lpstr>
      <vt:lpstr>Dataset2</vt:lpstr>
      <vt:lpstr>dataset20</vt:lpstr>
      <vt:lpstr>Dataset3</vt:lpstr>
      <vt:lpstr>Dataset4</vt:lpstr>
      <vt:lpstr>Dataset5</vt:lpstr>
      <vt:lpstr>Dataset6</vt:lpstr>
      <vt:lpstr>Dataset8</vt:lpstr>
      <vt:lpstr>Dataset9</vt:lpstr>
      <vt:lpstr>dates</vt:lpstr>
      <vt:lpstr>EY_provision</vt:lpstr>
      <vt:lpstr>EYR_reg_combinations</vt:lpstr>
      <vt:lpstr>JudgementAbbreviations</vt:lpstr>
      <vt:lpstr>judgements</vt:lpstr>
      <vt:lpstr>LA_most_recent</vt:lpstr>
      <vt:lpstr>LA_Quarter</vt:lpstr>
      <vt:lpstr>LocalAuthority</vt:lpstr>
      <vt:lpstr>Period</vt:lpstr>
      <vt:lpstr>Periodicity</vt:lpstr>
      <vt:lpstr>'Chart 1'!Print_Area</vt:lpstr>
      <vt:lpstr>'Chart 2'!Print_Area</vt:lpstr>
      <vt:lpstr>'Chart 3 '!Print_Area</vt:lpstr>
      <vt:lpstr>'Chart 4'!Print_Area</vt:lpstr>
      <vt:lpstr>'Chart 5'!Print_Area</vt:lpstr>
      <vt:lpstr>Contents!Print_Area</vt:lpstr>
      <vt:lpstr>Covers!Print_Area</vt:lpstr>
      <vt:lpstr>'Table 1'!Print_Area</vt:lpstr>
      <vt:lpstr>'Table 10a'!Print_Area</vt:lpstr>
      <vt:lpstr>'Table 10b'!Print_Area</vt:lpstr>
      <vt:lpstr>'Table 2'!Print_Area</vt:lpstr>
      <vt:lpstr>'Table 3a 3b'!Print_Area</vt:lpstr>
      <vt:lpstr>'Table 3c'!Print_Area</vt:lpstr>
      <vt:lpstr>'Table 4a'!Print_Area</vt:lpstr>
      <vt:lpstr>'Table 4b'!Print_Area</vt:lpstr>
      <vt:lpstr>'Table 5'!Print_Area</vt:lpstr>
      <vt:lpstr>'Table 6'!Print_Area</vt:lpstr>
      <vt:lpstr>'Table 7 '!Print_Area</vt:lpstr>
      <vt:lpstr>'Table 8'!Print_Area</vt:lpstr>
      <vt:lpstr>'Table 9a'!Print_Area</vt:lpstr>
      <vt:lpstr>'Table 9b '!Print_Area</vt:lpstr>
      <vt:lpstr>'Table 9c'!Print_Area</vt:lpstr>
      <vt:lpstr>Provision</vt:lpstr>
      <vt:lpstr>Provision_table2</vt:lpstr>
      <vt:lpstr>Provision_table3</vt:lpstr>
      <vt:lpstr>Quarter_end</vt:lpstr>
      <vt:lpstr>Ranges!Quarter1</vt:lpstr>
      <vt:lpstr>Quarter2</vt:lpstr>
      <vt:lpstr>Quarter3</vt:lpstr>
      <vt:lpstr>Table4a_4e</vt:lpstr>
      <vt:lpstr>Table4b_4f</vt:lpstr>
    </vt:vector>
  </TitlesOfParts>
  <Company>Ofsted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03_1106_EY_Summary (provisional)</dc:title>
  <dc:creator>adrummond</dc:creator>
  <cp:lastModifiedBy>Daniel O'Connor</cp:lastModifiedBy>
  <cp:lastPrinted>2013-06-11T11:28:43Z</cp:lastPrinted>
  <dcterms:created xsi:type="dcterms:W3CDTF">2011-05-11T10:08:42Z</dcterms:created>
  <dcterms:modified xsi:type="dcterms:W3CDTF">2013-06-24T10:03:04Z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AssignedTo">
    <vt:lpwstr>Fiona Russell</vt:lpwstr>
  </property>
  <property fmtid="{D5CDD505-2E9C-101B-9397-08002B2CF9AE}" pid="3" name="ContentType">
    <vt:lpwstr>Ofsted Base Document</vt:lpwstr>
  </property>
  <property fmtid="{D5CDD505-2E9C-101B-9397-08002B2CF9AE}" pid="4" name="Status">
    <vt:lpwstr>Report being Produced</vt:lpwstr>
  </property>
  <property fmtid="{D5CDD505-2E9C-101B-9397-08002B2CF9AE}" pid="5" name="Category">
    <vt:lpwstr>Official Statistics</vt:lpwstr>
  </property>
  <property fmtid="{D5CDD505-2E9C-101B-9397-08002B2CF9AE}" pid="6" name="DocType">
    <vt:lpwstr>Report</vt:lpwstr>
  </property>
  <property fmtid="{D5CDD505-2E9C-101B-9397-08002B2CF9AE}" pid="7" name="DocumentLink">
    <vt:lpwstr/>
  </property>
  <property fmtid="{D5CDD505-2E9C-101B-9397-08002B2CF9AE}" pid="8" name="DocDescription">
    <vt:lpwstr/>
  </property>
  <property fmtid="{D5CDD505-2E9C-101B-9397-08002B2CF9AE}" pid="9" name="ReleaseReplacementID">
    <vt:lpwstr/>
  </property>
  <property fmtid="{D5CDD505-2E9C-101B-9397-08002B2CF9AE}" pid="10" name="AssignedTo">
    <vt:lpwstr>78</vt:lpwstr>
  </property>
  <property fmtid="{D5CDD505-2E9C-101B-9397-08002B2CF9AE}" pid="11" name="InspectionOrRegulatoryGroup">
    <vt:lpwstr>;#Early Years and Childcare;#</vt:lpwstr>
  </property>
  <property fmtid="{D5CDD505-2E9C-101B-9397-08002B2CF9AE}" pid="12" name="AnalysisCentreLocation">
    <vt:lpwstr>Everyone</vt:lpwstr>
  </property>
  <property fmtid="{D5CDD505-2E9C-101B-9397-08002B2CF9AE}" pid="13" name="LinkedReportAnalysisCentreLocation">
    <vt:lpwstr/>
  </property>
  <property fmtid="{D5CDD505-2E9C-101B-9397-08002B2CF9AE}" pid="14" name="Subject">
    <vt:lpwstr/>
  </property>
  <property fmtid="{D5CDD505-2E9C-101B-9397-08002B2CF9AE}" pid="15" name="_Author">
    <vt:lpwstr>adrummond</vt:lpwstr>
  </property>
  <property fmtid="{D5CDD505-2E9C-101B-9397-08002B2CF9AE}" pid="16" name="_Category">
    <vt:lpwstr/>
  </property>
  <property fmtid="{D5CDD505-2E9C-101B-9397-08002B2CF9AE}" pid="17" name="Categories">
    <vt:lpwstr/>
  </property>
  <property fmtid="{D5CDD505-2E9C-101B-9397-08002B2CF9AE}" pid="18" name="Approval Level">
    <vt:lpwstr/>
  </property>
  <property fmtid="{D5CDD505-2E9C-101B-9397-08002B2CF9AE}" pid="19" name="_Comments">
    <vt:lpwstr/>
  </property>
  <property fmtid="{D5CDD505-2E9C-101B-9397-08002B2CF9AE}" pid="20" name="Assigned To">
    <vt:lpwstr/>
  </property>
  <property fmtid="{D5CDD505-2E9C-101B-9397-08002B2CF9AE}" pid="21" name="Keywords">
    <vt:lpwstr/>
  </property>
  <property fmtid="{D5CDD505-2E9C-101B-9397-08002B2CF9AE}" pid="22" name="ContentTypeId">
    <vt:lpwstr>0x0101002831F5335B3B439B96E1EFE232D05D0E0041EDC1C27377DD448C241B2C9FE7A36A</vt:lpwstr>
  </property>
</Properties>
</file>